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0" windowWidth="24030" windowHeight="9645" tabRatio="857" activeTab="21"/>
  </bookViews>
  <sheets>
    <sheet name="Шаблон блюда" sheetId="6" r:id="rId1"/>
    <sheet name="Шаблон блюда данные" sheetId="34" state="hidden" r:id="rId2"/>
    <sheet name="Шаблон модификаторы блюда" sheetId="35" state="hidden" r:id="rId3"/>
    <sheet name="Сводная" sheetId="8" state="hidden" r:id="rId4"/>
    <sheet name="Шаблон модификаторы" sheetId="7" r:id="rId5"/>
    <sheet name="ТТК-Сэндвичи" sheetId="13" state="hidden" r:id="rId6"/>
    <sheet name="ТТК-Соуса" sheetId="19" state="hidden" r:id="rId7"/>
    <sheet name="ТТК-Салаты" sheetId="20" state="hidden" r:id="rId8"/>
    <sheet name="ТТК-Промо" sheetId="22" state="hidden" r:id="rId9"/>
    <sheet name="ТТК-Завтраки" sheetId="26" state="hidden" r:id="rId10"/>
    <sheet name="ТТК-Экстра" sheetId="23" state="hidden" r:id="rId11"/>
    <sheet name="ТТК-Новинки" sheetId="21" state="hidden" r:id="rId12"/>
    <sheet name="ТТК-Напитки" sheetId="16" state="hidden" r:id="rId13"/>
    <sheet name="ТТК-Гарниры" sheetId="18" state="hidden" r:id="rId14"/>
    <sheet name="ТТК-Закуски" sheetId="17" state="hidden" r:id="rId15"/>
    <sheet name="Группы" sheetId="10" state="hidden" r:id="rId16"/>
    <sheet name="ТТК-Десерты" sheetId="15" state="hidden" r:id="rId17"/>
    <sheet name="Проверка" sheetId="24" state="hidden" r:id="rId18"/>
    <sheet name="СКЛАД " sheetId="14" state="hidden" r:id="rId19"/>
    <sheet name="Расход по коду" sheetId="25" state="hidden" r:id="rId20"/>
    <sheet name="Расход по категориям" sheetId="31" r:id="rId21"/>
    <sheet name="Инвентаризация" sheetId="33" r:id="rId22"/>
    <sheet name="Аксапта ИВЛ приход" sheetId="37" r:id="rId23"/>
    <sheet name="Аксапта ИВЛ приход 2" sheetId="39" r:id="rId24"/>
    <sheet name="Аксапта ИВЛ приход 3" sheetId="41" r:id="rId25"/>
    <sheet name="Аксапта " sheetId="38" state="hidden" r:id="rId26"/>
    <sheet name="Аксапта 2" sheetId="40" state="hidden" r:id="rId27"/>
    <sheet name="Аксапта 3" sheetId="42" state="hidden" r:id="rId28"/>
  </sheets>
  <definedNames>
    <definedName name="_xlnm._FilterDatabase" localSheetId="15" hidden="1">Группы!$B$1:$B$1119</definedName>
    <definedName name="_xlnm._FilterDatabase" localSheetId="21" hidden="1">Инвентаризация!#REF!</definedName>
    <definedName name="_xlnm._FilterDatabase" localSheetId="20" hidden="1">'Расход по категориям'!$B$1:$B$148</definedName>
    <definedName name="_xlnm._FilterDatabase" localSheetId="19" hidden="1">'Расход по коду'!$B$1:$B$157</definedName>
    <definedName name="_xlnm._FilterDatabase" localSheetId="18" hidden="1">'СКЛАД '!$B$1:$B$157</definedName>
    <definedName name="_xlnm._FilterDatabase" localSheetId="13" hidden="1">'ТТК-Гарниры'!$C$1:$C$34</definedName>
    <definedName name="_xlnm._FilterDatabase" localSheetId="16" hidden="1">'ТТК-Десерты'!$C$1:$C$34</definedName>
    <definedName name="_xlnm._FilterDatabase" localSheetId="9" hidden="1">'ТТК-Завтраки'!$C$1:$C$34</definedName>
    <definedName name="_xlnm._FilterDatabase" localSheetId="14" hidden="1">'ТТК-Закуски'!$C$1:$C$34</definedName>
    <definedName name="_xlnm._FilterDatabase" localSheetId="12" hidden="1">'ТТК-Напитки'!$C$1:$C$34</definedName>
    <definedName name="_xlnm._FilterDatabase" localSheetId="11" hidden="1">'ТТК-Новинки'!$C$1:$C$34</definedName>
    <definedName name="_xlnm._FilterDatabase" localSheetId="8" hidden="1">'ТТК-Промо'!$C$1:$C$34</definedName>
    <definedName name="_xlnm._FilterDatabase" localSheetId="7" hidden="1">'ТТК-Салаты'!$C$1:$C$34</definedName>
    <definedName name="_xlnm._FilterDatabase" localSheetId="6" hidden="1">'ТТК-Соуса'!$C$1:$C$34</definedName>
    <definedName name="_xlnm._FilterDatabase" localSheetId="5" hidden="1">'ТТК-Сэндвичи'!$C$1:$C$34</definedName>
    <definedName name="_xlnm._FilterDatabase" localSheetId="10" hidden="1">'ТТК-Экстра'!$C$1:$C$8</definedName>
    <definedName name="_xlnm.Print_Area" localSheetId="15">Группы!$A$1:$B$1119</definedName>
    <definedName name="_xlnm.Print_Area" localSheetId="21">Инвентаризация!$R$1:$AD$195</definedName>
    <definedName name="_xlnm.Print_Area" localSheetId="20">'Расход по категориям'!$A$1:$C$184</definedName>
    <definedName name="_xlnm.Print_Area" localSheetId="19">'Расход по коду'!$A$1:$C$253</definedName>
    <definedName name="_xlnm.Print_Area" localSheetId="3">Сводная!$A$1:$C$1411</definedName>
    <definedName name="_xlnm.Print_Area" localSheetId="12">'ТТК-Напитки'!$A$1:$T$351</definedName>
    <definedName name="_xlnm.Print_Area" localSheetId="0">'Шаблон блюда'!$A:$I</definedName>
    <definedName name="_xlnm.Print_Area" localSheetId="1">'Шаблон блюда данные'!$A:$A</definedName>
  </definedNames>
  <calcPr calcId="125725"/>
</workbook>
</file>

<file path=xl/calcChain.xml><?xml version="1.0" encoding="utf-8"?>
<calcChain xmlns="http://schemas.openxmlformats.org/spreadsheetml/2006/main">
  <c r="O189" i="21"/>
  <c r="C95" i="13" l="1"/>
  <c r="M146" i="14"/>
  <c r="L146"/>
  <c r="K146"/>
  <c r="J146"/>
  <c r="H146"/>
  <c r="G146"/>
  <c r="F146"/>
  <c r="E146"/>
  <c r="D146"/>
  <c r="C146"/>
  <c r="A1401" i="8" l="1"/>
  <c r="B1401"/>
  <c r="C1401"/>
  <c r="A1402"/>
  <c r="B1402"/>
  <c r="C1402"/>
  <c r="A1403"/>
  <c r="B1403"/>
  <c r="C1403"/>
  <c r="A1404"/>
  <c r="B1404"/>
  <c r="C1404"/>
  <c r="A1405"/>
  <c r="B1405"/>
  <c r="C1405"/>
  <c r="A1406"/>
  <c r="B1406"/>
  <c r="C1406"/>
  <c r="A1407"/>
  <c r="B1407"/>
  <c r="C1407"/>
  <c r="A1408"/>
  <c r="B1408"/>
  <c r="C1408"/>
  <c r="A1409"/>
  <c r="B1409"/>
  <c r="C1409"/>
  <c r="A1410"/>
  <c r="B1410"/>
  <c r="C1410"/>
  <c r="A1411"/>
  <c r="B1411"/>
  <c r="C1411"/>
  <c r="M121" i="13"/>
  <c r="M131" l="1"/>
  <c r="M132"/>
  <c r="M133"/>
  <c r="M134"/>
  <c r="M135"/>
  <c r="M136"/>
  <c r="M130"/>
  <c r="M129"/>
  <c r="M128"/>
  <c r="M127"/>
  <c r="M126"/>
  <c r="M125"/>
  <c r="M124"/>
  <c r="M123"/>
  <c r="M122"/>
  <c r="H136"/>
  <c r="H135"/>
  <c r="H134"/>
  <c r="H133"/>
  <c r="H132"/>
  <c r="H131"/>
  <c r="H130"/>
  <c r="H129"/>
  <c r="H128"/>
  <c r="H127"/>
  <c r="H126"/>
  <c r="H125"/>
  <c r="H124"/>
  <c r="H123"/>
  <c r="H122"/>
  <c r="H136" i="15"/>
  <c r="H135"/>
  <c r="H134"/>
  <c r="H133"/>
  <c r="H132"/>
  <c r="H131"/>
  <c r="H130"/>
  <c r="H129"/>
  <c r="H128"/>
  <c r="H127"/>
  <c r="H126"/>
  <c r="H125"/>
  <c r="H124"/>
  <c r="H123"/>
  <c r="H122"/>
  <c r="C102" i="19"/>
  <c r="C101"/>
  <c r="C100"/>
  <c r="C99"/>
  <c r="C98"/>
  <c r="C97"/>
  <c r="C96"/>
  <c r="C95"/>
  <c r="C94"/>
  <c r="C93"/>
  <c r="C92"/>
  <c r="C91"/>
  <c r="C90"/>
  <c r="C89"/>
  <c r="C88"/>
  <c r="C71"/>
  <c r="AR4" i="24"/>
  <c r="AS4"/>
  <c r="AT4"/>
  <c r="AR5"/>
  <c r="AS5"/>
  <c r="AT5"/>
  <c r="AR6"/>
  <c r="AS6"/>
  <c r="AT6"/>
  <c r="AR7"/>
  <c r="AS7"/>
  <c r="AT7"/>
  <c r="AR8"/>
  <c r="AS8"/>
  <c r="AT8"/>
  <c r="AR9"/>
  <c r="AS9"/>
  <c r="AT9"/>
  <c r="AR10"/>
  <c r="AS10"/>
  <c r="AT10"/>
  <c r="AR11"/>
  <c r="AS11"/>
  <c r="AT11"/>
  <c r="AR12"/>
  <c r="AS12"/>
  <c r="AT12"/>
  <c r="AR13"/>
  <c r="AS13"/>
  <c r="AT13"/>
  <c r="AR14"/>
  <c r="AS14"/>
  <c r="AT14"/>
  <c r="AR15"/>
  <c r="AS15"/>
  <c r="AT15"/>
  <c r="AR16"/>
  <c r="AS16"/>
  <c r="AT16"/>
  <c r="AR17"/>
  <c r="AS17"/>
  <c r="AT17"/>
  <c r="AR18"/>
  <c r="AS18"/>
  <c r="AT18"/>
  <c r="AR19"/>
  <c r="AS19"/>
  <c r="AT19"/>
  <c r="AR20"/>
  <c r="AS20"/>
  <c r="AT20"/>
  <c r="AR21"/>
  <c r="AS21"/>
  <c r="AT21"/>
  <c r="AR22"/>
  <c r="AS22"/>
  <c r="AT22"/>
  <c r="AR23"/>
  <c r="AS23"/>
  <c r="AT23"/>
  <c r="AR24"/>
  <c r="AS24"/>
  <c r="AT24"/>
  <c r="AR25"/>
  <c r="AS25"/>
  <c r="AT25"/>
  <c r="AR26"/>
  <c r="AS26"/>
  <c r="AT26"/>
  <c r="AR27"/>
  <c r="AS27"/>
  <c r="AT27"/>
  <c r="AR28"/>
  <c r="AS28"/>
  <c r="AT28"/>
  <c r="AR29"/>
  <c r="AS29"/>
  <c r="AT29"/>
  <c r="AR30"/>
  <c r="AS30"/>
  <c r="AT30"/>
  <c r="AR31"/>
  <c r="AS31"/>
  <c r="AT31"/>
  <c r="AR32"/>
  <c r="AS32"/>
  <c r="AT32"/>
  <c r="AR33"/>
  <c r="AS33"/>
  <c r="AT33"/>
  <c r="AR34"/>
  <c r="AS34"/>
  <c r="AT34"/>
  <c r="AR35"/>
  <c r="AS35"/>
  <c r="AT35"/>
  <c r="AR36"/>
  <c r="AS36"/>
  <c r="AT36"/>
  <c r="AR37"/>
  <c r="AS37"/>
  <c r="AT37"/>
  <c r="AR38"/>
  <c r="AS38"/>
  <c r="AT38"/>
  <c r="AR39"/>
  <c r="AS39"/>
  <c r="AT39"/>
  <c r="AR40"/>
  <c r="AS40"/>
  <c r="AT40"/>
  <c r="AR41"/>
  <c r="AS41"/>
  <c r="AT41"/>
  <c r="AR42"/>
  <c r="AS42"/>
  <c r="AT42"/>
  <c r="AR43"/>
  <c r="AS43"/>
  <c r="AT43"/>
  <c r="AR44"/>
  <c r="AS44"/>
  <c r="AT44"/>
  <c r="AR45"/>
  <c r="AS45"/>
  <c r="AT45"/>
  <c r="AR46"/>
  <c r="AS46"/>
  <c r="AT46"/>
  <c r="AR47"/>
  <c r="AS47"/>
  <c r="AT47"/>
  <c r="AR48"/>
  <c r="AS48"/>
  <c r="AT48"/>
  <c r="AR49"/>
  <c r="AS49"/>
  <c r="AT49"/>
  <c r="AR50"/>
  <c r="AS50"/>
  <c r="AT50"/>
  <c r="AR51"/>
  <c r="AS51"/>
  <c r="AT51"/>
  <c r="AR52"/>
  <c r="AS52"/>
  <c r="AT52"/>
  <c r="AR53"/>
  <c r="AS53"/>
  <c r="AT53"/>
  <c r="AR54"/>
  <c r="AS54"/>
  <c r="AT54"/>
  <c r="AR55"/>
  <c r="AS55"/>
  <c r="AT55"/>
  <c r="AR56"/>
  <c r="AS56"/>
  <c r="AT56"/>
  <c r="AR57"/>
  <c r="AS57"/>
  <c r="AT57"/>
  <c r="AR58"/>
  <c r="AS58"/>
  <c r="AT58"/>
  <c r="AR59"/>
  <c r="AS59"/>
  <c r="AT59"/>
  <c r="AR60"/>
  <c r="AS60"/>
  <c r="AT60"/>
  <c r="AR61"/>
  <c r="AS61"/>
  <c r="AT61"/>
  <c r="AR62"/>
  <c r="AS62"/>
  <c r="AT62"/>
  <c r="AR63"/>
  <c r="AS63"/>
  <c r="AT63"/>
  <c r="AR64"/>
  <c r="AS64"/>
  <c r="AT64"/>
  <c r="AR65"/>
  <c r="AS65"/>
  <c r="AT65"/>
  <c r="AR66"/>
  <c r="AS66"/>
  <c r="AT66"/>
  <c r="AR67"/>
  <c r="AS67"/>
  <c r="AT67"/>
  <c r="AR68"/>
  <c r="AS68"/>
  <c r="AT68"/>
  <c r="AR69"/>
  <c r="AS69"/>
  <c r="AT69"/>
  <c r="AR70"/>
  <c r="AS70"/>
  <c r="AT70"/>
  <c r="AR71"/>
  <c r="AS71"/>
  <c r="AT71"/>
  <c r="AR72"/>
  <c r="AS72"/>
  <c r="AT72"/>
  <c r="AR73"/>
  <c r="AS73"/>
  <c r="AT73"/>
  <c r="AR74"/>
  <c r="AS74"/>
  <c r="AT74"/>
  <c r="AR75"/>
  <c r="AS75"/>
  <c r="AT75"/>
  <c r="AR76"/>
  <c r="AS76"/>
  <c r="AT76"/>
  <c r="AR77"/>
  <c r="AS77"/>
  <c r="AT77"/>
  <c r="AR78"/>
  <c r="AS78"/>
  <c r="AT78"/>
  <c r="AR79"/>
  <c r="AS79"/>
  <c r="AT79"/>
  <c r="AR80"/>
  <c r="AS80"/>
  <c r="AT80"/>
  <c r="AR81"/>
  <c r="AS81"/>
  <c r="AT81"/>
  <c r="AR82"/>
  <c r="AS82"/>
  <c r="AT82"/>
  <c r="AR83"/>
  <c r="AS83"/>
  <c r="AT83"/>
  <c r="AR84"/>
  <c r="AS84"/>
  <c r="AT84"/>
  <c r="AR85"/>
  <c r="AS85"/>
  <c r="AT85"/>
  <c r="AR86"/>
  <c r="AS86"/>
  <c r="AT86"/>
  <c r="AR87"/>
  <c r="AS87"/>
  <c r="AT87"/>
  <c r="AR88"/>
  <c r="AS88"/>
  <c r="AT88"/>
  <c r="AR89"/>
  <c r="AS89"/>
  <c r="AT89"/>
  <c r="AR90"/>
  <c r="AS90"/>
  <c r="AT90"/>
  <c r="AR91"/>
  <c r="AS91"/>
  <c r="AT91"/>
  <c r="AR92"/>
  <c r="AS92"/>
  <c r="AT92"/>
  <c r="AR93"/>
  <c r="AS93"/>
  <c r="AT93"/>
  <c r="AR94"/>
  <c r="AS94"/>
  <c r="AT94"/>
  <c r="AR95"/>
  <c r="AS95"/>
  <c r="AT95"/>
  <c r="AR96"/>
  <c r="AS96"/>
  <c r="AT96"/>
  <c r="AR97"/>
  <c r="AS97"/>
  <c r="AT97"/>
  <c r="AR98"/>
  <c r="AS98"/>
  <c r="AT98"/>
  <c r="AR99"/>
  <c r="AS99"/>
  <c r="AT99"/>
  <c r="AR100"/>
  <c r="AS100"/>
  <c r="AT100"/>
  <c r="AR101"/>
  <c r="AS101"/>
  <c r="AT101"/>
  <c r="AR102"/>
  <c r="AS102"/>
  <c r="AT102"/>
  <c r="AR103"/>
  <c r="AS103"/>
  <c r="AT103"/>
  <c r="AR104"/>
  <c r="AS104"/>
  <c r="AT104"/>
  <c r="AR105"/>
  <c r="AS105"/>
  <c r="AT105"/>
  <c r="AR106"/>
  <c r="AS106"/>
  <c r="AT106"/>
  <c r="AR107"/>
  <c r="AS107"/>
  <c r="AT107"/>
  <c r="AR108"/>
  <c r="AS108"/>
  <c r="AT108"/>
  <c r="AR109"/>
  <c r="AS109"/>
  <c r="AT109"/>
  <c r="AR110"/>
  <c r="AS110"/>
  <c r="AT110"/>
  <c r="AR111"/>
  <c r="AS111"/>
  <c r="AT111"/>
  <c r="AR112"/>
  <c r="AS112"/>
  <c r="AT112"/>
  <c r="AR113"/>
  <c r="AS113"/>
  <c r="AT113"/>
  <c r="AR114"/>
  <c r="AS114"/>
  <c r="AT114"/>
  <c r="AR115"/>
  <c r="AS115"/>
  <c r="AT115"/>
  <c r="AR116"/>
  <c r="AS116"/>
  <c r="AT116"/>
  <c r="AR117"/>
  <c r="AS117"/>
  <c r="AT117"/>
  <c r="AR118"/>
  <c r="AS118"/>
  <c r="AT118"/>
  <c r="AR119"/>
  <c r="AS119"/>
  <c r="AT119"/>
  <c r="AR120"/>
  <c r="AS120"/>
  <c r="AT120"/>
  <c r="AR121"/>
  <c r="AS121"/>
  <c r="AT121"/>
  <c r="AR122"/>
  <c r="AS122"/>
  <c r="AT122"/>
  <c r="AR123"/>
  <c r="AS123"/>
  <c r="AT123"/>
  <c r="AR124"/>
  <c r="AS124"/>
  <c r="AT124"/>
  <c r="AR125"/>
  <c r="AS125"/>
  <c r="AT125"/>
  <c r="AR126"/>
  <c r="AS126"/>
  <c r="AT126"/>
  <c r="AR127"/>
  <c r="AS127"/>
  <c r="AT127"/>
  <c r="AR128"/>
  <c r="AS128"/>
  <c r="AT128"/>
  <c r="AR129"/>
  <c r="AS129"/>
  <c r="AT129"/>
  <c r="AR130"/>
  <c r="AS130"/>
  <c r="AT130"/>
  <c r="AR131"/>
  <c r="AS131"/>
  <c r="AT131"/>
  <c r="AR132"/>
  <c r="AS132"/>
  <c r="AT132"/>
  <c r="AR133"/>
  <c r="AS133"/>
  <c r="AT133"/>
  <c r="AR134"/>
  <c r="AS134"/>
  <c r="AT134"/>
  <c r="AR135"/>
  <c r="AS135"/>
  <c r="AT135"/>
  <c r="AR136"/>
  <c r="AS136"/>
  <c r="AT136"/>
  <c r="AR137"/>
  <c r="AS137"/>
  <c r="AT137"/>
  <c r="AR138"/>
  <c r="AS138"/>
  <c r="AT138"/>
  <c r="AR139"/>
  <c r="AS139"/>
  <c r="AT139"/>
  <c r="AR140"/>
  <c r="AS140"/>
  <c r="AT140"/>
  <c r="AR141"/>
  <c r="AS141"/>
  <c r="AT141"/>
  <c r="AR142"/>
  <c r="AS142"/>
  <c r="AT142"/>
  <c r="AR143"/>
  <c r="AS143"/>
  <c r="AT143"/>
  <c r="AR144"/>
  <c r="AS144"/>
  <c r="AT144"/>
  <c r="AR145"/>
  <c r="AS145"/>
  <c r="AT145"/>
  <c r="AR146"/>
  <c r="AS146"/>
  <c r="AT146"/>
  <c r="AR147"/>
  <c r="AS147"/>
  <c r="AT147"/>
  <c r="AR148"/>
  <c r="AS148"/>
  <c r="AT148"/>
  <c r="AR149"/>
  <c r="AS149"/>
  <c r="AT149"/>
  <c r="AR150"/>
  <c r="AS150"/>
  <c r="AT150"/>
  <c r="AR151"/>
  <c r="AS151"/>
  <c r="AT151"/>
  <c r="AR152"/>
  <c r="AS152"/>
  <c r="AT152"/>
  <c r="AR153"/>
  <c r="AS153"/>
  <c r="AT153"/>
  <c r="AR154"/>
  <c r="AS154"/>
  <c r="AT154"/>
  <c r="AR155"/>
  <c r="AS155"/>
  <c r="AT155"/>
  <c r="AR156"/>
  <c r="AS156"/>
  <c r="AT156"/>
  <c r="AR157"/>
  <c r="AS157"/>
  <c r="AT157"/>
  <c r="AR158"/>
  <c r="AS158"/>
  <c r="AT158"/>
  <c r="AR159"/>
  <c r="AS159"/>
  <c r="AT159"/>
  <c r="AR160"/>
  <c r="AS160"/>
  <c r="AT160"/>
  <c r="AR161"/>
  <c r="AS161"/>
  <c r="AT161"/>
  <c r="AR162"/>
  <c r="AS162"/>
  <c r="AT162"/>
  <c r="AR163"/>
  <c r="AS163"/>
  <c r="AT163"/>
  <c r="AR164"/>
  <c r="AS164"/>
  <c r="AT164"/>
  <c r="AR165"/>
  <c r="AS165"/>
  <c r="AT165"/>
  <c r="AR166"/>
  <c r="AS166"/>
  <c r="AT166"/>
  <c r="AR167"/>
  <c r="AS167"/>
  <c r="AT167"/>
  <c r="AR168"/>
  <c r="AS168"/>
  <c r="AT168"/>
  <c r="AR169"/>
  <c r="AS169"/>
  <c r="AT169"/>
  <c r="AR170"/>
  <c r="AS170"/>
  <c r="AT170"/>
  <c r="AR171"/>
  <c r="AS171"/>
  <c r="AT171"/>
  <c r="AR172"/>
  <c r="AS172"/>
  <c r="AT172"/>
  <c r="AR173"/>
  <c r="AS173"/>
  <c r="AT173"/>
  <c r="AR174"/>
  <c r="AS174"/>
  <c r="AT174"/>
  <c r="AR175"/>
  <c r="AS175"/>
  <c r="AT175"/>
  <c r="AR176"/>
  <c r="AS176"/>
  <c r="AT176"/>
  <c r="AR177"/>
  <c r="AS177"/>
  <c r="AT177"/>
  <c r="AR178"/>
  <c r="AS178"/>
  <c r="AT178"/>
  <c r="AR179"/>
  <c r="AS179"/>
  <c r="AT179"/>
  <c r="AR180"/>
  <c r="AS180"/>
  <c r="AT180"/>
  <c r="AR181"/>
  <c r="AS181"/>
  <c r="AT181"/>
  <c r="AR182"/>
  <c r="AS182"/>
  <c r="AT182"/>
  <c r="AR183"/>
  <c r="AS183"/>
  <c r="AT183"/>
  <c r="AR184"/>
  <c r="AS184"/>
  <c r="AT184"/>
  <c r="AR185"/>
  <c r="AS185"/>
  <c r="AT185"/>
  <c r="AR186"/>
  <c r="AS186"/>
  <c r="AT186"/>
  <c r="AR187"/>
  <c r="AS187"/>
  <c r="AT187"/>
  <c r="AR188"/>
  <c r="AS188"/>
  <c r="AT188"/>
  <c r="AR189"/>
  <c r="AS189"/>
  <c r="AT189"/>
  <c r="AR190"/>
  <c r="AS190"/>
  <c r="AT190"/>
  <c r="AR191"/>
  <c r="AS191"/>
  <c r="AT191"/>
  <c r="AR192"/>
  <c r="AS192"/>
  <c r="AT192"/>
  <c r="AR193"/>
  <c r="AS193"/>
  <c r="AT193"/>
  <c r="AR194"/>
  <c r="AS194"/>
  <c r="AT194"/>
  <c r="AR195"/>
  <c r="AS195"/>
  <c r="AT195"/>
  <c r="AR196"/>
  <c r="AS196"/>
  <c r="AT196"/>
  <c r="AR197"/>
  <c r="AS197"/>
  <c r="AT197"/>
  <c r="AR198"/>
  <c r="AS198"/>
  <c r="AT198"/>
  <c r="AR199"/>
  <c r="AS199"/>
  <c r="AT199"/>
  <c r="AR200"/>
  <c r="AS200"/>
  <c r="AT200"/>
  <c r="AR201"/>
  <c r="AS201"/>
  <c r="AT201"/>
  <c r="AR202"/>
  <c r="AS202"/>
  <c r="AT202"/>
  <c r="AR203"/>
  <c r="AS203"/>
  <c r="AT203"/>
  <c r="AR204"/>
  <c r="AS204"/>
  <c r="AT204"/>
  <c r="AR205"/>
  <c r="AS205"/>
  <c r="AT205"/>
  <c r="AR206"/>
  <c r="AS206"/>
  <c r="AT206"/>
  <c r="AR207"/>
  <c r="AS207"/>
  <c r="AT207"/>
  <c r="AR208"/>
  <c r="AS208"/>
  <c r="AT208"/>
  <c r="AR209"/>
  <c r="AS209"/>
  <c r="AT209"/>
  <c r="AR210"/>
  <c r="AS210"/>
  <c r="AT210"/>
  <c r="AR211"/>
  <c r="AS211"/>
  <c r="AT211"/>
  <c r="AR212"/>
  <c r="AS212"/>
  <c r="AT212"/>
  <c r="AR213"/>
  <c r="AS213"/>
  <c r="AT213"/>
  <c r="AR214"/>
  <c r="AS214"/>
  <c r="AT214"/>
  <c r="AR215"/>
  <c r="AS215"/>
  <c r="AT215"/>
  <c r="AR216"/>
  <c r="AS216"/>
  <c r="AT216"/>
  <c r="AR217"/>
  <c r="AS217"/>
  <c r="AT217"/>
  <c r="AR218"/>
  <c r="AS218"/>
  <c r="AT218"/>
  <c r="AR219"/>
  <c r="AS219"/>
  <c r="AT219"/>
  <c r="AR220"/>
  <c r="AS220"/>
  <c r="AT220"/>
  <c r="AR221"/>
  <c r="AS221"/>
  <c r="AT221"/>
  <c r="AR222"/>
  <c r="AS222"/>
  <c r="AT222"/>
  <c r="AR223"/>
  <c r="AS223"/>
  <c r="AT223"/>
  <c r="AR224"/>
  <c r="AS224"/>
  <c r="AT224"/>
  <c r="AR225"/>
  <c r="AS225"/>
  <c r="AT225"/>
  <c r="AR226"/>
  <c r="AS226"/>
  <c r="AT226"/>
  <c r="AR227"/>
  <c r="AS227"/>
  <c r="AT227"/>
  <c r="AR228"/>
  <c r="AS228"/>
  <c r="AT228"/>
  <c r="AR229"/>
  <c r="AS229"/>
  <c r="AT229"/>
  <c r="AR230"/>
  <c r="AS230"/>
  <c r="AT230"/>
  <c r="AR231"/>
  <c r="AS231"/>
  <c r="AT231"/>
  <c r="AR232"/>
  <c r="AS232"/>
  <c r="AT232"/>
  <c r="AR233"/>
  <c r="AS233"/>
  <c r="AT233"/>
  <c r="AR234"/>
  <c r="AS234"/>
  <c r="AT234"/>
  <c r="AR235"/>
  <c r="AS235"/>
  <c r="AT235"/>
  <c r="AR236"/>
  <c r="AS236"/>
  <c r="AT236"/>
  <c r="AR237"/>
  <c r="AS237"/>
  <c r="AT237"/>
  <c r="AR238"/>
  <c r="AS238"/>
  <c r="AT238"/>
  <c r="AR239"/>
  <c r="AS239"/>
  <c r="AT239"/>
  <c r="AR240"/>
  <c r="AS240"/>
  <c r="AT240"/>
  <c r="AR241"/>
  <c r="AS241"/>
  <c r="AT241"/>
  <c r="AR242"/>
  <c r="AS242"/>
  <c r="AT242"/>
  <c r="AR243"/>
  <c r="AS243"/>
  <c r="AT243"/>
  <c r="AR244"/>
  <c r="AS244"/>
  <c r="AT244"/>
  <c r="AR245"/>
  <c r="AS245"/>
  <c r="AT245"/>
  <c r="AR246"/>
  <c r="AS246"/>
  <c r="AT246"/>
  <c r="AR247"/>
  <c r="AS247"/>
  <c r="AT247"/>
  <c r="AR248"/>
  <c r="AS248"/>
  <c r="AT248"/>
  <c r="AR249"/>
  <c r="AS249"/>
  <c r="AT249"/>
  <c r="AR250"/>
  <c r="AS250"/>
  <c r="AT250"/>
  <c r="AR251"/>
  <c r="AS251"/>
  <c r="AT251"/>
  <c r="AR252"/>
  <c r="AS252"/>
  <c r="AT252"/>
  <c r="AR253"/>
  <c r="AS253"/>
  <c r="AT253"/>
  <c r="AR254"/>
  <c r="AS254"/>
  <c r="AT254"/>
  <c r="AR255"/>
  <c r="AS255"/>
  <c r="AT255"/>
  <c r="AR256"/>
  <c r="AS256"/>
  <c r="AT256"/>
  <c r="AR257"/>
  <c r="AS257"/>
  <c r="AT257"/>
  <c r="AR258"/>
  <c r="AS258"/>
  <c r="AT258"/>
  <c r="AR259"/>
  <c r="AS259"/>
  <c r="AT259"/>
  <c r="AR260"/>
  <c r="AS260"/>
  <c r="AT260"/>
  <c r="AR261"/>
  <c r="AS261"/>
  <c r="AT261"/>
  <c r="AR262"/>
  <c r="AS262"/>
  <c r="AT262"/>
  <c r="AR263"/>
  <c r="AS263"/>
  <c r="AT263"/>
  <c r="AR264"/>
  <c r="AS264"/>
  <c r="AT264"/>
  <c r="AR265"/>
  <c r="AS265"/>
  <c r="AT265"/>
  <c r="AR266"/>
  <c r="AS266"/>
  <c r="AT266"/>
  <c r="AR267"/>
  <c r="AS267"/>
  <c r="AT267"/>
  <c r="AR268"/>
  <c r="AS268"/>
  <c r="AT268"/>
  <c r="AR269"/>
  <c r="AS269"/>
  <c r="AT269"/>
  <c r="AR270"/>
  <c r="AS270"/>
  <c r="AT270"/>
  <c r="AR271"/>
  <c r="AS271"/>
  <c r="AT271"/>
  <c r="AR272"/>
  <c r="AS272"/>
  <c r="AT272"/>
  <c r="AR273"/>
  <c r="AS273"/>
  <c r="AT273"/>
  <c r="AR274"/>
  <c r="AS274"/>
  <c r="AT274"/>
  <c r="AR275"/>
  <c r="AS275"/>
  <c r="AT275"/>
  <c r="AR276"/>
  <c r="AS276"/>
  <c r="AT276"/>
  <c r="AR277"/>
  <c r="AS277"/>
  <c r="AT277"/>
  <c r="AR278"/>
  <c r="AS278"/>
  <c r="AT278"/>
  <c r="AR279"/>
  <c r="AS279"/>
  <c r="AT279"/>
  <c r="AR280"/>
  <c r="AS280"/>
  <c r="AT280"/>
  <c r="AR281"/>
  <c r="AS281"/>
  <c r="AT281"/>
  <c r="AR282"/>
  <c r="AS282"/>
  <c r="AT282"/>
  <c r="AR283"/>
  <c r="AS283"/>
  <c r="AT283"/>
  <c r="AR284"/>
  <c r="AS284"/>
  <c r="AT284"/>
  <c r="AR285"/>
  <c r="AS285"/>
  <c r="AT285"/>
  <c r="AR286"/>
  <c r="AS286"/>
  <c r="AT286"/>
  <c r="AR287"/>
  <c r="AS287"/>
  <c r="AT287"/>
  <c r="AR288"/>
  <c r="AS288"/>
  <c r="AT288"/>
  <c r="AR289"/>
  <c r="AS289"/>
  <c r="AT289"/>
  <c r="AR290"/>
  <c r="AS290"/>
  <c r="AT290"/>
  <c r="AR291"/>
  <c r="AS291"/>
  <c r="AT291"/>
  <c r="AR292"/>
  <c r="AS292"/>
  <c r="AT292"/>
  <c r="AR293"/>
  <c r="AS293"/>
  <c r="AT293"/>
  <c r="AR294"/>
  <c r="AS294"/>
  <c r="AT294"/>
  <c r="AR295"/>
  <c r="AS295"/>
  <c r="AT295"/>
  <c r="AR296"/>
  <c r="AS296"/>
  <c r="AT296"/>
  <c r="AR297"/>
  <c r="AS297"/>
  <c r="AT297"/>
  <c r="AR298"/>
  <c r="AS298"/>
  <c r="AT298"/>
  <c r="AR299"/>
  <c r="AS299"/>
  <c r="AT299"/>
  <c r="AR300"/>
  <c r="AS300"/>
  <c r="AT300"/>
  <c r="AR301"/>
  <c r="AS301"/>
  <c r="AT301"/>
  <c r="AR302"/>
  <c r="AS302"/>
  <c r="AT302"/>
  <c r="AR303"/>
  <c r="AS303"/>
  <c r="AT303"/>
  <c r="AR304"/>
  <c r="AS304"/>
  <c r="AT304"/>
  <c r="AR305"/>
  <c r="AS305"/>
  <c r="AT305"/>
  <c r="AR306"/>
  <c r="AS306"/>
  <c r="AT306"/>
  <c r="AR307"/>
  <c r="AS307"/>
  <c r="AT307"/>
  <c r="AR308"/>
  <c r="AS308"/>
  <c r="AT308"/>
  <c r="AR309"/>
  <c r="AS309"/>
  <c r="AT309"/>
  <c r="AR310"/>
  <c r="AS310"/>
  <c r="AT310"/>
  <c r="AR311"/>
  <c r="AS311"/>
  <c r="AT311"/>
  <c r="AR312"/>
  <c r="AS312"/>
  <c r="AT312"/>
  <c r="AR313"/>
  <c r="AS313"/>
  <c r="AT313"/>
  <c r="AR314"/>
  <c r="AS314"/>
  <c r="AT314"/>
  <c r="AR315"/>
  <c r="AS315"/>
  <c r="AT315"/>
  <c r="AR316"/>
  <c r="AS316"/>
  <c r="AT316"/>
  <c r="AR317"/>
  <c r="AS317"/>
  <c r="AT317"/>
  <c r="AR318"/>
  <c r="AS318"/>
  <c r="AT318"/>
  <c r="AR319"/>
  <c r="AS319"/>
  <c r="AT319"/>
  <c r="AR320"/>
  <c r="AS320"/>
  <c r="AT320"/>
  <c r="AR321"/>
  <c r="AS321"/>
  <c r="AT321"/>
  <c r="AR322"/>
  <c r="AS322"/>
  <c r="AT322"/>
  <c r="AR323"/>
  <c r="AS323"/>
  <c r="AT323"/>
  <c r="AR324"/>
  <c r="AS324"/>
  <c r="AT324"/>
  <c r="AR325"/>
  <c r="AS325"/>
  <c r="AT325"/>
  <c r="AR326"/>
  <c r="AS326"/>
  <c r="AT326"/>
  <c r="AR327"/>
  <c r="AS327"/>
  <c r="AT327"/>
  <c r="AR328"/>
  <c r="AS328"/>
  <c r="AT328"/>
  <c r="AR329"/>
  <c r="AS329"/>
  <c r="AT329"/>
  <c r="AR330"/>
  <c r="AS330"/>
  <c r="AT330"/>
  <c r="AR331"/>
  <c r="AS331"/>
  <c r="AT331"/>
  <c r="AR332"/>
  <c r="AS332"/>
  <c r="AT332"/>
  <c r="AR333"/>
  <c r="AS333"/>
  <c r="AT333"/>
  <c r="AR334"/>
  <c r="AS334"/>
  <c r="AT334"/>
  <c r="AR335"/>
  <c r="AS335"/>
  <c r="AT335"/>
  <c r="AR336"/>
  <c r="AS336"/>
  <c r="AT336"/>
  <c r="AR337"/>
  <c r="AS337"/>
  <c r="AT337"/>
  <c r="AR338"/>
  <c r="AS338"/>
  <c r="AT338"/>
  <c r="AR339"/>
  <c r="AS339"/>
  <c r="AT339"/>
  <c r="AR340"/>
  <c r="AS340"/>
  <c r="AT340"/>
  <c r="AR341"/>
  <c r="AS341"/>
  <c r="AT341"/>
  <c r="AR342"/>
  <c r="AS342"/>
  <c r="AT342"/>
  <c r="AR343"/>
  <c r="AS343"/>
  <c r="AT343"/>
  <c r="AR344"/>
  <c r="AS344"/>
  <c r="AT344"/>
  <c r="AR345"/>
  <c r="AS345"/>
  <c r="AT345"/>
  <c r="AR346"/>
  <c r="AS346"/>
  <c r="AT346"/>
  <c r="AR347"/>
  <c r="AS347"/>
  <c r="AT347"/>
  <c r="AR348"/>
  <c r="AS348"/>
  <c r="AT348"/>
  <c r="AR349"/>
  <c r="AS349"/>
  <c r="AT349"/>
  <c r="AR350"/>
  <c r="AS350"/>
  <c r="AT350"/>
  <c r="AR351"/>
  <c r="AS351"/>
  <c r="AT351"/>
  <c r="AR352"/>
  <c r="AS352"/>
  <c r="AT352"/>
  <c r="AR353"/>
  <c r="AS353"/>
  <c r="AT353"/>
  <c r="AR354"/>
  <c r="AS354"/>
  <c r="AT354"/>
  <c r="AR355"/>
  <c r="AS355"/>
  <c r="AT355"/>
  <c r="AR356"/>
  <c r="AS356"/>
  <c r="AT356"/>
  <c r="AR357"/>
  <c r="AS357"/>
  <c r="AT357"/>
  <c r="AR358"/>
  <c r="AS358"/>
  <c r="AT358"/>
  <c r="AR359"/>
  <c r="AS359"/>
  <c r="AT359"/>
  <c r="AR360"/>
  <c r="AS360"/>
  <c r="AT360"/>
  <c r="AR361"/>
  <c r="AS361"/>
  <c r="AT361"/>
  <c r="AR362"/>
  <c r="AS362"/>
  <c r="AT362"/>
  <c r="AR363"/>
  <c r="AS363"/>
  <c r="AT363"/>
  <c r="AR364"/>
  <c r="AS364"/>
  <c r="AT364"/>
  <c r="AR365"/>
  <c r="AS365"/>
  <c r="AT365"/>
  <c r="AR366"/>
  <c r="AS366"/>
  <c r="AT366"/>
  <c r="AR367"/>
  <c r="AS367"/>
  <c r="AT367"/>
  <c r="AR368"/>
  <c r="AS368"/>
  <c r="AT368"/>
  <c r="AR369"/>
  <c r="AS369"/>
  <c r="AT369"/>
  <c r="AR370"/>
  <c r="AS370"/>
  <c r="AT370"/>
  <c r="AR371"/>
  <c r="AS371"/>
  <c r="AT371"/>
  <c r="AR372"/>
  <c r="AS372"/>
  <c r="AT372"/>
  <c r="AR373"/>
  <c r="AS373"/>
  <c r="AT373"/>
  <c r="AR374"/>
  <c r="AS374"/>
  <c r="AT374"/>
  <c r="AR375"/>
  <c r="AS375"/>
  <c r="AT375"/>
  <c r="AR376"/>
  <c r="AS376"/>
  <c r="AT376"/>
  <c r="AR377"/>
  <c r="AS377"/>
  <c r="AT377"/>
  <c r="AR378"/>
  <c r="AS378"/>
  <c r="AT378"/>
  <c r="AR379"/>
  <c r="AS379"/>
  <c r="AT379"/>
  <c r="AR380"/>
  <c r="AS380"/>
  <c r="AT380"/>
  <c r="AR381"/>
  <c r="AS381"/>
  <c r="AT381"/>
  <c r="AR382"/>
  <c r="AS382"/>
  <c r="AT382"/>
  <c r="AR383"/>
  <c r="AS383"/>
  <c r="AT383"/>
  <c r="AR384"/>
  <c r="AS384"/>
  <c r="AT384"/>
  <c r="AR385"/>
  <c r="AS385"/>
  <c r="AT385"/>
  <c r="AR386"/>
  <c r="AS386"/>
  <c r="AT386"/>
  <c r="AR387"/>
  <c r="AS387"/>
  <c r="AT387"/>
  <c r="AR388"/>
  <c r="AS388"/>
  <c r="AT388"/>
  <c r="AR389"/>
  <c r="AS389"/>
  <c r="AT389"/>
  <c r="AR390"/>
  <c r="AS390"/>
  <c r="AT390"/>
  <c r="AR391"/>
  <c r="AS391"/>
  <c r="AT391"/>
  <c r="AR392"/>
  <c r="AS392"/>
  <c r="AT392"/>
  <c r="AR393"/>
  <c r="AS393"/>
  <c r="AT393"/>
  <c r="AR394"/>
  <c r="AS394"/>
  <c r="AT394"/>
  <c r="AR395"/>
  <c r="AS395"/>
  <c r="AT395"/>
  <c r="AR396"/>
  <c r="AS396"/>
  <c r="AT396"/>
  <c r="AR397"/>
  <c r="AS397"/>
  <c r="AT397"/>
  <c r="AR398"/>
  <c r="AS398"/>
  <c r="AT398"/>
  <c r="AR399"/>
  <c r="AS399"/>
  <c r="AT399"/>
  <c r="AR400"/>
  <c r="AS400"/>
  <c r="AT400"/>
  <c r="AR401"/>
  <c r="AS401"/>
  <c r="AT401"/>
  <c r="AR402"/>
  <c r="AS402"/>
  <c r="AT402"/>
  <c r="AR403"/>
  <c r="AS403"/>
  <c r="AT403"/>
  <c r="AR404"/>
  <c r="AS404"/>
  <c r="AT404"/>
  <c r="AR405"/>
  <c r="AS405"/>
  <c r="AT405"/>
  <c r="AR406"/>
  <c r="AS406"/>
  <c r="AT406"/>
  <c r="AR407"/>
  <c r="AS407"/>
  <c r="AT407"/>
  <c r="AR408"/>
  <c r="AS408"/>
  <c r="AT408"/>
  <c r="AR409"/>
  <c r="AS409"/>
  <c r="AT409"/>
  <c r="AR410"/>
  <c r="AS410"/>
  <c r="AT410"/>
  <c r="AR411"/>
  <c r="AS411"/>
  <c r="AT411"/>
  <c r="AR412"/>
  <c r="AS412"/>
  <c r="AT412"/>
  <c r="AR413"/>
  <c r="AS413"/>
  <c r="AT413"/>
  <c r="AR414"/>
  <c r="AS414"/>
  <c r="AT414"/>
  <c r="AR415"/>
  <c r="AS415"/>
  <c r="AT415"/>
  <c r="AR416"/>
  <c r="AS416"/>
  <c r="AT416"/>
  <c r="AR417"/>
  <c r="AS417"/>
  <c r="AT417"/>
  <c r="AR418"/>
  <c r="AS418"/>
  <c r="AT418"/>
  <c r="AR419"/>
  <c r="AS419"/>
  <c r="AT419"/>
  <c r="AR420"/>
  <c r="AS420"/>
  <c r="AT420"/>
  <c r="AR421"/>
  <c r="AS421"/>
  <c r="AT421"/>
  <c r="AR422"/>
  <c r="AS422"/>
  <c r="AT422"/>
  <c r="AR423"/>
  <c r="AS423"/>
  <c r="AT423"/>
  <c r="AR424"/>
  <c r="AS424"/>
  <c r="AT424"/>
  <c r="AR425"/>
  <c r="AS425"/>
  <c r="AT425"/>
  <c r="AR426"/>
  <c r="AS426"/>
  <c r="AT426"/>
  <c r="AR427"/>
  <c r="AS427"/>
  <c r="AT427"/>
  <c r="AR428"/>
  <c r="AS428"/>
  <c r="AT428"/>
  <c r="AR429"/>
  <c r="AS429"/>
  <c r="AT429"/>
  <c r="AR430"/>
  <c r="AS430"/>
  <c r="AT430"/>
  <c r="AR431"/>
  <c r="AS431"/>
  <c r="AT431"/>
  <c r="AR432"/>
  <c r="AS432"/>
  <c r="AT432"/>
  <c r="AR433"/>
  <c r="AS433"/>
  <c r="AT433"/>
  <c r="AR434"/>
  <c r="AS434"/>
  <c r="AT434"/>
  <c r="AR435"/>
  <c r="AS435"/>
  <c r="AT435"/>
  <c r="AR436"/>
  <c r="AS436"/>
  <c r="AT436"/>
  <c r="AR437"/>
  <c r="AS437"/>
  <c r="AT437"/>
  <c r="AR438"/>
  <c r="AS438"/>
  <c r="AT438"/>
  <c r="AR439"/>
  <c r="AS439"/>
  <c r="AT439"/>
  <c r="AR440"/>
  <c r="AS440"/>
  <c r="AT440"/>
  <c r="AR441"/>
  <c r="AS441"/>
  <c r="AT441"/>
  <c r="AR442"/>
  <c r="AS442"/>
  <c r="AT442"/>
  <c r="AR443"/>
  <c r="AS443"/>
  <c r="AT443"/>
  <c r="AR444"/>
  <c r="AS444"/>
  <c r="AT444"/>
  <c r="AR445"/>
  <c r="AS445"/>
  <c r="AT445"/>
  <c r="AR446"/>
  <c r="AS446"/>
  <c r="AT446"/>
  <c r="AR447"/>
  <c r="AS447"/>
  <c r="AT447"/>
  <c r="AR448"/>
  <c r="AS448"/>
  <c r="AT448"/>
  <c r="AR449"/>
  <c r="AS449"/>
  <c r="AT449"/>
  <c r="AR450"/>
  <c r="AS450"/>
  <c r="AT450"/>
  <c r="AR451"/>
  <c r="AS451"/>
  <c r="AT451"/>
  <c r="AR452"/>
  <c r="AS452"/>
  <c r="AT452"/>
  <c r="AR453"/>
  <c r="AS453"/>
  <c r="AT453"/>
  <c r="AR454"/>
  <c r="AS454"/>
  <c r="AT454"/>
  <c r="AR455"/>
  <c r="AS455"/>
  <c r="AT455"/>
  <c r="AR456"/>
  <c r="AS456"/>
  <c r="AT456"/>
  <c r="AR457"/>
  <c r="AS457"/>
  <c r="AT457"/>
  <c r="AR458"/>
  <c r="AS458"/>
  <c r="AT458"/>
  <c r="AR459"/>
  <c r="AS459"/>
  <c r="AT459"/>
  <c r="AR460"/>
  <c r="AS460"/>
  <c r="AT460"/>
  <c r="AR461"/>
  <c r="AS461"/>
  <c r="AT461"/>
  <c r="AR462"/>
  <c r="AS462"/>
  <c r="AT462"/>
  <c r="AR463"/>
  <c r="AS463"/>
  <c r="AT463"/>
  <c r="AR464"/>
  <c r="AS464"/>
  <c r="AT464"/>
  <c r="AR465"/>
  <c r="AS465"/>
  <c r="AT465"/>
  <c r="AR466"/>
  <c r="AS466"/>
  <c r="AT466"/>
  <c r="AR467"/>
  <c r="AS467"/>
  <c r="AT467"/>
  <c r="AR468"/>
  <c r="AS468"/>
  <c r="AT468"/>
  <c r="AR469"/>
  <c r="AS469"/>
  <c r="AT469"/>
  <c r="AR470"/>
  <c r="AS470"/>
  <c r="AT470"/>
  <c r="AR471"/>
  <c r="AS471"/>
  <c r="AT471"/>
  <c r="AR472"/>
  <c r="AS472"/>
  <c r="AT472"/>
  <c r="AR473"/>
  <c r="AS473"/>
  <c r="AT473"/>
  <c r="AR474"/>
  <c r="AS474"/>
  <c r="AT474"/>
  <c r="AR475"/>
  <c r="AS475"/>
  <c r="AT475"/>
  <c r="AR476"/>
  <c r="AS476"/>
  <c r="AT476"/>
  <c r="AR477"/>
  <c r="AS477"/>
  <c r="AT477"/>
  <c r="AR478"/>
  <c r="AS478"/>
  <c r="AT478"/>
  <c r="AR479"/>
  <c r="AS479"/>
  <c r="AT479"/>
  <c r="AR480"/>
  <c r="AS480"/>
  <c r="AT480"/>
  <c r="AR481"/>
  <c r="AS481"/>
  <c r="AT481"/>
  <c r="AR482"/>
  <c r="AS482"/>
  <c r="AT482"/>
  <c r="AR483"/>
  <c r="AS483"/>
  <c r="AT483"/>
  <c r="AR484"/>
  <c r="AS484"/>
  <c r="AT484"/>
  <c r="AR485"/>
  <c r="AS485"/>
  <c r="AT485"/>
  <c r="AR486"/>
  <c r="AS486"/>
  <c r="AT486"/>
  <c r="AR487"/>
  <c r="AS487"/>
  <c r="AT487"/>
  <c r="AR488"/>
  <c r="AS488"/>
  <c r="AT488"/>
  <c r="AR489"/>
  <c r="AS489"/>
  <c r="AT489"/>
  <c r="AR490"/>
  <c r="AS490"/>
  <c r="AT490"/>
  <c r="AR491"/>
  <c r="AS491"/>
  <c r="AT491"/>
  <c r="AR492"/>
  <c r="AS492"/>
  <c r="AT492"/>
  <c r="AR493"/>
  <c r="AS493"/>
  <c r="AT493"/>
  <c r="AR494"/>
  <c r="AS494"/>
  <c r="AT494"/>
  <c r="AR495"/>
  <c r="AS495"/>
  <c r="AT495"/>
  <c r="AR496"/>
  <c r="AS496"/>
  <c r="AT496"/>
  <c r="AR497"/>
  <c r="AS497"/>
  <c r="AT497"/>
  <c r="AR498"/>
  <c r="AS498"/>
  <c r="AT498"/>
  <c r="AR499"/>
  <c r="AS499"/>
  <c r="AT499"/>
  <c r="AR500"/>
  <c r="AS500"/>
  <c r="AT500"/>
  <c r="AR501"/>
  <c r="AS501"/>
  <c r="AT501"/>
  <c r="AR502"/>
  <c r="AS502"/>
  <c r="AT502"/>
  <c r="AR503"/>
  <c r="AS503"/>
  <c r="AT503"/>
  <c r="AR504"/>
  <c r="AS504"/>
  <c r="AT504"/>
  <c r="AR505"/>
  <c r="AS505"/>
  <c r="AT505"/>
  <c r="AR506"/>
  <c r="AS506"/>
  <c r="AT506"/>
  <c r="AR507"/>
  <c r="AS507"/>
  <c r="AT507"/>
  <c r="AR508"/>
  <c r="AS508"/>
  <c r="AT508"/>
  <c r="AR509"/>
  <c r="AS509"/>
  <c r="AT509"/>
  <c r="AR510"/>
  <c r="AS510"/>
  <c r="AT510"/>
  <c r="AR511"/>
  <c r="AS511"/>
  <c r="AT511"/>
  <c r="AR512"/>
  <c r="AS512"/>
  <c r="AT512"/>
  <c r="AR513"/>
  <c r="AS513"/>
  <c r="AT513"/>
  <c r="AR514"/>
  <c r="AS514"/>
  <c r="AT514"/>
  <c r="AR515"/>
  <c r="AS515"/>
  <c r="AT515"/>
  <c r="AR516"/>
  <c r="AS516"/>
  <c r="AT516"/>
  <c r="AR517"/>
  <c r="AS517"/>
  <c r="AT517"/>
  <c r="AR518"/>
  <c r="AS518"/>
  <c r="AT518"/>
  <c r="AR519"/>
  <c r="AS519"/>
  <c r="AT519"/>
  <c r="AR520"/>
  <c r="AS520"/>
  <c r="AT520"/>
  <c r="AR521"/>
  <c r="AS521"/>
  <c r="AT521"/>
  <c r="AR522"/>
  <c r="AS522"/>
  <c r="AT522"/>
  <c r="AR523"/>
  <c r="AS523"/>
  <c r="AT523"/>
  <c r="AR524"/>
  <c r="AS524"/>
  <c r="AT524"/>
  <c r="AR525"/>
  <c r="AS525"/>
  <c r="AT525"/>
  <c r="AR526"/>
  <c r="AS526"/>
  <c r="AT526"/>
  <c r="AR527"/>
  <c r="AS527"/>
  <c r="AT527"/>
  <c r="AR528"/>
  <c r="AS528"/>
  <c r="AT528"/>
  <c r="AR529"/>
  <c r="AS529"/>
  <c r="AT529"/>
  <c r="AR530"/>
  <c r="AS530"/>
  <c r="AT530"/>
  <c r="AR531"/>
  <c r="AS531"/>
  <c r="AT531"/>
  <c r="AR532"/>
  <c r="AS532"/>
  <c r="AT532"/>
  <c r="AR533"/>
  <c r="AS533"/>
  <c r="AT533"/>
  <c r="AR534"/>
  <c r="AS534"/>
  <c r="AT534"/>
  <c r="AR535"/>
  <c r="AS535"/>
  <c r="AT535"/>
  <c r="AR536"/>
  <c r="AS536"/>
  <c r="AT536"/>
  <c r="AR537"/>
  <c r="AS537"/>
  <c r="AT537"/>
  <c r="AR538"/>
  <c r="AS538"/>
  <c r="AT538"/>
  <c r="AR539"/>
  <c r="AS539"/>
  <c r="AT539"/>
  <c r="AR540"/>
  <c r="AS540"/>
  <c r="AT540"/>
  <c r="AR541"/>
  <c r="AS541"/>
  <c r="AT541"/>
  <c r="AR542"/>
  <c r="AS542"/>
  <c r="AT542"/>
  <c r="AR543"/>
  <c r="AS543"/>
  <c r="AT543"/>
  <c r="AR544"/>
  <c r="AS544"/>
  <c r="AT544"/>
  <c r="AR545"/>
  <c r="AS545"/>
  <c r="AT545"/>
  <c r="AR546"/>
  <c r="AS546"/>
  <c r="AT546"/>
  <c r="AR547"/>
  <c r="AS547"/>
  <c r="AT547"/>
  <c r="AR548"/>
  <c r="AS548"/>
  <c r="AT548"/>
  <c r="AR549"/>
  <c r="AS549"/>
  <c r="AT549"/>
  <c r="AR550"/>
  <c r="AS550"/>
  <c r="AT550"/>
  <c r="AR551"/>
  <c r="AS551"/>
  <c r="AT551"/>
  <c r="AR552"/>
  <c r="AS552"/>
  <c r="AT552"/>
  <c r="AR553"/>
  <c r="AS553"/>
  <c r="AT553"/>
  <c r="AR554"/>
  <c r="AS554"/>
  <c r="AT554"/>
  <c r="AR555"/>
  <c r="AS555"/>
  <c r="AT555"/>
  <c r="AR556"/>
  <c r="AS556"/>
  <c r="AT556"/>
  <c r="AR557"/>
  <c r="AS557"/>
  <c r="AT557"/>
  <c r="AR558"/>
  <c r="AS558"/>
  <c r="AT558"/>
  <c r="AR559"/>
  <c r="AS559"/>
  <c r="AT559"/>
  <c r="AR560"/>
  <c r="AS560"/>
  <c r="AT560"/>
  <c r="AR561"/>
  <c r="AS561"/>
  <c r="AT561"/>
  <c r="AR562"/>
  <c r="AS562"/>
  <c r="AT562"/>
  <c r="AR563"/>
  <c r="AS563"/>
  <c r="AT563"/>
  <c r="AR564"/>
  <c r="AS564"/>
  <c r="AT564"/>
  <c r="AR565"/>
  <c r="AS565"/>
  <c r="AT565"/>
  <c r="AR566"/>
  <c r="AS566"/>
  <c r="AT566"/>
  <c r="AR567"/>
  <c r="AS567"/>
  <c r="AT567"/>
  <c r="AR568"/>
  <c r="AS568"/>
  <c r="AT568"/>
  <c r="AR569"/>
  <c r="AS569"/>
  <c r="AT569"/>
  <c r="AR570"/>
  <c r="AS570"/>
  <c r="AT570"/>
  <c r="AR571"/>
  <c r="AS571"/>
  <c r="AT571"/>
  <c r="AR572"/>
  <c r="AS572"/>
  <c r="AT572"/>
  <c r="AR573"/>
  <c r="AS573"/>
  <c r="AT573"/>
  <c r="AR574"/>
  <c r="AS574"/>
  <c r="AT574"/>
  <c r="AR575"/>
  <c r="AS575"/>
  <c r="AT575"/>
  <c r="AR576"/>
  <c r="AS576"/>
  <c r="AT576"/>
  <c r="AR577"/>
  <c r="AS577"/>
  <c r="AT577"/>
  <c r="AR578"/>
  <c r="AS578"/>
  <c r="AT578"/>
  <c r="AR579"/>
  <c r="AS579"/>
  <c r="AT579"/>
  <c r="AR580"/>
  <c r="AS580"/>
  <c r="AT580"/>
  <c r="AR581"/>
  <c r="AS581"/>
  <c r="AT581"/>
  <c r="AR582"/>
  <c r="AS582"/>
  <c r="AT582"/>
  <c r="AR583"/>
  <c r="AS583"/>
  <c r="AT583"/>
  <c r="AR584"/>
  <c r="AS584"/>
  <c r="AT584"/>
  <c r="AR585"/>
  <c r="AS585"/>
  <c r="AT585"/>
  <c r="AR586"/>
  <c r="AS586"/>
  <c r="AT586"/>
  <c r="AR587"/>
  <c r="AS587"/>
  <c r="AT587"/>
  <c r="AR588"/>
  <c r="AS588"/>
  <c r="AT588"/>
  <c r="AR589"/>
  <c r="AS589"/>
  <c r="AT589"/>
  <c r="AR590"/>
  <c r="AS590"/>
  <c r="AT590"/>
  <c r="AR591"/>
  <c r="AS591"/>
  <c r="AT591"/>
  <c r="AR592"/>
  <c r="AS592"/>
  <c r="AT592"/>
  <c r="AR593"/>
  <c r="AS593"/>
  <c r="AT593"/>
  <c r="AR594"/>
  <c r="AS594"/>
  <c r="AT594"/>
  <c r="AR595"/>
  <c r="AS595"/>
  <c r="AT595"/>
  <c r="AR596"/>
  <c r="AS596"/>
  <c r="AT596"/>
  <c r="AR597"/>
  <c r="AS597"/>
  <c r="AT597"/>
  <c r="AR598"/>
  <c r="AS598"/>
  <c r="AT598"/>
  <c r="AR599"/>
  <c r="AS599"/>
  <c r="AT599"/>
  <c r="AR600"/>
  <c r="AS600"/>
  <c r="AT600"/>
  <c r="AR601"/>
  <c r="AS601"/>
  <c r="AT601"/>
  <c r="AR602"/>
  <c r="AS602"/>
  <c r="AT602"/>
  <c r="AR603"/>
  <c r="AS603"/>
  <c r="AT603"/>
  <c r="AR604"/>
  <c r="AS604"/>
  <c r="AT604"/>
  <c r="AR605"/>
  <c r="AS605"/>
  <c r="AT605"/>
  <c r="AR606"/>
  <c r="AS606"/>
  <c r="AT606"/>
  <c r="AR607"/>
  <c r="AS607"/>
  <c r="AT607"/>
  <c r="AR608"/>
  <c r="AS608"/>
  <c r="AT608"/>
  <c r="AR609"/>
  <c r="AS609"/>
  <c r="AT609"/>
  <c r="AR610"/>
  <c r="AS610"/>
  <c r="AT610"/>
  <c r="AR611"/>
  <c r="AS611"/>
  <c r="AT611"/>
  <c r="AR612"/>
  <c r="AS612"/>
  <c r="AT612"/>
  <c r="AR613"/>
  <c r="AS613"/>
  <c r="AT613"/>
  <c r="AR614"/>
  <c r="AS614"/>
  <c r="AT614"/>
  <c r="AR615"/>
  <c r="AS615"/>
  <c r="AT615"/>
  <c r="AR616"/>
  <c r="AS616"/>
  <c r="AT616"/>
  <c r="AR617"/>
  <c r="AS617"/>
  <c r="AT617"/>
  <c r="AR618"/>
  <c r="AS618"/>
  <c r="AT618"/>
  <c r="AR619"/>
  <c r="AS619"/>
  <c r="AT619"/>
  <c r="AR620"/>
  <c r="AS620"/>
  <c r="AT620"/>
  <c r="AR621"/>
  <c r="AS621"/>
  <c r="AT621"/>
  <c r="AR622"/>
  <c r="AS622"/>
  <c r="AT622"/>
  <c r="AR623"/>
  <c r="AS623"/>
  <c r="AT623"/>
  <c r="AR624"/>
  <c r="AS624"/>
  <c r="AT624"/>
  <c r="AR625"/>
  <c r="AS625"/>
  <c r="AT625"/>
  <c r="AR626"/>
  <c r="AS626"/>
  <c r="AT626"/>
  <c r="AR627"/>
  <c r="AS627"/>
  <c r="AT627"/>
  <c r="AR628"/>
  <c r="AS628"/>
  <c r="AT628"/>
  <c r="AR629"/>
  <c r="AS629"/>
  <c r="AT629"/>
  <c r="AR630"/>
  <c r="AS630"/>
  <c r="AT630"/>
  <c r="AR631"/>
  <c r="AS631"/>
  <c r="AT631"/>
  <c r="AR632"/>
  <c r="AS632"/>
  <c r="AT632"/>
  <c r="AR633"/>
  <c r="AS633"/>
  <c r="AT633"/>
  <c r="AR634"/>
  <c r="AS634"/>
  <c r="AT634"/>
  <c r="AR635"/>
  <c r="AS635"/>
  <c r="AT635"/>
  <c r="AR636"/>
  <c r="AS636"/>
  <c r="AT636"/>
  <c r="AR637"/>
  <c r="AS637"/>
  <c r="AT637"/>
  <c r="AR638"/>
  <c r="AS638"/>
  <c r="AT638"/>
  <c r="AR639"/>
  <c r="AS639"/>
  <c r="AT639"/>
  <c r="AR640"/>
  <c r="AS640"/>
  <c r="AT640"/>
  <c r="AR641"/>
  <c r="AS641"/>
  <c r="AT641"/>
  <c r="AR642"/>
  <c r="AS642"/>
  <c r="AT642"/>
  <c r="AR643"/>
  <c r="AS643"/>
  <c r="AT643"/>
  <c r="AR644"/>
  <c r="AS644"/>
  <c r="AT644"/>
  <c r="AR645"/>
  <c r="AS645"/>
  <c r="AT645"/>
  <c r="AR646"/>
  <c r="AS646"/>
  <c r="AT646"/>
  <c r="AR647"/>
  <c r="AS647"/>
  <c r="AT647"/>
  <c r="AR648"/>
  <c r="AS648"/>
  <c r="AT648"/>
  <c r="AR649"/>
  <c r="AS649"/>
  <c r="AT649"/>
  <c r="AR650"/>
  <c r="AS650"/>
  <c r="AT650"/>
  <c r="AR651"/>
  <c r="AS651"/>
  <c r="AT651"/>
  <c r="AR652"/>
  <c r="AS652"/>
  <c r="AT652"/>
  <c r="AR653"/>
  <c r="AS653"/>
  <c r="AT653"/>
  <c r="AR654"/>
  <c r="AS654"/>
  <c r="AT654"/>
  <c r="AR655"/>
  <c r="AS655"/>
  <c r="AT655"/>
  <c r="AR656"/>
  <c r="AS656"/>
  <c r="AT656"/>
  <c r="AR657"/>
  <c r="AS657"/>
  <c r="AT657"/>
  <c r="AR658"/>
  <c r="AS658"/>
  <c r="AT658"/>
  <c r="AR659"/>
  <c r="AS659"/>
  <c r="AT659"/>
  <c r="AR660"/>
  <c r="AS660"/>
  <c r="AT660"/>
  <c r="AR661"/>
  <c r="AS661"/>
  <c r="AT661"/>
  <c r="AR662"/>
  <c r="AS662"/>
  <c r="AT662"/>
  <c r="AR663"/>
  <c r="AS663"/>
  <c r="AT663"/>
  <c r="AR664"/>
  <c r="AS664"/>
  <c r="AT664"/>
  <c r="AR665"/>
  <c r="AS665"/>
  <c r="AT665"/>
  <c r="AR666"/>
  <c r="AS666"/>
  <c r="AT666"/>
  <c r="AR667"/>
  <c r="AS667"/>
  <c r="AT667"/>
  <c r="AR668"/>
  <c r="AS668"/>
  <c r="AT668"/>
  <c r="AR669"/>
  <c r="AS669"/>
  <c r="AT669"/>
  <c r="AR670"/>
  <c r="AS670"/>
  <c r="AT670"/>
  <c r="AR671"/>
  <c r="AS671"/>
  <c r="AT671"/>
  <c r="AR672"/>
  <c r="AS672"/>
  <c r="AT672"/>
  <c r="AR673"/>
  <c r="AS673"/>
  <c r="AT673"/>
  <c r="AR674"/>
  <c r="AS674"/>
  <c r="AT674"/>
  <c r="AR675"/>
  <c r="AS675"/>
  <c r="AT675"/>
  <c r="AR676"/>
  <c r="AS676"/>
  <c r="AT676"/>
  <c r="AR677"/>
  <c r="AS677"/>
  <c r="AT677"/>
  <c r="AR678"/>
  <c r="AS678"/>
  <c r="AT678"/>
  <c r="AR679"/>
  <c r="AS679"/>
  <c r="AT679"/>
  <c r="AR680"/>
  <c r="AS680"/>
  <c r="AT680"/>
  <c r="AR681"/>
  <c r="AS681"/>
  <c r="AT681"/>
  <c r="AR682"/>
  <c r="AS682"/>
  <c r="AT682"/>
  <c r="AR683"/>
  <c r="AS683"/>
  <c r="AT683"/>
  <c r="AR684"/>
  <c r="AS684"/>
  <c r="AT684"/>
  <c r="AR685"/>
  <c r="AS685"/>
  <c r="AT685"/>
  <c r="AR686"/>
  <c r="AS686"/>
  <c r="AT686"/>
  <c r="AR687"/>
  <c r="AS687"/>
  <c r="AT687"/>
  <c r="AR688"/>
  <c r="AS688"/>
  <c r="AT688"/>
  <c r="AR689"/>
  <c r="AS689"/>
  <c r="AT689"/>
  <c r="AR690"/>
  <c r="AS690"/>
  <c r="AT690"/>
  <c r="AR691"/>
  <c r="AS691"/>
  <c r="AT691"/>
  <c r="AR692"/>
  <c r="AS692"/>
  <c r="AT692"/>
  <c r="AR693"/>
  <c r="AS693"/>
  <c r="AT693"/>
  <c r="AR694"/>
  <c r="AS694"/>
  <c r="AT694"/>
  <c r="AR695"/>
  <c r="AS695"/>
  <c r="AT695"/>
  <c r="AR696"/>
  <c r="AS696"/>
  <c r="AT696"/>
  <c r="AR697"/>
  <c r="AS697"/>
  <c r="AT697"/>
  <c r="AR698"/>
  <c r="AS698"/>
  <c r="AT698"/>
  <c r="AR699"/>
  <c r="AS699"/>
  <c r="AT699"/>
  <c r="AR700"/>
  <c r="AS700"/>
  <c r="AT700"/>
  <c r="AR701"/>
  <c r="AS701"/>
  <c r="AT701"/>
  <c r="AR702"/>
  <c r="AS702"/>
  <c r="AT702"/>
  <c r="AR703"/>
  <c r="AS703"/>
  <c r="AT703"/>
  <c r="AR704"/>
  <c r="AS704"/>
  <c r="AT704"/>
  <c r="AR705"/>
  <c r="AS705"/>
  <c r="AT705"/>
  <c r="AR706"/>
  <c r="AS706"/>
  <c r="AT706"/>
  <c r="AR707"/>
  <c r="AS707"/>
  <c r="AT707"/>
  <c r="AR708"/>
  <c r="AS708"/>
  <c r="AT708"/>
  <c r="AR709"/>
  <c r="AS709"/>
  <c r="AT709"/>
  <c r="AR710"/>
  <c r="AS710"/>
  <c r="AT710"/>
  <c r="AR711"/>
  <c r="AS711"/>
  <c r="AT711"/>
  <c r="AR712"/>
  <c r="AS712"/>
  <c r="AT712"/>
  <c r="AR713"/>
  <c r="AS713"/>
  <c r="AT713"/>
  <c r="AR714"/>
  <c r="AS714"/>
  <c r="AT714"/>
  <c r="AR715"/>
  <c r="AS715"/>
  <c r="AT715"/>
  <c r="AR716"/>
  <c r="AS716"/>
  <c r="AT716"/>
  <c r="AR717"/>
  <c r="AS717"/>
  <c r="AT717"/>
  <c r="AR718"/>
  <c r="AS718"/>
  <c r="AT718"/>
  <c r="AR719"/>
  <c r="AS719"/>
  <c r="AT719"/>
  <c r="AR720"/>
  <c r="AS720"/>
  <c r="AT720"/>
  <c r="AR721"/>
  <c r="AS721"/>
  <c r="AT721"/>
  <c r="AR722"/>
  <c r="AS722"/>
  <c r="AT722"/>
  <c r="AR723"/>
  <c r="AS723"/>
  <c r="AT723"/>
  <c r="AR724"/>
  <c r="AS724"/>
  <c r="AT724"/>
  <c r="AR725"/>
  <c r="AS725"/>
  <c r="AT725"/>
  <c r="AR726"/>
  <c r="AS726"/>
  <c r="AT726"/>
  <c r="AR727"/>
  <c r="AS727"/>
  <c r="AT727"/>
  <c r="AR728"/>
  <c r="AS728"/>
  <c r="AT728"/>
  <c r="AR729"/>
  <c r="AS729"/>
  <c r="AT729"/>
  <c r="AR730"/>
  <c r="AS730"/>
  <c r="AT730"/>
  <c r="AR731"/>
  <c r="AS731"/>
  <c r="AT731"/>
  <c r="AR732"/>
  <c r="AS732"/>
  <c r="AT732"/>
  <c r="AR733"/>
  <c r="AS733"/>
  <c r="AT733"/>
  <c r="AR734"/>
  <c r="AS734"/>
  <c r="AT734"/>
  <c r="AR735"/>
  <c r="AS735"/>
  <c r="AT735"/>
  <c r="AR736"/>
  <c r="AS736"/>
  <c r="AT736"/>
  <c r="AR737"/>
  <c r="AS737"/>
  <c r="AT737"/>
  <c r="AR738"/>
  <c r="AS738"/>
  <c r="AT738"/>
  <c r="AR739"/>
  <c r="AS739"/>
  <c r="AT739"/>
  <c r="AR740"/>
  <c r="AS740"/>
  <c r="AT740"/>
  <c r="AR741"/>
  <c r="AS741"/>
  <c r="AT741"/>
  <c r="AR742"/>
  <c r="AS742"/>
  <c r="AT742"/>
  <c r="AR743"/>
  <c r="AS743"/>
  <c r="AT743"/>
  <c r="AR744"/>
  <c r="AS744"/>
  <c r="AT744"/>
  <c r="AR745"/>
  <c r="AS745"/>
  <c r="AT745"/>
  <c r="AR746"/>
  <c r="AS746"/>
  <c r="AT746"/>
  <c r="AR747"/>
  <c r="AS747"/>
  <c r="AT747"/>
  <c r="AR748"/>
  <c r="AS748"/>
  <c r="AT748"/>
  <c r="AR749"/>
  <c r="AS749"/>
  <c r="AT749"/>
  <c r="AR750"/>
  <c r="AS750"/>
  <c r="AT750"/>
  <c r="AR751"/>
  <c r="AS751"/>
  <c r="AT751"/>
  <c r="AR752"/>
  <c r="AS752"/>
  <c r="AT752"/>
  <c r="AR753"/>
  <c r="AS753"/>
  <c r="AT753"/>
  <c r="AR754"/>
  <c r="AS754"/>
  <c r="AT754"/>
  <c r="AR755"/>
  <c r="AS755"/>
  <c r="AT755"/>
  <c r="AR756"/>
  <c r="AS756"/>
  <c r="AT756"/>
  <c r="AR757"/>
  <c r="AS757"/>
  <c r="AT757"/>
  <c r="AR758"/>
  <c r="AS758"/>
  <c r="AT758"/>
  <c r="AR759"/>
  <c r="AS759"/>
  <c r="AT759"/>
  <c r="AR760"/>
  <c r="AS760"/>
  <c r="AT760"/>
  <c r="AR761"/>
  <c r="AS761"/>
  <c r="AT761"/>
  <c r="AR762"/>
  <c r="AS762"/>
  <c r="AT762"/>
  <c r="AR763"/>
  <c r="AS763"/>
  <c r="AT763"/>
  <c r="AR764"/>
  <c r="AS764"/>
  <c r="AT764"/>
  <c r="AR765"/>
  <c r="AS765"/>
  <c r="AT765"/>
  <c r="AR766"/>
  <c r="AS766"/>
  <c r="AT766"/>
  <c r="AR767"/>
  <c r="AS767"/>
  <c r="AT767"/>
  <c r="AR768"/>
  <c r="AS768"/>
  <c r="AT768"/>
  <c r="AR769"/>
  <c r="AS769"/>
  <c r="AT769"/>
  <c r="AR770"/>
  <c r="AS770"/>
  <c r="AT770"/>
  <c r="AR771"/>
  <c r="AS771"/>
  <c r="AT771"/>
  <c r="AR772"/>
  <c r="AS772"/>
  <c r="AT772"/>
  <c r="AR773"/>
  <c r="AS773"/>
  <c r="AT773"/>
  <c r="AR774"/>
  <c r="AS774"/>
  <c r="AT774"/>
  <c r="AR775"/>
  <c r="AS775"/>
  <c r="AT775"/>
  <c r="AR776"/>
  <c r="AS776"/>
  <c r="AT776"/>
  <c r="AR777"/>
  <c r="AS777"/>
  <c r="AT777"/>
  <c r="AR778"/>
  <c r="AS778"/>
  <c r="AT778"/>
  <c r="AR779"/>
  <c r="AS779"/>
  <c r="AT779"/>
  <c r="AR780"/>
  <c r="AS780"/>
  <c r="AT780"/>
  <c r="AR781"/>
  <c r="AS781"/>
  <c r="AT781"/>
  <c r="AR782"/>
  <c r="AS782"/>
  <c r="AT782"/>
  <c r="AR783"/>
  <c r="AS783"/>
  <c r="AT783"/>
  <c r="AR784"/>
  <c r="AS784"/>
  <c r="AT784"/>
  <c r="AR785"/>
  <c r="AS785"/>
  <c r="AT785"/>
  <c r="AR786"/>
  <c r="AS786"/>
  <c r="AT786"/>
  <c r="AR787"/>
  <c r="AS787"/>
  <c r="AT787"/>
  <c r="AR788"/>
  <c r="AS788"/>
  <c r="AT788"/>
  <c r="AR789"/>
  <c r="AS789"/>
  <c r="AT789"/>
  <c r="AR790"/>
  <c r="AS790"/>
  <c r="AT790"/>
  <c r="AR791"/>
  <c r="AS791"/>
  <c r="AT791"/>
  <c r="AR792"/>
  <c r="AS792"/>
  <c r="AT792"/>
  <c r="AR793"/>
  <c r="AS793"/>
  <c r="AT793"/>
  <c r="AR794"/>
  <c r="AS794"/>
  <c r="AT794"/>
  <c r="AR795"/>
  <c r="AS795"/>
  <c r="AT795"/>
  <c r="AR796"/>
  <c r="AS796"/>
  <c r="AT796"/>
  <c r="AR797"/>
  <c r="AS797"/>
  <c r="AT797"/>
  <c r="AR798"/>
  <c r="AS798"/>
  <c r="AT798"/>
  <c r="AR799"/>
  <c r="AS799"/>
  <c r="AT799"/>
  <c r="AR800"/>
  <c r="AS800"/>
  <c r="AT800"/>
  <c r="AR801"/>
  <c r="AS801"/>
  <c r="AT801"/>
  <c r="AR802"/>
  <c r="AS802"/>
  <c r="AT802"/>
  <c r="AR803"/>
  <c r="AS803"/>
  <c r="AT803"/>
  <c r="AR804"/>
  <c r="AS804"/>
  <c r="AT804"/>
  <c r="AR805"/>
  <c r="AS805"/>
  <c r="AT805"/>
  <c r="AR806"/>
  <c r="AS806"/>
  <c r="AT806"/>
  <c r="AR807"/>
  <c r="AS807"/>
  <c r="AT807"/>
  <c r="AR808"/>
  <c r="AS808"/>
  <c r="AT808"/>
  <c r="AR809"/>
  <c r="AS809"/>
  <c r="AT809"/>
  <c r="AR810"/>
  <c r="AS810"/>
  <c r="AT810"/>
  <c r="AR811"/>
  <c r="AS811"/>
  <c r="AT811"/>
  <c r="AR812"/>
  <c r="AS812"/>
  <c r="AT812"/>
  <c r="AR813"/>
  <c r="AS813"/>
  <c r="AT813"/>
  <c r="AR814"/>
  <c r="AS814"/>
  <c r="AT814"/>
  <c r="AR815"/>
  <c r="AS815"/>
  <c r="AT815"/>
  <c r="AR816"/>
  <c r="AS816"/>
  <c r="AT816"/>
  <c r="AR817"/>
  <c r="AS817"/>
  <c r="AT817"/>
  <c r="AR818"/>
  <c r="AS818"/>
  <c r="AT818"/>
  <c r="AR819"/>
  <c r="AS819"/>
  <c r="AT819"/>
  <c r="AR820"/>
  <c r="AS820"/>
  <c r="AT820"/>
  <c r="AR821"/>
  <c r="AS821"/>
  <c r="AT821"/>
  <c r="AR822"/>
  <c r="AS822"/>
  <c r="AT822"/>
  <c r="AR823"/>
  <c r="AS823"/>
  <c r="AT823"/>
  <c r="AR824"/>
  <c r="AS824"/>
  <c r="AT824"/>
  <c r="AR825"/>
  <c r="AS825"/>
  <c r="AT825"/>
  <c r="AR826"/>
  <c r="AS826"/>
  <c r="AT826"/>
  <c r="AR827"/>
  <c r="AS827"/>
  <c r="AT827"/>
  <c r="AR828"/>
  <c r="AS828"/>
  <c r="AT828"/>
  <c r="AR829"/>
  <c r="AS829"/>
  <c r="AT829"/>
  <c r="AR830"/>
  <c r="AS830"/>
  <c r="AT830"/>
  <c r="AR831"/>
  <c r="AS831"/>
  <c r="AT831"/>
  <c r="AR832"/>
  <c r="AS832"/>
  <c r="AT832"/>
  <c r="AR833"/>
  <c r="AS833"/>
  <c r="AT833"/>
  <c r="AR834"/>
  <c r="AS834"/>
  <c r="AT834"/>
  <c r="AR835"/>
  <c r="AS835"/>
  <c r="AT835"/>
  <c r="AR836"/>
  <c r="AS836"/>
  <c r="AT836"/>
  <c r="AR837"/>
  <c r="AS837"/>
  <c r="AT837"/>
  <c r="AR838"/>
  <c r="AS838"/>
  <c r="AT838"/>
  <c r="AR839"/>
  <c r="AS839"/>
  <c r="AT839"/>
  <c r="AR840"/>
  <c r="AS840"/>
  <c r="AT840"/>
  <c r="AR841"/>
  <c r="AS841"/>
  <c r="AT841"/>
  <c r="AR842"/>
  <c r="AS842"/>
  <c r="AT842"/>
  <c r="AR843"/>
  <c r="AS843"/>
  <c r="AT843"/>
  <c r="AR844"/>
  <c r="AS844"/>
  <c r="AT844"/>
  <c r="AR845"/>
  <c r="AS845"/>
  <c r="AT845"/>
  <c r="AR846"/>
  <c r="AS846"/>
  <c r="AT846"/>
  <c r="AR847"/>
  <c r="AS847"/>
  <c r="AT847"/>
  <c r="AR848"/>
  <c r="AS848"/>
  <c r="AT848"/>
  <c r="AR849"/>
  <c r="AS849"/>
  <c r="AT849"/>
  <c r="AR850"/>
  <c r="AS850"/>
  <c r="AT850"/>
  <c r="AR851"/>
  <c r="AS851"/>
  <c r="AT851"/>
  <c r="AR852"/>
  <c r="AS852"/>
  <c r="AT852"/>
  <c r="AR853"/>
  <c r="AS853"/>
  <c r="AT853"/>
  <c r="AR854"/>
  <c r="AS854"/>
  <c r="AT854"/>
  <c r="AR855"/>
  <c r="AS855"/>
  <c r="AT855"/>
  <c r="AR856"/>
  <c r="AS856"/>
  <c r="AT856"/>
  <c r="AR857"/>
  <c r="AS857"/>
  <c r="AT857"/>
  <c r="AR858"/>
  <c r="AS858"/>
  <c r="AT858"/>
  <c r="AR859"/>
  <c r="AS859"/>
  <c r="AT859"/>
  <c r="AR860"/>
  <c r="AS860"/>
  <c r="AT860"/>
  <c r="AR861"/>
  <c r="AS861"/>
  <c r="AT861"/>
  <c r="AR862"/>
  <c r="AS862"/>
  <c r="AT862"/>
  <c r="AR863"/>
  <c r="AS863"/>
  <c r="AT863"/>
  <c r="AR864"/>
  <c r="AS864"/>
  <c r="AT864"/>
  <c r="AR865"/>
  <c r="AS865"/>
  <c r="AT865"/>
  <c r="AR866"/>
  <c r="AS866"/>
  <c r="AT866"/>
  <c r="AR867"/>
  <c r="AS867"/>
  <c r="AT867"/>
  <c r="AR868"/>
  <c r="AS868"/>
  <c r="AT868"/>
  <c r="AR869"/>
  <c r="AS869"/>
  <c r="AT869"/>
  <c r="AR870"/>
  <c r="AS870"/>
  <c r="AT870"/>
  <c r="AR871"/>
  <c r="AS871"/>
  <c r="AT871"/>
  <c r="AR872"/>
  <c r="AS872"/>
  <c r="AT872"/>
  <c r="AR873"/>
  <c r="AS873"/>
  <c r="AT873"/>
  <c r="AR874"/>
  <c r="AS874"/>
  <c r="AT874"/>
  <c r="AR875"/>
  <c r="AS875"/>
  <c r="AT875"/>
  <c r="AR876"/>
  <c r="AS876"/>
  <c r="AT876"/>
  <c r="AR877"/>
  <c r="AS877"/>
  <c r="AT877"/>
  <c r="AR878"/>
  <c r="AS878"/>
  <c r="AT878"/>
  <c r="AR879"/>
  <c r="AS879"/>
  <c r="AT879"/>
  <c r="AR880"/>
  <c r="AS880"/>
  <c r="AT880"/>
  <c r="AR881"/>
  <c r="AS881"/>
  <c r="AT881"/>
  <c r="AR882"/>
  <c r="AS882"/>
  <c r="AT882"/>
  <c r="AR883"/>
  <c r="AS883"/>
  <c r="AT883"/>
  <c r="AR884"/>
  <c r="AS884"/>
  <c r="AT884"/>
  <c r="AR885"/>
  <c r="AS885"/>
  <c r="AT885"/>
  <c r="AR886"/>
  <c r="AS886"/>
  <c r="AT886"/>
  <c r="AR887"/>
  <c r="AS887"/>
  <c r="AT887"/>
  <c r="AR888"/>
  <c r="AS888"/>
  <c r="AT888"/>
  <c r="AR889"/>
  <c r="AS889"/>
  <c r="AT889"/>
  <c r="AR890"/>
  <c r="AS890"/>
  <c r="AT890"/>
  <c r="AR891"/>
  <c r="AS891"/>
  <c r="AT891"/>
  <c r="AR892"/>
  <c r="AS892"/>
  <c r="AT892"/>
  <c r="AR893"/>
  <c r="AS893"/>
  <c r="AT893"/>
  <c r="AR894"/>
  <c r="AS894"/>
  <c r="AT894"/>
  <c r="AR895"/>
  <c r="AS895"/>
  <c r="AT895"/>
  <c r="AR896"/>
  <c r="AS896"/>
  <c r="AT896"/>
  <c r="AR897"/>
  <c r="AS897"/>
  <c r="AT897"/>
  <c r="AR898"/>
  <c r="AS898"/>
  <c r="AT898"/>
  <c r="AR899"/>
  <c r="AS899"/>
  <c r="AT899"/>
  <c r="AR900"/>
  <c r="AS900"/>
  <c r="AT900"/>
  <c r="AR901"/>
  <c r="AS901"/>
  <c r="AT901"/>
  <c r="AR902"/>
  <c r="AS902"/>
  <c r="AT902"/>
  <c r="AR903"/>
  <c r="AS903"/>
  <c r="AT903"/>
  <c r="AR904"/>
  <c r="AS904"/>
  <c r="AT904"/>
  <c r="AR905"/>
  <c r="AS905"/>
  <c r="AT905"/>
  <c r="AR906"/>
  <c r="AS906"/>
  <c r="AT906"/>
  <c r="AR907"/>
  <c r="AS907"/>
  <c r="AT907"/>
  <c r="AR908"/>
  <c r="AS908"/>
  <c r="AT908"/>
  <c r="AR909"/>
  <c r="AS909"/>
  <c r="AT909"/>
  <c r="AR910"/>
  <c r="AS910"/>
  <c r="AT910"/>
  <c r="AR911"/>
  <c r="AS911"/>
  <c r="AT911"/>
  <c r="AR912"/>
  <c r="AS912"/>
  <c r="AT912"/>
  <c r="AR913"/>
  <c r="AS913"/>
  <c r="AT913"/>
  <c r="AR914"/>
  <c r="AS914"/>
  <c r="AT914"/>
  <c r="AR915"/>
  <c r="AS915"/>
  <c r="AT915"/>
  <c r="AR916"/>
  <c r="AS916"/>
  <c r="AT916"/>
  <c r="AR917"/>
  <c r="AS917"/>
  <c r="AT917"/>
  <c r="AR918"/>
  <c r="AS918"/>
  <c r="AT918"/>
  <c r="AR919"/>
  <c r="AS919"/>
  <c r="AT919"/>
  <c r="AR920"/>
  <c r="AS920"/>
  <c r="AT920"/>
  <c r="AR921"/>
  <c r="AS921"/>
  <c r="AT921"/>
  <c r="AR922"/>
  <c r="AS922"/>
  <c r="AT922"/>
  <c r="AR923"/>
  <c r="AS923"/>
  <c r="AT923"/>
  <c r="AR924"/>
  <c r="AS924"/>
  <c r="AT924"/>
  <c r="AR925"/>
  <c r="AS925"/>
  <c r="AT925"/>
  <c r="AR926"/>
  <c r="AS926"/>
  <c r="AT926"/>
  <c r="AR927"/>
  <c r="AS927"/>
  <c r="AT927"/>
  <c r="AR928"/>
  <c r="AS928"/>
  <c r="AT928"/>
  <c r="AR929"/>
  <c r="AS929"/>
  <c r="AT929"/>
  <c r="AR930"/>
  <c r="AS930"/>
  <c r="AT930"/>
  <c r="AR931"/>
  <c r="AS931"/>
  <c r="AT931"/>
  <c r="AR932"/>
  <c r="AS932"/>
  <c r="AT932"/>
  <c r="AR933"/>
  <c r="AS933"/>
  <c r="AT933"/>
  <c r="AR934"/>
  <c r="AS934"/>
  <c r="AT934"/>
  <c r="AR935"/>
  <c r="AS935"/>
  <c r="AT935"/>
  <c r="AR936"/>
  <c r="AS936"/>
  <c r="AT936"/>
  <c r="AR937"/>
  <c r="AS937"/>
  <c r="AT937"/>
  <c r="AR938"/>
  <c r="AS938"/>
  <c r="AT938"/>
  <c r="AR939"/>
  <c r="AS939"/>
  <c r="AT939"/>
  <c r="AR940"/>
  <c r="AS940"/>
  <c r="AT940"/>
  <c r="AR941"/>
  <c r="AS941"/>
  <c r="AT941"/>
  <c r="AR942"/>
  <c r="AS942"/>
  <c r="AT942"/>
  <c r="AR943"/>
  <c r="AS943"/>
  <c r="AT943"/>
  <c r="AR944"/>
  <c r="AS944"/>
  <c r="AT944"/>
  <c r="AR945"/>
  <c r="AS945"/>
  <c r="AT945"/>
  <c r="AR946"/>
  <c r="AS946"/>
  <c r="AT946"/>
  <c r="AR947"/>
  <c r="AS947"/>
  <c r="AT947"/>
  <c r="AR948"/>
  <c r="AS948"/>
  <c r="AT948"/>
  <c r="AR949"/>
  <c r="AS949"/>
  <c r="AT949"/>
  <c r="AR950"/>
  <c r="AS950"/>
  <c r="AT950"/>
  <c r="AR951"/>
  <c r="AS951"/>
  <c r="AT951"/>
  <c r="AR952"/>
  <c r="AS952"/>
  <c r="AT952"/>
  <c r="AR953"/>
  <c r="AS953"/>
  <c r="AT953"/>
  <c r="AR954"/>
  <c r="AS954"/>
  <c r="AT954"/>
  <c r="AR955"/>
  <c r="AS955"/>
  <c r="AT955"/>
  <c r="AR956"/>
  <c r="AS956"/>
  <c r="AT956"/>
  <c r="AR957"/>
  <c r="AS957"/>
  <c r="AT957"/>
  <c r="AR958"/>
  <c r="AS958"/>
  <c r="AT958"/>
  <c r="AR959"/>
  <c r="AS959"/>
  <c r="AT959"/>
  <c r="AR960"/>
  <c r="AS960"/>
  <c r="AT960"/>
  <c r="AR961"/>
  <c r="AS961"/>
  <c r="AT961"/>
  <c r="AR962"/>
  <c r="AS962"/>
  <c r="AT962"/>
  <c r="AR963"/>
  <c r="AS963"/>
  <c r="AT963"/>
  <c r="AR964"/>
  <c r="AS964"/>
  <c r="AT964"/>
  <c r="AR965"/>
  <c r="AS965"/>
  <c r="AT965"/>
  <c r="AR966"/>
  <c r="AS966"/>
  <c r="AT966"/>
  <c r="AR967"/>
  <c r="AS967"/>
  <c r="AT967"/>
  <c r="AR968"/>
  <c r="AS968"/>
  <c r="AT968"/>
  <c r="AR969"/>
  <c r="AS969"/>
  <c r="AT969"/>
  <c r="AR970"/>
  <c r="AS970"/>
  <c r="AT970"/>
  <c r="AR971"/>
  <c r="AS971"/>
  <c r="AT971"/>
  <c r="AR972"/>
  <c r="AS972"/>
  <c r="AT972"/>
  <c r="AR973"/>
  <c r="AS973"/>
  <c r="AT973"/>
  <c r="AR974"/>
  <c r="AS974"/>
  <c r="AT974"/>
  <c r="AR975"/>
  <c r="AS975"/>
  <c r="AT975"/>
  <c r="AR976"/>
  <c r="AS976"/>
  <c r="AT976"/>
  <c r="AR977"/>
  <c r="AS977"/>
  <c r="AT977"/>
  <c r="AR978"/>
  <c r="AS978"/>
  <c r="AT978"/>
  <c r="AR979"/>
  <c r="AS979"/>
  <c r="AT979"/>
  <c r="AR980"/>
  <c r="AS980"/>
  <c r="AT980"/>
  <c r="AR981"/>
  <c r="AS981"/>
  <c r="AT981"/>
  <c r="AR982"/>
  <c r="AS982"/>
  <c r="AT982"/>
  <c r="AR983"/>
  <c r="AS983"/>
  <c r="AT983"/>
  <c r="AR984"/>
  <c r="AS984"/>
  <c r="AT984"/>
  <c r="AR985"/>
  <c r="AS985"/>
  <c r="AT985"/>
  <c r="AR986"/>
  <c r="AS986"/>
  <c r="AT986"/>
  <c r="AR987"/>
  <c r="AS987"/>
  <c r="AT987"/>
  <c r="AR988"/>
  <c r="AS988"/>
  <c r="AT988"/>
  <c r="AR989"/>
  <c r="AS989"/>
  <c r="AT989"/>
  <c r="AR990"/>
  <c r="AS990"/>
  <c r="AT990"/>
  <c r="AR991"/>
  <c r="AS991"/>
  <c r="AT991"/>
  <c r="AR992"/>
  <c r="AS992"/>
  <c r="AT992"/>
  <c r="AR993"/>
  <c r="AS993"/>
  <c r="AT993"/>
  <c r="AR994"/>
  <c r="AS994"/>
  <c r="AT994"/>
  <c r="AR995"/>
  <c r="AS995"/>
  <c r="AT995"/>
  <c r="AR996"/>
  <c r="AS996"/>
  <c r="AT996"/>
  <c r="AR997"/>
  <c r="AS997"/>
  <c r="AT997"/>
  <c r="AR998"/>
  <c r="AS998"/>
  <c r="AT998"/>
  <c r="AR999"/>
  <c r="AS999"/>
  <c r="AT999"/>
  <c r="AR1000"/>
  <c r="AS1000"/>
  <c r="AT1000"/>
  <c r="AR1001"/>
  <c r="AS1001"/>
  <c r="AT1001"/>
  <c r="AR1002"/>
  <c r="AS1002"/>
  <c r="AT1002"/>
  <c r="AR1003"/>
  <c r="AS1003"/>
  <c r="AT1003"/>
  <c r="AR1004"/>
  <c r="AS1004"/>
  <c r="AT1004"/>
  <c r="AR1005"/>
  <c r="AS1005"/>
  <c r="AT1005"/>
  <c r="AR1006"/>
  <c r="AS1006"/>
  <c r="AT1006"/>
  <c r="AR1007"/>
  <c r="AS1007"/>
  <c r="AT1007"/>
  <c r="AR1008"/>
  <c r="AS1008"/>
  <c r="AT1008"/>
  <c r="AR1009"/>
  <c r="AS1009"/>
  <c r="AT1009"/>
  <c r="AR1010"/>
  <c r="AS1010"/>
  <c r="AT1010"/>
  <c r="AR1011"/>
  <c r="AS1011"/>
  <c r="AT1011"/>
  <c r="AR1012"/>
  <c r="AS1012"/>
  <c r="AT1012"/>
  <c r="AR1013"/>
  <c r="AS1013"/>
  <c r="AT1013"/>
  <c r="AR1014"/>
  <c r="AS1014"/>
  <c r="AT1014"/>
  <c r="AR1015"/>
  <c r="AS1015"/>
  <c r="AT1015"/>
  <c r="AR1016"/>
  <c r="AS1016"/>
  <c r="AT1016"/>
  <c r="AR1017"/>
  <c r="AS1017"/>
  <c r="AT1017"/>
  <c r="AR1018"/>
  <c r="AS1018"/>
  <c r="AT1018"/>
  <c r="AR1019"/>
  <c r="AS1019"/>
  <c r="AT1019"/>
  <c r="AR1020"/>
  <c r="AS1020"/>
  <c r="AT1020"/>
  <c r="AR1021"/>
  <c r="AS1021"/>
  <c r="AT1021"/>
  <c r="AR1022"/>
  <c r="AS1022"/>
  <c r="AT1022"/>
  <c r="AR1023"/>
  <c r="AS1023"/>
  <c r="AT1023"/>
  <c r="AR1024"/>
  <c r="AS1024"/>
  <c r="AT1024"/>
  <c r="AR1025"/>
  <c r="AS1025"/>
  <c r="AT1025"/>
  <c r="AR1026"/>
  <c r="AS1026"/>
  <c r="AT1026"/>
  <c r="AR1027"/>
  <c r="AS1027"/>
  <c r="AT1027"/>
  <c r="AR1028"/>
  <c r="AS1028"/>
  <c r="AT1028"/>
  <c r="AR1029"/>
  <c r="AS1029"/>
  <c r="AT1029"/>
  <c r="AR1030"/>
  <c r="AS1030"/>
  <c r="AT1030"/>
  <c r="AR1031"/>
  <c r="AS1031"/>
  <c r="AT1031"/>
  <c r="AR1032"/>
  <c r="AS1032"/>
  <c r="AT1032"/>
  <c r="AR1033"/>
  <c r="AS1033"/>
  <c r="AT1033"/>
  <c r="AR1034"/>
  <c r="AS1034"/>
  <c r="AT1034"/>
  <c r="AR1035"/>
  <c r="AS1035"/>
  <c r="AT1035"/>
  <c r="AR1036"/>
  <c r="AS1036"/>
  <c r="AT1036"/>
  <c r="AR1037"/>
  <c r="AS1037"/>
  <c r="AT1037"/>
  <c r="AR1038"/>
  <c r="AS1038"/>
  <c r="AT1038"/>
  <c r="AR1039"/>
  <c r="AS1039"/>
  <c r="AT1039"/>
  <c r="AR1040"/>
  <c r="AS1040"/>
  <c r="AT1040"/>
  <c r="AR1041"/>
  <c r="AS1041"/>
  <c r="AT1041"/>
  <c r="AR1042"/>
  <c r="AS1042"/>
  <c r="AT1042"/>
  <c r="AR1043"/>
  <c r="AS1043"/>
  <c r="AT1043"/>
  <c r="AR1044"/>
  <c r="AS1044"/>
  <c r="AT1044"/>
  <c r="AR1045"/>
  <c r="AS1045"/>
  <c r="AT1045"/>
  <c r="AR1046"/>
  <c r="AS1046"/>
  <c r="AT1046"/>
  <c r="AR1047"/>
  <c r="AS1047"/>
  <c r="AT1047"/>
  <c r="AR1048"/>
  <c r="AS1048"/>
  <c r="AT1048"/>
  <c r="AR1049"/>
  <c r="AS1049"/>
  <c r="AT1049"/>
  <c r="AR1050"/>
  <c r="AS1050"/>
  <c r="AT1050"/>
  <c r="AR1051"/>
  <c r="AS1051"/>
  <c r="AT1051"/>
  <c r="AR1052"/>
  <c r="AS1052"/>
  <c r="AT1052"/>
  <c r="AR1053"/>
  <c r="AS1053"/>
  <c r="AT1053"/>
  <c r="AR1054"/>
  <c r="AS1054"/>
  <c r="AT1054"/>
  <c r="AR1055"/>
  <c r="AS1055"/>
  <c r="AT1055"/>
  <c r="AR1056"/>
  <c r="AS1056"/>
  <c r="AT1056"/>
  <c r="AR1057"/>
  <c r="AS1057"/>
  <c r="AT1057"/>
  <c r="AR1058"/>
  <c r="AS1058"/>
  <c r="AT1058"/>
  <c r="AR1059"/>
  <c r="AS1059"/>
  <c r="AT1059"/>
  <c r="AR1060"/>
  <c r="AS1060"/>
  <c r="AT1060"/>
  <c r="AR1061"/>
  <c r="AS1061"/>
  <c r="AT1061"/>
  <c r="AR1062"/>
  <c r="AS1062"/>
  <c r="AT1062"/>
  <c r="AR1063"/>
  <c r="AS1063"/>
  <c r="AT1063"/>
  <c r="AR1064"/>
  <c r="AS1064"/>
  <c r="AT1064"/>
  <c r="AR1065"/>
  <c r="AS1065"/>
  <c r="AT1065"/>
  <c r="AR1066"/>
  <c r="AS1066"/>
  <c r="AT1066"/>
  <c r="AR1067"/>
  <c r="AS1067"/>
  <c r="AT1067"/>
  <c r="AR1068"/>
  <c r="AS1068"/>
  <c r="AT1068"/>
  <c r="AR1069"/>
  <c r="AS1069"/>
  <c r="AT1069"/>
  <c r="AR1070"/>
  <c r="AS1070"/>
  <c r="AT1070"/>
  <c r="AR1071"/>
  <c r="AS1071"/>
  <c r="AT1071"/>
  <c r="AR1072"/>
  <c r="AS1072"/>
  <c r="AT1072"/>
  <c r="AR1073"/>
  <c r="AS1073"/>
  <c r="AT1073"/>
  <c r="AR1074"/>
  <c r="AS1074"/>
  <c r="AT1074"/>
  <c r="AR1075"/>
  <c r="AS1075"/>
  <c r="AT1075"/>
  <c r="AR1076"/>
  <c r="AS1076"/>
  <c r="AT1076"/>
  <c r="AR1077"/>
  <c r="AS1077"/>
  <c r="AT1077"/>
  <c r="AR1078"/>
  <c r="AS1078"/>
  <c r="AT1078"/>
  <c r="AR1079"/>
  <c r="AS1079"/>
  <c r="AT1079"/>
  <c r="AR1080"/>
  <c r="AS1080"/>
  <c r="AT1080"/>
  <c r="AR1081"/>
  <c r="AS1081"/>
  <c r="AT1081"/>
  <c r="AR1082"/>
  <c r="AS1082"/>
  <c r="AT1082"/>
  <c r="AR1083"/>
  <c r="AS1083"/>
  <c r="AT1083"/>
  <c r="AR1084"/>
  <c r="AS1084"/>
  <c r="AT1084"/>
  <c r="AR1085"/>
  <c r="AS1085"/>
  <c r="AT1085"/>
  <c r="AR1086"/>
  <c r="AS1086"/>
  <c r="AT1086"/>
  <c r="AR1087"/>
  <c r="AS1087"/>
  <c r="AT1087"/>
  <c r="AR1088"/>
  <c r="AS1088"/>
  <c r="AT1088"/>
  <c r="AR1089"/>
  <c r="AS1089"/>
  <c r="AT1089"/>
  <c r="AR1090"/>
  <c r="AS1090"/>
  <c r="AT1090"/>
  <c r="AR1091"/>
  <c r="AS1091"/>
  <c r="AT1091"/>
  <c r="AR1092"/>
  <c r="AS1092"/>
  <c r="AT1092"/>
  <c r="AR1093"/>
  <c r="AS1093"/>
  <c r="AT1093"/>
  <c r="AR1094"/>
  <c r="AS1094"/>
  <c r="AT1094"/>
  <c r="AR1095"/>
  <c r="AS1095"/>
  <c r="AT1095"/>
  <c r="AR1096"/>
  <c r="AS1096"/>
  <c r="AT1096"/>
  <c r="AR1097"/>
  <c r="AS1097"/>
  <c r="AT1097"/>
  <c r="AR1098"/>
  <c r="AS1098"/>
  <c r="AT1098"/>
  <c r="AR1099"/>
  <c r="AS1099"/>
  <c r="AT1099"/>
  <c r="AR1100"/>
  <c r="AS1100"/>
  <c r="AT1100"/>
  <c r="AR1101"/>
  <c r="AS1101"/>
  <c r="AT1101"/>
  <c r="AR1102"/>
  <c r="AS1102"/>
  <c r="AT1102"/>
  <c r="AR1103"/>
  <c r="AS1103"/>
  <c r="AT1103"/>
  <c r="AR1104"/>
  <c r="AS1104"/>
  <c r="AT1104"/>
  <c r="AR1105"/>
  <c r="AS1105"/>
  <c r="AT1105"/>
  <c r="AR1106"/>
  <c r="AS1106"/>
  <c r="AT1106"/>
  <c r="AR1107"/>
  <c r="AS1107"/>
  <c r="AT1107"/>
  <c r="AR1108"/>
  <c r="AS1108"/>
  <c r="AT1108"/>
  <c r="AR1109"/>
  <c r="AS1109"/>
  <c r="AT1109"/>
  <c r="AR1110"/>
  <c r="AS1110"/>
  <c r="AT1110"/>
  <c r="AR1111"/>
  <c r="AS1111"/>
  <c r="AT1111"/>
  <c r="AR1112"/>
  <c r="AS1112"/>
  <c r="AT1112"/>
  <c r="AR1113"/>
  <c r="AS1113"/>
  <c r="AT1113"/>
  <c r="AR1114"/>
  <c r="AS1114"/>
  <c r="AT1114"/>
  <c r="AR1115"/>
  <c r="AS1115"/>
  <c r="AT1115"/>
  <c r="AR1116"/>
  <c r="AS1116"/>
  <c r="AT1116"/>
  <c r="AR1117"/>
  <c r="AS1117"/>
  <c r="AT1117"/>
  <c r="AR1118"/>
  <c r="AS1118"/>
  <c r="AT1118"/>
  <c r="AR1119"/>
  <c r="AS1119"/>
  <c r="AT1119"/>
  <c r="AR1120"/>
  <c r="AS1120"/>
  <c r="AT1120"/>
  <c r="AR1121"/>
  <c r="AS1121"/>
  <c r="AT1121"/>
  <c r="AR1122"/>
  <c r="AS1122"/>
  <c r="AT1122"/>
  <c r="AR1123"/>
  <c r="AS1123"/>
  <c r="AT1123"/>
  <c r="AR1124"/>
  <c r="AS1124"/>
  <c r="AT1124"/>
  <c r="AR1125"/>
  <c r="AS1125"/>
  <c r="AT1125"/>
  <c r="AR1126"/>
  <c r="AS1126"/>
  <c r="AT1126"/>
  <c r="AR1127"/>
  <c r="AS1127"/>
  <c r="AT1127"/>
  <c r="AR1128"/>
  <c r="AS1128"/>
  <c r="AT1128"/>
  <c r="AR1129"/>
  <c r="AS1129"/>
  <c r="AT1129"/>
  <c r="AR1130"/>
  <c r="AS1130"/>
  <c r="AT1130"/>
  <c r="AR1131"/>
  <c r="AS1131"/>
  <c r="AT1131"/>
  <c r="AR1132"/>
  <c r="AS1132"/>
  <c r="AT1132"/>
  <c r="AR1133"/>
  <c r="AS1133"/>
  <c r="AT1133"/>
  <c r="AR1134"/>
  <c r="AS1134"/>
  <c r="AT1134"/>
  <c r="AR1135"/>
  <c r="AS1135"/>
  <c r="AT1135"/>
  <c r="AR1136"/>
  <c r="AS1136"/>
  <c r="AT1136"/>
  <c r="AR1137"/>
  <c r="AS1137"/>
  <c r="AT1137"/>
  <c r="AR1138"/>
  <c r="AS1138"/>
  <c r="AT1138"/>
  <c r="AR1139"/>
  <c r="AS1139"/>
  <c r="AT1139"/>
  <c r="AR1140"/>
  <c r="AS1140"/>
  <c r="AT1140"/>
  <c r="AR1141"/>
  <c r="AS1141"/>
  <c r="AT1141"/>
  <c r="AR1142"/>
  <c r="AS1142"/>
  <c r="AT1142"/>
  <c r="AR1143"/>
  <c r="AS1143"/>
  <c r="AT1143"/>
  <c r="AR1144"/>
  <c r="AS1144"/>
  <c r="AT1144"/>
  <c r="AR1145"/>
  <c r="AS1145"/>
  <c r="AT1145"/>
  <c r="AR1146"/>
  <c r="AS1146"/>
  <c r="AT1146"/>
  <c r="AR1147"/>
  <c r="AS1147"/>
  <c r="AT1147"/>
  <c r="AR1148"/>
  <c r="AS1148"/>
  <c r="AT1148"/>
  <c r="AR1149"/>
  <c r="AS1149"/>
  <c r="AT1149"/>
  <c r="AR1150"/>
  <c r="AS1150"/>
  <c r="AT1150"/>
  <c r="AR1151"/>
  <c r="AS1151"/>
  <c r="AT1151"/>
  <c r="AR1152"/>
  <c r="AS1152"/>
  <c r="AT1152"/>
  <c r="AR1153"/>
  <c r="AS1153"/>
  <c r="AT1153"/>
  <c r="AR1154"/>
  <c r="AS1154"/>
  <c r="AT1154"/>
  <c r="AR1155"/>
  <c r="AS1155"/>
  <c r="AT1155"/>
  <c r="AR1156"/>
  <c r="AS1156"/>
  <c r="AT1156"/>
  <c r="AR1157"/>
  <c r="AS1157"/>
  <c r="AT1157"/>
  <c r="AR1158"/>
  <c r="AS1158"/>
  <c r="AT1158"/>
  <c r="AR1159"/>
  <c r="AS1159"/>
  <c r="AT1159"/>
  <c r="AR1160"/>
  <c r="AS1160"/>
  <c r="AT1160"/>
  <c r="AR1161"/>
  <c r="AS1161"/>
  <c r="AT1161"/>
  <c r="AR1162"/>
  <c r="AS1162"/>
  <c r="AT1162"/>
  <c r="AR1163"/>
  <c r="AS1163"/>
  <c r="AT1163"/>
  <c r="AR1164"/>
  <c r="AS1164"/>
  <c r="AT1164"/>
  <c r="AR1165"/>
  <c r="AS1165"/>
  <c r="AT1165"/>
  <c r="AR1166"/>
  <c r="AS1166"/>
  <c r="AT1166"/>
  <c r="AR1167"/>
  <c r="AS1167"/>
  <c r="AT1167"/>
  <c r="AR1168"/>
  <c r="AS1168"/>
  <c r="AT1168"/>
  <c r="AR1169"/>
  <c r="AS1169"/>
  <c r="AT1169"/>
  <c r="AR1170"/>
  <c r="AS1170"/>
  <c r="AT1170"/>
  <c r="AR1171"/>
  <c r="AS1171"/>
  <c r="AT1171"/>
  <c r="AR1172"/>
  <c r="AS1172"/>
  <c r="AT1172"/>
  <c r="AR1173"/>
  <c r="AS1173"/>
  <c r="AT1173"/>
  <c r="AR1174"/>
  <c r="AS1174"/>
  <c r="AT1174"/>
  <c r="AR1175"/>
  <c r="AS1175"/>
  <c r="AT1175"/>
  <c r="AR1176"/>
  <c r="AS1176"/>
  <c r="AT1176"/>
  <c r="AR1177"/>
  <c r="AS1177"/>
  <c r="AT1177"/>
  <c r="AR1178"/>
  <c r="AS1178"/>
  <c r="AT1178"/>
  <c r="AR1179"/>
  <c r="AS1179"/>
  <c r="AT1179"/>
  <c r="AR1180"/>
  <c r="AS1180"/>
  <c r="AT1180"/>
  <c r="AR1181"/>
  <c r="AS1181"/>
  <c r="AT1181"/>
  <c r="AR1182"/>
  <c r="AS1182"/>
  <c r="AT1182"/>
  <c r="AR1183"/>
  <c r="AS1183"/>
  <c r="AT1183"/>
  <c r="AR1184"/>
  <c r="AS1184"/>
  <c r="AT1184"/>
  <c r="AR1185"/>
  <c r="AS1185"/>
  <c r="AT1185"/>
  <c r="AR1186"/>
  <c r="AS1186"/>
  <c r="AT1186"/>
  <c r="AR1187"/>
  <c r="AS1187"/>
  <c r="AT1187"/>
  <c r="AR1188"/>
  <c r="AS1188"/>
  <c r="AT1188"/>
  <c r="AR1189"/>
  <c r="AS1189"/>
  <c r="AT1189"/>
  <c r="AR1190"/>
  <c r="AS1190"/>
  <c r="AT1190"/>
  <c r="AR1191"/>
  <c r="AS1191"/>
  <c r="AT1191"/>
  <c r="AR1192"/>
  <c r="AS1192"/>
  <c r="AT1192"/>
  <c r="AR1193"/>
  <c r="AS1193"/>
  <c r="AT1193"/>
  <c r="AR1194"/>
  <c r="AS1194"/>
  <c r="AT1194"/>
  <c r="AR1195"/>
  <c r="AS1195"/>
  <c r="AT1195"/>
  <c r="AR1196"/>
  <c r="AS1196"/>
  <c r="AT1196"/>
  <c r="AR1197"/>
  <c r="AS1197"/>
  <c r="AT1197"/>
  <c r="AR1198"/>
  <c r="AS1198"/>
  <c r="AT1198"/>
  <c r="AR1199"/>
  <c r="AS1199"/>
  <c r="AT1199"/>
  <c r="AR1200"/>
  <c r="AS1200"/>
  <c r="AT1200"/>
  <c r="AR1201"/>
  <c r="AS1201"/>
  <c r="AT1201"/>
  <c r="AR1202"/>
  <c r="AS1202"/>
  <c r="AT1202"/>
  <c r="AR1203"/>
  <c r="AS1203"/>
  <c r="AT1203"/>
  <c r="AR1204"/>
  <c r="AS1204"/>
  <c r="AT1204"/>
  <c r="AR1205"/>
  <c r="AS1205"/>
  <c r="AT1205"/>
  <c r="AR1206"/>
  <c r="AS1206"/>
  <c r="AT1206"/>
  <c r="AR1207"/>
  <c r="AS1207"/>
  <c r="AT1207"/>
  <c r="AR1208"/>
  <c r="AS1208"/>
  <c r="AT1208"/>
  <c r="AR1209"/>
  <c r="AS1209"/>
  <c r="AT1209"/>
  <c r="AR1210"/>
  <c r="AS1210"/>
  <c r="AT1210"/>
  <c r="AR1211"/>
  <c r="AS1211"/>
  <c r="AT1211"/>
  <c r="AR1212"/>
  <c r="AS1212"/>
  <c r="AT1212"/>
  <c r="AR1213"/>
  <c r="AS1213"/>
  <c r="AT1213"/>
  <c r="AR1214"/>
  <c r="AS1214"/>
  <c r="AT1214"/>
  <c r="AR1215"/>
  <c r="AS1215"/>
  <c r="AT1215"/>
  <c r="AR1216"/>
  <c r="AS1216"/>
  <c r="AT1216"/>
  <c r="AR1217"/>
  <c r="AS1217"/>
  <c r="AT1217"/>
  <c r="AR1218"/>
  <c r="AS1218"/>
  <c r="AT1218"/>
  <c r="AR1219"/>
  <c r="AS1219"/>
  <c r="AT1219"/>
  <c r="AR1220"/>
  <c r="AS1220"/>
  <c r="AT1220"/>
  <c r="AR1221"/>
  <c r="AS1221"/>
  <c r="AT1221"/>
  <c r="AR1222"/>
  <c r="AS1222"/>
  <c r="AT1222"/>
  <c r="AR1223"/>
  <c r="AS1223"/>
  <c r="AT1223"/>
  <c r="AR1224"/>
  <c r="AS1224"/>
  <c r="AT1224"/>
  <c r="AR1225"/>
  <c r="AS1225"/>
  <c r="AT1225"/>
  <c r="AR1226"/>
  <c r="AS1226"/>
  <c r="AT1226"/>
  <c r="AR1227"/>
  <c r="AS1227"/>
  <c r="AT1227"/>
  <c r="AR1228"/>
  <c r="AS1228"/>
  <c r="AT1228"/>
  <c r="AR1229"/>
  <c r="AS1229"/>
  <c r="AT1229"/>
  <c r="AR1230"/>
  <c r="AS1230"/>
  <c r="AT1230"/>
  <c r="AR1231"/>
  <c r="AS1231"/>
  <c r="AT1231"/>
  <c r="AR1232"/>
  <c r="AS1232"/>
  <c r="AT1232"/>
  <c r="AR1233"/>
  <c r="AS1233"/>
  <c r="AT1233"/>
  <c r="AR1234"/>
  <c r="AS1234"/>
  <c r="AT1234"/>
  <c r="AR1235"/>
  <c r="AS1235"/>
  <c r="AT1235"/>
  <c r="AR1236"/>
  <c r="AS1236"/>
  <c r="AT1236"/>
  <c r="AR1237"/>
  <c r="AS1237"/>
  <c r="AT1237"/>
  <c r="AR1238"/>
  <c r="AS1238"/>
  <c r="AT1238"/>
  <c r="AR1239"/>
  <c r="AS1239"/>
  <c r="AT1239"/>
  <c r="AR1240"/>
  <c r="AS1240"/>
  <c r="AT1240"/>
  <c r="AR1241"/>
  <c r="AS1241"/>
  <c r="AT1241"/>
  <c r="AR1242"/>
  <c r="AS1242"/>
  <c r="AT1242"/>
  <c r="AR1243"/>
  <c r="AS1243"/>
  <c r="AT1243"/>
  <c r="AR1244"/>
  <c r="AS1244"/>
  <c r="AT1244"/>
  <c r="AR1245"/>
  <c r="AS1245"/>
  <c r="AT1245"/>
  <c r="AR1246"/>
  <c r="AS1246"/>
  <c r="AT1246"/>
  <c r="AR1247"/>
  <c r="AS1247"/>
  <c r="AT1247"/>
  <c r="AR1248"/>
  <c r="AS1248"/>
  <c r="AT1248"/>
  <c r="AR1249"/>
  <c r="AS1249"/>
  <c r="AT1249"/>
  <c r="AR1250"/>
  <c r="AS1250"/>
  <c r="AT1250"/>
  <c r="AR1251"/>
  <c r="AS1251"/>
  <c r="AT1251"/>
  <c r="AR1252"/>
  <c r="AS1252"/>
  <c r="AT1252"/>
  <c r="AR1253"/>
  <c r="AS1253"/>
  <c r="AT1253"/>
  <c r="AR1254"/>
  <c r="AS1254"/>
  <c r="AT1254"/>
  <c r="AR1255"/>
  <c r="AS1255"/>
  <c r="AT1255"/>
  <c r="AR1256"/>
  <c r="AS1256"/>
  <c r="AT1256"/>
  <c r="AR1257"/>
  <c r="AS1257"/>
  <c r="AT1257"/>
  <c r="AR1258"/>
  <c r="AS1258"/>
  <c r="AT1258"/>
  <c r="AR1259"/>
  <c r="AS1259"/>
  <c r="AT1259"/>
  <c r="AR1260"/>
  <c r="AS1260"/>
  <c r="AT1260"/>
  <c r="AR1261"/>
  <c r="AS1261"/>
  <c r="AT1261"/>
  <c r="AR1262"/>
  <c r="AS1262"/>
  <c r="AT1262"/>
  <c r="AR1263"/>
  <c r="AS1263"/>
  <c r="AT1263"/>
  <c r="AR1264"/>
  <c r="AS1264"/>
  <c r="AT1264"/>
  <c r="AR1265"/>
  <c r="AS1265"/>
  <c r="AT1265"/>
  <c r="AR1266"/>
  <c r="AS1266"/>
  <c r="AT1266"/>
  <c r="AR1267"/>
  <c r="AS1267"/>
  <c r="AT1267"/>
  <c r="AR1268"/>
  <c r="AS1268"/>
  <c r="AT1268"/>
  <c r="AR1269"/>
  <c r="AS1269"/>
  <c r="AT1269"/>
  <c r="AR1270"/>
  <c r="AS1270"/>
  <c r="AT1270"/>
  <c r="AR1271"/>
  <c r="AS1271"/>
  <c r="AT1271"/>
  <c r="AR1272"/>
  <c r="AS1272"/>
  <c r="AT1272"/>
  <c r="AR1273"/>
  <c r="AS1273"/>
  <c r="AT1273"/>
  <c r="AR1274"/>
  <c r="AS1274"/>
  <c r="AT1274"/>
  <c r="AR1275"/>
  <c r="AS1275"/>
  <c r="AT1275"/>
  <c r="AR1276"/>
  <c r="AS1276"/>
  <c r="AT1276"/>
  <c r="AR1277"/>
  <c r="AS1277"/>
  <c r="AT1277"/>
  <c r="AR1278"/>
  <c r="AS1278"/>
  <c r="AT1278"/>
  <c r="AR1279"/>
  <c r="AS1279"/>
  <c r="AT1279"/>
  <c r="AR1280"/>
  <c r="AS1280"/>
  <c r="AT1280"/>
  <c r="AR1281"/>
  <c r="AS1281"/>
  <c r="AT1281"/>
  <c r="AR1282"/>
  <c r="AS1282"/>
  <c r="AT1282"/>
  <c r="AR1283"/>
  <c r="AS1283"/>
  <c r="AT1283"/>
  <c r="AR1284"/>
  <c r="AS1284"/>
  <c r="AT1284"/>
  <c r="AR1285"/>
  <c r="AS1285"/>
  <c r="AT1285"/>
  <c r="AR1286"/>
  <c r="AS1286"/>
  <c r="AT1286"/>
  <c r="AR1287"/>
  <c r="AS1287"/>
  <c r="AT1287"/>
  <c r="AR1288"/>
  <c r="AS1288"/>
  <c r="AT1288"/>
  <c r="AR1289"/>
  <c r="AS1289"/>
  <c r="AT1289"/>
  <c r="AR1290"/>
  <c r="AS1290"/>
  <c r="AT1290"/>
  <c r="AR1291"/>
  <c r="AS1291"/>
  <c r="AT1291"/>
  <c r="AR1292"/>
  <c r="AS1292"/>
  <c r="AT1292"/>
  <c r="AR1293"/>
  <c r="AS1293"/>
  <c r="AT1293"/>
  <c r="AR1294"/>
  <c r="AS1294"/>
  <c r="AT1294"/>
  <c r="AR1295"/>
  <c r="AS1295"/>
  <c r="AT1295"/>
  <c r="AR1296"/>
  <c r="AS1296"/>
  <c r="AT1296"/>
  <c r="AR1297"/>
  <c r="AS1297"/>
  <c r="AT1297"/>
  <c r="AR1298"/>
  <c r="AS1298"/>
  <c r="AT1298"/>
  <c r="AR1299"/>
  <c r="AS1299"/>
  <c r="AT1299"/>
  <c r="AR1300"/>
  <c r="AS1300"/>
  <c r="AT1300"/>
  <c r="AR1301"/>
  <c r="AS1301"/>
  <c r="AT1301"/>
  <c r="AR1302"/>
  <c r="AS1302"/>
  <c r="AT1302"/>
  <c r="AR1303"/>
  <c r="AS1303"/>
  <c r="AT1303"/>
  <c r="AR1304"/>
  <c r="AS1304"/>
  <c r="AT1304"/>
  <c r="AR1305"/>
  <c r="AS1305"/>
  <c r="AT1305"/>
  <c r="AR1306"/>
  <c r="AS1306"/>
  <c r="AT1306"/>
  <c r="AR1307"/>
  <c r="AS1307"/>
  <c r="AT1307"/>
  <c r="AR1308"/>
  <c r="AS1308"/>
  <c r="AT1308"/>
  <c r="AR1309"/>
  <c r="AS1309"/>
  <c r="AT1309"/>
  <c r="AR1310"/>
  <c r="AS1310"/>
  <c r="AT1310"/>
  <c r="AR1311"/>
  <c r="AS1311"/>
  <c r="AT1311"/>
  <c r="AR1312"/>
  <c r="AS1312"/>
  <c r="AT1312"/>
  <c r="AR1313"/>
  <c r="AS1313"/>
  <c r="AT1313"/>
  <c r="AR1314"/>
  <c r="AS1314"/>
  <c r="AT1314"/>
  <c r="AR1315"/>
  <c r="AS1315"/>
  <c r="AT1315"/>
  <c r="AR1316"/>
  <c r="AS1316"/>
  <c r="AT1316"/>
  <c r="AR1317"/>
  <c r="AS1317"/>
  <c r="AT1317"/>
  <c r="AR1318"/>
  <c r="AS1318"/>
  <c r="AT1318"/>
  <c r="AR1319"/>
  <c r="AS1319"/>
  <c r="AT1319"/>
  <c r="AR1320"/>
  <c r="AS1320"/>
  <c r="AT1320"/>
  <c r="AR1321"/>
  <c r="AS1321"/>
  <c r="AT1321"/>
  <c r="AR1322"/>
  <c r="AS1322"/>
  <c r="AT1322"/>
  <c r="AR1323"/>
  <c r="AS1323"/>
  <c r="AT1323"/>
  <c r="AR1324"/>
  <c r="AS1324"/>
  <c r="AT1324"/>
  <c r="AR1325"/>
  <c r="AS1325"/>
  <c r="AT1325"/>
  <c r="AR1326"/>
  <c r="AS1326"/>
  <c r="AT1326"/>
  <c r="AR1327"/>
  <c r="AS1327"/>
  <c r="AT1327"/>
  <c r="AR1328"/>
  <c r="AS1328"/>
  <c r="AT1328"/>
  <c r="AR1329"/>
  <c r="AS1329"/>
  <c r="AT1329"/>
  <c r="AR1330"/>
  <c r="AS1330"/>
  <c r="AT1330"/>
  <c r="AR1331"/>
  <c r="AS1331"/>
  <c r="AT1331"/>
  <c r="AR1332"/>
  <c r="AS1332"/>
  <c r="AT1332"/>
  <c r="AR1333"/>
  <c r="AS1333"/>
  <c r="AT1333"/>
  <c r="AR1334"/>
  <c r="AS1334"/>
  <c r="AT1334"/>
  <c r="AR1335"/>
  <c r="AS1335"/>
  <c r="AT1335"/>
  <c r="AR1336"/>
  <c r="AS1336"/>
  <c r="AT1336"/>
  <c r="AR1337"/>
  <c r="AS1337"/>
  <c r="AT1337"/>
  <c r="AR1338"/>
  <c r="AS1338"/>
  <c r="AT1338"/>
  <c r="AR3"/>
  <c r="BB4"/>
  <c r="BC4"/>
  <c r="BD4"/>
  <c r="BB5"/>
  <c r="BC5"/>
  <c r="BD5"/>
  <c r="BB6"/>
  <c r="BC6"/>
  <c r="BD6"/>
  <c r="BB7"/>
  <c r="BC7"/>
  <c r="BD7"/>
  <c r="BB8"/>
  <c r="BC8"/>
  <c r="BD8"/>
  <c r="BB9"/>
  <c r="BC9"/>
  <c r="BD9"/>
  <c r="BB10"/>
  <c r="BC10"/>
  <c r="BD10"/>
  <c r="BB11"/>
  <c r="BC11"/>
  <c r="BD11"/>
  <c r="BB12"/>
  <c r="BC12"/>
  <c r="BD12"/>
  <c r="BB13"/>
  <c r="BC13"/>
  <c r="BD13"/>
  <c r="BB14"/>
  <c r="BC14"/>
  <c r="BD14"/>
  <c r="BB15"/>
  <c r="BC15"/>
  <c r="BD15"/>
  <c r="BB16"/>
  <c r="BC16"/>
  <c r="BD16"/>
  <c r="BB17"/>
  <c r="BC17"/>
  <c r="BD17"/>
  <c r="BB18"/>
  <c r="BC18"/>
  <c r="BD18"/>
  <c r="BB19"/>
  <c r="BC19"/>
  <c r="BD19"/>
  <c r="BB20"/>
  <c r="BC20"/>
  <c r="BD20"/>
  <c r="BB21"/>
  <c r="BC21"/>
  <c r="BD21"/>
  <c r="BB22"/>
  <c r="BC22"/>
  <c r="BD22"/>
  <c r="BB23"/>
  <c r="BC23"/>
  <c r="BD23"/>
  <c r="BB24"/>
  <c r="BC24"/>
  <c r="BD24"/>
  <c r="BB25"/>
  <c r="BC25"/>
  <c r="BD25"/>
  <c r="BB26"/>
  <c r="BC26"/>
  <c r="BD26"/>
  <c r="BB27"/>
  <c r="BC27"/>
  <c r="BD27"/>
  <c r="BB28"/>
  <c r="BC28"/>
  <c r="BD28"/>
  <c r="BB29"/>
  <c r="BC29"/>
  <c r="BD29"/>
  <c r="BB30"/>
  <c r="BC30"/>
  <c r="BD30"/>
  <c r="BB31"/>
  <c r="BC31"/>
  <c r="BD31"/>
  <c r="BB32"/>
  <c r="BC32"/>
  <c r="BD32"/>
  <c r="BB33"/>
  <c r="BC33"/>
  <c r="BD33"/>
  <c r="BB34"/>
  <c r="BC34"/>
  <c r="BD34"/>
  <c r="BB35"/>
  <c r="BC35"/>
  <c r="BD35"/>
  <c r="BB36"/>
  <c r="BC36"/>
  <c r="BD36"/>
  <c r="BB37"/>
  <c r="BC37"/>
  <c r="BD37"/>
  <c r="BB38"/>
  <c r="BC38"/>
  <c r="BD38"/>
  <c r="BB39"/>
  <c r="BC39"/>
  <c r="BD39"/>
  <c r="BB40"/>
  <c r="BC40"/>
  <c r="BD40"/>
  <c r="BB41"/>
  <c r="BC41"/>
  <c r="BD41"/>
  <c r="BB42"/>
  <c r="BC42"/>
  <c r="BD42"/>
  <c r="BB43"/>
  <c r="BC43"/>
  <c r="BD43"/>
  <c r="BB44"/>
  <c r="BC44"/>
  <c r="BD44"/>
  <c r="BB45"/>
  <c r="BC45"/>
  <c r="BD45"/>
  <c r="BB46"/>
  <c r="BC46"/>
  <c r="BD46"/>
  <c r="BB47"/>
  <c r="BC47"/>
  <c r="BD47"/>
  <c r="BB48"/>
  <c r="BC48"/>
  <c r="BD48"/>
  <c r="BB49"/>
  <c r="BC49"/>
  <c r="BD49"/>
  <c r="BB50"/>
  <c r="BC50"/>
  <c r="BD50"/>
  <c r="BB51"/>
  <c r="BC51"/>
  <c r="BD51"/>
  <c r="BB52"/>
  <c r="BC52"/>
  <c r="BD52"/>
  <c r="BB53"/>
  <c r="BC53"/>
  <c r="BD53"/>
  <c r="BB54"/>
  <c r="BC54"/>
  <c r="BD54"/>
  <c r="BB55"/>
  <c r="BC55"/>
  <c r="BD55"/>
  <c r="BB56"/>
  <c r="BC56"/>
  <c r="BD56"/>
  <c r="BB57"/>
  <c r="BC57"/>
  <c r="BD57"/>
  <c r="BB58"/>
  <c r="BC58"/>
  <c r="BD58"/>
  <c r="BB59"/>
  <c r="BC59"/>
  <c r="BD59"/>
  <c r="BB60"/>
  <c r="BC60"/>
  <c r="BD60"/>
  <c r="BB61"/>
  <c r="BC61"/>
  <c r="BD61"/>
  <c r="BB62"/>
  <c r="BC62"/>
  <c r="BD62"/>
  <c r="BB63"/>
  <c r="BC63"/>
  <c r="BD63"/>
  <c r="BB64"/>
  <c r="BC64"/>
  <c r="BD64"/>
  <c r="BB65"/>
  <c r="BC65"/>
  <c r="BD65"/>
  <c r="BB66"/>
  <c r="BC66"/>
  <c r="BD66"/>
  <c r="BB67"/>
  <c r="BC67"/>
  <c r="BD67"/>
  <c r="BB68"/>
  <c r="BC68"/>
  <c r="BD68"/>
  <c r="BB69"/>
  <c r="BC69"/>
  <c r="BD69"/>
  <c r="BB70"/>
  <c r="BC70"/>
  <c r="BD70"/>
  <c r="BB71"/>
  <c r="BC71"/>
  <c r="BD71"/>
  <c r="BB72"/>
  <c r="BC72"/>
  <c r="BD72"/>
  <c r="BB73"/>
  <c r="BC73"/>
  <c r="BD73"/>
  <c r="BB74"/>
  <c r="BC74"/>
  <c r="BD74"/>
  <c r="BB75"/>
  <c r="BC75"/>
  <c r="BD75"/>
  <c r="BB76"/>
  <c r="BC76"/>
  <c r="BD76"/>
  <c r="BB77"/>
  <c r="BC77"/>
  <c r="BD77"/>
  <c r="BB78"/>
  <c r="BC78"/>
  <c r="BD78"/>
  <c r="BB79"/>
  <c r="BC79"/>
  <c r="BD79"/>
  <c r="BB80"/>
  <c r="BC80"/>
  <c r="BD80"/>
  <c r="BB81"/>
  <c r="BC81"/>
  <c r="BD81"/>
  <c r="BB82"/>
  <c r="BC82"/>
  <c r="BD82"/>
  <c r="BB83"/>
  <c r="BC83"/>
  <c r="BD83"/>
  <c r="BB84"/>
  <c r="BC84"/>
  <c r="BD84"/>
  <c r="BB85"/>
  <c r="BC85"/>
  <c r="BD85"/>
  <c r="BB86"/>
  <c r="BC86"/>
  <c r="BD86"/>
  <c r="BB87"/>
  <c r="BC87"/>
  <c r="BD87"/>
  <c r="BB88"/>
  <c r="BC88"/>
  <c r="BD88"/>
  <c r="BB89"/>
  <c r="BC89"/>
  <c r="BD89"/>
  <c r="BB90"/>
  <c r="BC90"/>
  <c r="BD90"/>
  <c r="BB91"/>
  <c r="BC91"/>
  <c r="BD91"/>
  <c r="BB92"/>
  <c r="BC92"/>
  <c r="BD92"/>
  <c r="BB93"/>
  <c r="BC93"/>
  <c r="BD93"/>
  <c r="BB94"/>
  <c r="BC94"/>
  <c r="BD94"/>
  <c r="BB95"/>
  <c r="BC95"/>
  <c r="BD95"/>
  <c r="BB96"/>
  <c r="BC96"/>
  <c r="BD96"/>
  <c r="BB97"/>
  <c r="BC97"/>
  <c r="BD97"/>
  <c r="BB98"/>
  <c r="BC98"/>
  <c r="BD98"/>
  <c r="BB99"/>
  <c r="BC99"/>
  <c r="BD99"/>
  <c r="BB100"/>
  <c r="BC100"/>
  <c r="BD100"/>
  <c r="BB101"/>
  <c r="BC101"/>
  <c r="BD101"/>
  <c r="BB102"/>
  <c r="BC102"/>
  <c r="BD102"/>
  <c r="BB103"/>
  <c r="BC103"/>
  <c r="BD103"/>
  <c r="BB104"/>
  <c r="BC104"/>
  <c r="BD104"/>
  <c r="BB105"/>
  <c r="BC105"/>
  <c r="BD105"/>
  <c r="BB106"/>
  <c r="BC106"/>
  <c r="BD106"/>
  <c r="BB107"/>
  <c r="BC107"/>
  <c r="BD107"/>
  <c r="BB108"/>
  <c r="BC108"/>
  <c r="BD108"/>
  <c r="BB109"/>
  <c r="BC109"/>
  <c r="BD109"/>
  <c r="BB110"/>
  <c r="BC110"/>
  <c r="BD110"/>
  <c r="BB111"/>
  <c r="BC111"/>
  <c r="BD111"/>
  <c r="BB112"/>
  <c r="BC112"/>
  <c r="BD112"/>
  <c r="BB113"/>
  <c r="BC113"/>
  <c r="BD113"/>
  <c r="BB114"/>
  <c r="BC114"/>
  <c r="BD114"/>
  <c r="BB115"/>
  <c r="BC115"/>
  <c r="BD115"/>
  <c r="BB116"/>
  <c r="BC116"/>
  <c r="BD116"/>
  <c r="BB117"/>
  <c r="BC117"/>
  <c r="BD117"/>
  <c r="BB118"/>
  <c r="BC118"/>
  <c r="BD118"/>
  <c r="BB119"/>
  <c r="BC119"/>
  <c r="BD119"/>
  <c r="BB120"/>
  <c r="BC120"/>
  <c r="BD120"/>
  <c r="BB121"/>
  <c r="BC121"/>
  <c r="BD121"/>
  <c r="BB122"/>
  <c r="BC122"/>
  <c r="BD122"/>
  <c r="BB123"/>
  <c r="BC123"/>
  <c r="BD123"/>
  <c r="BB124"/>
  <c r="BC124"/>
  <c r="BD124"/>
  <c r="BB125"/>
  <c r="BC125"/>
  <c r="BD125"/>
  <c r="BB126"/>
  <c r="BC126"/>
  <c r="BD126"/>
  <c r="BB127"/>
  <c r="BC127"/>
  <c r="BD127"/>
  <c r="BB128"/>
  <c r="BC128"/>
  <c r="BD128"/>
  <c r="BB129"/>
  <c r="BC129"/>
  <c r="BD129"/>
  <c r="BB130"/>
  <c r="BC130"/>
  <c r="BD130"/>
  <c r="BB131"/>
  <c r="BC131"/>
  <c r="BD131"/>
  <c r="BB132"/>
  <c r="BC132"/>
  <c r="BD132"/>
  <c r="BB133"/>
  <c r="BC133"/>
  <c r="BD133"/>
  <c r="BB134"/>
  <c r="BC134"/>
  <c r="BD134"/>
  <c r="BB135"/>
  <c r="BC135"/>
  <c r="BD135"/>
  <c r="BB136"/>
  <c r="BC136"/>
  <c r="BD136"/>
  <c r="BB137"/>
  <c r="BC137"/>
  <c r="BD137"/>
  <c r="BB138"/>
  <c r="BC138"/>
  <c r="BD138"/>
  <c r="BB139"/>
  <c r="BC139"/>
  <c r="BD139"/>
  <c r="BB140"/>
  <c r="BC140"/>
  <c r="BD140"/>
  <c r="BB141"/>
  <c r="BC141"/>
  <c r="BD141"/>
  <c r="BB142"/>
  <c r="BC142"/>
  <c r="BD142"/>
  <c r="BB143"/>
  <c r="BC143"/>
  <c r="BD143"/>
  <c r="BB144"/>
  <c r="BC144"/>
  <c r="BD144"/>
  <c r="BB145"/>
  <c r="BC145"/>
  <c r="BD145"/>
  <c r="BB146"/>
  <c r="BC146"/>
  <c r="BD146"/>
  <c r="BB147"/>
  <c r="BC147"/>
  <c r="BD147"/>
  <c r="BB148"/>
  <c r="BC148"/>
  <c r="BD148"/>
  <c r="BB149"/>
  <c r="BC149"/>
  <c r="BD149"/>
  <c r="BB150"/>
  <c r="BC150"/>
  <c r="BD150"/>
  <c r="BB151"/>
  <c r="BC151"/>
  <c r="BD151"/>
  <c r="BB152"/>
  <c r="BC152"/>
  <c r="BD152"/>
  <c r="BB153"/>
  <c r="BC153"/>
  <c r="BD153"/>
  <c r="BB154"/>
  <c r="BC154"/>
  <c r="BD154"/>
  <c r="BB155"/>
  <c r="BC155"/>
  <c r="BD155"/>
  <c r="BB156"/>
  <c r="BC156"/>
  <c r="BD156"/>
  <c r="BB157"/>
  <c r="BC157"/>
  <c r="BD157"/>
  <c r="BB158"/>
  <c r="BC158"/>
  <c r="BD158"/>
  <c r="BB159"/>
  <c r="BC159"/>
  <c r="BD159"/>
  <c r="BB160"/>
  <c r="BC160"/>
  <c r="BD160"/>
  <c r="BB161"/>
  <c r="BC161"/>
  <c r="BD161"/>
  <c r="BB162"/>
  <c r="BC162"/>
  <c r="BD162"/>
  <c r="BB163"/>
  <c r="BC163"/>
  <c r="BD163"/>
  <c r="BB164"/>
  <c r="BC164"/>
  <c r="BD164"/>
  <c r="BB165"/>
  <c r="BC165"/>
  <c r="BD165"/>
  <c r="BB166"/>
  <c r="BC166"/>
  <c r="BD166"/>
  <c r="BB167"/>
  <c r="BC167"/>
  <c r="BD167"/>
  <c r="BB168"/>
  <c r="BC168"/>
  <c r="BD168"/>
  <c r="BB169"/>
  <c r="BC169"/>
  <c r="BD169"/>
  <c r="BB170"/>
  <c r="BC170"/>
  <c r="BD170"/>
  <c r="BB171"/>
  <c r="BC171"/>
  <c r="BD171"/>
  <c r="BB172"/>
  <c r="BC172"/>
  <c r="BD172"/>
  <c r="BB173"/>
  <c r="BC173"/>
  <c r="BD173"/>
  <c r="BB174"/>
  <c r="BC174"/>
  <c r="BD174"/>
  <c r="BB175"/>
  <c r="BC175"/>
  <c r="BD175"/>
  <c r="BB176"/>
  <c r="BC176"/>
  <c r="BD176"/>
  <c r="BB177"/>
  <c r="BC177"/>
  <c r="BD177"/>
  <c r="BB178"/>
  <c r="BC178"/>
  <c r="BD178"/>
  <c r="BB179"/>
  <c r="BC179"/>
  <c r="BD179"/>
  <c r="BB180"/>
  <c r="BC180"/>
  <c r="BD180"/>
  <c r="BB181"/>
  <c r="BC181"/>
  <c r="BD181"/>
  <c r="BB182"/>
  <c r="BC182"/>
  <c r="BD182"/>
  <c r="BB183"/>
  <c r="BC183"/>
  <c r="BD183"/>
  <c r="BB184"/>
  <c r="BC184"/>
  <c r="BD184"/>
  <c r="BB185"/>
  <c r="BC185"/>
  <c r="BD185"/>
  <c r="BB186"/>
  <c r="BC186"/>
  <c r="BD186"/>
  <c r="BB187"/>
  <c r="BC187"/>
  <c r="BD187"/>
  <c r="BB188"/>
  <c r="BC188"/>
  <c r="BD188"/>
  <c r="BB189"/>
  <c r="BC189"/>
  <c r="BD189"/>
  <c r="BB190"/>
  <c r="BC190"/>
  <c r="BD190"/>
  <c r="BB191"/>
  <c r="BC191"/>
  <c r="BD191"/>
  <c r="BB192"/>
  <c r="BC192"/>
  <c r="BD192"/>
  <c r="BB193"/>
  <c r="BC193"/>
  <c r="BD193"/>
  <c r="BB194"/>
  <c r="BC194"/>
  <c r="BD194"/>
  <c r="BB195"/>
  <c r="BC195"/>
  <c r="BD195"/>
  <c r="BB196"/>
  <c r="BC196"/>
  <c r="BD196"/>
  <c r="BB197"/>
  <c r="BC197"/>
  <c r="BD197"/>
  <c r="BB198"/>
  <c r="BC198"/>
  <c r="BD198"/>
  <c r="BB199"/>
  <c r="BC199"/>
  <c r="BD199"/>
  <c r="BB200"/>
  <c r="BC200"/>
  <c r="BD200"/>
  <c r="BB201"/>
  <c r="BC201"/>
  <c r="BD201"/>
  <c r="BB202"/>
  <c r="BC202"/>
  <c r="BD202"/>
  <c r="BB203"/>
  <c r="BC203"/>
  <c r="BD203"/>
  <c r="BB204"/>
  <c r="BC204"/>
  <c r="BD204"/>
  <c r="BB205"/>
  <c r="BC205"/>
  <c r="BD205"/>
  <c r="BB206"/>
  <c r="BC206"/>
  <c r="BD206"/>
  <c r="BB207"/>
  <c r="BC207"/>
  <c r="BD207"/>
  <c r="BB208"/>
  <c r="BC208"/>
  <c r="BD208"/>
  <c r="BB209"/>
  <c r="BC209"/>
  <c r="BD209"/>
  <c r="BB210"/>
  <c r="BC210"/>
  <c r="BD210"/>
  <c r="BB211"/>
  <c r="BC211"/>
  <c r="BD211"/>
  <c r="BB212"/>
  <c r="BC212"/>
  <c r="BD212"/>
  <c r="BB213"/>
  <c r="BC213"/>
  <c r="BD213"/>
  <c r="BB214"/>
  <c r="BC214"/>
  <c r="BD214"/>
  <c r="BB215"/>
  <c r="BC215"/>
  <c r="BD215"/>
  <c r="BB216"/>
  <c r="BC216"/>
  <c r="BD216"/>
  <c r="BB217"/>
  <c r="BC217"/>
  <c r="BD217"/>
  <c r="BB218"/>
  <c r="BC218"/>
  <c r="BD218"/>
  <c r="BB219"/>
  <c r="BC219"/>
  <c r="BD219"/>
  <c r="BB220"/>
  <c r="BC220"/>
  <c r="BD220"/>
  <c r="BB221"/>
  <c r="BC221"/>
  <c r="BD221"/>
  <c r="BB222"/>
  <c r="BC222"/>
  <c r="BD222"/>
  <c r="BB223"/>
  <c r="BC223"/>
  <c r="BD223"/>
  <c r="BB224"/>
  <c r="BC224"/>
  <c r="BD224"/>
  <c r="BB225"/>
  <c r="BC225"/>
  <c r="BD225"/>
  <c r="BB226"/>
  <c r="BC226"/>
  <c r="BD226"/>
  <c r="BB227"/>
  <c r="BC227"/>
  <c r="BD227"/>
  <c r="BB228"/>
  <c r="BC228"/>
  <c r="BD228"/>
  <c r="BB229"/>
  <c r="BC229"/>
  <c r="BD229"/>
  <c r="BB230"/>
  <c r="BC230"/>
  <c r="BD230"/>
  <c r="BB231"/>
  <c r="BC231"/>
  <c r="BD231"/>
  <c r="BB232"/>
  <c r="BC232"/>
  <c r="BD232"/>
  <c r="BB233"/>
  <c r="BC233"/>
  <c r="BD233"/>
  <c r="BB234"/>
  <c r="BC234"/>
  <c r="BD234"/>
  <c r="BB235"/>
  <c r="BC235"/>
  <c r="BD235"/>
  <c r="BB236"/>
  <c r="BC236"/>
  <c r="BD236"/>
  <c r="BB237"/>
  <c r="BC237"/>
  <c r="BD237"/>
  <c r="BB238"/>
  <c r="BC238"/>
  <c r="BD238"/>
  <c r="BB239"/>
  <c r="BC239"/>
  <c r="BD239"/>
  <c r="BB240"/>
  <c r="BC240"/>
  <c r="BD240"/>
  <c r="BB241"/>
  <c r="BC241"/>
  <c r="BD241"/>
  <c r="BB242"/>
  <c r="BC242"/>
  <c r="BD242"/>
  <c r="BB243"/>
  <c r="BC243"/>
  <c r="BD243"/>
  <c r="BB244"/>
  <c r="BC244"/>
  <c r="BD244"/>
  <c r="BB245"/>
  <c r="BC245"/>
  <c r="BD245"/>
  <c r="BB246"/>
  <c r="BC246"/>
  <c r="BD246"/>
  <c r="BB247"/>
  <c r="BC247"/>
  <c r="BD247"/>
  <c r="BB248"/>
  <c r="BC248"/>
  <c r="BD248"/>
  <c r="BB249"/>
  <c r="BC249"/>
  <c r="BD249"/>
  <c r="BB250"/>
  <c r="BC250"/>
  <c r="BD250"/>
  <c r="BB251"/>
  <c r="BC251"/>
  <c r="BD251"/>
  <c r="BB252"/>
  <c r="BC252"/>
  <c r="BD252"/>
  <c r="BB253"/>
  <c r="BC253"/>
  <c r="BD253"/>
  <c r="BB254"/>
  <c r="BC254"/>
  <c r="BD254"/>
  <c r="BB255"/>
  <c r="BC255"/>
  <c r="BD255"/>
  <c r="BB256"/>
  <c r="BC256"/>
  <c r="BD256"/>
  <c r="BB257"/>
  <c r="BC257"/>
  <c r="BD257"/>
  <c r="BB258"/>
  <c r="BC258"/>
  <c r="BD258"/>
  <c r="BB259"/>
  <c r="BC259"/>
  <c r="BD259"/>
  <c r="BB260"/>
  <c r="BC260"/>
  <c r="BD260"/>
  <c r="BB261"/>
  <c r="BC261"/>
  <c r="BD261"/>
  <c r="BB262"/>
  <c r="BC262"/>
  <c r="BD262"/>
  <c r="BB263"/>
  <c r="BC263"/>
  <c r="BD263"/>
  <c r="BB264"/>
  <c r="BC264"/>
  <c r="BD264"/>
  <c r="BB265"/>
  <c r="BC265"/>
  <c r="BD265"/>
  <c r="BB266"/>
  <c r="BC266"/>
  <c r="BD266"/>
  <c r="BB267"/>
  <c r="BC267"/>
  <c r="BD267"/>
  <c r="BB268"/>
  <c r="BC268"/>
  <c r="BD268"/>
  <c r="BB269"/>
  <c r="BC269"/>
  <c r="BD269"/>
  <c r="BB270"/>
  <c r="BC270"/>
  <c r="BD270"/>
  <c r="BB271"/>
  <c r="BC271"/>
  <c r="BD271"/>
  <c r="BB272"/>
  <c r="BC272"/>
  <c r="BD272"/>
  <c r="BB273"/>
  <c r="BC273"/>
  <c r="BD273"/>
  <c r="BB274"/>
  <c r="BC274"/>
  <c r="BD274"/>
  <c r="BB275"/>
  <c r="BC275"/>
  <c r="BD275"/>
  <c r="BB276"/>
  <c r="BC276"/>
  <c r="BD276"/>
  <c r="BB277"/>
  <c r="BC277"/>
  <c r="BD277"/>
  <c r="BB278"/>
  <c r="BC278"/>
  <c r="BD278"/>
  <c r="BB279"/>
  <c r="BC279"/>
  <c r="BD279"/>
  <c r="BB280"/>
  <c r="BC280"/>
  <c r="BD280"/>
  <c r="BB281"/>
  <c r="BC281"/>
  <c r="BD281"/>
  <c r="BB282"/>
  <c r="BC282"/>
  <c r="BD282"/>
  <c r="BB283"/>
  <c r="BC283"/>
  <c r="BD283"/>
  <c r="BB284"/>
  <c r="BC284"/>
  <c r="BD284"/>
  <c r="BB285"/>
  <c r="BC285"/>
  <c r="BD285"/>
  <c r="BB286"/>
  <c r="BC286"/>
  <c r="BD286"/>
  <c r="BB287"/>
  <c r="BC287"/>
  <c r="BD287"/>
  <c r="BB288"/>
  <c r="BC288"/>
  <c r="BD288"/>
  <c r="BB289"/>
  <c r="BC289"/>
  <c r="BD289"/>
  <c r="BB290"/>
  <c r="BC290"/>
  <c r="BD290"/>
  <c r="BB291"/>
  <c r="BC291"/>
  <c r="BD291"/>
  <c r="BB292"/>
  <c r="BC292"/>
  <c r="BD292"/>
  <c r="BB293"/>
  <c r="BC293"/>
  <c r="BD293"/>
  <c r="BB294"/>
  <c r="BC294"/>
  <c r="BD294"/>
  <c r="BB295"/>
  <c r="BC295"/>
  <c r="BD295"/>
  <c r="BB296"/>
  <c r="BC296"/>
  <c r="BD296"/>
  <c r="BB297"/>
  <c r="BC297"/>
  <c r="BD297"/>
  <c r="BB298"/>
  <c r="BC298"/>
  <c r="BD298"/>
  <c r="BB299"/>
  <c r="BC299"/>
  <c r="BD299"/>
  <c r="BB300"/>
  <c r="BC300"/>
  <c r="BD300"/>
  <c r="BB301"/>
  <c r="BC301"/>
  <c r="BD301"/>
  <c r="BB302"/>
  <c r="BC302"/>
  <c r="BD302"/>
  <c r="BB303"/>
  <c r="BC303"/>
  <c r="BD303"/>
  <c r="BB304"/>
  <c r="BC304"/>
  <c r="BD304"/>
  <c r="BB305"/>
  <c r="BC305"/>
  <c r="BD305"/>
  <c r="BB306"/>
  <c r="BC306"/>
  <c r="BD306"/>
  <c r="BB307"/>
  <c r="BC307"/>
  <c r="BD307"/>
  <c r="BB308"/>
  <c r="BC308"/>
  <c r="BD308"/>
  <c r="BB309"/>
  <c r="BC309"/>
  <c r="BD309"/>
  <c r="BB310"/>
  <c r="BC310"/>
  <c r="BD310"/>
  <c r="BB311"/>
  <c r="BC311"/>
  <c r="BD311"/>
  <c r="BB312"/>
  <c r="BC312"/>
  <c r="BD312"/>
  <c r="BB313"/>
  <c r="BC313"/>
  <c r="BD313"/>
  <c r="BB314"/>
  <c r="BC314"/>
  <c r="BD314"/>
  <c r="BB315"/>
  <c r="BC315"/>
  <c r="BD315"/>
  <c r="BB316"/>
  <c r="BC316"/>
  <c r="BD316"/>
  <c r="BB317"/>
  <c r="BC317"/>
  <c r="BD317"/>
  <c r="BB318"/>
  <c r="BC318"/>
  <c r="BD318"/>
  <c r="BB319"/>
  <c r="BC319"/>
  <c r="BD319"/>
  <c r="BB320"/>
  <c r="BC320"/>
  <c r="BD320"/>
  <c r="BB321"/>
  <c r="BC321"/>
  <c r="BD321"/>
  <c r="BB322"/>
  <c r="BC322"/>
  <c r="BD322"/>
  <c r="BB323"/>
  <c r="BC323"/>
  <c r="BD323"/>
  <c r="BB324"/>
  <c r="BC324"/>
  <c r="BD324"/>
  <c r="BB325"/>
  <c r="BC325"/>
  <c r="BD325"/>
  <c r="BB326"/>
  <c r="BC326"/>
  <c r="BD326"/>
  <c r="BB327"/>
  <c r="BC327"/>
  <c r="BD327"/>
  <c r="BB328"/>
  <c r="BC328"/>
  <c r="BD328"/>
  <c r="BB329"/>
  <c r="BC329"/>
  <c r="BD329"/>
  <c r="BB330"/>
  <c r="BC330"/>
  <c r="BD330"/>
  <c r="BB331"/>
  <c r="BC331"/>
  <c r="BD331"/>
  <c r="BB332"/>
  <c r="BC332"/>
  <c r="BD332"/>
  <c r="BB333"/>
  <c r="BC333"/>
  <c r="BD333"/>
  <c r="BB334"/>
  <c r="BC334"/>
  <c r="BD334"/>
  <c r="BB335"/>
  <c r="BC335"/>
  <c r="BD335"/>
  <c r="BB336"/>
  <c r="BC336"/>
  <c r="BD336"/>
  <c r="BB337"/>
  <c r="BC337"/>
  <c r="BD337"/>
  <c r="BB338"/>
  <c r="BC338"/>
  <c r="BD338"/>
  <c r="BB339"/>
  <c r="BC339"/>
  <c r="BD339"/>
  <c r="BB340"/>
  <c r="BC340"/>
  <c r="BD340"/>
  <c r="BB341"/>
  <c r="BC341"/>
  <c r="BD341"/>
  <c r="BB342"/>
  <c r="BC342"/>
  <c r="BD342"/>
  <c r="BB343"/>
  <c r="BC343"/>
  <c r="BD343"/>
  <c r="BB344"/>
  <c r="BC344"/>
  <c r="BD344"/>
  <c r="BB345"/>
  <c r="BC345"/>
  <c r="BD345"/>
  <c r="BB346"/>
  <c r="BC346"/>
  <c r="BD346"/>
  <c r="BB347"/>
  <c r="BC347"/>
  <c r="BD347"/>
  <c r="BB348"/>
  <c r="BC348"/>
  <c r="BD348"/>
  <c r="BB349"/>
  <c r="BC349"/>
  <c r="BD349"/>
  <c r="BB350"/>
  <c r="BC350"/>
  <c r="BD350"/>
  <c r="BB351"/>
  <c r="BC351"/>
  <c r="BD351"/>
  <c r="BB352"/>
  <c r="BC352"/>
  <c r="BD352"/>
  <c r="BB353"/>
  <c r="BC353"/>
  <c r="BD353"/>
  <c r="BB354"/>
  <c r="BC354"/>
  <c r="BD354"/>
  <c r="BB355"/>
  <c r="BC355"/>
  <c r="BD355"/>
  <c r="BB356"/>
  <c r="BC356"/>
  <c r="BD356"/>
  <c r="BB357"/>
  <c r="BC357"/>
  <c r="BD357"/>
  <c r="BB358"/>
  <c r="BC358"/>
  <c r="BD358"/>
  <c r="BB359"/>
  <c r="BC359"/>
  <c r="BD359"/>
  <c r="BB360"/>
  <c r="BC360"/>
  <c r="BD360"/>
  <c r="BB361"/>
  <c r="BC361"/>
  <c r="BD361"/>
  <c r="BB362"/>
  <c r="BC362"/>
  <c r="BD362"/>
  <c r="BB363"/>
  <c r="BC363"/>
  <c r="BD363"/>
  <c r="BB364"/>
  <c r="BC364"/>
  <c r="BD364"/>
  <c r="BB365"/>
  <c r="BC365"/>
  <c r="BD365"/>
  <c r="BB366"/>
  <c r="BC366"/>
  <c r="BD366"/>
  <c r="BB367"/>
  <c r="BC367"/>
  <c r="BD367"/>
  <c r="BB368"/>
  <c r="BC368"/>
  <c r="BD368"/>
  <c r="BB369"/>
  <c r="BC369"/>
  <c r="BD369"/>
  <c r="BB370"/>
  <c r="BC370"/>
  <c r="BD370"/>
  <c r="BB371"/>
  <c r="BC371"/>
  <c r="BD371"/>
  <c r="BB372"/>
  <c r="BC372"/>
  <c r="BD372"/>
  <c r="BB373"/>
  <c r="BC373"/>
  <c r="BD373"/>
  <c r="BB374"/>
  <c r="BC374"/>
  <c r="BD374"/>
  <c r="BB375"/>
  <c r="BC375"/>
  <c r="BD375"/>
  <c r="BB376"/>
  <c r="BC376"/>
  <c r="BD376"/>
  <c r="BB377"/>
  <c r="BC377"/>
  <c r="BD377"/>
  <c r="BB378"/>
  <c r="BC378"/>
  <c r="BD378"/>
  <c r="BB379"/>
  <c r="BC379"/>
  <c r="BD379"/>
  <c r="BB380"/>
  <c r="BC380"/>
  <c r="BD380"/>
  <c r="BB381"/>
  <c r="BC381"/>
  <c r="BD381"/>
  <c r="BB382"/>
  <c r="BC382"/>
  <c r="BD382"/>
  <c r="BB383"/>
  <c r="BC383"/>
  <c r="BD383"/>
  <c r="BB384"/>
  <c r="BC384"/>
  <c r="BD384"/>
  <c r="BB385"/>
  <c r="BC385"/>
  <c r="BD385"/>
  <c r="BB386"/>
  <c r="BC386"/>
  <c r="BD386"/>
  <c r="BB387"/>
  <c r="BC387"/>
  <c r="BD387"/>
  <c r="BB388"/>
  <c r="BC388"/>
  <c r="BD388"/>
  <c r="BB389"/>
  <c r="BC389"/>
  <c r="BD389"/>
  <c r="BB390"/>
  <c r="BC390"/>
  <c r="BD390"/>
  <c r="BB391"/>
  <c r="BC391"/>
  <c r="BD391"/>
  <c r="BB392"/>
  <c r="BC392"/>
  <c r="BD392"/>
  <c r="BB393"/>
  <c r="BC393"/>
  <c r="BD393"/>
  <c r="BB394"/>
  <c r="BC394"/>
  <c r="BD394"/>
  <c r="BB395"/>
  <c r="BC395"/>
  <c r="BD395"/>
  <c r="BB396"/>
  <c r="BC396"/>
  <c r="BD396"/>
  <c r="BB397"/>
  <c r="BC397"/>
  <c r="BD397"/>
  <c r="BB398"/>
  <c r="BC398"/>
  <c r="BD398"/>
  <c r="BB399"/>
  <c r="BC399"/>
  <c r="BD399"/>
  <c r="BB400"/>
  <c r="BC400"/>
  <c r="BD400"/>
  <c r="BB401"/>
  <c r="BC401"/>
  <c r="BD401"/>
  <c r="BB402"/>
  <c r="BC402"/>
  <c r="BD402"/>
  <c r="BB403"/>
  <c r="BC403"/>
  <c r="BD403"/>
  <c r="BB404"/>
  <c r="BC404"/>
  <c r="BD404"/>
  <c r="BB405"/>
  <c r="BC405"/>
  <c r="BD405"/>
  <c r="BB406"/>
  <c r="BC406"/>
  <c r="BD406"/>
  <c r="BB407"/>
  <c r="BC407"/>
  <c r="BD407"/>
  <c r="BB408"/>
  <c r="BC408"/>
  <c r="BD408"/>
  <c r="BB409"/>
  <c r="BC409"/>
  <c r="BD409"/>
  <c r="BB410"/>
  <c r="BC410"/>
  <c r="BD410"/>
  <c r="BB411"/>
  <c r="BC411"/>
  <c r="BD411"/>
  <c r="BB412"/>
  <c r="BC412"/>
  <c r="BD412"/>
  <c r="BB413"/>
  <c r="BC413"/>
  <c r="BD413"/>
  <c r="BB414"/>
  <c r="BC414"/>
  <c r="BD414"/>
  <c r="BB415"/>
  <c r="BC415"/>
  <c r="BD415"/>
  <c r="BB416"/>
  <c r="BC416"/>
  <c r="BD416"/>
  <c r="BB417"/>
  <c r="BC417"/>
  <c r="BD417"/>
  <c r="BB418"/>
  <c r="BC418"/>
  <c r="BD418"/>
  <c r="BB419"/>
  <c r="BC419"/>
  <c r="BD419"/>
  <c r="BB420"/>
  <c r="BC420"/>
  <c r="BD420"/>
  <c r="BB421"/>
  <c r="BC421"/>
  <c r="BD421"/>
  <c r="BB422"/>
  <c r="BC422"/>
  <c r="BD422"/>
  <c r="BB423"/>
  <c r="BC423"/>
  <c r="BD423"/>
  <c r="BB424"/>
  <c r="BC424"/>
  <c r="BD424"/>
  <c r="BB425"/>
  <c r="BC425"/>
  <c r="BD425"/>
  <c r="BB426"/>
  <c r="BC426"/>
  <c r="BD426"/>
  <c r="BB427"/>
  <c r="BC427"/>
  <c r="BD427"/>
  <c r="BB428"/>
  <c r="BC428"/>
  <c r="BD428"/>
  <c r="BB429"/>
  <c r="BC429"/>
  <c r="BD429"/>
  <c r="BB430"/>
  <c r="BC430"/>
  <c r="BD430"/>
  <c r="BB431"/>
  <c r="BC431"/>
  <c r="BD431"/>
  <c r="BB432"/>
  <c r="BC432"/>
  <c r="BD432"/>
  <c r="BB433"/>
  <c r="BC433"/>
  <c r="BD433"/>
  <c r="BB434"/>
  <c r="BC434"/>
  <c r="BD434"/>
  <c r="BB435"/>
  <c r="BC435"/>
  <c r="BD435"/>
  <c r="BB436"/>
  <c r="BC436"/>
  <c r="BD436"/>
  <c r="BB437"/>
  <c r="BC437"/>
  <c r="BD437"/>
  <c r="BB438"/>
  <c r="BC438"/>
  <c r="BD438"/>
  <c r="BB439"/>
  <c r="BC439"/>
  <c r="BD439"/>
  <c r="BB440"/>
  <c r="BC440"/>
  <c r="BD440"/>
  <c r="BB441"/>
  <c r="BC441"/>
  <c r="BD441"/>
  <c r="BB442"/>
  <c r="BC442"/>
  <c r="BD442"/>
  <c r="BB443"/>
  <c r="BC443"/>
  <c r="BD443"/>
  <c r="BB444"/>
  <c r="BC444"/>
  <c r="BD444"/>
  <c r="BB445"/>
  <c r="BC445"/>
  <c r="BD445"/>
  <c r="BB446"/>
  <c r="BC446"/>
  <c r="BD446"/>
  <c r="BB447"/>
  <c r="BC447"/>
  <c r="BD447"/>
  <c r="BB448"/>
  <c r="BC448"/>
  <c r="BD448"/>
  <c r="BB449"/>
  <c r="BC449"/>
  <c r="BD449"/>
  <c r="BB450"/>
  <c r="BC450"/>
  <c r="BD450"/>
  <c r="BB451"/>
  <c r="BC451"/>
  <c r="BD451"/>
  <c r="BB452"/>
  <c r="BC452"/>
  <c r="BD452"/>
  <c r="BB453"/>
  <c r="BC453"/>
  <c r="BD453"/>
  <c r="BB454"/>
  <c r="BC454"/>
  <c r="BD454"/>
  <c r="BB455"/>
  <c r="BC455"/>
  <c r="BD455"/>
  <c r="BB456"/>
  <c r="BC456"/>
  <c r="BD456"/>
  <c r="BB457"/>
  <c r="BC457"/>
  <c r="BD457"/>
  <c r="BB458"/>
  <c r="BC458"/>
  <c r="BD458"/>
  <c r="BB459"/>
  <c r="BC459"/>
  <c r="BD459"/>
  <c r="BB460"/>
  <c r="BC460"/>
  <c r="BD460"/>
  <c r="BB461"/>
  <c r="BC461"/>
  <c r="BD461"/>
  <c r="BB462"/>
  <c r="BC462"/>
  <c r="BD462"/>
  <c r="BB463"/>
  <c r="BC463"/>
  <c r="BD463"/>
  <c r="BB464"/>
  <c r="BC464"/>
  <c r="BD464"/>
  <c r="BB465"/>
  <c r="BC465"/>
  <c r="BD465"/>
  <c r="BB466"/>
  <c r="BC466"/>
  <c r="BD466"/>
  <c r="BB467"/>
  <c r="BC467"/>
  <c r="BD467"/>
  <c r="BB468"/>
  <c r="BC468"/>
  <c r="BD468"/>
  <c r="BB469"/>
  <c r="BC469"/>
  <c r="BD469"/>
  <c r="BB470"/>
  <c r="BC470"/>
  <c r="BD470"/>
  <c r="BB471"/>
  <c r="BC471"/>
  <c r="BD471"/>
  <c r="BB472"/>
  <c r="BC472"/>
  <c r="BD472"/>
  <c r="BB473"/>
  <c r="BC473"/>
  <c r="BD473"/>
  <c r="BB474"/>
  <c r="BC474"/>
  <c r="BD474"/>
  <c r="BB475"/>
  <c r="BC475"/>
  <c r="BD475"/>
  <c r="BB476"/>
  <c r="BC476"/>
  <c r="BD476"/>
  <c r="BB477"/>
  <c r="BC477"/>
  <c r="BD477"/>
  <c r="BB478"/>
  <c r="BC478"/>
  <c r="BD478"/>
  <c r="BB479"/>
  <c r="BC479"/>
  <c r="BD479"/>
  <c r="BB480"/>
  <c r="BC480"/>
  <c r="BD480"/>
  <c r="BB481"/>
  <c r="BC481"/>
  <c r="BD481"/>
  <c r="BB482"/>
  <c r="BC482"/>
  <c r="BD482"/>
  <c r="BB483"/>
  <c r="BC483"/>
  <c r="BD483"/>
  <c r="BB484"/>
  <c r="BC484"/>
  <c r="BD484"/>
  <c r="BB485"/>
  <c r="BC485"/>
  <c r="BD485"/>
  <c r="BB486"/>
  <c r="BC486"/>
  <c r="BD486"/>
  <c r="BB487"/>
  <c r="BC487"/>
  <c r="BD487"/>
  <c r="BB488"/>
  <c r="BC488"/>
  <c r="BD488"/>
  <c r="BB489"/>
  <c r="BC489"/>
  <c r="BD489"/>
  <c r="BB490"/>
  <c r="BC490"/>
  <c r="BD490"/>
  <c r="BB491"/>
  <c r="BC491"/>
  <c r="BD491"/>
  <c r="BB492"/>
  <c r="BC492"/>
  <c r="BD492"/>
  <c r="BB493"/>
  <c r="BC493"/>
  <c r="BD493"/>
  <c r="BB494"/>
  <c r="BC494"/>
  <c r="BD494"/>
  <c r="BB495"/>
  <c r="BC495"/>
  <c r="BD495"/>
  <c r="BB496"/>
  <c r="BC496"/>
  <c r="BD496"/>
  <c r="BB497"/>
  <c r="BC497"/>
  <c r="BD497"/>
  <c r="BB498"/>
  <c r="BC498"/>
  <c r="BD498"/>
  <c r="BB499"/>
  <c r="BC499"/>
  <c r="BD499"/>
  <c r="BB500"/>
  <c r="BC500"/>
  <c r="BD500"/>
  <c r="BB501"/>
  <c r="BC501"/>
  <c r="BD501"/>
  <c r="BB502"/>
  <c r="BC502"/>
  <c r="BD502"/>
  <c r="BB503"/>
  <c r="BC503"/>
  <c r="BD503"/>
  <c r="BB504"/>
  <c r="BC504"/>
  <c r="BD504"/>
  <c r="BB505"/>
  <c r="BC505"/>
  <c r="BD505"/>
  <c r="BB506"/>
  <c r="BC506"/>
  <c r="BD506"/>
  <c r="BB507"/>
  <c r="BC507"/>
  <c r="BD507"/>
  <c r="BB508"/>
  <c r="BC508"/>
  <c r="BD508"/>
  <c r="BB509"/>
  <c r="BC509"/>
  <c r="BD509"/>
  <c r="BB510"/>
  <c r="BC510"/>
  <c r="BD510"/>
  <c r="BB511"/>
  <c r="BC511"/>
  <c r="BD511"/>
  <c r="BB512"/>
  <c r="BC512"/>
  <c r="BD512"/>
  <c r="BB513"/>
  <c r="BC513"/>
  <c r="BD513"/>
  <c r="BB514"/>
  <c r="BC514"/>
  <c r="BD514"/>
  <c r="BB515"/>
  <c r="BC515"/>
  <c r="BD515"/>
  <c r="BB516"/>
  <c r="BC516"/>
  <c r="BD516"/>
  <c r="BB517"/>
  <c r="BC517"/>
  <c r="BD517"/>
  <c r="BB518"/>
  <c r="BC518"/>
  <c r="BD518"/>
  <c r="BB519"/>
  <c r="BC519"/>
  <c r="BD519"/>
  <c r="BB520"/>
  <c r="BC520"/>
  <c r="BD520"/>
  <c r="BB521"/>
  <c r="BC521"/>
  <c r="BD521"/>
  <c r="BB522"/>
  <c r="BC522"/>
  <c r="BD522"/>
  <c r="BB523"/>
  <c r="BC523"/>
  <c r="BD523"/>
  <c r="BB524"/>
  <c r="BC524"/>
  <c r="BD524"/>
  <c r="BB525"/>
  <c r="BC525"/>
  <c r="BD525"/>
  <c r="BB526"/>
  <c r="BC526"/>
  <c r="BD526"/>
  <c r="BB527"/>
  <c r="BC527"/>
  <c r="BD527"/>
  <c r="BB528"/>
  <c r="BC528"/>
  <c r="BD528"/>
  <c r="BB529"/>
  <c r="BC529"/>
  <c r="BD529"/>
  <c r="BB530"/>
  <c r="BC530"/>
  <c r="BD530"/>
  <c r="BB531"/>
  <c r="BC531"/>
  <c r="BD531"/>
  <c r="BB532"/>
  <c r="BC532"/>
  <c r="BD532"/>
  <c r="BB533"/>
  <c r="BC533"/>
  <c r="BD533"/>
  <c r="BB534"/>
  <c r="BC534"/>
  <c r="BD534"/>
  <c r="BB535"/>
  <c r="BC535"/>
  <c r="BD535"/>
  <c r="BB536"/>
  <c r="BC536"/>
  <c r="BD536"/>
  <c r="BB537"/>
  <c r="BC537"/>
  <c r="BD537"/>
  <c r="BB538"/>
  <c r="BC538"/>
  <c r="BD538"/>
  <c r="BB539"/>
  <c r="BC539"/>
  <c r="BD539"/>
  <c r="BB540"/>
  <c r="BC540"/>
  <c r="BD540"/>
  <c r="BB541"/>
  <c r="BC541"/>
  <c r="BD541"/>
  <c r="BB542"/>
  <c r="BC542"/>
  <c r="BD542"/>
  <c r="BB543"/>
  <c r="BC543"/>
  <c r="BD543"/>
  <c r="BB544"/>
  <c r="BC544"/>
  <c r="BD544"/>
  <c r="BB545"/>
  <c r="BC545"/>
  <c r="BD545"/>
  <c r="BB546"/>
  <c r="BC546"/>
  <c r="BD546"/>
  <c r="BB547"/>
  <c r="BC547"/>
  <c r="BD547"/>
  <c r="BB548"/>
  <c r="BC548"/>
  <c r="BD548"/>
  <c r="BB549"/>
  <c r="BC549"/>
  <c r="BD549"/>
  <c r="BB550"/>
  <c r="BC550"/>
  <c r="BD550"/>
  <c r="BB551"/>
  <c r="BC551"/>
  <c r="BD551"/>
  <c r="BB552"/>
  <c r="BC552"/>
  <c r="BD552"/>
  <c r="BB553"/>
  <c r="BC553"/>
  <c r="BD553"/>
  <c r="BB554"/>
  <c r="BC554"/>
  <c r="BD554"/>
  <c r="BB555"/>
  <c r="BC555"/>
  <c r="BD555"/>
  <c r="BB556"/>
  <c r="BC556"/>
  <c r="BD556"/>
  <c r="BB557"/>
  <c r="BC557"/>
  <c r="BD557"/>
  <c r="BB558"/>
  <c r="BC558"/>
  <c r="BD558"/>
  <c r="BB559"/>
  <c r="BC559"/>
  <c r="BD559"/>
  <c r="BB560"/>
  <c r="BC560"/>
  <c r="BD560"/>
  <c r="BB561"/>
  <c r="BC561"/>
  <c r="BD561"/>
  <c r="BB562"/>
  <c r="BC562"/>
  <c r="BD562"/>
  <c r="BB563"/>
  <c r="BC563"/>
  <c r="BD563"/>
  <c r="BB564"/>
  <c r="BC564"/>
  <c r="BD564"/>
  <c r="BB565"/>
  <c r="BC565"/>
  <c r="BD565"/>
  <c r="BB566"/>
  <c r="BC566"/>
  <c r="BD566"/>
  <c r="BB567"/>
  <c r="BC567"/>
  <c r="BD567"/>
  <c r="BB568"/>
  <c r="BC568"/>
  <c r="BD568"/>
  <c r="BB569"/>
  <c r="BC569"/>
  <c r="BD569"/>
  <c r="BB570"/>
  <c r="BC570"/>
  <c r="BD570"/>
  <c r="BB571"/>
  <c r="BC571"/>
  <c r="BD571"/>
  <c r="BB572"/>
  <c r="BC572"/>
  <c r="BD572"/>
  <c r="BB573"/>
  <c r="BC573"/>
  <c r="BD573"/>
  <c r="BB574"/>
  <c r="BC574"/>
  <c r="BD574"/>
  <c r="BB575"/>
  <c r="BC575"/>
  <c r="BD575"/>
  <c r="BB576"/>
  <c r="BC576"/>
  <c r="BD576"/>
  <c r="BB577"/>
  <c r="BC577"/>
  <c r="BD577"/>
  <c r="BB578"/>
  <c r="BC578"/>
  <c r="BD578"/>
  <c r="BB579"/>
  <c r="BC579"/>
  <c r="BD579"/>
  <c r="BB580"/>
  <c r="BC580"/>
  <c r="BD580"/>
  <c r="BB581"/>
  <c r="BC581"/>
  <c r="BD581"/>
  <c r="BB582"/>
  <c r="BC582"/>
  <c r="BD582"/>
  <c r="BB583"/>
  <c r="BC583"/>
  <c r="BD583"/>
  <c r="BB584"/>
  <c r="BC584"/>
  <c r="BD584"/>
  <c r="BB585"/>
  <c r="BC585"/>
  <c r="BD585"/>
  <c r="BB586"/>
  <c r="BC586"/>
  <c r="BD586"/>
  <c r="BB587"/>
  <c r="BC587"/>
  <c r="BD587"/>
  <c r="BB588"/>
  <c r="BC588"/>
  <c r="BD588"/>
  <c r="BB589"/>
  <c r="BC589"/>
  <c r="BD589"/>
  <c r="BB590"/>
  <c r="BC590"/>
  <c r="BD590"/>
  <c r="BB591"/>
  <c r="BC591"/>
  <c r="BD591"/>
  <c r="BB592"/>
  <c r="BC592"/>
  <c r="BD592"/>
  <c r="BB593"/>
  <c r="BC593"/>
  <c r="BD593"/>
  <c r="BB594"/>
  <c r="BC594"/>
  <c r="BD594"/>
  <c r="BB595"/>
  <c r="BC595"/>
  <c r="BD595"/>
  <c r="BB596"/>
  <c r="BC596"/>
  <c r="BD596"/>
  <c r="BB597"/>
  <c r="BC597"/>
  <c r="BD597"/>
  <c r="BB598"/>
  <c r="BC598"/>
  <c r="BD598"/>
  <c r="BB599"/>
  <c r="BC599"/>
  <c r="BD599"/>
  <c r="BB600"/>
  <c r="BC600"/>
  <c r="BD600"/>
  <c r="BB601"/>
  <c r="BC601"/>
  <c r="BD601"/>
  <c r="BB602"/>
  <c r="BC602"/>
  <c r="BD602"/>
  <c r="BB603"/>
  <c r="BC603"/>
  <c r="BD603"/>
  <c r="BB604"/>
  <c r="BC604"/>
  <c r="BD604"/>
  <c r="BB605"/>
  <c r="BC605"/>
  <c r="BD605"/>
  <c r="BB606"/>
  <c r="BC606"/>
  <c r="BD606"/>
  <c r="BB607"/>
  <c r="BC607"/>
  <c r="BD607"/>
  <c r="BB608"/>
  <c r="BC608"/>
  <c r="BD608"/>
  <c r="BB609"/>
  <c r="BC609"/>
  <c r="BD609"/>
  <c r="BB610"/>
  <c r="BC610"/>
  <c r="BD610"/>
  <c r="BB611"/>
  <c r="BC611"/>
  <c r="BD611"/>
  <c r="BB612"/>
  <c r="BC612"/>
  <c r="BD612"/>
  <c r="BB613"/>
  <c r="BC613"/>
  <c r="BD613"/>
  <c r="BB614"/>
  <c r="BC614"/>
  <c r="BD614"/>
  <c r="BB615"/>
  <c r="BC615"/>
  <c r="BD615"/>
  <c r="BB616"/>
  <c r="BC616"/>
  <c r="BD616"/>
  <c r="BB617"/>
  <c r="BC617"/>
  <c r="BD617"/>
  <c r="BB618"/>
  <c r="BC618"/>
  <c r="BD618"/>
  <c r="BB619"/>
  <c r="BC619"/>
  <c r="BD619"/>
  <c r="BB620"/>
  <c r="BC620"/>
  <c r="BD620"/>
  <c r="BB621"/>
  <c r="BC621"/>
  <c r="BD621"/>
  <c r="BB622"/>
  <c r="BC622"/>
  <c r="BD622"/>
  <c r="BB623"/>
  <c r="BC623"/>
  <c r="BD623"/>
  <c r="BB624"/>
  <c r="BC624"/>
  <c r="BD624"/>
  <c r="BB625"/>
  <c r="BC625"/>
  <c r="BD625"/>
  <c r="BB626"/>
  <c r="BC626"/>
  <c r="BD626"/>
  <c r="BB627"/>
  <c r="BC627"/>
  <c r="BD627"/>
  <c r="BB628"/>
  <c r="BC628"/>
  <c r="BD628"/>
  <c r="BB629"/>
  <c r="BC629"/>
  <c r="BD629"/>
  <c r="BB630"/>
  <c r="BC630"/>
  <c r="BD630"/>
  <c r="BB631"/>
  <c r="BC631"/>
  <c r="BD631"/>
  <c r="BB632"/>
  <c r="BC632"/>
  <c r="BD632"/>
  <c r="BB633"/>
  <c r="BC633"/>
  <c r="BD633"/>
  <c r="BB634"/>
  <c r="BC634"/>
  <c r="BD634"/>
  <c r="BB635"/>
  <c r="BC635"/>
  <c r="BD635"/>
  <c r="BB636"/>
  <c r="BC636"/>
  <c r="BD636"/>
  <c r="BB637"/>
  <c r="BC637"/>
  <c r="BD637"/>
  <c r="BB638"/>
  <c r="BC638"/>
  <c r="BD638"/>
  <c r="BB639"/>
  <c r="BC639"/>
  <c r="BD639"/>
  <c r="BB640"/>
  <c r="BC640"/>
  <c r="BD640"/>
  <c r="BB641"/>
  <c r="BC641"/>
  <c r="BD641"/>
  <c r="BB642"/>
  <c r="BC642"/>
  <c r="BD642"/>
  <c r="BB643"/>
  <c r="BC643"/>
  <c r="BD643"/>
  <c r="BB644"/>
  <c r="BC644"/>
  <c r="BD644"/>
  <c r="BB645"/>
  <c r="BC645"/>
  <c r="BD645"/>
  <c r="BB646"/>
  <c r="BC646"/>
  <c r="BD646"/>
  <c r="BB647"/>
  <c r="BC647"/>
  <c r="BD647"/>
  <c r="BB648"/>
  <c r="BC648"/>
  <c r="BD648"/>
  <c r="BB649"/>
  <c r="BC649"/>
  <c r="BD649"/>
  <c r="BB650"/>
  <c r="BC650"/>
  <c r="BD650"/>
  <c r="BB651"/>
  <c r="BC651"/>
  <c r="BD651"/>
  <c r="BB652"/>
  <c r="BC652"/>
  <c r="BD652"/>
  <c r="BB653"/>
  <c r="BC653"/>
  <c r="BD653"/>
  <c r="BB654"/>
  <c r="BC654"/>
  <c r="BD654"/>
  <c r="BB655"/>
  <c r="BC655"/>
  <c r="BD655"/>
  <c r="BB656"/>
  <c r="BC656"/>
  <c r="BD656"/>
  <c r="BB657"/>
  <c r="BC657"/>
  <c r="BD657"/>
  <c r="BB658"/>
  <c r="BC658"/>
  <c r="BD658"/>
  <c r="BB659"/>
  <c r="BC659"/>
  <c r="BD659"/>
  <c r="BB660"/>
  <c r="BC660"/>
  <c r="BD660"/>
  <c r="BB661"/>
  <c r="BC661"/>
  <c r="BD661"/>
  <c r="BB662"/>
  <c r="BC662"/>
  <c r="BD662"/>
  <c r="BB663"/>
  <c r="BC663"/>
  <c r="BD663"/>
  <c r="BB664"/>
  <c r="BC664"/>
  <c r="BD664"/>
  <c r="BB665"/>
  <c r="BC665"/>
  <c r="BD665"/>
  <c r="BB666"/>
  <c r="BC666"/>
  <c r="BD666"/>
  <c r="BB667"/>
  <c r="BC667"/>
  <c r="BD667"/>
  <c r="BB668"/>
  <c r="BC668"/>
  <c r="BD668"/>
  <c r="BB669"/>
  <c r="BC669"/>
  <c r="BD669"/>
  <c r="BB670"/>
  <c r="BC670"/>
  <c r="BD670"/>
  <c r="BB671"/>
  <c r="BC671"/>
  <c r="BD671"/>
  <c r="BB672"/>
  <c r="BC672"/>
  <c r="BD672"/>
  <c r="BB673"/>
  <c r="BC673"/>
  <c r="BD673"/>
  <c r="BB674"/>
  <c r="BC674"/>
  <c r="BD674"/>
  <c r="BB675"/>
  <c r="BC675"/>
  <c r="BD675"/>
  <c r="BB676"/>
  <c r="BC676"/>
  <c r="BD676"/>
  <c r="BB677"/>
  <c r="BC677"/>
  <c r="BD677"/>
  <c r="BB678"/>
  <c r="BC678"/>
  <c r="BD678"/>
  <c r="BB679"/>
  <c r="BC679"/>
  <c r="BD679"/>
  <c r="BB680"/>
  <c r="BC680"/>
  <c r="BD680"/>
  <c r="BB681"/>
  <c r="BC681"/>
  <c r="BD681"/>
  <c r="BB682"/>
  <c r="BC682"/>
  <c r="BD682"/>
  <c r="BB683"/>
  <c r="BC683"/>
  <c r="BD683"/>
  <c r="BB684"/>
  <c r="BC684"/>
  <c r="BD684"/>
  <c r="BB685"/>
  <c r="BC685"/>
  <c r="BD685"/>
  <c r="BB686"/>
  <c r="BC686"/>
  <c r="BD686"/>
  <c r="BB687"/>
  <c r="BC687"/>
  <c r="BD687"/>
  <c r="BB688"/>
  <c r="BC688"/>
  <c r="BD688"/>
  <c r="BB689"/>
  <c r="BC689"/>
  <c r="BD689"/>
  <c r="BB690"/>
  <c r="BC690"/>
  <c r="BD690"/>
  <c r="BB691"/>
  <c r="BC691"/>
  <c r="BD691"/>
  <c r="BB692"/>
  <c r="BC692"/>
  <c r="BD692"/>
  <c r="BB693"/>
  <c r="BC693"/>
  <c r="BD693"/>
  <c r="BB694"/>
  <c r="BC694"/>
  <c r="BD694"/>
  <c r="BB695"/>
  <c r="BC695"/>
  <c r="BD695"/>
  <c r="BB696"/>
  <c r="BC696"/>
  <c r="BD696"/>
  <c r="BB697"/>
  <c r="BC697"/>
  <c r="BD697"/>
  <c r="BB698"/>
  <c r="BC698"/>
  <c r="BD698"/>
  <c r="BB699"/>
  <c r="BC699"/>
  <c r="BD699"/>
  <c r="BB700"/>
  <c r="BC700"/>
  <c r="BD700"/>
  <c r="BB701"/>
  <c r="BC701"/>
  <c r="BD701"/>
  <c r="BB702"/>
  <c r="BC702"/>
  <c r="BD702"/>
  <c r="BB703"/>
  <c r="BC703"/>
  <c r="BD703"/>
  <c r="BB704"/>
  <c r="BC704"/>
  <c r="BD704"/>
  <c r="BB705"/>
  <c r="BC705"/>
  <c r="BD705"/>
  <c r="BB706"/>
  <c r="BC706"/>
  <c r="BD706"/>
  <c r="BB707"/>
  <c r="BC707"/>
  <c r="BD707"/>
  <c r="BB708"/>
  <c r="BC708"/>
  <c r="BD708"/>
  <c r="BB709"/>
  <c r="BC709"/>
  <c r="BD709"/>
  <c r="BB710"/>
  <c r="BC710"/>
  <c r="BD710"/>
  <c r="BB711"/>
  <c r="BC711"/>
  <c r="BD711"/>
  <c r="BB712"/>
  <c r="BC712"/>
  <c r="BD712"/>
  <c r="BB713"/>
  <c r="BC713"/>
  <c r="BD713"/>
  <c r="BB714"/>
  <c r="BC714"/>
  <c r="BD714"/>
  <c r="BB715"/>
  <c r="BC715"/>
  <c r="BD715"/>
  <c r="BB716"/>
  <c r="BC716"/>
  <c r="BD716"/>
  <c r="BB717"/>
  <c r="BC717"/>
  <c r="BD717"/>
  <c r="BB718"/>
  <c r="BC718"/>
  <c r="BD718"/>
  <c r="BB719"/>
  <c r="BC719"/>
  <c r="BD719"/>
  <c r="BB720"/>
  <c r="BC720"/>
  <c r="BD720"/>
  <c r="BB721"/>
  <c r="BC721"/>
  <c r="BD721"/>
  <c r="BB722"/>
  <c r="BC722"/>
  <c r="BD722"/>
  <c r="BB723"/>
  <c r="BC723"/>
  <c r="BD723"/>
  <c r="BB724"/>
  <c r="BC724"/>
  <c r="BD724"/>
  <c r="BB725"/>
  <c r="BC725"/>
  <c r="BD725"/>
  <c r="BB726"/>
  <c r="BC726"/>
  <c r="BD726"/>
  <c r="BB727"/>
  <c r="BC727"/>
  <c r="BD727"/>
  <c r="BB728"/>
  <c r="BC728"/>
  <c r="BD728"/>
  <c r="BB729"/>
  <c r="BC729"/>
  <c r="BD729"/>
  <c r="BB730"/>
  <c r="BC730"/>
  <c r="BD730"/>
  <c r="BB731"/>
  <c r="BC731"/>
  <c r="BD731"/>
  <c r="BB732"/>
  <c r="BC732"/>
  <c r="BD732"/>
  <c r="BB733"/>
  <c r="BC733"/>
  <c r="BD733"/>
  <c r="BB734"/>
  <c r="BC734"/>
  <c r="BD734"/>
  <c r="BB735"/>
  <c r="BC735"/>
  <c r="BD735"/>
  <c r="BB736"/>
  <c r="BC736"/>
  <c r="BD736"/>
  <c r="BB737"/>
  <c r="BC737"/>
  <c r="BD737"/>
  <c r="BB738"/>
  <c r="BC738"/>
  <c r="BD738"/>
  <c r="BB739"/>
  <c r="BC739"/>
  <c r="BD739"/>
  <c r="BB740"/>
  <c r="BC740"/>
  <c r="BD740"/>
  <c r="BB741"/>
  <c r="BC741"/>
  <c r="BD741"/>
  <c r="BB742"/>
  <c r="BC742"/>
  <c r="BD742"/>
  <c r="BB743"/>
  <c r="BC743"/>
  <c r="BD743"/>
  <c r="BB744"/>
  <c r="BC744"/>
  <c r="BD744"/>
  <c r="BB745"/>
  <c r="BC745"/>
  <c r="BD745"/>
  <c r="BB746"/>
  <c r="BC746"/>
  <c r="BD746"/>
  <c r="BB747"/>
  <c r="BC747"/>
  <c r="BD747"/>
  <c r="BB748"/>
  <c r="BC748"/>
  <c r="BD748"/>
  <c r="BB749"/>
  <c r="BC749"/>
  <c r="BD749"/>
  <c r="BB750"/>
  <c r="BC750"/>
  <c r="BD750"/>
  <c r="BB751"/>
  <c r="BC751"/>
  <c r="BD751"/>
  <c r="BB752"/>
  <c r="BC752"/>
  <c r="BD752"/>
  <c r="BB753"/>
  <c r="BC753"/>
  <c r="BD753"/>
  <c r="BB754"/>
  <c r="BC754"/>
  <c r="BD754"/>
  <c r="BB755"/>
  <c r="BC755"/>
  <c r="BD755"/>
  <c r="BB756"/>
  <c r="BC756"/>
  <c r="BD756"/>
  <c r="BB757"/>
  <c r="BC757"/>
  <c r="BD757"/>
  <c r="BB758"/>
  <c r="BC758"/>
  <c r="BD758"/>
  <c r="BB759"/>
  <c r="BC759"/>
  <c r="BD759"/>
  <c r="BB760"/>
  <c r="BC760"/>
  <c r="BD760"/>
  <c r="BB761"/>
  <c r="BC761"/>
  <c r="BD761"/>
  <c r="BB762"/>
  <c r="BC762"/>
  <c r="BD762"/>
  <c r="BB763"/>
  <c r="BC763"/>
  <c r="BD763"/>
  <c r="BB764"/>
  <c r="BC764"/>
  <c r="BD764"/>
  <c r="BB765"/>
  <c r="BC765"/>
  <c r="BD765"/>
  <c r="BB766"/>
  <c r="BC766"/>
  <c r="BD766"/>
  <c r="BB767"/>
  <c r="BC767"/>
  <c r="BD767"/>
  <c r="BB768"/>
  <c r="BC768"/>
  <c r="BD768"/>
  <c r="BB769"/>
  <c r="BC769"/>
  <c r="BD769"/>
  <c r="BB770"/>
  <c r="BC770"/>
  <c r="BD770"/>
  <c r="BB771"/>
  <c r="BC771"/>
  <c r="BD771"/>
  <c r="BB772"/>
  <c r="BC772"/>
  <c r="BD772"/>
  <c r="BB773"/>
  <c r="BC773"/>
  <c r="BD773"/>
  <c r="BB774"/>
  <c r="BC774"/>
  <c r="BD774"/>
  <c r="BB775"/>
  <c r="BC775"/>
  <c r="BD775"/>
  <c r="BB776"/>
  <c r="BC776"/>
  <c r="BD776"/>
  <c r="BB777"/>
  <c r="BC777"/>
  <c r="BD777"/>
  <c r="BB778"/>
  <c r="BC778"/>
  <c r="BD778"/>
  <c r="BB779"/>
  <c r="BC779"/>
  <c r="BD779"/>
  <c r="BB780"/>
  <c r="BC780"/>
  <c r="BD780"/>
  <c r="BB781"/>
  <c r="BC781"/>
  <c r="BD781"/>
  <c r="BB782"/>
  <c r="BC782"/>
  <c r="BD782"/>
  <c r="BB783"/>
  <c r="BC783"/>
  <c r="BD783"/>
  <c r="BB784"/>
  <c r="BC784"/>
  <c r="BD784"/>
  <c r="BB785"/>
  <c r="BC785"/>
  <c r="BD785"/>
  <c r="BB786"/>
  <c r="BC786"/>
  <c r="BD786"/>
  <c r="BB787"/>
  <c r="BC787"/>
  <c r="BD787"/>
  <c r="BB788"/>
  <c r="BC788"/>
  <c r="BD788"/>
  <c r="BB789"/>
  <c r="BC789"/>
  <c r="BD789"/>
  <c r="BB790"/>
  <c r="BC790"/>
  <c r="BD790"/>
  <c r="BB791"/>
  <c r="BC791"/>
  <c r="BD791"/>
  <c r="BB792"/>
  <c r="BC792"/>
  <c r="BD792"/>
  <c r="BB793"/>
  <c r="BC793"/>
  <c r="BD793"/>
  <c r="BB794"/>
  <c r="BC794"/>
  <c r="BD794"/>
  <c r="BB795"/>
  <c r="BC795"/>
  <c r="BD795"/>
  <c r="BB796"/>
  <c r="BC796"/>
  <c r="BD796"/>
  <c r="BB797"/>
  <c r="BC797"/>
  <c r="BD797"/>
  <c r="BB798"/>
  <c r="BC798"/>
  <c r="BD798"/>
  <c r="BB799"/>
  <c r="BC799"/>
  <c r="BD799"/>
  <c r="BB800"/>
  <c r="BC800"/>
  <c r="BD800"/>
  <c r="BB801"/>
  <c r="BC801"/>
  <c r="BD801"/>
  <c r="BB802"/>
  <c r="BC802"/>
  <c r="BD802"/>
  <c r="BB803"/>
  <c r="BC803"/>
  <c r="BD803"/>
  <c r="BB804"/>
  <c r="BC804"/>
  <c r="BD804"/>
  <c r="BB805"/>
  <c r="BC805"/>
  <c r="BD805"/>
  <c r="BB806"/>
  <c r="BC806"/>
  <c r="BD806"/>
  <c r="BB807"/>
  <c r="BC807"/>
  <c r="BD807"/>
  <c r="BB808"/>
  <c r="BC808"/>
  <c r="BD808"/>
  <c r="BB809"/>
  <c r="BC809"/>
  <c r="BD809"/>
  <c r="BB810"/>
  <c r="BC810"/>
  <c r="BD810"/>
  <c r="BB811"/>
  <c r="BC811"/>
  <c r="BD811"/>
  <c r="BB812"/>
  <c r="BC812"/>
  <c r="BD812"/>
  <c r="BB813"/>
  <c r="BC813"/>
  <c r="BD813"/>
  <c r="BB814"/>
  <c r="BC814"/>
  <c r="BD814"/>
  <c r="BB815"/>
  <c r="BC815"/>
  <c r="BD815"/>
  <c r="BB816"/>
  <c r="BC816"/>
  <c r="BD816"/>
  <c r="BB817"/>
  <c r="BC817"/>
  <c r="BD817"/>
  <c r="BB818"/>
  <c r="BC818"/>
  <c r="BD818"/>
  <c r="BB819"/>
  <c r="BC819"/>
  <c r="BD819"/>
  <c r="BB820"/>
  <c r="BC820"/>
  <c r="BD820"/>
  <c r="BB821"/>
  <c r="BC821"/>
  <c r="BD821"/>
  <c r="BB822"/>
  <c r="BC822"/>
  <c r="BD822"/>
  <c r="BB823"/>
  <c r="BC823"/>
  <c r="BD823"/>
  <c r="BB824"/>
  <c r="BC824"/>
  <c r="BD824"/>
  <c r="BB825"/>
  <c r="BC825"/>
  <c r="BD825"/>
  <c r="BB826"/>
  <c r="BC826"/>
  <c r="BD826"/>
  <c r="BB827"/>
  <c r="BC827"/>
  <c r="BD827"/>
  <c r="BB828"/>
  <c r="BC828"/>
  <c r="BD828"/>
  <c r="BB829"/>
  <c r="BC829"/>
  <c r="BD829"/>
  <c r="BB830"/>
  <c r="BC830"/>
  <c r="BD830"/>
  <c r="BB831"/>
  <c r="BC831"/>
  <c r="BD831"/>
  <c r="BB832"/>
  <c r="BC832"/>
  <c r="BD832"/>
  <c r="BB833"/>
  <c r="BC833"/>
  <c r="BD833"/>
  <c r="BB834"/>
  <c r="BC834"/>
  <c r="BD834"/>
  <c r="BB835"/>
  <c r="BC835"/>
  <c r="BD835"/>
  <c r="BB836"/>
  <c r="BC836"/>
  <c r="BD836"/>
  <c r="BB837"/>
  <c r="BC837"/>
  <c r="BD837"/>
  <c r="BB838"/>
  <c r="BC838"/>
  <c r="BD838"/>
  <c r="BB839"/>
  <c r="BC839"/>
  <c r="BD839"/>
  <c r="BB840"/>
  <c r="BC840"/>
  <c r="BD840"/>
  <c r="BB841"/>
  <c r="BC841"/>
  <c r="BD841"/>
  <c r="BB842"/>
  <c r="BC842"/>
  <c r="BD842"/>
  <c r="BB843"/>
  <c r="BC843"/>
  <c r="BD843"/>
  <c r="BB844"/>
  <c r="BC844"/>
  <c r="BD844"/>
  <c r="BB845"/>
  <c r="BC845"/>
  <c r="BD845"/>
  <c r="BB846"/>
  <c r="BC846"/>
  <c r="BD846"/>
  <c r="BB847"/>
  <c r="BC847"/>
  <c r="BD847"/>
  <c r="BB848"/>
  <c r="BC848"/>
  <c r="BD848"/>
  <c r="BB849"/>
  <c r="BC849"/>
  <c r="BD849"/>
  <c r="BB850"/>
  <c r="BC850"/>
  <c r="BD850"/>
  <c r="BB851"/>
  <c r="BC851"/>
  <c r="BD851"/>
  <c r="BB852"/>
  <c r="BC852"/>
  <c r="BD852"/>
  <c r="BB853"/>
  <c r="BC853"/>
  <c r="BD853"/>
  <c r="BB854"/>
  <c r="BC854"/>
  <c r="BD854"/>
  <c r="BB855"/>
  <c r="BC855"/>
  <c r="BD855"/>
  <c r="BB856"/>
  <c r="BC856"/>
  <c r="BD856"/>
  <c r="BB857"/>
  <c r="BC857"/>
  <c r="BD857"/>
  <c r="BB858"/>
  <c r="BC858"/>
  <c r="BD858"/>
  <c r="BB859"/>
  <c r="BC859"/>
  <c r="BD859"/>
  <c r="BB860"/>
  <c r="BC860"/>
  <c r="BD860"/>
  <c r="BB861"/>
  <c r="BC861"/>
  <c r="BD861"/>
  <c r="BB862"/>
  <c r="BC862"/>
  <c r="BD862"/>
  <c r="BB863"/>
  <c r="BC863"/>
  <c r="BD863"/>
  <c r="BB864"/>
  <c r="BC864"/>
  <c r="BD864"/>
  <c r="BB865"/>
  <c r="BC865"/>
  <c r="BD865"/>
  <c r="BB866"/>
  <c r="BC866"/>
  <c r="BD866"/>
  <c r="BB867"/>
  <c r="BC867"/>
  <c r="BD867"/>
  <c r="BB868"/>
  <c r="BC868"/>
  <c r="BD868"/>
  <c r="BB869"/>
  <c r="BC869"/>
  <c r="BD869"/>
  <c r="BB870"/>
  <c r="BC870"/>
  <c r="BD870"/>
  <c r="BB871"/>
  <c r="BC871"/>
  <c r="BD871"/>
  <c r="BB872"/>
  <c r="BC872"/>
  <c r="BD872"/>
  <c r="BB873"/>
  <c r="BC873"/>
  <c r="BD873"/>
  <c r="BB874"/>
  <c r="BC874"/>
  <c r="BD874"/>
  <c r="BB875"/>
  <c r="BC875"/>
  <c r="BD875"/>
  <c r="BB876"/>
  <c r="BC876"/>
  <c r="BD876"/>
  <c r="BB877"/>
  <c r="BC877"/>
  <c r="BD877"/>
  <c r="BB878"/>
  <c r="BC878"/>
  <c r="BD878"/>
  <c r="BB879"/>
  <c r="BC879"/>
  <c r="BD879"/>
  <c r="BB880"/>
  <c r="BC880"/>
  <c r="BD880"/>
  <c r="BB881"/>
  <c r="BC881"/>
  <c r="BD881"/>
  <c r="BB882"/>
  <c r="BC882"/>
  <c r="BD882"/>
  <c r="BB883"/>
  <c r="BC883"/>
  <c r="BD883"/>
  <c r="BB884"/>
  <c r="BC884"/>
  <c r="BD884"/>
  <c r="BB885"/>
  <c r="BC885"/>
  <c r="BD885"/>
  <c r="BB886"/>
  <c r="BC886"/>
  <c r="BD886"/>
  <c r="BB887"/>
  <c r="BC887"/>
  <c r="BD887"/>
  <c r="BB888"/>
  <c r="BC888"/>
  <c r="BD888"/>
  <c r="BB889"/>
  <c r="BC889"/>
  <c r="BD889"/>
  <c r="BB890"/>
  <c r="BC890"/>
  <c r="BD890"/>
  <c r="BB891"/>
  <c r="BC891"/>
  <c r="BD891"/>
  <c r="BB892"/>
  <c r="BC892"/>
  <c r="BD892"/>
  <c r="BB893"/>
  <c r="BC893"/>
  <c r="BD893"/>
  <c r="BB894"/>
  <c r="BC894"/>
  <c r="BD894"/>
  <c r="BB895"/>
  <c r="BC895"/>
  <c r="BD895"/>
  <c r="BB896"/>
  <c r="BC896"/>
  <c r="BD896"/>
  <c r="BB897"/>
  <c r="BC897"/>
  <c r="BD897"/>
  <c r="BB898"/>
  <c r="BC898"/>
  <c r="BD898"/>
  <c r="BB899"/>
  <c r="BC899"/>
  <c r="BD899"/>
  <c r="BB900"/>
  <c r="BC900"/>
  <c r="BD900"/>
  <c r="BB901"/>
  <c r="BC901"/>
  <c r="BD901"/>
  <c r="BB902"/>
  <c r="BC902"/>
  <c r="BD902"/>
  <c r="BB903"/>
  <c r="BC903"/>
  <c r="BD903"/>
  <c r="BB904"/>
  <c r="BC904"/>
  <c r="BD904"/>
  <c r="BB905"/>
  <c r="BC905"/>
  <c r="BD905"/>
  <c r="BB906"/>
  <c r="BC906"/>
  <c r="BD906"/>
  <c r="BB907"/>
  <c r="BC907"/>
  <c r="BD907"/>
  <c r="BB908"/>
  <c r="BC908"/>
  <c r="BD908"/>
  <c r="BB909"/>
  <c r="BC909"/>
  <c r="BD909"/>
  <c r="BB910"/>
  <c r="BC910"/>
  <c r="BD910"/>
  <c r="BB911"/>
  <c r="BC911"/>
  <c r="BD911"/>
  <c r="BB912"/>
  <c r="BC912"/>
  <c r="BD912"/>
  <c r="BB913"/>
  <c r="BC913"/>
  <c r="BD913"/>
  <c r="BB914"/>
  <c r="BC914"/>
  <c r="BD914"/>
  <c r="BB915"/>
  <c r="BC915"/>
  <c r="BD915"/>
  <c r="BB916"/>
  <c r="BC916"/>
  <c r="BD916"/>
  <c r="BB917"/>
  <c r="BC917"/>
  <c r="BD917"/>
  <c r="BB918"/>
  <c r="BC918"/>
  <c r="BD918"/>
  <c r="BB919"/>
  <c r="BC919"/>
  <c r="BD919"/>
  <c r="BB920"/>
  <c r="BC920"/>
  <c r="BD920"/>
  <c r="BB921"/>
  <c r="BC921"/>
  <c r="BD921"/>
  <c r="BB922"/>
  <c r="BC922"/>
  <c r="BD922"/>
  <c r="BB923"/>
  <c r="BC923"/>
  <c r="BD923"/>
  <c r="BB924"/>
  <c r="BC924"/>
  <c r="BD924"/>
  <c r="BB925"/>
  <c r="BC925"/>
  <c r="BD925"/>
  <c r="BB926"/>
  <c r="BC926"/>
  <c r="BD926"/>
  <c r="BB927"/>
  <c r="BC927"/>
  <c r="BD927"/>
  <c r="BB928"/>
  <c r="BC928"/>
  <c r="BD928"/>
  <c r="BB929"/>
  <c r="BC929"/>
  <c r="BD929"/>
  <c r="BB930"/>
  <c r="BC930"/>
  <c r="BD930"/>
  <c r="BB931"/>
  <c r="BC931"/>
  <c r="BD931"/>
  <c r="BB932"/>
  <c r="BC932"/>
  <c r="BD932"/>
  <c r="BB933"/>
  <c r="BC933"/>
  <c r="BD933"/>
  <c r="BB934"/>
  <c r="BC934"/>
  <c r="BD934"/>
  <c r="BB935"/>
  <c r="BC935"/>
  <c r="BD935"/>
  <c r="BB936"/>
  <c r="BC936"/>
  <c r="BD936"/>
  <c r="BB937"/>
  <c r="BC937"/>
  <c r="BD937"/>
  <c r="BB938"/>
  <c r="BC938"/>
  <c r="BD938"/>
  <c r="BB939"/>
  <c r="BC939"/>
  <c r="BD939"/>
  <c r="BB940"/>
  <c r="BC940"/>
  <c r="BD940"/>
  <c r="BB941"/>
  <c r="BC941"/>
  <c r="BD941"/>
  <c r="BB942"/>
  <c r="BC942"/>
  <c r="BD942"/>
  <c r="BB943"/>
  <c r="BC943"/>
  <c r="BD943"/>
  <c r="BB944"/>
  <c r="BC944"/>
  <c r="BD944"/>
  <c r="BB945"/>
  <c r="BC945"/>
  <c r="BD945"/>
  <c r="BB946"/>
  <c r="BC946"/>
  <c r="BD946"/>
  <c r="BB947"/>
  <c r="BC947"/>
  <c r="BD947"/>
  <c r="BB948"/>
  <c r="BC948"/>
  <c r="BD948"/>
  <c r="BB949"/>
  <c r="BC949"/>
  <c r="BD949"/>
  <c r="BB950"/>
  <c r="BC950"/>
  <c r="BD950"/>
  <c r="BB951"/>
  <c r="BC951"/>
  <c r="BD951"/>
  <c r="BB952"/>
  <c r="BC952"/>
  <c r="BD952"/>
  <c r="BB953"/>
  <c r="BC953"/>
  <c r="BD953"/>
  <c r="BB954"/>
  <c r="BC954"/>
  <c r="BD954"/>
  <c r="BB955"/>
  <c r="BC955"/>
  <c r="BD955"/>
  <c r="BB956"/>
  <c r="BC956"/>
  <c r="BD956"/>
  <c r="BB957"/>
  <c r="BC957"/>
  <c r="BD957"/>
  <c r="BB958"/>
  <c r="BC958"/>
  <c r="BD958"/>
  <c r="BB959"/>
  <c r="BC959"/>
  <c r="BD959"/>
  <c r="BB960"/>
  <c r="BC960"/>
  <c r="BD960"/>
  <c r="BB961"/>
  <c r="BC961"/>
  <c r="BD961"/>
  <c r="BB962"/>
  <c r="BC962"/>
  <c r="BD962"/>
  <c r="BB963"/>
  <c r="BC963"/>
  <c r="BD963"/>
  <c r="BB964"/>
  <c r="BC964"/>
  <c r="BD964"/>
  <c r="BB965"/>
  <c r="BC965"/>
  <c r="BD965"/>
  <c r="BB966"/>
  <c r="BC966"/>
  <c r="BD966"/>
  <c r="BB967"/>
  <c r="BC967"/>
  <c r="BD967"/>
  <c r="BB968"/>
  <c r="BC968"/>
  <c r="BD968"/>
  <c r="BB969"/>
  <c r="BC969"/>
  <c r="BD969"/>
  <c r="BB970"/>
  <c r="BC970"/>
  <c r="BD970"/>
  <c r="BB971"/>
  <c r="BC971"/>
  <c r="BD971"/>
  <c r="BB972"/>
  <c r="BC972"/>
  <c r="BD972"/>
  <c r="BB973"/>
  <c r="BC973"/>
  <c r="BD973"/>
  <c r="BB974"/>
  <c r="BC974"/>
  <c r="BD974"/>
  <c r="BB975"/>
  <c r="BC975"/>
  <c r="BD975"/>
  <c r="BB976"/>
  <c r="BC976"/>
  <c r="BD976"/>
  <c r="BB977"/>
  <c r="BC977"/>
  <c r="BD977"/>
  <c r="BB978"/>
  <c r="BC978"/>
  <c r="BD978"/>
  <c r="BB979"/>
  <c r="BC979"/>
  <c r="BD979"/>
  <c r="BB980"/>
  <c r="BC980"/>
  <c r="BD980"/>
  <c r="BB981"/>
  <c r="BC981"/>
  <c r="BD981"/>
  <c r="BB982"/>
  <c r="BC982"/>
  <c r="BD982"/>
  <c r="BB983"/>
  <c r="BC983"/>
  <c r="BD983"/>
  <c r="BB984"/>
  <c r="BC984"/>
  <c r="BD984"/>
  <c r="BB985"/>
  <c r="BC985"/>
  <c r="BD985"/>
  <c r="BB986"/>
  <c r="BC986"/>
  <c r="BD986"/>
  <c r="BB987"/>
  <c r="BC987"/>
  <c r="BD987"/>
  <c r="BB988"/>
  <c r="BC988"/>
  <c r="BD988"/>
  <c r="BB989"/>
  <c r="BC989"/>
  <c r="BD989"/>
  <c r="BB990"/>
  <c r="BC990"/>
  <c r="BD990"/>
  <c r="BB991"/>
  <c r="BC991"/>
  <c r="BD991"/>
  <c r="BB992"/>
  <c r="BC992"/>
  <c r="BD992"/>
  <c r="BB993"/>
  <c r="BC993"/>
  <c r="BD993"/>
  <c r="BB994"/>
  <c r="BC994"/>
  <c r="BD994"/>
  <c r="BB995"/>
  <c r="BC995"/>
  <c r="BD995"/>
  <c r="BB996"/>
  <c r="BC996"/>
  <c r="BD996"/>
  <c r="BB997"/>
  <c r="BC997"/>
  <c r="BD997"/>
  <c r="BB998"/>
  <c r="BC998"/>
  <c r="BD998"/>
  <c r="BB999"/>
  <c r="BC999"/>
  <c r="BD999"/>
  <c r="BB1000"/>
  <c r="BC1000"/>
  <c r="BD1000"/>
  <c r="BB1001"/>
  <c r="BC1001"/>
  <c r="BD1001"/>
  <c r="BB1002"/>
  <c r="BC1002"/>
  <c r="BD1002"/>
  <c r="BB1003"/>
  <c r="BC1003"/>
  <c r="BD1003"/>
  <c r="BB1004"/>
  <c r="BC1004"/>
  <c r="BD1004"/>
  <c r="BB1005"/>
  <c r="BC1005"/>
  <c r="BD1005"/>
  <c r="BB1006"/>
  <c r="BC1006"/>
  <c r="BD1006"/>
  <c r="BB1007"/>
  <c r="BC1007"/>
  <c r="BD1007"/>
  <c r="BB1008"/>
  <c r="BC1008"/>
  <c r="BD1008"/>
  <c r="BB1009"/>
  <c r="BC1009"/>
  <c r="BD1009"/>
  <c r="BB1010"/>
  <c r="BC1010"/>
  <c r="BD1010"/>
  <c r="BB1011"/>
  <c r="BC1011"/>
  <c r="BD1011"/>
  <c r="BB1012"/>
  <c r="BC1012"/>
  <c r="BD1012"/>
  <c r="BB1013"/>
  <c r="BC1013"/>
  <c r="BD1013"/>
  <c r="BB1014"/>
  <c r="BC1014"/>
  <c r="BD1014"/>
  <c r="BB1015"/>
  <c r="BC1015"/>
  <c r="BD1015"/>
  <c r="BB1016"/>
  <c r="BC1016"/>
  <c r="BD1016"/>
  <c r="BB1017"/>
  <c r="BC1017"/>
  <c r="BD1017"/>
  <c r="BB1018"/>
  <c r="BC1018"/>
  <c r="BD1018"/>
  <c r="BB1019"/>
  <c r="BC1019"/>
  <c r="BD1019"/>
  <c r="BB1020"/>
  <c r="BC1020"/>
  <c r="BD1020"/>
  <c r="BB1021"/>
  <c r="BC1021"/>
  <c r="BD1021"/>
  <c r="BB1022"/>
  <c r="BC1022"/>
  <c r="BD1022"/>
  <c r="BB1023"/>
  <c r="BC1023"/>
  <c r="BD1023"/>
  <c r="BB1024"/>
  <c r="BC1024"/>
  <c r="BD1024"/>
  <c r="BB1025"/>
  <c r="BC1025"/>
  <c r="BD1025"/>
  <c r="BB1026"/>
  <c r="BC1026"/>
  <c r="BD1026"/>
  <c r="BB1027"/>
  <c r="BC1027"/>
  <c r="BD1027"/>
  <c r="BB1028"/>
  <c r="BC1028"/>
  <c r="BD1028"/>
  <c r="BB1029"/>
  <c r="BC1029"/>
  <c r="BD1029"/>
  <c r="BB1030"/>
  <c r="BC1030"/>
  <c r="BD1030"/>
  <c r="BB1031"/>
  <c r="BC1031"/>
  <c r="BD1031"/>
  <c r="BB1032"/>
  <c r="BC1032"/>
  <c r="BD1032"/>
  <c r="BB1033"/>
  <c r="BC1033"/>
  <c r="BD1033"/>
  <c r="BB1034"/>
  <c r="BC1034"/>
  <c r="BD1034"/>
  <c r="BB1035"/>
  <c r="BC1035"/>
  <c r="BD1035"/>
  <c r="BB1036"/>
  <c r="BC1036"/>
  <c r="BD1036"/>
  <c r="BB1037"/>
  <c r="BC1037"/>
  <c r="BD1037"/>
  <c r="BB1038"/>
  <c r="BC1038"/>
  <c r="BD1038"/>
  <c r="BB1039"/>
  <c r="BC1039"/>
  <c r="BD1039"/>
  <c r="BB1040"/>
  <c r="BC1040"/>
  <c r="BD1040"/>
  <c r="BB1041"/>
  <c r="BC1041"/>
  <c r="BD1041"/>
  <c r="BB1042"/>
  <c r="BC1042"/>
  <c r="BD1042"/>
  <c r="BB1043"/>
  <c r="BC1043"/>
  <c r="BD1043"/>
  <c r="BB1044"/>
  <c r="BC1044"/>
  <c r="BD1044"/>
  <c r="BB1045"/>
  <c r="BC1045"/>
  <c r="BD1045"/>
  <c r="BB1046"/>
  <c r="BC1046"/>
  <c r="BD1046"/>
  <c r="BB1047"/>
  <c r="BC1047"/>
  <c r="BD1047"/>
  <c r="BB1048"/>
  <c r="BC1048"/>
  <c r="BD1048"/>
  <c r="BB1049"/>
  <c r="BC1049"/>
  <c r="BD1049"/>
  <c r="BB1050"/>
  <c r="BC1050"/>
  <c r="BD1050"/>
  <c r="BB1051"/>
  <c r="BC1051"/>
  <c r="BD1051"/>
  <c r="BB1052"/>
  <c r="BC1052"/>
  <c r="BD1052"/>
  <c r="BB1053"/>
  <c r="BC1053"/>
  <c r="BD1053"/>
  <c r="BB1054"/>
  <c r="BC1054"/>
  <c r="BD1054"/>
  <c r="BB1055"/>
  <c r="BC1055"/>
  <c r="BD1055"/>
  <c r="BB1056"/>
  <c r="BC1056"/>
  <c r="BD1056"/>
  <c r="BB1057"/>
  <c r="BC1057"/>
  <c r="BD1057"/>
  <c r="BB1058"/>
  <c r="BC1058"/>
  <c r="BD1058"/>
  <c r="BB1059"/>
  <c r="BC1059"/>
  <c r="BD1059"/>
  <c r="BB1060"/>
  <c r="BC1060"/>
  <c r="BD1060"/>
  <c r="BB1061"/>
  <c r="BC1061"/>
  <c r="BD1061"/>
  <c r="BB1062"/>
  <c r="BC1062"/>
  <c r="BD1062"/>
  <c r="BB1063"/>
  <c r="BC1063"/>
  <c r="BD1063"/>
  <c r="BB1064"/>
  <c r="BC1064"/>
  <c r="BD1064"/>
  <c r="BB1065"/>
  <c r="BC1065"/>
  <c r="BD1065"/>
  <c r="BB1066"/>
  <c r="BC1066"/>
  <c r="BD1066"/>
  <c r="BB1067"/>
  <c r="BC1067"/>
  <c r="BD1067"/>
  <c r="BB1068"/>
  <c r="BC1068"/>
  <c r="BD1068"/>
  <c r="BB1069"/>
  <c r="BC1069"/>
  <c r="BD1069"/>
  <c r="BB1070"/>
  <c r="BC1070"/>
  <c r="BD1070"/>
  <c r="BB1071"/>
  <c r="BC1071"/>
  <c r="BD1071"/>
  <c r="BB1072"/>
  <c r="BC1072"/>
  <c r="BD1072"/>
  <c r="BB1073"/>
  <c r="BC1073"/>
  <c r="BD1073"/>
  <c r="BB1074"/>
  <c r="BC1074"/>
  <c r="BD1074"/>
  <c r="BB1075"/>
  <c r="BC1075"/>
  <c r="BD1075"/>
  <c r="BB1076"/>
  <c r="BC1076"/>
  <c r="BD1076"/>
  <c r="BB1077"/>
  <c r="BC1077"/>
  <c r="BD1077"/>
  <c r="BB1078"/>
  <c r="BC1078"/>
  <c r="BD1078"/>
  <c r="BB1079"/>
  <c r="BC1079"/>
  <c r="BD1079"/>
  <c r="BB1080"/>
  <c r="BC1080"/>
  <c r="BD1080"/>
  <c r="BB1081"/>
  <c r="BC1081"/>
  <c r="BD1081"/>
  <c r="BB1082"/>
  <c r="BC1082"/>
  <c r="BD1082"/>
  <c r="BB1083"/>
  <c r="BC1083"/>
  <c r="BD1083"/>
  <c r="BB1084"/>
  <c r="BC1084"/>
  <c r="BD1084"/>
  <c r="BB1085"/>
  <c r="BC1085"/>
  <c r="BD1085"/>
  <c r="BB1086"/>
  <c r="BC1086"/>
  <c r="BD1086"/>
  <c r="BB1087"/>
  <c r="BC1087"/>
  <c r="BD1087"/>
  <c r="BB1088"/>
  <c r="BC1088"/>
  <c r="BD1088"/>
  <c r="BB1089"/>
  <c r="BC1089"/>
  <c r="BD1089"/>
  <c r="BB1090"/>
  <c r="BC1090"/>
  <c r="BD1090"/>
  <c r="BB1091"/>
  <c r="BC1091"/>
  <c r="BD1091"/>
  <c r="BB1092"/>
  <c r="BC1092"/>
  <c r="BD1092"/>
  <c r="BB1093"/>
  <c r="BC1093"/>
  <c r="BD1093"/>
  <c r="BB1094"/>
  <c r="BC1094"/>
  <c r="BD1094"/>
  <c r="BB1095"/>
  <c r="BC1095"/>
  <c r="BD1095"/>
  <c r="BB1096"/>
  <c r="BC1096"/>
  <c r="BD1096"/>
  <c r="BB1097"/>
  <c r="BC1097"/>
  <c r="BD1097"/>
  <c r="BB1098"/>
  <c r="BC1098"/>
  <c r="BD1098"/>
  <c r="BB1099"/>
  <c r="BC1099"/>
  <c r="BD1099"/>
  <c r="BB1100"/>
  <c r="BC1100"/>
  <c r="BD1100"/>
  <c r="BB1101"/>
  <c r="BC1101"/>
  <c r="BD1101"/>
  <c r="BB1102"/>
  <c r="BC1102"/>
  <c r="BD1102"/>
  <c r="BB1103"/>
  <c r="BC1103"/>
  <c r="BD1103"/>
  <c r="BB1104"/>
  <c r="BC1104"/>
  <c r="BD1104"/>
  <c r="BB1105"/>
  <c r="BC1105"/>
  <c r="BD1105"/>
  <c r="BB1106"/>
  <c r="BC1106"/>
  <c r="BD1106"/>
  <c r="BB1107"/>
  <c r="BC1107"/>
  <c r="BD1107"/>
  <c r="BB1108"/>
  <c r="BC1108"/>
  <c r="BD1108"/>
  <c r="BB1109"/>
  <c r="BC1109"/>
  <c r="BD1109"/>
  <c r="BB1110"/>
  <c r="BC1110"/>
  <c r="BD1110"/>
  <c r="BB1111"/>
  <c r="BC1111"/>
  <c r="BD1111"/>
  <c r="BB1112"/>
  <c r="BC1112"/>
  <c r="BD1112"/>
  <c r="BB1113"/>
  <c r="BC1113"/>
  <c r="BD1113"/>
  <c r="BB1114"/>
  <c r="BC1114"/>
  <c r="BD1114"/>
  <c r="BB1115"/>
  <c r="BC1115"/>
  <c r="BD1115"/>
  <c r="BB1116"/>
  <c r="BC1116"/>
  <c r="BD1116"/>
  <c r="BB1117"/>
  <c r="BC1117"/>
  <c r="BD1117"/>
  <c r="BB1118"/>
  <c r="BC1118"/>
  <c r="BD1118"/>
  <c r="BB1119"/>
  <c r="BC1119"/>
  <c r="BD1119"/>
  <c r="BB1120"/>
  <c r="BC1120"/>
  <c r="BD1120"/>
  <c r="BB1121"/>
  <c r="BC1121"/>
  <c r="BD1121"/>
  <c r="BB1122"/>
  <c r="BC1122"/>
  <c r="BD1122"/>
  <c r="BB1123"/>
  <c r="BC1123"/>
  <c r="BD1123"/>
  <c r="BB1124"/>
  <c r="BC1124"/>
  <c r="BD1124"/>
  <c r="BB1125"/>
  <c r="BC1125"/>
  <c r="BD1125"/>
  <c r="BB1126"/>
  <c r="BC1126"/>
  <c r="BD1126"/>
  <c r="BB1127"/>
  <c r="BC1127"/>
  <c r="BD1127"/>
  <c r="BB1128"/>
  <c r="BC1128"/>
  <c r="BD1128"/>
  <c r="BB1129"/>
  <c r="BC1129"/>
  <c r="BD1129"/>
  <c r="BB1130"/>
  <c r="BC1130"/>
  <c r="BD1130"/>
  <c r="BB1131"/>
  <c r="BC1131"/>
  <c r="BD1131"/>
  <c r="BB1132"/>
  <c r="BC1132"/>
  <c r="BD1132"/>
  <c r="BB1133"/>
  <c r="BC1133"/>
  <c r="BD1133"/>
  <c r="BB1134"/>
  <c r="BC1134"/>
  <c r="BD1134"/>
  <c r="BB1135"/>
  <c r="BC1135"/>
  <c r="BD1135"/>
  <c r="BB1136"/>
  <c r="BC1136"/>
  <c r="BD1136"/>
  <c r="BB1137"/>
  <c r="BC1137"/>
  <c r="BD1137"/>
  <c r="BB1138"/>
  <c r="BC1138"/>
  <c r="BD1138"/>
  <c r="BB1139"/>
  <c r="BC1139"/>
  <c r="BD1139"/>
  <c r="BB1140"/>
  <c r="BC1140"/>
  <c r="BD1140"/>
  <c r="BB1141"/>
  <c r="BC1141"/>
  <c r="BD1141"/>
  <c r="BB1142"/>
  <c r="BC1142"/>
  <c r="BD1142"/>
  <c r="BB1143"/>
  <c r="BC1143"/>
  <c r="BD1143"/>
  <c r="BB1144"/>
  <c r="BC1144"/>
  <c r="BD1144"/>
  <c r="BB1145"/>
  <c r="BC1145"/>
  <c r="BD1145"/>
  <c r="BB1146"/>
  <c r="BC1146"/>
  <c r="BD1146"/>
  <c r="BB1147"/>
  <c r="BC1147"/>
  <c r="BD1147"/>
  <c r="BB1148"/>
  <c r="BC1148"/>
  <c r="BD1148"/>
  <c r="BB1149"/>
  <c r="BC1149"/>
  <c r="BD1149"/>
  <c r="BB1150"/>
  <c r="BC1150"/>
  <c r="BD1150"/>
  <c r="BB1151"/>
  <c r="BC1151"/>
  <c r="BD1151"/>
  <c r="BB1152"/>
  <c r="BC1152"/>
  <c r="BD1152"/>
  <c r="BB1153"/>
  <c r="BC1153"/>
  <c r="BD1153"/>
  <c r="BB1154"/>
  <c r="BC1154"/>
  <c r="BD1154"/>
  <c r="BB1155"/>
  <c r="BC1155"/>
  <c r="BD1155"/>
  <c r="BB1156"/>
  <c r="BC1156"/>
  <c r="BD1156"/>
  <c r="BB1157"/>
  <c r="BC1157"/>
  <c r="BD1157"/>
  <c r="BB1158"/>
  <c r="BC1158"/>
  <c r="BD1158"/>
  <c r="BB1159"/>
  <c r="BC1159"/>
  <c r="BD1159"/>
  <c r="BB1160"/>
  <c r="BC1160"/>
  <c r="BD1160"/>
  <c r="BB1161"/>
  <c r="BC1161"/>
  <c r="BD1161"/>
  <c r="BB1162"/>
  <c r="BC1162"/>
  <c r="BD1162"/>
  <c r="BB1163"/>
  <c r="BC1163"/>
  <c r="BD1163"/>
  <c r="BB1164"/>
  <c r="BC1164"/>
  <c r="BD1164"/>
  <c r="BB1165"/>
  <c r="BC1165"/>
  <c r="BD1165"/>
  <c r="BB1166"/>
  <c r="BC1166"/>
  <c r="BD1166"/>
  <c r="BB1167"/>
  <c r="BC1167"/>
  <c r="BD1167"/>
  <c r="BB1168"/>
  <c r="BC1168"/>
  <c r="BD1168"/>
  <c r="BB1169"/>
  <c r="BC1169"/>
  <c r="BD1169"/>
  <c r="BB1170"/>
  <c r="BC1170"/>
  <c r="BD1170"/>
  <c r="BB1171"/>
  <c r="BC1171"/>
  <c r="BD1171"/>
  <c r="BB1172"/>
  <c r="BC1172"/>
  <c r="BD1172"/>
  <c r="BB1173"/>
  <c r="BC1173"/>
  <c r="BD1173"/>
  <c r="BB1174"/>
  <c r="BC1174"/>
  <c r="BD1174"/>
  <c r="BB1175"/>
  <c r="BC1175"/>
  <c r="BD1175"/>
  <c r="BB1176"/>
  <c r="BC1176"/>
  <c r="BD1176"/>
  <c r="BB1177"/>
  <c r="BC1177"/>
  <c r="BD1177"/>
  <c r="BB1178"/>
  <c r="BC1178"/>
  <c r="BD1178"/>
  <c r="BB1179"/>
  <c r="BC1179"/>
  <c r="BD1179"/>
  <c r="BB1180"/>
  <c r="BC1180"/>
  <c r="BD1180"/>
  <c r="BB1181"/>
  <c r="BC1181"/>
  <c r="BD1181"/>
  <c r="BB1182"/>
  <c r="BC1182"/>
  <c r="BD1182"/>
  <c r="BB1183"/>
  <c r="BC1183"/>
  <c r="BD1183"/>
  <c r="BB1184"/>
  <c r="BC1184"/>
  <c r="BD1184"/>
  <c r="BB1185"/>
  <c r="BC1185"/>
  <c r="BD1185"/>
  <c r="BB1186"/>
  <c r="BC1186"/>
  <c r="BD1186"/>
  <c r="BB1187"/>
  <c r="BC1187"/>
  <c r="BD1187"/>
  <c r="BB1188"/>
  <c r="BC1188"/>
  <c r="BD1188"/>
  <c r="BB1189"/>
  <c r="BC1189"/>
  <c r="BD1189"/>
  <c r="BB1190"/>
  <c r="BC1190"/>
  <c r="BD1190"/>
  <c r="BB1191"/>
  <c r="BC1191"/>
  <c r="BD1191"/>
  <c r="BB1192"/>
  <c r="BC1192"/>
  <c r="BD1192"/>
  <c r="BB1193"/>
  <c r="BC1193"/>
  <c r="BD1193"/>
  <c r="BB1194"/>
  <c r="BC1194"/>
  <c r="BD1194"/>
  <c r="BB1195"/>
  <c r="BC1195"/>
  <c r="BD1195"/>
  <c r="BB1196"/>
  <c r="BC1196"/>
  <c r="BD1196"/>
  <c r="BB1197"/>
  <c r="BC1197"/>
  <c r="BD1197"/>
  <c r="BB1198"/>
  <c r="BC1198"/>
  <c r="BD1198"/>
  <c r="BB1199"/>
  <c r="BC1199"/>
  <c r="BD1199"/>
  <c r="BB1200"/>
  <c r="BC1200"/>
  <c r="BD1200"/>
  <c r="BB1201"/>
  <c r="BC1201"/>
  <c r="BD1201"/>
  <c r="BB1202"/>
  <c r="BC1202"/>
  <c r="BD1202"/>
  <c r="BB1203"/>
  <c r="BC1203"/>
  <c r="BD1203"/>
  <c r="BB1204"/>
  <c r="BC1204"/>
  <c r="BD1204"/>
  <c r="BB1205"/>
  <c r="BC1205"/>
  <c r="BD1205"/>
  <c r="BB1206"/>
  <c r="BC1206"/>
  <c r="BD1206"/>
  <c r="BB1207"/>
  <c r="BC1207"/>
  <c r="BD1207"/>
  <c r="BB1208"/>
  <c r="BC1208"/>
  <c r="BD1208"/>
  <c r="BB1209"/>
  <c r="BC1209"/>
  <c r="BD1209"/>
  <c r="BB1210"/>
  <c r="BC1210"/>
  <c r="BD1210"/>
  <c r="BB1211"/>
  <c r="BC1211"/>
  <c r="BD1211"/>
  <c r="BB1212"/>
  <c r="BC1212"/>
  <c r="BD1212"/>
  <c r="BB1213"/>
  <c r="BC1213"/>
  <c r="BD1213"/>
  <c r="BB1214"/>
  <c r="BC1214"/>
  <c r="BD1214"/>
  <c r="BB1215"/>
  <c r="BC1215"/>
  <c r="BD1215"/>
  <c r="BB1216"/>
  <c r="BC1216"/>
  <c r="BD1216"/>
  <c r="BB1217"/>
  <c r="BC1217"/>
  <c r="BD1217"/>
  <c r="BB1218"/>
  <c r="BC1218"/>
  <c r="BD1218"/>
  <c r="BB1219"/>
  <c r="BC1219"/>
  <c r="BD1219"/>
  <c r="BB1220"/>
  <c r="BC1220"/>
  <c r="BD1220"/>
  <c r="BB1221"/>
  <c r="BC1221"/>
  <c r="BD1221"/>
  <c r="BB1222"/>
  <c r="BC1222"/>
  <c r="BD1222"/>
  <c r="BB1223"/>
  <c r="BC1223"/>
  <c r="BD1223"/>
  <c r="BB1224"/>
  <c r="BC1224"/>
  <c r="BD1224"/>
  <c r="BB1225"/>
  <c r="BC1225"/>
  <c r="BD1225"/>
  <c r="BB1226"/>
  <c r="BC1226"/>
  <c r="BD1226"/>
  <c r="BB1227"/>
  <c r="BC1227"/>
  <c r="BD1227"/>
  <c r="BB1228"/>
  <c r="BC1228"/>
  <c r="BD1228"/>
  <c r="BB1229"/>
  <c r="BC1229"/>
  <c r="BD1229"/>
  <c r="BB1230"/>
  <c r="BC1230"/>
  <c r="BD1230"/>
  <c r="BB1231"/>
  <c r="BC1231"/>
  <c r="BD1231"/>
  <c r="BB1232"/>
  <c r="BC1232"/>
  <c r="BD1232"/>
  <c r="BB1233"/>
  <c r="BC1233"/>
  <c r="BD1233"/>
  <c r="BB1234"/>
  <c r="BC1234"/>
  <c r="BD1234"/>
  <c r="BB1235"/>
  <c r="BC1235"/>
  <c r="BD1235"/>
  <c r="BB1236"/>
  <c r="BC1236"/>
  <c r="BD1236"/>
  <c r="BB1237"/>
  <c r="BC1237"/>
  <c r="BD1237"/>
  <c r="BB1238"/>
  <c r="BC1238"/>
  <c r="BD1238"/>
  <c r="BB1239"/>
  <c r="BC1239"/>
  <c r="BD1239"/>
  <c r="BB1240"/>
  <c r="BC1240"/>
  <c r="BD1240"/>
  <c r="BB1241"/>
  <c r="BC1241"/>
  <c r="BD1241"/>
  <c r="BB1242"/>
  <c r="BC1242"/>
  <c r="BD1242"/>
  <c r="BB1243"/>
  <c r="BC1243"/>
  <c r="BD1243"/>
  <c r="BB1244"/>
  <c r="BC1244"/>
  <c r="BD1244"/>
  <c r="BB1245"/>
  <c r="BC1245"/>
  <c r="BD1245"/>
  <c r="BB1246"/>
  <c r="BC1246"/>
  <c r="BD1246"/>
  <c r="BB1247"/>
  <c r="BC1247"/>
  <c r="BD1247"/>
  <c r="BB1248"/>
  <c r="BC1248"/>
  <c r="BD1248"/>
  <c r="BB1249"/>
  <c r="BC1249"/>
  <c r="BD1249"/>
  <c r="BB1250"/>
  <c r="BC1250"/>
  <c r="BD1250"/>
  <c r="BB1251"/>
  <c r="BC1251"/>
  <c r="BD1251"/>
  <c r="BB1252"/>
  <c r="BC1252"/>
  <c r="BD1252"/>
  <c r="BB1253"/>
  <c r="BC1253"/>
  <c r="BD1253"/>
  <c r="BB1254"/>
  <c r="BC1254"/>
  <c r="BD1254"/>
  <c r="BB1255"/>
  <c r="BC1255"/>
  <c r="BD1255"/>
  <c r="BB1256"/>
  <c r="BC1256"/>
  <c r="BD1256"/>
  <c r="BB1257"/>
  <c r="BC1257"/>
  <c r="BD1257"/>
  <c r="BB1258"/>
  <c r="BC1258"/>
  <c r="BD1258"/>
  <c r="BB1259"/>
  <c r="BC1259"/>
  <c r="BD1259"/>
  <c r="BB1260"/>
  <c r="BC1260"/>
  <c r="BD1260"/>
  <c r="BB1261"/>
  <c r="BC1261"/>
  <c r="BD1261"/>
  <c r="BB1262"/>
  <c r="BC1262"/>
  <c r="BD1262"/>
  <c r="BB1263"/>
  <c r="BC1263"/>
  <c r="BD1263"/>
  <c r="BB1264"/>
  <c r="BC1264"/>
  <c r="BD1264"/>
  <c r="BB1265"/>
  <c r="BC1265"/>
  <c r="BD1265"/>
  <c r="BB1266"/>
  <c r="BC1266"/>
  <c r="BD1266"/>
  <c r="BB1267"/>
  <c r="BC1267"/>
  <c r="BD1267"/>
  <c r="BB1268"/>
  <c r="BC1268"/>
  <c r="BD1268"/>
  <c r="BB1269"/>
  <c r="BC1269"/>
  <c r="BD1269"/>
  <c r="BB1270"/>
  <c r="BC1270"/>
  <c r="BD1270"/>
  <c r="BB1271"/>
  <c r="BC1271"/>
  <c r="BD1271"/>
  <c r="BB1272"/>
  <c r="BC1272"/>
  <c r="BD1272"/>
  <c r="BB1273"/>
  <c r="BC1273"/>
  <c r="BD1273"/>
  <c r="BB1274"/>
  <c r="BC1274"/>
  <c r="BD1274"/>
  <c r="BB1275"/>
  <c r="BC1275"/>
  <c r="BD1275"/>
  <c r="BB1276"/>
  <c r="BC1276"/>
  <c r="BD1276"/>
  <c r="BB1277"/>
  <c r="BC1277"/>
  <c r="BD1277"/>
  <c r="BB1278"/>
  <c r="BC1278"/>
  <c r="BD1278"/>
  <c r="BB1279"/>
  <c r="BC1279"/>
  <c r="BD1279"/>
  <c r="BB1280"/>
  <c r="BC1280"/>
  <c r="BD1280"/>
  <c r="BB1281"/>
  <c r="BC1281"/>
  <c r="BD1281"/>
  <c r="BB1282"/>
  <c r="BC1282"/>
  <c r="BD1282"/>
  <c r="BB1283"/>
  <c r="BC1283"/>
  <c r="BD1283"/>
  <c r="BB1284"/>
  <c r="BC1284"/>
  <c r="BD1284"/>
  <c r="BB1285"/>
  <c r="BC1285"/>
  <c r="BD1285"/>
  <c r="BB1286"/>
  <c r="BC1286"/>
  <c r="BD1286"/>
  <c r="BB1287"/>
  <c r="BC1287"/>
  <c r="BD1287"/>
  <c r="BB1288"/>
  <c r="BC1288"/>
  <c r="BD1288"/>
  <c r="BB1289"/>
  <c r="BC1289"/>
  <c r="BD1289"/>
  <c r="BB1290"/>
  <c r="BC1290"/>
  <c r="BD1290"/>
  <c r="BB1291"/>
  <c r="BC1291"/>
  <c r="BD1291"/>
  <c r="BB1292"/>
  <c r="BC1292"/>
  <c r="BD1292"/>
  <c r="BB1293"/>
  <c r="BC1293"/>
  <c r="BD1293"/>
  <c r="BB1294"/>
  <c r="BC1294"/>
  <c r="BD1294"/>
  <c r="BB1295"/>
  <c r="BC1295"/>
  <c r="BD1295"/>
  <c r="BB1296"/>
  <c r="BC1296"/>
  <c r="BD1296"/>
  <c r="BB1297"/>
  <c r="BC1297"/>
  <c r="BD1297"/>
  <c r="BB1298"/>
  <c r="BC1298"/>
  <c r="BD1298"/>
  <c r="BB1299"/>
  <c r="BC1299"/>
  <c r="BD1299"/>
  <c r="BB1300"/>
  <c r="BC1300"/>
  <c r="BD1300"/>
  <c r="BB1301"/>
  <c r="BC1301"/>
  <c r="BD1301"/>
  <c r="BB1302"/>
  <c r="BC1302"/>
  <c r="BD1302"/>
  <c r="BB1303"/>
  <c r="BC1303"/>
  <c r="BD1303"/>
  <c r="BB1304"/>
  <c r="BC1304"/>
  <c r="BD1304"/>
  <c r="BB1305"/>
  <c r="BC1305"/>
  <c r="BD1305"/>
  <c r="BB1306"/>
  <c r="BC1306"/>
  <c r="BD1306"/>
  <c r="BB1307"/>
  <c r="BC1307"/>
  <c r="BD1307"/>
  <c r="BB1308"/>
  <c r="BC1308"/>
  <c r="BD1308"/>
  <c r="BB1309"/>
  <c r="BC1309"/>
  <c r="BD1309"/>
  <c r="BB1310"/>
  <c r="BC1310"/>
  <c r="BD1310"/>
  <c r="BB1311"/>
  <c r="BC1311"/>
  <c r="BD1311"/>
  <c r="BB1312"/>
  <c r="BC1312"/>
  <c r="BD1312"/>
  <c r="BB1313"/>
  <c r="BC1313"/>
  <c r="BD1313"/>
  <c r="BB1314"/>
  <c r="BC1314"/>
  <c r="BD1314"/>
  <c r="BB1315"/>
  <c r="BC1315"/>
  <c r="BD1315"/>
  <c r="BB1316"/>
  <c r="BC1316"/>
  <c r="BD1316"/>
  <c r="BB1317"/>
  <c r="BC1317"/>
  <c r="BD1317"/>
  <c r="BB1318"/>
  <c r="BC1318"/>
  <c r="BD1318"/>
  <c r="BB1319"/>
  <c r="BC1319"/>
  <c r="BD1319"/>
  <c r="BB1320"/>
  <c r="BC1320"/>
  <c r="BD1320"/>
  <c r="BB1321"/>
  <c r="BC1321"/>
  <c r="BD1321"/>
  <c r="BB1322"/>
  <c r="BC1322"/>
  <c r="BD1322"/>
  <c r="BB1323"/>
  <c r="BC1323"/>
  <c r="BD1323"/>
  <c r="BB1324"/>
  <c r="BC1324"/>
  <c r="BD1324"/>
  <c r="BB1325"/>
  <c r="BC1325"/>
  <c r="BD1325"/>
  <c r="BB1326"/>
  <c r="BC1326"/>
  <c r="BD1326"/>
  <c r="BB1327"/>
  <c r="BC1327"/>
  <c r="BD1327"/>
  <c r="BB1328"/>
  <c r="BC1328"/>
  <c r="BD1328"/>
  <c r="BB1329"/>
  <c r="BC1329"/>
  <c r="BD1329"/>
  <c r="BB1330"/>
  <c r="BC1330"/>
  <c r="BD1330"/>
  <c r="BB1331"/>
  <c r="BC1331"/>
  <c r="BD1331"/>
  <c r="BB1332"/>
  <c r="BC1332"/>
  <c r="BD1332"/>
  <c r="BB1333"/>
  <c r="BC1333"/>
  <c r="BD1333"/>
  <c r="BB1334"/>
  <c r="BC1334"/>
  <c r="BD1334"/>
  <c r="BB1335"/>
  <c r="BC1335"/>
  <c r="BD1335"/>
  <c r="BB1336"/>
  <c r="BC1336"/>
  <c r="BD1336"/>
  <c r="BB1337"/>
  <c r="BC1337"/>
  <c r="BD1337"/>
  <c r="BB1338"/>
  <c r="BC1338"/>
  <c r="BD1338"/>
  <c r="BB3"/>
  <c r="BL4"/>
  <c r="BM4"/>
  <c r="BN4"/>
  <c r="BL5"/>
  <c r="BM5"/>
  <c r="BN5"/>
  <c r="BL6"/>
  <c r="BM6"/>
  <c r="BN6"/>
  <c r="BL7"/>
  <c r="BM7"/>
  <c r="BN7"/>
  <c r="BL8"/>
  <c r="BM8"/>
  <c r="BN8"/>
  <c r="BL9"/>
  <c r="BM9"/>
  <c r="BN9"/>
  <c r="BL10"/>
  <c r="BM10"/>
  <c r="BN10"/>
  <c r="BL11"/>
  <c r="BM11"/>
  <c r="BN11"/>
  <c r="BL12"/>
  <c r="BM12"/>
  <c r="BN12"/>
  <c r="BL13"/>
  <c r="BM13"/>
  <c r="BN13"/>
  <c r="BL14"/>
  <c r="BM14"/>
  <c r="BN14"/>
  <c r="BL15"/>
  <c r="BM15"/>
  <c r="BN15"/>
  <c r="BL16"/>
  <c r="BM16"/>
  <c r="BN16"/>
  <c r="BL17"/>
  <c r="BM17"/>
  <c r="BN17"/>
  <c r="BL18"/>
  <c r="BM18"/>
  <c r="BN18"/>
  <c r="BL19"/>
  <c r="BM19"/>
  <c r="BN19"/>
  <c r="BL20"/>
  <c r="BM20"/>
  <c r="BN20"/>
  <c r="BL21"/>
  <c r="BM21"/>
  <c r="BN21"/>
  <c r="BL22"/>
  <c r="BM22"/>
  <c r="BN22"/>
  <c r="BL23"/>
  <c r="BM23"/>
  <c r="BN23"/>
  <c r="BL24"/>
  <c r="BM24"/>
  <c r="BN24"/>
  <c r="BL25"/>
  <c r="BM25"/>
  <c r="BN25"/>
  <c r="BL26"/>
  <c r="BM26"/>
  <c r="BN26"/>
  <c r="BL27"/>
  <c r="BM27"/>
  <c r="BN27"/>
  <c r="BL28"/>
  <c r="BM28"/>
  <c r="BN28"/>
  <c r="BL29"/>
  <c r="BM29"/>
  <c r="BN29"/>
  <c r="BL30"/>
  <c r="BM30"/>
  <c r="BN30"/>
  <c r="BL31"/>
  <c r="BM31"/>
  <c r="BN31"/>
  <c r="BL32"/>
  <c r="BM32"/>
  <c r="BN32"/>
  <c r="BL33"/>
  <c r="BM33"/>
  <c r="BN33"/>
  <c r="BL34"/>
  <c r="BM34"/>
  <c r="BN34"/>
  <c r="BL35"/>
  <c r="BM35"/>
  <c r="BN35"/>
  <c r="BL36"/>
  <c r="BM36"/>
  <c r="BN36"/>
  <c r="BL37"/>
  <c r="BM37"/>
  <c r="BN37"/>
  <c r="BL38"/>
  <c r="BM38"/>
  <c r="BN38"/>
  <c r="BL39"/>
  <c r="BM39"/>
  <c r="BN39"/>
  <c r="BL40"/>
  <c r="BM40"/>
  <c r="BN40"/>
  <c r="BL41"/>
  <c r="BM41"/>
  <c r="BN41"/>
  <c r="BL42"/>
  <c r="BM42"/>
  <c r="BN42"/>
  <c r="BL43"/>
  <c r="BM43"/>
  <c r="BN43"/>
  <c r="BL44"/>
  <c r="BM44"/>
  <c r="BN44"/>
  <c r="BL45"/>
  <c r="BM45"/>
  <c r="BN45"/>
  <c r="BL46"/>
  <c r="BM46"/>
  <c r="BN46"/>
  <c r="BL47"/>
  <c r="BM47"/>
  <c r="BN47"/>
  <c r="BL48"/>
  <c r="BM48"/>
  <c r="BN48"/>
  <c r="BL49"/>
  <c r="BM49"/>
  <c r="BN49"/>
  <c r="BL50"/>
  <c r="BM50"/>
  <c r="BN50"/>
  <c r="BL51"/>
  <c r="BM51"/>
  <c r="BN51"/>
  <c r="BL52"/>
  <c r="BM52"/>
  <c r="BN52"/>
  <c r="BL53"/>
  <c r="BM53"/>
  <c r="BN53"/>
  <c r="BL54"/>
  <c r="BM54"/>
  <c r="BN54"/>
  <c r="BL55"/>
  <c r="BM55"/>
  <c r="BN55"/>
  <c r="BL56"/>
  <c r="BM56"/>
  <c r="BN56"/>
  <c r="BL57"/>
  <c r="BM57"/>
  <c r="BN57"/>
  <c r="BL58"/>
  <c r="BM58"/>
  <c r="BN58"/>
  <c r="BL59"/>
  <c r="BM59"/>
  <c r="BN59"/>
  <c r="BL60"/>
  <c r="BM60"/>
  <c r="BN60"/>
  <c r="BL61"/>
  <c r="BM61"/>
  <c r="BN61"/>
  <c r="BL62"/>
  <c r="BM62"/>
  <c r="BN62"/>
  <c r="BL63"/>
  <c r="BM63"/>
  <c r="BN63"/>
  <c r="BL64"/>
  <c r="BM64"/>
  <c r="BN64"/>
  <c r="BL65"/>
  <c r="BM65"/>
  <c r="BN65"/>
  <c r="BL66"/>
  <c r="BM66"/>
  <c r="BN66"/>
  <c r="BL67"/>
  <c r="BM67"/>
  <c r="BN67"/>
  <c r="BL68"/>
  <c r="BM68"/>
  <c r="BN68"/>
  <c r="BL69"/>
  <c r="BM69"/>
  <c r="BN69"/>
  <c r="BL70"/>
  <c r="BM70"/>
  <c r="BN70"/>
  <c r="BL71"/>
  <c r="BM71"/>
  <c r="BN71"/>
  <c r="BL72"/>
  <c r="BM72"/>
  <c r="BN72"/>
  <c r="BL73"/>
  <c r="BM73"/>
  <c r="BN73"/>
  <c r="BL74"/>
  <c r="BM74"/>
  <c r="BN74"/>
  <c r="BL75"/>
  <c r="BM75"/>
  <c r="BN75"/>
  <c r="BL76"/>
  <c r="BM76"/>
  <c r="BN76"/>
  <c r="BL77"/>
  <c r="BM77"/>
  <c r="BN77"/>
  <c r="BL78"/>
  <c r="BM78"/>
  <c r="BN78"/>
  <c r="BL79"/>
  <c r="BM79"/>
  <c r="BN79"/>
  <c r="BL80"/>
  <c r="BM80"/>
  <c r="BN80"/>
  <c r="BL81"/>
  <c r="BM81"/>
  <c r="BN81"/>
  <c r="BL82"/>
  <c r="BM82"/>
  <c r="BN82"/>
  <c r="BL83"/>
  <c r="BM83"/>
  <c r="BN83"/>
  <c r="BL84"/>
  <c r="BM84"/>
  <c r="BN84"/>
  <c r="BL85"/>
  <c r="BM85"/>
  <c r="BN85"/>
  <c r="BL86"/>
  <c r="BM86"/>
  <c r="BN86"/>
  <c r="BL87"/>
  <c r="BM87"/>
  <c r="BN87"/>
  <c r="BL88"/>
  <c r="BM88"/>
  <c r="BN88"/>
  <c r="BL89"/>
  <c r="BM89"/>
  <c r="BN89"/>
  <c r="BL90"/>
  <c r="BM90"/>
  <c r="BN90"/>
  <c r="BL91"/>
  <c r="BM91"/>
  <c r="BN91"/>
  <c r="BL92"/>
  <c r="BM92"/>
  <c r="BN92"/>
  <c r="BL93"/>
  <c r="BM93"/>
  <c r="BN93"/>
  <c r="BL94"/>
  <c r="BM94"/>
  <c r="BN94"/>
  <c r="BL95"/>
  <c r="BM95"/>
  <c r="BN95"/>
  <c r="BL96"/>
  <c r="BM96"/>
  <c r="BN96"/>
  <c r="BL97"/>
  <c r="BM97"/>
  <c r="BN97"/>
  <c r="BL98"/>
  <c r="BM98"/>
  <c r="BN98"/>
  <c r="BL99"/>
  <c r="BM99"/>
  <c r="BN99"/>
  <c r="BL100"/>
  <c r="BM100"/>
  <c r="BN100"/>
  <c r="BL101"/>
  <c r="BM101"/>
  <c r="BN101"/>
  <c r="BL102"/>
  <c r="BM102"/>
  <c r="BN102"/>
  <c r="BL103"/>
  <c r="BM103"/>
  <c r="BN103"/>
  <c r="BL104"/>
  <c r="BM104"/>
  <c r="BN104"/>
  <c r="BL105"/>
  <c r="BM105"/>
  <c r="BN105"/>
  <c r="BL106"/>
  <c r="BM106"/>
  <c r="BN106"/>
  <c r="BL107"/>
  <c r="BM107"/>
  <c r="BN107"/>
  <c r="BL108"/>
  <c r="BM108"/>
  <c r="BN108"/>
  <c r="BL109"/>
  <c r="BM109"/>
  <c r="BN109"/>
  <c r="BL110"/>
  <c r="BM110"/>
  <c r="BN110"/>
  <c r="BL111"/>
  <c r="BM111"/>
  <c r="BN111"/>
  <c r="BL112"/>
  <c r="BM112"/>
  <c r="BN112"/>
  <c r="BL113"/>
  <c r="BM113"/>
  <c r="BN113"/>
  <c r="BL114"/>
  <c r="BM114"/>
  <c r="BN114"/>
  <c r="BL115"/>
  <c r="BM115"/>
  <c r="BN115"/>
  <c r="BL116"/>
  <c r="BM116"/>
  <c r="BN116"/>
  <c r="BL117"/>
  <c r="BM117"/>
  <c r="BN117"/>
  <c r="BL118"/>
  <c r="BM118"/>
  <c r="BN118"/>
  <c r="BL119"/>
  <c r="BM119"/>
  <c r="BN119"/>
  <c r="BL120"/>
  <c r="BM120"/>
  <c r="BN120"/>
  <c r="BL121"/>
  <c r="BM121"/>
  <c r="BN121"/>
  <c r="BL122"/>
  <c r="BM122"/>
  <c r="BN122"/>
  <c r="BL123"/>
  <c r="BM123"/>
  <c r="BN123"/>
  <c r="BL124"/>
  <c r="BM124"/>
  <c r="BN124"/>
  <c r="BL125"/>
  <c r="BM125"/>
  <c r="BN125"/>
  <c r="BL126"/>
  <c r="BM126"/>
  <c r="BN126"/>
  <c r="BL127"/>
  <c r="BM127"/>
  <c r="BN127"/>
  <c r="BL128"/>
  <c r="BM128"/>
  <c r="BN128"/>
  <c r="BL129"/>
  <c r="BM129"/>
  <c r="BN129"/>
  <c r="BL130"/>
  <c r="BM130"/>
  <c r="BN130"/>
  <c r="BL131"/>
  <c r="BM131"/>
  <c r="BN131"/>
  <c r="BL132"/>
  <c r="BM132"/>
  <c r="BN132"/>
  <c r="BL133"/>
  <c r="BM133"/>
  <c r="BN133"/>
  <c r="BL134"/>
  <c r="BM134"/>
  <c r="BN134"/>
  <c r="BL135"/>
  <c r="BM135"/>
  <c r="BN135"/>
  <c r="BL136"/>
  <c r="BM136"/>
  <c r="BN136"/>
  <c r="BL137"/>
  <c r="BM137"/>
  <c r="BN137"/>
  <c r="BL138"/>
  <c r="BM138"/>
  <c r="BN138"/>
  <c r="BL139"/>
  <c r="BM139"/>
  <c r="BN139"/>
  <c r="BL140"/>
  <c r="BM140"/>
  <c r="BN140"/>
  <c r="BL141"/>
  <c r="BM141"/>
  <c r="BN141"/>
  <c r="BL142"/>
  <c r="BM142"/>
  <c r="BN142"/>
  <c r="BL143"/>
  <c r="BM143"/>
  <c r="BN143"/>
  <c r="BL144"/>
  <c r="BM144"/>
  <c r="BN144"/>
  <c r="BL145"/>
  <c r="BM145"/>
  <c r="BN145"/>
  <c r="BL146"/>
  <c r="BM146"/>
  <c r="BN146"/>
  <c r="BL147"/>
  <c r="BM147"/>
  <c r="BN147"/>
  <c r="BL148"/>
  <c r="BM148"/>
  <c r="BN148"/>
  <c r="BL149"/>
  <c r="BM149"/>
  <c r="BN149"/>
  <c r="BL150"/>
  <c r="BM150"/>
  <c r="BN150"/>
  <c r="BL151"/>
  <c r="BM151"/>
  <c r="BN151"/>
  <c r="BL152"/>
  <c r="BM152"/>
  <c r="BN152"/>
  <c r="BL153"/>
  <c r="BM153"/>
  <c r="BN153"/>
  <c r="BL154"/>
  <c r="BM154"/>
  <c r="BN154"/>
  <c r="BL155"/>
  <c r="BM155"/>
  <c r="BN155"/>
  <c r="BL156"/>
  <c r="BM156"/>
  <c r="BN156"/>
  <c r="BL157"/>
  <c r="BM157"/>
  <c r="BN157"/>
  <c r="BL158"/>
  <c r="BM158"/>
  <c r="BN158"/>
  <c r="BL159"/>
  <c r="BM159"/>
  <c r="BN159"/>
  <c r="BL160"/>
  <c r="BM160"/>
  <c r="BN160"/>
  <c r="BL161"/>
  <c r="BM161"/>
  <c r="BN161"/>
  <c r="BL162"/>
  <c r="BM162"/>
  <c r="BN162"/>
  <c r="BL163"/>
  <c r="BM163"/>
  <c r="BN163"/>
  <c r="BL164"/>
  <c r="BM164"/>
  <c r="BN164"/>
  <c r="BL165"/>
  <c r="BM165"/>
  <c r="BN165"/>
  <c r="BL166"/>
  <c r="BM166"/>
  <c r="BN166"/>
  <c r="BL167"/>
  <c r="BM167"/>
  <c r="BN167"/>
  <c r="BL168"/>
  <c r="BM168"/>
  <c r="BN168"/>
  <c r="BL169"/>
  <c r="BM169"/>
  <c r="BN169"/>
  <c r="BL170"/>
  <c r="BM170"/>
  <c r="BN170"/>
  <c r="BL171"/>
  <c r="BM171"/>
  <c r="BN171"/>
  <c r="BL172"/>
  <c r="BM172"/>
  <c r="BN172"/>
  <c r="BL173"/>
  <c r="BM173"/>
  <c r="BN173"/>
  <c r="BL174"/>
  <c r="BM174"/>
  <c r="BN174"/>
  <c r="BL175"/>
  <c r="BM175"/>
  <c r="BN175"/>
  <c r="BL176"/>
  <c r="BM176"/>
  <c r="BN176"/>
  <c r="BL177"/>
  <c r="BM177"/>
  <c r="BN177"/>
  <c r="BL178"/>
  <c r="BM178"/>
  <c r="BN178"/>
  <c r="BL179"/>
  <c r="BM179"/>
  <c r="BN179"/>
  <c r="BL180"/>
  <c r="BM180"/>
  <c r="BN180"/>
  <c r="BL181"/>
  <c r="BM181"/>
  <c r="BN181"/>
  <c r="BL182"/>
  <c r="BM182"/>
  <c r="BN182"/>
  <c r="BL183"/>
  <c r="BM183"/>
  <c r="BN183"/>
  <c r="BL184"/>
  <c r="BM184"/>
  <c r="BN184"/>
  <c r="BL185"/>
  <c r="BM185"/>
  <c r="BN185"/>
  <c r="BL186"/>
  <c r="BM186"/>
  <c r="BN186"/>
  <c r="BL187"/>
  <c r="BM187"/>
  <c r="BN187"/>
  <c r="BL188"/>
  <c r="BM188"/>
  <c r="BN188"/>
  <c r="BL189"/>
  <c r="BM189"/>
  <c r="BN189"/>
  <c r="BL190"/>
  <c r="BM190"/>
  <c r="BN190"/>
  <c r="BL191"/>
  <c r="BM191"/>
  <c r="BN191"/>
  <c r="BL192"/>
  <c r="BM192"/>
  <c r="BN192"/>
  <c r="BL193"/>
  <c r="BM193"/>
  <c r="BN193"/>
  <c r="BL194"/>
  <c r="BM194"/>
  <c r="BN194"/>
  <c r="BL195"/>
  <c r="BM195"/>
  <c r="BN195"/>
  <c r="BL196"/>
  <c r="BM196"/>
  <c r="BN196"/>
  <c r="BL197"/>
  <c r="BM197"/>
  <c r="BN197"/>
  <c r="BL198"/>
  <c r="BM198"/>
  <c r="BN198"/>
  <c r="BL199"/>
  <c r="BM199"/>
  <c r="BN199"/>
  <c r="BL200"/>
  <c r="BM200"/>
  <c r="BN200"/>
  <c r="BL201"/>
  <c r="BM201"/>
  <c r="BN201"/>
  <c r="BL202"/>
  <c r="BM202"/>
  <c r="BN202"/>
  <c r="BL203"/>
  <c r="BM203"/>
  <c r="BN203"/>
  <c r="BL204"/>
  <c r="BM204"/>
  <c r="BN204"/>
  <c r="BL205"/>
  <c r="BM205"/>
  <c r="BN205"/>
  <c r="BL206"/>
  <c r="BM206"/>
  <c r="BN206"/>
  <c r="BL207"/>
  <c r="BM207"/>
  <c r="BN207"/>
  <c r="BL208"/>
  <c r="BM208"/>
  <c r="BN208"/>
  <c r="BL209"/>
  <c r="BM209"/>
  <c r="BN209"/>
  <c r="BL210"/>
  <c r="BM210"/>
  <c r="BN210"/>
  <c r="BL211"/>
  <c r="BM211"/>
  <c r="BN211"/>
  <c r="BL212"/>
  <c r="BM212"/>
  <c r="BN212"/>
  <c r="BL213"/>
  <c r="BM213"/>
  <c r="BN213"/>
  <c r="BL214"/>
  <c r="BM214"/>
  <c r="BN214"/>
  <c r="BL215"/>
  <c r="BM215"/>
  <c r="BN215"/>
  <c r="BL216"/>
  <c r="BM216"/>
  <c r="BN216"/>
  <c r="BL217"/>
  <c r="BM217"/>
  <c r="BN217"/>
  <c r="BL218"/>
  <c r="BM218"/>
  <c r="BN218"/>
  <c r="BL219"/>
  <c r="BM219"/>
  <c r="BN219"/>
  <c r="BL220"/>
  <c r="BM220"/>
  <c r="BN220"/>
  <c r="BL221"/>
  <c r="BM221"/>
  <c r="BN221"/>
  <c r="BL222"/>
  <c r="BM222"/>
  <c r="BN222"/>
  <c r="BL223"/>
  <c r="BM223"/>
  <c r="BN223"/>
  <c r="BL224"/>
  <c r="BM224"/>
  <c r="BN224"/>
  <c r="BL225"/>
  <c r="BM225"/>
  <c r="BN225"/>
  <c r="BL226"/>
  <c r="BM226"/>
  <c r="BN226"/>
  <c r="BL227"/>
  <c r="BM227"/>
  <c r="BN227"/>
  <c r="BL228"/>
  <c r="BM228"/>
  <c r="BN228"/>
  <c r="BL229"/>
  <c r="BM229"/>
  <c r="BN229"/>
  <c r="BL230"/>
  <c r="BM230"/>
  <c r="BN230"/>
  <c r="BL231"/>
  <c r="BM231"/>
  <c r="BN231"/>
  <c r="BL232"/>
  <c r="BM232"/>
  <c r="BN232"/>
  <c r="BL233"/>
  <c r="BM233"/>
  <c r="BN233"/>
  <c r="BL234"/>
  <c r="BM234"/>
  <c r="BN234"/>
  <c r="BL235"/>
  <c r="BM235"/>
  <c r="BN235"/>
  <c r="BL236"/>
  <c r="BM236"/>
  <c r="BN236"/>
  <c r="BL237"/>
  <c r="BM237"/>
  <c r="BN237"/>
  <c r="BL238"/>
  <c r="BM238"/>
  <c r="BN238"/>
  <c r="BL239"/>
  <c r="BM239"/>
  <c r="BN239"/>
  <c r="BL240"/>
  <c r="BM240"/>
  <c r="BN240"/>
  <c r="BL241"/>
  <c r="BM241"/>
  <c r="BN241"/>
  <c r="BL242"/>
  <c r="BM242"/>
  <c r="BN242"/>
  <c r="BL243"/>
  <c r="BM243"/>
  <c r="BN243"/>
  <c r="BL244"/>
  <c r="BM244"/>
  <c r="BN244"/>
  <c r="BL245"/>
  <c r="BM245"/>
  <c r="BN245"/>
  <c r="BL246"/>
  <c r="BM246"/>
  <c r="BN246"/>
  <c r="BL247"/>
  <c r="BM247"/>
  <c r="BN247"/>
  <c r="BL248"/>
  <c r="BM248"/>
  <c r="BN248"/>
  <c r="BL249"/>
  <c r="BM249"/>
  <c r="BN249"/>
  <c r="BL250"/>
  <c r="BM250"/>
  <c r="BN250"/>
  <c r="BL251"/>
  <c r="BM251"/>
  <c r="BN251"/>
  <c r="BL252"/>
  <c r="BM252"/>
  <c r="BN252"/>
  <c r="BL253"/>
  <c r="BM253"/>
  <c r="BN253"/>
  <c r="BL254"/>
  <c r="BM254"/>
  <c r="BN254"/>
  <c r="BL255"/>
  <c r="BM255"/>
  <c r="BN255"/>
  <c r="BL256"/>
  <c r="BM256"/>
  <c r="BN256"/>
  <c r="BL257"/>
  <c r="BM257"/>
  <c r="BN257"/>
  <c r="BL258"/>
  <c r="BM258"/>
  <c r="BN258"/>
  <c r="BL259"/>
  <c r="BM259"/>
  <c r="BN259"/>
  <c r="BL260"/>
  <c r="BM260"/>
  <c r="BN260"/>
  <c r="BL261"/>
  <c r="BM261"/>
  <c r="BN261"/>
  <c r="BL262"/>
  <c r="BM262"/>
  <c r="BN262"/>
  <c r="BL263"/>
  <c r="BM263"/>
  <c r="BN263"/>
  <c r="BL264"/>
  <c r="BM264"/>
  <c r="BN264"/>
  <c r="BL265"/>
  <c r="BM265"/>
  <c r="BN265"/>
  <c r="BL266"/>
  <c r="BM266"/>
  <c r="BN266"/>
  <c r="BL267"/>
  <c r="BM267"/>
  <c r="BN267"/>
  <c r="BL268"/>
  <c r="BM268"/>
  <c r="BN268"/>
  <c r="BL269"/>
  <c r="BM269"/>
  <c r="BN269"/>
  <c r="BL270"/>
  <c r="BM270"/>
  <c r="BN270"/>
  <c r="BL271"/>
  <c r="BM271"/>
  <c r="BN271"/>
  <c r="BL272"/>
  <c r="BM272"/>
  <c r="BN272"/>
  <c r="BL273"/>
  <c r="BM273"/>
  <c r="BN273"/>
  <c r="BL274"/>
  <c r="BM274"/>
  <c r="BN274"/>
  <c r="BL275"/>
  <c r="BM275"/>
  <c r="BN275"/>
  <c r="BL276"/>
  <c r="BM276"/>
  <c r="BN276"/>
  <c r="BL277"/>
  <c r="BM277"/>
  <c r="BN277"/>
  <c r="BL278"/>
  <c r="BM278"/>
  <c r="BN278"/>
  <c r="BL279"/>
  <c r="BM279"/>
  <c r="BN279"/>
  <c r="BL280"/>
  <c r="BM280"/>
  <c r="BN280"/>
  <c r="BL281"/>
  <c r="BM281"/>
  <c r="BN281"/>
  <c r="BL282"/>
  <c r="BM282"/>
  <c r="BN282"/>
  <c r="BL283"/>
  <c r="BM283"/>
  <c r="BN283"/>
  <c r="BL284"/>
  <c r="BM284"/>
  <c r="BN284"/>
  <c r="BL285"/>
  <c r="BM285"/>
  <c r="BN285"/>
  <c r="BL286"/>
  <c r="BM286"/>
  <c r="BN286"/>
  <c r="BL287"/>
  <c r="BM287"/>
  <c r="BN287"/>
  <c r="BL288"/>
  <c r="BM288"/>
  <c r="BN288"/>
  <c r="BL289"/>
  <c r="BM289"/>
  <c r="BN289"/>
  <c r="BL290"/>
  <c r="BM290"/>
  <c r="BN290"/>
  <c r="BL291"/>
  <c r="BM291"/>
  <c r="BN291"/>
  <c r="BL292"/>
  <c r="BM292"/>
  <c r="BN292"/>
  <c r="BL293"/>
  <c r="BM293"/>
  <c r="BN293"/>
  <c r="BL294"/>
  <c r="BM294"/>
  <c r="BN294"/>
  <c r="BL295"/>
  <c r="BM295"/>
  <c r="BN295"/>
  <c r="BL296"/>
  <c r="BM296"/>
  <c r="BN296"/>
  <c r="BL297"/>
  <c r="BM297"/>
  <c r="BN297"/>
  <c r="BL298"/>
  <c r="BM298"/>
  <c r="BN298"/>
  <c r="BL299"/>
  <c r="BM299"/>
  <c r="BN299"/>
  <c r="BL300"/>
  <c r="BM300"/>
  <c r="BN300"/>
  <c r="BL301"/>
  <c r="BM301"/>
  <c r="BN301"/>
  <c r="BL302"/>
  <c r="BM302"/>
  <c r="BN302"/>
  <c r="BL303"/>
  <c r="BM303"/>
  <c r="BN303"/>
  <c r="BL304"/>
  <c r="BM304"/>
  <c r="BN304"/>
  <c r="BL305"/>
  <c r="BM305"/>
  <c r="BN305"/>
  <c r="BL306"/>
  <c r="BM306"/>
  <c r="BN306"/>
  <c r="BL307"/>
  <c r="BM307"/>
  <c r="BN307"/>
  <c r="BL308"/>
  <c r="BM308"/>
  <c r="BN308"/>
  <c r="BL309"/>
  <c r="BM309"/>
  <c r="BN309"/>
  <c r="BL310"/>
  <c r="BM310"/>
  <c r="BN310"/>
  <c r="BL311"/>
  <c r="BM311"/>
  <c r="BN311"/>
  <c r="BL312"/>
  <c r="BM312"/>
  <c r="BN312"/>
  <c r="BL313"/>
  <c r="BM313"/>
  <c r="BN313"/>
  <c r="BL314"/>
  <c r="BM314"/>
  <c r="BN314"/>
  <c r="BL315"/>
  <c r="BM315"/>
  <c r="BN315"/>
  <c r="BL316"/>
  <c r="BM316"/>
  <c r="BN316"/>
  <c r="BL317"/>
  <c r="BM317"/>
  <c r="BN317"/>
  <c r="BL318"/>
  <c r="BM318"/>
  <c r="BN318"/>
  <c r="BL319"/>
  <c r="BM319"/>
  <c r="BN319"/>
  <c r="BL320"/>
  <c r="BM320"/>
  <c r="BN320"/>
  <c r="BL321"/>
  <c r="BM321"/>
  <c r="BN321"/>
  <c r="BL322"/>
  <c r="BM322"/>
  <c r="BN322"/>
  <c r="BL323"/>
  <c r="BM323"/>
  <c r="BN323"/>
  <c r="BL324"/>
  <c r="BM324"/>
  <c r="BN324"/>
  <c r="BL325"/>
  <c r="BM325"/>
  <c r="BN325"/>
  <c r="BL326"/>
  <c r="BM326"/>
  <c r="BN326"/>
  <c r="BL327"/>
  <c r="BM327"/>
  <c r="BN327"/>
  <c r="BL328"/>
  <c r="BM328"/>
  <c r="BN328"/>
  <c r="BL329"/>
  <c r="BM329"/>
  <c r="BN329"/>
  <c r="BL330"/>
  <c r="BM330"/>
  <c r="BN330"/>
  <c r="BL331"/>
  <c r="BM331"/>
  <c r="BN331"/>
  <c r="BL332"/>
  <c r="BM332"/>
  <c r="BN332"/>
  <c r="BL333"/>
  <c r="BM333"/>
  <c r="BN333"/>
  <c r="BL334"/>
  <c r="BM334"/>
  <c r="BN334"/>
  <c r="BL335"/>
  <c r="BM335"/>
  <c r="BN335"/>
  <c r="BL336"/>
  <c r="BM336"/>
  <c r="BN336"/>
  <c r="BL337"/>
  <c r="BM337"/>
  <c r="BN337"/>
  <c r="BL338"/>
  <c r="BM338"/>
  <c r="BN338"/>
  <c r="BL339"/>
  <c r="BM339"/>
  <c r="BN339"/>
  <c r="BL340"/>
  <c r="BM340"/>
  <c r="BN340"/>
  <c r="BL341"/>
  <c r="BM341"/>
  <c r="BN341"/>
  <c r="BL342"/>
  <c r="BM342"/>
  <c r="BN342"/>
  <c r="BL343"/>
  <c r="BM343"/>
  <c r="BN343"/>
  <c r="BL344"/>
  <c r="BM344"/>
  <c r="BN344"/>
  <c r="BL345"/>
  <c r="BM345"/>
  <c r="BN345"/>
  <c r="BL346"/>
  <c r="BM346"/>
  <c r="BN346"/>
  <c r="BL347"/>
  <c r="BM347"/>
  <c r="BN347"/>
  <c r="BL348"/>
  <c r="BM348"/>
  <c r="BN348"/>
  <c r="BL349"/>
  <c r="BM349"/>
  <c r="BN349"/>
  <c r="BL350"/>
  <c r="BM350"/>
  <c r="BN350"/>
  <c r="BL351"/>
  <c r="BM351"/>
  <c r="BN351"/>
  <c r="BL352"/>
  <c r="BM352"/>
  <c r="BN352"/>
  <c r="BL353"/>
  <c r="BM353"/>
  <c r="BN353"/>
  <c r="BL354"/>
  <c r="BM354"/>
  <c r="BN354"/>
  <c r="BL355"/>
  <c r="BM355"/>
  <c r="BN355"/>
  <c r="BL356"/>
  <c r="BM356"/>
  <c r="BN356"/>
  <c r="BL357"/>
  <c r="BM357"/>
  <c r="BN357"/>
  <c r="BL358"/>
  <c r="BM358"/>
  <c r="BN358"/>
  <c r="BL359"/>
  <c r="BM359"/>
  <c r="BN359"/>
  <c r="BL360"/>
  <c r="BM360"/>
  <c r="BN360"/>
  <c r="BL361"/>
  <c r="BM361"/>
  <c r="BN361"/>
  <c r="BL362"/>
  <c r="BM362"/>
  <c r="BN362"/>
  <c r="BL363"/>
  <c r="BM363"/>
  <c r="BN363"/>
  <c r="BL364"/>
  <c r="BM364"/>
  <c r="BN364"/>
  <c r="BL365"/>
  <c r="BM365"/>
  <c r="BN365"/>
  <c r="BL366"/>
  <c r="BM366"/>
  <c r="BN366"/>
  <c r="BL367"/>
  <c r="BM367"/>
  <c r="BN367"/>
  <c r="BL368"/>
  <c r="BM368"/>
  <c r="BN368"/>
  <c r="BL369"/>
  <c r="BM369"/>
  <c r="BN369"/>
  <c r="BL370"/>
  <c r="BM370"/>
  <c r="BN370"/>
  <c r="BL371"/>
  <c r="BM371"/>
  <c r="BN371"/>
  <c r="BL372"/>
  <c r="BM372"/>
  <c r="BN372"/>
  <c r="BL373"/>
  <c r="BM373"/>
  <c r="BN373"/>
  <c r="BL374"/>
  <c r="BM374"/>
  <c r="BN374"/>
  <c r="BL375"/>
  <c r="BM375"/>
  <c r="BN375"/>
  <c r="BL376"/>
  <c r="BM376"/>
  <c r="BN376"/>
  <c r="BL377"/>
  <c r="BM377"/>
  <c r="BN377"/>
  <c r="BL378"/>
  <c r="BM378"/>
  <c r="BN378"/>
  <c r="BL379"/>
  <c r="BM379"/>
  <c r="BN379"/>
  <c r="BL380"/>
  <c r="BM380"/>
  <c r="BN380"/>
  <c r="BL381"/>
  <c r="BM381"/>
  <c r="BN381"/>
  <c r="BL382"/>
  <c r="BM382"/>
  <c r="BN382"/>
  <c r="BL383"/>
  <c r="BM383"/>
  <c r="BN383"/>
  <c r="BL384"/>
  <c r="BM384"/>
  <c r="BN384"/>
  <c r="BL385"/>
  <c r="BM385"/>
  <c r="BN385"/>
  <c r="BL386"/>
  <c r="BM386"/>
  <c r="BN386"/>
  <c r="BL387"/>
  <c r="BM387"/>
  <c r="BN387"/>
  <c r="BL388"/>
  <c r="BM388"/>
  <c r="BN388"/>
  <c r="BL389"/>
  <c r="BM389"/>
  <c r="BN389"/>
  <c r="BL390"/>
  <c r="BM390"/>
  <c r="BN390"/>
  <c r="BL391"/>
  <c r="BM391"/>
  <c r="BN391"/>
  <c r="BL392"/>
  <c r="BM392"/>
  <c r="BN392"/>
  <c r="BL393"/>
  <c r="BM393"/>
  <c r="BN393"/>
  <c r="BL394"/>
  <c r="BM394"/>
  <c r="BN394"/>
  <c r="BL395"/>
  <c r="BM395"/>
  <c r="BN395"/>
  <c r="BL396"/>
  <c r="BM396"/>
  <c r="BN396"/>
  <c r="BL397"/>
  <c r="BM397"/>
  <c r="BN397"/>
  <c r="BL398"/>
  <c r="BM398"/>
  <c r="BN398"/>
  <c r="BL399"/>
  <c r="BM399"/>
  <c r="BN399"/>
  <c r="BL400"/>
  <c r="BM400"/>
  <c r="BN400"/>
  <c r="BL401"/>
  <c r="BM401"/>
  <c r="BN401"/>
  <c r="BL402"/>
  <c r="BM402"/>
  <c r="BN402"/>
  <c r="BL403"/>
  <c r="BM403"/>
  <c r="BN403"/>
  <c r="BL404"/>
  <c r="BM404"/>
  <c r="BN404"/>
  <c r="BL405"/>
  <c r="BM405"/>
  <c r="BN405"/>
  <c r="BL406"/>
  <c r="BM406"/>
  <c r="BN406"/>
  <c r="BL407"/>
  <c r="BM407"/>
  <c r="BN407"/>
  <c r="BL408"/>
  <c r="BM408"/>
  <c r="BN408"/>
  <c r="BL409"/>
  <c r="BM409"/>
  <c r="BN409"/>
  <c r="BL410"/>
  <c r="BM410"/>
  <c r="BN410"/>
  <c r="BL411"/>
  <c r="BM411"/>
  <c r="BN411"/>
  <c r="BL412"/>
  <c r="BM412"/>
  <c r="BN412"/>
  <c r="BL413"/>
  <c r="BM413"/>
  <c r="BN413"/>
  <c r="BL414"/>
  <c r="BM414"/>
  <c r="BN414"/>
  <c r="BL415"/>
  <c r="BM415"/>
  <c r="BN415"/>
  <c r="BL416"/>
  <c r="BM416"/>
  <c r="BN416"/>
  <c r="BL417"/>
  <c r="BM417"/>
  <c r="BN417"/>
  <c r="BL418"/>
  <c r="BM418"/>
  <c r="BN418"/>
  <c r="BL419"/>
  <c r="BM419"/>
  <c r="BN419"/>
  <c r="BL420"/>
  <c r="BM420"/>
  <c r="BN420"/>
  <c r="BL421"/>
  <c r="BM421"/>
  <c r="BN421"/>
  <c r="BL422"/>
  <c r="BM422"/>
  <c r="BN422"/>
  <c r="BL423"/>
  <c r="BM423"/>
  <c r="BN423"/>
  <c r="BL424"/>
  <c r="BM424"/>
  <c r="BN424"/>
  <c r="BL425"/>
  <c r="BM425"/>
  <c r="BN425"/>
  <c r="BL426"/>
  <c r="BM426"/>
  <c r="BN426"/>
  <c r="BL427"/>
  <c r="BM427"/>
  <c r="BN427"/>
  <c r="BL428"/>
  <c r="BM428"/>
  <c r="BN428"/>
  <c r="BL429"/>
  <c r="BM429"/>
  <c r="BN429"/>
  <c r="BL430"/>
  <c r="BM430"/>
  <c r="BN430"/>
  <c r="BL431"/>
  <c r="BM431"/>
  <c r="BN431"/>
  <c r="BL432"/>
  <c r="BM432"/>
  <c r="BN432"/>
  <c r="BL433"/>
  <c r="BM433"/>
  <c r="BN433"/>
  <c r="BL434"/>
  <c r="BM434"/>
  <c r="BN434"/>
  <c r="BL435"/>
  <c r="BM435"/>
  <c r="BN435"/>
  <c r="BL436"/>
  <c r="BM436"/>
  <c r="BN436"/>
  <c r="BL437"/>
  <c r="BM437"/>
  <c r="BN437"/>
  <c r="BL438"/>
  <c r="BM438"/>
  <c r="BN438"/>
  <c r="BL439"/>
  <c r="BM439"/>
  <c r="BN439"/>
  <c r="BL440"/>
  <c r="BM440"/>
  <c r="BN440"/>
  <c r="BL441"/>
  <c r="BM441"/>
  <c r="BN441"/>
  <c r="BL442"/>
  <c r="BM442"/>
  <c r="BN442"/>
  <c r="BL443"/>
  <c r="BM443"/>
  <c r="BN443"/>
  <c r="BL444"/>
  <c r="BM444"/>
  <c r="BN444"/>
  <c r="BL445"/>
  <c r="BM445"/>
  <c r="BN445"/>
  <c r="BL446"/>
  <c r="BM446"/>
  <c r="BN446"/>
  <c r="BL447"/>
  <c r="BM447"/>
  <c r="BN447"/>
  <c r="BL448"/>
  <c r="BM448"/>
  <c r="BN448"/>
  <c r="BL449"/>
  <c r="BM449"/>
  <c r="BN449"/>
  <c r="BL450"/>
  <c r="BM450"/>
  <c r="BN450"/>
  <c r="BL451"/>
  <c r="BM451"/>
  <c r="BN451"/>
  <c r="BL452"/>
  <c r="BM452"/>
  <c r="BN452"/>
  <c r="BL453"/>
  <c r="BM453"/>
  <c r="BN453"/>
  <c r="BL454"/>
  <c r="BM454"/>
  <c r="BN454"/>
  <c r="BL455"/>
  <c r="BM455"/>
  <c r="BN455"/>
  <c r="BL456"/>
  <c r="BM456"/>
  <c r="BN456"/>
  <c r="BL457"/>
  <c r="BM457"/>
  <c r="BN457"/>
  <c r="BL458"/>
  <c r="BM458"/>
  <c r="BN458"/>
  <c r="BL459"/>
  <c r="BM459"/>
  <c r="BN459"/>
  <c r="BL460"/>
  <c r="BM460"/>
  <c r="BN460"/>
  <c r="BL461"/>
  <c r="BM461"/>
  <c r="BN461"/>
  <c r="BL462"/>
  <c r="BM462"/>
  <c r="BN462"/>
  <c r="BL463"/>
  <c r="BM463"/>
  <c r="BN463"/>
  <c r="BL464"/>
  <c r="BM464"/>
  <c r="BN464"/>
  <c r="BL465"/>
  <c r="BM465"/>
  <c r="BN465"/>
  <c r="BL466"/>
  <c r="BM466"/>
  <c r="BN466"/>
  <c r="BL467"/>
  <c r="BM467"/>
  <c r="BN467"/>
  <c r="BL468"/>
  <c r="BM468"/>
  <c r="BN468"/>
  <c r="BL469"/>
  <c r="BM469"/>
  <c r="BN469"/>
  <c r="BL470"/>
  <c r="BM470"/>
  <c r="BN470"/>
  <c r="BL471"/>
  <c r="BM471"/>
  <c r="BN471"/>
  <c r="BL472"/>
  <c r="BM472"/>
  <c r="BN472"/>
  <c r="BL473"/>
  <c r="BM473"/>
  <c r="BN473"/>
  <c r="BL474"/>
  <c r="BM474"/>
  <c r="BN474"/>
  <c r="BL475"/>
  <c r="BM475"/>
  <c r="BN475"/>
  <c r="BL476"/>
  <c r="BM476"/>
  <c r="BN476"/>
  <c r="BL477"/>
  <c r="BM477"/>
  <c r="BN477"/>
  <c r="BL478"/>
  <c r="BM478"/>
  <c r="BN478"/>
  <c r="BL479"/>
  <c r="BM479"/>
  <c r="BN479"/>
  <c r="BL480"/>
  <c r="BM480"/>
  <c r="BN480"/>
  <c r="BL481"/>
  <c r="BM481"/>
  <c r="BN481"/>
  <c r="BL482"/>
  <c r="BM482"/>
  <c r="BN482"/>
  <c r="BL483"/>
  <c r="BM483"/>
  <c r="BN483"/>
  <c r="BL484"/>
  <c r="BM484"/>
  <c r="BN484"/>
  <c r="BL485"/>
  <c r="BM485"/>
  <c r="BN485"/>
  <c r="BL486"/>
  <c r="BM486"/>
  <c r="BN486"/>
  <c r="BL487"/>
  <c r="BM487"/>
  <c r="BN487"/>
  <c r="BL488"/>
  <c r="BM488"/>
  <c r="BN488"/>
  <c r="BL489"/>
  <c r="BM489"/>
  <c r="BN489"/>
  <c r="BL490"/>
  <c r="BM490"/>
  <c r="BN490"/>
  <c r="BL491"/>
  <c r="BM491"/>
  <c r="BN491"/>
  <c r="BL492"/>
  <c r="BM492"/>
  <c r="BN492"/>
  <c r="BL493"/>
  <c r="BM493"/>
  <c r="BN493"/>
  <c r="BL494"/>
  <c r="BM494"/>
  <c r="BN494"/>
  <c r="BL495"/>
  <c r="BM495"/>
  <c r="BN495"/>
  <c r="BL496"/>
  <c r="BM496"/>
  <c r="BN496"/>
  <c r="BL497"/>
  <c r="BM497"/>
  <c r="BN497"/>
  <c r="BL498"/>
  <c r="BM498"/>
  <c r="BN498"/>
  <c r="BL499"/>
  <c r="BM499"/>
  <c r="BN499"/>
  <c r="BL500"/>
  <c r="BM500"/>
  <c r="BN500"/>
  <c r="BL501"/>
  <c r="BM501"/>
  <c r="BN501"/>
  <c r="BL502"/>
  <c r="BM502"/>
  <c r="BN502"/>
  <c r="BL503"/>
  <c r="BM503"/>
  <c r="BN503"/>
  <c r="BL504"/>
  <c r="BM504"/>
  <c r="BN504"/>
  <c r="BL505"/>
  <c r="BM505"/>
  <c r="BN505"/>
  <c r="BL506"/>
  <c r="BM506"/>
  <c r="BN506"/>
  <c r="BL507"/>
  <c r="BM507"/>
  <c r="BN507"/>
  <c r="BL508"/>
  <c r="BM508"/>
  <c r="BN508"/>
  <c r="BL509"/>
  <c r="BM509"/>
  <c r="BN509"/>
  <c r="BL510"/>
  <c r="BM510"/>
  <c r="BN510"/>
  <c r="BL511"/>
  <c r="BM511"/>
  <c r="BN511"/>
  <c r="BL512"/>
  <c r="BM512"/>
  <c r="BN512"/>
  <c r="BL513"/>
  <c r="BM513"/>
  <c r="BN513"/>
  <c r="BL514"/>
  <c r="BM514"/>
  <c r="BN514"/>
  <c r="BL515"/>
  <c r="BM515"/>
  <c r="BN515"/>
  <c r="BL516"/>
  <c r="BM516"/>
  <c r="BN516"/>
  <c r="BL517"/>
  <c r="BM517"/>
  <c r="BN517"/>
  <c r="BL518"/>
  <c r="BM518"/>
  <c r="BN518"/>
  <c r="BL519"/>
  <c r="BM519"/>
  <c r="BN519"/>
  <c r="BL520"/>
  <c r="BM520"/>
  <c r="BN520"/>
  <c r="BL521"/>
  <c r="BM521"/>
  <c r="BN521"/>
  <c r="BL522"/>
  <c r="BM522"/>
  <c r="BN522"/>
  <c r="BL523"/>
  <c r="BM523"/>
  <c r="BN523"/>
  <c r="BL524"/>
  <c r="BM524"/>
  <c r="BN524"/>
  <c r="BL525"/>
  <c r="BM525"/>
  <c r="BN525"/>
  <c r="BL526"/>
  <c r="BM526"/>
  <c r="BN526"/>
  <c r="BL527"/>
  <c r="BM527"/>
  <c r="BN527"/>
  <c r="BL528"/>
  <c r="BM528"/>
  <c r="BN528"/>
  <c r="BL529"/>
  <c r="BM529"/>
  <c r="BN529"/>
  <c r="BL530"/>
  <c r="BM530"/>
  <c r="BN530"/>
  <c r="BL531"/>
  <c r="BM531"/>
  <c r="BN531"/>
  <c r="BL532"/>
  <c r="BM532"/>
  <c r="BN532"/>
  <c r="BL533"/>
  <c r="BM533"/>
  <c r="BN533"/>
  <c r="BL534"/>
  <c r="BM534"/>
  <c r="BN534"/>
  <c r="BL535"/>
  <c r="BM535"/>
  <c r="BN535"/>
  <c r="BL536"/>
  <c r="BM536"/>
  <c r="BN536"/>
  <c r="BL537"/>
  <c r="BM537"/>
  <c r="BN537"/>
  <c r="BL538"/>
  <c r="BM538"/>
  <c r="BN538"/>
  <c r="BL539"/>
  <c r="BM539"/>
  <c r="BN539"/>
  <c r="BL540"/>
  <c r="BM540"/>
  <c r="BN540"/>
  <c r="BL541"/>
  <c r="BM541"/>
  <c r="BN541"/>
  <c r="BL542"/>
  <c r="BM542"/>
  <c r="BN542"/>
  <c r="BL543"/>
  <c r="BM543"/>
  <c r="BN543"/>
  <c r="BL544"/>
  <c r="BM544"/>
  <c r="BN544"/>
  <c r="BL545"/>
  <c r="BM545"/>
  <c r="BN545"/>
  <c r="BL546"/>
  <c r="BM546"/>
  <c r="BN546"/>
  <c r="BL547"/>
  <c r="BM547"/>
  <c r="BN547"/>
  <c r="BL548"/>
  <c r="BM548"/>
  <c r="BN548"/>
  <c r="BL549"/>
  <c r="BM549"/>
  <c r="BN549"/>
  <c r="BL550"/>
  <c r="BM550"/>
  <c r="BN550"/>
  <c r="BL551"/>
  <c r="BM551"/>
  <c r="BN551"/>
  <c r="BL552"/>
  <c r="BM552"/>
  <c r="BN552"/>
  <c r="BL553"/>
  <c r="BM553"/>
  <c r="BN553"/>
  <c r="BL554"/>
  <c r="BM554"/>
  <c r="BN554"/>
  <c r="BL555"/>
  <c r="BM555"/>
  <c r="BN555"/>
  <c r="BL556"/>
  <c r="BM556"/>
  <c r="BN556"/>
  <c r="BL557"/>
  <c r="BM557"/>
  <c r="BN557"/>
  <c r="BL558"/>
  <c r="BM558"/>
  <c r="BN558"/>
  <c r="BL559"/>
  <c r="BM559"/>
  <c r="BN559"/>
  <c r="BL560"/>
  <c r="BM560"/>
  <c r="BN560"/>
  <c r="BL561"/>
  <c r="BM561"/>
  <c r="BN561"/>
  <c r="BL562"/>
  <c r="BM562"/>
  <c r="BN562"/>
  <c r="BL563"/>
  <c r="BM563"/>
  <c r="BN563"/>
  <c r="BL564"/>
  <c r="BM564"/>
  <c r="BN564"/>
  <c r="BL565"/>
  <c r="BM565"/>
  <c r="BN565"/>
  <c r="BL566"/>
  <c r="BM566"/>
  <c r="BN566"/>
  <c r="BL567"/>
  <c r="BM567"/>
  <c r="BN567"/>
  <c r="BL568"/>
  <c r="BM568"/>
  <c r="BN568"/>
  <c r="BL569"/>
  <c r="BM569"/>
  <c r="BN569"/>
  <c r="BL570"/>
  <c r="BM570"/>
  <c r="BN570"/>
  <c r="BL571"/>
  <c r="BM571"/>
  <c r="BN571"/>
  <c r="BL572"/>
  <c r="BM572"/>
  <c r="BN572"/>
  <c r="BL573"/>
  <c r="BM573"/>
  <c r="BN573"/>
  <c r="BL574"/>
  <c r="BM574"/>
  <c r="BN574"/>
  <c r="BL575"/>
  <c r="BM575"/>
  <c r="BN575"/>
  <c r="BL576"/>
  <c r="BM576"/>
  <c r="BN576"/>
  <c r="BL577"/>
  <c r="BM577"/>
  <c r="BN577"/>
  <c r="BL578"/>
  <c r="BM578"/>
  <c r="BN578"/>
  <c r="BL579"/>
  <c r="BM579"/>
  <c r="BN579"/>
  <c r="BL580"/>
  <c r="BM580"/>
  <c r="BN580"/>
  <c r="BL581"/>
  <c r="BM581"/>
  <c r="BN581"/>
  <c r="BL582"/>
  <c r="BM582"/>
  <c r="BN582"/>
  <c r="BL583"/>
  <c r="BM583"/>
  <c r="BN583"/>
  <c r="BL584"/>
  <c r="BM584"/>
  <c r="BN584"/>
  <c r="BL585"/>
  <c r="BM585"/>
  <c r="BN585"/>
  <c r="BL586"/>
  <c r="BM586"/>
  <c r="BN586"/>
  <c r="BL587"/>
  <c r="BM587"/>
  <c r="BN587"/>
  <c r="BL588"/>
  <c r="BM588"/>
  <c r="BN588"/>
  <c r="BL589"/>
  <c r="BM589"/>
  <c r="BN589"/>
  <c r="BL590"/>
  <c r="BM590"/>
  <c r="BN590"/>
  <c r="BL591"/>
  <c r="BM591"/>
  <c r="BN591"/>
  <c r="BL592"/>
  <c r="BM592"/>
  <c r="BN592"/>
  <c r="BL593"/>
  <c r="BM593"/>
  <c r="BN593"/>
  <c r="BL594"/>
  <c r="BM594"/>
  <c r="BN594"/>
  <c r="BL595"/>
  <c r="BM595"/>
  <c r="BN595"/>
  <c r="BL596"/>
  <c r="BM596"/>
  <c r="BN596"/>
  <c r="BL597"/>
  <c r="BM597"/>
  <c r="BN597"/>
  <c r="BL598"/>
  <c r="BM598"/>
  <c r="BN598"/>
  <c r="BL599"/>
  <c r="BM599"/>
  <c r="BN599"/>
  <c r="BL600"/>
  <c r="BM600"/>
  <c r="BN600"/>
  <c r="BL601"/>
  <c r="BM601"/>
  <c r="BN601"/>
  <c r="BL602"/>
  <c r="BM602"/>
  <c r="BN602"/>
  <c r="BL603"/>
  <c r="BM603"/>
  <c r="BN603"/>
  <c r="BL604"/>
  <c r="BM604"/>
  <c r="BN604"/>
  <c r="BL605"/>
  <c r="BM605"/>
  <c r="BN605"/>
  <c r="BL606"/>
  <c r="BM606"/>
  <c r="BN606"/>
  <c r="BL607"/>
  <c r="BM607"/>
  <c r="BN607"/>
  <c r="BL608"/>
  <c r="BM608"/>
  <c r="BN608"/>
  <c r="BL609"/>
  <c r="BM609"/>
  <c r="BN609"/>
  <c r="BL610"/>
  <c r="BM610"/>
  <c r="BN610"/>
  <c r="BL611"/>
  <c r="BM611"/>
  <c r="BN611"/>
  <c r="BL612"/>
  <c r="BM612"/>
  <c r="BN612"/>
  <c r="BL613"/>
  <c r="BM613"/>
  <c r="BN613"/>
  <c r="BL614"/>
  <c r="BM614"/>
  <c r="BN614"/>
  <c r="BL615"/>
  <c r="BM615"/>
  <c r="BN615"/>
  <c r="BL616"/>
  <c r="BM616"/>
  <c r="BN616"/>
  <c r="BL617"/>
  <c r="BM617"/>
  <c r="BN617"/>
  <c r="BL618"/>
  <c r="BM618"/>
  <c r="BN618"/>
  <c r="BL619"/>
  <c r="BM619"/>
  <c r="BN619"/>
  <c r="BL620"/>
  <c r="BM620"/>
  <c r="BN620"/>
  <c r="BL621"/>
  <c r="BM621"/>
  <c r="BN621"/>
  <c r="BL622"/>
  <c r="BM622"/>
  <c r="BN622"/>
  <c r="BL623"/>
  <c r="BM623"/>
  <c r="BN623"/>
  <c r="BL624"/>
  <c r="BM624"/>
  <c r="BN624"/>
  <c r="BL625"/>
  <c r="BM625"/>
  <c r="BN625"/>
  <c r="BL626"/>
  <c r="BM626"/>
  <c r="BN626"/>
  <c r="BL627"/>
  <c r="BM627"/>
  <c r="BN627"/>
  <c r="BL628"/>
  <c r="BM628"/>
  <c r="BN628"/>
  <c r="BL629"/>
  <c r="BM629"/>
  <c r="BN629"/>
  <c r="BL630"/>
  <c r="BM630"/>
  <c r="BN630"/>
  <c r="BL631"/>
  <c r="BM631"/>
  <c r="BN631"/>
  <c r="BL632"/>
  <c r="BM632"/>
  <c r="BN632"/>
  <c r="BL633"/>
  <c r="BM633"/>
  <c r="BN633"/>
  <c r="BL634"/>
  <c r="BM634"/>
  <c r="BN634"/>
  <c r="BL635"/>
  <c r="BM635"/>
  <c r="BN635"/>
  <c r="BL636"/>
  <c r="BM636"/>
  <c r="BN636"/>
  <c r="BL637"/>
  <c r="BM637"/>
  <c r="BN637"/>
  <c r="BL638"/>
  <c r="BM638"/>
  <c r="BN638"/>
  <c r="BL639"/>
  <c r="BM639"/>
  <c r="BN639"/>
  <c r="BL640"/>
  <c r="BM640"/>
  <c r="BN640"/>
  <c r="BL641"/>
  <c r="BM641"/>
  <c r="BN641"/>
  <c r="BL642"/>
  <c r="BM642"/>
  <c r="BN642"/>
  <c r="BL643"/>
  <c r="BM643"/>
  <c r="BN643"/>
  <c r="BL644"/>
  <c r="BM644"/>
  <c r="BN644"/>
  <c r="BL645"/>
  <c r="BM645"/>
  <c r="BN645"/>
  <c r="BL646"/>
  <c r="BM646"/>
  <c r="BN646"/>
  <c r="BL647"/>
  <c r="BM647"/>
  <c r="BN647"/>
  <c r="BL648"/>
  <c r="BM648"/>
  <c r="BN648"/>
  <c r="BL649"/>
  <c r="BM649"/>
  <c r="BN649"/>
  <c r="BL650"/>
  <c r="BM650"/>
  <c r="BN650"/>
  <c r="BL651"/>
  <c r="BM651"/>
  <c r="BN651"/>
  <c r="BL652"/>
  <c r="BM652"/>
  <c r="BN652"/>
  <c r="BL653"/>
  <c r="BM653"/>
  <c r="BN653"/>
  <c r="BL654"/>
  <c r="BM654"/>
  <c r="BN654"/>
  <c r="BL655"/>
  <c r="BM655"/>
  <c r="BN655"/>
  <c r="BL656"/>
  <c r="BM656"/>
  <c r="BN656"/>
  <c r="BL657"/>
  <c r="BM657"/>
  <c r="BN657"/>
  <c r="BL658"/>
  <c r="BM658"/>
  <c r="BN658"/>
  <c r="BL659"/>
  <c r="BM659"/>
  <c r="BN659"/>
  <c r="BL660"/>
  <c r="BM660"/>
  <c r="BN660"/>
  <c r="BL661"/>
  <c r="BM661"/>
  <c r="BN661"/>
  <c r="BL662"/>
  <c r="BM662"/>
  <c r="BN662"/>
  <c r="BL663"/>
  <c r="BM663"/>
  <c r="BN663"/>
  <c r="BL664"/>
  <c r="BM664"/>
  <c r="BN664"/>
  <c r="BL665"/>
  <c r="BM665"/>
  <c r="BN665"/>
  <c r="BL666"/>
  <c r="BM666"/>
  <c r="BN666"/>
  <c r="BL667"/>
  <c r="BM667"/>
  <c r="BN667"/>
  <c r="BL668"/>
  <c r="BM668"/>
  <c r="BN668"/>
  <c r="BL669"/>
  <c r="BM669"/>
  <c r="BN669"/>
  <c r="BL670"/>
  <c r="BM670"/>
  <c r="BN670"/>
  <c r="BL671"/>
  <c r="BM671"/>
  <c r="BN671"/>
  <c r="BL672"/>
  <c r="BM672"/>
  <c r="BN672"/>
  <c r="BL673"/>
  <c r="BM673"/>
  <c r="BN673"/>
  <c r="BL674"/>
  <c r="BM674"/>
  <c r="BN674"/>
  <c r="BL675"/>
  <c r="BM675"/>
  <c r="BN675"/>
  <c r="BL676"/>
  <c r="BM676"/>
  <c r="BN676"/>
  <c r="BL677"/>
  <c r="BM677"/>
  <c r="BN677"/>
  <c r="BL678"/>
  <c r="BM678"/>
  <c r="BN678"/>
  <c r="BL679"/>
  <c r="BM679"/>
  <c r="BN679"/>
  <c r="BL680"/>
  <c r="BM680"/>
  <c r="BN680"/>
  <c r="BL681"/>
  <c r="BM681"/>
  <c r="BN681"/>
  <c r="BL682"/>
  <c r="BM682"/>
  <c r="BN682"/>
  <c r="BL683"/>
  <c r="BM683"/>
  <c r="BN683"/>
  <c r="BL684"/>
  <c r="BM684"/>
  <c r="BN684"/>
  <c r="BL685"/>
  <c r="BM685"/>
  <c r="BN685"/>
  <c r="BL686"/>
  <c r="BM686"/>
  <c r="BN686"/>
  <c r="BL687"/>
  <c r="BM687"/>
  <c r="BN687"/>
  <c r="BL688"/>
  <c r="BM688"/>
  <c r="BN688"/>
  <c r="BL689"/>
  <c r="BM689"/>
  <c r="BN689"/>
  <c r="BL690"/>
  <c r="BM690"/>
  <c r="BN690"/>
  <c r="BL691"/>
  <c r="BM691"/>
  <c r="BN691"/>
  <c r="BL692"/>
  <c r="BM692"/>
  <c r="BN692"/>
  <c r="BL693"/>
  <c r="BM693"/>
  <c r="BN693"/>
  <c r="BL694"/>
  <c r="BM694"/>
  <c r="BN694"/>
  <c r="BL695"/>
  <c r="BM695"/>
  <c r="BN695"/>
  <c r="BL696"/>
  <c r="BM696"/>
  <c r="BN696"/>
  <c r="BL697"/>
  <c r="BM697"/>
  <c r="BN697"/>
  <c r="BL698"/>
  <c r="BM698"/>
  <c r="BN698"/>
  <c r="BL699"/>
  <c r="BM699"/>
  <c r="BN699"/>
  <c r="BL700"/>
  <c r="BM700"/>
  <c r="BN700"/>
  <c r="BL701"/>
  <c r="BM701"/>
  <c r="BN701"/>
  <c r="BL702"/>
  <c r="BM702"/>
  <c r="BN702"/>
  <c r="BL703"/>
  <c r="BM703"/>
  <c r="BN703"/>
  <c r="BL704"/>
  <c r="BM704"/>
  <c r="BN704"/>
  <c r="BL705"/>
  <c r="BM705"/>
  <c r="BN705"/>
  <c r="BL706"/>
  <c r="BM706"/>
  <c r="BN706"/>
  <c r="BL707"/>
  <c r="BM707"/>
  <c r="BN707"/>
  <c r="BL708"/>
  <c r="BM708"/>
  <c r="BN708"/>
  <c r="BL709"/>
  <c r="BM709"/>
  <c r="BN709"/>
  <c r="BL710"/>
  <c r="BM710"/>
  <c r="BN710"/>
  <c r="BL711"/>
  <c r="BM711"/>
  <c r="BN711"/>
  <c r="BL712"/>
  <c r="BM712"/>
  <c r="BN712"/>
  <c r="BL713"/>
  <c r="BM713"/>
  <c r="BN713"/>
  <c r="BL714"/>
  <c r="BM714"/>
  <c r="BN714"/>
  <c r="BL715"/>
  <c r="BM715"/>
  <c r="BN715"/>
  <c r="BL716"/>
  <c r="BM716"/>
  <c r="BN716"/>
  <c r="BL717"/>
  <c r="BM717"/>
  <c r="BN717"/>
  <c r="BL718"/>
  <c r="BM718"/>
  <c r="BN718"/>
  <c r="BL719"/>
  <c r="BM719"/>
  <c r="BN719"/>
  <c r="BL720"/>
  <c r="BM720"/>
  <c r="BN720"/>
  <c r="BL721"/>
  <c r="BM721"/>
  <c r="BN721"/>
  <c r="BL722"/>
  <c r="BM722"/>
  <c r="BN722"/>
  <c r="BL723"/>
  <c r="BM723"/>
  <c r="BN723"/>
  <c r="BL724"/>
  <c r="BM724"/>
  <c r="BN724"/>
  <c r="BL725"/>
  <c r="BM725"/>
  <c r="BN725"/>
  <c r="BL726"/>
  <c r="BM726"/>
  <c r="BN726"/>
  <c r="BL727"/>
  <c r="BM727"/>
  <c r="BN727"/>
  <c r="BL728"/>
  <c r="BM728"/>
  <c r="BN728"/>
  <c r="BL729"/>
  <c r="BM729"/>
  <c r="BN729"/>
  <c r="BL730"/>
  <c r="BM730"/>
  <c r="BN730"/>
  <c r="BL731"/>
  <c r="BM731"/>
  <c r="BN731"/>
  <c r="BL732"/>
  <c r="BM732"/>
  <c r="BN732"/>
  <c r="BL733"/>
  <c r="BM733"/>
  <c r="BN733"/>
  <c r="BL734"/>
  <c r="BM734"/>
  <c r="BN734"/>
  <c r="BL735"/>
  <c r="BM735"/>
  <c r="BN735"/>
  <c r="BL736"/>
  <c r="BM736"/>
  <c r="BN736"/>
  <c r="BL737"/>
  <c r="BM737"/>
  <c r="BN737"/>
  <c r="BL738"/>
  <c r="BM738"/>
  <c r="BN738"/>
  <c r="BL739"/>
  <c r="BM739"/>
  <c r="BN739"/>
  <c r="BL740"/>
  <c r="BM740"/>
  <c r="BN740"/>
  <c r="BL741"/>
  <c r="BM741"/>
  <c r="BN741"/>
  <c r="BL742"/>
  <c r="BM742"/>
  <c r="BN742"/>
  <c r="BL743"/>
  <c r="BM743"/>
  <c r="BN743"/>
  <c r="BL744"/>
  <c r="BM744"/>
  <c r="BN744"/>
  <c r="BL745"/>
  <c r="BM745"/>
  <c r="BN745"/>
  <c r="BL746"/>
  <c r="BM746"/>
  <c r="BN746"/>
  <c r="BL747"/>
  <c r="BM747"/>
  <c r="BN747"/>
  <c r="BL748"/>
  <c r="BM748"/>
  <c r="BN748"/>
  <c r="BL749"/>
  <c r="BM749"/>
  <c r="BN749"/>
  <c r="BL750"/>
  <c r="BM750"/>
  <c r="BN750"/>
  <c r="BL751"/>
  <c r="BM751"/>
  <c r="BN751"/>
  <c r="BL752"/>
  <c r="BM752"/>
  <c r="BN752"/>
  <c r="BL753"/>
  <c r="BM753"/>
  <c r="BN753"/>
  <c r="BL754"/>
  <c r="BM754"/>
  <c r="BN754"/>
  <c r="BL755"/>
  <c r="BM755"/>
  <c r="BN755"/>
  <c r="BL756"/>
  <c r="BM756"/>
  <c r="BN756"/>
  <c r="BL757"/>
  <c r="BM757"/>
  <c r="BN757"/>
  <c r="BL758"/>
  <c r="BM758"/>
  <c r="BN758"/>
  <c r="BL759"/>
  <c r="BM759"/>
  <c r="BN759"/>
  <c r="BL760"/>
  <c r="BM760"/>
  <c r="BN760"/>
  <c r="BL761"/>
  <c r="BM761"/>
  <c r="BN761"/>
  <c r="BL762"/>
  <c r="BM762"/>
  <c r="BN762"/>
  <c r="BL763"/>
  <c r="BM763"/>
  <c r="BN763"/>
  <c r="BL764"/>
  <c r="BM764"/>
  <c r="BN764"/>
  <c r="BL765"/>
  <c r="BM765"/>
  <c r="BN765"/>
  <c r="BL766"/>
  <c r="BM766"/>
  <c r="BN766"/>
  <c r="BL767"/>
  <c r="BM767"/>
  <c r="BN767"/>
  <c r="BL768"/>
  <c r="BM768"/>
  <c r="BN768"/>
  <c r="BL769"/>
  <c r="BM769"/>
  <c r="BN769"/>
  <c r="BL770"/>
  <c r="BM770"/>
  <c r="BN770"/>
  <c r="BL771"/>
  <c r="BM771"/>
  <c r="BN771"/>
  <c r="BL772"/>
  <c r="BM772"/>
  <c r="BN772"/>
  <c r="BL773"/>
  <c r="BM773"/>
  <c r="BN773"/>
  <c r="BL774"/>
  <c r="BM774"/>
  <c r="BN774"/>
  <c r="BL775"/>
  <c r="BM775"/>
  <c r="BN775"/>
  <c r="BL776"/>
  <c r="BM776"/>
  <c r="BN776"/>
  <c r="BL777"/>
  <c r="BM777"/>
  <c r="BN777"/>
  <c r="BL778"/>
  <c r="BM778"/>
  <c r="BN778"/>
  <c r="BL779"/>
  <c r="BM779"/>
  <c r="BN779"/>
  <c r="BL780"/>
  <c r="BM780"/>
  <c r="BN780"/>
  <c r="BL781"/>
  <c r="BM781"/>
  <c r="BN781"/>
  <c r="BL782"/>
  <c r="BM782"/>
  <c r="BN782"/>
  <c r="BL783"/>
  <c r="BM783"/>
  <c r="BN783"/>
  <c r="BL784"/>
  <c r="BM784"/>
  <c r="BN784"/>
  <c r="BL785"/>
  <c r="BM785"/>
  <c r="BN785"/>
  <c r="BL786"/>
  <c r="BM786"/>
  <c r="BN786"/>
  <c r="BL787"/>
  <c r="BM787"/>
  <c r="BN787"/>
  <c r="BL788"/>
  <c r="BM788"/>
  <c r="BN788"/>
  <c r="BL789"/>
  <c r="BM789"/>
  <c r="BN789"/>
  <c r="BL790"/>
  <c r="BM790"/>
  <c r="BN790"/>
  <c r="BL791"/>
  <c r="BM791"/>
  <c r="BN791"/>
  <c r="BL792"/>
  <c r="BM792"/>
  <c r="BN792"/>
  <c r="BL793"/>
  <c r="BM793"/>
  <c r="BN793"/>
  <c r="BL794"/>
  <c r="BM794"/>
  <c r="BN794"/>
  <c r="BL795"/>
  <c r="BM795"/>
  <c r="BN795"/>
  <c r="BL796"/>
  <c r="BM796"/>
  <c r="BN796"/>
  <c r="BL797"/>
  <c r="BM797"/>
  <c r="BN797"/>
  <c r="BL798"/>
  <c r="BM798"/>
  <c r="BN798"/>
  <c r="BL799"/>
  <c r="BM799"/>
  <c r="BN799"/>
  <c r="BL800"/>
  <c r="BM800"/>
  <c r="BN800"/>
  <c r="BL801"/>
  <c r="BM801"/>
  <c r="BN801"/>
  <c r="BL802"/>
  <c r="BM802"/>
  <c r="BN802"/>
  <c r="BL803"/>
  <c r="BM803"/>
  <c r="BN803"/>
  <c r="BL804"/>
  <c r="BM804"/>
  <c r="BN804"/>
  <c r="BL805"/>
  <c r="BM805"/>
  <c r="BN805"/>
  <c r="BL806"/>
  <c r="BM806"/>
  <c r="BN806"/>
  <c r="BL807"/>
  <c r="BM807"/>
  <c r="BN807"/>
  <c r="BL808"/>
  <c r="BM808"/>
  <c r="BN808"/>
  <c r="BL809"/>
  <c r="BM809"/>
  <c r="BN809"/>
  <c r="BL810"/>
  <c r="BM810"/>
  <c r="BN810"/>
  <c r="BL811"/>
  <c r="BM811"/>
  <c r="BN811"/>
  <c r="BL812"/>
  <c r="BM812"/>
  <c r="BN812"/>
  <c r="BL813"/>
  <c r="BM813"/>
  <c r="BN813"/>
  <c r="BL814"/>
  <c r="BM814"/>
  <c r="BN814"/>
  <c r="BL815"/>
  <c r="BM815"/>
  <c r="BN815"/>
  <c r="BL816"/>
  <c r="BM816"/>
  <c r="BN816"/>
  <c r="BL817"/>
  <c r="BM817"/>
  <c r="BN817"/>
  <c r="BL818"/>
  <c r="BM818"/>
  <c r="BN818"/>
  <c r="BL819"/>
  <c r="BM819"/>
  <c r="BN819"/>
  <c r="BL820"/>
  <c r="BM820"/>
  <c r="BN820"/>
  <c r="BL821"/>
  <c r="BM821"/>
  <c r="BN821"/>
  <c r="BL822"/>
  <c r="BM822"/>
  <c r="BN822"/>
  <c r="BL823"/>
  <c r="BM823"/>
  <c r="BN823"/>
  <c r="BL824"/>
  <c r="BM824"/>
  <c r="BN824"/>
  <c r="BL825"/>
  <c r="BM825"/>
  <c r="BN825"/>
  <c r="BL826"/>
  <c r="BM826"/>
  <c r="BN826"/>
  <c r="BL827"/>
  <c r="BM827"/>
  <c r="BN827"/>
  <c r="BL828"/>
  <c r="BM828"/>
  <c r="BN828"/>
  <c r="BL829"/>
  <c r="BM829"/>
  <c r="BN829"/>
  <c r="BL830"/>
  <c r="BM830"/>
  <c r="BN830"/>
  <c r="BL831"/>
  <c r="BM831"/>
  <c r="BN831"/>
  <c r="BL832"/>
  <c r="BM832"/>
  <c r="BN832"/>
  <c r="BL833"/>
  <c r="BM833"/>
  <c r="BN833"/>
  <c r="BL834"/>
  <c r="BM834"/>
  <c r="BN834"/>
  <c r="BL835"/>
  <c r="BM835"/>
  <c r="BN835"/>
  <c r="BL836"/>
  <c r="BM836"/>
  <c r="BN836"/>
  <c r="BL837"/>
  <c r="BM837"/>
  <c r="BN837"/>
  <c r="BL838"/>
  <c r="BM838"/>
  <c r="BN838"/>
  <c r="BL839"/>
  <c r="BM839"/>
  <c r="BN839"/>
  <c r="BL840"/>
  <c r="BM840"/>
  <c r="BN840"/>
  <c r="BL841"/>
  <c r="BM841"/>
  <c r="BN841"/>
  <c r="BL842"/>
  <c r="BM842"/>
  <c r="BN842"/>
  <c r="BL843"/>
  <c r="BM843"/>
  <c r="BN843"/>
  <c r="BL844"/>
  <c r="BM844"/>
  <c r="BN844"/>
  <c r="BL845"/>
  <c r="BM845"/>
  <c r="BN845"/>
  <c r="BL846"/>
  <c r="BM846"/>
  <c r="BN846"/>
  <c r="BL847"/>
  <c r="BM847"/>
  <c r="BN847"/>
  <c r="BL848"/>
  <c r="BM848"/>
  <c r="BN848"/>
  <c r="BL849"/>
  <c r="BM849"/>
  <c r="BN849"/>
  <c r="BL850"/>
  <c r="BM850"/>
  <c r="BN850"/>
  <c r="BL851"/>
  <c r="BM851"/>
  <c r="BN851"/>
  <c r="BL852"/>
  <c r="BM852"/>
  <c r="BN852"/>
  <c r="BL853"/>
  <c r="BM853"/>
  <c r="BN853"/>
  <c r="BL854"/>
  <c r="BM854"/>
  <c r="BN854"/>
  <c r="BL855"/>
  <c r="BM855"/>
  <c r="BN855"/>
  <c r="BL856"/>
  <c r="BM856"/>
  <c r="BN856"/>
  <c r="BL857"/>
  <c r="BM857"/>
  <c r="BN857"/>
  <c r="BL858"/>
  <c r="BM858"/>
  <c r="BN858"/>
  <c r="BL859"/>
  <c r="BM859"/>
  <c r="BN859"/>
  <c r="BL860"/>
  <c r="BM860"/>
  <c r="BN860"/>
  <c r="BL861"/>
  <c r="BM861"/>
  <c r="BN861"/>
  <c r="BL862"/>
  <c r="BM862"/>
  <c r="BN862"/>
  <c r="BL863"/>
  <c r="BM863"/>
  <c r="BN863"/>
  <c r="BL864"/>
  <c r="BM864"/>
  <c r="BN864"/>
  <c r="BL865"/>
  <c r="BM865"/>
  <c r="BN865"/>
  <c r="BL866"/>
  <c r="BM866"/>
  <c r="BN866"/>
  <c r="BL867"/>
  <c r="BM867"/>
  <c r="BN867"/>
  <c r="BL868"/>
  <c r="BM868"/>
  <c r="BN868"/>
  <c r="BL869"/>
  <c r="BM869"/>
  <c r="BN869"/>
  <c r="BL870"/>
  <c r="BM870"/>
  <c r="BN870"/>
  <c r="BL871"/>
  <c r="BM871"/>
  <c r="BN871"/>
  <c r="BL872"/>
  <c r="BM872"/>
  <c r="BN872"/>
  <c r="BL873"/>
  <c r="BM873"/>
  <c r="BN873"/>
  <c r="BL874"/>
  <c r="BM874"/>
  <c r="BN874"/>
  <c r="BL875"/>
  <c r="BM875"/>
  <c r="BN875"/>
  <c r="BL876"/>
  <c r="BM876"/>
  <c r="BN876"/>
  <c r="BL877"/>
  <c r="BM877"/>
  <c r="BN877"/>
  <c r="BL878"/>
  <c r="BM878"/>
  <c r="BN878"/>
  <c r="BL879"/>
  <c r="BM879"/>
  <c r="BN879"/>
  <c r="BL880"/>
  <c r="BM880"/>
  <c r="BN880"/>
  <c r="BL881"/>
  <c r="BM881"/>
  <c r="BN881"/>
  <c r="BL882"/>
  <c r="BM882"/>
  <c r="BN882"/>
  <c r="BL883"/>
  <c r="BM883"/>
  <c r="BN883"/>
  <c r="BL884"/>
  <c r="BM884"/>
  <c r="BN884"/>
  <c r="BL885"/>
  <c r="BM885"/>
  <c r="BN885"/>
  <c r="BL886"/>
  <c r="BM886"/>
  <c r="BN886"/>
  <c r="BL887"/>
  <c r="BM887"/>
  <c r="BN887"/>
  <c r="BL888"/>
  <c r="BM888"/>
  <c r="BN888"/>
  <c r="BL889"/>
  <c r="BM889"/>
  <c r="BN889"/>
  <c r="BL890"/>
  <c r="BM890"/>
  <c r="BN890"/>
  <c r="BL891"/>
  <c r="BM891"/>
  <c r="BN891"/>
  <c r="BL892"/>
  <c r="BM892"/>
  <c r="BN892"/>
  <c r="BL893"/>
  <c r="BM893"/>
  <c r="BN893"/>
  <c r="BL894"/>
  <c r="BM894"/>
  <c r="BN894"/>
  <c r="BL895"/>
  <c r="BM895"/>
  <c r="BN895"/>
  <c r="BL896"/>
  <c r="BM896"/>
  <c r="BN896"/>
  <c r="BL897"/>
  <c r="BM897"/>
  <c r="BN897"/>
  <c r="BL898"/>
  <c r="BM898"/>
  <c r="BN898"/>
  <c r="BL899"/>
  <c r="BM899"/>
  <c r="BN899"/>
  <c r="BL900"/>
  <c r="BM900"/>
  <c r="BN900"/>
  <c r="BL901"/>
  <c r="BM901"/>
  <c r="BN901"/>
  <c r="BL902"/>
  <c r="BM902"/>
  <c r="BN902"/>
  <c r="BL903"/>
  <c r="BM903"/>
  <c r="BN903"/>
  <c r="BL904"/>
  <c r="BM904"/>
  <c r="BN904"/>
  <c r="BL905"/>
  <c r="BM905"/>
  <c r="BN905"/>
  <c r="BL906"/>
  <c r="BM906"/>
  <c r="BN906"/>
  <c r="BL907"/>
  <c r="BM907"/>
  <c r="BN907"/>
  <c r="BL908"/>
  <c r="BM908"/>
  <c r="BN908"/>
  <c r="BL909"/>
  <c r="BM909"/>
  <c r="BN909"/>
  <c r="BL910"/>
  <c r="BM910"/>
  <c r="BN910"/>
  <c r="BL911"/>
  <c r="BM911"/>
  <c r="BN911"/>
  <c r="BL912"/>
  <c r="BM912"/>
  <c r="BN912"/>
  <c r="BL913"/>
  <c r="BM913"/>
  <c r="BN913"/>
  <c r="BL914"/>
  <c r="BM914"/>
  <c r="BN914"/>
  <c r="BL915"/>
  <c r="BM915"/>
  <c r="BN915"/>
  <c r="BL916"/>
  <c r="BM916"/>
  <c r="BN916"/>
  <c r="BL917"/>
  <c r="BM917"/>
  <c r="BN917"/>
  <c r="BL918"/>
  <c r="BM918"/>
  <c r="BN918"/>
  <c r="BL919"/>
  <c r="BM919"/>
  <c r="BN919"/>
  <c r="BL920"/>
  <c r="BM920"/>
  <c r="BN920"/>
  <c r="BL921"/>
  <c r="BM921"/>
  <c r="BN921"/>
  <c r="BL922"/>
  <c r="BM922"/>
  <c r="BN922"/>
  <c r="BL923"/>
  <c r="BM923"/>
  <c r="BN923"/>
  <c r="BL924"/>
  <c r="BM924"/>
  <c r="BN924"/>
  <c r="BL925"/>
  <c r="BM925"/>
  <c r="BN925"/>
  <c r="BL926"/>
  <c r="BM926"/>
  <c r="BN926"/>
  <c r="BL927"/>
  <c r="BM927"/>
  <c r="BN927"/>
  <c r="BL928"/>
  <c r="BM928"/>
  <c r="BN928"/>
  <c r="BL929"/>
  <c r="BM929"/>
  <c r="BN929"/>
  <c r="BL930"/>
  <c r="BM930"/>
  <c r="BN930"/>
  <c r="BL931"/>
  <c r="BM931"/>
  <c r="BN931"/>
  <c r="BL932"/>
  <c r="BM932"/>
  <c r="BN932"/>
  <c r="BL933"/>
  <c r="BM933"/>
  <c r="BN933"/>
  <c r="BL934"/>
  <c r="BM934"/>
  <c r="BN934"/>
  <c r="BL935"/>
  <c r="BM935"/>
  <c r="BN935"/>
  <c r="BL936"/>
  <c r="BM936"/>
  <c r="BN936"/>
  <c r="BL937"/>
  <c r="BM937"/>
  <c r="BN937"/>
  <c r="BL938"/>
  <c r="BM938"/>
  <c r="BN938"/>
  <c r="BL939"/>
  <c r="BM939"/>
  <c r="BN939"/>
  <c r="BL940"/>
  <c r="BM940"/>
  <c r="BN940"/>
  <c r="BL941"/>
  <c r="BM941"/>
  <c r="BN941"/>
  <c r="BL942"/>
  <c r="BM942"/>
  <c r="BN942"/>
  <c r="BL943"/>
  <c r="BM943"/>
  <c r="BN943"/>
  <c r="BL944"/>
  <c r="BM944"/>
  <c r="BN944"/>
  <c r="BL945"/>
  <c r="BM945"/>
  <c r="BN945"/>
  <c r="BL946"/>
  <c r="BM946"/>
  <c r="BN946"/>
  <c r="BL947"/>
  <c r="BM947"/>
  <c r="BN947"/>
  <c r="BL948"/>
  <c r="BM948"/>
  <c r="BN948"/>
  <c r="BL949"/>
  <c r="BM949"/>
  <c r="BN949"/>
  <c r="BL950"/>
  <c r="BM950"/>
  <c r="BN950"/>
  <c r="BL951"/>
  <c r="BM951"/>
  <c r="BN951"/>
  <c r="BL952"/>
  <c r="BM952"/>
  <c r="BN952"/>
  <c r="BL953"/>
  <c r="BM953"/>
  <c r="BN953"/>
  <c r="BL954"/>
  <c r="BM954"/>
  <c r="BN954"/>
  <c r="BL955"/>
  <c r="BM955"/>
  <c r="BN955"/>
  <c r="BL956"/>
  <c r="BM956"/>
  <c r="BN956"/>
  <c r="BL957"/>
  <c r="BM957"/>
  <c r="BN957"/>
  <c r="BL958"/>
  <c r="BM958"/>
  <c r="BN958"/>
  <c r="BL959"/>
  <c r="BM959"/>
  <c r="BN959"/>
  <c r="BL960"/>
  <c r="BM960"/>
  <c r="BN960"/>
  <c r="BL961"/>
  <c r="BM961"/>
  <c r="BN961"/>
  <c r="BL962"/>
  <c r="BM962"/>
  <c r="BN962"/>
  <c r="BL963"/>
  <c r="BM963"/>
  <c r="BN963"/>
  <c r="BL964"/>
  <c r="BM964"/>
  <c r="BN964"/>
  <c r="BL965"/>
  <c r="BM965"/>
  <c r="BN965"/>
  <c r="BL966"/>
  <c r="BM966"/>
  <c r="BN966"/>
  <c r="BL967"/>
  <c r="BM967"/>
  <c r="BN967"/>
  <c r="BL968"/>
  <c r="BM968"/>
  <c r="BN968"/>
  <c r="BL969"/>
  <c r="BM969"/>
  <c r="BN969"/>
  <c r="BL970"/>
  <c r="BM970"/>
  <c r="BN970"/>
  <c r="BL971"/>
  <c r="BM971"/>
  <c r="BN971"/>
  <c r="BL972"/>
  <c r="BM972"/>
  <c r="BN972"/>
  <c r="BL973"/>
  <c r="BM973"/>
  <c r="BN973"/>
  <c r="BL974"/>
  <c r="BM974"/>
  <c r="BN974"/>
  <c r="BL975"/>
  <c r="BM975"/>
  <c r="BN975"/>
  <c r="BL976"/>
  <c r="BM976"/>
  <c r="BN976"/>
  <c r="BL977"/>
  <c r="BM977"/>
  <c r="BN977"/>
  <c r="BL978"/>
  <c r="BM978"/>
  <c r="BN978"/>
  <c r="BL979"/>
  <c r="BM979"/>
  <c r="BN979"/>
  <c r="BL980"/>
  <c r="BM980"/>
  <c r="BN980"/>
  <c r="BL981"/>
  <c r="BM981"/>
  <c r="BN981"/>
  <c r="BL982"/>
  <c r="BM982"/>
  <c r="BN982"/>
  <c r="BL983"/>
  <c r="BM983"/>
  <c r="BN983"/>
  <c r="BL984"/>
  <c r="BM984"/>
  <c r="BN984"/>
  <c r="BL985"/>
  <c r="BM985"/>
  <c r="BN985"/>
  <c r="BL986"/>
  <c r="BM986"/>
  <c r="BN986"/>
  <c r="BL987"/>
  <c r="BM987"/>
  <c r="BN987"/>
  <c r="BL988"/>
  <c r="BM988"/>
  <c r="BN988"/>
  <c r="BL989"/>
  <c r="BM989"/>
  <c r="BN989"/>
  <c r="BL990"/>
  <c r="BM990"/>
  <c r="BN990"/>
  <c r="BL991"/>
  <c r="BM991"/>
  <c r="BN991"/>
  <c r="BL992"/>
  <c r="BM992"/>
  <c r="BN992"/>
  <c r="BL993"/>
  <c r="BM993"/>
  <c r="BN993"/>
  <c r="BL994"/>
  <c r="BM994"/>
  <c r="BN994"/>
  <c r="BL995"/>
  <c r="BM995"/>
  <c r="BN995"/>
  <c r="BL996"/>
  <c r="BM996"/>
  <c r="BN996"/>
  <c r="BL997"/>
  <c r="BM997"/>
  <c r="BN997"/>
  <c r="BL998"/>
  <c r="BM998"/>
  <c r="BN998"/>
  <c r="BL999"/>
  <c r="BM999"/>
  <c r="BN999"/>
  <c r="BL1000"/>
  <c r="BM1000"/>
  <c r="BN1000"/>
  <c r="BL1001"/>
  <c r="BM1001"/>
  <c r="BN1001"/>
  <c r="BL1002"/>
  <c r="BM1002"/>
  <c r="BN1002"/>
  <c r="BL1003"/>
  <c r="BM1003"/>
  <c r="BN1003"/>
  <c r="BL1004"/>
  <c r="BM1004"/>
  <c r="BN1004"/>
  <c r="BL1005"/>
  <c r="BM1005"/>
  <c r="BN1005"/>
  <c r="BL1006"/>
  <c r="BM1006"/>
  <c r="BN1006"/>
  <c r="BL1007"/>
  <c r="BM1007"/>
  <c r="BN1007"/>
  <c r="BL1008"/>
  <c r="BM1008"/>
  <c r="BN1008"/>
  <c r="BL1009"/>
  <c r="BM1009"/>
  <c r="BN1009"/>
  <c r="BL1010"/>
  <c r="BM1010"/>
  <c r="BN1010"/>
  <c r="BL1011"/>
  <c r="BM1011"/>
  <c r="BN1011"/>
  <c r="BL1012"/>
  <c r="BM1012"/>
  <c r="BN1012"/>
  <c r="BL1013"/>
  <c r="BM1013"/>
  <c r="BN1013"/>
  <c r="BL1014"/>
  <c r="BM1014"/>
  <c r="BN1014"/>
  <c r="BL1015"/>
  <c r="BM1015"/>
  <c r="BN1015"/>
  <c r="BL1016"/>
  <c r="BM1016"/>
  <c r="BN1016"/>
  <c r="BL1017"/>
  <c r="BM1017"/>
  <c r="BN1017"/>
  <c r="BL1018"/>
  <c r="BM1018"/>
  <c r="BN1018"/>
  <c r="BL1019"/>
  <c r="BM1019"/>
  <c r="BN1019"/>
  <c r="BL1020"/>
  <c r="BM1020"/>
  <c r="BN1020"/>
  <c r="BL1021"/>
  <c r="BM1021"/>
  <c r="BN1021"/>
  <c r="BL1022"/>
  <c r="BM1022"/>
  <c r="BN1022"/>
  <c r="BL1023"/>
  <c r="BM1023"/>
  <c r="BN1023"/>
  <c r="BL1024"/>
  <c r="BM1024"/>
  <c r="BN1024"/>
  <c r="BL1025"/>
  <c r="BM1025"/>
  <c r="BN1025"/>
  <c r="BL1026"/>
  <c r="BM1026"/>
  <c r="BN1026"/>
  <c r="BL1027"/>
  <c r="BM1027"/>
  <c r="BN1027"/>
  <c r="BL1028"/>
  <c r="BM1028"/>
  <c r="BN1028"/>
  <c r="BL1029"/>
  <c r="BM1029"/>
  <c r="BN1029"/>
  <c r="BL1030"/>
  <c r="BM1030"/>
  <c r="BN1030"/>
  <c r="BL1031"/>
  <c r="BM1031"/>
  <c r="BN1031"/>
  <c r="BL1032"/>
  <c r="BM1032"/>
  <c r="BN1032"/>
  <c r="BL1033"/>
  <c r="BM1033"/>
  <c r="BN1033"/>
  <c r="BL1034"/>
  <c r="BM1034"/>
  <c r="BN1034"/>
  <c r="BL1035"/>
  <c r="BM1035"/>
  <c r="BN1035"/>
  <c r="BL1036"/>
  <c r="BM1036"/>
  <c r="BN1036"/>
  <c r="BL1037"/>
  <c r="BM1037"/>
  <c r="BN1037"/>
  <c r="BL1038"/>
  <c r="BM1038"/>
  <c r="BN1038"/>
  <c r="BL1039"/>
  <c r="BM1039"/>
  <c r="BN1039"/>
  <c r="BL1040"/>
  <c r="BM1040"/>
  <c r="BN1040"/>
  <c r="BL1041"/>
  <c r="BM1041"/>
  <c r="BN1041"/>
  <c r="BL1042"/>
  <c r="BM1042"/>
  <c r="BN1042"/>
  <c r="BL1043"/>
  <c r="BM1043"/>
  <c r="BN1043"/>
  <c r="BL1044"/>
  <c r="BM1044"/>
  <c r="BN1044"/>
  <c r="BL1045"/>
  <c r="BM1045"/>
  <c r="BN1045"/>
  <c r="BL1046"/>
  <c r="BM1046"/>
  <c r="BN1046"/>
  <c r="BL1047"/>
  <c r="BM1047"/>
  <c r="BN1047"/>
  <c r="BL1048"/>
  <c r="BM1048"/>
  <c r="BN1048"/>
  <c r="BL1049"/>
  <c r="BM1049"/>
  <c r="BN1049"/>
  <c r="BL1050"/>
  <c r="BM1050"/>
  <c r="BN1050"/>
  <c r="BL1051"/>
  <c r="BM1051"/>
  <c r="BN1051"/>
  <c r="BL1052"/>
  <c r="BM1052"/>
  <c r="BN1052"/>
  <c r="BL1053"/>
  <c r="BM1053"/>
  <c r="BN1053"/>
  <c r="BL1054"/>
  <c r="BM1054"/>
  <c r="BN1054"/>
  <c r="BL1055"/>
  <c r="BM1055"/>
  <c r="BN1055"/>
  <c r="BL1056"/>
  <c r="BM1056"/>
  <c r="BN1056"/>
  <c r="BL1057"/>
  <c r="BM1057"/>
  <c r="BN1057"/>
  <c r="BL1058"/>
  <c r="BM1058"/>
  <c r="BN1058"/>
  <c r="BL1059"/>
  <c r="BM1059"/>
  <c r="BN1059"/>
  <c r="BL1060"/>
  <c r="BM1060"/>
  <c r="BN1060"/>
  <c r="BL1061"/>
  <c r="BM1061"/>
  <c r="BN1061"/>
  <c r="BL1062"/>
  <c r="BM1062"/>
  <c r="BN1062"/>
  <c r="BL1063"/>
  <c r="BM1063"/>
  <c r="BN1063"/>
  <c r="BL1064"/>
  <c r="BM1064"/>
  <c r="BN1064"/>
  <c r="BL1065"/>
  <c r="BM1065"/>
  <c r="BN1065"/>
  <c r="BL1066"/>
  <c r="BM1066"/>
  <c r="BN1066"/>
  <c r="BL1067"/>
  <c r="BM1067"/>
  <c r="BN1067"/>
  <c r="BL1068"/>
  <c r="BM1068"/>
  <c r="BN1068"/>
  <c r="BL1069"/>
  <c r="BM1069"/>
  <c r="BN1069"/>
  <c r="BL1070"/>
  <c r="BM1070"/>
  <c r="BN1070"/>
  <c r="BL1071"/>
  <c r="BM1071"/>
  <c r="BN1071"/>
  <c r="BL1072"/>
  <c r="BM1072"/>
  <c r="BN1072"/>
  <c r="BL1073"/>
  <c r="BM1073"/>
  <c r="BN1073"/>
  <c r="BL1074"/>
  <c r="BM1074"/>
  <c r="BN1074"/>
  <c r="BL1075"/>
  <c r="BM1075"/>
  <c r="BN1075"/>
  <c r="BL1076"/>
  <c r="BM1076"/>
  <c r="BN1076"/>
  <c r="BL1077"/>
  <c r="BM1077"/>
  <c r="BN1077"/>
  <c r="BL1078"/>
  <c r="BM1078"/>
  <c r="BN1078"/>
  <c r="BL1079"/>
  <c r="BM1079"/>
  <c r="BN1079"/>
  <c r="BL1080"/>
  <c r="BM1080"/>
  <c r="BN1080"/>
  <c r="BL1081"/>
  <c r="BM1081"/>
  <c r="BN1081"/>
  <c r="BL1082"/>
  <c r="BM1082"/>
  <c r="BN1082"/>
  <c r="BL1083"/>
  <c r="BM1083"/>
  <c r="BN1083"/>
  <c r="BL1084"/>
  <c r="BM1084"/>
  <c r="BN1084"/>
  <c r="BL1085"/>
  <c r="BM1085"/>
  <c r="BN1085"/>
  <c r="BL1086"/>
  <c r="BM1086"/>
  <c r="BN1086"/>
  <c r="BL1087"/>
  <c r="BM1087"/>
  <c r="BN1087"/>
  <c r="BL1088"/>
  <c r="BM1088"/>
  <c r="BN1088"/>
  <c r="BL1089"/>
  <c r="BM1089"/>
  <c r="BN1089"/>
  <c r="BL1090"/>
  <c r="BM1090"/>
  <c r="BN1090"/>
  <c r="BL1091"/>
  <c r="BM1091"/>
  <c r="BN1091"/>
  <c r="BL1092"/>
  <c r="BM1092"/>
  <c r="BN1092"/>
  <c r="BL1093"/>
  <c r="BM1093"/>
  <c r="BN1093"/>
  <c r="BL1094"/>
  <c r="BM1094"/>
  <c r="BN1094"/>
  <c r="BL1095"/>
  <c r="BM1095"/>
  <c r="BN1095"/>
  <c r="BL1096"/>
  <c r="BM1096"/>
  <c r="BN1096"/>
  <c r="BL1097"/>
  <c r="BM1097"/>
  <c r="BN1097"/>
  <c r="BL1098"/>
  <c r="BM1098"/>
  <c r="BN1098"/>
  <c r="BL1099"/>
  <c r="BM1099"/>
  <c r="BN1099"/>
  <c r="BL1100"/>
  <c r="BM1100"/>
  <c r="BN1100"/>
  <c r="BL1101"/>
  <c r="BM1101"/>
  <c r="BN1101"/>
  <c r="BL1102"/>
  <c r="BM1102"/>
  <c r="BN1102"/>
  <c r="BL1103"/>
  <c r="BM1103"/>
  <c r="BN1103"/>
  <c r="BL1104"/>
  <c r="BM1104"/>
  <c r="BN1104"/>
  <c r="BL1105"/>
  <c r="BM1105"/>
  <c r="BN1105"/>
  <c r="BL1106"/>
  <c r="BM1106"/>
  <c r="BN1106"/>
  <c r="BL1107"/>
  <c r="BM1107"/>
  <c r="BN1107"/>
  <c r="BL1108"/>
  <c r="BM1108"/>
  <c r="BN1108"/>
  <c r="BL1109"/>
  <c r="BM1109"/>
  <c r="BN1109"/>
  <c r="BL1110"/>
  <c r="BM1110"/>
  <c r="BN1110"/>
  <c r="BL1111"/>
  <c r="BM1111"/>
  <c r="BN1111"/>
  <c r="BL1112"/>
  <c r="BM1112"/>
  <c r="BN1112"/>
  <c r="BL1113"/>
  <c r="BM1113"/>
  <c r="BN1113"/>
  <c r="BL1114"/>
  <c r="BM1114"/>
  <c r="BN1114"/>
  <c r="BL1115"/>
  <c r="BM1115"/>
  <c r="BN1115"/>
  <c r="BL1116"/>
  <c r="BM1116"/>
  <c r="BN1116"/>
  <c r="BL1117"/>
  <c r="BM1117"/>
  <c r="BN1117"/>
  <c r="BL1118"/>
  <c r="BM1118"/>
  <c r="BN1118"/>
  <c r="BL1119"/>
  <c r="BM1119"/>
  <c r="BN1119"/>
  <c r="BL1120"/>
  <c r="BM1120"/>
  <c r="BN1120"/>
  <c r="BL1121"/>
  <c r="BM1121"/>
  <c r="BN1121"/>
  <c r="BL1122"/>
  <c r="BM1122"/>
  <c r="BN1122"/>
  <c r="BL1123"/>
  <c r="BM1123"/>
  <c r="BN1123"/>
  <c r="BL1124"/>
  <c r="BM1124"/>
  <c r="BN1124"/>
  <c r="BL1125"/>
  <c r="BM1125"/>
  <c r="BN1125"/>
  <c r="BL1126"/>
  <c r="BM1126"/>
  <c r="BN1126"/>
  <c r="BL1127"/>
  <c r="BM1127"/>
  <c r="BN1127"/>
  <c r="BL1128"/>
  <c r="BM1128"/>
  <c r="BN1128"/>
  <c r="BL1129"/>
  <c r="BM1129"/>
  <c r="BN1129"/>
  <c r="BL1130"/>
  <c r="BM1130"/>
  <c r="BN1130"/>
  <c r="BL1131"/>
  <c r="BM1131"/>
  <c r="BN1131"/>
  <c r="BL1132"/>
  <c r="BM1132"/>
  <c r="BN1132"/>
  <c r="BL1133"/>
  <c r="BM1133"/>
  <c r="BN1133"/>
  <c r="BL1134"/>
  <c r="BM1134"/>
  <c r="BN1134"/>
  <c r="BL1135"/>
  <c r="BM1135"/>
  <c r="BN1135"/>
  <c r="BL1136"/>
  <c r="BM1136"/>
  <c r="BN1136"/>
  <c r="BL1137"/>
  <c r="BM1137"/>
  <c r="BN1137"/>
  <c r="BL1138"/>
  <c r="BM1138"/>
  <c r="BN1138"/>
  <c r="BL1139"/>
  <c r="BM1139"/>
  <c r="BN1139"/>
  <c r="BL1140"/>
  <c r="BM1140"/>
  <c r="BN1140"/>
  <c r="BL1141"/>
  <c r="BM1141"/>
  <c r="BN1141"/>
  <c r="BL1142"/>
  <c r="BM1142"/>
  <c r="BN1142"/>
  <c r="BL1143"/>
  <c r="BM1143"/>
  <c r="BN1143"/>
  <c r="BL1144"/>
  <c r="BM1144"/>
  <c r="BN1144"/>
  <c r="BL1145"/>
  <c r="BM1145"/>
  <c r="BN1145"/>
  <c r="BL1146"/>
  <c r="BM1146"/>
  <c r="BN1146"/>
  <c r="BL1147"/>
  <c r="BM1147"/>
  <c r="BN1147"/>
  <c r="BL1148"/>
  <c r="BM1148"/>
  <c r="BN1148"/>
  <c r="BL1149"/>
  <c r="BM1149"/>
  <c r="BN1149"/>
  <c r="BL1150"/>
  <c r="BM1150"/>
  <c r="BN1150"/>
  <c r="BL1151"/>
  <c r="BM1151"/>
  <c r="BN1151"/>
  <c r="BL1152"/>
  <c r="BM1152"/>
  <c r="BN1152"/>
  <c r="BL1153"/>
  <c r="BM1153"/>
  <c r="BN1153"/>
  <c r="BL1154"/>
  <c r="BM1154"/>
  <c r="BN1154"/>
  <c r="BL1155"/>
  <c r="BM1155"/>
  <c r="BN1155"/>
  <c r="BL1156"/>
  <c r="BM1156"/>
  <c r="BN1156"/>
  <c r="BL1157"/>
  <c r="BM1157"/>
  <c r="BN1157"/>
  <c r="BL1158"/>
  <c r="BM1158"/>
  <c r="BN1158"/>
  <c r="BL1159"/>
  <c r="BM1159"/>
  <c r="BN1159"/>
  <c r="BL1160"/>
  <c r="BM1160"/>
  <c r="BN1160"/>
  <c r="BL1161"/>
  <c r="BM1161"/>
  <c r="BN1161"/>
  <c r="BL1162"/>
  <c r="BM1162"/>
  <c r="BN1162"/>
  <c r="BL1163"/>
  <c r="BM1163"/>
  <c r="BN1163"/>
  <c r="BL1164"/>
  <c r="BM1164"/>
  <c r="BN1164"/>
  <c r="BL1165"/>
  <c r="BM1165"/>
  <c r="BN1165"/>
  <c r="BL1166"/>
  <c r="BM1166"/>
  <c r="BN1166"/>
  <c r="BL1167"/>
  <c r="BM1167"/>
  <c r="BN1167"/>
  <c r="BL1168"/>
  <c r="BM1168"/>
  <c r="BN1168"/>
  <c r="BL1169"/>
  <c r="BM1169"/>
  <c r="BN1169"/>
  <c r="BL1170"/>
  <c r="BM1170"/>
  <c r="BN1170"/>
  <c r="BL1171"/>
  <c r="BM1171"/>
  <c r="BN1171"/>
  <c r="BL1172"/>
  <c r="BM1172"/>
  <c r="BN1172"/>
  <c r="BL1173"/>
  <c r="BM1173"/>
  <c r="BN1173"/>
  <c r="BL1174"/>
  <c r="BM1174"/>
  <c r="BN1174"/>
  <c r="BL1175"/>
  <c r="BM1175"/>
  <c r="BN1175"/>
  <c r="BL1176"/>
  <c r="BM1176"/>
  <c r="BN1176"/>
  <c r="BL1177"/>
  <c r="BM1177"/>
  <c r="BN1177"/>
  <c r="BL1178"/>
  <c r="BM1178"/>
  <c r="BN1178"/>
  <c r="BL1179"/>
  <c r="BM1179"/>
  <c r="BN1179"/>
  <c r="BL1180"/>
  <c r="BM1180"/>
  <c r="BN1180"/>
  <c r="BL1181"/>
  <c r="BM1181"/>
  <c r="BN1181"/>
  <c r="BL1182"/>
  <c r="BM1182"/>
  <c r="BN1182"/>
  <c r="BL1183"/>
  <c r="BM1183"/>
  <c r="BN1183"/>
  <c r="BL1184"/>
  <c r="BM1184"/>
  <c r="BN1184"/>
  <c r="BL1185"/>
  <c r="BM1185"/>
  <c r="BN1185"/>
  <c r="BL1186"/>
  <c r="BM1186"/>
  <c r="BN1186"/>
  <c r="BL1187"/>
  <c r="BM1187"/>
  <c r="BN1187"/>
  <c r="BL1188"/>
  <c r="BM1188"/>
  <c r="BN1188"/>
  <c r="BL1189"/>
  <c r="BM1189"/>
  <c r="BN1189"/>
  <c r="BL1190"/>
  <c r="BM1190"/>
  <c r="BN1190"/>
  <c r="BL1191"/>
  <c r="BM1191"/>
  <c r="BN1191"/>
  <c r="BL1192"/>
  <c r="BM1192"/>
  <c r="BN1192"/>
  <c r="BL1193"/>
  <c r="BM1193"/>
  <c r="BN1193"/>
  <c r="BL1194"/>
  <c r="BM1194"/>
  <c r="BN1194"/>
  <c r="BL1195"/>
  <c r="BM1195"/>
  <c r="BN1195"/>
  <c r="BL1196"/>
  <c r="BM1196"/>
  <c r="BN1196"/>
  <c r="BL1197"/>
  <c r="BM1197"/>
  <c r="BN1197"/>
  <c r="BL1198"/>
  <c r="BM1198"/>
  <c r="BN1198"/>
  <c r="BL1199"/>
  <c r="BM1199"/>
  <c r="BN1199"/>
  <c r="BL1200"/>
  <c r="BM1200"/>
  <c r="BN1200"/>
  <c r="BL1201"/>
  <c r="BM1201"/>
  <c r="BN1201"/>
  <c r="BL1202"/>
  <c r="BM1202"/>
  <c r="BN1202"/>
  <c r="BL1203"/>
  <c r="BM1203"/>
  <c r="BN1203"/>
  <c r="BL1204"/>
  <c r="BM1204"/>
  <c r="BN1204"/>
  <c r="BL1205"/>
  <c r="BM1205"/>
  <c r="BN1205"/>
  <c r="BL1206"/>
  <c r="BM1206"/>
  <c r="BN1206"/>
  <c r="BL1207"/>
  <c r="BM1207"/>
  <c r="BN1207"/>
  <c r="BL1208"/>
  <c r="BM1208"/>
  <c r="BN1208"/>
  <c r="BL1209"/>
  <c r="BM1209"/>
  <c r="BN1209"/>
  <c r="BL1210"/>
  <c r="BM1210"/>
  <c r="BN1210"/>
  <c r="BL1211"/>
  <c r="BM1211"/>
  <c r="BN1211"/>
  <c r="BL1212"/>
  <c r="BM1212"/>
  <c r="BN1212"/>
  <c r="BL1213"/>
  <c r="BM1213"/>
  <c r="BN1213"/>
  <c r="BL1214"/>
  <c r="BM1214"/>
  <c r="BN1214"/>
  <c r="BL1215"/>
  <c r="BM1215"/>
  <c r="BN1215"/>
  <c r="BL1216"/>
  <c r="BM1216"/>
  <c r="BN1216"/>
  <c r="BL1217"/>
  <c r="BM1217"/>
  <c r="BN1217"/>
  <c r="BL1218"/>
  <c r="BM1218"/>
  <c r="BN1218"/>
  <c r="BL1219"/>
  <c r="BM1219"/>
  <c r="BN1219"/>
  <c r="BL1220"/>
  <c r="BM1220"/>
  <c r="BN1220"/>
  <c r="BL1221"/>
  <c r="BM1221"/>
  <c r="BN1221"/>
  <c r="BL1222"/>
  <c r="BM1222"/>
  <c r="BN1222"/>
  <c r="BL1223"/>
  <c r="BM1223"/>
  <c r="BN1223"/>
  <c r="BL1224"/>
  <c r="BM1224"/>
  <c r="BN1224"/>
  <c r="BL1225"/>
  <c r="BM1225"/>
  <c r="BN1225"/>
  <c r="BL1226"/>
  <c r="BM1226"/>
  <c r="BN1226"/>
  <c r="BL1227"/>
  <c r="BM1227"/>
  <c r="BN1227"/>
  <c r="BL1228"/>
  <c r="BM1228"/>
  <c r="BN1228"/>
  <c r="BL1229"/>
  <c r="BM1229"/>
  <c r="BN1229"/>
  <c r="BL1230"/>
  <c r="BM1230"/>
  <c r="BN1230"/>
  <c r="BL1231"/>
  <c r="BM1231"/>
  <c r="BN1231"/>
  <c r="BL1232"/>
  <c r="BM1232"/>
  <c r="BN1232"/>
  <c r="BL1233"/>
  <c r="BM1233"/>
  <c r="BN1233"/>
  <c r="BL1234"/>
  <c r="BM1234"/>
  <c r="BN1234"/>
  <c r="BL1235"/>
  <c r="BM1235"/>
  <c r="BN1235"/>
  <c r="BL1236"/>
  <c r="BM1236"/>
  <c r="BN1236"/>
  <c r="BL1237"/>
  <c r="BM1237"/>
  <c r="BN1237"/>
  <c r="BL1238"/>
  <c r="BM1238"/>
  <c r="BN1238"/>
  <c r="BL1239"/>
  <c r="BM1239"/>
  <c r="BN1239"/>
  <c r="BL1240"/>
  <c r="BM1240"/>
  <c r="BN1240"/>
  <c r="BL1241"/>
  <c r="BM1241"/>
  <c r="BN1241"/>
  <c r="BL1242"/>
  <c r="BM1242"/>
  <c r="BN1242"/>
  <c r="BL1243"/>
  <c r="BM1243"/>
  <c r="BN1243"/>
  <c r="BL1244"/>
  <c r="BM1244"/>
  <c r="BN1244"/>
  <c r="BL1245"/>
  <c r="BM1245"/>
  <c r="BN1245"/>
  <c r="BL1246"/>
  <c r="BM1246"/>
  <c r="BN1246"/>
  <c r="BL1247"/>
  <c r="BM1247"/>
  <c r="BN1247"/>
  <c r="BL1248"/>
  <c r="BM1248"/>
  <c r="BN1248"/>
  <c r="BL1249"/>
  <c r="BM1249"/>
  <c r="BN1249"/>
  <c r="BL1250"/>
  <c r="BM1250"/>
  <c r="BN1250"/>
  <c r="BL1251"/>
  <c r="BM1251"/>
  <c r="BN1251"/>
  <c r="BL1252"/>
  <c r="BM1252"/>
  <c r="BN1252"/>
  <c r="BL1253"/>
  <c r="BM1253"/>
  <c r="BN1253"/>
  <c r="BL1254"/>
  <c r="BM1254"/>
  <c r="BN1254"/>
  <c r="BL1255"/>
  <c r="BM1255"/>
  <c r="BN1255"/>
  <c r="BL1256"/>
  <c r="BM1256"/>
  <c r="BN1256"/>
  <c r="BL1257"/>
  <c r="BM1257"/>
  <c r="BN1257"/>
  <c r="BL1258"/>
  <c r="BM1258"/>
  <c r="BN1258"/>
  <c r="BL1259"/>
  <c r="BM1259"/>
  <c r="BN1259"/>
  <c r="BL1260"/>
  <c r="BM1260"/>
  <c r="BN1260"/>
  <c r="BL1261"/>
  <c r="BM1261"/>
  <c r="BN1261"/>
  <c r="BL1262"/>
  <c r="BM1262"/>
  <c r="BN1262"/>
  <c r="BL1263"/>
  <c r="BM1263"/>
  <c r="BN1263"/>
  <c r="BL1264"/>
  <c r="BM1264"/>
  <c r="BN1264"/>
  <c r="BL1265"/>
  <c r="BM1265"/>
  <c r="BN1265"/>
  <c r="BL1266"/>
  <c r="BM1266"/>
  <c r="BN1266"/>
  <c r="BL1267"/>
  <c r="BM1267"/>
  <c r="BN1267"/>
  <c r="BL1268"/>
  <c r="BM1268"/>
  <c r="BN1268"/>
  <c r="BL1269"/>
  <c r="BM1269"/>
  <c r="BN1269"/>
  <c r="BL1270"/>
  <c r="BM1270"/>
  <c r="BN1270"/>
  <c r="BL1271"/>
  <c r="BM1271"/>
  <c r="BN1271"/>
  <c r="BL1272"/>
  <c r="BM1272"/>
  <c r="BN1272"/>
  <c r="BL1273"/>
  <c r="BM1273"/>
  <c r="BN1273"/>
  <c r="BL1274"/>
  <c r="BM1274"/>
  <c r="BN1274"/>
  <c r="BL1275"/>
  <c r="BM1275"/>
  <c r="BN1275"/>
  <c r="BL1276"/>
  <c r="BM1276"/>
  <c r="BN1276"/>
  <c r="BL1277"/>
  <c r="BM1277"/>
  <c r="BN1277"/>
  <c r="BL1278"/>
  <c r="BM1278"/>
  <c r="BN1278"/>
  <c r="BL1279"/>
  <c r="BM1279"/>
  <c r="BN1279"/>
  <c r="BL1280"/>
  <c r="BM1280"/>
  <c r="BN1280"/>
  <c r="BL1281"/>
  <c r="BM1281"/>
  <c r="BN1281"/>
  <c r="BL1282"/>
  <c r="BM1282"/>
  <c r="BN1282"/>
  <c r="BL1283"/>
  <c r="BM1283"/>
  <c r="BN1283"/>
  <c r="BL1284"/>
  <c r="BM1284"/>
  <c r="BN1284"/>
  <c r="BL1285"/>
  <c r="BM1285"/>
  <c r="BN1285"/>
  <c r="BL1286"/>
  <c r="BM1286"/>
  <c r="BN1286"/>
  <c r="BL1287"/>
  <c r="BM1287"/>
  <c r="BN1287"/>
  <c r="BL1288"/>
  <c r="BM1288"/>
  <c r="BN1288"/>
  <c r="BL1289"/>
  <c r="BM1289"/>
  <c r="BN1289"/>
  <c r="BL1290"/>
  <c r="BM1290"/>
  <c r="BN1290"/>
  <c r="BL1291"/>
  <c r="BM1291"/>
  <c r="BN1291"/>
  <c r="BL1292"/>
  <c r="BM1292"/>
  <c r="BN1292"/>
  <c r="BL1293"/>
  <c r="BM1293"/>
  <c r="BN1293"/>
  <c r="BL1294"/>
  <c r="BM1294"/>
  <c r="BN1294"/>
  <c r="BL1295"/>
  <c r="BM1295"/>
  <c r="BN1295"/>
  <c r="BL1296"/>
  <c r="BM1296"/>
  <c r="BN1296"/>
  <c r="BL1297"/>
  <c r="BM1297"/>
  <c r="BN1297"/>
  <c r="BL1298"/>
  <c r="BM1298"/>
  <c r="BN1298"/>
  <c r="BL1299"/>
  <c r="BM1299"/>
  <c r="BN1299"/>
  <c r="BL1300"/>
  <c r="BM1300"/>
  <c r="BN1300"/>
  <c r="BL1301"/>
  <c r="BM1301"/>
  <c r="BN1301"/>
  <c r="BL1302"/>
  <c r="BM1302"/>
  <c r="BN1302"/>
  <c r="BL1303"/>
  <c r="BM1303"/>
  <c r="BN1303"/>
  <c r="BL1304"/>
  <c r="BM1304"/>
  <c r="BN1304"/>
  <c r="BL1305"/>
  <c r="BM1305"/>
  <c r="BN1305"/>
  <c r="BL1306"/>
  <c r="BM1306"/>
  <c r="BN1306"/>
  <c r="BL1307"/>
  <c r="BM1307"/>
  <c r="BN1307"/>
  <c r="BL1308"/>
  <c r="BM1308"/>
  <c r="BN1308"/>
  <c r="BL1309"/>
  <c r="BM1309"/>
  <c r="BN1309"/>
  <c r="BL1310"/>
  <c r="BM1310"/>
  <c r="BN1310"/>
  <c r="BL1311"/>
  <c r="BM1311"/>
  <c r="BN1311"/>
  <c r="BL1312"/>
  <c r="BM1312"/>
  <c r="BN1312"/>
  <c r="BL1313"/>
  <c r="BM1313"/>
  <c r="BN1313"/>
  <c r="BL1314"/>
  <c r="BM1314"/>
  <c r="BN1314"/>
  <c r="BL1315"/>
  <c r="BM1315"/>
  <c r="BN1315"/>
  <c r="BL1316"/>
  <c r="BM1316"/>
  <c r="BN1316"/>
  <c r="BL1317"/>
  <c r="BM1317"/>
  <c r="BN1317"/>
  <c r="BL1318"/>
  <c r="BM1318"/>
  <c r="BN1318"/>
  <c r="BL1319"/>
  <c r="BM1319"/>
  <c r="BN1319"/>
  <c r="BL1320"/>
  <c r="BM1320"/>
  <c r="BN1320"/>
  <c r="BL1321"/>
  <c r="BM1321"/>
  <c r="BN1321"/>
  <c r="BL1322"/>
  <c r="BM1322"/>
  <c r="BN1322"/>
  <c r="BL1323"/>
  <c r="BM1323"/>
  <c r="BN1323"/>
  <c r="BL1324"/>
  <c r="BM1324"/>
  <c r="BN1324"/>
  <c r="BL1325"/>
  <c r="BM1325"/>
  <c r="BN1325"/>
  <c r="BL1326"/>
  <c r="BM1326"/>
  <c r="BN1326"/>
  <c r="BL1327"/>
  <c r="BM1327"/>
  <c r="BN1327"/>
  <c r="BL1328"/>
  <c r="BM1328"/>
  <c r="BN1328"/>
  <c r="BL1329"/>
  <c r="BM1329"/>
  <c r="BN1329"/>
  <c r="BL1330"/>
  <c r="BM1330"/>
  <c r="BN1330"/>
  <c r="BL1331"/>
  <c r="BM1331"/>
  <c r="BN1331"/>
  <c r="BL1332"/>
  <c r="BM1332"/>
  <c r="BN1332"/>
  <c r="BL1333"/>
  <c r="BM1333"/>
  <c r="BN1333"/>
  <c r="BL1334"/>
  <c r="BM1334"/>
  <c r="BN1334"/>
  <c r="BL1335"/>
  <c r="BM1335"/>
  <c r="BN1335"/>
  <c r="BL1336"/>
  <c r="BM1336"/>
  <c r="BN1336"/>
  <c r="BL1337"/>
  <c r="BM1337"/>
  <c r="BN1337"/>
  <c r="BL1338"/>
  <c r="BM1338"/>
  <c r="BN1338"/>
  <c r="BL3"/>
  <c r="B105" i="31"/>
  <c r="B108"/>
  <c r="M250" i="14"/>
  <c r="L250"/>
  <c r="K250"/>
  <c r="J250"/>
  <c r="I250"/>
  <c r="G250"/>
  <c r="F250"/>
  <c r="E250"/>
  <c r="D250"/>
  <c r="C250"/>
  <c r="A265" i="25" l="1"/>
  <c r="B265"/>
  <c r="C265"/>
  <c r="A266"/>
  <c r="B266"/>
  <c r="C266"/>
  <c r="A267"/>
  <c r="B267"/>
  <c r="C267"/>
  <c r="A268"/>
  <c r="B268"/>
  <c r="C268"/>
  <c r="A269"/>
  <c r="B269"/>
  <c r="C269"/>
  <c r="A270"/>
  <c r="B270"/>
  <c r="C270"/>
  <c r="A271"/>
  <c r="B271"/>
  <c r="C271"/>
  <c r="A272"/>
  <c r="B272"/>
  <c r="C272"/>
  <c r="A273"/>
  <c r="B273"/>
  <c r="C273"/>
  <c r="A274"/>
  <c r="B274"/>
  <c r="C274"/>
  <c r="A275"/>
  <c r="B275"/>
  <c r="C275"/>
  <c r="A276"/>
  <c r="B276"/>
  <c r="C276"/>
  <c r="A277"/>
  <c r="B277"/>
  <c r="C277"/>
  <c r="A278"/>
  <c r="B278"/>
  <c r="C278"/>
  <c r="A249"/>
  <c r="B249"/>
  <c r="A250"/>
  <c r="B250"/>
  <c r="A251"/>
  <c r="B251"/>
  <c r="C251"/>
  <c r="A252"/>
  <c r="B252"/>
  <c r="C252"/>
  <c r="A253"/>
  <c r="B253"/>
  <c r="C253"/>
  <c r="A254"/>
  <c r="B254"/>
  <c r="C254"/>
  <c r="A255"/>
  <c r="B255"/>
  <c r="C255"/>
  <c r="A256"/>
  <c r="B256"/>
  <c r="C256"/>
  <c r="A257"/>
  <c r="B257"/>
  <c r="C257"/>
  <c r="A258"/>
  <c r="B258"/>
  <c r="C258"/>
  <c r="A259"/>
  <c r="B259"/>
  <c r="C259"/>
  <c r="A260"/>
  <c r="B260"/>
  <c r="C260"/>
  <c r="A261"/>
  <c r="B261"/>
  <c r="C261"/>
  <c r="A262"/>
  <c r="B262"/>
  <c r="C262"/>
  <c r="A263"/>
  <c r="B263"/>
  <c r="C263"/>
  <c r="A264"/>
  <c r="B264"/>
  <c r="C264"/>
  <c r="C125" i="15"/>
  <c r="C124"/>
  <c r="C123"/>
  <c r="C122"/>
  <c r="M249" i="14"/>
  <c r="L249"/>
  <c r="K249"/>
  <c r="J249"/>
  <c r="I249"/>
  <c r="H249"/>
  <c r="G249"/>
  <c r="F249"/>
  <c r="E249"/>
  <c r="C249"/>
  <c r="AU993" i="24" l="1"/>
  <c r="AU994"/>
  <c r="AU995"/>
  <c r="AU996"/>
  <c r="AU997"/>
  <c r="AU998"/>
  <c r="AU999"/>
  <c r="AU1000"/>
  <c r="AU1001"/>
  <c r="AU1002"/>
  <c r="AU1003"/>
  <c r="AU1004"/>
  <c r="AU1005"/>
  <c r="AU1006"/>
  <c r="AU1007"/>
  <c r="AU1008"/>
  <c r="AU1009"/>
  <c r="AU1010"/>
  <c r="AU1011"/>
  <c r="AU1012"/>
  <c r="AU1013"/>
  <c r="AU1014"/>
  <c r="AU1015"/>
  <c r="AU1016"/>
  <c r="AU1017"/>
  <c r="AU1018"/>
  <c r="AU1019"/>
  <c r="AU1020"/>
  <c r="AU1021"/>
  <c r="AU1022"/>
  <c r="AU1023"/>
  <c r="AU1024"/>
  <c r="AU1025"/>
  <c r="AU1026"/>
  <c r="AU1027"/>
  <c r="AU1028"/>
  <c r="AU1029"/>
  <c r="AU1030"/>
  <c r="AU1031"/>
  <c r="AU1032"/>
  <c r="AU1033"/>
  <c r="AU1034"/>
  <c r="AU1035"/>
  <c r="AU1036"/>
  <c r="AU1037"/>
  <c r="AU1038"/>
  <c r="AU1039"/>
  <c r="AU1040"/>
  <c r="AU1041"/>
  <c r="AU1042"/>
  <c r="AU1043"/>
  <c r="AU1044"/>
  <c r="AU1045"/>
  <c r="AU1046"/>
  <c r="AU1047"/>
  <c r="AU1048"/>
  <c r="AU1049"/>
  <c r="AU1050"/>
  <c r="AU1051"/>
  <c r="AU1052"/>
  <c r="AU1053"/>
  <c r="AU1054"/>
  <c r="AU1055"/>
  <c r="AU1056"/>
  <c r="AU1057"/>
  <c r="AU1058"/>
  <c r="AU1059"/>
  <c r="AU1060"/>
  <c r="AU1061"/>
  <c r="AU1062"/>
  <c r="AU1063"/>
  <c r="AU1064"/>
  <c r="AU1065"/>
  <c r="AU1066"/>
  <c r="AU1067"/>
  <c r="AU1068"/>
  <c r="AU1069"/>
  <c r="AU1070"/>
  <c r="AU1071"/>
  <c r="AU1072"/>
  <c r="AU1073"/>
  <c r="AU1074"/>
  <c r="AU1075"/>
  <c r="AU1076"/>
  <c r="AU1077"/>
  <c r="AU1078"/>
  <c r="AU1079"/>
  <c r="AU1080"/>
  <c r="AU1081"/>
  <c r="AU1082"/>
  <c r="AU1083"/>
  <c r="AU1084"/>
  <c r="AU1085"/>
  <c r="AU1086"/>
  <c r="AU1087"/>
  <c r="AU1088"/>
  <c r="AU1089"/>
  <c r="AU1090"/>
  <c r="AU1091"/>
  <c r="AU1092"/>
  <c r="AU1093"/>
  <c r="AU1094"/>
  <c r="AU1095"/>
  <c r="AU1096"/>
  <c r="AU1097"/>
  <c r="AU1098"/>
  <c r="AU1099"/>
  <c r="AU1100"/>
  <c r="AU1101"/>
  <c r="AU1102"/>
  <c r="AU1103"/>
  <c r="AU1104"/>
  <c r="AU1105"/>
  <c r="AU1106"/>
  <c r="AU1107"/>
  <c r="AU1108"/>
  <c r="AU1109"/>
  <c r="AU1110"/>
  <c r="AU1111"/>
  <c r="AU1112"/>
  <c r="AU1113"/>
  <c r="AU1114"/>
  <c r="AU1115"/>
  <c r="AU1116"/>
  <c r="AU1117"/>
  <c r="AU1118"/>
  <c r="AU1119"/>
  <c r="AU1120"/>
  <c r="AU1121"/>
  <c r="AU1122"/>
  <c r="AU1123"/>
  <c r="AU1124"/>
  <c r="AU1125"/>
  <c r="AU1126"/>
  <c r="AU1127"/>
  <c r="AU1128"/>
  <c r="AU1129"/>
  <c r="AU1130"/>
  <c r="AU1131"/>
  <c r="AU1132"/>
  <c r="AU1133"/>
  <c r="AU1134"/>
  <c r="AU1135"/>
  <c r="AU1136"/>
  <c r="AU1137"/>
  <c r="AU1138"/>
  <c r="AU1139"/>
  <c r="AU1140"/>
  <c r="AU1141"/>
  <c r="AU1142"/>
  <c r="AU1143"/>
  <c r="AU1144"/>
  <c r="AU1145"/>
  <c r="AU1146"/>
  <c r="AU1147"/>
  <c r="AU1148"/>
  <c r="AU1149"/>
  <c r="AU1150"/>
  <c r="AU1151"/>
  <c r="AU1152"/>
  <c r="AU1153"/>
  <c r="AU1154"/>
  <c r="AU1155"/>
  <c r="AU1156"/>
  <c r="AU1157"/>
  <c r="AU1158"/>
  <c r="AU1159"/>
  <c r="AU1160"/>
  <c r="AU1161"/>
  <c r="AU1162"/>
  <c r="AU1163"/>
  <c r="AU1164"/>
  <c r="AU1165"/>
  <c r="AU1166"/>
  <c r="AU1167"/>
  <c r="AU1168"/>
  <c r="AU1169"/>
  <c r="AU1170"/>
  <c r="AU1171"/>
  <c r="AU1172"/>
  <c r="AU1173"/>
  <c r="AU1174"/>
  <c r="AU1175"/>
  <c r="AU1176"/>
  <c r="AU1177"/>
  <c r="AU1178"/>
  <c r="AU1179"/>
  <c r="AU1180"/>
  <c r="AU1181"/>
  <c r="AU1182"/>
  <c r="AU1183"/>
  <c r="AU1184"/>
  <c r="AU1185"/>
  <c r="AU1186"/>
  <c r="AU1187"/>
  <c r="AU1188"/>
  <c r="AU1189"/>
  <c r="AU1190"/>
  <c r="AU1191"/>
  <c r="AU1192"/>
  <c r="AU1193"/>
  <c r="AU1194"/>
  <c r="AU1195"/>
  <c r="AU1196"/>
  <c r="AU1197"/>
  <c r="AU1198"/>
  <c r="AU1199"/>
  <c r="AU1200"/>
  <c r="AU1201"/>
  <c r="AU1202"/>
  <c r="AU1203"/>
  <c r="AU1204"/>
  <c r="AU1205"/>
  <c r="AU1206"/>
  <c r="AU1207"/>
  <c r="AU1208"/>
  <c r="AU1209"/>
  <c r="AU1210"/>
  <c r="AU1211"/>
  <c r="AU1212"/>
  <c r="AU1213"/>
  <c r="AU1214"/>
  <c r="AU1215"/>
  <c r="AU1216"/>
  <c r="AU1217"/>
  <c r="AU1218"/>
  <c r="AU1219"/>
  <c r="AU1220"/>
  <c r="AU1221"/>
  <c r="AU1222"/>
  <c r="AU1223"/>
  <c r="AU1224"/>
  <c r="AU1225"/>
  <c r="AU1226"/>
  <c r="AU1227"/>
  <c r="AU1228"/>
  <c r="AU1229"/>
  <c r="AU1230"/>
  <c r="AU1231"/>
  <c r="AU1232"/>
  <c r="AU1233"/>
  <c r="AU1234"/>
  <c r="AU1235"/>
  <c r="AU1236"/>
  <c r="AU1237"/>
  <c r="AU1238"/>
  <c r="AU1239"/>
  <c r="AU1240"/>
  <c r="AU1241"/>
  <c r="AU1242"/>
  <c r="AU1243"/>
  <c r="AU1244"/>
  <c r="AU1245"/>
  <c r="AU1246"/>
  <c r="AU1247"/>
  <c r="AU1248"/>
  <c r="AU1249"/>
  <c r="AU1250"/>
  <c r="AU1251"/>
  <c r="AU1252"/>
  <c r="AU1253"/>
  <c r="AU1254"/>
  <c r="AU1255"/>
  <c r="AU1256"/>
  <c r="AU1257"/>
  <c r="AU1258"/>
  <c r="AU1259"/>
  <c r="AU1260"/>
  <c r="AU1261"/>
  <c r="AU1262"/>
  <c r="AU1263"/>
  <c r="AU1264"/>
  <c r="AU1265"/>
  <c r="AU1266"/>
  <c r="AU1267"/>
  <c r="AU1268"/>
  <c r="AU1269"/>
  <c r="AU1270"/>
  <c r="AU1271"/>
  <c r="AU1272"/>
  <c r="AU1273"/>
  <c r="AU1274"/>
  <c r="AU1275"/>
  <c r="AU1276"/>
  <c r="AU1277"/>
  <c r="AU1278"/>
  <c r="AU1279"/>
  <c r="AU1280"/>
  <c r="AU1281"/>
  <c r="AU1282"/>
  <c r="AU1283"/>
  <c r="AU1284"/>
  <c r="AU1285"/>
  <c r="AU1286"/>
  <c r="AU1287"/>
  <c r="AU1288"/>
  <c r="AU1289"/>
  <c r="AU1290"/>
  <c r="AU1291"/>
  <c r="AU1292"/>
  <c r="AU1293"/>
  <c r="AU1294"/>
  <c r="AU1295"/>
  <c r="AU1296"/>
  <c r="AU1297"/>
  <c r="AU1298"/>
  <c r="AU1299"/>
  <c r="AU1300"/>
  <c r="AU1301"/>
  <c r="AU1302"/>
  <c r="AU1303"/>
  <c r="AU1304"/>
  <c r="AU1305"/>
  <c r="AU1306"/>
  <c r="AU1307"/>
  <c r="AU1308"/>
  <c r="AU1309"/>
  <c r="AU1310"/>
  <c r="AU1311"/>
  <c r="AU1312"/>
  <c r="AU1313"/>
  <c r="AU1314"/>
  <c r="AU1315"/>
  <c r="AU1316"/>
  <c r="AU1317"/>
  <c r="AU1318"/>
  <c r="AU1319"/>
  <c r="AU1320"/>
  <c r="AU1321"/>
  <c r="AU1322"/>
  <c r="AU1323"/>
  <c r="AU1324"/>
  <c r="AU1325"/>
  <c r="AU1326"/>
  <c r="AU1327"/>
  <c r="AU1328"/>
  <c r="AU1329"/>
  <c r="AU1330"/>
  <c r="AU1331"/>
  <c r="AU1332"/>
  <c r="AU1333"/>
  <c r="AU1334"/>
  <c r="AU1335"/>
  <c r="AU1336"/>
  <c r="AU1337"/>
  <c r="AU1338"/>
  <c r="BE993"/>
  <c r="BE994"/>
  <c r="BE995"/>
  <c r="BE996"/>
  <c r="BE997"/>
  <c r="BE998"/>
  <c r="BE999"/>
  <c r="BE1000"/>
  <c r="BE1001"/>
  <c r="BE1002"/>
  <c r="BE1003"/>
  <c r="BE1004"/>
  <c r="BE1005"/>
  <c r="BE1006"/>
  <c r="BE1007"/>
  <c r="BE1008"/>
  <c r="BE1009"/>
  <c r="BE1010"/>
  <c r="BE1011"/>
  <c r="BE1012"/>
  <c r="BE1013"/>
  <c r="BE1014"/>
  <c r="BE1015"/>
  <c r="BE1016"/>
  <c r="BE1017"/>
  <c r="BE1018"/>
  <c r="BE1019"/>
  <c r="BE1020"/>
  <c r="BE1021"/>
  <c r="BE1022"/>
  <c r="BE1023"/>
  <c r="BE1024"/>
  <c r="BE1025"/>
  <c r="BE1026"/>
  <c r="BE1027"/>
  <c r="BE1028"/>
  <c r="BE1029"/>
  <c r="BE1030"/>
  <c r="BE1031"/>
  <c r="BE1032"/>
  <c r="BE1033"/>
  <c r="BE1034"/>
  <c r="BE1035"/>
  <c r="BE1036"/>
  <c r="BE1037"/>
  <c r="BE1038"/>
  <c r="BE1039"/>
  <c r="BE1040"/>
  <c r="BE1041"/>
  <c r="BE1042"/>
  <c r="BE1043"/>
  <c r="BE1044"/>
  <c r="BE1045"/>
  <c r="BE1046"/>
  <c r="BE1047"/>
  <c r="BE1048"/>
  <c r="BE1049"/>
  <c r="BE1050"/>
  <c r="BE1051"/>
  <c r="BE1052"/>
  <c r="BE1053"/>
  <c r="BE1054"/>
  <c r="BE1055"/>
  <c r="BE1056"/>
  <c r="BE1057"/>
  <c r="BE1058"/>
  <c r="BE1059"/>
  <c r="BE1060"/>
  <c r="BE1061"/>
  <c r="BE1062"/>
  <c r="BE1063"/>
  <c r="BE1064"/>
  <c r="BE1065"/>
  <c r="BE1066"/>
  <c r="BE1067"/>
  <c r="BE1068"/>
  <c r="BE1069"/>
  <c r="BE1070"/>
  <c r="BE1071"/>
  <c r="BE1072"/>
  <c r="BE1073"/>
  <c r="BE1074"/>
  <c r="BE1075"/>
  <c r="BE1076"/>
  <c r="BE1077"/>
  <c r="BE1078"/>
  <c r="BE1079"/>
  <c r="BE1080"/>
  <c r="BE1081"/>
  <c r="BE1082"/>
  <c r="BE1083"/>
  <c r="BE1084"/>
  <c r="BE1085"/>
  <c r="BE1086"/>
  <c r="BE1087"/>
  <c r="BE1088"/>
  <c r="BE1089"/>
  <c r="BE1090"/>
  <c r="BE1091"/>
  <c r="BE1092"/>
  <c r="BE1093"/>
  <c r="BE1094"/>
  <c r="BE1095"/>
  <c r="BE1096"/>
  <c r="BE1097"/>
  <c r="BE1098"/>
  <c r="BE1099"/>
  <c r="BE1100"/>
  <c r="BE1101"/>
  <c r="BE1102"/>
  <c r="BE1103"/>
  <c r="BE1104"/>
  <c r="BE1105"/>
  <c r="BE1106"/>
  <c r="BE1107"/>
  <c r="BE1108"/>
  <c r="BE1109"/>
  <c r="BE1110"/>
  <c r="BE1111"/>
  <c r="BE1112"/>
  <c r="BE1113"/>
  <c r="BE1114"/>
  <c r="BE1115"/>
  <c r="BE1116"/>
  <c r="BE1117"/>
  <c r="BE1118"/>
  <c r="BE1119"/>
  <c r="BE1120"/>
  <c r="BE1121"/>
  <c r="BE1122"/>
  <c r="BE1123"/>
  <c r="BE1124"/>
  <c r="BE1125"/>
  <c r="BE1126"/>
  <c r="BE1127"/>
  <c r="BE1128"/>
  <c r="BE1129"/>
  <c r="BE1130"/>
  <c r="BE1131"/>
  <c r="BE1132"/>
  <c r="BE1133"/>
  <c r="BE1134"/>
  <c r="BE1135"/>
  <c r="BE1136"/>
  <c r="BE1137"/>
  <c r="BE1138"/>
  <c r="BE1139"/>
  <c r="BE1140"/>
  <c r="BE1141"/>
  <c r="BE1142"/>
  <c r="BE1143"/>
  <c r="BE1144"/>
  <c r="BE1145"/>
  <c r="BE1146"/>
  <c r="BE1147"/>
  <c r="BE1148"/>
  <c r="BE1149"/>
  <c r="BE1150"/>
  <c r="BE1151"/>
  <c r="BE1152"/>
  <c r="BE1153"/>
  <c r="BE1154"/>
  <c r="BE1155"/>
  <c r="BE1156"/>
  <c r="BE1157"/>
  <c r="BE1158"/>
  <c r="BE1159"/>
  <c r="BE1160"/>
  <c r="BE1161"/>
  <c r="BE1162"/>
  <c r="BE1163"/>
  <c r="BE1164"/>
  <c r="BE1165"/>
  <c r="BE1166"/>
  <c r="BE1167"/>
  <c r="BE1168"/>
  <c r="BE1169"/>
  <c r="BE1170"/>
  <c r="BE1171"/>
  <c r="BE1172"/>
  <c r="BE1173"/>
  <c r="BE1174"/>
  <c r="BE1175"/>
  <c r="BE1176"/>
  <c r="BE1177"/>
  <c r="BE1178"/>
  <c r="BE1179"/>
  <c r="BE1180"/>
  <c r="BE1181"/>
  <c r="BE1182"/>
  <c r="BE1183"/>
  <c r="BE1184"/>
  <c r="BE1185"/>
  <c r="BE1186"/>
  <c r="BE1187"/>
  <c r="BE1188"/>
  <c r="BE1189"/>
  <c r="BE1190"/>
  <c r="BE1191"/>
  <c r="BE1192"/>
  <c r="BE1193"/>
  <c r="BE1194"/>
  <c r="BE1195"/>
  <c r="BE1196"/>
  <c r="BE1197"/>
  <c r="BE1198"/>
  <c r="BE1199"/>
  <c r="BE1200"/>
  <c r="BE1201"/>
  <c r="BE1202"/>
  <c r="BE1203"/>
  <c r="BE1204"/>
  <c r="BE1205"/>
  <c r="BE1206"/>
  <c r="BE1207"/>
  <c r="BE1208"/>
  <c r="BE1209"/>
  <c r="BE1210"/>
  <c r="BE1211"/>
  <c r="BE1212"/>
  <c r="BE1213"/>
  <c r="BE1214"/>
  <c r="BE1215"/>
  <c r="BE1216"/>
  <c r="BE1217"/>
  <c r="BE1218"/>
  <c r="BE1219"/>
  <c r="BE1220"/>
  <c r="BE1221"/>
  <c r="BE1222"/>
  <c r="BE1223"/>
  <c r="BE1224"/>
  <c r="BE1225"/>
  <c r="BE1226"/>
  <c r="BE1227"/>
  <c r="BE1228"/>
  <c r="BE1229"/>
  <c r="BE1230"/>
  <c r="BE1231"/>
  <c r="BE1232"/>
  <c r="BE1233"/>
  <c r="BE1234"/>
  <c r="BE1235"/>
  <c r="BE1236"/>
  <c r="BE1237"/>
  <c r="BE1238"/>
  <c r="BE1239"/>
  <c r="BE1240"/>
  <c r="BE1241"/>
  <c r="BE1242"/>
  <c r="BE1243"/>
  <c r="BE1244"/>
  <c r="BE1245"/>
  <c r="BE1246"/>
  <c r="BE1247"/>
  <c r="BE1248"/>
  <c r="BE1249"/>
  <c r="BE1250"/>
  <c r="BE1251"/>
  <c r="BE1252"/>
  <c r="BE1253"/>
  <c r="BE1254"/>
  <c r="BE1255"/>
  <c r="BE1256"/>
  <c r="BE1257"/>
  <c r="BE1258"/>
  <c r="BE1259"/>
  <c r="BE1260"/>
  <c r="BE1261"/>
  <c r="BE1262"/>
  <c r="BE1263"/>
  <c r="BE1264"/>
  <c r="BE1265"/>
  <c r="BE1266"/>
  <c r="BE1267"/>
  <c r="BE1268"/>
  <c r="BE1269"/>
  <c r="BE1270"/>
  <c r="BE1271"/>
  <c r="BE1272"/>
  <c r="BE1273"/>
  <c r="BE1274"/>
  <c r="BE1275"/>
  <c r="BE1276"/>
  <c r="BE1277"/>
  <c r="BE1278"/>
  <c r="BE1279"/>
  <c r="BE1280"/>
  <c r="BE1281"/>
  <c r="BE1282"/>
  <c r="BE1283"/>
  <c r="BE1284"/>
  <c r="BE1285"/>
  <c r="BE1286"/>
  <c r="BE1287"/>
  <c r="BE1288"/>
  <c r="BE1289"/>
  <c r="BE1290"/>
  <c r="BE1291"/>
  <c r="BE1292"/>
  <c r="BE1293"/>
  <c r="BE1294"/>
  <c r="BE1295"/>
  <c r="BE1296"/>
  <c r="BE1297"/>
  <c r="BE1298"/>
  <c r="BE1299"/>
  <c r="BE1300"/>
  <c r="BE1301"/>
  <c r="BE1302"/>
  <c r="BE1303"/>
  <c r="BE1304"/>
  <c r="BE1305"/>
  <c r="BE1306"/>
  <c r="BE1307"/>
  <c r="BE1308"/>
  <c r="BE1309"/>
  <c r="BE1310"/>
  <c r="BE1311"/>
  <c r="BE1312"/>
  <c r="BE1313"/>
  <c r="BE1314"/>
  <c r="BE1315"/>
  <c r="BE1316"/>
  <c r="BE1317"/>
  <c r="BE1318"/>
  <c r="BE1319"/>
  <c r="BE1320"/>
  <c r="BE1321"/>
  <c r="BE1322"/>
  <c r="BE1323"/>
  <c r="BE1324"/>
  <c r="BE1325"/>
  <c r="BE1326"/>
  <c r="BE1327"/>
  <c r="BE1328"/>
  <c r="BE1329"/>
  <c r="BE1330"/>
  <c r="BE1331"/>
  <c r="BE1332"/>
  <c r="BE1333"/>
  <c r="BE1334"/>
  <c r="BE1335"/>
  <c r="BE1336"/>
  <c r="BE1337"/>
  <c r="BE1338"/>
  <c r="BO993"/>
  <c r="BO994"/>
  <c r="BO995"/>
  <c r="BO996"/>
  <c r="BO997"/>
  <c r="BO998"/>
  <c r="BO999"/>
  <c r="BO1000"/>
  <c r="BO1001"/>
  <c r="BO1002"/>
  <c r="BO1003"/>
  <c r="BO1004"/>
  <c r="BO1005"/>
  <c r="BO1006"/>
  <c r="BO1007"/>
  <c r="BO1008"/>
  <c r="BO1009"/>
  <c r="BO1010"/>
  <c r="BO1011"/>
  <c r="BO1012"/>
  <c r="BO1013"/>
  <c r="BO1014"/>
  <c r="BO1015"/>
  <c r="BO1016"/>
  <c r="BO1017"/>
  <c r="BO1018"/>
  <c r="BO1019"/>
  <c r="BO1020"/>
  <c r="BO1021"/>
  <c r="BO1022"/>
  <c r="BO1023"/>
  <c r="BO1024"/>
  <c r="BO1025"/>
  <c r="BO1026"/>
  <c r="BO1027"/>
  <c r="BO1028"/>
  <c r="BO1029"/>
  <c r="BO1030"/>
  <c r="BO1031"/>
  <c r="BO1032"/>
  <c r="BO1033"/>
  <c r="BO1034"/>
  <c r="BO1035"/>
  <c r="BO1036"/>
  <c r="BO1037"/>
  <c r="BO1038"/>
  <c r="BO1039"/>
  <c r="BO1040"/>
  <c r="BO1041"/>
  <c r="BO1042"/>
  <c r="BO1043"/>
  <c r="BO1044"/>
  <c r="BO1045"/>
  <c r="BO1046"/>
  <c r="BO1047"/>
  <c r="BO1048"/>
  <c r="BO1049"/>
  <c r="BO1050"/>
  <c r="BO1051"/>
  <c r="BO1052"/>
  <c r="BO1053"/>
  <c r="BO1054"/>
  <c r="BO1055"/>
  <c r="BO1056"/>
  <c r="BO1057"/>
  <c r="BO1058"/>
  <c r="BO1059"/>
  <c r="BO1060"/>
  <c r="BO1061"/>
  <c r="BO1062"/>
  <c r="BO1063"/>
  <c r="BO1064"/>
  <c r="BO1065"/>
  <c r="BO1066"/>
  <c r="BO1067"/>
  <c r="BO1068"/>
  <c r="BO1069"/>
  <c r="BO1070"/>
  <c r="BO1071"/>
  <c r="BO1072"/>
  <c r="BO1073"/>
  <c r="BO1074"/>
  <c r="BO1075"/>
  <c r="BO1076"/>
  <c r="BO1077"/>
  <c r="BO1078"/>
  <c r="BO1079"/>
  <c r="BO1080"/>
  <c r="BO1081"/>
  <c r="BO1082"/>
  <c r="BO1083"/>
  <c r="BO1084"/>
  <c r="BO1085"/>
  <c r="BO1086"/>
  <c r="BO1087"/>
  <c r="BO1088"/>
  <c r="BO1089"/>
  <c r="BO1090"/>
  <c r="BO1091"/>
  <c r="BO1092"/>
  <c r="BO1093"/>
  <c r="BO1094"/>
  <c r="BO1095"/>
  <c r="BO1096"/>
  <c r="BO1097"/>
  <c r="BO1098"/>
  <c r="BO1099"/>
  <c r="BO1100"/>
  <c r="BO1101"/>
  <c r="BO1102"/>
  <c r="BO1103"/>
  <c r="BO1104"/>
  <c r="BO1105"/>
  <c r="BO1106"/>
  <c r="BO1107"/>
  <c r="BO1108"/>
  <c r="BO1109"/>
  <c r="BO1110"/>
  <c r="BO1111"/>
  <c r="BO1112"/>
  <c r="BO1113"/>
  <c r="BO1114"/>
  <c r="BO1115"/>
  <c r="BO1116"/>
  <c r="BO1117"/>
  <c r="BO1118"/>
  <c r="BO1119"/>
  <c r="BO1120"/>
  <c r="BO1121"/>
  <c r="BO1122"/>
  <c r="BO1123"/>
  <c r="BO1124"/>
  <c r="BO1125"/>
  <c r="BO1126"/>
  <c r="BO1127"/>
  <c r="BO1128"/>
  <c r="BO1129"/>
  <c r="BO1130"/>
  <c r="BO1131"/>
  <c r="BO1132"/>
  <c r="BO1133"/>
  <c r="BO1134"/>
  <c r="BO1135"/>
  <c r="BO1136"/>
  <c r="BO1137"/>
  <c r="BO1138"/>
  <c r="BO1139"/>
  <c r="BO1140"/>
  <c r="BO1141"/>
  <c r="BO1142"/>
  <c r="BO1143"/>
  <c r="BO1144"/>
  <c r="BO1145"/>
  <c r="BO1146"/>
  <c r="BO1147"/>
  <c r="BO1148"/>
  <c r="BO1149"/>
  <c r="BO1150"/>
  <c r="BO1151"/>
  <c r="BO1152"/>
  <c r="BO1153"/>
  <c r="BO1154"/>
  <c r="BO1155"/>
  <c r="BO1156"/>
  <c r="BO1157"/>
  <c r="BO1158"/>
  <c r="BO1159"/>
  <c r="BO1160"/>
  <c r="BO1161"/>
  <c r="BO1162"/>
  <c r="BO1163"/>
  <c r="BO1164"/>
  <c r="BO1165"/>
  <c r="BO1166"/>
  <c r="BO1167"/>
  <c r="BO1168"/>
  <c r="BO1169"/>
  <c r="BO1170"/>
  <c r="BO1171"/>
  <c r="BO1172"/>
  <c r="BO1173"/>
  <c r="BO1174"/>
  <c r="BO1175"/>
  <c r="BO1176"/>
  <c r="BO1177"/>
  <c r="BO1178"/>
  <c r="BO1179"/>
  <c r="BO1180"/>
  <c r="BO1181"/>
  <c r="BO1182"/>
  <c r="BO1183"/>
  <c r="BO1184"/>
  <c r="BO1185"/>
  <c r="BO1186"/>
  <c r="BO1187"/>
  <c r="BO1188"/>
  <c r="BO1189"/>
  <c r="BO1190"/>
  <c r="BO1191"/>
  <c r="BO1192"/>
  <c r="BO1193"/>
  <c r="BO1194"/>
  <c r="BO1195"/>
  <c r="BO1196"/>
  <c r="BO1197"/>
  <c r="BO1198"/>
  <c r="BO1199"/>
  <c r="BO1200"/>
  <c r="BO1201"/>
  <c r="BO1202"/>
  <c r="BO1203"/>
  <c r="BO1204"/>
  <c r="BO1205"/>
  <c r="BO1206"/>
  <c r="BO1207"/>
  <c r="BO1208"/>
  <c r="BO1209"/>
  <c r="BO1210"/>
  <c r="BO1211"/>
  <c r="BO1212"/>
  <c r="BO1213"/>
  <c r="BO1214"/>
  <c r="BO1215"/>
  <c r="BO1216"/>
  <c r="BO1217"/>
  <c r="BO1218"/>
  <c r="BO1219"/>
  <c r="BO1220"/>
  <c r="BO1221"/>
  <c r="BO1222"/>
  <c r="BO1223"/>
  <c r="BO1224"/>
  <c r="BO1225"/>
  <c r="BO1226"/>
  <c r="BO1227"/>
  <c r="BO1228"/>
  <c r="BO1229"/>
  <c r="BO1230"/>
  <c r="BO1231"/>
  <c r="BO1232"/>
  <c r="BO1233"/>
  <c r="BO1234"/>
  <c r="BO1235"/>
  <c r="BO1236"/>
  <c r="BO1237"/>
  <c r="BO1238"/>
  <c r="BO1239"/>
  <c r="BO1240"/>
  <c r="BO1241"/>
  <c r="BO1242"/>
  <c r="BO1243"/>
  <c r="BO1244"/>
  <c r="BO1245"/>
  <c r="BO1246"/>
  <c r="BO1247"/>
  <c r="BO1248"/>
  <c r="BO1249"/>
  <c r="BO1250"/>
  <c r="BO1251"/>
  <c r="BO1252"/>
  <c r="BO1253"/>
  <c r="BO1254"/>
  <c r="BO1255"/>
  <c r="BO1256"/>
  <c r="BO1257"/>
  <c r="BO1258"/>
  <c r="BO1259"/>
  <c r="BO1260"/>
  <c r="BO1261"/>
  <c r="BO1262"/>
  <c r="BO1263"/>
  <c r="BO1264"/>
  <c r="BO1265"/>
  <c r="BO1266"/>
  <c r="BO1267"/>
  <c r="BO1268"/>
  <c r="BO1269"/>
  <c r="BO1270"/>
  <c r="BO1271"/>
  <c r="BO1272"/>
  <c r="BO1273"/>
  <c r="BO1274"/>
  <c r="BO1275"/>
  <c r="BO1276"/>
  <c r="BO1277"/>
  <c r="BO1278"/>
  <c r="BO1279"/>
  <c r="BO1280"/>
  <c r="BO1281"/>
  <c r="BO1282"/>
  <c r="BO1283"/>
  <c r="BO1284"/>
  <c r="BO1285"/>
  <c r="BO1286"/>
  <c r="BO1287"/>
  <c r="BO1288"/>
  <c r="BO1289"/>
  <c r="BO1290"/>
  <c r="BO1291"/>
  <c r="BO1292"/>
  <c r="BO1293"/>
  <c r="BO1294"/>
  <c r="BO1295"/>
  <c r="BO1296"/>
  <c r="BO1297"/>
  <c r="BO1298"/>
  <c r="BO1299"/>
  <c r="BO1300"/>
  <c r="BO1301"/>
  <c r="BO1302"/>
  <c r="BO1303"/>
  <c r="BO1304"/>
  <c r="BO1305"/>
  <c r="BO1306"/>
  <c r="BO1307"/>
  <c r="BO1308"/>
  <c r="BO1309"/>
  <c r="BO1310"/>
  <c r="BO1311"/>
  <c r="BO1312"/>
  <c r="BO1313"/>
  <c r="BO1314"/>
  <c r="BO1315"/>
  <c r="BO1316"/>
  <c r="BO1317"/>
  <c r="BO1318"/>
  <c r="BO1319"/>
  <c r="BO1320"/>
  <c r="BO1321"/>
  <c r="BO1322"/>
  <c r="BO1323"/>
  <c r="BO1324"/>
  <c r="BO1325"/>
  <c r="BO1326"/>
  <c r="BO1327"/>
  <c r="BO1328"/>
  <c r="BO1329"/>
  <c r="BO1330"/>
  <c r="BO1331"/>
  <c r="BO1332"/>
  <c r="BO1333"/>
  <c r="BO1334"/>
  <c r="BO1335"/>
  <c r="BO1336"/>
  <c r="BO1337"/>
  <c r="BO1338"/>
  <c r="S158" i="33"/>
  <c r="AL158" s="1"/>
  <c r="AA158"/>
  <c r="AB158" s="1"/>
  <c r="AD158"/>
  <c r="AE158"/>
  <c r="AM158"/>
  <c r="AN158"/>
  <c r="AO158"/>
  <c r="S11"/>
  <c r="AL11" s="1"/>
  <c r="AA11"/>
  <c r="AB11" s="1"/>
  <c r="AD11"/>
  <c r="AM11"/>
  <c r="AN11"/>
  <c r="AO11"/>
  <c r="B36" i="31"/>
  <c r="C125" i="13" l="1"/>
  <c r="C126"/>
  <c r="C127"/>
  <c r="C128"/>
  <c r="C124"/>
  <c r="C123"/>
  <c r="C122"/>
  <c r="R299" i="21" l="1"/>
  <c r="R298"/>
  <c r="R297"/>
  <c r="R296"/>
  <c r="R295"/>
  <c r="R294"/>
  <c r="R293"/>
  <c r="R292"/>
  <c r="R107" i="15"/>
  <c r="R106"/>
  <c r="R105"/>
  <c r="M107"/>
  <c r="M106"/>
  <c r="M105"/>
  <c r="H108"/>
  <c r="H107"/>
  <c r="H106"/>
  <c r="H105"/>
  <c r="B103" i="31" l="1"/>
  <c r="C109" i="15"/>
  <c r="C110"/>
  <c r="C108"/>
  <c r="C107"/>
  <c r="C106"/>
  <c r="C105"/>
  <c r="S48" i="33"/>
  <c r="AL48" s="1"/>
  <c r="AA48"/>
  <c r="AD48"/>
  <c r="AM48"/>
  <c r="AN48"/>
  <c r="AO48"/>
  <c r="L248" i="14"/>
  <c r="K248"/>
  <c r="J248"/>
  <c r="I248"/>
  <c r="H248"/>
  <c r="G248"/>
  <c r="F248"/>
  <c r="E248"/>
  <c r="C248"/>
  <c r="AB48" i="33" l="1"/>
  <c r="M299" i="21"/>
  <c r="M298"/>
  <c r="M297"/>
  <c r="M296"/>
  <c r="M295"/>
  <c r="M294"/>
  <c r="M293"/>
  <c r="M292"/>
  <c r="S151" i="33" l="1"/>
  <c r="AL151" s="1"/>
  <c r="AA151"/>
  <c r="AB151" s="1"/>
  <c r="AD151"/>
  <c r="AM151"/>
  <c r="AN151"/>
  <c r="AO151"/>
  <c r="S26"/>
  <c r="AL26" s="1"/>
  <c r="AA26"/>
  <c r="AB26" s="1"/>
  <c r="AD26"/>
  <c r="AM26"/>
  <c r="AN26"/>
  <c r="AO26"/>
  <c r="B126" i="31"/>
  <c r="B127"/>
  <c r="B57"/>
  <c r="H295" i="21"/>
  <c r="H294"/>
  <c r="H293"/>
  <c r="H292"/>
  <c r="C295"/>
  <c r="C294"/>
  <c r="C293"/>
  <c r="C292"/>
  <c r="M247" i="14"/>
  <c r="L247"/>
  <c r="K247"/>
  <c r="J247"/>
  <c r="H247"/>
  <c r="G247"/>
  <c r="F247"/>
  <c r="E247"/>
  <c r="D247"/>
  <c r="C247"/>
  <c r="M246"/>
  <c r="L246"/>
  <c r="K246"/>
  <c r="J246"/>
  <c r="H246"/>
  <c r="G246"/>
  <c r="F246"/>
  <c r="E246"/>
  <c r="D246"/>
  <c r="C246"/>
  <c r="S122" i="33" l="1"/>
  <c r="AL122" s="1"/>
  <c r="AA122"/>
  <c r="AB122" s="1"/>
  <c r="AD122"/>
  <c r="AM122"/>
  <c r="AN122"/>
  <c r="AO122"/>
  <c r="R279" i="21"/>
  <c r="R278"/>
  <c r="R277"/>
  <c r="R276"/>
  <c r="R275"/>
  <c r="R262"/>
  <c r="R261"/>
  <c r="R260"/>
  <c r="R259"/>
  <c r="R258"/>
  <c r="M283"/>
  <c r="M282"/>
  <c r="M281"/>
  <c r="M280"/>
  <c r="M279"/>
  <c r="M278"/>
  <c r="M277"/>
  <c r="M276"/>
  <c r="M275"/>
  <c r="H283" l="1"/>
  <c r="H282"/>
  <c r="H279"/>
  <c r="H278"/>
  <c r="H277"/>
  <c r="H276"/>
  <c r="H275"/>
  <c r="C282"/>
  <c r="C281"/>
  <c r="H281"/>
  <c r="H280"/>
  <c r="C276"/>
  <c r="C277"/>
  <c r="C278"/>
  <c r="C279"/>
  <c r="C280"/>
  <c r="C275"/>
  <c r="S51" i="33" l="1"/>
  <c r="AL51" s="1"/>
  <c r="AA51"/>
  <c r="AB51" s="1"/>
  <c r="AD51"/>
  <c r="AM51"/>
  <c r="AN51"/>
  <c r="AO51"/>
  <c r="B12" i="31"/>
  <c r="M245" i="14"/>
  <c r="L245"/>
  <c r="K245"/>
  <c r="J245"/>
  <c r="H245"/>
  <c r="G245"/>
  <c r="F245"/>
  <c r="E245"/>
  <c r="D245"/>
  <c r="C245"/>
  <c r="M265" i="21" l="1"/>
  <c r="H266"/>
  <c r="C266"/>
  <c r="C267"/>
  <c r="M264"/>
  <c r="M263"/>
  <c r="M262"/>
  <c r="M261"/>
  <c r="M260"/>
  <c r="M259"/>
  <c r="M258"/>
  <c r="H265"/>
  <c r="H264"/>
  <c r="H263"/>
  <c r="H262"/>
  <c r="H261"/>
  <c r="H260"/>
  <c r="H259"/>
  <c r="H258"/>
  <c r="C265"/>
  <c r="C264"/>
  <c r="C263"/>
  <c r="C262"/>
  <c r="C261"/>
  <c r="C260"/>
  <c r="C259"/>
  <c r="C258"/>
  <c r="Z82" i="24" l="1"/>
  <c r="W226" s="1"/>
  <c r="Z81"/>
  <c r="W225" s="1"/>
  <c r="Z80"/>
  <c r="W224" s="1"/>
  <c r="Z79"/>
  <c r="W223" s="1"/>
  <c r="Z78"/>
  <c r="W222" s="1"/>
  <c r="Z77"/>
  <c r="W221" s="1"/>
  <c r="Z76"/>
  <c r="W220" s="1"/>
  <c r="Z75"/>
  <c r="W219" s="1"/>
  <c r="Z74"/>
  <c r="W218" s="1"/>
  <c r="Z73"/>
  <c r="W217" s="1"/>
  <c r="Z72"/>
  <c r="W216" s="1"/>
  <c r="Z71"/>
  <c r="W215" s="1"/>
  <c r="Z70"/>
  <c r="W214" s="1"/>
  <c r="Z69"/>
  <c r="W213" s="1"/>
  <c r="Z68"/>
  <c r="W212" s="1"/>
  <c r="Z67"/>
  <c r="W211" s="1"/>
  <c r="Z66"/>
  <c r="W210" s="1"/>
  <c r="Z65"/>
  <c r="W209" s="1"/>
  <c r="Z64"/>
  <c r="W208" s="1"/>
  <c r="Z63"/>
  <c r="W207" s="1"/>
  <c r="Z62"/>
  <c r="W206" s="1"/>
  <c r="Z61"/>
  <c r="W205" s="1"/>
  <c r="Z60"/>
  <c r="W204" s="1"/>
  <c r="Z59"/>
  <c r="W203" s="1"/>
  <c r="Z58"/>
  <c r="W202" s="1"/>
  <c r="Z57"/>
  <c r="W201" s="1"/>
  <c r="Z56"/>
  <c r="W200" s="1"/>
  <c r="Z55"/>
  <c r="W199" s="1"/>
  <c r="Z54"/>
  <c r="W198" s="1"/>
  <c r="Z53"/>
  <c r="W197" s="1"/>
  <c r="Z52"/>
  <c r="W196" s="1"/>
  <c r="Z51"/>
  <c r="W195" s="1"/>
  <c r="Z50"/>
  <c r="W194" s="1"/>
  <c r="Z49"/>
  <c r="W193" s="1"/>
  <c r="Z48"/>
  <c r="W192" s="1"/>
  <c r="Z47"/>
  <c r="W191" s="1"/>
  <c r="Z46"/>
  <c r="W190" s="1"/>
  <c r="Z45"/>
  <c r="W189" s="1"/>
  <c r="Z44"/>
  <c r="W188" s="1"/>
  <c r="Z43"/>
  <c r="W187" s="1"/>
  <c r="Z42"/>
  <c r="W186" s="1"/>
  <c r="Z41"/>
  <c r="W185" s="1"/>
  <c r="Z40"/>
  <c r="W184" s="1"/>
  <c r="Z39"/>
  <c r="W183" s="1"/>
  <c r="Z38"/>
  <c r="W182" s="1"/>
  <c r="Z37"/>
  <c r="W181" s="1"/>
  <c r="Z36"/>
  <c r="W180" s="1"/>
  <c r="Z35"/>
  <c r="W179" s="1"/>
  <c r="Z34"/>
  <c r="W178" s="1"/>
  <c r="Z33"/>
  <c r="W177" s="1"/>
  <c r="Z32"/>
  <c r="W176" s="1"/>
  <c r="Z31"/>
  <c r="W175" s="1"/>
  <c r="Z30"/>
  <c r="W174" s="1"/>
  <c r="Z29"/>
  <c r="W173" s="1"/>
  <c r="Z28"/>
  <c r="W172" s="1"/>
  <c r="Z27"/>
  <c r="W171" s="1"/>
  <c r="Z26"/>
  <c r="W170" s="1"/>
  <c r="Z25"/>
  <c r="W169" s="1"/>
  <c r="Z24"/>
  <c r="W168" s="1"/>
  <c r="Z23"/>
  <c r="W167" s="1"/>
  <c r="Z22"/>
  <c r="W166" s="1"/>
  <c r="Z21"/>
  <c r="W165" s="1"/>
  <c r="R330" i="16"/>
  <c r="R329"/>
  <c r="R328"/>
  <c r="R327"/>
  <c r="M330"/>
  <c r="M329"/>
  <c r="M328"/>
  <c r="M327"/>
  <c r="H333"/>
  <c r="H332"/>
  <c r="H331"/>
  <c r="H330"/>
  <c r="H329"/>
  <c r="H328"/>
  <c r="H327"/>
  <c r="H326"/>
  <c r="C333"/>
  <c r="C332"/>
  <c r="C331"/>
  <c r="C330"/>
  <c r="C329"/>
  <c r="C328"/>
  <c r="C327"/>
  <c r="C326"/>
  <c r="R315"/>
  <c r="R314"/>
  <c r="R313"/>
  <c r="R312"/>
  <c r="R311"/>
  <c r="R310"/>
  <c r="R309"/>
  <c r="M316"/>
  <c r="M315"/>
  <c r="M314"/>
  <c r="M313"/>
  <c r="M312"/>
  <c r="M311"/>
  <c r="M310"/>
  <c r="M309"/>
  <c r="H316"/>
  <c r="H315"/>
  <c r="H314"/>
  <c r="H313"/>
  <c r="H312"/>
  <c r="H311"/>
  <c r="H310"/>
  <c r="H309"/>
  <c r="C309"/>
  <c r="C310"/>
  <c r="C311"/>
  <c r="C312"/>
  <c r="C313"/>
  <c r="C314"/>
  <c r="C315"/>
  <c r="C306"/>
  <c r="C305"/>
  <c r="C304"/>
  <c r="C303"/>
  <c r="C302"/>
  <c r="C301"/>
  <c r="C300"/>
  <c r="C299"/>
  <c r="C298"/>
  <c r="C297"/>
  <c r="C296"/>
  <c r="C295"/>
  <c r="C294"/>
  <c r="C293"/>
  <c r="C292"/>
  <c r="C340"/>
  <c r="C339"/>
  <c r="C338"/>
  <c r="C337"/>
  <c r="C336"/>
  <c r="C335"/>
  <c r="C334"/>
  <c r="R340"/>
  <c r="R339"/>
  <c r="R338"/>
  <c r="R337"/>
  <c r="R336"/>
  <c r="R335"/>
  <c r="R334"/>
  <c r="R333"/>
  <c r="R332"/>
  <c r="R331"/>
  <c r="R326"/>
  <c r="R306"/>
  <c r="R305"/>
  <c r="R304"/>
  <c r="R303"/>
  <c r="R302"/>
  <c r="R301"/>
  <c r="R300"/>
  <c r="R299"/>
  <c r="R298"/>
  <c r="R297"/>
  <c r="R296"/>
  <c r="R295"/>
  <c r="R294"/>
  <c r="R293"/>
  <c r="R292"/>
  <c r="R323"/>
  <c r="R322"/>
  <c r="R321"/>
  <c r="R320"/>
  <c r="R319"/>
  <c r="R318"/>
  <c r="R317"/>
  <c r="R316"/>
  <c r="C323"/>
  <c r="C322"/>
  <c r="C321"/>
  <c r="C320"/>
  <c r="C319"/>
  <c r="C318"/>
  <c r="C317"/>
  <c r="C316"/>
  <c r="M340"/>
  <c r="H340"/>
  <c r="M339"/>
  <c r="H339"/>
  <c r="M338"/>
  <c r="H338"/>
  <c r="M337"/>
  <c r="H337"/>
  <c r="M336"/>
  <c r="H336"/>
  <c r="M335"/>
  <c r="H335"/>
  <c r="M334"/>
  <c r="H334"/>
  <c r="M333"/>
  <c r="M332"/>
  <c r="M331"/>
  <c r="M326"/>
  <c r="M323"/>
  <c r="H323"/>
  <c r="M322"/>
  <c r="H322"/>
  <c r="M321"/>
  <c r="H321"/>
  <c r="M320"/>
  <c r="H320"/>
  <c r="M319"/>
  <c r="H319"/>
  <c r="M318"/>
  <c r="H318"/>
  <c r="M317"/>
  <c r="H317"/>
  <c r="M108" i="17"/>
  <c r="M107"/>
  <c r="M106"/>
  <c r="M105"/>
  <c r="H108"/>
  <c r="H107"/>
  <c r="H106"/>
  <c r="H105"/>
  <c r="C108"/>
  <c r="C107"/>
  <c r="C106"/>
  <c r="C105"/>
  <c r="S27" i="33" l="1"/>
  <c r="AL27" s="1"/>
  <c r="AA27"/>
  <c r="AB27" s="1"/>
  <c r="AD27"/>
  <c r="AM27"/>
  <c r="AN27"/>
  <c r="AO27"/>
  <c r="B59" i="31"/>
  <c r="M244" i="14"/>
  <c r="L244"/>
  <c r="K244"/>
  <c r="J244"/>
  <c r="I244"/>
  <c r="H244"/>
  <c r="G244"/>
  <c r="F244"/>
  <c r="D244"/>
  <c r="C244"/>
  <c r="S61" i="33" l="1"/>
  <c r="AL61" s="1"/>
  <c r="AA61"/>
  <c r="AB61" s="1"/>
  <c r="AD61"/>
  <c r="AM61"/>
  <c r="AN61"/>
  <c r="AO61"/>
  <c r="B43" i="31"/>
  <c r="M71" i="19"/>
  <c r="M243" i="14" l="1"/>
  <c r="L243"/>
  <c r="K243"/>
  <c r="J243"/>
  <c r="I243"/>
  <c r="G243"/>
  <c r="F243"/>
  <c r="E243"/>
  <c r="D243"/>
  <c r="C243"/>
  <c r="AO400" i="24" l="1"/>
  <c r="AP400"/>
  <c r="AO401"/>
  <c r="AP401"/>
  <c r="AO402"/>
  <c r="AP402"/>
  <c r="AO403"/>
  <c r="AP403"/>
  <c r="AO404"/>
  <c r="AP404"/>
  <c r="AO405"/>
  <c r="AP405"/>
  <c r="AO406"/>
  <c r="AP406"/>
  <c r="AO407"/>
  <c r="AP407"/>
  <c r="AO408"/>
  <c r="AP408"/>
  <c r="AO409"/>
  <c r="AP409"/>
  <c r="AO410"/>
  <c r="AP410"/>
  <c r="AO411"/>
  <c r="AP411"/>
  <c r="AO412"/>
  <c r="AP412"/>
  <c r="AO413"/>
  <c r="AP413"/>
  <c r="AO414"/>
  <c r="AP414"/>
  <c r="AO415"/>
  <c r="AP415"/>
  <c r="AO416"/>
  <c r="AP416"/>
  <c r="AO417"/>
  <c r="AP417"/>
  <c r="AO418"/>
  <c r="AP418"/>
  <c r="AO419"/>
  <c r="AP419"/>
  <c r="AO420"/>
  <c r="AP420"/>
  <c r="AO421"/>
  <c r="AP421"/>
  <c r="AO422"/>
  <c r="AP422"/>
  <c r="AO423"/>
  <c r="AP423"/>
  <c r="AO424"/>
  <c r="AP424"/>
  <c r="AO425"/>
  <c r="AP425"/>
  <c r="AO426"/>
  <c r="AP426"/>
  <c r="AO427"/>
  <c r="AP427"/>
  <c r="AO428"/>
  <c r="AP428"/>
  <c r="AO429"/>
  <c r="AP429"/>
  <c r="AO430"/>
  <c r="AP430"/>
  <c r="AO431"/>
  <c r="AP431"/>
  <c r="AO432"/>
  <c r="AP432"/>
  <c r="AO433"/>
  <c r="AP433"/>
  <c r="AO434"/>
  <c r="AP434"/>
  <c r="AO435"/>
  <c r="AP435"/>
  <c r="AO436"/>
  <c r="AP436"/>
  <c r="AO437"/>
  <c r="AP437"/>
  <c r="AO438"/>
  <c r="AP438"/>
  <c r="AO439"/>
  <c r="AP439"/>
  <c r="AO440"/>
  <c r="AP440"/>
  <c r="AO441"/>
  <c r="AP441"/>
  <c r="AO442"/>
  <c r="AP442"/>
  <c r="AO443"/>
  <c r="AP443"/>
  <c r="AO444"/>
  <c r="AP444"/>
  <c r="AO445"/>
  <c r="AP445"/>
  <c r="AO446"/>
  <c r="AP446"/>
  <c r="AO447"/>
  <c r="AP447"/>
  <c r="AO448"/>
  <c r="AP448"/>
  <c r="AO449"/>
  <c r="AP449"/>
  <c r="AO450"/>
  <c r="AP450"/>
  <c r="AO451"/>
  <c r="AP451"/>
  <c r="AO452"/>
  <c r="AP452"/>
  <c r="AO453"/>
  <c r="AP453"/>
  <c r="AO454"/>
  <c r="AP454"/>
  <c r="AO455"/>
  <c r="AP455"/>
  <c r="AO456"/>
  <c r="AP456"/>
  <c r="AO457"/>
  <c r="AP457"/>
  <c r="AO458"/>
  <c r="AP458"/>
  <c r="AO459"/>
  <c r="AP459"/>
  <c r="AO460"/>
  <c r="AP460"/>
  <c r="AO461"/>
  <c r="AP461"/>
  <c r="AO462"/>
  <c r="AP462"/>
  <c r="AO463"/>
  <c r="AP463"/>
  <c r="AO464"/>
  <c r="AP464"/>
  <c r="AO465"/>
  <c r="AP465"/>
  <c r="AO466"/>
  <c r="AP466"/>
  <c r="AO467"/>
  <c r="AP467"/>
  <c r="AO468"/>
  <c r="AP468"/>
  <c r="AO469"/>
  <c r="AP469"/>
  <c r="AO470"/>
  <c r="AP470"/>
  <c r="AO471"/>
  <c r="AP471"/>
  <c r="AO472"/>
  <c r="AP472"/>
  <c r="AO473"/>
  <c r="AP473"/>
  <c r="AO474"/>
  <c r="AP474"/>
  <c r="AO475"/>
  <c r="AP475"/>
  <c r="AO476"/>
  <c r="AP476"/>
  <c r="AO477"/>
  <c r="AP477"/>
  <c r="AO478"/>
  <c r="AP478"/>
  <c r="AO479"/>
  <c r="AP479"/>
  <c r="AO480"/>
  <c r="AP480"/>
  <c r="AO481"/>
  <c r="AP481"/>
  <c r="AO482"/>
  <c r="AP482"/>
  <c r="AO483"/>
  <c r="AP483"/>
  <c r="AO484"/>
  <c r="AP484"/>
  <c r="AO485"/>
  <c r="AP485"/>
  <c r="AO486"/>
  <c r="AP486"/>
  <c r="AO487"/>
  <c r="AP487"/>
  <c r="AO488"/>
  <c r="AP488"/>
  <c r="AO489"/>
  <c r="AP489"/>
  <c r="AO490"/>
  <c r="AP490"/>
  <c r="AO491"/>
  <c r="AP491"/>
  <c r="AO492"/>
  <c r="AP492"/>
  <c r="AO493"/>
  <c r="AP493"/>
  <c r="AO494"/>
  <c r="AP494"/>
  <c r="AO495"/>
  <c r="AP495"/>
  <c r="AO496"/>
  <c r="AP496"/>
  <c r="AO497"/>
  <c r="AP497"/>
  <c r="AO498"/>
  <c r="AP498"/>
  <c r="AO499"/>
  <c r="AP499"/>
  <c r="AO500"/>
  <c r="AP500"/>
  <c r="AO501"/>
  <c r="AP501"/>
  <c r="AO502"/>
  <c r="AP502"/>
  <c r="AO503"/>
  <c r="AP503"/>
  <c r="AO504"/>
  <c r="AP504"/>
  <c r="AO505"/>
  <c r="AP505"/>
  <c r="AO506"/>
  <c r="AP506"/>
  <c r="AO507"/>
  <c r="AP507"/>
  <c r="AO508"/>
  <c r="AP508"/>
  <c r="AO509"/>
  <c r="AP509"/>
  <c r="AO510"/>
  <c r="AP510"/>
  <c r="AO511"/>
  <c r="AP511"/>
  <c r="AO512"/>
  <c r="AP512"/>
  <c r="AO513"/>
  <c r="AP513"/>
  <c r="AO514"/>
  <c r="AP514"/>
  <c r="AO515"/>
  <c r="AP515"/>
  <c r="AO516"/>
  <c r="AP516"/>
  <c r="AO517"/>
  <c r="AP517"/>
  <c r="AO518"/>
  <c r="AP518"/>
  <c r="AO519"/>
  <c r="AP519"/>
  <c r="AO520"/>
  <c r="AP520"/>
  <c r="AO521"/>
  <c r="AP521"/>
  <c r="AO522"/>
  <c r="AP522"/>
  <c r="AO523"/>
  <c r="AP523"/>
  <c r="AO524"/>
  <c r="AP524"/>
  <c r="AO525"/>
  <c r="AP525"/>
  <c r="AO526"/>
  <c r="AP526"/>
  <c r="AO527"/>
  <c r="AP527"/>
  <c r="AO528"/>
  <c r="AP528"/>
  <c r="AO529"/>
  <c r="AP529"/>
  <c r="AO530"/>
  <c r="AP530"/>
  <c r="AO531"/>
  <c r="AP531"/>
  <c r="AO532"/>
  <c r="AP532"/>
  <c r="AO533"/>
  <c r="AP533"/>
  <c r="AO534"/>
  <c r="AP534"/>
  <c r="AO535"/>
  <c r="AP535"/>
  <c r="AO536"/>
  <c r="AP536"/>
  <c r="AO537"/>
  <c r="AP537"/>
  <c r="AO538"/>
  <c r="AP538"/>
  <c r="AO539"/>
  <c r="AP539"/>
  <c r="AO540"/>
  <c r="AP540"/>
  <c r="AO541"/>
  <c r="AP541"/>
  <c r="AO542"/>
  <c r="AP542"/>
  <c r="AO543"/>
  <c r="AP543"/>
  <c r="AO544"/>
  <c r="AP544"/>
  <c r="AO545"/>
  <c r="AP545"/>
  <c r="AO546"/>
  <c r="AP546"/>
  <c r="AO547"/>
  <c r="AP547"/>
  <c r="AO548"/>
  <c r="AP548"/>
  <c r="AO549"/>
  <c r="AP549"/>
  <c r="AO550"/>
  <c r="AP550"/>
  <c r="AO551"/>
  <c r="AP551"/>
  <c r="AO552"/>
  <c r="AP552"/>
  <c r="AO553"/>
  <c r="AP553"/>
  <c r="AO554"/>
  <c r="AP554"/>
  <c r="AO555"/>
  <c r="AP555"/>
  <c r="AO556"/>
  <c r="AP556"/>
  <c r="AO557"/>
  <c r="AP557"/>
  <c r="AO558"/>
  <c r="AP558"/>
  <c r="AO559"/>
  <c r="AP559"/>
  <c r="AO560"/>
  <c r="AP560"/>
  <c r="AO561"/>
  <c r="AP561"/>
  <c r="AO562"/>
  <c r="AP562"/>
  <c r="AO563"/>
  <c r="AP563"/>
  <c r="AO564"/>
  <c r="AP564"/>
  <c r="AO565"/>
  <c r="AP565"/>
  <c r="AO566"/>
  <c r="AP566"/>
  <c r="AO567"/>
  <c r="AP567"/>
  <c r="AO568"/>
  <c r="AP568"/>
  <c r="AO569"/>
  <c r="AP569"/>
  <c r="AO570"/>
  <c r="AP570"/>
  <c r="AO571"/>
  <c r="AP571"/>
  <c r="AO572"/>
  <c r="AP572"/>
  <c r="AO573"/>
  <c r="AP573"/>
  <c r="AO574"/>
  <c r="AP574"/>
  <c r="AO575"/>
  <c r="AP575"/>
  <c r="AO576"/>
  <c r="AP576"/>
  <c r="AO577"/>
  <c r="AP577"/>
  <c r="AO578"/>
  <c r="AP578"/>
  <c r="AO579"/>
  <c r="AP579"/>
  <c r="AO580"/>
  <c r="AP580"/>
  <c r="AO581"/>
  <c r="AP581"/>
  <c r="AO582"/>
  <c r="AP582"/>
  <c r="AO583"/>
  <c r="AP583"/>
  <c r="AO584"/>
  <c r="AP584"/>
  <c r="AO585"/>
  <c r="AP585"/>
  <c r="AO586"/>
  <c r="AP586"/>
  <c r="AO587"/>
  <c r="AP587"/>
  <c r="AO588"/>
  <c r="AP588"/>
  <c r="AO589"/>
  <c r="AP589"/>
  <c r="AO590"/>
  <c r="AP590"/>
  <c r="AO591"/>
  <c r="AP591"/>
  <c r="AO592"/>
  <c r="AP592"/>
  <c r="AO593"/>
  <c r="AP593"/>
  <c r="AO594"/>
  <c r="AP594"/>
  <c r="AO595"/>
  <c r="AP595"/>
  <c r="AO596"/>
  <c r="AP596"/>
  <c r="AO597"/>
  <c r="AP597"/>
  <c r="AO598"/>
  <c r="AP598"/>
  <c r="AO599"/>
  <c r="AP599"/>
  <c r="AO600"/>
  <c r="AP600"/>
  <c r="AO601"/>
  <c r="AP601"/>
  <c r="AO602"/>
  <c r="AP602"/>
  <c r="AO603"/>
  <c r="AP603"/>
  <c r="AO604"/>
  <c r="AP604"/>
  <c r="AO605"/>
  <c r="AP605"/>
  <c r="AO606"/>
  <c r="AP606"/>
  <c r="AO607"/>
  <c r="AP607"/>
  <c r="AO608"/>
  <c r="AP608"/>
  <c r="AO609"/>
  <c r="AP609"/>
  <c r="AO610"/>
  <c r="AP610"/>
  <c r="AO611"/>
  <c r="AP611"/>
  <c r="AO612"/>
  <c r="AP612"/>
  <c r="AO613"/>
  <c r="AP613"/>
  <c r="AO614"/>
  <c r="AP614"/>
  <c r="AO615"/>
  <c r="AP615"/>
  <c r="AO616"/>
  <c r="AP616"/>
  <c r="AO617"/>
  <c r="AP617"/>
  <c r="AO618"/>
  <c r="AP618"/>
  <c r="AO619"/>
  <c r="AP619"/>
  <c r="AO620"/>
  <c r="AP620"/>
  <c r="AO621"/>
  <c r="AP621"/>
  <c r="AO622"/>
  <c r="AP622"/>
  <c r="AO623"/>
  <c r="AP623"/>
  <c r="AO624"/>
  <c r="AP624"/>
  <c r="AO625"/>
  <c r="AP625"/>
  <c r="AO626"/>
  <c r="AP626"/>
  <c r="AO627"/>
  <c r="AP627"/>
  <c r="AO628"/>
  <c r="AP628"/>
  <c r="AO629"/>
  <c r="AP629"/>
  <c r="AO630"/>
  <c r="AP630"/>
  <c r="AO631"/>
  <c r="AP631"/>
  <c r="AO632"/>
  <c r="AP632"/>
  <c r="AO633"/>
  <c r="AP633"/>
  <c r="AO634"/>
  <c r="AP634"/>
  <c r="AO635"/>
  <c r="AP635"/>
  <c r="AO636"/>
  <c r="AP636"/>
  <c r="AO637"/>
  <c r="AP637"/>
  <c r="AO638"/>
  <c r="AP638"/>
  <c r="AO639"/>
  <c r="AP639"/>
  <c r="AO640"/>
  <c r="AP640"/>
  <c r="AO641"/>
  <c r="AP641"/>
  <c r="AO642"/>
  <c r="AP642"/>
  <c r="AO643"/>
  <c r="AP643"/>
  <c r="AO644"/>
  <c r="AP644"/>
  <c r="AO645"/>
  <c r="AP645"/>
  <c r="AO646"/>
  <c r="AP646"/>
  <c r="AO647"/>
  <c r="AP647"/>
  <c r="AO648"/>
  <c r="AP648"/>
  <c r="AO649"/>
  <c r="AP649"/>
  <c r="AO650"/>
  <c r="AP650"/>
  <c r="AO651"/>
  <c r="AP651"/>
  <c r="AO652"/>
  <c r="AP652"/>
  <c r="AO653"/>
  <c r="AP653"/>
  <c r="AO654"/>
  <c r="AP654"/>
  <c r="AO655"/>
  <c r="AP655"/>
  <c r="AO656"/>
  <c r="AP656"/>
  <c r="AO657"/>
  <c r="AP657"/>
  <c r="AO658"/>
  <c r="AP658"/>
  <c r="AO659"/>
  <c r="AP659"/>
  <c r="AO660"/>
  <c r="AP660"/>
  <c r="AO661"/>
  <c r="AP661"/>
  <c r="AO662"/>
  <c r="AP662"/>
  <c r="AO663"/>
  <c r="AP663"/>
  <c r="AO664"/>
  <c r="AP664"/>
  <c r="AO665"/>
  <c r="AP665"/>
  <c r="AO666"/>
  <c r="AP666"/>
  <c r="AO667"/>
  <c r="AP667"/>
  <c r="AO668"/>
  <c r="AP668"/>
  <c r="AO669"/>
  <c r="AP669"/>
  <c r="AO670"/>
  <c r="AP670"/>
  <c r="AO671"/>
  <c r="AP671"/>
  <c r="AO672"/>
  <c r="AP672"/>
  <c r="AO673"/>
  <c r="AP673"/>
  <c r="AO674"/>
  <c r="AP674"/>
  <c r="AO675"/>
  <c r="AP675"/>
  <c r="AO676"/>
  <c r="AP676"/>
  <c r="AO677"/>
  <c r="AP677"/>
  <c r="AO678"/>
  <c r="AP678"/>
  <c r="AO679"/>
  <c r="AP679"/>
  <c r="AO680"/>
  <c r="AP680"/>
  <c r="AO681"/>
  <c r="AP681"/>
  <c r="AO682"/>
  <c r="AP682"/>
  <c r="AO683"/>
  <c r="AP683"/>
  <c r="AO684"/>
  <c r="AP684"/>
  <c r="AO685"/>
  <c r="AP685"/>
  <c r="AO686"/>
  <c r="AP686"/>
  <c r="AO687"/>
  <c r="AP687"/>
  <c r="AO688"/>
  <c r="AP688"/>
  <c r="AO689"/>
  <c r="AP689"/>
  <c r="AO690"/>
  <c r="AP690"/>
  <c r="AO691"/>
  <c r="AP691"/>
  <c r="AO692"/>
  <c r="AP692"/>
  <c r="AO693"/>
  <c r="AP693"/>
  <c r="AO694"/>
  <c r="AP694"/>
  <c r="AO695"/>
  <c r="AP695"/>
  <c r="AO696"/>
  <c r="AP696"/>
  <c r="AO697"/>
  <c r="AP697"/>
  <c r="AO698"/>
  <c r="AP698"/>
  <c r="AO699"/>
  <c r="AP699"/>
  <c r="AO700"/>
  <c r="AP700"/>
  <c r="AO701"/>
  <c r="AP701"/>
  <c r="AO702"/>
  <c r="AP702"/>
  <c r="AO703"/>
  <c r="AP703"/>
  <c r="AO704"/>
  <c r="AP704"/>
  <c r="AO705"/>
  <c r="AP705"/>
  <c r="AO706"/>
  <c r="AP706"/>
  <c r="AO707"/>
  <c r="AP707"/>
  <c r="AO708"/>
  <c r="AP708"/>
  <c r="AO709"/>
  <c r="AP709"/>
  <c r="AO710"/>
  <c r="AP710"/>
  <c r="AO711"/>
  <c r="AP711"/>
  <c r="AO712"/>
  <c r="AP712"/>
  <c r="AO713"/>
  <c r="AP713"/>
  <c r="AO714"/>
  <c r="AP714"/>
  <c r="AO715"/>
  <c r="AP715"/>
  <c r="AO716"/>
  <c r="AP716"/>
  <c r="AO717"/>
  <c r="AP717"/>
  <c r="AO718"/>
  <c r="AP718"/>
  <c r="AO719"/>
  <c r="AP719"/>
  <c r="AO720"/>
  <c r="AP720"/>
  <c r="AO721"/>
  <c r="AP721"/>
  <c r="AO722"/>
  <c r="AP722"/>
  <c r="AO723"/>
  <c r="AP723"/>
  <c r="AO724"/>
  <c r="AP724"/>
  <c r="AO725"/>
  <c r="AP725"/>
  <c r="AO726"/>
  <c r="AP726"/>
  <c r="AO727"/>
  <c r="AP727"/>
  <c r="AO728"/>
  <c r="AP728"/>
  <c r="AO729"/>
  <c r="AP729"/>
  <c r="AO730"/>
  <c r="AP730"/>
  <c r="AO731"/>
  <c r="AP731"/>
  <c r="AO732"/>
  <c r="AP732"/>
  <c r="AO733"/>
  <c r="AP733"/>
  <c r="AO734"/>
  <c r="AP734"/>
  <c r="AO735"/>
  <c r="AP735"/>
  <c r="AO736"/>
  <c r="AP736"/>
  <c r="AO737"/>
  <c r="AP737"/>
  <c r="AO738"/>
  <c r="AP738"/>
  <c r="AO739"/>
  <c r="AP739"/>
  <c r="AO740"/>
  <c r="AP740"/>
  <c r="AO741"/>
  <c r="AP741"/>
  <c r="AO742"/>
  <c r="AP742"/>
  <c r="AO743"/>
  <c r="AP743"/>
  <c r="AO744"/>
  <c r="AP744"/>
  <c r="AO745"/>
  <c r="AP745"/>
  <c r="AO746"/>
  <c r="AP746"/>
  <c r="AO747"/>
  <c r="AP747"/>
  <c r="AO748"/>
  <c r="AP748"/>
  <c r="AO749"/>
  <c r="AP749"/>
  <c r="AO750"/>
  <c r="AP750"/>
  <c r="AO751"/>
  <c r="AP751"/>
  <c r="AO752"/>
  <c r="AP752"/>
  <c r="AO753"/>
  <c r="AP753"/>
  <c r="AO754"/>
  <c r="AP754"/>
  <c r="AO755"/>
  <c r="AP755"/>
  <c r="AO756"/>
  <c r="AP756"/>
  <c r="AO757"/>
  <c r="AP757"/>
  <c r="AO758"/>
  <c r="AP758"/>
  <c r="AO759"/>
  <c r="AP759"/>
  <c r="AO760"/>
  <c r="AP760"/>
  <c r="AO761"/>
  <c r="AP761"/>
  <c r="AO762"/>
  <c r="AP762"/>
  <c r="AO763"/>
  <c r="AP763"/>
  <c r="AO764"/>
  <c r="AP764"/>
  <c r="AO765"/>
  <c r="AP765"/>
  <c r="AO766"/>
  <c r="AP766"/>
  <c r="AO767"/>
  <c r="AP767"/>
  <c r="AO768"/>
  <c r="AP768"/>
  <c r="AO769"/>
  <c r="AP769"/>
  <c r="AO770"/>
  <c r="AP770"/>
  <c r="AO771"/>
  <c r="AP771"/>
  <c r="AO772"/>
  <c r="AP772"/>
  <c r="AO773"/>
  <c r="AP773"/>
  <c r="AO774"/>
  <c r="AP774"/>
  <c r="AO775"/>
  <c r="AP775"/>
  <c r="AO776"/>
  <c r="AP776"/>
  <c r="AO777"/>
  <c r="AP777"/>
  <c r="AO778"/>
  <c r="AP778"/>
  <c r="AO779"/>
  <c r="AP779"/>
  <c r="AO780"/>
  <c r="AP780"/>
  <c r="AO781"/>
  <c r="AP781"/>
  <c r="AO782"/>
  <c r="AP782"/>
  <c r="AO783"/>
  <c r="AP783"/>
  <c r="AO784"/>
  <c r="AP784"/>
  <c r="AO785"/>
  <c r="AP785"/>
  <c r="AO786"/>
  <c r="AP786"/>
  <c r="AO787"/>
  <c r="AP787"/>
  <c r="AO788"/>
  <c r="AP788"/>
  <c r="AO789"/>
  <c r="AP789"/>
  <c r="AO790"/>
  <c r="AP790"/>
  <c r="AO791"/>
  <c r="AP791"/>
  <c r="AO792"/>
  <c r="AP792"/>
  <c r="AO793"/>
  <c r="AP793"/>
  <c r="AO794"/>
  <c r="AP794"/>
  <c r="AO795"/>
  <c r="AP795"/>
  <c r="AO796"/>
  <c r="AP796"/>
  <c r="AO797"/>
  <c r="AP797"/>
  <c r="AO798"/>
  <c r="AP798"/>
  <c r="AO799"/>
  <c r="AP799"/>
  <c r="AO800"/>
  <c r="AP800"/>
  <c r="AO801"/>
  <c r="AP801"/>
  <c r="AO802"/>
  <c r="AP802"/>
  <c r="AO803"/>
  <c r="AP803"/>
  <c r="AO804"/>
  <c r="AP804"/>
  <c r="AO805"/>
  <c r="AP805"/>
  <c r="AO806"/>
  <c r="AP806"/>
  <c r="AO807"/>
  <c r="AP807"/>
  <c r="AO808"/>
  <c r="AP808"/>
  <c r="AO809"/>
  <c r="AP809"/>
  <c r="AO810"/>
  <c r="AP810"/>
  <c r="AO811"/>
  <c r="AP811"/>
  <c r="AO812"/>
  <c r="AP812"/>
  <c r="AO813"/>
  <c r="AP813"/>
  <c r="AO814"/>
  <c r="AP814"/>
  <c r="AO815"/>
  <c r="AP815"/>
  <c r="AO816"/>
  <c r="AP816"/>
  <c r="AO817"/>
  <c r="AP817"/>
  <c r="AO818"/>
  <c r="AP818"/>
  <c r="AO819"/>
  <c r="AP819"/>
  <c r="AO820"/>
  <c r="AP820"/>
  <c r="AO821"/>
  <c r="AP821"/>
  <c r="AO822"/>
  <c r="AP822"/>
  <c r="AO823"/>
  <c r="AP823"/>
  <c r="AO824"/>
  <c r="AP824"/>
  <c r="AO825"/>
  <c r="AP825"/>
  <c r="AO826"/>
  <c r="AP826"/>
  <c r="AO827"/>
  <c r="AP827"/>
  <c r="AO828"/>
  <c r="AP828"/>
  <c r="AO829"/>
  <c r="AP829"/>
  <c r="AO830"/>
  <c r="AP830"/>
  <c r="AO831"/>
  <c r="AP831"/>
  <c r="AO832"/>
  <c r="AP832"/>
  <c r="AO833"/>
  <c r="AP833"/>
  <c r="AO834"/>
  <c r="AP834"/>
  <c r="AO835"/>
  <c r="AP835"/>
  <c r="AO836"/>
  <c r="AP836"/>
  <c r="AO837"/>
  <c r="AP837"/>
  <c r="AO838"/>
  <c r="AP838"/>
  <c r="AO839"/>
  <c r="AP839"/>
  <c r="AO840"/>
  <c r="AP840"/>
  <c r="AO841"/>
  <c r="AP841"/>
  <c r="AO842"/>
  <c r="AP842"/>
  <c r="AO843"/>
  <c r="AP843"/>
  <c r="AO844"/>
  <c r="AP844"/>
  <c r="AO845"/>
  <c r="AP845"/>
  <c r="AO846"/>
  <c r="AP846"/>
  <c r="AO847"/>
  <c r="AP847"/>
  <c r="AO848"/>
  <c r="AP848"/>
  <c r="AO849"/>
  <c r="AP849"/>
  <c r="AO850"/>
  <c r="AP850"/>
  <c r="AO851"/>
  <c r="AP851"/>
  <c r="AO852"/>
  <c r="AP852"/>
  <c r="AO853"/>
  <c r="AP853"/>
  <c r="AO854"/>
  <c r="AP854"/>
  <c r="AO855"/>
  <c r="AP855"/>
  <c r="AO856"/>
  <c r="AP856"/>
  <c r="AO857"/>
  <c r="AP857"/>
  <c r="AO858"/>
  <c r="AP858"/>
  <c r="AO859"/>
  <c r="AP859"/>
  <c r="AO860"/>
  <c r="AP860"/>
  <c r="AO861"/>
  <c r="AP861"/>
  <c r="AO862"/>
  <c r="AP862"/>
  <c r="AO863"/>
  <c r="AP863"/>
  <c r="AO864"/>
  <c r="AP864"/>
  <c r="AO865"/>
  <c r="AP865"/>
  <c r="AO866"/>
  <c r="AP866"/>
  <c r="AO867"/>
  <c r="AP867"/>
  <c r="AO868"/>
  <c r="AP868"/>
  <c r="AO869"/>
  <c r="AP869"/>
  <c r="AO870"/>
  <c r="AP870"/>
  <c r="AO871"/>
  <c r="AP871"/>
  <c r="AO872"/>
  <c r="AP872"/>
  <c r="AO873"/>
  <c r="AP873"/>
  <c r="AO874"/>
  <c r="AP874"/>
  <c r="AO875"/>
  <c r="AP875"/>
  <c r="AO876"/>
  <c r="AP876"/>
  <c r="AO877"/>
  <c r="AP877"/>
  <c r="AO878"/>
  <c r="AP878"/>
  <c r="AO879"/>
  <c r="AP879"/>
  <c r="AO880"/>
  <c r="AP880"/>
  <c r="AO881"/>
  <c r="AP881"/>
  <c r="AO882"/>
  <c r="AP882"/>
  <c r="AO883"/>
  <c r="AP883"/>
  <c r="AO884"/>
  <c r="AP884"/>
  <c r="AO885"/>
  <c r="AP885"/>
  <c r="AO886"/>
  <c r="AP886"/>
  <c r="AO887"/>
  <c r="AP887"/>
  <c r="AO888"/>
  <c r="AP888"/>
  <c r="AO889"/>
  <c r="AP889"/>
  <c r="AO890"/>
  <c r="AP890"/>
  <c r="AO891"/>
  <c r="AP891"/>
  <c r="AO892"/>
  <c r="AP892"/>
  <c r="AO893"/>
  <c r="AP893"/>
  <c r="AO894"/>
  <c r="AP894"/>
  <c r="AO895"/>
  <c r="AP895"/>
  <c r="AO896"/>
  <c r="AP896"/>
  <c r="AO897"/>
  <c r="AP897"/>
  <c r="AO898"/>
  <c r="AP898"/>
  <c r="AO899"/>
  <c r="AP899"/>
  <c r="AO900"/>
  <c r="AP900"/>
  <c r="AO901"/>
  <c r="AP901"/>
  <c r="AO902"/>
  <c r="AP902"/>
  <c r="AO903"/>
  <c r="AP903"/>
  <c r="AO904"/>
  <c r="AP904"/>
  <c r="AO905"/>
  <c r="AP905"/>
  <c r="AO906"/>
  <c r="AP906"/>
  <c r="AO907"/>
  <c r="AP907"/>
  <c r="AO908"/>
  <c r="AP908"/>
  <c r="AO909"/>
  <c r="AP909"/>
  <c r="AO910"/>
  <c r="AP910"/>
  <c r="AO911"/>
  <c r="AP911"/>
  <c r="AO912"/>
  <c r="AP912"/>
  <c r="AO913"/>
  <c r="AP913"/>
  <c r="AO914"/>
  <c r="AP914"/>
  <c r="AO915"/>
  <c r="AP915"/>
  <c r="AO916"/>
  <c r="AP916"/>
  <c r="AO917"/>
  <c r="AP917"/>
  <c r="AO918"/>
  <c r="AP918"/>
  <c r="AO919"/>
  <c r="AP919"/>
  <c r="AO920"/>
  <c r="AP920"/>
  <c r="AO921"/>
  <c r="AP921"/>
  <c r="AO922"/>
  <c r="AP922"/>
  <c r="AO923"/>
  <c r="AP923"/>
  <c r="AO924"/>
  <c r="AP924"/>
  <c r="AO925"/>
  <c r="AP925"/>
  <c r="AO926"/>
  <c r="AP926"/>
  <c r="AO927"/>
  <c r="AP927"/>
  <c r="AO928"/>
  <c r="AP928"/>
  <c r="AO929"/>
  <c r="AP929"/>
  <c r="AO930"/>
  <c r="AP930"/>
  <c r="AO931"/>
  <c r="AP931"/>
  <c r="AO932"/>
  <c r="AP932"/>
  <c r="AO933"/>
  <c r="AP933"/>
  <c r="AO934"/>
  <c r="AP934"/>
  <c r="AO935"/>
  <c r="AP935"/>
  <c r="AO936"/>
  <c r="AP936"/>
  <c r="AO937"/>
  <c r="AP937"/>
  <c r="AO938"/>
  <c r="AP938"/>
  <c r="AO939"/>
  <c r="AP939"/>
  <c r="AO940"/>
  <c r="AP940"/>
  <c r="AO941"/>
  <c r="AP941"/>
  <c r="AO942"/>
  <c r="AP942"/>
  <c r="AO943"/>
  <c r="AP943"/>
  <c r="AO944"/>
  <c r="AP944"/>
  <c r="AO945"/>
  <c r="AP945"/>
  <c r="AO946"/>
  <c r="AP946"/>
  <c r="AO947"/>
  <c r="AP947"/>
  <c r="AO948"/>
  <c r="AP948"/>
  <c r="AO949"/>
  <c r="AP949"/>
  <c r="AO950"/>
  <c r="AP950"/>
  <c r="AO951"/>
  <c r="AP951"/>
  <c r="AO952"/>
  <c r="AP952"/>
  <c r="AO953"/>
  <c r="AP953"/>
  <c r="AO954"/>
  <c r="AP954"/>
  <c r="AO955"/>
  <c r="AP955"/>
  <c r="AO956"/>
  <c r="AP956"/>
  <c r="AO957"/>
  <c r="AP957"/>
  <c r="AO958"/>
  <c r="AP958"/>
  <c r="AO959"/>
  <c r="AP959"/>
  <c r="AO960"/>
  <c r="AP960"/>
  <c r="AO961"/>
  <c r="AP961"/>
  <c r="AO962"/>
  <c r="AP962"/>
  <c r="AO963"/>
  <c r="AP963"/>
  <c r="AO964"/>
  <c r="AP964"/>
  <c r="AO965"/>
  <c r="AP965"/>
  <c r="AO966"/>
  <c r="AP966"/>
  <c r="AO967"/>
  <c r="AP967"/>
  <c r="AO968"/>
  <c r="AP968"/>
  <c r="AO969"/>
  <c r="AP969"/>
  <c r="AO970"/>
  <c r="AP970"/>
  <c r="AO971"/>
  <c r="AP971"/>
  <c r="AO972"/>
  <c r="AP972"/>
  <c r="AO973"/>
  <c r="AP973"/>
  <c r="AO974"/>
  <c r="AP974"/>
  <c r="AO975"/>
  <c r="AP975"/>
  <c r="AO976"/>
  <c r="AP976"/>
  <c r="AO977"/>
  <c r="AP977"/>
  <c r="AO978"/>
  <c r="AP978"/>
  <c r="AO979"/>
  <c r="AP979"/>
  <c r="AO980"/>
  <c r="AP980"/>
  <c r="AO981"/>
  <c r="AP981"/>
  <c r="AO982"/>
  <c r="AP982"/>
  <c r="AO983"/>
  <c r="AP983"/>
  <c r="AO984"/>
  <c r="AP984"/>
  <c r="AO985"/>
  <c r="AP985"/>
  <c r="AO986"/>
  <c r="AP986"/>
  <c r="AO987"/>
  <c r="AP987"/>
  <c r="AO988"/>
  <c r="AP988"/>
  <c r="AO989"/>
  <c r="AP989"/>
  <c r="AO990"/>
  <c r="AP990"/>
  <c r="AO991"/>
  <c r="AP991"/>
  <c r="AO992"/>
  <c r="AP992"/>
  <c r="AO993"/>
  <c r="AP993"/>
  <c r="AO994"/>
  <c r="AP994"/>
  <c r="AO995"/>
  <c r="AP995"/>
  <c r="AO996"/>
  <c r="AP996"/>
  <c r="AO997"/>
  <c r="AP997"/>
  <c r="AO998"/>
  <c r="AP998"/>
  <c r="AO999"/>
  <c r="AP999"/>
  <c r="AO1000"/>
  <c r="AP1000"/>
  <c r="AO1001"/>
  <c r="AP1001"/>
  <c r="AO1002"/>
  <c r="AP1002"/>
  <c r="AO1003"/>
  <c r="AP1003"/>
  <c r="AO1004"/>
  <c r="AP1004"/>
  <c r="AO1005"/>
  <c r="AP1005"/>
  <c r="AO1006"/>
  <c r="AP1006"/>
  <c r="AO1007"/>
  <c r="AP1007"/>
  <c r="AO1008"/>
  <c r="AP1008"/>
  <c r="AO1009"/>
  <c r="AP1009"/>
  <c r="AO1010"/>
  <c r="AP1010"/>
  <c r="AO1011"/>
  <c r="AP1011"/>
  <c r="AO1012"/>
  <c r="AP1012"/>
  <c r="AO1013"/>
  <c r="AP1013"/>
  <c r="AO1014"/>
  <c r="AP1014"/>
  <c r="AO1015"/>
  <c r="AP1015"/>
  <c r="AO1016"/>
  <c r="AP1016"/>
  <c r="AO1017"/>
  <c r="AP1017"/>
  <c r="AO1018"/>
  <c r="AP1018"/>
  <c r="AO1019"/>
  <c r="AP1019"/>
  <c r="AO1020"/>
  <c r="AP1020"/>
  <c r="AO1021"/>
  <c r="AP1021"/>
  <c r="AO1022"/>
  <c r="AP1022"/>
  <c r="AO1023"/>
  <c r="AP1023"/>
  <c r="AO1024"/>
  <c r="AP1024"/>
  <c r="AO1025"/>
  <c r="AP1025"/>
  <c r="AO1026"/>
  <c r="AP1026"/>
  <c r="AO1027"/>
  <c r="AP1027"/>
  <c r="AO1028"/>
  <c r="AP1028"/>
  <c r="AO1029"/>
  <c r="AP1029"/>
  <c r="AO1030"/>
  <c r="AP1030"/>
  <c r="AO1031"/>
  <c r="AP1031"/>
  <c r="AO1032"/>
  <c r="AP1032"/>
  <c r="AO1033"/>
  <c r="AP1033"/>
  <c r="AO1034"/>
  <c r="AP1034"/>
  <c r="AO1035"/>
  <c r="AP1035"/>
  <c r="AO1036"/>
  <c r="AP1036"/>
  <c r="AO1037"/>
  <c r="AP1037"/>
  <c r="AO1038"/>
  <c r="AP1038"/>
  <c r="AO1039"/>
  <c r="AP1039"/>
  <c r="AO1040"/>
  <c r="AP1040"/>
  <c r="AO1041"/>
  <c r="AP1041"/>
  <c r="AO1042"/>
  <c r="AP1042"/>
  <c r="AO1043"/>
  <c r="AP1043"/>
  <c r="AO1044"/>
  <c r="AP1044"/>
  <c r="AO1045"/>
  <c r="AP1045"/>
  <c r="AO1046"/>
  <c r="AP1046"/>
  <c r="AO1047"/>
  <c r="AP1047"/>
  <c r="AO1048"/>
  <c r="AP1048"/>
  <c r="AO1049"/>
  <c r="AP1049"/>
  <c r="AO1050"/>
  <c r="AP1050"/>
  <c r="AO1051"/>
  <c r="AP1051"/>
  <c r="AO1052"/>
  <c r="AP1052"/>
  <c r="AO1053"/>
  <c r="AP1053"/>
  <c r="AO1054"/>
  <c r="AP1054"/>
  <c r="AO1055"/>
  <c r="AP1055"/>
  <c r="AO1056"/>
  <c r="AP1056"/>
  <c r="AO1057"/>
  <c r="AP1057"/>
  <c r="AO1058"/>
  <c r="AP1058"/>
  <c r="AO1059"/>
  <c r="AP1059"/>
  <c r="AO1060"/>
  <c r="AP1060"/>
  <c r="AO1061"/>
  <c r="AP1061"/>
  <c r="AO1062"/>
  <c r="AP1062"/>
  <c r="AO1063"/>
  <c r="AP1063"/>
  <c r="AO1064"/>
  <c r="AP1064"/>
  <c r="AO1065"/>
  <c r="AP1065"/>
  <c r="AO1066"/>
  <c r="AP1066"/>
  <c r="AO1067"/>
  <c r="AP1067"/>
  <c r="AO1068"/>
  <c r="AP1068"/>
  <c r="AO1069"/>
  <c r="AP1069"/>
  <c r="AO1070"/>
  <c r="AP1070"/>
  <c r="AO1071"/>
  <c r="AP1071"/>
  <c r="AO1072"/>
  <c r="AP1072"/>
  <c r="AO1073"/>
  <c r="AP1073"/>
  <c r="AO1074"/>
  <c r="AP1074"/>
  <c r="AO1075"/>
  <c r="AP1075"/>
  <c r="AO1076"/>
  <c r="AP1076"/>
  <c r="AO1077"/>
  <c r="AP1077"/>
  <c r="AO1078"/>
  <c r="AP1078"/>
  <c r="AO1079"/>
  <c r="AP1079"/>
  <c r="AO1080"/>
  <c r="AP1080"/>
  <c r="AO1081"/>
  <c r="AP1081"/>
  <c r="AO1082"/>
  <c r="AP1082"/>
  <c r="AO1083"/>
  <c r="AP1083"/>
  <c r="AO1084"/>
  <c r="AP1084"/>
  <c r="AO1085"/>
  <c r="AP1085"/>
  <c r="AO1086"/>
  <c r="AP1086"/>
  <c r="AO1087"/>
  <c r="AP1087"/>
  <c r="AO1088"/>
  <c r="AP1088"/>
  <c r="AO1089"/>
  <c r="AP1089"/>
  <c r="AO1090"/>
  <c r="AP1090"/>
  <c r="AO1091"/>
  <c r="AP1091"/>
  <c r="AO1092"/>
  <c r="AP1092"/>
  <c r="AO1093"/>
  <c r="AP1093"/>
  <c r="AO1094"/>
  <c r="AP1094"/>
  <c r="AO1095"/>
  <c r="AP1095"/>
  <c r="AO1096"/>
  <c r="AP1096"/>
  <c r="AO1097"/>
  <c r="AP1097"/>
  <c r="AO1098"/>
  <c r="AP1098"/>
  <c r="AO1099"/>
  <c r="AP1099"/>
  <c r="AO1100"/>
  <c r="AP1100"/>
  <c r="AO1101"/>
  <c r="AP1101"/>
  <c r="AO1102"/>
  <c r="AP1102"/>
  <c r="AO1103"/>
  <c r="AP1103"/>
  <c r="AO1104"/>
  <c r="AP1104"/>
  <c r="AO1105"/>
  <c r="AP1105"/>
  <c r="AO1106"/>
  <c r="AP1106"/>
  <c r="AO1107"/>
  <c r="AP1107"/>
  <c r="AO1108"/>
  <c r="AP1108"/>
  <c r="AO1109"/>
  <c r="AP1109"/>
  <c r="AO1110"/>
  <c r="AP1110"/>
  <c r="AO1111"/>
  <c r="AP1111"/>
  <c r="AO1112"/>
  <c r="AP1112"/>
  <c r="AO1113"/>
  <c r="AP1113"/>
  <c r="AO1114"/>
  <c r="AP1114"/>
  <c r="AO1115"/>
  <c r="AP1115"/>
  <c r="AO1116"/>
  <c r="AP1116"/>
  <c r="AO1117"/>
  <c r="AP1117"/>
  <c r="AO1118"/>
  <c r="AP1118"/>
  <c r="AO1119"/>
  <c r="AP1119"/>
  <c r="AO1120"/>
  <c r="AP1120"/>
  <c r="AO1121"/>
  <c r="AP1121"/>
  <c r="AO1122"/>
  <c r="AP1122"/>
  <c r="AO1123"/>
  <c r="AP1123"/>
  <c r="AO1124"/>
  <c r="AP1124"/>
  <c r="AO1125"/>
  <c r="AP1125"/>
  <c r="AO1126"/>
  <c r="AP1126"/>
  <c r="AO1127"/>
  <c r="AP1127"/>
  <c r="AO1128"/>
  <c r="AP1128"/>
  <c r="AO1129"/>
  <c r="AP1129"/>
  <c r="AO1130"/>
  <c r="AP1130"/>
  <c r="AO1131"/>
  <c r="AP1131"/>
  <c r="AO1132"/>
  <c r="AP1132"/>
  <c r="AO1133"/>
  <c r="AP1133"/>
  <c r="AO1134"/>
  <c r="AP1134"/>
  <c r="AO1135"/>
  <c r="AP1135"/>
  <c r="AO1136"/>
  <c r="AP1136"/>
  <c r="AO1137"/>
  <c r="AP1137"/>
  <c r="AO1138"/>
  <c r="AP1138"/>
  <c r="AO1139"/>
  <c r="AP1139"/>
  <c r="AO1140"/>
  <c r="AP1140"/>
  <c r="AO1141"/>
  <c r="AP1141"/>
  <c r="AO1142"/>
  <c r="AP1142"/>
  <c r="AO1143"/>
  <c r="AP1143"/>
  <c r="AO1144"/>
  <c r="AP1144"/>
  <c r="AO1145"/>
  <c r="AP1145"/>
  <c r="AO1146"/>
  <c r="AP1146"/>
  <c r="AO1147"/>
  <c r="AP1147"/>
  <c r="AO1148"/>
  <c r="AP1148"/>
  <c r="AO1149"/>
  <c r="AP1149"/>
  <c r="AO1150"/>
  <c r="AP1150"/>
  <c r="AO1151"/>
  <c r="AP1151"/>
  <c r="AO1152"/>
  <c r="AP1152"/>
  <c r="AO1153"/>
  <c r="AP1153"/>
  <c r="AO1154"/>
  <c r="AP1154"/>
  <c r="AO1155"/>
  <c r="AP1155"/>
  <c r="AO1156"/>
  <c r="AP1156"/>
  <c r="AO1157"/>
  <c r="AP1157"/>
  <c r="AO1158"/>
  <c r="AP1158"/>
  <c r="AO1159"/>
  <c r="AP1159"/>
  <c r="AO1160"/>
  <c r="AP1160"/>
  <c r="AO1161"/>
  <c r="AP1161"/>
  <c r="AO1162"/>
  <c r="AP1162"/>
  <c r="AO1163"/>
  <c r="AP1163"/>
  <c r="AO1164"/>
  <c r="AP1164"/>
  <c r="AO1165"/>
  <c r="AP1165"/>
  <c r="AO1166"/>
  <c r="AP1166"/>
  <c r="AO1167"/>
  <c r="AP1167"/>
  <c r="AO1168"/>
  <c r="AP1168"/>
  <c r="AO1169"/>
  <c r="AP1169"/>
  <c r="AO1170"/>
  <c r="AP1170"/>
  <c r="AO1171"/>
  <c r="AP1171"/>
  <c r="AO1172"/>
  <c r="AP1172"/>
  <c r="AO1173"/>
  <c r="AP1173"/>
  <c r="AO1174"/>
  <c r="AP1174"/>
  <c r="AO1175"/>
  <c r="AP1175"/>
  <c r="AO1176"/>
  <c r="AP1176"/>
  <c r="AO1177"/>
  <c r="AP1177"/>
  <c r="AO1178"/>
  <c r="AP1178"/>
  <c r="AO1179"/>
  <c r="AP1179"/>
  <c r="AO1180"/>
  <c r="AP1180"/>
  <c r="AO1181"/>
  <c r="AP1181"/>
  <c r="AO1182"/>
  <c r="AP1182"/>
  <c r="AO1183"/>
  <c r="AP1183"/>
  <c r="AO1184"/>
  <c r="AP1184"/>
  <c r="AO1185"/>
  <c r="AP1185"/>
  <c r="AO1186"/>
  <c r="AP1186"/>
  <c r="AO1187"/>
  <c r="AP1187"/>
  <c r="AO1188"/>
  <c r="AP1188"/>
  <c r="AO1189"/>
  <c r="AP1189"/>
  <c r="AO1190"/>
  <c r="AP1190"/>
  <c r="AO1191"/>
  <c r="AP1191"/>
  <c r="AO1192"/>
  <c r="AP1192"/>
  <c r="AO1193"/>
  <c r="AP1193"/>
  <c r="AO1194"/>
  <c r="AP1194"/>
  <c r="AO1195"/>
  <c r="AP1195"/>
  <c r="AO1196"/>
  <c r="AP1196"/>
  <c r="AO1197"/>
  <c r="AP1197"/>
  <c r="AO1198"/>
  <c r="AP1198"/>
  <c r="AO1199"/>
  <c r="AP1199"/>
  <c r="AO1200"/>
  <c r="AP1200"/>
  <c r="AO1201"/>
  <c r="AP1201"/>
  <c r="AO1202"/>
  <c r="AP1202"/>
  <c r="AO1203"/>
  <c r="AP1203"/>
  <c r="AO1204"/>
  <c r="AP1204"/>
  <c r="AO1205"/>
  <c r="AP1205"/>
  <c r="AO1206"/>
  <c r="AP1206"/>
  <c r="AO1207"/>
  <c r="AP1207"/>
  <c r="AO1208"/>
  <c r="AP1208"/>
  <c r="AO1209"/>
  <c r="AP1209"/>
  <c r="AO1210"/>
  <c r="AP1210"/>
  <c r="AO1211"/>
  <c r="AP1211"/>
  <c r="AO1212"/>
  <c r="AP1212"/>
  <c r="AO1213"/>
  <c r="AP1213"/>
  <c r="AO1214"/>
  <c r="AP1214"/>
  <c r="AO1215"/>
  <c r="AP1215"/>
  <c r="AO1216"/>
  <c r="AP1216"/>
  <c r="AO1217"/>
  <c r="AP1217"/>
  <c r="AO1218"/>
  <c r="AP1218"/>
  <c r="AO1219"/>
  <c r="AP1219"/>
  <c r="AO1220"/>
  <c r="AP1220"/>
  <c r="AO1221"/>
  <c r="AP1221"/>
  <c r="AO1222"/>
  <c r="AP1222"/>
  <c r="AO1223"/>
  <c r="AP1223"/>
  <c r="AO1224"/>
  <c r="AP1224"/>
  <c r="AO1225"/>
  <c r="AP1225"/>
  <c r="AO1226"/>
  <c r="AP1226"/>
  <c r="AO1227"/>
  <c r="AP1227"/>
  <c r="AO1228"/>
  <c r="AP1228"/>
  <c r="AO1229"/>
  <c r="AP1229"/>
  <c r="AO1230"/>
  <c r="AP1230"/>
  <c r="AO1231"/>
  <c r="AP1231"/>
  <c r="AO1232"/>
  <c r="AP1232"/>
  <c r="AO1233"/>
  <c r="AP1233"/>
  <c r="AO1234"/>
  <c r="AP1234"/>
  <c r="AO1235"/>
  <c r="AP1235"/>
  <c r="AO1236"/>
  <c r="AP1236"/>
  <c r="AO1237"/>
  <c r="AP1237"/>
  <c r="AO1238"/>
  <c r="AP1238"/>
  <c r="AO1239"/>
  <c r="AP1239"/>
  <c r="AO1240"/>
  <c r="AP1240"/>
  <c r="AO1241"/>
  <c r="AP1241"/>
  <c r="AO1242"/>
  <c r="AP1242"/>
  <c r="AO1243"/>
  <c r="AP1243"/>
  <c r="AO1244"/>
  <c r="AP1244"/>
  <c r="AO1245"/>
  <c r="AP1245"/>
  <c r="AO1246"/>
  <c r="AP1246"/>
  <c r="AO1247"/>
  <c r="AP1247"/>
  <c r="AO1248"/>
  <c r="AP1248"/>
  <c r="AO1249"/>
  <c r="AP1249"/>
  <c r="AO1250"/>
  <c r="AP1250"/>
  <c r="AO1251"/>
  <c r="AP1251"/>
  <c r="AO1252"/>
  <c r="AP1252"/>
  <c r="AO1253"/>
  <c r="AP1253"/>
  <c r="AO1254"/>
  <c r="AP1254"/>
  <c r="AO1255"/>
  <c r="AP1255"/>
  <c r="AO1256"/>
  <c r="AP1256"/>
  <c r="AO1257"/>
  <c r="AP1257"/>
  <c r="AO1258"/>
  <c r="AP1258"/>
  <c r="AO1259"/>
  <c r="AP1259"/>
  <c r="AO1260"/>
  <c r="AP1260"/>
  <c r="AO1261"/>
  <c r="AP1261"/>
  <c r="AO1262"/>
  <c r="AP1262"/>
  <c r="AO1263"/>
  <c r="AP1263"/>
  <c r="AO1264"/>
  <c r="AP1264"/>
  <c r="AO1265"/>
  <c r="AP1265"/>
  <c r="AO1266"/>
  <c r="AP1266"/>
  <c r="AO1267"/>
  <c r="AP1267"/>
  <c r="AO1268"/>
  <c r="AP1268"/>
  <c r="AO1269"/>
  <c r="AP1269"/>
  <c r="AO1270"/>
  <c r="AP1270"/>
  <c r="AO1271"/>
  <c r="AP1271"/>
  <c r="AO1272"/>
  <c r="AP1272"/>
  <c r="AO1273"/>
  <c r="AP1273"/>
  <c r="AO1274"/>
  <c r="AP1274"/>
  <c r="AO1275"/>
  <c r="AP1275"/>
  <c r="AO1276"/>
  <c r="AP1276"/>
  <c r="AO1277"/>
  <c r="AP1277"/>
  <c r="AO1278"/>
  <c r="AP1278"/>
  <c r="AO1279"/>
  <c r="AP1279"/>
  <c r="AO1280"/>
  <c r="AP1280"/>
  <c r="AO1281"/>
  <c r="AP1281"/>
  <c r="AO1282"/>
  <c r="AP1282"/>
  <c r="AO1283"/>
  <c r="AP1283"/>
  <c r="AO1284"/>
  <c r="AP1284"/>
  <c r="AO1285"/>
  <c r="AP1285"/>
  <c r="AO1286"/>
  <c r="AP1286"/>
  <c r="AO1287"/>
  <c r="AP1287"/>
  <c r="AO1288"/>
  <c r="AP1288"/>
  <c r="AO1289"/>
  <c r="AP1289"/>
  <c r="AO1290"/>
  <c r="AP1290"/>
  <c r="AO1291"/>
  <c r="AP1291"/>
  <c r="AO1292"/>
  <c r="AP1292"/>
  <c r="AO1293"/>
  <c r="AP1293"/>
  <c r="AO1294"/>
  <c r="AP1294"/>
  <c r="AO1295"/>
  <c r="AP1295"/>
  <c r="AO1296"/>
  <c r="AP1296"/>
  <c r="AO1297"/>
  <c r="AP1297"/>
  <c r="AO1298"/>
  <c r="AP1298"/>
  <c r="AO1299"/>
  <c r="AP1299"/>
  <c r="AO1300"/>
  <c r="AP1300"/>
  <c r="AO1301"/>
  <c r="AP1301"/>
  <c r="AO1302"/>
  <c r="AP1302"/>
  <c r="AO1303"/>
  <c r="AP1303"/>
  <c r="AO1304"/>
  <c r="AP1304"/>
  <c r="AO1305"/>
  <c r="AP1305"/>
  <c r="AO1306"/>
  <c r="AP1306"/>
  <c r="AO1307"/>
  <c r="AP1307"/>
  <c r="AO1308"/>
  <c r="AP1308"/>
  <c r="AO1309"/>
  <c r="AP1309"/>
  <c r="AO1310"/>
  <c r="AP1310"/>
  <c r="AO1311"/>
  <c r="AP1311"/>
  <c r="AO1312"/>
  <c r="AP1312"/>
  <c r="AO1313"/>
  <c r="AP1313"/>
  <c r="AO1314"/>
  <c r="AP1314"/>
  <c r="AO1315"/>
  <c r="AP1315"/>
  <c r="AO1316"/>
  <c r="AP1316"/>
  <c r="AO1317"/>
  <c r="AP1317"/>
  <c r="AO1318"/>
  <c r="AP1318"/>
  <c r="AO1319"/>
  <c r="AP1319"/>
  <c r="AO1320"/>
  <c r="AP1320"/>
  <c r="AO1321"/>
  <c r="AP1321"/>
  <c r="AO1322"/>
  <c r="AP1322"/>
  <c r="AO1323"/>
  <c r="AP1323"/>
  <c r="AO1324"/>
  <c r="AP1324"/>
  <c r="AO1325"/>
  <c r="AP1325"/>
  <c r="AO1326"/>
  <c r="AP1326"/>
  <c r="AO1327"/>
  <c r="AP1327"/>
  <c r="AO1328"/>
  <c r="AP1328"/>
  <c r="AO1329"/>
  <c r="AP1329"/>
  <c r="AO1330"/>
  <c r="AP1330"/>
  <c r="AO1331"/>
  <c r="AP1331"/>
  <c r="AO1332"/>
  <c r="AP1332"/>
  <c r="AO1333"/>
  <c r="AP1333"/>
  <c r="AO1334"/>
  <c r="AP1334"/>
  <c r="AO1335"/>
  <c r="AP1335"/>
  <c r="AO1336"/>
  <c r="AP1336"/>
  <c r="AO1337"/>
  <c r="AP1337"/>
  <c r="AO1338"/>
  <c r="AP1338"/>
  <c r="AO1339"/>
  <c r="AP1339"/>
  <c r="AO1340"/>
  <c r="AP1340"/>
  <c r="AO1341"/>
  <c r="AP1341"/>
  <c r="AO1342"/>
  <c r="AP1342"/>
  <c r="AO1343"/>
  <c r="AP1343"/>
  <c r="AO1344"/>
  <c r="AP1344"/>
  <c r="AO1345"/>
  <c r="AP1345"/>
  <c r="AO1346"/>
  <c r="AP1346"/>
  <c r="AO1347"/>
  <c r="AP1347"/>
  <c r="AO1348"/>
  <c r="AP1348"/>
  <c r="AO1349"/>
  <c r="AP1349"/>
  <c r="AO1350"/>
  <c r="AP1350"/>
  <c r="AO1351"/>
  <c r="AP1351"/>
  <c r="AO1352"/>
  <c r="AP1352"/>
  <c r="AO1353"/>
  <c r="AP1353"/>
  <c r="AO1354"/>
  <c r="AP1354"/>
  <c r="AO1355"/>
  <c r="AP1355"/>
  <c r="AO1356"/>
  <c r="AP1356"/>
  <c r="AO1357"/>
  <c r="AP1357"/>
  <c r="AO1358"/>
  <c r="AP1358"/>
  <c r="AO1359"/>
  <c r="AP1359"/>
  <c r="AO1360"/>
  <c r="AP1360"/>
  <c r="AO1361"/>
  <c r="AP1361"/>
  <c r="AO1362"/>
  <c r="AP1362"/>
  <c r="AO1363"/>
  <c r="AP1363"/>
  <c r="AO1364"/>
  <c r="AP1364"/>
  <c r="AO1365"/>
  <c r="AP1365"/>
  <c r="AO1366"/>
  <c r="AP1366"/>
  <c r="AO1367"/>
  <c r="AP1367"/>
  <c r="AO1368"/>
  <c r="AP1368"/>
  <c r="AO1369"/>
  <c r="AP1369"/>
  <c r="AO1370"/>
  <c r="AP1370"/>
  <c r="AO1371"/>
  <c r="AP1371"/>
  <c r="AO1372"/>
  <c r="AP1372"/>
  <c r="AO1373"/>
  <c r="AP1373"/>
  <c r="AO1374"/>
  <c r="AP1374"/>
  <c r="AO1375"/>
  <c r="AP1375"/>
  <c r="AO1376"/>
  <c r="AP1376"/>
  <c r="AO1377"/>
  <c r="AP1377"/>
  <c r="AO1378"/>
  <c r="AP1378"/>
  <c r="AO1379"/>
  <c r="AP1379"/>
  <c r="AO1380"/>
  <c r="AP1380"/>
  <c r="AO1381"/>
  <c r="AP1381"/>
  <c r="AO1382"/>
  <c r="AP1382"/>
  <c r="AO1383"/>
  <c r="AP1383"/>
  <c r="AO1384"/>
  <c r="AP1384"/>
  <c r="AO1385"/>
  <c r="AP1385"/>
  <c r="AO1386"/>
  <c r="AP1386"/>
  <c r="AO1387"/>
  <c r="AP1387"/>
  <c r="AO1388"/>
  <c r="AP1388"/>
  <c r="AO1389"/>
  <c r="AP1389"/>
  <c r="AO1390"/>
  <c r="AP1390"/>
  <c r="AO1391"/>
  <c r="AP1391"/>
  <c r="AO1392"/>
  <c r="AP1392"/>
  <c r="AO1393"/>
  <c r="AP1393"/>
  <c r="AO1394"/>
  <c r="AP1394"/>
  <c r="AO1395"/>
  <c r="AP1395"/>
  <c r="AO1396"/>
  <c r="AP1396"/>
  <c r="AO1397"/>
  <c r="AP1397"/>
  <c r="AO1398"/>
  <c r="AP1398"/>
  <c r="AO1399"/>
  <c r="AP1399"/>
  <c r="AO1400"/>
  <c r="AP1400"/>
  <c r="AO1401"/>
  <c r="AP1401"/>
  <c r="AO1402"/>
  <c r="AP1402"/>
  <c r="AO1403"/>
  <c r="AP1403"/>
  <c r="AO1404"/>
  <c r="AP1404"/>
  <c r="AO1405"/>
  <c r="AP1405"/>
  <c r="AO1406"/>
  <c r="AP1406"/>
  <c r="AO1407"/>
  <c r="AP1407"/>
  <c r="AO1408"/>
  <c r="AP1408"/>
  <c r="AO1409"/>
  <c r="AP1409"/>
  <c r="AO1410"/>
  <c r="AP1410"/>
  <c r="AO1411"/>
  <c r="AP1411"/>
  <c r="AO1412"/>
  <c r="AP1412"/>
  <c r="AO1413"/>
  <c r="AP1413"/>
  <c r="AO1414"/>
  <c r="AP1414"/>
  <c r="AO1415"/>
  <c r="AP1415"/>
  <c r="AO1416"/>
  <c r="AP1416"/>
  <c r="AO1417"/>
  <c r="AP1417"/>
  <c r="AO1418"/>
  <c r="AP1418"/>
  <c r="AO1419"/>
  <c r="AP1419"/>
  <c r="AO1420"/>
  <c r="AP1420"/>
  <c r="AO1421"/>
  <c r="AP1421"/>
  <c r="AO1422"/>
  <c r="AP1422"/>
  <c r="AO1423"/>
  <c r="AP1423"/>
  <c r="AO1424"/>
  <c r="AP1424"/>
  <c r="AO1425"/>
  <c r="AP1425"/>
  <c r="AO1426"/>
  <c r="AP1426"/>
  <c r="AO1427"/>
  <c r="AP1427"/>
  <c r="AO1428"/>
  <c r="AP1428"/>
  <c r="AO1429"/>
  <c r="AP1429"/>
  <c r="AO1430"/>
  <c r="AP1430"/>
  <c r="AO1431"/>
  <c r="AP1431"/>
  <c r="AO1432"/>
  <c r="AP1432"/>
  <c r="AO1433"/>
  <c r="AP1433"/>
  <c r="AO1434"/>
  <c r="AP1434"/>
  <c r="AO1435"/>
  <c r="AP1435"/>
  <c r="AO1436"/>
  <c r="AP1436"/>
  <c r="AO1437"/>
  <c r="AP1437"/>
  <c r="AO1438"/>
  <c r="AP1438"/>
  <c r="AO1439"/>
  <c r="AP1439"/>
  <c r="AO1440"/>
  <c r="AP1440"/>
  <c r="AO1441"/>
  <c r="AP1441"/>
  <c r="AO1442"/>
  <c r="AP1442"/>
  <c r="AO1443"/>
  <c r="AP1443"/>
  <c r="AO1444"/>
  <c r="AP1444"/>
  <c r="AO1445"/>
  <c r="AP1445"/>
  <c r="AO1446"/>
  <c r="AP1446"/>
  <c r="AO1447"/>
  <c r="AP1447"/>
  <c r="AO1448"/>
  <c r="AP1448"/>
  <c r="AO1449"/>
  <c r="AP1449"/>
  <c r="AO1450"/>
  <c r="AP1450"/>
  <c r="AO1451"/>
  <c r="AP1451"/>
  <c r="AO1452"/>
  <c r="AP1452"/>
  <c r="AO1453"/>
  <c r="AP1453"/>
  <c r="AO1454"/>
  <c r="AP1454"/>
  <c r="AO1455"/>
  <c r="AP1455"/>
  <c r="AO1456"/>
  <c r="AP1456"/>
  <c r="AO1457"/>
  <c r="AP1457"/>
  <c r="AO1458"/>
  <c r="AP1458"/>
  <c r="AO1459"/>
  <c r="AP1459"/>
  <c r="AO1460"/>
  <c r="AP1460"/>
  <c r="AO1461"/>
  <c r="AP1461"/>
  <c r="AO1462"/>
  <c r="AP1462"/>
  <c r="AO1463"/>
  <c r="AP1463"/>
  <c r="AO1464"/>
  <c r="AP1464"/>
  <c r="AO1465"/>
  <c r="AP1465"/>
  <c r="AO1466"/>
  <c r="AP1466"/>
  <c r="AO1467"/>
  <c r="AP1467"/>
  <c r="AO1468"/>
  <c r="AP1468"/>
  <c r="AO1469"/>
  <c r="AP1469"/>
  <c r="AO1470"/>
  <c r="AP1470"/>
  <c r="AO1471"/>
  <c r="AP1471"/>
  <c r="AO1472"/>
  <c r="AP1472"/>
  <c r="AO1473"/>
  <c r="AP1473"/>
  <c r="AO1474"/>
  <c r="AP1474"/>
  <c r="AO1475"/>
  <c r="AP1475"/>
  <c r="AO1476"/>
  <c r="AP1476"/>
  <c r="AO1477"/>
  <c r="AP1477"/>
  <c r="AO1478"/>
  <c r="AP1478"/>
  <c r="AO1479"/>
  <c r="AP1479"/>
  <c r="AO1480"/>
  <c r="AP1480"/>
  <c r="AO1481"/>
  <c r="AP1481"/>
  <c r="AO1482"/>
  <c r="AP1482"/>
  <c r="AO1483"/>
  <c r="AP1483"/>
  <c r="AO1484"/>
  <c r="AP1484"/>
  <c r="AO1485"/>
  <c r="AP1485"/>
  <c r="AO1486"/>
  <c r="AP1486"/>
  <c r="AO1487"/>
  <c r="AP1487"/>
  <c r="AO1488"/>
  <c r="AP1488"/>
  <c r="AO1489"/>
  <c r="AP1489"/>
  <c r="AO1490"/>
  <c r="AP1490"/>
  <c r="AO1491"/>
  <c r="AP1491"/>
  <c r="AO1492"/>
  <c r="AP1492"/>
  <c r="AO1493"/>
  <c r="AP1493"/>
  <c r="AO1494"/>
  <c r="AP1494"/>
  <c r="AO1495"/>
  <c r="AP1495"/>
  <c r="AO1496"/>
  <c r="AP1496"/>
  <c r="AO1497"/>
  <c r="AP1497"/>
  <c r="AO1498"/>
  <c r="AP1498"/>
  <c r="AO1499"/>
  <c r="AP1499"/>
  <c r="AO1500"/>
  <c r="AP1500"/>
  <c r="AO1501"/>
  <c r="AP1501"/>
  <c r="AO1502"/>
  <c r="AP1502"/>
  <c r="AO1503"/>
  <c r="AP1503"/>
  <c r="AO1504"/>
  <c r="AP1504"/>
  <c r="AO1505"/>
  <c r="AP1505"/>
  <c r="AO1506"/>
  <c r="AP1506"/>
  <c r="AO1507"/>
  <c r="AP1507"/>
  <c r="AO1508"/>
  <c r="AP1508"/>
  <c r="AO1509"/>
  <c r="AP1509"/>
  <c r="AO1510"/>
  <c r="AP1510"/>
  <c r="AO1511"/>
  <c r="AP1511"/>
  <c r="AO1512"/>
  <c r="AP1512"/>
  <c r="AO1513"/>
  <c r="AP1513"/>
  <c r="AO1514"/>
  <c r="AP1514"/>
  <c r="AO1515"/>
  <c r="AP1515"/>
  <c r="AO1516"/>
  <c r="AP1516"/>
  <c r="AO1517"/>
  <c r="AP1517"/>
  <c r="AO1518"/>
  <c r="AP1518"/>
  <c r="AO1519"/>
  <c r="AP1519"/>
  <c r="AO1520"/>
  <c r="AP1520"/>
  <c r="AO1521"/>
  <c r="AP1521"/>
  <c r="AO1522"/>
  <c r="AP1522"/>
  <c r="AO1523"/>
  <c r="AP1523"/>
  <c r="AO1524"/>
  <c r="AP1524"/>
  <c r="AO1525"/>
  <c r="AP1525"/>
  <c r="AO1526"/>
  <c r="AP1526"/>
  <c r="AO1527"/>
  <c r="AP1527"/>
  <c r="AO1528"/>
  <c r="AP1528"/>
  <c r="AO1529"/>
  <c r="AP1529"/>
  <c r="AO1530"/>
  <c r="AP1530"/>
  <c r="AO1531"/>
  <c r="AP1531"/>
  <c r="AO1532"/>
  <c r="AP1532"/>
  <c r="AO1533"/>
  <c r="AP1533"/>
  <c r="AO1534"/>
  <c r="AP1534"/>
  <c r="AO1535"/>
  <c r="AP1535"/>
  <c r="AO1536"/>
  <c r="AP1536"/>
  <c r="AO1537"/>
  <c r="AP1537"/>
  <c r="AO1538"/>
  <c r="AP1538"/>
  <c r="AO1539"/>
  <c r="AP1539"/>
  <c r="AO1540"/>
  <c r="AP1540"/>
  <c r="AO1541"/>
  <c r="AP1541"/>
  <c r="AO1542"/>
  <c r="AP1542"/>
  <c r="AO1543"/>
  <c r="AP1543"/>
  <c r="AO1544"/>
  <c r="AP1544"/>
  <c r="AO1545"/>
  <c r="AP1545"/>
  <c r="AO1546"/>
  <c r="AP1546"/>
  <c r="AO1547"/>
  <c r="AP1547"/>
  <c r="AO1548"/>
  <c r="AP1548"/>
  <c r="AO1549"/>
  <c r="AP1549"/>
  <c r="AO1550"/>
  <c r="AP1550"/>
  <c r="AO1551"/>
  <c r="AP1551"/>
  <c r="AO1552"/>
  <c r="AP1552"/>
  <c r="AO1553"/>
  <c r="AP1553"/>
  <c r="AO1554"/>
  <c r="AP1554"/>
  <c r="AO1555"/>
  <c r="AP1555"/>
  <c r="AO1556"/>
  <c r="AP1556"/>
  <c r="AO1557"/>
  <c r="AP1557"/>
  <c r="AO1558"/>
  <c r="AP1558"/>
  <c r="AO1559"/>
  <c r="AP1559"/>
  <c r="AO1560"/>
  <c r="AP1560"/>
  <c r="AO1561"/>
  <c r="AP1561"/>
  <c r="AO1562"/>
  <c r="AP1562"/>
  <c r="AO1563"/>
  <c r="AP1563"/>
  <c r="AO1564"/>
  <c r="AP1564"/>
  <c r="AO1565"/>
  <c r="AP1565"/>
  <c r="AO1566"/>
  <c r="AP1566"/>
  <c r="AO1567"/>
  <c r="AP1567"/>
  <c r="AO1568"/>
  <c r="AP1568"/>
  <c r="AO1569"/>
  <c r="AP1569"/>
  <c r="AO1570"/>
  <c r="AP1570"/>
  <c r="AO1571"/>
  <c r="AP1571"/>
  <c r="AO1572"/>
  <c r="AP1572"/>
  <c r="AO1573"/>
  <c r="AP1573"/>
  <c r="AO1574"/>
  <c r="AP1574"/>
  <c r="AO1575"/>
  <c r="AP1575"/>
  <c r="AO1576"/>
  <c r="AP1576"/>
  <c r="AO1577"/>
  <c r="AP1577"/>
  <c r="AO1578"/>
  <c r="AP1578"/>
  <c r="AO1579"/>
  <c r="AP1579"/>
  <c r="AO1580"/>
  <c r="AP1580"/>
  <c r="AO1581"/>
  <c r="AP1581"/>
  <c r="AO1582"/>
  <c r="AP1582"/>
  <c r="AO1583"/>
  <c r="AP1583"/>
  <c r="AO1584"/>
  <c r="AP1584"/>
  <c r="AO1585"/>
  <c r="AP1585"/>
  <c r="AO1586"/>
  <c r="AP1586"/>
  <c r="AO1587"/>
  <c r="AP1587"/>
  <c r="AO1588"/>
  <c r="AP1588"/>
  <c r="AO1589"/>
  <c r="AP1589"/>
  <c r="AO1590"/>
  <c r="AP1590"/>
  <c r="AO1591"/>
  <c r="AP1591"/>
  <c r="AO1592"/>
  <c r="AP1592"/>
  <c r="AO1593"/>
  <c r="AP1593"/>
  <c r="AO1594"/>
  <c r="AP1594"/>
  <c r="AO1595"/>
  <c r="AP1595"/>
  <c r="AO1596"/>
  <c r="AP1596"/>
  <c r="AO1597"/>
  <c r="AP1597"/>
  <c r="AO1598"/>
  <c r="AP1598"/>
  <c r="AO1599"/>
  <c r="AP1599"/>
  <c r="AO1600"/>
  <c r="AP1600"/>
  <c r="AO1601"/>
  <c r="AP1601"/>
  <c r="AO1602"/>
  <c r="AP1602"/>
  <c r="AO1603"/>
  <c r="AP1603"/>
  <c r="AO1604"/>
  <c r="AP1604"/>
  <c r="AO1605"/>
  <c r="AP1605"/>
  <c r="AO1606"/>
  <c r="AP1606"/>
  <c r="AO1607"/>
  <c r="AP1607"/>
  <c r="AO1608"/>
  <c r="AP1608"/>
  <c r="AO1609"/>
  <c r="AP1609"/>
  <c r="AO1610"/>
  <c r="AP1610"/>
  <c r="AO1611"/>
  <c r="AP1611"/>
  <c r="AO1612"/>
  <c r="AP1612"/>
  <c r="AO1613"/>
  <c r="AP1613"/>
  <c r="AO1614"/>
  <c r="AP1614"/>
  <c r="AO1615"/>
  <c r="AP1615"/>
  <c r="AO1616"/>
  <c r="AP1616"/>
  <c r="AO1617"/>
  <c r="AP1617"/>
  <c r="AO1618"/>
  <c r="AP1618"/>
  <c r="AO1619"/>
  <c r="AP1619"/>
  <c r="AO1620"/>
  <c r="AP1620"/>
  <c r="AO1621"/>
  <c r="AP1621"/>
  <c r="AO1622"/>
  <c r="AP1622"/>
  <c r="AO1623"/>
  <c r="AP1623"/>
  <c r="AO1624"/>
  <c r="AP1624"/>
  <c r="AO1625"/>
  <c r="AP1625"/>
  <c r="AO1626"/>
  <c r="AP1626"/>
  <c r="AO1627"/>
  <c r="AP1627"/>
  <c r="AO1628"/>
  <c r="AP1628"/>
  <c r="AO1629"/>
  <c r="AP1629"/>
  <c r="AO1630"/>
  <c r="AP1630"/>
  <c r="AO1631"/>
  <c r="AP1631"/>
  <c r="AO1632"/>
  <c r="AP1632"/>
  <c r="AO1633"/>
  <c r="AP1633"/>
  <c r="AO1634"/>
  <c r="AP1634"/>
  <c r="AO1635"/>
  <c r="AP1635"/>
  <c r="AO1636"/>
  <c r="AP1636"/>
  <c r="AO1637"/>
  <c r="AP1637"/>
  <c r="AO1638"/>
  <c r="AP1638"/>
  <c r="AO1639"/>
  <c r="AP1639"/>
  <c r="AO1640"/>
  <c r="AP1640"/>
  <c r="AO1641"/>
  <c r="AP1641"/>
  <c r="AO1642"/>
  <c r="AP1642"/>
  <c r="AO1643"/>
  <c r="AP1643"/>
  <c r="AO1644"/>
  <c r="AP1644"/>
  <c r="AO1645"/>
  <c r="AP1645"/>
  <c r="AO1646"/>
  <c r="AP1646"/>
  <c r="AO1647"/>
  <c r="AP1647"/>
  <c r="AO1648"/>
  <c r="AP1648"/>
  <c r="AO1649"/>
  <c r="AP1649"/>
  <c r="AO1650"/>
  <c r="AP1650"/>
  <c r="AO1651"/>
  <c r="AP1651"/>
  <c r="AO1652"/>
  <c r="AP1652"/>
  <c r="AO1653"/>
  <c r="AP1653"/>
  <c r="AO1654"/>
  <c r="AP1654"/>
  <c r="AO1655"/>
  <c r="AP1655"/>
  <c r="AO1656"/>
  <c r="AP1656"/>
  <c r="AO1657"/>
  <c r="AP1657"/>
  <c r="AO1658"/>
  <c r="AP1658"/>
  <c r="AO1659"/>
  <c r="AP1659"/>
  <c r="AO1660"/>
  <c r="AP1660"/>
  <c r="AO1661"/>
  <c r="AP1661"/>
  <c r="AO1662"/>
  <c r="AP1662"/>
  <c r="AO1663"/>
  <c r="AP1663"/>
  <c r="AO1664"/>
  <c r="AP1664"/>
  <c r="AO1665"/>
  <c r="AP1665"/>
  <c r="AO1666"/>
  <c r="AP1666"/>
  <c r="AO1667"/>
  <c r="AP1667"/>
  <c r="AO1668"/>
  <c r="AP1668"/>
  <c r="AO1669"/>
  <c r="AP1669"/>
  <c r="AO1670"/>
  <c r="AP1670"/>
  <c r="AO1671"/>
  <c r="AP1671"/>
  <c r="AO1672"/>
  <c r="AP1672"/>
  <c r="AO1673"/>
  <c r="AP1673"/>
  <c r="AO1674"/>
  <c r="AP1674"/>
  <c r="AO1675"/>
  <c r="AP1675"/>
  <c r="AO1676"/>
  <c r="AP1676"/>
  <c r="AO1677"/>
  <c r="AP1677"/>
  <c r="AO1678"/>
  <c r="AP1678"/>
  <c r="AO1679"/>
  <c r="AP1679"/>
  <c r="AO1680"/>
  <c r="AP1680"/>
  <c r="AO1681"/>
  <c r="AP1681"/>
  <c r="AO1682"/>
  <c r="AP1682"/>
  <c r="AO1683"/>
  <c r="AP1683"/>
  <c r="AO1684"/>
  <c r="AP1684"/>
  <c r="AO1685"/>
  <c r="AP1685"/>
  <c r="AO1686"/>
  <c r="AP1686"/>
  <c r="AO1687"/>
  <c r="AP1687"/>
  <c r="AO1688"/>
  <c r="AP1688"/>
  <c r="AO1689"/>
  <c r="AP1689"/>
  <c r="AO1690"/>
  <c r="AP1690"/>
  <c r="AO1691"/>
  <c r="AP1691"/>
  <c r="AO1692"/>
  <c r="AP1692"/>
  <c r="AO1693"/>
  <c r="AP1693"/>
  <c r="AO1694"/>
  <c r="AP1694"/>
  <c r="AO1695"/>
  <c r="AP1695"/>
  <c r="AO1696"/>
  <c r="AP1696"/>
  <c r="AO1697"/>
  <c r="AP1697"/>
  <c r="AO1698"/>
  <c r="AP1698"/>
  <c r="AO1699"/>
  <c r="AP1699"/>
  <c r="AO1700"/>
  <c r="AP1700"/>
  <c r="AO1701"/>
  <c r="AP1701"/>
  <c r="AO1702"/>
  <c r="AP1702"/>
  <c r="AO1703"/>
  <c r="AP1703"/>
  <c r="AO1704"/>
  <c r="AP1704"/>
  <c r="AO1705"/>
  <c r="AP1705"/>
  <c r="AO1706"/>
  <c r="AP1706"/>
  <c r="AO1707"/>
  <c r="AP1707"/>
  <c r="AO1708"/>
  <c r="AP1708"/>
  <c r="AO1709"/>
  <c r="AP1709"/>
  <c r="AO1710"/>
  <c r="AP1710"/>
  <c r="AO1711"/>
  <c r="AP1711"/>
  <c r="AO1712"/>
  <c r="AP1712"/>
  <c r="AO1713"/>
  <c r="AP1713"/>
  <c r="AO1714"/>
  <c r="AP1714"/>
  <c r="AO1715"/>
  <c r="AP1715"/>
  <c r="AO1716"/>
  <c r="AP1716"/>
  <c r="AO1717"/>
  <c r="AP1717"/>
  <c r="AO1718"/>
  <c r="AP1718"/>
  <c r="AO1719"/>
  <c r="AP1719"/>
  <c r="AO1720"/>
  <c r="AP1720"/>
  <c r="AO1721"/>
  <c r="AP1721"/>
  <c r="AO1722"/>
  <c r="AP1722"/>
  <c r="AO1723"/>
  <c r="AP1723"/>
  <c r="AO1724"/>
  <c r="AP1724"/>
  <c r="AO1725"/>
  <c r="AP1725"/>
  <c r="AO1726"/>
  <c r="AP1726"/>
  <c r="AO1727"/>
  <c r="AP1727"/>
  <c r="AO1728"/>
  <c r="AP1728"/>
  <c r="AO1729"/>
  <c r="AP1729"/>
  <c r="AO1730"/>
  <c r="AP1730"/>
  <c r="AO1731"/>
  <c r="AP1731"/>
  <c r="AO1732"/>
  <c r="AP1732"/>
  <c r="AO1733"/>
  <c r="AP1733"/>
  <c r="AO1734"/>
  <c r="AP1734"/>
  <c r="AO1735"/>
  <c r="AP1735"/>
  <c r="AO1736"/>
  <c r="AP1736"/>
  <c r="AO1737"/>
  <c r="AP1737"/>
  <c r="AO1738"/>
  <c r="AP1738"/>
  <c r="AO1739"/>
  <c r="AP1739"/>
  <c r="AO1740"/>
  <c r="AP1740"/>
  <c r="AO1741"/>
  <c r="AP1741"/>
  <c r="AO1742"/>
  <c r="AP1742"/>
  <c r="AO1743"/>
  <c r="AP1743"/>
  <c r="AO1744"/>
  <c r="AP1744"/>
  <c r="AO1745"/>
  <c r="AP1745"/>
  <c r="AO1746"/>
  <c r="AP1746"/>
  <c r="AO1747"/>
  <c r="AP1747"/>
  <c r="AO1748"/>
  <c r="AP1748"/>
  <c r="AO1749"/>
  <c r="AP1749"/>
  <c r="AO1750"/>
  <c r="AP1750"/>
  <c r="AO1751"/>
  <c r="AP1751"/>
  <c r="AO1752"/>
  <c r="AP1752"/>
  <c r="AO1753"/>
  <c r="AP1753"/>
  <c r="AO1754"/>
  <c r="AP1754"/>
  <c r="AO1755"/>
  <c r="AP1755"/>
  <c r="AO1756"/>
  <c r="AP1756"/>
  <c r="AO1757"/>
  <c r="AP1757"/>
  <c r="AO1758"/>
  <c r="AP1758"/>
  <c r="AO1759"/>
  <c r="AP1759"/>
  <c r="AO1760"/>
  <c r="AP1760"/>
  <c r="AO1761"/>
  <c r="AP1761"/>
  <c r="AO1762"/>
  <c r="AP1762"/>
  <c r="AO1763"/>
  <c r="AP1763"/>
  <c r="AO1764"/>
  <c r="AP1764"/>
  <c r="AO1765"/>
  <c r="AP1765"/>
  <c r="AO1766"/>
  <c r="AP1766"/>
  <c r="AO1767"/>
  <c r="AP1767"/>
  <c r="AO1768"/>
  <c r="AP1768"/>
  <c r="AO1769"/>
  <c r="AP1769"/>
  <c r="AO1770"/>
  <c r="AP1770"/>
  <c r="AO1771"/>
  <c r="AP1771"/>
  <c r="AO1772"/>
  <c r="AP1772"/>
  <c r="AO1773"/>
  <c r="AP1773"/>
  <c r="AO1774"/>
  <c r="AP1774"/>
  <c r="AO1775"/>
  <c r="AP1775"/>
  <c r="AO1776"/>
  <c r="AP1776"/>
  <c r="AO1777"/>
  <c r="AP1777"/>
  <c r="AO1778"/>
  <c r="AP1778"/>
  <c r="AO1779"/>
  <c r="AP1779"/>
  <c r="AO1780"/>
  <c r="AP1780"/>
  <c r="AO1781"/>
  <c r="AP1781"/>
  <c r="AO1782"/>
  <c r="AP1782"/>
  <c r="AO1783"/>
  <c r="AP1783"/>
  <c r="AO1784"/>
  <c r="AP1784"/>
  <c r="AO1785"/>
  <c r="AP1785"/>
  <c r="AO1786"/>
  <c r="AP1786"/>
  <c r="AO1787"/>
  <c r="AP1787"/>
  <c r="AO1788"/>
  <c r="AP1788"/>
  <c r="AO1789"/>
  <c r="AP1789"/>
  <c r="AO1790"/>
  <c r="AP1790"/>
  <c r="AO1791"/>
  <c r="AP1791"/>
  <c r="AO1792"/>
  <c r="AP1792"/>
  <c r="AO1793"/>
  <c r="AP1793"/>
  <c r="AO1794"/>
  <c r="AP1794"/>
  <c r="AO1795"/>
  <c r="AP1795"/>
  <c r="AO1796"/>
  <c r="AP1796"/>
  <c r="AO1797"/>
  <c r="AP1797"/>
  <c r="AO1798"/>
  <c r="AP1798"/>
  <c r="AO1799"/>
  <c r="AP1799"/>
  <c r="AO1800"/>
  <c r="AP1800"/>
  <c r="AO1801"/>
  <c r="AP1801"/>
  <c r="AO1802"/>
  <c r="AP1802"/>
  <c r="AO1803"/>
  <c r="AP1803"/>
  <c r="AO1804"/>
  <c r="AP1804"/>
  <c r="AO1805"/>
  <c r="AP1805"/>
  <c r="AO1806"/>
  <c r="AP1806"/>
  <c r="AO1807"/>
  <c r="AP1807"/>
  <c r="AO1808"/>
  <c r="AP1808"/>
  <c r="AO1809"/>
  <c r="AP1809"/>
  <c r="AO1810"/>
  <c r="AP1810"/>
  <c r="AO1811"/>
  <c r="AP1811"/>
  <c r="AO1812"/>
  <c r="AP1812"/>
  <c r="AO1813"/>
  <c r="AP1813"/>
  <c r="AO1814"/>
  <c r="AP1814"/>
  <c r="AO1815"/>
  <c r="AP1815"/>
  <c r="AO1816"/>
  <c r="AP1816"/>
  <c r="AO1817"/>
  <c r="AP1817"/>
  <c r="AO1818"/>
  <c r="AP1818"/>
  <c r="AO1819"/>
  <c r="AP1819"/>
  <c r="AO1820"/>
  <c r="AP1820"/>
  <c r="AO1821"/>
  <c r="AP1821"/>
  <c r="AO1822"/>
  <c r="AP1822"/>
  <c r="AO1823"/>
  <c r="AP1823"/>
  <c r="AO1824"/>
  <c r="AP1824"/>
  <c r="AO1825"/>
  <c r="AP1825"/>
  <c r="AO1826"/>
  <c r="AP1826"/>
  <c r="AO1827"/>
  <c r="AP1827"/>
  <c r="AO1828"/>
  <c r="AP1828"/>
  <c r="AO1829"/>
  <c r="AP1829"/>
  <c r="AO1830"/>
  <c r="AP1830"/>
  <c r="AO1831"/>
  <c r="AP1831"/>
  <c r="AO1832"/>
  <c r="AP1832"/>
  <c r="AO1833"/>
  <c r="AP1833"/>
  <c r="AO1834"/>
  <c r="AP1834"/>
  <c r="AO1835"/>
  <c r="AP1835"/>
  <c r="AO1836"/>
  <c r="AP1836"/>
  <c r="AO1837"/>
  <c r="AP1837"/>
  <c r="AO1838"/>
  <c r="AP1838"/>
  <c r="AO1839"/>
  <c r="AP1839"/>
  <c r="AO1840"/>
  <c r="AP1840"/>
  <c r="AO1841"/>
  <c r="AP1841"/>
  <c r="AO1842"/>
  <c r="AP1842"/>
  <c r="AO1843"/>
  <c r="AP1843"/>
  <c r="AO1844"/>
  <c r="AP1844"/>
  <c r="AO1845"/>
  <c r="AP1845"/>
  <c r="AO1846"/>
  <c r="AP1846"/>
  <c r="AO1847"/>
  <c r="AP1847"/>
  <c r="AO1848"/>
  <c r="AP1848"/>
  <c r="AO1849"/>
  <c r="AP1849"/>
  <c r="AO1850"/>
  <c r="AP1850"/>
  <c r="AO1851"/>
  <c r="AP1851"/>
  <c r="AO1852"/>
  <c r="AP1852"/>
  <c r="AO1853"/>
  <c r="AP1853"/>
  <c r="AO1854"/>
  <c r="AP1854"/>
  <c r="AO1855"/>
  <c r="AP1855"/>
  <c r="AO1856"/>
  <c r="AP1856"/>
  <c r="AO1857"/>
  <c r="AP1857"/>
  <c r="AO1858"/>
  <c r="AP1858"/>
  <c r="AO1859"/>
  <c r="AP1859"/>
  <c r="AO1860"/>
  <c r="AP1860"/>
  <c r="AO1861"/>
  <c r="AP1861"/>
  <c r="AO1862"/>
  <c r="AP1862"/>
  <c r="AO1863"/>
  <c r="AP1863"/>
  <c r="AO1864"/>
  <c r="AP1864"/>
  <c r="AO1865"/>
  <c r="AP1865"/>
  <c r="AO1866"/>
  <c r="AP1866"/>
  <c r="AO1867"/>
  <c r="AP1867"/>
  <c r="AO1868"/>
  <c r="AP1868"/>
  <c r="AO1869"/>
  <c r="AP1869"/>
  <c r="AO1870"/>
  <c r="AP1870"/>
  <c r="AO1871"/>
  <c r="AP1871"/>
  <c r="AO1872"/>
  <c r="AP1872"/>
  <c r="AO1873"/>
  <c r="AP1873"/>
  <c r="AO1874"/>
  <c r="AP1874"/>
  <c r="AO1875"/>
  <c r="AP1875"/>
  <c r="AO1876"/>
  <c r="AP1876"/>
  <c r="AO1877"/>
  <c r="AP1877"/>
  <c r="AO1878"/>
  <c r="AP1878"/>
  <c r="AO1879"/>
  <c r="AP1879"/>
  <c r="AO1880"/>
  <c r="AP1880"/>
  <c r="AO1881"/>
  <c r="AP1881"/>
  <c r="AO1882"/>
  <c r="AP1882"/>
  <c r="AO1883"/>
  <c r="AP1883"/>
  <c r="AO1884"/>
  <c r="AP1884"/>
  <c r="AO1885"/>
  <c r="AP1885"/>
  <c r="AO1886"/>
  <c r="AP1886"/>
  <c r="AO1887"/>
  <c r="AP1887"/>
  <c r="AO1888"/>
  <c r="AP1888"/>
  <c r="AO1889"/>
  <c r="AP1889"/>
  <c r="AO1890"/>
  <c r="AP1890"/>
  <c r="AO1891"/>
  <c r="AP1891"/>
  <c r="AO1892"/>
  <c r="AP1892"/>
  <c r="AO1893"/>
  <c r="AP1893"/>
  <c r="AO1894"/>
  <c r="AP1894"/>
  <c r="AO1895"/>
  <c r="AP1895"/>
  <c r="AO1896"/>
  <c r="AP1896"/>
  <c r="AO1897"/>
  <c r="AP1897"/>
  <c r="AO1898"/>
  <c r="AP1898"/>
  <c r="AO1899"/>
  <c r="AP1899"/>
  <c r="AO1900"/>
  <c r="AP1900"/>
  <c r="AO1901"/>
  <c r="AP1901"/>
  <c r="AO1902"/>
  <c r="AP1902"/>
  <c r="AO1903"/>
  <c r="AP1903"/>
  <c r="AO1904"/>
  <c r="AP1904"/>
  <c r="AO1905"/>
  <c r="AP1905"/>
  <c r="AO1906"/>
  <c r="AP1906"/>
  <c r="AO1907"/>
  <c r="AP1907"/>
  <c r="AO1908"/>
  <c r="AP1908"/>
  <c r="AO1909"/>
  <c r="AP1909"/>
  <c r="AO1910"/>
  <c r="AP1910"/>
  <c r="AO1911"/>
  <c r="AP1911"/>
  <c r="AO1912"/>
  <c r="AP1912"/>
  <c r="AO1913"/>
  <c r="AP1913"/>
  <c r="AO1914"/>
  <c r="AP1914"/>
  <c r="AO1915"/>
  <c r="AP1915"/>
  <c r="AO1916"/>
  <c r="AP1916"/>
  <c r="AO1917"/>
  <c r="AP1917"/>
  <c r="AO1918"/>
  <c r="AP1918"/>
  <c r="AO1919"/>
  <c r="AP1919"/>
  <c r="AO1920"/>
  <c r="AP1920"/>
  <c r="AO1921"/>
  <c r="AP1921"/>
  <c r="AO1922"/>
  <c r="AP1922"/>
  <c r="AO1923"/>
  <c r="AP1923"/>
  <c r="AO1924"/>
  <c r="AP1924"/>
  <c r="AO1925"/>
  <c r="AP1925"/>
  <c r="AO1926"/>
  <c r="AP1926"/>
  <c r="AO1927"/>
  <c r="AP1927"/>
  <c r="AO1928"/>
  <c r="AP1928"/>
  <c r="AO1929"/>
  <c r="AP1929"/>
  <c r="AO1930"/>
  <c r="AP1930"/>
  <c r="AO1931"/>
  <c r="AP1931"/>
  <c r="AO1932"/>
  <c r="AP1932"/>
  <c r="AO1933"/>
  <c r="AP1933"/>
  <c r="AO1934"/>
  <c r="AP1934"/>
  <c r="AO1935"/>
  <c r="AP1935"/>
  <c r="AO1936"/>
  <c r="AP1936"/>
  <c r="AO1937"/>
  <c r="AP1937"/>
  <c r="AO1938"/>
  <c r="AP1938"/>
  <c r="AO1939"/>
  <c r="AP1939"/>
  <c r="AO1940"/>
  <c r="AP1940"/>
  <c r="AO1941"/>
  <c r="AP1941"/>
  <c r="AO1942"/>
  <c r="AP1942"/>
  <c r="AO1943"/>
  <c r="AP1943"/>
  <c r="AO1944"/>
  <c r="AP1944"/>
  <c r="AO1945"/>
  <c r="AP1945"/>
  <c r="AO1946"/>
  <c r="AP1946"/>
  <c r="AO1947"/>
  <c r="AP1947"/>
  <c r="AO1948"/>
  <c r="AP1948"/>
  <c r="AO1949"/>
  <c r="AP1949"/>
  <c r="AO1950"/>
  <c r="AP1950"/>
  <c r="AO1951"/>
  <c r="AP1951"/>
  <c r="AO1952"/>
  <c r="AP1952"/>
  <c r="AO1953"/>
  <c r="AP1953"/>
  <c r="AO1954"/>
  <c r="AP1954"/>
  <c r="AO1955"/>
  <c r="AP1955"/>
  <c r="AO1956"/>
  <c r="AP1956"/>
  <c r="AO1957"/>
  <c r="AP1957"/>
  <c r="AO1958"/>
  <c r="AP1958"/>
  <c r="AO1959"/>
  <c r="AP1959"/>
  <c r="AO1960"/>
  <c r="AP1960"/>
  <c r="AO1961"/>
  <c r="AP1961"/>
  <c r="AO1962"/>
  <c r="AP1962"/>
  <c r="AO1963"/>
  <c r="AP1963"/>
  <c r="AO1964"/>
  <c r="AP1964"/>
  <c r="AO1965"/>
  <c r="AP1965"/>
  <c r="AO1966"/>
  <c r="AP1966"/>
  <c r="AO1967"/>
  <c r="AP1967"/>
  <c r="AO1968"/>
  <c r="AP1968"/>
  <c r="AO1969"/>
  <c r="AP1969"/>
  <c r="AO1970"/>
  <c r="AP1970"/>
  <c r="AO1971"/>
  <c r="AP1971"/>
  <c r="AO1972"/>
  <c r="AP1972"/>
  <c r="AO1973"/>
  <c r="AP1973"/>
  <c r="AO1974"/>
  <c r="AP1974"/>
  <c r="AO1975"/>
  <c r="AP1975"/>
  <c r="AO1976"/>
  <c r="AP1976"/>
  <c r="AO1977"/>
  <c r="AP1977"/>
  <c r="AO1978"/>
  <c r="AP1978"/>
  <c r="AO1979"/>
  <c r="AP1979"/>
  <c r="AO1980"/>
  <c r="AP1980"/>
  <c r="AO1981"/>
  <c r="AP1981"/>
  <c r="AO1982"/>
  <c r="AP1982"/>
  <c r="AO1983"/>
  <c r="AP1983"/>
  <c r="AO1984"/>
  <c r="AP1984"/>
  <c r="AO1985"/>
  <c r="AP1985"/>
  <c r="AO1986"/>
  <c r="AP1986"/>
  <c r="AO1987"/>
  <c r="AP1987"/>
  <c r="AO1988"/>
  <c r="AP1988"/>
  <c r="AO1989"/>
  <c r="AP1989"/>
  <c r="AO1990"/>
  <c r="AP1990"/>
  <c r="AO1991"/>
  <c r="AP1991"/>
  <c r="AO1992"/>
  <c r="AP1992"/>
  <c r="AO1993"/>
  <c r="AP1993"/>
  <c r="AO1994"/>
  <c r="AP1994"/>
  <c r="AO1995"/>
  <c r="AP1995"/>
  <c r="AO1996"/>
  <c r="AP1996"/>
  <c r="AO1997"/>
  <c r="AP1997"/>
  <c r="AO1998"/>
  <c r="AP1998"/>
  <c r="AO1999"/>
  <c r="AP1999"/>
  <c r="AO2000"/>
  <c r="AP2000"/>
  <c r="AO2001"/>
  <c r="AP2001"/>
  <c r="AO2002"/>
  <c r="AP2002"/>
  <c r="AO2003"/>
  <c r="AP2003"/>
  <c r="AO2004"/>
  <c r="AP2004"/>
  <c r="AO2005"/>
  <c r="AP2005"/>
  <c r="AO2006"/>
  <c r="AP2006"/>
  <c r="AO2007"/>
  <c r="AP2007"/>
  <c r="AO2008"/>
  <c r="AP2008"/>
  <c r="AO2009"/>
  <c r="AP2009"/>
  <c r="AO2010"/>
  <c r="AP2010"/>
  <c r="AO2011"/>
  <c r="AP2011"/>
  <c r="AO2012"/>
  <c r="AP2012"/>
  <c r="AO2013"/>
  <c r="AP2013"/>
  <c r="AO2014"/>
  <c r="AP2014"/>
  <c r="AO2015"/>
  <c r="AP2015"/>
  <c r="AO2016"/>
  <c r="AP2016"/>
  <c r="AO2017"/>
  <c r="AP2017"/>
  <c r="AO2018"/>
  <c r="AP2018"/>
  <c r="AO2019"/>
  <c r="AP2019"/>
  <c r="AO2020"/>
  <c r="AP2020"/>
  <c r="AO2021"/>
  <c r="AP2021"/>
  <c r="AO2022"/>
  <c r="AP2022"/>
  <c r="AO2023"/>
  <c r="AP2023"/>
  <c r="AO2024"/>
  <c r="AP2024"/>
  <c r="AO2025"/>
  <c r="AP2025"/>
  <c r="AO2026"/>
  <c r="AP2026"/>
  <c r="AO2027"/>
  <c r="AP2027"/>
  <c r="AO2028"/>
  <c r="AP2028"/>
  <c r="AO2029"/>
  <c r="AP2029"/>
  <c r="AO2030"/>
  <c r="AP2030"/>
  <c r="AO2031"/>
  <c r="AP2031"/>
  <c r="AO2032"/>
  <c r="AP2032"/>
  <c r="AO2033"/>
  <c r="AP2033"/>
  <c r="AO2034"/>
  <c r="AP2034"/>
  <c r="AO2035"/>
  <c r="AP2035"/>
  <c r="AO2036"/>
  <c r="AP2036"/>
  <c r="AO2037"/>
  <c r="AP2037"/>
  <c r="AO2038"/>
  <c r="AP2038"/>
  <c r="AO2039"/>
  <c r="AP2039"/>
  <c r="AO2040"/>
  <c r="AP2040"/>
  <c r="AO2041"/>
  <c r="AP2041"/>
  <c r="AO2042"/>
  <c r="AP2042"/>
  <c r="AO2043"/>
  <c r="AP2043"/>
  <c r="AO2044"/>
  <c r="AP2044"/>
  <c r="AO2045"/>
  <c r="AP2045"/>
  <c r="AO2046"/>
  <c r="AP2046"/>
  <c r="AO2047"/>
  <c r="AP2047"/>
  <c r="AO2048"/>
  <c r="AP2048"/>
  <c r="AO2049"/>
  <c r="AP2049"/>
  <c r="AO2050"/>
  <c r="AP2050"/>
  <c r="AO2051"/>
  <c r="AP2051"/>
  <c r="AO2052"/>
  <c r="AP2052"/>
  <c r="AO2053"/>
  <c r="AP2053"/>
  <c r="AO2054"/>
  <c r="AP2054"/>
  <c r="AO2055"/>
  <c r="AP2055"/>
  <c r="AO2056"/>
  <c r="AP2056"/>
  <c r="AO2057"/>
  <c r="AP2057"/>
  <c r="AO2058"/>
  <c r="AP2058"/>
  <c r="AO2059"/>
  <c r="AP2059"/>
  <c r="AO2060"/>
  <c r="AP2060"/>
  <c r="AO2061"/>
  <c r="AP2061"/>
  <c r="AO2062"/>
  <c r="AP2062"/>
  <c r="AO2063"/>
  <c r="AP2063"/>
  <c r="AO2064"/>
  <c r="AP2064"/>
  <c r="AO2065"/>
  <c r="AP2065"/>
  <c r="AO2066"/>
  <c r="AP2066"/>
  <c r="AO2067"/>
  <c r="AP2067"/>
  <c r="AO2068"/>
  <c r="AP2068"/>
  <c r="AO2069"/>
  <c r="AP2069"/>
  <c r="AO2070"/>
  <c r="AP2070"/>
  <c r="AO2071"/>
  <c r="AP2071"/>
  <c r="AO2072"/>
  <c r="AP2072"/>
  <c r="AO2073"/>
  <c r="AP2073"/>
  <c r="AO2074"/>
  <c r="AP2074"/>
  <c r="AO2075"/>
  <c r="AP2075"/>
  <c r="AO2076"/>
  <c r="AP2076"/>
  <c r="AO2077"/>
  <c r="AP2077"/>
  <c r="AO2078"/>
  <c r="AP2078"/>
  <c r="AO2079"/>
  <c r="AP2079"/>
  <c r="AO2080"/>
  <c r="AP2080"/>
  <c r="AO2081"/>
  <c r="AP2081"/>
  <c r="AO2082"/>
  <c r="AP2082"/>
  <c r="AO2083"/>
  <c r="AP2083"/>
  <c r="AO2084"/>
  <c r="AP2084"/>
  <c r="AO2085"/>
  <c r="AP2085"/>
  <c r="AO2086"/>
  <c r="AP2086"/>
  <c r="AO2087"/>
  <c r="AP2087"/>
  <c r="AO2088"/>
  <c r="AP2088"/>
  <c r="AO2089"/>
  <c r="AP2089"/>
  <c r="AO2090"/>
  <c r="AP2090"/>
  <c r="AO2091"/>
  <c r="AP2091"/>
  <c r="AO2092"/>
  <c r="AP2092"/>
  <c r="AO2093"/>
  <c r="AP2093"/>
  <c r="AO2094"/>
  <c r="AP2094"/>
  <c r="AO2095"/>
  <c r="AP2095"/>
  <c r="AO2096"/>
  <c r="AP2096"/>
  <c r="AO2097"/>
  <c r="AP2097"/>
  <c r="AO2098"/>
  <c r="AP2098"/>
  <c r="AO2099"/>
  <c r="AP2099"/>
  <c r="AO2100"/>
  <c r="AP2100"/>
  <c r="AO2101"/>
  <c r="AP2101"/>
  <c r="AO2102"/>
  <c r="AP2102"/>
  <c r="AO2103"/>
  <c r="AP2103"/>
  <c r="AO2104"/>
  <c r="AP2104"/>
  <c r="AO2105"/>
  <c r="AP2105"/>
  <c r="AO2106"/>
  <c r="AP2106"/>
  <c r="AO2107"/>
  <c r="AP2107"/>
  <c r="AO2108"/>
  <c r="AP2108"/>
  <c r="AO2109"/>
  <c r="AP2109"/>
  <c r="AO2110"/>
  <c r="AP2110"/>
  <c r="AO2111"/>
  <c r="AP2111"/>
  <c r="AO2112"/>
  <c r="AP2112"/>
  <c r="AO2113"/>
  <c r="AP2113"/>
  <c r="AO2114"/>
  <c r="AP2114"/>
  <c r="AO2115"/>
  <c r="AP2115"/>
  <c r="AO2116"/>
  <c r="AP2116"/>
  <c r="AO2117"/>
  <c r="AP2117"/>
  <c r="AO2118"/>
  <c r="AP2118"/>
  <c r="AO2119"/>
  <c r="AP2119"/>
  <c r="AO2120"/>
  <c r="AP2120"/>
  <c r="AO2121"/>
  <c r="AP2121"/>
  <c r="AO2122"/>
  <c r="AP2122"/>
  <c r="AO2123"/>
  <c r="AP2123"/>
  <c r="AO2124"/>
  <c r="AP2124"/>
  <c r="AO2125"/>
  <c r="AP2125"/>
  <c r="AO2126"/>
  <c r="AP2126"/>
  <c r="AO2127"/>
  <c r="AP2127"/>
  <c r="AO2128"/>
  <c r="AP2128"/>
  <c r="AO2129"/>
  <c r="AP2129"/>
  <c r="AO2130"/>
  <c r="AP2130"/>
  <c r="AO2131"/>
  <c r="AP2131"/>
  <c r="AO2132"/>
  <c r="AP2132"/>
  <c r="AO2133"/>
  <c r="AP2133"/>
  <c r="AO2134"/>
  <c r="AP2134"/>
  <c r="AO2135"/>
  <c r="AP2135"/>
  <c r="AO2136"/>
  <c r="AP2136"/>
  <c r="AO2137"/>
  <c r="AP2137"/>
  <c r="AO2138"/>
  <c r="AP2138"/>
  <c r="AO2139"/>
  <c r="AP2139"/>
  <c r="AO2140"/>
  <c r="AP2140"/>
  <c r="AO2141"/>
  <c r="AP2141"/>
  <c r="AO2142"/>
  <c r="AP2142"/>
  <c r="AO2143"/>
  <c r="AP2143"/>
  <c r="AO2144"/>
  <c r="AP2144"/>
  <c r="AO2145"/>
  <c r="AP2145"/>
  <c r="AO2146"/>
  <c r="AP2146"/>
  <c r="AO2147"/>
  <c r="AP2147"/>
  <c r="AO2148"/>
  <c r="AP2148"/>
  <c r="AO2149"/>
  <c r="AP2149"/>
  <c r="AO2150"/>
  <c r="AP2150"/>
  <c r="AO2151"/>
  <c r="AP2151"/>
  <c r="AO2152"/>
  <c r="AP2152"/>
  <c r="AO2153"/>
  <c r="AP2153"/>
  <c r="AO2154"/>
  <c r="AP2154"/>
  <c r="AO2155"/>
  <c r="AP2155"/>
  <c r="AO2156"/>
  <c r="AP2156"/>
  <c r="AO2157"/>
  <c r="AP2157"/>
  <c r="AO2158"/>
  <c r="AP2158"/>
  <c r="AO2159"/>
  <c r="AP2159"/>
  <c r="AO2160"/>
  <c r="AP2160"/>
  <c r="AO2161"/>
  <c r="AP2161"/>
  <c r="AO2162"/>
  <c r="AP2162"/>
  <c r="AO2163"/>
  <c r="AP2163"/>
  <c r="AO2164"/>
  <c r="AP2164"/>
  <c r="AO2165"/>
  <c r="AP2165"/>
  <c r="AO2166"/>
  <c r="AP2166"/>
  <c r="AO2167"/>
  <c r="AP2167"/>
  <c r="AO2168"/>
  <c r="AP2168"/>
  <c r="AO2169"/>
  <c r="AP2169"/>
  <c r="AO2170"/>
  <c r="AP2170"/>
  <c r="AO2171"/>
  <c r="AP2171"/>
  <c r="AO2172"/>
  <c r="AP2172"/>
  <c r="AO2173"/>
  <c r="AP2173"/>
  <c r="AO2174"/>
  <c r="AP2174"/>
  <c r="AO2175"/>
  <c r="AP2175"/>
  <c r="AO2176"/>
  <c r="AP2176"/>
  <c r="AO2177"/>
  <c r="AP2177"/>
  <c r="AO2178"/>
  <c r="AP2178"/>
  <c r="AO2179"/>
  <c r="AP2179"/>
  <c r="AO2180"/>
  <c r="AP2180"/>
  <c r="AO2181"/>
  <c r="AP2181"/>
  <c r="AO2182"/>
  <c r="AP2182"/>
  <c r="AO2183"/>
  <c r="AP2183"/>
  <c r="AO2184"/>
  <c r="AP2184"/>
  <c r="AO2185"/>
  <c r="AP2185"/>
  <c r="AO2186"/>
  <c r="AP2186"/>
  <c r="AO2187"/>
  <c r="AP2187"/>
  <c r="AO2188"/>
  <c r="AP2188"/>
  <c r="AO2189"/>
  <c r="AP2189"/>
  <c r="AO2190"/>
  <c r="AP2190"/>
  <c r="AO2191"/>
  <c r="AP2191"/>
  <c r="AO2192"/>
  <c r="AP2192"/>
  <c r="AO2193"/>
  <c r="AP2193"/>
  <c r="AO2194"/>
  <c r="AP2194"/>
  <c r="AO2195"/>
  <c r="AP2195"/>
  <c r="AO2196"/>
  <c r="AP2196"/>
  <c r="AO2197"/>
  <c r="AP2197"/>
  <c r="AO2198"/>
  <c r="AP2198"/>
  <c r="AO2199"/>
  <c r="AP2199"/>
  <c r="AO2200"/>
  <c r="AP2200"/>
  <c r="AO2201"/>
  <c r="AP2201"/>
  <c r="AO2202"/>
  <c r="AP2202"/>
  <c r="AO2203"/>
  <c r="AP2203"/>
  <c r="AO2204"/>
  <c r="AP2204"/>
  <c r="AO2205"/>
  <c r="AP2205"/>
  <c r="AO2206"/>
  <c r="AP2206"/>
  <c r="AO2207"/>
  <c r="AP2207"/>
  <c r="AO2208"/>
  <c r="AP2208"/>
  <c r="AO2209"/>
  <c r="AP2209"/>
  <c r="AO2210"/>
  <c r="AP2210"/>
  <c r="AO2211"/>
  <c r="AP2211"/>
  <c r="AO2212"/>
  <c r="AP2212"/>
  <c r="AO2213"/>
  <c r="AP2213"/>
  <c r="AO2214"/>
  <c r="AP2214"/>
  <c r="AO2215"/>
  <c r="AP2215"/>
  <c r="AO2216"/>
  <c r="AP2216"/>
  <c r="AO2217"/>
  <c r="AP2217"/>
  <c r="AO2218"/>
  <c r="AP2218"/>
  <c r="AO2219"/>
  <c r="AP2219"/>
  <c r="AO2220"/>
  <c r="AP2220"/>
  <c r="AO2221"/>
  <c r="AP2221"/>
  <c r="AO2222"/>
  <c r="AP2222"/>
  <c r="AO2223"/>
  <c r="AP2223"/>
  <c r="AO2224"/>
  <c r="AP2224"/>
  <c r="AO2225"/>
  <c r="AP2225"/>
  <c r="AO2226"/>
  <c r="AP2226"/>
  <c r="AO2227"/>
  <c r="AP2227"/>
  <c r="AO2228"/>
  <c r="AP2228"/>
  <c r="AO2229"/>
  <c r="AP2229"/>
  <c r="AO2230"/>
  <c r="AP2230"/>
  <c r="AO2231"/>
  <c r="AP2231"/>
  <c r="AO2232"/>
  <c r="AP2232"/>
  <c r="AO2233"/>
  <c r="AP2233"/>
  <c r="AO2234"/>
  <c r="AP2234"/>
  <c r="AO2235"/>
  <c r="AP2235"/>
  <c r="AO2236"/>
  <c r="AP2236"/>
  <c r="AO2237"/>
  <c r="AP2237"/>
  <c r="AO2238"/>
  <c r="AP2238"/>
  <c r="AO2239"/>
  <c r="AP2239"/>
  <c r="AO2240"/>
  <c r="AP2240"/>
  <c r="AO2241"/>
  <c r="AP2241"/>
  <c r="AO2242"/>
  <c r="AP2242"/>
  <c r="AO2243"/>
  <c r="AP2243"/>
  <c r="AO2244"/>
  <c r="AP2244"/>
  <c r="AO2245"/>
  <c r="AP2245"/>
  <c r="AO2246"/>
  <c r="AP2246"/>
  <c r="AO2247"/>
  <c r="AP2247"/>
  <c r="AO2248"/>
  <c r="AP2248"/>
  <c r="AO2249"/>
  <c r="AP2249"/>
  <c r="AO2250"/>
  <c r="AP2250"/>
  <c r="AO2251"/>
  <c r="AP2251"/>
  <c r="AO2252"/>
  <c r="AP2252"/>
  <c r="AO2253"/>
  <c r="AP2253"/>
  <c r="AO2254"/>
  <c r="AP2254"/>
  <c r="AO2255"/>
  <c r="AP2255"/>
  <c r="AO2256"/>
  <c r="AP2256"/>
  <c r="AO2257"/>
  <c r="AP2257"/>
  <c r="AO2258"/>
  <c r="AP2258"/>
  <c r="AO2259"/>
  <c r="AP2259"/>
  <c r="AO2260"/>
  <c r="AP2260"/>
  <c r="AO2261"/>
  <c r="AP2261"/>
  <c r="AO2262"/>
  <c r="AP2262"/>
  <c r="AO2263"/>
  <c r="AP2263"/>
  <c r="AO2264"/>
  <c r="AP2264"/>
  <c r="AO2265"/>
  <c r="AP2265"/>
  <c r="AO2266"/>
  <c r="AP2266"/>
  <c r="AO2267"/>
  <c r="AP2267"/>
  <c r="AO2268"/>
  <c r="AP2268"/>
  <c r="AO2269"/>
  <c r="AP2269"/>
  <c r="AO2270"/>
  <c r="AP2270"/>
  <c r="AO2271"/>
  <c r="AP2271"/>
  <c r="AO2272"/>
  <c r="AP2272"/>
  <c r="AO2273"/>
  <c r="AP2273"/>
  <c r="AO2274"/>
  <c r="AP2274"/>
  <c r="AO2275"/>
  <c r="AP2275"/>
  <c r="AO2276"/>
  <c r="AP2276"/>
  <c r="AO2277"/>
  <c r="AP2277"/>
  <c r="AO2278"/>
  <c r="AP2278"/>
  <c r="AO2279"/>
  <c r="AP2279"/>
  <c r="AO2280"/>
  <c r="AP2280"/>
  <c r="AO2281"/>
  <c r="AP2281"/>
  <c r="AO2282"/>
  <c r="AP2282"/>
  <c r="AO2283"/>
  <c r="AP2283"/>
  <c r="AO2284"/>
  <c r="AP2284"/>
  <c r="AO2285"/>
  <c r="AP2285"/>
  <c r="AO2286"/>
  <c r="AP2286"/>
  <c r="AO2287"/>
  <c r="AP2287"/>
  <c r="AO2288"/>
  <c r="AP2288"/>
  <c r="AO2289"/>
  <c r="AP2289"/>
  <c r="AO2290"/>
  <c r="AP2290"/>
  <c r="AO2291"/>
  <c r="AP2291"/>
  <c r="AO2292"/>
  <c r="AP2292"/>
  <c r="AO2293"/>
  <c r="AP2293"/>
  <c r="AO2294"/>
  <c r="AP2294"/>
  <c r="AO2295"/>
  <c r="AP2295"/>
  <c r="AO2296"/>
  <c r="AP2296"/>
  <c r="AO2297"/>
  <c r="AP2297"/>
  <c r="AO2298"/>
  <c r="AP2298"/>
  <c r="AO2299"/>
  <c r="AP2299"/>
  <c r="AO2300"/>
  <c r="AP2300"/>
  <c r="AO2301"/>
  <c r="AP2301"/>
  <c r="AO2302"/>
  <c r="AP2302"/>
  <c r="AO2303"/>
  <c r="AP2303"/>
  <c r="AO2304"/>
  <c r="AP2304"/>
  <c r="AO2305"/>
  <c r="AP2305"/>
  <c r="AO2306"/>
  <c r="AP2306"/>
  <c r="AO2307"/>
  <c r="AP2307"/>
  <c r="AO2308"/>
  <c r="AP2308"/>
  <c r="AO2309"/>
  <c r="AP2309"/>
  <c r="AO2310"/>
  <c r="AP2310"/>
  <c r="AO2311"/>
  <c r="AP2311"/>
  <c r="AO2312"/>
  <c r="AP2312"/>
  <c r="AO2313"/>
  <c r="AP2313"/>
  <c r="AO2314"/>
  <c r="AP2314"/>
  <c r="AO2315"/>
  <c r="AP2315"/>
  <c r="AO2316"/>
  <c r="AP2316"/>
  <c r="AO2317"/>
  <c r="AP2317"/>
  <c r="AO2318"/>
  <c r="AP2318"/>
  <c r="AO2319"/>
  <c r="AP2319"/>
  <c r="AO2320"/>
  <c r="AP2320"/>
  <c r="AO2321"/>
  <c r="AP2321"/>
  <c r="AO2322"/>
  <c r="AP2322"/>
  <c r="AO2323"/>
  <c r="AP2323"/>
  <c r="AO2324"/>
  <c r="AP2324"/>
  <c r="AO2325"/>
  <c r="AP2325"/>
  <c r="AO2326"/>
  <c r="AP2326"/>
  <c r="AO2327"/>
  <c r="AP2327"/>
  <c r="AO2328"/>
  <c r="AP2328"/>
  <c r="AO2329"/>
  <c r="AP2329"/>
  <c r="AO2330"/>
  <c r="AP2330"/>
  <c r="AO2331"/>
  <c r="AP2331"/>
  <c r="AO2332"/>
  <c r="AP2332"/>
  <c r="AO2333"/>
  <c r="AP2333"/>
  <c r="AO2334"/>
  <c r="AP2334"/>
  <c r="AO2335"/>
  <c r="AP2335"/>
  <c r="AO2336"/>
  <c r="AP2336"/>
  <c r="AO2337"/>
  <c r="AP2337"/>
  <c r="AO2338"/>
  <c r="AP2338"/>
  <c r="AO2339"/>
  <c r="AP2339"/>
  <c r="AO2340"/>
  <c r="AP2340"/>
  <c r="AO2341"/>
  <c r="AP2341"/>
  <c r="AO2342"/>
  <c r="AP2342"/>
  <c r="AO2343"/>
  <c r="AP2343"/>
  <c r="AO2344"/>
  <c r="AP2344"/>
  <c r="AO2345"/>
  <c r="AP2345"/>
  <c r="AO2346"/>
  <c r="AP2346"/>
  <c r="AO2347"/>
  <c r="AP2347"/>
  <c r="AO2348"/>
  <c r="AP2348"/>
  <c r="AO2349"/>
  <c r="AP2349"/>
  <c r="AO2350"/>
  <c r="AP2350"/>
  <c r="AO2351"/>
  <c r="AP2351"/>
  <c r="AO2352"/>
  <c r="AP2352"/>
  <c r="AO2353"/>
  <c r="AP2353"/>
  <c r="AO2354"/>
  <c r="AP2354"/>
  <c r="AO2355"/>
  <c r="AP2355"/>
  <c r="AO2356"/>
  <c r="AP2356"/>
  <c r="AO2357"/>
  <c r="AP2357"/>
  <c r="AO2358"/>
  <c r="AP2358"/>
  <c r="S129" i="33"/>
  <c r="AL129" s="1"/>
  <c r="AA129"/>
  <c r="AB129" s="1"/>
  <c r="AD129"/>
  <c r="AM129"/>
  <c r="AN129"/>
  <c r="AO129"/>
  <c r="A248" i="25"/>
  <c r="B248"/>
  <c r="A241"/>
  <c r="B241"/>
  <c r="A242"/>
  <c r="B242"/>
  <c r="A243"/>
  <c r="B243"/>
  <c r="A244"/>
  <c r="B244"/>
  <c r="A245"/>
  <c r="B245"/>
  <c r="A246"/>
  <c r="B246"/>
  <c r="A247"/>
  <c r="B247"/>
  <c r="A236"/>
  <c r="B236"/>
  <c r="A237"/>
  <c r="B237"/>
  <c r="A238"/>
  <c r="B238"/>
  <c r="A239"/>
  <c r="B239"/>
  <c r="A240"/>
  <c r="B240"/>
  <c r="B139" i="31"/>
  <c r="M242" i="14"/>
  <c r="L242"/>
  <c r="K242"/>
  <c r="J242"/>
  <c r="H242"/>
  <c r="G242"/>
  <c r="E242"/>
  <c r="D242"/>
  <c r="C242"/>
  <c r="C68" i="22" l="1"/>
  <c r="C67"/>
  <c r="C66"/>
  <c r="C65"/>
  <c r="C64"/>
  <c r="C63"/>
  <c r="C62"/>
  <c r="C61"/>
  <c r="C60"/>
  <c r="C59"/>
  <c r="C58"/>
  <c r="C57"/>
  <c r="C56"/>
  <c r="C55"/>
  <c r="C54"/>
  <c r="H68"/>
  <c r="H67"/>
  <c r="H66"/>
  <c r="H65"/>
  <c r="H64"/>
  <c r="H63"/>
  <c r="H62"/>
  <c r="H61"/>
  <c r="H60"/>
  <c r="H59"/>
  <c r="H58"/>
  <c r="H57"/>
  <c r="H56"/>
  <c r="H55"/>
  <c r="H54"/>
  <c r="M68"/>
  <c r="M67"/>
  <c r="M66"/>
  <c r="M65"/>
  <c r="M64"/>
  <c r="M63"/>
  <c r="M62"/>
  <c r="M61"/>
  <c r="M60"/>
  <c r="M59"/>
  <c r="M58"/>
  <c r="M57"/>
  <c r="M56"/>
  <c r="M55"/>
  <c r="M54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M241" i="14"/>
  <c r="L241"/>
  <c r="K241"/>
  <c r="I241"/>
  <c r="H241"/>
  <c r="G241"/>
  <c r="F241"/>
  <c r="E241"/>
  <c r="D241"/>
  <c r="C241"/>
  <c r="M240"/>
  <c r="L240"/>
  <c r="K240"/>
  <c r="I240"/>
  <c r="H240"/>
  <c r="G240"/>
  <c r="F240"/>
  <c r="E240"/>
  <c r="D240"/>
  <c r="C240"/>
  <c r="M239"/>
  <c r="L239"/>
  <c r="K239"/>
  <c r="I239"/>
  <c r="H239"/>
  <c r="G239"/>
  <c r="F239"/>
  <c r="E239"/>
  <c r="D239"/>
  <c r="C239"/>
  <c r="M238"/>
  <c r="L238"/>
  <c r="K238"/>
  <c r="I238"/>
  <c r="H238"/>
  <c r="G238"/>
  <c r="F238"/>
  <c r="E238"/>
  <c r="D238"/>
  <c r="C238"/>
  <c r="M237"/>
  <c r="L237"/>
  <c r="K237"/>
  <c r="I237"/>
  <c r="H237"/>
  <c r="G237"/>
  <c r="F237"/>
  <c r="E237"/>
  <c r="D237"/>
  <c r="C237"/>
  <c r="M236"/>
  <c r="L236"/>
  <c r="K236"/>
  <c r="I236"/>
  <c r="H236"/>
  <c r="G236"/>
  <c r="F236"/>
  <c r="E236"/>
  <c r="D236"/>
  <c r="C236"/>
  <c r="M306" i="16"/>
  <c r="M305"/>
  <c r="M304"/>
  <c r="M303"/>
  <c r="M302"/>
  <c r="M301"/>
  <c r="M300"/>
  <c r="M299"/>
  <c r="M298"/>
  <c r="M297"/>
  <c r="M296"/>
  <c r="M295"/>
  <c r="M294"/>
  <c r="M293"/>
  <c r="M292"/>
  <c r="H306"/>
  <c r="H305"/>
  <c r="H304"/>
  <c r="H303"/>
  <c r="H302"/>
  <c r="H301"/>
  <c r="H300"/>
  <c r="H299"/>
  <c r="H298"/>
  <c r="H297"/>
  <c r="H296"/>
  <c r="H295"/>
  <c r="H294"/>
  <c r="H293"/>
  <c r="H292"/>
  <c r="R255" i="21"/>
  <c r="R254"/>
  <c r="R253"/>
  <c r="R252"/>
  <c r="R251"/>
  <c r="R250"/>
  <c r="R249"/>
  <c r="R248"/>
  <c r="R247"/>
  <c r="R246"/>
  <c r="R245"/>
  <c r="R244"/>
  <c r="R243"/>
  <c r="R242"/>
  <c r="R241"/>
  <c r="M255"/>
  <c r="M254"/>
  <c r="M253"/>
  <c r="M252"/>
  <c r="M251"/>
  <c r="M250"/>
  <c r="M249"/>
  <c r="M248"/>
  <c r="M247"/>
  <c r="M246"/>
  <c r="M245"/>
  <c r="M244"/>
  <c r="M243"/>
  <c r="M242"/>
  <c r="M241"/>
  <c r="H255"/>
  <c r="H254"/>
  <c r="H253"/>
  <c r="H252"/>
  <c r="H251"/>
  <c r="H250"/>
  <c r="H249"/>
  <c r="H248"/>
  <c r="H247"/>
  <c r="H246"/>
  <c r="H245"/>
  <c r="H244"/>
  <c r="H243"/>
  <c r="H242"/>
  <c r="H241"/>
  <c r="C255"/>
  <c r="C254"/>
  <c r="C253"/>
  <c r="C252"/>
  <c r="C251"/>
  <c r="C250"/>
  <c r="C249"/>
  <c r="C248"/>
  <c r="C247"/>
  <c r="C246"/>
  <c r="C245"/>
  <c r="C244"/>
  <c r="C243"/>
  <c r="C242"/>
  <c r="C241"/>
  <c r="S127" i="33"/>
  <c r="AL127" s="1"/>
  <c r="AA127"/>
  <c r="AB127" s="1"/>
  <c r="AD127"/>
  <c r="AM127"/>
  <c r="AN127"/>
  <c r="AO127"/>
  <c r="S128"/>
  <c r="AL128" s="1"/>
  <c r="AA128"/>
  <c r="AB128" s="1"/>
  <c r="AD128"/>
  <c r="AM128"/>
  <c r="AN128"/>
  <c r="AO128"/>
  <c r="S15"/>
  <c r="AL15" s="1"/>
  <c r="AA15"/>
  <c r="AB15" s="1"/>
  <c r="AD15"/>
  <c r="AM15"/>
  <c r="AN15"/>
  <c r="AO15"/>
  <c r="S16"/>
  <c r="AL16" s="1"/>
  <c r="AA16"/>
  <c r="AB16" s="1"/>
  <c r="AD16"/>
  <c r="AM16"/>
  <c r="AN16"/>
  <c r="AO16"/>
  <c r="B140" i="31"/>
  <c r="B138"/>
  <c r="B34"/>
  <c r="M235" i="14"/>
  <c r="L235"/>
  <c r="K235"/>
  <c r="J235"/>
  <c r="H235"/>
  <c r="G235"/>
  <c r="E235"/>
  <c r="D235"/>
  <c r="C235"/>
  <c r="M234"/>
  <c r="L234"/>
  <c r="K234"/>
  <c r="J234"/>
  <c r="H234"/>
  <c r="G234"/>
  <c r="E234"/>
  <c r="D234"/>
  <c r="C234"/>
  <c r="M233"/>
  <c r="L233"/>
  <c r="K233"/>
  <c r="J233"/>
  <c r="H233"/>
  <c r="G233"/>
  <c r="F233"/>
  <c r="E233"/>
  <c r="C233"/>
  <c r="M232"/>
  <c r="L232"/>
  <c r="K232"/>
  <c r="J232"/>
  <c r="H232"/>
  <c r="G232"/>
  <c r="F232"/>
  <c r="E232"/>
  <c r="C232"/>
  <c r="M231"/>
  <c r="L231"/>
  <c r="K231"/>
  <c r="J231"/>
  <c r="H231"/>
  <c r="G231"/>
  <c r="F231"/>
  <c r="E231"/>
  <c r="D231"/>
  <c r="C231"/>
  <c r="M230" l="1"/>
  <c r="L230"/>
  <c r="K230"/>
  <c r="J230"/>
  <c r="I230"/>
  <c r="H230"/>
  <c r="G230"/>
  <c r="F230"/>
  <c r="E230"/>
  <c r="D230"/>
  <c r="C230"/>
  <c r="S194" i="33"/>
  <c r="AL194" s="1"/>
  <c r="AA194"/>
  <c r="AB194" s="1"/>
  <c r="AD194"/>
  <c r="AE194"/>
  <c r="AM194"/>
  <c r="AN194"/>
  <c r="AO194"/>
  <c r="M225" i="14"/>
  <c r="L225"/>
  <c r="K225"/>
  <c r="J225"/>
  <c r="H225"/>
  <c r="G225"/>
  <c r="F225"/>
  <c r="E225"/>
  <c r="D225"/>
  <c r="C225"/>
  <c r="N230" l="1"/>
  <c r="S93" i="33"/>
  <c r="AL93" s="1"/>
  <c r="AA93"/>
  <c r="AB93" s="1"/>
  <c r="AD93"/>
  <c r="AM93"/>
  <c r="AN93"/>
  <c r="AO93"/>
  <c r="B159" i="31" l="1"/>
  <c r="B145"/>
  <c r="B30"/>
  <c r="B48"/>
  <c r="B107"/>
  <c r="B17"/>
  <c r="B24"/>
  <c r="B18"/>
  <c r="A8" i="25"/>
  <c r="B88" i="31"/>
  <c r="B75"/>
  <c r="B76"/>
  <c r="B77"/>
  <c r="B78"/>
  <c r="B79"/>
  <c r="B80"/>
  <c r="B81"/>
  <c r="B82"/>
  <c r="B83"/>
  <c r="B84"/>
  <c r="B58"/>
  <c r="B60"/>
  <c r="B61"/>
  <c r="B62"/>
  <c r="B63"/>
  <c r="B64"/>
  <c r="B65"/>
  <c r="B19"/>
  <c r="B20"/>
  <c r="B21"/>
  <c r="B22"/>
  <c r="B23"/>
  <c r="B25"/>
  <c r="B26"/>
  <c r="B27"/>
  <c r="B28"/>
  <c r="B29"/>
  <c r="B31"/>
  <c r="B46"/>
  <c r="B47"/>
  <c r="B49"/>
  <c r="B50"/>
  <c r="M229" i="14"/>
  <c r="L229"/>
  <c r="K229"/>
  <c r="J229"/>
  <c r="H229"/>
  <c r="G229"/>
  <c r="E229"/>
  <c r="D229"/>
  <c r="C229"/>
  <c r="M228"/>
  <c r="L228"/>
  <c r="K228"/>
  <c r="J228"/>
  <c r="I228"/>
  <c r="H228"/>
  <c r="G228"/>
  <c r="E228"/>
  <c r="D228"/>
  <c r="C228"/>
  <c r="O10" i="31" l="1"/>
  <c r="P10"/>
  <c r="Q7"/>
  <c r="Q8"/>
  <c r="M93" i="16"/>
  <c r="M94"/>
  <c r="M95"/>
  <c r="M96"/>
  <c r="M97"/>
  <c r="M98"/>
  <c r="M99"/>
  <c r="M100"/>
  <c r="M101"/>
  <c r="M102"/>
  <c r="M92"/>
  <c r="M89"/>
  <c r="M90"/>
  <c r="M88"/>
  <c r="R59"/>
  <c r="R60"/>
  <c r="R61"/>
  <c r="R62"/>
  <c r="R63"/>
  <c r="R64"/>
  <c r="R65"/>
  <c r="R66"/>
  <c r="R67"/>
  <c r="R68"/>
  <c r="R58"/>
  <c r="R55"/>
  <c r="R56"/>
  <c r="R54"/>
  <c r="H136" i="26"/>
  <c r="H135"/>
  <c r="H134"/>
  <c r="H133"/>
  <c r="H132"/>
  <c r="H131"/>
  <c r="H130"/>
  <c r="H129"/>
  <c r="H128"/>
  <c r="H127"/>
  <c r="H126"/>
  <c r="H125"/>
  <c r="H124"/>
  <c r="H123"/>
  <c r="H122"/>
  <c r="C136"/>
  <c r="C135"/>
  <c r="C134"/>
  <c r="C133"/>
  <c r="C132"/>
  <c r="C131"/>
  <c r="C130"/>
  <c r="C129"/>
  <c r="C128"/>
  <c r="C127"/>
  <c r="C126"/>
  <c r="C125"/>
  <c r="C124"/>
  <c r="C123"/>
  <c r="C122"/>
  <c r="C119"/>
  <c r="C118"/>
  <c r="C117"/>
  <c r="C116"/>
  <c r="C115"/>
  <c r="C114"/>
  <c r="C113"/>
  <c r="C112"/>
  <c r="C111"/>
  <c r="C110"/>
  <c r="C109"/>
  <c r="C108"/>
  <c r="C107"/>
  <c r="C106"/>
  <c r="C105"/>
  <c r="H119"/>
  <c r="H118"/>
  <c r="H117"/>
  <c r="H116"/>
  <c r="H115"/>
  <c r="H114"/>
  <c r="H113"/>
  <c r="H112"/>
  <c r="H111"/>
  <c r="H110"/>
  <c r="H109"/>
  <c r="H108"/>
  <c r="H107"/>
  <c r="H106"/>
  <c r="H105"/>
  <c r="M119"/>
  <c r="M118"/>
  <c r="M117"/>
  <c r="M116"/>
  <c r="M115"/>
  <c r="M114"/>
  <c r="M113"/>
  <c r="M112"/>
  <c r="M111"/>
  <c r="M110"/>
  <c r="M109"/>
  <c r="M108"/>
  <c r="M107"/>
  <c r="M106"/>
  <c r="M105"/>
  <c r="R119"/>
  <c r="R118"/>
  <c r="R117"/>
  <c r="R116"/>
  <c r="R115"/>
  <c r="R114"/>
  <c r="R113"/>
  <c r="R112"/>
  <c r="R111"/>
  <c r="R110"/>
  <c r="R109"/>
  <c r="R108"/>
  <c r="R107"/>
  <c r="R106"/>
  <c r="R105"/>
  <c r="R102"/>
  <c r="R101"/>
  <c r="R100"/>
  <c r="R99"/>
  <c r="R98"/>
  <c r="R97"/>
  <c r="R96"/>
  <c r="R95"/>
  <c r="R94"/>
  <c r="R93"/>
  <c r="R92"/>
  <c r="R91"/>
  <c r="R90"/>
  <c r="R89"/>
  <c r="R88"/>
  <c r="M102"/>
  <c r="M101"/>
  <c r="M100"/>
  <c r="M99"/>
  <c r="M98"/>
  <c r="M97"/>
  <c r="M96"/>
  <c r="M95"/>
  <c r="M94"/>
  <c r="M93"/>
  <c r="M92"/>
  <c r="M91"/>
  <c r="M90"/>
  <c r="M89"/>
  <c r="M88"/>
  <c r="H102"/>
  <c r="H101"/>
  <c r="H100"/>
  <c r="H99"/>
  <c r="H98"/>
  <c r="H97"/>
  <c r="H96"/>
  <c r="H95"/>
  <c r="H94"/>
  <c r="H93"/>
  <c r="H92"/>
  <c r="H91"/>
  <c r="H90"/>
  <c r="H89"/>
  <c r="H88"/>
  <c r="C102"/>
  <c r="C101"/>
  <c r="C100"/>
  <c r="C99"/>
  <c r="C98"/>
  <c r="C97"/>
  <c r="C96"/>
  <c r="C95"/>
  <c r="C94"/>
  <c r="C93"/>
  <c r="C92"/>
  <c r="C91"/>
  <c r="C90"/>
  <c r="C89"/>
  <c r="C88"/>
  <c r="C85"/>
  <c r="C84"/>
  <c r="C83"/>
  <c r="C82"/>
  <c r="C81"/>
  <c r="C80"/>
  <c r="C79"/>
  <c r="C78"/>
  <c r="C77"/>
  <c r="C76"/>
  <c r="C75"/>
  <c r="C74"/>
  <c r="C73"/>
  <c r="C72"/>
  <c r="C71"/>
  <c r="H85"/>
  <c r="H84"/>
  <c r="H83"/>
  <c r="H82"/>
  <c r="H81"/>
  <c r="H80"/>
  <c r="H79"/>
  <c r="H78"/>
  <c r="H77"/>
  <c r="H76"/>
  <c r="H75"/>
  <c r="H74"/>
  <c r="H73"/>
  <c r="H72"/>
  <c r="H71"/>
  <c r="M85"/>
  <c r="M84"/>
  <c r="M83"/>
  <c r="M82"/>
  <c r="M81"/>
  <c r="M80"/>
  <c r="M79"/>
  <c r="M78"/>
  <c r="M77"/>
  <c r="M76"/>
  <c r="M75"/>
  <c r="M74"/>
  <c r="M73"/>
  <c r="M72"/>
  <c r="M71"/>
  <c r="R85"/>
  <c r="R84"/>
  <c r="R83"/>
  <c r="R82"/>
  <c r="R81"/>
  <c r="R80"/>
  <c r="R79"/>
  <c r="R78"/>
  <c r="R77"/>
  <c r="R76"/>
  <c r="R75"/>
  <c r="R74"/>
  <c r="R73"/>
  <c r="R72"/>
  <c r="R71"/>
  <c r="R68"/>
  <c r="R67"/>
  <c r="R66"/>
  <c r="R65"/>
  <c r="R64"/>
  <c r="R63"/>
  <c r="R62"/>
  <c r="R61"/>
  <c r="R60"/>
  <c r="R59"/>
  <c r="R58"/>
  <c r="R57"/>
  <c r="R56"/>
  <c r="R55"/>
  <c r="R54"/>
  <c r="M68"/>
  <c r="M67"/>
  <c r="M66"/>
  <c r="M65"/>
  <c r="M64"/>
  <c r="M63"/>
  <c r="M62"/>
  <c r="M61"/>
  <c r="M60"/>
  <c r="M59"/>
  <c r="M58"/>
  <c r="M57"/>
  <c r="M56"/>
  <c r="M55"/>
  <c r="M54"/>
  <c r="H68"/>
  <c r="H67"/>
  <c r="H66"/>
  <c r="H65"/>
  <c r="H64"/>
  <c r="H63"/>
  <c r="H62"/>
  <c r="H61"/>
  <c r="H60"/>
  <c r="H59"/>
  <c r="H58"/>
  <c r="H57"/>
  <c r="H56"/>
  <c r="H55"/>
  <c r="H54"/>
  <c r="C68"/>
  <c r="C67"/>
  <c r="C66"/>
  <c r="C65"/>
  <c r="C64"/>
  <c r="C63"/>
  <c r="C62"/>
  <c r="C61"/>
  <c r="C60"/>
  <c r="C59"/>
  <c r="C58"/>
  <c r="C57"/>
  <c r="C56"/>
  <c r="C55"/>
  <c r="C54"/>
  <c r="R51"/>
  <c r="R50"/>
  <c r="R49"/>
  <c r="R48"/>
  <c r="R47"/>
  <c r="R46"/>
  <c r="R45"/>
  <c r="R44"/>
  <c r="R43"/>
  <c r="R42"/>
  <c r="R41"/>
  <c r="R40"/>
  <c r="R39"/>
  <c r="R38"/>
  <c r="R37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C34"/>
  <c r="C33"/>
  <c r="C32"/>
  <c r="C31"/>
  <c r="C30"/>
  <c r="C29"/>
  <c r="C28"/>
  <c r="C27"/>
  <c r="C26"/>
  <c r="C25"/>
  <c r="C24"/>
  <c r="C23"/>
  <c r="C22"/>
  <c r="C21"/>
  <c r="C20"/>
  <c r="H34"/>
  <c r="H33"/>
  <c r="H32"/>
  <c r="H31"/>
  <c r="H30"/>
  <c r="H29"/>
  <c r="H28"/>
  <c r="H27"/>
  <c r="H26"/>
  <c r="H25"/>
  <c r="H24"/>
  <c r="H23"/>
  <c r="H22"/>
  <c r="H21"/>
  <c r="H20"/>
  <c r="M34"/>
  <c r="M33"/>
  <c r="M32"/>
  <c r="M31"/>
  <c r="M30"/>
  <c r="M29"/>
  <c r="M28"/>
  <c r="M27"/>
  <c r="M26"/>
  <c r="M25"/>
  <c r="M24"/>
  <c r="M23"/>
  <c r="M22"/>
  <c r="M21"/>
  <c r="M20"/>
  <c r="R34"/>
  <c r="R33"/>
  <c r="R32"/>
  <c r="R31"/>
  <c r="R30"/>
  <c r="R29"/>
  <c r="R28"/>
  <c r="R27"/>
  <c r="R26"/>
  <c r="R25"/>
  <c r="R24"/>
  <c r="R23"/>
  <c r="R22"/>
  <c r="R21"/>
  <c r="R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C34" i="22"/>
  <c r="C33"/>
  <c r="C32"/>
  <c r="C31"/>
  <c r="C30"/>
  <c r="C29"/>
  <c r="C28"/>
  <c r="C27"/>
  <c r="C26"/>
  <c r="C25"/>
  <c r="C24"/>
  <c r="C23"/>
  <c r="C22"/>
  <c r="C21"/>
  <c r="C20"/>
  <c r="H34"/>
  <c r="H33"/>
  <c r="H32"/>
  <c r="H31"/>
  <c r="H30"/>
  <c r="H29"/>
  <c r="H28"/>
  <c r="H27"/>
  <c r="H26"/>
  <c r="H25"/>
  <c r="H24"/>
  <c r="H23"/>
  <c r="H22"/>
  <c r="H21"/>
  <c r="H20"/>
  <c r="M34"/>
  <c r="M33"/>
  <c r="M32"/>
  <c r="M31"/>
  <c r="M30"/>
  <c r="M29"/>
  <c r="M28"/>
  <c r="M27"/>
  <c r="M26"/>
  <c r="M25"/>
  <c r="M24"/>
  <c r="M23"/>
  <c r="M22"/>
  <c r="M21"/>
  <c r="M20"/>
  <c r="R51"/>
  <c r="R50"/>
  <c r="R49"/>
  <c r="R48"/>
  <c r="R47"/>
  <c r="R46"/>
  <c r="R45"/>
  <c r="R44"/>
  <c r="R43"/>
  <c r="R42"/>
  <c r="R41"/>
  <c r="R40"/>
  <c r="R39"/>
  <c r="R38"/>
  <c r="R37"/>
  <c r="R34"/>
  <c r="R33"/>
  <c r="R32"/>
  <c r="R31"/>
  <c r="R30"/>
  <c r="R29"/>
  <c r="R28"/>
  <c r="R27"/>
  <c r="R26"/>
  <c r="R25"/>
  <c r="R24"/>
  <c r="R23"/>
  <c r="R22"/>
  <c r="R21"/>
  <c r="R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C34" i="20"/>
  <c r="C33"/>
  <c r="C32"/>
  <c r="C31"/>
  <c r="C30"/>
  <c r="C29"/>
  <c r="C28"/>
  <c r="C27"/>
  <c r="C26"/>
  <c r="C25"/>
  <c r="C24"/>
  <c r="C23"/>
  <c r="C22"/>
  <c r="C21"/>
  <c r="C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C238" i="21"/>
  <c r="C237"/>
  <c r="C236"/>
  <c r="C235"/>
  <c r="C234"/>
  <c r="C233"/>
  <c r="C232"/>
  <c r="C231"/>
  <c r="C230"/>
  <c r="C229"/>
  <c r="C228"/>
  <c r="C227"/>
  <c r="C226"/>
  <c r="C225"/>
  <c r="C224"/>
  <c r="H238"/>
  <c r="H237"/>
  <c r="H236"/>
  <c r="H235"/>
  <c r="H234"/>
  <c r="H233"/>
  <c r="H232"/>
  <c r="H231"/>
  <c r="H230"/>
  <c r="H229"/>
  <c r="H228"/>
  <c r="H227"/>
  <c r="H226"/>
  <c r="H225"/>
  <c r="H224"/>
  <c r="M238"/>
  <c r="M237"/>
  <c r="M236"/>
  <c r="M235"/>
  <c r="M234"/>
  <c r="M233"/>
  <c r="M232"/>
  <c r="M231"/>
  <c r="M230"/>
  <c r="M229"/>
  <c r="M228"/>
  <c r="M227"/>
  <c r="M226"/>
  <c r="M225"/>
  <c r="M224"/>
  <c r="R238"/>
  <c r="R237"/>
  <c r="R236"/>
  <c r="R235"/>
  <c r="R234"/>
  <c r="R233"/>
  <c r="R232"/>
  <c r="R231"/>
  <c r="R230"/>
  <c r="R229"/>
  <c r="R228"/>
  <c r="R227"/>
  <c r="R226"/>
  <c r="R225"/>
  <c r="R224"/>
  <c r="R221"/>
  <c r="R220"/>
  <c r="R219"/>
  <c r="R218"/>
  <c r="R217"/>
  <c r="R216"/>
  <c r="R215"/>
  <c r="R214"/>
  <c r="R213"/>
  <c r="R212"/>
  <c r="R211"/>
  <c r="R210"/>
  <c r="R209"/>
  <c r="R208"/>
  <c r="R207"/>
  <c r="M221"/>
  <c r="M220"/>
  <c r="M219"/>
  <c r="M218"/>
  <c r="M217"/>
  <c r="M216"/>
  <c r="M215"/>
  <c r="M214"/>
  <c r="M213"/>
  <c r="M212"/>
  <c r="M211"/>
  <c r="M210"/>
  <c r="M209"/>
  <c r="M208"/>
  <c r="M207"/>
  <c r="H221"/>
  <c r="H220"/>
  <c r="H219"/>
  <c r="H218"/>
  <c r="H217"/>
  <c r="H216"/>
  <c r="H215"/>
  <c r="H214"/>
  <c r="H213"/>
  <c r="H212"/>
  <c r="H211"/>
  <c r="H210"/>
  <c r="H209"/>
  <c r="H208"/>
  <c r="H207"/>
  <c r="C221"/>
  <c r="C220"/>
  <c r="C219"/>
  <c r="C218"/>
  <c r="C217"/>
  <c r="C216"/>
  <c r="C215"/>
  <c r="C214"/>
  <c r="C213"/>
  <c r="C212"/>
  <c r="C211"/>
  <c r="C210"/>
  <c r="C209"/>
  <c r="C208"/>
  <c r="C207"/>
  <c r="R204"/>
  <c r="R203"/>
  <c r="R202"/>
  <c r="R201"/>
  <c r="R200"/>
  <c r="R199"/>
  <c r="R198"/>
  <c r="R197"/>
  <c r="R196"/>
  <c r="R195"/>
  <c r="R194"/>
  <c r="R193"/>
  <c r="R192"/>
  <c r="R191"/>
  <c r="R190"/>
  <c r="R187"/>
  <c r="R186"/>
  <c r="R185"/>
  <c r="R184"/>
  <c r="R183"/>
  <c r="R182"/>
  <c r="R181"/>
  <c r="R180"/>
  <c r="R179"/>
  <c r="R178"/>
  <c r="R177"/>
  <c r="R176"/>
  <c r="R175"/>
  <c r="R174"/>
  <c r="R173"/>
  <c r="M204"/>
  <c r="M203"/>
  <c r="M202"/>
  <c r="M201"/>
  <c r="M200"/>
  <c r="M199"/>
  <c r="M198"/>
  <c r="M197"/>
  <c r="M196"/>
  <c r="M195"/>
  <c r="M194"/>
  <c r="M193"/>
  <c r="M192"/>
  <c r="M191"/>
  <c r="M190"/>
  <c r="M187"/>
  <c r="M186"/>
  <c r="M185"/>
  <c r="M184"/>
  <c r="M183"/>
  <c r="M182"/>
  <c r="M181"/>
  <c r="M180"/>
  <c r="M179"/>
  <c r="M178"/>
  <c r="M177"/>
  <c r="M176"/>
  <c r="M175"/>
  <c r="M174"/>
  <c r="M173"/>
  <c r="H204"/>
  <c r="H203"/>
  <c r="H202"/>
  <c r="H201"/>
  <c r="H200"/>
  <c r="H199"/>
  <c r="H198"/>
  <c r="H197"/>
  <c r="H196"/>
  <c r="H195"/>
  <c r="H194"/>
  <c r="H193"/>
  <c r="H192"/>
  <c r="H191"/>
  <c r="H190"/>
  <c r="H187"/>
  <c r="H186"/>
  <c r="H185"/>
  <c r="H184"/>
  <c r="H183"/>
  <c r="H182"/>
  <c r="H181"/>
  <c r="H180"/>
  <c r="H179"/>
  <c r="H178"/>
  <c r="H177"/>
  <c r="H176"/>
  <c r="H175"/>
  <c r="H174"/>
  <c r="H173"/>
  <c r="C204"/>
  <c r="C203"/>
  <c r="C202"/>
  <c r="C201"/>
  <c r="C200"/>
  <c r="C199"/>
  <c r="C198"/>
  <c r="C197"/>
  <c r="C196"/>
  <c r="C195"/>
  <c r="C194"/>
  <c r="C193"/>
  <c r="C192"/>
  <c r="C191"/>
  <c r="C190"/>
  <c r="C187"/>
  <c r="C186"/>
  <c r="C185"/>
  <c r="C184"/>
  <c r="C183"/>
  <c r="C182"/>
  <c r="C181"/>
  <c r="C180"/>
  <c r="C179"/>
  <c r="C178"/>
  <c r="C177"/>
  <c r="C176"/>
  <c r="C175"/>
  <c r="C174"/>
  <c r="C173"/>
  <c r="R170"/>
  <c r="R169"/>
  <c r="R168"/>
  <c r="R167"/>
  <c r="R166"/>
  <c r="R165"/>
  <c r="R164"/>
  <c r="R163"/>
  <c r="R162"/>
  <c r="R161"/>
  <c r="R160"/>
  <c r="R159"/>
  <c r="R158"/>
  <c r="R157"/>
  <c r="R156"/>
  <c r="M170"/>
  <c r="M169"/>
  <c r="M168"/>
  <c r="M167"/>
  <c r="M166"/>
  <c r="M165"/>
  <c r="M164"/>
  <c r="M163"/>
  <c r="M162"/>
  <c r="M161"/>
  <c r="M160"/>
  <c r="M159"/>
  <c r="M158"/>
  <c r="M157"/>
  <c r="M156"/>
  <c r="H170"/>
  <c r="H169"/>
  <c r="H168"/>
  <c r="H167"/>
  <c r="H166"/>
  <c r="H165"/>
  <c r="H164"/>
  <c r="H163"/>
  <c r="H162"/>
  <c r="H161"/>
  <c r="H160"/>
  <c r="H159"/>
  <c r="H158"/>
  <c r="H157"/>
  <c r="H156"/>
  <c r="C170"/>
  <c r="C169"/>
  <c r="C168"/>
  <c r="C167"/>
  <c r="C166"/>
  <c r="C165"/>
  <c r="C164"/>
  <c r="C163"/>
  <c r="C162"/>
  <c r="C161"/>
  <c r="C160"/>
  <c r="C159"/>
  <c r="C158"/>
  <c r="C157"/>
  <c r="C156"/>
  <c r="C153"/>
  <c r="C152"/>
  <c r="C151"/>
  <c r="C150"/>
  <c r="C149"/>
  <c r="C148"/>
  <c r="C147"/>
  <c r="C146"/>
  <c r="C145"/>
  <c r="C144"/>
  <c r="C143"/>
  <c r="C142"/>
  <c r="C141"/>
  <c r="C140"/>
  <c r="C139"/>
  <c r="H153"/>
  <c r="H152"/>
  <c r="H151"/>
  <c r="H150"/>
  <c r="H149"/>
  <c r="H148"/>
  <c r="H147"/>
  <c r="H146"/>
  <c r="H145"/>
  <c r="H144"/>
  <c r="H143"/>
  <c r="H142"/>
  <c r="H141"/>
  <c r="H140"/>
  <c r="H139"/>
  <c r="M153"/>
  <c r="M152"/>
  <c r="M151"/>
  <c r="M150"/>
  <c r="M149"/>
  <c r="M148"/>
  <c r="M147"/>
  <c r="M146"/>
  <c r="M145"/>
  <c r="M144"/>
  <c r="M143"/>
  <c r="M142"/>
  <c r="M141"/>
  <c r="M140"/>
  <c r="M139"/>
  <c r="R153"/>
  <c r="R152"/>
  <c r="R151"/>
  <c r="R150"/>
  <c r="R149"/>
  <c r="R148"/>
  <c r="R147"/>
  <c r="R146"/>
  <c r="R145"/>
  <c r="R144"/>
  <c r="R143"/>
  <c r="R142"/>
  <c r="R141"/>
  <c r="R140"/>
  <c r="R139"/>
  <c r="R136"/>
  <c r="R135"/>
  <c r="R134"/>
  <c r="R133"/>
  <c r="R132"/>
  <c r="R131"/>
  <c r="R130"/>
  <c r="R129"/>
  <c r="R128"/>
  <c r="R127"/>
  <c r="R126"/>
  <c r="R125"/>
  <c r="R124"/>
  <c r="R123"/>
  <c r="R122"/>
  <c r="M136"/>
  <c r="M135"/>
  <c r="M134"/>
  <c r="M133"/>
  <c r="M132"/>
  <c r="M131"/>
  <c r="M130"/>
  <c r="M129"/>
  <c r="M128"/>
  <c r="M127"/>
  <c r="M126"/>
  <c r="M125"/>
  <c r="M124"/>
  <c r="M123"/>
  <c r="M122"/>
  <c r="H136"/>
  <c r="H135"/>
  <c r="H134"/>
  <c r="H133"/>
  <c r="H132"/>
  <c r="H131"/>
  <c r="H130"/>
  <c r="H129"/>
  <c r="H128"/>
  <c r="H127"/>
  <c r="H126"/>
  <c r="H125"/>
  <c r="H124"/>
  <c r="H123"/>
  <c r="H122"/>
  <c r="C136"/>
  <c r="C135"/>
  <c r="C134"/>
  <c r="C133"/>
  <c r="C132"/>
  <c r="C131"/>
  <c r="C130"/>
  <c r="C129"/>
  <c r="C128"/>
  <c r="C127"/>
  <c r="C126"/>
  <c r="C125"/>
  <c r="C124"/>
  <c r="C123"/>
  <c r="C122"/>
  <c r="R102"/>
  <c r="R101"/>
  <c r="R100"/>
  <c r="R99"/>
  <c r="R98"/>
  <c r="R97"/>
  <c r="R96"/>
  <c r="R95"/>
  <c r="R94"/>
  <c r="R93"/>
  <c r="R92"/>
  <c r="R91"/>
  <c r="R90"/>
  <c r="R89"/>
  <c r="R88"/>
  <c r="R119"/>
  <c r="R118"/>
  <c r="R117"/>
  <c r="R116"/>
  <c r="R115"/>
  <c r="R114"/>
  <c r="R113"/>
  <c r="R112"/>
  <c r="R111"/>
  <c r="R110"/>
  <c r="R109"/>
  <c r="R108"/>
  <c r="R107"/>
  <c r="R106"/>
  <c r="R105"/>
  <c r="M119"/>
  <c r="M118"/>
  <c r="M117"/>
  <c r="M116"/>
  <c r="M115"/>
  <c r="M114"/>
  <c r="M113"/>
  <c r="M112"/>
  <c r="M111"/>
  <c r="M110"/>
  <c r="M109"/>
  <c r="M108"/>
  <c r="M107"/>
  <c r="M106"/>
  <c r="M105"/>
  <c r="M102"/>
  <c r="M101"/>
  <c r="M100"/>
  <c r="M99"/>
  <c r="M98"/>
  <c r="M97"/>
  <c r="M96"/>
  <c r="M95"/>
  <c r="M94"/>
  <c r="M93"/>
  <c r="M92"/>
  <c r="M91"/>
  <c r="M90"/>
  <c r="M89"/>
  <c r="M88"/>
  <c r="H119"/>
  <c r="H118"/>
  <c r="H117"/>
  <c r="H116"/>
  <c r="H115"/>
  <c r="H114"/>
  <c r="H113"/>
  <c r="H112"/>
  <c r="H111"/>
  <c r="H110"/>
  <c r="H109"/>
  <c r="H108"/>
  <c r="H107"/>
  <c r="H106"/>
  <c r="H105"/>
  <c r="H102"/>
  <c r="H101"/>
  <c r="H100"/>
  <c r="H99"/>
  <c r="H98"/>
  <c r="H97"/>
  <c r="H96"/>
  <c r="H95"/>
  <c r="H94"/>
  <c r="H93"/>
  <c r="H92"/>
  <c r="H91"/>
  <c r="H90"/>
  <c r="H89"/>
  <c r="H88"/>
  <c r="C119"/>
  <c r="C118"/>
  <c r="C117"/>
  <c r="C116"/>
  <c r="C115"/>
  <c r="C114"/>
  <c r="C113"/>
  <c r="C112"/>
  <c r="C111"/>
  <c r="C110"/>
  <c r="C109"/>
  <c r="C108"/>
  <c r="C107"/>
  <c r="C106"/>
  <c r="C105"/>
  <c r="C102"/>
  <c r="C101"/>
  <c r="C100"/>
  <c r="C99"/>
  <c r="C98"/>
  <c r="C97"/>
  <c r="C96"/>
  <c r="C95"/>
  <c r="C94"/>
  <c r="C93"/>
  <c r="C92"/>
  <c r="C91"/>
  <c r="C90"/>
  <c r="C89"/>
  <c r="C88"/>
  <c r="C85"/>
  <c r="C84"/>
  <c r="C83"/>
  <c r="C82"/>
  <c r="C81"/>
  <c r="C80"/>
  <c r="C79"/>
  <c r="C78"/>
  <c r="C77"/>
  <c r="C76"/>
  <c r="C75"/>
  <c r="C74"/>
  <c r="C73"/>
  <c r="C72"/>
  <c r="C71"/>
  <c r="H85"/>
  <c r="H84"/>
  <c r="H83"/>
  <c r="H82"/>
  <c r="H81"/>
  <c r="H80"/>
  <c r="H79"/>
  <c r="H78"/>
  <c r="H77"/>
  <c r="H76"/>
  <c r="H75"/>
  <c r="H74"/>
  <c r="H73"/>
  <c r="H72"/>
  <c r="H71"/>
  <c r="M85"/>
  <c r="M84"/>
  <c r="M83"/>
  <c r="M82"/>
  <c r="M81"/>
  <c r="M80"/>
  <c r="M79"/>
  <c r="M78"/>
  <c r="M77"/>
  <c r="M76"/>
  <c r="M75"/>
  <c r="M74"/>
  <c r="M73"/>
  <c r="M72"/>
  <c r="M71"/>
  <c r="R85"/>
  <c r="R84"/>
  <c r="R83"/>
  <c r="R82"/>
  <c r="R81"/>
  <c r="R80"/>
  <c r="R79"/>
  <c r="R78"/>
  <c r="R77"/>
  <c r="R76"/>
  <c r="R75"/>
  <c r="R74"/>
  <c r="R73"/>
  <c r="R72"/>
  <c r="R71"/>
  <c r="R68"/>
  <c r="R67"/>
  <c r="R66"/>
  <c r="R65"/>
  <c r="R64"/>
  <c r="R63"/>
  <c r="R62"/>
  <c r="R61"/>
  <c r="R60"/>
  <c r="R59"/>
  <c r="R58"/>
  <c r="R57"/>
  <c r="R56"/>
  <c r="R55"/>
  <c r="R54"/>
  <c r="M68"/>
  <c r="M67"/>
  <c r="M66"/>
  <c r="M65"/>
  <c r="M64"/>
  <c r="M63"/>
  <c r="M62"/>
  <c r="M61"/>
  <c r="M60"/>
  <c r="M59"/>
  <c r="M58"/>
  <c r="M57"/>
  <c r="M56"/>
  <c r="M55"/>
  <c r="M54"/>
  <c r="H68"/>
  <c r="H67"/>
  <c r="H66"/>
  <c r="H65"/>
  <c r="H64"/>
  <c r="H63"/>
  <c r="H62"/>
  <c r="H61"/>
  <c r="H60"/>
  <c r="H59"/>
  <c r="H58"/>
  <c r="H57"/>
  <c r="H56"/>
  <c r="H55"/>
  <c r="H54"/>
  <c r="C68"/>
  <c r="C67"/>
  <c r="C66"/>
  <c r="C65"/>
  <c r="C64"/>
  <c r="C63"/>
  <c r="C62"/>
  <c r="C61"/>
  <c r="C60"/>
  <c r="C59"/>
  <c r="C58"/>
  <c r="C57"/>
  <c r="C56"/>
  <c r="C55"/>
  <c r="C54"/>
  <c r="R51"/>
  <c r="R50"/>
  <c r="R49"/>
  <c r="R48"/>
  <c r="R47"/>
  <c r="R46"/>
  <c r="R45"/>
  <c r="R44"/>
  <c r="R43"/>
  <c r="R42"/>
  <c r="R41"/>
  <c r="R40"/>
  <c r="R39"/>
  <c r="R38"/>
  <c r="R37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C34"/>
  <c r="C33"/>
  <c r="C32"/>
  <c r="C31"/>
  <c r="C30"/>
  <c r="C29"/>
  <c r="C28"/>
  <c r="C27"/>
  <c r="C26"/>
  <c r="C25"/>
  <c r="C24"/>
  <c r="C23"/>
  <c r="C22"/>
  <c r="C21"/>
  <c r="C20"/>
  <c r="H34"/>
  <c r="H33"/>
  <c r="H32"/>
  <c r="H31"/>
  <c r="H30"/>
  <c r="H29"/>
  <c r="H28"/>
  <c r="H27"/>
  <c r="H26"/>
  <c r="H25"/>
  <c r="H24"/>
  <c r="H23"/>
  <c r="H22"/>
  <c r="H21"/>
  <c r="H20"/>
  <c r="M34"/>
  <c r="M33"/>
  <c r="M32"/>
  <c r="M31"/>
  <c r="M30"/>
  <c r="M29"/>
  <c r="M28"/>
  <c r="M27"/>
  <c r="M26"/>
  <c r="M25"/>
  <c r="M24"/>
  <c r="M23"/>
  <c r="M22"/>
  <c r="M21"/>
  <c r="M20"/>
  <c r="R34"/>
  <c r="R33"/>
  <c r="R32"/>
  <c r="R31"/>
  <c r="R30"/>
  <c r="R29"/>
  <c r="R28"/>
  <c r="R27"/>
  <c r="R26"/>
  <c r="R25"/>
  <c r="R24"/>
  <c r="R23"/>
  <c r="R22"/>
  <c r="R21"/>
  <c r="R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H85" i="19"/>
  <c r="H84"/>
  <c r="H83"/>
  <c r="H82"/>
  <c r="H81"/>
  <c r="H80"/>
  <c r="H79"/>
  <c r="H78"/>
  <c r="H77"/>
  <c r="H76"/>
  <c r="H75"/>
  <c r="H74"/>
  <c r="H73"/>
  <c r="H72"/>
  <c r="H71"/>
  <c r="C85"/>
  <c r="C84"/>
  <c r="C83"/>
  <c r="C82"/>
  <c r="C81"/>
  <c r="C80"/>
  <c r="C79"/>
  <c r="C78"/>
  <c r="C77"/>
  <c r="C76"/>
  <c r="C75"/>
  <c r="C74"/>
  <c r="C73"/>
  <c r="C72"/>
  <c r="R68"/>
  <c r="R67"/>
  <c r="R66"/>
  <c r="R65"/>
  <c r="R64"/>
  <c r="R63"/>
  <c r="R62"/>
  <c r="R61"/>
  <c r="R60"/>
  <c r="R59"/>
  <c r="R58"/>
  <c r="R57"/>
  <c r="R56"/>
  <c r="R55"/>
  <c r="R54"/>
  <c r="M68"/>
  <c r="M67"/>
  <c r="M66"/>
  <c r="M65"/>
  <c r="M64"/>
  <c r="M63"/>
  <c r="M62"/>
  <c r="M61"/>
  <c r="M60"/>
  <c r="M59"/>
  <c r="M58"/>
  <c r="M57"/>
  <c r="M56"/>
  <c r="M55"/>
  <c r="M54"/>
  <c r="H68"/>
  <c r="H67"/>
  <c r="H66"/>
  <c r="H65"/>
  <c r="H64"/>
  <c r="H63"/>
  <c r="H62"/>
  <c r="H61"/>
  <c r="H60"/>
  <c r="H59"/>
  <c r="H58"/>
  <c r="H57"/>
  <c r="H56"/>
  <c r="H55"/>
  <c r="H54"/>
  <c r="C68"/>
  <c r="C67"/>
  <c r="C66"/>
  <c r="C65"/>
  <c r="C64"/>
  <c r="C63"/>
  <c r="C62"/>
  <c r="C61"/>
  <c r="C60"/>
  <c r="C59"/>
  <c r="C58"/>
  <c r="C57"/>
  <c r="C56"/>
  <c r="C55"/>
  <c r="C54"/>
  <c r="R51"/>
  <c r="R50"/>
  <c r="R49"/>
  <c r="R48"/>
  <c r="R47"/>
  <c r="R46"/>
  <c r="R45"/>
  <c r="R44"/>
  <c r="R43"/>
  <c r="R42"/>
  <c r="R41"/>
  <c r="R40"/>
  <c r="R39"/>
  <c r="R38"/>
  <c r="R37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C34"/>
  <c r="C33"/>
  <c r="C32"/>
  <c r="C31"/>
  <c r="C30"/>
  <c r="C29"/>
  <c r="C28"/>
  <c r="C27"/>
  <c r="C26"/>
  <c r="C25"/>
  <c r="C24"/>
  <c r="C23"/>
  <c r="C22"/>
  <c r="C21"/>
  <c r="C20"/>
  <c r="H34"/>
  <c r="H33"/>
  <c r="H32"/>
  <c r="H31"/>
  <c r="H30"/>
  <c r="H29"/>
  <c r="H28"/>
  <c r="H27"/>
  <c r="H26"/>
  <c r="H25"/>
  <c r="H24"/>
  <c r="H23"/>
  <c r="H22"/>
  <c r="H21"/>
  <c r="H20"/>
  <c r="M34"/>
  <c r="M33"/>
  <c r="M32"/>
  <c r="M31"/>
  <c r="M30"/>
  <c r="M29"/>
  <c r="M28"/>
  <c r="M27"/>
  <c r="M26"/>
  <c r="M25"/>
  <c r="M24"/>
  <c r="M23"/>
  <c r="M22"/>
  <c r="M21"/>
  <c r="M20"/>
  <c r="R34"/>
  <c r="R33"/>
  <c r="R32"/>
  <c r="R31"/>
  <c r="R30"/>
  <c r="R29"/>
  <c r="R28"/>
  <c r="R27"/>
  <c r="R26"/>
  <c r="R25"/>
  <c r="R24"/>
  <c r="R23"/>
  <c r="R22"/>
  <c r="R21"/>
  <c r="R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C51" i="18"/>
  <c r="C50"/>
  <c r="C49"/>
  <c r="C48"/>
  <c r="C47"/>
  <c r="C46"/>
  <c r="C45"/>
  <c r="C44"/>
  <c r="C43"/>
  <c r="C42"/>
  <c r="C41"/>
  <c r="C40"/>
  <c r="C39"/>
  <c r="C38"/>
  <c r="C37"/>
  <c r="C34"/>
  <c r="C33"/>
  <c r="C32"/>
  <c r="C31"/>
  <c r="C30"/>
  <c r="C29"/>
  <c r="C28"/>
  <c r="C27"/>
  <c r="C26"/>
  <c r="C25"/>
  <c r="C24"/>
  <c r="C23"/>
  <c r="C22"/>
  <c r="C21"/>
  <c r="C20"/>
  <c r="H34"/>
  <c r="H33"/>
  <c r="H32"/>
  <c r="H31"/>
  <c r="H30"/>
  <c r="H29"/>
  <c r="H28"/>
  <c r="H27"/>
  <c r="H26"/>
  <c r="H25"/>
  <c r="H24"/>
  <c r="H23"/>
  <c r="H22"/>
  <c r="H21"/>
  <c r="H20"/>
  <c r="H51"/>
  <c r="H50"/>
  <c r="H49"/>
  <c r="H48"/>
  <c r="H47"/>
  <c r="H46"/>
  <c r="H45"/>
  <c r="H44"/>
  <c r="H43"/>
  <c r="H42"/>
  <c r="H41"/>
  <c r="H40"/>
  <c r="H39"/>
  <c r="H38"/>
  <c r="H37"/>
  <c r="M51"/>
  <c r="M50"/>
  <c r="M49"/>
  <c r="M48"/>
  <c r="M47"/>
  <c r="M46"/>
  <c r="M45"/>
  <c r="M44"/>
  <c r="M43"/>
  <c r="M42"/>
  <c r="M41"/>
  <c r="M40"/>
  <c r="M39"/>
  <c r="M38"/>
  <c r="M37"/>
  <c r="M34"/>
  <c r="M33"/>
  <c r="M32"/>
  <c r="M31"/>
  <c r="M30"/>
  <c r="M29"/>
  <c r="M28"/>
  <c r="M27"/>
  <c r="M26"/>
  <c r="M25"/>
  <c r="M24"/>
  <c r="M23"/>
  <c r="M22"/>
  <c r="M21"/>
  <c r="M20"/>
  <c r="R51"/>
  <c r="R50"/>
  <c r="R49"/>
  <c r="R48"/>
  <c r="R47"/>
  <c r="R46"/>
  <c r="R45"/>
  <c r="R44"/>
  <c r="R43"/>
  <c r="R42"/>
  <c r="R41"/>
  <c r="R40"/>
  <c r="R39"/>
  <c r="R38"/>
  <c r="R37"/>
  <c r="R34"/>
  <c r="R33"/>
  <c r="R32"/>
  <c r="R31"/>
  <c r="R30"/>
  <c r="R29"/>
  <c r="R28"/>
  <c r="R27"/>
  <c r="R26"/>
  <c r="R25"/>
  <c r="R24"/>
  <c r="R23"/>
  <c r="R22"/>
  <c r="R21"/>
  <c r="R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M102" i="17"/>
  <c r="M101"/>
  <c r="M100"/>
  <c r="M99"/>
  <c r="M98"/>
  <c r="M97"/>
  <c r="M96"/>
  <c r="M95"/>
  <c r="M94"/>
  <c r="M93"/>
  <c r="M92"/>
  <c r="M91"/>
  <c r="M90"/>
  <c r="M89"/>
  <c r="M88"/>
  <c r="H102"/>
  <c r="H101"/>
  <c r="H100"/>
  <c r="H99"/>
  <c r="H98"/>
  <c r="H97"/>
  <c r="H96"/>
  <c r="H95"/>
  <c r="H94"/>
  <c r="H93"/>
  <c r="H92"/>
  <c r="H91"/>
  <c r="H90"/>
  <c r="H89"/>
  <c r="H88"/>
  <c r="C102"/>
  <c r="C101"/>
  <c r="C100"/>
  <c r="C99"/>
  <c r="C98"/>
  <c r="C97"/>
  <c r="C96"/>
  <c r="C95"/>
  <c r="C94"/>
  <c r="C93"/>
  <c r="C92"/>
  <c r="C91"/>
  <c r="C90"/>
  <c r="C89"/>
  <c r="C88"/>
  <c r="C85"/>
  <c r="C84"/>
  <c r="C83"/>
  <c r="C82"/>
  <c r="C81"/>
  <c r="C80"/>
  <c r="C79"/>
  <c r="C78"/>
  <c r="C77"/>
  <c r="C76"/>
  <c r="C75"/>
  <c r="C74"/>
  <c r="C73"/>
  <c r="C72"/>
  <c r="C71"/>
  <c r="H85"/>
  <c r="H84"/>
  <c r="H83"/>
  <c r="H82"/>
  <c r="H81"/>
  <c r="H80"/>
  <c r="H79"/>
  <c r="H78"/>
  <c r="H77"/>
  <c r="H76"/>
  <c r="H75"/>
  <c r="H74"/>
  <c r="H73"/>
  <c r="H72"/>
  <c r="H71"/>
  <c r="M85"/>
  <c r="M84"/>
  <c r="M83"/>
  <c r="M82"/>
  <c r="M81"/>
  <c r="M80"/>
  <c r="M79"/>
  <c r="M78"/>
  <c r="M77"/>
  <c r="M76"/>
  <c r="M75"/>
  <c r="M74"/>
  <c r="M73"/>
  <c r="M72"/>
  <c r="M71"/>
  <c r="R85"/>
  <c r="R84"/>
  <c r="R83"/>
  <c r="R82"/>
  <c r="R81"/>
  <c r="R80"/>
  <c r="R79"/>
  <c r="R78"/>
  <c r="R77"/>
  <c r="R76"/>
  <c r="R75"/>
  <c r="R74"/>
  <c r="R73"/>
  <c r="R72"/>
  <c r="R71"/>
  <c r="R68"/>
  <c r="R67"/>
  <c r="R66"/>
  <c r="R65"/>
  <c r="R64"/>
  <c r="R63"/>
  <c r="R62"/>
  <c r="R61"/>
  <c r="R60"/>
  <c r="R59"/>
  <c r="R58"/>
  <c r="R57"/>
  <c r="R56"/>
  <c r="R55"/>
  <c r="R54"/>
  <c r="M68"/>
  <c r="M67"/>
  <c r="M66"/>
  <c r="M65"/>
  <c r="M64"/>
  <c r="M63"/>
  <c r="M62"/>
  <c r="M61"/>
  <c r="M60"/>
  <c r="M59"/>
  <c r="M58"/>
  <c r="M57"/>
  <c r="M56"/>
  <c r="M55"/>
  <c r="M54"/>
  <c r="H68"/>
  <c r="H67"/>
  <c r="H66"/>
  <c r="H65"/>
  <c r="H64"/>
  <c r="H63"/>
  <c r="H62"/>
  <c r="H61"/>
  <c r="H60"/>
  <c r="H59"/>
  <c r="H58"/>
  <c r="H57"/>
  <c r="H56"/>
  <c r="H55"/>
  <c r="H54"/>
  <c r="C68"/>
  <c r="C67"/>
  <c r="C66"/>
  <c r="C65"/>
  <c r="C64"/>
  <c r="C63"/>
  <c r="C62"/>
  <c r="C61"/>
  <c r="C60"/>
  <c r="C59"/>
  <c r="C58"/>
  <c r="C57"/>
  <c r="C56"/>
  <c r="C55"/>
  <c r="C54"/>
  <c r="R51"/>
  <c r="R50"/>
  <c r="R49"/>
  <c r="R48"/>
  <c r="R47"/>
  <c r="R46"/>
  <c r="R45"/>
  <c r="R44"/>
  <c r="R43"/>
  <c r="R42"/>
  <c r="R41"/>
  <c r="R40"/>
  <c r="R39"/>
  <c r="R38"/>
  <c r="R37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C34"/>
  <c r="C33"/>
  <c r="C32"/>
  <c r="C31"/>
  <c r="C30"/>
  <c r="C29"/>
  <c r="C28"/>
  <c r="C27"/>
  <c r="C26"/>
  <c r="C25"/>
  <c r="C24"/>
  <c r="C23"/>
  <c r="C22"/>
  <c r="C21"/>
  <c r="C20"/>
  <c r="H34"/>
  <c r="H33"/>
  <c r="H32"/>
  <c r="H31"/>
  <c r="H30"/>
  <c r="H29"/>
  <c r="H28"/>
  <c r="H27"/>
  <c r="H26"/>
  <c r="H25"/>
  <c r="H24"/>
  <c r="H23"/>
  <c r="H22"/>
  <c r="H21"/>
  <c r="H20"/>
  <c r="M34"/>
  <c r="M33"/>
  <c r="M32"/>
  <c r="M31"/>
  <c r="M30"/>
  <c r="M29"/>
  <c r="M28"/>
  <c r="M27"/>
  <c r="M26"/>
  <c r="M25"/>
  <c r="M24"/>
  <c r="M23"/>
  <c r="M22"/>
  <c r="M21"/>
  <c r="M20"/>
  <c r="R34"/>
  <c r="R33"/>
  <c r="R32"/>
  <c r="R31"/>
  <c r="R30"/>
  <c r="R29"/>
  <c r="R28"/>
  <c r="R27"/>
  <c r="R26"/>
  <c r="R25"/>
  <c r="R24"/>
  <c r="R23"/>
  <c r="R22"/>
  <c r="R21"/>
  <c r="R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R289" i="16"/>
  <c r="R288"/>
  <c r="R287"/>
  <c r="R286"/>
  <c r="R285"/>
  <c r="R284"/>
  <c r="R283"/>
  <c r="R282"/>
  <c r="R281"/>
  <c r="R280"/>
  <c r="R279"/>
  <c r="R278"/>
  <c r="R277"/>
  <c r="R276"/>
  <c r="R275"/>
  <c r="M289"/>
  <c r="M288"/>
  <c r="M287"/>
  <c r="M286"/>
  <c r="M285"/>
  <c r="M284"/>
  <c r="M283"/>
  <c r="M282"/>
  <c r="M281"/>
  <c r="M280"/>
  <c r="M279"/>
  <c r="M278"/>
  <c r="M277"/>
  <c r="M276"/>
  <c r="M275"/>
  <c r="H289"/>
  <c r="H288"/>
  <c r="H287"/>
  <c r="H286"/>
  <c r="H285"/>
  <c r="H284"/>
  <c r="H283"/>
  <c r="H282"/>
  <c r="H281"/>
  <c r="H280"/>
  <c r="H279"/>
  <c r="H278"/>
  <c r="H277"/>
  <c r="H276"/>
  <c r="H275"/>
  <c r="C289"/>
  <c r="C288"/>
  <c r="C287"/>
  <c r="C286"/>
  <c r="C285"/>
  <c r="C284"/>
  <c r="C283"/>
  <c r="C282"/>
  <c r="C281"/>
  <c r="C280"/>
  <c r="C279"/>
  <c r="C278"/>
  <c r="C277"/>
  <c r="C276"/>
  <c r="C275"/>
  <c r="R272"/>
  <c r="R271"/>
  <c r="R270"/>
  <c r="R269"/>
  <c r="R268"/>
  <c r="R267"/>
  <c r="R266"/>
  <c r="R265"/>
  <c r="R264"/>
  <c r="R263"/>
  <c r="R262"/>
  <c r="R261"/>
  <c r="R260"/>
  <c r="R259"/>
  <c r="R258"/>
  <c r="M272"/>
  <c r="M271"/>
  <c r="M270"/>
  <c r="M269"/>
  <c r="M268"/>
  <c r="M267"/>
  <c r="M266"/>
  <c r="M265"/>
  <c r="M264"/>
  <c r="M263"/>
  <c r="M262"/>
  <c r="M261"/>
  <c r="M260"/>
  <c r="M259"/>
  <c r="M258"/>
  <c r="H272"/>
  <c r="H271"/>
  <c r="H270"/>
  <c r="H269"/>
  <c r="H268"/>
  <c r="H267"/>
  <c r="H266"/>
  <c r="H265"/>
  <c r="H264"/>
  <c r="H263"/>
  <c r="H262"/>
  <c r="H261"/>
  <c r="H260"/>
  <c r="H259"/>
  <c r="H258"/>
  <c r="C272"/>
  <c r="C271"/>
  <c r="C270"/>
  <c r="C269"/>
  <c r="C268"/>
  <c r="C267"/>
  <c r="C266"/>
  <c r="C265"/>
  <c r="C264"/>
  <c r="C263"/>
  <c r="C262"/>
  <c r="C261"/>
  <c r="C260"/>
  <c r="C259"/>
  <c r="C258"/>
  <c r="R255"/>
  <c r="R254"/>
  <c r="R253"/>
  <c r="R252"/>
  <c r="R251"/>
  <c r="R250"/>
  <c r="R249"/>
  <c r="R248"/>
  <c r="R247"/>
  <c r="R246"/>
  <c r="R245"/>
  <c r="R244"/>
  <c r="R243"/>
  <c r="R242"/>
  <c r="R241"/>
  <c r="M255"/>
  <c r="M254"/>
  <c r="M253"/>
  <c r="M252"/>
  <c r="M251"/>
  <c r="M250"/>
  <c r="M249"/>
  <c r="M248"/>
  <c r="M247"/>
  <c r="M246"/>
  <c r="M245"/>
  <c r="M244"/>
  <c r="M243"/>
  <c r="M242"/>
  <c r="M241"/>
  <c r="H255"/>
  <c r="H254"/>
  <c r="H253"/>
  <c r="H252"/>
  <c r="H251"/>
  <c r="H250"/>
  <c r="H249"/>
  <c r="H248"/>
  <c r="H247"/>
  <c r="H246"/>
  <c r="H245"/>
  <c r="H244"/>
  <c r="H243"/>
  <c r="H242"/>
  <c r="H241"/>
  <c r="C255"/>
  <c r="C254"/>
  <c r="C253"/>
  <c r="C252"/>
  <c r="C251"/>
  <c r="C250"/>
  <c r="C249"/>
  <c r="C248"/>
  <c r="C247"/>
  <c r="C246"/>
  <c r="C245"/>
  <c r="C244"/>
  <c r="C243"/>
  <c r="C242"/>
  <c r="C241"/>
  <c r="C238"/>
  <c r="C237"/>
  <c r="C236"/>
  <c r="C235"/>
  <c r="C234"/>
  <c r="C233"/>
  <c r="C232"/>
  <c r="C231"/>
  <c r="C230"/>
  <c r="C229"/>
  <c r="C228"/>
  <c r="C227"/>
  <c r="C226"/>
  <c r="C225"/>
  <c r="C224"/>
  <c r="H238"/>
  <c r="H237"/>
  <c r="H236"/>
  <c r="H235"/>
  <c r="H234"/>
  <c r="H233"/>
  <c r="H232"/>
  <c r="H231"/>
  <c r="H230"/>
  <c r="H229"/>
  <c r="H228"/>
  <c r="H227"/>
  <c r="H226"/>
  <c r="H225"/>
  <c r="H224"/>
  <c r="M238"/>
  <c r="M237"/>
  <c r="M236"/>
  <c r="M235"/>
  <c r="M234"/>
  <c r="M233"/>
  <c r="M232"/>
  <c r="M231"/>
  <c r="M230"/>
  <c r="M229"/>
  <c r="M228"/>
  <c r="M227"/>
  <c r="M226"/>
  <c r="M225"/>
  <c r="M224"/>
  <c r="R238"/>
  <c r="R237"/>
  <c r="R236"/>
  <c r="R235"/>
  <c r="R234"/>
  <c r="R233"/>
  <c r="R232"/>
  <c r="R231"/>
  <c r="R230"/>
  <c r="R229"/>
  <c r="R228"/>
  <c r="R227"/>
  <c r="R226"/>
  <c r="R225"/>
  <c r="R224"/>
  <c r="R221"/>
  <c r="R220"/>
  <c r="R219"/>
  <c r="R218"/>
  <c r="R217"/>
  <c r="R216"/>
  <c r="R215"/>
  <c r="R214"/>
  <c r="R213"/>
  <c r="R212"/>
  <c r="R211"/>
  <c r="R210"/>
  <c r="R209"/>
  <c r="R208"/>
  <c r="R207"/>
  <c r="M221"/>
  <c r="M220"/>
  <c r="M219"/>
  <c r="M218"/>
  <c r="M217"/>
  <c r="M216"/>
  <c r="M215"/>
  <c r="M214"/>
  <c r="M213"/>
  <c r="M212"/>
  <c r="M211"/>
  <c r="M210"/>
  <c r="M209"/>
  <c r="M208"/>
  <c r="M207"/>
  <c r="H221"/>
  <c r="H220"/>
  <c r="H219"/>
  <c r="H218"/>
  <c r="H217"/>
  <c r="H216"/>
  <c r="H215"/>
  <c r="H214"/>
  <c r="H213"/>
  <c r="H212"/>
  <c r="H211"/>
  <c r="H210"/>
  <c r="H209"/>
  <c r="H208"/>
  <c r="H207"/>
  <c r="C221"/>
  <c r="C220"/>
  <c r="C219"/>
  <c r="C218"/>
  <c r="C217"/>
  <c r="C216"/>
  <c r="C215"/>
  <c r="C214"/>
  <c r="C213"/>
  <c r="C212"/>
  <c r="C211"/>
  <c r="C210"/>
  <c r="C209"/>
  <c r="C208"/>
  <c r="C207"/>
  <c r="R204"/>
  <c r="R203"/>
  <c r="R202"/>
  <c r="R201"/>
  <c r="R200"/>
  <c r="R199"/>
  <c r="R198"/>
  <c r="R197"/>
  <c r="R196"/>
  <c r="R195"/>
  <c r="R194"/>
  <c r="R193"/>
  <c r="R192"/>
  <c r="R191"/>
  <c r="R190"/>
  <c r="M204"/>
  <c r="M203"/>
  <c r="M202"/>
  <c r="M201"/>
  <c r="M200"/>
  <c r="M199"/>
  <c r="M198"/>
  <c r="M197"/>
  <c r="M196"/>
  <c r="M195"/>
  <c r="M194"/>
  <c r="M193"/>
  <c r="M192"/>
  <c r="M191"/>
  <c r="M190"/>
  <c r="H204"/>
  <c r="H203"/>
  <c r="H202"/>
  <c r="H201"/>
  <c r="H200"/>
  <c r="H199"/>
  <c r="H198"/>
  <c r="H197"/>
  <c r="H196"/>
  <c r="H195"/>
  <c r="H194"/>
  <c r="H193"/>
  <c r="H192"/>
  <c r="H191"/>
  <c r="H190"/>
  <c r="C204"/>
  <c r="C203"/>
  <c r="C202"/>
  <c r="C201"/>
  <c r="C200"/>
  <c r="C199"/>
  <c r="C198"/>
  <c r="C197"/>
  <c r="C196"/>
  <c r="C195"/>
  <c r="C194"/>
  <c r="C193"/>
  <c r="C192"/>
  <c r="C191"/>
  <c r="C190"/>
  <c r="R187"/>
  <c r="R186"/>
  <c r="R185"/>
  <c r="R184"/>
  <c r="R183"/>
  <c r="R182"/>
  <c r="R181"/>
  <c r="R180"/>
  <c r="R179"/>
  <c r="R178"/>
  <c r="R177"/>
  <c r="R176"/>
  <c r="R175"/>
  <c r="R174"/>
  <c r="R173"/>
  <c r="M187"/>
  <c r="M186"/>
  <c r="M185"/>
  <c r="M184"/>
  <c r="M183"/>
  <c r="M182"/>
  <c r="M181"/>
  <c r="M180"/>
  <c r="M179"/>
  <c r="M178"/>
  <c r="M177"/>
  <c r="M176"/>
  <c r="M175"/>
  <c r="M174"/>
  <c r="M173"/>
  <c r="H187"/>
  <c r="H186"/>
  <c r="H185"/>
  <c r="H184"/>
  <c r="H183"/>
  <c r="H182"/>
  <c r="H181"/>
  <c r="H180"/>
  <c r="H179"/>
  <c r="H178"/>
  <c r="H177"/>
  <c r="H176"/>
  <c r="H175"/>
  <c r="H174"/>
  <c r="H173"/>
  <c r="C187"/>
  <c r="C186"/>
  <c r="C185"/>
  <c r="C184"/>
  <c r="C183"/>
  <c r="C182"/>
  <c r="C181"/>
  <c r="C180"/>
  <c r="C179"/>
  <c r="C178"/>
  <c r="C177"/>
  <c r="C176"/>
  <c r="C175"/>
  <c r="C174"/>
  <c r="C173"/>
  <c r="R170"/>
  <c r="R169"/>
  <c r="R168"/>
  <c r="R167"/>
  <c r="R166"/>
  <c r="R165"/>
  <c r="R164"/>
  <c r="R163"/>
  <c r="R162"/>
  <c r="R161"/>
  <c r="R160"/>
  <c r="R159"/>
  <c r="R158"/>
  <c r="R157"/>
  <c r="R156"/>
  <c r="M170"/>
  <c r="M169"/>
  <c r="M168"/>
  <c r="M167"/>
  <c r="M166"/>
  <c r="M165"/>
  <c r="M164"/>
  <c r="M163"/>
  <c r="M162"/>
  <c r="M161"/>
  <c r="M160"/>
  <c r="M159"/>
  <c r="M158"/>
  <c r="M157"/>
  <c r="M156"/>
  <c r="H170"/>
  <c r="H169"/>
  <c r="H168"/>
  <c r="H167"/>
  <c r="H166"/>
  <c r="H165"/>
  <c r="H164"/>
  <c r="H163"/>
  <c r="H162"/>
  <c r="H161"/>
  <c r="H160"/>
  <c r="H159"/>
  <c r="H158"/>
  <c r="H157"/>
  <c r="H156"/>
  <c r="C170"/>
  <c r="C169"/>
  <c r="C168"/>
  <c r="C167"/>
  <c r="C166"/>
  <c r="C165"/>
  <c r="C164"/>
  <c r="C163"/>
  <c r="C162"/>
  <c r="C161"/>
  <c r="C160"/>
  <c r="C159"/>
  <c r="C158"/>
  <c r="C157"/>
  <c r="C156"/>
  <c r="R153"/>
  <c r="R152"/>
  <c r="R151"/>
  <c r="R150"/>
  <c r="R149"/>
  <c r="R148"/>
  <c r="R147"/>
  <c r="R146"/>
  <c r="R145"/>
  <c r="R144"/>
  <c r="R143"/>
  <c r="R142"/>
  <c r="R141"/>
  <c r="R140"/>
  <c r="R139"/>
  <c r="M153"/>
  <c r="M152"/>
  <c r="M151"/>
  <c r="M150"/>
  <c r="M149"/>
  <c r="M148"/>
  <c r="M147"/>
  <c r="M146"/>
  <c r="M145"/>
  <c r="M144"/>
  <c r="M143"/>
  <c r="M142"/>
  <c r="M141"/>
  <c r="M140"/>
  <c r="M139"/>
  <c r="H153"/>
  <c r="H152"/>
  <c r="H151"/>
  <c r="H150"/>
  <c r="H149"/>
  <c r="H148"/>
  <c r="H147"/>
  <c r="H146"/>
  <c r="H145"/>
  <c r="H144"/>
  <c r="H143"/>
  <c r="H142"/>
  <c r="H141"/>
  <c r="H140"/>
  <c r="H139"/>
  <c r="C153"/>
  <c r="C152"/>
  <c r="C151"/>
  <c r="C150"/>
  <c r="C149"/>
  <c r="C148"/>
  <c r="C147"/>
  <c r="C146"/>
  <c r="C145"/>
  <c r="C144"/>
  <c r="C143"/>
  <c r="C142"/>
  <c r="C141"/>
  <c r="C140"/>
  <c r="C139"/>
  <c r="R136"/>
  <c r="R135"/>
  <c r="R134"/>
  <c r="R133"/>
  <c r="R132"/>
  <c r="R131"/>
  <c r="R130"/>
  <c r="R129"/>
  <c r="R128"/>
  <c r="R127"/>
  <c r="R126"/>
  <c r="R125"/>
  <c r="R124"/>
  <c r="R123"/>
  <c r="R122"/>
  <c r="M136"/>
  <c r="M135"/>
  <c r="M134"/>
  <c r="M133"/>
  <c r="M132"/>
  <c r="M131"/>
  <c r="M130"/>
  <c r="M129"/>
  <c r="M128"/>
  <c r="M127"/>
  <c r="M126"/>
  <c r="M125"/>
  <c r="M124"/>
  <c r="M123"/>
  <c r="M122"/>
  <c r="H136"/>
  <c r="H135"/>
  <c r="H134"/>
  <c r="H133"/>
  <c r="H132"/>
  <c r="H131"/>
  <c r="H130"/>
  <c r="H129"/>
  <c r="H128"/>
  <c r="H127"/>
  <c r="H126"/>
  <c r="H125"/>
  <c r="H124"/>
  <c r="H123"/>
  <c r="H122"/>
  <c r="C136"/>
  <c r="C135"/>
  <c r="C134"/>
  <c r="C133"/>
  <c r="C132"/>
  <c r="C131"/>
  <c r="C130"/>
  <c r="C129"/>
  <c r="C128"/>
  <c r="C127"/>
  <c r="C126"/>
  <c r="C125"/>
  <c r="C124"/>
  <c r="C123"/>
  <c r="C122"/>
  <c r="R119"/>
  <c r="R118"/>
  <c r="R117"/>
  <c r="R116"/>
  <c r="R115"/>
  <c r="R114"/>
  <c r="R113"/>
  <c r="R112"/>
  <c r="R111"/>
  <c r="R110"/>
  <c r="R109"/>
  <c r="R108"/>
  <c r="R107"/>
  <c r="R106"/>
  <c r="R105"/>
  <c r="M119"/>
  <c r="M118"/>
  <c r="M117"/>
  <c r="M116"/>
  <c r="M115"/>
  <c r="M114"/>
  <c r="M113"/>
  <c r="M112"/>
  <c r="M111"/>
  <c r="M110"/>
  <c r="M109"/>
  <c r="M108"/>
  <c r="M107"/>
  <c r="M106"/>
  <c r="M105"/>
  <c r="H119"/>
  <c r="H118"/>
  <c r="H117"/>
  <c r="H116"/>
  <c r="H115"/>
  <c r="H114"/>
  <c r="H113"/>
  <c r="H112"/>
  <c r="H111"/>
  <c r="H110"/>
  <c r="H109"/>
  <c r="H108"/>
  <c r="H107"/>
  <c r="H106"/>
  <c r="H105"/>
  <c r="C119"/>
  <c r="C118"/>
  <c r="C117"/>
  <c r="C116"/>
  <c r="C115"/>
  <c r="C114"/>
  <c r="C113"/>
  <c r="C112"/>
  <c r="C111"/>
  <c r="C110"/>
  <c r="C109"/>
  <c r="C108"/>
  <c r="C107"/>
  <c r="C106"/>
  <c r="C105"/>
  <c r="R102"/>
  <c r="R101"/>
  <c r="R100"/>
  <c r="R99"/>
  <c r="R98"/>
  <c r="R97"/>
  <c r="R96"/>
  <c r="R95"/>
  <c r="R94"/>
  <c r="R93"/>
  <c r="R92"/>
  <c r="R91"/>
  <c r="R90"/>
  <c r="R89"/>
  <c r="R88"/>
  <c r="H102"/>
  <c r="H101"/>
  <c r="H100"/>
  <c r="H99"/>
  <c r="H98"/>
  <c r="H97"/>
  <c r="H96"/>
  <c r="H95"/>
  <c r="H94"/>
  <c r="H93"/>
  <c r="H92"/>
  <c r="H91"/>
  <c r="H90"/>
  <c r="H89"/>
  <c r="H88"/>
  <c r="C102"/>
  <c r="C101"/>
  <c r="C100"/>
  <c r="C99"/>
  <c r="C98"/>
  <c r="C97"/>
  <c r="C96"/>
  <c r="C95"/>
  <c r="C94"/>
  <c r="C93"/>
  <c r="C92"/>
  <c r="C91"/>
  <c r="C90"/>
  <c r="C89"/>
  <c r="C88"/>
  <c r="R85"/>
  <c r="R84"/>
  <c r="R83"/>
  <c r="R82"/>
  <c r="R81"/>
  <c r="R80"/>
  <c r="R79"/>
  <c r="R78"/>
  <c r="R77"/>
  <c r="R76"/>
  <c r="R75"/>
  <c r="R74"/>
  <c r="R73"/>
  <c r="R72"/>
  <c r="R71"/>
  <c r="M85"/>
  <c r="M84"/>
  <c r="M83"/>
  <c r="M82"/>
  <c r="M81"/>
  <c r="M80"/>
  <c r="M79"/>
  <c r="M78"/>
  <c r="M77"/>
  <c r="M76"/>
  <c r="M75"/>
  <c r="M74"/>
  <c r="M73"/>
  <c r="M72"/>
  <c r="M71"/>
  <c r="H85"/>
  <c r="H84"/>
  <c r="H83"/>
  <c r="H82"/>
  <c r="H81"/>
  <c r="H80"/>
  <c r="H79"/>
  <c r="H78"/>
  <c r="H77"/>
  <c r="H76"/>
  <c r="H75"/>
  <c r="H74"/>
  <c r="H73"/>
  <c r="H72"/>
  <c r="H71"/>
  <c r="C85"/>
  <c r="C84"/>
  <c r="C83"/>
  <c r="C82"/>
  <c r="C81"/>
  <c r="C80"/>
  <c r="C79"/>
  <c r="C78"/>
  <c r="C77"/>
  <c r="C76"/>
  <c r="C75"/>
  <c r="C74"/>
  <c r="C73"/>
  <c r="C72"/>
  <c r="C71"/>
  <c r="M68"/>
  <c r="M67"/>
  <c r="M66"/>
  <c r="M65"/>
  <c r="M64"/>
  <c r="M63"/>
  <c r="M62"/>
  <c r="M61"/>
  <c r="M60"/>
  <c r="M59"/>
  <c r="M58"/>
  <c r="M57"/>
  <c r="M56"/>
  <c r="M55"/>
  <c r="M54"/>
  <c r="H68"/>
  <c r="H67"/>
  <c r="H66"/>
  <c r="H65"/>
  <c r="H64"/>
  <c r="H63"/>
  <c r="H62"/>
  <c r="H61"/>
  <c r="H60"/>
  <c r="H59"/>
  <c r="H58"/>
  <c r="H57"/>
  <c r="H56"/>
  <c r="H55"/>
  <c r="H54"/>
  <c r="C68"/>
  <c r="C67"/>
  <c r="C66"/>
  <c r="C65"/>
  <c r="C64"/>
  <c r="C63"/>
  <c r="C62"/>
  <c r="C61"/>
  <c r="C60"/>
  <c r="C59"/>
  <c r="C58"/>
  <c r="C57"/>
  <c r="C56"/>
  <c r="C55"/>
  <c r="C54"/>
  <c r="R51"/>
  <c r="R50"/>
  <c r="R49"/>
  <c r="R48"/>
  <c r="R47"/>
  <c r="R46"/>
  <c r="R45"/>
  <c r="R44"/>
  <c r="R43"/>
  <c r="R42"/>
  <c r="R41"/>
  <c r="R40"/>
  <c r="R39"/>
  <c r="R38"/>
  <c r="R37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R34"/>
  <c r="R33"/>
  <c r="R32"/>
  <c r="R31"/>
  <c r="R30"/>
  <c r="R29"/>
  <c r="R28"/>
  <c r="R27"/>
  <c r="R26"/>
  <c r="R25"/>
  <c r="R24"/>
  <c r="R23"/>
  <c r="R22"/>
  <c r="R21"/>
  <c r="R20"/>
  <c r="M34"/>
  <c r="M33"/>
  <c r="M32"/>
  <c r="M31"/>
  <c r="M30"/>
  <c r="M29"/>
  <c r="M28"/>
  <c r="M27"/>
  <c r="M26"/>
  <c r="M25"/>
  <c r="M24"/>
  <c r="M23"/>
  <c r="M22"/>
  <c r="M21"/>
  <c r="M20"/>
  <c r="H34"/>
  <c r="H33"/>
  <c r="H32"/>
  <c r="H31"/>
  <c r="H30"/>
  <c r="H29"/>
  <c r="H28"/>
  <c r="H27"/>
  <c r="H26"/>
  <c r="H25"/>
  <c r="H24"/>
  <c r="H23"/>
  <c r="H22"/>
  <c r="H21"/>
  <c r="H20"/>
  <c r="C34"/>
  <c r="C33"/>
  <c r="C32"/>
  <c r="C31"/>
  <c r="C30"/>
  <c r="C29"/>
  <c r="C28"/>
  <c r="C27"/>
  <c r="C26"/>
  <c r="C25"/>
  <c r="C24"/>
  <c r="C23"/>
  <c r="C22"/>
  <c r="C21"/>
  <c r="C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R102" i="15"/>
  <c r="R101"/>
  <c r="R100"/>
  <c r="R99"/>
  <c r="R98"/>
  <c r="R97"/>
  <c r="R96"/>
  <c r="R95"/>
  <c r="R94"/>
  <c r="R93"/>
  <c r="R92"/>
  <c r="R91"/>
  <c r="R90"/>
  <c r="R89"/>
  <c r="R88"/>
  <c r="M102"/>
  <c r="M101"/>
  <c r="M100"/>
  <c r="M99"/>
  <c r="M98"/>
  <c r="M97"/>
  <c r="M96"/>
  <c r="M95"/>
  <c r="M94"/>
  <c r="M93"/>
  <c r="M92"/>
  <c r="M91"/>
  <c r="M90"/>
  <c r="M89"/>
  <c r="M88"/>
  <c r="H102"/>
  <c r="H101"/>
  <c r="H100"/>
  <c r="H99"/>
  <c r="H98"/>
  <c r="H97"/>
  <c r="H96"/>
  <c r="H95"/>
  <c r="H94"/>
  <c r="H93"/>
  <c r="H92"/>
  <c r="H91"/>
  <c r="H90"/>
  <c r="H89"/>
  <c r="H88"/>
  <c r="C102"/>
  <c r="C101"/>
  <c r="C100"/>
  <c r="C99"/>
  <c r="C98"/>
  <c r="C97"/>
  <c r="C96"/>
  <c r="C95"/>
  <c r="C94"/>
  <c r="C93"/>
  <c r="C92"/>
  <c r="C91"/>
  <c r="C90"/>
  <c r="C89"/>
  <c r="C88"/>
  <c r="R85"/>
  <c r="R84"/>
  <c r="R83"/>
  <c r="R82"/>
  <c r="R81"/>
  <c r="R80"/>
  <c r="R79"/>
  <c r="R78"/>
  <c r="R77"/>
  <c r="R76"/>
  <c r="R75"/>
  <c r="R74"/>
  <c r="R73"/>
  <c r="R72"/>
  <c r="R71"/>
  <c r="M85"/>
  <c r="M84"/>
  <c r="M83"/>
  <c r="M82"/>
  <c r="M81"/>
  <c r="M80"/>
  <c r="M79"/>
  <c r="M78"/>
  <c r="M77"/>
  <c r="M76"/>
  <c r="M75"/>
  <c r="M74"/>
  <c r="M73"/>
  <c r="M72"/>
  <c r="M71"/>
  <c r="H85"/>
  <c r="H84"/>
  <c r="H83"/>
  <c r="H82"/>
  <c r="H81"/>
  <c r="H80"/>
  <c r="H79"/>
  <c r="H78"/>
  <c r="H77"/>
  <c r="H76"/>
  <c r="H75"/>
  <c r="H74"/>
  <c r="H73"/>
  <c r="H72"/>
  <c r="H71"/>
  <c r="C85"/>
  <c r="C84"/>
  <c r="C83"/>
  <c r="C82"/>
  <c r="C81"/>
  <c r="C80"/>
  <c r="C79"/>
  <c r="C78"/>
  <c r="C77"/>
  <c r="C76"/>
  <c r="C75"/>
  <c r="C74"/>
  <c r="C73"/>
  <c r="C72"/>
  <c r="C71"/>
  <c r="R68"/>
  <c r="R67"/>
  <c r="R66"/>
  <c r="R65"/>
  <c r="R64"/>
  <c r="R63"/>
  <c r="R62"/>
  <c r="R61"/>
  <c r="R60"/>
  <c r="R59"/>
  <c r="R58"/>
  <c r="R57"/>
  <c r="R56"/>
  <c r="R55"/>
  <c r="R54"/>
  <c r="M68"/>
  <c r="M67"/>
  <c r="M66"/>
  <c r="M65"/>
  <c r="M64"/>
  <c r="M63"/>
  <c r="M62"/>
  <c r="M61"/>
  <c r="M60"/>
  <c r="M59"/>
  <c r="M58"/>
  <c r="M57"/>
  <c r="M56"/>
  <c r="M55"/>
  <c r="M54"/>
  <c r="H68"/>
  <c r="H67"/>
  <c r="H66"/>
  <c r="H65"/>
  <c r="H64"/>
  <c r="H63"/>
  <c r="H62"/>
  <c r="H61"/>
  <c r="H60"/>
  <c r="H59"/>
  <c r="H58"/>
  <c r="H57"/>
  <c r="H56"/>
  <c r="H55"/>
  <c r="H54"/>
  <c r="C68"/>
  <c r="C67"/>
  <c r="C66"/>
  <c r="C65"/>
  <c r="C64"/>
  <c r="C63"/>
  <c r="C62"/>
  <c r="C61"/>
  <c r="C60"/>
  <c r="C59"/>
  <c r="C58"/>
  <c r="C57"/>
  <c r="C56"/>
  <c r="C55"/>
  <c r="C54"/>
  <c r="R51"/>
  <c r="R50"/>
  <c r="R49"/>
  <c r="R48"/>
  <c r="R47"/>
  <c r="R46"/>
  <c r="R45"/>
  <c r="R44"/>
  <c r="R43"/>
  <c r="R42"/>
  <c r="R41"/>
  <c r="R40"/>
  <c r="R39"/>
  <c r="R38"/>
  <c r="R37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C34"/>
  <c r="C33"/>
  <c r="C32"/>
  <c r="C31"/>
  <c r="C30"/>
  <c r="C29"/>
  <c r="C28"/>
  <c r="C27"/>
  <c r="C26"/>
  <c r="C25"/>
  <c r="C24"/>
  <c r="C23"/>
  <c r="C22"/>
  <c r="C21"/>
  <c r="C20"/>
  <c r="H34"/>
  <c r="H33"/>
  <c r="H32"/>
  <c r="H31"/>
  <c r="H30"/>
  <c r="H29"/>
  <c r="H28"/>
  <c r="H27"/>
  <c r="H26"/>
  <c r="H25"/>
  <c r="H24"/>
  <c r="H23"/>
  <c r="H22"/>
  <c r="H21"/>
  <c r="H20"/>
  <c r="M34"/>
  <c r="M33"/>
  <c r="M32"/>
  <c r="M31"/>
  <c r="M30"/>
  <c r="M29"/>
  <c r="M28"/>
  <c r="M27"/>
  <c r="M26"/>
  <c r="M25"/>
  <c r="M24"/>
  <c r="M23"/>
  <c r="M22"/>
  <c r="M21"/>
  <c r="M20"/>
  <c r="R34"/>
  <c r="R33"/>
  <c r="R32"/>
  <c r="R31"/>
  <c r="R30"/>
  <c r="R29"/>
  <c r="R28"/>
  <c r="R27"/>
  <c r="R26"/>
  <c r="R25"/>
  <c r="R24"/>
  <c r="R23"/>
  <c r="R22"/>
  <c r="R21"/>
  <c r="R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17"/>
  <c r="C16"/>
  <c r="C15"/>
  <c r="C14"/>
  <c r="C13"/>
  <c r="C12"/>
  <c r="C11"/>
  <c r="C10"/>
  <c r="C9"/>
  <c r="C8"/>
  <c r="C7"/>
  <c r="C6"/>
  <c r="C5"/>
  <c r="C4"/>
  <c r="C3"/>
  <c r="R119" i="13"/>
  <c r="R118"/>
  <c r="R117"/>
  <c r="R116"/>
  <c r="R115"/>
  <c r="R114"/>
  <c r="R113"/>
  <c r="R112"/>
  <c r="R111"/>
  <c r="R110"/>
  <c r="R109"/>
  <c r="R108"/>
  <c r="R107"/>
  <c r="R106"/>
  <c r="R105"/>
  <c r="M119"/>
  <c r="M118"/>
  <c r="M117"/>
  <c r="M116"/>
  <c r="M115"/>
  <c r="M114"/>
  <c r="M113"/>
  <c r="M112"/>
  <c r="M111"/>
  <c r="M110"/>
  <c r="M109"/>
  <c r="M108"/>
  <c r="M107"/>
  <c r="M106"/>
  <c r="M105"/>
  <c r="H119"/>
  <c r="H118"/>
  <c r="H117"/>
  <c r="H116"/>
  <c r="H115"/>
  <c r="H114"/>
  <c r="H113"/>
  <c r="H112"/>
  <c r="H111"/>
  <c r="H110"/>
  <c r="H109"/>
  <c r="H108"/>
  <c r="H107"/>
  <c r="H106"/>
  <c r="H105"/>
  <c r="C119"/>
  <c r="C118"/>
  <c r="C117"/>
  <c r="C116"/>
  <c r="C115"/>
  <c r="C114"/>
  <c r="C113"/>
  <c r="C112"/>
  <c r="C111"/>
  <c r="C110"/>
  <c r="C109"/>
  <c r="C108"/>
  <c r="C107"/>
  <c r="C106"/>
  <c r="C105"/>
  <c r="C102"/>
  <c r="C101"/>
  <c r="C100"/>
  <c r="C99"/>
  <c r="C98"/>
  <c r="C97"/>
  <c r="C96"/>
  <c r="C94"/>
  <c r="C93"/>
  <c r="C92"/>
  <c r="C91"/>
  <c r="C90"/>
  <c r="C89"/>
  <c r="C88"/>
  <c r="H102"/>
  <c r="H101"/>
  <c r="H100"/>
  <c r="H99"/>
  <c r="H98"/>
  <c r="H97"/>
  <c r="H96"/>
  <c r="H95"/>
  <c r="H94"/>
  <c r="H93"/>
  <c r="H92"/>
  <c r="H91"/>
  <c r="H90"/>
  <c r="H89"/>
  <c r="H88"/>
  <c r="M102"/>
  <c r="M101"/>
  <c r="M100"/>
  <c r="M99"/>
  <c r="M98"/>
  <c r="M97"/>
  <c r="M96"/>
  <c r="M95"/>
  <c r="M94"/>
  <c r="M93"/>
  <c r="M92"/>
  <c r="M91"/>
  <c r="M90"/>
  <c r="M89"/>
  <c r="M88"/>
  <c r="R102"/>
  <c r="R101"/>
  <c r="R100"/>
  <c r="R99"/>
  <c r="R98"/>
  <c r="R97"/>
  <c r="R96"/>
  <c r="R95"/>
  <c r="R94"/>
  <c r="R93"/>
  <c r="R92"/>
  <c r="R91"/>
  <c r="R90"/>
  <c r="R89"/>
  <c r="R88"/>
  <c r="R85"/>
  <c r="R84"/>
  <c r="R83"/>
  <c r="R82"/>
  <c r="R81"/>
  <c r="R80"/>
  <c r="R79"/>
  <c r="R78"/>
  <c r="R77"/>
  <c r="R76"/>
  <c r="R75"/>
  <c r="R74"/>
  <c r="R73"/>
  <c r="R72"/>
  <c r="R71"/>
  <c r="M85"/>
  <c r="M84"/>
  <c r="M83"/>
  <c r="M82"/>
  <c r="M81"/>
  <c r="M80"/>
  <c r="M79"/>
  <c r="M78"/>
  <c r="M77"/>
  <c r="M76"/>
  <c r="M75"/>
  <c r="M74"/>
  <c r="M73"/>
  <c r="M72"/>
  <c r="M71"/>
  <c r="H85"/>
  <c r="H84"/>
  <c r="H83"/>
  <c r="H82"/>
  <c r="H81"/>
  <c r="H80"/>
  <c r="H79"/>
  <c r="H78"/>
  <c r="H77"/>
  <c r="H76"/>
  <c r="H75"/>
  <c r="H74"/>
  <c r="H73"/>
  <c r="H72"/>
  <c r="H71"/>
  <c r="C85"/>
  <c r="C84"/>
  <c r="C83"/>
  <c r="C82"/>
  <c r="C81"/>
  <c r="C80"/>
  <c r="C79"/>
  <c r="C78"/>
  <c r="C77"/>
  <c r="C76"/>
  <c r="C75"/>
  <c r="C74"/>
  <c r="C73"/>
  <c r="C72"/>
  <c r="C71"/>
  <c r="R68"/>
  <c r="R67"/>
  <c r="R66"/>
  <c r="R65"/>
  <c r="R64"/>
  <c r="R63"/>
  <c r="R62"/>
  <c r="R61"/>
  <c r="R60"/>
  <c r="R59"/>
  <c r="R58"/>
  <c r="R57"/>
  <c r="R56"/>
  <c r="R55"/>
  <c r="R54"/>
  <c r="M68"/>
  <c r="M67"/>
  <c r="M66"/>
  <c r="M65"/>
  <c r="M64"/>
  <c r="M63"/>
  <c r="M62"/>
  <c r="M61"/>
  <c r="M60"/>
  <c r="M59"/>
  <c r="M58"/>
  <c r="M57"/>
  <c r="M56"/>
  <c r="M55"/>
  <c r="M54"/>
  <c r="H68"/>
  <c r="H67"/>
  <c r="H66"/>
  <c r="H65"/>
  <c r="H64"/>
  <c r="H63"/>
  <c r="H62"/>
  <c r="H61"/>
  <c r="H60"/>
  <c r="H59"/>
  <c r="H58"/>
  <c r="H57"/>
  <c r="H56"/>
  <c r="H55"/>
  <c r="H54"/>
  <c r="C68"/>
  <c r="C67"/>
  <c r="C66"/>
  <c r="C65"/>
  <c r="C64"/>
  <c r="C63"/>
  <c r="C62"/>
  <c r="C61"/>
  <c r="C60"/>
  <c r="C59"/>
  <c r="C58"/>
  <c r="C57"/>
  <c r="C56"/>
  <c r="C55"/>
  <c r="C54"/>
  <c r="R51"/>
  <c r="R50"/>
  <c r="R49"/>
  <c r="R48"/>
  <c r="R47"/>
  <c r="R46"/>
  <c r="R45"/>
  <c r="R44"/>
  <c r="R43"/>
  <c r="R42"/>
  <c r="R41"/>
  <c r="R40"/>
  <c r="R39"/>
  <c r="R38"/>
  <c r="R37"/>
  <c r="M51"/>
  <c r="M50"/>
  <c r="M49"/>
  <c r="M48"/>
  <c r="M47"/>
  <c r="M46"/>
  <c r="M45"/>
  <c r="M44"/>
  <c r="M43"/>
  <c r="M42"/>
  <c r="M41"/>
  <c r="M40"/>
  <c r="M39"/>
  <c r="M38"/>
  <c r="M37"/>
  <c r="H51"/>
  <c r="H50"/>
  <c r="H49"/>
  <c r="H48"/>
  <c r="H47"/>
  <c r="H46"/>
  <c r="H45"/>
  <c r="H44"/>
  <c r="H43"/>
  <c r="H42"/>
  <c r="H41"/>
  <c r="H40"/>
  <c r="H39"/>
  <c r="H38"/>
  <c r="H37"/>
  <c r="C51"/>
  <c r="C50"/>
  <c r="C49"/>
  <c r="C48"/>
  <c r="C47"/>
  <c r="C46"/>
  <c r="C45"/>
  <c r="C44"/>
  <c r="C43"/>
  <c r="C42"/>
  <c r="C41"/>
  <c r="C40"/>
  <c r="C39"/>
  <c r="C38"/>
  <c r="C37"/>
  <c r="R34"/>
  <c r="R33"/>
  <c r="R32"/>
  <c r="R31"/>
  <c r="R30"/>
  <c r="R29"/>
  <c r="R28"/>
  <c r="R27"/>
  <c r="R26"/>
  <c r="R25"/>
  <c r="R24"/>
  <c r="R23"/>
  <c r="R22"/>
  <c r="R21"/>
  <c r="R20"/>
  <c r="M34"/>
  <c r="M33"/>
  <c r="M32"/>
  <c r="M31"/>
  <c r="M30"/>
  <c r="M29"/>
  <c r="M28"/>
  <c r="M27"/>
  <c r="M26"/>
  <c r="M25"/>
  <c r="M24"/>
  <c r="M23"/>
  <c r="M22"/>
  <c r="M21"/>
  <c r="M20"/>
  <c r="H34"/>
  <c r="H33"/>
  <c r="H32"/>
  <c r="H31"/>
  <c r="H30"/>
  <c r="H29"/>
  <c r="H28"/>
  <c r="H27"/>
  <c r="H26"/>
  <c r="H25"/>
  <c r="H24"/>
  <c r="H23"/>
  <c r="H22"/>
  <c r="H21"/>
  <c r="H20"/>
  <c r="C34"/>
  <c r="C33"/>
  <c r="C32"/>
  <c r="C31"/>
  <c r="C30"/>
  <c r="C29"/>
  <c r="C28"/>
  <c r="C27"/>
  <c r="C26"/>
  <c r="C25"/>
  <c r="C24"/>
  <c r="C23"/>
  <c r="C22"/>
  <c r="C21"/>
  <c r="C20"/>
  <c r="R17"/>
  <c r="R16"/>
  <c r="R15"/>
  <c r="R14"/>
  <c r="R13"/>
  <c r="R12"/>
  <c r="R11"/>
  <c r="R10"/>
  <c r="R9"/>
  <c r="R8"/>
  <c r="R7"/>
  <c r="R6"/>
  <c r="R5"/>
  <c r="R4"/>
  <c r="R3"/>
  <c r="M17"/>
  <c r="M16"/>
  <c r="M15"/>
  <c r="M14"/>
  <c r="M13"/>
  <c r="M12"/>
  <c r="M11"/>
  <c r="M10"/>
  <c r="M9"/>
  <c r="M8"/>
  <c r="M7"/>
  <c r="M6"/>
  <c r="M5"/>
  <c r="M4"/>
  <c r="M3"/>
  <c r="H17"/>
  <c r="H16"/>
  <c r="H15"/>
  <c r="H14"/>
  <c r="H13"/>
  <c r="H12"/>
  <c r="H11"/>
  <c r="H10"/>
  <c r="H9"/>
  <c r="H8"/>
  <c r="H7"/>
  <c r="H6"/>
  <c r="H5"/>
  <c r="H4"/>
  <c r="H3"/>
  <c r="C4"/>
  <c r="C5"/>
  <c r="C6"/>
  <c r="C7"/>
  <c r="C8"/>
  <c r="C9"/>
  <c r="C10"/>
  <c r="C11"/>
  <c r="C12"/>
  <c r="C13"/>
  <c r="C14"/>
  <c r="C15"/>
  <c r="C16"/>
  <c r="C17"/>
  <c r="C3"/>
  <c r="M227" i="14"/>
  <c r="L227"/>
  <c r="K227"/>
  <c r="J227"/>
  <c r="I227"/>
  <c r="H227"/>
  <c r="G227"/>
  <c r="F227"/>
  <c r="E227"/>
  <c r="D227"/>
  <c r="C227"/>
  <c r="S191" i="33"/>
  <c r="AL191" s="1"/>
  <c r="AA191"/>
  <c r="AB191" s="1"/>
  <c r="AD191"/>
  <c r="AE191"/>
  <c r="AM191"/>
  <c r="AN191"/>
  <c r="AO191"/>
  <c r="S94"/>
  <c r="AL94" s="1"/>
  <c r="AA94"/>
  <c r="AB94" s="1"/>
  <c r="AD94"/>
  <c r="AM94"/>
  <c r="AN94"/>
  <c r="AO94"/>
  <c r="S95"/>
  <c r="AL95" s="1"/>
  <c r="AA95"/>
  <c r="AB95" s="1"/>
  <c r="AD95"/>
  <c r="AM95"/>
  <c r="AN95"/>
  <c r="AO95"/>
  <c r="M226" i="14"/>
  <c r="L226"/>
  <c r="K226"/>
  <c r="J226"/>
  <c r="H226"/>
  <c r="G226"/>
  <c r="F226"/>
  <c r="E226"/>
  <c r="D226"/>
  <c r="C226"/>
  <c r="N227" l="1"/>
  <c r="W25" i="24" l="1"/>
  <c r="W41"/>
  <c r="W57"/>
  <c r="W73"/>
  <c r="W97"/>
  <c r="W110"/>
  <c r="W114"/>
  <c r="W126"/>
  <c r="W130"/>
  <c r="W139"/>
  <c r="W143"/>
  <c r="AG74"/>
  <c r="W730" s="1"/>
  <c r="AG73"/>
  <c r="W729" s="1"/>
  <c r="AG72"/>
  <c r="W728" s="1"/>
  <c r="AG71"/>
  <c r="W727" s="1"/>
  <c r="AG70"/>
  <c r="W726" s="1"/>
  <c r="AG69"/>
  <c r="W725" s="1"/>
  <c r="AG68"/>
  <c r="W724" s="1"/>
  <c r="AG67"/>
  <c r="W723" s="1"/>
  <c r="AG66"/>
  <c r="W722" s="1"/>
  <c r="AG65"/>
  <c r="W721" s="1"/>
  <c r="AG64"/>
  <c r="W720" s="1"/>
  <c r="AG63"/>
  <c r="W719" s="1"/>
  <c r="AG62"/>
  <c r="W718" s="1"/>
  <c r="AG61"/>
  <c r="W717" s="1"/>
  <c r="AG60"/>
  <c r="W716" s="1"/>
  <c r="AG59"/>
  <c r="W715" s="1"/>
  <c r="AG58"/>
  <c r="W714" s="1"/>
  <c r="AG57"/>
  <c r="W713" s="1"/>
  <c r="AG56"/>
  <c r="W712" s="1"/>
  <c r="AG55"/>
  <c r="W711" s="1"/>
  <c r="AG54"/>
  <c r="W710" s="1"/>
  <c r="AG53"/>
  <c r="W709" s="1"/>
  <c r="AG52"/>
  <c r="W708" s="1"/>
  <c r="AG51"/>
  <c r="W707" s="1"/>
  <c r="AG50"/>
  <c r="W706" s="1"/>
  <c r="AG49"/>
  <c r="W705" s="1"/>
  <c r="AG48"/>
  <c r="W704" s="1"/>
  <c r="AG47"/>
  <c r="W703" s="1"/>
  <c r="AG46"/>
  <c r="W702" s="1"/>
  <c r="AG45"/>
  <c r="W701" s="1"/>
  <c r="AG44"/>
  <c r="W700" s="1"/>
  <c r="AG43"/>
  <c r="W699" s="1"/>
  <c r="AG42"/>
  <c r="W698" s="1"/>
  <c r="AG41"/>
  <c r="W697" s="1"/>
  <c r="AG40"/>
  <c r="W696" s="1"/>
  <c r="AG39"/>
  <c r="W695" s="1"/>
  <c r="AG38"/>
  <c r="W694" s="1"/>
  <c r="AG37"/>
  <c r="W693" s="1"/>
  <c r="AG36"/>
  <c r="W692" s="1"/>
  <c r="AG35"/>
  <c r="W691" s="1"/>
  <c r="AG34"/>
  <c r="W690" s="1"/>
  <c r="AG33"/>
  <c r="W689" s="1"/>
  <c r="AG32"/>
  <c r="W688" s="1"/>
  <c r="AG31"/>
  <c r="W687" s="1"/>
  <c r="AG30"/>
  <c r="W686" s="1"/>
  <c r="AG29"/>
  <c r="W685" s="1"/>
  <c r="AG28"/>
  <c r="W684" s="1"/>
  <c r="AG27"/>
  <c r="W683" s="1"/>
  <c r="AG26"/>
  <c r="W682" s="1"/>
  <c r="AG25"/>
  <c r="W681" s="1"/>
  <c r="AG24"/>
  <c r="W680" s="1"/>
  <c r="AG23"/>
  <c r="W679" s="1"/>
  <c r="AG22"/>
  <c r="W678" s="1"/>
  <c r="AG21"/>
  <c r="W677" s="1"/>
  <c r="AG20"/>
  <c r="W676" s="1"/>
  <c r="AG19"/>
  <c r="W675" s="1"/>
  <c r="AG18"/>
  <c r="W674" s="1"/>
  <c r="AG17"/>
  <c r="W673" s="1"/>
  <c r="AG16"/>
  <c r="W672" s="1"/>
  <c r="AG15"/>
  <c r="W671" s="1"/>
  <c r="AG14"/>
  <c r="W670" s="1"/>
  <c r="AG13"/>
  <c r="W669" s="1"/>
  <c r="AG12"/>
  <c r="W668" s="1"/>
  <c r="AG11"/>
  <c r="W667" s="1"/>
  <c r="AG10"/>
  <c r="W666" s="1"/>
  <c r="AG9"/>
  <c r="W665" s="1"/>
  <c r="AG8"/>
  <c r="W664" s="1"/>
  <c r="AG7"/>
  <c r="W663" s="1"/>
  <c r="AG6"/>
  <c r="W662" s="1"/>
  <c r="AG5"/>
  <c r="W661" s="1"/>
  <c r="AG4"/>
  <c r="W660" s="1"/>
  <c r="AG3"/>
  <c r="W659" s="1"/>
  <c r="AF74"/>
  <c r="W658" s="1"/>
  <c r="AF73"/>
  <c r="W657" s="1"/>
  <c r="AF72"/>
  <c r="W656" s="1"/>
  <c r="AF71"/>
  <c r="W655" s="1"/>
  <c r="AF70"/>
  <c r="W654" s="1"/>
  <c r="AF69"/>
  <c r="W653" s="1"/>
  <c r="AF68"/>
  <c r="W652" s="1"/>
  <c r="AF67"/>
  <c r="W651" s="1"/>
  <c r="AF66"/>
  <c r="W650" s="1"/>
  <c r="AF65"/>
  <c r="W649" s="1"/>
  <c r="AF64"/>
  <c r="W648" s="1"/>
  <c r="AF63"/>
  <c r="W647" s="1"/>
  <c r="AF62"/>
  <c r="W646" s="1"/>
  <c r="AF61"/>
  <c r="W645" s="1"/>
  <c r="AF60"/>
  <c r="W644" s="1"/>
  <c r="AF59"/>
  <c r="W643" s="1"/>
  <c r="AF58"/>
  <c r="W642" s="1"/>
  <c r="AF57"/>
  <c r="W641" s="1"/>
  <c r="AF56"/>
  <c r="W640" s="1"/>
  <c r="AF55"/>
  <c r="W639" s="1"/>
  <c r="AF54"/>
  <c r="W638" s="1"/>
  <c r="AF53"/>
  <c r="W637" s="1"/>
  <c r="AF52"/>
  <c r="W636" s="1"/>
  <c r="AF51"/>
  <c r="W635" s="1"/>
  <c r="AF50"/>
  <c r="W634" s="1"/>
  <c r="AF49"/>
  <c r="W633" s="1"/>
  <c r="AF48"/>
  <c r="W632" s="1"/>
  <c r="AF47"/>
  <c r="W631" s="1"/>
  <c r="AF46"/>
  <c r="W630" s="1"/>
  <c r="AF45"/>
  <c r="W629" s="1"/>
  <c r="AF44"/>
  <c r="W628" s="1"/>
  <c r="AF43"/>
  <c r="W627" s="1"/>
  <c r="AF42"/>
  <c r="W626" s="1"/>
  <c r="AF41"/>
  <c r="W625" s="1"/>
  <c r="AF40"/>
  <c r="W624" s="1"/>
  <c r="AF39"/>
  <c r="W623" s="1"/>
  <c r="AF38"/>
  <c r="W622" s="1"/>
  <c r="AF37"/>
  <c r="W621" s="1"/>
  <c r="AF36"/>
  <c r="W620" s="1"/>
  <c r="AF35"/>
  <c r="W619" s="1"/>
  <c r="AF34"/>
  <c r="W618" s="1"/>
  <c r="AF33"/>
  <c r="W617" s="1"/>
  <c r="AF32"/>
  <c r="W616" s="1"/>
  <c r="AF31"/>
  <c r="W615" s="1"/>
  <c r="AF30"/>
  <c r="W614" s="1"/>
  <c r="AF29"/>
  <c r="W613" s="1"/>
  <c r="AF28"/>
  <c r="W612" s="1"/>
  <c r="AF27"/>
  <c r="W611" s="1"/>
  <c r="AF26"/>
  <c r="W610" s="1"/>
  <c r="AF25"/>
  <c r="W609" s="1"/>
  <c r="AF24"/>
  <c r="W608" s="1"/>
  <c r="AF23"/>
  <c r="W607" s="1"/>
  <c r="AF22"/>
  <c r="W606" s="1"/>
  <c r="AF21"/>
  <c r="W605" s="1"/>
  <c r="AF20"/>
  <c r="W604" s="1"/>
  <c r="AF19"/>
  <c r="W603" s="1"/>
  <c r="AF18"/>
  <c r="W602" s="1"/>
  <c r="AF17"/>
  <c r="W601" s="1"/>
  <c r="AF16"/>
  <c r="W600" s="1"/>
  <c r="AF15"/>
  <c r="W599" s="1"/>
  <c r="AF14"/>
  <c r="W598" s="1"/>
  <c r="AF13"/>
  <c r="W597" s="1"/>
  <c r="AF12"/>
  <c r="W596" s="1"/>
  <c r="AF11"/>
  <c r="W595" s="1"/>
  <c r="AF10"/>
  <c r="W594" s="1"/>
  <c r="AF9"/>
  <c r="W593" s="1"/>
  <c r="AF8"/>
  <c r="W592" s="1"/>
  <c r="AF7"/>
  <c r="W591" s="1"/>
  <c r="AF6"/>
  <c r="W590" s="1"/>
  <c r="AF5"/>
  <c r="W589" s="1"/>
  <c r="AF4"/>
  <c r="W588" s="1"/>
  <c r="AF3"/>
  <c r="W587" s="1"/>
  <c r="AE74"/>
  <c r="W586" s="1"/>
  <c r="AE73"/>
  <c r="W585" s="1"/>
  <c r="AE72"/>
  <c r="W584" s="1"/>
  <c r="AE71"/>
  <c r="W583" s="1"/>
  <c r="AE70"/>
  <c r="W582" s="1"/>
  <c r="AE69"/>
  <c r="W581" s="1"/>
  <c r="AE68"/>
  <c r="W580" s="1"/>
  <c r="AE67"/>
  <c r="W579" s="1"/>
  <c r="AE66"/>
  <c r="W578" s="1"/>
  <c r="AE65"/>
  <c r="W577" s="1"/>
  <c r="AE64"/>
  <c r="W576" s="1"/>
  <c r="AE63"/>
  <c r="W575" s="1"/>
  <c r="AE62"/>
  <c r="W574" s="1"/>
  <c r="AE61"/>
  <c r="W573" s="1"/>
  <c r="AE60"/>
  <c r="W572" s="1"/>
  <c r="AE59"/>
  <c r="W571" s="1"/>
  <c r="AE58"/>
  <c r="W570" s="1"/>
  <c r="AE57"/>
  <c r="W569" s="1"/>
  <c r="AE56"/>
  <c r="W568" s="1"/>
  <c r="AE55"/>
  <c r="W567" s="1"/>
  <c r="AE54"/>
  <c r="W566" s="1"/>
  <c r="AE53"/>
  <c r="W565" s="1"/>
  <c r="AE52"/>
  <c r="W564" s="1"/>
  <c r="AE51"/>
  <c r="W563" s="1"/>
  <c r="AE50"/>
  <c r="W562" s="1"/>
  <c r="AE49"/>
  <c r="W561" s="1"/>
  <c r="AE48"/>
  <c r="W560" s="1"/>
  <c r="AE47"/>
  <c r="W559" s="1"/>
  <c r="AE46"/>
  <c r="W558" s="1"/>
  <c r="AE45"/>
  <c r="W557" s="1"/>
  <c r="AE44"/>
  <c r="W556" s="1"/>
  <c r="AE43"/>
  <c r="W555" s="1"/>
  <c r="AE42"/>
  <c r="W554" s="1"/>
  <c r="AE41"/>
  <c r="W553" s="1"/>
  <c r="AE40"/>
  <c r="W552" s="1"/>
  <c r="AE39"/>
  <c r="W551" s="1"/>
  <c r="AE38"/>
  <c r="W550" s="1"/>
  <c r="AE37"/>
  <c r="W549" s="1"/>
  <c r="AE36"/>
  <c r="W548" s="1"/>
  <c r="AE35"/>
  <c r="W547" s="1"/>
  <c r="AE34"/>
  <c r="W546" s="1"/>
  <c r="AE33"/>
  <c r="W545" s="1"/>
  <c r="AE32"/>
  <c r="W544" s="1"/>
  <c r="AE31"/>
  <c r="W543" s="1"/>
  <c r="AE30"/>
  <c r="W542" s="1"/>
  <c r="AE29"/>
  <c r="W541" s="1"/>
  <c r="AE28"/>
  <c r="W540" s="1"/>
  <c r="AE27"/>
  <c r="W539" s="1"/>
  <c r="AE26"/>
  <c r="W538" s="1"/>
  <c r="AE25"/>
  <c r="W537" s="1"/>
  <c r="AE24"/>
  <c r="W536" s="1"/>
  <c r="AE23"/>
  <c r="W535" s="1"/>
  <c r="AE22"/>
  <c r="W534" s="1"/>
  <c r="AE21"/>
  <c r="W533" s="1"/>
  <c r="AE20"/>
  <c r="W532" s="1"/>
  <c r="AE19"/>
  <c r="W531" s="1"/>
  <c r="AE18"/>
  <c r="W530" s="1"/>
  <c r="AE17"/>
  <c r="W529" s="1"/>
  <c r="AE16"/>
  <c r="W528" s="1"/>
  <c r="AE15"/>
  <c r="W527" s="1"/>
  <c r="AE14"/>
  <c r="W526" s="1"/>
  <c r="AE13"/>
  <c r="W525" s="1"/>
  <c r="AE12"/>
  <c r="W524" s="1"/>
  <c r="AE11"/>
  <c r="W523" s="1"/>
  <c r="AE10"/>
  <c r="W522" s="1"/>
  <c r="AE9"/>
  <c r="W521" s="1"/>
  <c r="AE8"/>
  <c r="W520" s="1"/>
  <c r="AE7"/>
  <c r="W519" s="1"/>
  <c r="AE6"/>
  <c r="W518" s="1"/>
  <c r="AE5"/>
  <c r="W517" s="1"/>
  <c r="AE4"/>
  <c r="W516" s="1"/>
  <c r="AE3"/>
  <c r="W515" s="1"/>
  <c r="AD74"/>
  <c r="W514" s="1"/>
  <c r="AD73"/>
  <c r="W513" s="1"/>
  <c r="AD72"/>
  <c r="W512" s="1"/>
  <c r="AD71"/>
  <c r="W511" s="1"/>
  <c r="AD70"/>
  <c r="W510" s="1"/>
  <c r="AD69"/>
  <c r="W509" s="1"/>
  <c r="AD68"/>
  <c r="W508" s="1"/>
  <c r="AD67"/>
  <c r="W507" s="1"/>
  <c r="AD66"/>
  <c r="W506" s="1"/>
  <c r="AD65"/>
  <c r="W505" s="1"/>
  <c r="AD64"/>
  <c r="W504" s="1"/>
  <c r="AD63"/>
  <c r="W503" s="1"/>
  <c r="AD62"/>
  <c r="W502" s="1"/>
  <c r="AD61"/>
  <c r="W501" s="1"/>
  <c r="AD60"/>
  <c r="W500" s="1"/>
  <c r="AD59"/>
  <c r="W499" s="1"/>
  <c r="AD58"/>
  <c r="W498" s="1"/>
  <c r="AD57"/>
  <c r="W497" s="1"/>
  <c r="AD56"/>
  <c r="W496" s="1"/>
  <c r="AD55"/>
  <c r="W495" s="1"/>
  <c r="AD54"/>
  <c r="W494" s="1"/>
  <c r="AD53"/>
  <c r="W493" s="1"/>
  <c r="AD52"/>
  <c r="W492" s="1"/>
  <c r="AD51"/>
  <c r="W491" s="1"/>
  <c r="AD50"/>
  <c r="W490" s="1"/>
  <c r="AD49"/>
  <c r="W489" s="1"/>
  <c r="AD48"/>
  <c r="W488" s="1"/>
  <c r="AD47"/>
  <c r="W487" s="1"/>
  <c r="AD46"/>
  <c r="W486" s="1"/>
  <c r="AD45"/>
  <c r="W485" s="1"/>
  <c r="AD44"/>
  <c r="W484" s="1"/>
  <c r="AD43"/>
  <c r="W483" s="1"/>
  <c r="AD42"/>
  <c r="W482" s="1"/>
  <c r="AD41"/>
  <c r="W481" s="1"/>
  <c r="AD40"/>
  <c r="W480" s="1"/>
  <c r="AD39"/>
  <c r="W479" s="1"/>
  <c r="AD38"/>
  <c r="W478" s="1"/>
  <c r="AD37"/>
  <c r="W477" s="1"/>
  <c r="AD36"/>
  <c r="W476" s="1"/>
  <c r="AD35"/>
  <c r="W475" s="1"/>
  <c r="AD34"/>
  <c r="W474" s="1"/>
  <c r="AD33"/>
  <c r="W473" s="1"/>
  <c r="AD32"/>
  <c r="W472" s="1"/>
  <c r="AD31"/>
  <c r="W471" s="1"/>
  <c r="AD30"/>
  <c r="W470" s="1"/>
  <c r="AD29"/>
  <c r="W469" s="1"/>
  <c r="AD28"/>
  <c r="W468" s="1"/>
  <c r="AD27"/>
  <c r="W467" s="1"/>
  <c r="AD26"/>
  <c r="W466" s="1"/>
  <c r="AD25"/>
  <c r="W465" s="1"/>
  <c r="AD24"/>
  <c r="W464" s="1"/>
  <c r="AD23"/>
  <c r="W463" s="1"/>
  <c r="AD22"/>
  <c r="W462" s="1"/>
  <c r="AD21"/>
  <c r="W461" s="1"/>
  <c r="AD20"/>
  <c r="W460" s="1"/>
  <c r="AD19"/>
  <c r="W459" s="1"/>
  <c r="AD18"/>
  <c r="W458" s="1"/>
  <c r="AD17"/>
  <c r="W457" s="1"/>
  <c r="AD16"/>
  <c r="W456" s="1"/>
  <c r="AD15"/>
  <c r="W455" s="1"/>
  <c r="AD14"/>
  <c r="W454" s="1"/>
  <c r="AD13"/>
  <c r="W453" s="1"/>
  <c r="AD12"/>
  <c r="W452" s="1"/>
  <c r="AD11"/>
  <c r="W451" s="1"/>
  <c r="AD10"/>
  <c r="W450" s="1"/>
  <c r="AD9"/>
  <c r="W449" s="1"/>
  <c r="AD8"/>
  <c r="W448" s="1"/>
  <c r="AD7"/>
  <c r="W447" s="1"/>
  <c r="AD6"/>
  <c r="W446" s="1"/>
  <c r="AD5"/>
  <c r="W445" s="1"/>
  <c r="AD4"/>
  <c r="W444" s="1"/>
  <c r="AD3"/>
  <c r="W443" s="1"/>
  <c r="AC74"/>
  <c r="W442" s="1"/>
  <c r="AC73"/>
  <c r="W441" s="1"/>
  <c r="AC72"/>
  <c r="W440" s="1"/>
  <c r="AC71"/>
  <c r="W439" s="1"/>
  <c r="AC70"/>
  <c r="W438" s="1"/>
  <c r="AC69"/>
  <c r="W437" s="1"/>
  <c r="AC68"/>
  <c r="W436" s="1"/>
  <c r="AC67"/>
  <c r="W435" s="1"/>
  <c r="AC66"/>
  <c r="W434" s="1"/>
  <c r="AC65"/>
  <c r="W433" s="1"/>
  <c r="AC64"/>
  <c r="W432" s="1"/>
  <c r="AC63"/>
  <c r="W431" s="1"/>
  <c r="AC62"/>
  <c r="W430" s="1"/>
  <c r="AC61"/>
  <c r="W429" s="1"/>
  <c r="AC60"/>
  <c r="W428" s="1"/>
  <c r="AC59"/>
  <c r="W427" s="1"/>
  <c r="AC58"/>
  <c r="W426" s="1"/>
  <c r="AC57"/>
  <c r="W425" s="1"/>
  <c r="AC56"/>
  <c r="W424" s="1"/>
  <c r="AC55"/>
  <c r="W423" s="1"/>
  <c r="AC54"/>
  <c r="W422" s="1"/>
  <c r="AC53"/>
  <c r="W421" s="1"/>
  <c r="AC52"/>
  <c r="W420" s="1"/>
  <c r="AC51"/>
  <c r="W419" s="1"/>
  <c r="AC50"/>
  <c r="W418" s="1"/>
  <c r="AC49"/>
  <c r="W417" s="1"/>
  <c r="AC48"/>
  <c r="W416" s="1"/>
  <c r="AC47"/>
  <c r="W415" s="1"/>
  <c r="AC46"/>
  <c r="W414" s="1"/>
  <c r="AC45"/>
  <c r="W413" s="1"/>
  <c r="AC44"/>
  <c r="W412" s="1"/>
  <c r="AC43"/>
  <c r="W411" s="1"/>
  <c r="AC42"/>
  <c r="W410" s="1"/>
  <c r="AC41"/>
  <c r="W409" s="1"/>
  <c r="AC40"/>
  <c r="W408" s="1"/>
  <c r="AC39"/>
  <c r="W407" s="1"/>
  <c r="AC38"/>
  <c r="W406" s="1"/>
  <c r="AC37"/>
  <c r="W405" s="1"/>
  <c r="AC36"/>
  <c r="W404" s="1"/>
  <c r="AC35"/>
  <c r="W403" s="1"/>
  <c r="AC34"/>
  <c r="W402" s="1"/>
  <c r="AC33"/>
  <c r="W401" s="1"/>
  <c r="AC32"/>
  <c r="W400" s="1"/>
  <c r="AC31"/>
  <c r="W399" s="1"/>
  <c r="AC30"/>
  <c r="W398" s="1"/>
  <c r="AC29"/>
  <c r="W397" s="1"/>
  <c r="AC28"/>
  <c r="W396" s="1"/>
  <c r="AC27"/>
  <c r="W395" s="1"/>
  <c r="AC26"/>
  <c r="W394" s="1"/>
  <c r="AC25"/>
  <c r="W393" s="1"/>
  <c r="AC24"/>
  <c r="W392" s="1"/>
  <c r="AC23"/>
  <c r="W391" s="1"/>
  <c r="AC22"/>
  <c r="W390" s="1"/>
  <c r="AC21"/>
  <c r="W389" s="1"/>
  <c r="AC20"/>
  <c r="W388" s="1"/>
  <c r="AC19"/>
  <c r="W387" s="1"/>
  <c r="AC18"/>
  <c r="W386" s="1"/>
  <c r="AC17"/>
  <c r="W385" s="1"/>
  <c r="AC16"/>
  <c r="W384" s="1"/>
  <c r="AC15"/>
  <c r="W383" s="1"/>
  <c r="AC14"/>
  <c r="W382" s="1"/>
  <c r="AC13"/>
  <c r="W381" s="1"/>
  <c r="AC12"/>
  <c r="W380" s="1"/>
  <c r="AC11"/>
  <c r="W379" s="1"/>
  <c r="AC10"/>
  <c r="W378" s="1"/>
  <c r="AC9"/>
  <c r="W377" s="1"/>
  <c r="AC8"/>
  <c r="W376" s="1"/>
  <c r="AC7"/>
  <c r="W375" s="1"/>
  <c r="AC6"/>
  <c r="W374" s="1"/>
  <c r="AC5"/>
  <c r="W373" s="1"/>
  <c r="AC4"/>
  <c r="W372" s="1"/>
  <c r="AC3"/>
  <c r="W371" s="1"/>
  <c r="AB74"/>
  <c r="W370" s="1"/>
  <c r="AB73"/>
  <c r="W369" s="1"/>
  <c r="AB72"/>
  <c r="W368" s="1"/>
  <c r="AB71"/>
  <c r="W367" s="1"/>
  <c r="AB70"/>
  <c r="W366" s="1"/>
  <c r="AB69"/>
  <c r="W365" s="1"/>
  <c r="AB68"/>
  <c r="W364" s="1"/>
  <c r="AB67"/>
  <c r="W363" s="1"/>
  <c r="AB66"/>
  <c r="W362" s="1"/>
  <c r="AB65"/>
  <c r="W361" s="1"/>
  <c r="AB64"/>
  <c r="W360" s="1"/>
  <c r="AB63"/>
  <c r="W359" s="1"/>
  <c r="AB62"/>
  <c r="W358" s="1"/>
  <c r="AB61"/>
  <c r="W357" s="1"/>
  <c r="AB60"/>
  <c r="W356" s="1"/>
  <c r="AB59"/>
  <c r="W355" s="1"/>
  <c r="AB58"/>
  <c r="W354" s="1"/>
  <c r="AB57"/>
  <c r="W353" s="1"/>
  <c r="AB56"/>
  <c r="W352" s="1"/>
  <c r="AB55"/>
  <c r="W351" s="1"/>
  <c r="AB54"/>
  <c r="W350" s="1"/>
  <c r="AB53"/>
  <c r="W349" s="1"/>
  <c r="AB52"/>
  <c r="W348" s="1"/>
  <c r="AB51"/>
  <c r="W347" s="1"/>
  <c r="AB50"/>
  <c r="W346" s="1"/>
  <c r="AB49"/>
  <c r="W345" s="1"/>
  <c r="AB48"/>
  <c r="W344" s="1"/>
  <c r="AB47"/>
  <c r="W343" s="1"/>
  <c r="AB46"/>
  <c r="W342" s="1"/>
  <c r="AB45"/>
  <c r="W341" s="1"/>
  <c r="AB44"/>
  <c r="W340" s="1"/>
  <c r="AB43"/>
  <c r="W339" s="1"/>
  <c r="AB42"/>
  <c r="W338" s="1"/>
  <c r="AB41"/>
  <c r="W337" s="1"/>
  <c r="AB40"/>
  <c r="W336" s="1"/>
  <c r="AB39"/>
  <c r="W335" s="1"/>
  <c r="AB38"/>
  <c r="W334" s="1"/>
  <c r="AB37"/>
  <c r="W333" s="1"/>
  <c r="AB36"/>
  <c r="W332" s="1"/>
  <c r="AB35"/>
  <c r="W331" s="1"/>
  <c r="AB34"/>
  <c r="W330" s="1"/>
  <c r="AB33"/>
  <c r="W329" s="1"/>
  <c r="AB32"/>
  <c r="W328" s="1"/>
  <c r="AB31"/>
  <c r="W327" s="1"/>
  <c r="AB30"/>
  <c r="W326" s="1"/>
  <c r="AB29"/>
  <c r="W325" s="1"/>
  <c r="AB28"/>
  <c r="W324" s="1"/>
  <c r="AB27"/>
  <c r="W323" s="1"/>
  <c r="AB26"/>
  <c r="W322" s="1"/>
  <c r="AB25"/>
  <c r="W321" s="1"/>
  <c r="AB24"/>
  <c r="W320" s="1"/>
  <c r="AB23"/>
  <c r="W319" s="1"/>
  <c r="AB22"/>
  <c r="W318" s="1"/>
  <c r="AB21"/>
  <c r="W317" s="1"/>
  <c r="AB20"/>
  <c r="W316" s="1"/>
  <c r="AB19"/>
  <c r="W315" s="1"/>
  <c r="AB18"/>
  <c r="W314" s="1"/>
  <c r="AB17"/>
  <c r="W313" s="1"/>
  <c r="AB16"/>
  <c r="W312" s="1"/>
  <c r="AB15"/>
  <c r="W311" s="1"/>
  <c r="AB14"/>
  <c r="W310" s="1"/>
  <c r="AB13"/>
  <c r="W309" s="1"/>
  <c r="AB12"/>
  <c r="W308" s="1"/>
  <c r="AB11"/>
  <c r="W307" s="1"/>
  <c r="AB10"/>
  <c r="W306" s="1"/>
  <c r="AB9"/>
  <c r="W305" s="1"/>
  <c r="AB8"/>
  <c r="W304" s="1"/>
  <c r="AB7"/>
  <c r="W303" s="1"/>
  <c r="AB6"/>
  <c r="W302" s="1"/>
  <c r="AB5"/>
  <c r="W301" s="1"/>
  <c r="AB4"/>
  <c r="W300" s="1"/>
  <c r="AB3"/>
  <c r="W299" s="1"/>
  <c r="AA74"/>
  <c r="W298" s="1"/>
  <c r="AA73"/>
  <c r="W297" s="1"/>
  <c r="AA72"/>
  <c r="W296" s="1"/>
  <c r="AA71"/>
  <c r="W295" s="1"/>
  <c r="AA70"/>
  <c r="W294" s="1"/>
  <c r="AA69"/>
  <c r="W293" s="1"/>
  <c r="AA68"/>
  <c r="W292" s="1"/>
  <c r="AA67"/>
  <c r="W291" s="1"/>
  <c r="AA66"/>
  <c r="W290" s="1"/>
  <c r="AA65"/>
  <c r="W289" s="1"/>
  <c r="AA64"/>
  <c r="W288" s="1"/>
  <c r="AA63"/>
  <c r="W287" s="1"/>
  <c r="AA62"/>
  <c r="W286" s="1"/>
  <c r="AA61"/>
  <c r="W285" s="1"/>
  <c r="AA60"/>
  <c r="W284" s="1"/>
  <c r="AA59"/>
  <c r="W283" s="1"/>
  <c r="AA58"/>
  <c r="W282" s="1"/>
  <c r="AA57"/>
  <c r="W281" s="1"/>
  <c r="AA56"/>
  <c r="W280" s="1"/>
  <c r="AA55"/>
  <c r="W279" s="1"/>
  <c r="AA54"/>
  <c r="W278" s="1"/>
  <c r="AA53"/>
  <c r="W277" s="1"/>
  <c r="AA52"/>
  <c r="W276" s="1"/>
  <c r="AA51"/>
  <c r="W275" s="1"/>
  <c r="AA50"/>
  <c r="W274" s="1"/>
  <c r="AA49"/>
  <c r="W273" s="1"/>
  <c r="AA48"/>
  <c r="W272" s="1"/>
  <c r="AA47"/>
  <c r="W271" s="1"/>
  <c r="AA46"/>
  <c r="W270" s="1"/>
  <c r="AA45"/>
  <c r="W269" s="1"/>
  <c r="AA44"/>
  <c r="W268" s="1"/>
  <c r="AA43"/>
  <c r="W267" s="1"/>
  <c r="AA42"/>
  <c r="W266" s="1"/>
  <c r="AA41"/>
  <c r="W265" s="1"/>
  <c r="AA40"/>
  <c r="W264" s="1"/>
  <c r="AA39"/>
  <c r="W263" s="1"/>
  <c r="AA38"/>
  <c r="W262" s="1"/>
  <c r="AA37"/>
  <c r="W261" s="1"/>
  <c r="AA36"/>
  <c r="W260" s="1"/>
  <c r="AA35"/>
  <c r="W259" s="1"/>
  <c r="AA34"/>
  <c r="W258" s="1"/>
  <c r="AA33"/>
  <c r="W257" s="1"/>
  <c r="AA32"/>
  <c r="W256" s="1"/>
  <c r="AA31"/>
  <c r="W255" s="1"/>
  <c r="AA30"/>
  <c r="W254" s="1"/>
  <c r="AA29"/>
  <c r="W253" s="1"/>
  <c r="AA28"/>
  <c r="W252" s="1"/>
  <c r="AA27"/>
  <c r="W251" s="1"/>
  <c r="AA26"/>
  <c r="W250" s="1"/>
  <c r="AA25"/>
  <c r="W249" s="1"/>
  <c r="AA24"/>
  <c r="W248" s="1"/>
  <c r="AA23"/>
  <c r="W247" s="1"/>
  <c r="AA22"/>
  <c r="W246" s="1"/>
  <c r="AA21"/>
  <c r="W245" s="1"/>
  <c r="AA20"/>
  <c r="W244" s="1"/>
  <c r="AA19"/>
  <c r="W243" s="1"/>
  <c r="AA18"/>
  <c r="W242" s="1"/>
  <c r="AA17"/>
  <c r="W241" s="1"/>
  <c r="AA16"/>
  <c r="W240" s="1"/>
  <c r="AA15"/>
  <c r="W239" s="1"/>
  <c r="AA14"/>
  <c r="W238" s="1"/>
  <c r="AA13"/>
  <c r="W237" s="1"/>
  <c r="AA12"/>
  <c r="W236" s="1"/>
  <c r="AA11"/>
  <c r="W235" s="1"/>
  <c r="AA10"/>
  <c r="W234" s="1"/>
  <c r="AA9"/>
  <c r="W233" s="1"/>
  <c r="AA8"/>
  <c r="W232" s="1"/>
  <c r="AA7"/>
  <c r="W231" s="1"/>
  <c r="AA6"/>
  <c r="W230" s="1"/>
  <c r="AA5"/>
  <c r="W229" s="1"/>
  <c r="AA4"/>
  <c r="W228" s="1"/>
  <c r="AA3"/>
  <c r="W227" s="1"/>
  <c r="Z20"/>
  <c r="W164" s="1"/>
  <c r="Z19"/>
  <c r="W163" s="1"/>
  <c r="Z18"/>
  <c r="W162" s="1"/>
  <c r="Z17"/>
  <c r="W161" s="1"/>
  <c r="Z16"/>
  <c r="W160" s="1"/>
  <c r="Z15"/>
  <c r="W159" s="1"/>
  <c r="Z14"/>
  <c r="W158" s="1"/>
  <c r="Z13"/>
  <c r="W157" s="1"/>
  <c r="Z12"/>
  <c r="W156" s="1"/>
  <c r="Z11"/>
  <c r="W155" s="1"/>
  <c r="Z10"/>
  <c r="W154" s="1"/>
  <c r="Z9"/>
  <c r="W153" s="1"/>
  <c r="Z8"/>
  <c r="W152" s="1"/>
  <c r="Z7"/>
  <c r="W151" s="1"/>
  <c r="Z6"/>
  <c r="W150" s="1"/>
  <c r="Z5"/>
  <c r="W149" s="1"/>
  <c r="Z4"/>
  <c r="W148" s="1"/>
  <c r="Z3"/>
  <c r="W147" s="1"/>
  <c r="Y74"/>
  <c r="W146" s="1"/>
  <c r="Y73"/>
  <c r="W145" s="1"/>
  <c r="Y72"/>
  <c r="W144" s="1"/>
  <c r="Y71"/>
  <c r="Y70"/>
  <c r="W142" s="1"/>
  <c r="Y69"/>
  <c r="W141" s="1"/>
  <c r="Y68"/>
  <c r="W140" s="1"/>
  <c r="Y67"/>
  <c r="Y66"/>
  <c r="W138" s="1"/>
  <c r="Y65"/>
  <c r="W137" s="1"/>
  <c r="Y64"/>
  <c r="W136" s="1"/>
  <c r="Y63"/>
  <c r="W135" s="1"/>
  <c r="Y62"/>
  <c r="W134" s="1"/>
  <c r="Y61"/>
  <c r="W133" s="1"/>
  <c r="Y60"/>
  <c r="W132" s="1"/>
  <c r="Y59"/>
  <c r="W131" s="1"/>
  <c r="Y58"/>
  <c r="Y57"/>
  <c r="W129" s="1"/>
  <c r="Y56"/>
  <c r="W128" s="1"/>
  <c r="Y55"/>
  <c r="W127" s="1"/>
  <c r="Y54"/>
  <c r="Y53"/>
  <c r="W125" s="1"/>
  <c r="Y52"/>
  <c r="W124" s="1"/>
  <c r="Y51"/>
  <c r="W123" s="1"/>
  <c r="Y50"/>
  <c r="W122" s="1"/>
  <c r="Y49"/>
  <c r="W121" s="1"/>
  <c r="Y48"/>
  <c r="W120" s="1"/>
  <c r="Y47"/>
  <c r="W119" s="1"/>
  <c r="Y46"/>
  <c r="W118" s="1"/>
  <c r="Y45"/>
  <c r="W117" s="1"/>
  <c r="Y44"/>
  <c r="W116" s="1"/>
  <c r="Y43"/>
  <c r="W115" s="1"/>
  <c r="Y42"/>
  <c r="Y41"/>
  <c r="W113" s="1"/>
  <c r="Y40"/>
  <c r="W112" s="1"/>
  <c r="Y39"/>
  <c r="W111" s="1"/>
  <c r="Y38"/>
  <c r="Y37"/>
  <c r="W109" s="1"/>
  <c r="Y36"/>
  <c r="W108" s="1"/>
  <c r="Y35"/>
  <c r="W107" s="1"/>
  <c r="Y34"/>
  <c r="W106" s="1"/>
  <c r="Y33"/>
  <c r="W105" s="1"/>
  <c r="Y32"/>
  <c r="W104" s="1"/>
  <c r="Y31"/>
  <c r="W103" s="1"/>
  <c r="Y30"/>
  <c r="W102" s="1"/>
  <c r="Y29"/>
  <c r="W101" s="1"/>
  <c r="Y28"/>
  <c r="W100" s="1"/>
  <c r="Y27"/>
  <c r="W99" s="1"/>
  <c r="Y26"/>
  <c r="W98" s="1"/>
  <c r="Y25"/>
  <c r="Y24"/>
  <c r="W96" s="1"/>
  <c r="Y23"/>
  <c r="W95" s="1"/>
  <c r="Y22"/>
  <c r="W94" s="1"/>
  <c r="Y21"/>
  <c r="W93" s="1"/>
  <c r="Y20"/>
  <c r="W92" s="1"/>
  <c r="Y19"/>
  <c r="W91" s="1"/>
  <c r="Y18"/>
  <c r="W90" s="1"/>
  <c r="Y17"/>
  <c r="W89" s="1"/>
  <c r="Y16"/>
  <c r="W88" s="1"/>
  <c r="Y15"/>
  <c r="W87" s="1"/>
  <c r="Y14"/>
  <c r="W86" s="1"/>
  <c r="Y13"/>
  <c r="W85" s="1"/>
  <c r="Y12"/>
  <c r="W84" s="1"/>
  <c r="Y11"/>
  <c r="W83" s="1"/>
  <c r="Y10"/>
  <c r="W82" s="1"/>
  <c r="Y9"/>
  <c r="W81" s="1"/>
  <c r="Y8"/>
  <c r="W80" s="1"/>
  <c r="Y7"/>
  <c r="W79" s="1"/>
  <c r="Y6"/>
  <c r="W78" s="1"/>
  <c r="Y5"/>
  <c r="W77" s="1"/>
  <c r="Y4"/>
  <c r="W76" s="1"/>
  <c r="Y3"/>
  <c r="W75" s="1"/>
  <c r="X74"/>
  <c r="W74" s="1"/>
  <c r="X73"/>
  <c r="X72"/>
  <c r="W72" s="1"/>
  <c r="X71"/>
  <c r="W71" s="1"/>
  <c r="X70"/>
  <c r="W70" s="1"/>
  <c r="X69"/>
  <c r="W69" s="1"/>
  <c r="X68"/>
  <c r="W68" s="1"/>
  <c r="X67"/>
  <c r="W67" s="1"/>
  <c r="X66"/>
  <c r="W66" s="1"/>
  <c r="X65"/>
  <c r="W65" s="1"/>
  <c r="X64"/>
  <c r="W64" s="1"/>
  <c r="X63"/>
  <c r="W63" s="1"/>
  <c r="X62"/>
  <c r="W62" s="1"/>
  <c r="X61"/>
  <c r="W61" s="1"/>
  <c r="X60"/>
  <c r="W60" s="1"/>
  <c r="X59"/>
  <c r="W59" s="1"/>
  <c r="X58"/>
  <c r="W58" s="1"/>
  <c r="X57"/>
  <c r="X56"/>
  <c r="W56" s="1"/>
  <c r="X55"/>
  <c r="W55" s="1"/>
  <c r="X54"/>
  <c r="W54" s="1"/>
  <c r="X53"/>
  <c r="W53" s="1"/>
  <c r="X52"/>
  <c r="W52" s="1"/>
  <c r="X51"/>
  <c r="W51" s="1"/>
  <c r="X50"/>
  <c r="W50" s="1"/>
  <c r="X49"/>
  <c r="W49" s="1"/>
  <c r="X48"/>
  <c r="W48" s="1"/>
  <c r="X47"/>
  <c r="W47" s="1"/>
  <c r="X46"/>
  <c r="W46" s="1"/>
  <c r="X45"/>
  <c r="W45" s="1"/>
  <c r="X44"/>
  <c r="W44" s="1"/>
  <c r="X43"/>
  <c r="W43" s="1"/>
  <c r="X42"/>
  <c r="W42" s="1"/>
  <c r="X41"/>
  <c r="X40"/>
  <c r="W40" s="1"/>
  <c r="X39"/>
  <c r="W39" s="1"/>
  <c r="X38"/>
  <c r="W38" s="1"/>
  <c r="X37"/>
  <c r="W37" s="1"/>
  <c r="X36"/>
  <c r="W36" s="1"/>
  <c r="X35"/>
  <c r="W35" s="1"/>
  <c r="X34"/>
  <c r="W34" s="1"/>
  <c r="X33"/>
  <c r="W33" s="1"/>
  <c r="X32"/>
  <c r="W32" s="1"/>
  <c r="X31"/>
  <c r="W31" s="1"/>
  <c r="X30"/>
  <c r="W30" s="1"/>
  <c r="X29"/>
  <c r="W29" s="1"/>
  <c r="X28"/>
  <c r="W28" s="1"/>
  <c r="X27"/>
  <c r="W27" s="1"/>
  <c r="X26"/>
  <c r="W26" s="1"/>
  <c r="X25"/>
  <c r="X24"/>
  <c r="W24" s="1"/>
  <c r="X23"/>
  <c r="W23" s="1"/>
  <c r="X22"/>
  <c r="W22" s="1"/>
  <c r="X21"/>
  <c r="W21" s="1"/>
  <c r="X20"/>
  <c r="W20" s="1"/>
  <c r="X19"/>
  <c r="W19" s="1"/>
  <c r="X18"/>
  <c r="W18" s="1"/>
  <c r="X17"/>
  <c r="W17" s="1"/>
  <c r="X16"/>
  <c r="W16" s="1"/>
  <c r="X15"/>
  <c r="W15" s="1"/>
  <c r="X14"/>
  <c r="W14" s="1"/>
  <c r="X13"/>
  <c r="W13" s="1"/>
  <c r="M45" i="14"/>
  <c r="S34" i="33" l="1"/>
  <c r="AL34" s="1"/>
  <c r="AA34"/>
  <c r="AB34" s="1"/>
  <c r="AD34"/>
  <c r="AM34"/>
  <c r="AN34"/>
  <c r="AO34"/>
  <c r="M224" i="14"/>
  <c r="K224"/>
  <c r="J224"/>
  <c r="H224"/>
  <c r="G224"/>
  <c r="F224"/>
  <c r="E224"/>
  <c r="D224"/>
  <c r="C224"/>
  <c r="S195" i="33" l="1"/>
  <c r="AL195" s="1"/>
  <c r="AA195"/>
  <c r="AB195" s="1"/>
  <c r="AD195"/>
  <c r="AE195"/>
  <c r="AM195"/>
  <c r="AN195"/>
  <c r="AO195"/>
  <c r="M223" i="14"/>
  <c r="L223"/>
  <c r="K223"/>
  <c r="J223"/>
  <c r="I223"/>
  <c r="H223"/>
  <c r="G223"/>
  <c r="F223"/>
  <c r="E223"/>
  <c r="D223"/>
  <c r="C223"/>
  <c r="N223" l="1"/>
  <c r="AM7" i="33" l="1"/>
  <c r="AM8"/>
  <c r="AM9"/>
  <c r="AM10"/>
  <c r="AM12"/>
  <c r="AM13"/>
  <c r="AM14"/>
  <c r="AM17"/>
  <c r="AM18"/>
  <c r="AM19"/>
  <c r="AM21"/>
  <c r="AM22"/>
  <c r="AM23"/>
  <c r="AM24"/>
  <c r="AM25"/>
  <c r="AM28"/>
  <c r="AM29"/>
  <c r="AM30"/>
  <c r="AM31"/>
  <c r="AM32"/>
  <c r="AM33"/>
  <c r="AM35"/>
  <c r="AM36"/>
  <c r="AM37"/>
  <c r="AM38"/>
  <c r="AM39"/>
  <c r="AM40"/>
  <c r="AM42"/>
  <c r="AM43"/>
  <c r="AM44"/>
  <c r="AM45"/>
  <c r="AM46"/>
  <c r="AM47"/>
  <c r="AM49"/>
  <c r="AM50"/>
  <c r="AM52"/>
  <c r="AM53"/>
  <c r="AM54"/>
  <c r="AM55"/>
  <c r="AM56"/>
  <c r="AM57"/>
  <c r="AM58"/>
  <c r="AM59"/>
  <c r="AM60"/>
  <c r="AM62"/>
  <c r="AM63"/>
  <c r="AM64"/>
  <c r="AM65"/>
  <c r="AM66"/>
  <c r="AM67"/>
  <c r="AM68"/>
  <c r="AM70"/>
  <c r="AM71"/>
  <c r="AM72"/>
  <c r="AM73"/>
  <c r="AM74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8"/>
  <c r="AM119"/>
  <c r="AM120"/>
  <c r="AM121"/>
  <c r="AM123"/>
  <c r="AM125"/>
  <c r="AM126"/>
  <c r="AM130"/>
  <c r="AM131"/>
  <c r="AM132"/>
  <c r="AM133"/>
  <c r="AM134"/>
  <c r="AM135"/>
  <c r="AM136"/>
  <c r="AM137"/>
  <c r="AM138"/>
  <c r="AM140"/>
  <c r="AM141"/>
  <c r="AM142"/>
  <c r="AM143"/>
  <c r="AM145"/>
  <c r="AM146"/>
  <c r="AM147"/>
  <c r="AM148"/>
  <c r="AM150"/>
  <c r="AM152"/>
  <c r="AM153"/>
  <c r="AM154"/>
  <c r="AM155"/>
  <c r="AM157"/>
  <c r="AM159"/>
  <c r="AM160"/>
  <c r="AM161"/>
  <c r="AM162"/>
  <c r="AM163"/>
  <c r="AM165"/>
  <c r="AM166"/>
  <c r="AM167"/>
  <c r="AM168"/>
  <c r="AM169"/>
  <c r="AM170"/>
  <c r="AM171"/>
  <c r="AM172"/>
  <c r="AM174"/>
  <c r="AM175"/>
  <c r="AM176"/>
  <c r="AM177"/>
  <c r="AM179"/>
  <c r="AM181"/>
  <c r="AM182"/>
  <c r="AM183"/>
  <c r="AM185"/>
  <c r="AM186"/>
  <c r="AM187"/>
  <c r="AM188"/>
  <c r="AM189"/>
  <c r="AM190"/>
  <c r="AM192"/>
  <c r="AM193"/>
  <c r="AM6"/>
  <c r="AN7"/>
  <c r="AO7"/>
  <c r="AN8"/>
  <c r="AO8"/>
  <c r="AN9"/>
  <c r="AO9"/>
  <c r="AN10"/>
  <c r="AO10"/>
  <c r="AN12"/>
  <c r="AO12"/>
  <c r="AN13"/>
  <c r="AO13"/>
  <c r="AN14"/>
  <c r="AO14"/>
  <c r="AN17"/>
  <c r="AO17"/>
  <c r="AN18"/>
  <c r="AO18"/>
  <c r="AN19"/>
  <c r="AO19"/>
  <c r="AN21"/>
  <c r="AO21"/>
  <c r="AN22"/>
  <c r="AO22"/>
  <c r="AN23"/>
  <c r="AO23"/>
  <c r="AN24"/>
  <c r="AO24"/>
  <c r="AN25"/>
  <c r="AO25"/>
  <c r="AN28"/>
  <c r="AO28"/>
  <c r="AN29"/>
  <c r="AO29"/>
  <c r="AN30"/>
  <c r="AO30"/>
  <c r="AN31"/>
  <c r="AO31"/>
  <c r="AN32"/>
  <c r="AO32"/>
  <c r="AN33"/>
  <c r="AO33"/>
  <c r="AN35"/>
  <c r="AO35"/>
  <c r="AN36"/>
  <c r="AO36"/>
  <c r="AN37"/>
  <c r="AO37"/>
  <c r="AN38"/>
  <c r="AO38"/>
  <c r="AN39"/>
  <c r="AO39"/>
  <c r="AN40"/>
  <c r="AO40"/>
  <c r="AN42"/>
  <c r="AO42"/>
  <c r="AN43"/>
  <c r="AO43"/>
  <c r="AN44"/>
  <c r="AO44"/>
  <c r="AN45"/>
  <c r="AO45"/>
  <c r="AN46"/>
  <c r="AO46"/>
  <c r="AN47"/>
  <c r="AO47"/>
  <c r="AN49"/>
  <c r="AO49"/>
  <c r="AN50"/>
  <c r="AO50"/>
  <c r="AN52"/>
  <c r="AO52"/>
  <c r="AN53"/>
  <c r="AO53"/>
  <c r="AN54"/>
  <c r="AO54"/>
  <c r="AN55"/>
  <c r="AO55"/>
  <c r="AN56"/>
  <c r="AO56"/>
  <c r="AN57"/>
  <c r="AO57"/>
  <c r="AN58"/>
  <c r="AO58"/>
  <c r="AN59"/>
  <c r="AO59"/>
  <c r="AN60"/>
  <c r="AO60"/>
  <c r="AN62"/>
  <c r="AO62"/>
  <c r="AN63"/>
  <c r="AO63"/>
  <c r="AN64"/>
  <c r="AO64"/>
  <c r="AN65"/>
  <c r="AO65"/>
  <c r="AN66"/>
  <c r="AO66"/>
  <c r="AN67"/>
  <c r="AO67"/>
  <c r="AN68"/>
  <c r="AO68"/>
  <c r="AN70"/>
  <c r="AO70"/>
  <c r="AN71"/>
  <c r="AO71"/>
  <c r="AN72"/>
  <c r="AO72"/>
  <c r="AN73"/>
  <c r="AO73"/>
  <c r="AN74"/>
  <c r="AO74"/>
  <c r="AN76"/>
  <c r="AO76"/>
  <c r="AN77"/>
  <c r="AO77"/>
  <c r="AN78"/>
  <c r="AO78"/>
  <c r="AN79"/>
  <c r="AO79"/>
  <c r="AN80"/>
  <c r="AO80"/>
  <c r="AN81"/>
  <c r="AO81"/>
  <c r="AN82"/>
  <c r="AO82"/>
  <c r="AN83"/>
  <c r="AO83"/>
  <c r="AN84"/>
  <c r="AO84"/>
  <c r="AN85"/>
  <c r="AO85"/>
  <c r="AN86"/>
  <c r="AO86"/>
  <c r="AN87"/>
  <c r="AO87"/>
  <c r="AN88"/>
  <c r="AO88"/>
  <c r="AN89"/>
  <c r="AO89"/>
  <c r="AN90"/>
  <c r="AO90"/>
  <c r="AN91"/>
  <c r="AO91"/>
  <c r="AN92"/>
  <c r="AO92"/>
  <c r="AN96"/>
  <c r="AO96"/>
  <c r="AN97"/>
  <c r="AO97"/>
  <c r="AN98"/>
  <c r="AO98"/>
  <c r="AN99"/>
  <c r="AO99"/>
  <c r="AN100"/>
  <c r="AO100"/>
  <c r="AN101"/>
  <c r="AO101"/>
  <c r="AN102"/>
  <c r="AO102"/>
  <c r="AN103"/>
  <c r="AO103"/>
  <c r="AN104"/>
  <c r="AO104"/>
  <c r="AN105"/>
  <c r="AO105"/>
  <c r="AN106"/>
  <c r="AO106"/>
  <c r="AN107"/>
  <c r="AO107"/>
  <c r="AN108"/>
  <c r="AO108"/>
  <c r="AN109"/>
  <c r="AO109"/>
  <c r="AN110"/>
  <c r="AO110"/>
  <c r="AN111"/>
  <c r="AO111"/>
  <c r="AN112"/>
  <c r="AO112"/>
  <c r="AN113"/>
  <c r="AO113"/>
  <c r="AN114"/>
  <c r="AO114"/>
  <c r="AN115"/>
  <c r="AO115"/>
  <c r="AN116"/>
  <c r="AO116"/>
  <c r="AN118"/>
  <c r="AO118"/>
  <c r="AN119"/>
  <c r="AO119"/>
  <c r="AN120"/>
  <c r="AO120"/>
  <c r="AN121"/>
  <c r="AO121"/>
  <c r="AN123"/>
  <c r="AO123"/>
  <c r="AN125"/>
  <c r="AO125"/>
  <c r="AN126"/>
  <c r="AO126"/>
  <c r="AN130"/>
  <c r="AO130"/>
  <c r="AN131"/>
  <c r="AO131"/>
  <c r="AN132"/>
  <c r="AO132"/>
  <c r="AN133"/>
  <c r="AO133"/>
  <c r="AN134"/>
  <c r="AO134"/>
  <c r="AN135"/>
  <c r="AO135"/>
  <c r="AN136"/>
  <c r="AO136"/>
  <c r="AN137"/>
  <c r="AO137"/>
  <c r="AN138"/>
  <c r="AO138"/>
  <c r="AN140"/>
  <c r="AO140"/>
  <c r="AN141"/>
  <c r="AO141"/>
  <c r="AN142"/>
  <c r="AO142"/>
  <c r="AN143"/>
  <c r="AO143"/>
  <c r="AN145"/>
  <c r="AO145"/>
  <c r="AN146"/>
  <c r="AO146"/>
  <c r="AN147"/>
  <c r="AO147"/>
  <c r="AN148"/>
  <c r="AO148"/>
  <c r="AN150"/>
  <c r="AO150"/>
  <c r="AN152"/>
  <c r="AO152"/>
  <c r="AN153"/>
  <c r="AO153"/>
  <c r="AN154"/>
  <c r="AO154"/>
  <c r="AN155"/>
  <c r="AO155"/>
  <c r="AN157"/>
  <c r="AO157"/>
  <c r="AN159"/>
  <c r="AO159"/>
  <c r="AN160"/>
  <c r="AO160"/>
  <c r="AN161"/>
  <c r="AO161"/>
  <c r="AN162"/>
  <c r="AO162"/>
  <c r="AN163"/>
  <c r="AO163"/>
  <c r="AN165"/>
  <c r="AO165"/>
  <c r="AN166"/>
  <c r="AO166"/>
  <c r="AN167"/>
  <c r="AO167"/>
  <c r="AN168"/>
  <c r="AO168"/>
  <c r="AN169"/>
  <c r="AO169"/>
  <c r="AN170"/>
  <c r="AO170"/>
  <c r="AN171"/>
  <c r="AO171"/>
  <c r="AN172"/>
  <c r="AO172"/>
  <c r="AN174"/>
  <c r="AO174"/>
  <c r="AN175"/>
  <c r="AO175"/>
  <c r="AN176"/>
  <c r="AO176"/>
  <c r="AN177"/>
  <c r="AO177"/>
  <c r="AN179"/>
  <c r="AO179"/>
  <c r="AN181"/>
  <c r="AO181"/>
  <c r="AN182"/>
  <c r="AO182"/>
  <c r="AN183"/>
  <c r="AO183"/>
  <c r="AN185"/>
  <c r="AO185"/>
  <c r="AN186"/>
  <c r="AO186"/>
  <c r="AN187"/>
  <c r="AO187"/>
  <c r="AN188"/>
  <c r="AO188"/>
  <c r="AN189"/>
  <c r="AO189"/>
  <c r="AN190"/>
  <c r="AO190"/>
  <c r="AN192"/>
  <c r="AO192"/>
  <c r="AN193"/>
  <c r="AO193"/>
  <c r="AO6"/>
  <c r="AN6"/>
  <c r="BC3" i="24"/>
  <c r="BD3"/>
  <c r="AS3"/>
  <c r="AT3"/>
  <c r="AO2359"/>
  <c r="AP2359"/>
  <c r="AO2360"/>
  <c r="AP2360"/>
  <c r="AO2361"/>
  <c r="AP2361"/>
  <c r="AO2362"/>
  <c r="AP2362"/>
  <c r="AO2363"/>
  <c r="AP2363"/>
  <c r="AO2364"/>
  <c r="AP2364"/>
  <c r="AO2365"/>
  <c r="AP2365"/>
  <c r="AO2366"/>
  <c r="AP2366"/>
  <c r="AO2367"/>
  <c r="AP2367"/>
  <c r="AO2368"/>
  <c r="AP2368"/>
  <c r="AO2369"/>
  <c r="AP2369"/>
  <c r="AO2370"/>
  <c r="AP2370"/>
  <c r="AO2371"/>
  <c r="AP2371"/>
  <c r="AO2372"/>
  <c r="AP2372"/>
  <c r="AO2373"/>
  <c r="AP2373"/>
  <c r="AO2374"/>
  <c r="AP2374"/>
  <c r="AO2375"/>
  <c r="AP2375"/>
  <c r="AO2376"/>
  <c r="AP2376"/>
  <c r="AO2377"/>
  <c r="AP2377"/>
  <c r="AO2378"/>
  <c r="AP2378"/>
  <c r="AO2379"/>
  <c r="AP2379"/>
  <c r="AO2380"/>
  <c r="AP2380"/>
  <c r="AO2381"/>
  <c r="AP2381"/>
  <c r="AO2382"/>
  <c r="AP2382"/>
  <c r="AO2383"/>
  <c r="AP2383"/>
  <c r="AO2384"/>
  <c r="AP2384"/>
  <c r="AO2385"/>
  <c r="AP2385"/>
  <c r="AO2386"/>
  <c r="AP2386"/>
  <c r="AO2387"/>
  <c r="AP2387"/>
  <c r="AO2388"/>
  <c r="AP2388"/>
  <c r="AO2389"/>
  <c r="AP2389"/>
  <c r="AO2390"/>
  <c r="AP2390"/>
  <c r="AO2391"/>
  <c r="AP2391"/>
  <c r="AO2392"/>
  <c r="AP2392"/>
  <c r="AO2393"/>
  <c r="AP2393"/>
  <c r="AO2394"/>
  <c r="AP2394"/>
  <c r="AO2395"/>
  <c r="AP2395"/>
  <c r="AO2396"/>
  <c r="AP2396"/>
  <c r="AO2397"/>
  <c r="AP2397"/>
  <c r="AO2398"/>
  <c r="AP2398"/>
  <c r="AO2399"/>
  <c r="AP2399"/>
  <c r="AO2400"/>
  <c r="AP2400"/>
  <c r="AO2401"/>
  <c r="AP2401"/>
  <c r="AO2402"/>
  <c r="AP2402"/>
  <c r="AO2403"/>
  <c r="AP2403"/>
  <c r="AO2404"/>
  <c r="AP2404"/>
  <c r="AO2405"/>
  <c r="AP2405"/>
  <c r="AO2406"/>
  <c r="AP2406"/>
  <c r="AO2407"/>
  <c r="AP2407"/>
  <c r="AO2408"/>
  <c r="AP2408"/>
  <c r="AO2409"/>
  <c r="AP2409"/>
  <c r="AO2410"/>
  <c r="AP2410"/>
  <c r="AO2411"/>
  <c r="AP2411"/>
  <c r="AO2412"/>
  <c r="AP2412"/>
  <c r="AO2413"/>
  <c r="AP2413"/>
  <c r="AO2414"/>
  <c r="AP2414"/>
  <c r="AO2415"/>
  <c r="AP2415"/>
  <c r="AO2416"/>
  <c r="AP2416"/>
  <c r="AO2417"/>
  <c r="AP2417"/>
  <c r="AO2418"/>
  <c r="AP2418"/>
  <c r="AO2419"/>
  <c r="AP2419"/>
  <c r="AO2420"/>
  <c r="AP2420"/>
  <c r="AO2421"/>
  <c r="AP2421"/>
  <c r="AO2422"/>
  <c r="AP2422"/>
  <c r="AO2423"/>
  <c r="AP2423"/>
  <c r="AO2424"/>
  <c r="AP2424"/>
  <c r="AO2425"/>
  <c r="AP2425"/>
  <c r="AO2426"/>
  <c r="AP2426"/>
  <c r="AO2427"/>
  <c r="AP2427"/>
  <c r="AO2428"/>
  <c r="AP2428"/>
  <c r="AO2429"/>
  <c r="AP2429"/>
  <c r="AO2430"/>
  <c r="AP2430"/>
  <c r="AO2431"/>
  <c r="AP2431"/>
  <c r="AO2432"/>
  <c r="AP2432"/>
  <c r="AO2433"/>
  <c r="AP2433"/>
  <c r="AO2434"/>
  <c r="AP2434"/>
  <c r="AO2435"/>
  <c r="AP2435"/>
  <c r="AO2436"/>
  <c r="AP2436"/>
  <c r="AO2437"/>
  <c r="AP2437"/>
  <c r="AO2438"/>
  <c r="AP2438"/>
  <c r="AO2439"/>
  <c r="AP2439"/>
  <c r="AO2440"/>
  <c r="AP2440"/>
  <c r="AO2441"/>
  <c r="AP2441"/>
  <c r="AO2442"/>
  <c r="AP2442"/>
  <c r="AO2443"/>
  <c r="AP2443"/>
  <c r="AO2444"/>
  <c r="AP2444"/>
  <c r="AO2445"/>
  <c r="AP2445"/>
  <c r="AO2446"/>
  <c r="AP2446"/>
  <c r="AO2447"/>
  <c r="AP2447"/>
  <c r="AO2448"/>
  <c r="AP2448"/>
  <c r="AO2449"/>
  <c r="AP2449"/>
  <c r="AO2450"/>
  <c r="AP2450"/>
  <c r="AO2451"/>
  <c r="AP2451"/>
  <c r="AO2452"/>
  <c r="AP2452"/>
  <c r="AO2453"/>
  <c r="AP2453"/>
  <c r="AO2454"/>
  <c r="AP2454"/>
  <c r="AO2455"/>
  <c r="AP2455"/>
  <c r="AO2456"/>
  <c r="AP2456"/>
  <c r="AO2457"/>
  <c r="AP2457"/>
  <c r="AO2458"/>
  <c r="AP2458"/>
  <c r="AO2459"/>
  <c r="AP2459"/>
  <c r="AO2460"/>
  <c r="AP2460"/>
  <c r="AO2461"/>
  <c r="AP2461"/>
  <c r="AO2462"/>
  <c r="AP2462"/>
  <c r="AO2463"/>
  <c r="AP2463"/>
  <c r="AO2464"/>
  <c r="AP2464"/>
  <c r="AO2465"/>
  <c r="AP2465"/>
  <c r="AO2466"/>
  <c r="AP2466"/>
  <c r="AO2467"/>
  <c r="AP2467"/>
  <c r="AO2468"/>
  <c r="AP2468"/>
  <c r="AO2469"/>
  <c r="AP2469"/>
  <c r="AO2470"/>
  <c r="AP2470"/>
  <c r="AO2471"/>
  <c r="AP2471"/>
  <c r="AO2472"/>
  <c r="AP2472"/>
  <c r="AO2473"/>
  <c r="AP2473"/>
  <c r="AO2474"/>
  <c r="AP2474"/>
  <c r="AO2475"/>
  <c r="AP2475"/>
  <c r="AO2476"/>
  <c r="AP2476"/>
  <c r="AO2477"/>
  <c r="AP2477"/>
  <c r="AO2478"/>
  <c r="AP2478"/>
  <c r="AO2479"/>
  <c r="AP2479"/>
  <c r="AO2480"/>
  <c r="AP2480"/>
  <c r="AO2481"/>
  <c r="AP2481"/>
  <c r="AO2482"/>
  <c r="AP2482"/>
  <c r="AO2483"/>
  <c r="AP2483"/>
  <c r="AO2484"/>
  <c r="AP2484"/>
  <c r="AO2485"/>
  <c r="AP2485"/>
  <c r="AO2486"/>
  <c r="AP2486"/>
  <c r="AO2487"/>
  <c r="AP2487"/>
  <c r="AO2488"/>
  <c r="AP2488"/>
  <c r="AO2489"/>
  <c r="AP2489"/>
  <c r="AO2490"/>
  <c r="AP2490"/>
  <c r="AO2491"/>
  <c r="AP2491"/>
  <c r="AO2492"/>
  <c r="AP2492"/>
  <c r="AO2493"/>
  <c r="AP2493"/>
  <c r="AO2494"/>
  <c r="AP2494"/>
  <c r="AO2495"/>
  <c r="AP2495"/>
  <c r="AO2496"/>
  <c r="AP2496"/>
  <c r="AO2497"/>
  <c r="AP2497"/>
  <c r="AO2498"/>
  <c r="AP2498"/>
  <c r="AO2499"/>
  <c r="AP2499"/>
  <c r="AO2500"/>
  <c r="AP2500"/>
  <c r="AO2501"/>
  <c r="AP2501"/>
  <c r="AO2502"/>
  <c r="AP2502"/>
  <c r="AO2503"/>
  <c r="AP2503"/>
  <c r="AO2504"/>
  <c r="AP2504"/>
  <c r="AO2505"/>
  <c r="AP2505"/>
  <c r="AO2506"/>
  <c r="AP2506"/>
  <c r="AO2507"/>
  <c r="AP2507"/>
  <c r="AO2508"/>
  <c r="AP2508"/>
  <c r="AO2509"/>
  <c r="AP2509"/>
  <c r="AO2510"/>
  <c r="AP2510"/>
  <c r="AO2511"/>
  <c r="AP2511"/>
  <c r="AO2512"/>
  <c r="AP2512"/>
  <c r="AO2513"/>
  <c r="AP2513"/>
  <c r="AO2514"/>
  <c r="AP2514"/>
  <c r="AO2515"/>
  <c r="AP2515"/>
  <c r="AO2516"/>
  <c r="AP2516"/>
  <c r="AO2517"/>
  <c r="AP2517"/>
  <c r="AO2518"/>
  <c r="AP2518"/>
  <c r="AO2519"/>
  <c r="AP2519"/>
  <c r="AO2520"/>
  <c r="AP2520"/>
  <c r="AO2521"/>
  <c r="AP2521"/>
  <c r="AO2522"/>
  <c r="AP2522"/>
  <c r="AO2523"/>
  <c r="AP2523"/>
  <c r="AO2524"/>
  <c r="AP2524"/>
  <c r="AO2525"/>
  <c r="AP2525"/>
  <c r="AO2526"/>
  <c r="AP2526"/>
  <c r="AO2527"/>
  <c r="AP2527"/>
  <c r="AO2528"/>
  <c r="AP2528"/>
  <c r="AO2529"/>
  <c r="AP2529"/>
  <c r="AO2530"/>
  <c r="AP2530"/>
  <c r="AO2531"/>
  <c r="AP2531"/>
  <c r="AO2532"/>
  <c r="AP2532"/>
  <c r="AO2533"/>
  <c r="AP2533"/>
  <c r="AO2534"/>
  <c r="AP2534"/>
  <c r="AO2535"/>
  <c r="AP2535"/>
  <c r="AO2536"/>
  <c r="AP2536"/>
  <c r="AO2537"/>
  <c r="AP2537"/>
  <c r="AO2538"/>
  <c r="AP2538"/>
  <c r="AO2539"/>
  <c r="AP2539"/>
  <c r="AO2540"/>
  <c r="AP2540"/>
  <c r="AO2541"/>
  <c r="AP2541"/>
  <c r="AO2542"/>
  <c r="AP2542"/>
  <c r="AO2543"/>
  <c r="AP2543"/>
  <c r="AO2544"/>
  <c r="AP2544"/>
  <c r="AO2545"/>
  <c r="AP2545"/>
  <c r="AO2546"/>
  <c r="AP2546"/>
  <c r="AO2547"/>
  <c r="AP2547"/>
  <c r="AO2548"/>
  <c r="AP2548"/>
  <c r="AO2549"/>
  <c r="AP2549"/>
  <c r="AO2550"/>
  <c r="AP2550"/>
  <c r="AO2551"/>
  <c r="AP2551"/>
  <c r="AO2552"/>
  <c r="AP2552"/>
  <c r="AO2553"/>
  <c r="AP2553"/>
  <c r="AO2554"/>
  <c r="AP2554"/>
  <c r="AO2555"/>
  <c r="AP2555"/>
  <c r="AO2556"/>
  <c r="AP2556"/>
  <c r="AO2557"/>
  <c r="AP2557"/>
  <c r="AO2558"/>
  <c r="AP2558"/>
  <c r="AO2559"/>
  <c r="AP2559"/>
  <c r="AO2560"/>
  <c r="AP2560"/>
  <c r="AO2561"/>
  <c r="AP2561"/>
  <c r="AO2562"/>
  <c r="AP2562"/>
  <c r="AO2563"/>
  <c r="AP2563"/>
  <c r="AO2564"/>
  <c r="AP2564"/>
  <c r="AO2565"/>
  <c r="AP2565"/>
  <c r="AO2566"/>
  <c r="AP2566"/>
  <c r="AO2567"/>
  <c r="AP2567"/>
  <c r="AO2568"/>
  <c r="AP2568"/>
  <c r="AO2569"/>
  <c r="AP2569"/>
  <c r="AO2570"/>
  <c r="AP2570"/>
  <c r="AO2571"/>
  <c r="AP2571"/>
  <c r="AO2572"/>
  <c r="AP2572"/>
  <c r="AO2573"/>
  <c r="AP2573"/>
  <c r="AO2574"/>
  <c r="AP2574"/>
  <c r="AO2575"/>
  <c r="AP2575"/>
  <c r="AO2576"/>
  <c r="AP2576"/>
  <c r="AO2577"/>
  <c r="AP2577"/>
  <c r="AO2578"/>
  <c r="AP2578"/>
  <c r="AO2579"/>
  <c r="AP2579"/>
  <c r="AO2580"/>
  <c r="AP2580"/>
  <c r="AO2581"/>
  <c r="AP2581"/>
  <c r="AO2582"/>
  <c r="AP2582"/>
  <c r="AO2583"/>
  <c r="AP2583"/>
  <c r="AO2584"/>
  <c r="AP2584"/>
  <c r="AO2585"/>
  <c r="AP2585"/>
  <c r="AO2586"/>
  <c r="AP2586"/>
  <c r="AO2587"/>
  <c r="AP2587"/>
  <c r="AO2588"/>
  <c r="AP2588"/>
  <c r="AO2589"/>
  <c r="AP2589"/>
  <c r="AO2590"/>
  <c r="AP2590"/>
  <c r="AO2591"/>
  <c r="AP2591"/>
  <c r="AO2592"/>
  <c r="AP2592"/>
  <c r="AO2593"/>
  <c r="AP2593"/>
  <c r="AO2594"/>
  <c r="AP2594"/>
  <c r="AO2595"/>
  <c r="AP2595"/>
  <c r="AO2596"/>
  <c r="AP2596"/>
  <c r="AO2597"/>
  <c r="AP2597"/>
  <c r="AO2598"/>
  <c r="AP2598"/>
  <c r="AO2599"/>
  <c r="AP2599"/>
  <c r="AO2600"/>
  <c r="AP2600"/>
  <c r="AO2601"/>
  <c r="AP2601"/>
  <c r="AO2602"/>
  <c r="AP2602"/>
  <c r="AO2603"/>
  <c r="AP2603"/>
  <c r="AO2604"/>
  <c r="AP2604"/>
  <c r="AO2605"/>
  <c r="AP2605"/>
  <c r="AO2606"/>
  <c r="AP2606"/>
  <c r="AO2607"/>
  <c r="AP2607"/>
  <c r="AO2608"/>
  <c r="AP2608"/>
  <c r="AO2609"/>
  <c r="AP2609"/>
  <c r="AO2610"/>
  <c r="AP2610"/>
  <c r="AO2611"/>
  <c r="AP2611"/>
  <c r="AO2612"/>
  <c r="AP2612"/>
  <c r="AO2613"/>
  <c r="AP2613"/>
  <c r="AO2614"/>
  <c r="AP2614"/>
  <c r="AO2615"/>
  <c r="AP2615"/>
  <c r="AO2616"/>
  <c r="AP2616"/>
  <c r="AO2617"/>
  <c r="AP2617"/>
  <c r="AO2618"/>
  <c r="AP2618"/>
  <c r="AO2619"/>
  <c r="AP2619"/>
  <c r="AO2620"/>
  <c r="AP2620"/>
  <c r="AO2621"/>
  <c r="AP2621"/>
  <c r="AO2622"/>
  <c r="AP2622"/>
  <c r="AO2623"/>
  <c r="AP2623"/>
  <c r="AO2624"/>
  <c r="AP2624"/>
  <c r="AO2625"/>
  <c r="AP2625"/>
  <c r="AO2626"/>
  <c r="AP2626"/>
  <c r="AO2627"/>
  <c r="AP2627"/>
  <c r="AO2628"/>
  <c r="AP2628"/>
  <c r="AO2629"/>
  <c r="AP2629"/>
  <c r="AO2630"/>
  <c r="AP2630"/>
  <c r="AO2631"/>
  <c r="AP2631"/>
  <c r="AO2632"/>
  <c r="AP2632"/>
  <c r="AO2633"/>
  <c r="AP2633"/>
  <c r="AO2634"/>
  <c r="AP2634"/>
  <c r="AO2635"/>
  <c r="AP2635"/>
  <c r="AO2636"/>
  <c r="AP2636"/>
  <c r="AO2637"/>
  <c r="AP2637"/>
  <c r="AO2638"/>
  <c r="AP2638"/>
  <c r="AO2639"/>
  <c r="AP2639"/>
  <c r="AO2640"/>
  <c r="AP2640"/>
  <c r="AO2641"/>
  <c r="AP2641"/>
  <c r="AO2642"/>
  <c r="AP2642"/>
  <c r="AO2643"/>
  <c r="AP2643"/>
  <c r="AO2644"/>
  <c r="AP2644"/>
  <c r="AO2645"/>
  <c r="AP2645"/>
  <c r="AO2646"/>
  <c r="AP2646"/>
  <c r="AO2647"/>
  <c r="AP2647"/>
  <c r="AO2648"/>
  <c r="AP2648"/>
  <c r="AO2649"/>
  <c r="AP2649"/>
  <c r="AO2650"/>
  <c r="AP2650"/>
  <c r="AO2651"/>
  <c r="AP2651"/>
  <c r="AO2652"/>
  <c r="AP2652"/>
  <c r="AO2653"/>
  <c r="AP2653"/>
  <c r="AO2654"/>
  <c r="AP2654"/>
  <c r="AO2655"/>
  <c r="AP2655"/>
  <c r="AO2656"/>
  <c r="AP2656"/>
  <c r="AO2657"/>
  <c r="AP2657"/>
  <c r="AO2658"/>
  <c r="AP2658"/>
  <c r="AO2659"/>
  <c r="AP2659"/>
  <c r="AO2660"/>
  <c r="AP2660"/>
  <c r="AO2661"/>
  <c r="AP2661"/>
  <c r="AO2662"/>
  <c r="AP2662"/>
  <c r="AO2663"/>
  <c r="AP2663"/>
  <c r="AO2664"/>
  <c r="AP2664"/>
  <c r="AO2665"/>
  <c r="AP2665"/>
  <c r="AO2666"/>
  <c r="AP2666"/>
  <c r="AO2667"/>
  <c r="AP2667"/>
  <c r="AO2668"/>
  <c r="AP2668"/>
  <c r="AO2669"/>
  <c r="AP2669"/>
  <c r="AO2670"/>
  <c r="AP2670"/>
  <c r="AO2671"/>
  <c r="AP2671"/>
  <c r="AO2672"/>
  <c r="AP2672"/>
  <c r="AO2673"/>
  <c r="AP2673"/>
  <c r="AO2674"/>
  <c r="AP2674"/>
  <c r="AO2675"/>
  <c r="AP2675"/>
  <c r="AO2676"/>
  <c r="AP2676"/>
  <c r="AO2677"/>
  <c r="AP2677"/>
  <c r="AO2678"/>
  <c r="AP2678"/>
  <c r="AO2679"/>
  <c r="AP2679"/>
  <c r="AO2680"/>
  <c r="AP2680"/>
  <c r="AO2681"/>
  <c r="AP2681"/>
  <c r="AO2682"/>
  <c r="AP2682"/>
  <c r="AO2683"/>
  <c r="AP2683"/>
  <c r="AO2684"/>
  <c r="AP2684"/>
  <c r="AO2685"/>
  <c r="AP2685"/>
  <c r="AO2686"/>
  <c r="AP2686"/>
  <c r="AO2687"/>
  <c r="AP2687"/>
  <c r="AO2688"/>
  <c r="AP2688"/>
  <c r="AO2689"/>
  <c r="AP2689"/>
  <c r="AO2690"/>
  <c r="AP2690"/>
  <c r="AO2691"/>
  <c r="AP2691"/>
  <c r="AO2692"/>
  <c r="AP2692"/>
  <c r="AO2693"/>
  <c r="AP2693"/>
  <c r="AO2694"/>
  <c r="AP2694"/>
  <c r="AO2695"/>
  <c r="AP2695"/>
  <c r="AO2696"/>
  <c r="AP2696"/>
  <c r="AO2697"/>
  <c r="AP2697"/>
  <c r="AO2698"/>
  <c r="AP2698"/>
  <c r="AO2699"/>
  <c r="AP2699"/>
  <c r="AO2700"/>
  <c r="AP2700"/>
  <c r="AO2701"/>
  <c r="AP2701"/>
  <c r="AO2702"/>
  <c r="AP2702"/>
  <c r="AO2703"/>
  <c r="AP2703"/>
  <c r="AO2704"/>
  <c r="AP2704"/>
  <c r="AO2705"/>
  <c r="AP2705"/>
  <c r="AO2706"/>
  <c r="AP2706"/>
  <c r="AO2707"/>
  <c r="AP2707"/>
  <c r="AO2708"/>
  <c r="AP2708"/>
  <c r="AO2709"/>
  <c r="AP2709"/>
  <c r="AO2710"/>
  <c r="AP2710"/>
  <c r="AO2711"/>
  <c r="AP2711"/>
  <c r="AO2712"/>
  <c r="AP2712"/>
  <c r="AO2713"/>
  <c r="AP2713"/>
  <c r="AO2714"/>
  <c r="AP2714"/>
  <c r="AO2715"/>
  <c r="AP2715"/>
  <c r="AO2716"/>
  <c r="AP2716"/>
  <c r="AO2717"/>
  <c r="AP2717"/>
  <c r="AO2718"/>
  <c r="AP2718"/>
  <c r="AO2719"/>
  <c r="AP2719"/>
  <c r="AO2720"/>
  <c r="AP2720"/>
  <c r="AO2721"/>
  <c r="AP2721"/>
  <c r="AO2722"/>
  <c r="AP2722"/>
  <c r="AO2723"/>
  <c r="AP2723"/>
  <c r="AO2724"/>
  <c r="AP2724"/>
  <c r="AO2725"/>
  <c r="AP2725"/>
  <c r="AO2726"/>
  <c r="AP2726"/>
  <c r="AO2727"/>
  <c r="AP2727"/>
  <c r="AO2728"/>
  <c r="AP2728"/>
  <c r="AO2729"/>
  <c r="AP2729"/>
  <c r="AO2730"/>
  <c r="AP2730"/>
  <c r="AO2731"/>
  <c r="AP2731"/>
  <c r="AO2732"/>
  <c r="AP2732"/>
  <c r="AO2733"/>
  <c r="AP2733"/>
  <c r="AO2734"/>
  <c r="AP2734"/>
  <c r="AO2735"/>
  <c r="AP2735"/>
  <c r="AO2736"/>
  <c r="AP2736"/>
  <c r="AO2737"/>
  <c r="AP2737"/>
  <c r="AO2738"/>
  <c r="AP2738"/>
  <c r="AO2739"/>
  <c r="AP2739"/>
  <c r="AO2740"/>
  <c r="AP2740"/>
  <c r="AO2741"/>
  <c r="AP2741"/>
  <c r="AO2742"/>
  <c r="AP2742"/>
  <c r="AO2743"/>
  <c r="AP2743"/>
  <c r="AO2744"/>
  <c r="AP2744"/>
  <c r="AO2745"/>
  <c r="AP2745"/>
  <c r="AO2746"/>
  <c r="AP2746"/>
  <c r="AO2747"/>
  <c r="AP2747"/>
  <c r="AO2748"/>
  <c r="AP2748"/>
  <c r="AO2749"/>
  <c r="AP2749"/>
  <c r="AO2750"/>
  <c r="AP2750"/>
  <c r="AO2751"/>
  <c r="AP2751"/>
  <c r="AO2752"/>
  <c r="AP2752"/>
  <c r="AO2753"/>
  <c r="AP2753"/>
  <c r="AO2754"/>
  <c r="AP2754"/>
  <c r="AO2755"/>
  <c r="AP2755"/>
  <c r="AO2756"/>
  <c r="AP2756"/>
  <c r="AO2757"/>
  <c r="AP2757"/>
  <c r="AO2758"/>
  <c r="AP2758"/>
  <c r="AO2759"/>
  <c r="AP2759"/>
  <c r="AO2760"/>
  <c r="AP2760"/>
  <c r="AO2761"/>
  <c r="AP2761"/>
  <c r="AO2762"/>
  <c r="AP2762"/>
  <c r="AO2763"/>
  <c r="AP2763"/>
  <c r="AO2764"/>
  <c r="AP2764"/>
  <c r="AO2765"/>
  <c r="AP2765"/>
  <c r="AO2766"/>
  <c r="AP2766"/>
  <c r="AO2767"/>
  <c r="AP2767"/>
  <c r="AO2768"/>
  <c r="AP2768"/>
  <c r="AO2769"/>
  <c r="AP2769"/>
  <c r="AO2770"/>
  <c r="AP2770"/>
  <c r="AO2771"/>
  <c r="AP2771"/>
  <c r="AO2772"/>
  <c r="AP2772"/>
  <c r="AO2773"/>
  <c r="AP2773"/>
  <c r="AO2774"/>
  <c r="AP2774"/>
  <c r="AO2775"/>
  <c r="AP2775"/>
  <c r="AO2776"/>
  <c r="AP2776"/>
  <c r="AO2777"/>
  <c r="AP2777"/>
  <c r="AO2778"/>
  <c r="AP2778"/>
  <c r="AO2779"/>
  <c r="AP2779"/>
  <c r="AO2780"/>
  <c r="AP2780"/>
  <c r="AO2781"/>
  <c r="AP2781"/>
  <c r="AO2782"/>
  <c r="AP2782"/>
  <c r="AO2783"/>
  <c r="AP2783"/>
  <c r="AO2784"/>
  <c r="AP2784"/>
  <c r="AO2785"/>
  <c r="AP2785"/>
  <c r="AO2786"/>
  <c r="AP2786"/>
  <c r="AO2787"/>
  <c r="AP2787"/>
  <c r="AO2788"/>
  <c r="AP2788"/>
  <c r="AO2789"/>
  <c r="AP2789"/>
  <c r="AO2790"/>
  <c r="AP2790"/>
  <c r="AO2791"/>
  <c r="AP2791"/>
  <c r="AO2792"/>
  <c r="AP2792"/>
  <c r="AO2793"/>
  <c r="AP2793"/>
  <c r="AO2794"/>
  <c r="AP2794"/>
  <c r="AO2795"/>
  <c r="AP2795"/>
  <c r="AO2796"/>
  <c r="AP2796"/>
  <c r="AO2797"/>
  <c r="AP2797"/>
  <c r="AO2798"/>
  <c r="AP2798"/>
  <c r="AO2799"/>
  <c r="AP2799"/>
  <c r="AO2800"/>
  <c r="AP2800"/>
  <c r="AO2801"/>
  <c r="AP2801"/>
  <c r="AO2802"/>
  <c r="AP2802"/>
  <c r="AO2803"/>
  <c r="AP2803"/>
  <c r="AO2804"/>
  <c r="AP2804"/>
  <c r="AO2805"/>
  <c r="AP2805"/>
  <c r="AO2806"/>
  <c r="AP2806"/>
  <c r="AO2807"/>
  <c r="AP2807"/>
  <c r="AO2808"/>
  <c r="AP2808"/>
  <c r="AO2809"/>
  <c r="AP2809"/>
  <c r="AO2810"/>
  <c r="AP2810"/>
  <c r="AO2811"/>
  <c r="AP2811"/>
  <c r="AO2812"/>
  <c r="AP2812"/>
  <c r="AO2813"/>
  <c r="AP2813"/>
  <c r="AO2814"/>
  <c r="AP2814"/>
  <c r="AO2815"/>
  <c r="AP2815"/>
  <c r="AO2816"/>
  <c r="AP2816"/>
  <c r="AO2817"/>
  <c r="AP2817"/>
  <c r="AO2818"/>
  <c r="AP2818"/>
  <c r="AO2819"/>
  <c r="AP2819"/>
  <c r="AO2820"/>
  <c r="AP2820"/>
  <c r="AO2821"/>
  <c r="AP2821"/>
  <c r="AO2822"/>
  <c r="AP2822"/>
  <c r="AO2823"/>
  <c r="AP2823"/>
  <c r="AO2824"/>
  <c r="AP2824"/>
  <c r="AO2825"/>
  <c r="AP2825"/>
  <c r="AO2826"/>
  <c r="AP2826"/>
  <c r="AO2827"/>
  <c r="AP2827"/>
  <c r="AO2828"/>
  <c r="AP2828"/>
  <c r="AO2829"/>
  <c r="AP2829"/>
  <c r="AO2830"/>
  <c r="AP2830"/>
  <c r="AO2831"/>
  <c r="AP2831"/>
  <c r="AO2832"/>
  <c r="AP2832"/>
  <c r="AO2833"/>
  <c r="AP2833"/>
  <c r="AO2834"/>
  <c r="AP2834"/>
  <c r="AO2835"/>
  <c r="AP2835"/>
  <c r="AO2836"/>
  <c r="AP2836"/>
  <c r="AO2837"/>
  <c r="AP2837"/>
  <c r="AO2838"/>
  <c r="AP2838"/>
  <c r="AO2839"/>
  <c r="AP2839"/>
  <c r="AO2840"/>
  <c r="AP2840"/>
  <c r="AO2841"/>
  <c r="AP2841"/>
  <c r="AO2842"/>
  <c r="AP2842"/>
  <c r="AO2843"/>
  <c r="AP2843"/>
  <c r="AO2844"/>
  <c r="AP2844"/>
  <c r="AO2845"/>
  <c r="AP2845"/>
  <c r="AO2846"/>
  <c r="AP2846"/>
  <c r="AO2847"/>
  <c r="AP2847"/>
  <c r="AO2848"/>
  <c r="AP2848"/>
  <c r="AO2849"/>
  <c r="AP2849"/>
  <c r="AO2850"/>
  <c r="AP2850"/>
  <c r="AO2851"/>
  <c r="AP2851"/>
  <c r="AO2852"/>
  <c r="AP2852"/>
  <c r="AO2853"/>
  <c r="AP2853"/>
  <c r="AO2854"/>
  <c r="AP2854"/>
  <c r="AO2855"/>
  <c r="AP2855"/>
  <c r="AO2856"/>
  <c r="AP2856"/>
  <c r="AO2857"/>
  <c r="AP2857"/>
  <c r="AO2858"/>
  <c r="AP2858"/>
  <c r="AO2859"/>
  <c r="AP2859"/>
  <c r="AO2860"/>
  <c r="AP2860"/>
  <c r="AO2861"/>
  <c r="AP2861"/>
  <c r="AO2862"/>
  <c r="AP2862"/>
  <c r="AO2863"/>
  <c r="AP2863"/>
  <c r="AO2864"/>
  <c r="AP2864"/>
  <c r="AO2865"/>
  <c r="AP2865"/>
  <c r="AO2866"/>
  <c r="AP2866"/>
  <c r="AO2867"/>
  <c r="AP2867"/>
  <c r="AO2868"/>
  <c r="AP2868"/>
  <c r="AO2869"/>
  <c r="AP2869"/>
  <c r="AO2870"/>
  <c r="AP2870"/>
  <c r="AO2871"/>
  <c r="AP2871"/>
  <c r="AO2872"/>
  <c r="AP2872"/>
  <c r="AO2873"/>
  <c r="AP2873"/>
  <c r="AO2874"/>
  <c r="AP2874"/>
  <c r="AO2875"/>
  <c r="AP2875"/>
  <c r="AO2876"/>
  <c r="AP2876"/>
  <c r="AO2877"/>
  <c r="AP2877"/>
  <c r="AO2878"/>
  <c r="AP2878"/>
  <c r="AO2879"/>
  <c r="AP2879"/>
  <c r="AO2880"/>
  <c r="AP2880"/>
  <c r="AO2881"/>
  <c r="AP2881"/>
  <c r="AO2882"/>
  <c r="AP2882"/>
  <c r="AO2883"/>
  <c r="AP2883"/>
  <c r="AO2884"/>
  <c r="AP2884"/>
  <c r="AO2885"/>
  <c r="AP2885"/>
  <c r="AO2886"/>
  <c r="AP2886"/>
  <c r="AO2887"/>
  <c r="AP2887"/>
  <c r="AO2888"/>
  <c r="AP2888"/>
  <c r="AO2889"/>
  <c r="AP2889"/>
  <c r="AO2890"/>
  <c r="AP2890"/>
  <c r="AO2891"/>
  <c r="AP2891"/>
  <c r="AO2892"/>
  <c r="AP2892"/>
  <c r="AO2893"/>
  <c r="AP2893"/>
  <c r="AO2894"/>
  <c r="AP2894"/>
  <c r="AO2895"/>
  <c r="AP2895"/>
  <c r="AO2896"/>
  <c r="AP2896"/>
  <c r="AO2897"/>
  <c r="AP2897"/>
  <c r="AO2898"/>
  <c r="AP2898"/>
  <c r="AO2899"/>
  <c r="AP2899"/>
  <c r="AO2900"/>
  <c r="AP2900"/>
  <c r="AO2901"/>
  <c r="AP2901"/>
  <c r="AO2902"/>
  <c r="AP2902"/>
  <c r="AO2903"/>
  <c r="AP2903"/>
  <c r="AO2904"/>
  <c r="AP2904"/>
  <c r="AO2905"/>
  <c r="AP2905"/>
  <c r="AO2906"/>
  <c r="AP2906"/>
  <c r="AO2907"/>
  <c r="AP2907"/>
  <c r="AO2908"/>
  <c r="AP2908"/>
  <c r="AO2909"/>
  <c r="AP2909"/>
  <c r="AO2910"/>
  <c r="AP2910"/>
  <c r="AO2911"/>
  <c r="AP2911"/>
  <c r="AO2912"/>
  <c r="AP2912"/>
  <c r="AO2913"/>
  <c r="AP2913"/>
  <c r="AO2914"/>
  <c r="AP2914"/>
  <c r="AO2915"/>
  <c r="AP2915"/>
  <c r="AO2916"/>
  <c r="AP2916"/>
  <c r="AO2917"/>
  <c r="AP2917"/>
  <c r="AO2918"/>
  <c r="AP2918"/>
  <c r="AO2919"/>
  <c r="AP2919"/>
  <c r="AO2920"/>
  <c r="AP2920"/>
  <c r="AO2921"/>
  <c r="AP2921"/>
  <c r="AO2922"/>
  <c r="AP2922"/>
  <c r="AO2923"/>
  <c r="AP2923"/>
  <c r="AO2924"/>
  <c r="AP2924"/>
  <c r="AO2925"/>
  <c r="AP2925"/>
  <c r="AO2926"/>
  <c r="AP2926"/>
  <c r="AO2927"/>
  <c r="AP2927"/>
  <c r="AO2928"/>
  <c r="AP2928"/>
  <c r="AO2929"/>
  <c r="AP2929"/>
  <c r="AO2930"/>
  <c r="AP2930"/>
  <c r="AO2931"/>
  <c r="AP2931"/>
  <c r="AO2932"/>
  <c r="AP2932"/>
  <c r="AO2933"/>
  <c r="AP2933"/>
  <c r="AO2934"/>
  <c r="AP2934"/>
  <c r="AO2935"/>
  <c r="AP2935"/>
  <c r="AO2936"/>
  <c r="AP2936"/>
  <c r="AO2937"/>
  <c r="AP2937"/>
  <c r="AO2938"/>
  <c r="AP2938"/>
  <c r="AO2939"/>
  <c r="AP2939"/>
  <c r="AO2940"/>
  <c r="AP2940"/>
  <c r="AO2941"/>
  <c r="AP2941"/>
  <c r="AO2942"/>
  <c r="AP2942"/>
  <c r="AO2943"/>
  <c r="AP2943"/>
  <c r="AO2944"/>
  <c r="AP2944"/>
  <c r="AO2945"/>
  <c r="AP2945"/>
  <c r="AO2946"/>
  <c r="AP2946"/>
  <c r="AO2947"/>
  <c r="AP2947"/>
  <c r="AO2948"/>
  <c r="AP2948"/>
  <c r="AO2949"/>
  <c r="AP2949"/>
  <c r="AO2950"/>
  <c r="AP2950"/>
  <c r="AO2951"/>
  <c r="AP2951"/>
  <c r="AO2952"/>
  <c r="AP2952"/>
  <c r="AO2953"/>
  <c r="AP2953"/>
  <c r="AO2954"/>
  <c r="AP2954"/>
  <c r="AO2955"/>
  <c r="AP2955"/>
  <c r="AO2956"/>
  <c r="AP2956"/>
  <c r="AO2957"/>
  <c r="AP2957"/>
  <c r="AO2958"/>
  <c r="AP2958"/>
  <c r="AO2959"/>
  <c r="AP2959"/>
  <c r="AO2960"/>
  <c r="AP2960"/>
  <c r="AO2961"/>
  <c r="AP2961"/>
  <c r="AO2962"/>
  <c r="AP2962"/>
  <c r="AO2963"/>
  <c r="AP2963"/>
  <c r="AO2964"/>
  <c r="AP2964"/>
  <c r="AO2965"/>
  <c r="AP2965"/>
  <c r="AO2966"/>
  <c r="AP2966"/>
  <c r="AO2967"/>
  <c r="AP2967"/>
  <c r="AO2968"/>
  <c r="AP2968"/>
  <c r="AO2969"/>
  <c r="AP2969"/>
  <c r="AO2970"/>
  <c r="AP2970"/>
  <c r="AO2971"/>
  <c r="AP2971"/>
  <c r="AO2972"/>
  <c r="AP2972"/>
  <c r="AO2973"/>
  <c r="AP2973"/>
  <c r="AO2974"/>
  <c r="AP2974"/>
  <c r="AO2975"/>
  <c r="AP2975"/>
  <c r="AO2976"/>
  <c r="AP2976"/>
  <c r="AO2977"/>
  <c r="AP2977"/>
  <c r="AO2978"/>
  <c r="AP2978"/>
  <c r="AO2979"/>
  <c r="AP2979"/>
  <c r="AO2980"/>
  <c r="AP2980"/>
  <c r="AO2981"/>
  <c r="AP2981"/>
  <c r="AO2982"/>
  <c r="AP2982"/>
  <c r="AO2983"/>
  <c r="AP2983"/>
  <c r="AO2984"/>
  <c r="AP2984"/>
  <c r="AO2985"/>
  <c r="AP2985"/>
  <c r="AO2986"/>
  <c r="AP2986"/>
  <c r="AO2987"/>
  <c r="AP2987"/>
  <c r="AO2988"/>
  <c r="AP2988"/>
  <c r="AO2989"/>
  <c r="AP2989"/>
  <c r="AO2990"/>
  <c r="AP2990"/>
  <c r="AO2991"/>
  <c r="AP2991"/>
  <c r="AO2992"/>
  <c r="AP2992"/>
  <c r="AO2993"/>
  <c r="AP2993"/>
  <c r="AO2994"/>
  <c r="AP2994"/>
  <c r="AO2995"/>
  <c r="AP2995"/>
  <c r="AO2996"/>
  <c r="AP2996"/>
  <c r="AO2997"/>
  <c r="AP2997"/>
  <c r="AO2998"/>
  <c r="AP2998"/>
  <c r="AO2999"/>
  <c r="AP2999"/>
  <c r="AO3000"/>
  <c r="AP3000"/>
  <c r="AO3001"/>
  <c r="AP3001"/>
  <c r="AO3002"/>
  <c r="AP3002"/>
  <c r="AO3003"/>
  <c r="AP3003"/>
  <c r="AO3004"/>
  <c r="AP3004"/>
  <c r="AO3005"/>
  <c r="AP3005"/>
  <c r="AO3006"/>
  <c r="AP3006"/>
  <c r="AO3007"/>
  <c r="AP3007"/>
  <c r="AO3008"/>
  <c r="AP3008"/>
  <c r="AO3009"/>
  <c r="AP3009"/>
  <c r="AO3010"/>
  <c r="AP3010"/>
  <c r="AO3011"/>
  <c r="AP3011"/>
  <c r="AO3012"/>
  <c r="AP3012"/>
  <c r="AO3013"/>
  <c r="AP3013"/>
  <c r="AO3014"/>
  <c r="AP3014"/>
  <c r="AO3015"/>
  <c r="AP3015"/>
  <c r="AO3016"/>
  <c r="AP3016"/>
  <c r="AO3017"/>
  <c r="AP3017"/>
  <c r="AO3018"/>
  <c r="AP3018"/>
  <c r="AO3019"/>
  <c r="AP3019"/>
  <c r="AO3020"/>
  <c r="AP3020"/>
  <c r="AO3021"/>
  <c r="AP3021"/>
  <c r="AO3022"/>
  <c r="AP3022"/>
  <c r="AO3023"/>
  <c r="AP3023"/>
  <c r="AO3024"/>
  <c r="AP3024"/>
  <c r="AO3025"/>
  <c r="AP3025"/>
  <c r="AO3026"/>
  <c r="AP3026"/>
  <c r="AO3027"/>
  <c r="AP3027"/>
  <c r="AO3028"/>
  <c r="AP3028"/>
  <c r="AO3029"/>
  <c r="AP3029"/>
  <c r="AO3030"/>
  <c r="AP3030"/>
  <c r="AO3031"/>
  <c r="AP3031"/>
  <c r="AO3032"/>
  <c r="AP3032"/>
  <c r="AO3033"/>
  <c r="AP3033"/>
  <c r="AO3034"/>
  <c r="AP3034"/>
  <c r="AO3035"/>
  <c r="AP3035"/>
  <c r="AO3036"/>
  <c r="AP3036"/>
  <c r="AO3037"/>
  <c r="AP3037"/>
  <c r="AO3038"/>
  <c r="AP3038"/>
  <c r="AO3039"/>
  <c r="AP3039"/>
  <c r="AO3040"/>
  <c r="AP3040"/>
  <c r="AO3041"/>
  <c r="AP3041"/>
  <c r="AO3042"/>
  <c r="AP3042"/>
  <c r="AO3043"/>
  <c r="AP3043"/>
  <c r="AO3044"/>
  <c r="AP3044"/>
  <c r="AO3045"/>
  <c r="AP3045"/>
  <c r="AO3046"/>
  <c r="AP3046"/>
  <c r="AO3047"/>
  <c r="AP3047"/>
  <c r="AO3048"/>
  <c r="AP3048"/>
  <c r="AO3049"/>
  <c r="AP3049"/>
  <c r="AO3050"/>
  <c r="AP3050"/>
  <c r="AO3051"/>
  <c r="AP3051"/>
  <c r="AO3052"/>
  <c r="AP3052"/>
  <c r="AO3053"/>
  <c r="AP3053"/>
  <c r="AO3054"/>
  <c r="AP3054"/>
  <c r="AO3055"/>
  <c r="AP3055"/>
  <c r="AO3056"/>
  <c r="AP3056"/>
  <c r="AO3057"/>
  <c r="AP3057"/>
  <c r="AO3058"/>
  <c r="AP3058"/>
  <c r="AO3059"/>
  <c r="AP3059"/>
  <c r="AO3060"/>
  <c r="AP3060"/>
  <c r="AO3061"/>
  <c r="AP3061"/>
  <c r="AO3062"/>
  <c r="AP3062"/>
  <c r="AO3063"/>
  <c r="AP3063"/>
  <c r="AO3064"/>
  <c r="AP3064"/>
  <c r="AO3065"/>
  <c r="AP3065"/>
  <c r="AO3066"/>
  <c r="AP3066"/>
  <c r="AO3067"/>
  <c r="AP3067"/>
  <c r="AO3068"/>
  <c r="AP3068"/>
  <c r="AO3069"/>
  <c r="AP3069"/>
  <c r="AO3070"/>
  <c r="AP3070"/>
  <c r="AO3071"/>
  <c r="AP3071"/>
  <c r="AO3072"/>
  <c r="AP3072"/>
  <c r="AO3073"/>
  <c r="AP3073"/>
  <c r="AO3074"/>
  <c r="AP3074"/>
  <c r="AO3075"/>
  <c r="AP3075"/>
  <c r="AO3076"/>
  <c r="AP3076"/>
  <c r="AO3077"/>
  <c r="AP3077"/>
  <c r="AO3078"/>
  <c r="AP3078"/>
  <c r="AO3079"/>
  <c r="AP3079"/>
  <c r="AO3080"/>
  <c r="AP3080"/>
  <c r="AO3081"/>
  <c r="AP3081"/>
  <c r="AO3082"/>
  <c r="AP3082"/>
  <c r="AO3083"/>
  <c r="AP3083"/>
  <c r="AO3084"/>
  <c r="AP3084"/>
  <c r="AO3085"/>
  <c r="AP3085"/>
  <c r="AO3086"/>
  <c r="AP3086"/>
  <c r="AO3087"/>
  <c r="AP3087"/>
  <c r="AO3088"/>
  <c r="AP3088"/>
  <c r="AO3089"/>
  <c r="AP3089"/>
  <c r="AO3090"/>
  <c r="AP3090"/>
  <c r="AO3091"/>
  <c r="AP3091"/>
  <c r="AO3092"/>
  <c r="AP3092"/>
  <c r="AO3093"/>
  <c r="AP3093"/>
  <c r="AO3094"/>
  <c r="AP3094"/>
  <c r="AO3095"/>
  <c r="AP3095"/>
  <c r="AO3096"/>
  <c r="AP3096"/>
  <c r="AO3097"/>
  <c r="AP3097"/>
  <c r="AO3098"/>
  <c r="AP3098"/>
  <c r="AO3099"/>
  <c r="AP3099"/>
  <c r="AO3100"/>
  <c r="AP3100"/>
  <c r="AO3101"/>
  <c r="AP3101"/>
  <c r="AO3102"/>
  <c r="AP3102"/>
  <c r="AO3103"/>
  <c r="AP3103"/>
  <c r="AO3104"/>
  <c r="AP3104"/>
  <c r="AO3105"/>
  <c r="AP3105"/>
  <c r="AO3106"/>
  <c r="AP3106"/>
  <c r="AO3107"/>
  <c r="AP3107"/>
  <c r="AO3108"/>
  <c r="AP3108"/>
  <c r="AO3109"/>
  <c r="AP3109"/>
  <c r="AO3110"/>
  <c r="AP3110"/>
  <c r="AO3111"/>
  <c r="AP3111"/>
  <c r="AO3112"/>
  <c r="AP3112"/>
  <c r="AO3113"/>
  <c r="AP3113"/>
  <c r="AO3114"/>
  <c r="AP3114"/>
  <c r="AO3115"/>
  <c r="AP3115"/>
  <c r="AO3116"/>
  <c r="AP3116"/>
  <c r="AO3117"/>
  <c r="AP3117"/>
  <c r="AO3118"/>
  <c r="AP3118"/>
  <c r="AO3119"/>
  <c r="AP3119"/>
  <c r="AO3120"/>
  <c r="AP3120"/>
  <c r="AO3121"/>
  <c r="AP3121"/>
  <c r="AO3122"/>
  <c r="AP3122"/>
  <c r="AO3123"/>
  <c r="AP3123"/>
  <c r="AO3124"/>
  <c r="AP3124"/>
  <c r="AO3125"/>
  <c r="AP3125"/>
  <c r="AO3126"/>
  <c r="AP3126"/>
  <c r="AO3127"/>
  <c r="AP3127"/>
  <c r="AO3128"/>
  <c r="AP3128"/>
  <c r="AO3129"/>
  <c r="AP3129"/>
  <c r="AO3130"/>
  <c r="AP3130"/>
  <c r="AO3131"/>
  <c r="AP3131"/>
  <c r="AO3132"/>
  <c r="AP3132"/>
  <c r="AO3133"/>
  <c r="AP3133"/>
  <c r="AO3134"/>
  <c r="AP3134"/>
  <c r="AO3135"/>
  <c r="AP3135"/>
  <c r="AO3136"/>
  <c r="AP3136"/>
  <c r="AO3137"/>
  <c r="AP3137"/>
  <c r="AO3138"/>
  <c r="AP3138"/>
  <c r="AO3139"/>
  <c r="AP3139"/>
  <c r="AO3140"/>
  <c r="AP3140"/>
  <c r="AO3141"/>
  <c r="AP3141"/>
  <c r="AO3142"/>
  <c r="AP3142"/>
  <c r="AO3143"/>
  <c r="AP3143"/>
  <c r="AO3144"/>
  <c r="AP3144"/>
  <c r="AO3145"/>
  <c r="AP3145"/>
  <c r="AO3146"/>
  <c r="AP3146"/>
  <c r="AO3147"/>
  <c r="AP3147"/>
  <c r="AO3148"/>
  <c r="AP3148"/>
  <c r="AO3149"/>
  <c r="AP3149"/>
  <c r="AO3150"/>
  <c r="AP3150"/>
  <c r="AO3151"/>
  <c r="AP3151"/>
  <c r="AO3152"/>
  <c r="AP3152"/>
  <c r="AO3153"/>
  <c r="AP3153"/>
  <c r="AO3154"/>
  <c r="AP3154"/>
  <c r="AO3155"/>
  <c r="AP3155"/>
  <c r="AO3156"/>
  <c r="AP3156"/>
  <c r="AO3157"/>
  <c r="AP3157"/>
  <c r="AO3158"/>
  <c r="AP3158"/>
  <c r="AO3159"/>
  <c r="AP3159"/>
  <c r="AO3160"/>
  <c r="AP3160"/>
  <c r="AO3161"/>
  <c r="AP3161"/>
  <c r="AO3162"/>
  <c r="AP3162"/>
  <c r="AO3163"/>
  <c r="AP3163"/>
  <c r="AO3164"/>
  <c r="AP3164"/>
  <c r="AO3165"/>
  <c r="AP3165"/>
  <c r="AO3166"/>
  <c r="AP3166"/>
  <c r="AO3167"/>
  <c r="AP3167"/>
  <c r="AO3168"/>
  <c r="AP3168"/>
  <c r="AO3169"/>
  <c r="AP3169"/>
  <c r="AO3170"/>
  <c r="AP3170"/>
  <c r="AO3171"/>
  <c r="AP3171"/>
  <c r="AO3172"/>
  <c r="AP3172"/>
  <c r="AO3173"/>
  <c r="AP3173"/>
  <c r="AO3174"/>
  <c r="AP3174"/>
  <c r="AO3175"/>
  <c r="AP3175"/>
  <c r="AO3176"/>
  <c r="AP3176"/>
  <c r="AO3177"/>
  <c r="AP3177"/>
  <c r="AO3178"/>
  <c r="AP3178"/>
  <c r="AO3179"/>
  <c r="AP3179"/>
  <c r="AO3180"/>
  <c r="AP3180"/>
  <c r="AO3181"/>
  <c r="AP3181"/>
  <c r="AO3182"/>
  <c r="AP3182"/>
  <c r="AO3183"/>
  <c r="AP3183"/>
  <c r="AO3184"/>
  <c r="AP3184"/>
  <c r="AO3185"/>
  <c r="AP3185"/>
  <c r="AO3186"/>
  <c r="AP3186"/>
  <c r="AO3187"/>
  <c r="AP3187"/>
  <c r="AO3188"/>
  <c r="AP3188"/>
  <c r="AO3189"/>
  <c r="AP3189"/>
  <c r="AO3190"/>
  <c r="AP3190"/>
  <c r="AO3191"/>
  <c r="AP3191"/>
  <c r="AO3192"/>
  <c r="AP3192"/>
  <c r="AO3193"/>
  <c r="AP3193"/>
  <c r="AO3194"/>
  <c r="AP3194"/>
  <c r="AO3195"/>
  <c r="AP3195"/>
  <c r="AO3196"/>
  <c r="AP3196"/>
  <c r="AO3197"/>
  <c r="AP3197"/>
  <c r="AO3198"/>
  <c r="AP3198"/>
  <c r="AO3199"/>
  <c r="AP3199"/>
  <c r="AO3200"/>
  <c r="AP3200"/>
  <c r="AO3201"/>
  <c r="AP3201"/>
  <c r="AO3202"/>
  <c r="AP3202"/>
  <c r="AO3203"/>
  <c r="AP3203"/>
  <c r="AO3204"/>
  <c r="AP3204"/>
  <c r="AO3205"/>
  <c r="AP3205"/>
  <c r="AO3206"/>
  <c r="AP3206"/>
  <c r="AO3207"/>
  <c r="AP3207"/>
  <c r="AO3208"/>
  <c r="AP3208"/>
  <c r="AO3209"/>
  <c r="AP3209"/>
  <c r="AO3210"/>
  <c r="AP3210"/>
  <c r="AO3211"/>
  <c r="AP3211"/>
  <c r="AO3212"/>
  <c r="AP3212"/>
  <c r="AO3213"/>
  <c r="AP3213"/>
  <c r="AO3214"/>
  <c r="AP3214"/>
  <c r="AO3215"/>
  <c r="AP3215"/>
  <c r="AO3216"/>
  <c r="AP3216"/>
  <c r="AO3217"/>
  <c r="AP3217"/>
  <c r="AO3218"/>
  <c r="AP3218"/>
  <c r="AO3219"/>
  <c r="AP3219"/>
  <c r="AO3220"/>
  <c r="AP3220"/>
  <c r="AO3221"/>
  <c r="AP3221"/>
  <c r="AO3222"/>
  <c r="AP3222"/>
  <c r="AO3223"/>
  <c r="AP3223"/>
  <c r="AO3224"/>
  <c r="AP3224"/>
  <c r="AO3225"/>
  <c r="AP3225"/>
  <c r="AO3226"/>
  <c r="AP3226"/>
  <c r="AO3227"/>
  <c r="AP3227"/>
  <c r="AO3228"/>
  <c r="AP3228"/>
  <c r="AO3229"/>
  <c r="AP3229"/>
  <c r="AO3230"/>
  <c r="AP3230"/>
  <c r="AO3231"/>
  <c r="AP3231"/>
  <c r="AO3232"/>
  <c r="AP3232"/>
  <c r="AO3233"/>
  <c r="AP3233"/>
  <c r="AO3234"/>
  <c r="AP3234"/>
  <c r="AO3235"/>
  <c r="AP3235"/>
  <c r="AO3236"/>
  <c r="AP3236"/>
  <c r="AO3237"/>
  <c r="AP3237"/>
  <c r="AO3238"/>
  <c r="AP3238"/>
  <c r="AO3239"/>
  <c r="AP3239"/>
  <c r="AO3240"/>
  <c r="AP3240"/>
  <c r="AO3241"/>
  <c r="AP3241"/>
  <c r="AO3242"/>
  <c r="AP3242"/>
  <c r="AO3243"/>
  <c r="AP3243"/>
  <c r="AO3244"/>
  <c r="AP3244"/>
  <c r="AO3245"/>
  <c r="AP3245"/>
  <c r="AO3246"/>
  <c r="AP3246"/>
  <c r="AO3247"/>
  <c r="AP3247"/>
  <c r="AO3248"/>
  <c r="AP3248"/>
  <c r="AO3249"/>
  <c r="AP3249"/>
  <c r="AO3250"/>
  <c r="AP3250"/>
  <c r="AO3251"/>
  <c r="AP3251"/>
  <c r="AO3252"/>
  <c r="AP3252"/>
  <c r="AO3253"/>
  <c r="AP3253"/>
  <c r="AO3254"/>
  <c r="AP3254"/>
  <c r="AO3255"/>
  <c r="AP3255"/>
  <c r="AO3256"/>
  <c r="AP3256"/>
  <c r="AO3257"/>
  <c r="AP3257"/>
  <c r="AO3258"/>
  <c r="AP3258"/>
  <c r="AO3259"/>
  <c r="AP3259"/>
  <c r="AO3260"/>
  <c r="AP3260"/>
  <c r="AO3261"/>
  <c r="AP3261"/>
  <c r="AO3262"/>
  <c r="AP3262"/>
  <c r="AO3263"/>
  <c r="AP3263"/>
  <c r="AO3264"/>
  <c r="AP3264"/>
  <c r="AO3265"/>
  <c r="AP3265"/>
  <c r="AO3266"/>
  <c r="AP3266"/>
  <c r="AO3267"/>
  <c r="AP3267"/>
  <c r="AO3268"/>
  <c r="AP3268"/>
  <c r="AO3269"/>
  <c r="AP3269"/>
  <c r="AO3270"/>
  <c r="AP3270"/>
  <c r="AO3271"/>
  <c r="AP3271"/>
  <c r="AO3272"/>
  <c r="AP3272"/>
  <c r="AO3273"/>
  <c r="AP3273"/>
  <c r="AO3274"/>
  <c r="AP3274"/>
  <c r="AO3275"/>
  <c r="AP3275"/>
  <c r="AO3276"/>
  <c r="AP3276"/>
  <c r="AO3277"/>
  <c r="AP3277"/>
  <c r="AO3278"/>
  <c r="AP3278"/>
  <c r="AO3279"/>
  <c r="AP3279"/>
  <c r="AO3280"/>
  <c r="AP3280"/>
  <c r="AO3281"/>
  <c r="AP3281"/>
  <c r="AO3282"/>
  <c r="AP3282"/>
  <c r="AO3283"/>
  <c r="AP3283"/>
  <c r="AO3284"/>
  <c r="AP3284"/>
  <c r="AO3285"/>
  <c r="AP3285"/>
  <c r="AO3286"/>
  <c r="AP3286"/>
  <c r="AO3287"/>
  <c r="AP3287"/>
  <c r="AO3288"/>
  <c r="AP3288"/>
  <c r="AO3289"/>
  <c r="AP3289"/>
  <c r="AO3290"/>
  <c r="AP3290"/>
  <c r="AO3291"/>
  <c r="AP3291"/>
  <c r="AO3292"/>
  <c r="AP3292"/>
  <c r="AO3293"/>
  <c r="AP3293"/>
  <c r="AO3294"/>
  <c r="AP3294"/>
  <c r="AO3295"/>
  <c r="AP3295"/>
  <c r="AO3296"/>
  <c r="AP3296"/>
  <c r="AO3297"/>
  <c r="AP3297"/>
  <c r="AO3298"/>
  <c r="AP3298"/>
  <c r="AO3299"/>
  <c r="AP3299"/>
  <c r="AO3300"/>
  <c r="AP3300"/>
  <c r="AO3301"/>
  <c r="AP3301"/>
  <c r="AO3302"/>
  <c r="AP3302"/>
  <c r="AO3303"/>
  <c r="AP3303"/>
  <c r="AO3304"/>
  <c r="AP3304"/>
  <c r="AO3305"/>
  <c r="AP3305"/>
  <c r="AO3306"/>
  <c r="AP3306"/>
  <c r="AO3307"/>
  <c r="AP3307"/>
  <c r="AO3308"/>
  <c r="AP3308"/>
  <c r="AO3309"/>
  <c r="AP3309"/>
  <c r="AO3310"/>
  <c r="AP3310"/>
  <c r="AO3311"/>
  <c r="AP3311"/>
  <c r="AO3312"/>
  <c r="AP3312"/>
  <c r="AO3313"/>
  <c r="AP3313"/>
  <c r="AO3314"/>
  <c r="AP3314"/>
  <c r="AO3315"/>
  <c r="AP3315"/>
  <c r="AO3316"/>
  <c r="AP3316"/>
  <c r="AO3317"/>
  <c r="AP3317"/>
  <c r="AO3318"/>
  <c r="AP3318"/>
  <c r="AO3319"/>
  <c r="AP3319"/>
  <c r="AO3320"/>
  <c r="AP3320"/>
  <c r="AO3321"/>
  <c r="AP3321"/>
  <c r="AO3322"/>
  <c r="AP3322"/>
  <c r="AO3323"/>
  <c r="AP3323"/>
  <c r="AO3324"/>
  <c r="AP3324"/>
  <c r="AO3325"/>
  <c r="AP3325"/>
  <c r="AO3326"/>
  <c r="AP3326"/>
  <c r="AO3327"/>
  <c r="AP3327"/>
  <c r="AO3328"/>
  <c r="AP3328"/>
  <c r="AO3329"/>
  <c r="AP3329"/>
  <c r="AO3330"/>
  <c r="AP3330"/>
  <c r="AO3331"/>
  <c r="AP3331"/>
  <c r="AO3332"/>
  <c r="AP3332"/>
  <c r="AO3333"/>
  <c r="AP3333"/>
  <c r="AO3334"/>
  <c r="AP3334"/>
  <c r="AO3335"/>
  <c r="AP3335"/>
  <c r="AO3336"/>
  <c r="AP3336"/>
  <c r="AO3337"/>
  <c r="AP3337"/>
  <c r="AO3338"/>
  <c r="AP3338"/>
  <c r="AO3339"/>
  <c r="AP3339"/>
  <c r="AO3340"/>
  <c r="AP3340"/>
  <c r="AO3341"/>
  <c r="AP3341"/>
  <c r="AO3342"/>
  <c r="AP3342"/>
  <c r="AO3343"/>
  <c r="AP3343"/>
  <c r="AO3344"/>
  <c r="AP3344"/>
  <c r="AO3345"/>
  <c r="AP3345"/>
  <c r="AO3346"/>
  <c r="AP3346"/>
  <c r="AO3347"/>
  <c r="AP3347"/>
  <c r="AO3348"/>
  <c r="AP3348"/>
  <c r="AO3349"/>
  <c r="AP3349"/>
  <c r="AO3350"/>
  <c r="AP3350"/>
  <c r="AO3351"/>
  <c r="AP3351"/>
  <c r="AO3352"/>
  <c r="AP3352"/>
  <c r="AO3353"/>
  <c r="AP3353"/>
  <c r="AO3354"/>
  <c r="AP3354"/>
  <c r="AO3355"/>
  <c r="AP3355"/>
  <c r="AO3356"/>
  <c r="AP3356"/>
  <c r="AO3357"/>
  <c r="AP3357"/>
  <c r="AO3358"/>
  <c r="AP3358"/>
  <c r="AO3359"/>
  <c r="AP3359"/>
  <c r="AO3360"/>
  <c r="AP3360"/>
  <c r="AO3361"/>
  <c r="AP3361"/>
  <c r="AO3362"/>
  <c r="AP3362"/>
  <c r="AO3363"/>
  <c r="AP3363"/>
  <c r="AO3364"/>
  <c r="AP3364"/>
  <c r="AO3365"/>
  <c r="AP3365"/>
  <c r="AO3366"/>
  <c r="AP3366"/>
  <c r="AO3367"/>
  <c r="AP3367"/>
  <c r="AO3368"/>
  <c r="AP3368"/>
  <c r="AO3369"/>
  <c r="AP3369"/>
  <c r="AO3370"/>
  <c r="AP3370"/>
  <c r="AO3371"/>
  <c r="AP3371"/>
  <c r="AO3372"/>
  <c r="AP3372"/>
  <c r="AO3373"/>
  <c r="AP3373"/>
  <c r="AO3374"/>
  <c r="AP3374"/>
  <c r="AO3375"/>
  <c r="AP3375"/>
  <c r="AO3376"/>
  <c r="AP3376"/>
  <c r="AO3377"/>
  <c r="AP3377"/>
  <c r="AO3378"/>
  <c r="AP3378"/>
  <c r="AO3379"/>
  <c r="AP3379"/>
  <c r="AO3380"/>
  <c r="AP3380"/>
  <c r="AO3381"/>
  <c r="AP3381"/>
  <c r="AO3382"/>
  <c r="AP3382"/>
  <c r="AO3383"/>
  <c r="AP3383"/>
  <c r="AO3384"/>
  <c r="AP3384"/>
  <c r="AO3385"/>
  <c r="AP3385"/>
  <c r="AO3386"/>
  <c r="AP3386"/>
  <c r="AO3387"/>
  <c r="AP3387"/>
  <c r="AO3388"/>
  <c r="AP3388"/>
  <c r="AO3389"/>
  <c r="AP3389"/>
  <c r="AO3390"/>
  <c r="AP3390"/>
  <c r="AO3391"/>
  <c r="AP3391"/>
  <c r="AO3392"/>
  <c r="AP3392"/>
  <c r="AO3393"/>
  <c r="AP3393"/>
  <c r="AO3394"/>
  <c r="AP3394"/>
  <c r="AO3395"/>
  <c r="AP3395"/>
  <c r="AO3396"/>
  <c r="AP3396"/>
  <c r="AO3397"/>
  <c r="AP3397"/>
  <c r="AO3398"/>
  <c r="AP3398"/>
  <c r="AO3399"/>
  <c r="AP3399"/>
  <c r="AO3400"/>
  <c r="AP3400"/>
  <c r="AO3401"/>
  <c r="AP3401"/>
  <c r="AO3402"/>
  <c r="AP3402"/>
  <c r="AO3403"/>
  <c r="AP3403"/>
  <c r="AO3404"/>
  <c r="AP3404"/>
  <c r="AO3405"/>
  <c r="AP3405"/>
  <c r="AO3406"/>
  <c r="AP3406"/>
  <c r="AO3407"/>
  <c r="AP3407"/>
  <c r="AO3408"/>
  <c r="AP3408"/>
  <c r="AO3409"/>
  <c r="AP3409"/>
  <c r="AO3410"/>
  <c r="AP3410"/>
  <c r="AO3411"/>
  <c r="AP3411"/>
  <c r="AO3412"/>
  <c r="AP3412"/>
  <c r="AO3413"/>
  <c r="AP3413"/>
  <c r="AO3414"/>
  <c r="AP3414"/>
  <c r="AO3415"/>
  <c r="AP3415"/>
  <c r="AO3416"/>
  <c r="AP3416"/>
  <c r="AO3417"/>
  <c r="AP3417"/>
  <c r="AO3418"/>
  <c r="AP3418"/>
  <c r="AO3419"/>
  <c r="AP3419"/>
  <c r="AO3420"/>
  <c r="AP3420"/>
  <c r="AO3421"/>
  <c r="AP3421"/>
  <c r="AO3422"/>
  <c r="AP3422"/>
  <c r="AO3423"/>
  <c r="AP3423"/>
  <c r="AO3424"/>
  <c r="AP3424"/>
  <c r="AO3425"/>
  <c r="AP3425"/>
  <c r="AO3426"/>
  <c r="AP3426"/>
  <c r="AO3427"/>
  <c r="AP3427"/>
  <c r="AO3428"/>
  <c r="AP3428"/>
  <c r="AO3429"/>
  <c r="AP3429"/>
  <c r="AO3430"/>
  <c r="AP3430"/>
  <c r="AO3431"/>
  <c r="AP3431"/>
  <c r="AO3432"/>
  <c r="AP3432"/>
  <c r="AO3433"/>
  <c r="AP3433"/>
  <c r="AO3434"/>
  <c r="AP3434"/>
  <c r="AO3435"/>
  <c r="AP3435"/>
  <c r="AO3436"/>
  <c r="AP3436"/>
  <c r="AO3437"/>
  <c r="AP3437"/>
  <c r="AO3438"/>
  <c r="AP3438"/>
  <c r="AO3439"/>
  <c r="AP3439"/>
  <c r="AO3440"/>
  <c r="AP3440"/>
  <c r="AO3441"/>
  <c r="AP3441"/>
  <c r="AO3442"/>
  <c r="AP3442"/>
  <c r="AO3443"/>
  <c r="AP3443"/>
  <c r="AO3444"/>
  <c r="AP3444"/>
  <c r="AO3445"/>
  <c r="AP3445"/>
  <c r="AO3446"/>
  <c r="AP3446"/>
  <c r="AO3447"/>
  <c r="AP3447"/>
  <c r="AO3448"/>
  <c r="AP3448"/>
  <c r="AO3449"/>
  <c r="AP3449"/>
  <c r="AO3450"/>
  <c r="AP3450"/>
  <c r="AO3451"/>
  <c r="AP3451"/>
  <c r="AO3452"/>
  <c r="AP3452"/>
  <c r="AO3453"/>
  <c r="AP3453"/>
  <c r="AO3454"/>
  <c r="AP3454"/>
  <c r="AO3455"/>
  <c r="AP3455"/>
  <c r="AO3456"/>
  <c r="AP3456"/>
  <c r="AO3457"/>
  <c r="AP3457"/>
  <c r="AO3458"/>
  <c r="AP3458"/>
  <c r="AO3459"/>
  <c r="AP3459"/>
  <c r="AO3460"/>
  <c r="AP3460"/>
  <c r="AO3461"/>
  <c r="AP3461"/>
  <c r="AO3462"/>
  <c r="AP3462"/>
  <c r="AO3463"/>
  <c r="AP3463"/>
  <c r="AO3464"/>
  <c r="AP3464"/>
  <c r="AO3465"/>
  <c r="AP3465"/>
  <c r="AO3466"/>
  <c r="AP3466"/>
  <c r="AO3467"/>
  <c r="AP3467"/>
  <c r="AO3468"/>
  <c r="AP3468"/>
  <c r="AO3469"/>
  <c r="AP3469"/>
  <c r="AO3470"/>
  <c r="AP3470"/>
  <c r="AO3471"/>
  <c r="AP3471"/>
  <c r="AO3472"/>
  <c r="AP3472"/>
  <c r="AO3473"/>
  <c r="AP3473"/>
  <c r="AO3474"/>
  <c r="AP3474"/>
  <c r="AO3475"/>
  <c r="AP3475"/>
  <c r="AO3476"/>
  <c r="AP3476"/>
  <c r="AO3477"/>
  <c r="AP3477"/>
  <c r="AO3478"/>
  <c r="AP3478"/>
  <c r="AO3479"/>
  <c r="AP3479"/>
  <c r="AO3480"/>
  <c r="AP3480"/>
  <c r="AO3481"/>
  <c r="AP3481"/>
  <c r="AO3482"/>
  <c r="AP3482"/>
  <c r="AO3483"/>
  <c r="AP3483"/>
  <c r="AO3484"/>
  <c r="AP3484"/>
  <c r="AO3485"/>
  <c r="AP3485"/>
  <c r="AO3486"/>
  <c r="AP3486"/>
  <c r="AO3487"/>
  <c r="AP3487"/>
  <c r="AO3488"/>
  <c r="AP3488"/>
  <c r="AO3489"/>
  <c r="AP3489"/>
  <c r="AO3490"/>
  <c r="AP3490"/>
  <c r="AO3491"/>
  <c r="AP3491"/>
  <c r="AO3492"/>
  <c r="AP3492"/>
  <c r="AO3493"/>
  <c r="AP3493"/>
  <c r="AO3494"/>
  <c r="AP3494"/>
  <c r="AO3495"/>
  <c r="AP3495"/>
  <c r="AO3496"/>
  <c r="AP3496"/>
  <c r="AO3497"/>
  <c r="AP3497"/>
  <c r="AO3498"/>
  <c r="AP3498"/>
  <c r="AO3499"/>
  <c r="AP3499"/>
  <c r="AO3500"/>
  <c r="AP3500"/>
  <c r="AO3501"/>
  <c r="AP3501"/>
  <c r="AO3502"/>
  <c r="AP3502"/>
  <c r="AO3503"/>
  <c r="AP3503"/>
  <c r="AO3504"/>
  <c r="AP3504"/>
  <c r="AO3505"/>
  <c r="AP3505"/>
  <c r="AO3506"/>
  <c r="AP3506"/>
  <c r="AO3507"/>
  <c r="AP3507"/>
  <c r="AO3508"/>
  <c r="AP3508"/>
  <c r="AO3509"/>
  <c r="AP3509"/>
  <c r="AO3510"/>
  <c r="AP3510"/>
  <c r="AO3511"/>
  <c r="AP3511"/>
  <c r="AO3512"/>
  <c r="AP3512"/>
  <c r="AO3513"/>
  <c r="AP3513"/>
  <c r="AO3514"/>
  <c r="AP3514"/>
  <c r="AO3515"/>
  <c r="AP3515"/>
  <c r="AO3516"/>
  <c r="AP3516"/>
  <c r="AO3517"/>
  <c r="AP3517"/>
  <c r="AO3518"/>
  <c r="AP3518"/>
  <c r="AO3519"/>
  <c r="AP3519"/>
  <c r="AO3520"/>
  <c r="AP3520"/>
  <c r="AO3521"/>
  <c r="AP3521"/>
  <c r="AO3522"/>
  <c r="AP3522"/>
  <c r="AO3523"/>
  <c r="AP3523"/>
  <c r="AO3524"/>
  <c r="AP3524"/>
  <c r="AO3525"/>
  <c r="AP3525"/>
  <c r="AO3526"/>
  <c r="AP3526"/>
  <c r="AO3527"/>
  <c r="AP3527"/>
  <c r="AO3528"/>
  <c r="AP3528"/>
  <c r="AO3529"/>
  <c r="AP3529"/>
  <c r="AO3530"/>
  <c r="AP3530"/>
  <c r="AO3531"/>
  <c r="AP3531"/>
  <c r="AO3532"/>
  <c r="AP3532"/>
  <c r="AO3533"/>
  <c r="AP3533"/>
  <c r="AO3534"/>
  <c r="AP3534"/>
  <c r="AO3535"/>
  <c r="AP3535"/>
  <c r="AO3536"/>
  <c r="AP3536"/>
  <c r="AO3537"/>
  <c r="AP3537"/>
  <c r="AO3538"/>
  <c r="AP3538"/>
  <c r="AO3539"/>
  <c r="AP3539"/>
  <c r="AO3540"/>
  <c r="AP3540"/>
  <c r="AO3541"/>
  <c r="AP3541"/>
  <c r="AO3542"/>
  <c r="AP3542"/>
  <c r="AO3543"/>
  <c r="AP3543"/>
  <c r="AO3544"/>
  <c r="AP3544"/>
  <c r="AO3545"/>
  <c r="AP3545"/>
  <c r="AO3546"/>
  <c r="AP3546"/>
  <c r="AO3547"/>
  <c r="AP3547"/>
  <c r="AO3548"/>
  <c r="AP3548"/>
  <c r="AO3549"/>
  <c r="AP3549"/>
  <c r="AO3550"/>
  <c r="AP3550"/>
  <c r="AO3551"/>
  <c r="AP3551"/>
  <c r="AO3552"/>
  <c r="AP3552"/>
  <c r="AO3553"/>
  <c r="AP3553"/>
  <c r="AO3554"/>
  <c r="AP3554"/>
  <c r="AO3555"/>
  <c r="AP3555"/>
  <c r="AO3556"/>
  <c r="AP3556"/>
  <c r="AO3557"/>
  <c r="AP3557"/>
  <c r="AO3558"/>
  <c r="AP3558"/>
  <c r="AO3559"/>
  <c r="AP3559"/>
  <c r="AO3560"/>
  <c r="AP3560"/>
  <c r="AO3561"/>
  <c r="AP3561"/>
  <c r="AO3562"/>
  <c r="AP3562"/>
  <c r="AO3563"/>
  <c r="AP3563"/>
  <c r="AO3564"/>
  <c r="AP3564"/>
  <c r="AO3565"/>
  <c r="AP3565"/>
  <c r="AO3566"/>
  <c r="AP3566"/>
  <c r="AO3567"/>
  <c r="AP3567"/>
  <c r="AO3568"/>
  <c r="AP3568"/>
  <c r="AO3569"/>
  <c r="AP3569"/>
  <c r="AO3570"/>
  <c r="AP3570"/>
  <c r="AO3571"/>
  <c r="AP3571"/>
  <c r="AO3572"/>
  <c r="AP3572"/>
  <c r="AO3573"/>
  <c r="AP3573"/>
  <c r="AO3574"/>
  <c r="AP3574"/>
  <c r="AO3575"/>
  <c r="AP3575"/>
  <c r="AO3576"/>
  <c r="AP3576"/>
  <c r="AO3577"/>
  <c r="AP3577"/>
  <c r="AO3578"/>
  <c r="AP3578"/>
  <c r="AO3579"/>
  <c r="AP3579"/>
  <c r="AO3580"/>
  <c r="AP3580"/>
  <c r="AO3581"/>
  <c r="AP3581"/>
  <c r="AO3582"/>
  <c r="AP3582"/>
  <c r="AO3583"/>
  <c r="AP3583"/>
  <c r="AO3584"/>
  <c r="AP3584"/>
  <c r="AO3585"/>
  <c r="AP3585"/>
  <c r="AO3586"/>
  <c r="AP3586"/>
  <c r="AO3587"/>
  <c r="AP3587"/>
  <c r="AO3588"/>
  <c r="AP3588"/>
  <c r="AO3589"/>
  <c r="AP3589"/>
  <c r="AO3590"/>
  <c r="AP3590"/>
  <c r="AO3591"/>
  <c r="AP3591"/>
  <c r="AO3592"/>
  <c r="AP3592"/>
  <c r="AO3593"/>
  <c r="AP3593"/>
  <c r="AO3594"/>
  <c r="AP3594"/>
  <c r="AO3595"/>
  <c r="AP3595"/>
  <c r="AO3596"/>
  <c r="AP3596"/>
  <c r="AO3597"/>
  <c r="AP3597"/>
  <c r="AO3598"/>
  <c r="AP3598"/>
  <c r="AO3599"/>
  <c r="AP3599"/>
  <c r="AO3600"/>
  <c r="AP3600"/>
  <c r="AO3601"/>
  <c r="AP3601"/>
  <c r="AO3602"/>
  <c r="AP3602"/>
  <c r="AO3603"/>
  <c r="AP3603"/>
  <c r="AO3604"/>
  <c r="AP3604"/>
  <c r="AO3605"/>
  <c r="AP3605"/>
  <c r="AO3606"/>
  <c r="AP3606"/>
  <c r="AO3607"/>
  <c r="AP3607"/>
  <c r="AO3608"/>
  <c r="AP3608"/>
  <c r="AO3609"/>
  <c r="AP3609"/>
  <c r="AO3610"/>
  <c r="AP3610"/>
  <c r="AO3611"/>
  <c r="AP3611"/>
  <c r="AO3612"/>
  <c r="AP3612"/>
  <c r="AO3613"/>
  <c r="AP3613"/>
  <c r="AO3614"/>
  <c r="AP3614"/>
  <c r="AO3615"/>
  <c r="AP3615"/>
  <c r="AO3616"/>
  <c r="AP3616"/>
  <c r="AO3617"/>
  <c r="AP3617"/>
  <c r="AO3618"/>
  <c r="AP3618"/>
  <c r="AO3619"/>
  <c r="AP3619"/>
  <c r="AO3620"/>
  <c r="AP3620"/>
  <c r="AO3621"/>
  <c r="AP3621"/>
  <c r="AO3622"/>
  <c r="AP3622"/>
  <c r="AO3623"/>
  <c r="AP3623"/>
  <c r="AO3624"/>
  <c r="AP3624"/>
  <c r="AO3625"/>
  <c r="AP3625"/>
  <c r="AO3626"/>
  <c r="AP3626"/>
  <c r="AO3627"/>
  <c r="AP3627"/>
  <c r="AO3628"/>
  <c r="AP3628"/>
  <c r="AO3629"/>
  <c r="AP3629"/>
  <c r="AO3630"/>
  <c r="AP3630"/>
  <c r="AO3631"/>
  <c r="AP3631"/>
  <c r="AO3632"/>
  <c r="AP3632"/>
  <c r="AO3633"/>
  <c r="AP3633"/>
  <c r="AO3634"/>
  <c r="AP3634"/>
  <c r="AO3635"/>
  <c r="AP3635"/>
  <c r="AO3636"/>
  <c r="AP3636"/>
  <c r="AO3637"/>
  <c r="AP3637"/>
  <c r="AO3638"/>
  <c r="AP3638"/>
  <c r="AO3639"/>
  <c r="AP3639"/>
  <c r="AO3640"/>
  <c r="AP3640"/>
  <c r="AO3641"/>
  <c r="AP3641"/>
  <c r="AO3642"/>
  <c r="AP3642"/>
  <c r="AO3643"/>
  <c r="AP3643"/>
  <c r="AO3644"/>
  <c r="AP3644"/>
  <c r="AO3645"/>
  <c r="AP3645"/>
  <c r="AO3646"/>
  <c r="AP3646"/>
  <c r="AO3647"/>
  <c r="AP3647"/>
  <c r="AO3648"/>
  <c r="AP3648"/>
  <c r="AO3649"/>
  <c r="AP3649"/>
  <c r="AO3650"/>
  <c r="AP3650"/>
  <c r="AO3651"/>
  <c r="AP3651"/>
  <c r="AO3652"/>
  <c r="AP3652"/>
  <c r="AO3653"/>
  <c r="AP3653"/>
  <c r="AO3654"/>
  <c r="AP3654"/>
  <c r="AO3655"/>
  <c r="AP3655"/>
  <c r="AO3656"/>
  <c r="AP3656"/>
  <c r="AO3657"/>
  <c r="AP3657"/>
  <c r="AO3658"/>
  <c r="AP3658"/>
  <c r="AO3659"/>
  <c r="AP3659"/>
  <c r="AO3660"/>
  <c r="AP3660"/>
  <c r="AO3661"/>
  <c r="AP3661"/>
  <c r="AO3662"/>
  <c r="AP3662"/>
  <c r="AO3663"/>
  <c r="AP3663"/>
  <c r="AO3664"/>
  <c r="AP3664"/>
  <c r="AO3665"/>
  <c r="AP3665"/>
  <c r="AO3666"/>
  <c r="AP3666"/>
  <c r="AO3667"/>
  <c r="AP3667"/>
  <c r="AO3668"/>
  <c r="AP3668"/>
  <c r="AO3669"/>
  <c r="AP3669"/>
  <c r="AO3670"/>
  <c r="AP3670"/>
  <c r="AO3671"/>
  <c r="AP3671"/>
  <c r="AO3672"/>
  <c r="AP3672"/>
  <c r="AO3673"/>
  <c r="AP3673"/>
  <c r="AO3674"/>
  <c r="AP3674"/>
  <c r="AO3675"/>
  <c r="AP3675"/>
  <c r="AO3676"/>
  <c r="AP3676"/>
  <c r="AO3677"/>
  <c r="AP3677"/>
  <c r="AO3678"/>
  <c r="AP3678"/>
  <c r="AO3679"/>
  <c r="AP3679"/>
  <c r="AO3680"/>
  <c r="AP3680"/>
  <c r="AO3681"/>
  <c r="AP3681"/>
  <c r="AO3682"/>
  <c r="AP3682"/>
  <c r="AO3683"/>
  <c r="AP3683"/>
  <c r="AO3684"/>
  <c r="AP3684"/>
  <c r="AO3685"/>
  <c r="AP3685"/>
  <c r="AO3686"/>
  <c r="AP3686"/>
  <c r="AO3687"/>
  <c r="AP3687"/>
  <c r="AO3688"/>
  <c r="AP3688"/>
  <c r="AO3689"/>
  <c r="AP3689"/>
  <c r="AO3690"/>
  <c r="AP3690"/>
  <c r="AO3691"/>
  <c r="AP3691"/>
  <c r="AO3692"/>
  <c r="AP3692"/>
  <c r="AO3693"/>
  <c r="AP3693"/>
  <c r="AO3694"/>
  <c r="AP3694"/>
  <c r="AO3695"/>
  <c r="AP3695"/>
  <c r="AO3696"/>
  <c r="AP3696"/>
  <c r="AO3697"/>
  <c r="AP3697"/>
  <c r="AO3698"/>
  <c r="AP3698"/>
  <c r="AO3699"/>
  <c r="AP3699"/>
  <c r="AO3700"/>
  <c r="AP3700"/>
  <c r="AO3701"/>
  <c r="AP3701"/>
  <c r="AO3702"/>
  <c r="AP3702"/>
  <c r="AO3703"/>
  <c r="AP3703"/>
  <c r="AO3704"/>
  <c r="AP3704"/>
  <c r="AO3705"/>
  <c r="AP3705"/>
  <c r="AO3706"/>
  <c r="AP3706"/>
  <c r="AO3707"/>
  <c r="AP3707"/>
  <c r="AO3708"/>
  <c r="AP3708"/>
  <c r="AO3709"/>
  <c r="AP3709"/>
  <c r="AO3710"/>
  <c r="AP3710"/>
  <c r="AO3711"/>
  <c r="AP3711"/>
  <c r="AO3712"/>
  <c r="AP3712"/>
  <c r="AO3713"/>
  <c r="AP3713"/>
  <c r="AO3714"/>
  <c r="AP3714"/>
  <c r="AO3715"/>
  <c r="AP3715"/>
  <c r="AO3716"/>
  <c r="AP3716"/>
  <c r="AO3717"/>
  <c r="AP3717"/>
  <c r="AO3718"/>
  <c r="AP3718"/>
  <c r="AO3719"/>
  <c r="AP3719"/>
  <c r="AO3720"/>
  <c r="AP3720"/>
  <c r="AO3721"/>
  <c r="AP3721"/>
  <c r="AO3722"/>
  <c r="AP3722"/>
  <c r="AO3723"/>
  <c r="AP3723"/>
  <c r="AO3724"/>
  <c r="AP3724"/>
  <c r="AO3725"/>
  <c r="AP3725"/>
  <c r="AO3726"/>
  <c r="AP3726"/>
  <c r="AO3727"/>
  <c r="AP3727"/>
  <c r="AO3728"/>
  <c r="AP3728"/>
  <c r="AO3729"/>
  <c r="AP3729"/>
  <c r="AO3730"/>
  <c r="AP3730"/>
  <c r="AO3731"/>
  <c r="AP3731"/>
  <c r="AO3732"/>
  <c r="AP3732"/>
  <c r="AO3733"/>
  <c r="AP3733"/>
  <c r="AO3734"/>
  <c r="AP3734"/>
  <c r="AO3735"/>
  <c r="AP3735"/>
  <c r="AO3736"/>
  <c r="AP3736"/>
  <c r="AO3737"/>
  <c r="AP3737"/>
  <c r="AO3738"/>
  <c r="AP3738"/>
  <c r="AO3739"/>
  <c r="AP3739"/>
  <c r="AO3740"/>
  <c r="AP3740"/>
  <c r="AO3741"/>
  <c r="AP3741"/>
  <c r="AO3742"/>
  <c r="AP3742"/>
  <c r="AO3743"/>
  <c r="AP3743"/>
  <c r="AO3744"/>
  <c r="AP3744"/>
  <c r="AO3745"/>
  <c r="AP3745"/>
  <c r="AO3746"/>
  <c r="AP3746"/>
  <c r="AO3747"/>
  <c r="AP3747"/>
  <c r="AO3748"/>
  <c r="AP3748"/>
  <c r="AO3749"/>
  <c r="AP3749"/>
  <c r="AO3750"/>
  <c r="AP3750"/>
  <c r="AO3751"/>
  <c r="AP3751"/>
  <c r="AO3752"/>
  <c r="AP3752"/>
  <c r="AO3753"/>
  <c r="AP3753"/>
  <c r="AO3754"/>
  <c r="AP3754"/>
  <c r="AO3755"/>
  <c r="AP3755"/>
  <c r="AO3756"/>
  <c r="AP3756"/>
  <c r="AO3757"/>
  <c r="AP3757"/>
  <c r="AO3758"/>
  <c r="AP3758"/>
  <c r="AO3759"/>
  <c r="AP3759"/>
  <c r="AO3760"/>
  <c r="AP3760"/>
  <c r="AO3761"/>
  <c r="AP3761"/>
  <c r="AO3762"/>
  <c r="AP3762"/>
  <c r="AO3763"/>
  <c r="AP3763"/>
  <c r="AO3764"/>
  <c r="AP3764"/>
  <c r="AO3765"/>
  <c r="AP3765"/>
  <c r="AO3766"/>
  <c r="AP3766"/>
  <c r="AO3767"/>
  <c r="AP3767"/>
  <c r="AO3768"/>
  <c r="AP3768"/>
  <c r="AO3769"/>
  <c r="AP3769"/>
  <c r="AO3770"/>
  <c r="AP3770"/>
  <c r="AO3771"/>
  <c r="AP3771"/>
  <c r="AO3772"/>
  <c r="AP3772"/>
  <c r="AO3773"/>
  <c r="AP3773"/>
  <c r="AO3774"/>
  <c r="AP3774"/>
  <c r="AO3775"/>
  <c r="AP3775"/>
  <c r="AO3776"/>
  <c r="AP3776"/>
  <c r="AO3777"/>
  <c r="AP3777"/>
  <c r="AO3778"/>
  <c r="AP3778"/>
  <c r="AO3779"/>
  <c r="AP3779"/>
  <c r="AO3780"/>
  <c r="AP3780"/>
  <c r="AO3781"/>
  <c r="AP3781"/>
  <c r="AO3782"/>
  <c r="AP3782"/>
  <c r="AO3783"/>
  <c r="AP3783"/>
  <c r="AO3784"/>
  <c r="AP3784"/>
  <c r="AO3785"/>
  <c r="AP3785"/>
  <c r="AO3786"/>
  <c r="AP3786"/>
  <c r="AO3787"/>
  <c r="AP3787"/>
  <c r="AO3788"/>
  <c r="AP3788"/>
  <c r="AO3789"/>
  <c r="AP3789"/>
  <c r="AO3790"/>
  <c r="AP3790"/>
  <c r="AO3791"/>
  <c r="AP3791"/>
  <c r="AO3792"/>
  <c r="AP3792"/>
  <c r="AO3793"/>
  <c r="AP3793"/>
  <c r="AO3794"/>
  <c r="AP3794"/>
  <c r="AO3795"/>
  <c r="AP3795"/>
  <c r="AO3796"/>
  <c r="AP3796"/>
  <c r="AO3797"/>
  <c r="AP3797"/>
  <c r="AO3798"/>
  <c r="AP3798"/>
  <c r="AO3799"/>
  <c r="AP3799"/>
  <c r="AO3800"/>
  <c r="AP3800"/>
  <c r="AO3801"/>
  <c r="AP3801"/>
  <c r="AO3802"/>
  <c r="AP3802"/>
  <c r="AO3803"/>
  <c r="AP3803"/>
  <c r="AO3804"/>
  <c r="AP3804"/>
  <c r="AO3805"/>
  <c r="AP3805"/>
  <c r="AO3806"/>
  <c r="AP3806"/>
  <c r="AO3807"/>
  <c r="AP3807"/>
  <c r="AO3808"/>
  <c r="AP3808"/>
  <c r="AO3809"/>
  <c r="AP3809"/>
  <c r="AO3810"/>
  <c r="AP3810"/>
  <c r="AO3811"/>
  <c r="AP3811"/>
  <c r="AO3812"/>
  <c r="AP3812"/>
  <c r="AO3813"/>
  <c r="AP3813"/>
  <c r="AO3814"/>
  <c r="AP3814"/>
  <c r="AO3815"/>
  <c r="AP3815"/>
  <c r="AO3816"/>
  <c r="AP3816"/>
  <c r="AO3817"/>
  <c r="AP3817"/>
  <c r="AO3818"/>
  <c r="AP3818"/>
  <c r="AO3819"/>
  <c r="AP3819"/>
  <c r="AO3820"/>
  <c r="AP3820"/>
  <c r="AO3821"/>
  <c r="AP3821"/>
  <c r="AO3822"/>
  <c r="AP3822"/>
  <c r="AO3823"/>
  <c r="AP3823"/>
  <c r="AO3824"/>
  <c r="AP3824"/>
  <c r="AO3825"/>
  <c r="AP3825"/>
  <c r="AO3826"/>
  <c r="AP3826"/>
  <c r="AO3827"/>
  <c r="AP3827"/>
  <c r="AO3828"/>
  <c r="AP3828"/>
  <c r="AO3829"/>
  <c r="AP3829"/>
  <c r="AO3830"/>
  <c r="AP3830"/>
  <c r="AO3831"/>
  <c r="AP3831"/>
  <c r="AO3832"/>
  <c r="AP3832"/>
  <c r="AO3833"/>
  <c r="AP3833"/>
  <c r="AO3834"/>
  <c r="AP3834"/>
  <c r="AO3835"/>
  <c r="AP3835"/>
  <c r="AO3836"/>
  <c r="AP3836"/>
  <c r="AO3837"/>
  <c r="AP3837"/>
  <c r="AO3838"/>
  <c r="AP3838"/>
  <c r="AO3839"/>
  <c r="AP3839"/>
  <c r="AO3840"/>
  <c r="AP3840"/>
  <c r="AO3841"/>
  <c r="AP3841"/>
  <c r="AO3842"/>
  <c r="AP3842"/>
  <c r="AO3843"/>
  <c r="AP3843"/>
  <c r="AO3844"/>
  <c r="AP3844"/>
  <c r="AO3845"/>
  <c r="AP3845"/>
  <c r="AO3846"/>
  <c r="AP3846"/>
  <c r="AO3847"/>
  <c r="AP3847"/>
  <c r="AO3848"/>
  <c r="AP3848"/>
  <c r="AO3849"/>
  <c r="AP3849"/>
  <c r="AO3850"/>
  <c r="AP3850"/>
  <c r="AO3851"/>
  <c r="AP3851"/>
  <c r="AO3852"/>
  <c r="AP3852"/>
  <c r="AO3853"/>
  <c r="AP3853"/>
  <c r="AO3854"/>
  <c r="AP3854"/>
  <c r="AO3855"/>
  <c r="AP3855"/>
  <c r="AO3856"/>
  <c r="AP3856"/>
  <c r="AO3857"/>
  <c r="AP3857"/>
  <c r="AO3858"/>
  <c r="AP3858"/>
  <c r="AO3859"/>
  <c r="AP3859"/>
  <c r="AO3860"/>
  <c r="AP3860"/>
  <c r="AO3861"/>
  <c r="AP3861"/>
  <c r="AO3862"/>
  <c r="AP3862"/>
  <c r="AO3863"/>
  <c r="AP3863"/>
  <c r="AO3864"/>
  <c r="AP3864"/>
  <c r="AO3865"/>
  <c r="AP3865"/>
  <c r="AO3866"/>
  <c r="AP3866"/>
  <c r="AO3867"/>
  <c r="AP3867"/>
  <c r="AO3868"/>
  <c r="AP3868"/>
  <c r="AO3869"/>
  <c r="AP3869"/>
  <c r="AO3870"/>
  <c r="AP3870"/>
  <c r="AO3871"/>
  <c r="AP3871"/>
  <c r="AO3872"/>
  <c r="AP3872"/>
  <c r="AO3873"/>
  <c r="AP3873"/>
  <c r="AO3874"/>
  <c r="AP3874"/>
  <c r="AO3875"/>
  <c r="AP3875"/>
  <c r="AO3876"/>
  <c r="AP3876"/>
  <c r="AO3877"/>
  <c r="AP3877"/>
  <c r="AO3878"/>
  <c r="AP3878"/>
  <c r="AO3879"/>
  <c r="AP3879"/>
  <c r="AO3880"/>
  <c r="AP3880"/>
  <c r="AO3881"/>
  <c r="AP3881"/>
  <c r="AO3882"/>
  <c r="AP3882"/>
  <c r="AO3883"/>
  <c r="AP3883"/>
  <c r="AO3884"/>
  <c r="AP3884"/>
  <c r="AO3885"/>
  <c r="AP3885"/>
  <c r="AO3886"/>
  <c r="AP3886"/>
  <c r="AO3887"/>
  <c r="AP3887"/>
  <c r="AO3888"/>
  <c r="AP3888"/>
  <c r="AO3889"/>
  <c r="AP3889"/>
  <c r="AO3890"/>
  <c r="AP3890"/>
  <c r="AO3891"/>
  <c r="AP3891"/>
  <c r="AO3892"/>
  <c r="AP3892"/>
  <c r="AO3893"/>
  <c r="AP3893"/>
  <c r="AO3894"/>
  <c r="AP3894"/>
  <c r="AO3895"/>
  <c r="AP3895"/>
  <c r="AO3896"/>
  <c r="AP3896"/>
  <c r="AO3897"/>
  <c r="AP3897"/>
  <c r="AO3898"/>
  <c r="AP3898"/>
  <c r="AO3899"/>
  <c r="AP3899"/>
  <c r="AO3900"/>
  <c r="AP3900"/>
  <c r="AO3901"/>
  <c r="AP3901"/>
  <c r="AO3902"/>
  <c r="AP3902"/>
  <c r="AO3903"/>
  <c r="AP3903"/>
  <c r="AO3904"/>
  <c r="AP3904"/>
  <c r="AO3905"/>
  <c r="AP3905"/>
  <c r="AO3906"/>
  <c r="AP3906"/>
  <c r="AO3907"/>
  <c r="AP3907"/>
  <c r="AO3908"/>
  <c r="AP3908"/>
  <c r="AO3909"/>
  <c r="AP3909"/>
  <c r="AO3910"/>
  <c r="AP3910"/>
  <c r="AO3911"/>
  <c r="AP3911"/>
  <c r="AO3912"/>
  <c r="AP3912"/>
  <c r="AO3913"/>
  <c r="AP3913"/>
  <c r="AO3914"/>
  <c r="AP3914"/>
  <c r="AO3915"/>
  <c r="AP3915"/>
  <c r="AO3916"/>
  <c r="AP3916"/>
  <c r="AO3917"/>
  <c r="AP3917"/>
  <c r="AO3918"/>
  <c r="AP3918"/>
  <c r="AO3919"/>
  <c r="AP3919"/>
  <c r="AO3920"/>
  <c r="AP3920"/>
  <c r="AO3921"/>
  <c r="AP3921"/>
  <c r="AO3922"/>
  <c r="AP3922"/>
  <c r="AO3923"/>
  <c r="AP3923"/>
  <c r="AO3924"/>
  <c r="AP3924"/>
  <c r="AO3925"/>
  <c r="AP3925"/>
  <c r="AO3926"/>
  <c r="AP3926"/>
  <c r="AO3927"/>
  <c r="AP3927"/>
  <c r="AO3928"/>
  <c r="AP3928"/>
  <c r="AO3929"/>
  <c r="AP3929"/>
  <c r="AO3930"/>
  <c r="AP3930"/>
  <c r="AO3931"/>
  <c r="AP3931"/>
  <c r="AO3932"/>
  <c r="AP3932"/>
  <c r="AO3933"/>
  <c r="AP3933"/>
  <c r="AO3934"/>
  <c r="AP3934"/>
  <c r="AO3935"/>
  <c r="AP3935"/>
  <c r="AO3936"/>
  <c r="AP3936"/>
  <c r="AO3937"/>
  <c r="AP3937"/>
  <c r="AO3938"/>
  <c r="AP3938"/>
  <c r="AO3939"/>
  <c r="AP3939"/>
  <c r="AO3940"/>
  <c r="AP3940"/>
  <c r="AO3941"/>
  <c r="AP3941"/>
  <c r="AO3942"/>
  <c r="AP3942"/>
  <c r="AO3943"/>
  <c r="AP3943"/>
  <c r="AO3944"/>
  <c r="AP3944"/>
  <c r="AO3945"/>
  <c r="AP3945"/>
  <c r="AO3946"/>
  <c r="AP3946"/>
  <c r="AO3947"/>
  <c r="AP3947"/>
  <c r="AO3948"/>
  <c r="AP3948"/>
  <c r="AO3949"/>
  <c r="AP3949"/>
  <c r="AO3950"/>
  <c r="AP3950"/>
  <c r="AO3951"/>
  <c r="AP3951"/>
  <c r="AO3952"/>
  <c r="AP3952"/>
  <c r="AO3953"/>
  <c r="AP3953"/>
  <c r="AO3954"/>
  <c r="AP3954"/>
  <c r="AO3955"/>
  <c r="AP3955"/>
  <c r="AO3956"/>
  <c r="AP3956"/>
  <c r="AO3957"/>
  <c r="AP3957"/>
  <c r="AO3958"/>
  <c r="AP3958"/>
  <c r="AO3959"/>
  <c r="AP3959"/>
  <c r="AO3960"/>
  <c r="AP3960"/>
  <c r="AO3961"/>
  <c r="AP3961"/>
  <c r="AO3962"/>
  <c r="AP3962"/>
  <c r="AO3963"/>
  <c r="AP3963"/>
  <c r="AO3964"/>
  <c r="AP3964"/>
  <c r="AO3965"/>
  <c r="AP3965"/>
  <c r="AO3966"/>
  <c r="AP3966"/>
  <c r="AO3967"/>
  <c r="AP3967"/>
  <c r="AO3968"/>
  <c r="AP3968"/>
  <c r="AO3969"/>
  <c r="AP3969"/>
  <c r="AO3970"/>
  <c r="AP3970"/>
  <c r="AO3971"/>
  <c r="AP3971"/>
  <c r="AO3972"/>
  <c r="AP3972"/>
  <c r="AO3973"/>
  <c r="AP3973"/>
  <c r="AO3974"/>
  <c r="AP3974"/>
  <c r="AO3975"/>
  <c r="AP3975"/>
  <c r="AO3976"/>
  <c r="AP3976"/>
  <c r="AO3977"/>
  <c r="AP3977"/>
  <c r="AO3978"/>
  <c r="AP3978"/>
  <c r="AO3979"/>
  <c r="AP3979"/>
  <c r="AO3980"/>
  <c r="AP3980"/>
  <c r="AO3981"/>
  <c r="AP3981"/>
  <c r="AO3982"/>
  <c r="AP3982"/>
  <c r="AO3983"/>
  <c r="AP3983"/>
  <c r="AO3984"/>
  <c r="AP3984"/>
  <c r="AO3985"/>
  <c r="AP3985"/>
  <c r="AO3986"/>
  <c r="AP3986"/>
  <c r="AO3987"/>
  <c r="AP3987"/>
  <c r="AO3988"/>
  <c r="AP3988"/>
  <c r="AO3989"/>
  <c r="AP3989"/>
  <c r="AO3990"/>
  <c r="AP3990"/>
  <c r="AO3991"/>
  <c r="AP3991"/>
  <c r="AO3992"/>
  <c r="AP3992"/>
  <c r="AO3993"/>
  <c r="AP3993"/>
  <c r="AO3994"/>
  <c r="AP3994"/>
  <c r="AO3995"/>
  <c r="AP3995"/>
  <c r="AO3996"/>
  <c r="AP3996"/>
  <c r="AO3997"/>
  <c r="AP3997"/>
  <c r="AO3998"/>
  <c r="AP3998"/>
  <c r="AO3999"/>
  <c r="AP3999"/>
  <c r="AO4000"/>
  <c r="AP4000"/>
  <c r="AO4001"/>
  <c r="AP4001"/>
  <c r="AO4002"/>
  <c r="AP4002"/>
  <c r="AO4003"/>
  <c r="AP4003"/>
  <c r="AO4004"/>
  <c r="AP4004"/>
  <c r="AO4005"/>
  <c r="AP4005"/>
  <c r="AO4006"/>
  <c r="AP4006"/>
  <c r="AO4007"/>
  <c r="AP4007"/>
  <c r="AO4008"/>
  <c r="AP4008"/>
  <c r="AO4009"/>
  <c r="AP4009"/>
  <c r="AO4010"/>
  <c r="AP4010"/>
  <c r="AO4011"/>
  <c r="AP4011"/>
  <c r="AO4012"/>
  <c r="AP4012"/>
  <c r="AO4013"/>
  <c r="AP4013"/>
  <c r="AO4014"/>
  <c r="AP4014"/>
  <c r="AO4015"/>
  <c r="AP4015"/>
  <c r="AO4016"/>
  <c r="AP4016"/>
  <c r="AO4017"/>
  <c r="AP4017"/>
  <c r="AO4018"/>
  <c r="AP4018"/>
  <c r="AO4019"/>
  <c r="AP4019"/>
  <c r="AO4020"/>
  <c r="AP4020"/>
  <c r="AO4021"/>
  <c r="AP4021"/>
  <c r="AO4022"/>
  <c r="AP4022"/>
  <c r="AO4023"/>
  <c r="AP4023"/>
  <c r="AO4024"/>
  <c r="AP4024"/>
  <c r="AO4025"/>
  <c r="AP4025"/>
  <c r="AO4026"/>
  <c r="AP4026"/>
  <c r="AO4027"/>
  <c r="AP4027"/>
  <c r="AO4028"/>
  <c r="AP4028"/>
  <c r="AO4029"/>
  <c r="AP4029"/>
  <c r="AO4030"/>
  <c r="AP4030"/>
  <c r="AO4031"/>
  <c r="AP4031"/>
  <c r="AO4032"/>
  <c r="AP4032"/>
  <c r="AO4033"/>
  <c r="AP4033"/>
  <c r="AO4034"/>
  <c r="AP4034"/>
  <c r="AO4035"/>
  <c r="AP4035"/>
  <c r="AO4036"/>
  <c r="AP4036"/>
  <c r="AO4037"/>
  <c r="AP4037"/>
  <c r="AO4038"/>
  <c r="AP4038"/>
  <c r="AO4039"/>
  <c r="AP4039"/>
  <c r="AO4040"/>
  <c r="AP4040"/>
  <c r="AO4041"/>
  <c r="AP4041"/>
  <c r="AO4042"/>
  <c r="AP4042"/>
  <c r="AO4043"/>
  <c r="AP4043"/>
  <c r="AO4044"/>
  <c r="AP4044"/>
  <c r="AO4045"/>
  <c r="AP4045"/>
  <c r="AO4046"/>
  <c r="AP4046"/>
  <c r="AO4047"/>
  <c r="AP4047"/>
  <c r="AO4048"/>
  <c r="AP4048"/>
  <c r="AO4049"/>
  <c r="AP4049"/>
  <c r="AO4050"/>
  <c r="AP4050"/>
  <c r="AO4051"/>
  <c r="AP4051"/>
  <c r="AO4052"/>
  <c r="AP4052"/>
  <c r="AO4053"/>
  <c r="AP4053"/>
  <c r="AO4054"/>
  <c r="AP4054"/>
  <c r="AO4055"/>
  <c r="AP4055"/>
  <c r="AO4056"/>
  <c r="AP4056"/>
  <c r="AO4057"/>
  <c r="AP4057"/>
  <c r="AO4058"/>
  <c r="AP4058"/>
  <c r="AO4059"/>
  <c r="AP4059"/>
  <c r="AO4060"/>
  <c r="AP4060"/>
  <c r="AO4061"/>
  <c r="AP4061"/>
  <c r="AO4062"/>
  <c r="AP4062"/>
  <c r="AO4063"/>
  <c r="AP4063"/>
  <c r="AO4064"/>
  <c r="AP4064"/>
  <c r="AO4065"/>
  <c r="AP4065"/>
  <c r="AO4066"/>
  <c r="AP4066"/>
  <c r="AO4067"/>
  <c r="AP4067"/>
  <c r="AO4068"/>
  <c r="AP4068"/>
  <c r="AO4069"/>
  <c r="AP4069"/>
  <c r="AO4070"/>
  <c r="AP4070"/>
  <c r="AO4071"/>
  <c r="AP4071"/>
  <c r="AO4072"/>
  <c r="AP4072"/>
  <c r="AO4073"/>
  <c r="AP4073"/>
  <c r="AO4074"/>
  <c r="AP4074"/>
  <c r="AO4075"/>
  <c r="AP4075"/>
  <c r="AO4076"/>
  <c r="AP4076"/>
  <c r="AO4077"/>
  <c r="AP4077"/>
  <c r="AO4078"/>
  <c r="AP4078"/>
  <c r="AO4079"/>
  <c r="AP4079"/>
  <c r="AO4080"/>
  <c r="AP4080"/>
  <c r="AO4081"/>
  <c r="AP4081"/>
  <c r="AO4082"/>
  <c r="AP4082"/>
  <c r="AO4083"/>
  <c r="AP4083"/>
  <c r="AO4084"/>
  <c r="AP4084"/>
  <c r="AO4085"/>
  <c r="AP4085"/>
  <c r="AO4086"/>
  <c r="AP4086"/>
  <c r="AO4087"/>
  <c r="AP4087"/>
  <c r="AO4088"/>
  <c r="AP4088"/>
  <c r="AO4089"/>
  <c r="AP4089"/>
  <c r="AO4090"/>
  <c r="AP4090"/>
  <c r="AO4091"/>
  <c r="AP4091"/>
  <c r="AO4092"/>
  <c r="AP4092"/>
  <c r="AO4093"/>
  <c r="AP4093"/>
  <c r="AO4094"/>
  <c r="AP4094"/>
  <c r="AO4095"/>
  <c r="AP4095"/>
  <c r="AO4096"/>
  <c r="AP4096"/>
  <c r="AO4097"/>
  <c r="AP4097"/>
  <c r="AO4098"/>
  <c r="AP4098"/>
  <c r="AO4099"/>
  <c r="AP4099"/>
  <c r="AO4100"/>
  <c r="AP4100"/>
  <c r="AO4101"/>
  <c r="AP4101"/>
  <c r="AO4102"/>
  <c r="AP4102"/>
  <c r="AO4103"/>
  <c r="AP4103"/>
  <c r="AO4104"/>
  <c r="AP4104"/>
  <c r="AO4105"/>
  <c r="AP4105"/>
  <c r="AO4106"/>
  <c r="AP4106"/>
  <c r="AO4107"/>
  <c r="AP4107"/>
  <c r="AO4108"/>
  <c r="AP4108"/>
  <c r="AO4109"/>
  <c r="AP4109"/>
  <c r="AO4110"/>
  <c r="AP4110"/>
  <c r="AO4111"/>
  <c r="AP4111"/>
  <c r="AO4112"/>
  <c r="AP4112"/>
  <c r="AO4113"/>
  <c r="AP4113"/>
  <c r="AO4114"/>
  <c r="AP4114"/>
  <c r="AO4115"/>
  <c r="AP4115"/>
  <c r="AO4116"/>
  <c r="AP4116"/>
  <c r="AO4117"/>
  <c r="AP4117"/>
  <c r="AO4118"/>
  <c r="AP4118"/>
  <c r="AO4119"/>
  <c r="AP4119"/>
  <c r="AO4120"/>
  <c r="AP4120"/>
  <c r="AO4121"/>
  <c r="AP4121"/>
  <c r="AO4122"/>
  <c r="AP4122"/>
  <c r="AO4123"/>
  <c r="AP4123"/>
  <c r="AO4124"/>
  <c r="AP4124"/>
  <c r="AO4125"/>
  <c r="AP4125"/>
  <c r="AO4126"/>
  <c r="AP4126"/>
  <c r="AO4127"/>
  <c r="AP4127"/>
  <c r="AO4128"/>
  <c r="AP4128"/>
  <c r="AO4129"/>
  <c r="AP4129"/>
  <c r="AO4130"/>
  <c r="AP4130"/>
  <c r="AO4131"/>
  <c r="AP4131"/>
  <c r="AO4132"/>
  <c r="AP4132"/>
  <c r="AO4133"/>
  <c r="AP4133"/>
  <c r="AO4134"/>
  <c r="AP4134"/>
  <c r="AO4135"/>
  <c r="AP4135"/>
  <c r="AO4136"/>
  <c r="AP4136"/>
  <c r="AO4137"/>
  <c r="AP4137"/>
  <c r="AO4138"/>
  <c r="AP4138"/>
  <c r="AO4139"/>
  <c r="AP4139"/>
  <c r="AO4140"/>
  <c r="AP4140"/>
  <c r="AO4141"/>
  <c r="AP4141"/>
  <c r="AO4142"/>
  <c r="AP4142"/>
  <c r="AO4143"/>
  <c r="AP4143"/>
  <c r="AO4144"/>
  <c r="AP4144"/>
  <c r="AO4145"/>
  <c r="AP4145"/>
  <c r="AO4146"/>
  <c r="AP4146"/>
  <c r="AO4147"/>
  <c r="AP4147"/>
  <c r="AO4148"/>
  <c r="AP4148"/>
  <c r="AO4149"/>
  <c r="AP4149"/>
  <c r="AO4150"/>
  <c r="AP4150"/>
  <c r="AO4151"/>
  <c r="AP4151"/>
  <c r="AO4152"/>
  <c r="AP4152"/>
  <c r="AO4153"/>
  <c r="AP4153"/>
  <c r="AO4154"/>
  <c r="AP4154"/>
  <c r="AO4155"/>
  <c r="AP4155"/>
  <c r="AO4156"/>
  <c r="AP4156"/>
  <c r="AO4157"/>
  <c r="AP4157"/>
  <c r="AO4158"/>
  <c r="AP4158"/>
  <c r="AO4159"/>
  <c r="AP4159"/>
  <c r="AO4160"/>
  <c r="AP4160"/>
  <c r="AO4161"/>
  <c r="AP4161"/>
  <c r="AO4162"/>
  <c r="AP4162"/>
  <c r="AO4163"/>
  <c r="AP4163"/>
  <c r="AO4164"/>
  <c r="AP4164"/>
  <c r="AO4165"/>
  <c r="AP4165"/>
  <c r="AO4166"/>
  <c r="AP4166"/>
  <c r="AO4167"/>
  <c r="AP4167"/>
  <c r="AO4168"/>
  <c r="AP4168"/>
  <c r="AO4169"/>
  <c r="AP4169"/>
  <c r="AO4170"/>
  <c r="AP4170"/>
  <c r="AO4171"/>
  <c r="AP4171"/>
  <c r="AO4172"/>
  <c r="AP4172"/>
  <c r="AO4173"/>
  <c r="AP4173"/>
  <c r="AO4174"/>
  <c r="AP4174"/>
  <c r="AO4175"/>
  <c r="AP4175"/>
  <c r="AO4176"/>
  <c r="AP4176"/>
  <c r="AO4177"/>
  <c r="AP4177"/>
  <c r="AO4178"/>
  <c r="AP4178"/>
  <c r="AO4179"/>
  <c r="AP4179"/>
  <c r="AO4180"/>
  <c r="AP4180"/>
  <c r="AO4181"/>
  <c r="AP4181"/>
  <c r="AO4182"/>
  <c r="AP4182"/>
  <c r="AO4183"/>
  <c r="AP4183"/>
  <c r="AO4184"/>
  <c r="AP4184"/>
  <c r="AO4185"/>
  <c r="AP4185"/>
  <c r="AO4186"/>
  <c r="AP4186"/>
  <c r="AO4187"/>
  <c r="AP4187"/>
  <c r="AO4188"/>
  <c r="AP4188"/>
  <c r="AO4189"/>
  <c r="AP4189"/>
  <c r="AO4190"/>
  <c r="AP4190"/>
  <c r="AO4191"/>
  <c r="AP4191"/>
  <c r="AO4192"/>
  <c r="AP4192"/>
  <c r="AO4193"/>
  <c r="AP4193"/>
  <c r="AO4194"/>
  <c r="AP4194"/>
  <c r="AO4195"/>
  <c r="AP4195"/>
  <c r="AO4196"/>
  <c r="AP4196"/>
  <c r="AO4197"/>
  <c r="AP4197"/>
  <c r="AO4198"/>
  <c r="AP4198"/>
  <c r="AO4199"/>
  <c r="AP4199"/>
  <c r="AO4200"/>
  <c r="AP4200"/>
  <c r="AO4201"/>
  <c r="AP4201"/>
  <c r="AO4202"/>
  <c r="AP4202"/>
  <c r="AO4203"/>
  <c r="AP4203"/>
  <c r="AO4204"/>
  <c r="AP4204"/>
  <c r="AO4205"/>
  <c r="AP4205"/>
  <c r="AO4206"/>
  <c r="AP4206"/>
  <c r="AO4207"/>
  <c r="AP4207"/>
  <c r="AO4208"/>
  <c r="AP4208"/>
  <c r="AO4209"/>
  <c r="AP4209"/>
  <c r="AO4210"/>
  <c r="AP4210"/>
  <c r="AO4211"/>
  <c r="AP4211"/>
  <c r="AO4212"/>
  <c r="AP4212"/>
  <c r="AO4213"/>
  <c r="AP4213"/>
  <c r="AO4214"/>
  <c r="AP4214"/>
  <c r="AO4215"/>
  <c r="AP4215"/>
  <c r="AO4216"/>
  <c r="AP4216"/>
  <c r="AO4217"/>
  <c r="AP4217"/>
  <c r="AO4218"/>
  <c r="AP4218"/>
  <c r="AO4219"/>
  <c r="AP4219"/>
  <c r="AO4220"/>
  <c r="AP4220"/>
  <c r="AO4221"/>
  <c r="AP4221"/>
  <c r="AO4222"/>
  <c r="AP4222"/>
  <c r="AO4223"/>
  <c r="AP4223"/>
  <c r="AO4224"/>
  <c r="AP4224"/>
  <c r="AO4225"/>
  <c r="AP4225"/>
  <c r="AO4226"/>
  <c r="AP4226"/>
  <c r="AO4227"/>
  <c r="AP4227"/>
  <c r="AO4228"/>
  <c r="AP4228"/>
  <c r="AO4229"/>
  <c r="AP4229"/>
  <c r="AO4230"/>
  <c r="AP4230"/>
  <c r="AO4231"/>
  <c r="AP4231"/>
  <c r="AO4232"/>
  <c r="AP4232"/>
  <c r="AO4233"/>
  <c r="AP4233"/>
  <c r="AO4234"/>
  <c r="AP4234"/>
  <c r="AO4235"/>
  <c r="AP4235"/>
  <c r="AO4236"/>
  <c r="AP4236"/>
  <c r="AO4237"/>
  <c r="AP4237"/>
  <c r="AO4238"/>
  <c r="AP4238"/>
  <c r="AO4239"/>
  <c r="AP4239"/>
  <c r="AO4240"/>
  <c r="AP4240"/>
  <c r="AO4241"/>
  <c r="AP4241"/>
  <c r="AO4242"/>
  <c r="AP4242"/>
  <c r="AO4243"/>
  <c r="AP4243"/>
  <c r="AO4244"/>
  <c r="AP4244"/>
  <c r="AO4245"/>
  <c r="AP4245"/>
  <c r="AO4246"/>
  <c r="AP4246"/>
  <c r="AO4247"/>
  <c r="AP4247"/>
  <c r="AO4248"/>
  <c r="AP4248"/>
  <c r="AO4249"/>
  <c r="AP4249"/>
  <c r="AO4250"/>
  <c r="AP4250"/>
  <c r="AO4251"/>
  <c r="AP4251"/>
  <c r="AO4252"/>
  <c r="AP4252"/>
  <c r="AO4253"/>
  <c r="AP4253"/>
  <c r="AO4254"/>
  <c r="AP4254"/>
  <c r="AO4255"/>
  <c r="AP4255"/>
  <c r="AO4256"/>
  <c r="AP4256"/>
  <c r="AO4257"/>
  <c r="AP4257"/>
  <c r="AO4258"/>
  <c r="AP4258"/>
  <c r="AO4259"/>
  <c r="AP4259"/>
  <c r="AO4260"/>
  <c r="AP4260"/>
  <c r="AO4261"/>
  <c r="AP4261"/>
  <c r="AO4262"/>
  <c r="AP4262"/>
  <c r="AO4263"/>
  <c r="AP4263"/>
  <c r="AO4264"/>
  <c r="AP4264"/>
  <c r="AO4265"/>
  <c r="AP4265"/>
  <c r="AO4266"/>
  <c r="AP4266"/>
  <c r="AO4267"/>
  <c r="AP4267"/>
  <c r="AO4268"/>
  <c r="AP4268"/>
  <c r="AO4269"/>
  <c r="AP4269"/>
  <c r="AO4270"/>
  <c r="AP4270"/>
  <c r="AO4271"/>
  <c r="AP4271"/>
  <c r="AO4272"/>
  <c r="AP4272"/>
  <c r="AO4273"/>
  <c r="AP4273"/>
  <c r="AO4274"/>
  <c r="AP4274"/>
  <c r="AO4275"/>
  <c r="AP4275"/>
  <c r="AO4276"/>
  <c r="AP4276"/>
  <c r="AO4277"/>
  <c r="AP4277"/>
  <c r="AO4278"/>
  <c r="AP4278"/>
  <c r="AO4279"/>
  <c r="AP4279"/>
  <c r="AO4280"/>
  <c r="AP4280"/>
  <c r="AO4281"/>
  <c r="AP4281"/>
  <c r="AO4282"/>
  <c r="AP4282"/>
  <c r="AO4283"/>
  <c r="AP4283"/>
  <c r="AO4284"/>
  <c r="AP4284"/>
  <c r="AO4285"/>
  <c r="AP4285"/>
  <c r="AO4286"/>
  <c r="AP4286"/>
  <c r="AO4287"/>
  <c r="AP4287"/>
  <c r="AO4288"/>
  <c r="AP4288"/>
  <c r="AO4289"/>
  <c r="AP4289"/>
  <c r="AO4290"/>
  <c r="AP4290"/>
  <c r="AO4291"/>
  <c r="AP4291"/>
  <c r="AO4292"/>
  <c r="AP4292"/>
  <c r="AO4293"/>
  <c r="AP4293"/>
  <c r="AO4294"/>
  <c r="AP4294"/>
  <c r="AO4295"/>
  <c r="AP4295"/>
  <c r="AO4296"/>
  <c r="AP4296"/>
  <c r="AO4297"/>
  <c r="AP4297"/>
  <c r="AO4298"/>
  <c r="AP4298"/>
  <c r="AO4299"/>
  <c r="AP4299"/>
  <c r="AO4300"/>
  <c r="AP4300"/>
  <c r="AO4301"/>
  <c r="AP4301"/>
  <c r="AO4302"/>
  <c r="AP4302"/>
  <c r="AO4303"/>
  <c r="AP4303"/>
  <c r="AO4304"/>
  <c r="AP4304"/>
  <c r="AO4305"/>
  <c r="AP4305"/>
  <c r="AO4306"/>
  <c r="AP4306"/>
  <c r="AO4307"/>
  <c r="AP4307"/>
  <c r="AO4308"/>
  <c r="AP4308"/>
  <c r="AO4309"/>
  <c r="AP4309"/>
  <c r="AO4310"/>
  <c r="AP4310"/>
  <c r="AO4311"/>
  <c r="AP4311"/>
  <c r="AO4312"/>
  <c r="AP4312"/>
  <c r="AO4313"/>
  <c r="AP4313"/>
  <c r="AO4314"/>
  <c r="AP4314"/>
  <c r="AO4315"/>
  <c r="AP4315"/>
  <c r="AO4316"/>
  <c r="AP4316"/>
  <c r="AO4317"/>
  <c r="AP4317"/>
  <c r="AO4318"/>
  <c r="AP4318"/>
  <c r="AO4319"/>
  <c r="AP4319"/>
  <c r="AO4320"/>
  <c r="AP4320"/>
  <c r="AO4321"/>
  <c r="AP4321"/>
  <c r="AO4322"/>
  <c r="AP4322"/>
  <c r="AO4323"/>
  <c r="AP4323"/>
  <c r="AO4324"/>
  <c r="AP4324"/>
  <c r="AO4325"/>
  <c r="AP4325"/>
  <c r="AO4326"/>
  <c r="AP4326"/>
  <c r="AO4327"/>
  <c r="AP4327"/>
  <c r="AO4328"/>
  <c r="AP4328"/>
  <c r="AO4329"/>
  <c r="AP4329"/>
  <c r="AO4330"/>
  <c r="AP4330"/>
  <c r="AO4331"/>
  <c r="AP4331"/>
  <c r="AO4332"/>
  <c r="AP4332"/>
  <c r="AO4333"/>
  <c r="AP4333"/>
  <c r="AO4334"/>
  <c r="AP4334"/>
  <c r="AO4335"/>
  <c r="AP4335"/>
  <c r="AO4336"/>
  <c r="AP4336"/>
  <c r="AO4337"/>
  <c r="AP4337"/>
  <c r="AO4338"/>
  <c r="AP4338"/>
  <c r="AO4339"/>
  <c r="AP4339"/>
  <c r="AO4340"/>
  <c r="AP4340"/>
  <c r="AO4341"/>
  <c r="AP4341"/>
  <c r="AO4342"/>
  <c r="AP4342"/>
  <c r="AO4343"/>
  <c r="AP4343"/>
  <c r="AO4344"/>
  <c r="AP4344"/>
  <c r="AO4345"/>
  <c r="AP4345"/>
  <c r="AO4346"/>
  <c r="AP4346"/>
  <c r="AO4347"/>
  <c r="AP4347"/>
  <c r="AO4348"/>
  <c r="AP4348"/>
  <c r="AO4349"/>
  <c r="AP4349"/>
  <c r="AO4350"/>
  <c r="AP4350"/>
  <c r="AO4351"/>
  <c r="AP4351"/>
  <c r="AO4352"/>
  <c r="AP4352"/>
  <c r="AO4353"/>
  <c r="AP4353"/>
  <c r="AO4354"/>
  <c r="AP4354"/>
  <c r="AO4355"/>
  <c r="AP4355"/>
  <c r="AO4356"/>
  <c r="AP4356"/>
  <c r="AO4357"/>
  <c r="AP4357"/>
  <c r="AO4358"/>
  <c r="AP4358"/>
  <c r="AO4359"/>
  <c r="AP4359"/>
  <c r="AO4360"/>
  <c r="AP4360"/>
  <c r="AO4361"/>
  <c r="AP4361"/>
  <c r="AO4362"/>
  <c r="AP4362"/>
  <c r="AO4363"/>
  <c r="AP4363"/>
  <c r="AO4364"/>
  <c r="AP4364"/>
  <c r="AO4365"/>
  <c r="AP4365"/>
  <c r="AO4366"/>
  <c r="AP4366"/>
  <c r="AO4367"/>
  <c r="AP4367"/>
  <c r="AO4368"/>
  <c r="AP4368"/>
  <c r="AO4369"/>
  <c r="AP4369"/>
  <c r="AO4370"/>
  <c r="AP4370"/>
  <c r="AO4371"/>
  <c r="AP4371"/>
  <c r="AO4372"/>
  <c r="AP4372"/>
  <c r="AO4373"/>
  <c r="AP4373"/>
  <c r="AO4374"/>
  <c r="AP4374"/>
  <c r="AO4375"/>
  <c r="AP4375"/>
  <c r="AO4376"/>
  <c r="AP4376"/>
  <c r="AO4377"/>
  <c r="AP4377"/>
  <c r="AO4378"/>
  <c r="AP4378"/>
  <c r="AO4379"/>
  <c r="AP4379"/>
  <c r="AO4380"/>
  <c r="AP4380"/>
  <c r="AO4381"/>
  <c r="AP4381"/>
  <c r="AO4382"/>
  <c r="AP4382"/>
  <c r="AO4383"/>
  <c r="AP4383"/>
  <c r="AO4384"/>
  <c r="AP4384"/>
  <c r="AO4385"/>
  <c r="AP4385"/>
  <c r="AO4386"/>
  <c r="AP4386"/>
  <c r="AO4387"/>
  <c r="AP4387"/>
  <c r="AO4388"/>
  <c r="AP4388"/>
  <c r="AO4389"/>
  <c r="AP4389"/>
  <c r="AO4390"/>
  <c r="AP4390"/>
  <c r="AO4391"/>
  <c r="AP4391"/>
  <c r="AO4392"/>
  <c r="AP4392"/>
  <c r="AO4393"/>
  <c r="AP4393"/>
  <c r="AO4394"/>
  <c r="AP4394"/>
  <c r="AO4395"/>
  <c r="AP4395"/>
  <c r="AO4396"/>
  <c r="AP4396"/>
  <c r="AO4397"/>
  <c r="AP4397"/>
  <c r="AO4398"/>
  <c r="AP4398"/>
  <c r="AO4399"/>
  <c r="AP4399"/>
  <c r="AO4400"/>
  <c r="AP4400"/>
  <c r="AO4401"/>
  <c r="AP4401"/>
  <c r="AO4402"/>
  <c r="AP4402"/>
  <c r="AO4403"/>
  <c r="AP4403"/>
  <c r="AO4404"/>
  <c r="AP4404"/>
  <c r="AO4405"/>
  <c r="AP4405"/>
  <c r="AO4406"/>
  <c r="AP4406"/>
  <c r="AO4407"/>
  <c r="AP4407"/>
  <c r="AO4408"/>
  <c r="AP4408"/>
  <c r="AO4409"/>
  <c r="AP4409"/>
  <c r="AO4410"/>
  <c r="AP4410"/>
  <c r="AO4411"/>
  <c r="AP4411"/>
  <c r="AO4412"/>
  <c r="AP4412"/>
  <c r="AO4413"/>
  <c r="AP4413"/>
  <c r="AO4414"/>
  <c r="AP4414"/>
  <c r="AO4415"/>
  <c r="AP4415"/>
  <c r="AO4416"/>
  <c r="AP4416"/>
  <c r="AO4417"/>
  <c r="AP4417"/>
  <c r="AO4418"/>
  <c r="AP4418"/>
  <c r="AO4419"/>
  <c r="AP4419"/>
  <c r="AO4420"/>
  <c r="AP4420"/>
  <c r="AO4421"/>
  <c r="AP4421"/>
  <c r="AO4422"/>
  <c r="AP4422"/>
  <c r="AO4423"/>
  <c r="AP4423"/>
  <c r="AO4424"/>
  <c r="AP4424"/>
  <c r="AO4425"/>
  <c r="AP4425"/>
  <c r="AO4426"/>
  <c r="AP4426"/>
  <c r="AO4427"/>
  <c r="AP4427"/>
  <c r="AO4428"/>
  <c r="AP4428"/>
  <c r="AO4429"/>
  <c r="AP4429"/>
  <c r="AO4430"/>
  <c r="AP4430"/>
  <c r="AO4431"/>
  <c r="AP4431"/>
  <c r="AO4432"/>
  <c r="AP4432"/>
  <c r="AO4433"/>
  <c r="AP4433"/>
  <c r="AO4434"/>
  <c r="AP4434"/>
  <c r="AO4435"/>
  <c r="AP4435"/>
  <c r="AO4436"/>
  <c r="AP4436"/>
  <c r="AO4437"/>
  <c r="AP4437"/>
  <c r="AO4438"/>
  <c r="AP4438"/>
  <c r="AO4439"/>
  <c r="AP4439"/>
  <c r="AO4440"/>
  <c r="AP4440"/>
  <c r="AO4441"/>
  <c r="AP4441"/>
  <c r="AO4442"/>
  <c r="AP4442"/>
  <c r="AO4443"/>
  <c r="AP4443"/>
  <c r="AO4444"/>
  <c r="AP4444"/>
  <c r="AO4445"/>
  <c r="AP4445"/>
  <c r="AO4446"/>
  <c r="AP4446"/>
  <c r="AO4447"/>
  <c r="AP4447"/>
  <c r="AO4448"/>
  <c r="AP4448"/>
  <c r="AO4449"/>
  <c r="AP4449"/>
  <c r="AO4450"/>
  <c r="AP4450"/>
  <c r="AO4451"/>
  <c r="AP4451"/>
  <c r="AO4452"/>
  <c r="AP4452"/>
  <c r="AO4453"/>
  <c r="AP4453"/>
  <c r="AO4454"/>
  <c r="AP4454"/>
  <c r="AO4455"/>
  <c r="AP4455"/>
  <c r="AO4456"/>
  <c r="AP4456"/>
  <c r="AO4457"/>
  <c r="AP4457"/>
  <c r="AO4458"/>
  <c r="AP4458"/>
  <c r="AO4459"/>
  <c r="AP4459"/>
  <c r="AO4460"/>
  <c r="AP4460"/>
  <c r="AO4461"/>
  <c r="AP4461"/>
  <c r="AO4462"/>
  <c r="AP4462"/>
  <c r="AO4463"/>
  <c r="AP4463"/>
  <c r="AO4464"/>
  <c r="AP4464"/>
  <c r="AO4465"/>
  <c r="AP4465"/>
  <c r="AO4466"/>
  <c r="AP4466"/>
  <c r="AO4467"/>
  <c r="AP4467"/>
  <c r="AO4468"/>
  <c r="AP4468"/>
  <c r="AO4469"/>
  <c r="AP4469"/>
  <c r="AO4470"/>
  <c r="AP4470"/>
  <c r="AO4471"/>
  <c r="AP4471"/>
  <c r="AO4472"/>
  <c r="AP4472"/>
  <c r="AO4473"/>
  <c r="AP4473"/>
  <c r="AO4474"/>
  <c r="AP4474"/>
  <c r="AO4475"/>
  <c r="AP4475"/>
  <c r="AO4476"/>
  <c r="AP4476"/>
  <c r="AO4477"/>
  <c r="AP4477"/>
  <c r="AO4478"/>
  <c r="AP4478"/>
  <c r="AO4479"/>
  <c r="AP4479"/>
  <c r="AO4480"/>
  <c r="AP4480"/>
  <c r="AO4481"/>
  <c r="AP4481"/>
  <c r="AO4482"/>
  <c r="AP4482"/>
  <c r="AO4483"/>
  <c r="AP4483"/>
  <c r="AO4484"/>
  <c r="AP4484"/>
  <c r="AO4485"/>
  <c r="AP4485"/>
  <c r="AO4486"/>
  <c r="AP4486"/>
  <c r="AO4487"/>
  <c r="AP4487"/>
  <c r="AO4488"/>
  <c r="AP4488"/>
  <c r="AO4489"/>
  <c r="AP4489"/>
  <c r="AO4490"/>
  <c r="AP4490"/>
  <c r="AO4491"/>
  <c r="AP4491"/>
  <c r="AO4492"/>
  <c r="AP4492"/>
  <c r="AO4493"/>
  <c r="AP4493"/>
  <c r="AO4494"/>
  <c r="AP4494"/>
  <c r="AO4495"/>
  <c r="AP4495"/>
  <c r="AO4496"/>
  <c r="AP4496"/>
  <c r="AO4497"/>
  <c r="AP4497"/>
  <c r="AO4498"/>
  <c r="AP4498"/>
  <c r="AO4499"/>
  <c r="AP4499"/>
  <c r="AO4500"/>
  <c r="AP4500"/>
  <c r="AO4501"/>
  <c r="AP4501"/>
  <c r="AO4502"/>
  <c r="AP4502"/>
  <c r="AO4503"/>
  <c r="AP4503"/>
  <c r="AO4504"/>
  <c r="AP4504"/>
  <c r="AO4505"/>
  <c r="AP4505"/>
  <c r="AO4506"/>
  <c r="AP4506"/>
  <c r="AO4507"/>
  <c r="AP4507"/>
  <c r="AO4508"/>
  <c r="AP4508"/>
  <c r="AO4509"/>
  <c r="AP4509"/>
  <c r="AO4510"/>
  <c r="AP4510"/>
  <c r="AO4511"/>
  <c r="AP4511"/>
  <c r="AO4512"/>
  <c r="AP4512"/>
  <c r="AO4513"/>
  <c r="AP4513"/>
  <c r="AO4514"/>
  <c r="AP4514"/>
  <c r="AO4515"/>
  <c r="AP4515"/>
  <c r="AO4516"/>
  <c r="AP4516"/>
  <c r="AO4517"/>
  <c r="AP4517"/>
  <c r="AO4518"/>
  <c r="AP4518"/>
  <c r="AO4519"/>
  <c r="AP4519"/>
  <c r="AO4520"/>
  <c r="AP4520"/>
  <c r="AO4521"/>
  <c r="AP4521"/>
  <c r="AO4522"/>
  <c r="AP4522"/>
  <c r="AO4523"/>
  <c r="AP4523"/>
  <c r="AO4524"/>
  <c r="AP4524"/>
  <c r="AO4525"/>
  <c r="AP4525"/>
  <c r="AO4526"/>
  <c r="AP4526"/>
  <c r="AO4527"/>
  <c r="AP4527"/>
  <c r="AO4528"/>
  <c r="AP4528"/>
  <c r="AO4529"/>
  <c r="AP4529"/>
  <c r="AO4530"/>
  <c r="AP4530"/>
  <c r="AO4531"/>
  <c r="AP4531"/>
  <c r="AO4532"/>
  <c r="AP4532"/>
  <c r="AO4533"/>
  <c r="AP4533"/>
  <c r="AO4534"/>
  <c r="AP4534"/>
  <c r="AO4535"/>
  <c r="AP4535"/>
  <c r="AO4536"/>
  <c r="AP4536"/>
  <c r="AO4537"/>
  <c r="AP4537"/>
  <c r="AO4538"/>
  <c r="AP4538"/>
  <c r="AO4539"/>
  <c r="AP4539"/>
  <c r="AO4540"/>
  <c r="AP4540"/>
  <c r="AO4541"/>
  <c r="AP4541"/>
  <c r="AO4542"/>
  <c r="AP4542"/>
  <c r="AO4543"/>
  <c r="AP4543"/>
  <c r="AO4544"/>
  <c r="AP4544"/>
  <c r="AO4545"/>
  <c r="AP4545"/>
  <c r="AO4546"/>
  <c r="AP4546"/>
  <c r="AO4547"/>
  <c r="AP4547"/>
  <c r="AO4548"/>
  <c r="AP4548"/>
  <c r="AO4549"/>
  <c r="AP4549"/>
  <c r="AO4550"/>
  <c r="AP4550"/>
  <c r="AO4551"/>
  <c r="AP4551"/>
  <c r="AO4552"/>
  <c r="AP4552"/>
  <c r="AO4553"/>
  <c r="AP4553"/>
  <c r="AO4554"/>
  <c r="AP4554"/>
  <c r="AO4555"/>
  <c r="AP4555"/>
  <c r="AO4556"/>
  <c r="AP4556"/>
  <c r="AO4557"/>
  <c r="AP4557"/>
  <c r="AO4558"/>
  <c r="AP4558"/>
  <c r="AO4559"/>
  <c r="AP4559"/>
  <c r="AO4560"/>
  <c r="AP4560"/>
  <c r="AO4561"/>
  <c r="AP4561"/>
  <c r="AO4562"/>
  <c r="AP4562"/>
  <c r="AO4563"/>
  <c r="AP4563"/>
  <c r="AO4564"/>
  <c r="AP4564"/>
  <c r="AO4565"/>
  <c r="AP4565"/>
  <c r="AO4566"/>
  <c r="AP4566"/>
  <c r="AO4567"/>
  <c r="AP4567"/>
  <c r="AO4568"/>
  <c r="AP4568"/>
  <c r="AO4569"/>
  <c r="AP4569"/>
  <c r="AO4570"/>
  <c r="AP4570"/>
  <c r="AO4571"/>
  <c r="AP4571"/>
  <c r="AO4572"/>
  <c r="AP4572"/>
  <c r="AO4573"/>
  <c r="AP4573"/>
  <c r="AO4574"/>
  <c r="AP4574"/>
  <c r="AO4575"/>
  <c r="AP4575"/>
  <c r="AO4576"/>
  <c r="AP4576"/>
  <c r="AO4577"/>
  <c r="AP4577"/>
  <c r="AO4578"/>
  <c r="AP4578"/>
  <c r="AO4579"/>
  <c r="AP4579"/>
  <c r="AO4580"/>
  <c r="AP4580"/>
  <c r="AO4581"/>
  <c r="AP4581"/>
  <c r="AO4582"/>
  <c r="AP4582"/>
  <c r="AO4583"/>
  <c r="AP4583"/>
  <c r="AO4584"/>
  <c r="AP4584"/>
  <c r="AO4585"/>
  <c r="AP4585"/>
  <c r="AO4586"/>
  <c r="AP4586"/>
  <c r="AO4587"/>
  <c r="AP4587"/>
  <c r="AO4588"/>
  <c r="AP4588"/>
  <c r="AO4589"/>
  <c r="AP4589"/>
  <c r="AO4590"/>
  <c r="AP4590"/>
  <c r="AO4591"/>
  <c r="AP4591"/>
  <c r="AO4592"/>
  <c r="AP4592"/>
  <c r="AO4593"/>
  <c r="AP4593"/>
  <c r="AO4594"/>
  <c r="AP4594"/>
  <c r="AO4595"/>
  <c r="AP4595"/>
  <c r="AO4596"/>
  <c r="AP4596"/>
  <c r="AO4597"/>
  <c r="AP4597"/>
  <c r="AO4598"/>
  <c r="AP4598"/>
  <c r="AO4599"/>
  <c r="AP4599"/>
  <c r="AO4600"/>
  <c r="AP4600"/>
  <c r="AO4601"/>
  <c r="AP4601"/>
  <c r="AO4602"/>
  <c r="AP4602"/>
  <c r="AO4603"/>
  <c r="AP4603"/>
  <c r="AO4604"/>
  <c r="AP4604"/>
  <c r="AO4605"/>
  <c r="AP4605"/>
  <c r="AO4606"/>
  <c r="AP4606"/>
  <c r="AO4607"/>
  <c r="AP4607"/>
  <c r="AO4608"/>
  <c r="AP4608"/>
  <c r="AO4609"/>
  <c r="AP4609"/>
  <c r="AO4610"/>
  <c r="AP4610"/>
  <c r="AO4611"/>
  <c r="AP4611"/>
  <c r="AO4612"/>
  <c r="AP4612"/>
  <c r="AO4613"/>
  <c r="AP4613"/>
  <c r="AO4614"/>
  <c r="AP4614"/>
  <c r="AO4615"/>
  <c r="AP4615"/>
  <c r="AO4616"/>
  <c r="AP4616"/>
  <c r="AO4617"/>
  <c r="AP4617"/>
  <c r="AO4618"/>
  <c r="AP4618"/>
  <c r="AO4619"/>
  <c r="AP4619"/>
  <c r="AO4620"/>
  <c r="AP4620"/>
  <c r="AO4621"/>
  <c r="AP4621"/>
  <c r="AO4622"/>
  <c r="AP4622"/>
  <c r="AO4623"/>
  <c r="AP4623"/>
  <c r="AO4624"/>
  <c r="AP4624"/>
  <c r="AO4625"/>
  <c r="AP4625"/>
  <c r="AO4626"/>
  <c r="AP4626"/>
  <c r="AO4627"/>
  <c r="AP4627"/>
  <c r="AO4628"/>
  <c r="AP4628"/>
  <c r="AO4629"/>
  <c r="AP4629"/>
  <c r="AO4630"/>
  <c r="AP4630"/>
  <c r="AO4631"/>
  <c r="AP4631"/>
  <c r="AO4632"/>
  <c r="AP4632"/>
  <c r="AO4633"/>
  <c r="AP4633"/>
  <c r="AO4634"/>
  <c r="AP4634"/>
  <c r="AO4635"/>
  <c r="AP4635"/>
  <c r="AO4636"/>
  <c r="AP4636"/>
  <c r="AO4637"/>
  <c r="AP4637"/>
  <c r="AO4638"/>
  <c r="AP4638"/>
  <c r="AO4639"/>
  <c r="AP4639"/>
  <c r="AO4640"/>
  <c r="AP4640"/>
  <c r="AO4641"/>
  <c r="AP4641"/>
  <c r="AO4642"/>
  <c r="AP4642"/>
  <c r="AO4643"/>
  <c r="AP4643"/>
  <c r="AO4644"/>
  <c r="AP4644"/>
  <c r="AO4645"/>
  <c r="AP4645"/>
  <c r="AO4646"/>
  <c r="AP4646"/>
  <c r="AO4647"/>
  <c r="AP4647"/>
  <c r="AO4648"/>
  <c r="AP4648"/>
  <c r="AO4649"/>
  <c r="AP4649"/>
  <c r="AO4650"/>
  <c r="AP4650"/>
  <c r="AO4651"/>
  <c r="AP4651"/>
  <c r="AO4652"/>
  <c r="AP4652"/>
  <c r="AO4653"/>
  <c r="AP4653"/>
  <c r="AO4654"/>
  <c r="AP4654"/>
  <c r="AO4655"/>
  <c r="AP4655"/>
  <c r="AO4656"/>
  <c r="AP4656"/>
  <c r="AO4657"/>
  <c r="AP4657"/>
  <c r="AO4658"/>
  <c r="AP4658"/>
  <c r="AO4659"/>
  <c r="AP4659"/>
  <c r="AO4660"/>
  <c r="AP4660"/>
  <c r="AO4661"/>
  <c r="AP4661"/>
  <c r="AO4662"/>
  <c r="AP4662"/>
  <c r="AO4663"/>
  <c r="AP4663"/>
  <c r="AO4664"/>
  <c r="AP4664"/>
  <c r="AO4665"/>
  <c r="AP4665"/>
  <c r="AO4666"/>
  <c r="AP4666"/>
  <c r="AO4667"/>
  <c r="AP4667"/>
  <c r="AO4668"/>
  <c r="AP4668"/>
  <c r="AO4669"/>
  <c r="AP4669"/>
  <c r="AO4670"/>
  <c r="AP4670"/>
  <c r="AO4671"/>
  <c r="AP4671"/>
  <c r="AO4672"/>
  <c r="AP4672"/>
  <c r="AO4673"/>
  <c r="AP4673"/>
  <c r="AO4674"/>
  <c r="AP4674"/>
  <c r="AO4675"/>
  <c r="AP4675"/>
  <c r="AO4676"/>
  <c r="AP4676"/>
  <c r="AO4677"/>
  <c r="AP4677"/>
  <c r="AO4678"/>
  <c r="AP4678"/>
  <c r="AO4679"/>
  <c r="AP4679"/>
  <c r="AO4680"/>
  <c r="AP4680"/>
  <c r="AO4681"/>
  <c r="AP4681"/>
  <c r="AO4682"/>
  <c r="AP4682"/>
  <c r="AO4683"/>
  <c r="AP4683"/>
  <c r="AO4684"/>
  <c r="AP4684"/>
  <c r="AO4685"/>
  <c r="AP4685"/>
  <c r="AO4686"/>
  <c r="AP4686"/>
  <c r="AO4687"/>
  <c r="AP4687"/>
  <c r="AO4688"/>
  <c r="AP4688"/>
  <c r="AO4689"/>
  <c r="AP4689"/>
  <c r="AO4690"/>
  <c r="AP4690"/>
  <c r="AO4691"/>
  <c r="AP4691"/>
  <c r="AO4692"/>
  <c r="AP4692"/>
  <c r="AO4693"/>
  <c r="AP4693"/>
  <c r="AO4694"/>
  <c r="AP4694"/>
  <c r="AO4695"/>
  <c r="AP4695"/>
  <c r="AO4696"/>
  <c r="AP4696"/>
  <c r="AO4697"/>
  <c r="AP4697"/>
  <c r="AO4698"/>
  <c r="AP4698"/>
  <c r="AO4699"/>
  <c r="AP4699"/>
  <c r="AO4700"/>
  <c r="AP4700"/>
  <c r="AO4701"/>
  <c r="AP4701"/>
  <c r="AO4702"/>
  <c r="AP4702"/>
  <c r="AO4703"/>
  <c r="AP4703"/>
  <c r="AO4704"/>
  <c r="AP4704"/>
  <c r="AO4705"/>
  <c r="AP4705"/>
  <c r="AO4706"/>
  <c r="AP4706"/>
  <c r="AO4707"/>
  <c r="AP4707"/>
  <c r="AO4708"/>
  <c r="AP4708"/>
  <c r="AO4709"/>
  <c r="AP4709"/>
  <c r="AO4710"/>
  <c r="AP4710"/>
  <c r="AO4711"/>
  <c r="AP4711"/>
  <c r="AO4712"/>
  <c r="AP4712"/>
  <c r="AO4713"/>
  <c r="AP4713"/>
  <c r="AO4714"/>
  <c r="AP4714"/>
  <c r="AO4715"/>
  <c r="AP4715"/>
  <c r="AO4716"/>
  <c r="AP4716"/>
  <c r="AO4717"/>
  <c r="AP4717"/>
  <c r="AO4718"/>
  <c r="AP4718"/>
  <c r="AO4719"/>
  <c r="AP4719"/>
  <c r="AO4720"/>
  <c r="AP4720"/>
  <c r="AO4721"/>
  <c r="AP4721"/>
  <c r="AO4722"/>
  <c r="AP4722"/>
  <c r="AO4723"/>
  <c r="AP4723"/>
  <c r="AO4724"/>
  <c r="AP4724"/>
  <c r="AO4725"/>
  <c r="AP4725"/>
  <c r="AO4726"/>
  <c r="AP4726"/>
  <c r="AO4727"/>
  <c r="AP4727"/>
  <c r="AO4728"/>
  <c r="AP4728"/>
  <c r="AO4729"/>
  <c r="AP4729"/>
  <c r="AO4730"/>
  <c r="AP4730"/>
  <c r="AO4731"/>
  <c r="AP4731"/>
  <c r="AO4732"/>
  <c r="AP4732"/>
  <c r="AO4733"/>
  <c r="AP4733"/>
  <c r="AO4734"/>
  <c r="AP4734"/>
  <c r="AO4735"/>
  <c r="AP4735"/>
  <c r="AO4736"/>
  <c r="AP4736"/>
  <c r="AO4737"/>
  <c r="AP4737"/>
  <c r="AO4738"/>
  <c r="AP4738"/>
  <c r="AO4739"/>
  <c r="AP4739"/>
  <c r="AO4740"/>
  <c r="AP4740"/>
  <c r="AO4741"/>
  <c r="AP4741"/>
  <c r="AO4742"/>
  <c r="AP4742"/>
  <c r="AO4743"/>
  <c r="AP4743"/>
  <c r="AO4744"/>
  <c r="AP4744"/>
  <c r="AO4745"/>
  <c r="AP4745"/>
  <c r="AO4746"/>
  <c r="AP4746"/>
  <c r="AO4747"/>
  <c r="AP4747"/>
  <c r="AO4748"/>
  <c r="AP4748"/>
  <c r="AO4749"/>
  <c r="AP4749"/>
  <c r="AO4750"/>
  <c r="AP4750"/>
  <c r="AO4751"/>
  <c r="AP4751"/>
  <c r="AO4752"/>
  <c r="AP4752"/>
  <c r="AO4753"/>
  <c r="AP4753"/>
  <c r="AO4754"/>
  <c r="AP4754"/>
  <c r="AO4755"/>
  <c r="AP4755"/>
  <c r="AO4756"/>
  <c r="AP4756"/>
  <c r="AO4757"/>
  <c r="AP4757"/>
  <c r="AO4758"/>
  <c r="AP4758"/>
  <c r="AO4759"/>
  <c r="AP4759"/>
  <c r="AO4760"/>
  <c r="AP4760"/>
  <c r="AO4761"/>
  <c r="AP4761"/>
  <c r="AO4762"/>
  <c r="AP4762"/>
  <c r="AO4763"/>
  <c r="AP4763"/>
  <c r="AO4764"/>
  <c r="AP4764"/>
  <c r="AO4765"/>
  <c r="AP4765"/>
  <c r="AO4766"/>
  <c r="AP4766"/>
  <c r="AO4767"/>
  <c r="AP4767"/>
  <c r="AO4768"/>
  <c r="AP4768"/>
  <c r="AO4769"/>
  <c r="AP4769"/>
  <c r="AO4770"/>
  <c r="AP4770"/>
  <c r="AO4771"/>
  <c r="AP4771"/>
  <c r="AO4772"/>
  <c r="AP4772"/>
  <c r="AO4773"/>
  <c r="AP4773"/>
  <c r="AO4774"/>
  <c r="AP4774"/>
  <c r="AO4775"/>
  <c r="AP4775"/>
  <c r="AO4776"/>
  <c r="AP4776"/>
  <c r="AO4777"/>
  <c r="AP4777"/>
  <c r="AO4778"/>
  <c r="AP4778"/>
  <c r="AO4779"/>
  <c r="AP4779"/>
  <c r="AO4780"/>
  <c r="AP4780"/>
  <c r="AO4781"/>
  <c r="AP4781"/>
  <c r="AO4782"/>
  <c r="AP4782"/>
  <c r="AO4783"/>
  <c r="AP4783"/>
  <c r="AO4784"/>
  <c r="AP4784"/>
  <c r="AO4785"/>
  <c r="AP4785"/>
  <c r="AO4786"/>
  <c r="AP4786"/>
  <c r="AO4787"/>
  <c r="AP4787"/>
  <c r="AO4788"/>
  <c r="AP4788"/>
  <c r="AO4789"/>
  <c r="AP4789"/>
  <c r="AO4790"/>
  <c r="AP4790"/>
  <c r="AO4791"/>
  <c r="AP4791"/>
  <c r="AO4792"/>
  <c r="AP4792"/>
  <c r="AO4793"/>
  <c r="AP4793"/>
  <c r="AO4794"/>
  <c r="AP4794"/>
  <c r="AO4795"/>
  <c r="AP4795"/>
  <c r="AO4796"/>
  <c r="AP4796"/>
  <c r="AO4797"/>
  <c r="AP4797"/>
  <c r="AO4798"/>
  <c r="AP4798"/>
  <c r="AO4799"/>
  <c r="AP4799"/>
  <c r="AO4800"/>
  <c r="AP4800"/>
  <c r="AO4801"/>
  <c r="AP4801"/>
  <c r="AO4802"/>
  <c r="AP4802"/>
  <c r="AO4803"/>
  <c r="AP4803"/>
  <c r="AO4804"/>
  <c r="AP4804"/>
  <c r="AO4805"/>
  <c r="AP4805"/>
  <c r="AO4806"/>
  <c r="AP4806"/>
  <c r="AO4807"/>
  <c r="AP4807"/>
  <c r="AO4808"/>
  <c r="AP4808"/>
  <c r="AO4809"/>
  <c r="AP4809"/>
  <c r="AO4810"/>
  <c r="AP4810"/>
  <c r="AO4811"/>
  <c r="AP4811"/>
  <c r="AO4812"/>
  <c r="AP4812"/>
  <c r="AO4813"/>
  <c r="AP4813"/>
  <c r="AO4814"/>
  <c r="AP4814"/>
  <c r="AO4815"/>
  <c r="AP4815"/>
  <c r="AO4816"/>
  <c r="AP4816"/>
  <c r="AO4817"/>
  <c r="AP4817"/>
  <c r="AO4818"/>
  <c r="AP4818"/>
  <c r="AO4819"/>
  <c r="AP4819"/>
  <c r="AO4820"/>
  <c r="AP4820"/>
  <c r="AO4821"/>
  <c r="AP4821"/>
  <c r="AO4822"/>
  <c r="AP4822"/>
  <c r="AO4823"/>
  <c r="AP4823"/>
  <c r="AO4824"/>
  <c r="AP4824"/>
  <c r="AO4825"/>
  <c r="AP4825"/>
  <c r="AO4826"/>
  <c r="AP4826"/>
  <c r="AO4827"/>
  <c r="AP4827"/>
  <c r="AO4828"/>
  <c r="AP4828"/>
  <c r="AO4829"/>
  <c r="AP4829"/>
  <c r="AO4830"/>
  <c r="AP4830"/>
  <c r="AO4831"/>
  <c r="AP4831"/>
  <c r="AO4832"/>
  <c r="AP4832"/>
  <c r="AO4833"/>
  <c r="AP4833"/>
  <c r="AO4834"/>
  <c r="AP4834"/>
  <c r="AO4835"/>
  <c r="AP4835"/>
  <c r="AO4836"/>
  <c r="AP4836"/>
  <c r="AO4837"/>
  <c r="AP4837"/>
  <c r="AO4838"/>
  <c r="AP4838"/>
  <c r="AO4839"/>
  <c r="AP4839"/>
  <c r="AO4840"/>
  <c r="AP4840"/>
  <c r="AO4841"/>
  <c r="AP4841"/>
  <c r="AO4842"/>
  <c r="AP4842"/>
  <c r="AO4843"/>
  <c r="AP4843"/>
  <c r="AO4844"/>
  <c r="AP4844"/>
  <c r="AO4845"/>
  <c r="AP4845"/>
  <c r="AO4846"/>
  <c r="AP4846"/>
  <c r="AO4847"/>
  <c r="AP4847"/>
  <c r="AO4848"/>
  <c r="AP4848"/>
  <c r="AO4849"/>
  <c r="AP4849"/>
  <c r="AO4850"/>
  <c r="AP4850"/>
  <c r="AO4851"/>
  <c r="AP4851"/>
  <c r="AO4852"/>
  <c r="AP4852"/>
  <c r="AO4853"/>
  <c r="AP4853"/>
  <c r="AO4854"/>
  <c r="AP4854"/>
  <c r="AO4855"/>
  <c r="AP4855"/>
  <c r="AO4856"/>
  <c r="AP4856"/>
  <c r="AO4857"/>
  <c r="AP4857"/>
  <c r="AO4858"/>
  <c r="AP4858"/>
  <c r="AO4859"/>
  <c r="AP4859"/>
  <c r="AO4860"/>
  <c r="AP4860"/>
  <c r="AO4861"/>
  <c r="AP4861"/>
  <c r="AO4862"/>
  <c r="AP4862"/>
  <c r="AO4863"/>
  <c r="AP4863"/>
  <c r="AO4864"/>
  <c r="AP4864"/>
  <c r="AO4865"/>
  <c r="AP4865"/>
  <c r="AO4866"/>
  <c r="AP4866"/>
  <c r="AO4867"/>
  <c r="AP4867"/>
  <c r="AO4868"/>
  <c r="AP4868"/>
  <c r="AO4869"/>
  <c r="AP4869"/>
  <c r="AO4870"/>
  <c r="AP4870"/>
  <c r="AO4871"/>
  <c r="AP4871"/>
  <c r="AO4872"/>
  <c r="AP4872"/>
  <c r="AO4873"/>
  <c r="AP4873"/>
  <c r="AO4874"/>
  <c r="AP4874"/>
  <c r="AO4875"/>
  <c r="AP4875"/>
  <c r="AO4876"/>
  <c r="AP4876"/>
  <c r="AO4877"/>
  <c r="AP4877"/>
  <c r="AO4878"/>
  <c r="AP4878"/>
  <c r="AO4879"/>
  <c r="AP4879"/>
  <c r="AO4880"/>
  <c r="AP4880"/>
  <c r="AO4881"/>
  <c r="AP4881"/>
  <c r="AO4882"/>
  <c r="AP4882"/>
  <c r="AO4883"/>
  <c r="AP4883"/>
  <c r="AO4884"/>
  <c r="AP4884"/>
  <c r="AO4885"/>
  <c r="AP4885"/>
  <c r="AO4886"/>
  <c r="AP4886"/>
  <c r="AO4887"/>
  <c r="AP4887"/>
  <c r="AO4888"/>
  <c r="AP4888"/>
  <c r="AO4889"/>
  <c r="AP4889"/>
  <c r="AO4890"/>
  <c r="AP4890"/>
  <c r="AO4891"/>
  <c r="AP4891"/>
  <c r="AO4892"/>
  <c r="AP4892"/>
  <c r="AO4893"/>
  <c r="AP4893"/>
  <c r="AO4894"/>
  <c r="AP4894"/>
  <c r="AO4895"/>
  <c r="AP4895"/>
  <c r="AO4896"/>
  <c r="AP4896"/>
  <c r="AO4897"/>
  <c r="AP4897"/>
  <c r="AO4898"/>
  <c r="AP4898"/>
  <c r="AO4899"/>
  <c r="AP4899"/>
  <c r="AO4900"/>
  <c r="AP4900"/>
  <c r="AO4901"/>
  <c r="AP4901"/>
  <c r="AO4902"/>
  <c r="AP4902"/>
  <c r="AO4903"/>
  <c r="AP4903"/>
  <c r="AO4904"/>
  <c r="AP4904"/>
  <c r="AO4905"/>
  <c r="AP4905"/>
  <c r="AO4906"/>
  <c r="AP4906"/>
  <c r="AO4907"/>
  <c r="AP4907"/>
  <c r="AO4908"/>
  <c r="AP4908"/>
  <c r="AO4909"/>
  <c r="AP4909"/>
  <c r="AO4910"/>
  <c r="AP4910"/>
  <c r="AO4911"/>
  <c r="AP4911"/>
  <c r="AO4912"/>
  <c r="AP4912"/>
  <c r="AO4913"/>
  <c r="AP4913"/>
  <c r="AO4914"/>
  <c r="AP4914"/>
  <c r="AO4915"/>
  <c r="AP4915"/>
  <c r="AO4916"/>
  <c r="AP4916"/>
  <c r="AO4917"/>
  <c r="AP4917"/>
  <c r="AO4918"/>
  <c r="AP4918"/>
  <c r="AO4919"/>
  <c r="AP4919"/>
  <c r="AO4920"/>
  <c r="AP4920"/>
  <c r="AO4921"/>
  <c r="AP4921"/>
  <c r="AO4922"/>
  <c r="AP4922"/>
  <c r="AO4923"/>
  <c r="AP4923"/>
  <c r="AO4924"/>
  <c r="AP4924"/>
  <c r="AO4925"/>
  <c r="AP4925"/>
  <c r="AO4926"/>
  <c r="AP4926"/>
  <c r="AO4927"/>
  <c r="AP4927"/>
  <c r="AO4928"/>
  <c r="AP4928"/>
  <c r="AO4929"/>
  <c r="AP4929"/>
  <c r="AO4930"/>
  <c r="AP4930"/>
  <c r="AO4931"/>
  <c r="AP4931"/>
  <c r="AO4932"/>
  <c r="AP4932"/>
  <c r="AO4933"/>
  <c r="AP4933"/>
  <c r="AO4934"/>
  <c r="AP4934"/>
  <c r="AO4935"/>
  <c r="AP4935"/>
  <c r="AO4936"/>
  <c r="AP4936"/>
  <c r="AO4937"/>
  <c r="AP4937"/>
  <c r="AO4938"/>
  <c r="AP4938"/>
  <c r="AO4939"/>
  <c r="AP4939"/>
  <c r="AO4940"/>
  <c r="AP4940"/>
  <c r="AO4941"/>
  <c r="AP4941"/>
  <c r="AO4942"/>
  <c r="AP4942"/>
  <c r="AO4943"/>
  <c r="AP4943"/>
  <c r="AO4944"/>
  <c r="AP4944"/>
  <c r="AO4945"/>
  <c r="AP4945"/>
  <c r="AO4946"/>
  <c r="AP4946"/>
  <c r="AO4947"/>
  <c r="AP4947"/>
  <c r="AO4948"/>
  <c r="AP4948"/>
  <c r="AO4949"/>
  <c r="AP4949"/>
  <c r="AO4950"/>
  <c r="AP4950"/>
  <c r="AO4951"/>
  <c r="AP4951"/>
  <c r="AO4952"/>
  <c r="AP4952"/>
  <c r="AO4953"/>
  <c r="AP4953"/>
  <c r="AO4954"/>
  <c r="AP4954"/>
  <c r="AO4955"/>
  <c r="AP4955"/>
  <c r="AO4956"/>
  <c r="AP4956"/>
  <c r="AO4957"/>
  <c r="AP4957"/>
  <c r="AO4958"/>
  <c r="AP4958"/>
  <c r="AO4959"/>
  <c r="AP4959"/>
  <c r="AO4960"/>
  <c r="AP4960"/>
  <c r="AO4961"/>
  <c r="AP4961"/>
  <c r="AO4962"/>
  <c r="AP4962"/>
  <c r="AO4963"/>
  <c r="AP4963"/>
  <c r="AO4964"/>
  <c r="AP4964"/>
  <c r="AO4965"/>
  <c r="AP4965"/>
  <c r="AO4966"/>
  <c r="AP4966"/>
  <c r="AO4967"/>
  <c r="AP4967"/>
  <c r="AO4968"/>
  <c r="AP4968"/>
  <c r="AO4969"/>
  <c r="AP4969"/>
  <c r="AO4970"/>
  <c r="AP4970"/>
  <c r="AO4971"/>
  <c r="AP4971"/>
  <c r="AO4972"/>
  <c r="AP4972"/>
  <c r="AO4973"/>
  <c r="AP4973"/>
  <c r="AO4974"/>
  <c r="AP4974"/>
  <c r="AO4975"/>
  <c r="AP4975"/>
  <c r="AO4976"/>
  <c r="AP4976"/>
  <c r="AO4977"/>
  <c r="AP4977"/>
  <c r="AO4978"/>
  <c r="AP4978"/>
  <c r="AO4979"/>
  <c r="AP4979"/>
  <c r="AO4980"/>
  <c r="AP4980"/>
  <c r="AO4981"/>
  <c r="AP4981"/>
  <c r="AO4982"/>
  <c r="AP4982"/>
  <c r="AO4983"/>
  <c r="AP4983"/>
  <c r="AO4984"/>
  <c r="AP4984"/>
  <c r="AO4985"/>
  <c r="AP4985"/>
  <c r="AO4986"/>
  <c r="AP4986"/>
  <c r="AO4987"/>
  <c r="AP4987"/>
  <c r="AO4988"/>
  <c r="AP4988"/>
  <c r="AO4989"/>
  <c r="AP4989"/>
  <c r="AO4990"/>
  <c r="AP4990"/>
  <c r="AO4991"/>
  <c r="AP4991"/>
  <c r="AO4992"/>
  <c r="AP4992"/>
  <c r="AO4993"/>
  <c r="AP4993"/>
  <c r="AO4994"/>
  <c r="AP4994"/>
  <c r="AO4995"/>
  <c r="AP4995"/>
  <c r="AO4996"/>
  <c r="AP4996"/>
  <c r="AO4997"/>
  <c r="AP4997"/>
  <c r="AO4998"/>
  <c r="AP4998"/>
  <c r="AO4999"/>
  <c r="AP4999"/>
  <c r="AO5000"/>
  <c r="AP5000"/>
  <c r="AO5001"/>
  <c r="AP5001"/>
  <c r="AO5002"/>
  <c r="AP5002"/>
  <c r="AO5003"/>
  <c r="AP5003"/>
  <c r="AO5004"/>
  <c r="AP5004"/>
  <c r="AO5005"/>
  <c r="AP5005"/>
  <c r="AO5006"/>
  <c r="AP5006"/>
  <c r="AO5007"/>
  <c r="AP5007"/>
  <c r="AO5008"/>
  <c r="AP5008"/>
  <c r="AO5009"/>
  <c r="AP5009"/>
  <c r="AO5010"/>
  <c r="AP5010"/>
  <c r="AO5011"/>
  <c r="AP5011"/>
  <c r="AO5012"/>
  <c r="AP5012"/>
  <c r="AO5013"/>
  <c r="AP5013"/>
  <c r="AO5014"/>
  <c r="AP5014"/>
  <c r="AO5015"/>
  <c r="AP5015"/>
  <c r="AO5016"/>
  <c r="AP5016"/>
  <c r="AO5017"/>
  <c r="AP5017"/>
  <c r="AO5018"/>
  <c r="AP5018"/>
  <c r="AO5019"/>
  <c r="AP5019"/>
  <c r="AO5020"/>
  <c r="AP5020"/>
  <c r="AO5021"/>
  <c r="AP5021"/>
  <c r="AO5022"/>
  <c r="AP5022"/>
  <c r="AO5023"/>
  <c r="AP5023"/>
  <c r="AO5024"/>
  <c r="AP5024"/>
  <c r="AO5025"/>
  <c r="AP5025"/>
  <c r="AO5026"/>
  <c r="AP5026"/>
  <c r="AO5027"/>
  <c r="AP5027"/>
  <c r="AO5028"/>
  <c r="AP5028"/>
  <c r="AO5029"/>
  <c r="AP5029"/>
  <c r="AO5030"/>
  <c r="AP5030"/>
  <c r="AO5031"/>
  <c r="AP5031"/>
  <c r="AO5032"/>
  <c r="AP5032"/>
  <c r="AO5033"/>
  <c r="AP5033"/>
  <c r="AO5034"/>
  <c r="AP5034"/>
  <c r="AO5035"/>
  <c r="AP5035"/>
  <c r="AO5036"/>
  <c r="AP5036"/>
  <c r="AO5037"/>
  <c r="AP5037"/>
  <c r="AO5038"/>
  <c r="AP5038"/>
  <c r="AO5039"/>
  <c r="AP5039"/>
  <c r="AO5040"/>
  <c r="AP5040"/>
  <c r="AO5041"/>
  <c r="AP5041"/>
  <c r="AO5042"/>
  <c r="AP5042"/>
  <c r="AO5043"/>
  <c r="AP5043"/>
  <c r="AO5044"/>
  <c r="AP5044"/>
  <c r="AO5045"/>
  <c r="AP5045"/>
  <c r="AO5046"/>
  <c r="AP5046"/>
  <c r="AO5047"/>
  <c r="AP5047"/>
  <c r="AO5048"/>
  <c r="AP5048"/>
  <c r="AO5049"/>
  <c r="AP5049"/>
  <c r="AO5050"/>
  <c r="AP5050"/>
  <c r="AO5051"/>
  <c r="AP5051"/>
  <c r="AO5052"/>
  <c r="AP5052"/>
  <c r="AO5053"/>
  <c r="AP5053"/>
  <c r="AO5054"/>
  <c r="AP5054"/>
  <c r="AO5055"/>
  <c r="AP5055"/>
  <c r="AO5056"/>
  <c r="AP5056"/>
  <c r="AO5057"/>
  <c r="AP5057"/>
  <c r="AO5058"/>
  <c r="AP5058"/>
  <c r="AO5059"/>
  <c r="AP5059"/>
  <c r="AO5060"/>
  <c r="AP5060"/>
  <c r="AO5061"/>
  <c r="AP5061"/>
  <c r="AO5062"/>
  <c r="AP5062"/>
  <c r="AO5063"/>
  <c r="AP5063"/>
  <c r="AO5064"/>
  <c r="AP5064"/>
  <c r="AO5065"/>
  <c r="AP5065"/>
  <c r="AO5066"/>
  <c r="AP5066"/>
  <c r="AO5067"/>
  <c r="AP5067"/>
  <c r="AO5068"/>
  <c r="AP5068"/>
  <c r="AO5069"/>
  <c r="AP5069"/>
  <c r="AO5070"/>
  <c r="AP5070"/>
  <c r="AO5071"/>
  <c r="AP5071"/>
  <c r="AO5072"/>
  <c r="AP5072"/>
  <c r="AO5073"/>
  <c r="AP5073"/>
  <c r="AO5074"/>
  <c r="AP5074"/>
  <c r="AO5075"/>
  <c r="AP5075"/>
  <c r="AO5076"/>
  <c r="AP5076"/>
  <c r="AO5077"/>
  <c r="AP5077"/>
  <c r="AO5078"/>
  <c r="AP5078"/>
  <c r="AO5079"/>
  <c r="AP5079"/>
  <c r="AO5080"/>
  <c r="AP5080"/>
  <c r="AO5081"/>
  <c r="AP5081"/>
  <c r="AO5082"/>
  <c r="AP5082"/>
  <c r="AO5083"/>
  <c r="AP5083"/>
  <c r="AO5084"/>
  <c r="AP5084"/>
  <c r="AO5085"/>
  <c r="AP5085"/>
  <c r="AO5086"/>
  <c r="AP5086"/>
  <c r="AO5087"/>
  <c r="AP5087"/>
  <c r="AO5088"/>
  <c r="AP5088"/>
  <c r="AO5089"/>
  <c r="AP5089"/>
  <c r="AO5090"/>
  <c r="AP5090"/>
  <c r="AO5091"/>
  <c r="AP5091"/>
  <c r="AO5092"/>
  <c r="AP5092"/>
  <c r="AO5093"/>
  <c r="AP5093"/>
  <c r="AO5094"/>
  <c r="AP5094"/>
  <c r="AO5095"/>
  <c r="AP5095"/>
  <c r="AO5096"/>
  <c r="AP5096"/>
  <c r="AO5097"/>
  <c r="AP5097"/>
  <c r="AO5098"/>
  <c r="AP5098"/>
  <c r="AO5099"/>
  <c r="AP5099"/>
  <c r="AO5100"/>
  <c r="AP5100"/>
  <c r="AO5101"/>
  <c r="AP5101"/>
  <c r="AO5102"/>
  <c r="AP5102"/>
  <c r="AO5103"/>
  <c r="AP5103"/>
  <c r="AO5104"/>
  <c r="AP5104"/>
  <c r="AO5105"/>
  <c r="AP5105"/>
  <c r="AO5106"/>
  <c r="AP5106"/>
  <c r="AO5107"/>
  <c r="AP5107"/>
  <c r="AO5108"/>
  <c r="AP5108"/>
  <c r="AO5109"/>
  <c r="AP5109"/>
  <c r="AO5110"/>
  <c r="AP5110"/>
  <c r="AO5111"/>
  <c r="AP5111"/>
  <c r="AO5112"/>
  <c r="AP5112"/>
  <c r="AO5113"/>
  <c r="AP5113"/>
  <c r="AO5114"/>
  <c r="AP5114"/>
  <c r="AO5115"/>
  <c r="AP5115"/>
  <c r="AO5116"/>
  <c r="AP5116"/>
  <c r="AO5117"/>
  <c r="AP5117"/>
  <c r="AO5118"/>
  <c r="AP5118"/>
  <c r="AO5119"/>
  <c r="AP5119"/>
  <c r="AO5120"/>
  <c r="AP5120"/>
  <c r="AO5121"/>
  <c r="AP5121"/>
  <c r="AO5122"/>
  <c r="AP5122"/>
  <c r="AO5123"/>
  <c r="AP5123"/>
  <c r="AO5124"/>
  <c r="AP5124"/>
  <c r="AO5125"/>
  <c r="AP5125"/>
  <c r="AO5126"/>
  <c r="AP5126"/>
  <c r="AO5127"/>
  <c r="AP5127"/>
  <c r="AO5128"/>
  <c r="AP5128"/>
  <c r="AO5129"/>
  <c r="AP5129"/>
  <c r="AO5130"/>
  <c r="AP5130"/>
  <c r="AO5131"/>
  <c r="AP5131"/>
  <c r="AO5132"/>
  <c r="AP5132"/>
  <c r="AO5133"/>
  <c r="AP5133"/>
  <c r="AO5134"/>
  <c r="AP5134"/>
  <c r="AO5135"/>
  <c r="AP5135"/>
  <c r="AO5136"/>
  <c r="AP5136"/>
  <c r="AO5137"/>
  <c r="AP5137"/>
  <c r="AO5138"/>
  <c r="AP5138"/>
  <c r="AO5139"/>
  <c r="AP5139"/>
  <c r="AO5140"/>
  <c r="AP5140"/>
  <c r="AO5141"/>
  <c r="AP5141"/>
  <c r="AO5142"/>
  <c r="AP5142"/>
  <c r="AO5143"/>
  <c r="AP5143"/>
  <c r="AO5144"/>
  <c r="AP5144"/>
  <c r="AO5145"/>
  <c r="AP5145"/>
  <c r="AO5146"/>
  <c r="AP5146"/>
  <c r="AO5147"/>
  <c r="AP5147"/>
  <c r="AO5148"/>
  <c r="AP5148"/>
  <c r="AO5149"/>
  <c r="AP5149"/>
  <c r="AO5150"/>
  <c r="AP5150"/>
  <c r="AO5151"/>
  <c r="AP5151"/>
  <c r="AO5152"/>
  <c r="AP5152"/>
  <c r="AO5153"/>
  <c r="AP5153"/>
  <c r="AO5154"/>
  <c r="AP5154"/>
  <c r="AO5155"/>
  <c r="AP5155"/>
  <c r="AO5156"/>
  <c r="AP5156"/>
  <c r="AO5157"/>
  <c r="AP5157"/>
  <c r="AO5158"/>
  <c r="AP5158"/>
  <c r="AO5159"/>
  <c r="AP5159"/>
  <c r="AO5160"/>
  <c r="AP5160"/>
  <c r="AO5161"/>
  <c r="AP5161"/>
  <c r="AO5162"/>
  <c r="AP5162"/>
  <c r="AO5163"/>
  <c r="AP5163"/>
  <c r="AO5164"/>
  <c r="AP5164"/>
  <c r="AO5165"/>
  <c r="AP5165"/>
  <c r="AO5166"/>
  <c r="AP5166"/>
  <c r="AO5167"/>
  <c r="AP5167"/>
  <c r="AO5168"/>
  <c r="AP5168"/>
  <c r="AO5169"/>
  <c r="AP5169"/>
  <c r="AO5170"/>
  <c r="AP5170"/>
  <c r="AO5171"/>
  <c r="AP5171"/>
  <c r="AO5172"/>
  <c r="AP5172"/>
  <c r="AO5173"/>
  <c r="AP5173"/>
  <c r="AO5174"/>
  <c r="AP5174"/>
  <c r="AO5175"/>
  <c r="AP5175"/>
  <c r="AO5176"/>
  <c r="AP5176"/>
  <c r="AO5177"/>
  <c r="AP5177"/>
  <c r="AO5178"/>
  <c r="AP5178"/>
  <c r="AO5179"/>
  <c r="AP5179"/>
  <c r="AO5180"/>
  <c r="AP5180"/>
  <c r="AO5181"/>
  <c r="AP5181"/>
  <c r="AO5182"/>
  <c r="AP5182"/>
  <c r="AO5183"/>
  <c r="AP5183"/>
  <c r="AO5184"/>
  <c r="AP5184"/>
  <c r="AO5185"/>
  <c r="AP5185"/>
  <c r="AO5186"/>
  <c r="AP5186"/>
  <c r="AO5187"/>
  <c r="AP5187"/>
  <c r="AO5188"/>
  <c r="AP5188"/>
  <c r="AO5189"/>
  <c r="AP5189"/>
  <c r="AO5190"/>
  <c r="AP5190"/>
  <c r="AO5191"/>
  <c r="AP5191"/>
  <c r="AO5192"/>
  <c r="AP5192"/>
  <c r="AO5193"/>
  <c r="AP5193"/>
  <c r="AO5194"/>
  <c r="AP5194"/>
  <c r="AO5195"/>
  <c r="AP5195"/>
  <c r="AO5196"/>
  <c r="AP5196"/>
  <c r="AO5197"/>
  <c r="AP5197"/>
  <c r="AO5198"/>
  <c r="AP5198"/>
  <c r="AO5199"/>
  <c r="AP5199"/>
  <c r="AO5200"/>
  <c r="AP5200"/>
  <c r="AO5201"/>
  <c r="AP5201"/>
  <c r="AO5202"/>
  <c r="AP5202"/>
  <c r="AO5203"/>
  <c r="AP5203"/>
  <c r="AO5204"/>
  <c r="AP5204"/>
  <c r="AO5205"/>
  <c r="AP5205"/>
  <c r="AO5206"/>
  <c r="AP5206"/>
  <c r="AO5207"/>
  <c r="AP5207"/>
  <c r="AO5208"/>
  <c r="AP5208"/>
  <c r="AO5209"/>
  <c r="AP5209"/>
  <c r="AO5210"/>
  <c r="AP5210"/>
  <c r="AO5211"/>
  <c r="AP5211"/>
  <c r="AO5212"/>
  <c r="AP5212"/>
  <c r="AO5213"/>
  <c r="AP5213"/>
  <c r="AO5214"/>
  <c r="AP5214"/>
  <c r="AO5215"/>
  <c r="AP5215"/>
  <c r="AO5216"/>
  <c r="AP5216"/>
  <c r="AO5217"/>
  <c r="AP5217"/>
  <c r="AO5218"/>
  <c r="AP5218"/>
  <c r="AO5219"/>
  <c r="AP5219"/>
  <c r="AO5220"/>
  <c r="AP5220"/>
  <c r="AO5221"/>
  <c r="AP5221"/>
  <c r="AO5222"/>
  <c r="AP5222"/>
  <c r="AO5223"/>
  <c r="AP5223"/>
  <c r="AO5224"/>
  <c r="AP5224"/>
  <c r="AO5225"/>
  <c r="AP5225"/>
  <c r="AO5226"/>
  <c r="AP5226"/>
  <c r="AO5227"/>
  <c r="AP5227"/>
  <c r="AO5228"/>
  <c r="AP5228"/>
  <c r="AO5229"/>
  <c r="AP5229"/>
  <c r="AO5230"/>
  <c r="AP5230"/>
  <c r="AO5231"/>
  <c r="AP5231"/>
  <c r="AO5232"/>
  <c r="AP5232"/>
  <c r="AO5233"/>
  <c r="AP5233"/>
  <c r="AO5234"/>
  <c r="AP5234"/>
  <c r="AO5235"/>
  <c r="AP5235"/>
  <c r="AO5236"/>
  <c r="AP5236"/>
  <c r="AO5237"/>
  <c r="AP5237"/>
  <c r="AO5238"/>
  <c r="AP5238"/>
  <c r="AO5239"/>
  <c r="AP5239"/>
  <c r="AO5240"/>
  <c r="AP5240"/>
  <c r="AO5241"/>
  <c r="AP5241"/>
  <c r="AO5242"/>
  <c r="AP5242"/>
  <c r="AO5243"/>
  <c r="AP5243"/>
  <c r="AO5244"/>
  <c r="AP5244"/>
  <c r="AO5245"/>
  <c r="AP5245"/>
  <c r="AO5246"/>
  <c r="AP5246"/>
  <c r="AO5247"/>
  <c r="AP5247"/>
  <c r="AO5248"/>
  <c r="AP5248"/>
  <c r="AO5249"/>
  <c r="AP5249"/>
  <c r="AO5250"/>
  <c r="AP5250"/>
  <c r="AO5251"/>
  <c r="AP5251"/>
  <c r="AO5252"/>
  <c r="AP5252"/>
  <c r="AO5253"/>
  <c r="AP5253"/>
  <c r="AO5254"/>
  <c r="AP5254"/>
  <c r="AO5255"/>
  <c r="AP5255"/>
  <c r="AO5256"/>
  <c r="AP5256"/>
  <c r="AO5257"/>
  <c r="AP5257"/>
  <c r="AO5258"/>
  <c r="AP5258"/>
  <c r="AO5259"/>
  <c r="AP5259"/>
  <c r="AO5260"/>
  <c r="AP5260"/>
  <c r="AO5261"/>
  <c r="AP5261"/>
  <c r="AO5262"/>
  <c r="AP5262"/>
  <c r="AO5263"/>
  <c r="AP5263"/>
  <c r="AO5264"/>
  <c r="AP5264"/>
  <c r="AO5265"/>
  <c r="AP5265"/>
  <c r="AO5266"/>
  <c r="AP5266"/>
  <c r="AO5267"/>
  <c r="AP5267"/>
  <c r="AO5268"/>
  <c r="AP5268"/>
  <c r="AO5269"/>
  <c r="AP5269"/>
  <c r="AO5270"/>
  <c r="AP5270"/>
  <c r="AO5271"/>
  <c r="AP5271"/>
  <c r="AO5272"/>
  <c r="AP5272"/>
  <c r="AO5273"/>
  <c r="AP5273"/>
  <c r="AO5274"/>
  <c r="AP5274"/>
  <c r="AO5275"/>
  <c r="AP5275"/>
  <c r="AO5276"/>
  <c r="AP5276"/>
  <c r="AO5277"/>
  <c r="AP5277"/>
  <c r="AO5278"/>
  <c r="AP5278"/>
  <c r="AO5279"/>
  <c r="AP5279"/>
  <c r="AO5280"/>
  <c r="AP5280"/>
  <c r="AO5281"/>
  <c r="AP5281"/>
  <c r="AO5282"/>
  <c r="AP5282"/>
  <c r="AO5283"/>
  <c r="AP5283"/>
  <c r="AO5284"/>
  <c r="AP5284"/>
  <c r="AO5285"/>
  <c r="AP5285"/>
  <c r="AO5286"/>
  <c r="AP5286"/>
  <c r="AO5287"/>
  <c r="AP5287"/>
  <c r="AO5288"/>
  <c r="AP5288"/>
  <c r="AO5289"/>
  <c r="AP5289"/>
  <c r="AO5290"/>
  <c r="AP5290"/>
  <c r="AO5291"/>
  <c r="AP5291"/>
  <c r="AO5292"/>
  <c r="AP5292"/>
  <c r="AO5293"/>
  <c r="AP5293"/>
  <c r="AO5294"/>
  <c r="AP5294"/>
  <c r="AO5295"/>
  <c r="AP5295"/>
  <c r="AO5296"/>
  <c r="AP5296"/>
  <c r="AO5297"/>
  <c r="AP5297"/>
  <c r="AO5298"/>
  <c r="AP5298"/>
  <c r="AO5299"/>
  <c r="AP5299"/>
  <c r="AO5300"/>
  <c r="AP5300"/>
  <c r="AO5301"/>
  <c r="AP5301"/>
  <c r="AO5302"/>
  <c r="AP5302"/>
  <c r="AO5303"/>
  <c r="AP5303"/>
  <c r="AO5304"/>
  <c r="AP5304"/>
  <c r="AO5305"/>
  <c r="AP5305"/>
  <c r="AO5306"/>
  <c r="AP5306"/>
  <c r="AO5307"/>
  <c r="AP5307"/>
  <c r="AO5308"/>
  <c r="AP5308"/>
  <c r="AO5309"/>
  <c r="AP5309"/>
  <c r="AO5310"/>
  <c r="AP5310"/>
  <c r="AO5311"/>
  <c r="AP5311"/>
  <c r="AO5312"/>
  <c r="AP5312"/>
  <c r="AO5313"/>
  <c r="AP5313"/>
  <c r="AO5314"/>
  <c r="AP5314"/>
  <c r="AO5315"/>
  <c r="AP5315"/>
  <c r="AO5316"/>
  <c r="AP5316"/>
  <c r="AO5317"/>
  <c r="AP5317"/>
  <c r="AO5318"/>
  <c r="AP5318"/>
  <c r="AO5319"/>
  <c r="AP5319"/>
  <c r="AO5320"/>
  <c r="AP5320"/>
  <c r="AO5321"/>
  <c r="AP5321"/>
  <c r="AO5322"/>
  <c r="AP5322"/>
  <c r="AO5323"/>
  <c r="AP5323"/>
  <c r="AO5324"/>
  <c r="AP5324"/>
  <c r="AO5325"/>
  <c r="AP5325"/>
  <c r="AO5326"/>
  <c r="AP5326"/>
  <c r="AO5327"/>
  <c r="AP5327"/>
  <c r="AO5328"/>
  <c r="AP5328"/>
  <c r="AO5329"/>
  <c r="AP5329"/>
  <c r="AO5330"/>
  <c r="AP5330"/>
  <c r="AO5331"/>
  <c r="AP5331"/>
  <c r="AO5332"/>
  <c r="AP5332"/>
  <c r="AO5333"/>
  <c r="AP5333"/>
  <c r="AO5334"/>
  <c r="AP5334"/>
  <c r="AO5335"/>
  <c r="AP5335"/>
  <c r="AO5336"/>
  <c r="AP5336"/>
  <c r="AO5337"/>
  <c r="AP5337"/>
  <c r="AO5338"/>
  <c r="AP5338"/>
  <c r="AO5339"/>
  <c r="AP5339"/>
  <c r="AO5340"/>
  <c r="AP5340"/>
  <c r="AO5341"/>
  <c r="AP5341"/>
  <c r="AO5342"/>
  <c r="AP5342"/>
  <c r="AO5343"/>
  <c r="AP5343"/>
  <c r="AO5344"/>
  <c r="AP5344"/>
  <c r="AO5345"/>
  <c r="AP5345"/>
  <c r="AO5346"/>
  <c r="AP5346"/>
  <c r="AO5347"/>
  <c r="AP5347"/>
  <c r="AO5348"/>
  <c r="AP5348"/>
  <c r="AO5349"/>
  <c r="AP5349"/>
  <c r="AO5350"/>
  <c r="AP5350"/>
  <c r="AO5351"/>
  <c r="AP5351"/>
  <c r="AO5352"/>
  <c r="AP5352"/>
  <c r="AO5353"/>
  <c r="AP5353"/>
  <c r="AO5354"/>
  <c r="AP5354"/>
  <c r="AO5355"/>
  <c r="AP5355"/>
  <c r="AO5356"/>
  <c r="AP5356"/>
  <c r="AO5357"/>
  <c r="AP5357"/>
  <c r="AO5358"/>
  <c r="AP5358"/>
  <c r="AO5359"/>
  <c r="AP5359"/>
  <c r="AO5360"/>
  <c r="AP5360"/>
  <c r="AO5361"/>
  <c r="AP5361"/>
  <c r="AO5362"/>
  <c r="AP5362"/>
  <c r="AO5363"/>
  <c r="AP5363"/>
  <c r="AO5364"/>
  <c r="AP5364"/>
  <c r="AO5365"/>
  <c r="AP5365"/>
  <c r="AO5366"/>
  <c r="AP5366"/>
  <c r="AO5367"/>
  <c r="AP5367"/>
  <c r="AO5368"/>
  <c r="AP5368"/>
  <c r="AO5369"/>
  <c r="AP5369"/>
  <c r="AO5370"/>
  <c r="AP5370"/>
  <c r="AO5371"/>
  <c r="AP5371"/>
  <c r="AO5372"/>
  <c r="AP5372"/>
  <c r="AO5373"/>
  <c r="AP5373"/>
  <c r="AO5374"/>
  <c r="AP5374"/>
  <c r="AO5375"/>
  <c r="AP5375"/>
  <c r="AO5376"/>
  <c r="AP5376"/>
  <c r="AO5377"/>
  <c r="AP5377"/>
  <c r="AO5378"/>
  <c r="AP5378"/>
  <c r="AO5379"/>
  <c r="AP5379"/>
  <c r="AO5380"/>
  <c r="AP5380"/>
  <c r="AO5381"/>
  <c r="AP5381"/>
  <c r="AO5382"/>
  <c r="AP5382"/>
  <c r="AO5383"/>
  <c r="AP5383"/>
  <c r="AO5384"/>
  <c r="AP5384"/>
  <c r="AO5385"/>
  <c r="AP5385"/>
  <c r="AO5386"/>
  <c r="AP5386"/>
  <c r="AO5387"/>
  <c r="AP5387"/>
  <c r="AO5388"/>
  <c r="AP5388"/>
  <c r="AO5389"/>
  <c r="AP5389"/>
  <c r="AO5390"/>
  <c r="AP5390"/>
  <c r="AO5391"/>
  <c r="AP5391"/>
  <c r="AO5392"/>
  <c r="AP5392"/>
  <c r="AO5393"/>
  <c r="AP5393"/>
  <c r="AO5394"/>
  <c r="AP5394"/>
  <c r="AO5395"/>
  <c r="AP5395"/>
  <c r="AO5396"/>
  <c r="AP5396"/>
  <c r="AO5397"/>
  <c r="AP5397"/>
  <c r="AO5398"/>
  <c r="AP5398"/>
  <c r="AO5399"/>
  <c r="AP5399"/>
  <c r="AO5400"/>
  <c r="AP5400"/>
  <c r="AO5401"/>
  <c r="AP5401"/>
  <c r="AO5402"/>
  <c r="AP5402"/>
  <c r="AO5403"/>
  <c r="AP5403"/>
  <c r="AO5404"/>
  <c r="AP5404"/>
  <c r="AO5405"/>
  <c r="AP5405"/>
  <c r="AO5406"/>
  <c r="AP5406"/>
  <c r="AO5407"/>
  <c r="AP5407"/>
  <c r="AO5408"/>
  <c r="AP5408"/>
  <c r="AO5409"/>
  <c r="AP5409"/>
  <c r="AO5410"/>
  <c r="AP5410"/>
  <c r="AO5411"/>
  <c r="AP5411"/>
  <c r="AO5412"/>
  <c r="AP5412"/>
  <c r="AO5413"/>
  <c r="AP5413"/>
  <c r="AO5414"/>
  <c r="AP5414"/>
  <c r="AO5415"/>
  <c r="AP5415"/>
  <c r="AO5416"/>
  <c r="AP5416"/>
  <c r="AO5417"/>
  <c r="AP5417"/>
  <c r="AO5418"/>
  <c r="AP5418"/>
  <c r="AO5419"/>
  <c r="AP5419"/>
  <c r="AO5420"/>
  <c r="AP5420"/>
  <c r="AO5421"/>
  <c r="AP5421"/>
  <c r="AO5422"/>
  <c r="AP5422"/>
  <c r="AO5423"/>
  <c r="AP5423"/>
  <c r="AO5424"/>
  <c r="AP5424"/>
  <c r="AO5425"/>
  <c r="AP5425"/>
  <c r="AO5426"/>
  <c r="AP5426"/>
  <c r="AO5427"/>
  <c r="AP5427"/>
  <c r="AO5428"/>
  <c r="AP5428"/>
  <c r="AO5429"/>
  <c r="AP5429"/>
  <c r="AO5430"/>
  <c r="AP5430"/>
  <c r="AO5431"/>
  <c r="AP5431"/>
  <c r="AO5432"/>
  <c r="AP5432"/>
  <c r="AO5433"/>
  <c r="AP5433"/>
  <c r="AO5434"/>
  <c r="AP5434"/>
  <c r="AO5435"/>
  <c r="AP5435"/>
  <c r="AO5436"/>
  <c r="AP5436"/>
  <c r="AO5437"/>
  <c r="AP5437"/>
  <c r="AO5438"/>
  <c r="AP5438"/>
  <c r="AO5439"/>
  <c r="AP5439"/>
  <c r="AO5440"/>
  <c r="AP5440"/>
  <c r="AO5441"/>
  <c r="AP5441"/>
  <c r="AO5442"/>
  <c r="AP5442"/>
  <c r="AO5443"/>
  <c r="AP5443"/>
  <c r="AO5444"/>
  <c r="AP5444"/>
  <c r="AO5445"/>
  <c r="AP5445"/>
  <c r="AO5446"/>
  <c r="AP5446"/>
  <c r="AO5447"/>
  <c r="AP5447"/>
  <c r="AO5448"/>
  <c r="AP5448"/>
  <c r="AO5449"/>
  <c r="AP5449"/>
  <c r="AO5450"/>
  <c r="AP5450"/>
  <c r="AO5451"/>
  <c r="AP5451"/>
  <c r="AO5452"/>
  <c r="AP5452"/>
  <c r="AO5453"/>
  <c r="AP5453"/>
  <c r="AO5454"/>
  <c r="AP5454"/>
  <c r="AO5455"/>
  <c r="AP5455"/>
  <c r="AO5456"/>
  <c r="AP5456"/>
  <c r="AO5457"/>
  <c r="AP5457"/>
  <c r="AO5458"/>
  <c r="AP5458"/>
  <c r="AO5459"/>
  <c r="AP5459"/>
  <c r="AO5460"/>
  <c r="AP5460"/>
  <c r="AO5461"/>
  <c r="AP5461"/>
  <c r="AO5462"/>
  <c r="AP5462"/>
  <c r="AO5463"/>
  <c r="AP5463"/>
  <c r="AO5464"/>
  <c r="AP5464"/>
  <c r="AO5465"/>
  <c r="AP5465"/>
  <c r="AO5466"/>
  <c r="AP5466"/>
  <c r="AO5467"/>
  <c r="AP5467"/>
  <c r="AO5468"/>
  <c r="AP5468"/>
  <c r="AO5469"/>
  <c r="AP5469"/>
  <c r="AO5470"/>
  <c r="AP5470"/>
  <c r="AO5471"/>
  <c r="AP5471"/>
  <c r="AO5472"/>
  <c r="AP5472"/>
  <c r="AO5473"/>
  <c r="AP5473"/>
  <c r="AO5474"/>
  <c r="AP5474"/>
  <c r="AO5475"/>
  <c r="AP5475"/>
  <c r="AO5476"/>
  <c r="AP5476"/>
  <c r="AO5477"/>
  <c r="AP5477"/>
  <c r="AO5478"/>
  <c r="AP5478"/>
  <c r="AO5479"/>
  <c r="AP5479"/>
  <c r="AO5480"/>
  <c r="AP5480"/>
  <c r="AO5481"/>
  <c r="AP5481"/>
  <c r="AO5482"/>
  <c r="AP5482"/>
  <c r="AO5483"/>
  <c r="AP5483"/>
  <c r="AO5484"/>
  <c r="AP5484"/>
  <c r="AO5485"/>
  <c r="AP5485"/>
  <c r="AO5486"/>
  <c r="AP5486"/>
  <c r="AO5487"/>
  <c r="AP5487"/>
  <c r="AO5488"/>
  <c r="AP5488"/>
  <c r="AO5489"/>
  <c r="AP5489"/>
  <c r="AO5490"/>
  <c r="AP5490"/>
  <c r="AO5491"/>
  <c r="AP5491"/>
  <c r="AO5492"/>
  <c r="AP5492"/>
  <c r="AO5493"/>
  <c r="AP5493"/>
  <c r="AO5494"/>
  <c r="AP5494"/>
  <c r="AO5495"/>
  <c r="AP5495"/>
  <c r="AO5496"/>
  <c r="AP5496"/>
  <c r="AO5497"/>
  <c r="AP5497"/>
  <c r="AO5498"/>
  <c r="AP5498"/>
  <c r="AO5499"/>
  <c r="AP5499"/>
  <c r="AO5500"/>
  <c r="AP5500"/>
  <c r="AO5501"/>
  <c r="AP5501"/>
  <c r="AO5502"/>
  <c r="AP5502"/>
  <c r="AO5503"/>
  <c r="AP5503"/>
  <c r="AO5504"/>
  <c r="AP5504"/>
  <c r="AO5505"/>
  <c r="AP5505"/>
  <c r="AO5506"/>
  <c r="AP5506"/>
  <c r="AO5507"/>
  <c r="AP5507"/>
  <c r="AO5508"/>
  <c r="AP5508"/>
  <c r="AO5509"/>
  <c r="AP5509"/>
  <c r="AO5510"/>
  <c r="AP5510"/>
  <c r="AO5511"/>
  <c r="AP5511"/>
  <c r="AO5512"/>
  <c r="AP5512"/>
  <c r="AO5513"/>
  <c r="AP5513"/>
  <c r="AO5514"/>
  <c r="AP5514"/>
  <c r="AO5515"/>
  <c r="AP5515"/>
  <c r="AO5516"/>
  <c r="AP5516"/>
  <c r="AO5517"/>
  <c r="AP5517"/>
  <c r="AO5518"/>
  <c r="AP5518"/>
  <c r="AO5519"/>
  <c r="AP5519"/>
  <c r="AO5520"/>
  <c r="AP5520"/>
  <c r="AO5521"/>
  <c r="AP5521"/>
  <c r="AO5522"/>
  <c r="AP5522"/>
  <c r="AO5523"/>
  <c r="AP5523"/>
  <c r="AO5524"/>
  <c r="AP5524"/>
  <c r="AO5525"/>
  <c r="AP5525"/>
  <c r="AO5526"/>
  <c r="AP5526"/>
  <c r="AO5527"/>
  <c r="AP5527"/>
  <c r="AO5528"/>
  <c r="AP5528"/>
  <c r="AO5529"/>
  <c r="AP5529"/>
  <c r="AO5530"/>
  <c r="AP5530"/>
  <c r="AO5531"/>
  <c r="AP5531"/>
  <c r="AO5532"/>
  <c r="AP5532"/>
  <c r="AO5533"/>
  <c r="AP5533"/>
  <c r="AO5534"/>
  <c r="AP5534"/>
  <c r="AO5535"/>
  <c r="AP5535"/>
  <c r="AO5536"/>
  <c r="AP5536"/>
  <c r="AO5537"/>
  <c r="AP5537"/>
  <c r="AO5538"/>
  <c r="AP5538"/>
  <c r="AO5539"/>
  <c r="AP5539"/>
  <c r="AO5540"/>
  <c r="AP5540"/>
  <c r="AO5541"/>
  <c r="AP5541"/>
  <c r="AO5542"/>
  <c r="AP5542"/>
  <c r="AO5543"/>
  <c r="AP5543"/>
  <c r="AO5544"/>
  <c r="AP5544"/>
  <c r="AO5545"/>
  <c r="AP5545"/>
  <c r="AO5546"/>
  <c r="AP5546"/>
  <c r="AO5547"/>
  <c r="AP5547"/>
  <c r="AO5548"/>
  <c r="AP5548"/>
  <c r="AO5549"/>
  <c r="AP5549"/>
  <c r="AO5550"/>
  <c r="AP5550"/>
  <c r="AO5551"/>
  <c r="AP5551"/>
  <c r="AO5552"/>
  <c r="AP5552"/>
  <c r="AO5553"/>
  <c r="AP5553"/>
  <c r="AO5554"/>
  <c r="AP5554"/>
  <c r="AO5555"/>
  <c r="AP5555"/>
  <c r="AO5556"/>
  <c r="AP5556"/>
  <c r="AO5557"/>
  <c r="AP5557"/>
  <c r="AO5558"/>
  <c r="AP5558"/>
  <c r="AO5559"/>
  <c r="AP5559"/>
  <c r="AO5560"/>
  <c r="AP5560"/>
  <c r="AO5561"/>
  <c r="AP5561"/>
  <c r="AO5562"/>
  <c r="AP5562"/>
  <c r="AO5563"/>
  <c r="AP5563"/>
  <c r="AO5564"/>
  <c r="AP5564"/>
  <c r="AO5565"/>
  <c r="AP5565"/>
  <c r="AO5566"/>
  <c r="AP5566"/>
  <c r="AO5567"/>
  <c r="AP5567"/>
  <c r="AO5568"/>
  <c r="AP5568"/>
  <c r="AO5569"/>
  <c r="AP5569"/>
  <c r="AO5570"/>
  <c r="AP5570"/>
  <c r="AO5571"/>
  <c r="AP5571"/>
  <c r="AO5572"/>
  <c r="AP5572"/>
  <c r="AO5573"/>
  <c r="AP5573"/>
  <c r="AO5574"/>
  <c r="AP5574"/>
  <c r="AO5575"/>
  <c r="AP5575"/>
  <c r="AO5576"/>
  <c r="AP5576"/>
  <c r="AO5577"/>
  <c r="AP5577"/>
  <c r="AO5578"/>
  <c r="AP5578"/>
  <c r="AO5579"/>
  <c r="AP5579"/>
  <c r="AO5580"/>
  <c r="AP5580"/>
  <c r="AO5581"/>
  <c r="AP5581"/>
  <c r="AO5582"/>
  <c r="AP5582"/>
  <c r="AO5583"/>
  <c r="AP5583"/>
  <c r="AO5584"/>
  <c r="AP5584"/>
  <c r="AO5585"/>
  <c r="AP5585"/>
  <c r="AO5586"/>
  <c r="AP5586"/>
  <c r="AO5587"/>
  <c r="AP5587"/>
  <c r="AO5588"/>
  <c r="AP5588"/>
  <c r="AO5589"/>
  <c r="AP5589"/>
  <c r="AO5590"/>
  <c r="AP5590"/>
  <c r="AO5591"/>
  <c r="AP5591"/>
  <c r="AO5592"/>
  <c r="AP5592"/>
  <c r="AO5593"/>
  <c r="AP5593"/>
  <c r="AO5594"/>
  <c r="AP5594"/>
  <c r="AO5595"/>
  <c r="AP5595"/>
  <c r="AO5596"/>
  <c r="AP5596"/>
  <c r="AO5597"/>
  <c r="AP5597"/>
  <c r="AO5598"/>
  <c r="AP5598"/>
  <c r="AO5599"/>
  <c r="AP5599"/>
  <c r="AO5600"/>
  <c r="AP5600"/>
  <c r="AO5601"/>
  <c r="AP5601"/>
  <c r="AO5602"/>
  <c r="AP5602"/>
  <c r="AO5603"/>
  <c r="AP5603"/>
  <c r="AO5604"/>
  <c r="AP5604"/>
  <c r="AO5605"/>
  <c r="AP5605"/>
  <c r="AO5606"/>
  <c r="AP5606"/>
  <c r="AO5607"/>
  <c r="AP5607"/>
  <c r="AO5608"/>
  <c r="AP5608"/>
  <c r="AO5609"/>
  <c r="AP5609"/>
  <c r="AO5610"/>
  <c r="AP5610"/>
  <c r="AO5611"/>
  <c r="AP5611"/>
  <c r="AO5612"/>
  <c r="AP5612"/>
  <c r="AO5613"/>
  <c r="AP5613"/>
  <c r="AO5614"/>
  <c r="AP5614"/>
  <c r="AO5615"/>
  <c r="AP5615"/>
  <c r="AO5616"/>
  <c r="AP5616"/>
  <c r="AO5617"/>
  <c r="AP5617"/>
  <c r="AO5618"/>
  <c r="AP5618"/>
  <c r="AO5619"/>
  <c r="AP5619"/>
  <c r="AO5620"/>
  <c r="AP5620"/>
  <c r="AO5621"/>
  <c r="AP5621"/>
  <c r="AO5622"/>
  <c r="AP5622"/>
  <c r="AO5623"/>
  <c r="AP5623"/>
  <c r="AO5624"/>
  <c r="AP5624"/>
  <c r="AO5625"/>
  <c r="AP5625"/>
  <c r="AO5626"/>
  <c r="AP5626"/>
  <c r="AO5627"/>
  <c r="AP5627"/>
  <c r="AO5628"/>
  <c r="AP5628"/>
  <c r="AO5629"/>
  <c r="AP5629"/>
  <c r="AO5630"/>
  <c r="AP5630"/>
  <c r="AO5631"/>
  <c r="AP5631"/>
  <c r="AO5632"/>
  <c r="AP5632"/>
  <c r="AO5633"/>
  <c r="AP5633"/>
  <c r="AO5634"/>
  <c r="AP5634"/>
  <c r="AO5635"/>
  <c r="AP5635"/>
  <c r="AO5636"/>
  <c r="AP5636"/>
  <c r="AO5637"/>
  <c r="AP5637"/>
  <c r="AO5638"/>
  <c r="AP5638"/>
  <c r="AO5639"/>
  <c r="AP5639"/>
  <c r="AO5640"/>
  <c r="AP5640"/>
  <c r="AO5641"/>
  <c r="AP5641"/>
  <c r="AO5642"/>
  <c r="AP5642"/>
  <c r="AO5643"/>
  <c r="AP5643"/>
  <c r="AO5644"/>
  <c r="AP5644"/>
  <c r="AO5645"/>
  <c r="AP5645"/>
  <c r="AO5646"/>
  <c r="AP5646"/>
  <c r="AO5647"/>
  <c r="AP5647"/>
  <c r="AO5648"/>
  <c r="AP5648"/>
  <c r="AO5649"/>
  <c r="AP5649"/>
  <c r="AO5650"/>
  <c r="AP5650"/>
  <c r="AO5651"/>
  <c r="AP5651"/>
  <c r="AO5652"/>
  <c r="AP5652"/>
  <c r="AO5653"/>
  <c r="AP5653"/>
  <c r="AO5654"/>
  <c r="AP5654"/>
  <c r="AO5655"/>
  <c r="AP5655"/>
  <c r="AO5656"/>
  <c r="AP5656"/>
  <c r="AO5657"/>
  <c r="AP5657"/>
  <c r="AO5658"/>
  <c r="AP5658"/>
  <c r="AO5659"/>
  <c r="AP5659"/>
  <c r="AO5660"/>
  <c r="AP5660"/>
  <c r="AO5661"/>
  <c r="AP5661"/>
  <c r="AO5662"/>
  <c r="AP5662"/>
  <c r="AO5663"/>
  <c r="AP5663"/>
  <c r="AO5664"/>
  <c r="AP5664"/>
  <c r="AO5665"/>
  <c r="AP5665"/>
  <c r="AO5666"/>
  <c r="AP5666"/>
  <c r="AO5667"/>
  <c r="AP5667"/>
  <c r="AO5668"/>
  <c r="AP5668"/>
  <c r="AO5669"/>
  <c r="AP5669"/>
  <c r="AO5670"/>
  <c r="AP5670"/>
  <c r="AO5671"/>
  <c r="AP5671"/>
  <c r="AO5672"/>
  <c r="AP5672"/>
  <c r="AO5673"/>
  <c r="AP5673"/>
  <c r="AO5674"/>
  <c r="AP5674"/>
  <c r="AO5675"/>
  <c r="AP5675"/>
  <c r="AO5676"/>
  <c r="AP5676"/>
  <c r="AO5677"/>
  <c r="AP5677"/>
  <c r="AO5678"/>
  <c r="AP5678"/>
  <c r="AO5679"/>
  <c r="AP5679"/>
  <c r="AO5680"/>
  <c r="AP5680"/>
  <c r="AO5681"/>
  <c r="AP5681"/>
  <c r="AO5682"/>
  <c r="AP5682"/>
  <c r="AO5683"/>
  <c r="AP5683"/>
  <c r="AO5684"/>
  <c r="AP5684"/>
  <c r="AO5685"/>
  <c r="AP5685"/>
  <c r="AO5686"/>
  <c r="AP5686"/>
  <c r="AO5687"/>
  <c r="AP5687"/>
  <c r="AO5688"/>
  <c r="AP5688"/>
  <c r="AO5689"/>
  <c r="AP5689"/>
  <c r="AO5690"/>
  <c r="AP5690"/>
  <c r="AO5691"/>
  <c r="AP5691"/>
  <c r="AO5692"/>
  <c r="AP5692"/>
  <c r="AO5693"/>
  <c r="AP5693"/>
  <c r="AO5694"/>
  <c r="AP5694"/>
  <c r="AO5695"/>
  <c r="AP5695"/>
  <c r="AO5696"/>
  <c r="AP5696"/>
  <c r="AO5697"/>
  <c r="AP5697"/>
  <c r="AO5698"/>
  <c r="AP5698"/>
  <c r="AO5699"/>
  <c r="AP5699"/>
  <c r="AO5700"/>
  <c r="AP5700"/>
  <c r="AO5701"/>
  <c r="AP5701"/>
  <c r="AO5702"/>
  <c r="AP5702"/>
  <c r="AO5703"/>
  <c r="AP5703"/>
  <c r="AO5704"/>
  <c r="AP5704"/>
  <c r="AO5705"/>
  <c r="AP5705"/>
  <c r="AO5706"/>
  <c r="AP5706"/>
  <c r="AO5707"/>
  <c r="AP5707"/>
  <c r="AO5708"/>
  <c r="AP5708"/>
  <c r="AO5709"/>
  <c r="AP5709"/>
  <c r="AO5710"/>
  <c r="AP5710"/>
  <c r="AO5711"/>
  <c r="AP5711"/>
  <c r="AO5712"/>
  <c r="AP5712"/>
  <c r="AO5713"/>
  <c r="AP5713"/>
  <c r="AO5714"/>
  <c r="AP5714"/>
  <c r="AO5715"/>
  <c r="AP5715"/>
  <c r="AO5716"/>
  <c r="AP5716"/>
  <c r="AO5717"/>
  <c r="AP5717"/>
  <c r="AO5718"/>
  <c r="AP5718"/>
  <c r="AO5719"/>
  <c r="AP5719"/>
  <c r="AO5720"/>
  <c r="AP5720"/>
  <c r="AO5721"/>
  <c r="AP5721"/>
  <c r="AO5722"/>
  <c r="AP5722"/>
  <c r="AO5723"/>
  <c r="AP5723"/>
  <c r="AO5724"/>
  <c r="AP5724"/>
  <c r="AO5725"/>
  <c r="AP5725"/>
  <c r="AO5726"/>
  <c r="AP5726"/>
  <c r="AO5727"/>
  <c r="AP5727"/>
  <c r="AO5728"/>
  <c r="AP5728"/>
  <c r="AO5729"/>
  <c r="AP5729"/>
  <c r="AO5730"/>
  <c r="AP5730"/>
  <c r="AO5731"/>
  <c r="AP5731"/>
  <c r="AO5732"/>
  <c r="AP5732"/>
  <c r="AO5733"/>
  <c r="AP5733"/>
  <c r="AO5734"/>
  <c r="AP5734"/>
  <c r="AO5735"/>
  <c r="AP5735"/>
  <c r="AO5736"/>
  <c r="AP5736"/>
  <c r="AO5737"/>
  <c r="AP5737"/>
  <c r="AO5738"/>
  <c r="AP5738"/>
  <c r="AO5739"/>
  <c r="AP5739"/>
  <c r="AO5740"/>
  <c r="AP5740"/>
  <c r="AO5741"/>
  <c r="AP5741"/>
  <c r="AO5742"/>
  <c r="AP5742"/>
  <c r="AO5743"/>
  <c r="AP5743"/>
  <c r="AO5744"/>
  <c r="AP5744"/>
  <c r="AO5745"/>
  <c r="AP5745"/>
  <c r="AO5746"/>
  <c r="AP5746"/>
  <c r="AO5747"/>
  <c r="AP5747"/>
  <c r="AO5748"/>
  <c r="AP5748"/>
  <c r="AO5749"/>
  <c r="AP5749"/>
  <c r="AO5750"/>
  <c r="AP5750"/>
  <c r="AO5751"/>
  <c r="AP5751"/>
  <c r="AO5752"/>
  <c r="AP5752"/>
  <c r="AO5753"/>
  <c r="AP5753"/>
  <c r="AO5754"/>
  <c r="AP5754"/>
  <c r="AO5755"/>
  <c r="AP5755"/>
  <c r="AO5756"/>
  <c r="AP5756"/>
  <c r="AO5757"/>
  <c r="AP5757"/>
  <c r="AO5758"/>
  <c r="AP5758"/>
  <c r="AO5759"/>
  <c r="AP5759"/>
  <c r="AO5760"/>
  <c r="AP5760"/>
  <c r="AO5761"/>
  <c r="AP5761"/>
  <c r="AO5762"/>
  <c r="AP5762"/>
  <c r="AO5763"/>
  <c r="AP5763"/>
  <c r="AO5764"/>
  <c r="AP5764"/>
  <c r="AO5765"/>
  <c r="AP5765"/>
  <c r="AO5766"/>
  <c r="AP5766"/>
  <c r="AO5767"/>
  <c r="AP5767"/>
  <c r="AO5768"/>
  <c r="AP5768"/>
  <c r="AO5769"/>
  <c r="AP5769"/>
  <c r="AO5770"/>
  <c r="AP5770"/>
  <c r="AO5771"/>
  <c r="AP5771"/>
  <c r="AO5772"/>
  <c r="AP5772"/>
  <c r="AO5773"/>
  <c r="AP5773"/>
  <c r="AO5774"/>
  <c r="AP5774"/>
  <c r="AO5775"/>
  <c r="AP5775"/>
  <c r="AO5776"/>
  <c r="AP5776"/>
  <c r="AO5777"/>
  <c r="AP5777"/>
  <c r="AO5778"/>
  <c r="AP5778"/>
  <c r="AO5779"/>
  <c r="AP5779"/>
  <c r="AO5780"/>
  <c r="AP5780"/>
  <c r="AO5781"/>
  <c r="AP5781"/>
  <c r="AO5782"/>
  <c r="AP5782"/>
  <c r="AO5783"/>
  <c r="AP5783"/>
  <c r="AO5784"/>
  <c r="AP5784"/>
  <c r="AO5785"/>
  <c r="AP5785"/>
  <c r="AO5786"/>
  <c r="AP5786"/>
  <c r="AO5787"/>
  <c r="AP5787"/>
  <c r="AO5788"/>
  <c r="AP5788"/>
  <c r="AO5789"/>
  <c r="AP5789"/>
  <c r="AO5790"/>
  <c r="AP5790"/>
  <c r="AO5791"/>
  <c r="AP5791"/>
  <c r="AO5792"/>
  <c r="AP5792"/>
  <c r="AO5793"/>
  <c r="AP5793"/>
  <c r="AO5794"/>
  <c r="AP5794"/>
  <c r="AO5795"/>
  <c r="AP5795"/>
  <c r="AO5796"/>
  <c r="AP5796"/>
  <c r="AO5797"/>
  <c r="AP5797"/>
  <c r="AO5798"/>
  <c r="AP5798"/>
  <c r="AO5799"/>
  <c r="AP5799"/>
  <c r="AO5800"/>
  <c r="AP5800"/>
  <c r="AO5801"/>
  <c r="AP5801"/>
  <c r="AO5802"/>
  <c r="AP5802"/>
  <c r="AO5803"/>
  <c r="AP5803"/>
  <c r="AO5804"/>
  <c r="AP5804"/>
  <c r="AO5805"/>
  <c r="AP5805"/>
  <c r="AO5806"/>
  <c r="AP5806"/>
  <c r="AO5807"/>
  <c r="AP5807"/>
  <c r="AO5808"/>
  <c r="AP5808"/>
  <c r="AO5809"/>
  <c r="AP5809"/>
  <c r="AO5810"/>
  <c r="AP5810"/>
  <c r="AO5811"/>
  <c r="AP5811"/>
  <c r="AO5812"/>
  <c r="AP5812"/>
  <c r="AO5813"/>
  <c r="AP5813"/>
  <c r="AO5814"/>
  <c r="AP5814"/>
  <c r="AO5815"/>
  <c r="AP5815"/>
  <c r="AO5816"/>
  <c r="AP5816"/>
  <c r="AO5817"/>
  <c r="AP5817"/>
  <c r="AO5818"/>
  <c r="AP5818"/>
  <c r="AO5819"/>
  <c r="AP5819"/>
  <c r="AO5820"/>
  <c r="AP5820"/>
  <c r="AO5821"/>
  <c r="AP5821"/>
  <c r="AO5822"/>
  <c r="AP5822"/>
  <c r="AO5823"/>
  <c r="AP5823"/>
  <c r="AO5824"/>
  <c r="AP5824"/>
  <c r="AO5825"/>
  <c r="AP5825"/>
  <c r="AO5826"/>
  <c r="AP5826"/>
  <c r="AO5827"/>
  <c r="AP5827"/>
  <c r="AO5828"/>
  <c r="AP5828"/>
  <c r="AO5829"/>
  <c r="AP5829"/>
  <c r="AO5830"/>
  <c r="AP5830"/>
  <c r="AO5831"/>
  <c r="AP5831"/>
  <c r="AO5832"/>
  <c r="AP5832"/>
  <c r="AO5833"/>
  <c r="AP5833"/>
  <c r="AO5834"/>
  <c r="AP5834"/>
  <c r="AO5835"/>
  <c r="AP5835"/>
  <c r="AO5836"/>
  <c r="AP5836"/>
  <c r="AO5837"/>
  <c r="AP5837"/>
  <c r="AO5838"/>
  <c r="AP5838"/>
  <c r="AO5839"/>
  <c r="AP5839"/>
  <c r="AO5840"/>
  <c r="AP5840"/>
  <c r="AO5841"/>
  <c r="AP5841"/>
  <c r="AO5842"/>
  <c r="AP5842"/>
  <c r="AO5843"/>
  <c r="AP5843"/>
  <c r="AO5844"/>
  <c r="AP5844"/>
  <c r="AO5845"/>
  <c r="AP5845"/>
  <c r="AO5846"/>
  <c r="AP5846"/>
  <c r="AO5847"/>
  <c r="AP5847"/>
  <c r="AO5848"/>
  <c r="AP5848"/>
  <c r="AO5849"/>
  <c r="AP5849"/>
  <c r="AO5850"/>
  <c r="AP5850"/>
  <c r="AO5851"/>
  <c r="AP5851"/>
  <c r="AO5852"/>
  <c r="AP5852"/>
  <c r="AO5853"/>
  <c r="AP5853"/>
  <c r="AO5854"/>
  <c r="AP5854"/>
  <c r="AO5855"/>
  <c r="AP5855"/>
  <c r="AO5856"/>
  <c r="AP5856"/>
  <c r="AO5857"/>
  <c r="AP5857"/>
  <c r="AO5858"/>
  <c r="AP5858"/>
  <c r="AO5859"/>
  <c r="AP5859"/>
  <c r="AO5860"/>
  <c r="AP5860"/>
  <c r="AO5861"/>
  <c r="AP5861"/>
  <c r="AO5862"/>
  <c r="AP5862"/>
  <c r="AO5863"/>
  <c r="AP5863"/>
  <c r="AO5864"/>
  <c r="AP5864"/>
  <c r="AO5865"/>
  <c r="AP5865"/>
  <c r="AO5866"/>
  <c r="AP5866"/>
  <c r="AO5867"/>
  <c r="AP5867"/>
  <c r="AO5868"/>
  <c r="AP5868"/>
  <c r="AO5869"/>
  <c r="AP5869"/>
  <c r="AO5870"/>
  <c r="AP5870"/>
  <c r="AO5871"/>
  <c r="AP5871"/>
  <c r="AO5872"/>
  <c r="AP5872"/>
  <c r="AO5873"/>
  <c r="AP5873"/>
  <c r="AO5874"/>
  <c r="AP5874"/>
  <c r="AO5875"/>
  <c r="AP5875"/>
  <c r="AO5876"/>
  <c r="AP5876"/>
  <c r="AO5877"/>
  <c r="AP5877"/>
  <c r="AO5878"/>
  <c r="AP5878"/>
  <c r="AO5879"/>
  <c r="AP5879"/>
  <c r="AO5880"/>
  <c r="AP5880"/>
  <c r="AO5881"/>
  <c r="AP5881"/>
  <c r="AO5882"/>
  <c r="AP5882"/>
  <c r="AO5883"/>
  <c r="AP5883"/>
  <c r="AO5884"/>
  <c r="AP5884"/>
  <c r="AO5885"/>
  <c r="AP5885"/>
  <c r="AO5886"/>
  <c r="AP5886"/>
  <c r="AO5887"/>
  <c r="AP5887"/>
  <c r="AO5888"/>
  <c r="AP5888"/>
  <c r="AO5889"/>
  <c r="AP5889"/>
  <c r="AO5890"/>
  <c r="AP5890"/>
  <c r="AO5891"/>
  <c r="AP5891"/>
  <c r="AO5892"/>
  <c r="AP5892"/>
  <c r="AO5893"/>
  <c r="AP5893"/>
  <c r="AO5894"/>
  <c r="AP5894"/>
  <c r="AO5895"/>
  <c r="AP5895"/>
  <c r="AO5896"/>
  <c r="AP5896"/>
  <c r="AO5897"/>
  <c r="AP5897"/>
  <c r="AO5898"/>
  <c r="AP5898"/>
  <c r="AO5899"/>
  <c r="AP5899"/>
  <c r="AO5900"/>
  <c r="AP5900"/>
  <c r="AO5901"/>
  <c r="AP5901"/>
  <c r="AO5902"/>
  <c r="AP5902"/>
  <c r="AO5903"/>
  <c r="AP5903"/>
  <c r="AO5904"/>
  <c r="AP5904"/>
  <c r="AO5905"/>
  <c r="AP5905"/>
  <c r="AO5906"/>
  <c r="AP5906"/>
  <c r="AO5907"/>
  <c r="AP5907"/>
  <c r="AO5908"/>
  <c r="AP5908"/>
  <c r="AO5909"/>
  <c r="AP5909"/>
  <c r="AO5910"/>
  <c r="AP5910"/>
  <c r="AO5911"/>
  <c r="AP5911"/>
  <c r="AO5912"/>
  <c r="AP5912"/>
  <c r="AO5913"/>
  <c r="AP5913"/>
  <c r="AO5914"/>
  <c r="AP5914"/>
  <c r="AO5915"/>
  <c r="AP5915"/>
  <c r="AO5916"/>
  <c r="AP5916"/>
  <c r="AO5917"/>
  <c r="AP5917"/>
  <c r="AO5918"/>
  <c r="AP5918"/>
  <c r="AO5919"/>
  <c r="AP5919"/>
  <c r="AO5920"/>
  <c r="AP5920"/>
  <c r="AO5921"/>
  <c r="AP5921"/>
  <c r="AO5922"/>
  <c r="AP5922"/>
  <c r="AO5923"/>
  <c r="AP5923"/>
  <c r="AO5924"/>
  <c r="AP5924"/>
  <c r="AO5925"/>
  <c r="AP5925"/>
  <c r="AO5926"/>
  <c r="AP5926"/>
  <c r="AO5927"/>
  <c r="AP5927"/>
  <c r="AO5928"/>
  <c r="AP5928"/>
  <c r="AO5929"/>
  <c r="AP5929"/>
  <c r="AO5930"/>
  <c r="AP5930"/>
  <c r="AO5931"/>
  <c r="AP5931"/>
  <c r="AO5932"/>
  <c r="AP5932"/>
  <c r="AO5933"/>
  <c r="AP5933"/>
  <c r="AO5934"/>
  <c r="AP5934"/>
  <c r="AO5935"/>
  <c r="AP5935"/>
  <c r="AO5936"/>
  <c r="AP5936"/>
  <c r="AO5937"/>
  <c r="AP5937"/>
  <c r="AO5938"/>
  <c r="AP5938"/>
  <c r="AO5939"/>
  <c r="AP5939"/>
  <c r="AO5940"/>
  <c r="AP5940"/>
  <c r="AO5941"/>
  <c r="AP5941"/>
  <c r="AO5942"/>
  <c r="AP5942"/>
  <c r="AO5943"/>
  <c r="AP5943"/>
  <c r="AO5944"/>
  <c r="AP5944"/>
  <c r="AO5945"/>
  <c r="AP5945"/>
  <c r="AO5946"/>
  <c r="AP5946"/>
  <c r="AO5947"/>
  <c r="AP5947"/>
  <c r="AO5948"/>
  <c r="AP5948"/>
  <c r="AO5949"/>
  <c r="AP5949"/>
  <c r="AO5950"/>
  <c r="AP5950"/>
  <c r="AO5951"/>
  <c r="AP5951"/>
  <c r="AO5952"/>
  <c r="AP5952"/>
  <c r="AO5953"/>
  <c r="AP5953"/>
  <c r="AO5954"/>
  <c r="AP5954"/>
  <c r="AO5955"/>
  <c r="AP5955"/>
  <c r="AO5956"/>
  <c r="AP5956"/>
  <c r="AO5957"/>
  <c r="AP5957"/>
  <c r="AO5958"/>
  <c r="AP5958"/>
  <c r="AO5959"/>
  <c r="AP5959"/>
  <c r="AO5960"/>
  <c r="AP5960"/>
  <c r="AO5961"/>
  <c r="AP5961"/>
  <c r="AO5962"/>
  <c r="AP5962"/>
  <c r="AO5963"/>
  <c r="AP5963"/>
  <c r="AO5964"/>
  <c r="AP5964"/>
  <c r="AO5965"/>
  <c r="AP5965"/>
  <c r="AO5966"/>
  <c r="AP5966"/>
  <c r="AO5967"/>
  <c r="AP5967"/>
  <c r="AO5968"/>
  <c r="AP5968"/>
  <c r="AO5969"/>
  <c r="AP5969"/>
  <c r="AO5970"/>
  <c r="AP5970"/>
  <c r="AO5971"/>
  <c r="AP5971"/>
  <c r="AO5972"/>
  <c r="AP5972"/>
  <c r="AO5973"/>
  <c r="AP5973"/>
  <c r="AO5974"/>
  <c r="AP5974"/>
  <c r="AO5975"/>
  <c r="AP5975"/>
  <c r="AO5976"/>
  <c r="AP5976"/>
  <c r="AO5977"/>
  <c r="AP5977"/>
  <c r="AO5978"/>
  <c r="AP5978"/>
  <c r="AO5979"/>
  <c r="AP5979"/>
  <c r="AO5980"/>
  <c r="AP5980"/>
  <c r="AO5981"/>
  <c r="AP5981"/>
  <c r="AO5982"/>
  <c r="AP5982"/>
  <c r="AO5983"/>
  <c r="AP5983"/>
  <c r="AO5984"/>
  <c r="AP5984"/>
  <c r="AO5985"/>
  <c r="AP5985"/>
  <c r="AO5986"/>
  <c r="AP5986"/>
  <c r="AO5987"/>
  <c r="AP5987"/>
  <c r="AO5988"/>
  <c r="AP5988"/>
  <c r="AO5989"/>
  <c r="AP5989"/>
  <c r="AO5990"/>
  <c r="AP5990"/>
  <c r="AO5991"/>
  <c r="AP5991"/>
  <c r="AO5992"/>
  <c r="AP5992"/>
  <c r="AO5993"/>
  <c r="AP5993"/>
  <c r="AO5994"/>
  <c r="AP5994"/>
  <c r="AO5995"/>
  <c r="AP5995"/>
  <c r="AO5996"/>
  <c r="AP5996"/>
  <c r="AO5997"/>
  <c r="AP5997"/>
  <c r="AO5998"/>
  <c r="AP5998"/>
  <c r="AO5999"/>
  <c r="AP5999"/>
  <c r="AO6000"/>
  <c r="AP6000"/>
  <c r="AO6001"/>
  <c r="AP6001"/>
  <c r="AO6002"/>
  <c r="AP6002"/>
  <c r="AO6003"/>
  <c r="AP6003"/>
  <c r="AO6004"/>
  <c r="AP6004"/>
  <c r="AO6005"/>
  <c r="AP6005"/>
  <c r="AO6006"/>
  <c r="AP6006"/>
  <c r="AO6007"/>
  <c r="AP6007"/>
  <c r="AO6008"/>
  <c r="AP6008"/>
  <c r="AO6009"/>
  <c r="AP6009"/>
  <c r="AO6010"/>
  <c r="AP6010"/>
  <c r="AO6011"/>
  <c r="AP6011"/>
  <c r="AO6012"/>
  <c r="AP6012"/>
  <c r="AO6013"/>
  <c r="AP6013"/>
  <c r="AO6014"/>
  <c r="AP6014"/>
  <c r="AO6015"/>
  <c r="AP6015"/>
  <c r="AO6016"/>
  <c r="AP6016"/>
  <c r="AO6017"/>
  <c r="AP6017"/>
  <c r="AO6018"/>
  <c r="AP6018"/>
  <c r="AO6019"/>
  <c r="AP6019"/>
  <c r="AO6020"/>
  <c r="AP6020"/>
  <c r="AO6021"/>
  <c r="AP6021"/>
  <c r="AO6022"/>
  <c r="AP6022"/>
  <c r="AO6023"/>
  <c r="AP6023"/>
  <c r="AO6024"/>
  <c r="AP6024"/>
  <c r="AO6025"/>
  <c r="AP6025"/>
  <c r="AO6026"/>
  <c r="AP6026"/>
  <c r="AO6027"/>
  <c r="AP6027"/>
  <c r="AO6028"/>
  <c r="AP6028"/>
  <c r="AO6029"/>
  <c r="AP6029"/>
  <c r="AO6030"/>
  <c r="AP6030"/>
  <c r="AO6031"/>
  <c r="AP6031"/>
  <c r="AO6032"/>
  <c r="AP6032"/>
  <c r="AO6033"/>
  <c r="AP6033"/>
  <c r="AO6034"/>
  <c r="AP6034"/>
  <c r="AO6035"/>
  <c r="AP6035"/>
  <c r="AO6036"/>
  <c r="AP6036"/>
  <c r="AO6037"/>
  <c r="AP6037"/>
  <c r="AO6038"/>
  <c r="AP6038"/>
  <c r="AO6039"/>
  <c r="AP6039"/>
  <c r="AO6040"/>
  <c r="AP6040"/>
  <c r="AO6041"/>
  <c r="AP6041"/>
  <c r="AO6042"/>
  <c r="AP6042"/>
  <c r="AO6043"/>
  <c r="AP6043"/>
  <c r="AO6044"/>
  <c r="AP6044"/>
  <c r="AO6045"/>
  <c r="AP6045"/>
  <c r="AO6046"/>
  <c r="AP6046"/>
  <c r="AO6047"/>
  <c r="AP6047"/>
  <c r="AO6048"/>
  <c r="AP6048"/>
  <c r="AO6049"/>
  <c r="AP6049"/>
  <c r="AO6050"/>
  <c r="AP6050"/>
  <c r="AO6051"/>
  <c r="AP6051"/>
  <c r="AO6052"/>
  <c r="AP6052"/>
  <c r="AO6053"/>
  <c r="AP6053"/>
  <c r="AO6054"/>
  <c r="AP6054"/>
  <c r="AO6055"/>
  <c r="AP6055"/>
  <c r="AO6056"/>
  <c r="AP6056"/>
  <c r="AO6057"/>
  <c r="AP6057"/>
  <c r="AO6058"/>
  <c r="AP6058"/>
  <c r="AO6059"/>
  <c r="AP6059"/>
  <c r="AO6060"/>
  <c r="AP6060"/>
  <c r="AO6061"/>
  <c r="AP6061"/>
  <c r="AO6062"/>
  <c r="AP6062"/>
  <c r="AO6063"/>
  <c r="AP6063"/>
  <c r="AO6064"/>
  <c r="AP6064"/>
  <c r="AO6065"/>
  <c r="AP6065"/>
  <c r="AO6066"/>
  <c r="AP6066"/>
  <c r="AO6067"/>
  <c r="AP6067"/>
  <c r="AO6068"/>
  <c r="AP6068"/>
  <c r="AO6069"/>
  <c r="AP6069"/>
  <c r="AO6070"/>
  <c r="AP6070"/>
  <c r="AO6071"/>
  <c r="AP6071"/>
  <c r="AO6072"/>
  <c r="AP6072"/>
  <c r="AO6073"/>
  <c r="AP6073"/>
  <c r="AO6074"/>
  <c r="AP6074"/>
  <c r="AO6075"/>
  <c r="AP6075"/>
  <c r="AO6076"/>
  <c r="AP6076"/>
  <c r="AO6077"/>
  <c r="AP6077"/>
  <c r="AO6078"/>
  <c r="AP6078"/>
  <c r="AO6079"/>
  <c r="AP6079"/>
  <c r="AO6080"/>
  <c r="AP6080"/>
  <c r="AO6081"/>
  <c r="AP6081"/>
  <c r="AO6082"/>
  <c r="AP6082"/>
  <c r="AO6083"/>
  <c r="AP6083"/>
  <c r="AO6084"/>
  <c r="AP6084"/>
  <c r="AO6085"/>
  <c r="AP6085"/>
  <c r="AO6086"/>
  <c r="AP6086"/>
  <c r="AO6087"/>
  <c r="AP6087"/>
  <c r="AO6088"/>
  <c r="AP6088"/>
  <c r="AO6089"/>
  <c r="AP6089"/>
  <c r="AO6090"/>
  <c r="AP6090"/>
  <c r="AO6091"/>
  <c r="AP6091"/>
  <c r="AO6092"/>
  <c r="AP6092"/>
  <c r="AO6093"/>
  <c r="AP6093"/>
  <c r="AO6094"/>
  <c r="AP6094"/>
  <c r="AO6095"/>
  <c r="AP6095"/>
  <c r="AO6096"/>
  <c r="AP6096"/>
  <c r="AO6097"/>
  <c r="AP6097"/>
  <c r="AO6098"/>
  <c r="AP6098"/>
  <c r="AO6099"/>
  <c r="AP6099"/>
  <c r="AO6100"/>
  <c r="AP6100"/>
  <c r="AO6101"/>
  <c r="AP6101"/>
  <c r="AO6102"/>
  <c r="AP6102"/>
  <c r="AO6103"/>
  <c r="AP6103"/>
  <c r="AO6104"/>
  <c r="AP6104"/>
  <c r="AO6105"/>
  <c r="AP6105"/>
  <c r="AO6106"/>
  <c r="AP6106"/>
  <c r="AO6107"/>
  <c r="AP6107"/>
  <c r="AO6108"/>
  <c r="AP6108"/>
  <c r="AO6109"/>
  <c r="AP6109"/>
  <c r="AO6110"/>
  <c r="AP6110"/>
  <c r="AO6111"/>
  <c r="AP6111"/>
  <c r="AO6112"/>
  <c r="AP6112"/>
  <c r="AO6113"/>
  <c r="AP6113"/>
  <c r="AO6114"/>
  <c r="AP6114"/>
  <c r="AO6115"/>
  <c r="AP6115"/>
  <c r="AO6116"/>
  <c r="AP6116"/>
  <c r="AO6117"/>
  <c r="AP6117"/>
  <c r="AO6118"/>
  <c r="AP6118"/>
  <c r="AO6119"/>
  <c r="AP6119"/>
  <c r="AO6120"/>
  <c r="AP6120"/>
  <c r="AO6121"/>
  <c r="AP6121"/>
  <c r="AO6122"/>
  <c r="AP6122"/>
  <c r="AO6123"/>
  <c r="AP6123"/>
  <c r="AO6124"/>
  <c r="AP6124"/>
  <c r="AO6125"/>
  <c r="AP6125"/>
  <c r="AO6126"/>
  <c r="AP6126"/>
  <c r="AO6127"/>
  <c r="AP6127"/>
  <c r="AO6128"/>
  <c r="AP6128"/>
  <c r="AO6129"/>
  <c r="AP6129"/>
  <c r="AO6130"/>
  <c r="AP6130"/>
  <c r="AO6131"/>
  <c r="AP6131"/>
  <c r="AO6132"/>
  <c r="AP6132"/>
  <c r="AO6133"/>
  <c r="AP6133"/>
  <c r="AO6134"/>
  <c r="AP6134"/>
  <c r="AO6135"/>
  <c r="AP6135"/>
  <c r="AO6136"/>
  <c r="AP6136"/>
  <c r="AO6137"/>
  <c r="AP6137"/>
  <c r="AO6138"/>
  <c r="AP6138"/>
  <c r="AO6139"/>
  <c r="AP6139"/>
  <c r="AO6140"/>
  <c r="AP6140"/>
  <c r="AO6141"/>
  <c r="AP6141"/>
  <c r="AO6142"/>
  <c r="AP6142"/>
  <c r="AO6143"/>
  <c r="AP6143"/>
  <c r="AO6144"/>
  <c r="AP6144"/>
  <c r="AO6145"/>
  <c r="AP6145"/>
  <c r="AO6146"/>
  <c r="AP6146"/>
  <c r="AO6147"/>
  <c r="AP6147"/>
  <c r="AO6148"/>
  <c r="AP6148"/>
  <c r="AO6149"/>
  <c r="AP6149"/>
  <c r="AO6150"/>
  <c r="AP6150"/>
  <c r="AO6151"/>
  <c r="AP6151"/>
  <c r="AO6152"/>
  <c r="AP6152"/>
  <c r="AO6153"/>
  <c r="AP6153"/>
  <c r="AO6154"/>
  <c r="AP6154"/>
  <c r="AO6155"/>
  <c r="AP6155"/>
  <c r="AO6156"/>
  <c r="AP6156"/>
  <c r="AO6157"/>
  <c r="AP6157"/>
  <c r="AO6158"/>
  <c r="AP6158"/>
  <c r="AO6159"/>
  <c r="AP6159"/>
  <c r="AO6160"/>
  <c r="AP6160"/>
  <c r="AO6161"/>
  <c r="AP6161"/>
  <c r="AO6162"/>
  <c r="AP6162"/>
  <c r="AO6163"/>
  <c r="AP6163"/>
  <c r="AO6164"/>
  <c r="AP6164"/>
  <c r="AO6165"/>
  <c r="AP6165"/>
  <c r="AO6166"/>
  <c r="AP6166"/>
  <c r="AO6167"/>
  <c r="AP6167"/>
  <c r="AO6168"/>
  <c r="AP6168"/>
  <c r="AO6169"/>
  <c r="AP6169"/>
  <c r="AO6170"/>
  <c r="AP6170"/>
  <c r="AO6171"/>
  <c r="AP6171"/>
  <c r="AO6172"/>
  <c r="AP6172"/>
  <c r="AO6173"/>
  <c r="AP6173"/>
  <c r="AO6174"/>
  <c r="AP6174"/>
  <c r="AO6175"/>
  <c r="AP6175"/>
  <c r="AO6176"/>
  <c r="AP6176"/>
  <c r="AO6177"/>
  <c r="AP6177"/>
  <c r="AO6178"/>
  <c r="AP6178"/>
  <c r="AO6179"/>
  <c r="AP6179"/>
  <c r="AO6180"/>
  <c r="AP6180"/>
  <c r="AO6181"/>
  <c r="AP6181"/>
  <c r="AO6182"/>
  <c r="AP6182"/>
  <c r="AO6183"/>
  <c r="AP6183"/>
  <c r="AO6184"/>
  <c r="AP6184"/>
  <c r="AO6185"/>
  <c r="AP6185"/>
  <c r="AO6186"/>
  <c r="AP6186"/>
  <c r="AO6187"/>
  <c r="AP6187"/>
  <c r="AO6188"/>
  <c r="AP6188"/>
  <c r="AO6189"/>
  <c r="AP6189"/>
  <c r="AO6190"/>
  <c r="AP6190"/>
  <c r="AO6191"/>
  <c r="AP6191"/>
  <c r="AO6192"/>
  <c r="AP6192"/>
  <c r="AO6193"/>
  <c r="AP6193"/>
  <c r="AO6194"/>
  <c r="AP6194"/>
  <c r="AO6195"/>
  <c r="AP6195"/>
  <c r="AO6196"/>
  <c r="AP6196"/>
  <c r="AO6197"/>
  <c r="AP6197"/>
  <c r="AO6198"/>
  <c r="AP6198"/>
  <c r="AO6199"/>
  <c r="AP6199"/>
  <c r="AO6200"/>
  <c r="AP6200"/>
  <c r="AO6201"/>
  <c r="AP6201"/>
  <c r="AO6202"/>
  <c r="AP6202"/>
  <c r="AO6203"/>
  <c r="AP6203"/>
  <c r="AO6204"/>
  <c r="AP6204"/>
  <c r="AO6205"/>
  <c r="AP6205"/>
  <c r="AO6206"/>
  <c r="AP6206"/>
  <c r="AO6207"/>
  <c r="AP6207"/>
  <c r="AO6208"/>
  <c r="AP6208"/>
  <c r="AO6209"/>
  <c r="AP6209"/>
  <c r="AO6210"/>
  <c r="AP6210"/>
  <c r="AO6211"/>
  <c r="AP6211"/>
  <c r="AO6212"/>
  <c r="AP6212"/>
  <c r="AO6213"/>
  <c r="AP6213"/>
  <c r="AO6214"/>
  <c r="AP6214"/>
  <c r="AO6215"/>
  <c r="AP6215"/>
  <c r="AO6216"/>
  <c r="AP6216"/>
  <c r="AO6217"/>
  <c r="AP6217"/>
  <c r="AO6218"/>
  <c r="AP6218"/>
  <c r="AO6219"/>
  <c r="AP6219"/>
  <c r="AO6220"/>
  <c r="AP6220"/>
  <c r="AO6221"/>
  <c r="AP6221"/>
  <c r="AO6222"/>
  <c r="AP6222"/>
  <c r="AO6223"/>
  <c r="AP6223"/>
  <c r="AO6224"/>
  <c r="AP6224"/>
  <c r="AO6225"/>
  <c r="AP6225"/>
  <c r="AO6226"/>
  <c r="AP6226"/>
  <c r="AO6227"/>
  <c r="AP6227"/>
  <c r="AO6228"/>
  <c r="AP6228"/>
  <c r="AO6229"/>
  <c r="AP6229"/>
  <c r="AO6230"/>
  <c r="AP6230"/>
  <c r="AO6231"/>
  <c r="AP6231"/>
  <c r="AO6232"/>
  <c r="AP6232"/>
  <c r="AO6233"/>
  <c r="AP6233"/>
  <c r="AO6234"/>
  <c r="AP6234"/>
  <c r="AO6235"/>
  <c r="AP6235"/>
  <c r="AO6236"/>
  <c r="AP6236"/>
  <c r="AO6237"/>
  <c r="AP6237"/>
  <c r="AO6238"/>
  <c r="AP6238"/>
  <c r="AO6239"/>
  <c r="AP6239"/>
  <c r="AO6240"/>
  <c r="AP6240"/>
  <c r="AO6241"/>
  <c r="AP6241"/>
  <c r="AO6242"/>
  <c r="AP6242"/>
  <c r="AO6243"/>
  <c r="AP6243"/>
  <c r="AO6244"/>
  <c r="AP6244"/>
  <c r="AO6245"/>
  <c r="AP6245"/>
  <c r="AO6246"/>
  <c r="AP6246"/>
  <c r="AO6247"/>
  <c r="AP6247"/>
  <c r="AO6248"/>
  <c r="AP6248"/>
  <c r="AO6249"/>
  <c r="AP6249"/>
  <c r="AO6250"/>
  <c r="AP6250"/>
  <c r="AO6251"/>
  <c r="AP6251"/>
  <c r="AO6252"/>
  <c r="AP6252"/>
  <c r="AO6253"/>
  <c r="AP6253"/>
  <c r="AO6254"/>
  <c r="AP6254"/>
  <c r="AO6255"/>
  <c r="AP6255"/>
  <c r="AO6256"/>
  <c r="AP6256"/>
  <c r="AO6257"/>
  <c r="AP6257"/>
  <c r="AO6258"/>
  <c r="AP6258"/>
  <c r="AO6259"/>
  <c r="AP6259"/>
  <c r="AO6260"/>
  <c r="AP6260"/>
  <c r="AO6261"/>
  <c r="AP6261"/>
  <c r="AO6262"/>
  <c r="AP6262"/>
  <c r="AO6263"/>
  <c r="AP6263"/>
  <c r="AO6264"/>
  <c r="AP6264"/>
  <c r="AO6265"/>
  <c r="AP6265"/>
  <c r="AO6266"/>
  <c r="AP6266"/>
  <c r="AO6267"/>
  <c r="AP6267"/>
  <c r="AO6268"/>
  <c r="AP6268"/>
  <c r="AO6269"/>
  <c r="AP6269"/>
  <c r="AO6270"/>
  <c r="AP6270"/>
  <c r="AO6271"/>
  <c r="AP6271"/>
  <c r="AO6272"/>
  <c r="AP6272"/>
  <c r="AO6273"/>
  <c r="AP6273"/>
  <c r="AO6274"/>
  <c r="AP6274"/>
  <c r="AO6275"/>
  <c r="AP6275"/>
  <c r="AO6276"/>
  <c r="AP6276"/>
  <c r="AO6277"/>
  <c r="AP6277"/>
  <c r="AO6278"/>
  <c r="AP6278"/>
  <c r="AO6279"/>
  <c r="AP6279"/>
  <c r="AO6280"/>
  <c r="AP6280"/>
  <c r="AO6281"/>
  <c r="AP6281"/>
  <c r="AO6282"/>
  <c r="AP6282"/>
  <c r="AO6283"/>
  <c r="AP6283"/>
  <c r="AO6284"/>
  <c r="AP6284"/>
  <c r="AO6285"/>
  <c r="AP6285"/>
  <c r="AO6286"/>
  <c r="AP6286"/>
  <c r="AO6287"/>
  <c r="AP6287"/>
  <c r="AO6288"/>
  <c r="AP6288"/>
  <c r="AO6289"/>
  <c r="AP6289"/>
  <c r="AO6290"/>
  <c r="AP6290"/>
  <c r="AO6291"/>
  <c r="AP6291"/>
  <c r="AO6292"/>
  <c r="AP6292"/>
  <c r="AO6293"/>
  <c r="AP6293"/>
  <c r="AO6294"/>
  <c r="AP6294"/>
  <c r="AO6295"/>
  <c r="AP6295"/>
  <c r="AO6296"/>
  <c r="AP6296"/>
  <c r="AO6297"/>
  <c r="AP6297"/>
  <c r="AO6298"/>
  <c r="AP6298"/>
  <c r="AO6299"/>
  <c r="AP6299"/>
  <c r="AO6300"/>
  <c r="AP6300"/>
  <c r="AO6301"/>
  <c r="AP6301"/>
  <c r="AO6302"/>
  <c r="AP6302"/>
  <c r="AO6303"/>
  <c r="AP6303"/>
  <c r="AO6304"/>
  <c r="AP6304"/>
  <c r="AO6305"/>
  <c r="AP6305"/>
  <c r="AO6306"/>
  <c r="AP6306"/>
  <c r="AO6307"/>
  <c r="AP6307"/>
  <c r="AO6308"/>
  <c r="AP6308"/>
  <c r="AO6309"/>
  <c r="AP6309"/>
  <c r="AO6310"/>
  <c r="AP6310"/>
  <c r="AO6311"/>
  <c r="AP6311"/>
  <c r="AO6312"/>
  <c r="AP6312"/>
  <c r="AO6313"/>
  <c r="AP6313"/>
  <c r="AO6314"/>
  <c r="AP6314"/>
  <c r="AO6315"/>
  <c r="AP6315"/>
  <c r="AO6316"/>
  <c r="AP6316"/>
  <c r="AO6317"/>
  <c r="AP6317"/>
  <c r="AO6318"/>
  <c r="AP6318"/>
  <c r="AO6319"/>
  <c r="AP6319"/>
  <c r="AO6320"/>
  <c r="AP6320"/>
  <c r="AO6321"/>
  <c r="AP6321"/>
  <c r="AO6322"/>
  <c r="AP6322"/>
  <c r="AO6323"/>
  <c r="AP6323"/>
  <c r="AO6324"/>
  <c r="AP6324"/>
  <c r="AO6325"/>
  <c r="AP6325"/>
  <c r="AO6326"/>
  <c r="AP6326"/>
  <c r="AO6327"/>
  <c r="AP6327"/>
  <c r="AO6328"/>
  <c r="AP6328"/>
  <c r="AO6329"/>
  <c r="AP6329"/>
  <c r="AO6330"/>
  <c r="AP6330"/>
  <c r="AO6331"/>
  <c r="AP6331"/>
  <c r="AO6332"/>
  <c r="AP6332"/>
  <c r="AO6333"/>
  <c r="AP6333"/>
  <c r="AO6334"/>
  <c r="AP6334"/>
  <c r="AO6335"/>
  <c r="AP6335"/>
  <c r="AO6336"/>
  <c r="AP6336"/>
  <c r="AO6337"/>
  <c r="AP6337"/>
  <c r="AO6338"/>
  <c r="AP6338"/>
  <c r="AO6339"/>
  <c r="AP6339"/>
  <c r="AO6340"/>
  <c r="AP6340"/>
  <c r="AO6341"/>
  <c r="AP6341"/>
  <c r="AO6342"/>
  <c r="AP6342"/>
  <c r="AO6343"/>
  <c r="AP6343"/>
  <c r="AO6344"/>
  <c r="AP6344"/>
  <c r="AO6345"/>
  <c r="AP6345"/>
  <c r="AO6346"/>
  <c r="AP6346"/>
  <c r="AO6347"/>
  <c r="AP6347"/>
  <c r="AO6348"/>
  <c r="AP6348"/>
  <c r="AO6349"/>
  <c r="AP6349"/>
  <c r="AO6350"/>
  <c r="AP6350"/>
  <c r="AO6351"/>
  <c r="AP6351"/>
  <c r="AO6352"/>
  <c r="AP6352"/>
  <c r="AO6353"/>
  <c r="AP6353"/>
  <c r="AO6354"/>
  <c r="AP6354"/>
  <c r="AO6355"/>
  <c r="AP6355"/>
  <c r="AO6356"/>
  <c r="AP6356"/>
  <c r="AO6357"/>
  <c r="AP6357"/>
  <c r="AO6358"/>
  <c r="AP6358"/>
  <c r="AO6359"/>
  <c r="AP6359"/>
  <c r="AO6360"/>
  <c r="AP6360"/>
  <c r="AO6361"/>
  <c r="AP6361"/>
  <c r="AO6362"/>
  <c r="AP6362"/>
  <c r="AO6363"/>
  <c r="AP6363"/>
  <c r="AO6364"/>
  <c r="AP6364"/>
  <c r="AO6365"/>
  <c r="AP6365"/>
  <c r="AO6366"/>
  <c r="AP6366"/>
  <c r="AO6367"/>
  <c r="AP6367"/>
  <c r="AO6368"/>
  <c r="AP6368"/>
  <c r="AO6369"/>
  <c r="AP6369"/>
  <c r="AO6370"/>
  <c r="AP6370"/>
  <c r="AO6371"/>
  <c r="AP6371"/>
  <c r="AO6372"/>
  <c r="AP6372"/>
  <c r="AO6373"/>
  <c r="AP6373"/>
  <c r="AO6374"/>
  <c r="AP6374"/>
  <c r="AO6375"/>
  <c r="AP6375"/>
  <c r="AO6376"/>
  <c r="AP6376"/>
  <c r="AO6377"/>
  <c r="AP6377"/>
  <c r="AO6378"/>
  <c r="AP6378"/>
  <c r="AO6379"/>
  <c r="AP6379"/>
  <c r="AO6380"/>
  <c r="AP6380"/>
  <c r="AO6381"/>
  <c r="AP6381"/>
  <c r="AO6382"/>
  <c r="AP6382"/>
  <c r="AO6383"/>
  <c r="AP6383"/>
  <c r="AO6384"/>
  <c r="AP6384"/>
  <c r="AO6385"/>
  <c r="AP6385"/>
  <c r="AO6386"/>
  <c r="AP6386"/>
  <c r="AO6387"/>
  <c r="AP6387"/>
  <c r="AO6388"/>
  <c r="AP6388"/>
  <c r="AO6389"/>
  <c r="AP6389"/>
  <c r="AO6390"/>
  <c r="AP6390"/>
  <c r="AO6391"/>
  <c r="AP6391"/>
  <c r="AO6392"/>
  <c r="AP6392"/>
  <c r="AO6393"/>
  <c r="AP6393"/>
  <c r="AO6394"/>
  <c r="AP6394"/>
  <c r="AO6395"/>
  <c r="AP6395"/>
  <c r="AO6396"/>
  <c r="AP6396"/>
  <c r="AO6397"/>
  <c r="AP6397"/>
  <c r="AO6398"/>
  <c r="AP6398"/>
  <c r="AO6399"/>
  <c r="AP6399"/>
  <c r="AO6400"/>
  <c r="AP6400"/>
  <c r="AO6401"/>
  <c r="AP6401"/>
  <c r="AO6402"/>
  <c r="AP6402"/>
  <c r="AO6403"/>
  <c r="AP6403"/>
  <c r="AO6404"/>
  <c r="AP6404"/>
  <c r="AO6405"/>
  <c r="AP6405"/>
  <c r="AO6406"/>
  <c r="AP6406"/>
  <c r="AO6407"/>
  <c r="AP6407"/>
  <c r="AO6408"/>
  <c r="AP6408"/>
  <c r="AO6409"/>
  <c r="AP6409"/>
  <c r="AO6410"/>
  <c r="AP6410"/>
  <c r="AO6411"/>
  <c r="AP6411"/>
  <c r="AO6412"/>
  <c r="AP6412"/>
  <c r="AO6413"/>
  <c r="AP6413"/>
  <c r="AO6414"/>
  <c r="AP6414"/>
  <c r="AO6415"/>
  <c r="AP6415"/>
  <c r="AO6416"/>
  <c r="AP6416"/>
  <c r="AO6417"/>
  <c r="AP6417"/>
  <c r="AO6418"/>
  <c r="AP6418"/>
  <c r="AO6419"/>
  <c r="AP6419"/>
  <c r="AO6420"/>
  <c r="AP6420"/>
  <c r="AO6421"/>
  <c r="AP6421"/>
  <c r="AO6422"/>
  <c r="AP6422"/>
  <c r="AO6423"/>
  <c r="AP6423"/>
  <c r="AO6424"/>
  <c r="AP6424"/>
  <c r="AO6425"/>
  <c r="AP6425"/>
  <c r="AO6426"/>
  <c r="AP6426"/>
  <c r="AO6427"/>
  <c r="AP6427"/>
  <c r="AO6428"/>
  <c r="AP6428"/>
  <c r="AO6429"/>
  <c r="AP6429"/>
  <c r="AO6430"/>
  <c r="AP6430"/>
  <c r="AO6431"/>
  <c r="AP6431"/>
  <c r="AO6432"/>
  <c r="AP6432"/>
  <c r="AO6433"/>
  <c r="AP6433"/>
  <c r="AO6434"/>
  <c r="AP6434"/>
  <c r="AO6435"/>
  <c r="AP6435"/>
  <c r="AO6436"/>
  <c r="AP6436"/>
  <c r="AO6437"/>
  <c r="AP6437"/>
  <c r="AO6438"/>
  <c r="AP6438"/>
  <c r="AO6439"/>
  <c r="AP6439"/>
  <c r="AO6440"/>
  <c r="AP6440"/>
  <c r="AO6441"/>
  <c r="AP6441"/>
  <c r="AO6442"/>
  <c r="AP6442"/>
  <c r="AO6443"/>
  <c r="AP6443"/>
  <c r="AO6444"/>
  <c r="AP6444"/>
  <c r="AO6445"/>
  <c r="AP6445"/>
  <c r="AO6446"/>
  <c r="AP6446"/>
  <c r="AO6447"/>
  <c r="AP6447"/>
  <c r="AO6448"/>
  <c r="AP6448"/>
  <c r="AO6449"/>
  <c r="AP6449"/>
  <c r="AO6450"/>
  <c r="AP6450"/>
  <c r="AO6451"/>
  <c r="AP6451"/>
  <c r="AO6452"/>
  <c r="AP6452"/>
  <c r="AO6453"/>
  <c r="AP6453"/>
  <c r="AO6454"/>
  <c r="AP6454"/>
  <c r="AO6455"/>
  <c r="AP6455"/>
  <c r="AO6456"/>
  <c r="AP6456"/>
  <c r="AO6457"/>
  <c r="AP6457"/>
  <c r="AO6458"/>
  <c r="AP6458"/>
  <c r="AO6459"/>
  <c r="AP6459"/>
  <c r="AO6460"/>
  <c r="AP6460"/>
  <c r="AO6461"/>
  <c r="AP6461"/>
  <c r="AO6462"/>
  <c r="AP6462"/>
  <c r="AO6463"/>
  <c r="AP6463"/>
  <c r="AO6464"/>
  <c r="AP6464"/>
  <c r="AO6465"/>
  <c r="AP6465"/>
  <c r="AO6466"/>
  <c r="AP6466"/>
  <c r="AO6467"/>
  <c r="AP6467"/>
  <c r="AO6468"/>
  <c r="AP6468"/>
  <c r="AO6469"/>
  <c r="AP6469"/>
  <c r="AO6470"/>
  <c r="AP6470"/>
  <c r="AO6471"/>
  <c r="AP6471"/>
  <c r="AO6472"/>
  <c r="AP6472"/>
  <c r="AO6473"/>
  <c r="AP6473"/>
  <c r="AO6474"/>
  <c r="AP6474"/>
  <c r="AO6475"/>
  <c r="AP6475"/>
  <c r="AO6476"/>
  <c r="AP6476"/>
  <c r="AO6477"/>
  <c r="AP6477"/>
  <c r="AO6478"/>
  <c r="AP6478"/>
  <c r="AO6479"/>
  <c r="AP6479"/>
  <c r="AO6480"/>
  <c r="AP6480"/>
  <c r="AO6481"/>
  <c r="AP6481"/>
  <c r="AO6482"/>
  <c r="AP6482"/>
  <c r="AO6483"/>
  <c r="AP6483"/>
  <c r="AO6484"/>
  <c r="AP6484"/>
  <c r="AO6485"/>
  <c r="AP6485"/>
  <c r="AO6486"/>
  <c r="AP6486"/>
  <c r="AO6487"/>
  <c r="AP6487"/>
  <c r="AO6488"/>
  <c r="AP6488"/>
  <c r="AO6489"/>
  <c r="AP6489"/>
  <c r="AO6490"/>
  <c r="AP6490"/>
  <c r="AO6491"/>
  <c r="AP6491"/>
  <c r="AO6492"/>
  <c r="AP6492"/>
  <c r="AO6493"/>
  <c r="AP6493"/>
  <c r="AO6494"/>
  <c r="AP6494"/>
  <c r="AO6495"/>
  <c r="AP6495"/>
  <c r="AO6496"/>
  <c r="AP6496"/>
  <c r="AO6497"/>
  <c r="AP6497"/>
  <c r="AO6498"/>
  <c r="AP6498"/>
  <c r="AO6499"/>
  <c r="AP6499"/>
  <c r="AO6500"/>
  <c r="AP6500"/>
  <c r="AO6501"/>
  <c r="AP6501"/>
  <c r="AO6502"/>
  <c r="AP6502"/>
  <c r="AO6503"/>
  <c r="AP6503"/>
  <c r="AO6504"/>
  <c r="AP6504"/>
  <c r="AO6505"/>
  <c r="AP6505"/>
  <c r="AO6506"/>
  <c r="AP6506"/>
  <c r="AO6507"/>
  <c r="AP6507"/>
  <c r="AO6508"/>
  <c r="AP6508"/>
  <c r="AO6509"/>
  <c r="AP6509"/>
  <c r="AO6510"/>
  <c r="AP6510"/>
  <c r="AO6511"/>
  <c r="AP6511"/>
  <c r="AO6512"/>
  <c r="AP6512"/>
  <c r="AO6513"/>
  <c r="AP6513"/>
  <c r="AO6514"/>
  <c r="AP6514"/>
  <c r="AO6515"/>
  <c r="AP6515"/>
  <c r="AO6516"/>
  <c r="AP6516"/>
  <c r="AO6517"/>
  <c r="AP6517"/>
  <c r="AO6518"/>
  <c r="AP6518"/>
  <c r="AO6519"/>
  <c r="AP6519"/>
  <c r="AO6520"/>
  <c r="AP6520"/>
  <c r="AO6521"/>
  <c r="AP6521"/>
  <c r="AO6522"/>
  <c r="AP6522"/>
  <c r="AO6523"/>
  <c r="AP6523"/>
  <c r="AO6524"/>
  <c r="AP6524"/>
  <c r="AO6525"/>
  <c r="AP6525"/>
  <c r="AO6526"/>
  <c r="AP6526"/>
  <c r="AO6527"/>
  <c r="AP6527"/>
  <c r="AO6528"/>
  <c r="AP6528"/>
  <c r="AO6529"/>
  <c r="AP6529"/>
  <c r="AO6530"/>
  <c r="AP6530"/>
  <c r="AO6531"/>
  <c r="AP6531"/>
  <c r="AO6532"/>
  <c r="AP6532"/>
  <c r="AO6533"/>
  <c r="AP6533"/>
  <c r="AO6534"/>
  <c r="AP6534"/>
  <c r="AO6535"/>
  <c r="AP6535"/>
  <c r="AO6536"/>
  <c r="AP6536"/>
  <c r="AO6537"/>
  <c r="AP6537"/>
  <c r="AO6538"/>
  <c r="AP6538"/>
  <c r="AO6539"/>
  <c r="AP6539"/>
  <c r="AO6540"/>
  <c r="AP6540"/>
  <c r="AO6541"/>
  <c r="AP6541"/>
  <c r="AO6542"/>
  <c r="AP6542"/>
  <c r="AO6543"/>
  <c r="AP6543"/>
  <c r="AO6544"/>
  <c r="AP6544"/>
  <c r="AO6545"/>
  <c r="AP6545"/>
  <c r="AO6546"/>
  <c r="AP6546"/>
  <c r="AO6547"/>
  <c r="AP6547"/>
  <c r="AO6548"/>
  <c r="AP6548"/>
  <c r="AO6549"/>
  <c r="AP6549"/>
  <c r="AO6550"/>
  <c r="AP6550"/>
  <c r="AO6551"/>
  <c r="AP6551"/>
  <c r="AO6552"/>
  <c r="AP6552"/>
  <c r="AO6553"/>
  <c r="AP6553"/>
  <c r="AO6554"/>
  <c r="AP6554"/>
  <c r="AO6555"/>
  <c r="AP6555"/>
  <c r="AO6556"/>
  <c r="AP6556"/>
  <c r="AO6557"/>
  <c r="AP6557"/>
  <c r="AO6558"/>
  <c r="AP6558"/>
  <c r="AO6559"/>
  <c r="AP6559"/>
  <c r="AO6560"/>
  <c r="AP6560"/>
  <c r="AO6561"/>
  <c r="AP6561"/>
  <c r="AO6562"/>
  <c r="AP6562"/>
  <c r="AO6563"/>
  <c r="AP6563"/>
  <c r="AO6564"/>
  <c r="AP6564"/>
  <c r="AO6565"/>
  <c r="AP6565"/>
  <c r="AO6566"/>
  <c r="AP6566"/>
  <c r="AO6567"/>
  <c r="AP6567"/>
  <c r="AO6568"/>
  <c r="AP6568"/>
  <c r="AO6569"/>
  <c r="AP6569"/>
  <c r="AO6570"/>
  <c r="AP6570"/>
  <c r="AO6571"/>
  <c r="AP6571"/>
  <c r="AO6572"/>
  <c r="AP6572"/>
  <c r="AO6573"/>
  <c r="AP6573"/>
  <c r="AO6574"/>
  <c r="AP6574"/>
  <c r="AO6575"/>
  <c r="AP6575"/>
  <c r="AO6576"/>
  <c r="AP6576"/>
  <c r="AO6577"/>
  <c r="AP6577"/>
  <c r="AO6578"/>
  <c r="AP6578"/>
  <c r="AO6579"/>
  <c r="AP6579"/>
  <c r="AO6580"/>
  <c r="AP6580"/>
  <c r="AO6581"/>
  <c r="AP6581"/>
  <c r="AO6582"/>
  <c r="AP6582"/>
  <c r="AO6583"/>
  <c r="AP6583"/>
  <c r="AO6584"/>
  <c r="AP6584"/>
  <c r="AO6585"/>
  <c r="AP6585"/>
  <c r="AO6586"/>
  <c r="AP6586"/>
  <c r="AO6587"/>
  <c r="AP6587"/>
  <c r="AO6588"/>
  <c r="AP6588"/>
  <c r="AO6589"/>
  <c r="AP6589"/>
  <c r="AO6590"/>
  <c r="AP6590"/>
  <c r="AO6591"/>
  <c r="AP6591"/>
  <c r="AO6592"/>
  <c r="AP6592"/>
  <c r="AO6593"/>
  <c r="AP6593"/>
  <c r="AO6594"/>
  <c r="AP6594"/>
  <c r="AO6595"/>
  <c r="AP6595"/>
  <c r="AO6596"/>
  <c r="AP6596"/>
  <c r="AO6597"/>
  <c r="AP6597"/>
  <c r="AO6598"/>
  <c r="AP6598"/>
  <c r="AO6599"/>
  <c r="AP6599"/>
  <c r="AO6600"/>
  <c r="AP6600"/>
  <c r="AO6601"/>
  <c r="AP6601"/>
  <c r="AO6602"/>
  <c r="AP6602"/>
  <c r="AO6603"/>
  <c r="AP6603"/>
  <c r="AO6604"/>
  <c r="AP6604"/>
  <c r="AO6605"/>
  <c r="AP6605"/>
  <c r="AO6606"/>
  <c r="AP6606"/>
  <c r="AO6607"/>
  <c r="AP6607"/>
  <c r="AO6608"/>
  <c r="AP6608"/>
  <c r="AO6609"/>
  <c r="AP6609"/>
  <c r="AO6610"/>
  <c r="AP6610"/>
  <c r="AO6611"/>
  <c r="AP6611"/>
  <c r="AO6612"/>
  <c r="AP6612"/>
  <c r="AO6613"/>
  <c r="AP6613"/>
  <c r="AO6614"/>
  <c r="AP6614"/>
  <c r="AO6615"/>
  <c r="AP6615"/>
  <c r="AO6616"/>
  <c r="AP6616"/>
  <c r="AO6617"/>
  <c r="AP6617"/>
  <c r="AO6618"/>
  <c r="AP6618"/>
  <c r="AO6619"/>
  <c r="AP6619"/>
  <c r="AO6620"/>
  <c r="AP6620"/>
  <c r="AO6621"/>
  <c r="AP6621"/>
  <c r="AO6622"/>
  <c r="AP6622"/>
  <c r="AO6623"/>
  <c r="AP6623"/>
  <c r="AO6624"/>
  <c r="AP6624"/>
  <c r="AO6625"/>
  <c r="AP6625"/>
  <c r="AO6626"/>
  <c r="AP6626"/>
  <c r="AO6627"/>
  <c r="AP6627"/>
  <c r="AO6628"/>
  <c r="AP6628"/>
  <c r="AO6629"/>
  <c r="AP6629"/>
  <c r="AO6630"/>
  <c r="AP6630"/>
  <c r="AO6631"/>
  <c r="AP6631"/>
  <c r="AO6632"/>
  <c r="AP6632"/>
  <c r="AO6633"/>
  <c r="AP6633"/>
  <c r="AO6634"/>
  <c r="AP6634"/>
  <c r="AO6635"/>
  <c r="AP6635"/>
  <c r="AO6636"/>
  <c r="AP6636"/>
  <c r="AO6637"/>
  <c r="AP6637"/>
  <c r="AO6638"/>
  <c r="AP6638"/>
  <c r="AO6639"/>
  <c r="AP6639"/>
  <c r="AO6640"/>
  <c r="AP6640"/>
  <c r="AO6641"/>
  <c r="AP6641"/>
  <c r="AO6642"/>
  <c r="AP6642"/>
  <c r="AO6643"/>
  <c r="AP6643"/>
  <c r="AO6644"/>
  <c r="AP6644"/>
  <c r="AO6645"/>
  <c r="AP6645"/>
  <c r="AO6646"/>
  <c r="AP6646"/>
  <c r="AO6647"/>
  <c r="AP6647"/>
  <c r="AO6648"/>
  <c r="AP6648"/>
  <c r="AO6649"/>
  <c r="AP6649"/>
  <c r="AO6650"/>
  <c r="AP6650"/>
  <c r="AO6651"/>
  <c r="AP6651"/>
  <c r="AO6652"/>
  <c r="AP6652"/>
  <c r="AO6653"/>
  <c r="AP6653"/>
  <c r="AO6654"/>
  <c r="AP6654"/>
  <c r="AO6655"/>
  <c r="AP6655"/>
  <c r="AO6656"/>
  <c r="AP6656"/>
  <c r="AO6657"/>
  <c r="AP6657"/>
  <c r="AO6658"/>
  <c r="AP6658"/>
  <c r="AO6659"/>
  <c r="AP6659"/>
  <c r="AO6660"/>
  <c r="AP6660"/>
  <c r="AO6661"/>
  <c r="AP6661"/>
  <c r="AO6662"/>
  <c r="AP6662"/>
  <c r="AO6663"/>
  <c r="AP6663"/>
  <c r="AO6664"/>
  <c r="AP6664"/>
  <c r="AO6665"/>
  <c r="AP6665"/>
  <c r="AO6666"/>
  <c r="AP6666"/>
  <c r="AO6667"/>
  <c r="AP6667"/>
  <c r="AO6668"/>
  <c r="AP6668"/>
  <c r="AO6669"/>
  <c r="AP6669"/>
  <c r="AO6670"/>
  <c r="AP6670"/>
  <c r="AO6671"/>
  <c r="AP6671"/>
  <c r="AO6672"/>
  <c r="AP6672"/>
  <c r="AO6673"/>
  <c r="AP6673"/>
  <c r="AO6674"/>
  <c r="AP6674"/>
  <c r="AO6675"/>
  <c r="AP6675"/>
  <c r="AO6676"/>
  <c r="AP6676"/>
  <c r="AO6677"/>
  <c r="AP6677"/>
  <c r="AO6678"/>
  <c r="AP6678"/>
  <c r="AO6679"/>
  <c r="AP6679"/>
  <c r="AO6680"/>
  <c r="AP6680"/>
  <c r="AO6681"/>
  <c r="AP6681"/>
  <c r="AO6682"/>
  <c r="AP6682"/>
  <c r="AO6683"/>
  <c r="AP6683"/>
  <c r="AO6684"/>
  <c r="AP6684"/>
  <c r="AO6685"/>
  <c r="AP6685"/>
  <c r="AO6686"/>
  <c r="AP6686"/>
  <c r="AO6687"/>
  <c r="AP6687"/>
  <c r="AO6688"/>
  <c r="AP6688"/>
  <c r="AO6689"/>
  <c r="AP6689"/>
  <c r="AO6690"/>
  <c r="AP6690"/>
  <c r="AO6691"/>
  <c r="AP6691"/>
  <c r="AO6692"/>
  <c r="AP6692"/>
  <c r="AO6693"/>
  <c r="AP6693"/>
  <c r="AO6694"/>
  <c r="AP6694"/>
  <c r="AO6695"/>
  <c r="AP6695"/>
  <c r="AO6696"/>
  <c r="AP6696"/>
  <c r="AO6697"/>
  <c r="AP6697"/>
  <c r="AO6698"/>
  <c r="AP6698"/>
  <c r="AO6699"/>
  <c r="AP6699"/>
  <c r="AO6700"/>
  <c r="AP6700"/>
  <c r="AO6701"/>
  <c r="AP6701"/>
  <c r="AO6702"/>
  <c r="AP6702"/>
  <c r="AO6703"/>
  <c r="AP6703"/>
  <c r="AO6704"/>
  <c r="AP6704"/>
  <c r="AO6705"/>
  <c r="AP6705"/>
  <c r="AO6706"/>
  <c r="AP6706"/>
  <c r="AO6707"/>
  <c r="AP6707"/>
  <c r="AO6708"/>
  <c r="AP6708"/>
  <c r="AO6709"/>
  <c r="AP6709"/>
  <c r="AO6710"/>
  <c r="AP6710"/>
  <c r="AO6711"/>
  <c r="AP6711"/>
  <c r="AO6712"/>
  <c r="AP6712"/>
  <c r="AO6713"/>
  <c r="AP6713"/>
  <c r="AO6714"/>
  <c r="AP6714"/>
  <c r="AO6715"/>
  <c r="AP6715"/>
  <c r="AO6716"/>
  <c r="AP6716"/>
  <c r="AO6717"/>
  <c r="AP6717"/>
  <c r="AO6718"/>
  <c r="AP6718"/>
  <c r="AO6719"/>
  <c r="AP6719"/>
  <c r="AO6720"/>
  <c r="AP6720"/>
  <c r="AO6721"/>
  <c r="AP6721"/>
  <c r="AO6722"/>
  <c r="AP6722"/>
  <c r="AO6723"/>
  <c r="AP6723"/>
  <c r="AO6724"/>
  <c r="AP6724"/>
  <c r="AO6725"/>
  <c r="AP6725"/>
  <c r="AO6726"/>
  <c r="AP6726"/>
  <c r="AO6727"/>
  <c r="AP6727"/>
  <c r="AO6728"/>
  <c r="AP6728"/>
  <c r="AO6729"/>
  <c r="AP6729"/>
  <c r="AO6730"/>
  <c r="AP6730"/>
  <c r="AO6731"/>
  <c r="AP6731"/>
  <c r="AO6732"/>
  <c r="AP6732"/>
  <c r="AO6733"/>
  <c r="AP6733"/>
  <c r="AO6734"/>
  <c r="AP6734"/>
  <c r="AO6735"/>
  <c r="AP6735"/>
  <c r="AO6736"/>
  <c r="AP6736"/>
  <c r="AO6737"/>
  <c r="AP6737"/>
  <c r="AO6738"/>
  <c r="AP6738"/>
  <c r="AO6739"/>
  <c r="AP6739"/>
  <c r="AO6740"/>
  <c r="AP6740"/>
  <c r="AO6741"/>
  <c r="AP6741"/>
  <c r="AO6742"/>
  <c r="AP6742"/>
  <c r="AO6743"/>
  <c r="AP6743"/>
  <c r="AO6744"/>
  <c r="AP6744"/>
  <c r="AO6745"/>
  <c r="AP6745"/>
  <c r="AO6746"/>
  <c r="AP6746"/>
  <c r="AO6747"/>
  <c r="AP6747"/>
  <c r="AO6748"/>
  <c r="AP6748"/>
  <c r="AO6749"/>
  <c r="AP6749"/>
  <c r="AO6750"/>
  <c r="AP6750"/>
  <c r="AO6751"/>
  <c r="AP6751"/>
  <c r="AO6752"/>
  <c r="AP6752"/>
  <c r="AO6753"/>
  <c r="AP6753"/>
  <c r="AO6754"/>
  <c r="AP6754"/>
  <c r="AO6755"/>
  <c r="AP6755"/>
  <c r="AO6756"/>
  <c r="AP6756"/>
  <c r="AO6757"/>
  <c r="AP6757"/>
  <c r="AO6758"/>
  <c r="AP6758"/>
  <c r="AO6759"/>
  <c r="AP6759"/>
  <c r="AO6760"/>
  <c r="AP6760"/>
  <c r="AO6761"/>
  <c r="AP6761"/>
  <c r="AO6762"/>
  <c r="AP6762"/>
  <c r="AO6763"/>
  <c r="AP6763"/>
  <c r="AO6764"/>
  <c r="AP6764"/>
  <c r="AO6765"/>
  <c r="AP6765"/>
  <c r="AO6766"/>
  <c r="AP6766"/>
  <c r="AO6767"/>
  <c r="AP6767"/>
  <c r="AO6768"/>
  <c r="AP6768"/>
  <c r="AO6769"/>
  <c r="AP6769"/>
  <c r="AO6770"/>
  <c r="AP6770"/>
  <c r="AO6771"/>
  <c r="AP6771"/>
  <c r="AO6772"/>
  <c r="AP6772"/>
  <c r="AO6773"/>
  <c r="AP6773"/>
  <c r="AO6774"/>
  <c r="AP6774"/>
  <c r="AO6775"/>
  <c r="AP6775"/>
  <c r="AO6776"/>
  <c r="AP6776"/>
  <c r="AO6777"/>
  <c r="AP6777"/>
  <c r="AO6778"/>
  <c r="AP6778"/>
  <c r="AO6779"/>
  <c r="AP6779"/>
  <c r="AO6780"/>
  <c r="AP6780"/>
  <c r="AO6781"/>
  <c r="AP6781"/>
  <c r="AO6782"/>
  <c r="AP6782"/>
  <c r="AO6783"/>
  <c r="AP6783"/>
  <c r="AO6784"/>
  <c r="AP6784"/>
  <c r="AO6785"/>
  <c r="AP6785"/>
  <c r="AO6786"/>
  <c r="AP6786"/>
  <c r="AO6787"/>
  <c r="AP6787"/>
  <c r="AO6788"/>
  <c r="AP6788"/>
  <c r="AO6789"/>
  <c r="AP6789"/>
  <c r="AO6790"/>
  <c r="AP6790"/>
  <c r="AO6791"/>
  <c r="AP6791"/>
  <c r="AO6792"/>
  <c r="AP6792"/>
  <c r="AO6793"/>
  <c r="AP6793"/>
  <c r="AO6794"/>
  <c r="AP6794"/>
  <c r="AO6795"/>
  <c r="AP6795"/>
  <c r="AO6796"/>
  <c r="AP6796"/>
  <c r="AO6797"/>
  <c r="AP6797"/>
  <c r="AO6798"/>
  <c r="AP6798"/>
  <c r="AO6799"/>
  <c r="AP6799"/>
  <c r="AO6800"/>
  <c r="AP6800"/>
  <c r="AO6801"/>
  <c r="AP6801"/>
  <c r="AO6802"/>
  <c r="AP6802"/>
  <c r="AO6803"/>
  <c r="AP6803"/>
  <c r="AO6804"/>
  <c r="AP6804"/>
  <c r="AO6805"/>
  <c r="AP6805"/>
  <c r="AO6806"/>
  <c r="AP6806"/>
  <c r="AO6807"/>
  <c r="AP6807"/>
  <c r="AO6808"/>
  <c r="AP6808"/>
  <c r="AO6809"/>
  <c r="AP6809"/>
  <c r="AO6810"/>
  <c r="AP6810"/>
  <c r="AO6811"/>
  <c r="AP6811"/>
  <c r="AO6812"/>
  <c r="AP6812"/>
  <c r="AO6813"/>
  <c r="AP6813"/>
  <c r="AO6814"/>
  <c r="AP6814"/>
  <c r="AO6815"/>
  <c r="AP6815"/>
  <c r="AO6816"/>
  <c r="AP6816"/>
  <c r="AO6817"/>
  <c r="AP6817"/>
  <c r="AO6818"/>
  <c r="AP6818"/>
  <c r="AO6819"/>
  <c r="AP6819"/>
  <c r="AO6820"/>
  <c r="AP6820"/>
  <c r="AO6821"/>
  <c r="AP6821"/>
  <c r="AO6822"/>
  <c r="AP6822"/>
  <c r="AO6823"/>
  <c r="AP6823"/>
  <c r="AO6824"/>
  <c r="AP6824"/>
  <c r="AO6825"/>
  <c r="AP6825"/>
  <c r="AO6826"/>
  <c r="AP6826"/>
  <c r="AO6827"/>
  <c r="AP6827"/>
  <c r="AO6828"/>
  <c r="AP6828"/>
  <c r="AO6829"/>
  <c r="AP6829"/>
  <c r="AO6830"/>
  <c r="AP6830"/>
  <c r="AO6831"/>
  <c r="AP6831"/>
  <c r="AO6832"/>
  <c r="AP6832"/>
  <c r="AO6833"/>
  <c r="AP6833"/>
  <c r="AO6834"/>
  <c r="AP6834"/>
  <c r="AO6835"/>
  <c r="AP6835"/>
  <c r="AO6836"/>
  <c r="AP6836"/>
  <c r="AO6837"/>
  <c r="AP6837"/>
  <c r="AO6838"/>
  <c r="AP6838"/>
  <c r="AO6839"/>
  <c r="AP6839"/>
  <c r="AO6840"/>
  <c r="AP6840"/>
  <c r="AO6841"/>
  <c r="AP6841"/>
  <c r="AO6842"/>
  <c r="AP6842"/>
  <c r="AO6843"/>
  <c r="AP6843"/>
  <c r="AO6844"/>
  <c r="AP6844"/>
  <c r="AO6845"/>
  <c r="AP6845"/>
  <c r="AO6846"/>
  <c r="AP6846"/>
  <c r="AO6847"/>
  <c r="AP6847"/>
  <c r="AO6848"/>
  <c r="AP6848"/>
  <c r="AO6849"/>
  <c r="AP6849"/>
  <c r="AO6850"/>
  <c r="AP6850"/>
  <c r="AO6851"/>
  <c r="AP6851"/>
  <c r="AO6852"/>
  <c r="AP6852"/>
  <c r="AO6853"/>
  <c r="AP6853"/>
  <c r="AO6854"/>
  <c r="AP6854"/>
  <c r="AO6855"/>
  <c r="AP6855"/>
  <c r="AO6856"/>
  <c r="AP6856"/>
  <c r="AO6857"/>
  <c r="AP6857"/>
  <c r="AO6858"/>
  <c r="AP6858"/>
  <c r="AO6859"/>
  <c r="AP6859"/>
  <c r="AO6860"/>
  <c r="AP6860"/>
  <c r="AO6861"/>
  <c r="AP6861"/>
  <c r="AO6862"/>
  <c r="AP6862"/>
  <c r="AO6863"/>
  <c r="AP6863"/>
  <c r="AO6864"/>
  <c r="AP6864"/>
  <c r="AO6865"/>
  <c r="AP6865"/>
  <c r="AO6866"/>
  <c r="AP6866"/>
  <c r="AO6867"/>
  <c r="AP6867"/>
  <c r="AO6868"/>
  <c r="AP6868"/>
  <c r="AO6869"/>
  <c r="AP6869"/>
  <c r="AO6870"/>
  <c r="AP6870"/>
  <c r="AO6871"/>
  <c r="AP6871"/>
  <c r="AO6872"/>
  <c r="AP6872"/>
  <c r="AO6873"/>
  <c r="AP6873"/>
  <c r="AO6874"/>
  <c r="AP6874"/>
  <c r="AO6875"/>
  <c r="AP6875"/>
  <c r="AO6876"/>
  <c r="AP6876"/>
  <c r="AO6877"/>
  <c r="AP6877"/>
  <c r="AO6878"/>
  <c r="AP6878"/>
  <c r="AO6879"/>
  <c r="AP6879"/>
  <c r="AO6880"/>
  <c r="AP6880"/>
  <c r="AO6881"/>
  <c r="AP6881"/>
  <c r="AO6882"/>
  <c r="AP6882"/>
  <c r="AO6883"/>
  <c r="AP6883"/>
  <c r="AO6884"/>
  <c r="AP6884"/>
  <c r="AO6885"/>
  <c r="AP6885"/>
  <c r="AO6886"/>
  <c r="AP6886"/>
  <c r="AO6887"/>
  <c r="AP6887"/>
  <c r="AO6888"/>
  <c r="AP6888"/>
  <c r="AO6889"/>
  <c r="AP6889"/>
  <c r="AO6890"/>
  <c r="AP6890"/>
  <c r="AO6891"/>
  <c r="AP6891"/>
  <c r="AO6892"/>
  <c r="AP6892"/>
  <c r="AO6893"/>
  <c r="AP6893"/>
  <c r="AO6894"/>
  <c r="AP6894"/>
  <c r="AO6895"/>
  <c r="AP6895"/>
  <c r="AO6896"/>
  <c r="AP6896"/>
  <c r="AO6897"/>
  <c r="AP6897"/>
  <c r="AO6898"/>
  <c r="AP6898"/>
  <c r="AO6899"/>
  <c r="AP6899"/>
  <c r="AO6900"/>
  <c r="AP6900"/>
  <c r="AO6901"/>
  <c r="AP6901"/>
  <c r="AO6902"/>
  <c r="AP6902"/>
  <c r="AO6903"/>
  <c r="AP6903"/>
  <c r="AO6904"/>
  <c r="AP6904"/>
  <c r="AO6905"/>
  <c r="AP6905"/>
  <c r="AO6906"/>
  <c r="AP6906"/>
  <c r="AO6907"/>
  <c r="AP6907"/>
  <c r="AO6908"/>
  <c r="AP6908"/>
  <c r="AO6909"/>
  <c r="AP6909"/>
  <c r="AO6910"/>
  <c r="AP6910"/>
  <c r="AO6911"/>
  <c r="AP6911"/>
  <c r="AO6912"/>
  <c r="AP6912"/>
  <c r="AO6913"/>
  <c r="AP6913"/>
  <c r="AO6914"/>
  <c r="AP6914"/>
  <c r="AO6915"/>
  <c r="AP6915"/>
  <c r="AO6916"/>
  <c r="AP6916"/>
  <c r="AO6917"/>
  <c r="AP6917"/>
  <c r="AO6918"/>
  <c r="AP6918"/>
  <c r="AO6919"/>
  <c r="AP6919"/>
  <c r="AO6920"/>
  <c r="AP6920"/>
  <c r="AO6921"/>
  <c r="AP6921"/>
  <c r="AO6922"/>
  <c r="AP6922"/>
  <c r="AO6923"/>
  <c r="AP6923"/>
  <c r="AO6924"/>
  <c r="AP6924"/>
  <c r="AO6925"/>
  <c r="AP6925"/>
  <c r="AO6926"/>
  <c r="AP6926"/>
  <c r="AO6927"/>
  <c r="AP6927"/>
  <c r="AO6928"/>
  <c r="AP6928"/>
  <c r="AO6929"/>
  <c r="AP6929"/>
  <c r="AO6930"/>
  <c r="AP6930"/>
  <c r="AO6931"/>
  <c r="AP6931"/>
  <c r="AO6932"/>
  <c r="AP6932"/>
  <c r="AO6933"/>
  <c r="AP6933"/>
  <c r="AO6934"/>
  <c r="AP6934"/>
  <c r="AO6935"/>
  <c r="AP6935"/>
  <c r="AO6936"/>
  <c r="AP6936"/>
  <c r="AO6937"/>
  <c r="AP6937"/>
  <c r="AO6938"/>
  <c r="AP6938"/>
  <c r="AO6939"/>
  <c r="AP6939"/>
  <c r="AO6940"/>
  <c r="AP6940"/>
  <c r="AO6941"/>
  <c r="AP6941"/>
  <c r="AO6942"/>
  <c r="AP6942"/>
  <c r="AO6943"/>
  <c r="AP6943"/>
  <c r="AO6944"/>
  <c r="AP6944"/>
  <c r="AO6945"/>
  <c r="AP6945"/>
  <c r="AO6946"/>
  <c r="AP6946"/>
  <c r="AO6947"/>
  <c r="AP6947"/>
  <c r="AO6948"/>
  <c r="AP6948"/>
  <c r="AO6949"/>
  <c r="AP6949"/>
  <c r="AO6950"/>
  <c r="AP6950"/>
  <c r="AO6951"/>
  <c r="AP6951"/>
  <c r="AO6952"/>
  <c r="AP6952"/>
  <c r="AO6953"/>
  <c r="AP6953"/>
  <c r="AO6954"/>
  <c r="AP6954"/>
  <c r="AO6955"/>
  <c r="AP6955"/>
  <c r="AO6956"/>
  <c r="AP6956"/>
  <c r="AO6957"/>
  <c r="AP6957"/>
  <c r="AO6958"/>
  <c r="AP6958"/>
  <c r="AO6959"/>
  <c r="AP6959"/>
  <c r="AO6960"/>
  <c r="AP6960"/>
  <c r="AO6961"/>
  <c r="AP6961"/>
  <c r="AO6962"/>
  <c r="AP6962"/>
  <c r="AO6963"/>
  <c r="AP6963"/>
  <c r="AO6964"/>
  <c r="AP6964"/>
  <c r="AO6965"/>
  <c r="AP6965"/>
  <c r="AO6966"/>
  <c r="AP6966"/>
  <c r="AO6967"/>
  <c r="AP6967"/>
  <c r="AO6968"/>
  <c r="AP6968"/>
  <c r="AO6969"/>
  <c r="AP6969"/>
  <c r="AO6970"/>
  <c r="AP6970"/>
  <c r="AO6971"/>
  <c r="AP6971"/>
  <c r="AO6972"/>
  <c r="AP6972"/>
  <c r="AO6973"/>
  <c r="AP6973"/>
  <c r="AO6974"/>
  <c r="AP6974"/>
  <c r="AO6975"/>
  <c r="AP6975"/>
  <c r="AO6976"/>
  <c r="AP6976"/>
  <c r="AO6977"/>
  <c r="AP6977"/>
  <c r="AO6978"/>
  <c r="AP6978"/>
  <c r="AO6979"/>
  <c r="AP6979"/>
  <c r="AO6980"/>
  <c r="AP6980"/>
  <c r="AO6981"/>
  <c r="AP6981"/>
  <c r="AO6982"/>
  <c r="AP6982"/>
  <c r="AO6983"/>
  <c r="AP6983"/>
  <c r="AO6984"/>
  <c r="AP6984"/>
  <c r="AO6985"/>
  <c r="AP6985"/>
  <c r="AO6986"/>
  <c r="AP6986"/>
  <c r="AO6987"/>
  <c r="AP6987"/>
  <c r="AO6988"/>
  <c r="AP6988"/>
  <c r="AO6989"/>
  <c r="AP6989"/>
  <c r="AO6990"/>
  <c r="AP6990"/>
  <c r="AO6991"/>
  <c r="AP6991"/>
  <c r="AO6992"/>
  <c r="AP6992"/>
  <c r="AO6993"/>
  <c r="AP6993"/>
  <c r="AO6994"/>
  <c r="AP6994"/>
  <c r="AO6995"/>
  <c r="AP6995"/>
  <c r="AO6996"/>
  <c r="AP6996"/>
  <c r="AO6997"/>
  <c r="AP6997"/>
  <c r="AO6998"/>
  <c r="AP6998"/>
  <c r="AO6999"/>
  <c r="AP6999"/>
  <c r="AO7000"/>
  <c r="AP7000"/>
  <c r="AO7001"/>
  <c r="AP7001"/>
  <c r="AO7002"/>
  <c r="AP7002"/>
  <c r="AO7003"/>
  <c r="AP7003"/>
  <c r="AO7004"/>
  <c r="AP7004"/>
  <c r="AO7005"/>
  <c r="AP7005"/>
  <c r="AO7006"/>
  <c r="AP7006"/>
  <c r="AO7007"/>
  <c r="AP7007"/>
  <c r="AO7008"/>
  <c r="AP7008"/>
  <c r="AO7009"/>
  <c r="AP7009"/>
  <c r="AO7010"/>
  <c r="AP7010"/>
  <c r="AO7011"/>
  <c r="AP7011"/>
  <c r="AO7012"/>
  <c r="AP7012"/>
  <c r="AO7013"/>
  <c r="AP7013"/>
  <c r="AO7014"/>
  <c r="AP7014"/>
  <c r="AO7015"/>
  <c r="AP7015"/>
  <c r="AO7016"/>
  <c r="AP7016"/>
  <c r="AO7017"/>
  <c r="AP7017"/>
  <c r="AO7018"/>
  <c r="AP7018"/>
  <c r="AO7019"/>
  <c r="AP7019"/>
  <c r="AO7020"/>
  <c r="AP7020"/>
  <c r="AO7021"/>
  <c r="AP7021"/>
  <c r="AO7022"/>
  <c r="AP7022"/>
  <c r="AO7023"/>
  <c r="AP7023"/>
  <c r="AO7024"/>
  <c r="AP7024"/>
  <c r="AO7025"/>
  <c r="AP7025"/>
  <c r="AO7026"/>
  <c r="AP7026"/>
  <c r="AO7027"/>
  <c r="AP7027"/>
  <c r="AO7028"/>
  <c r="AP7028"/>
  <c r="AO7029"/>
  <c r="AP7029"/>
  <c r="AO7030"/>
  <c r="AP7030"/>
  <c r="AO7031"/>
  <c r="AP7031"/>
  <c r="AO7032"/>
  <c r="AP7032"/>
  <c r="AO7033"/>
  <c r="AP7033"/>
  <c r="AO7034"/>
  <c r="AP7034"/>
  <c r="AO7035"/>
  <c r="AP7035"/>
  <c r="AO7036"/>
  <c r="AP7036"/>
  <c r="AO7037"/>
  <c r="AP7037"/>
  <c r="AO7038"/>
  <c r="AP7038"/>
  <c r="AO7039"/>
  <c r="AP7039"/>
  <c r="AO7040"/>
  <c r="AP7040"/>
  <c r="AO7041"/>
  <c r="AP7041"/>
  <c r="AO7042"/>
  <c r="AP7042"/>
  <c r="AO7043"/>
  <c r="AP7043"/>
  <c r="AO7044"/>
  <c r="AP7044"/>
  <c r="AO7045"/>
  <c r="AP7045"/>
  <c r="AO7046"/>
  <c r="AP7046"/>
  <c r="AO7047"/>
  <c r="AP7047"/>
  <c r="AO7048"/>
  <c r="AP7048"/>
  <c r="AO7049"/>
  <c r="AP7049"/>
  <c r="AO7050"/>
  <c r="AP7050"/>
  <c r="AO7051"/>
  <c r="AP7051"/>
  <c r="AO7052"/>
  <c r="AP7052"/>
  <c r="AO7053"/>
  <c r="AP7053"/>
  <c r="AO7054"/>
  <c r="AP7054"/>
  <c r="AO7055"/>
  <c r="AP7055"/>
  <c r="AO7056"/>
  <c r="AP7056"/>
  <c r="AO7057"/>
  <c r="AP7057"/>
  <c r="AO7058"/>
  <c r="AP7058"/>
  <c r="AO7059"/>
  <c r="AP7059"/>
  <c r="AO7060"/>
  <c r="AP7060"/>
  <c r="AO7061"/>
  <c r="AP7061"/>
  <c r="AO7062"/>
  <c r="AP7062"/>
  <c r="AO7063"/>
  <c r="AP7063"/>
  <c r="AO7064"/>
  <c r="AP7064"/>
  <c r="AO7065"/>
  <c r="AP7065"/>
  <c r="AO7066"/>
  <c r="AP7066"/>
  <c r="AO7067"/>
  <c r="AP7067"/>
  <c r="AO7068"/>
  <c r="AP7068"/>
  <c r="AO7069"/>
  <c r="AP7069"/>
  <c r="AO7070"/>
  <c r="AP7070"/>
  <c r="AO7071"/>
  <c r="AP7071"/>
  <c r="AO7072"/>
  <c r="AP7072"/>
  <c r="AO7073"/>
  <c r="AP7073"/>
  <c r="AO7074"/>
  <c r="AP7074"/>
  <c r="AO7075"/>
  <c r="AP7075"/>
  <c r="AO7076"/>
  <c r="AP7076"/>
  <c r="AO7077"/>
  <c r="AP7077"/>
  <c r="AO7078"/>
  <c r="AP7078"/>
  <c r="AO7079"/>
  <c r="AP7079"/>
  <c r="AO7080"/>
  <c r="AP7080"/>
  <c r="AO7081"/>
  <c r="AP7081"/>
  <c r="AO7082"/>
  <c r="AP7082"/>
  <c r="AO7083"/>
  <c r="AP7083"/>
  <c r="AO7084"/>
  <c r="AP7084"/>
  <c r="AO7085"/>
  <c r="AP7085"/>
  <c r="AO7086"/>
  <c r="AP7086"/>
  <c r="AO7087"/>
  <c r="AP7087"/>
  <c r="AO7088"/>
  <c r="AP7088"/>
  <c r="AO7089"/>
  <c r="AP7089"/>
  <c r="AO7090"/>
  <c r="AP7090"/>
  <c r="AO7091"/>
  <c r="AP7091"/>
  <c r="AO7092"/>
  <c r="AP7092"/>
  <c r="AO7093"/>
  <c r="AP7093"/>
  <c r="AO7094"/>
  <c r="AP7094"/>
  <c r="AO7095"/>
  <c r="AP7095"/>
  <c r="AO7096"/>
  <c r="AP7096"/>
  <c r="AO7097"/>
  <c r="AP7097"/>
  <c r="AO7098"/>
  <c r="AP7098"/>
  <c r="AO7099"/>
  <c r="AP7099"/>
  <c r="AO7100"/>
  <c r="AP7100"/>
  <c r="AO7101"/>
  <c r="AP7101"/>
  <c r="AO7102"/>
  <c r="AP7102"/>
  <c r="AO7103"/>
  <c r="AP7103"/>
  <c r="AO7104"/>
  <c r="AP7104"/>
  <c r="AO7105"/>
  <c r="AP7105"/>
  <c r="AO7106"/>
  <c r="AP7106"/>
  <c r="AO7107"/>
  <c r="AP7107"/>
  <c r="AO7108"/>
  <c r="AP7108"/>
  <c r="AO7109"/>
  <c r="AP7109"/>
  <c r="AO7110"/>
  <c r="AP7110"/>
  <c r="AO7111"/>
  <c r="AP7111"/>
  <c r="AO7112"/>
  <c r="AP7112"/>
  <c r="AO7113"/>
  <c r="AP7113"/>
  <c r="AO7114"/>
  <c r="AP7114"/>
  <c r="AO7115"/>
  <c r="AP7115"/>
  <c r="AO7116"/>
  <c r="AP7116"/>
  <c r="AO7117"/>
  <c r="AP7117"/>
  <c r="AO7118"/>
  <c r="AP7118"/>
  <c r="AO7119"/>
  <c r="AP7119"/>
  <c r="AO7120"/>
  <c r="AP7120"/>
  <c r="AO7121"/>
  <c r="AP7121"/>
  <c r="AO7122"/>
  <c r="AP7122"/>
  <c r="AO7123"/>
  <c r="AP7123"/>
  <c r="AO7124"/>
  <c r="AP7124"/>
  <c r="AO7125"/>
  <c r="AP7125"/>
  <c r="AO7126"/>
  <c r="AP7126"/>
  <c r="AO7127"/>
  <c r="AP7127"/>
  <c r="AO7128"/>
  <c r="AP7128"/>
  <c r="AO7129"/>
  <c r="AP7129"/>
  <c r="AO7130"/>
  <c r="AP7130"/>
  <c r="AO7131"/>
  <c r="AP7131"/>
  <c r="AO7132"/>
  <c r="AP7132"/>
  <c r="AO7133"/>
  <c r="AP7133"/>
  <c r="AO7134"/>
  <c r="AP7134"/>
  <c r="AO7135"/>
  <c r="AP7135"/>
  <c r="AO7136"/>
  <c r="AP7136"/>
  <c r="AO7137"/>
  <c r="AP7137"/>
  <c r="AO7138"/>
  <c r="AP7138"/>
  <c r="AO7139"/>
  <c r="AP7139"/>
  <c r="AO7140"/>
  <c r="AP7140"/>
  <c r="AO7141"/>
  <c r="AP7141"/>
  <c r="AO7142"/>
  <c r="AP7142"/>
  <c r="AO7143"/>
  <c r="AP7143"/>
  <c r="AO7144"/>
  <c r="AP7144"/>
  <c r="AO7145"/>
  <c r="AP7145"/>
  <c r="AO7146"/>
  <c r="AP7146"/>
  <c r="AO7147"/>
  <c r="AP7147"/>
  <c r="AO7148"/>
  <c r="AP7148"/>
  <c r="AO7149"/>
  <c r="AP7149"/>
  <c r="AO7150"/>
  <c r="AP7150"/>
  <c r="AO7151"/>
  <c r="AP7151"/>
  <c r="AO7152"/>
  <c r="AP7152"/>
  <c r="AO7153"/>
  <c r="AP7153"/>
  <c r="AO7154"/>
  <c r="AP7154"/>
  <c r="AO7155"/>
  <c r="AP7155"/>
  <c r="AO7156"/>
  <c r="AP7156"/>
  <c r="AO7157"/>
  <c r="AP7157"/>
  <c r="AO7158"/>
  <c r="AP7158"/>
  <c r="AO7159"/>
  <c r="AP7159"/>
  <c r="AO7160"/>
  <c r="AP7160"/>
  <c r="AO7161"/>
  <c r="AP7161"/>
  <c r="AO7162"/>
  <c r="AP7162"/>
  <c r="AO7163"/>
  <c r="AP7163"/>
  <c r="AO7164"/>
  <c r="AP7164"/>
  <c r="AO7165"/>
  <c r="AP7165"/>
  <c r="AO7166"/>
  <c r="AP7166"/>
  <c r="AO7167"/>
  <c r="AP7167"/>
  <c r="AO7168"/>
  <c r="AP7168"/>
  <c r="AO7169"/>
  <c r="AP7169"/>
  <c r="AO7170"/>
  <c r="AP7170"/>
  <c r="AO7171"/>
  <c r="AP7171"/>
  <c r="AO7172"/>
  <c r="AP7172"/>
  <c r="AO7173"/>
  <c r="AP7173"/>
  <c r="AO7174"/>
  <c r="AP7174"/>
  <c r="AO7175"/>
  <c r="AP7175"/>
  <c r="AO7176"/>
  <c r="AP7176"/>
  <c r="AO7177"/>
  <c r="AP7177"/>
  <c r="AO7178"/>
  <c r="AP7178"/>
  <c r="AO7179"/>
  <c r="AP7179"/>
  <c r="AO7180"/>
  <c r="AP7180"/>
  <c r="AO7181"/>
  <c r="AP7181"/>
  <c r="AO7182"/>
  <c r="AP7182"/>
  <c r="AO7183"/>
  <c r="AP7183"/>
  <c r="AO7184"/>
  <c r="AP7184"/>
  <c r="AO7185"/>
  <c r="AP7185"/>
  <c r="AO7186"/>
  <c r="AP7186"/>
  <c r="AO7187"/>
  <c r="AP7187"/>
  <c r="AO7188"/>
  <c r="AP7188"/>
  <c r="AO7189"/>
  <c r="AP7189"/>
  <c r="AO7190"/>
  <c r="AP7190"/>
  <c r="AO7191"/>
  <c r="AP7191"/>
  <c r="AO7192"/>
  <c r="AP7192"/>
  <c r="AO7193"/>
  <c r="AP7193"/>
  <c r="AO7194"/>
  <c r="AP7194"/>
  <c r="AO7195"/>
  <c r="AP7195"/>
  <c r="AO7196"/>
  <c r="AP7196"/>
  <c r="AO7197"/>
  <c r="AP7197"/>
  <c r="AO7198"/>
  <c r="AP7198"/>
  <c r="AO7199"/>
  <c r="AP7199"/>
  <c r="AO7200"/>
  <c r="AP7200"/>
  <c r="AO7201"/>
  <c r="AP7201"/>
  <c r="AO7202"/>
  <c r="AP7202"/>
  <c r="AO7203"/>
  <c r="AP7203"/>
  <c r="AO7204"/>
  <c r="AP7204"/>
  <c r="AO7205"/>
  <c r="AP7205"/>
  <c r="AO7206"/>
  <c r="AP7206"/>
  <c r="AO7207"/>
  <c r="AP7207"/>
  <c r="AO7208"/>
  <c r="AP7208"/>
  <c r="AO7209"/>
  <c r="AP7209"/>
  <c r="AO7210"/>
  <c r="AP7210"/>
  <c r="AO7211"/>
  <c r="AP7211"/>
  <c r="AO7212"/>
  <c r="AP7212"/>
  <c r="AO7213"/>
  <c r="AP7213"/>
  <c r="AO7214"/>
  <c r="AP7214"/>
  <c r="AO7215"/>
  <c r="AP7215"/>
  <c r="AO7216"/>
  <c r="AP7216"/>
  <c r="AO7217"/>
  <c r="AP7217"/>
  <c r="AO7218"/>
  <c r="AP7218"/>
  <c r="AO7219"/>
  <c r="AP7219"/>
  <c r="AO7220"/>
  <c r="AP7220"/>
  <c r="AO7221"/>
  <c r="AP7221"/>
  <c r="AO7222"/>
  <c r="AP7222"/>
  <c r="AO7223"/>
  <c r="AP7223"/>
  <c r="AO7224"/>
  <c r="AP7224"/>
  <c r="AO7225"/>
  <c r="AP7225"/>
  <c r="AO7226"/>
  <c r="AP7226"/>
  <c r="AO7227"/>
  <c r="AP7227"/>
  <c r="AO7228"/>
  <c r="AP7228"/>
  <c r="AO7229"/>
  <c r="AP7229"/>
  <c r="AO7230"/>
  <c r="AP7230"/>
  <c r="AO7231"/>
  <c r="AP7231"/>
  <c r="AO7232"/>
  <c r="AP7232"/>
  <c r="AO7233"/>
  <c r="AP7233"/>
  <c r="AO7234"/>
  <c r="AP7234"/>
  <c r="AO7235"/>
  <c r="AP7235"/>
  <c r="AO7236"/>
  <c r="AP7236"/>
  <c r="AO7237"/>
  <c r="AP7237"/>
  <c r="AO7238"/>
  <c r="AP7238"/>
  <c r="AO7239"/>
  <c r="AP7239"/>
  <c r="AO7240"/>
  <c r="AP7240"/>
  <c r="AO7241"/>
  <c r="AP7241"/>
  <c r="AO7242"/>
  <c r="AP7242"/>
  <c r="AO7243"/>
  <c r="AP7243"/>
  <c r="AO7244"/>
  <c r="AP7244"/>
  <c r="AO7245"/>
  <c r="AP7245"/>
  <c r="AO7246"/>
  <c r="AP7246"/>
  <c r="AO7247"/>
  <c r="AP7247"/>
  <c r="AO7248"/>
  <c r="AP7248"/>
  <c r="AO7249"/>
  <c r="AP7249"/>
  <c r="AO7250"/>
  <c r="AP7250"/>
  <c r="AO7251"/>
  <c r="AP7251"/>
  <c r="AO7252"/>
  <c r="AP7252"/>
  <c r="AO7253"/>
  <c r="AP7253"/>
  <c r="AO7254"/>
  <c r="AP7254"/>
  <c r="AO7255"/>
  <c r="AP7255"/>
  <c r="AO7256"/>
  <c r="AP7256"/>
  <c r="AO7257"/>
  <c r="AP7257"/>
  <c r="AO7258"/>
  <c r="AP7258"/>
  <c r="AO7259"/>
  <c r="AP7259"/>
  <c r="AO7260"/>
  <c r="AP7260"/>
  <c r="AO7261"/>
  <c r="AP7261"/>
  <c r="AO7262"/>
  <c r="AP7262"/>
  <c r="AO7263"/>
  <c r="AP7263"/>
  <c r="AO7264"/>
  <c r="AP7264"/>
  <c r="AO7265"/>
  <c r="AP7265"/>
  <c r="AO7266"/>
  <c r="AP7266"/>
  <c r="AO7267"/>
  <c r="AP7267"/>
  <c r="AO7268"/>
  <c r="AP7268"/>
  <c r="AO7269"/>
  <c r="AP7269"/>
  <c r="AO7270"/>
  <c r="AP7270"/>
  <c r="AO7271"/>
  <c r="AP7271"/>
  <c r="AO7272"/>
  <c r="AP7272"/>
  <c r="AO7273"/>
  <c r="AP7273"/>
  <c r="AO7274"/>
  <c r="AP7274"/>
  <c r="AO7275"/>
  <c r="AP7275"/>
  <c r="AO7276"/>
  <c r="AP7276"/>
  <c r="AO7277"/>
  <c r="AP7277"/>
  <c r="AO7278"/>
  <c r="AP7278"/>
  <c r="AO7279"/>
  <c r="AP7279"/>
  <c r="AO7280"/>
  <c r="AP7280"/>
  <c r="AO7281"/>
  <c r="AP7281"/>
  <c r="AO7282"/>
  <c r="AP7282"/>
  <c r="AO7283"/>
  <c r="AP7283"/>
  <c r="AO7284"/>
  <c r="AP7284"/>
  <c r="AO7285"/>
  <c r="AP7285"/>
  <c r="AO7286"/>
  <c r="AP7286"/>
  <c r="AO7287"/>
  <c r="AP7287"/>
  <c r="AO7288"/>
  <c r="AP7288"/>
  <c r="AO7289"/>
  <c r="AP7289"/>
  <c r="AO7290"/>
  <c r="AP7290"/>
  <c r="AO7291"/>
  <c r="AP7291"/>
  <c r="AO7292"/>
  <c r="AP7292"/>
  <c r="AO7293"/>
  <c r="AP7293"/>
  <c r="AO7294"/>
  <c r="AP7294"/>
  <c r="AO7295"/>
  <c r="AP7295"/>
  <c r="AO7296"/>
  <c r="AP7296"/>
  <c r="AO7297"/>
  <c r="AP7297"/>
  <c r="AO7298"/>
  <c r="AP7298"/>
  <c r="AO7299"/>
  <c r="AP7299"/>
  <c r="AO7300"/>
  <c r="AP7300"/>
  <c r="AO7301"/>
  <c r="AP7301"/>
  <c r="AO7302"/>
  <c r="AP7302"/>
  <c r="AO7303"/>
  <c r="AP7303"/>
  <c r="AO7304"/>
  <c r="AP7304"/>
  <c r="AO7305"/>
  <c r="AP7305"/>
  <c r="AO7306"/>
  <c r="AP7306"/>
  <c r="AO7307"/>
  <c r="AP7307"/>
  <c r="AO7308"/>
  <c r="AP7308"/>
  <c r="AO7309"/>
  <c r="AP7309"/>
  <c r="AO7310"/>
  <c r="AP7310"/>
  <c r="AO7311"/>
  <c r="AP7311"/>
  <c r="AO7312"/>
  <c r="AP7312"/>
  <c r="AO7313"/>
  <c r="AP7313"/>
  <c r="AO7314"/>
  <c r="AP7314"/>
  <c r="AO7315"/>
  <c r="AP7315"/>
  <c r="AO7316"/>
  <c r="AP7316"/>
  <c r="AO7317"/>
  <c r="AP7317"/>
  <c r="AO7318"/>
  <c r="AP7318"/>
  <c r="AO7319"/>
  <c r="AP7319"/>
  <c r="AO7320"/>
  <c r="AP7320"/>
  <c r="AO7321"/>
  <c r="AP7321"/>
  <c r="AO7322"/>
  <c r="AP7322"/>
  <c r="AO7323"/>
  <c r="AP7323"/>
  <c r="AO7324"/>
  <c r="AP7324"/>
  <c r="AO7325"/>
  <c r="AP7325"/>
  <c r="AO7326"/>
  <c r="AP7326"/>
  <c r="AO7327"/>
  <c r="AP7327"/>
  <c r="AO7328"/>
  <c r="AP7328"/>
  <c r="AO7329"/>
  <c r="AP7329"/>
  <c r="AO7330"/>
  <c r="AP7330"/>
  <c r="AO7331"/>
  <c r="AP7331"/>
  <c r="AO7332"/>
  <c r="AP7332"/>
  <c r="AO7333"/>
  <c r="AP7333"/>
  <c r="AO7334"/>
  <c r="AP7334"/>
  <c r="AO7335"/>
  <c r="AP7335"/>
  <c r="AO7336"/>
  <c r="AP7336"/>
  <c r="AO7337"/>
  <c r="AP7337"/>
  <c r="AO7338"/>
  <c r="AP7338"/>
  <c r="AO7339"/>
  <c r="AP7339"/>
  <c r="AO7340"/>
  <c r="AP7340"/>
  <c r="AO7341"/>
  <c r="AP7341"/>
  <c r="AO7342"/>
  <c r="AP7342"/>
  <c r="AO7343"/>
  <c r="AP7343"/>
  <c r="AO7344"/>
  <c r="AP7344"/>
  <c r="AO7345"/>
  <c r="AP7345"/>
  <c r="AO7346"/>
  <c r="AP7346"/>
  <c r="AO7347"/>
  <c r="AP7347"/>
  <c r="AO7348"/>
  <c r="AP7348"/>
  <c r="AO7349"/>
  <c r="AP7349"/>
  <c r="AO7350"/>
  <c r="AP7350"/>
  <c r="AO7351"/>
  <c r="AP7351"/>
  <c r="AO7352"/>
  <c r="AP7352"/>
  <c r="AO7353"/>
  <c r="AP7353"/>
  <c r="AO7354"/>
  <c r="AP7354"/>
  <c r="AO7355"/>
  <c r="AP7355"/>
  <c r="AO7356"/>
  <c r="AP7356"/>
  <c r="AO7357"/>
  <c r="AP7357"/>
  <c r="AO7358"/>
  <c r="AP7358"/>
  <c r="AO7359"/>
  <c r="AP7359"/>
  <c r="AO7360"/>
  <c r="AP7360"/>
  <c r="AO7361"/>
  <c r="AP7361"/>
  <c r="AO7362"/>
  <c r="AP7362"/>
  <c r="AO7363"/>
  <c r="AP7363"/>
  <c r="AO7364"/>
  <c r="AP7364"/>
  <c r="AO7365"/>
  <c r="AP7365"/>
  <c r="AO7366"/>
  <c r="AP7366"/>
  <c r="AO7367"/>
  <c r="AP7367"/>
  <c r="AO7368"/>
  <c r="AP7368"/>
  <c r="AO7369"/>
  <c r="AP7369"/>
  <c r="AO7370"/>
  <c r="AP7370"/>
  <c r="AO7371"/>
  <c r="AP7371"/>
  <c r="AO7372"/>
  <c r="AP7372"/>
  <c r="AO7373"/>
  <c r="AP7373"/>
  <c r="AO7374"/>
  <c r="AP7374"/>
  <c r="AO7375"/>
  <c r="AP7375"/>
  <c r="AO7376"/>
  <c r="AP7376"/>
  <c r="AO7377"/>
  <c r="AP7377"/>
  <c r="AO7378"/>
  <c r="AP7378"/>
  <c r="AO7379"/>
  <c r="AP7379"/>
  <c r="AO7380"/>
  <c r="AP7380"/>
  <c r="AO7381"/>
  <c r="AP7381"/>
  <c r="AO7382"/>
  <c r="AP7382"/>
  <c r="AO7383"/>
  <c r="AP7383"/>
  <c r="AO7384"/>
  <c r="AP7384"/>
  <c r="AO7385"/>
  <c r="AP7385"/>
  <c r="AO7386"/>
  <c r="AP7386"/>
  <c r="AO7387"/>
  <c r="AP7387"/>
  <c r="AO7388"/>
  <c r="AP7388"/>
  <c r="AO7389"/>
  <c r="AP7389"/>
  <c r="AO7390"/>
  <c r="AP7390"/>
  <c r="AO7391"/>
  <c r="AP7391"/>
  <c r="AO7392"/>
  <c r="AP7392"/>
  <c r="AO7393"/>
  <c r="AP7393"/>
  <c r="AO7394"/>
  <c r="AP7394"/>
  <c r="AO7395"/>
  <c r="AP7395"/>
  <c r="AO7396"/>
  <c r="AP7396"/>
  <c r="AO7397"/>
  <c r="AP7397"/>
  <c r="AO7398"/>
  <c r="AP7398"/>
  <c r="AO7399"/>
  <c r="AP7399"/>
  <c r="AO7400"/>
  <c r="AP7400"/>
  <c r="AO7401"/>
  <c r="AP7401"/>
  <c r="AO7402"/>
  <c r="AP7402"/>
  <c r="AO7403"/>
  <c r="AP7403"/>
  <c r="AO7404"/>
  <c r="AP7404"/>
  <c r="AO7405"/>
  <c r="AP7405"/>
  <c r="AO7406"/>
  <c r="AP7406"/>
  <c r="AO7407"/>
  <c r="AP7407"/>
  <c r="AO7408"/>
  <c r="AP7408"/>
  <c r="AO7409"/>
  <c r="AP7409"/>
  <c r="AO7410"/>
  <c r="AP7410"/>
  <c r="AO7411"/>
  <c r="AP7411"/>
  <c r="AO7412"/>
  <c r="AP7412"/>
  <c r="AO7413"/>
  <c r="AP7413"/>
  <c r="AO7414"/>
  <c r="AP7414"/>
  <c r="AO7415"/>
  <c r="AP7415"/>
  <c r="AO7416"/>
  <c r="AP7416"/>
  <c r="AO7417"/>
  <c r="AP7417"/>
  <c r="AO7418"/>
  <c r="AP7418"/>
  <c r="AO7419"/>
  <c r="AP7419"/>
  <c r="AO7420"/>
  <c r="AP7420"/>
  <c r="AO7421"/>
  <c r="AP7421"/>
  <c r="AO7422"/>
  <c r="AP7422"/>
  <c r="AO7423"/>
  <c r="AP7423"/>
  <c r="AO7424"/>
  <c r="AP7424"/>
  <c r="AO7425"/>
  <c r="AP7425"/>
  <c r="AO7426"/>
  <c r="AP7426"/>
  <c r="AO7427"/>
  <c r="AP7427"/>
  <c r="AO7428"/>
  <c r="AP7428"/>
  <c r="AO7429"/>
  <c r="AP7429"/>
  <c r="AO7430"/>
  <c r="AP7430"/>
  <c r="AO7431"/>
  <c r="AP7431"/>
  <c r="AO7432"/>
  <c r="AP7432"/>
  <c r="AO7433"/>
  <c r="AP7433"/>
  <c r="AO7434"/>
  <c r="AP7434"/>
  <c r="AO7435"/>
  <c r="AP7435"/>
  <c r="AO7436"/>
  <c r="AP7436"/>
  <c r="AO7437"/>
  <c r="AP7437"/>
  <c r="AO7438"/>
  <c r="AP7438"/>
  <c r="AO7439"/>
  <c r="AP7439"/>
  <c r="AO7440"/>
  <c r="AP7440"/>
  <c r="AO7441"/>
  <c r="AP7441"/>
  <c r="AO7442"/>
  <c r="AP7442"/>
  <c r="AO7443"/>
  <c r="AP7443"/>
  <c r="AO7444"/>
  <c r="AP7444"/>
  <c r="AO7445"/>
  <c r="AP7445"/>
  <c r="AO7446"/>
  <c r="AP7446"/>
  <c r="AO7447"/>
  <c r="AP7447"/>
  <c r="AO7448"/>
  <c r="AP7448"/>
  <c r="AO7449"/>
  <c r="AP7449"/>
  <c r="AO7450"/>
  <c r="AP7450"/>
  <c r="AO7451"/>
  <c r="AP7451"/>
  <c r="AO7452"/>
  <c r="AP7452"/>
  <c r="AO7453"/>
  <c r="AP7453"/>
  <c r="AO7454"/>
  <c r="AP7454"/>
  <c r="AO7455"/>
  <c r="AP7455"/>
  <c r="AO7456"/>
  <c r="AP7456"/>
  <c r="AO7457"/>
  <c r="AP7457"/>
  <c r="AO7458"/>
  <c r="AP7458"/>
  <c r="AO7459"/>
  <c r="AP7459"/>
  <c r="AO7460"/>
  <c r="AP7460"/>
  <c r="AO7461"/>
  <c r="AP7461"/>
  <c r="AO7462"/>
  <c r="AP7462"/>
  <c r="AO7463"/>
  <c r="AP7463"/>
  <c r="AO7464"/>
  <c r="AP7464"/>
  <c r="AO7465"/>
  <c r="AP7465"/>
  <c r="AO7466"/>
  <c r="AP7466"/>
  <c r="AO7467"/>
  <c r="AP7467"/>
  <c r="AO7468"/>
  <c r="AP7468"/>
  <c r="AO7469"/>
  <c r="AP7469"/>
  <c r="AO7470"/>
  <c r="AP7470"/>
  <c r="AO7471"/>
  <c r="AP7471"/>
  <c r="AO7472"/>
  <c r="AP7472"/>
  <c r="AO7473"/>
  <c r="AP7473"/>
  <c r="AO7474"/>
  <c r="AP7474"/>
  <c r="AO7475"/>
  <c r="AP7475"/>
  <c r="AO7476"/>
  <c r="AP7476"/>
  <c r="AO7477"/>
  <c r="AP7477"/>
  <c r="AO7478"/>
  <c r="AP7478"/>
  <c r="AO7479"/>
  <c r="AP7479"/>
  <c r="AO7480"/>
  <c r="AP7480"/>
  <c r="AO7481"/>
  <c r="AP7481"/>
  <c r="AO7482"/>
  <c r="AP7482"/>
  <c r="AO7483"/>
  <c r="AP7483"/>
  <c r="AO7484"/>
  <c r="AP7484"/>
  <c r="AO7485"/>
  <c r="AP7485"/>
  <c r="AO7486"/>
  <c r="AP7486"/>
  <c r="AO7487"/>
  <c r="AP7487"/>
  <c r="AO7488"/>
  <c r="AP7488"/>
  <c r="AO7489"/>
  <c r="AP7489"/>
  <c r="AO7490"/>
  <c r="AP7490"/>
  <c r="AO7491"/>
  <c r="AP7491"/>
  <c r="AO7492"/>
  <c r="AP7492"/>
  <c r="AO7493"/>
  <c r="AP7493"/>
  <c r="AO7494"/>
  <c r="AP7494"/>
  <c r="AO7495"/>
  <c r="AP7495"/>
  <c r="AO7496"/>
  <c r="AP7496"/>
  <c r="AO7497"/>
  <c r="AP7497"/>
  <c r="AO7498"/>
  <c r="AP7498"/>
  <c r="AO7499"/>
  <c r="AP7499"/>
  <c r="AO7500"/>
  <c r="AP7500"/>
  <c r="AO7501"/>
  <c r="AP7501"/>
  <c r="AO7502"/>
  <c r="AP7502"/>
  <c r="AO7503"/>
  <c r="AP7503"/>
  <c r="AO7504"/>
  <c r="AP7504"/>
  <c r="AO7505"/>
  <c r="AP7505"/>
  <c r="AO7506"/>
  <c r="AP7506"/>
  <c r="AO7507"/>
  <c r="AP7507"/>
  <c r="AO7508"/>
  <c r="AP7508"/>
  <c r="AO7509"/>
  <c r="AP7509"/>
  <c r="AO7510"/>
  <c r="AP7510"/>
  <c r="AO7511"/>
  <c r="AP7511"/>
  <c r="AO7512"/>
  <c r="AP7512"/>
  <c r="AO7513"/>
  <c r="AP7513"/>
  <c r="AO7514"/>
  <c r="AP7514"/>
  <c r="AO7515"/>
  <c r="AP7515"/>
  <c r="AO7516"/>
  <c r="AP7516"/>
  <c r="AO7517"/>
  <c r="AP7517"/>
  <c r="AO7518"/>
  <c r="AP7518"/>
  <c r="AO7519"/>
  <c r="AP7519"/>
  <c r="AO7520"/>
  <c r="AP7520"/>
  <c r="AO7521"/>
  <c r="AP7521"/>
  <c r="AO7522"/>
  <c r="AP7522"/>
  <c r="AO7523"/>
  <c r="AP7523"/>
  <c r="AO7524"/>
  <c r="AP7524"/>
  <c r="AO7525"/>
  <c r="AP7525"/>
  <c r="AO7526"/>
  <c r="AP7526"/>
  <c r="AO7527"/>
  <c r="AP7527"/>
  <c r="AO7528"/>
  <c r="AP7528"/>
  <c r="AO7529"/>
  <c r="AP7529"/>
  <c r="AO7530"/>
  <c r="AP7530"/>
  <c r="AO7531"/>
  <c r="AP7531"/>
  <c r="AO7532"/>
  <c r="AP7532"/>
  <c r="AO7533"/>
  <c r="AP7533"/>
  <c r="AO7534"/>
  <c r="AP7534"/>
  <c r="AO7535"/>
  <c r="AP7535"/>
  <c r="AO7536"/>
  <c r="AP7536"/>
  <c r="AO7537"/>
  <c r="AP7537"/>
  <c r="AO7538"/>
  <c r="AP7538"/>
  <c r="AO7539"/>
  <c r="AP7539"/>
  <c r="AO7540"/>
  <c r="AP7540"/>
  <c r="AO7541"/>
  <c r="AP7541"/>
  <c r="AO7542"/>
  <c r="AP7542"/>
  <c r="AO7543"/>
  <c r="AP7543"/>
  <c r="AO7544"/>
  <c r="AP7544"/>
  <c r="AO7545"/>
  <c r="AP7545"/>
  <c r="AO7546"/>
  <c r="AP7546"/>
  <c r="AO7547"/>
  <c r="AP7547"/>
  <c r="AO7548"/>
  <c r="AP7548"/>
  <c r="AO7549"/>
  <c r="AP7549"/>
  <c r="AO7550"/>
  <c r="AP7550"/>
  <c r="AO7551"/>
  <c r="AP7551"/>
  <c r="AO7552"/>
  <c r="AP7552"/>
  <c r="AO7553"/>
  <c r="AP7553"/>
  <c r="AO7554"/>
  <c r="AP7554"/>
  <c r="AO7555"/>
  <c r="AP7555"/>
  <c r="AO7556"/>
  <c r="AP7556"/>
  <c r="AO7557"/>
  <c r="AP7557"/>
  <c r="AO7558"/>
  <c r="AP7558"/>
  <c r="AO7559"/>
  <c r="AP7559"/>
  <c r="AO7560"/>
  <c r="AP7560"/>
  <c r="AO7561"/>
  <c r="AP7561"/>
  <c r="AO7562"/>
  <c r="AP7562"/>
  <c r="AO7563"/>
  <c r="AP7563"/>
  <c r="AO7564"/>
  <c r="AP7564"/>
  <c r="AO7565"/>
  <c r="AP7565"/>
  <c r="AO7566"/>
  <c r="AP7566"/>
  <c r="AO7567"/>
  <c r="AP7567"/>
  <c r="AO7568"/>
  <c r="AP7568"/>
  <c r="AO7569"/>
  <c r="AP7569"/>
  <c r="AO7570"/>
  <c r="AP7570"/>
  <c r="AO7571"/>
  <c r="AP7571"/>
  <c r="AO7572"/>
  <c r="AP7572"/>
  <c r="AO7573"/>
  <c r="AP7573"/>
  <c r="AO7574"/>
  <c r="AP7574"/>
  <c r="AO7575"/>
  <c r="AP7575"/>
  <c r="AO7576"/>
  <c r="AP7576"/>
  <c r="AO7577"/>
  <c r="AP7577"/>
  <c r="AO7578"/>
  <c r="AP7578"/>
  <c r="AO7579"/>
  <c r="AP7579"/>
  <c r="AO7580"/>
  <c r="AP7580"/>
  <c r="AO7581"/>
  <c r="AP7581"/>
  <c r="AO7582"/>
  <c r="AP7582"/>
  <c r="AO7583"/>
  <c r="AP7583"/>
  <c r="AO7584"/>
  <c r="AP7584"/>
  <c r="AO7585"/>
  <c r="AP7585"/>
  <c r="AO7586"/>
  <c r="AP7586"/>
  <c r="AO7587"/>
  <c r="AP7587"/>
  <c r="AO7588"/>
  <c r="AP7588"/>
  <c r="AO7589"/>
  <c r="AP7589"/>
  <c r="AO7590"/>
  <c r="AP7590"/>
  <c r="AO7591"/>
  <c r="AP7591"/>
  <c r="AO7592"/>
  <c r="AP7592"/>
  <c r="AO7593"/>
  <c r="AP7593"/>
  <c r="AO7594"/>
  <c r="AP7594"/>
  <c r="AO7595"/>
  <c r="AP7595"/>
  <c r="AO7596"/>
  <c r="AP7596"/>
  <c r="AO7597"/>
  <c r="AP7597"/>
  <c r="AO7598"/>
  <c r="AP7598"/>
  <c r="AO7599"/>
  <c r="AP7599"/>
  <c r="AO7600"/>
  <c r="AP7600"/>
  <c r="AO7601"/>
  <c r="AP7601"/>
  <c r="AO7602"/>
  <c r="AP7602"/>
  <c r="AO7603"/>
  <c r="AP7603"/>
  <c r="AO7604"/>
  <c r="AP7604"/>
  <c r="AO7605"/>
  <c r="AP7605"/>
  <c r="AO7606"/>
  <c r="AP7606"/>
  <c r="AO7607"/>
  <c r="AP7607"/>
  <c r="AO7608"/>
  <c r="AP7608"/>
  <c r="AO7609"/>
  <c r="AP7609"/>
  <c r="AO7610"/>
  <c r="AP7610"/>
  <c r="AO7611"/>
  <c r="AP7611"/>
  <c r="AO7612"/>
  <c r="AP7612"/>
  <c r="AO7613"/>
  <c r="AP7613"/>
  <c r="AO7614"/>
  <c r="AP7614"/>
  <c r="AO7615"/>
  <c r="AP7615"/>
  <c r="AO7616"/>
  <c r="AP7616"/>
  <c r="AO7617"/>
  <c r="AP7617"/>
  <c r="AO7618"/>
  <c r="AP7618"/>
  <c r="AO7619"/>
  <c r="AP7619"/>
  <c r="AO7620"/>
  <c r="AP7620"/>
  <c r="AO7621"/>
  <c r="AP7621"/>
  <c r="AO7622"/>
  <c r="AP7622"/>
  <c r="AO7623"/>
  <c r="AP7623"/>
  <c r="AO7624"/>
  <c r="AP7624"/>
  <c r="AO7625"/>
  <c r="AP7625"/>
  <c r="AO7626"/>
  <c r="AP7626"/>
  <c r="AO7627"/>
  <c r="AP7627"/>
  <c r="AO7628"/>
  <c r="AP7628"/>
  <c r="AO7629"/>
  <c r="AP7629"/>
  <c r="AO7630"/>
  <c r="AP7630"/>
  <c r="AO7631"/>
  <c r="AP7631"/>
  <c r="AO7632"/>
  <c r="AP7632"/>
  <c r="AO7633"/>
  <c r="AP7633"/>
  <c r="AO7634"/>
  <c r="AP7634"/>
  <c r="AO7635"/>
  <c r="AP7635"/>
  <c r="AO7636"/>
  <c r="AP7636"/>
  <c r="AO7637"/>
  <c r="AP7637"/>
  <c r="AO7638"/>
  <c r="AP7638"/>
  <c r="AO7639"/>
  <c r="AP7639"/>
  <c r="AO7640"/>
  <c r="AP7640"/>
  <c r="AO7641"/>
  <c r="AP7641"/>
  <c r="AO7642"/>
  <c r="AP7642"/>
  <c r="AO7643"/>
  <c r="AP7643"/>
  <c r="AO7644"/>
  <c r="AP7644"/>
  <c r="AO7645"/>
  <c r="AP7645"/>
  <c r="AO7646"/>
  <c r="AP7646"/>
  <c r="AO7647"/>
  <c r="AP7647"/>
  <c r="AO7648"/>
  <c r="AP7648"/>
  <c r="AO7649"/>
  <c r="AP7649"/>
  <c r="AO7650"/>
  <c r="AP7650"/>
  <c r="AO7651"/>
  <c r="AP7651"/>
  <c r="AO7652"/>
  <c r="AP7652"/>
  <c r="AO7653"/>
  <c r="AP7653"/>
  <c r="AO7654"/>
  <c r="AP7654"/>
  <c r="AO7655"/>
  <c r="AP7655"/>
  <c r="AO7656"/>
  <c r="AP7656"/>
  <c r="AO7657"/>
  <c r="AP7657"/>
  <c r="AO7658"/>
  <c r="AP7658"/>
  <c r="AO7659"/>
  <c r="AP7659"/>
  <c r="AO7660"/>
  <c r="AP7660"/>
  <c r="AO7661"/>
  <c r="AP7661"/>
  <c r="AO7662"/>
  <c r="AP7662"/>
  <c r="AO7663"/>
  <c r="AP7663"/>
  <c r="AO7664"/>
  <c r="AP7664"/>
  <c r="AO7665"/>
  <c r="AP7665"/>
  <c r="AO7666"/>
  <c r="AP7666"/>
  <c r="AO7667"/>
  <c r="AP7667"/>
  <c r="AO7668"/>
  <c r="AP7668"/>
  <c r="AO7669"/>
  <c r="AP7669"/>
  <c r="AO7670"/>
  <c r="AP7670"/>
  <c r="AO7671"/>
  <c r="AP7671"/>
  <c r="AO7672"/>
  <c r="AP7672"/>
  <c r="AO7673"/>
  <c r="AP7673"/>
  <c r="AO7674"/>
  <c r="AP7674"/>
  <c r="AO7675"/>
  <c r="AP7675"/>
  <c r="AO7676"/>
  <c r="AP7676"/>
  <c r="AO7677"/>
  <c r="AP7677"/>
  <c r="AO7678"/>
  <c r="AP7678"/>
  <c r="AO7679"/>
  <c r="AP7679"/>
  <c r="AO7680"/>
  <c r="AP7680"/>
  <c r="AO7681"/>
  <c r="AP7681"/>
  <c r="AO7682"/>
  <c r="AP7682"/>
  <c r="AO7683"/>
  <c r="AP7683"/>
  <c r="AO7684"/>
  <c r="AP7684"/>
  <c r="AO7685"/>
  <c r="AP7685"/>
  <c r="AO7686"/>
  <c r="AP7686"/>
  <c r="AO7687"/>
  <c r="AP7687"/>
  <c r="AO7688"/>
  <c r="AP7688"/>
  <c r="AO7689"/>
  <c r="AP7689"/>
  <c r="AO7690"/>
  <c r="AP7690"/>
  <c r="AO7691"/>
  <c r="AP7691"/>
  <c r="AO7692"/>
  <c r="AP7692"/>
  <c r="AO7693"/>
  <c r="AP7693"/>
  <c r="AO7694"/>
  <c r="AP7694"/>
  <c r="AO7695"/>
  <c r="AP7695"/>
  <c r="AO7696"/>
  <c r="AP7696"/>
  <c r="AO7697"/>
  <c r="AP7697"/>
  <c r="AO7698"/>
  <c r="AP7698"/>
  <c r="AO7699"/>
  <c r="AP7699"/>
  <c r="AO7700"/>
  <c r="AP7700"/>
  <c r="AO7701"/>
  <c r="AP7701"/>
  <c r="AO7702"/>
  <c r="AP7702"/>
  <c r="AO7703"/>
  <c r="AP7703"/>
  <c r="AO7704"/>
  <c r="AP7704"/>
  <c r="AO7705"/>
  <c r="AP7705"/>
  <c r="AO7706"/>
  <c r="AP7706"/>
  <c r="AO7707"/>
  <c r="AP7707"/>
  <c r="AO7708"/>
  <c r="AP7708"/>
  <c r="AO7709"/>
  <c r="AP7709"/>
  <c r="AO7710"/>
  <c r="AP7710"/>
  <c r="AO7711"/>
  <c r="AP7711"/>
  <c r="AO7712"/>
  <c r="AP7712"/>
  <c r="AO7713"/>
  <c r="AP7713"/>
  <c r="AO7714"/>
  <c r="AP7714"/>
  <c r="AO7715"/>
  <c r="AP7715"/>
  <c r="AO7716"/>
  <c r="AP7716"/>
  <c r="AO7717"/>
  <c r="AP7717"/>
  <c r="AO7718"/>
  <c r="AP7718"/>
  <c r="AO7719"/>
  <c r="AP7719"/>
  <c r="AO7720"/>
  <c r="AP7720"/>
  <c r="AO7721"/>
  <c r="AP7721"/>
  <c r="AO7722"/>
  <c r="AP7722"/>
  <c r="AO7723"/>
  <c r="AP7723"/>
  <c r="AO7724"/>
  <c r="AP7724"/>
  <c r="AO7725"/>
  <c r="AP7725"/>
  <c r="AO7726"/>
  <c r="AP7726"/>
  <c r="AO7727"/>
  <c r="AP7727"/>
  <c r="AO7728"/>
  <c r="AP7728"/>
  <c r="AO7729"/>
  <c r="AP7729"/>
  <c r="AO7730"/>
  <c r="AP7730"/>
  <c r="AO7731"/>
  <c r="AP7731"/>
  <c r="AO7732"/>
  <c r="AP7732"/>
  <c r="AO7733"/>
  <c r="AP7733"/>
  <c r="AO7734"/>
  <c r="AP7734"/>
  <c r="AO7735"/>
  <c r="AP7735"/>
  <c r="AO7736"/>
  <c r="AP7736"/>
  <c r="AO7737"/>
  <c r="AP7737"/>
  <c r="AO7738"/>
  <c r="AP7738"/>
  <c r="AO7739"/>
  <c r="AP7739"/>
  <c r="AO7740"/>
  <c r="AP7740"/>
  <c r="AO7741"/>
  <c r="AP7741"/>
  <c r="AO7742"/>
  <c r="AP7742"/>
  <c r="AO7743"/>
  <c r="AP7743"/>
  <c r="AO7744"/>
  <c r="AP7744"/>
  <c r="AO7745"/>
  <c r="AP7745"/>
  <c r="AO7746"/>
  <c r="AP7746"/>
  <c r="AO7747"/>
  <c r="AP7747"/>
  <c r="AO7748"/>
  <c r="AP7748"/>
  <c r="AO7749"/>
  <c r="AP7749"/>
  <c r="AO7750"/>
  <c r="AP7750"/>
  <c r="AO7751"/>
  <c r="AP7751"/>
  <c r="AO7752"/>
  <c r="AP7752"/>
  <c r="AO7753"/>
  <c r="AP7753"/>
  <c r="AO7754"/>
  <c r="AP7754"/>
  <c r="AO7755"/>
  <c r="AP7755"/>
  <c r="AO7756"/>
  <c r="AP7756"/>
  <c r="AO7757"/>
  <c r="AP7757"/>
  <c r="AO7758"/>
  <c r="AP7758"/>
  <c r="AO7759"/>
  <c r="AP7759"/>
  <c r="AO7760"/>
  <c r="AP7760"/>
  <c r="AO7761"/>
  <c r="AP7761"/>
  <c r="AO7762"/>
  <c r="AP7762"/>
  <c r="AO7763"/>
  <c r="AP7763"/>
  <c r="AO7764"/>
  <c r="AP7764"/>
  <c r="AO7765"/>
  <c r="AP7765"/>
  <c r="AO7766"/>
  <c r="AP7766"/>
  <c r="AO7767"/>
  <c r="AP7767"/>
  <c r="AO7768"/>
  <c r="AP7768"/>
  <c r="AO7769"/>
  <c r="AP7769"/>
  <c r="AO7770"/>
  <c r="AP7770"/>
  <c r="AO7771"/>
  <c r="AP7771"/>
  <c r="AO7772"/>
  <c r="AP7772"/>
  <c r="AO7773"/>
  <c r="AP7773"/>
  <c r="AO7774"/>
  <c r="AP7774"/>
  <c r="AO7775"/>
  <c r="AP7775"/>
  <c r="AO7776"/>
  <c r="AP7776"/>
  <c r="AO7777"/>
  <c r="AP7777"/>
  <c r="AO7778"/>
  <c r="AP7778"/>
  <c r="AO7779"/>
  <c r="AP7779"/>
  <c r="AO7780"/>
  <c r="AP7780"/>
  <c r="AO7781"/>
  <c r="AP7781"/>
  <c r="AO7782"/>
  <c r="AP7782"/>
  <c r="AO7783"/>
  <c r="AP7783"/>
  <c r="AO7784"/>
  <c r="AP7784"/>
  <c r="AO7785"/>
  <c r="AP7785"/>
  <c r="AO7786"/>
  <c r="AP7786"/>
  <c r="AO7787"/>
  <c r="AP7787"/>
  <c r="AO7788"/>
  <c r="AP7788"/>
  <c r="AO7789"/>
  <c r="AP7789"/>
  <c r="AO7790"/>
  <c r="AP7790"/>
  <c r="AO7791"/>
  <c r="AP7791"/>
  <c r="AO7792"/>
  <c r="AP7792"/>
  <c r="AO7793"/>
  <c r="AP7793"/>
  <c r="AO7794"/>
  <c r="AP7794"/>
  <c r="AO7795"/>
  <c r="AP7795"/>
  <c r="AO7796"/>
  <c r="AP7796"/>
  <c r="AO7797"/>
  <c r="AP7797"/>
  <c r="AO7798"/>
  <c r="AP7798"/>
  <c r="AO7799"/>
  <c r="AP7799"/>
  <c r="AO7800"/>
  <c r="AP7800"/>
  <c r="AO7801"/>
  <c r="AP7801"/>
  <c r="AO7802"/>
  <c r="AP7802"/>
  <c r="AO7803"/>
  <c r="AP7803"/>
  <c r="AO7804"/>
  <c r="AP7804"/>
  <c r="AO7805"/>
  <c r="AP7805"/>
  <c r="AO7806"/>
  <c r="AP7806"/>
  <c r="AO7807"/>
  <c r="AP7807"/>
  <c r="AO7808"/>
  <c r="AP7808"/>
  <c r="AO7809"/>
  <c r="AP7809"/>
  <c r="AO7810"/>
  <c r="AP7810"/>
  <c r="AO7811"/>
  <c r="AP7811"/>
  <c r="AO7812"/>
  <c r="AP7812"/>
  <c r="AO7813"/>
  <c r="AP7813"/>
  <c r="AO7814"/>
  <c r="AP7814"/>
  <c r="AO7815"/>
  <c r="AP7815"/>
  <c r="AO7816"/>
  <c r="AP7816"/>
  <c r="AO7817"/>
  <c r="AP7817"/>
  <c r="AO7818"/>
  <c r="AP7818"/>
  <c r="AO7819"/>
  <c r="AP7819"/>
  <c r="AO7820"/>
  <c r="AP7820"/>
  <c r="AO7821"/>
  <c r="AP7821"/>
  <c r="AO7822"/>
  <c r="AP7822"/>
  <c r="AO7823"/>
  <c r="AP7823"/>
  <c r="AO7824"/>
  <c r="AP7824"/>
  <c r="AO7825"/>
  <c r="AP7825"/>
  <c r="AO7826"/>
  <c r="AP7826"/>
  <c r="AO7827"/>
  <c r="AP7827"/>
  <c r="AO7828"/>
  <c r="AP7828"/>
  <c r="AO7829"/>
  <c r="AP7829"/>
  <c r="AO7830"/>
  <c r="AP7830"/>
  <c r="AO7831"/>
  <c r="AP7831"/>
  <c r="AO7832"/>
  <c r="AP7832"/>
  <c r="AO7833"/>
  <c r="AP7833"/>
  <c r="AO7834"/>
  <c r="AP7834"/>
  <c r="AO7835"/>
  <c r="AP7835"/>
  <c r="AO7836"/>
  <c r="AP7836"/>
  <c r="AO7837"/>
  <c r="AP7837"/>
  <c r="AO7838"/>
  <c r="AP7838"/>
  <c r="AO7839"/>
  <c r="AP7839"/>
  <c r="AO7840"/>
  <c r="AP7840"/>
  <c r="AO7841"/>
  <c r="AP7841"/>
  <c r="AO7842"/>
  <c r="AP7842"/>
  <c r="AO7843"/>
  <c r="AP7843"/>
  <c r="AO7844"/>
  <c r="AP7844"/>
  <c r="AO7845"/>
  <c r="AP7845"/>
  <c r="AO7846"/>
  <c r="AP7846"/>
  <c r="AO7847"/>
  <c r="AP7847"/>
  <c r="AO7848"/>
  <c r="AP7848"/>
  <c r="AO7849"/>
  <c r="AP7849"/>
  <c r="AO7850"/>
  <c r="AP7850"/>
  <c r="AO7851"/>
  <c r="AP7851"/>
  <c r="AO7852"/>
  <c r="AP7852"/>
  <c r="AO7853"/>
  <c r="AP7853"/>
  <c r="AO7854"/>
  <c r="AP7854"/>
  <c r="AO7855"/>
  <c r="AP7855"/>
  <c r="AO7856"/>
  <c r="AP7856"/>
  <c r="AO7857"/>
  <c r="AP7857"/>
  <c r="AO7858"/>
  <c r="AP7858"/>
  <c r="AO7859"/>
  <c r="AP7859"/>
  <c r="AO7860"/>
  <c r="AP7860"/>
  <c r="AO7861"/>
  <c r="AP7861"/>
  <c r="AO7862"/>
  <c r="AP7862"/>
  <c r="AO7863"/>
  <c r="AP7863"/>
  <c r="AO7864"/>
  <c r="AP7864"/>
  <c r="AO7865"/>
  <c r="AP7865"/>
  <c r="AO7866"/>
  <c r="AP7866"/>
  <c r="AO7867"/>
  <c r="AP7867"/>
  <c r="AO7868"/>
  <c r="AP7868"/>
  <c r="AO7869"/>
  <c r="AP7869"/>
  <c r="AO7870"/>
  <c r="AP7870"/>
  <c r="AO7871"/>
  <c r="AP7871"/>
  <c r="AO7872"/>
  <c r="AP7872"/>
  <c r="AO7873"/>
  <c r="AP7873"/>
  <c r="AO7874"/>
  <c r="AP7874"/>
  <c r="AO7875"/>
  <c r="AP7875"/>
  <c r="AO7876"/>
  <c r="AP7876"/>
  <c r="AO7877"/>
  <c r="AP7877"/>
  <c r="AO7878"/>
  <c r="AP7878"/>
  <c r="AO7879"/>
  <c r="AP7879"/>
  <c r="AO7880"/>
  <c r="AP7880"/>
  <c r="AO7881"/>
  <c r="AP7881"/>
  <c r="AO7882"/>
  <c r="AP7882"/>
  <c r="AO7883"/>
  <c r="AP7883"/>
  <c r="AO7884"/>
  <c r="AP7884"/>
  <c r="AO7885"/>
  <c r="AP7885"/>
  <c r="AO7886"/>
  <c r="AP7886"/>
  <c r="AO7887"/>
  <c r="AP7887"/>
  <c r="AO7888"/>
  <c r="AP7888"/>
  <c r="AO7889"/>
  <c r="AP7889"/>
  <c r="AO7890"/>
  <c r="AP7890"/>
  <c r="AO7891"/>
  <c r="AP7891"/>
  <c r="AO7892"/>
  <c r="AP7892"/>
  <c r="AO7893"/>
  <c r="AP7893"/>
  <c r="AO7894"/>
  <c r="AP7894"/>
  <c r="AO7895"/>
  <c r="AP7895"/>
  <c r="AO7896"/>
  <c r="AP7896"/>
  <c r="AO7897"/>
  <c r="AP7897"/>
  <c r="AO7898"/>
  <c r="AP7898"/>
  <c r="AO7899"/>
  <c r="AP7899"/>
  <c r="AO7900"/>
  <c r="AP7900"/>
  <c r="AO7901"/>
  <c r="AP7901"/>
  <c r="AO7902"/>
  <c r="AP7902"/>
  <c r="AO7903"/>
  <c r="AP7903"/>
  <c r="AO7904"/>
  <c r="AP7904"/>
  <c r="AO7905"/>
  <c r="AP7905"/>
  <c r="AO7906"/>
  <c r="AP7906"/>
  <c r="AO7907"/>
  <c r="AP7907"/>
  <c r="AO7908"/>
  <c r="AP7908"/>
  <c r="AO7909"/>
  <c r="AP7909"/>
  <c r="AO7910"/>
  <c r="AP7910"/>
  <c r="AO7911"/>
  <c r="AP7911"/>
  <c r="AO7912"/>
  <c r="AP7912"/>
  <c r="AO7913"/>
  <c r="AP7913"/>
  <c r="AO7914"/>
  <c r="AP7914"/>
  <c r="AO7915"/>
  <c r="AP7915"/>
  <c r="AO7916"/>
  <c r="AP7916"/>
  <c r="AO7917"/>
  <c r="AP7917"/>
  <c r="AO7918"/>
  <c r="AP7918"/>
  <c r="AO7919"/>
  <c r="AP7919"/>
  <c r="AO7920"/>
  <c r="AP7920"/>
  <c r="AO7921"/>
  <c r="AP7921"/>
  <c r="AO7922"/>
  <c r="AP7922"/>
  <c r="AO7923"/>
  <c r="AP7923"/>
  <c r="AO7924"/>
  <c r="AP7924"/>
  <c r="AO7925"/>
  <c r="AP7925"/>
  <c r="AO7926"/>
  <c r="AP7926"/>
  <c r="AO7927"/>
  <c r="AP7927"/>
  <c r="AO7928"/>
  <c r="AP7928"/>
  <c r="AO7929"/>
  <c r="AP7929"/>
  <c r="AO7930"/>
  <c r="AP7930"/>
  <c r="AO7931"/>
  <c r="AP7931"/>
  <c r="AO7932"/>
  <c r="AP7932"/>
  <c r="AO7933"/>
  <c r="AP7933"/>
  <c r="AO7934"/>
  <c r="AP7934"/>
  <c r="AO7935"/>
  <c r="AP7935"/>
  <c r="AO7936"/>
  <c r="AP7936"/>
  <c r="AO7937"/>
  <c r="AP7937"/>
  <c r="AO7938"/>
  <c r="AP7938"/>
  <c r="AO7939"/>
  <c r="AP7939"/>
  <c r="AO7940"/>
  <c r="AP7940"/>
  <c r="AO7941"/>
  <c r="AP7941"/>
  <c r="AO7942"/>
  <c r="AP7942"/>
  <c r="AO7943"/>
  <c r="AP7943"/>
  <c r="AO7944"/>
  <c r="AP7944"/>
  <c r="AO7945"/>
  <c r="AP7945"/>
  <c r="AO7946"/>
  <c r="AP7946"/>
  <c r="AO7947"/>
  <c r="AP7947"/>
  <c r="AO7948"/>
  <c r="AP7948"/>
  <c r="AO7949"/>
  <c r="AP7949"/>
  <c r="AO7950"/>
  <c r="AP7950"/>
  <c r="AO7951"/>
  <c r="AP7951"/>
  <c r="AO7952"/>
  <c r="AP7952"/>
  <c r="AO7953"/>
  <c r="AP7953"/>
  <c r="AO7954"/>
  <c r="AP7954"/>
  <c r="AO7955"/>
  <c r="AP7955"/>
  <c r="AO7956"/>
  <c r="AP7956"/>
  <c r="AO7957"/>
  <c r="AP7957"/>
  <c r="AO7958"/>
  <c r="AP7958"/>
  <c r="AO7959"/>
  <c r="AP7959"/>
  <c r="AO7960"/>
  <c r="AP7960"/>
  <c r="AO7961"/>
  <c r="AP7961"/>
  <c r="AO7962"/>
  <c r="AP7962"/>
  <c r="AO7963"/>
  <c r="AP7963"/>
  <c r="AO7964"/>
  <c r="AP7964"/>
  <c r="AO7965"/>
  <c r="AP7965"/>
  <c r="AO7966"/>
  <c r="AP7966"/>
  <c r="AO7967"/>
  <c r="AP7967"/>
  <c r="AO7968"/>
  <c r="AP7968"/>
  <c r="AO7969"/>
  <c r="AP7969"/>
  <c r="AO7970"/>
  <c r="AP7970"/>
  <c r="AO7971"/>
  <c r="AP7971"/>
  <c r="AO7972"/>
  <c r="AP7972"/>
  <c r="AO7973"/>
  <c r="AP7973"/>
  <c r="AO7974"/>
  <c r="AP7974"/>
  <c r="AO7975"/>
  <c r="AP7975"/>
  <c r="AO7976"/>
  <c r="AP7976"/>
  <c r="AO7977"/>
  <c r="AP7977"/>
  <c r="AO7978"/>
  <c r="AP7978"/>
  <c r="AO7979"/>
  <c r="AP7979"/>
  <c r="AO7980"/>
  <c r="AP7980"/>
  <c r="AO7981"/>
  <c r="AP7981"/>
  <c r="AO7982"/>
  <c r="AP7982"/>
  <c r="AO7983"/>
  <c r="AP7983"/>
  <c r="AO7984"/>
  <c r="AP7984"/>
  <c r="AO7985"/>
  <c r="AP7985"/>
  <c r="AO7986"/>
  <c r="AP7986"/>
  <c r="AO7987"/>
  <c r="AP7987"/>
  <c r="AO7988"/>
  <c r="AP7988"/>
  <c r="AO7989"/>
  <c r="AP7989"/>
  <c r="AO7990"/>
  <c r="AP7990"/>
  <c r="AO7991"/>
  <c r="AP7991"/>
  <c r="AO7992"/>
  <c r="AP7992"/>
  <c r="AO7993"/>
  <c r="AP7993"/>
  <c r="AO7994"/>
  <c r="AP7994"/>
  <c r="AO7995"/>
  <c r="AP7995"/>
  <c r="AO7996"/>
  <c r="AP7996"/>
  <c r="AO7997"/>
  <c r="AP7997"/>
  <c r="AO7998"/>
  <c r="AP7998"/>
  <c r="AO7999"/>
  <c r="AP7999"/>
  <c r="AO8000"/>
  <c r="AP8000"/>
  <c r="AO8001"/>
  <c r="AP8001"/>
  <c r="AO8002"/>
  <c r="AP8002"/>
  <c r="AO8003"/>
  <c r="AP8003"/>
  <c r="AO8004"/>
  <c r="AP8004"/>
  <c r="AO8005"/>
  <c r="AP8005"/>
  <c r="AO8006"/>
  <c r="AP8006"/>
  <c r="AO8007"/>
  <c r="AP8007"/>
  <c r="AO8008"/>
  <c r="AP8008"/>
  <c r="AO8009"/>
  <c r="AP8009"/>
  <c r="AO8010"/>
  <c r="AP8010"/>
  <c r="AO8011"/>
  <c r="AP8011"/>
  <c r="AO8012"/>
  <c r="AP8012"/>
  <c r="AO8013"/>
  <c r="AP8013"/>
  <c r="AO8014"/>
  <c r="AP8014"/>
  <c r="AO8015"/>
  <c r="AP8015"/>
  <c r="AO8016"/>
  <c r="AP8016"/>
  <c r="AO8017"/>
  <c r="AP8017"/>
  <c r="AO8018"/>
  <c r="AP8018"/>
  <c r="AO8019"/>
  <c r="AP8019"/>
  <c r="AO8020"/>
  <c r="AP8020"/>
  <c r="AO8021"/>
  <c r="AP8021"/>
  <c r="AO8022"/>
  <c r="AP8022"/>
  <c r="AO8023"/>
  <c r="AP8023"/>
  <c r="AO8024"/>
  <c r="AP8024"/>
  <c r="AO8025"/>
  <c r="AP8025"/>
  <c r="AO8026"/>
  <c r="AP8026"/>
  <c r="AO8027"/>
  <c r="AP8027"/>
  <c r="AO8028"/>
  <c r="AP8028"/>
  <c r="AO8029"/>
  <c r="AP8029"/>
  <c r="AO8030"/>
  <c r="AP8030"/>
  <c r="AO8031"/>
  <c r="AP8031"/>
  <c r="AO8032"/>
  <c r="AP8032"/>
  <c r="AO8033"/>
  <c r="AP8033"/>
  <c r="AO8034"/>
  <c r="AP8034"/>
  <c r="AO8035"/>
  <c r="AP8035"/>
  <c r="AO8036"/>
  <c r="AP8036"/>
  <c r="AO8037"/>
  <c r="AP8037"/>
  <c r="AO8038"/>
  <c r="AP8038"/>
  <c r="AO8039"/>
  <c r="AP8039"/>
  <c r="AO8040"/>
  <c r="AP8040"/>
  <c r="AO8041"/>
  <c r="AP8041"/>
  <c r="AO8042"/>
  <c r="AP8042"/>
  <c r="AO8043"/>
  <c r="AP8043"/>
  <c r="AO8044"/>
  <c r="AP8044"/>
  <c r="AO8045"/>
  <c r="AP8045"/>
  <c r="AO8046"/>
  <c r="AP8046"/>
  <c r="AO8047"/>
  <c r="AP8047"/>
  <c r="AO8048"/>
  <c r="AP8048"/>
  <c r="AO8049"/>
  <c r="AP8049"/>
  <c r="AO8050"/>
  <c r="AP8050"/>
  <c r="AO8051"/>
  <c r="AP8051"/>
  <c r="AO8052"/>
  <c r="AP8052"/>
  <c r="AO8053"/>
  <c r="AP8053"/>
  <c r="AO8054"/>
  <c r="AP8054"/>
  <c r="AO8055"/>
  <c r="AP8055"/>
  <c r="AO8056"/>
  <c r="AP8056"/>
  <c r="AO8057"/>
  <c r="AP8057"/>
  <c r="AO8058"/>
  <c r="AP8058"/>
  <c r="AO8059"/>
  <c r="AP8059"/>
  <c r="AO8060"/>
  <c r="AP8060"/>
  <c r="AO8061"/>
  <c r="AP8061"/>
  <c r="AO8062"/>
  <c r="AP8062"/>
  <c r="AO8063"/>
  <c r="AP8063"/>
  <c r="AO8064"/>
  <c r="AP8064"/>
  <c r="AO8065"/>
  <c r="AP8065"/>
  <c r="AO8066"/>
  <c r="AP8066"/>
  <c r="AO8067"/>
  <c r="AP8067"/>
  <c r="AO8068"/>
  <c r="AP8068"/>
  <c r="AO8069"/>
  <c r="AP8069"/>
  <c r="AO8070"/>
  <c r="AP8070"/>
  <c r="AO8071"/>
  <c r="AP8071"/>
  <c r="AO8072"/>
  <c r="AP8072"/>
  <c r="AO8073"/>
  <c r="AP8073"/>
  <c r="AO8074"/>
  <c r="AP8074"/>
  <c r="AO8075"/>
  <c r="AP8075"/>
  <c r="AO8076"/>
  <c r="AP8076"/>
  <c r="AO8077"/>
  <c r="AP8077"/>
  <c r="AO8078"/>
  <c r="AP8078"/>
  <c r="AO8079"/>
  <c r="AP8079"/>
  <c r="AO8080"/>
  <c r="AP8080"/>
  <c r="AO8081"/>
  <c r="AP8081"/>
  <c r="AO8082"/>
  <c r="AP8082"/>
  <c r="AO8083"/>
  <c r="AP8083"/>
  <c r="AO8084"/>
  <c r="AP8084"/>
  <c r="AO8085"/>
  <c r="AP8085"/>
  <c r="AO8086"/>
  <c r="AP8086"/>
  <c r="AO8087"/>
  <c r="AP8087"/>
  <c r="AO8088"/>
  <c r="AP8088"/>
  <c r="AO8089"/>
  <c r="AP8089"/>
  <c r="AO8090"/>
  <c r="AP8090"/>
  <c r="AO8091"/>
  <c r="AP8091"/>
  <c r="AO8092"/>
  <c r="AP8092"/>
  <c r="AO8093"/>
  <c r="AP8093"/>
  <c r="AO8094"/>
  <c r="AP8094"/>
  <c r="AO8095"/>
  <c r="AP8095"/>
  <c r="AO8096"/>
  <c r="AP8096"/>
  <c r="AO8097"/>
  <c r="AP8097"/>
  <c r="AO8098"/>
  <c r="AP8098"/>
  <c r="AO8099"/>
  <c r="AP8099"/>
  <c r="AO8100"/>
  <c r="AP8100"/>
  <c r="AO8101"/>
  <c r="AP8101"/>
  <c r="AO8102"/>
  <c r="AP8102"/>
  <c r="AO8103"/>
  <c r="AP8103"/>
  <c r="AO8104"/>
  <c r="AP8104"/>
  <c r="AO8105"/>
  <c r="AP8105"/>
  <c r="AO8106"/>
  <c r="AP8106"/>
  <c r="AO8107"/>
  <c r="AP8107"/>
  <c r="AO8108"/>
  <c r="AP8108"/>
  <c r="AO8109"/>
  <c r="AP8109"/>
  <c r="AO8110"/>
  <c r="AP8110"/>
  <c r="AO8111"/>
  <c r="AP8111"/>
  <c r="AO8112"/>
  <c r="AP8112"/>
  <c r="AO8113"/>
  <c r="AP8113"/>
  <c r="AO8114"/>
  <c r="AP8114"/>
  <c r="AO8115"/>
  <c r="AP8115"/>
  <c r="AO8116"/>
  <c r="AP8116"/>
  <c r="AO8117"/>
  <c r="AP8117"/>
  <c r="AO8118"/>
  <c r="AP8118"/>
  <c r="AO8119"/>
  <c r="AP8119"/>
  <c r="AO8120"/>
  <c r="AP8120"/>
  <c r="AO8121"/>
  <c r="AP8121"/>
  <c r="AO8122"/>
  <c r="AP8122"/>
  <c r="AO8123"/>
  <c r="AP8123"/>
  <c r="AO8124"/>
  <c r="AP8124"/>
  <c r="AO8125"/>
  <c r="AP8125"/>
  <c r="AO8126"/>
  <c r="AP8126"/>
  <c r="AO8127"/>
  <c r="AP8127"/>
  <c r="AO8128"/>
  <c r="AP8128"/>
  <c r="AO8129"/>
  <c r="AP8129"/>
  <c r="AO8130"/>
  <c r="AP8130"/>
  <c r="AO8131"/>
  <c r="AP8131"/>
  <c r="AO8132"/>
  <c r="AP8132"/>
  <c r="AO8133"/>
  <c r="AP8133"/>
  <c r="AO8134"/>
  <c r="AP8134"/>
  <c r="AO8135"/>
  <c r="AP8135"/>
  <c r="AO8136"/>
  <c r="AP8136"/>
  <c r="AO8137"/>
  <c r="AP8137"/>
  <c r="AO8138"/>
  <c r="AP8138"/>
  <c r="AO8139"/>
  <c r="AP8139"/>
  <c r="AO8140"/>
  <c r="AP8140"/>
  <c r="AO8141"/>
  <c r="AP8141"/>
  <c r="AO8142"/>
  <c r="AP8142"/>
  <c r="AO8143"/>
  <c r="AP8143"/>
  <c r="AO8144"/>
  <c r="AP8144"/>
  <c r="AO8145"/>
  <c r="AP8145"/>
  <c r="AO8146"/>
  <c r="AP8146"/>
  <c r="AO8147"/>
  <c r="AP8147"/>
  <c r="AO8148"/>
  <c r="AP8148"/>
  <c r="AO8149"/>
  <c r="AP8149"/>
  <c r="AO8150"/>
  <c r="AP8150"/>
  <c r="AO8151"/>
  <c r="AP8151"/>
  <c r="AO8152"/>
  <c r="AP8152"/>
  <c r="AO8153"/>
  <c r="AP8153"/>
  <c r="AO8154"/>
  <c r="AP8154"/>
  <c r="AO8155"/>
  <c r="AP8155"/>
  <c r="AO8156"/>
  <c r="AP8156"/>
  <c r="AO8157"/>
  <c r="AP8157"/>
  <c r="AO8158"/>
  <c r="AP8158"/>
  <c r="AO8159"/>
  <c r="AP8159"/>
  <c r="AO8160"/>
  <c r="AP8160"/>
  <c r="AO8161"/>
  <c r="AP8161"/>
  <c r="AO8162"/>
  <c r="AP8162"/>
  <c r="AO8163"/>
  <c r="AP8163"/>
  <c r="AO8164"/>
  <c r="AP8164"/>
  <c r="AO8165"/>
  <c r="AP8165"/>
  <c r="AO8166"/>
  <c r="AP8166"/>
  <c r="AO8167"/>
  <c r="AP8167"/>
  <c r="AO8168"/>
  <c r="AP8168"/>
  <c r="AO8169"/>
  <c r="AP8169"/>
  <c r="AO8170"/>
  <c r="AP8170"/>
  <c r="AO8171"/>
  <c r="AP8171"/>
  <c r="AO8172"/>
  <c r="AP8172"/>
  <c r="AO8173"/>
  <c r="AP8173"/>
  <c r="AO8174"/>
  <c r="AP8174"/>
  <c r="AO8175"/>
  <c r="AP8175"/>
  <c r="AO8176"/>
  <c r="AP8176"/>
  <c r="AO8177"/>
  <c r="AP8177"/>
  <c r="AO8178"/>
  <c r="AP8178"/>
  <c r="AO8179"/>
  <c r="AP8179"/>
  <c r="AO8180"/>
  <c r="AP8180"/>
  <c r="AO8181"/>
  <c r="AP8181"/>
  <c r="AO8182"/>
  <c r="AP8182"/>
  <c r="AO8183"/>
  <c r="AP8183"/>
  <c r="AO8184"/>
  <c r="AP8184"/>
  <c r="AO8185"/>
  <c r="AP8185"/>
  <c r="AO8186"/>
  <c r="AP8186"/>
  <c r="AO8187"/>
  <c r="AP8187"/>
  <c r="AO8188"/>
  <c r="AP8188"/>
  <c r="AO8189"/>
  <c r="AP8189"/>
  <c r="AO8190"/>
  <c r="AP8190"/>
  <c r="AO8191"/>
  <c r="AP8191"/>
  <c r="AO8192"/>
  <c r="AP8192"/>
  <c r="AO8193"/>
  <c r="AP8193"/>
  <c r="AO8194"/>
  <c r="AP8194"/>
  <c r="AO8195"/>
  <c r="AP8195"/>
  <c r="AO8196"/>
  <c r="AP8196"/>
  <c r="AO8197"/>
  <c r="AP8197"/>
  <c r="AO8198"/>
  <c r="AP8198"/>
  <c r="AO8199"/>
  <c r="AP8199"/>
  <c r="AO8200"/>
  <c r="AP8200"/>
  <c r="AO8201"/>
  <c r="AP8201"/>
  <c r="AO8202"/>
  <c r="AP8202"/>
  <c r="AO8203"/>
  <c r="AP8203"/>
  <c r="AO8204"/>
  <c r="AP8204"/>
  <c r="AO8205"/>
  <c r="AP8205"/>
  <c r="AO8206"/>
  <c r="AP8206"/>
  <c r="AO8207"/>
  <c r="AP8207"/>
  <c r="AO8208"/>
  <c r="AP8208"/>
  <c r="AO8209"/>
  <c r="AP8209"/>
  <c r="AO8210"/>
  <c r="AP8210"/>
  <c r="AO8211"/>
  <c r="AP8211"/>
  <c r="AO8212"/>
  <c r="AP8212"/>
  <c r="AO8213"/>
  <c r="AP8213"/>
  <c r="AO8214"/>
  <c r="AP8214"/>
  <c r="AO8215"/>
  <c r="AP8215"/>
  <c r="AO8216"/>
  <c r="AP8216"/>
  <c r="AO8217"/>
  <c r="AP8217"/>
  <c r="AO8218"/>
  <c r="AP8218"/>
  <c r="AO8219"/>
  <c r="AP8219"/>
  <c r="AO8220"/>
  <c r="AP8220"/>
  <c r="AO8221"/>
  <c r="AP8221"/>
  <c r="AO8222"/>
  <c r="AP8222"/>
  <c r="AO8223"/>
  <c r="AP8223"/>
  <c r="AO8224"/>
  <c r="AP8224"/>
  <c r="AO8225"/>
  <c r="AP8225"/>
  <c r="AO8226"/>
  <c r="AP8226"/>
  <c r="AO8227"/>
  <c r="AP8227"/>
  <c r="AO8228"/>
  <c r="AP8228"/>
  <c r="AO8229"/>
  <c r="AP8229"/>
  <c r="AO8230"/>
  <c r="AP8230"/>
  <c r="AO8231"/>
  <c r="AP8231"/>
  <c r="AO8232"/>
  <c r="AP8232"/>
  <c r="AO8233"/>
  <c r="AP8233"/>
  <c r="AO8234"/>
  <c r="AP8234"/>
  <c r="AO8235"/>
  <c r="AP8235"/>
  <c r="AO8236"/>
  <c r="AP8236"/>
  <c r="AO8237"/>
  <c r="AP8237"/>
  <c r="AO8238"/>
  <c r="AP8238"/>
  <c r="AO8239"/>
  <c r="AP8239"/>
  <c r="AO8240"/>
  <c r="AP8240"/>
  <c r="AO8241"/>
  <c r="AP8241"/>
  <c r="AO8242"/>
  <c r="AP8242"/>
  <c r="AO8243"/>
  <c r="AP8243"/>
  <c r="AO8244"/>
  <c r="AP8244"/>
  <c r="AO8245"/>
  <c r="AP8245"/>
  <c r="AO8246"/>
  <c r="AP8246"/>
  <c r="AO8247"/>
  <c r="AP8247"/>
  <c r="AO8248"/>
  <c r="AP8248"/>
  <c r="AO8249"/>
  <c r="AP8249"/>
  <c r="AO8250"/>
  <c r="AP8250"/>
  <c r="AO8251"/>
  <c r="AP8251"/>
  <c r="AO8252"/>
  <c r="AP8252"/>
  <c r="AO8253"/>
  <c r="AP8253"/>
  <c r="AO8254"/>
  <c r="AP8254"/>
  <c r="AO8255"/>
  <c r="AP8255"/>
  <c r="AO8256"/>
  <c r="AP8256"/>
  <c r="AO8257"/>
  <c r="AP8257"/>
  <c r="AO8258"/>
  <c r="AP8258"/>
  <c r="AO8259"/>
  <c r="AP8259"/>
  <c r="AO8260"/>
  <c r="AP8260"/>
  <c r="AO8261"/>
  <c r="AP8261"/>
  <c r="AO8262"/>
  <c r="AP8262"/>
  <c r="AO8263"/>
  <c r="AP8263"/>
  <c r="AO8264"/>
  <c r="AP8264"/>
  <c r="AO8265"/>
  <c r="AP8265"/>
  <c r="AO8266"/>
  <c r="AP8266"/>
  <c r="AO8267"/>
  <c r="AP8267"/>
  <c r="AO8268"/>
  <c r="AP8268"/>
  <c r="AO8269"/>
  <c r="AP8269"/>
  <c r="AO8270"/>
  <c r="AP8270"/>
  <c r="AO8271"/>
  <c r="AP8271"/>
  <c r="AO8272"/>
  <c r="AP8272"/>
  <c r="AO8273"/>
  <c r="AP8273"/>
  <c r="AO8274"/>
  <c r="AP8274"/>
  <c r="AO8275"/>
  <c r="AP8275"/>
  <c r="AO8276"/>
  <c r="AP8276"/>
  <c r="AO8277"/>
  <c r="AP8277"/>
  <c r="AO8278"/>
  <c r="AP8278"/>
  <c r="AO8279"/>
  <c r="AP8279"/>
  <c r="AO8280"/>
  <c r="AP8280"/>
  <c r="AO8281"/>
  <c r="AP8281"/>
  <c r="AO8282"/>
  <c r="AP8282"/>
  <c r="AO8283"/>
  <c r="AP8283"/>
  <c r="AO8284"/>
  <c r="AP8284"/>
  <c r="AO8285"/>
  <c r="AP8285"/>
  <c r="AO8286"/>
  <c r="AP8286"/>
  <c r="AO8287"/>
  <c r="AP8287"/>
  <c r="AO8288"/>
  <c r="AP8288"/>
  <c r="AO8289"/>
  <c r="AP8289"/>
  <c r="AO8290"/>
  <c r="AP8290"/>
  <c r="AO8291"/>
  <c r="AP8291"/>
  <c r="AO8292"/>
  <c r="AP8292"/>
  <c r="AO8293"/>
  <c r="AP8293"/>
  <c r="AO8294"/>
  <c r="AP8294"/>
  <c r="AO8295"/>
  <c r="AP8295"/>
  <c r="AO8296"/>
  <c r="AP8296"/>
  <c r="AO8297"/>
  <c r="AP8297"/>
  <c r="AO8298"/>
  <c r="AP8298"/>
  <c r="AO8299"/>
  <c r="AP8299"/>
  <c r="AO8300"/>
  <c r="AP8300"/>
  <c r="AO8301"/>
  <c r="AP8301"/>
  <c r="AO8302"/>
  <c r="AP8302"/>
  <c r="AO8303"/>
  <c r="AP8303"/>
  <c r="AO8304"/>
  <c r="AP8304"/>
  <c r="AO8305"/>
  <c r="AP8305"/>
  <c r="AO8306"/>
  <c r="AP8306"/>
  <c r="AO8307"/>
  <c r="AP8307"/>
  <c r="AO8308"/>
  <c r="AP8308"/>
  <c r="AO8309"/>
  <c r="AP8309"/>
  <c r="AO8310"/>
  <c r="AP8310"/>
  <c r="AO8311"/>
  <c r="AP8311"/>
  <c r="AO8312"/>
  <c r="AP8312"/>
  <c r="AO8313"/>
  <c r="AP8313"/>
  <c r="AO8314"/>
  <c r="AP8314"/>
  <c r="AO8315"/>
  <c r="AP8315"/>
  <c r="AO8316"/>
  <c r="AP8316"/>
  <c r="AO8317"/>
  <c r="AP8317"/>
  <c r="AO8318"/>
  <c r="AP8318"/>
  <c r="AO8319"/>
  <c r="AP8319"/>
  <c r="AO8320"/>
  <c r="AP8320"/>
  <c r="AO8321"/>
  <c r="AP8321"/>
  <c r="AO8322"/>
  <c r="AP8322"/>
  <c r="AO8323"/>
  <c r="AP8323"/>
  <c r="AO8324"/>
  <c r="AP8324"/>
  <c r="AO8325"/>
  <c r="AP8325"/>
  <c r="AO8326"/>
  <c r="AP8326"/>
  <c r="AO8327"/>
  <c r="AP8327"/>
  <c r="AO8328"/>
  <c r="AP8328"/>
  <c r="AO8329"/>
  <c r="AP8329"/>
  <c r="AO8330"/>
  <c r="AP8330"/>
  <c r="AO8331"/>
  <c r="AP8331"/>
  <c r="AO8332"/>
  <c r="AP8332"/>
  <c r="AO8333"/>
  <c r="AP8333"/>
  <c r="AO8334"/>
  <c r="AP8334"/>
  <c r="AO8335"/>
  <c r="AP8335"/>
  <c r="AO8336"/>
  <c r="AP8336"/>
  <c r="AO8337"/>
  <c r="AP8337"/>
  <c r="AO8338"/>
  <c r="AP8338"/>
  <c r="AO8339"/>
  <c r="AP8339"/>
  <c r="AO8340"/>
  <c r="AP8340"/>
  <c r="AO8341"/>
  <c r="AP8341"/>
  <c r="AO8342"/>
  <c r="AP8342"/>
  <c r="AO8343"/>
  <c r="AP8343"/>
  <c r="AO8344"/>
  <c r="AP8344"/>
  <c r="AO8345"/>
  <c r="AP8345"/>
  <c r="AO8346"/>
  <c r="AP8346"/>
  <c r="AO8347"/>
  <c r="AP8347"/>
  <c r="AO8348"/>
  <c r="AP8348"/>
  <c r="AO8349"/>
  <c r="AP8349"/>
  <c r="AO8350"/>
  <c r="AP8350"/>
  <c r="AO8351"/>
  <c r="AP8351"/>
  <c r="AO8352"/>
  <c r="AP8352"/>
  <c r="AO8353"/>
  <c r="AP8353"/>
  <c r="AO8354"/>
  <c r="AP8354"/>
  <c r="AO8355"/>
  <c r="AP8355"/>
  <c r="AO8356"/>
  <c r="AP8356"/>
  <c r="AO8357"/>
  <c r="AP8357"/>
  <c r="AO8358"/>
  <c r="AP8358"/>
  <c r="AO8359"/>
  <c r="AP8359"/>
  <c r="AO8360"/>
  <c r="AP8360"/>
  <c r="AO8361"/>
  <c r="AP8361"/>
  <c r="AO8362"/>
  <c r="AP8362"/>
  <c r="AO8363"/>
  <c r="AP8363"/>
  <c r="AO8364"/>
  <c r="AP8364"/>
  <c r="AO8365"/>
  <c r="AP8365"/>
  <c r="AO8366"/>
  <c r="AP8366"/>
  <c r="AO8367"/>
  <c r="AP8367"/>
  <c r="AO8368"/>
  <c r="AP8368"/>
  <c r="AO8369"/>
  <c r="AP8369"/>
  <c r="AO8370"/>
  <c r="AP8370"/>
  <c r="AO8371"/>
  <c r="AP8371"/>
  <c r="AO8372"/>
  <c r="AP8372"/>
  <c r="AO8373"/>
  <c r="AP8373"/>
  <c r="AO8374"/>
  <c r="AP8374"/>
  <c r="AO8375"/>
  <c r="AP8375"/>
  <c r="AO8376"/>
  <c r="AP8376"/>
  <c r="AO8377"/>
  <c r="AP8377"/>
  <c r="AO8378"/>
  <c r="AP8378"/>
  <c r="AO8379"/>
  <c r="AP8379"/>
  <c r="AO8380"/>
  <c r="AP8380"/>
  <c r="AO8381"/>
  <c r="AP8381"/>
  <c r="AO8382"/>
  <c r="AP8382"/>
  <c r="AO8383"/>
  <c r="AP8383"/>
  <c r="AO8384"/>
  <c r="AP8384"/>
  <c r="AO8385"/>
  <c r="AP8385"/>
  <c r="AO8386"/>
  <c r="AP8386"/>
  <c r="AO8387"/>
  <c r="AP8387"/>
  <c r="AO8388"/>
  <c r="AP8388"/>
  <c r="AO8389"/>
  <c r="AP8389"/>
  <c r="AO8390"/>
  <c r="AP8390"/>
  <c r="AO8391"/>
  <c r="AP8391"/>
  <c r="AO8392"/>
  <c r="AP8392"/>
  <c r="AO8393"/>
  <c r="AP8393"/>
  <c r="AO8394"/>
  <c r="AP8394"/>
  <c r="AO8395"/>
  <c r="AP8395"/>
  <c r="AO8396"/>
  <c r="AP8396"/>
  <c r="AO8397"/>
  <c r="AP8397"/>
  <c r="AO8398"/>
  <c r="AP8398"/>
  <c r="AO8399"/>
  <c r="AP8399"/>
  <c r="AO8400"/>
  <c r="AP8400"/>
  <c r="AO8401"/>
  <c r="AP8401"/>
  <c r="AO8402"/>
  <c r="AP8402"/>
  <c r="AO8403"/>
  <c r="AP8403"/>
  <c r="AO8404"/>
  <c r="AP8404"/>
  <c r="AO8405"/>
  <c r="AP8405"/>
  <c r="AO8406"/>
  <c r="AP8406"/>
  <c r="AO8407"/>
  <c r="AP8407"/>
  <c r="AO8408"/>
  <c r="AP8408"/>
  <c r="AO8409"/>
  <c r="AP8409"/>
  <c r="AO8410"/>
  <c r="AP8410"/>
  <c r="AO8411"/>
  <c r="AP8411"/>
  <c r="AO8412"/>
  <c r="AP8412"/>
  <c r="AO8413"/>
  <c r="AP8413"/>
  <c r="AO8414"/>
  <c r="AP8414"/>
  <c r="AO8415"/>
  <c r="AP8415"/>
  <c r="AO8416"/>
  <c r="AP8416"/>
  <c r="AO8417"/>
  <c r="AP8417"/>
  <c r="AO8418"/>
  <c r="AP8418"/>
  <c r="AO8419"/>
  <c r="AP8419"/>
  <c r="AO8420"/>
  <c r="AP8420"/>
  <c r="AO8421"/>
  <c r="AP8421"/>
  <c r="AO8422"/>
  <c r="AP8422"/>
  <c r="AO8423"/>
  <c r="AP8423"/>
  <c r="AO8424"/>
  <c r="AP8424"/>
  <c r="AO8425"/>
  <c r="AP8425"/>
  <c r="AO8426"/>
  <c r="AP8426"/>
  <c r="AO8427"/>
  <c r="AP8427"/>
  <c r="AO8428"/>
  <c r="AP8428"/>
  <c r="AO8429"/>
  <c r="AP8429"/>
  <c r="AO8430"/>
  <c r="AP8430"/>
  <c r="AO8431"/>
  <c r="AP8431"/>
  <c r="AO8432"/>
  <c r="AP8432"/>
  <c r="AO8433"/>
  <c r="AP8433"/>
  <c r="AO8434"/>
  <c r="AP8434"/>
  <c r="AO8435"/>
  <c r="AP8435"/>
  <c r="AO8436"/>
  <c r="AP8436"/>
  <c r="AO8437"/>
  <c r="AP8437"/>
  <c r="AO8438"/>
  <c r="AP8438"/>
  <c r="AO8439"/>
  <c r="AP8439"/>
  <c r="AO8440"/>
  <c r="AP8440"/>
  <c r="AO8441"/>
  <c r="AP8441"/>
  <c r="AO8442"/>
  <c r="AP8442"/>
  <c r="AO8443"/>
  <c r="AP8443"/>
  <c r="AO8444"/>
  <c r="AP8444"/>
  <c r="AO8445"/>
  <c r="AP8445"/>
  <c r="AO8446"/>
  <c r="AP8446"/>
  <c r="AO8447"/>
  <c r="AP8447"/>
  <c r="AO8448"/>
  <c r="AP8448"/>
  <c r="AO8449"/>
  <c r="AP8449"/>
  <c r="AO8450"/>
  <c r="AP8450"/>
  <c r="AO8451"/>
  <c r="AP8451"/>
  <c r="AO8452"/>
  <c r="AP8452"/>
  <c r="AO8453"/>
  <c r="AP8453"/>
  <c r="AO8454"/>
  <c r="AP8454"/>
  <c r="AO8455"/>
  <c r="AP8455"/>
  <c r="AO8456"/>
  <c r="AP8456"/>
  <c r="AO8457"/>
  <c r="AP8457"/>
  <c r="AO8458"/>
  <c r="AP8458"/>
  <c r="AO8459"/>
  <c r="AP8459"/>
  <c r="AO8460"/>
  <c r="AP8460"/>
  <c r="AO8461"/>
  <c r="AP8461"/>
  <c r="AO8462"/>
  <c r="AP8462"/>
  <c r="AO8463"/>
  <c r="AP8463"/>
  <c r="AO8464"/>
  <c r="AP8464"/>
  <c r="AO8465"/>
  <c r="AP8465"/>
  <c r="AO8466"/>
  <c r="AP8466"/>
  <c r="AO8467"/>
  <c r="AP8467"/>
  <c r="AO8468"/>
  <c r="AP8468"/>
  <c r="AO8469"/>
  <c r="AP8469"/>
  <c r="AO8470"/>
  <c r="AP8470"/>
  <c r="AO8471"/>
  <c r="AP8471"/>
  <c r="AO8472"/>
  <c r="AP8472"/>
  <c r="AO8473"/>
  <c r="AP8473"/>
  <c r="AO8474"/>
  <c r="AP8474"/>
  <c r="AO8475"/>
  <c r="AP8475"/>
  <c r="AO8476"/>
  <c r="AP8476"/>
  <c r="AO8477"/>
  <c r="AP8477"/>
  <c r="AO8478"/>
  <c r="AP8478"/>
  <c r="AO8479"/>
  <c r="AP8479"/>
  <c r="AO8480"/>
  <c r="AP8480"/>
  <c r="AO8481"/>
  <c r="AP8481"/>
  <c r="AO8482"/>
  <c r="AP8482"/>
  <c r="AO8483"/>
  <c r="AP8483"/>
  <c r="AO8484"/>
  <c r="AP8484"/>
  <c r="AO8485"/>
  <c r="AP8485"/>
  <c r="AO8486"/>
  <c r="AP8486"/>
  <c r="AO8487"/>
  <c r="AP8487"/>
  <c r="AO8488"/>
  <c r="AP8488"/>
  <c r="AO8489"/>
  <c r="AP8489"/>
  <c r="AO8490"/>
  <c r="AP8490"/>
  <c r="AO8491"/>
  <c r="AP8491"/>
  <c r="AO8492"/>
  <c r="AP8492"/>
  <c r="AO8493"/>
  <c r="AP8493"/>
  <c r="AO8494"/>
  <c r="AP8494"/>
  <c r="AO8495"/>
  <c r="AP8495"/>
  <c r="AO8496"/>
  <c r="AP8496"/>
  <c r="AO8497"/>
  <c r="AP8497"/>
  <c r="AO8498"/>
  <c r="AP8498"/>
  <c r="AO8499"/>
  <c r="AP8499"/>
  <c r="AO8500"/>
  <c r="AP8500"/>
  <c r="AO8501"/>
  <c r="AP8501"/>
  <c r="AO8502"/>
  <c r="AP8502"/>
  <c r="AO8503"/>
  <c r="AP8503"/>
  <c r="AO8504"/>
  <c r="AP8504"/>
  <c r="AO8505"/>
  <c r="AP8505"/>
  <c r="AO8506"/>
  <c r="AP8506"/>
  <c r="AO8507"/>
  <c r="AP8507"/>
  <c r="AO8508"/>
  <c r="AP8508"/>
  <c r="AO8509"/>
  <c r="AP8509"/>
  <c r="AO8510"/>
  <c r="AP8510"/>
  <c r="AO8511"/>
  <c r="AP8511"/>
  <c r="AO8512"/>
  <c r="AP8512"/>
  <c r="AO8513"/>
  <c r="AP8513"/>
  <c r="AO8514"/>
  <c r="AP8514"/>
  <c r="AO8515"/>
  <c r="AP8515"/>
  <c r="AO8516"/>
  <c r="AP8516"/>
  <c r="AO8517"/>
  <c r="AP8517"/>
  <c r="AO8518"/>
  <c r="AP8518"/>
  <c r="AO8519"/>
  <c r="AP8519"/>
  <c r="AO8520"/>
  <c r="AP8520"/>
  <c r="AO8521"/>
  <c r="AP8521"/>
  <c r="AO8522"/>
  <c r="AP8522"/>
  <c r="AO8523"/>
  <c r="AP8523"/>
  <c r="AO8524"/>
  <c r="AP8524"/>
  <c r="AO8525"/>
  <c r="AP8525"/>
  <c r="AO8526"/>
  <c r="AP8526"/>
  <c r="AO8527"/>
  <c r="AP8527"/>
  <c r="AO8528"/>
  <c r="AP8528"/>
  <c r="AO8529"/>
  <c r="AP8529"/>
  <c r="AO8530"/>
  <c r="AP8530"/>
  <c r="AO8531"/>
  <c r="AP8531"/>
  <c r="AO8532"/>
  <c r="AP8532"/>
  <c r="AO8533"/>
  <c r="AP8533"/>
  <c r="AO8534"/>
  <c r="AP8534"/>
  <c r="AO8535"/>
  <c r="AP8535"/>
  <c r="AO8536"/>
  <c r="AP8536"/>
  <c r="AO8537"/>
  <c r="AP8537"/>
  <c r="AO8538"/>
  <c r="AP8538"/>
  <c r="AO8539"/>
  <c r="AP8539"/>
  <c r="AO8540"/>
  <c r="AP8540"/>
  <c r="AO8541"/>
  <c r="AP8541"/>
  <c r="AO8542"/>
  <c r="AP8542"/>
  <c r="AO8543"/>
  <c r="AP8543"/>
  <c r="AO8544"/>
  <c r="AP8544"/>
  <c r="AO8545"/>
  <c r="AP8545"/>
  <c r="AO8546"/>
  <c r="AP8546"/>
  <c r="AO8547"/>
  <c r="AP8547"/>
  <c r="AO8548"/>
  <c r="AP8548"/>
  <c r="AO8549"/>
  <c r="AP8549"/>
  <c r="AO8550"/>
  <c r="AP8550"/>
  <c r="AO8551"/>
  <c r="AP8551"/>
  <c r="AO8552"/>
  <c r="AP8552"/>
  <c r="AO8553"/>
  <c r="AP8553"/>
  <c r="AO8554"/>
  <c r="AP8554"/>
  <c r="AO8555"/>
  <c r="AP8555"/>
  <c r="AO8556"/>
  <c r="AP8556"/>
  <c r="AO8557"/>
  <c r="AP8557"/>
  <c r="AO8558"/>
  <c r="AP8558"/>
  <c r="AO8559"/>
  <c r="AP8559"/>
  <c r="AO8560"/>
  <c r="AP8560"/>
  <c r="AO8561"/>
  <c r="AP8561"/>
  <c r="AO8562"/>
  <c r="AP8562"/>
  <c r="AO8563"/>
  <c r="AP8563"/>
  <c r="AO8564"/>
  <c r="AP8564"/>
  <c r="AO8565"/>
  <c r="AP8565"/>
  <c r="AO8566"/>
  <c r="AP8566"/>
  <c r="AO8567"/>
  <c r="AP8567"/>
  <c r="AO8568"/>
  <c r="AP8568"/>
  <c r="AO8569"/>
  <c r="AP8569"/>
  <c r="AO8570"/>
  <c r="AP8570"/>
  <c r="AO8571"/>
  <c r="AP8571"/>
  <c r="AO8572"/>
  <c r="AP8572"/>
  <c r="AO8573"/>
  <c r="AP8573"/>
  <c r="AO8574"/>
  <c r="AP8574"/>
  <c r="AO8575"/>
  <c r="AP8575"/>
  <c r="AO8576"/>
  <c r="AP8576"/>
  <c r="AO8577"/>
  <c r="AP8577"/>
  <c r="AO8578"/>
  <c r="AP8578"/>
  <c r="AO8579"/>
  <c r="AP8579"/>
  <c r="AO8580"/>
  <c r="AP8580"/>
  <c r="AO8581"/>
  <c r="AP8581"/>
  <c r="AO8582"/>
  <c r="AP8582"/>
  <c r="AO8583"/>
  <c r="AP8583"/>
  <c r="AO8584"/>
  <c r="AP8584"/>
  <c r="AO8585"/>
  <c r="AP8585"/>
  <c r="AO8586"/>
  <c r="AP8586"/>
  <c r="AO8587"/>
  <c r="AP8587"/>
  <c r="AO8588"/>
  <c r="AP8588"/>
  <c r="AO8589"/>
  <c r="AP8589"/>
  <c r="AO8590"/>
  <c r="AP8590"/>
  <c r="AO8591"/>
  <c r="AP8591"/>
  <c r="AO8592"/>
  <c r="AP8592"/>
  <c r="AO8593"/>
  <c r="AP8593"/>
  <c r="AO8594"/>
  <c r="AP8594"/>
  <c r="AO8595"/>
  <c r="AP8595"/>
  <c r="AO8596"/>
  <c r="AP8596"/>
  <c r="AO8597"/>
  <c r="AP8597"/>
  <c r="AO8598"/>
  <c r="AP8598"/>
  <c r="AO8599"/>
  <c r="AP8599"/>
  <c r="AO8600"/>
  <c r="AP8600"/>
  <c r="AO8601"/>
  <c r="AP8601"/>
  <c r="AO8602"/>
  <c r="AP8602"/>
  <c r="AO8603"/>
  <c r="AP8603"/>
  <c r="AO8604"/>
  <c r="AP8604"/>
  <c r="AO8605"/>
  <c r="AP8605"/>
  <c r="AO8606"/>
  <c r="AP8606"/>
  <c r="AO8607"/>
  <c r="AP8607"/>
  <c r="AO8608"/>
  <c r="AP8608"/>
  <c r="AO8609"/>
  <c r="AP8609"/>
  <c r="AO8610"/>
  <c r="AP8610"/>
  <c r="AO8611"/>
  <c r="AP8611"/>
  <c r="AO8612"/>
  <c r="AP8612"/>
  <c r="AO8613"/>
  <c r="AP8613"/>
  <c r="AO8614"/>
  <c r="AP8614"/>
  <c r="AO8615"/>
  <c r="AP8615"/>
  <c r="AO8616"/>
  <c r="AP8616"/>
  <c r="AO8617"/>
  <c r="AP8617"/>
  <c r="AO8618"/>
  <c r="AP8618"/>
  <c r="AO8619"/>
  <c r="AP8619"/>
  <c r="AO8620"/>
  <c r="AP8620"/>
  <c r="AO8621"/>
  <c r="AP8621"/>
  <c r="AO8622"/>
  <c r="AP8622"/>
  <c r="AO8623"/>
  <c r="AP8623"/>
  <c r="AO8624"/>
  <c r="AP8624"/>
  <c r="AO8625"/>
  <c r="AP8625"/>
  <c r="AO8626"/>
  <c r="AP8626"/>
  <c r="AO8627"/>
  <c r="AP8627"/>
  <c r="AO8628"/>
  <c r="AP8628"/>
  <c r="AO8629"/>
  <c r="AP8629"/>
  <c r="AO8630"/>
  <c r="AP8630"/>
  <c r="AO8631"/>
  <c r="AP8631"/>
  <c r="AO8632"/>
  <c r="AP8632"/>
  <c r="AO8633"/>
  <c r="AP8633"/>
  <c r="AO8634"/>
  <c r="AP8634"/>
  <c r="AO8635"/>
  <c r="AP8635"/>
  <c r="AO8636"/>
  <c r="AP8636"/>
  <c r="AO8637"/>
  <c r="AP8637"/>
  <c r="AO8638"/>
  <c r="AP8638"/>
  <c r="AO8639"/>
  <c r="AP8639"/>
  <c r="AO8640"/>
  <c r="AP8640"/>
  <c r="AO8641"/>
  <c r="AP8641"/>
  <c r="AO8642"/>
  <c r="AP8642"/>
  <c r="AO8643"/>
  <c r="AP8643"/>
  <c r="AO8644"/>
  <c r="AP8644"/>
  <c r="AO8645"/>
  <c r="AP8645"/>
  <c r="AO8646"/>
  <c r="AP8646"/>
  <c r="AO8647"/>
  <c r="AP8647"/>
  <c r="AO8648"/>
  <c r="AP8648"/>
  <c r="AO8649"/>
  <c r="AP8649"/>
  <c r="AO8650"/>
  <c r="AP8650"/>
  <c r="AO8651"/>
  <c r="AP8651"/>
  <c r="AO8652"/>
  <c r="AP8652"/>
  <c r="AO8653"/>
  <c r="AP8653"/>
  <c r="AO8654"/>
  <c r="AP8654"/>
  <c r="AO8655"/>
  <c r="AP8655"/>
  <c r="AO8656"/>
  <c r="AP8656"/>
  <c r="AO8657"/>
  <c r="AP8657"/>
  <c r="AO8658"/>
  <c r="AP8658"/>
  <c r="AO8659"/>
  <c r="AP8659"/>
  <c r="AO8660"/>
  <c r="AP8660"/>
  <c r="AO8661"/>
  <c r="AP8661"/>
  <c r="AO8662"/>
  <c r="AP8662"/>
  <c r="AO8663"/>
  <c r="AP8663"/>
  <c r="AO8664"/>
  <c r="AP8664"/>
  <c r="AO8665"/>
  <c r="AP8665"/>
  <c r="AO8666"/>
  <c r="AP8666"/>
  <c r="AO8667"/>
  <c r="AP8667"/>
  <c r="AO8668"/>
  <c r="AP8668"/>
  <c r="AO8669"/>
  <c r="AP8669"/>
  <c r="AO8670"/>
  <c r="AP8670"/>
  <c r="AO8671"/>
  <c r="AP8671"/>
  <c r="AO8672"/>
  <c r="AP8672"/>
  <c r="AO8673"/>
  <c r="AP8673"/>
  <c r="AO8674"/>
  <c r="AP8674"/>
  <c r="AO8675"/>
  <c r="AP8675"/>
  <c r="AO8676"/>
  <c r="AP8676"/>
  <c r="AO8677"/>
  <c r="AP8677"/>
  <c r="AO8678"/>
  <c r="AP8678"/>
  <c r="AO8679"/>
  <c r="AP8679"/>
  <c r="AO8680"/>
  <c r="AP8680"/>
  <c r="AO8681"/>
  <c r="AP8681"/>
  <c r="AO8682"/>
  <c r="AP8682"/>
  <c r="AO8683"/>
  <c r="AP8683"/>
  <c r="AO8684"/>
  <c r="AP8684"/>
  <c r="AO8685"/>
  <c r="AP8685"/>
  <c r="AO8686"/>
  <c r="AP8686"/>
  <c r="AO8687"/>
  <c r="AP8687"/>
  <c r="AO8688"/>
  <c r="AP8688"/>
  <c r="AO8689"/>
  <c r="AP8689"/>
  <c r="AO8690"/>
  <c r="AP8690"/>
  <c r="AO8691"/>
  <c r="AP8691"/>
  <c r="AO8692"/>
  <c r="AP8692"/>
  <c r="AO8693"/>
  <c r="AP8693"/>
  <c r="AO8694"/>
  <c r="AP8694"/>
  <c r="AO8695"/>
  <c r="AP8695"/>
  <c r="AO8696"/>
  <c r="AP8696"/>
  <c r="AO8697"/>
  <c r="AP8697"/>
  <c r="AO8698"/>
  <c r="AP8698"/>
  <c r="AO8699"/>
  <c r="AP8699"/>
  <c r="AO8700"/>
  <c r="AP8700"/>
  <c r="AO8701"/>
  <c r="AP8701"/>
  <c r="AO8702"/>
  <c r="AP8702"/>
  <c r="AO8703"/>
  <c r="AP8703"/>
  <c r="AO8704"/>
  <c r="AP8704"/>
  <c r="AO8705"/>
  <c r="AP8705"/>
  <c r="AO8706"/>
  <c r="AP8706"/>
  <c r="AO8707"/>
  <c r="AP8707"/>
  <c r="AO8708"/>
  <c r="AP8708"/>
  <c r="AO8709"/>
  <c r="AP8709"/>
  <c r="AO8710"/>
  <c r="AP8710"/>
  <c r="AO8711"/>
  <c r="AP8711"/>
  <c r="AO8712"/>
  <c r="AP8712"/>
  <c r="AO8713"/>
  <c r="AP8713"/>
  <c r="AO8714"/>
  <c r="AP8714"/>
  <c r="AO8715"/>
  <c r="AP8715"/>
  <c r="AO8716"/>
  <c r="AP8716"/>
  <c r="AO8717"/>
  <c r="AP8717"/>
  <c r="AO8718"/>
  <c r="AP8718"/>
  <c r="AO8719"/>
  <c r="AP8719"/>
  <c r="AO8720"/>
  <c r="AP8720"/>
  <c r="AO8721"/>
  <c r="AP8721"/>
  <c r="AO8722"/>
  <c r="AP8722"/>
  <c r="AO8723"/>
  <c r="AP8723"/>
  <c r="AO8724"/>
  <c r="AP8724"/>
  <c r="AO8725"/>
  <c r="AP8725"/>
  <c r="AO8726"/>
  <c r="AP8726"/>
  <c r="AO8727"/>
  <c r="AP8727"/>
  <c r="AO8728"/>
  <c r="AP8728"/>
  <c r="AO8729"/>
  <c r="AP8729"/>
  <c r="AO8730"/>
  <c r="AP8730"/>
  <c r="AO8731"/>
  <c r="AP8731"/>
  <c r="AO8732"/>
  <c r="AP8732"/>
  <c r="AO8733"/>
  <c r="AP8733"/>
  <c r="AO8734"/>
  <c r="AP8734"/>
  <c r="AO8735"/>
  <c r="AP8735"/>
  <c r="AO8736"/>
  <c r="AP8736"/>
  <c r="AO8737"/>
  <c r="AP8737"/>
  <c r="AO8738"/>
  <c r="AP8738"/>
  <c r="AO8739"/>
  <c r="AP8739"/>
  <c r="AO8740"/>
  <c r="AP8740"/>
  <c r="AO8741"/>
  <c r="AP8741"/>
  <c r="AO8742"/>
  <c r="AP8742"/>
  <c r="AO8743"/>
  <c r="AP8743"/>
  <c r="AO8744"/>
  <c r="AP8744"/>
  <c r="AO8745"/>
  <c r="AP8745"/>
  <c r="AO8746"/>
  <c r="AP8746"/>
  <c r="AO8747"/>
  <c r="AP8747"/>
  <c r="AO8748"/>
  <c r="AP8748"/>
  <c r="AO8749"/>
  <c r="AP8749"/>
  <c r="AO8750"/>
  <c r="AP8750"/>
  <c r="AO8751"/>
  <c r="AP8751"/>
  <c r="AO8752"/>
  <c r="AP8752"/>
  <c r="AO8753"/>
  <c r="AP8753"/>
  <c r="AO8754"/>
  <c r="AP8754"/>
  <c r="AO8755"/>
  <c r="AP8755"/>
  <c r="AO8756"/>
  <c r="AP8756"/>
  <c r="AO8757"/>
  <c r="AP8757"/>
  <c r="AO8758"/>
  <c r="AP8758"/>
  <c r="AO8759"/>
  <c r="AP8759"/>
  <c r="AO8760"/>
  <c r="AP8760"/>
  <c r="AO8761"/>
  <c r="AP8761"/>
  <c r="AO8762"/>
  <c r="AP8762"/>
  <c r="AO8763"/>
  <c r="AP8763"/>
  <c r="AO8764"/>
  <c r="AP8764"/>
  <c r="AO8765"/>
  <c r="AP8765"/>
  <c r="AO8766"/>
  <c r="AP8766"/>
  <c r="AO8767"/>
  <c r="AP8767"/>
  <c r="AO8768"/>
  <c r="AP8768"/>
  <c r="AO8769"/>
  <c r="AP8769"/>
  <c r="AO8770"/>
  <c r="AP8770"/>
  <c r="AO8771"/>
  <c r="AP8771"/>
  <c r="AO8772"/>
  <c r="AP8772"/>
  <c r="AO8773"/>
  <c r="AP8773"/>
  <c r="AO8774"/>
  <c r="AP8774"/>
  <c r="AO8775"/>
  <c r="AP8775"/>
  <c r="AO8776"/>
  <c r="AP8776"/>
  <c r="AO8777"/>
  <c r="AP8777"/>
  <c r="AO8778"/>
  <c r="AP8778"/>
  <c r="AO8779"/>
  <c r="AP8779"/>
  <c r="AO8780"/>
  <c r="AP8780"/>
  <c r="AO8781"/>
  <c r="AP8781"/>
  <c r="AO8782"/>
  <c r="AP8782"/>
  <c r="AO8783"/>
  <c r="AP8783"/>
  <c r="AO8784"/>
  <c r="AP8784"/>
  <c r="AO8785"/>
  <c r="AP8785"/>
  <c r="AO8786"/>
  <c r="AP8786"/>
  <c r="AO8787"/>
  <c r="AP8787"/>
  <c r="AO8788"/>
  <c r="AP8788"/>
  <c r="AO8789"/>
  <c r="AP8789"/>
  <c r="AO8790"/>
  <c r="AP8790"/>
  <c r="AO8791"/>
  <c r="AP8791"/>
  <c r="AO8792"/>
  <c r="AP8792"/>
  <c r="AO8793"/>
  <c r="AP8793"/>
  <c r="AO8794"/>
  <c r="AP8794"/>
  <c r="AO8795"/>
  <c r="AP8795"/>
  <c r="AO8796"/>
  <c r="AP8796"/>
  <c r="AO8797"/>
  <c r="AP8797"/>
  <c r="AO8798"/>
  <c r="AP8798"/>
  <c r="AO8799"/>
  <c r="AP8799"/>
  <c r="AO8800"/>
  <c r="AP8800"/>
  <c r="AO8801"/>
  <c r="AP8801"/>
  <c r="AO8802"/>
  <c r="AP8802"/>
  <c r="AO8803"/>
  <c r="AP8803"/>
  <c r="AO8804"/>
  <c r="AP8804"/>
  <c r="AO8805"/>
  <c r="AP8805"/>
  <c r="AO8806"/>
  <c r="AP8806"/>
  <c r="AO8807"/>
  <c r="AP8807"/>
  <c r="AO8808"/>
  <c r="AP8808"/>
  <c r="AO8809"/>
  <c r="AP8809"/>
  <c r="AO8810"/>
  <c r="AP8810"/>
  <c r="AO8811"/>
  <c r="AP8811"/>
  <c r="AO8812"/>
  <c r="AP8812"/>
  <c r="AO8813"/>
  <c r="AP8813"/>
  <c r="AO8814"/>
  <c r="AP8814"/>
  <c r="AO8815"/>
  <c r="AP8815"/>
  <c r="AO8816"/>
  <c r="AP8816"/>
  <c r="AO8817"/>
  <c r="AP8817"/>
  <c r="AO8818"/>
  <c r="AP8818"/>
  <c r="AO8819"/>
  <c r="AP8819"/>
  <c r="AO8820"/>
  <c r="AP8820"/>
  <c r="AO8821"/>
  <c r="AP8821"/>
  <c r="AO8822"/>
  <c r="AP8822"/>
  <c r="AO8823"/>
  <c r="AP8823"/>
  <c r="AO8824"/>
  <c r="AP8824"/>
  <c r="AO8825"/>
  <c r="AP8825"/>
  <c r="AO8826"/>
  <c r="AP8826"/>
  <c r="AO8827"/>
  <c r="AP8827"/>
  <c r="AO8828"/>
  <c r="AP8828"/>
  <c r="AO8829"/>
  <c r="AP8829"/>
  <c r="AO8830"/>
  <c r="AP8830"/>
  <c r="AO8831"/>
  <c r="AP8831"/>
  <c r="AO8832"/>
  <c r="AP8832"/>
  <c r="AO8833"/>
  <c r="AP8833"/>
  <c r="AO8834"/>
  <c r="AP8834"/>
  <c r="AO8835"/>
  <c r="AP8835"/>
  <c r="AO8836"/>
  <c r="AP8836"/>
  <c r="AO8837"/>
  <c r="AP8837"/>
  <c r="AO8838"/>
  <c r="AP8838"/>
  <c r="AO8839"/>
  <c r="AP8839"/>
  <c r="AO8840"/>
  <c r="AP8840"/>
  <c r="AO8841"/>
  <c r="AP8841"/>
  <c r="AO8842"/>
  <c r="AP8842"/>
  <c r="AO8843"/>
  <c r="AP8843"/>
  <c r="AO8844"/>
  <c r="AP8844"/>
  <c r="AO8845"/>
  <c r="AP8845"/>
  <c r="AO8846"/>
  <c r="AP8846"/>
  <c r="AO8847"/>
  <c r="AP8847"/>
  <c r="AO8848"/>
  <c r="AP8848"/>
  <c r="AO8849"/>
  <c r="AP8849"/>
  <c r="AO8850"/>
  <c r="AP8850"/>
  <c r="AO8851"/>
  <c r="AP8851"/>
  <c r="AO8852"/>
  <c r="AP8852"/>
  <c r="AO8853"/>
  <c r="AP8853"/>
  <c r="AO8854"/>
  <c r="AP8854"/>
  <c r="AO8855"/>
  <c r="AP8855"/>
  <c r="AO8856"/>
  <c r="AP8856"/>
  <c r="AO8857"/>
  <c r="AP8857"/>
  <c r="AO8858"/>
  <c r="AP8858"/>
  <c r="AO8859"/>
  <c r="AP8859"/>
  <c r="AO8860"/>
  <c r="AP8860"/>
  <c r="AO8861"/>
  <c r="AP8861"/>
  <c r="AO8862"/>
  <c r="AP8862"/>
  <c r="AO8863"/>
  <c r="AP8863"/>
  <c r="AO8864"/>
  <c r="AP8864"/>
  <c r="AO8865"/>
  <c r="AP8865"/>
  <c r="AO8866"/>
  <c r="AP8866"/>
  <c r="AO8867"/>
  <c r="AP8867"/>
  <c r="AO8868"/>
  <c r="AP8868"/>
  <c r="AO8869"/>
  <c r="AP8869"/>
  <c r="AO8870"/>
  <c r="AP8870"/>
  <c r="AO8871"/>
  <c r="AP8871"/>
  <c r="AO8872"/>
  <c r="AP8872"/>
  <c r="AO8873"/>
  <c r="AP8873"/>
  <c r="AO8874"/>
  <c r="AP8874"/>
  <c r="AO8875"/>
  <c r="AP8875"/>
  <c r="AO8876"/>
  <c r="AP8876"/>
  <c r="AO8877"/>
  <c r="AP8877"/>
  <c r="AO8878"/>
  <c r="AP8878"/>
  <c r="AO8879"/>
  <c r="AP8879"/>
  <c r="AO8880"/>
  <c r="AP8880"/>
  <c r="AO8881"/>
  <c r="AP8881"/>
  <c r="AO8882"/>
  <c r="AP8882"/>
  <c r="AO8883"/>
  <c r="AP8883"/>
  <c r="AO8884"/>
  <c r="AP8884"/>
  <c r="AO8885"/>
  <c r="AP8885"/>
  <c r="AO8886"/>
  <c r="AP8886"/>
  <c r="AO8887"/>
  <c r="AP8887"/>
  <c r="AO8888"/>
  <c r="AP8888"/>
  <c r="AO8889"/>
  <c r="AP8889"/>
  <c r="AO8890"/>
  <c r="AP8890"/>
  <c r="AO8891"/>
  <c r="AP8891"/>
  <c r="AO8892"/>
  <c r="AP8892"/>
  <c r="AO8893"/>
  <c r="AP8893"/>
  <c r="AO8894"/>
  <c r="AP8894"/>
  <c r="AO8895"/>
  <c r="AP8895"/>
  <c r="AO8896"/>
  <c r="AP8896"/>
  <c r="AO8897"/>
  <c r="AP8897"/>
  <c r="AO8898"/>
  <c r="AP8898"/>
  <c r="AO8899"/>
  <c r="AP8899"/>
  <c r="AO8900"/>
  <c r="AP8900"/>
  <c r="AO8901"/>
  <c r="AP8901"/>
  <c r="AO8902"/>
  <c r="AP8902"/>
  <c r="AO8903"/>
  <c r="AP8903"/>
  <c r="AO8904"/>
  <c r="AP8904"/>
  <c r="AO8905"/>
  <c r="AP8905"/>
  <c r="AO8906"/>
  <c r="AP8906"/>
  <c r="AO8907"/>
  <c r="AP8907"/>
  <c r="AO8908"/>
  <c r="AP8908"/>
  <c r="AO8909"/>
  <c r="AP8909"/>
  <c r="AO8910"/>
  <c r="AP8910"/>
  <c r="AO8911"/>
  <c r="AP8911"/>
  <c r="AO8912"/>
  <c r="AP8912"/>
  <c r="AO8913"/>
  <c r="AP8913"/>
  <c r="AO8914"/>
  <c r="AP8914"/>
  <c r="AO8915"/>
  <c r="AP8915"/>
  <c r="AO8916"/>
  <c r="AP8916"/>
  <c r="AO8917"/>
  <c r="AP8917"/>
  <c r="AO8918"/>
  <c r="AP8918"/>
  <c r="AO8919"/>
  <c r="AP8919"/>
  <c r="AO8920"/>
  <c r="AP8920"/>
  <c r="AO8921"/>
  <c r="AP8921"/>
  <c r="AO8922"/>
  <c r="AP8922"/>
  <c r="AO8923"/>
  <c r="AP8923"/>
  <c r="AO8924"/>
  <c r="AP8924"/>
  <c r="AO8925"/>
  <c r="AP8925"/>
  <c r="AO8926"/>
  <c r="AP8926"/>
  <c r="AO8927"/>
  <c r="AP8927"/>
  <c r="AO8928"/>
  <c r="AP8928"/>
  <c r="AO8929"/>
  <c r="AP8929"/>
  <c r="AO8930"/>
  <c r="AP8930"/>
  <c r="AO8931"/>
  <c r="AP8931"/>
  <c r="AO8932"/>
  <c r="AP8932"/>
  <c r="AO8933"/>
  <c r="AP8933"/>
  <c r="AO8934"/>
  <c r="AP8934"/>
  <c r="AO8935"/>
  <c r="AP8935"/>
  <c r="AO8936"/>
  <c r="AP8936"/>
  <c r="AO8937"/>
  <c r="AP8937"/>
  <c r="AO8938"/>
  <c r="AP8938"/>
  <c r="AO8939"/>
  <c r="AP8939"/>
  <c r="AO8940"/>
  <c r="AP8940"/>
  <c r="AO8941"/>
  <c r="AP8941"/>
  <c r="AO8942"/>
  <c r="AP8942"/>
  <c r="AO8943"/>
  <c r="AP8943"/>
  <c r="AO8944"/>
  <c r="AP8944"/>
  <c r="AO8945"/>
  <c r="AP8945"/>
  <c r="AO8946"/>
  <c r="AP8946"/>
  <c r="AO8947"/>
  <c r="AP8947"/>
  <c r="AO8948"/>
  <c r="AP8948"/>
  <c r="AO8949"/>
  <c r="AP8949"/>
  <c r="AO8950"/>
  <c r="AP8950"/>
  <c r="AO8951"/>
  <c r="AP8951"/>
  <c r="AO8952"/>
  <c r="AP8952"/>
  <c r="AO8953"/>
  <c r="AP8953"/>
  <c r="AO8954"/>
  <c r="AP8954"/>
  <c r="AO8955"/>
  <c r="AP8955"/>
  <c r="AO8956"/>
  <c r="AP8956"/>
  <c r="AO8957"/>
  <c r="AP8957"/>
  <c r="AO8958"/>
  <c r="AP8958"/>
  <c r="AO8959"/>
  <c r="AP8959"/>
  <c r="AO8960"/>
  <c r="AP8960"/>
  <c r="AO8961"/>
  <c r="AP8961"/>
  <c r="AO8962"/>
  <c r="AP8962"/>
  <c r="AO8963"/>
  <c r="AP8963"/>
  <c r="AO8964"/>
  <c r="AP8964"/>
  <c r="AO8965"/>
  <c r="AP8965"/>
  <c r="AO8966"/>
  <c r="AP8966"/>
  <c r="AO8967"/>
  <c r="AP8967"/>
  <c r="AO8968"/>
  <c r="AP8968"/>
  <c r="AO8969"/>
  <c r="AP8969"/>
  <c r="AO8970"/>
  <c r="AP8970"/>
  <c r="AO8971"/>
  <c r="AP8971"/>
  <c r="AO8972"/>
  <c r="AP8972"/>
  <c r="AO8973"/>
  <c r="AP8973"/>
  <c r="AO8974"/>
  <c r="AP8974"/>
  <c r="AO8975"/>
  <c r="AP8975"/>
  <c r="AO8976"/>
  <c r="AP8976"/>
  <c r="AO8977"/>
  <c r="AP8977"/>
  <c r="AO8978"/>
  <c r="AP8978"/>
  <c r="AO8979"/>
  <c r="AP8979"/>
  <c r="AO8980"/>
  <c r="AP8980"/>
  <c r="AO8981"/>
  <c r="AP8981"/>
  <c r="AO8982"/>
  <c r="AP8982"/>
  <c r="AO8983"/>
  <c r="AP8983"/>
  <c r="AO8984"/>
  <c r="AP8984"/>
  <c r="AO8985"/>
  <c r="AP8985"/>
  <c r="AO8986"/>
  <c r="AP8986"/>
  <c r="AO8987"/>
  <c r="AP8987"/>
  <c r="AO8988"/>
  <c r="AP8988"/>
  <c r="AO8989"/>
  <c r="AP8989"/>
  <c r="AO8990"/>
  <c r="AP8990"/>
  <c r="AO8991"/>
  <c r="AP8991"/>
  <c r="AO8992"/>
  <c r="AP8992"/>
  <c r="AO8993"/>
  <c r="AP8993"/>
  <c r="AO8994"/>
  <c r="AP8994"/>
  <c r="AO8995"/>
  <c r="AP8995"/>
  <c r="AO8996"/>
  <c r="AP8996"/>
  <c r="AO8997"/>
  <c r="AP8997"/>
  <c r="AO8998"/>
  <c r="AP8998"/>
  <c r="AO8999"/>
  <c r="AP8999"/>
  <c r="AO9000"/>
  <c r="AP9000"/>
  <c r="AO9001"/>
  <c r="AP9001"/>
  <c r="AO9002"/>
  <c r="AP9002"/>
  <c r="AO9003"/>
  <c r="AP9003"/>
  <c r="AO9004"/>
  <c r="AP9004"/>
  <c r="AO9005"/>
  <c r="AP9005"/>
  <c r="AO9006"/>
  <c r="AP9006"/>
  <c r="AO9007"/>
  <c r="AP9007"/>
  <c r="AO9008"/>
  <c r="AP9008"/>
  <c r="AO9009"/>
  <c r="AP9009"/>
  <c r="AO9010"/>
  <c r="AP9010"/>
  <c r="AO9011"/>
  <c r="AP9011"/>
  <c r="AO9012"/>
  <c r="AP9012"/>
  <c r="AO9013"/>
  <c r="AP9013"/>
  <c r="AO9014"/>
  <c r="AP9014"/>
  <c r="AO9015"/>
  <c r="AP9015"/>
  <c r="AO9016"/>
  <c r="AP9016"/>
  <c r="AO9017"/>
  <c r="AP9017"/>
  <c r="AO9018"/>
  <c r="AP9018"/>
  <c r="AO9019"/>
  <c r="AP9019"/>
  <c r="AO9020"/>
  <c r="AP9020"/>
  <c r="AO9021"/>
  <c r="AP9021"/>
  <c r="AO9022"/>
  <c r="AP9022"/>
  <c r="AO9023"/>
  <c r="AP9023"/>
  <c r="AO9024"/>
  <c r="AP9024"/>
  <c r="AO9025"/>
  <c r="AP9025"/>
  <c r="AO9026"/>
  <c r="AP9026"/>
  <c r="AO9027"/>
  <c r="AP9027"/>
  <c r="AO9028"/>
  <c r="AP9028"/>
  <c r="AO9029"/>
  <c r="AP9029"/>
  <c r="AO9030"/>
  <c r="AP9030"/>
  <c r="AO9031"/>
  <c r="AP9031"/>
  <c r="AO9032"/>
  <c r="AP9032"/>
  <c r="AO9033"/>
  <c r="AP9033"/>
  <c r="AO9034"/>
  <c r="AP9034"/>
  <c r="AO9035"/>
  <c r="AP9035"/>
  <c r="AO9036"/>
  <c r="AP9036"/>
  <c r="AO9037"/>
  <c r="AP9037"/>
  <c r="AO9038"/>
  <c r="AP9038"/>
  <c r="AO9039"/>
  <c r="AP9039"/>
  <c r="AO9040"/>
  <c r="AP9040"/>
  <c r="AO9041"/>
  <c r="AP9041"/>
  <c r="AO9042"/>
  <c r="AP9042"/>
  <c r="AO9043"/>
  <c r="AP9043"/>
  <c r="AO9044"/>
  <c r="AP9044"/>
  <c r="AO9045"/>
  <c r="AP9045"/>
  <c r="AO9046"/>
  <c r="AP9046"/>
  <c r="AO9047"/>
  <c r="AP9047"/>
  <c r="AO9048"/>
  <c r="AP9048"/>
  <c r="AO9049"/>
  <c r="AP9049"/>
  <c r="AO9050"/>
  <c r="AP9050"/>
  <c r="AO9051"/>
  <c r="AP9051"/>
  <c r="AO9052"/>
  <c r="AP9052"/>
  <c r="AO9053"/>
  <c r="AP9053"/>
  <c r="AO9054"/>
  <c r="AP9054"/>
  <c r="AO9055"/>
  <c r="AP9055"/>
  <c r="AO9056"/>
  <c r="AP9056"/>
  <c r="AO9057"/>
  <c r="AP9057"/>
  <c r="AO9058"/>
  <c r="AP9058"/>
  <c r="AO9059"/>
  <c r="AP9059"/>
  <c r="AO9060"/>
  <c r="AP9060"/>
  <c r="AO9061"/>
  <c r="AP9061"/>
  <c r="AO9062"/>
  <c r="AP9062"/>
  <c r="AO9063"/>
  <c r="AP9063"/>
  <c r="AO9064"/>
  <c r="AP9064"/>
  <c r="AO9065"/>
  <c r="AP9065"/>
  <c r="AO9066"/>
  <c r="AP9066"/>
  <c r="AO9067"/>
  <c r="AP9067"/>
  <c r="AO9068"/>
  <c r="AP9068"/>
  <c r="AO9069"/>
  <c r="AP9069"/>
  <c r="AO9070"/>
  <c r="AP9070"/>
  <c r="AO9071"/>
  <c r="AP9071"/>
  <c r="AO9072"/>
  <c r="AP9072"/>
  <c r="AO9073"/>
  <c r="AP9073"/>
  <c r="AO9074"/>
  <c r="AP9074"/>
  <c r="AO9075"/>
  <c r="AP9075"/>
  <c r="AO9076"/>
  <c r="AP9076"/>
  <c r="AO9077"/>
  <c r="AP9077"/>
  <c r="AO9078"/>
  <c r="AP9078"/>
  <c r="AO9079"/>
  <c r="AP9079"/>
  <c r="AO9080"/>
  <c r="AP9080"/>
  <c r="AO9081"/>
  <c r="AP9081"/>
  <c r="AO9082"/>
  <c r="AP9082"/>
  <c r="AO9083"/>
  <c r="AP9083"/>
  <c r="AO9084"/>
  <c r="AP9084"/>
  <c r="AO9085"/>
  <c r="AP9085"/>
  <c r="AO9086"/>
  <c r="AP9086"/>
  <c r="AO9087"/>
  <c r="AP9087"/>
  <c r="AO9088"/>
  <c r="AP9088"/>
  <c r="AO9089"/>
  <c r="AP9089"/>
  <c r="AO9090"/>
  <c r="AP9090"/>
  <c r="AO9091"/>
  <c r="AP9091"/>
  <c r="AO9092"/>
  <c r="AP9092"/>
  <c r="AO9093"/>
  <c r="AP9093"/>
  <c r="AO9094"/>
  <c r="AP9094"/>
  <c r="AO9095"/>
  <c r="AP9095"/>
  <c r="AO9096"/>
  <c r="AP9096"/>
  <c r="AO9097"/>
  <c r="AP9097"/>
  <c r="AO9098"/>
  <c r="AP9098"/>
  <c r="AO9099"/>
  <c r="AP9099"/>
  <c r="AO9100"/>
  <c r="AP9100"/>
  <c r="AO9101"/>
  <c r="AP9101"/>
  <c r="AO9102"/>
  <c r="AP9102"/>
  <c r="AO9103"/>
  <c r="AP9103"/>
  <c r="AO9104"/>
  <c r="AP9104"/>
  <c r="AO9105"/>
  <c r="AP9105"/>
  <c r="AO9106"/>
  <c r="AP9106"/>
  <c r="AO9107"/>
  <c r="AP9107"/>
  <c r="AO9108"/>
  <c r="AP9108"/>
  <c r="AO9109"/>
  <c r="AP9109"/>
  <c r="AO9110"/>
  <c r="AP9110"/>
  <c r="AO9111"/>
  <c r="AP9111"/>
  <c r="AO9112"/>
  <c r="AP9112"/>
  <c r="AO9113"/>
  <c r="AP9113"/>
  <c r="AO9114"/>
  <c r="AP9114"/>
  <c r="AO9115"/>
  <c r="AP9115"/>
  <c r="AO9116"/>
  <c r="AP9116"/>
  <c r="BN3"/>
  <c r="BM3"/>
  <c r="AW1000" l="1"/>
  <c r="AW1008"/>
  <c r="AW996"/>
  <c r="AW1004"/>
  <c r="AW1012"/>
  <c r="AW1016"/>
  <c r="AW1020"/>
  <c r="AW1024"/>
  <c r="AW1028"/>
  <c r="AW1032"/>
  <c r="AW1036"/>
  <c r="AW1040"/>
  <c r="AW1044"/>
  <c r="AW1048"/>
  <c r="AW1052"/>
  <c r="AW1056"/>
  <c r="AW1060"/>
  <c r="AW1064"/>
  <c r="AW1068"/>
  <c r="AW1072"/>
  <c r="AW1076"/>
  <c r="AW1080"/>
  <c r="AW1084"/>
  <c r="AW1088"/>
  <c r="AW1092"/>
  <c r="AW1096"/>
  <c r="AW1100"/>
  <c r="AW1104"/>
  <c r="AW1108"/>
  <c r="AW1112"/>
  <c r="AW1116"/>
  <c r="AW1338"/>
  <c r="AW1334"/>
  <c r="AW1330"/>
  <c r="AW1326"/>
  <c r="AW1322"/>
  <c r="AW1318"/>
  <c r="AW1314"/>
  <c r="AW1310"/>
  <c r="AW1306"/>
  <c r="AW1302"/>
  <c r="AW1298"/>
  <c r="AW1291"/>
  <c r="AW1283"/>
  <c r="AW1275"/>
  <c r="AW1267"/>
  <c r="AW1259"/>
  <c r="AW1251"/>
  <c r="AW1243"/>
  <c r="AW1235"/>
  <c r="AW1227"/>
  <c r="AW1219"/>
  <c r="AW1211"/>
  <c r="AW1203"/>
  <c r="AW1195"/>
  <c r="AW1187"/>
  <c r="AW1179"/>
  <c r="AW1171"/>
  <c r="AW1163"/>
  <c r="AW1155"/>
  <c r="AW1147"/>
  <c r="AW1333"/>
  <c r="AW1325"/>
  <c r="AW1317"/>
  <c r="AW1309"/>
  <c r="AW1301"/>
  <c r="AW1138"/>
  <c r="AW1130"/>
  <c r="AW1143"/>
  <c r="AW1135"/>
  <c r="AW1127"/>
  <c r="AW1123"/>
  <c r="AW1119"/>
  <c r="AW1115"/>
  <c r="AW1107"/>
  <c r="AW1099"/>
  <c r="AW1091"/>
  <c r="AW1083"/>
  <c r="AW1075"/>
  <c r="AW1067"/>
  <c r="AW1059"/>
  <c r="AW1051"/>
  <c r="AW1043"/>
  <c r="AW1035"/>
  <c r="AW1027"/>
  <c r="AW1019"/>
  <c r="AW1126"/>
  <c r="AW1118"/>
  <c r="AW1007"/>
  <c r="AW999"/>
  <c r="AW997"/>
  <c r="AW1106"/>
  <c r="AW1090"/>
  <c r="AW1074"/>
  <c r="AW1058"/>
  <c r="AW1042"/>
  <c r="AW1026"/>
  <c r="AW1010"/>
  <c r="AW994"/>
  <c r="AW1289"/>
  <c r="AW1281"/>
  <c r="AW1273"/>
  <c r="AW1265"/>
  <c r="AW1257"/>
  <c r="AW1249"/>
  <c r="AW1241"/>
  <c r="AW1233"/>
  <c r="AW1225"/>
  <c r="AW1217"/>
  <c r="AW1209"/>
  <c r="AW1201"/>
  <c r="AW1193"/>
  <c r="AW1185"/>
  <c r="AW1177"/>
  <c r="AW1169"/>
  <c r="AW1161"/>
  <c r="AW1153"/>
  <c r="AW1145"/>
  <c r="AW1288"/>
  <c r="AW1280"/>
  <c r="AW1272"/>
  <c r="AW1264"/>
  <c r="AW1256"/>
  <c r="AW1248"/>
  <c r="AW1240"/>
  <c r="AW1232"/>
  <c r="AW1224"/>
  <c r="AW1216"/>
  <c r="AW1208"/>
  <c r="AW1200"/>
  <c r="AW1192"/>
  <c r="AW1184"/>
  <c r="AW1176"/>
  <c r="AW1168"/>
  <c r="AW1160"/>
  <c r="AW1152"/>
  <c r="AW1331"/>
  <c r="AW1323"/>
  <c r="AW1315"/>
  <c r="AW1307"/>
  <c r="AW1299"/>
  <c r="AW1290"/>
  <c r="AW1282"/>
  <c r="AW1274"/>
  <c r="AW1266"/>
  <c r="AW1258"/>
  <c r="AW1250"/>
  <c r="AW1242"/>
  <c r="AW1234"/>
  <c r="AW1226"/>
  <c r="AW1218"/>
  <c r="AW1210"/>
  <c r="AW1202"/>
  <c r="AW1194"/>
  <c r="AW1186"/>
  <c r="AW1178"/>
  <c r="AW1170"/>
  <c r="AW1162"/>
  <c r="AW1154"/>
  <c r="AW1146"/>
  <c r="AW1141"/>
  <c r="AW1133"/>
  <c r="AW1124"/>
  <c r="AW1113"/>
  <c r="AW1105"/>
  <c r="AW1097"/>
  <c r="AW1089"/>
  <c r="AW1081"/>
  <c r="AW1073"/>
  <c r="AW1065"/>
  <c r="AW1057"/>
  <c r="AW1049"/>
  <c r="AW1041"/>
  <c r="AW1033"/>
  <c r="AW1025"/>
  <c r="AW1017"/>
  <c r="AW1009"/>
  <c r="AW1102"/>
  <c r="AW1086"/>
  <c r="AW1070"/>
  <c r="AW1054"/>
  <c r="AW1038"/>
  <c r="AW1022"/>
  <c r="AW1006"/>
  <c r="AW1144"/>
  <c r="AW1136"/>
  <c r="AW1128"/>
  <c r="AW1336"/>
  <c r="AW1332"/>
  <c r="AW1328"/>
  <c r="AW1324"/>
  <c r="AW1320"/>
  <c r="AW1316"/>
  <c r="AW1312"/>
  <c r="AW1308"/>
  <c r="AW1304"/>
  <c r="AW1300"/>
  <c r="AW1296"/>
  <c r="AW1142"/>
  <c r="AW1134"/>
  <c r="AW1295"/>
  <c r="AW1287"/>
  <c r="AW1279"/>
  <c r="AW1271"/>
  <c r="AW1263"/>
  <c r="AW1255"/>
  <c r="AW1247"/>
  <c r="AW1239"/>
  <c r="AW1231"/>
  <c r="AW1223"/>
  <c r="AW1215"/>
  <c r="AW1207"/>
  <c r="AW1199"/>
  <c r="AW1191"/>
  <c r="AW1183"/>
  <c r="AW1175"/>
  <c r="AW1167"/>
  <c r="AW1159"/>
  <c r="AW1151"/>
  <c r="AW1337"/>
  <c r="AW1329"/>
  <c r="AW1321"/>
  <c r="AW1313"/>
  <c r="AW1305"/>
  <c r="AW1297"/>
  <c r="AW1139"/>
  <c r="AW1131"/>
  <c r="AW1125"/>
  <c r="AW1121"/>
  <c r="AW1117"/>
  <c r="AW1111"/>
  <c r="AW1103"/>
  <c r="AW1095"/>
  <c r="AW1087"/>
  <c r="AW1079"/>
  <c r="AW1071"/>
  <c r="AW1063"/>
  <c r="AW1055"/>
  <c r="AW1047"/>
  <c r="AW1039"/>
  <c r="AW1031"/>
  <c r="AW1023"/>
  <c r="AW1015"/>
  <c r="AW1122"/>
  <c r="AW1011"/>
  <c r="AW1003"/>
  <c r="AW995"/>
  <c r="AW1001"/>
  <c r="AW993"/>
  <c r="AW1114"/>
  <c r="AW1098"/>
  <c r="AW1082"/>
  <c r="AW1066"/>
  <c r="AW1050"/>
  <c r="AW1034"/>
  <c r="AW1018"/>
  <c r="AW1002"/>
  <c r="AW1293"/>
  <c r="AW1285"/>
  <c r="AW1277"/>
  <c r="AW1269"/>
  <c r="AW1261"/>
  <c r="AW1253"/>
  <c r="AW1245"/>
  <c r="AW1237"/>
  <c r="AW1229"/>
  <c r="AW1221"/>
  <c r="AW1213"/>
  <c r="AW1205"/>
  <c r="AW1197"/>
  <c r="AW1189"/>
  <c r="AW1181"/>
  <c r="AW1173"/>
  <c r="AW1165"/>
  <c r="AW1157"/>
  <c r="AW1149"/>
  <c r="AW1292"/>
  <c r="AW1284"/>
  <c r="AW1276"/>
  <c r="AW1268"/>
  <c r="AW1260"/>
  <c r="AW1252"/>
  <c r="AW1244"/>
  <c r="AW1236"/>
  <c r="AW1228"/>
  <c r="AW1220"/>
  <c r="AW1212"/>
  <c r="AW1204"/>
  <c r="AW1196"/>
  <c r="AW1188"/>
  <c r="AW1180"/>
  <c r="AW1172"/>
  <c r="AW1164"/>
  <c r="AW1156"/>
  <c r="AW1148"/>
  <c r="AW1140"/>
  <c r="AW1132"/>
  <c r="AW1335"/>
  <c r="AW1327"/>
  <c r="AW1319"/>
  <c r="AW1311"/>
  <c r="AW1303"/>
  <c r="AW1294"/>
  <c r="AW1286"/>
  <c r="AW1278"/>
  <c r="AW1270"/>
  <c r="AW1262"/>
  <c r="AW1254"/>
  <c r="AW1246"/>
  <c r="AW1238"/>
  <c r="AW1230"/>
  <c r="AW1222"/>
  <c r="AW1214"/>
  <c r="AW1206"/>
  <c r="AW1198"/>
  <c r="AW1190"/>
  <c r="AW1182"/>
  <c r="AW1174"/>
  <c r="AW1166"/>
  <c r="AW1158"/>
  <c r="AW1150"/>
  <c r="AW1137"/>
  <c r="AW1129"/>
  <c r="AW1120"/>
  <c r="AW1109"/>
  <c r="AW1101"/>
  <c r="AW1093"/>
  <c r="AW1085"/>
  <c r="AW1077"/>
  <c r="AW1069"/>
  <c r="AW1061"/>
  <c r="AW1053"/>
  <c r="AW1045"/>
  <c r="AW1037"/>
  <c r="AW1029"/>
  <c r="AW1021"/>
  <c r="AW1013"/>
  <c r="AW1005"/>
  <c r="AW1110"/>
  <c r="AW1094"/>
  <c r="AW1078"/>
  <c r="AW1062"/>
  <c r="AW1046"/>
  <c r="AW1030"/>
  <c r="AW1014"/>
  <c r="AW998"/>
  <c r="BQ995"/>
  <c r="BQ999"/>
  <c r="BQ1003"/>
  <c r="BQ996"/>
  <c r="BQ1000"/>
  <c r="BQ1004"/>
  <c r="BQ1008"/>
  <c r="BQ1012"/>
  <c r="BQ1011"/>
  <c r="BQ1016"/>
  <c r="BQ1024"/>
  <c r="BQ1028"/>
  <c r="BQ1032"/>
  <c r="BQ1036"/>
  <c r="BQ1040"/>
  <c r="BQ1044"/>
  <c r="BQ1048"/>
  <c r="BQ1052"/>
  <c r="BQ1056"/>
  <c r="BQ1060"/>
  <c r="BQ1064"/>
  <c r="BQ1068"/>
  <c r="BQ1072"/>
  <c r="BQ1076"/>
  <c r="BQ1080"/>
  <c r="BQ1084"/>
  <c r="BQ1088"/>
  <c r="BQ1092"/>
  <c r="BQ1096"/>
  <c r="BQ1100"/>
  <c r="BQ1104"/>
  <c r="BQ1108"/>
  <c r="BQ1112"/>
  <c r="BQ1116"/>
  <c r="BQ1120"/>
  <c r="BQ1124"/>
  <c r="BQ1128"/>
  <c r="BQ1132"/>
  <c r="BQ1136"/>
  <c r="BQ1140"/>
  <c r="BQ1144"/>
  <c r="BQ1148"/>
  <c r="BQ1152"/>
  <c r="BQ1156"/>
  <c r="BQ1160"/>
  <c r="BQ1164"/>
  <c r="BQ1168"/>
  <c r="BQ1172"/>
  <c r="BQ1176"/>
  <c r="BQ1180"/>
  <c r="BQ1184"/>
  <c r="BQ1188"/>
  <c r="BQ1192"/>
  <c r="BQ1196"/>
  <c r="BQ1200"/>
  <c r="BQ1204"/>
  <c r="BQ1208"/>
  <c r="BQ1212"/>
  <c r="BQ1216"/>
  <c r="BQ1220"/>
  <c r="BQ1224"/>
  <c r="BQ1228"/>
  <c r="BQ1232"/>
  <c r="BQ1236"/>
  <c r="BQ1240"/>
  <c r="BQ1244"/>
  <c r="BQ1248"/>
  <c r="BQ1260"/>
  <c r="BQ1268"/>
  <c r="BQ1272"/>
  <c r="BQ1280"/>
  <c r="BQ1292"/>
  <c r="BQ1007"/>
  <c r="BQ1019"/>
  <c r="BQ1289"/>
  <c r="BQ1293"/>
  <c r="BQ1297"/>
  <c r="BQ1311"/>
  <c r="BQ1313"/>
  <c r="BQ1323"/>
  <c r="BQ1325"/>
  <c r="BQ1327"/>
  <c r="BQ1333"/>
  <c r="BQ1335"/>
  <c r="BQ1020"/>
  <c r="BQ1301"/>
  <c r="BQ1303"/>
  <c r="BQ1305"/>
  <c r="BQ1307"/>
  <c r="BQ1317"/>
  <c r="BQ1319"/>
  <c r="BQ1329"/>
  <c r="BQ1264"/>
  <c r="BQ1284"/>
  <c r="BQ1288"/>
  <c r="BQ1300"/>
  <c r="BQ1015"/>
  <c r="BQ1025"/>
  <c r="BQ1029"/>
  <c r="BQ1033"/>
  <c r="BQ1037"/>
  <c r="BQ1041"/>
  <c r="BQ1045"/>
  <c r="BQ1049"/>
  <c r="BQ1053"/>
  <c r="BQ1057"/>
  <c r="BQ1061"/>
  <c r="BQ1065"/>
  <c r="BQ1069"/>
  <c r="BQ1073"/>
  <c r="BQ1077"/>
  <c r="BQ1081"/>
  <c r="BQ1085"/>
  <c r="BQ1089"/>
  <c r="BQ1093"/>
  <c r="BQ1097"/>
  <c r="BQ1101"/>
  <c r="BQ1105"/>
  <c r="BQ1109"/>
  <c r="BQ1113"/>
  <c r="BQ1117"/>
  <c r="BQ1121"/>
  <c r="BQ1125"/>
  <c r="BQ1129"/>
  <c r="BQ1133"/>
  <c r="BQ1137"/>
  <c r="BQ1141"/>
  <c r="BQ1145"/>
  <c r="BQ1149"/>
  <c r="BQ1153"/>
  <c r="BQ1157"/>
  <c r="BQ1161"/>
  <c r="BQ1165"/>
  <c r="BQ1169"/>
  <c r="BQ1173"/>
  <c r="BQ1177"/>
  <c r="BQ1181"/>
  <c r="BQ1185"/>
  <c r="BQ1189"/>
  <c r="BQ1193"/>
  <c r="BQ1197"/>
  <c r="BQ1201"/>
  <c r="BQ1205"/>
  <c r="BQ1209"/>
  <c r="BQ1213"/>
  <c r="BQ1217"/>
  <c r="BQ1221"/>
  <c r="BQ1225"/>
  <c r="BQ1229"/>
  <c r="BQ1233"/>
  <c r="BQ1237"/>
  <c r="BQ1241"/>
  <c r="BQ1245"/>
  <c r="BQ1249"/>
  <c r="BQ1253"/>
  <c r="BQ1257"/>
  <c r="BQ1261"/>
  <c r="BQ1265"/>
  <c r="BQ1269"/>
  <c r="BQ1273"/>
  <c r="BQ1277"/>
  <c r="BQ1281"/>
  <c r="BQ1285"/>
  <c r="BQ1309"/>
  <c r="BQ1315"/>
  <c r="BQ1321"/>
  <c r="BQ1331"/>
  <c r="BQ1337"/>
  <c r="BQ1252"/>
  <c r="BQ1256"/>
  <c r="BQ1276"/>
  <c r="BQ1296"/>
  <c r="BQ1259"/>
  <c r="BQ1235"/>
  <c r="BQ1171"/>
  <c r="BQ1107"/>
  <c r="BQ1295"/>
  <c r="BQ1267"/>
  <c r="BQ1227"/>
  <c r="BQ1163"/>
  <c r="BQ1143"/>
  <c r="BQ1059"/>
  <c r="BQ1287"/>
  <c r="BQ1199"/>
  <c r="BQ1135"/>
  <c r="BQ1075"/>
  <c r="BQ1047"/>
  <c r="BQ1031"/>
  <c r="BQ1018"/>
  <c r="BQ1009"/>
  <c r="BQ1013"/>
  <c r="BQ994"/>
  <c r="BQ1275"/>
  <c r="BQ1255"/>
  <c r="BQ1231"/>
  <c r="BQ1187"/>
  <c r="BQ1123"/>
  <c r="BQ1103"/>
  <c r="BQ1247"/>
  <c r="BQ1207"/>
  <c r="BQ1099"/>
  <c r="BQ1071"/>
  <c r="BQ1263"/>
  <c r="BQ1179"/>
  <c r="BQ1095"/>
  <c r="BQ1239"/>
  <c r="BQ1215"/>
  <c r="BQ1151"/>
  <c r="BQ1087"/>
  <c r="BQ1051"/>
  <c r="BQ1035"/>
  <c r="BQ1298"/>
  <c r="BQ1290"/>
  <c r="BQ1282"/>
  <c r="BQ1274"/>
  <c r="BQ1266"/>
  <c r="BQ1258"/>
  <c r="BQ1250"/>
  <c r="BQ1242"/>
  <c r="BQ1234"/>
  <c r="BQ1226"/>
  <c r="BQ1218"/>
  <c r="BQ1210"/>
  <c r="BQ1202"/>
  <c r="BQ1194"/>
  <c r="BQ1186"/>
  <c r="BQ1178"/>
  <c r="BQ1170"/>
  <c r="BQ1162"/>
  <c r="BQ1154"/>
  <c r="BQ1146"/>
  <c r="BQ1138"/>
  <c r="BQ1130"/>
  <c r="BQ1122"/>
  <c r="BQ1114"/>
  <c r="BQ1106"/>
  <c r="BQ1098"/>
  <c r="BQ1090"/>
  <c r="BQ1082"/>
  <c r="BQ1074"/>
  <c r="BQ1066"/>
  <c r="BQ1058"/>
  <c r="BQ1050"/>
  <c r="BQ1042"/>
  <c r="BQ1034"/>
  <c r="BQ1026"/>
  <c r="BQ1338"/>
  <c r="BQ1334"/>
  <c r="BQ1330"/>
  <c r="BQ1326"/>
  <c r="BQ1322"/>
  <c r="BQ1318"/>
  <c r="BQ1314"/>
  <c r="BQ1310"/>
  <c r="BQ1306"/>
  <c r="BQ1302"/>
  <c r="BQ1017"/>
  <c r="BQ998"/>
  <c r="BQ1001"/>
  <c r="BQ993"/>
  <c r="BQ1291"/>
  <c r="BQ1271"/>
  <c r="BQ1203"/>
  <c r="BQ1139"/>
  <c r="BQ1079"/>
  <c r="BQ1063"/>
  <c r="BQ1283"/>
  <c r="BQ1223"/>
  <c r="BQ1159"/>
  <c r="BQ1115"/>
  <c r="BQ1299"/>
  <c r="BQ1195"/>
  <c r="BQ1175"/>
  <c r="BQ1167"/>
  <c r="BQ1055"/>
  <c r="BQ1039"/>
  <c r="BQ1023"/>
  <c r="BQ1021"/>
  <c r="BQ1010"/>
  <c r="BQ1014"/>
  <c r="BQ1002"/>
  <c r="BQ1243"/>
  <c r="BQ1219"/>
  <c r="BQ1155"/>
  <c r="BQ1091"/>
  <c r="BQ1279"/>
  <c r="BQ1131"/>
  <c r="BQ1111"/>
  <c r="BQ1251"/>
  <c r="BQ1211"/>
  <c r="BQ1191"/>
  <c r="BQ1147"/>
  <c r="BQ1127"/>
  <c r="BQ1083"/>
  <c r="BQ1183"/>
  <c r="BQ1119"/>
  <c r="BQ1067"/>
  <c r="BQ1043"/>
  <c r="BQ1027"/>
  <c r="BQ1294"/>
  <c r="BQ1286"/>
  <c r="BQ1278"/>
  <c r="BQ1270"/>
  <c r="BQ1262"/>
  <c r="BQ1254"/>
  <c r="BQ1246"/>
  <c r="BQ1238"/>
  <c r="BQ1230"/>
  <c r="BQ1222"/>
  <c r="BQ1214"/>
  <c r="BQ1206"/>
  <c r="BQ1198"/>
  <c r="BQ1190"/>
  <c r="BQ1182"/>
  <c r="BQ1174"/>
  <c r="BQ1166"/>
  <c r="BQ1158"/>
  <c r="BQ1150"/>
  <c r="BQ1142"/>
  <c r="BQ1134"/>
  <c r="BQ1126"/>
  <c r="BQ1118"/>
  <c r="BQ1110"/>
  <c r="BQ1102"/>
  <c r="BQ1094"/>
  <c r="BQ1086"/>
  <c r="BQ1078"/>
  <c r="BQ1070"/>
  <c r="BQ1062"/>
  <c r="BQ1054"/>
  <c r="BQ1046"/>
  <c r="BQ1038"/>
  <c r="BQ1030"/>
  <c r="BQ1022"/>
  <c r="BQ1336"/>
  <c r="BQ1332"/>
  <c r="BQ1328"/>
  <c r="BQ1324"/>
  <c r="BQ1320"/>
  <c r="BQ1316"/>
  <c r="BQ1312"/>
  <c r="BQ1308"/>
  <c r="BQ1304"/>
  <c r="BQ1006"/>
  <c r="BQ1005"/>
  <c r="BQ997"/>
  <c r="BH993"/>
  <c r="BH995"/>
  <c r="BH997"/>
  <c r="BH999"/>
  <c r="BH1001"/>
  <c r="BH1003"/>
  <c r="BH1005"/>
  <c r="BH1007"/>
  <c r="BH1009"/>
  <c r="BH1011"/>
  <c r="BH1013"/>
  <c r="BH1015"/>
  <c r="BH1017"/>
  <c r="BH1019"/>
  <c r="BH1021"/>
  <c r="BH1023"/>
  <c r="BH1025"/>
  <c r="BH1027"/>
  <c r="BH1029"/>
  <c r="BH1031"/>
  <c r="BH1033"/>
  <c r="BH1035"/>
  <c r="BH1037"/>
  <c r="BH1039"/>
  <c r="BH1041"/>
  <c r="BH1043"/>
  <c r="BH1045"/>
  <c r="BH1047"/>
  <c r="BH1049"/>
  <c r="BH1051"/>
  <c r="BH1053"/>
  <c r="BH1055"/>
  <c r="BH1057"/>
  <c r="BH1059"/>
  <c r="BH1061"/>
  <c r="BH1063"/>
  <c r="BH1065"/>
  <c r="BH1067"/>
  <c r="BH1069"/>
  <c r="BH1071"/>
  <c r="BH1073"/>
  <c r="BH1075"/>
  <c r="BH1077"/>
  <c r="BH1079"/>
  <c r="BH1081"/>
  <c r="BH1083"/>
  <c r="BH1085"/>
  <c r="BH1087"/>
  <c r="BH1089"/>
  <c r="BH1091"/>
  <c r="BH1093"/>
  <c r="BH1095"/>
  <c r="BH1097"/>
  <c r="BH1099"/>
  <c r="BH1101"/>
  <c r="BH1103"/>
  <c r="BH1105"/>
  <c r="BH1107"/>
  <c r="BH1109"/>
  <c r="BH1111"/>
  <c r="BH1113"/>
  <c r="BH1115"/>
  <c r="BH1117"/>
  <c r="BH1119"/>
  <c r="BH1121"/>
  <c r="BH1123"/>
  <c r="BH1125"/>
  <c r="BH1127"/>
  <c r="BH1129"/>
  <c r="BH1131"/>
  <c r="BH1133"/>
  <c r="BH1135"/>
  <c r="BH1137"/>
  <c r="BH1139"/>
  <c r="BH1141"/>
  <c r="BH1143"/>
  <c r="BH1145"/>
  <c r="BH1147"/>
  <c r="BH1149"/>
  <c r="BH1151"/>
  <c r="BH1153"/>
  <c r="BH1155"/>
  <c r="BH1157"/>
  <c r="BH1159"/>
  <c r="BH1161"/>
  <c r="BH1163"/>
  <c r="BH1169"/>
  <c r="BH1177"/>
  <c r="BH1185"/>
  <c r="BH1193"/>
  <c r="BH1201"/>
  <c r="BH1209"/>
  <c r="BH1264"/>
  <c r="BH1268"/>
  <c r="BH1272"/>
  <c r="BH1276"/>
  <c r="BH1280"/>
  <c r="BH1284"/>
  <c r="BH1288"/>
  <c r="BH1292"/>
  <c r="BH1296"/>
  <c r="BH1300"/>
  <c r="BH1304"/>
  <c r="BH1308"/>
  <c r="BH1312"/>
  <c r="BH1316"/>
  <c r="BH1320"/>
  <c r="BH1324"/>
  <c r="BH1171"/>
  <c r="BH1179"/>
  <c r="BH1187"/>
  <c r="BH1195"/>
  <c r="BH1203"/>
  <c r="BH1211"/>
  <c r="BH1217"/>
  <c r="BH1221"/>
  <c r="BH1225"/>
  <c r="BH1229"/>
  <c r="BH1233"/>
  <c r="BH1237"/>
  <c r="BH1241"/>
  <c r="BH1245"/>
  <c r="BH1249"/>
  <c r="BH1253"/>
  <c r="BH1257"/>
  <c r="BH1261"/>
  <c r="BH1265"/>
  <c r="BH1269"/>
  <c r="BH1273"/>
  <c r="BH1277"/>
  <c r="BH1281"/>
  <c r="BH1285"/>
  <c r="BH1289"/>
  <c r="BH1293"/>
  <c r="BH1297"/>
  <c r="BH1301"/>
  <c r="BH1305"/>
  <c r="BH1309"/>
  <c r="BH1313"/>
  <c r="BH1317"/>
  <c r="BH1321"/>
  <c r="BH1325"/>
  <c r="BH1328"/>
  <c r="BH1330"/>
  <c r="BH1332"/>
  <c r="BH1334"/>
  <c r="BH1336"/>
  <c r="BH1338"/>
  <c r="BH1165"/>
  <c r="BH1173"/>
  <c r="BH1181"/>
  <c r="BH1189"/>
  <c r="BH1197"/>
  <c r="BH1205"/>
  <c r="BH1213"/>
  <c r="BH1167"/>
  <c r="BH1175"/>
  <c r="BH1183"/>
  <c r="BH1191"/>
  <c r="BH1199"/>
  <c r="BH1207"/>
  <c r="BH1215"/>
  <c r="BH1326"/>
  <c r="BH1318"/>
  <c r="BH1310"/>
  <c r="BH1302"/>
  <c r="BH1294"/>
  <c r="BH1286"/>
  <c r="BH1278"/>
  <c r="BH1270"/>
  <c r="BH1262"/>
  <c r="BH1254"/>
  <c r="BH1246"/>
  <c r="BH1238"/>
  <c r="BH1230"/>
  <c r="BH1222"/>
  <c r="BH1337"/>
  <c r="BH1333"/>
  <c r="BH1329"/>
  <c r="BH1208"/>
  <c r="BH1200"/>
  <c r="BH1192"/>
  <c r="BH1184"/>
  <c r="BH1176"/>
  <c r="BH1168"/>
  <c r="BH1214"/>
  <c r="BH1206"/>
  <c r="BH1198"/>
  <c r="BH1190"/>
  <c r="BH1182"/>
  <c r="BH1174"/>
  <c r="BH1166"/>
  <c r="BH1252"/>
  <c r="BH1236"/>
  <c r="BH1220"/>
  <c r="BH1323"/>
  <c r="BH1315"/>
  <c r="BH1307"/>
  <c r="BH1299"/>
  <c r="BH1291"/>
  <c r="BH1283"/>
  <c r="BH1275"/>
  <c r="BH1267"/>
  <c r="BH1259"/>
  <c r="BH1251"/>
  <c r="BH1243"/>
  <c r="BH1235"/>
  <c r="BH1227"/>
  <c r="BH1219"/>
  <c r="BH1212"/>
  <c r="BH1204"/>
  <c r="BH1196"/>
  <c r="BH1188"/>
  <c r="BH1180"/>
  <c r="BH1172"/>
  <c r="BH1164"/>
  <c r="BH1256"/>
  <c r="BH1240"/>
  <c r="BH1224"/>
  <c r="BH1162"/>
  <c r="BH1158"/>
  <c r="BH1154"/>
  <c r="BH1150"/>
  <c r="BH1146"/>
  <c r="BH1142"/>
  <c r="BH1138"/>
  <c r="BH1134"/>
  <c r="BH1130"/>
  <c r="BH1126"/>
  <c r="BH1122"/>
  <c r="BH1118"/>
  <c r="BH1114"/>
  <c r="BH1110"/>
  <c r="BH1106"/>
  <c r="BH1102"/>
  <c r="BH1098"/>
  <c r="BH1094"/>
  <c r="BH1090"/>
  <c r="BH1086"/>
  <c r="BH1082"/>
  <c r="BH1078"/>
  <c r="BH1074"/>
  <c r="BH1070"/>
  <c r="BH1066"/>
  <c r="BH1322"/>
  <c r="BH1314"/>
  <c r="BH1306"/>
  <c r="BH1298"/>
  <c r="BH1290"/>
  <c r="BH1282"/>
  <c r="BH1274"/>
  <c r="BH1266"/>
  <c r="BH1258"/>
  <c r="BH1250"/>
  <c r="BH1242"/>
  <c r="BH1234"/>
  <c r="BH1226"/>
  <c r="BH1218"/>
  <c r="BH1335"/>
  <c r="BH1331"/>
  <c r="BH1260"/>
  <c r="BH1244"/>
  <c r="BH1228"/>
  <c r="BH1210"/>
  <c r="BH1202"/>
  <c r="BH1194"/>
  <c r="BH1186"/>
  <c r="BH1178"/>
  <c r="BH1170"/>
  <c r="BH1327"/>
  <c r="BH1319"/>
  <c r="BH1311"/>
  <c r="BH1303"/>
  <c r="BH1295"/>
  <c r="BH1287"/>
  <c r="BH1279"/>
  <c r="BH1271"/>
  <c r="BH1263"/>
  <c r="BH1255"/>
  <c r="BH1247"/>
  <c r="BH1239"/>
  <c r="BH1231"/>
  <c r="BH1223"/>
  <c r="BH1248"/>
  <c r="BH1232"/>
  <c r="BH1216"/>
  <c r="BH1160"/>
  <c r="BH1156"/>
  <c r="BH1152"/>
  <c r="BH1148"/>
  <c r="BH1144"/>
  <c r="BH1140"/>
  <c r="BH1136"/>
  <c r="BH1132"/>
  <c r="BH1128"/>
  <c r="BH1124"/>
  <c r="BH1120"/>
  <c r="BH1116"/>
  <c r="BH1112"/>
  <c r="BH1108"/>
  <c r="BH1104"/>
  <c r="BH1100"/>
  <c r="BH1096"/>
  <c r="BH1092"/>
  <c r="BH1088"/>
  <c r="BH1084"/>
  <c r="BH1080"/>
  <c r="BH1076"/>
  <c r="BH1072"/>
  <c r="BH1068"/>
  <c r="BH1064"/>
  <c r="BH1060"/>
  <c r="BH1056"/>
  <c r="BH1052"/>
  <c r="BH1048"/>
  <c r="BH1044"/>
  <c r="BH1040"/>
  <c r="BH1036"/>
  <c r="BH1032"/>
  <c r="BH1028"/>
  <c r="BH1024"/>
  <c r="BH1020"/>
  <c r="BH1016"/>
  <c r="BH1012"/>
  <c r="BH1008"/>
  <c r="BH1004"/>
  <c r="BH1000"/>
  <c r="BH996"/>
  <c r="BH1062"/>
  <c r="BH1058"/>
  <c r="BH1050"/>
  <c r="BH1042"/>
  <c r="BH1034"/>
  <c r="BH1026"/>
  <c r="BH1018"/>
  <c r="BH1010"/>
  <c r="BH1002"/>
  <c r="BH994"/>
  <c r="BH1054"/>
  <c r="BH1046"/>
  <c r="BH1038"/>
  <c r="BH1030"/>
  <c r="BH1022"/>
  <c r="BH1014"/>
  <c r="BH1006"/>
  <c r="BH998"/>
  <c r="BR996"/>
  <c r="BR1000"/>
  <c r="BR1004"/>
  <c r="BR1015"/>
  <c r="BR1019"/>
  <c r="BR1021"/>
  <c r="BR1025"/>
  <c r="BR1029"/>
  <c r="BR1033"/>
  <c r="BR1037"/>
  <c r="BR1041"/>
  <c r="BR1045"/>
  <c r="BR1049"/>
  <c r="BR1053"/>
  <c r="BR1057"/>
  <c r="BR1061"/>
  <c r="BR1065"/>
  <c r="BR1069"/>
  <c r="BR1073"/>
  <c r="BR1077"/>
  <c r="BR1081"/>
  <c r="BR1085"/>
  <c r="BR1089"/>
  <c r="BR1093"/>
  <c r="BR1097"/>
  <c r="BR1101"/>
  <c r="BR1105"/>
  <c r="BR1109"/>
  <c r="BR1113"/>
  <c r="BR1117"/>
  <c r="BR1121"/>
  <c r="BR1125"/>
  <c r="BR1129"/>
  <c r="BR1133"/>
  <c r="BR1137"/>
  <c r="BR1141"/>
  <c r="BR1145"/>
  <c r="BR1149"/>
  <c r="BR1153"/>
  <c r="BR1157"/>
  <c r="BR1161"/>
  <c r="BR1165"/>
  <c r="BR1169"/>
  <c r="BR1173"/>
  <c r="BR1177"/>
  <c r="BR1181"/>
  <c r="BR1185"/>
  <c r="BR1189"/>
  <c r="BR1193"/>
  <c r="BR1197"/>
  <c r="BR1201"/>
  <c r="BR1205"/>
  <c r="BR1209"/>
  <c r="BR1213"/>
  <c r="BR1217"/>
  <c r="BR1221"/>
  <c r="BR1225"/>
  <c r="BR1229"/>
  <c r="BR1233"/>
  <c r="BR1237"/>
  <c r="BR1241"/>
  <c r="BR1245"/>
  <c r="BR1249"/>
  <c r="BR1253"/>
  <c r="BR1257"/>
  <c r="BR1285"/>
  <c r="BR1289"/>
  <c r="BR1012"/>
  <c r="BR1016"/>
  <c r="BR1024"/>
  <c r="BR1028"/>
  <c r="BR1032"/>
  <c r="BR1036"/>
  <c r="BR1040"/>
  <c r="BR1044"/>
  <c r="BR1048"/>
  <c r="BR1052"/>
  <c r="BR1056"/>
  <c r="BR1060"/>
  <c r="BR1064"/>
  <c r="BR1068"/>
  <c r="BR1072"/>
  <c r="BR1076"/>
  <c r="BR1080"/>
  <c r="BR1084"/>
  <c r="BR1088"/>
  <c r="BR1092"/>
  <c r="BR1096"/>
  <c r="BR1104"/>
  <c r="BR1108"/>
  <c r="BR1112"/>
  <c r="BR1116"/>
  <c r="BR1120"/>
  <c r="BR1124"/>
  <c r="BR1128"/>
  <c r="BR1132"/>
  <c r="BR1136"/>
  <c r="BR1140"/>
  <c r="BR1144"/>
  <c r="BR1148"/>
  <c r="BR1152"/>
  <c r="BR1156"/>
  <c r="BR1160"/>
  <c r="BR1164"/>
  <c r="BR1168"/>
  <c r="BR1172"/>
  <c r="BR1176"/>
  <c r="BR1180"/>
  <c r="BR1184"/>
  <c r="BR1188"/>
  <c r="BR1192"/>
  <c r="BR1196"/>
  <c r="BR1200"/>
  <c r="BR1204"/>
  <c r="BR1208"/>
  <c r="BR1212"/>
  <c r="BR1216"/>
  <c r="BR1220"/>
  <c r="BR1276"/>
  <c r="BR1280"/>
  <c r="BR1284"/>
  <c r="BR1288"/>
  <c r="BR1292"/>
  <c r="BR1296"/>
  <c r="BR1300"/>
  <c r="BR1008"/>
  <c r="BR1273"/>
  <c r="BR1277"/>
  <c r="BR1281"/>
  <c r="BR1293"/>
  <c r="BR1297"/>
  <c r="BR1020"/>
  <c r="BR1261"/>
  <c r="BR1265"/>
  <c r="BR1269"/>
  <c r="BR1252"/>
  <c r="BR1100"/>
  <c r="BR1244"/>
  <c r="BR1017"/>
  <c r="BR1324"/>
  <c r="BR1302"/>
  <c r="BR1278"/>
  <c r="BR1262"/>
  <c r="BR1246"/>
  <c r="BR1230"/>
  <c r="BR1214"/>
  <c r="BR1198"/>
  <c r="BR1182"/>
  <c r="BR1166"/>
  <c r="BR1150"/>
  <c r="BR1134"/>
  <c r="BR1118"/>
  <c r="BR1102"/>
  <c r="BR1086"/>
  <c r="BR1070"/>
  <c r="BR1054"/>
  <c r="BR1038"/>
  <c r="BR1022"/>
  <c r="BR1011"/>
  <c r="BR1322"/>
  <c r="BR1299"/>
  <c r="BR1291"/>
  <c r="BR1283"/>
  <c r="BR1275"/>
  <c r="BR1267"/>
  <c r="BR1259"/>
  <c r="BR1251"/>
  <c r="BR1243"/>
  <c r="BR1235"/>
  <c r="BR1227"/>
  <c r="BR1219"/>
  <c r="BR1211"/>
  <c r="BR1203"/>
  <c r="BR1195"/>
  <c r="BR1187"/>
  <c r="BR1179"/>
  <c r="BR1171"/>
  <c r="BR1163"/>
  <c r="BR1155"/>
  <c r="BR1147"/>
  <c r="BR1139"/>
  <c r="BR1131"/>
  <c r="BR1123"/>
  <c r="BR1115"/>
  <c r="BR1107"/>
  <c r="BR1099"/>
  <c r="BR1091"/>
  <c r="BR1083"/>
  <c r="BR1075"/>
  <c r="BR1067"/>
  <c r="BR1059"/>
  <c r="BR1051"/>
  <c r="BR1043"/>
  <c r="BR1035"/>
  <c r="BR1027"/>
  <c r="BR1320"/>
  <c r="BR1286"/>
  <c r="BR1335"/>
  <c r="BR1331"/>
  <c r="BR1327"/>
  <c r="BR1323"/>
  <c r="BR1319"/>
  <c r="BR1315"/>
  <c r="BR1311"/>
  <c r="BR1307"/>
  <c r="BR1303"/>
  <c r="BR999"/>
  <c r="BR1014"/>
  <c r="BR1002"/>
  <c r="BR994"/>
  <c r="BR1268"/>
  <c r="BR1228"/>
  <c r="BR1240"/>
  <c r="BR1260"/>
  <c r="BR1318"/>
  <c r="BR1294"/>
  <c r="BR1274"/>
  <c r="BR1258"/>
  <c r="BR1242"/>
  <c r="BR1226"/>
  <c r="BR1210"/>
  <c r="BR1194"/>
  <c r="BR1178"/>
  <c r="BR1162"/>
  <c r="BR1146"/>
  <c r="BR1130"/>
  <c r="BR1114"/>
  <c r="BR1098"/>
  <c r="BR1082"/>
  <c r="BR1066"/>
  <c r="BR1050"/>
  <c r="BR1034"/>
  <c r="BR1336"/>
  <c r="BR1314"/>
  <c r="BR1018"/>
  <c r="BR1009"/>
  <c r="BR1316"/>
  <c r="BR1013"/>
  <c r="BR1003"/>
  <c r="BR997"/>
  <c r="BR1010"/>
  <c r="BR1248"/>
  <c r="BR1224"/>
  <c r="BR1256"/>
  <c r="BR1236"/>
  <c r="BR1334"/>
  <c r="BR1312"/>
  <c r="BR1290"/>
  <c r="BR1270"/>
  <c r="BR1254"/>
  <c r="BR1238"/>
  <c r="BR1222"/>
  <c r="BR1206"/>
  <c r="BR1190"/>
  <c r="BR1174"/>
  <c r="BR1158"/>
  <c r="BR1142"/>
  <c r="BR1126"/>
  <c r="BR1110"/>
  <c r="BR1094"/>
  <c r="BR1078"/>
  <c r="BR1062"/>
  <c r="BR1046"/>
  <c r="BR1030"/>
  <c r="BR1332"/>
  <c r="BR1310"/>
  <c r="BR1295"/>
  <c r="BR1287"/>
  <c r="BR1279"/>
  <c r="BR1271"/>
  <c r="BR1263"/>
  <c r="BR1255"/>
  <c r="BR1247"/>
  <c r="BR1239"/>
  <c r="BR1231"/>
  <c r="BR1223"/>
  <c r="BR1215"/>
  <c r="BR1207"/>
  <c r="BR1199"/>
  <c r="BR1191"/>
  <c r="BR1183"/>
  <c r="BR1175"/>
  <c r="BR1167"/>
  <c r="BR1159"/>
  <c r="BR1151"/>
  <c r="BR1143"/>
  <c r="BR1135"/>
  <c r="BR1127"/>
  <c r="BR1119"/>
  <c r="BR1111"/>
  <c r="BR1103"/>
  <c r="BR1095"/>
  <c r="BR1087"/>
  <c r="BR1079"/>
  <c r="BR1071"/>
  <c r="BR1063"/>
  <c r="BR1055"/>
  <c r="BR1047"/>
  <c r="BR1039"/>
  <c r="BR1031"/>
  <c r="BR1023"/>
  <c r="BR1338"/>
  <c r="BR1308"/>
  <c r="BR1337"/>
  <c r="BR1333"/>
  <c r="BR1329"/>
  <c r="BR1325"/>
  <c r="BR1321"/>
  <c r="BR1317"/>
  <c r="BR1313"/>
  <c r="BR1309"/>
  <c r="BR1305"/>
  <c r="BR1301"/>
  <c r="BR1007"/>
  <c r="BR1005"/>
  <c r="BR1006"/>
  <c r="BR998"/>
  <c r="BR1264"/>
  <c r="BR1272"/>
  <c r="BR1232"/>
  <c r="BR1328"/>
  <c r="BR1306"/>
  <c r="BR1282"/>
  <c r="BR1266"/>
  <c r="BR1250"/>
  <c r="BR1234"/>
  <c r="BR1218"/>
  <c r="BR1202"/>
  <c r="BR1186"/>
  <c r="BR1170"/>
  <c r="BR1154"/>
  <c r="BR1138"/>
  <c r="BR1122"/>
  <c r="BR1106"/>
  <c r="BR1090"/>
  <c r="BR1074"/>
  <c r="BR1058"/>
  <c r="BR1042"/>
  <c r="BR1026"/>
  <c r="BR1326"/>
  <c r="BR1298"/>
  <c r="BR1330"/>
  <c r="BR1304"/>
  <c r="BR995"/>
  <c r="BR1001"/>
  <c r="BR993"/>
  <c r="BG993"/>
  <c r="BG995"/>
  <c r="BG997"/>
  <c r="BG999"/>
  <c r="BG1001"/>
  <c r="BG1003"/>
  <c r="BG1005"/>
  <c r="BG1007"/>
  <c r="BG1009"/>
  <c r="BG1011"/>
  <c r="BG1013"/>
  <c r="BG1015"/>
  <c r="BG1017"/>
  <c r="BG1019"/>
  <c r="BG1021"/>
  <c r="BG1023"/>
  <c r="BG1025"/>
  <c r="BG1027"/>
  <c r="BG1029"/>
  <c r="BG1328"/>
  <c r="BG1330"/>
  <c r="BG1332"/>
  <c r="BG1334"/>
  <c r="BG1336"/>
  <c r="BG1338"/>
  <c r="BG1333"/>
  <c r="BG1326"/>
  <c r="BG1318"/>
  <c r="BG1310"/>
  <c r="BG1302"/>
  <c r="BG1294"/>
  <c r="BG1286"/>
  <c r="BG1278"/>
  <c r="BG1270"/>
  <c r="BG1262"/>
  <c r="BG1254"/>
  <c r="BG1246"/>
  <c r="BG1238"/>
  <c r="BG1230"/>
  <c r="BG1222"/>
  <c r="BG1162"/>
  <c r="BG1158"/>
  <c r="BG1154"/>
  <c r="BG1150"/>
  <c r="BG1146"/>
  <c r="BG1142"/>
  <c r="BG1138"/>
  <c r="BG1134"/>
  <c r="BG1130"/>
  <c r="BG1126"/>
  <c r="BG1122"/>
  <c r="BG1118"/>
  <c r="BG1114"/>
  <c r="BG1110"/>
  <c r="BG1106"/>
  <c r="BG1102"/>
  <c r="BG1098"/>
  <c r="BG1094"/>
  <c r="BG1090"/>
  <c r="BG1086"/>
  <c r="BG1082"/>
  <c r="BG1078"/>
  <c r="BG1074"/>
  <c r="BG1070"/>
  <c r="BG1066"/>
  <c r="BG1062"/>
  <c r="BG1058"/>
  <c r="BG1054"/>
  <c r="BG1050"/>
  <c r="BG1046"/>
  <c r="BG1042"/>
  <c r="BG1038"/>
  <c r="BG1034"/>
  <c r="BG1030"/>
  <c r="BG1022"/>
  <c r="BG1014"/>
  <c r="BG1006"/>
  <c r="BG998"/>
  <c r="BG1257"/>
  <c r="BG1241"/>
  <c r="BG1225"/>
  <c r="BG1211"/>
  <c r="BG1203"/>
  <c r="BG1195"/>
  <c r="BG1187"/>
  <c r="BG1179"/>
  <c r="BG1171"/>
  <c r="BG1215"/>
  <c r="BG1331"/>
  <c r="BG1320"/>
  <c r="BG1312"/>
  <c r="BG1304"/>
  <c r="BG1296"/>
  <c r="BG1288"/>
  <c r="BG1280"/>
  <c r="BG1272"/>
  <c r="BG1264"/>
  <c r="BG1256"/>
  <c r="BG1248"/>
  <c r="BG1240"/>
  <c r="BG1232"/>
  <c r="BG1224"/>
  <c r="BG1216"/>
  <c r="BG1208"/>
  <c r="BG1200"/>
  <c r="BG1192"/>
  <c r="BG1184"/>
  <c r="BG1176"/>
  <c r="BG1168"/>
  <c r="BG1323"/>
  <c r="BG1315"/>
  <c r="BG1307"/>
  <c r="BG1299"/>
  <c r="BG1291"/>
  <c r="BG1283"/>
  <c r="BG1275"/>
  <c r="BG1267"/>
  <c r="BG1259"/>
  <c r="BG1251"/>
  <c r="BG1243"/>
  <c r="BG1235"/>
  <c r="BG1227"/>
  <c r="BG1219"/>
  <c r="BG1214"/>
  <c r="BG1206"/>
  <c r="BG1198"/>
  <c r="BG1190"/>
  <c r="BG1182"/>
  <c r="BG1174"/>
  <c r="BG1166"/>
  <c r="BG1161"/>
  <c r="BG1157"/>
  <c r="BG1153"/>
  <c r="BG1149"/>
  <c r="BG1145"/>
  <c r="BG1141"/>
  <c r="BG1137"/>
  <c r="BG1133"/>
  <c r="BG1129"/>
  <c r="BG1125"/>
  <c r="BG1121"/>
  <c r="BG1117"/>
  <c r="BG1113"/>
  <c r="BG1109"/>
  <c r="BG1105"/>
  <c r="BG1101"/>
  <c r="BG1097"/>
  <c r="BG1093"/>
  <c r="BG1089"/>
  <c r="BG1085"/>
  <c r="BG1081"/>
  <c r="BG1077"/>
  <c r="BG1073"/>
  <c r="BG1069"/>
  <c r="BG1065"/>
  <c r="BG1061"/>
  <c r="BG1057"/>
  <c r="BG1053"/>
  <c r="BG1049"/>
  <c r="BG1045"/>
  <c r="BG1041"/>
  <c r="BG1037"/>
  <c r="BG1033"/>
  <c r="BG1028"/>
  <c r="BG1020"/>
  <c r="BG1012"/>
  <c r="BG1004"/>
  <c r="BG996"/>
  <c r="BG1325"/>
  <c r="BG1317"/>
  <c r="BG1309"/>
  <c r="BG1301"/>
  <c r="BG1293"/>
  <c r="BG1285"/>
  <c r="BG1277"/>
  <c r="BG1269"/>
  <c r="BG1261"/>
  <c r="BG1245"/>
  <c r="BG1229"/>
  <c r="BG1337"/>
  <c r="BG1329"/>
  <c r="BG1209"/>
  <c r="BG1201"/>
  <c r="BG1193"/>
  <c r="BG1185"/>
  <c r="BG1177"/>
  <c r="BG1169"/>
  <c r="BG1207"/>
  <c r="BG1199"/>
  <c r="BG1191"/>
  <c r="BG1183"/>
  <c r="BG1175"/>
  <c r="BG1167"/>
  <c r="BG1322"/>
  <c r="BG1314"/>
  <c r="BG1306"/>
  <c r="BG1298"/>
  <c r="BG1290"/>
  <c r="BG1282"/>
  <c r="BG1274"/>
  <c r="BG1266"/>
  <c r="BG1258"/>
  <c r="BG1250"/>
  <c r="BG1242"/>
  <c r="BG1234"/>
  <c r="BG1226"/>
  <c r="BG1218"/>
  <c r="BG1212"/>
  <c r="BG1204"/>
  <c r="BG1196"/>
  <c r="BG1188"/>
  <c r="BG1180"/>
  <c r="BG1172"/>
  <c r="BG1164"/>
  <c r="BG1160"/>
  <c r="BG1156"/>
  <c r="BG1152"/>
  <c r="BG1148"/>
  <c r="BG1144"/>
  <c r="BG1140"/>
  <c r="BG1136"/>
  <c r="BG1132"/>
  <c r="BG1128"/>
  <c r="BG1124"/>
  <c r="BG1120"/>
  <c r="BG1116"/>
  <c r="BG1112"/>
  <c r="BG1108"/>
  <c r="BG1104"/>
  <c r="BG1100"/>
  <c r="BG1096"/>
  <c r="BG1092"/>
  <c r="BG1088"/>
  <c r="BG1084"/>
  <c r="BG1080"/>
  <c r="BG1076"/>
  <c r="BG1072"/>
  <c r="BG1068"/>
  <c r="BG1064"/>
  <c r="BG1060"/>
  <c r="BG1056"/>
  <c r="BG1052"/>
  <c r="BG1048"/>
  <c r="BG1044"/>
  <c r="BG1040"/>
  <c r="BG1036"/>
  <c r="BG1032"/>
  <c r="BG1026"/>
  <c r="BG1018"/>
  <c r="BG1010"/>
  <c r="BG1002"/>
  <c r="BG994"/>
  <c r="BG1249"/>
  <c r="BG1233"/>
  <c r="BG1217"/>
  <c r="BG1335"/>
  <c r="BG1324"/>
  <c r="BG1316"/>
  <c r="BG1308"/>
  <c r="BG1300"/>
  <c r="BG1292"/>
  <c r="BG1284"/>
  <c r="BG1276"/>
  <c r="BG1268"/>
  <c r="BG1260"/>
  <c r="BG1252"/>
  <c r="BG1244"/>
  <c r="BG1236"/>
  <c r="BG1228"/>
  <c r="BG1220"/>
  <c r="BG1327"/>
  <c r="BG1319"/>
  <c r="BG1311"/>
  <c r="BG1303"/>
  <c r="BG1295"/>
  <c r="BG1287"/>
  <c r="BG1279"/>
  <c r="BG1271"/>
  <c r="BG1263"/>
  <c r="BG1255"/>
  <c r="BG1247"/>
  <c r="BG1239"/>
  <c r="BG1231"/>
  <c r="BG1223"/>
  <c r="BG1213"/>
  <c r="BG1205"/>
  <c r="BG1197"/>
  <c r="BG1189"/>
  <c r="BG1181"/>
  <c r="BG1173"/>
  <c r="BG1165"/>
  <c r="BG1163"/>
  <c r="BG1159"/>
  <c r="BG1155"/>
  <c r="BG1151"/>
  <c r="BG1147"/>
  <c r="BG1143"/>
  <c r="BG1139"/>
  <c r="BG1135"/>
  <c r="BG1131"/>
  <c r="BG1127"/>
  <c r="BG1123"/>
  <c r="BG1119"/>
  <c r="BG1115"/>
  <c r="BG1111"/>
  <c r="BG1107"/>
  <c r="BG1103"/>
  <c r="BG1099"/>
  <c r="BG1095"/>
  <c r="BG1091"/>
  <c r="BG1087"/>
  <c r="BG1083"/>
  <c r="BG1079"/>
  <c r="BG1075"/>
  <c r="BG1071"/>
  <c r="BG1067"/>
  <c r="BG1063"/>
  <c r="BG1059"/>
  <c r="BG1055"/>
  <c r="BG1051"/>
  <c r="BG1047"/>
  <c r="BG1043"/>
  <c r="BG1039"/>
  <c r="BG1035"/>
  <c r="BG1031"/>
  <c r="BG1024"/>
  <c r="BG1016"/>
  <c r="BG1008"/>
  <c r="BG1000"/>
  <c r="BG1321"/>
  <c r="BG1313"/>
  <c r="BG1305"/>
  <c r="BG1297"/>
  <c r="BG1289"/>
  <c r="BG1281"/>
  <c r="BG1273"/>
  <c r="BG1265"/>
  <c r="BG1253"/>
  <c r="BG1237"/>
  <c r="BG1221"/>
  <c r="BG1210"/>
  <c r="BG1202"/>
  <c r="BG1194"/>
  <c r="BG1186"/>
  <c r="BG1178"/>
  <c r="BG1170"/>
  <c r="AX1117"/>
  <c r="AX1119"/>
  <c r="AX1121"/>
  <c r="AX1123"/>
  <c r="AX1125"/>
  <c r="AX1129"/>
  <c r="AX1137"/>
  <c r="AX1145"/>
  <c r="AX1149"/>
  <c r="AX1153"/>
  <c r="AX1157"/>
  <c r="AX1161"/>
  <c r="AX1165"/>
  <c r="AX1169"/>
  <c r="AX1173"/>
  <c r="AX1177"/>
  <c r="AX1181"/>
  <c r="AX1185"/>
  <c r="AX1189"/>
  <c r="AX1193"/>
  <c r="AX1197"/>
  <c r="AX1201"/>
  <c r="AX1205"/>
  <c r="AX1209"/>
  <c r="AX1213"/>
  <c r="AX1217"/>
  <c r="AX1221"/>
  <c r="AX1225"/>
  <c r="AX1229"/>
  <c r="AX1233"/>
  <c r="AX1237"/>
  <c r="AX1241"/>
  <c r="AX1245"/>
  <c r="AX1249"/>
  <c r="AX1253"/>
  <c r="AX1257"/>
  <c r="AX1261"/>
  <c r="AX1265"/>
  <c r="AX1269"/>
  <c r="AX1273"/>
  <c r="AX1277"/>
  <c r="AX1281"/>
  <c r="AX1285"/>
  <c r="AX1289"/>
  <c r="AX1293"/>
  <c r="AX1296"/>
  <c r="AX1298"/>
  <c r="AX1300"/>
  <c r="AX1302"/>
  <c r="AX1304"/>
  <c r="AX1306"/>
  <c r="AX1308"/>
  <c r="AX1310"/>
  <c r="AX1312"/>
  <c r="AX1314"/>
  <c r="AX1316"/>
  <c r="AX1318"/>
  <c r="AX1320"/>
  <c r="AX1322"/>
  <c r="AX1324"/>
  <c r="AX1326"/>
  <c r="AX1328"/>
  <c r="AX1330"/>
  <c r="AX1332"/>
  <c r="AX1334"/>
  <c r="AX1336"/>
  <c r="AX1338"/>
  <c r="AX1131"/>
  <c r="AX1139"/>
  <c r="AX1133"/>
  <c r="AX1141"/>
  <c r="AX1127"/>
  <c r="AX1135"/>
  <c r="AX1143"/>
  <c r="AX1291"/>
  <c r="AX1286"/>
  <c r="AX1280"/>
  <c r="AX1275"/>
  <c r="AX1270"/>
  <c r="AX1264"/>
  <c r="AX1295"/>
  <c r="AX1290"/>
  <c r="AX1284"/>
  <c r="AX1279"/>
  <c r="AX1274"/>
  <c r="AX1268"/>
  <c r="AX1263"/>
  <c r="AX1294"/>
  <c r="AX1283"/>
  <c r="AX1272"/>
  <c r="AX1262"/>
  <c r="AX1256"/>
  <c r="AX1251"/>
  <c r="AX1246"/>
  <c r="AX1240"/>
  <c r="AX1235"/>
  <c r="AX1230"/>
  <c r="AX1224"/>
  <c r="AX1219"/>
  <c r="AX1214"/>
  <c r="AX1208"/>
  <c r="AX1203"/>
  <c r="AX1198"/>
  <c r="AX1192"/>
  <c r="AX1187"/>
  <c r="AX1182"/>
  <c r="AX1176"/>
  <c r="AX1171"/>
  <c r="AX1166"/>
  <c r="AX1160"/>
  <c r="AX1155"/>
  <c r="AX1150"/>
  <c r="AX1144"/>
  <c r="AX1136"/>
  <c r="AX1128"/>
  <c r="AX1142"/>
  <c r="AX1134"/>
  <c r="AX1115"/>
  <c r="AX1107"/>
  <c r="AX1099"/>
  <c r="AX1091"/>
  <c r="AX1083"/>
  <c r="AX1075"/>
  <c r="AX1067"/>
  <c r="AX1059"/>
  <c r="AX1051"/>
  <c r="AX1043"/>
  <c r="AX1035"/>
  <c r="AX1027"/>
  <c r="AX1019"/>
  <c r="AX1109"/>
  <c r="AX1093"/>
  <c r="AX1077"/>
  <c r="AX1061"/>
  <c r="AX1045"/>
  <c r="AX1029"/>
  <c r="AX1013"/>
  <c r="AX1010"/>
  <c r="AX1002"/>
  <c r="AX995"/>
  <c r="AX1292"/>
  <c r="AX1282"/>
  <c r="AX1271"/>
  <c r="AX1260"/>
  <c r="AX1255"/>
  <c r="AX1250"/>
  <c r="AX1244"/>
  <c r="AX1239"/>
  <c r="AX1234"/>
  <c r="AX1228"/>
  <c r="AX1223"/>
  <c r="AX1218"/>
  <c r="AX1212"/>
  <c r="AX1207"/>
  <c r="AX1202"/>
  <c r="AX1196"/>
  <c r="AX1191"/>
  <c r="AX1186"/>
  <c r="AX1180"/>
  <c r="AX1175"/>
  <c r="AX1170"/>
  <c r="AX1164"/>
  <c r="AX1159"/>
  <c r="AX1154"/>
  <c r="AX1148"/>
  <c r="AX1337"/>
  <c r="AX1333"/>
  <c r="AX1329"/>
  <c r="AX1325"/>
  <c r="AX1321"/>
  <c r="AX1317"/>
  <c r="AX1313"/>
  <c r="AX1309"/>
  <c r="AX1305"/>
  <c r="AX1301"/>
  <c r="AX1297"/>
  <c r="AX1140"/>
  <c r="AX1132"/>
  <c r="AX1114"/>
  <c r="AX1106"/>
  <c r="AX1098"/>
  <c r="AX1090"/>
  <c r="AX1082"/>
  <c r="AX1074"/>
  <c r="AX1066"/>
  <c r="AX1058"/>
  <c r="AX1050"/>
  <c r="AX1042"/>
  <c r="AX1034"/>
  <c r="AX1026"/>
  <c r="AX1018"/>
  <c r="AX1126"/>
  <c r="AX1122"/>
  <c r="AX1118"/>
  <c r="AX1105"/>
  <c r="AX1089"/>
  <c r="AX1073"/>
  <c r="AX1057"/>
  <c r="AX1041"/>
  <c r="AX1025"/>
  <c r="AX1005"/>
  <c r="AX1112"/>
  <c r="AX1104"/>
  <c r="AX1096"/>
  <c r="AX1088"/>
  <c r="AX1080"/>
  <c r="AX1072"/>
  <c r="AX1064"/>
  <c r="AX1056"/>
  <c r="AX1048"/>
  <c r="AX1040"/>
  <c r="AX1032"/>
  <c r="AX1024"/>
  <c r="AX1016"/>
  <c r="AX1009"/>
  <c r="AX993"/>
  <c r="AX1007"/>
  <c r="AX999"/>
  <c r="AX994"/>
  <c r="AX1012"/>
  <c r="AX1004"/>
  <c r="AX996"/>
  <c r="AX1288"/>
  <c r="AX1278"/>
  <c r="AX1267"/>
  <c r="AX1259"/>
  <c r="AX1254"/>
  <c r="AX1248"/>
  <c r="AX1243"/>
  <c r="AX1238"/>
  <c r="AX1232"/>
  <c r="AX1227"/>
  <c r="AX1222"/>
  <c r="AX1216"/>
  <c r="AX1211"/>
  <c r="AX1206"/>
  <c r="AX1200"/>
  <c r="AX1195"/>
  <c r="AX1190"/>
  <c r="AX1184"/>
  <c r="AX1179"/>
  <c r="AX1174"/>
  <c r="AX1168"/>
  <c r="AX1163"/>
  <c r="AX1158"/>
  <c r="AX1152"/>
  <c r="AX1147"/>
  <c r="AX1138"/>
  <c r="AX1130"/>
  <c r="AX1111"/>
  <c r="AX1103"/>
  <c r="AX1095"/>
  <c r="AX1087"/>
  <c r="AX1079"/>
  <c r="AX1071"/>
  <c r="AX1063"/>
  <c r="AX1055"/>
  <c r="AX1047"/>
  <c r="AX1039"/>
  <c r="AX1031"/>
  <c r="AX1023"/>
  <c r="AX1015"/>
  <c r="AX1101"/>
  <c r="AX1085"/>
  <c r="AX1069"/>
  <c r="AX1053"/>
  <c r="AX1037"/>
  <c r="AX1021"/>
  <c r="AX1006"/>
  <c r="AX998"/>
  <c r="AX1287"/>
  <c r="AX1276"/>
  <c r="AX1266"/>
  <c r="AX1258"/>
  <c r="AX1252"/>
  <c r="AX1247"/>
  <c r="AX1242"/>
  <c r="AX1236"/>
  <c r="AX1231"/>
  <c r="AX1226"/>
  <c r="AX1220"/>
  <c r="AX1215"/>
  <c r="AX1210"/>
  <c r="AX1204"/>
  <c r="AX1199"/>
  <c r="AX1194"/>
  <c r="AX1188"/>
  <c r="AX1183"/>
  <c r="AX1178"/>
  <c r="AX1172"/>
  <c r="AX1167"/>
  <c r="AX1162"/>
  <c r="AX1156"/>
  <c r="AX1151"/>
  <c r="AX1146"/>
  <c r="AX1335"/>
  <c r="AX1331"/>
  <c r="AX1327"/>
  <c r="AX1323"/>
  <c r="AX1319"/>
  <c r="AX1315"/>
  <c r="AX1311"/>
  <c r="AX1307"/>
  <c r="AX1303"/>
  <c r="AX1299"/>
  <c r="AX1110"/>
  <c r="AX1102"/>
  <c r="AX1094"/>
  <c r="AX1086"/>
  <c r="AX1078"/>
  <c r="AX1070"/>
  <c r="AX1062"/>
  <c r="AX1054"/>
  <c r="AX1046"/>
  <c r="AX1038"/>
  <c r="AX1030"/>
  <c r="AX1022"/>
  <c r="AX1014"/>
  <c r="AX1124"/>
  <c r="AX1120"/>
  <c r="AX1113"/>
  <c r="AX1097"/>
  <c r="AX1081"/>
  <c r="AX1065"/>
  <c r="AX1049"/>
  <c r="AX1033"/>
  <c r="AX1017"/>
  <c r="AX997"/>
  <c r="AX1116"/>
  <c r="AX1108"/>
  <c r="AX1100"/>
  <c r="AX1092"/>
  <c r="AX1084"/>
  <c r="AX1076"/>
  <c r="AX1068"/>
  <c r="AX1060"/>
  <c r="AX1052"/>
  <c r="AX1044"/>
  <c r="AX1036"/>
  <c r="AX1028"/>
  <c r="AX1020"/>
  <c r="AX1001"/>
  <c r="AX1011"/>
  <c r="AX1003"/>
  <c r="AX1008"/>
  <c r="AX1000"/>
  <c r="S84" i="33"/>
  <c r="AL84" s="1"/>
  <c r="AA84"/>
  <c r="AB84" s="1"/>
  <c r="AD84"/>
  <c r="B37" i="31"/>
  <c r="B35"/>
  <c r="M222" i="14"/>
  <c r="L222"/>
  <c r="K222"/>
  <c r="J222"/>
  <c r="H222"/>
  <c r="G222"/>
  <c r="F222"/>
  <c r="E222"/>
  <c r="C222"/>
  <c r="M221"/>
  <c r="L221"/>
  <c r="K221"/>
  <c r="J221"/>
  <c r="I221"/>
  <c r="G221"/>
  <c r="F221"/>
  <c r="E221"/>
  <c r="D221"/>
  <c r="C221"/>
  <c r="S107" i="33" l="1"/>
  <c r="AL107" s="1"/>
  <c r="AA107"/>
  <c r="AB107" s="1"/>
  <c r="AD107"/>
  <c r="S108"/>
  <c r="AL108" s="1"/>
  <c r="AA108"/>
  <c r="AB108" s="1"/>
  <c r="AD108"/>
  <c r="S109"/>
  <c r="AL109" s="1"/>
  <c r="AA109"/>
  <c r="AB109" s="1"/>
  <c r="AD109"/>
  <c r="B106" i="31"/>
  <c r="M220" i="14"/>
  <c r="L220"/>
  <c r="K220"/>
  <c r="J220"/>
  <c r="I220"/>
  <c r="H220"/>
  <c r="G220"/>
  <c r="E220"/>
  <c r="D220"/>
  <c r="C220"/>
  <c r="M219"/>
  <c r="L219"/>
  <c r="K219"/>
  <c r="J219"/>
  <c r="I219"/>
  <c r="H219"/>
  <c r="G219"/>
  <c r="E219"/>
  <c r="D219"/>
  <c r="C219"/>
  <c r="M218"/>
  <c r="L218"/>
  <c r="K218"/>
  <c r="J218"/>
  <c r="I218"/>
  <c r="H218"/>
  <c r="G218"/>
  <c r="E218"/>
  <c r="D218"/>
  <c r="C218"/>
  <c r="E1000" i="42" l="1"/>
  <c r="D1000"/>
  <c r="C1000"/>
  <c r="B1000"/>
  <c r="A1000" s="1"/>
  <c r="BO992" i="24" s="1"/>
  <c r="E999" i="42"/>
  <c r="D999"/>
  <c r="C999"/>
  <c r="B999"/>
  <c r="A999" s="1"/>
  <c r="BO991" i="24" s="1"/>
  <c r="E998" i="42"/>
  <c r="D998"/>
  <c r="C998"/>
  <c r="B998"/>
  <c r="A998" s="1"/>
  <c r="BO990" i="24" s="1"/>
  <c r="E997" i="42"/>
  <c r="D997"/>
  <c r="C997"/>
  <c r="B997"/>
  <c r="A997" s="1"/>
  <c r="BO989" i="24" s="1"/>
  <c r="E996" i="42"/>
  <c r="D996"/>
  <c r="C996"/>
  <c r="B996"/>
  <c r="A996" s="1"/>
  <c r="BO988" i="24" s="1"/>
  <c r="E995" i="42"/>
  <c r="D995"/>
  <c r="C995"/>
  <c r="B995"/>
  <c r="A995" s="1"/>
  <c r="BO987" i="24" s="1"/>
  <c r="E994" i="42"/>
  <c r="D994"/>
  <c r="C994"/>
  <c r="B994"/>
  <c r="A994" s="1"/>
  <c r="BO986" i="24" s="1"/>
  <c r="E993" i="42"/>
  <c r="D993"/>
  <c r="C993"/>
  <c r="B993"/>
  <c r="A993" s="1"/>
  <c r="BO985" i="24" s="1"/>
  <c r="E992" i="42"/>
  <c r="D992"/>
  <c r="C992"/>
  <c r="B992"/>
  <c r="A992" s="1"/>
  <c r="BO984" i="24" s="1"/>
  <c r="E991" i="42"/>
  <c r="D991"/>
  <c r="C991"/>
  <c r="B991"/>
  <c r="A991" s="1"/>
  <c r="BO983" i="24" s="1"/>
  <c r="E990" i="42"/>
  <c r="D990"/>
  <c r="C990"/>
  <c r="B990"/>
  <c r="A990" s="1"/>
  <c r="BO982" i="24" s="1"/>
  <c r="E989" i="42"/>
  <c r="D989"/>
  <c r="C989"/>
  <c r="B989"/>
  <c r="A989" s="1"/>
  <c r="BO981" i="24" s="1"/>
  <c r="E988" i="42"/>
  <c r="D988"/>
  <c r="C988"/>
  <c r="B988"/>
  <c r="A988" s="1"/>
  <c r="BO980" i="24" s="1"/>
  <c r="E987" i="42"/>
  <c r="D987"/>
  <c r="C987"/>
  <c r="B987"/>
  <c r="A987" s="1"/>
  <c r="BO979" i="24" s="1"/>
  <c r="E986" i="42"/>
  <c r="D986"/>
  <c r="C986"/>
  <c r="B986"/>
  <c r="A986" s="1"/>
  <c r="BO978" i="24" s="1"/>
  <c r="E985" i="42"/>
  <c r="D985"/>
  <c r="C985"/>
  <c r="B985"/>
  <c r="E984"/>
  <c r="D984"/>
  <c r="C984"/>
  <c r="B984"/>
  <c r="A984" s="1"/>
  <c r="BO976" i="24" s="1"/>
  <c r="E983" i="42"/>
  <c r="D983"/>
  <c r="C983"/>
  <c r="B983"/>
  <c r="A983" s="1"/>
  <c r="BO975" i="24" s="1"/>
  <c r="E982" i="42"/>
  <c r="D982"/>
  <c r="C982"/>
  <c r="B982"/>
  <c r="A982" s="1"/>
  <c r="BO974" i="24" s="1"/>
  <c r="E981" i="42"/>
  <c r="D981"/>
  <c r="C981"/>
  <c r="B981"/>
  <c r="A981" s="1"/>
  <c r="BO973" i="24" s="1"/>
  <c r="E980" i="42"/>
  <c r="D980"/>
  <c r="C980"/>
  <c r="B980"/>
  <c r="A980" s="1"/>
  <c r="BO972" i="24" s="1"/>
  <c r="E979" i="42"/>
  <c r="D979"/>
  <c r="C979"/>
  <c r="B979"/>
  <c r="A979" s="1"/>
  <c r="BO971" i="24" s="1"/>
  <c r="E978" i="42"/>
  <c r="D978"/>
  <c r="C978"/>
  <c r="B978"/>
  <c r="A978" s="1"/>
  <c r="BO970" i="24" s="1"/>
  <c r="E977" i="42"/>
  <c r="D977"/>
  <c r="C977"/>
  <c r="B977"/>
  <c r="A977" s="1"/>
  <c r="BO969" i="24" s="1"/>
  <c r="E976" i="42"/>
  <c r="D976"/>
  <c r="C976"/>
  <c r="B976"/>
  <c r="A976" s="1"/>
  <c r="BO968" i="24" s="1"/>
  <c r="E975" i="42"/>
  <c r="D975"/>
  <c r="C975"/>
  <c r="B975"/>
  <c r="A975" s="1"/>
  <c r="BO967" i="24" s="1"/>
  <c r="E974" i="42"/>
  <c r="D974"/>
  <c r="C974"/>
  <c r="B974"/>
  <c r="A974" s="1"/>
  <c r="BO966" i="24" s="1"/>
  <c r="E973" i="42"/>
  <c r="D973"/>
  <c r="C973"/>
  <c r="B973"/>
  <c r="A973" s="1"/>
  <c r="BO965" i="24" s="1"/>
  <c r="E972" i="42"/>
  <c r="D972"/>
  <c r="C972"/>
  <c r="B972"/>
  <c r="A972" s="1"/>
  <c r="BO964" i="24" s="1"/>
  <c r="E971" i="42"/>
  <c r="D971"/>
  <c r="C971"/>
  <c r="B971"/>
  <c r="A971" s="1"/>
  <c r="BO963" i="24" s="1"/>
  <c r="E970" i="42"/>
  <c r="D970"/>
  <c r="C970"/>
  <c r="B970"/>
  <c r="A970" s="1"/>
  <c r="BO962" i="24" s="1"/>
  <c r="E969" i="42"/>
  <c r="D969"/>
  <c r="C969"/>
  <c r="B969"/>
  <c r="E968"/>
  <c r="D968"/>
  <c r="C968"/>
  <c r="B968"/>
  <c r="A968" s="1"/>
  <c r="BO960" i="24" s="1"/>
  <c r="E967" i="42"/>
  <c r="D967"/>
  <c r="C967"/>
  <c r="B967"/>
  <c r="A967" s="1"/>
  <c r="BO959" i="24" s="1"/>
  <c r="E966" i="42"/>
  <c r="D966"/>
  <c r="C966"/>
  <c r="B966"/>
  <c r="A966" s="1"/>
  <c r="BO958" i="24" s="1"/>
  <c r="E965" i="42"/>
  <c r="D965"/>
  <c r="C965"/>
  <c r="B965"/>
  <c r="A965" s="1"/>
  <c r="BO957" i="24" s="1"/>
  <c r="E964" i="42"/>
  <c r="D964"/>
  <c r="C964"/>
  <c r="B964"/>
  <c r="A964" s="1"/>
  <c r="BO956" i="24" s="1"/>
  <c r="E963" i="42"/>
  <c r="D963"/>
  <c r="C963"/>
  <c r="B963"/>
  <c r="A963" s="1"/>
  <c r="BO955" i="24" s="1"/>
  <c r="E962" i="42"/>
  <c r="D962"/>
  <c r="C962"/>
  <c r="B962"/>
  <c r="A962" s="1"/>
  <c r="BO954" i="24" s="1"/>
  <c r="E961" i="42"/>
  <c r="D961"/>
  <c r="C961"/>
  <c r="B961"/>
  <c r="A961" s="1"/>
  <c r="BO953" i="24" s="1"/>
  <c r="E960" i="42"/>
  <c r="D960"/>
  <c r="C960"/>
  <c r="B960"/>
  <c r="A960" s="1"/>
  <c r="BO952" i="24" s="1"/>
  <c r="E959" i="42"/>
  <c r="D959"/>
  <c r="C959"/>
  <c r="B959"/>
  <c r="A959" s="1"/>
  <c r="BO951" i="24" s="1"/>
  <c r="E958" i="42"/>
  <c r="D958"/>
  <c r="C958"/>
  <c r="B958"/>
  <c r="A958" s="1"/>
  <c r="BO950" i="24" s="1"/>
  <c r="E957" i="42"/>
  <c r="D957"/>
  <c r="C957"/>
  <c r="B957"/>
  <c r="A957" s="1"/>
  <c r="BO949" i="24" s="1"/>
  <c r="E956" i="42"/>
  <c r="D956"/>
  <c r="C956"/>
  <c r="B956"/>
  <c r="A956" s="1"/>
  <c r="BO948" i="24" s="1"/>
  <c r="E955" i="42"/>
  <c r="D955"/>
  <c r="C955"/>
  <c r="B955"/>
  <c r="A955" s="1"/>
  <c r="BO947" i="24" s="1"/>
  <c r="E954" i="42"/>
  <c r="D954"/>
  <c r="C954"/>
  <c r="B954"/>
  <c r="A954" s="1"/>
  <c r="BO946" i="24" s="1"/>
  <c r="E953" i="42"/>
  <c r="D953"/>
  <c r="C953"/>
  <c r="B953"/>
  <c r="E952"/>
  <c r="D952"/>
  <c r="C952"/>
  <c r="B952"/>
  <c r="A952" s="1"/>
  <c r="BO944" i="24" s="1"/>
  <c r="E951" i="42"/>
  <c r="D951"/>
  <c r="C951"/>
  <c r="B951"/>
  <c r="A951" s="1"/>
  <c r="BO943" i="24" s="1"/>
  <c r="E950" i="42"/>
  <c r="D950"/>
  <c r="C950"/>
  <c r="B950"/>
  <c r="A950" s="1"/>
  <c r="BO942" i="24" s="1"/>
  <c r="E949" i="42"/>
  <c r="D949"/>
  <c r="C949"/>
  <c r="B949"/>
  <c r="A949" s="1"/>
  <c r="BO941" i="24" s="1"/>
  <c r="E948" i="42"/>
  <c r="D948"/>
  <c r="C948"/>
  <c r="B948"/>
  <c r="A948" s="1"/>
  <c r="BO940" i="24" s="1"/>
  <c r="E947" i="42"/>
  <c r="D947"/>
  <c r="C947"/>
  <c r="B947"/>
  <c r="A947" s="1"/>
  <c r="BO939" i="24" s="1"/>
  <c r="E946" i="42"/>
  <c r="D946"/>
  <c r="C946"/>
  <c r="B946"/>
  <c r="A946" s="1"/>
  <c r="BO938" i="24" s="1"/>
  <c r="E945" i="42"/>
  <c r="D945"/>
  <c r="C945"/>
  <c r="B945"/>
  <c r="A945" s="1"/>
  <c r="BO937" i="24" s="1"/>
  <c r="E944" i="42"/>
  <c r="D944"/>
  <c r="C944"/>
  <c r="B944"/>
  <c r="A944" s="1"/>
  <c r="BO936" i="24" s="1"/>
  <c r="E943" i="42"/>
  <c r="D943"/>
  <c r="C943"/>
  <c r="B943"/>
  <c r="A943" s="1"/>
  <c r="BO935" i="24" s="1"/>
  <c r="E942" i="42"/>
  <c r="D942"/>
  <c r="C942"/>
  <c r="B942"/>
  <c r="A942" s="1"/>
  <c r="BO934" i="24" s="1"/>
  <c r="E941" i="42"/>
  <c r="D941"/>
  <c r="C941"/>
  <c r="B941"/>
  <c r="A941" s="1"/>
  <c r="BO933" i="24" s="1"/>
  <c r="E940" i="42"/>
  <c r="D940"/>
  <c r="C940"/>
  <c r="B940"/>
  <c r="A940" s="1"/>
  <c r="BO932" i="24" s="1"/>
  <c r="E939" i="42"/>
  <c r="D939"/>
  <c r="C939"/>
  <c r="B939"/>
  <c r="A939" s="1"/>
  <c r="BO931" i="24" s="1"/>
  <c r="E938" i="42"/>
  <c r="D938"/>
  <c r="C938"/>
  <c r="B938"/>
  <c r="A938" s="1"/>
  <c r="BO930" i="24" s="1"/>
  <c r="E937" i="42"/>
  <c r="D937"/>
  <c r="C937"/>
  <c r="B937"/>
  <c r="E936"/>
  <c r="D936"/>
  <c r="C936"/>
  <c r="B936"/>
  <c r="A936" s="1"/>
  <c r="BO928" i="24" s="1"/>
  <c r="E935" i="42"/>
  <c r="D935"/>
  <c r="C935"/>
  <c r="B935"/>
  <c r="A935" s="1"/>
  <c r="BO927" i="24" s="1"/>
  <c r="E934" i="42"/>
  <c r="D934"/>
  <c r="C934"/>
  <c r="B934"/>
  <c r="A934" s="1"/>
  <c r="BO926" i="24" s="1"/>
  <c r="E933" i="42"/>
  <c r="D933"/>
  <c r="C933"/>
  <c r="B933"/>
  <c r="A933" s="1"/>
  <c r="BO925" i="24" s="1"/>
  <c r="E932" i="42"/>
  <c r="D932"/>
  <c r="C932"/>
  <c r="B932"/>
  <c r="A932" s="1"/>
  <c r="BO924" i="24" s="1"/>
  <c r="E931" i="42"/>
  <c r="D931"/>
  <c r="C931"/>
  <c r="B931"/>
  <c r="A931" s="1"/>
  <c r="BO923" i="24" s="1"/>
  <c r="E930" i="42"/>
  <c r="D930"/>
  <c r="C930"/>
  <c r="B930"/>
  <c r="A930" s="1"/>
  <c r="BO922" i="24" s="1"/>
  <c r="E929" i="42"/>
  <c r="D929"/>
  <c r="C929"/>
  <c r="B929"/>
  <c r="A929" s="1"/>
  <c r="BO921" i="24" s="1"/>
  <c r="E928" i="42"/>
  <c r="D928"/>
  <c r="C928"/>
  <c r="B928"/>
  <c r="A928" s="1"/>
  <c r="BO920" i="24" s="1"/>
  <c r="E927" i="42"/>
  <c r="D927"/>
  <c r="C927"/>
  <c r="B927"/>
  <c r="A927" s="1"/>
  <c r="BO919" i="24" s="1"/>
  <c r="E926" i="42"/>
  <c r="D926"/>
  <c r="C926"/>
  <c r="B926"/>
  <c r="A926" s="1"/>
  <c r="BO918" i="24" s="1"/>
  <c r="E925" i="42"/>
  <c r="D925"/>
  <c r="C925"/>
  <c r="B925"/>
  <c r="A925" s="1"/>
  <c r="BO917" i="24" s="1"/>
  <c r="E924" i="42"/>
  <c r="D924"/>
  <c r="C924"/>
  <c r="B924"/>
  <c r="A924" s="1"/>
  <c r="BO916" i="24" s="1"/>
  <c r="E923" i="42"/>
  <c r="D923"/>
  <c r="C923"/>
  <c r="B923"/>
  <c r="A923" s="1"/>
  <c r="BO915" i="24" s="1"/>
  <c r="E922" i="42"/>
  <c r="D922"/>
  <c r="C922"/>
  <c r="B922"/>
  <c r="A922" s="1"/>
  <c r="BO914" i="24" s="1"/>
  <c r="E921" i="42"/>
  <c r="D921"/>
  <c r="C921"/>
  <c r="B921"/>
  <c r="A921" s="1"/>
  <c r="BO913" i="24" s="1"/>
  <c r="E920" i="42"/>
  <c r="D920"/>
  <c r="C920"/>
  <c r="B920"/>
  <c r="A920" s="1"/>
  <c r="BO912" i="24" s="1"/>
  <c r="E919" i="42"/>
  <c r="D919"/>
  <c r="C919"/>
  <c r="B919"/>
  <c r="A919" s="1"/>
  <c r="BO911" i="24" s="1"/>
  <c r="E918" i="42"/>
  <c r="D918"/>
  <c r="C918"/>
  <c r="B918"/>
  <c r="A918" s="1"/>
  <c r="BO910" i="24" s="1"/>
  <c r="E917" i="42"/>
  <c r="D917"/>
  <c r="C917"/>
  <c r="B917"/>
  <c r="A917" s="1"/>
  <c r="BO909" i="24" s="1"/>
  <c r="E916" i="42"/>
  <c r="D916"/>
  <c r="C916"/>
  <c r="B916"/>
  <c r="A916" s="1"/>
  <c r="BO908" i="24" s="1"/>
  <c r="E915" i="42"/>
  <c r="D915"/>
  <c r="C915"/>
  <c r="B915"/>
  <c r="A915" s="1"/>
  <c r="BO907" i="24" s="1"/>
  <c r="E914" i="42"/>
  <c r="D914"/>
  <c r="C914"/>
  <c r="B914"/>
  <c r="A914" s="1"/>
  <c r="BO906" i="24" s="1"/>
  <c r="E913" i="42"/>
  <c r="D913"/>
  <c r="C913"/>
  <c r="B913"/>
  <c r="A913" s="1"/>
  <c r="BO905" i="24" s="1"/>
  <c r="E912" i="42"/>
  <c r="D912"/>
  <c r="C912"/>
  <c r="B912"/>
  <c r="A912" s="1"/>
  <c r="BO904" i="24" s="1"/>
  <c r="E911" i="42"/>
  <c r="D911"/>
  <c r="C911"/>
  <c r="B911"/>
  <c r="A911" s="1"/>
  <c r="BO903" i="24" s="1"/>
  <c r="E910" i="42"/>
  <c r="D910"/>
  <c r="C910"/>
  <c r="B910"/>
  <c r="A910" s="1"/>
  <c r="BO902" i="24" s="1"/>
  <c r="E909" i="42"/>
  <c r="D909"/>
  <c r="C909"/>
  <c r="B909"/>
  <c r="A909" s="1"/>
  <c r="BO901" i="24" s="1"/>
  <c r="E908" i="42"/>
  <c r="D908"/>
  <c r="C908"/>
  <c r="B908"/>
  <c r="A908" s="1"/>
  <c r="BO900" i="24" s="1"/>
  <c r="E907" i="42"/>
  <c r="D907"/>
  <c r="C907"/>
  <c r="B907"/>
  <c r="A907" s="1"/>
  <c r="BO899" i="24" s="1"/>
  <c r="E906" i="42"/>
  <c r="D906"/>
  <c r="C906"/>
  <c r="B906"/>
  <c r="A906" s="1"/>
  <c r="BO898" i="24" s="1"/>
  <c r="E905" i="42"/>
  <c r="D905"/>
  <c r="C905"/>
  <c r="B905"/>
  <c r="A905" s="1"/>
  <c r="BO897" i="24" s="1"/>
  <c r="E904" i="42"/>
  <c r="D904"/>
  <c r="C904"/>
  <c r="B904"/>
  <c r="A904" s="1"/>
  <c r="BO896" i="24" s="1"/>
  <c r="E903" i="42"/>
  <c r="D903"/>
  <c r="C903"/>
  <c r="B903"/>
  <c r="A903" s="1"/>
  <c r="BO895" i="24" s="1"/>
  <c r="E902" i="42"/>
  <c r="D902"/>
  <c r="C902"/>
  <c r="B902"/>
  <c r="A902" s="1"/>
  <c r="BO894" i="24" s="1"/>
  <c r="E901" i="42"/>
  <c r="D901"/>
  <c r="C901"/>
  <c r="B901"/>
  <c r="A901" s="1"/>
  <c r="BO893" i="24" s="1"/>
  <c r="E900" i="42"/>
  <c r="D900"/>
  <c r="C900"/>
  <c r="B900"/>
  <c r="A900" s="1"/>
  <c r="BO892" i="24" s="1"/>
  <c r="E899" i="42"/>
  <c r="D899"/>
  <c r="C899"/>
  <c r="B899"/>
  <c r="A899" s="1"/>
  <c r="BO891" i="24" s="1"/>
  <c r="E898" i="42"/>
  <c r="D898"/>
  <c r="C898"/>
  <c r="B898"/>
  <c r="A898" s="1"/>
  <c r="BO890" i="24" s="1"/>
  <c r="E897" i="42"/>
  <c r="D897"/>
  <c r="C897"/>
  <c r="B897"/>
  <c r="A897" s="1"/>
  <c r="BO889" i="24" s="1"/>
  <c r="E896" i="42"/>
  <c r="D896"/>
  <c r="C896"/>
  <c r="B896"/>
  <c r="A896" s="1"/>
  <c r="BO888" i="24" s="1"/>
  <c r="E895" i="42"/>
  <c r="D895"/>
  <c r="C895"/>
  <c r="B895"/>
  <c r="A895" s="1"/>
  <c r="BO887" i="24" s="1"/>
  <c r="E894" i="42"/>
  <c r="D894"/>
  <c r="C894"/>
  <c r="B894"/>
  <c r="A894" s="1"/>
  <c r="BO886" i="24" s="1"/>
  <c r="E893" i="42"/>
  <c r="D893"/>
  <c r="C893"/>
  <c r="B893"/>
  <c r="A893" s="1"/>
  <c r="BO885" i="24" s="1"/>
  <c r="E892" i="42"/>
  <c r="D892"/>
  <c r="C892"/>
  <c r="B892"/>
  <c r="A892" s="1"/>
  <c r="BO884" i="24" s="1"/>
  <c r="E891" i="42"/>
  <c r="D891"/>
  <c r="C891"/>
  <c r="B891"/>
  <c r="A891" s="1"/>
  <c r="BO883" i="24" s="1"/>
  <c r="E890" i="42"/>
  <c r="D890"/>
  <c r="C890"/>
  <c r="B890"/>
  <c r="A890" s="1"/>
  <c r="BO882" i="24" s="1"/>
  <c r="E889" i="42"/>
  <c r="D889"/>
  <c r="C889"/>
  <c r="B889"/>
  <c r="A889" s="1"/>
  <c r="BO881" i="24" s="1"/>
  <c r="E888" i="42"/>
  <c r="D888"/>
  <c r="C888"/>
  <c r="B888"/>
  <c r="A888" s="1"/>
  <c r="BO880" i="24" s="1"/>
  <c r="E887" i="42"/>
  <c r="D887"/>
  <c r="C887"/>
  <c r="B887"/>
  <c r="A887" s="1"/>
  <c r="BO879" i="24" s="1"/>
  <c r="E886" i="42"/>
  <c r="D886"/>
  <c r="C886"/>
  <c r="B886"/>
  <c r="A886" s="1"/>
  <c r="BO878" i="24" s="1"/>
  <c r="E885" i="42"/>
  <c r="D885"/>
  <c r="C885"/>
  <c r="B885"/>
  <c r="A885" s="1"/>
  <c r="BO877" i="24" s="1"/>
  <c r="E884" i="42"/>
  <c r="D884"/>
  <c r="C884"/>
  <c r="B884"/>
  <c r="A884" s="1"/>
  <c r="BO876" i="24" s="1"/>
  <c r="E883" i="42"/>
  <c r="D883"/>
  <c r="C883"/>
  <c r="B883"/>
  <c r="A883" s="1"/>
  <c r="BO875" i="24" s="1"/>
  <c r="E882" i="42"/>
  <c r="D882"/>
  <c r="C882"/>
  <c r="B882"/>
  <c r="A882" s="1"/>
  <c r="BO874" i="24" s="1"/>
  <c r="E881" i="42"/>
  <c r="D881"/>
  <c r="C881"/>
  <c r="B881"/>
  <c r="A881" s="1"/>
  <c r="BO873" i="24" s="1"/>
  <c r="E880" i="42"/>
  <c r="D880"/>
  <c r="C880"/>
  <c r="B880"/>
  <c r="A880" s="1"/>
  <c r="BO872" i="24" s="1"/>
  <c r="E879" i="42"/>
  <c r="D879"/>
  <c r="C879"/>
  <c r="B879"/>
  <c r="A879" s="1"/>
  <c r="BO871" i="24" s="1"/>
  <c r="E878" i="42"/>
  <c r="D878"/>
  <c r="C878"/>
  <c r="B878"/>
  <c r="A878" s="1"/>
  <c r="BO870" i="24" s="1"/>
  <c r="E877" i="42"/>
  <c r="D877"/>
  <c r="C877"/>
  <c r="B877"/>
  <c r="A877" s="1"/>
  <c r="BO869" i="24" s="1"/>
  <c r="E876" i="42"/>
  <c r="D876"/>
  <c r="C876"/>
  <c r="B876"/>
  <c r="A876" s="1"/>
  <c r="BO868" i="24" s="1"/>
  <c r="E875" i="42"/>
  <c r="D875"/>
  <c r="C875"/>
  <c r="B875"/>
  <c r="A875" s="1"/>
  <c r="BO867" i="24" s="1"/>
  <c r="E874" i="42"/>
  <c r="D874"/>
  <c r="C874"/>
  <c r="B874"/>
  <c r="A874" s="1"/>
  <c r="BO866" i="24" s="1"/>
  <c r="E873" i="42"/>
  <c r="D873"/>
  <c r="C873"/>
  <c r="B873"/>
  <c r="A873" s="1"/>
  <c r="BO865" i="24" s="1"/>
  <c r="E872" i="42"/>
  <c r="D872"/>
  <c r="C872"/>
  <c r="B872"/>
  <c r="A872" s="1"/>
  <c r="BO864" i="24" s="1"/>
  <c r="E871" i="42"/>
  <c r="D871"/>
  <c r="C871"/>
  <c r="B871"/>
  <c r="A871" s="1"/>
  <c r="BO863" i="24" s="1"/>
  <c r="E870" i="42"/>
  <c r="D870"/>
  <c r="C870"/>
  <c r="B870"/>
  <c r="A870" s="1"/>
  <c r="BO862" i="24" s="1"/>
  <c r="E869" i="42"/>
  <c r="D869"/>
  <c r="C869"/>
  <c r="B869"/>
  <c r="A869" s="1"/>
  <c r="BO861" i="24" s="1"/>
  <c r="E868" i="42"/>
  <c r="D868"/>
  <c r="C868"/>
  <c r="B868"/>
  <c r="A868" s="1"/>
  <c r="BO860" i="24" s="1"/>
  <c r="E867" i="42"/>
  <c r="D867"/>
  <c r="C867"/>
  <c r="B867"/>
  <c r="A867" s="1"/>
  <c r="BO859" i="24" s="1"/>
  <c r="E866" i="42"/>
  <c r="D866"/>
  <c r="C866"/>
  <c r="B866"/>
  <c r="A866" s="1"/>
  <c r="BO858" i="24" s="1"/>
  <c r="E865" i="42"/>
  <c r="D865"/>
  <c r="C865"/>
  <c r="B865"/>
  <c r="A865" s="1"/>
  <c r="BO857" i="24" s="1"/>
  <c r="E864" i="42"/>
  <c r="D864"/>
  <c r="C864"/>
  <c r="B864"/>
  <c r="A864" s="1"/>
  <c r="BO856" i="24" s="1"/>
  <c r="E863" i="42"/>
  <c r="D863"/>
  <c r="C863"/>
  <c r="B863"/>
  <c r="A863" s="1"/>
  <c r="BO855" i="24" s="1"/>
  <c r="E862" i="42"/>
  <c r="D862"/>
  <c r="C862"/>
  <c r="B862"/>
  <c r="A862" s="1"/>
  <c r="BO854" i="24" s="1"/>
  <c r="E861" i="42"/>
  <c r="D861"/>
  <c r="C861"/>
  <c r="B861"/>
  <c r="A861" s="1"/>
  <c r="BO853" i="24" s="1"/>
  <c r="E860" i="42"/>
  <c r="D860"/>
  <c r="C860"/>
  <c r="B860"/>
  <c r="A860" s="1"/>
  <c r="BO852" i="24" s="1"/>
  <c r="E859" i="42"/>
  <c r="D859"/>
  <c r="C859"/>
  <c r="B859"/>
  <c r="A859" s="1"/>
  <c r="BO851" i="24" s="1"/>
  <c r="E858" i="42"/>
  <c r="D858"/>
  <c r="C858"/>
  <c r="B858"/>
  <c r="A858" s="1"/>
  <c r="BO850" i="24" s="1"/>
  <c r="E857" i="42"/>
  <c r="D857"/>
  <c r="C857"/>
  <c r="B857"/>
  <c r="A857" s="1"/>
  <c r="BO849" i="24" s="1"/>
  <c r="E856" i="42"/>
  <c r="D856"/>
  <c r="C856"/>
  <c r="B856"/>
  <c r="A856" s="1"/>
  <c r="BO848" i="24" s="1"/>
  <c r="E855" i="42"/>
  <c r="D855"/>
  <c r="C855"/>
  <c r="B855"/>
  <c r="A855" s="1"/>
  <c r="BO847" i="24" s="1"/>
  <c r="E854" i="42"/>
  <c r="D854"/>
  <c r="C854"/>
  <c r="B854"/>
  <c r="A854" s="1"/>
  <c r="BO846" i="24" s="1"/>
  <c r="E853" i="42"/>
  <c r="D853"/>
  <c r="C853"/>
  <c r="B853"/>
  <c r="A853" s="1"/>
  <c r="BO845" i="24" s="1"/>
  <c r="E852" i="42"/>
  <c r="D852"/>
  <c r="C852"/>
  <c r="B852"/>
  <c r="A852" s="1"/>
  <c r="BO844" i="24" s="1"/>
  <c r="E851" i="42"/>
  <c r="D851"/>
  <c r="C851"/>
  <c r="B851"/>
  <c r="A851" s="1"/>
  <c r="BO843" i="24" s="1"/>
  <c r="E850" i="42"/>
  <c r="D850"/>
  <c r="C850"/>
  <c r="B850"/>
  <c r="A850" s="1"/>
  <c r="BO842" i="24" s="1"/>
  <c r="E849" i="42"/>
  <c r="D849"/>
  <c r="C849"/>
  <c r="B849"/>
  <c r="A849" s="1"/>
  <c r="BO841" i="24" s="1"/>
  <c r="E848" i="42"/>
  <c r="D848"/>
  <c r="C848"/>
  <c r="B848"/>
  <c r="A848" s="1"/>
  <c r="BO840" i="24" s="1"/>
  <c r="E847" i="42"/>
  <c r="D847"/>
  <c r="C847"/>
  <c r="B847"/>
  <c r="A847" s="1"/>
  <c r="BO839" i="24" s="1"/>
  <c r="E846" i="42"/>
  <c r="D846"/>
  <c r="C846"/>
  <c r="B846"/>
  <c r="A846" s="1"/>
  <c r="BO838" i="24" s="1"/>
  <c r="E845" i="42"/>
  <c r="D845"/>
  <c r="C845"/>
  <c r="B845"/>
  <c r="A845" s="1"/>
  <c r="BO837" i="24" s="1"/>
  <c r="E844" i="42"/>
  <c r="D844"/>
  <c r="C844"/>
  <c r="B844"/>
  <c r="A844" s="1"/>
  <c r="BO836" i="24" s="1"/>
  <c r="E843" i="42"/>
  <c r="D843"/>
  <c r="C843"/>
  <c r="B843"/>
  <c r="A843" s="1"/>
  <c r="BO835" i="24" s="1"/>
  <c r="E842" i="42"/>
  <c r="D842"/>
  <c r="C842"/>
  <c r="B842"/>
  <c r="A842" s="1"/>
  <c r="BO834" i="24" s="1"/>
  <c r="E841" i="42"/>
  <c r="D841"/>
  <c r="C841"/>
  <c r="B841"/>
  <c r="A841" s="1"/>
  <c r="BO833" i="24" s="1"/>
  <c r="E840" i="42"/>
  <c r="D840"/>
  <c r="C840"/>
  <c r="B840"/>
  <c r="A840" s="1"/>
  <c r="BO832" i="24" s="1"/>
  <c r="E839" i="42"/>
  <c r="D839"/>
  <c r="C839"/>
  <c r="B839"/>
  <c r="A839" s="1"/>
  <c r="BO831" i="24" s="1"/>
  <c r="E838" i="42"/>
  <c r="D838"/>
  <c r="C838"/>
  <c r="B838"/>
  <c r="A838" s="1"/>
  <c r="BO830" i="24" s="1"/>
  <c r="E837" i="42"/>
  <c r="D837"/>
  <c r="C837"/>
  <c r="B837"/>
  <c r="A837" s="1"/>
  <c r="BO829" i="24" s="1"/>
  <c r="E836" i="42"/>
  <c r="D836"/>
  <c r="C836"/>
  <c r="B836"/>
  <c r="A836" s="1"/>
  <c r="BO828" i="24" s="1"/>
  <c r="E835" i="42"/>
  <c r="D835"/>
  <c r="C835"/>
  <c r="B835"/>
  <c r="A835" s="1"/>
  <c r="BO827" i="24" s="1"/>
  <c r="E834" i="42"/>
  <c r="D834"/>
  <c r="C834"/>
  <c r="B834"/>
  <c r="A834" s="1"/>
  <c r="BO826" i="24" s="1"/>
  <c r="E833" i="42"/>
  <c r="D833"/>
  <c r="C833"/>
  <c r="B833"/>
  <c r="A833" s="1"/>
  <c r="BO825" i="24" s="1"/>
  <c r="E832" i="42"/>
  <c r="D832"/>
  <c r="C832"/>
  <c r="B832"/>
  <c r="A832" s="1"/>
  <c r="BO824" i="24" s="1"/>
  <c r="E831" i="42"/>
  <c r="D831"/>
  <c r="C831"/>
  <c r="B831"/>
  <c r="A831" s="1"/>
  <c r="BO823" i="24" s="1"/>
  <c r="E830" i="42"/>
  <c r="D830"/>
  <c r="C830"/>
  <c r="B830"/>
  <c r="A830" s="1"/>
  <c r="BO822" i="24" s="1"/>
  <c r="E829" i="42"/>
  <c r="D829"/>
  <c r="C829"/>
  <c r="B829"/>
  <c r="A829" s="1"/>
  <c r="BO821" i="24" s="1"/>
  <c r="E828" i="42"/>
  <c r="D828"/>
  <c r="C828"/>
  <c r="B828"/>
  <c r="A828" s="1"/>
  <c r="BO820" i="24" s="1"/>
  <c r="E827" i="42"/>
  <c r="D827"/>
  <c r="C827"/>
  <c r="B827"/>
  <c r="A827" s="1"/>
  <c r="BO819" i="24" s="1"/>
  <c r="E826" i="42"/>
  <c r="D826"/>
  <c r="C826"/>
  <c r="B826"/>
  <c r="A826" s="1"/>
  <c r="BO818" i="24" s="1"/>
  <c r="E825" i="42"/>
  <c r="D825"/>
  <c r="C825"/>
  <c r="B825"/>
  <c r="A825" s="1"/>
  <c r="BO817" i="24" s="1"/>
  <c r="E824" i="42"/>
  <c r="D824"/>
  <c r="C824"/>
  <c r="B824"/>
  <c r="A824" s="1"/>
  <c r="BO816" i="24" s="1"/>
  <c r="E823" i="42"/>
  <c r="D823"/>
  <c r="C823"/>
  <c r="B823"/>
  <c r="A823" s="1"/>
  <c r="BO815" i="24" s="1"/>
  <c r="E822" i="42"/>
  <c r="D822"/>
  <c r="C822"/>
  <c r="B822"/>
  <c r="A822" s="1"/>
  <c r="BO814" i="24" s="1"/>
  <c r="E821" i="42"/>
  <c r="D821"/>
  <c r="C821"/>
  <c r="B821"/>
  <c r="A821" s="1"/>
  <c r="BO813" i="24" s="1"/>
  <c r="E820" i="42"/>
  <c r="D820"/>
  <c r="C820"/>
  <c r="B820"/>
  <c r="A820" s="1"/>
  <c r="BO812" i="24" s="1"/>
  <c r="E819" i="42"/>
  <c r="D819"/>
  <c r="C819"/>
  <c r="B819"/>
  <c r="A819" s="1"/>
  <c r="BO811" i="24" s="1"/>
  <c r="E818" i="42"/>
  <c r="D818"/>
  <c r="C818"/>
  <c r="B818"/>
  <c r="A818" s="1"/>
  <c r="BO810" i="24" s="1"/>
  <c r="E817" i="42"/>
  <c r="D817"/>
  <c r="C817"/>
  <c r="B817"/>
  <c r="A817" s="1"/>
  <c r="BO809" i="24" s="1"/>
  <c r="E816" i="42"/>
  <c r="D816"/>
  <c r="C816"/>
  <c r="B816"/>
  <c r="A816" s="1"/>
  <c r="BO808" i="24" s="1"/>
  <c r="E815" i="42"/>
  <c r="D815"/>
  <c r="C815"/>
  <c r="B815"/>
  <c r="A815" s="1"/>
  <c r="BO807" i="24" s="1"/>
  <c r="E814" i="42"/>
  <c r="D814"/>
  <c r="C814"/>
  <c r="B814"/>
  <c r="A814" s="1"/>
  <c r="BO806" i="24" s="1"/>
  <c r="E813" i="42"/>
  <c r="D813"/>
  <c r="C813"/>
  <c r="B813"/>
  <c r="A813" s="1"/>
  <c r="BO805" i="24" s="1"/>
  <c r="E812" i="42"/>
  <c r="D812"/>
  <c r="C812"/>
  <c r="B812"/>
  <c r="A812" s="1"/>
  <c r="BO804" i="24" s="1"/>
  <c r="E811" i="42"/>
  <c r="D811"/>
  <c r="C811"/>
  <c r="B811"/>
  <c r="A811" s="1"/>
  <c r="BO803" i="24" s="1"/>
  <c r="E810" i="42"/>
  <c r="D810"/>
  <c r="C810"/>
  <c r="B810"/>
  <c r="A810" s="1"/>
  <c r="BO802" i="24" s="1"/>
  <c r="E809" i="42"/>
  <c r="D809"/>
  <c r="C809"/>
  <c r="B809"/>
  <c r="E808"/>
  <c r="D808"/>
  <c r="C808"/>
  <c r="B808"/>
  <c r="A808" s="1"/>
  <c r="BO800" i="24" s="1"/>
  <c r="E807" i="42"/>
  <c r="D807"/>
  <c r="C807"/>
  <c r="B807"/>
  <c r="A807" s="1"/>
  <c r="BO799" i="24" s="1"/>
  <c r="E806" i="42"/>
  <c r="D806"/>
  <c r="C806"/>
  <c r="B806"/>
  <c r="A806" s="1"/>
  <c r="BO798" i="24" s="1"/>
  <c r="E805" i="42"/>
  <c r="D805"/>
  <c r="C805"/>
  <c r="B805"/>
  <c r="A805" s="1"/>
  <c r="BO797" i="24" s="1"/>
  <c r="E804" i="42"/>
  <c r="D804"/>
  <c r="C804"/>
  <c r="B804"/>
  <c r="A804" s="1"/>
  <c r="BO796" i="24" s="1"/>
  <c r="E803" i="42"/>
  <c r="D803"/>
  <c r="C803"/>
  <c r="B803"/>
  <c r="A803" s="1"/>
  <c r="BO795" i="24" s="1"/>
  <c r="E802" i="42"/>
  <c r="D802"/>
  <c r="C802"/>
  <c r="B802"/>
  <c r="A802" s="1"/>
  <c r="BO794" i="24" s="1"/>
  <c r="E801" i="42"/>
  <c r="D801"/>
  <c r="C801"/>
  <c r="B801"/>
  <c r="A801" s="1"/>
  <c r="BO793" i="24" s="1"/>
  <c r="E800" i="42"/>
  <c r="D800"/>
  <c r="C800"/>
  <c r="B800"/>
  <c r="A800" s="1"/>
  <c r="BO792" i="24" s="1"/>
  <c r="E799" i="42"/>
  <c r="D799"/>
  <c r="C799"/>
  <c r="B799"/>
  <c r="A799" s="1"/>
  <c r="BO791" i="24" s="1"/>
  <c r="E798" i="42"/>
  <c r="D798"/>
  <c r="C798"/>
  <c r="B798"/>
  <c r="A798" s="1"/>
  <c r="BO790" i="24" s="1"/>
  <c r="E797" i="42"/>
  <c r="D797"/>
  <c r="C797"/>
  <c r="B797"/>
  <c r="A797" s="1"/>
  <c r="BO789" i="24" s="1"/>
  <c r="E796" i="42"/>
  <c r="D796"/>
  <c r="C796"/>
  <c r="B796"/>
  <c r="A796" s="1"/>
  <c r="BO788" i="24" s="1"/>
  <c r="E795" i="42"/>
  <c r="D795"/>
  <c r="C795"/>
  <c r="B795"/>
  <c r="A795" s="1"/>
  <c r="BO787" i="24" s="1"/>
  <c r="E794" i="42"/>
  <c r="D794"/>
  <c r="C794"/>
  <c r="B794"/>
  <c r="A794" s="1"/>
  <c r="BO786" i="24" s="1"/>
  <c r="E793" i="42"/>
  <c r="D793"/>
  <c r="C793"/>
  <c r="B793"/>
  <c r="A793" s="1"/>
  <c r="BO785" i="24" s="1"/>
  <c r="E792" i="42"/>
  <c r="D792"/>
  <c r="C792"/>
  <c r="B792"/>
  <c r="A792" s="1"/>
  <c r="BO784" i="24" s="1"/>
  <c r="E791" i="42"/>
  <c r="D791"/>
  <c r="C791"/>
  <c r="B791"/>
  <c r="A791" s="1"/>
  <c r="BO783" i="24" s="1"/>
  <c r="E790" i="42"/>
  <c r="D790"/>
  <c r="C790"/>
  <c r="B790"/>
  <c r="A790" s="1"/>
  <c r="BO782" i="24" s="1"/>
  <c r="E789" i="42"/>
  <c r="D789"/>
  <c r="C789"/>
  <c r="B789"/>
  <c r="A789" s="1"/>
  <c r="BO781" i="24" s="1"/>
  <c r="E788" i="42"/>
  <c r="D788"/>
  <c r="C788"/>
  <c r="B788"/>
  <c r="A788" s="1"/>
  <c r="BO780" i="24" s="1"/>
  <c r="E787" i="42"/>
  <c r="D787"/>
  <c r="C787"/>
  <c r="B787"/>
  <c r="A787" s="1"/>
  <c r="BO779" i="24" s="1"/>
  <c r="E786" i="42"/>
  <c r="D786"/>
  <c r="C786"/>
  <c r="B786"/>
  <c r="A786" s="1"/>
  <c r="BO778" i="24" s="1"/>
  <c r="E785" i="42"/>
  <c r="D785"/>
  <c r="C785"/>
  <c r="B785"/>
  <c r="A785" s="1"/>
  <c r="BO777" i="24" s="1"/>
  <c r="E784" i="42"/>
  <c r="D784"/>
  <c r="C784"/>
  <c r="B784"/>
  <c r="A784" s="1"/>
  <c r="BO776" i="24" s="1"/>
  <c r="E783" i="42"/>
  <c r="D783"/>
  <c r="C783"/>
  <c r="B783"/>
  <c r="A783" s="1"/>
  <c r="BO775" i="24" s="1"/>
  <c r="E782" i="42"/>
  <c r="D782"/>
  <c r="C782"/>
  <c r="B782"/>
  <c r="A782" s="1"/>
  <c r="BO774" i="24" s="1"/>
  <c r="E781" i="42"/>
  <c r="D781"/>
  <c r="C781"/>
  <c r="B781"/>
  <c r="A781" s="1"/>
  <c r="BO773" i="24" s="1"/>
  <c r="E780" i="42"/>
  <c r="D780"/>
  <c r="C780"/>
  <c r="B780"/>
  <c r="A780" s="1"/>
  <c r="BO772" i="24" s="1"/>
  <c r="E779" i="42"/>
  <c r="D779"/>
  <c r="C779"/>
  <c r="B779"/>
  <c r="A779" s="1"/>
  <c r="BO771" i="24" s="1"/>
  <c r="E778" i="42"/>
  <c r="D778"/>
  <c r="C778"/>
  <c r="B778"/>
  <c r="A778" s="1"/>
  <c r="BO770" i="24" s="1"/>
  <c r="E777" i="42"/>
  <c r="D777"/>
  <c r="C777"/>
  <c r="B777"/>
  <c r="A777" s="1"/>
  <c r="BO769" i="24" s="1"/>
  <c r="E776" i="42"/>
  <c r="D776"/>
  <c r="C776"/>
  <c r="B776"/>
  <c r="A776" s="1"/>
  <c r="BO768" i="24" s="1"/>
  <c r="E775" i="42"/>
  <c r="D775"/>
  <c r="C775"/>
  <c r="B775"/>
  <c r="A775" s="1"/>
  <c r="BO767" i="24" s="1"/>
  <c r="E774" i="42"/>
  <c r="D774"/>
  <c r="C774"/>
  <c r="B774"/>
  <c r="A774" s="1"/>
  <c r="BO766" i="24" s="1"/>
  <c r="E773" i="42"/>
  <c r="D773"/>
  <c r="C773"/>
  <c r="B773"/>
  <c r="A773" s="1"/>
  <c r="BO765" i="24" s="1"/>
  <c r="E772" i="42"/>
  <c r="D772"/>
  <c r="C772"/>
  <c r="B772"/>
  <c r="A772" s="1"/>
  <c r="BO764" i="24" s="1"/>
  <c r="E771" i="42"/>
  <c r="D771"/>
  <c r="C771"/>
  <c r="B771"/>
  <c r="A771" s="1"/>
  <c r="BO763" i="24" s="1"/>
  <c r="E770" i="42"/>
  <c r="D770"/>
  <c r="C770"/>
  <c r="B770"/>
  <c r="A770" s="1"/>
  <c r="BO762" i="24" s="1"/>
  <c r="E769" i="42"/>
  <c r="D769"/>
  <c r="C769"/>
  <c r="B769"/>
  <c r="A769" s="1"/>
  <c r="BO761" i="24" s="1"/>
  <c r="E768" i="42"/>
  <c r="D768"/>
  <c r="C768"/>
  <c r="B768"/>
  <c r="A768" s="1"/>
  <c r="BO760" i="24" s="1"/>
  <c r="E767" i="42"/>
  <c r="D767"/>
  <c r="C767"/>
  <c r="B767"/>
  <c r="A767" s="1"/>
  <c r="BO759" i="24" s="1"/>
  <c r="E766" i="42"/>
  <c r="D766"/>
  <c r="C766"/>
  <c r="B766"/>
  <c r="A766" s="1"/>
  <c r="BO758" i="24" s="1"/>
  <c r="E765" i="42"/>
  <c r="D765"/>
  <c r="C765"/>
  <c r="B765"/>
  <c r="A765" s="1"/>
  <c r="BO757" i="24" s="1"/>
  <c r="E764" i="42"/>
  <c r="D764"/>
  <c r="C764"/>
  <c r="B764"/>
  <c r="A764" s="1"/>
  <c r="BO756" i="24" s="1"/>
  <c r="E763" i="42"/>
  <c r="D763"/>
  <c r="C763"/>
  <c r="B763"/>
  <c r="A763" s="1"/>
  <c r="BO755" i="24" s="1"/>
  <c r="E762" i="42"/>
  <c r="D762"/>
  <c r="C762"/>
  <c r="B762"/>
  <c r="A762" s="1"/>
  <c r="BO754" i="24" s="1"/>
  <c r="E761" i="42"/>
  <c r="D761"/>
  <c r="C761"/>
  <c r="B761"/>
  <c r="A761" s="1"/>
  <c r="BO753" i="24" s="1"/>
  <c r="E760" i="42"/>
  <c r="D760"/>
  <c r="C760"/>
  <c r="B760"/>
  <c r="A760" s="1"/>
  <c r="BO752" i="24" s="1"/>
  <c r="E759" i="42"/>
  <c r="D759"/>
  <c r="C759"/>
  <c r="B759"/>
  <c r="A759" s="1"/>
  <c r="BO751" i="24" s="1"/>
  <c r="E758" i="42"/>
  <c r="D758"/>
  <c r="C758"/>
  <c r="B758"/>
  <c r="A758" s="1"/>
  <c r="BO750" i="24" s="1"/>
  <c r="E757" i="42"/>
  <c r="D757"/>
  <c r="C757"/>
  <c r="B757"/>
  <c r="A757" s="1"/>
  <c r="BO749" i="24" s="1"/>
  <c r="E756" i="42"/>
  <c r="D756"/>
  <c r="C756"/>
  <c r="B756"/>
  <c r="A756" s="1"/>
  <c r="BO748" i="24" s="1"/>
  <c r="E755" i="42"/>
  <c r="D755"/>
  <c r="C755"/>
  <c r="B755"/>
  <c r="A755" s="1"/>
  <c r="BO747" i="24" s="1"/>
  <c r="E754" i="42"/>
  <c r="D754"/>
  <c r="C754"/>
  <c r="B754"/>
  <c r="A754" s="1"/>
  <c r="BO746" i="24" s="1"/>
  <c r="E753" i="42"/>
  <c r="D753"/>
  <c r="C753"/>
  <c r="B753"/>
  <c r="A753" s="1"/>
  <c r="BO745" i="24" s="1"/>
  <c r="E752" i="42"/>
  <c r="D752"/>
  <c r="C752"/>
  <c r="B752"/>
  <c r="A752" s="1"/>
  <c r="BO744" i="24" s="1"/>
  <c r="E751" i="42"/>
  <c r="D751"/>
  <c r="C751"/>
  <c r="B751"/>
  <c r="A751" s="1"/>
  <c r="BO743" i="24" s="1"/>
  <c r="E750" i="42"/>
  <c r="D750"/>
  <c r="C750"/>
  <c r="B750"/>
  <c r="A750" s="1"/>
  <c r="BO742" i="24" s="1"/>
  <c r="E749" i="42"/>
  <c r="D749"/>
  <c r="C749"/>
  <c r="B749"/>
  <c r="A749" s="1"/>
  <c r="BO741" i="24" s="1"/>
  <c r="E748" i="42"/>
  <c r="D748"/>
  <c r="C748"/>
  <c r="B748"/>
  <c r="A748" s="1"/>
  <c r="BO740" i="24" s="1"/>
  <c r="E747" i="42"/>
  <c r="D747"/>
  <c r="C747"/>
  <c r="B747"/>
  <c r="A747" s="1"/>
  <c r="BO739" i="24" s="1"/>
  <c r="E746" i="42"/>
  <c r="D746"/>
  <c r="C746"/>
  <c r="B746"/>
  <c r="A746" s="1"/>
  <c r="BO738" i="24" s="1"/>
  <c r="E745" i="42"/>
  <c r="D745"/>
  <c r="C745"/>
  <c r="B745"/>
  <c r="A745" s="1"/>
  <c r="BO737" i="24" s="1"/>
  <c r="E744" i="42"/>
  <c r="D744"/>
  <c r="C744"/>
  <c r="B744"/>
  <c r="A744" s="1"/>
  <c r="BO736" i="24" s="1"/>
  <c r="E743" i="42"/>
  <c r="D743"/>
  <c r="C743"/>
  <c r="B743"/>
  <c r="A743" s="1"/>
  <c r="BO735" i="24" s="1"/>
  <c r="E742" i="42"/>
  <c r="D742"/>
  <c r="C742"/>
  <c r="B742"/>
  <c r="A742" s="1"/>
  <c r="BO734" i="24" s="1"/>
  <c r="E741" i="42"/>
  <c r="D741"/>
  <c r="C741"/>
  <c r="B741"/>
  <c r="A741" s="1"/>
  <c r="BO733" i="24" s="1"/>
  <c r="E740" i="42"/>
  <c r="D740"/>
  <c r="C740"/>
  <c r="B740"/>
  <c r="A740" s="1"/>
  <c r="BO732" i="24" s="1"/>
  <c r="E739" i="42"/>
  <c r="D739"/>
  <c r="C739"/>
  <c r="B739"/>
  <c r="A739" s="1"/>
  <c r="BO731" i="24" s="1"/>
  <c r="E738" i="42"/>
  <c r="D738"/>
  <c r="C738"/>
  <c r="B738"/>
  <c r="A738" s="1"/>
  <c r="BO730" i="24" s="1"/>
  <c r="E737" i="42"/>
  <c r="D737"/>
  <c r="C737"/>
  <c r="B737"/>
  <c r="A737" s="1"/>
  <c r="BO729" i="24" s="1"/>
  <c r="E736" i="42"/>
  <c r="D736"/>
  <c r="C736"/>
  <c r="B736"/>
  <c r="A736" s="1"/>
  <c r="BO728" i="24" s="1"/>
  <c r="E735" i="42"/>
  <c r="D735"/>
  <c r="C735"/>
  <c r="B735"/>
  <c r="A735" s="1"/>
  <c r="BO727" i="24" s="1"/>
  <c r="E734" i="42"/>
  <c r="D734"/>
  <c r="C734"/>
  <c r="B734"/>
  <c r="A734" s="1"/>
  <c r="BO726" i="24" s="1"/>
  <c r="E733" i="42"/>
  <c r="D733"/>
  <c r="C733"/>
  <c r="B733"/>
  <c r="A733" s="1"/>
  <c r="BO725" i="24" s="1"/>
  <c r="E732" i="42"/>
  <c r="D732"/>
  <c r="C732"/>
  <c r="B732"/>
  <c r="A732" s="1"/>
  <c r="BO724" i="24" s="1"/>
  <c r="E731" i="42"/>
  <c r="D731"/>
  <c r="C731"/>
  <c r="B731"/>
  <c r="A731" s="1"/>
  <c r="BO723" i="24" s="1"/>
  <c r="E730" i="42"/>
  <c r="D730"/>
  <c r="C730"/>
  <c r="B730"/>
  <c r="A730" s="1"/>
  <c r="BO722" i="24" s="1"/>
  <c r="E729" i="42"/>
  <c r="D729"/>
  <c r="C729"/>
  <c r="B729"/>
  <c r="A729" s="1"/>
  <c r="BO721" i="24" s="1"/>
  <c r="E728" i="42"/>
  <c r="D728"/>
  <c r="C728"/>
  <c r="B728"/>
  <c r="A728" s="1"/>
  <c r="BO720" i="24" s="1"/>
  <c r="E727" i="42"/>
  <c r="D727"/>
  <c r="C727"/>
  <c r="B727"/>
  <c r="A727" s="1"/>
  <c r="BO719" i="24" s="1"/>
  <c r="E726" i="42"/>
  <c r="D726"/>
  <c r="C726"/>
  <c r="B726"/>
  <c r="A726" s="1"/>
  <c r="BO718" i="24" s="1"/>
  <c r="E725" i="42"/>
  <c r="D725"/>
  <c r="C725"/>
  <c r="B725"/>
  <c r="A725" s="1"/>
  <c r="BO717" i="24" s="1"/>
  <c r="E724" i="42"/>
  <c r="D724"/>
  <c r="C724"/>
  <c r="B724"/>
  <c r="A724" s="1"/>
  <c r="BO716" i="24" s="1"/>
  <c r="E723" i="42"/>
  <c r="D723"/>
  <c r="C723"/>
  <c r="B723"/>
  <c r="A723" s="1"/>
  <c r="BO715" i="24" s="1"/>
  <c r="E722" i="42"/>
  <c r="D722"/>
  <c r="C722"/>
  <c r="B722"/>
  <c r="A722" s="1"/>
  <c r="BO714" i="24" s="1"/>
  <c r="E721" i="42"/>
  <c r="D721"/>
  <c r="C721"/>
  <c r="B721"/>
  <c r="A721" s="1"/>
  <c r="BO713" i="24" s="1"/>
  <c r="E720" i="42"/>
  <c r="D720"/>
  <c r="C720"/>
  <c r="B720"/>
  <c r="A720" s="1"/>
  <c r="BO712" i="24" s="1"/>
  <c r="E719" i="42"/>
  <c r="D719"/>
  <c r="C719"/>
  <c r="B719"/>
  <c r="A719" s="1"/>
  <c r="BO711" i="24" s="1"/>
  <c r="E718" i="42"/>
  <c r="D718"/>
  <c r="C718"/>
  <c r="B718"/>
  <c r="A718" s="1"/>
  <c r="BO710" i="24" s="1"/>
  <c r="E717" i="42"/>
  <c r="D717"/>
  <c r="C717"/>
  <c r="B717"/>
  <c r="A717" s="1"/>
  <c r="BO709" i="24" s="1"/>
  <c r="E716" i="42"/>
  <c r="D716"/>
  <c r="C716"/>
  <c r="B716"/>
  <c r="A716" s="1"/>
  <c r="BO708" i="24" s="1"/>
  <c r="E715" i="42"/>
  <c r="D715"/>
  <c r="C715"/>
  <c r="B715"/>
  <c r="A715" s="1"/>
  <c r="BO707" i="24" s="1"/>
  <c r="E714" i="42"/>
  <c r="D714"/>
  <c r="C714"/>
  <c r="B714"/>
  <c r="A714" s="1"/>
  <c r="BO706" i="24" s="1"/>
  <c r="E713" i="42"/>
  <c r="D713"/>
  <c r="C713"/>
  <c r="B713"/>
  <c r="A713" s="1"/>
  <c r="BO705" i="24" s="1"/>
  <c r="E712" i="42"/>
  <c r="D712"/>
  <c r="C712"/>
  <c r="B712"/>
  <c r="A712" s="1"/>
  <c r="BO704" i="24" s="1"/>
  <c r="E711" i="42"/>
  <c r="D711"/>
  <c r="C711"/>
  <c r="B711"/>
  <c r="A711" s="1"/>
  <c r="BO703" i="24" s="1"/>
  <c r="E710" i="42"/>
  <c r="D710"/>
  <c r="C710"/>
  <c r="B710"/>
  <c r="A710" s="1"/>
  <c r="BO702" i="24" s="1"/>
  <c r="E709" i="42"/>
  <c r="D709"/>
  <c r="C709"/>
  <c r="B709"/>
  <c r="A709" s="1"/>
  <c r="BO701" i="24" s="1"/>
  <c r="E708" i="42"/>
  <c r="D708"/>
  <c r="C708"/>
  <c r="B708"/>
  <c r="A708" s="1"/>
  <c r="BO700" i="24" s="1"/>
  <c r="E707" i="42"/>
  <c r="D707"/>
  <c r="C707"/>
  <c r="B707"/>
  <c r="A707" s="1"/>
  <c r="BO699" i="24" s="1"/>
  <c r="E706" i="42"/>
  <c r="D706"/>
  <c r="C706"/>
  <c r="B706"/>
  <c r="A706" s="1"/>
  <c r="BO698" i="24" s="1"/>
  <c r="E705" i="42"/>
  <c r="D705"/>
  <c r="C705"/>
  <c r="B705"/>
  <c r="A705" s="1"/>
  <c r="BO697" i="24" s="1"/>
  <c r="E704" i="42"/>
  <c r="D704"/>
  <c r="C704"/>
  <c r="B704"/>
  <c r="A704" s="1"/>
  <c r="BO696" i="24" s="1"/>
  <c r="E703" i="42"/>
  <c r="D703"/>
  <c r="C703"/>
  <c r="B703"/>
  <c r="A703" s="1"/>
  <c r="BO695" i="24" s="1"/>
  <c r="E702" i="42"/>
  <c r="D702"/>
  <c r="C702"/>
  <c r="B702"/>
  <c r="A702" s="1"/>
  <c r="BO694" i="24" s="1"/>
  <c r="E701" i="42"/>
  <c r="D701"/>
  <c r="C701"/>
  <c r="B701"/>
  <c r="A701" s="1"/>
  <c r="BO693" i="24" s="1"/>
  <c r="E700" i="42"/>
  <c r="D700"/>
  <c r="C700"/>
  <c r="B700"/>
  <c r="A700" s="1"/>
  <c r="BO692" i="24" s="1"/>
  <c r="E699" i="42"/>
  <c r="D699"/>
  <c r="C699"/>
  <c r="B699"/>
  <c r="A699" s="1"/>
  <c r="BO691" i="24" s="1"/>
  <c r="E698" i="42"/>
  <c r="D698"/>
  <c r="C698"/>
  <c r="B698"/>
  <c r="A698" s="1"/>
  <c r="BO690" i="24" s="1"/>
  <c r="E697" i="42"/>
  <c r="D697"/>
  <c r="C697"/>
  <c r="B697"/>
  <c r="A697" s="1"/>
  <c r="BO689" i="24" s="1"/>
  <c r="E696" i="42"/>
  <c r="D696"/>
  <c r="C696"/>
  <c r="B696"/>
  <c r="A696" s="1"/>
  <c r="BO688" i="24" s="1"/>
  <c r="E695" i="42"/>
  <c r="D695"/>
  <c r="C695"/>
  <c r="B695"/>
  <c r="A695" s="1"/>
  <c r="BO687" i="24" s="1"/>
  <c r="E694" i="42"/>
  <c r="D694"/>
  <c r="C694"/>
  <c r="B694"/>
  <c r="A694" s="1"/>
  <c r="BO686" i="24" s="1"/>
  <c r="E693" i="42"/>
  <c r="D693"/>
  <c r="C693"/>
  <c r="B693"/>
  <c r="A693" s="1"/>
  <c r="BO685" i="24" s="1"/>
  <c r="E692" i="42"/>
  <c r="D692"/>
  <c r="C692"/>
  <c r="B692"/>
  <c r="A692" s="1"/>
  <c r="BO684" i="24" s="1"/>
  <c r="E691" i="42"/>
  <c r="D691"/>
  <c r="C691"/>
  <c r="B691"/>
  <c r="A691" s="1"/>
  <c r="BO683" i="24" s="1"/>
  <c r="E690" i="42"/>
  <c r="D690"/>
  <c r="C690"/>
  <c r="B690"/>
  <c r="A690" s="1"/>
  <c r="BO682" i="24" s="1"/>
  <c r="E689" i="42"/>
  <c r="D689"/>
  <c r="C689"/>
  <c r="B689"/>
  <c r="A689" s="1"/>
  <c r="BO681" i="24" s="1"/>
  <c r="E688" i="42"/>
  <c r="D688"/>
  <c r="C688"/>
  <c r="B688"/>
  <c r="A688" s="1"/>
  <c r="BO680" i="24" s="1"/>
  <c r="E687" i="42"/>
  <c r="D687"/>
  <c r="C687"/>
  <c r="B687"/>
  <c r="A687" s="1"/>
  <c r="BO679" i="24" s="1"/>
  <c r="E686" i="42"/>
  <c r="D686"/>
  <c r="C686"/>
  <c r="B686"/>
  <c r="A686" s="1"/>
  <c r="BO678" i="24" s="1"/>
  <c r="E685" i="42"/>
  <c r="D685"/>
  <c r="C685"/>
  <c r="B685"/>
  <c r="A685" s="1"/>
  <c r="BO677" i="24" s="1"/>
  <c r="E684" i="42"/>
  <c r="D684"/>
  <c r="C684"/>
  <c r="B684"/>
  <c r="A684" s="1"/>
  <c r="BO676" i="24" s="1"/>
  <c r="E683" i="42"/>
  <c r="D683"/>
  <c r="C683"/>
  <c r="B683"/>
  <c r="A683" s="1"/>
  <c r="BO675" i="24" s="1"/>
  <c r="E682" i="42"/>
  <c r="D682"/>
  <c r="C682"/>
  <c r="B682"/>
  <c r="A682" s="1"/>
  <c r="BO674" i="24" s="1"/>
  <c r="E681" i="42"/>
  <c r="D681"/>
  <c r="C681"/>
  <c r="B681"/>
  <c r="A681" s="1"/>
  <c r="BO673" i="24" s="1"/>
  <c r="E680" i="42"/>
  <c r="D680"/>
  <c r="C680"/>
  <c r="B680"/>
  <c r="A680" s="1"/>
  <c r="BO672" i="24" s="1"/>
  <c r="E679" i="42"/>
  <c r="D679"/>
  <c r="C679"/>
  <c r="B679"/>
  <c r="A679" s="1"/>
  <c r="BO671" i="24" s="1"/>
  <c r="E678" i="42"/>
  <c r="D678"/>
  <c r="C678"/>
  <c r="B678"/>
  <c r="A678" s="1"/>
  <c r="BO670" i="24" s="1"/>
  <c r="E677" i="42"/>
  <c r="D677"/>
  <c r="C677"/>
  <c r="B677"/>
  <c r="A677" s="1"/>
  <c r="BO669" i="24" s="1"/>
  <c r="E676" i="42"/>
  <c r="D676"/>
  <c r="C676"/>
  <c r="B676"/>
  <c r="A676" s="1"/>
  <c r="BO668" i="24" s="1"/>
  <c r="E675" i="42"/>
  <c r="D675"/>
  <c r="C675"/>
  <c r="B675"/>
  <c r="A675" s="1"/>
  <c r="BO667" i="24" s="1"/>
  <c r="E674" i="42"/>
  <c r="D674"/>
  <c r="C674"/>
  <c r="B674"/>
  <c r="A674" s="1"/>
  <c r="BO666" i="24" s="1"/>
  <c r="E673" i="42"/>
  <c r="D673"/>
  <c r="C673"/>
  <c r="B673"/>
  <c r="A673" s="1"/>
  <c r="BO665" i="24" s="1"/>
  <c r="E672" i="42"/>
  <c r="D672"/>
  <c r="C672"/>
  <c r="B672"/>
  <c r="A672" s="1"/>
  <c r="BO664" i="24" s="1"/>
  <c r="E671" i="42"/>
  <c r="D671"/>
  <c r="C671"/>
  <c r="B671"/>
  <c r="A671" s="1"/>
  <c r="BO663" i="24" s="1"/>
  <c r="E670" i="42"/>
  <c r="D670"/>
  <c r="C670"/>
  <c r="B670"/>
  <c r="A670" s="1"/>
  <c r="BO662" i="24" s="1"/>
  <c r="E669" i="42"/>
  <c r="D669"/>
  <c r="C669"/>
  <c r="B669"/>
  <c r="A669" s="1"/>
  <c r="BO661" i="24" s="1"/>
  <c r="E668" i="42"/>
  <c r="D668"/>
  <c r="C668"/>
  <c r="B668"/>
  <c r="A668" s="1"/>
  <c r="BO660" i="24" s="1"/>
  <c r="E667" i="42"/>
  <c r="D667"/>
  <c r="C667"/>
  <c r="B667"/>
  <c r="A667" s="1"/>
  <c r="BO659" i="24" s="1"/>
  <c r="E666" i="42"/>
  <c r="D666"/>
  <c r="C666"/>
  <c r="B666"/>
  <c r="A666" s="1"/>
  <c r="BO658" i="24" s="1"/>
  <c r="E665" i="42"/>
  <c r="D665"/>
  <c r="C665"/>
  <c r="B665"/>
  <c r="A665" s="1"/>
  <c r="BO657" i="24" s="1"/>
  <c r="E664" i="42"/>
  <c r="D664"/>
  <c r="C664"/>
  <c r="B664"/>
  <c r="A664" s="1"/>
  <c r="BO656" i="24" s="1"/>
  <c r="E663" i="42"/>
  <c r="D663"/>
  <c r="C663"/>
  <c r="B663"/>
  <c r="A663" s="1"/>
  <c r="BO655" i="24" s="1"/>
  <c r="E662" i="42"/>
  <c r="D662"/>
  <c r="C662"/>
  <c r="B662"/>
  <c r="A662" s="1"/>
  <c r="BO654" i="24" s="1"/>
  <c r="E661" i="42"/>
  <c r="D661"/>
  <c r="C661"/>
  <c r="B661"/>
  <c r="A661" s="1"/>
  <c r="BO653" i="24" s="1"/>
  <c r="E660" i="42"/>
  <c r="D660"/>
  <c r="C660"/>
  <c r="B660"/>
  <c r="A660" s="1"/>
  <c r="BO652" i="24" s="1"/>
  <c r="E659" i="42"/>
  <c r="D659"/>
  <c r="C659"/>
  <c r="B659"/>
  <c r="A659" s="1"/>
  <c r="BO651" i="24" s="1"/>
  <c r="E658" i="42"/>
  <c r="D658"/>
  <c r="C658"/>
  <c r="B658"/>
  <c r="A658" s="1"/>
  <c r="BO650" i="24" s="1"/>
  <c r="E657" i="42"/>
  <c r="D657"/>
  <c r="C657"/>
  <c r="B657"/>
  <c r="A657" s="1"/>
  <c r="BO649" i="24" s="1"/>
  <c r="E656" i="42"/>
  <c r="D656"/>
  <c r="C656"/>
  <c r="B656"/>
  <c r="A656" s="1"/>
  <c r="BO648" i="24" s="1"/>
  <c r="E655" i="42"/>
  <c r="D655"/>
  <c r="C655"/>
  <c r="B655"/>
  <c r="A655" s="1"/>
  <c r="BO647" i="24" s="1"/>
  <c r="E654" i="42"/>
  <c r="D654"/>
  <c r="C654"/>
  <c r="B654"/>
  <c r="A654" s="1"/>
  <c r="BO646" i="24" s="1"/>
  <c r="E653" i="42"/>
  <c r="D653"/>
  <c r="C653"/>
  <c r="B653"/>
  <c r="A653" s="1"/>
  <c r="BO645" i="24" s="1"/>
  <c r="E652" i="42"/>
  <c r="D652"/>
  <c r="C652"/>
  <c r="B652"/>
  <c r="A652" s="1"/>
  <c r="BO644" i="24" s="1"/>
  <c r="E651" i="42"/>
  <c r="D651"/>
  <c r="C651"/>
  <c r="B651"/>
  <c r="A651" s="1"/>
  <c r="BO643" i="24" s="1"/>
  <c r="E650" i="42"/>
  <c r="D650"/>
  <c r="C650"/>
  <c r="B650"/>
  <c r="A650" s="1"/>
  <c r="BO642" i="24" s="1"/>
  <c r="E649" i="42"/>
  <c r="D649"/>
  <c r="C649"/>
  <c r="B649"/>
  <c r="A649" s="1"/>
  <c r="BO641" i="24" s="1"/>
  <c r="E648" i="42"/>
  <c r="D648"/>
  <c r="C648"/>
  <c r="B648"/>
  <c r="A648" s="1"/>
  <c r="BO640" i="24" s="1"/>
  <c r="E647" i="42"/>
  <c r="D647"/>
  <c r="C647"/>
  <c r="B647"/>
  <c r="A647" s="1"/>
  <c r="BO639" i="24" s="1"/>
  <c r="E646" i="42"/>
  <c r="D646"/>
  <c r="C646"/>
  <c r="B646"/>
  <c r="A646" s="1"/>
  <c r="BO638" i="24" s="1"/>
  <c r="E645" i="42"/>
  <c r="D645"/>
  <c r="C645"/>
  <c r="B645"/>
  <c r="A645" s="1"/>
  <c r="BO637" i="24" s="1"/>
  <c r="E644" i="42"/>
  <c r="D644"/>
  <c r="C644"/>
  <c r="B644"/>
  <c r="A644" s="1"/>
  <c r="BO636" i="24" s="1"/>
  <c r="E643" i="42"/>
  <c r="D643"/>
  <c r="C643"/>
  <c r="B643"/>
  <c r="A643" s="1"/>
  <c r="BO635" i="24" s="1"/>
  <c r="E642" i="42"/>
  <c r="D642"/>
  <c r="C642"/>
  <c r="B642"/>
  <c r="A642" s="1"/>
  <c r="BO634" i="24" s="1"/>
  <c r="E641" i="42"/>
  <c r="D641"/>
  <c r="C641"/>
  <c r="B641"/>
  <c r="A641" s="1"/>
  <c r="BO633" i="24" s="1"/>
  <c r="E640" i="42"/>
  <c r="D640"/>
  <c r="C640"/>
  <c r="B640"/>
  <c r="A640" s="1"/>
  <c r="BO632" i="24" s="1"/>
  <c r="E639" i="42"/>
  <c r="D639"/>
  <c r="C639"/>
  <c r="B639"/>
  <c r="A639" s="1"/>
  <c r="BO631" i="24" s="1"/>
  <c r="E638" i="42"/>
  <c r="D638"/>
  <c r="C638"/>
  <c r="B638"/>
  <c r="A638" s="1"/>
  <c r="BO630" i="24" s="1"/>
  <c r="E637" i="42"/>
  <c r="D637"/>
  <c r="C637"/>
  <c r="B637"/>
  <c r="A637" s="1"/>
  <c r="BO629" i="24" s="1"/>
  <c r="E636" i="42"/>
  <c r="D636"/>
  <c r="C636"/>
  <c r="B636"/>
  <c r="A636" s="1"/>
  <c r="BO628" i="24" s="1"/>
  <c r="E635" i="42"/>
  <c r="D635"/>
  <c r="C635"/>
  <c r="B635"/>
  <c r="A635" s="1"/>
  <c r="BO627" i="24" s="1"/>
  <c r="E634" i="42"/>
  <c r="D634"/>
  <c r="C634"/>
  <c r="B634"/>
  <c r="A634" s="1"/>
  <c r="BO626" i="24" s="1"/>
  <c r="E633" i="42"/>
  <c r="D633"/>
  <c r="C633"/>
  <c r="B633"/>
  <c r="A633" s="1"/>
  <c r="BO625" i="24" s="1"/>
  <c r="E632" i="42"/>
  <c r="D632"/>
  <c r="C632"/>
  <c r="B632"/>
  <c r="A632" s="1"/>
  <c r="BO624" i="24" s="1"/>
  <c r="E631" i="42"/>
  <c r="D631"/>
  <c r="C631"/>
  <c r="B631"/>
  <c r="A631" s="1"/>
  <c r="BO623" i="24" s="1"/>
  <c r="E630" i="42"/>
  <c r="D630"/>
  <c r="C630"/>
  <c r="B630"/>
  <c r="A630" s="1"/>
  <c r="BO622" i="24" s="1"/>
  <c r="E629" i="42"/>
  <c r="D629"/>
  <c r="C629"/>
  <c r="B629"/>
  <c r="A629" s="1"/>
  <c r="BO621" i="24" s="1"/>
  <c r="E628" i="42"/>
  <c r="D628"/>
  <c r="C628"/>
  <c r="B628"/>
  <c r="A628" s="1"/>
  <c r="BO620" i="24" s="1"/>
  <c r="E627" i="42"/>
  <c r="D627"/>
  <c r="C627"/>
  <c r="B627"/>
  <c r="A627" s="1"/>
  <c r="BO619" i="24" s="1"/>
  <c r="E626" i="42"/>
  <c r="D626"/>
  <c r="C626"/>
  <c r="B626"/>
  <c r="A626" s="1"/>
  <c r="BO618" i="24" s="1"/>
  <c r="E625" i="42"/>
  <c r="D625"/>
  <c r="C625"/>
  <c r="B625"/>
  <c r="A625" s="1"/>
  <c r="BO617" i="24" s="1"/>
  <c r="E624" i="42"/>
  <c r="D624"/>
  <c r="C624"/>
  <c r="B624"/>
  <c r="A624" s="1"/>
  <c r="BO616" i="24" s="1"/>
  <c r="E623" i="42"/>
  <c r="D623"/>
  <c r="C623"/>
  <c r="B623"/>
  <c r="A623" s="1"/>
  <c r="BO615" i="24" s="1"/>
  <c r="E622" i="42"/>
  <c r="D622"/>
  <c r="C622"/>
  <c r="B622"/>
  <c r="A622" s="1"/>
  <c r="BO614" i="24" s="1"/>
  <c r="E621" i="42"/>
  <c r="D621"/>
  <c r="C621"/>
  <c r="B621"/>
  <c r="A621" s="1"/>
  <c r="BO613" i="24" s="1"/>
  <c r="E620" i="42"/>
  <c r="D620"/>
  <c r="C620"/>
  <c r="B620"/>
  <c r="A620" s="1"/>
  <c r="BO612" i="24" s="1"/>
  <c r="E619" i="42"/>
  <c r="D619"/>
  <c r="C619"/>
  <c r="B619"/>
  <c r="A619" s="1"/>
  <c r="BO611" i="24" s="1"/>
  <c r="E618" i="42"/>
  <c r="D618"/>
  <c r="C618"/>
  <c r="B618"/>
  <c r="A618" s="1"/>
  <c r="BO610" i="24" s="1"/>
  <c r="E617" i="42"/>
  <c r="D617"/>
  <c r="C617"/>
  <c r="B617"/>
  <c r="A617" s="1"/>
  <c r="BO609" i="24" s="1"/>
  <c r="E616" i="42"/>
  <c r="D616"/>
  <c r="C616"/>
  <c r="B616"/>
  <c r="A616" s="1"/>
  <c r="BO608" i="24" s="1"/>
  <c r="E615" i="42"/>
  <c r="D615"/>
  <c r="C615"/>
  <c r="B615"/>
  <c r="A615" s="1"/>
  <c r="BO607" i="24" s="1"/>
  <c r="E614" i="42"/>
  <c r="D614"/>
  <c r="C614"/>
  <c r="B614"/>
  <c r="A614" s="1"/>
  <c r="BO606" i="24" s="1"/>
  <c r="E613" i="42"/>
  <c r="D613"/>
  <c r="C613"/>
  <c r="B613"/>
  <c r="A613" s="1"/>
  <c r="BO605" i="24" s="1"/>
  <c r="E612" i="42"/>
  <c r="D612"/>
  <c r="C612"/>
  <c r="B612"/>
  <c r="A612" s="1"/>
  <c r="BO604" i="24" s="1"/>
  <c r="E611" i="42"/>
  <c r="D611"/>
  <c r="C611"/>
  <c r="B611"/>
  <c r="A611" s="1"/>
  <c r="BO603" i="24" s="1"/>
  <c r="E610" i="42"/>
  <c r="D610"/>
  <c r="C610"/>
  <c r="B610"/>
  <c r="A610" s="1"/>
  <c r="BO602" i="24" s="1"/>
  <c r="E609" i="42"/>
  <c r="D609"/>
  <c r="C609"/>
  <c r="B609"/>
  <c r="A609" s="1"/>
  <c r="BO601" i="24" s="1"/>
  <c r="E608" i="42"/>
  <c r="D608"/>
  <c r="C608"/>
  <c r="B608"/>
  <c r="A608" s="1"/>
  <c r="BO600" i="24" s="1"/>
  <c r="E607" i="42"/>
  <c r="D607"/>
  <c r="C607"/>
  <c r="B607"/>
  <c r="E606"/>
  <c r="D606"/>
  <c r="C606"/>
  <c r="B606"/>
  <c r="A606" s="1"/>
  <c r="BO598" i="24" s="1"/>
  <c r="E605" i="42"/>
  <c r="D605"/>
  <c r="C605"/>
  <c r="B605"/>
  <c r="A605" s="1"/>
  <c r="BO597" i="24" s="1"/>
  <c r="E604" i="42"/>
  <c r="D604"/>
  <c r="C604"/>
  <c r="B604"/>
  <c r="A604" s="1"/>
  <c r="BO596" i="24" s="1"/>
  <c r="E603" i="42"/>
  <c r="D603"/>
  <c r="C603"/>
  <c r="B603"/>
  <c r="A603" s="1"/>
  <c r="BO595" i="24" s="1"/>
  <c r="E602" i="42"/>
  <c r="D602"/>
  <c r="C602"/>
  <c r="B602"/>
  <c r="A602" s="1"/>
  <c r="BO594" i="24" s="1"/>
  <c r="E601" i="42"/>
  <c r="D601"/>
  <c r="C601"/>
  <c r="B601"/>
  <c r="A601" s="1"/>
  <c r="BO593" i="24" s="1"/>
  <c r="E600" i="42"/>
  <c r="D600"/>
  <c r="C600"/>
  <c r="B600"/>
  <c r="A600" s="1"/>
  <c r="BO592" i="24" s="1"/>
  <c r="E599" i="42"/>
  <c r="D599"/>
  <c r="C599"/>
  <c r="B599"/>
  <c r="A599" s="1"/>
  <c r="BO591" i="24" s="1"/>
  <c r="E598" i="42"/>
  <c r="D598"/>
  <c r="C598"/>
  <c r="B598"/>
  <c r="A598" s="1"/>
  <c r="BO590" i="24" s="1"/>
  <c r="E597" i="42"/>
  <c r="D597"/>
  <c r="C597"/>
  <c r="B597"/>
  <c r="A597" s="1"/>
  <c r="BO589" i="24" s="1"/>
  <c r="E596" i="42"/>
  <c r="D596"/>
  <c r="C596"/>
  <c r="B596"/>
  <c r="A596" s="1"/>
  <c r="BO588" i="24" s="1"/>
  <c r="E595" i="42"/>
  <c r="D595"/>
  <c r="C595"/>
  <c r="B595"/>
  <c r="A595" s="1"/>
  <c r="BO587" i="24" s="1"/>
  <c r="E594" i="42"/>
  <c r="D594"/>
  <c r="C594"/>
  <c r="B594"/>
  <c r="A594" s="1"/>
  <c r="BO586" i="24" s="1"/>
  <c r="E593" i="42"/>
  <c r="D593"/>
  <c r="C593"/>
  <c r="B593"/>
  <c r="A593" s="1"/>
  <c r="BO585" i="24" s="1"/>
  <c r="E592" i="42"/>
  <c r="D592"/>
  <c r="C592"/>
  <c r="B592"/>
  <c r="A592" s="1"/>
  <c r="BO584" i="24" s="1"/>
  <c r="E591" i="42"/>
  <c r="D591"/>
  <c r="C591"/>
  <c r="B591"/>
  <c r="A591" s="1"/>
  <c r="BO583" i="24" s="1"/>
  <c r="E590" i="42"/>
  <c r="D590"/>
  <c r="C590"/>
  <c r="B590"/>
  <c r="A590" s="1"/>
  <c r="BO582" i="24" s="1"/>
  <c r="E589" i="42"/>
  <c r="D589"/>
  <c r="C589"/>
  <c r="B589"/>
  <c r="A589" s="1"/>
  <c r="BO581" i="24" s="1"/>
  <c r="E588" i="42"/>
  <c r="D588"/>
  <c r="C588"/>
  <c r="B588"/>
  <c r="A588" s="1"/>
  <c r="BO580" i="24" s="1"/>
  <c r="E587" i="42"/>
  <c r="D587"/>
  <c r="C587"/>
  <c r="B587"/>
  <c r="A587" s="1"/>
  <c r="BO579" i="24" s="1"/>
  <c r="E586" i="42"/>
  <c r="D586"/>
  <c r="C586"/>
  <c r="B586"/>
  <c r="A586" s="1"/>
  <c r="BO578" i="24" s="1"/>
  <c r="E585" i="42"/>
  <c r="D585"/>
  <c r="C585"/>
  <c r="B585"/>
  <c r="A585" s="1"/>
  <c r="BO577" i="24" s="1"/>
  <c r="E584" i="42"/>
  <c r="D584"/>
  <c r="C584"/>
  <c r="B584"/>
  <c r="A584" s="1"/>
  <c r="BO576" i="24" s="1"/>
  <c r="E583" i="42"/>
  <c r="D583"/>
  <c r="C583"/>
  <c r="B583"/>
  <c r="A583" s="1"/>
  <c r="BO575" i="24" s="1"/>
  <c r="E582" i="42"/>
  <c r="D582"/>
  <c r="C582"/>
  <c r="B582"/>
  <c r="A582" s="1"/>
  <c r="BO574" i="24" s="1"/>
  <c r="E581" i="42"/>
  <c r="D581"/>
  <c r="C581"/>
  <c r="B581"/>
  <c r="A581" s="1"/>
  <c r="BO573" i="24" s="1"/>
  <c r="E580" i="42"/>
  <c r="D580"/>
  <c r="C580"/>
  <c r="B580"/>
  <c r="A580" s="1"/>
  <c r="BO572" i="24" s="1"/>
  <c r="E579" i="42"/>
  <c r="D579"/>
  <c r="C579"/>
  <c r="B579"/>
  <c r="A579" s="1"/>
  <c r="BO571" i="24" s="1"/>
  <c r="E578" i="42"/>
  <c r="D578"/>
  <c r="C578"/>
  <c r="B578"/>
  <c r="A578" s="1"/>
  <c r="BO570" i="24" s="1"/>
  <c r="E577" i="42"/>
  <c r="D577"/>
  <c r="C577"/>
  <c r="B577"/>
  <c r="A577" s="1"/>
  <c r="BO569" i="24" s="1"/>
  <c r="E576" i="42"/>
  <c r="D576"/>
  <c r="C576"/>
  <c r="B576"/>
  <c r="A576" s="1"/>
  <c r="BO568" i="24" s="1"/>
  <c r="E575" i="42"/>
  <c r="D575"/>
  <c r="C575"/>
  <c r="B575"/>
  <c r="A575" s="1"/>
  <c r="BO567" i="24" s="1"/>
  <c r="E574" i="42"/>
  <c r="D574"/>
  <c r="C574"/>
  <c r="B574"/>
  <c r="A574" s="1"/>
  <c r="BO566" i="24" s="1"/>
  <c r="E573" i="42"/>
  <c r="D573"/>
  <c r="C573"/>
  <c r="B573"/>
  <c r="A573" s="1"/>
  <c r="BO565" i="24" s="1"/>
  <c r="E572" i="42"/>
  <c r="D572"/>
  <c r="C572"/>
  <c r="B572"/>
  <c r="A572" s="1"/>
  <c r="BO564" i="24" s="1"/>
  <c r="E571" i="42"/>
  <c r="D571"/>
  <c r="C571"/>
  <c r="B571"/>
  <c r="A571" s="1"/>
  <c r="BO563" i="24" s="1"/>
  <c r="E570" i="42"/>
  <c r="D570"/>
  <c r="C570"/>
  <c r="B570"/>
  <c r="A570" s="1"/>
  <c r="BO562" i="24" s="1"/>
  <c r="E569" i="42"/>
  <c r="D569"/>
  <c r="C569"/>
  <c r="B569"/>
  <c r="A569" s="1"/>
  <c r="BO561" i="24" s="1"/>
  <c r="E568" i="42"/>
  <c r="D568"/>
  <c r="C568"/>
  <c r="B568"/>
  <c r="A568" s="1"/>
  <c r="BO560" i="24" s="1"/>
  <c r="E567" i="42"/>
  <c r="D567"/>
  <c r="C567"/>
  <c r="B567"/>
  <c r="A567" s="1"/>
  <c r="BO559" i="24" s="1"/>
  <c r="E566" i="42"/>
  <c r="D566"/>
  <c r="C566"/>
  <c r="B566"/>
  <c r="A566" s="1"/>
  <c r="BO558" i="24" s="1"/>
  <c r="E565" i="42"/>
  <c r="D565"/>
  <c r="C565"/>
  <c r="B565"/>
  <c r="A565" s="1"/>
  <c r="BO557" i="24" s="1"/>
  <c r="E564" i="42"/>
  <c r="D564"/>
  <c r="C564"/>
  <c r="B564"/>
  <c r="A564" s="1"/>
  <c r="BO556" i="24" s="1"/>
  <c r="E563" i="42"/>
  <c r="D563"/>
  <c r="C563"/>
  <c r="B563"/>
  <c r="A563" s="1"/>
  <c r="BO555" i="24" s="1"/>
  <c r="E562" i="42"/>
  <c r="D562"/>
  <c r="C562"/>
  <c r="B562"/>
  <c r="A562" s="1"/>
  <c r="BO554" i="24" s="1"/>
  <c r="E561" i="42"/>
  <c r="D561"/>
  <c r="C561"/>
  <c r="B561"/>
  <c r="A561" s="1"/>
  <c r="BO553" i="24" s="1"/>
  <c r="E560" i="42"/>
  <c r="D560"/>
  <c r="C560"/>
  <c r="B560"/>
  <c r="A560" s="1"/>
  <c r="BO552" i="24" s="1"/>
  <c r="E559" i="42"/>
  <c r="D559"/>
  <c r="C559"/>
  <c r="B559"/>
  <c r="A559" s="1"/>
  <c r="BO551" i="24" s="1"/>
  <c r="E558" i="42"/>
  <c r="D558"/>
  <c r="C558"/>
  <c r="B558"/>
  <c r="A558" s="1"/>
  <c r="BO550" i="24" s="1"/>
  <c r="E557" i="42"/>
  <c r="D557"/>
  <c r="C557"/>
  <c r="B557"/>
  <c r="A557" s="1"/>
  <c r="BO549" i="24" s="1"/>
  <c r="E556" i="42"/>
  <c r="D556"/>
  <c r="C556"/>
  <c r="B556"/>
  <c r="A556" s="1"/>
  <c r="BO548" i="24" s="1"/>
  <c r="E555" i="42"/>
  <c r="D555"/>
  <c r="C555"/>
  <c r="B555"/>
  <c r="A555" s="1"/>
  <c r="BO547" i="24" s="1"/>
  <c r="E554" i="42"/>
  <c r="D554"/>
  <c r="C554"/>
  <c r="B554"/>
  <c r="A554" s="1"/>
  <c r="BO546" i="24" s="1"/>
  <c r="E553" i="42"/>
  <c r="D553"/>
  <c r="C553"/>
  <c r="B553"/>
  <c r="A553" s="1"/>
  <c r="BO545" i="24" s="1"/>
  <c r="E552" i="42"/>
  <c r="D552"/>
  <c r="C552"/>
  <c r="B552"/>
  <c r="A552" s="1"/>
  <c r="BO544" i="24" s="1"/>
  <c r="E551" i="42"/>
  <c r="D551"/>
  <c r="C551"/>
  <c r="B551"/>
  <c r="A551" s="1"/>
  <c r="BO543" i="24" s="1"/>
  <c r="E550" i="42"/>
  <c r="D550"/>
  <c r="C550"/>
  <c r="B550"/>
  <c r="A550" s="1"/>
  <c r="BO542" i="24" s="1"/>
  <c r="E549" i="42"/>
  <c r="D549"/>
  <c r="C549"/>
  <c r="B549"/>
  <c r="A549" s="1"/>
  <c r="BO541" i="24" s="1"/>
  <c r="E548" i="42"/>
  <c r="D548"/>
  <c r="C548"/>
  <c r="B548"/>
  <c r="A548" s="1"/>
  <c r="BO540" i="24" s="1"/>
  <c r="E547" i="42"/>
  <c r="D547"/>
  <c r="C547"/>
  <c r="B547"/>
  <c r="A547" s="1"/>
  <c r="BO539" i="24" s="1"/>
  <c r="E546" i="42"/>
  <c r="D546"/>
  <c r="C546"/>
  <c r="B546"/>
  <c r="A546" s="1"/>
  <c r="BO538" i="24" s="1"/>
  <c r="E545" i="42"/>
  <c r="D545"/>
  <c r="C545"/>
  <c r="B545"/>
  <c r="A545" s="1"/>
  <c r="BO537" i="24" s="1"/>
  <c r="E544" i="42"/>
  <c r="D544"/>
  <c r="C544"/>
  <c r="B544"/>
  <c r="A544" s="1"/>
  <c r="BO536" i="24" s="1"/>
  <c r="E543" i="42"/>
  <c r="D543"/>
  <c r="C543"/>
  <c r="B543"/>
  <c r="A543" s="1"/>
  <c r="BO535" i="24" s="1"/>
  <c r="E542" i="42"/>
  <c r="D542"/>
  <c r="C542"/>
  <c r="B542"/>
  <c r="A542" s="1"/>
  <c r="BO534" i="24" s="1"/>
  <c r="E541" i="42"/>
  <c r="D541"/>
  <c r="C541"/>
  <c r="B541"/>
  <c r="A541" s="1"/>
  <c r="BO533" i="24" s="1"/>
  <c r="E540" i="42"/>
  <c r="D540"/>
  <c r="C540"/>
  <c r="B540"/>
  <c r="A540" s="1"/>
  <c r="BO532" i="24" s="1"/>
  <c r="E539" i="42"/>
  <c r="D539"/>
  <c r="C539"/>
  <c r="B539"/>
  <c r="A539" s="1"/>
  <c r="BO531" i="24" s="1"/>
  <c r="E538" i="42"/>
  <c r="D538"/>
  <c r="C538"/>
  <c r="B538"/>
  <c r="A538" s="1"/>
  <c r="BO530" i="24" s="1"/>
  <c r="E537" i="42"/>
  <c r="D537"/>
  <c r="C537"/>
  <c r="B537"/>
  <c r="A537" s="1"/>
  <c r="BO529" i="24" s="1"/>
  <c r="E536" i="42"/>
  <c r="D536"/>
  <c r="C536"/>
  <c r="B536"/>
  <c r="A536" s="1"/>
  <c r="BO528" i="24" s="1"/>
  <c r="E535" i="42"/>
  <c r="D535"/>
  <c r="C535"/>
  <c r="B535"/>
  <c r="A535" s="1"/>
  <c r="BO527" i="24" s="1"/>
  <c r="E534" i="42"/>
  <c r="D534"/>
  <c r="C534"/>
  <c r="B534"/>
  <c r="A534" s="1"/>
  <c r="BO526" i="24" s="1"/>
  <c r="E533" i="42"/>
  <c r="D533"/>
  <c r="C533"/>
  <c r="B533"/>
  <c r="A533" s="1"/>
  <c r="BO525" i="24" s="1"/>
  <c r="E532" i="42"/>
  <c r="D532"/>
  <c r="C532"/>
  <c r="B532"/>
  <c r="A532" s="1"/>
  <c r="BO524" i="24" s="1"/>
  <c r="E531" i="42"/>
  <c r="D531"/>
  <c r="C531"/>
  <c r="B531"/>
  <c r="A531" s="1"/>
  <c r="BO523" i="24" s="1"/>
  <c r="E530" i="42"/>
  <c r="D530"/>
  <c r="C530"/>
  <c r="B530"/>
  <c r="A530" s="1"/>
  <c r="BO522" i="24" s="1"/>
  <c r="E529" i="42"/>
  <c r="D529"/>
  <c r="C529"/>
  <c r="B529"/>
  <c r="A529" s="1"/>
  <c r="BO521" i="24" s="1"/>
  <c r="E528" i="42"/>
  <c r="D528"/>
  <c r="C528"/>
  <c r="B528"/>
  <c r="A528" s="1"/>
  <c r="BO520" i="24" s="1"/>
  <c r="E527" i="42"/>
  <c r="D527"/>
  <c r="C527"/>
  <c r="B527"/>
  <c r="A527" s="1"/>
  <c r="BO519" i="24" s="1"/>
  <c r="E526" i="42"/>
  <c r="D526"/>
  <c r="C526"/>
  <c r="B526"/>
  <c r="A526" s="1"/>
  <c r="BO518" i="24" s="1"/>
  <c r="E525" i="42"/>
  <c r="D525"/>
  <c r="C525"/>
  <c r="B525"/>
  <c r="A525" s="1"/>
  <c r="BO517" i="24" s="1"/>
  <c r="E524" i="42"/>
  <c r="D524"/>
  <c r="C524"/>
  <c r="B524"/>
  <c r="A524" s="1"/>
  <c r="BO516" i="24" s="1"/>
  <c r="E523" i="42"/>
  <c r="D523"/>
  <c r="C523"/>
  <c r="B523"/>
  <c r="A523" s="1"/>
  <c r="BO515" i="24" s="1"/>
  <c r="E522" i="42"/>
  <c r="D522"/>
  <c r="C522"/>
  <c r="B522"/>
  <c r="A522" s="1"/>
  <c r="BO514" i="24" s="1"/>
  <c r="E521" i="42"/>
  <c r="D521"/>
  <c r="C521"/>
  <c r="B521"/>
  <c r="A521" s="1"/>
  <c r="BO513" i="24" s="1"/>
  <c r="E520" i="42"/>
  <c r="D520"/>
  <c r="C520"/>
  <c r="B520"/>
  <c r="A520" s="1"/>
  <c r="BO512" i="24" s="1"/>
  <c r="E519" i="42"/>
  <c r="D519"/>
  <c r="C519"/>
  <c r="B519"/>
  <c r="A519" s="1"/>
  <c r="BO511" i="24" s="1"/>
  <c r="E518" i="42"/>
  <c r="D518"/>
  <c r="C518"/>
  <c r="B518"/>
  <c r="A518" s="1"/>
  <c r="BO510" i="24" s="1"/>
  <c r="E517" i="42"/>
  <c r="D517"/>
  <c r="C517"/>
  <c r="B517"/>
  <c r="A517" s="1"/>
  <c r="BO509" i="24" s="1"/>
  <c r="E516" i="42"/>
  <c r="D516"/>
  <c r="C516"/>
  <c r="B516"/>
  <c r="A516" s="1"/>
  <c r="BO508" i="24" s="1"/>
  <c r="E515" i="42"/>
  <c r="D515"/>
  <c r="C515"/>
  <c r="B515"/>
  <c r="A515" s="1"/>
  <c r="BO507" i="24" s="1"/>
  <c r="E514" i="42"/>
  <c r="D514"/>
  <c r="C514"/>
  <c r="B514"/>
  <c r="A514" s="1"/>
  <c r="BO506" i="24" s="1"/>
  <c r="E513" i="42"/>
  <c r="D513"/>
  <c r="C513"/>
  <c r="B513"/>
  <c r="A513" s="1"/>
  <c r="BO505" i="24" s="1"/>
  <c r="E512" i="42"/>
  <c r="D512"/>
  <c r="C512"/>
  <c r="B512"/>
  <c r="A512" s="1"/>
  <c r="BO504" i="24" s="1"/>
  <c r="E511" i="42"/>
  <c r="D511"/>
  <c r="C511"/>
  <c r="B511"/>
  <c r="A511" s="1"/>
  <c r="BO503" i="24" s="1"/>
  <c r="E510" i="42"/>
  <c r="D510"/>
  <c r="C510"/>
  <c r="B510"/>
  <c r="A510" s="1"/>
  <c r="BO502" i="24" s="1"/>
  <c r="E509" i="42"/>
  <c r="D509"/>
  <c r="C509"/>
  <c r="B509"/>
  <c r="A509" s="1"/>
  <c r="BO501" i="24" s="1"/>
  <c r="E508" i="42"/>
  <c r="D508"/>
  <c r="C508"/>
  <c r="B508"/>
  <c r="A508" s="1"/>
  <c r="BO500" i="24" s="1"/>
  <c r="E507" i="42"/>
  <c r="D507"/>
  <c r="C507"/>
  <c r="B507"/>
  <c r="A507" s="1"/>
  <c r="BO499" i="24" s="1"/>
  <c r="E506" i="42"/>
  <c r="D506"/>
  <c r="C506"/>
  <c r="B506"/>
  <c r="A506" s="1"/>
  <c r="BO498" i="24" s="1"/>
  <c r="E505" i="42"/>
  <c r="D505"/>
  <c r="C505"/>
  <c r="B505"/>
  <c r="A505" s="1"/>
  <c r="BO497" i="24" s="1"/>
  <c r="E504" i="42"/>
  <c r="D504"/>
  <c r="C504"/>
  <c r="B504"/>
  <c r="A504" s="1"/>
  <c r="BO496" i="24" s="1"/>
  <c r="E503" i="42"/>
  <c r="D503"/>
  <c r="C503"/>
  <c r="B503"/>
  <c r="A503" s="1"/>
  <c r="BO495" i="24" s="1"/>
  <c r="E502" i="42"/>
  <c r="D502"/>
  <c r="C502"/>
  <c r="B502"/>
  <c r="A502" s="1"/>
  <c r="BO494" i="24" s="1"/>
  <c r="E501" i="42"/>
  <c r="D501"/>
  <c r="C501"/>
  <c r="B501"/>
  <c r="A501" s="1"/>
  <c r="BO493" i="24" s="1"/>
  <c r="E500" i="42"/>
  <c r="D500"/>
  <c r="C500"/>
  <c r="B500"/>
  <c r="A500" s="1"/>
  <c r="BO492" i="24" s="1"/>
  <c r="E499" i="42"/>
  <c r="D499"/>
  <c r="C499"/>
  <c r="B499"/>
  <c r="A499" s="1"/>
  <c r="BO491" i="24" s="1"/>
  <c r="E498" i="42"/>
  <c r="D498"/>
  <c r="C498"/>
  <c r="B498"/>
  <c r="A498" s="1"/>
  <c r="BO490" i="24" s="1"/>
  <c r="E497" i="42"/>
  <c r="D497"/>
  <c r="C497"/>
  <c r="B497"/>
  <c r="A497" s="1"/>
  <c r="BO489" i="24" s="1"/>
  <c r="E496" i="42"/>
  <c r="D496"/>
  <c r="C496"/>
  <c r="B496"/>
  <c r="A496" s="1"/>
  <c r="BO488" i="24" s="1"/>
  <c r="E495" i="42"/>
  <c r="D495"/>
  <c r="C495"/>
  <c r="B495"/>
  <c r="A495" s="1"/>
  <c r="BO487" i="24" s="1"/>
  <c r="E494" i="42"/>
  <c r="D494"/>
  <c r="C494"/>
  <c r="B494"/>
  <c r="A494" s="1"/>
  <c r="BO486" i="24" s="1"/>
  <c r="E493" i="42"/>
  <c r="D493"/>
  <c r="C493"/>
  <c r="B493"/>
  <c r="A493" s="1"/>
  <c r="BO485" i="24" s="1"/>
  <c r="E492" i="42"/>
  <c r="D492"/>
  <c r="C492"/>
  <c r="B492"/>
  <c r="A492" s="1"/>
  <c r="BO484" i="24" s="1"/>
  <c r="E491" i="42"/>
  <c r="D491"/>
  <c r="C491"/>
  <c r="B491"/>
  <c r="A491" s="1"/>
  <c r="BO483" i="24" s="1"/>
  <c r="E490" i="42"/>
  <c r="D490"/>
  <c r="C490"/>
  <c r="B490"/>
  <c r="A490" s="1"/>
  <c r="BO482" i="24" s="1"/>
  <c r="E489" i="42"/>
  <c r="D489"/>
  <c r="C489"/>
  <c r="B489"/>
  <c r="A489" s="1"/>
  <c r="BO481" i="24" s="1"/>
  <c r="E488" i="42"/>
  <c r="D488"/>
  <c r="C488"/>
  <c r="B488"/>
  <c r="A488" s="1"/>
  <c r="BO480" i="24" s="1"/>
  <c r="E487" i="42"/>
  <c r="D487"/>
  <c r="C487"/>
  <c r="B487"/>
  <c r="A487" s="1"/>
  <c r="BO479" i="24" s="1"/>
  <c r="E486" i="42"/>
  <c r="D486"/>
  <c r="C486"/>
  <c r="B486"/>
  <c r="A486" s="1"/>
  <c r="BO478" i="24" s="1"/>
  <c r="E485" i="42"/>
  <c r="D485"/>
  <c r="C485"/>
  <c r="B485"/>
  <c r="A485" s="1"/>
  <c r="BO477" i="24" s="1"/>
  <c r="E484" i="42"/>
  <c r="D484"/>
  <c r="C484"/>
  <c r="B484"/>
  <c r="A484" s="1"/>
  <c r="BO476" i="24" s="1"/>
  <c r="E483" i="42"/>
  <c r="D483"/>
  <c r="C483"/>
  <c r="B483"/>
  <c r="A483" s="1"/>
  <c r="BO475" i="24" s="1"/>
  <c r="E482" i="42"/>
  <c r="D482"/>
  <c r="C482"/>
  <c r="B482"/>
  <c r="A482" s="1"/>
  <c r="BO474" i="24" s="1"/>
  <c r="E481" i="42"/>
  <c r="D481"/>
  <c r="C481"/>
  <c r="B481"/>
  <c r="A481" s="1"/>
  <c r="BO473" i="24" s="1"/>
  <c r="E480" i="42"/>
  <c r="D480"/>
  <c r="C480"/>
  <c r="B480"/>
  <c r="A480" s="1"/>
  <c r="BO472" i="24" s="1"/>
  <c r="E479" i="42"/>
  <c r="D479"/>
  <c r="C479"/>
  <c r="B479"/>
  <c r="E478"/>
  <c r="D478"/>
  <c r="C478"/>
  <c r="B478"/>
  <c r="A478" s="1"/>
  <c r="BO470" i="24" s="1"/>
  <c r="E477" i="42"/>
  <c r="D477"/>
  <c r="C477"/>
  <c r="B477"/>
  <c r="A477" s="1"/>
  <c r="BO469" i="24" s="1"/>
  <c r="E476" i="42"/>
  <c r="D476"/>
  <c r="C476"/>
  <c r="B476"/>
  <c r="A476" s="1"/>
  <c r="BO468" i="24" s="1"/>
  <c r="E475" i="42"/>
  <c r="D475"/>
  <c r="C475"/>
  <c r="B475"/>
  <c r="A475" s="1"/>
  <c r="BO467" i="24" s="1"/>
  <c r="E474" i="42"/>
  <c r="D474"/>
  <c r="C474"/>
  <c r="B474"/>
  <c r="A474" s="1"/>
  <c r="BO466" i="24" s="1"/>
  <c r="E473" i="42"/>
  <c r="D473"/>
  <c r="C473"/>
  <c r="B473"/>
  <c r="A473" s="1"/>
  <c r="BO465" i="24" s="1"/>
  <c r="E472" i="42"/>
  <c r="D472"/>
  <c r="C472"/>
  <c r="B472"/>
  <c r="A472" s="1"/>
  <c r="BO464" i="24" s="1"/>
  <c r="E471" i="42"/>
  <c r="D471"/>
  <c r="C471"/>
  <c r="B471"/>
  <c r="A471" s="1"/>
  <c r="BO463" i="24" s="1"/>
  <c r="E470" i="42"/>
  <c r="D470"/>
  <c r="C470"/>
  <c r="B470"/>
  <c r="A470" s="1"/>
  <c r="BO462" i="24" s="1"/>
  <c r="E469" i="42"/>
  <c r="D469"/>
  <c r="C469"/>
  <c r="B469"/>
  <c r="A469" s="1"/>
  <c r="BO461" i="24" s="1"/>
  <c r="E468" i="42"/>
  <c r="D468"/>
  <c r="C468"/>
  <c r="B468"/>
  <c r="A468" s="1"/>
  <c r="BO460" i="24" s="1"/>
  <c r="E467" i="42"/>
  <c r="D467"/>
  <c r="C467"/>
  <c r="B467"/>
  <c r="A467" s="1"/>
  <c r="BO459" i="24" s="1"/>
  <c r="E466" i="42"/>
  <c r="D466"/>
  <c r="C466"/>
  <c r="B466"/>
  <c r="A466" s="1"/>
  <c r="BO458" i="24" s="1"/>
  <c r="E465" i="42"/>
  <c r="D465"/>
  <c r="C465"/>
  <c r="B465"/>
  <c r="A465" s="1"/>
  <c r="BO457" i="24" s="1"/>
  <c r="E464" i="42"/>
  <c r="D464"/>
  <c r="C464"/>
  <c r="B464"/>
  <c r="A464" s="1"/>
  <c r="BO456" i="24" s="1"/>
  <c r="E463" i="42"/>
  <c r="D463"/>
  <c r="C463"/>
  <c r="B463"/>
  <c r="A463" s="1"/>
  <c r="BO455" i="24" s="1"/>
  <c r="E462" i="42"/>
  <c r="D462"/>
  <c r="C462"/>
  <c r="B462"/>
  <c r="A462" s="1"/>
  <c r="BO454" i="24" s="1"/>
  <c r="E461" i="42"/>
  <c r="D461"/>
  <c r="C461"/>
  <c r="B461"/>
  <c r="A461" s="1"/>
  <c r="BO453" i="24" s="1"/>
  <c r="E460" i="42"/>
  <c r="D460"/>
  <c r="C460"/>
  <c r="B460"/>
  <c r="A460" s="1"/>
  <c r="BO452" i="24" s="1"/>
  <c r="E459" i="42"/>
  <c r="D459"/>
  <c r="C459"/>
  <c r="B459"/>
  <c r="A459" s="1"/>
  <c r="BO451" i="24" s="1"/>
  <c r="E458" i="42"/>
  <c r="D458"/>
  <c r="C458"/>
  <c r="B458"/>
  <c r="A458" s="1"/>
  <c r="BO450" i="24" s="1"/>
  <c r="E457" i="42"/>
  <c r="D457"/>
  <c r="C457"/>
  <c r="B457"/>
  <c r="A457" s="1"/>
  <c r="BO449" i="24" s="1"/>
  <c r="E456" i="42"/>
  <c r="D456"/>
  <c r="C456"/>
  <c r="B456"/>
  <c r="A456" s="1"/>
  <c r="BO448" i="24" s="1"/>
  <c r="E455" i="42"/>
  <c r="D455"/>
  <c r="C455"/>
  <c r="B455"/>
  <c r="A455" s="1"/>
  <c r="BO447" i="24" s="1"/>
  <c r="E454" i="42"/>
  <c r="D454"/>
  <c r="C454"/>
  <c r="B454"/>
  <c r="A454" s="1"/>
  <c r="BO446" i="24" s="1"/>
  <c r="E453" i="42"/>
  <c r="D453"/>
  <c r="C453"/>
  <c r="B453"/>
  <c r="A453" s="1"/>
  <c r="BO445" i="24" s="1"/>
  <c r="E452" i="42"/>
  <c r="D452"/>
  <c r="C452"/>
  <c r="B452"/>
  <c r="A452" s="1"/>
  <c r="BO444" i="24" s="1"/>
  <c r="E451" i="42"/>
  <c r="D451"/>
  <c r="C451"/>
  <c r="B451"/>
  <c r="A451" s="1"/>
  <c r="BO443" i="24" s="1"/>
  <c r="E450" i="42"/>
  <c r="D450"/>
  <c r="C450"/>
  <c r="B450"/>
  <c r="A450" s="1"/>
  <c r="BO442" i="24" s="1"/>
  <c r="E449" i="42"/>
  <c r="D449"/>
  <c r="C449"/>
  <c r="B449"/>
  <c r="A449" s="1"/>
  <c r="BO441" i="24" s="1"/>
  <c r="E448" i="42"/>
  <c r="D448"/>
  <c r="C448"/>
  <c r="B448"/>
  <c r="A448" s="1"/>
  <c r="BO440" i="24" s="1"/>
  <c r="E447" i="42"/>
  <c r="D447"/>
  <c r="C447"/>
  <c r="B447"/>
  <c r="A447" s="1"/>
  <c r="BO439" i="24" s="1"/>
  <c r="E446" i="42"/>
  <c r="D446"/>
  <c r="C446"/>
  <c r="B446"/>
  <c r="A446" s="1"/>
  <c r="BO438" i="24" s="1"/>
  <c r="E445" i="42"/>
  <c r="D445"/>
  <c r="C445"/>
  <c r="B445"/>
  <c r="A445" s="1"/>
  <c r="BO437" i="24" s="1"/>
  <c r="E444" i="42"/>
  <c r="D444"/>
  <c r="C444"/>
  <c r="B444"/>
  <c r="A444" s="1"/>
  <c r="BO436" i="24" s="1"/>
  <c r="E443" i="42"/>
  <c r="D443"/>
  <c r="C443"/>
  <c r="B443"/>
  <c r="A443" s="1"/>
  <c r="BO435" i="24" s="1"/>
  <c r="E442" i="42"/>
  <c r="D442"/>
  <c r="C442"/>
  <c r="B442"/>
  <c r="A442" s="1"/>
  <c r="BO434" i="24" s="1"/>
  <c r="E441" i="42"/>
  <c r="D441"/>
  <c r="C441"/>
  <c r="B441"/>
  <c r="A441" s="1"/>
  <c r="BO433" i="24" s="1"/>
  <c r="E440" i="42"/>
  <c r="D440"/>
  <c r="C440"/>
  <c r="B440"/>
  <c r="A440" s="1"/>
  <c r="BO432" i="24" s="1"/>
  <c r="E439" i="42"/>
  <c r="D439"/>
  <c r="C439"/>
  <c r="B439"/>
  <c r="A439" s="1"/>
  <c r="BO431" i="24" s="1"/>
  <c r="E438" i="42"/>
  <c r="D438"/>
  <c r="C438"/>
  <c r="B438"/>
  <c r="A438" s="1"/>
  <c r="BO430" i="24" s="1"/>
  <c r="E437" i="42"/>
  <c r="D437"/>
  <c r="C437"/>
  <c r="B437"/>
  <c r="A437" s="1"/>
  <c r="BO429" i="24" s="1"/>
  <c r="E436" i="42"/>
  <c r="D436"/>
  <c r="C436"/>
  <c r="B436"/>
  <c r="A436" s="1"/>
  <c r="BO428" i="24" s="1"/>
  <c r="E435" i="42"/>
  <c r="D435"/>
  <c r="C435"/>
  <c r="B435"/>
  <c r="A435" s="1"/>
  <c r="BO427" i="24" s="1"/>
  <c r="E434" i="42"/>
  <c r="D434"/>
  <c r="C434"/>
  <c r="B434"/>
  <c r="A434" s="1"/>
  <c r="BO426" i="24" s="1"/>
  <c r="E433" i="42"/>
  <c r="D433"/>
  <c r="C433"/>
  <c r="B433"/>
  <c r="A433" s="1"/>
  <c r="BO425" i="24" s="1"/>
  <c r="E432" i="42"/>
  <c r="D432"/>
  <c r="C432"/>
  <c r="B432"/>
  <c r="A432" s="1"/>
  <c r="BO424" i="24" s="1"/>
  <c r="E431" i="42"/>
  <c r="D431"/>
  <c r="C431"/>
  <c r="B431"/>
  <c r="A431" s="1"/>
  <c r="BO423" i="24" s="1"/>
  <c r="E430" i="42"/>
  <c r="D430"/>
  <c r="C430"/>
  <c r="B430"/>
  <c r="A430" s="1"/>
  <c r="BO422" i="24" s="1"/>
  <c r="E429" i="42"/>
  <c r="D429"/>
  <c r="C429"/>
  <c r="B429"/>
  <c r="A429" s="1"/>
  <c r="BO421" i="24" s="1"/>
  <c r="E428" i="42"/>
  <c r="D428"/>
  <c r="C428"/>
  <c r="B428"/>
  <c r="A428" s="1"/>
  <c r="BO420" i="24" s="1"/>
  <c r="E427" i="42"/>
  <c r="D427"/>
  <c r="C427"/>
  <c r="B427"/>
  <c r="A427" s="1"/>
  <c r="BO419" i="24" s="1"/>
  <c r="E426" i="42"/>
  <c r="D426"/>
  <c r="C426"/>
  <c r="B426"/>
  <c r="A426" s="1"/>
  <c r="BO418" i="24" s="1"/>
  <c r="E425" i="42"/>
  <c r="D425"/>
  <c r="C425"/>
  <c r="B425"/>
  <c r="A425" s="1"/>
  <c r="BO417" i="24" s="1"/>
  <c r="E424" i="42"/>
  <c r="D424"/>
  <c r="C424"/>
  <c r="B424"/>
  <c r="A424" s="1"/>
  <c r="BO416" i="24" s="1"/>
  <c r="E423" i="42"/>
  <c r="D423"/>
  <c r="C423"/>
  <c r="B423"/>
  <c r="A423" s="1"/>
  <c r="BO415" i="24" s="1"/>
  <c r="E422" i="42"/>
  <c r="D422"/>
  <c r="C422"/>
  <c r="B422"/>
  <c r="A422" s="1"/>
  <c r="BO414" i="24" s="1"/>
  <c r="E421" i="42"/>
  <c r="D421"/>
  <c r="C421"/>
  <c r="B421"/>
  <c r="A421" s="1"/>
  <c r="BO413" i="24" s="1"/>
  <c r="E420" i="42"/>
  <c r="D420"/>
  <c r="C420"/>
  <c r="B420"/>
  <c r="A420" s="1"/>
  <c r="BO412" i="24" s="1"/>
  <c r="E419" i="42"/>
  <c r="D419"/>
  <c r="C419"/>
  <c r="B419"/>
  <c r="A419" s="1"/>
  <c r="BO411" i="24" s="1"/>
  <c r="E418" i="42"/>
  <c r="D418"/>
  <c r="C418"/>
  <c r="B418"/>
  <c r="A418" s="1"/>
  <c r="BO410" i="24" s="1"/>
  <c r="E417" i="42"/>
  <c r="D417"/>
  <c r="C417"/>
  <c r="B417"/>
  <c r="A417" s="1"/>
  <c r="BO409" i="24" s="1"/>
  <c r="E416" i="42"/>
  <c r="D416"/>
  <c r="C416"/>
  <c r="B416"/>
  <c r="A416" s="1"/>
  <c r="BO408" i="24" s="1"/>
  <c r="E415" i="42"/>
  <c r="D415"/>
  <c r="C415"/>
  <c r="B415"/>
  <c r="A415" s="1"/>
  <c r="BO407" i="24" s="1"/>
  <c r="E414" i="42"/>
  <c r="D414"/>
  <c r="C414"/>
  <c r="B414"/>
  <c r="A414" s="1"/>
  <c r="BO406" i="24" s="1"/>
  <c r="E413" i="42"/>
  <c r="D413"/>
  <c r="C413"/>
  <c r="B413"/>
  <c r="A413" s="1"/>
  <c r="BO405" i="24" s="1"/>
  <c r="E412" i="42"/>
  <c r="D412"/>
  <c r="C412"/>
  <c r="B412"/>
  <c r="A412" s="1"/>
  <c r="BO404" i="24" s="1"/>
  <c r="E411" i="42"/>
  <c r="D411"/>
  <c r="C411"/>
  <c r="B411"/>
  <c r="A411" s="1"/>
  <c r="BO403" i="24" s="1"/>
  <c r="E410" i="42"/>
  <c r="D410"/>
  <c r="C410"/>
  <c r="B410"/>
  <c r="A410" s="1"/>
  <c r="BO402" i="24" s="1"/>
  <c r="E409" i="42"/>
  <c r="D409"/>
  <c r="C409"/>
  <c r="B409"/>
  <c r="A409" s="1"/>
  <c r="BO401" i="24" s="1"/>
  <c r="E408" i="42"/>
  <c r="D408"/>
  <c r="C408"/>
  <c r="B408"/>
  <c r="A408" s="1"/>
  <c r="BO400" i="24" s="1"/>
  <c r="E407" i="42"/>
  <c r="D407"/>
  <c r="C407"/>
  <c r="B407"/>
  <c r="A407" s="1"/>
  <c r="BO399" i="24" s="1"/>
  <c r="E406" i="42"/>
  <c r="D406"/>
  <c r="C406"/>
  <c r="B406"/>
  <c r="A406" s="1"/>
  <c r="BO398" i="24" s="1"/>
  <c r="E405" i="42"/>
  <c r="D405"/>
  <c r="C405"/>
  <c r="B405"/>
  <c r="A405" s="1"/>
  <c r="BO397" i="24" s="1"/>
  <c r="E404" i="42"/>
  <c r="D404"/>
  <c r="C404"/>
  <c r="B404"/>
  <c r="A404" s="1"/>
  <c r="BO396" i="24" s="1"/>
  <c r="E403" i="42"/>
  <c r="D403"/>
  <c r="C403"/>
  <c r="B403"/>
  <c r="A403" s="1"/>
  <c r="BO395" i="24" s="1"/>
  <c r="E402" i="42"/>
  <c r="D402"/>
  <c r="C402"/>
  <c r="B402"/>
  <c r="A402" s="1"/>
  <c r="BO394" i="24" s="1"/>
  <c r="E401" i="42"/>
  <c r="D401"/>
  <c r="C401"/>
  <c r="B401"/>
  <c r="A401" s="1"/>
  <c r="BO393" i="24" s="1"/>
  <c r="E400" i="42"/>
  <c r="D400"/>
  <c r="C400"/>
  <c r="B400"/>
  <c r="A400" s="1"/>
  <c r="BO392" i="24" s="1"/>
  <c r="E399" i="42"/>
  <c r="D399"/>
  <c r="C399"/>
  <c r="B399"/>
  <c r="A399" s="1"/>
  <c r="BO391" i="24" s="1"/>
  <c r="E398" i="42"/>
  <c r="D398"/>
  <c r="C398"/>
  <c r="B398"/>
  <c r="A398" s="1"/>
  <c r="BO390" i="24" s="1"/>
  <c r="E397" i="42"/>
  <c r="D397"/>
  <c r="C397"/>
  <c r="B397"/>
  <c r="A397" s="1"/>
  <c r="BO389" i="24" s="1"/>
  <c r="E396" i="42"/>
  <c r="D396"/>
  <c r="C396"/>
  <c r="B396"/>
  <c r="A396" s="1"/>
  <c r="BO388" i="24" s="1"/>
  <c r="E395" i="42"/>
  <c r="D395"/>
  <c r="C395"/>
  <c r="B395"/>
  <c r="A395" s="1"/>
  <c r="BO387" i="24" s="1"/>
  <c r="E394" i="42"/>
  <c r="D394"/>
  <c r="C394"/>
  <c r="B394"/>
  <c r="A394" s="1"/>
  <c r="BO386" i="24" s="1"/>
  <c r="E393" i="42"/>
  <c r="D393"/>
  <c r="C393"/>
  <c r="B393"/>
  <c r="A393" s="1"/>
  <c r="BO385" i="24" s="1"/>
  <c r="E392" i="42"/>
  <c r="D392"/>
  <c r="C392"/>
  <c r="B392"/>
  <c r="A392" s="1"/>
  <c r="BO384" i="24" s="1"/>
  <c r="E391" i="42"/>
  <c r="D391"/>
  <c r="C391"/>
  <c r="B391"/>
  <c r="A391" s="1"/>
  <c r="BO383" i="24" s="1"/>
  <c r="E390" i="42"/>
  <c r="D390"/>
  <c r="C390"/>
  <c r="B390"/>
  <c r="A390" s="1"/>
  <c r="BO382" i="24" s="1"/>
  <c r="E389" i="42"/>
  <c r="D389"/>
  <c r="C389"/>
  <c r="B389"/>
  <c r="A389" s="1"/>
  <c r="BO381" i="24" s="1"/>
  <c r="E388" i="42"/>
  <c r="D388"/>
  <c r="C388"/>
  <c r="B388"/>
  <c r="A388" s="1"/>
  <c r="BO380" i="24" s="1"/>
  <c r="E387" i="42"/>
  <c r="D387"/>
  <c r="C387"/>
  <c r="B387"/>
  <c r="A387" s="1"/>
  <c r="BO379" i="24" s="1"/>
  <c r="E386" i="42"/>
  <c r="D386"/>
  <c r="C386"/>
  <c r="B386"/>
  <c r="A386" s="1"/>
  <c r="BO378" i="24" s="1"/>
  <c r="E385" i="42"/>
  <c r="D385"/>
  <c r="C385"/>
  <c r="B385"/>
  <c r="A385" s="1"/>
  <c r="BO377" i="24" s="1"/>
  <c r="E384" i="42"/>
  <c r="D384"/>
  <c r="C384"/>
  <c r="B384"/>
  <c r="A384" s="1"/>
  <c r="BO376" i="24" s="1"/>
  <c r="E383" i="42"/>
  <c r="D383"/>
  <c r="C383"/>
  <c r="B383"/>
  <c r="A383" s="1"/>
  <c r="BO375" i="24" s="1"/>
  <c r="E382" i="42"/>
  <c r="D382"/>
  <c r="C382"/>
  <c r="B382"/>
  <c r="A382" s="1"/>
  <c r="BO374" i="24" s="1"/>
  <c r="E381" i="42"/>
  <c r="D381"/>
  <c r="C381"/>
  <c r="B381"/>
  <c r="A381" s="1"/>
  <c r="BO373" i="24" s="1"/>
  <c r="E380" i="42"/>
  <c r="D380"/>
  <c r="C380"/>
  <c r="B380"/>
  <c r="A380" s="1"/>
  <c r="BO372" i="24" s="1"/>
  <c r="E379" i="42"/>
  <c r="D379"/>
  <c r="C379"/>
  <c r="B379"/>
  <c r="A379" s="1"/>
  <c r="BO371" i="24" s="1"/>
  <c r="E378" i="42"/>
  <c r="D378"/>
  <c r="C378"/>
  <c r="B378"/>
  <c r="A378" s="1"/>
  <c r="BO370" i="24" s="1"/>
  <c r="E377" i="42"/>
  <c r="D377"/>
  <c r="C377"/>
  <c r="B377"/>
  <c r="A377" s="1"/>
  <c r="BO369" i="24" s="1"/>
  <c r="E376" i="42"/>
  <c r="D376"/>
  <c r="C376"/>
  <c r="B376"/>
  <c r="A376" s="1"/>
  <c r="BO368" i="24" s="1"/>
  <c r="E375" i="42"/>
  <c r="D375"/>
  <c r="C375"/>
  <c r="B375"/>
  <c r="A375" s="1"/>
  <c r="BO367" i="24" s="1"/>
  <c r="E374" i="42"/>
  <c r="D374"/>
  <c r="C374"/>
  <c r="B374"/>
  <c r="A374" s="1"/>
  <c r="BO366" i="24" s="1"/>
  <c r="E373" i="42"/>
  <c r="D373"/>
  <c r="C373"/>
  <c r="B373"/>
  <c r="A373" s="1"/>
  <c r="BO365" i="24" s="1"/>
  <c r="E372" i="42"/>
  <c r="D372"/>
  <c r="C372"/>
  <c r="B372"/>
  <c r="A372" s="1"/>
  <c r="BO364" i="24" s="1"/>
  <c r="E371" i="42"/>
  <c r="D371"/>
  <c r="C371"/>
  <c r="B371"/>
  <c r="A371" s="1"/>
  <c r="BO363" i="24" s="1"/>
  <c r="E370" i="42"/>
  <c r="D370"/>
  <c r="C370"/>
  <c r="B370"/>
  <c r="A370" s="1"/>
  <c r="BO362" i="24" s="1"/>
  <c r="E369" i="42"/>
  <c r="D369"/>
  <c r="C369"/>
  <c r="B369"/>
  <c r="A369" s="1"/>
  <c r="BO361" i="24" s="1"/>
  <c r="E368" i="42"/>
  <c r="D368"/>
  <c r="C368"/>
  <c r="B368"/>
  <c r="A368" s="1"/>
  <c r="BO360" i="24" s="1"/>
  <c r="E367" i="42"/>
  <c r="D367"/>
  <c r="C367"/>
  <c r="B367"/>
  <c r="A367" s="1"/>
  <c r="BO359" i="24" s="1"/>
  <c r="E366" i="42"/>
  <c r="D366"/>
  <c r="C366"/>
  <c r="B366"/>
  <c r="A366" s="1"/>
  <c r="BO358" i="24" s="1"/>
  <c r="E365" i="42"/>
  <c r="D365"/>
  <c r="C365"/>
  <c r="B365"/>
  <c r="A365" s="1"/>
  <c r="BO357" i="24" s="1"/>
  <c r="E364" i="42"/>
  <c r="D364"/>
  <c r="C364"/>
  <c r="B364"/>
  <c r="A364" s="1"/>
  <c r="BO356" i="24" s="1"/>
  <c r="E363" i="42"/>
  <c r="D363"/>
  <c r="C363"/>
  <c r="B363"/>
  <c r="A363" s="1"/>
  <c r="BO355" i="24" s="1"/>
  <c r="E362" i="42"/>
  <c r="D362"/>
  <c r="C362"/>
  <c r="B362"/>
  <c r="A362" s="1"/>
  <c r="BO354" i="24" s="1"/>
  <c r="E361" i="42"/>
  <c r="D361"/>
  <c r="C361"/>
  <c r="B361"/>
  <c r="A361" s="1"/>
  <c r="BO353" i="24" s="1"/>
  <c r="E360" i="42"/>
  <c r="D360"/>
  <c r="C360"/>
  <c r="B360"/>
  <c r="A360" s="1"/>
  <c r="BO352" i="24" s="1"/>
  <c r="E359" i="42"/>
  <c r="D359"/>
  <c r="C359"/>
  <c r="B359"/>
  <c r="A359" s="1"/>
  <c r="BO351" i="24" s="1"/>
  <c r="E358" i="42"/>
  <c r="D358"/>
  <c r="C358"/>
  <c r="B358"/>
  <c r="A358" s="1"/>
  <c r="BO350" i="24" s="1"/>
  <c r="E357" i="42"/>
  <c r="D357"/>
  <c r="C357"/>
  <c r="B357"/>
  <c r="A357" s="1"/>
  <c r="BO349" i="24" s="1"/>
  <c r="E356" i="42"/>
  <c r="D356"/>
  <c r="C356"/>
  <c r="B356"/>
  <c r="A356" s="1"/>
  <c r="BO348" i="24" s="1"/>
  <c r="E355" i="42"/>
  <c r="D355"/>
  <c r="C355"/>
  <c r="B355"/>
  <c r="A355" s="1"/>
  <c r="BO347" i="24" s="1"/>
  <c r="E354" i="42"/>
  <c r="D354"/>
  <c r="C354"/>
  <c r="B354"/>
  <c r="A354" s="1"/>
  <c r="BO346" i="24" s="1"/>
  <c r="E353" i="42"/>
  <c r="D353"/>
  <c r="C353"/>
  <c r="B353"/>
  <c r="A353" s="1"/>
  <c r="BO345" i="24" s="1"/>
  <c r="E352" i="42"/>
  <c r="D352"/>
  <c r="C352"/>
  <c r="B352"/>
  <c r="A352" s="1"/>
  <c r="BO344" i="24" s="1"/>
  <c r="E351" i="42"/>
  <c r="D351"/>
  <c r="C351"/>
  <c r="B351"/>
  <c r="E350"/>
  <c r="D350"/>
  <c r="C350"/>
  <c r="B350"/>
  <c r="A350" s="1"/>
  <c r="BO342" i="24" s="1"/>
  <c r="E349" i="42"/>
  <c r="D349"/>
  <c r="C349"/>
  <c r="B349"/>
  <c r="A349" s="1"/>
  <c r="BO341" i="24" s="1"/>
  <c r="E348" i="42"/>
  <c r="D348"/>
  <c r="C348"/>
  <c r="B348"/>
  <c r="A348" s="1"/>
  <c r="BO340" i="24" s="1"/>
  <c r="E347" i="42"/>
  <c r="D347"/>
  <c r="C347"/>
  <c r="B347"/>
  <c r="A347" s="1"/>
  <c r="BO339" i="24" s="1"/>
  <c r="E346" i="42"/>
  <c r="D346"/>
  <c r="C346"/>
  <c r="B346"/>
  <c r="A346" s="1"/>
  <c r="BO338" i="24" s="1"/>
  <c r="E345" i="42"/>
  <c r="D345"/>
  <c r="C345"/>
  <c r="B345"/>
  <c r="A345" s="1"/>
  <c r="BO337" i="24" s="1"/>
  <c r="E344" i="42"/>
  <c r="D344"/>
  <c r="C344"/>
  <c r="B344"/>
  <c r="A344" s="1"/>
  <c r="BO336" i="24" s="1"/>
  <c r="E343" i="42"/>
  <c r="D343"/>
  <c r="C343"/>
  <c r="B343"/>
  <c r="A343" s="1"/>
  <c r="BO335" i="24" s="1"/>
  <c r="E342" i="42"/>
  <c r="D342"/>
  <c r="C342"/>
  <c r="B342"/>
  <c r="A342" s="1"/>
  <c r="BO334" i="24" s="1"/>
  <c r="E341" i="42"/>
  <c r="D341"/>
  <c r="C341"/>
  <c r="B341"/>
  <c r="A341" s="1"/>
  <c r="BO333" i="24" s="1"/>
  <c r="E340" i="42"/>
  <c r="D340"/>
  <c r="C340"/>
  <c r="B340"/>
  <c r="A340" s="1"/>
  <c r="BO332" i="24" s="1"/>
  <c r="E339" i="42"/>
  <c r="D339"/>
  <c r="C339"/>
  <c r="B339"/>
  <c r="A339" s="1"/>
  <c r="BO331" i="24" s="1"/>
  <c r="E338" i="42"/>
  <c r="D338"/>
  <c r="C338"/>
  <c r="B338"/>
  <c r="A338" s="1"/>
  <c r="BO330" i="24" s="1"/>
  <c r="E337" i="42"/>
  <c r="D337"/>
  <c r="C337"/>
  <c r="B337"/>
  <c r="A337" s="1"/>
  <c r="BO329" i="24" s="1"/>
  <c r="E336" i="42"/>
  <c r="D336"/>
  <c r="C336"/>
  <c r="B336"/>
  <c r="A336" s="1"/>
  <c r="BO328" i="24" s="1"/>
  <c r="E335" i="42"/>
  <c r="D335"/>
  <c r="C335"/>
  <c r="B335"/>
  <c r="A335" s="1"/>
  <c r="BO327" i="24" s="1"/>
  <c r="E334" i="42"/>
  <c r="D334"/>
  <c r="C334"/>
  <c r="B334"/>
  <c r="A334" s="1"/>
  <c r="BO326" i="24" s="1"/>
  <c r="E333" i="42"/>
  <c r="D333"/>
  <c r="C333"/>
  <c r="B333"/>
  <c r="A333" s="1"/>
  <c r="BO325" i="24" s="1"/>
  <c r="E332" i="42"/>
  <c r="D332"/>
  <c r="C332"/>
  <c r="B332"/>
  <c r="A332" s="1"/>
  <c r="BO324" i="24" s="1"/>
  <c r="E331" i="42"/>
  <c r="D331"/>
  <c r="C331"/>
  <c r="B331"/>
  <c r="A331" s="1"/>
  <c r="BO323" i="24" s="1"/>
  <c r="E330" i="42"/>
  <c r="D330"/>
  <c r="C330"/>
  <c r="B330"/>
  <c r="A330" s="1"/>
  <c r="BO322" i="24" s="1"/>
  <c r="E329" i="42"/>
  <c r="D329"/>
  <c r="C329"/>
  <c r="B329"/>
  <c r="A329" s="1"/>
  <c r="BO321" i="24" s="1"/>
  <c r="E328" i="42"/>
  <c r="D328"/>
  <c r="C328"/>
  <c r="B328"/>
  <c r="A328" s="1"/>
  <c r="BO320" i="24" s="1"/>
  <c r="E327" i="42"/>
  <c r="D327"/>
  <c r="C327"/>
  <c r="B327"/>
  <c r="A327" s="1"/>
  <c r="BO319" i="24" s="1"/>
  <c r="E326" i="42"/>
  <c r="D326"/>
  <c r="C326"/>
  <c r="B326"/>
  <c r="A326" s="1"/>
  <c r="BO318" i="24" s="1"/>
  <c r="E325" i="42"/>
  <c r="D325"/>
  <c r="C325"/>
  <c r="B325"/>
  <c r="A325" s="1"/>
  <c r="BO317" i="24" s="1"/>
  <c r="E324" i="42"/>
  <c r="D324"/>
  <c r="C324"/>
  <c r="B324"/>
  <c r="A324" s="1"/>
  <c r="BO316" i="24" s="1"/>
  <c r="E323" i="42"/>
  <c r="D323"/>
  <c r="C323"/>
  <c r="B323"/>
  <c r="A323" s="1"/>
  <c r="BO315" i="24" s="1"/>
  <c r="E322" i="42"/>
  <c r="D322"/>
  <c r="C322"/>
  <c r="B322"/>
  <c r="A322" s="1"/>
  <c r="BO314" i="24" s="1"/>
  <c r="E321" i="42"/>
  <c r="D321"/>
  <c r="C321"/>
  <c r="B321"/>
  <c r="A321" s="1"/>
  <c r="BO313" i="24" s="1"/>
  <c r="E320" i="42"/>
  <c r="D320"/>
  <c r="C320"/>
  <c r="B320"/>
  <c r="A320" s="1"/>
  <c r="BO312" i="24" s="1"/>
  <c r="E319" i="42"/>
  <c r="D319"/>
  <c r="C319"/>
  <c r="B319"/>
  <c r="A319" s="1"/>
  <c r="BO311" i="24" s="1"/>
  <c r="E318" i="42"/>
  <c r="D318"/>
  <c r="C318"/>
  <c r="B318"/>
  <c r="A318" s="1"/>
  <c r="BO310" i="24" s="1"/>
  <c r="E317" i="42"/>
  <c r="D317"/>
  <c r="C317"/>
  <c r="B317"/>
  <c r="A317" s="1"/>
  <c r="BO309" i="24" s="1"/>
  <c r="E316" i="42"/>
  <c r="D316"/>
  <c r="C316"/>
  <c r="B316"/>
  <c r="A316" s="1"/>
  <c r="BO308" i="24" s="1"/>
  <c r="E315" i="42"/>
  <c r="D315"/>
  <c r="C315"/>
  <c r="B315"/>
  <c r="A315" s="1"/>
  <c r="BO307" i="24" s="1"/>
  <c r="E314" i="42"/>
  <c r="D314"/>
  <c r="C314"/>
  <c r="B314"/>
  <c r="A314" s="1"/>
  <c r="BO306" i="24" s="1"/>
  <c r="E313" i="42"/>
  <c r="D313"/>
  <c r="C313"/>
  <c r="B313"/>
  <c r="A313" s="1"/>
  <c r="BO305" i="24" s="1"/>
  <c r="E312" i="42"/>
  <c r="D312"/>
  <c r="C312"/>
  <c r="B312"/>
  <c r="A312" s="1"/>
  <c r="BO304" i="24" s="1"/>
  <c r="E311" i="42"/>
  <c r="D311"/>
  <c r="C311"/>
  <c r="B311"/>
  <c r="A311" s="1"/>
  <c r="BO303" i="24" s="1"/>
  <c r="E310" i="42"/>
  <c r="D310"/>
  <c r="C310"/>
  <c r="B310"/>
  <c r="A310" s="1"/>
  <c r="BO302" i="24" s="1"/>
  <c r="E309" i="42"/>
  <c r="D309"/>
  <c r="C309"/>
  <c r="B309"/>
  <c r="A309" s="1"/>
  <c r="BO301" i="24" s="1"/>
  <c r="E308" i="42"/>
  <c r="D308"/>
  <c r="C308"/>
  <c r="B308"/>
  <c r="A308" s="1"/>
  <c r="BO300" i="24" s="1"/>
  <c r="E307" i="42"/>
  <c r="D307"/>
  <c r="C307"/>
  <c r="B307"/>
  <c r="A307" s="1"/>
  <c r="BO299" i="24" s="1"/>
  <c r="E306" i="42"/>
  <c r="D306"/>
  <c r="C306"/>
  <c r="B306"/>
  <c r="A306" s="1"/>
  <c r="BO298" i="24" s="1"/>
  <c r="E305" i="42"/>
  <c r="D305"/>
  <c r="C305"/>
  <c r="B305"/>
  <c r="A305" s="1"/>
  <c r="BO297" i="24" s="1"/>
  <c r="E304" i="42"/>
  <c r="D304"/>
  <c r="C304"/>
  <c r="B304"/>
  <c r="A304" s="1"/>
  <c r="BO296" i="24" s="1"/>
  <c r="E303" i="42"/>
  <c r="D303"/>
  <c r="C303"/>
  <c r="B303"/>
  <c r="A303" s="1"/>
  <c r="BO295" i="24" s="1"/>
  <c r="E302" i="42"/>
  <c r="D302"/>
  <c r="C302"/>
  <c r="B302"/>
  <c r="A302" s="1"/>
  <c r="BO294" i="24" s="1"/>
  <c r="E301" i="42"/>
  <c r="D301"/>
  <c r="C301"/>
  <c r="B301"/>
  <c r="A301" s="1"/>
  <c r="BO293" i="24" s="1"/>
  <c r="E300" i="42"/>
  <c r="D300"/>
  <c r="C300"/>
  <c r="B300"/>
  <c r="A300" s="1"/>
  <c r="BO292" i="24" s="1"/>
  <c r="E299" i="42"/>
  <c r="D299"/>
  <c r="C299"/>
  <c r="B299"/>
  <c r="A299" s="1"/>
  <c r="BO291" i="24" s="1"/>
  <c r="E298" i="42"/>
  <c r="D298"/>
  <c r="C298"/>
  <c r="B298"/>
  <c r="A298" s="1"/>
  <c r="BO290" i="24" s="1"/>
  <c r="E297" i="42"/>
  <c r="D297"/>
  <c r="C297"/>
  <c r="B297"/>
  <c r="A297" s="1"/>
  <c r="BO289" i="24" s="1"/>
  <c r="E296" i="42"/>
  <c r="D296"/>
  <c r="C296"/>
  <c r="B296"/>
  <c r="A296" s="1"/>
  <c r="BO288" i="24" s="1"/>
  <c r="E295" i="42"/>
  <c r="D295"/>
  <c r="C295"/>
  <c r="B295"/>
  <c r="A295" s="1"/>
  <c r="BO287" i="24" s="1"/>
  <c r="E294" i="42"/>
  <c r="D294"/>
  <c r="C294"/>
  <c r="B294"/>
  <c r="A294" s="1"/>
  <c r="BO286" i="24" s="1"/>
  <c r="E293" i="42"/>
  <c r="D293"/>
  <c r="C293"/>
  <c r="B293"/>
  <c r="A293" s="1"/>
  <c r="BO285" i="24" s="1"/>
  <c r="E292" i="42"/>
  <c r="D292"/>
  <c r="C292"/>
  <c r="B292"/>
  <c r="A292" s="1"/>
  <c r="BO284" i="24" s="1"/>
  <c r="E291" i="42"/>
  <c r="D291"/>
  <c r="C291"/>
  <c r="B291"/>
  <c r="A291" s="1"/>
  <c r="BO283" i="24" s="1"/>
  <c r="E290" i="42"/>
  <c r="D290"/>
  <c r="C290"/>
  <c r="B290"/>
  <c r="A290" s="1"/>
  <c r="BO282" i="24" s="1"/>
  <c r="E289" i="42"/>
  <c r="D289"/>
  <c r="C289"/>
  <c r="B289"/>
  <c r="A289" s="1"/>
  <c r="BO281" i="24" s="1"/>
  <c r="E288" i="42"/>
  <c r="D288"/>
  <c r="C288"/>
  <c r="B288"/>
  <c r="A288" s="1"/>
  <c r="BO280" i="24" s="1"/>
  <c r="E287" i="42"/>
  <c r="D287"/>
  <c r="C287"/>
  <c r="B287"/>
  <c r="A287" s="1"/>
  <c r="BO279" i="24" s="1"/>
  <c r="E286" i="42"/>
  <c r="D286"/>
  <c r="C286"/>
  <c r="B286"/>
  <c r="A286" s="1"/>
  <c r="BO278" i="24" s="1"/>
  <c r="E285" i="42"/>
  <c r="D285"/>
  <c r="C285"/>
  <c r="B285"/>
  <c r="A285" s="1"/>
  <c r="BO277" i="24" s="1"/>
  <c r="E284" i="42"/>
  <c r="D284"/>
  <c r="C284"/>
  <c r="B284"/>
  <c r="A284" s="1"/>
  <c r="BO276" i="24" s="1"/>
  <c r="E283" i="42"/>
  <c r="D283"/>
  <c r="C283"/>
  <c r="B283"/>
  <c r="A283" s="1"/>
  <c r="BO275" i="24" s="1"/>
  <c r="E282" i="42"/>
  <c r="D282"/>
  <c r="C282"/>
  <c r="B282"/>
  <c r="A282" s="1"/>
  <c r="BO274" i="24" s="1"/>
  <c r="E281" i="42"/>
  <c r="D281"/>
  <c r="C281"/>
  <c r="B281"/>
  <c r="A281" s="1"/>
  <c r="BO273" i="24" s="1"/>
  <c r="E280" i="42"/>
  <c r="D280"/>
  <c r="C280"/>
  <c r="B280"/>
  <c r="A280" s="1"/>
  <c r="BO272" i="24" s="1"/>
  <c r="E279" i="42"/>
  <c r="D279"/>
  <c r="C279"/>
  <c r="B279"/>
  <c r="A279" s="1"/>
  <c r="BO271" i="24" s="1"/>
  <c r="E278" i="42"/>
  <c r="D278"/>
  <c r="C278"/>
  <c r="B278"/>
  <c r="A278" s="1"/>
  <c r="BO270" i="24" s="1"/>
  <c r="E277" i="42"/>
  <c r="D277"/>
  <c r="C277"/>
  <c r="B277"/>
  <c r="A277" s="1"/>
  <c r="BO269" i="24" s="1"/>
  <c r="E276" i="42"/>
  <c r="D276"/>
  <c r="C276"/>
  <c r="B276"/>
  <c r="A276" s="1"/>
  <c r="BO268" i="24" s="1"/>
  <c r="E275" i="42"/>
  <c r="D275"/>
  <c r="C275"/>
  <c r="B275"/>
  <c r="A275" s="1"/>
  <c r="BO267" i="24" s="1"/>
  <c r="E274" i="42"/>
  <c r="D274"/>
  <c r="C274"/>
  <c r="B274"/>
  <c r="A274" s="1"/>
  <c r="BO266" i="24" s="1"/>
  <c r="E273" i="42"/>
  <c r="D273"/>
  <c r="C273"/>
  <c r="B273"/>
  <c r="A273" s="1"/>
  <c r="BO265" i="24" s="1"/>
  <c r="E272" i="42"/>
  <c r="D272"/>
  <c r="C272"/>
  <c r="B272"/>
  <c r="A272" s="1"/>
  <c r="BO264" i="24" s="1"/>
  <c r="E271" i="42"/>
  <c r="D271"/>
  <c r="C271"/>
  <c r="B271"/>
  <c r="A271" s="1"/>
  <c r="BO263" i="24" s="1"/>
  <c r="E270" i="42"/>
  <c r="D270"/>
  <c r="C270"/>
  <c r="B270"/>
  <c r="A270" s="1"/>
  <c r="BO262" i="24" s="1"/>
  <c r="E269" i="42"/>
  <c r="D269"/>
  <c r="C269"/>
  <c r="B269"/>
  <c r="A269" s="1"/>
  <c r="BO261" i="24" s="1"/>
  <c r="E268" i="42"/>
  <c r="D268"/>
  <c r="C268"/>
  <c r="B268"/>
  <c r="A268" s="1"/>
  <c r="BO260" i="24" s="1"/>
  <c r="E267" i="42"/>
  <c r="D267"/>
  <c r="C267"/>
  <c r="B267"/>
  <c r="A267" s="1"/>
  <c r="BO259" i="24" s="1"/>
  <c r="E266" i="42"/>
  <c r="D266"/>
  <c r="C266"/>
  <c r="B266"/>
  <c r="A266" s="1"/>
  <c r="BO258" i="24" s="1"/>
  <c r="E265" i="42"/>
  <c r="D265"/>
  <c r="C265"/>
  <c r="B265"/>
  <c r="A265" s="1"/>
  <c r="BO257" i="24" s="1"/>
  <c r="E264" i="42"/>
  <c r="D264"/>
  <c r="C264"/>
  <c r="B264"/>
  <c r="A264" s="1"/>
  <c r="BO256" i="24" s="1"/>
  <c r="E263" i="42"/>
  <c r="D263"/>
  <c r="C263"/>
  <c r="B263"/>
  <c r="A263" s="1"/>
  <c r="BO255" i="24" s="1"/>
  <c r="E262" i="42"/>
  <c r="D262"/>
  <c r="C262"/>
  <c r="B262"/>
  <c r="A262" s="1"/>
  <c r="BO254" i="24" s="1"/>
  <c r="E261" i="42"/>
  <c r="D261"/>
  <c r="C261"/>
  <c r="B261"/>
  <c r="A261" s="1"/>
  <c r="BO253" i="24" s="1"/>
  <c r="E260" i="42"/>
  <c r="D260"/>
  <c r="C260"/>
  <c r="B260"/>
  <c r="A260" s="1"/>
  <c r="BO252" i="24" s="1"/>
  <c r="E259" i="42"/>
  <c r="D259"/>
  <c r="C259"/>
  <c r="B259"/>
  <c r="A259" s="1"/>
  <c r="BO251" i="24" s="1"/>
  <c r="E258" i="42"/>
  <c r="D258"/>
  <c r="C258"/>
  <c r="B258"/>
  <c r="A258" s="1"/>
  <c r="BO250" i="24" s="1"/>
  <c r="E257" i="42"/>
  <c r="D257"/>
  <c r="C257"/>
  <c r="B257"/>
  <c r="A257" s="1"/>
  <c r="BO249" i="24" s="1"/>
  <c r="E256" i="42"/>
  <c r="D256"/>
  <c r="C256"/>
  <c r="B256"/>
  <c r="A256" s="1"/>
  <c r="BO248" i="24" s="1"/>
  <c r="E255" i="42"/>
  <c r="D255"/>
  <c r="C255"/>
  <c r="B255"/>
  <c r="A255" s="1"/>
  <c r="BO247" i="24" s="1"/>
  <c r="E254" i="42"/>
  <c r="D254"/>
  <c r="C254"/>
  <c r="B254"/>
  <c r="A254" s="1"/>
  <c r="BO246" i="24" s="1"/>
  <c r="E253" i="42"/>
  <c r="D253"/>
  <c r="C253"/>
  <c r="B253"/>
  <c r="A253" s="1"/>
  <c r="BO245" i="24" s="1"/>
  <c r="E252" i="42"/>
  <c r="D252"/>
  <c r="C252"/>
  <c r="B252"/>
  <c r="A252" s="1"/>
  <c r="BO244" i="24" s="1"/>
  <c r="E251" i="42"/>
  <c r="D251"/>
  <c r="C251"/>
  <c r="B251"/>
  <c r="A251" s="1"/>
  <c r="BO243" i="24" s="1"/>
  <c r="E250" i="42"/>
  <c r="D250"/>
  <c r="C250"/>
  <c r="B250"/>
  <c r="A250" s="1"/>
  <c r="BO242" i="24" s="1"/>
  <c r="E249" i="42"/>
  <c r="D249"/>
  <c r="C249"/>
  <c r="B249"/>
  <c r="A249" s="1"/>
  <c r="BO241" i="24" s="1"/>
  <c r="E248" i="42"/>
  <c r="D248"/>
  <c r="C248"/>
  <c r="B248"/>
  <c r="A248" s="1"/>
  <c r="BO240" i="24" s="1"/>
  <c r="E247" i="42"/>
  <c r="D247"/>
  <c r="C247"/>
  <c r="B247"/>
  <c r="A247" s="1"/>
  <c r="BO239" i="24" s="1"/>
  <c r="E246" i="42"/>
  <c r="D246"/>
  <c r="C246"/>
  <c r="B246"/>
  <c r="A246" s="1"/>
  <c r="BO238" i="24" s="1"/>
  <c r="E245" i="42"/>
  <c r="D245"/>
  <c r="C245"/>
  <c r="B245"/>
  <c r="A245" s="1"/>
  <c r="BO237" i="24" s="1"/>
  <c r="E244" i="42"/>
  <c r="D244"/>
  <c r="C244"/>
  <c r="B244"/>
  <c r="A244" s="1"/>
  <c r="BO236" i="24" s="1"/>
  <c r="E243" i="42"/>
  <c r="D243"/>
  <c r="C243"/>
  <c r="B243"/>
  <c r="A243" s="1"/>
  <c r="BO235" i="24" s="1"/>
  <c r="E242" i="42"/>
  <c r="D242"/>
  <c r="C242"/>
  <c r="B242"/>
  <c r="A242" s="1"/>
  <c r="BO234" i="24" s="1"/>
  <c r="E241" i="42"/>
  <c r="D241"/>
  <c r="C241"/>
  <c r="B241"/>
  <c r="A241" s="1"/>
  <c r="BO233" i="24" s="1"/>
  <c r="E240" i="42"/>
  <c r="D240"/>
  <c r="C240"/>
  <c r="B240"/>
  <c r="A240" s="1"/>
  <c r="BO232" i="24" s="1"/>
  <c r="E239" i="42"/>
  <c r="D239"/>
  <c r="C239"/>
  <c r="B239"/>
  <c r="A239" s="1"/>
  <c r="BO231" i="24" s="1"/>
  <c r="E238" i="42"/>
  <c r="D238"/>
  <c r="C238"/>
  <c r="B238"/>
  <c r="A238" s="1"/>
  <c r="BO230" i="24" s="1"/>
  <c r="E237" i="42"/>
  <c r="D237"/>
  <c r="C237"/>
  <c r="B237"/>
  <c r="A237" s="1"/>
  <c r="BO229" i="24" s="1"/>
  <c r="E236" i="42"/>
  <c r="D236"/>
  <c r="C236"/>
  <c r="B236"/>
  <c r="A236" s="1"/>
  <c r="BO228" i="24" s="1"/>
  <c r="E235" i="42"/>
  <c r="D235"/>
  <c r="C235"/>
  <c r="B235"/>
  <c r="A235" s="1"/>
  <c r="BO227" i="24" s="1"/>
  <c r="E234" i="42"/>
  <c r="D234"/>
  <c r="C234"/>
  <c r="B234"/>
  <c r="A234" s="1"/>
  <c r="BO226" i="24" s="1"/>
  <c r="E233" i="42"/>
  <c r="D233"/>
  <c r="C233"/>
  <c r="B233"/>
  <c r="A233" s="1"/>
  <c r="BO225" i="24" s="1"/>
  <c r="E232" i="42"/>
  <c r="D232"/>
  <c r="C232"/>
  <c r="B232"/>
  <c r="A232" s="1"/>
  <c r="BO224" i="24" s="1"/>
  <c r="E231" i="42"/>
  <c r="D231"/>
  <c r="C231"/>
  <c r="B231"/>
  <c r="A231" s="1"/>
  <c r="BO223" i="24" s="1"/>
  <c r="E230" i="42"/>
  <c r="D230"/>
  <c r="C230"/>
  <c r="B230"/>
  <c r="A230" s="1"/>
  <c r="BO222" i="24" s="1"/>
  <c r="E229" i="42"/>
  <c r="D229"/>
  <c r="C229"/>
  <c r="B229"/>
  <c r="A229" s="1"/>
  <c r="BO221" i="24" s="1"/>
  <c r="E228" i="42"/>
  <c r="D228"/>
  <c r="C228"/>
  <c r="B228"/>
  <c r="A228" s="1"/>
  <c r="BO220" i="24" s="1"/>
  <c r="E227" i="42"/>
  <c r="D227"/>
  <c r="C227"/>
  <c r="B227"/>
  <c r="A227" s="1"/>
  <c r="BO219" i="24" s="1"/>
  <c r="E226" i="42"/>
  <c r="D226"/>
  <c r="C226"/>
  <c r="B226"/>
  <c r="A226" s="1"/>
  <c r="BO218" i="24" s="1"/>
  <c r="E225" i="42"/>
  <c r="D225"/>
  <c r="C225"/>
  <c r="B225"/>
  <c r="A225" s="1"/>
  <c r="BO217" i="24" s="1"/>
  <c r="E224" i="42"/>
  <c r="D224"/>
  <c r="C224"/>
  <c r="B224"/>
  <c r="A224" s="1"/>
  <c r="BO216" i="24" s="1"/>
  <c r="E223" i="42"/>
  <c r="D223"/>
  <c r="C223"/>
  <c r="B223"/>
  <c r="E222"/>
  <c r="D222"/>
  <c r="C222"/>
  <c r="B222"/>
  <c r="A222" s="1"/>
  <c r="BO214" i="24" s="1"/>
  <c r="E221" i="42"/>
  <c r="D221"/>
  <c r="C221"/>
  <c r="B221"/>
  <c r="A221" s="1"/>
  <c r="BO213" i="24" s="1"/>
  <c r="E220" i="42"/>
  <c r="D220"/>
  <c r="C220"/>
  <c r="B220"/>
  <c r="A220" s="1"/>
  <c r="BO212" i="24" s="1"/>
  <c r="E219" i="42"/>
  <c r="D219"/>
  <c r="C219"/>
  <c r="B219"/>
  <c r="A219" s="1"/>
  <c r="BO211" i="24" s="1"/>
  <c r="E218" i="42"/>
  <c r="D218"/>
  <c r="C218"/>
  <c r="B218"/>
  <c r="A218" s="1"/>
  <c r="BO210" i="24" s="1"/>
  <c r="E217" i="42"/>
  <c r="D217"/>
  <c r="C217"/>
  <c r="B217"/>
  <c r="A217" s="1"/>
  <c r="BO209" i="24" s="1"/>
  <c r="E216" i="42"/>
  <c r="D216"/>
  <c r="C216"/>
  <c r="B216"/>
  <c r="A216" s="1"/>
  <c r="BO208" i="24" s="1"/>
  <c r="E215" i="42"/>
  <c r="D215"/>
  <c r="C215"/>
  <c r="B215"/>
  <c r="A215" s="1"/>
  <c r="BO207" i="24" s="1"/>
  <c r="E214" i="42"/>
  <c r="D214"/>
  <c r="C214"/>
  <c r="B214"/>
  <c r="A214" s="1"/>
  <c r="BO206" i="24" s="1"/>
  <c r="E213" i="42"/>
  <c r="D213"/>
  <c r="C213"/>
  <c r="B213"/>
  <c r="A213" s="1"/>
  <c r="BO205" i="24" s="1"/>
  <c r="E212" i="42"/>
  <c r="D212"/>
  <c r="C212"/>
  <c r="B212"/>
  <c r="A212" s="1"/>
  <c r="BO204" i="24" s="1"/>
  <c r="E211" i="42"/>
  <c r="D211"/>
  <c r="C211"/>
  <c r="B211"/>
  <c r="A211" s="1"/>
  <c r="BO203" i="24" s="1"/>
  <c r="E210" i="42"/>
  <c r="D210"/>
  <c r="C210"/>
  <c r="B210"/>
  <c r="A210" s="1"/>
  <c r="BO202" i="24" s="1"/>
  <c r="E209" i="42"/>
  <c r="D209"/>
  <c r="C209"/>
  <c r="B209"/>
  <c r="A209" s="1"/>
  <c r="BO201" i="24" s="1"/>
  <c r="E208" i="42"/>
  <c r="D208"/>
  <c r="C208"/>
  <c r="B208"/>
  <c r="A208" s="1"/>
  <c r="BO200" i="24" s="1"/>
  <c r="E207" i="42"/>
  <c r="D207"/>
  <c r="C207"/>
  <c r="B207"/>
  <c r="A207" s="1"/>
  <c r="BO199" i="24" s="1"/>
  <c r="E206" i="42"/>
  <c r="D206"/>
  <c r="C206"/>
  <c r="B206"/>
  <c r="A206" s="1"/>
  <c r="BO198" i="24" s="1"/>
  <c r="E205" i="42"/>
  <c r="D205"/>
  <c r="C205"/>
  <c r="B205"/>
  <c r="A205" s="1"/>
  <c r="BO197" i="24" s="1"/>
  <c r="E204" i="42"/>
  <c r="D204"/>
  <c r="C204"/>
  <c r="B204"/>
  <c r="A204" s="1"/>
  <c r="BO196" i="24" s="1"/>
  <c r="E203" i="42"/>
  <c r="D203"/>
  <c r="C203"/>
  <c r="B203"/>
  <c r="A203" s="1"/>
  <c r="BO195" i="24" s="1"/>
  <c r="E202" i="42"/>
  <c r="D202"/>
  <c r="C202"/>
  <c r="B202"/>
  <c r="A202" s="1"/>
  <c r="BO194" i="24" s="1"/>
  <c r="E201" i="42"/>
  <c r="D201"/>
  <c r="C201"/>
  <c r="B201"/>
  <c r="A201" s="1"/>
  <c r="BO193" i="24" s="1"/>
  <c r="E200" i="42"/>
  <c r="D200"/>
  <c r="C200"/>
  <c r="B200"/>
  <c r="A200" s="1"/>
  <c r="BO192" i="24" s="1"/>
  <c r="E199" i="42"/>
  <c r="D199"/>
  <c r="C199"/>
  <c r="B199"/>
  <c r="A199" s="1"/>
  <c r="BO191" i="24" s="1"/>
  <c r="E198" i="42"/>
  <c r="D198"/>
  <c r="C198"/>
  <c r="B198"/>
  <c r="A198" s="1"/>
  <c r="BO190" i="24" s="1"/>
  <c r="E197" i="42"/>
  <c r="D197"/>
  <c r="C197"/>
  <c r="B197"/>
  <c r="A197" s="1"/>
  <c r="BO189" i="24" s="1"/>
  <c r="E196" i="42"/>
  <c r="D196"/>
  <c r="C196"/>
  <c r="B196"/>
  <c r="A196" s="1"/>
  <c r="BO188" i="24" s="1"/>
  <c r="E195" i="42"/>
  <c r="D195"/>
  <c r="C195"/>
  <c r="B195"/>
  <c r="A195" s="1"/>
  <c r="BO187" i="24" s="1"/>
  <c r="E194" i="42"/>
  <c r="D194"/>
  <c r="C194"/>
  <c r="B194"/>
  <c r="A194" s="1"/>
  <c r="BO186" i="24" s="1"/>
  <c r="E193" i="42"/>
  <c r="D193"/>
  <c r="C193"/>
  <c r="B193"/>
  <c r="A193" s="1"/>
  <c r="BO185" i="24" s="1"/>
  <c r="E192" i="42"/>
  <c r="D192"/>
  <c r="C192"/>
  <c r="B192"/>
  <c r="A192" s="1"/>
  <c r="BO184" i="24" s="1"/>
  <c r="E191" i="42"/>
  <c r="D191"/>
  <c r="C191"/>
  <c r="B191"/>
  <c r="A191" s="1"/>
  <c r="BO183" i="24" s="1"/>
  <c r="E190" i="42"/>
  <c r="D190"/>
  <c r="C190"/>
  <c r="B190"/>
  <c r="A190" s="1"/>
  <c r="BO182" i="24" s="1"/>
  <c r="E189" i="42"/>
  <c r="D189"/>
  <c r="C189"/>
  <c r="B189"/>
  <c r="A189" s="1"/>
  <c r="BO181" i="24" s="1"/>
  <c r="E188" i="42"/>
  <c r="D188"/>
  <c r="C188"/>
  <c r="B188"/>
  <c r="A188" s="1"/>
  <c r="BO180" i="24" s="1"/>
  <c r="E187" i="42"/>
  <c r="D187"/>
  <c r="C187"/>
  <c r="B187"/>
  <c r="A187" s="1"/>
  <c r="BO179" i="24" s="1"/>
  <c r="E186" i="42"/>
  <c r="D186"/>
  <c r="C186"/>
  <c r="B186"/>
  <c r="A186" s="1"/>
  <c r="BO178" i="24" s="1"/>
  <c r="E185" i="42"/>
  <c r="D185"/>
  <c r="C185"/>
  <c r="B185"/>
  <c r="A185" s="1"/>
  <c r="BO177" i="24" s="1"/>
  <c r="E184" i="42"/>
  <c r="D184"/>
  <c r="C184"/>
  <c r="B184"/>
  <c r="A184" s="1"/>
  <c r="BO176" i="24" s="1"/>
  <c r="E183" i="42"/>
  <c r="D183"/>
  <c r="C183"/>
  <c r="B183"/>
  <c r="A183" s="1"/>
  <c r="BO175" i="24" s="1"/>
  <c r="E182" i="42"/>
  <c r="D182"/>
  <c r="C182"/>
  <c r="B182"/>
  <c r="A182" s="1"/>
  <c r="BO174" i="24" s="1"/>
  <c r="E181" i="42"/>
  <c r="D181"/>
  <c r="C181"/>
  <c r="B181"/>
  <c r="A181" s="1"/>
  <c r="BO173" i="24" s="1"/>
  <c r="E180" i="42"/>
  <c r="D180"/>
  <c r="C180"/>
  <c r="B180"/>
  <c r="A180" s="1"/>
  <c r="BO172" i="24" s="1"/>
  <c r="E179" i="42"/>
  <c r="D179"/>
  <c r="C179"/>
  <c r="B179"/>
  <c r="A179" s="1"/>
  <c r="BO171" i="24" s="1"/>
  <c r="E178" i="42"/>
  <c r="D178"/>
  <c r="C178"/>
  <c r="B178"/>
  <c r="A178" s="1"/>
  <c r="BO170" i="24" s="1"/>
  <c r="E177" i="42"/>
  <c r="D177"/>
  <c r="C177"/>
  <c r="B177"/>
  <c r="A177" s="1"/>
  <c r="BO169" i="24" s="1"/>
  <c r="E176" i="42"/>
  <c r="D176"/>
  <c r="C176"/>
  <c r="B176"/>
  <c r="A176" s="1"/>
  <c r="BO168" i="24" s="1"/>
  <c r="E175" i="42"/>
  <c r="D175"/>
  <c r="C175"/>
  <c r="B175"/>
  <c r="A175" s="1"/>
  <c r="BO167" i="24" s="1"/>
  <c r="E174" i="42"/>
  <c r="D174"/>
  <c r="C174"/>
  <c r="B174"/>
  <c r="A174" s="1"/>
  <c r="BO166" i="24" s="1"/>
  <c r="E173" i="42"/>
  <c r="D173"/>
  <c r="C173"/>
  <c r="B173"/>
  <c r="A173" s="1"/>
  <c r="BO165" i="24" s="1"/>
  <c r="E172" i="42"/>
  <c r="D172"/>
  <c r="C172"/>
  <c r="B172"/>
  <c r="A172" s="1"/>
  <c r="BO164" i="24" s="1"/>
  <c r="E171" i="42"/>
  <c r="D171"/>
  <c r="C171"/>
  <c r="B171"/>
  <c r="A171" s="1"/>
  <c r="BO163" i="24" s="1"/>
  <c r="E170" i="42"/>
  <c r="D170"/>
  <c r="C170"/>
  <c r="B170"/>
  <c r="A170" s="1"/>
  <c r="BO162" i="24" s="1"/>
  <c r="E169" i="42"/>
  <c r="D169"/>
  <c r="C169"/>
  <c r="B169"/>
  <c r="A169" s="1"/>
  <c r="BO161" i="24" s="1"/>
  <c r="E168" i="42"/>
  <c r="D168"/>
  <c r="C168"/>
  <c r="B168"/>
  <c r="A168" s="1"/>
  <c r="BO160" i="24" s="1"/>
  <c r="E167" i="42"/>
  <c r="D167"/>
  <c r="C167"/>
  <c r="B167"/>
  <c r="A167" s="1"/>
  <c r="BO159" i="24" s="1"/>
  <c r="E166" i="42"/>
  <c r="D166"/>
  <c r="C166"/>
  <c r="B166"/>
  <c r="A166" s="1"/>
  <c r="BO158" i="24" s="1"/>
  <c r="E165" i="42"/>
  <c r="D165"/>
  <c r="C165"/>
  <c r="B165"/>
  <c r="A165" s="1"/>
  <c r="BO157" i="24" s="1"/>
  <c r="E164" i="42"/>
  <c r="D164"/>
  <c r="C164"/>
  <c r="B164"/>
  <c r="A164" s="1"/>
  <c r="BO156" i="24" s="1"/>
  <c r="E163" i="42"/>
  <c r="D163"/>
  <c r="C163"/>
  <c r="B163"/>
  <c r="A163" s="1"/>
  <c r="BO155" i="24" s="1"/>
  <c r="E162" i="42"/>
  <c r="D162"/>
  <c r="C162"/>
  <c r="B162"/>
  <c r="A162" s="1"/>
  <c r="BO154" i="24" s="1"/>
  <c r="E161" i="42"/>
  <c r="D161"/>
  <c r="C161"/>
  <c r="B161"/>
  <c r="A161" s="1"/>
  <c r="BO153" i="24" s="1"/>
  <c r="E160" i="42"/>
  <c r="D160"/>
  <c r="C160"/>
  <c r="B160"/>
  <c r="A160" s="1"/>
  <c r="BO152" i="24" s="1"/>
  <c r="E159" i="42"/>
  <c r="D159"/>
  <c r="C159"/>
  <c r="B159"/>
  <c r="A159" s="1"/>
  <c r="BO151" i="24" s="1"/>
  <c r="E158" i="42"/>
  <c r="D158"/>
  <c r="C158"/>
  <c r="B158"/>
  <c r="A158" s="1"/>
  <c r="BO150" i="24" s="1"/>
  <c r="E157" i="42"/>
  <c r="D157"/>
  <c r="C157"/>
  <c r="B157"/>
  <c r="A157" s="1"/>
  <c r="BO149" i="24" s="1"/>
  <c r="E156" i="42"/>
  <c r="D156"/>
  <c r="C156"/>
  <c r="B156"/>
  <c r="A156" s="1"/>
  <c r="BO148" i="24" s="1"/>
  <c r="E155" i="42"/>
  <c r="D155"/>
  <c r="C155"/>
  <c r="B155"/>
  <c r="A155" s="1"/>
  <c r="BO147" i="24" s="1"/>
  <c r="E154" i="42"/>
  <c r="D154"/>
  <c r="C154"/>
  <c r="B154"/>
  <c r="A154" s="1"/>
  <c r="BO146" i="24" s="1"/>
  <c r="E153" i="42"/>
  <c r="D153"/>
  <c r="C153"/>
  <c r="B153"/>
  <c r="A153" s="1"/>
  <c r="BO145" i="24" s="1"/>
  <c r="E152" i="42"/>
  <c r="D152"/>
  <c r="C152"/>
  <c r="B152"/>
  <c r="A152" s="1"/>
  <c r="BO144" i="24" s="1"/>
  <c r="E151" i="42"/>
  <c r="D151"/>
  <c r="C151"/>
  <c r="B151"/>
  <c r="A151" s="1"/>
  <c r="BO143" i="24" s="1"/>
  <c r="E150" i="42"/>
  <c r="D150"/>
  <c r="C150"/>
  <c r="B150"/>
  <c r="A150" s="1"/>
  <c r="BO142" i="24" s="1"/>
  <c r="E149" i="42"/>
  <c r="D149"/>
  <c r="C149"/>
  <c r="B149"/>
  <c r="A149" s="1"/>
  <c r="BO141" i="24" s="1"/>
  <c r="E148" i="42"/>
  <c r="D148"/>
  <c r="C148"/>
  <c r="B148"/>
  <c r="A148" s="1"/>
  <c r="BO140" i="24" s="1"/>
  <c r="E147" i="42"/>
  <c r="D147"/>
  <c r="C147"/>
  <c r="B147"/>
  <c r="A147" s="1"/>
  <c r="BO139" i="24" s="1"/>
  <c r="E146" i="42"/>
  <c r="D146"/>
  <c r="C146"/>
  <c r="B146"/>
  <c r="A146" s="1"/>
  <c r="BO138" i="24" s="1"/>
  <c r="E145" i="42"/>
  <c r="D145"/>
  <c r="C145"/>
  <c r="B145"/>
  <c r="A145" s="1"/>
  <c r="BO137" i="24" s="1"/>
  <c r="E144" i="42"/>
  <c r="D144"/>
  <c r="C144"/>
  <c r="B144"/>
  <c r="A144" s="1"/>
  <c r="BO136" i="24" s="1"/>
  <c r="E143" i="42"/>
  <c r="D143"/>
  <c r="C143"/>
  <c r="B143"/>
  <c r="A143" s="1"/>
  <c r="BO135" i="24" s="1"/>
  <c r="E142" i="42"/>
  <c r="D142"/>
  <c r="C142"/>
  <c r="B142"/>
  <c r="A142" s="1"/>
  <c r="BO134" i="24" s="1"/>
  <c r="E141" i="42"/>
  <c r="D141"/>
  <c r="C141"/>
  <c r="B141"/>
  <c r="A141" s="1"/>
  <c r="BO133" i="24" s="1"/>
  <c r="E140" i="42"/>
  <c r="D140"/>
  <c r="C140"/>
  <c r="B140"/>
  <c r="A140" s="1"/>
  <c r="BO132" i="24" s="1"/>
  <c r="E139" i="42"/>
  <c r="D139"/>
  <c r="C139"/>
  <c r="B139"/>
  <c r="A139" s="1"/>
  <c r="BO131" i="24" s="1"/>
  <c r="E138" i="42"/>
  <c r="D138"/>
  <c r="C138"/>
  <c r="B138"/>
  <c r="A138" s="1"/>
  <c r="BO130" i="24" s="1"/>
  <c r="E137" i="42"/>
  <c r="D137"/>
  <c r="C137"/>
  <c r="B137"/>
  <c r="A137" s="1"/>
  <c r="BO129" i="24" s="1"/>
  <c r="E136" i="42"/>
  <c r="D136"/>
  <c r="C136"/>
  <c r="B136"/>
  <c r="A136" s="1"/>
  <c r="BO128" i="24" s="1"/>
  <c r="E135" i="42"/>
  <c r="D135"/>
  <c r="C135"/>
  <c r="B135"/>
  <c r="A135" s="1"/>
  <c r="BO127" i="24" s="1"/>
  <c r="E134" i="42"/>
  <c r="D134"/>
  <c r="C134"/>
  <c r="B134"/>
  <c r="A134" s="1"/>
  <c r="BO126" i="24" s="1"/>
  <c r="E133" i="42"/>
  <c r="D133"/>
  <c r="C133"/>
  <c r="B133"/>
  <c r="A133" s="1"/>
  <c r="BO125" i="24" s="1"/>
  <c r="E132" i="42"/>
  <c r="D132"/>
  <c r="C132"/>
  <c r="B132"/>
  <c r="A132" s="1"/>
  <c r="BO124" i="24" s="1"/>
  <c r="E131" i="42"/>
  <c r="D131"/>
  <c r="C131"/>
  <c r="B131"/>
  <c r="A131" s="1"/>
  <c r="BO123" i="24" s="1"/>
  <c r="E130" i="42"/>
  <c r="D130"/>
  <c r="C130"/>
  <c r="B130"/>
  <c r="A130" s="1"/>
  <c r="BO122" i="24" s="1"/>
  <c r="E129" i="42"/>
  <c r="D129"/>
  <c r="C129"/>
  <c r="B129"/>
  <c r="A129" s="1"/>
  <c r="BO121" i="24" s="1"/>
  <c r="E128" i="42"/>
  <c r="D128"/>
  <c r="C128"/>
  <c r="B128"/>
  <c r="A128" s="1"/>
  <c r="BO120" i="24" s="1"/>
  <c r="E127" i="42"/>
  <c r="D127"/>
  <c r="C127"/>
  <c r="B127"/>
  <c r="A127" s="1"/>
  <c r="BO119" i="24" s="1"/>
  <c r="E126" i="42"/>
  <c r="D126"/>
  <c r="C126"/>
  <c r="B126"/>
  <c r="A126" s="1"/>
  <c r="BO118" i="24" s="1"/>
  <c r="E125" i="42"/>
  <c r="D125"/>
  <c r="C125"/>
  <c r="B125"/>
  <c r="A125" s="1"/>
  <c r="BO117" i="24" s="1"/>
  <c r="E124" i="42"/>
  <c r="D124"/>
  <c r="C124"/>
  <c r="B124"/>
  <c r="A124" s="1"/>
  <c r="BO116" i="24" s="1"/>
  <c r="E123" i="42"/>
  <c r="D123"/>
  <c r="C123"/>
  <c r="B123"/>
  <c r="E122"/>
  <c r="D122"/>
  <c r="C122"/>
  <c r="B122"/>
  <c r="A122" s="1"/>
  <c r="BO114" i="24" s="1"/>
  <c r="E121" i="42"/>
  <c r="D121"/>
  <c r="C121"/>
  <c r="B121"/>
  <c r="A121" s="1"/>
  <c r="BO113" i="24" s="1"/>
  <c r="E120" i="42"/>
  <c r="D120"/>
  <c r="C120"/>
  <c r="B120"/>
  <c r="A120" s="1"/>
  <c r="BO112" i="24" s="1"/>
  <c r="E119" i="42"/>
  <c r="D119"/>
  <c r="C119"/>
  <c r="B119"/>
  <c r="A119" s="1"/>
  <c r="BO111" i="24" s="1"/>
  <c r="E118" i="42"/>
  <c r="D118"/>
  <c r="C118"/>
  <c r="B118"/>
  <c r="A118" s="1"/>
  <c r="BO110" i="24" s="1"/>
  <c r="E117" i="42"/>
  <c r="D117"/>
  <c r="C117"/>
  <c r="B117"/>
  <c r="A117" s="1"/>
  <c r="BO109" i="24" s="1"/>
  <c r="E116" i="42"/>
  <c r="D116"/>
  <c r="C116"/>
  <c r="B116"/>
  <c r="A116" s="1"/>
  <c r="BO108" i="24" s="1"/>
  <c r="E115" i="42"/>
  <c r="D115"/>
  <c r="C115"/>
  <c r="B115"/>
  <c r="A115" s="1"/>
  <c r="BO107" i="24" s="1"/>
  <c r="E114" i="42"/>
  <c r="D114"/>
  <c r="C114"/>
  <c r="B114"/>
  <c r="A114" s="1"/>
  <c r="BO106" i="24" s="1"/>
  <c r="E113" i="42"/>
  <c r="D113"/>
  <c r="C113"/>
  <c r="B113"/>
  <c r="A113" s="1"/>
  <c r="BO105" i="24" s="1"/>
  <c r="E112" i="42"/>
  <c r="D112"/>
  <c r="C112"/>
  <c r="B112"/>
  <c r="A112" s="1"/>
  <c r="BO104" i="24" s="1"/>
  <c r="E111" i="42"/>
  <c r="D111"/>
  <c r="C111"/>
  <c r="B111"/>
  <c r="A111" s="1"/>
  <c r="BO103" i="24" s="1"/>
  <c r="E110" i="42"/>
  <c r="D110"/>
  <c r="C110"/>
  <c r="B110"/>
  <c r="A110" s="1"/>
  <c r="BO102" i="24" s="1"/>
  <c r="E109" i="42"/>
  <c r="D109"/>
  <c r="C109"/>
  <c r="B109"/>
  <c r="A109" s="1"/>
  <c r="BO101" i="24" s="1"/>
  <c r="E108" i="42"/>
  <c r="D108"/>
  <c r="C108"/>
  <c r="B108"/>
  <c r="A108" s="1"/>
  <c r="BO100" i="24" s="1"/>
  <c r="E107" i="42"/>
  <c r="D107"/>
  <c r="C107"/>
  <c r="B107"/>
  <c r="A107" s="1"/>
  <c r="BO99" i="24" s="1"/>
  <c r="E106" i="42"/>
  <c r="D106"/>
  <c r="C106"/>
  <c r="B106"/>
  <c r="A106" s="1"/>
  <c r="BO98" i="24" s="1"/>
  <c r="E105" i="42"/>
  <c r="D105"/>
  <c r="C105"/>
  <c r="B105"/>
  <c r="A105" s="1"/>
  <c r="BO97" i="24" s="1"/>
  <c r="E104" i="42"/>
  <c r="D104"/>
  <c r="C104"/>
  <c r="B104"/>
  <c r="A104" s="1"/>
  <c r="BO96" i="24" s="1"/>
  <c r="E103" i="42"/>
  <c r="D103"/>
  <c r="C103"/>
  <c r="B103"/>
  <c r="A103" s="1"/>
  <c r="BO95" i="24" s="1"/>
  <c r="E102" i="42"/>
  <c r="D102"/>
  <c r="C102"/>
  <c r="B102"/>
  <c r="A102" s="1"/>
  <c r="BO94" i="24" s="1"/>
  <c r="E101" i="42"/>
  <c r="D101"/>
  <c r="C101"/>
  <c r="B101"/>
  <c r="A101" s="1"/>
  <c r="BO93" i="24" s="1"/>
  <c r="E100" i="42"/>
  <c r="D100"/>
  <c r="C100"/>
  <c r="B100"/>
  <c r="A100" s="1"/>
  <c r="BO92" i="24" s="1"/>
  <c r="E99" i="42"/>
  <c r="D99"/>
  <c r="C99"/>
  <c r="B99"/>
  <c r="A99" s="1"/>
  <c r="BO91" i="24" s="1"/>
  <c r="E98" i="42"/>
  <c r="D98"/>
  <c r="C98"/>
  <c r="B98"/>
  <c r="A98" s="1"/>
  <c r="BO90" i="24" s="1"/>
  <c r="E97" i="42"/>
  <c r="D97"/>
  <c r="C97"/>
  <c r="B97"/>
  <c r="A97" s="1"/>
  <c r="BO89" i="24" s="1"/>
  <c r="E96" i="42"/>
  <c r="D96"/>
  <c r="C96"/>
  <c r="B96"/>
  <c r="A96" s="1"/>
  <c r="BO88" i="24" s="1"/>
  <c r="E95" i="42"/>
  <c r="D95"/>
  <c r="C95"/>
  <c r="B95"/>
  <c r="A95" s="1"/>
  <c r="BO87" i="24" s="1"/>
  <c r="E94" i="42"/>
  <c r="D94"/>
  <c r="C94"/>
  <c r="B94"/>
  <c r="A94" s="1"/>
  <c r="BO86" i="24" s="1"/>
  <c r="E93" i="42"/>
  <c r="D93"/>
  <c r="C93"/>
  <c r="B93"/>
  <c r="A93" s="1"/>
  <c r="BO85" i="24" s="1"/>
  <c r="E92" i="42"/>
  <c r="D92"/>
  <c r="C92"/>
  <c r="B92"/>
  <c r="A92" s="1"/>
  <c r="BO84" i="24" s="1"/>
  <c r="E91" i="42"/>
  <c r="D91"/>
  <c r="C91"/>
  <c r="B91"/>
  <c r="A91" s="1"/>
  <c r="BO83" i="24" s="1"/>
  <c r="E90" i="42"/>
  <c r="D90"/>
  <c r="C90"/>
  <c r="B90"/>
  <c r="A90" s="1"/>
  <c r="BO82" i="24" s="1"/>
  <c r="E89" i="42"/>
  <c r="D89"/>
  <c r="C89"/>
  <c r="B89"/>
  <c r="A89" s="1"/>
  <c r="BO81" i="24" s="1"/>
  <c r="E88" i="42"/>
  <c r="D88"/>
  <c r="C88"/>
  <c r="B88"/>
  <c r="A88" s="1"/>
  <c r="BO80" i="24" s="1"/>
  <c r="E87" i="42"/>
  <c r="D87"/>
  <c r="C87"/>
  <c r="B87"/>
  <c r="A87" s="1"/>
  <c r="BO79" i="24" s="1"/>
  <c r="E86" i="42"/>
  <c r="D86"/>
  <c r="C86"/>
  <c r="B86"/>
  <c r="A86" s="1"/>
  <c r="BO78" i="24" s="1"/>
  <c r="E85" i="42"/>
  <c r="D85"/>
  <c r="C85"/>
  <c r="B85"/>
  <c r="A85" s="1"/>
  <c r="BO77" i="24" s="1"/>
  <c r="E84" i="42"/>
  <c r="D84"/>
  <c r="C84"/>
  <c r="B84"/>
  <c r="A84" s="1"/>
  <c r="BO76" i="24" s="1"/>
  <c r="E83" i="42"/>
  <c r="D83"/>
  <c r="C83"/>
  <c r="B83"/>
  <c r="A83" s="1"/>
  <c r="BO75" i="24" s="1"/>
  <c r="E82" i="42"/>
  <c r="D82"/>
  <c r="C82"/>
  <c r="B82"/>
  <c r="A82" s="1"/>
  <c r="BO74" i="24" s="1"/>
  <c r="E81" i="42"/>
  <c r="D81"/>
  <c r="C81"/>
  <c r="B81"/>
  <c r="A81" s="1"/>
  <c r="BO73" i="24" s="1"/>
  <c r="E80" i="42"/>
  <c r="D80"/>
  <c r="C80"/>
  <c r="B80"/>
  <c r="A80" s="1"/>
  <c r="BO72" i="24" s="1"/>
  <c r="E79" i="42"/>
  <c r="D79"/>
  <c r="C79"/>
  <c r="B79"/>
  <c r="A79" s="1"/>
  <c r="BO71" i="24" s="1"/>
  <c r="E78" i="42"/>
  <c r="D78"/>
  <c r="C78"/>
  <c r="B78"/>
  <c r="A78" s="1"/>
  <c r="BO70" i="24" s="1"/>
  <c r="E77" i="42"/>
  <c r="D77"/>
  <c r="C77"/>
  <c r="B77"/>
  <c r="A77" s="1"/>
  <c r="BO69" i="24" s="1"/>
  <c r="E76" i="42"/>
  <c r="D76"/>
  <c r="C76"/>
  <c r="B76"/>
  <c r="A76" s="1"/>
  <c r="BO68" i="24" s="1"/>
  <c r="E75" i="42"/>
  <c r="D75"/>
  <c r="C75"/>
  <c r="B75"/>
  <c r="A75" s="1"/>
  <c r="BO67" i="24" s="1"/>
  <c r="E74" i="42"/>
  <c r="D74"/>
  <c r="C74"/>
  <c r="B74"/>
  <c r="A74" s="1"/>
  <c r="BO66" i="24" s="1"/>
  <c r="E73" i="42"/>
  <c r="D73"/>
  <c r="C73"/>
  <c r="B73"/>
  <c r="A73" s="1"/>
  <c r="BO65" i="24" s="1"/>
  <c r="E72" i="42"/>
  <c r="D72"/>
  <c r="C72"/>
  <c r="B72"/>
  <c r="A72" s="1"/>
  <c r="BO64" i="24" s="1"/>
  <c r="E71" i="42"/>
  <c r="D71"/>
  <c r="C71"/>
  <c r="B71"/>
  <c r="A71" s="1"/>
  <c r="BO63" i="24" s="1"/>
  <c r="E70" i="42"/>
  <c r="D70"/>
  <c r="C70"/>
  <c r="B70"/>
  <c r="A70" s="1"/>
  <c r="BO62" i="24" s="1"/>
  <c r="E69" i="42"/>
  <c r="D69"/>
  <c r="C69"/>
  <c r="B69"/>
  <c r="A69" s="1"/>
  <c r="BO61" i="24" s="1"/>
  <c r="E68" i="42"/>
  <c r="D68"/>
  <c r="C68"/>
  <c r="B68"/>
  <c r="A68" s="1"/>
  <c r="BO60" i="24" s="1"/>
  <c r="E67" i="42"/>
  <c r="D67"/>
  <c r="C67"/>
  <c r="B67"/>
  <c r="A67" s="1"/>
  <c r="BO59" i="24" s="1"/>
  <c r="E66" i="42"/>
  <c r="D66"/>
  <c r="C66"/>
  <c r="B66"/>
  <c r="A66" s="1"/>
  <c r="BO58" i="24" s="1"/>
  <c r="E65" i="42"/>
  <c r="D65"/>
  <c r="C65"/>
  <c r="B65"/>
  <c r="A65" s="1"/>
  <c r="BO57" i="24" s="1"/>
  <c r="E64" i="42"/>
  <c r="D64"/>
  <c r="C64"/>
  <c r="B64"/>
  <c r="A64" s="1"/>
  <c r="BO56" i="24" s="1"/>
  <c r="E63" i="42"/>
  <c r="D63"/>
  <c r="C63"/>
  <c r="B63"/>
  <c r="A63" s="1"/>
  <c r="BO55" i="24" s="1"/>
  <c r="E62" i="42"/>
  <c r="D62"/>
  <c r="C62"/>
  <c r="B62"/>
  <c r="A62" s="1"/>
  <c r="BO54" i="24" s="1"/>
  <c r="E61" i="42"/>
  <c r="D61"/>
  <c r="C61"/>
  <c r="B61"/>
  <c r="A61" s="1"/>
  <c r="BO53" i="24" s="1"/>
  <c r="E60" i="42"/>
  <c r="D60"/>
  <c r="C60"/>
  <c r="B60"/>
  <c r="A60" s="1"/>
  <c r="BO52" i="24" s="1"/>
  <c r="E59" i="42"/>
  <c r="D59"/>
  <c r="C59"/>
  <c r="B59"/>
  <c r="A59" s="1"/>
  <c r="BO51" i="24" s="1"/>
  <c r="E58" i="42"/>
  <c r="D58"/>
  <c r="C58"/>
  <c r="B58"/>
  <c r="A58" s="1"/>
  <c r="BO50" i="24" s="1"/>
  <c r="E57" i="42"/>
  <c r="D57"/>
  <c r="C57"/>
  <c r="B57"/>
  <c r="A57" s="1"/>
  <c r="BO49" i="24" s="1"/>
  <c r="E56" i="42"/>
  <c r="D56"/>
  <c r="C56"/>
  <c r="B56"/>
  <c r="A56" s="1"/>
  <c r="BO48" i="24" s="1"/>
  <c r="E55" i="42"/>
  <c r="D55"/>
  <c r="C55"/>
  <c r="B55"/>
  <c r="A55" s="1"/>
  <c r="BO47" i="24" s="1"/>
  <c r="E54" i="42"/>
  <c r="D54"/>
  <c r="C54"/>
  <c r="B54"/>
  <c r="A54" s="1"/>
  <c r="BO46" i="24" s="1"/>
  <c r="E53" i="42"/>
  <c r="D53"/>
  <c r="C53"/>
  <c r="B53"/>
  <c r="A53" s="1"/>
  <c r="BO45" i="24" s="1"/>
  <c r="E52" i="42"/>
  <c r="D52"/>
  <c r="C52"/>
  <c r="B52"/>
  <c r="A52" s="1"/>
  <c r="BO44" i="24" s="1"/>
  <c r="E51" i="42"/>
  <c r="D51"/>
  <c r="C51"/>
  <c r="B51"/>
  <c r="A51" s="1"/>
  <c r="BO43" i="24" s="1"/>
  <c r="E50" i="42"/>
  <c r="D50"/>
  <c r="C50"/>
  <c r="B50"/>
  <c r="A50" s="1"/>
  <c r="BO42" i="24" s="1"/>
  <c r="E49" i="42"/>
  <c r="D49"/>
  <c r="C49"/>
  <c r="B49"/>
  <c r="A49" s="1"/>
  <c r="BO41" i="24" s="1"/>
  <c r="E48" i="42"/>
  <c r="D48"/>
  <c r="C48"/>
  <c r="B48"/>
  <c r="A48" s="1"/>
  <c r="BO40" i="24" s="1"/>
  <c r="E47" i="42"/>
  <c r="D47"/>
  <c r="C47"/>
  <c r="B47"/>
  <c r="A47" s="1"/>
  <c r="BO39" i="24" s="1"/>
  <c r="E46" i="42"/>
  <c r="D46"/>
  <c r="C46"/>
  <c r="B46"/>
  <c r="A46" s="1"/>
  <c r="BO38" i="24" s="1"/>
  <c r="E45" i="42"/>
  <c r="D45"/>
  <c r="C45"/>
  <c r="B45"/>
  <c r="A45" s="1"/>
  <c r="BO37" i="24" s="1"/>
  <c r="E44" i="42"/>
  <c r="D44"/>
  <c r="C44"/>
  <c r="B44"/>
  <c r="A44" s="1"/>
  <c r="BO36" i="24" s="1"/>
  <c r="E43" i="42"/>
  <c r="D43"/>
  <c r="C43"/>
  <c r="B43"/>
  <c r="A43" s="1"/>
  <c r="BO35" i="24" s="1"/>
  <c r="E42" i="42"/>
  <c r="D42"/>
  <c r="C42"/>
  <c r="B42"/>
  <c r="A42" s="1"/>
  <c r="BO34" i="24" s="1"/>
  <c r="E41" i="42"/>
  <c r="D41"/>
  <c r="C41"/>
  <c r="B41"/>
  <c r="A41" s="1"/>
  <c r="BO33" i="24" s="1"/>
  <c r="E40" i="42"/>
  <c r="D40"/>
  <c r="C40"/>
  <c r="B40"/>
  <c r="A40" s="1"/>
  <c r="BO32" i="24" s="1"/>
  <c r="E39" i="42"/>
  <c r="D39"/>
  <c r="C39"/>
  <c r="B39"/>
  <c r="A39" s="1"/>
  <c r="BO31" i="24" s="1"/>
  <c r="E38" i="42"/>
  <c r="D38"/>
  <c r="C38"/>
  <c r="B38"/>
  <c r="A38" s="1"/>
  <c r="BO30" i="24" s="1"/>
  <c r="E37" i="42"/>
  <c r="D37"/>
  <c r="C37"/>
  <c r="B37"/>
  <c r="A37" s="1"/>
  <c r="BO29" i="24" s="1"/>
  <c r="E36" i="42"/>
  <c r="D36"/>
  <c r="C36"/>
  <c r="B36"/>
  <c r="A36" s="1"/>
  <c r="BO28" i="24" s="1"/>
  <c r="E35" i="42"/>
  <c r="D35"/>
  <c r="C35"/>
  <c r="B35"/>
  <c r="A35" s="1"/>
  <c r="BO27" i="24" s="1"/>
  <c r="E34" i="42"/>
  <c r="D34"/>
  <c r="C34"/>
  <c r="B34"/>
  <c r="A34" s="1"/>
  <c r="BO26" i="24" s="1"/>
  <c r="E33" i="42"/>
  <c r="D33"/>
  <c r="C33"/>
  <c r="B33"/>
  <c r="A33" s="1"/>
  <c r="BO25" i="24" s="1"/>
  <c r="E32" i="42"/>
  <c r="D32"/>
  <c r="C32"/>
  <c r="B32"/>
  <c r="A32" s="1"/>
  <c r="BO24" i="24" s="1"/>
  <c r="E31" i="42"/>
  <c r="D31"/>
  <c r="C31"/>
  <c r="B31"/>
  <c r="A31" s="1"/>
  <c r="BO23" i="24" s="1"/>
  <c r="E30" i="42"/>
  <c r="D30"/>
  <c r="C30"/>
  <c r="B30"/>
  <c r="A30" s="1"/>
  <c r="BO22" i="24" s="1"/>
  <c r="E29" i="42"/>
  <c r="D29"/>
  <c r="C29"/>
  <c r="B29"/>
  <c r="A29" s="1"/>
  <c r="BO21" i="24" s="1"/>
  <c r="E28" i="42"/>
  <c r="D28"/>
  <c r="C28"/>
  <c r="B28"/>
  <c r="A28" s="1"/>
  <c r="BO20" i="24" s="1"/>
  <c r="E27" i="42"/>
  <c r="D27"/>
  <c r="C27"/>
  <c r="B27"/>
  <c r="A27" s="1"/>
  <c r="BO19" i="24" s="1"/>
  <c r="E26" i="42"/>
  <c r="D26"/>
  <c r="C26"/>
  <c r="B26"/>
  <c r="A26" s="1"/>
  <c r="BO18" i="24" s="1"/>
  <c r="E25" i="42"/>
  <c r="D25"/>
  <c r="C25"/>
  <c r="B25"/>
  <c r="A25" s="1"/>
  <c r="BO17" i="24" s="1"/>
  <c r="E24" i="42"/>
  <c r="D24"/>
  <c r="C24"/>
  <c r="B24"/>
  <c r="A24" s="1"/>
  <c r="BO16" i="24" s="1"/>
  <c r="E23" i="42"/>
  <c r="D23"/>
  <c r="C23"/>
  <c r="B23"/>
  <c r="A23" s="1"/>
  <c r="BO15" i="24" s="1"/>
  <c r="E22" i="42"/>
  <c r="D22"/>
  <c r="C22"/>
  <c r="B22"/>
  <c r="A22" s="1"/>
  <c r="BO14" i="24" s="1"/>
  <c r="E21" i="42"/>
  <c r="D21"/>
  <c r="C21"/>
  <c r="B21"/>
  <c r="A21" s="1"/>
  <c r="BO13" i="24" s="1"/>
  <c r="E20" i="42"/>
  <c r="D20"/>
  <c r="C20"/>
  <c r="B20"/>
  <c r="A20" s="1"/>
  <c r="BO12" i="24" s="1"/>
  <c r="E19" i="42"/>
  <c r="D19"/>
  <c r="C19"/>
  <c r="B19"/>
  <c r="A19" s="1"/>
  <c r="BO11" i="24" s="1"/>
  <c r="E18" i="42"/>
  <c r="D18"/>
  <c r="C18"/>
  <c r="B18"/>
  <c r="A18" s="1"/>
  <c r="BO10" i="24" s="1"/>
  <c r="E17" i="42"/>
  <c r="D17"/>
  <c r="C17"/>
  <c r="B17"/>
  <c r="A17" s="1"/>
  <c r="BO9" i="24" s="1"/>
  <c r="E16" i="42"/>
  <c r="D16"/>
  <c r="C16"/>
  <c r="B16"/>
  <c r="A16" s="1"/>
  <c r="BO8" i="24" s="1"/>
  <c r="E15" i="42"/>
  <c r="D15"/>
  <c r="C15"/>
  <c r="B15"/>
  <c r="A15" s="1"/>
  <c r="BO7" i="24" s="1"/>
  <c r="E14" i="42"/>
  <c r="D14"/>
  <c r="C14"/>
  <c r="B14"/>
  <c r="A14" s="1"/>
  <c r="BO6" i="24" s="1"/>
  <c r="E13" i="42"/>
  <c r="D13"/>
  <c r="C13"/>
  <c r="B13"/>
  <c r="A13" s="1"/>
  <c r="BO5" i="24" s="1"/>
  <c r="E12" i="42"/>
  <c r="D12"/>
  <c r="C12"/>
  <c r="B12"/>
  <c r="A12" s="1"/>
  <c r="BO4" i="24" s="1"/>
  <c r="E11" i="42"/>
  <c r="D11"/>
  <c r="C11"/>
  <c r="B11"/>
  <c r="A11" s="1"/>
  <c r="BO3" i="24" s="1"/>
  <c r="E10" i="42"/>
  <c r="D10"/>
  <c r="C10"/>
  <c r="B10"/>
  <c r="A10" s="1"/>
  <c r="E9"/>
  <c r="D9"/>
  <c r="C9"/>
  <c r="B9"/>
  <c r="A9" s="1"/>
  <c r="E8"/>
  <c r="D8"/>
  <c r="C8"/>
  <c r="AH5" i="33" s="1"/>
  <c r="B8" i="42"/>
  <c r="A8" s="1"/>
  <c r="E7"/>
  <c r="D7"/>
  <c r="C7"/>
  <c r="B7"/>
  <c r="A7" s="1"/>
  <c r="E6"/>
  <c r="D6"/>
  <c r="C6"/>
  <c r="B6"/>
  <c r="A6" s="1"/>
  <c r="E5"/>
  <c r="D5"/>
  <c r="C5"/>
  <c r="B5"/>
  <c r="A5" s="1"/>
  <c r="E4"/>
  <c r="D4"/>
  <c r="C4"/>
  <c r="B4"/>
  <c r="A4" s="1"/>
  <c r="E3"/>
  <c r="D3"/>
  <c r="C3"/>
  <c r="B3"/>
  <c r="A3" s="1"/>
  <c r="E2"/>
  <c r="D2"/>
  <c r="C2"/>
  <c r="B2"/>
  <c r="A2" s="1"/>
  <c r="E1"/>
  <c r="D1"/>
  <c r="C1"/>
  <c r="B1"/>
  <c r="A1" s="1"/>
  <c r="A985"/>
  <c r="BO977" i="24" s="1"/>
  <c r="A969" i="42"/>
  <c r="BO961" i="24" s="1"/>
  <c r="A953" i="42"/>
  <c r="BO945" i="24" s="1"/>
  <c r="A937" i="42"/>
  <c r="BO929" i="24" s="1"/>
  <c r="A809" i="42"/>
  <c r="BO801" i="24" s="1"/>
  <c r="A607" i="42"/>
  <c r="BO599" i="24" s="1"/>
  <c r="A479" i="42"/>
  <c r="BO471" i="24" s="1"/>
  <c r="A351" i="42"/>
  <c r="BO343" i="24" s="1"/>
  <c r="A223" i="42"/>
  <c r="BO215" i="24" s="1"/>
  <c r="A123" i="42"/>
  <c r="BO115" i="24" s="1"/>
  <c r="BP63" l="1"/>
  <c r="BQ63"/>
  <c r="BR63"/>
  <c r="BP79"/>
  <c r="BQ79"/>
  <c r="BR79"/>
  <c r="BP103"/>
  <c r="BQ103"/>
  <c r="BR103"/>
  <c r="BQ123"/>
  <c r="BR123"/>
  <c r="BP123"/>
  <c r="BQ143"/>
  <c r="BR143"/>
  <c r="BP143"/>
  <c r="BP207"/>
  <c r="BQ207"/>
  <c r="BR207"/>
  <c r="BQ239"/>
  <c r="BR239"/>
  <c r="BP239"/>
  <c r="BQ295"/>
  <c r="BR295"/>
  <c r="BP295"/>
  <c r="BQ327"/>
  <c r="BP327"/>
  <c r="BR327"/>
  <c r="BP367"/>
  <c r="BR367"/>
  <c r="BQ367"/>
  <c r="BR399"/>
  <c r="BQ399"/>
  <c r="BP399"/>
  <c r="BQ455"/>
  <c r="BP455"/>
  <c r="BR455"/>
  <c r="BQ495"/>
  <c r="BR495"/>
  <c r="BP495"/>
  <c r="BQ527"/>
  <c r="BR527"/>
  <c r="BP527"/>
  <c r="BQ575"/>
  <c r="BR575"/>
  <c r="BP575"/>
  <c r="BR615"/>
  <c r="BP615"/>
  <c r="BQ615"/>
  <c r="BR71"/>
  <c r="BP71"/>
  <c r="BQ71"/>
  <c r="BP95"/>
  <c r="BQ95"/>
  <c r="BR95"/>
  <c r="BR119"/>
  <c r="BP119"/>
  <c r="BQ119"/>
  <c r="BR135"/>
  <c r="BP135"/>
  <c r="BQ135"/>
  <c r="BR175"/>
  <c r="BQ175"/>
  <c r="BP175"/>
  <c r="BQ223"/>
  <c r="BR223"/>
  <c r="BP223"/>
  <c r="BQ255"/>
  <c r="BR255"/>
  <c r="BP255"/>
  <c r="BQ287"/>
  <c r="BR287"/>
  <c r="BP287"/>
  <c r="BQ351"/>
  <c r="BP351"/>
  <c r="BR351"/>
  <c r="BR383"/>
  <c r="BP383"/>
  <c r="BQ383"/>
  <c r="BR423"/>
  <c r="BQ423"/>
  <c r="BP423"/>
  <c r="BR463"/>
  <c r="BQ463"/>
  <c r="BP463"/>
  <c r="BQ511"/>
  <c r="BR511"/>
  <c r="BP511"/>
  <c r="BR551"/>
  <c r="BP551"/>
  <c r="BQ551"/>
  <c r="BQ591"/>
  <c r="BR591"/>
  <c r="BP591"/>
  <c r="BQ639"/>
  <c r="BR639"/>
  <c r="BP639"/>
  <c r="BQ75"/>
  <c r="BR75"/>
  <c r="BP75"/>
  <c r="BQ91"/>
  <c r="BR91"/>
  <c r="BP91"/>
  <c r="BP111"/>
  <c r="BQ111"/>
  <c r="BR111"/>
  <c r="BQ139"/>
  <c r="BR139"/>
  <c r="BP139"/>
  <c r="BR167"/>
  <c r="BP167"/>
  <c r="BQ167"/>
  <c r="BQ199"/>
  <c r="BR199"/>
  <c r="BP199"/>
  <c r="BQ263"/>
  <c r="BR263"/>
  <c r="BP263"/>
  <c r="BQ303"/>
  <c r="BR303"/>
  <c r="BP303"/>
  <c r="BP335"/>
  <c r="BQ335"/>
  <c r="BR335"/>
  <c r="BP391"/>
  <c r="BQ391"/>
  <c r="BR391"/>
  <c r="BR431"/>
  <c r="BQ431"/>
  <c r="BP431"/>
  <c r="BR479"/>
  <c r="BQ479"/>
  <c r="BP479"/>
  <c r="BR519"/>
  <c r="BP519"/>
  <c r="BQ519"/>
  <c r="BQ559"/>
  <c r="BR559"/>
  <c r="BP559"/>
  <c r="BR647"/>
  <c r="BP647"/>
  <c r="BQ647"/>
  <c r="BQ87"/>
  <c r="BP87"/>
  <c r="BR87"/>
  <c r="BQ107"/>
  <c r="BR107"/>
  <c r="BP107"/>
  <c r="BR127"/>
  <c r="BP127"/>
  <c r="BQ127"/>
  <c r="BQ159"/>
  <c r="BR159"/>
  <c r="BP159"/>
  <c r="BR191"/>
  <c r="BP191"/>
  <c r="BQ191"/>
  <c r="BQ231"/>
  <c r="BR231"/>
  <c r="BP231"/>
  <c r="BQ271"/>
  <c r="BR271"/>
  <c r="BP271"/>
  <c r="BR319"/>
  <c r="BQ319"/>
  <c r="BP319"/>
  <c r="BR359"/>
  <c r="BP359"/>
  <c r="BQ359"/>
  <c r="BR415"/>
  <c r="BQ415"/>
  <c r="BP415"/>
  <c r="BR447"/>
  <c r="BQ447"/>
  <c r="BP447"/>
  <c r="BR487"/>
  <c r="BP487"/>
  <c r="BQ487"/>
  <c r="BQ543"/>
  <c r="BR543"/>
  <c r="BP543"/>
  <c r="BR583"/>
  <c r="BP583"/>
  <c r="BQ583"/>
  <c r="BQ607"/>
  <c r="BR607"/>
  <c r="BP607"/>
  <c r="BQ623"/>
  <c r="BR623"/>
  <c r="BP623"/>
  <c r="BR657"/>
  <c r="BQ657"/>
  <c r="BP657"/>
  <c r="BR689"/>
  <c r="BQ689"/>
  <c r="BP689"/>
  <c r="BR705"/>
  <c r="BQ705"/>
  <c r="BP705"/>
  <c r="BR721"/>
  <c r="BQ721"/>
  <c r="BP721"/>
  <c r="BR753"/>
  <c r="BQ753"/>
  <c r="BP753"/>
  <c r="BQ769"/>
  <c r="BP769"/>
  <c r="BR769"/>
  <c r="BR785"/>
  <c r="BQ785"/>
  <c r="BP785"/>
  <c r="BR817"/>
  <c r="BQ817"/>
  <c r="BP817"/>
  <c r="BP833"/>
  <c r="BQ833"/>
  <c r="BR833"/>
  <c r="BP849"/>
  <c r="BQ849"/>
  <c r="BR849"/>
  <c r="BP881"/>
  <c r="BR881"/>
  <c r="BQ881"/>
  <c r="BP67"/>
  <c r="BQ67"/>
  <c r="BR67"/>
  <c r="BP99"/>
  <c r="BR99"/>
  <c r="BQ99"/>
  <c r="BQ183"/>
  <c r="BR183"/>
  <c r="BP183"/>
  <c r="BQ311"/>
  <c r="BR311"/>
  <c r="BP311"/>
  <c r="BR439"/>
  <c r="BQ439"/>
  <c r="BP439"/>
  <c r="BR567"/>
  <c r="BP567"/>
  <c r="BQ567"/>
  <c r="BQ737"/>
  <c r="BP737"/>
  <c r="BR737"/>
  <c r="BQ43"/>
  <c r="BR43"/>
  <c r="BP43"/>
  <c r="BP47"/>
  <c r="BQ47"/>
  <c r="BR47"/>
  <c r="BP51"/>
  <c r="BQ51"/>
  <c r="BR51"/>
  <c r="BQ54"/>
  <c r="BR54"/>
  <c r="BP54"/>
  <c r="BP58"/>
  <c r="BQ58"/>
  <c r="BR58"/>
  <c r="BP62"/>
  <c r="BQ62"/>
  <c r="BR62"/>
  <c r="BQ72"/>
  <c r="BR72"/>
  <c r="BP72"/>
  <c r="BQ76"/>
  <c r="BR76"/>
  <c r="BP76"/>
  <c r="BP81"/>
  <c r="BQ81"/>
  <c r="BR81"/>
  <c r="BQ86"/>
  <c r="BR86"/>
  <c r="BP86"/>
  <c r="BP93"/>
  <c r="BQ93"/>
  <c r="BR93"/>
  <c r="BQ98"/>
  <c r="BP98"/>
  <c r="BR98"/>
  <c r="BR101"/>
  <c r="BP101"/>
  <c r="BQ101"/>
  <c r="BQ109"/>
  <c r="BR109"/>
  <c r="BP109"/>
  <c r="BP114"/>
  <c r="BQ114"/>
  <c r="BR114"/>
  <c r="BR117"/>
  <c r="BP117"/>
  <c r="BQ117"/>
  <c r="BP124"/>
  <c r="BQ124"/>
  <c r="BR124"/>
  <c r="BQ129"/>
  <c r="BR129"/>
  <c r="BP129"/>
  <c r="BP134"/>
  <c r="BQ134"/>
  <c r="BR134"/>
  <c r="BP140"/>
  <c r="BQ140"/>
  <c r="BR140"/>
  <c r="BQ145"/>
  <c r="BP145"/>
  <c r="BR145"/>
  <c r="BP149"/>
  <c r="BQ149"/>
  <c r="BR149"/>
  <c r="BQ154"/>
  <c r="BR154"/>
  <c r="BP154"/>
  <c r="BQ158"/>
  <c r="BR158"/>
  <c r="BP158"/>
  <c r="BP164"/>
  <c r="BR164"/>
  <c r="BQ164"/>
  <c r="BQ169"/>
  <c r="BR169"/>
  <c r="BP169"/>
  <c r="BQ173"/>
  <c r="BR173"/>
  <c r="BP173"/>
  <c r="BQ177"/>
  <c r="BR177"/>
  <c r="BP177"/>
  <c r="BQ182"/>
  <c r="BR182"/>
  <c r="BP182"/>
  <c r="BR186"/>
  <c r="BQ186"/>
  <c r="BP186"/>
  <c r="BQ190"/>
  <c r="BR190"/>
  <c r="BP190"/>
  <c r="BQ196"/>
  <c r="BR196"/>
  <c r="BP196"/>
  <c r="BQ201"/>
  <c r="BR201"/>
  <c r="BP201"/>
  <c r="BQ205"/>
  <c r="BP205"/>
  <c r="BR205"/>
  <c r="BP209"/>
  <c r="BQ209"/>
  <c r="BR209"/>
  <c r="BQ213"/>
  <c r="BP213"/>
  <c r="BR213"/>
  <c r="BQ219"/>
  <c r="BP219"/>
  <c r="BR219"/>
  <c r="BQ221"/>
  <c r="BR221"/>
  <c r="BP221"/>
  <c r="BQ226"/>
  <c r="BP226"/>
  <c r="BR226"/>
  <c r="BQ230"/>
  <c r="BR230"/>
  <c r="BP230"/>
  <c r="BR235"/>
  <c r="BP235"/>
  <c r="BQ235"/>
  <c r="BQ240"/>
  <c r="BR240"/>
  <c r="BP240"/>
  <c r="BQ243"/>
  <c r="BR243"/>
  <c r="BP243"/>
  <c r="BP248"/>
  <c r="BQ248"/>
  <c r="BR248"/>
  <c r="BQ252"/>
  <c r="BR252"/>
  <c r="BP252"/>
  <c r="BR258"/>
  <c r="BQ258"/>
  <c r="BP258"/>
  <c r="BR262"/>
  <c r="BQ262"/>
  <c r="BP262"/>
  <c r="BR267"/>
  <c r="BP267"/>
  <c r="BQ267"/>
  <c r="BQ272"/>
  <c r="BR272"/>
  <c r="BP272"/>
  <c r="BQ275"/>
  <c r="BR275"/>
  <c r="BP275"/>
  <c r="BR278"/>
  <c r="BQ278"/>
  <c r="BP278"/>
  <c r="BP282"/>
  <c r="BQ282"/>
  <c r="BR282"/>
  <c r="BQ286"/>
  <c r="BP286"/>
  <c r="BR286"/>
  <c r="BQ291"/>
  <c r="BR291"/>
  <c r="BP291"/>
  <c r="BP296"/>
  <c r="BQ296"/>
  <c r="BR296"/>
  <c r="BP301"/>
  <c r="BQ301"/>
  <c r="BR301"/>
  <c r="BR306"/>
  <c r="BQ306"/>
  <c r="BP306"/>
  <c r="BR309"/>
  <c r="BQ309"/>
  <c r="BP309"/>
  <c r="BR315"/>
  <c r="BP315"/>
  <c r="BQ315"/>
  <c r="BQ320"/>
  <c r="BR320"/>
  <c r="BP320"/>
  <c r="BP324"/>
  <c r="BR324"/>
  <c r="BQ324"/>
  <c r="BR328"/>
  <c r="BQ328"/>
  <c r="BP328"/>
  <c r="BP331"/>
  <c r="BR331"/>
  <c r="BQ331"/>
  <c r="BQ336"/>
  <c r="BR336"/>
  <c r="BP336"/>
  <c r="BQ340"/>
  <c r="BR340"/>
  <c r="BP340"/>
  <c r="BP345"/>
  <c r="BQ345"/>
  <c r="BR345"/>
  <c r="BR349"/>
  <c r="BP349"/>
  <c r="BQ349"/>
  <c r="BR355"/>
  <c r="BP355"/>
  <c r="BQ355"/>
  <c r="BR358"/>
  <c r="BQ358"/>
  <c r="BP358"/>
  <c r="BQ363"/>
  <c r="BR363"/>
  <c r="BP363"/>
  <c r="BQ368"/>
  <c r="BP368"/>
  <c r="BR368"/>
  <c r="BP372"/>
  <c r="BQ372"/>
  <c r="BR372"/>
  <c r="BQ377"/>
  <c r="BR377"/>
  <c r="BP377"/>
  <c r="BR381"/>
  <c r="BP381"/>
  <c r="BQ381"/>
  <c r="BP384"/>
  <c r="BR384"/>
  <c r="BQ384"/>
  <c r="BQ388"/>
  <c r="BR388"/>
  <c r="BP388"/>
  <c r="BP393"/>
  <c r="BQ393"/>
  <c r="BR393"/>
  <c r="BR396"/>
  <c r="BQ396"/>
  <c r="BP396"/>
  <c r="BR404"/>
  <c r="BQ404"/>
  <c r="BP404"/>
  <c r="BQ409"/>
  <c r="BR409"/>
  <c r="BP409"/>
  <c r="BP412"/>
  <c r="BR412"/>
  <c r="BQ412"/>
  <c r="BR418"/>
  <c r="BQ418"/>
  <c r="BP418"/>
  <c r="BQ422"/>
  <c r="BP422"/>
  <c r="BR422"/>
  <c r="BQ426"/>
  <c r="BP426"/>
  <c r="BR426"/>
  <c r="BQ430"/>
  <c r="BP430"/>
  <c r="BR430"/>
  <c r="BR436"/>
  <c r="BQ436"/>
  <c r="BP436"/>
  <c r="BP440"/>
  <c r="BR440"/>
  <c r="BQ440"/>
  <c r="BP444"/>
  <c r="BR444"/>
  <c r="BQ444"/>
  <c r="BR450"/>
  <c r="BQ450"/>
  <c r="BP450"/>
  <c r="BQ454"/>
  <c r="BP454"/>
  <c r="BR454"/>
  <c r="BR459"/>
  <c r="BQ459"/>
  <c r="BP459"/>
  <c r="BP464"/>
  <c r="BR464"/>
  <c r="BQ464"/>
  <c r="BR468"/>
  <c r="BQ468"/>
  <c r="BP468"/>
  <c r="BP472"/>
  <c r="BR472"/>
  <c r="BQ472"/>
  <c r="BR475"/>
  <c r="BQ475"/>
  <c r="BP475"/>
  <c r="BP480"/>
  <c r="BR480"/>
  <c r="BQ480"/>
  <c r="BQ484"/>
  <c r="BR484"/>
  <c r="BP484"/>
  <c r="BP489"/>
  <c r="BQ489"/>
  <c r="BR489"/>
  <c r="BP493"/>
  <c r="BQ493"/>
  <c r="BR493"/>
  <c r="BQ499"/>
  <c r="BR499"/>
  <c r="BP499"/>
  <c r="BQ504"/>
  <c r="BP504"/>
  <c r="BR504"/>
  <c r="BQ508"/>
  <c r="BR508"/>
  <c r="BP508"/>
  <c r="BP512"/>
  <c r="BQ512"/>
  <c r="BR512"/>
  <c r="BP517"/>
  <c r="BQ517"/>
  <c r="BR517"/>
  <c r="BP521"/>
  <c r="BQ521"/>
  <c r="BR521"/>
  <c r="BP525"/>
  <c r="BQ525"/>
  <c r="BR525"/>
  <c r="BR530"/>
  <c r="BP530"/>
  <c r="BQ530"/>
  <c r="BR534"/>
  <c r="BP534"/>
  <c r="BQ534"/>
  <c r="BR539"/>
  <c r="BQ539"/>
  <c r="BP539"/>
  <c r="BP544"/>
  <c r="BQ544"/>
  <c r="BR544"/>
  <c r="BQ548"/>
  <c r="BR548"/>
  <c r="BP548"/>
  <c r="BP553"/>
  <c r="BQ553"/>
  <c r="BR553"/>
  <c r="BP557"/>
  <c r="BQ557"/>
  <c r="BR557"/>
  <c r="BR562"/>
  <c r="BP562"/>
  <c r="BQ562"/>
  <c r="BQ566"/>
  <c r="BR566"/>
  <c r="BP566"/>
  <c r="BR571"/>
  <c r="BQ571"/>
  <c r="BP571"/>
  <c r="BQ576"/>
  <c r="BR576"/>
  <c r="BP576"/>
  <c r="BQ580"/>
  <c r="BP580"/>
  <c r="BR580"/>
  <c r="BP585"/>
  <c r="BQ585"/>
  <c r="BR585"/>
  <c r="BR587"/>
  <c r="BQ587"/>
  <c r="BP587"/>
  <c r="BR592"/>
  <c r="BQ592"/>
  <c r="BP592"/>
  <c r="BR598"/>
  <c r="BP598"/>
  <c r="BQ598"/>
  <c r="BR603"/>
  <c r="BQ603"/>
  <c r="BP603"/>
  <c r="BQ608"/>
  <c r="BR608"/>
  <c r="BP608"/>
  <c r="BQ612"/>
  <c r="BR612"/>
  <c r="BP612"/>
  <c r="BP616"/>
  <c r="BQ616"/>
  <c r="BR616"/>
  <c r="BQ620"/>
  <c r="BR620"/>
  <c r="BP620"/>
  <c r="BP625"/>
  <c r="BQ625"/>
  <c r="BR625"/>
  <c r="BQ629"/>
  <c r="BP629"/>
  <c r="BR629"/>
  <c r="BP634"/>
  <c r="BQ634"/>
  <c r="BR634"/>
  <c r="BQ637"/>
  <c r="BP637"/>
  <c r="BR637"/>
  <c r="BQ644"/>
  <c r="BP644"/>
  <c r="BR644"/>
  <c r="BP649"/>
  <c r="BQ649"/>
  <c r="BR649"/>
  <c r="BQ653"/>
  <c r="BR653"/>
  <c r="BP653"/>
  <c r="BR659"/>
  <c r="BP659"/>
  <c r="BQ659"/>
  <c r="BR663"/>
  <c r="BP663"/>
  <c r="BQ663"/>
  <c r="BR666"/>
  <c r="BP666"/>
  <c r="BQ666"/>
  <c r="BR670"/>
  <c r="BP670"/>
  <c r="BQ670"/>
  <c r="BR675"/>
  <c r="BP675"/>
  <c r="BQ675"/>
  <c r="BQ680"/>
  <c r="BP680"/>
  <c r="BR680"/>
  <c r="BQ684"/>
  <c r="BR684"/>
  <c r="BP684"/>
  <c r="BP688"/>
  <c r="BR688"/>
  <c r="BQ688"/>
  <c r="BP692"/>
  <c r="BQ692"/>
  <c r="BR692"/>
  <c r="BR697"/>
  <c r="BP697"/>
  <c r="BQ697"/>
  <c r="BQ701"/>
  <c r="BR701"/>
  <c r="BP701"/>
  <c r="BR704"/>
  <c r="BQ704"/>
  <c r="BP704"/>
  <c r="BR710"/>
  <c r="BQ710"/>
  <c r="BP710"/>
  <c r="BR714"/>
  <c r="BQ714"/>
  <c r="BP714"/>
  <c r="BP718"/>
  <c r="BQ718"/>
  <c r="BR718"/>
  <c r="BR723"/>
  <c r="BP723"/>
  <c r="BQ723"/>
  <c r="BP727"/>
  <c r="BR727"/>
  <c r="BQ727"/>
  <c r="BR731"/>
  <c r="BQ731"/>
  <c r="BP731"/>
  <c r="BP734"/>
  <c r="BQ734"/>
  <c r="BR734"/>
  <c r="BR739"/>
  <c r="BP739"/>
  <c r="BQ739"/>
  <c r="BP743"/>
  <c r="BR743"/>
  <c r="BQ743"/>
  <c r="BR747"/>
  <c r="BP747"/>
  <c r="BQ747"/>
  <c r="BP751"/>
  <c r="BR751"/>
  <c r="BQ751"/>
  <c r="BQ757"/>
  <c r="BP757"/>
  <c r="BR757"/>
  <c r="BQ761"/>
  <c r="BP761"/>
  <c r="BR761"/>
  <c r="BQ765"/>
  <c r="BP765"/>
  <c r="BR765"/>
  <c r="BP770"/>
  <c r="BR770"/>
  <c r="BQ770"/>
  <c r="BQ773"/>
  <c r="BP773"/>
  <c r="BR773"/>
  <c r="BP777"/>
  <c r="BR777"/>
  <c r="BQ777"/>
  <c r="BP782"/>
  <c r="BR782"/>
  <c r="BQ782"/>
  <c r="BR787"/>
  <c r="BP787"/>
  <c r="BQ787"/>
  <c r="BP790"/>
  <c r="BR790"/>
  <c r="BQ790"/>
  <c r="BR794"/>
  <c r="BP794"/>
  <c r="BQ794"/>
  <c r="BP798"/>
  <c r="BR798"/>
  <c r="BQ798"/>
  <c r="BR803"/>
  <c r="BP803"/>
  <c r="BQ803"/>
  <c r="BP807"/>
  <c r="BR807"/>
  <c r="BQ807"/>
  <c r="BR811"/>
  <c r="BP811"/>
  <c r="BQ811"/>
  <c r="BP815"/>
  <c r="BR815"/>
  <c r="BQ815"/>
  <c r="BP820"/>
  <c r="BR820"/>
  <c r="BQ820"/>
  <c r="BP824"/>
  <c r="BQ824"/>
  <c r="BR824"/>
  <c r="BR828"/>
  <c r="BP828"/>
  <c r="BQ828"/>
  <c r="BP830"/>
  <c r="BR830"/>
  <c r="BQ830"/>
  <c r="BP837"/>
  <c r="BQ837"/>
  <c r="BR837"/>
  <c r="BQ841"/>
  <c r="BR841"/>
  <c r="BP841"/>
  <c r="BR843"/>
  <c r="BQ843"/>
  <c r="BP843"/>
  <c r="BR847"/>
  <c r="BP847"/>
  <c r="BQ847"/>
  <c r="BR852"/>
  <c r="BQ852"/>
  <c r="BP852"/>
  <c r="BP855"/>
  <c r="BR855"/>
  <c r="BQ855"/>
  <c r="BR858"/>
  <c r="BQ858"/>
  <c r="BP858"/>
  <c r="BR860"/>
  <c r="BQ860"/>
  <c r="BP860"/>
  <c r="BQ862"/>
  <c r="BP862"/>
  <c r="BR862"/>
  <c r="BQ864"/>
  <c r="BP864"/>
  <c r="BR864"/>
  <c r="BP867"/>
  <c r="BR867"/>
  <c r="BQ867"/>
  <c r="BR869"/>
  <c r="BP869"/>
  <c r="BQ869"/>
  <c r="BP871"/>
  <c r="BR871"/>
  <c r="BQ871"/>
  <c r="BR875"/>
  <c r="BQ875"/>
  <c r="BP875"/>
  <c r="BP877"/>
  <c r="BQ877"/>
  <c r="BR877"/>
  <c r="BQ879"/>
  <c r="BP879"/>
  <c r="BR879"/>
  <c r="BR883"/>
  <c r="BQ883"/>
  <c r="BP883"/>
  <c r="BP885"/>
  <c r="BR885"/>
  <c r="BQ885"/>
  <c r="BR887"/>
  <c r="BQ887"/>
  <c r="BP887"/>
  <c r="BP889"/>
  <c r="BR889"/>
  <c r="BQ889"/>
  <c r="BQ899"/>
  <c r="BP899"/>
  <c r="BR899"/>
  <c r="BP945"/>
  <c r="BR945"/>
  <c r="BQ945"/>
  <c r="BQ115"/>
  <c r="BR115"/>
  <c r="BP115"/>
  <c r="BP215"/>
  <c r="BQ215"/>
  <c r="BR215"/>
  <c r="BQ343"/>
  <c r="BP343"/>
  <c r="BR343"/>
  <c r="BR471"/>
  <c r="BQ471"/>
  <c r="BP471"/>
  <c r="BR599"/>
  <c r="BP599"/>
  <c r="BQ599"/>
  <c r="BQ801"/>
  <c r="BP801"/>
  <c r="BR801"/>
  <c r="BR39"/>
  <c r="BP39"/>
  <c r="BQ39"/>
  <c r="BP42"/>
  <c r="BQ42"/>
  <c r="BR42"/>
  <c r="BP46"/>
  <c r="BQ46"/>
  <c r="BR46"/>
  <c r="BR50"/>
  <c r="BP50"/>
  <c r="BQ50"/>
  <c r="BR55"/>
  <c r="BP55"/>
  <c r="BQ55"/>
  <c r="BQ59"/>
  <c r="BR59"/>
  <c r="BP59"/>
  <c r="BR64"/>
  <c r="BP64"/>
  <c r="BQ64"/>
  <c r="BP69"/>
  <c r="BQ69"/>
  <c r="BR69"/>
  <c r="BQ77"/>
  <c r="BR77"/>
  <c r="BP77"/>
  <c r="BR82"/>
  <c r="BP82"/>
  <c r="BQ82"/>
  <c r="BQ88"/>
  <c r="BR88"/>
  <c r="BP88"/>
  <c r="BP92"/>
  <c r="BQ92"/>
  <c r="BR92"/>
  <c r="BQ96"/>
  <c r="BR96"/>
  <c r="BP96"/>
  <c r="BP104"/>
  <c r="BR104"/>
  <c r="BQ104"/>
  <c r="BP108"/>
  <c r="BQ108"/>
  <c r="BR108"/>
  <c r="BR113"/>
  <c r="BP113"/>
  <c r="BQ113"/>
  <c r="BQ120"/>
  <c r="BR120"/>
  <c r="BP120"/>
  <c r="BR125"/>
  <c r="BP125"/>
  <c r="BQ125"/>
  <c r="BP130"/>
  <c r="BQ130"/>
  <c r="BR130"/>
  <c r="BQ136"/>
  <c r="BR136"/>
  <c r="BP136"/>
  <c r="BR141"/>
  <c r="BP141"/>
  <c r="BQ141"/>
  <c r="BR146"/>
  <c r="BQ146"/>
  <c r="BP146"/>
  <c r="BQ150"/>
  <c r="BR150"/>
  <c r="BP150"/>
  <c r="BQ155"/>
  <c r="BR155"/>
  <c r="BP155"/>
  <c r="BR160"/>
  <c r="BP160"/>
  <c r="BQ160"/>
  <c r="BQ163"/>
  <c r="BR163"/>
  <c r="BP163"/>
  <c r="BR168"/>
  <c r="BP168"/>
  <c r="BQ168"/>
  <c r="BR172"/>
  <c r="BP172"/>
  <c r="BQ172"/>
  <c r="BR178"/>
  <c r="BQ178"/>
  <c r="BP178"/>
  <c r="BQ181"/>
  <c r="BR181"/>
  <c r="BP181"/>
  <c r="BP187"/>
  <c r="BQ187"/>
  <c r="BR187"/>
  <c r="BP192"/>
  <c r="BQ192"/>
  <c r="BR192"/>
  <c r="BR195"/>
  <c r="BP195"/>
  <c r="BQ195"/>
  <c r="BQ200"/>
  <c r="BR200"/>
  <c r="BP200"/>
  <c r="BQ204"/>
  <c r="BR204"/>
  <c r="BP204"/>
  <c r="BR210"/>
  <c r="BQ210"/>
  <c r="BP210"/>
  <c r="BR214"/>
  <c r="BQ214"/>
  <c r="BP214"/>
  <c r="BQ218"/>
  <c r="BR218"/>
  <c r="BP218"/>
  <c r="BR222"/>
  <c r="BQ222"/>
  <c r="BP222"/>
  <c r="BP225"/>
  <c r="BQ225"/>
  <c r="BR225"/>
  <c r="BR229"/>
  <c r="BQ229"/>
  <c r="BP229"/>
  <c r="BP234"/>
  <c r="BR234"/>
  <c r="BQ234"/>
  <c r="BQ238"/>
  <c r="BP238"/>
  <c r="BR238"/>
  <c r="BR242"/>
  <c r="BQ242"/>
  <c r="BP242"/>
  <c r="BQ246"/>
  <c r="BR246"/>
  <c r="BP246"/>
  <c r="BR251"/>
  <c r="BP251"/>
  <c r="BQ251"/>
  <c r="BP256"/>
  <c r="BQ256"/>
  <c r="BR256"/>
  <c r="BP260"/>
  <c r="BQ260"/>
  <c r="BR260"/>
  <c r="BQ265"/>
  <c r="BR265"/>
  <c r="BP265"/>
  <c r="BP269"/>
  <c r="BR269"/>
  <c r="BQ269"/>
  <c r="BR283"/>
  <c r="BP283"/>
  <c r="BQ283"/>
  <c r="BQ288"/>
  <c r="BR288"/>
  <c r="BP288"/>
  <c r="BQ292"/>
  <c r="BR292"/>
  <c r="BP292"/>
  <c r="BR297"/>
  <c r="BQ297"/>
  <c r="BP297"/>
  <c r="BQ300"/>
  <c r="BR300"/>
  <c r="BP300"/>
  <c r="BQ305"/>
  <c r="BP305"/>
  <c r="BR305"/>
  <c r="BQ310"/>
  <c r="BR310"/>
  <c r="BP310"/>
  <c r="BP314"/>
  <c r="BR314"/>
  <c r="BQ314"/>
  <c r="BQ318"/>
  <c r="BP318"/>
  <c r="BR318"/>
  <c r="BP323"/>
  <c r="BR323"/>
  <c r="BQ323"/>
  <c r="BP329"/>
  <c r="BR329"/>
  <c r="BQ329"/>
  <c r="BR333"/>
  <c r="BQ333"/>
  <c r="BP333"/>
  <c r="BP337"/>
  <c r="BR337"/>
  <c r="BQ337"/>
  <c r="BR341"/>
  <c r="BP341"/>
  <c r="BQ341"/>
  <c r="BQ346"/>
  <c r="BR346"/>
  <c r="BP346"/>
  <c r="BP350"/>
  <c r="BR350"/>
  <c r="BQ350"/>
  <c r="BP354"/>
  <c r="BR354"/>
  <c r="BQ354"/>
  <c r="BQ360"/>
  <c r="BP360"/>
  <c r="BR360"/>
  <c r="BQ364"/>
  <c r="BP364"/>
  <c r="BR364"/>
  <c r="BQ369"/>
  <c r="BP369"/>
  <c r="BR369"/>
  <c r="BQ373"/>
  <c r="BP373"/>
  <c r="BR373"/>
  <c r="BR378"/>
  <c r="BP378"/>
  <c r="BQ378"/>
  <c r="BQ382"/>
  <c r="BR382"/>
  <c r="BP382"/>
  <c r="BR387"/>
  <c r="BP387"/>
  <c r="BQ387"/>
  <c r="BR392"/>
  <c r="BQ392"/>
  <c r="BP392"/>
  <c r="BP400"/>
  <c r="BR400"/>
  <c r="BQ400"/>
  <c r="BQ403"/>
  <c r="BP403"/>
  <c r="BR403"/>
  <c r="BP408"/>
  <c r="BR408"/>
  <c r="BQ408"/>
  <c r="BP413"/>
  <c r="BQ413"/>
  <c r="BR413"/>
  <c r="BP417"/>
  <c r="BQ417"/>
  <c r="BR417"/>
  <c r="BR421"/>
  <c r="BP421"/>
  <c r="BQ421"/>
  <c r="BR427"/>
  <c r="BQ427"/>
  <c r="BP427"/>
  <c r="BP432"/>
  <c r="BR432"/>
  <c r="BQ432"/>
  <c r="BR435"/>
  <c r="BQ435"/>
  <c r="BP435"/>
  <c r="BP441"/>
  <c r="BQ441"/>
  <c r="BR441"/>
  <c r="BQ445"/>
  <c r="BR445"/>
  <c r="BP445"/>
  <c r="BQ449"/>
  <c r="BR449"/>
  <c r="BP449"/>
  <c r="BR452"/>
  <c r="BQ452"/>
  <c r="BP452"/>
  <c r="BP458"/>
  <c r="BQ458"/>
  <c r="BR458"/>
  <c r="BP461"/>
  <c r="BQ461"/>
  <c r="BR461"/>
  <c r="BQ467"/>
  <c r="BP467"/>
  <c r="BR467"/>
  <c r="BQ473"/>
  <c r="BR473"/>
  <c r="BP473"/>
  <c r="BP477"/>
  <c r="BQ477"/>
  <c r="BR477"/>
  <c r="BP481"/>
  <c r="BQ481"/>
  <c r="BR481"/>
  <c r="BQ486"/>
  <c r="BR486"/>
  <c r="BP486"/>
  <c r="BP490"/>
  <c r="BQ490"/>
  <c r="BR490"/>
  <c r="BP494"/>
  <c r="BQ494"/>
  <c r="BR494"/>
  <c r="BR498"/>
  <c r="BP498"/>
  <c r="BQ498"/>
  <c r="BR502"/>
  <c r="BP502"/>
  <c r="BQ502"/>
  <c r="BR507"/>
  <c r="BQ507"/>
  <c r="BP507"/>
  <c r="BQ513"/>
  <c r="BP513"/>
  <c r="BR513"/>
  <c r="BQ516"/>
  <c r="BR516"/>
  <c r="BP516"/>
  <c r="BP522"/>
  <c r="BQ522"/>
  <c r="BR522"/>
  <c r="BP526"/>
  <c r="BQ526"/>
  <c r="BR526"/>
  <c r="BQ531"/>
  <c r="BR531"/>
  <c r="BP531"/>
  <c r="BQ536"/>
  <c r="BP536"/>
  <c r="BR536"/>
  <c r="BQ540"/>
  <c r="BR540"/>
  <c r="BP540"/>
  <c r="BQ545"/>
  <c r="BP545"/>
  <c r="BR545"/>
  <c r="BP549"/>
  <c r="BQ549"/>
  <c r="BR549"/>
  <c r="BP554"/>
  <c r="BQ554"/>
  <c r="BR554"/>
  <c r="BP558"/>
  <c r="BQ558"/>
  <c r="BR558"/>
  <c r="BQ563"/>
  <c r="BR563"/>
  <c r="BP563"/>
  <c r="BQ568"/>
  <c r="BR568"/>
  <c r="BP568"/>
  <c r="BQ572"/>
  <c r="BR572"/>
  <c r="BP572"/>
  <c r="BQ577"/>
  <c r="BP577"/>
  <c r="BR577"/>
  <c r="BP581"/>
  <c r="BQ581"/>
  <c r="BR581"/>
  <c r="BP586"/>
  <c r="BQ586"/>
  <c r="BR586"/>
  <c r="BP590"/>
  <c r="BQ590"/>
  <c r="BR590"/>
  <c r="BQ595"/>
  <c r="BR595"/>
  <c r="BP595"/>
  <c r="BP602"/>
  <c r="BQ602"/>
  <c r="BR602"/>
  <c r="BR606"/>
  <c r="BP606"/>
  <c r="BQ606"/>
  <c r="BQ611"/>
  <c r="BR611"/>
  <c r="BP611"/>
  <c r="BP617"/>
  <c r="BQ617"/>
  <c r="BR617"/>
  <c r="BQ621"/>
  <c r="BP621"/>
  <c r="BR621"/>
  <c r="BQ626"/>
  <c r="BR626"/>
  <c r="BP626"/>
  <c r="BR630"/>
  <c r="BP630"/>
  <c r="BQ630"/>
  <c r="BR635"/>
  <c r="BQ635"/>
  <c r="BP635"/>
  <c r="BQ640"/>
  <c r="BR640"/>
  <c r="BP640"/>
  <c r="BQ643"/>
  <c r="BR643"/>
  <c r="BP643"/>
  <c r="BR648"/>
  <c r="BQ648"/>
  <c r="BP648"/>
  <c r="BQ652"/>
  <c r="BR652"/>
  <c r="BP652"/>
  <c r="BQ656"/>
  <c r="BP656"/>
  <c r="BR656"/>
  <c r="BR662"/>
  <c r="BQ662"/>
  <c r="BP662"/>
  <c r="BR667"/>
  <c r="BP667"/>
  <c r="BQ667"/>
  <c r="BP671"/>
  <c r="BQ671"/>
  <c r="BR671"/>
  <c r="BP676"/>
  <c r="BQ676"/>
  <c r="BR676"/>
  <c r="BP679"/>
  <c r="BQ679"/>
  <c r="BR679"/>
  <c r="BR683"/>
  <c r="BP683"/>
  <c r="BQ683"/>
  <c r="BR687"/>
  <c r="BP687"/>
  <c r="BQ687"/>
  <c r="BR693"/>
  <c r="BQ693"/>
  <c r="BP693"/>
  <c r="BP696"/>
  <c r="BR696"/>
  <c r="BQ696"/>
  <c r="BQ700"/>
  <c r="BP700"/>
  <c r="BR700"/>
  <c r="BR706"/>
  <c r="BQ706"/>
  <c r="BP706"/>
  <c r="BR709"/>
  <c r="BQ709"/>
  <c r="BP709"/>
  <c r="BQ713"/>
  <c r="BP713"/>
  <c r="BR713"/>
  <c r="BR717"/>
  <c r="BP717"/>
  <c r="BQ717"/>
  <c r="BR722"/>
  <c r="BP722"/>
  <c r="BQ722"/>
  <c r="BP726"/>
  <c r="BQ726"/>
  <c r="BR726"/>
  <c r="BR730"/>
  <c r="BP730"/>
  <c r="BQ730"/>
  <c r="BP735"/>
  <c r="BR735"/>
  <c r="BQ735"/>
  <c r="BR740"/>
  <c r="BP740"/>
  <c r="BQ740"/>
  <c r="BP744"/>
  <c r="BQ744"/>
  <c r="BR744"/>
  <c r="BP748"/>
  <c r="BR748"/>
  <c r="BQ748"/>
  <c r="BP752"/>
  <c r="BR752"/>
  <c r="BQ752"/>
  <c r="BP756"/>
  <c r="BR756"/>
  <c r="BQ756"/>
  <c r="BP760"/>
  <c r="BQ760"/>
  <c r="BR760"/>
  <c r="BR764"/>
  <c r="BP764"/>
  <c r="BQ764"/>
  <c r="BP768"/>
  <c r="BR768"/>
  <c r="BQ768"/>
  <c r="BP774"/>
  <c r="BR774"/>
  <c r="BQ774"/>
  <c r="BR778"/>
  <c r="BP778"/>
  <c r="BQ778"/>
  <c r="BQ781"/>
  <c r="BP781"/>
  <c r="BR781"/>
  <c r="BR786"/>
  <c r="BP786"/>
  <c r="BQ786"/>
  <c r="BP791"/>
  <c r="BR791"/>
  <c r="BQ791"/>
  <c r="BR795"/>
  <c r="BP795"/>
  <c r="BQ795"/>
  <c r="BP799"/>
  <c r="BR799"/>
  <c r="BQ799"/>
  <c r="BR804"/>
  <c r="BP804"/>
  <c r="BQ804"/>
  <c r="BP808"/>
  <c r="BQ808"/>
  <c r="BR808"/>
  <c r="BP812"/>
  <c r="BR812"/>
  <c r="BQ812"/>
  <c r="BP816"/>
  <c r="BR816"/>
  <c r="BQ816"/>
  <c r="BP821"/>
  <c r="BR821"/>
  <c r="BQ821"/>
  <c r="BQ825"/>
  <c r="BP825"/>
  <c r="BR825"/>
  <c r="BP829"/>
  <c r="BR829"/>
  <c r="BQ829"/>
  <c r="BR834"/>
  <c r="BQ834"/>
  <c r="BP834"/>
  <c r="BR838"/>
  <c r="BP838"/>
  <c r="BQ838"/>
  <c r="BQ842"/>
  <c r="BP842"/>
  <c r="BR842"/>
  <c r="BP846"/>
  <c r="BQ846"/>
  <c r="BR846"/>
  <c r="BP851"/>
  <c r="BR851"/>
  <c r="BQ851"/>
  <c r="BR854"/>
  <c r="BP854"/>
  <c r="BQ854"/>
  <c r="BR857"/>
  <c r="BQ857"/>
  <c r="BP857"/>
  <c r="BP874"/>
  <c r="BR874"/>
  <c r="BQ874"/>
  <c r="BP961"/>
  <c r="BQ961"/>
  <c r="BR961"/>
  <c r="BQ131"/>
  <c r="BR131"/>
  <c r="BP131"/>
  <c r="BQ279"/>
  <c r="BR279"/>
  <c r="BP279"/>
  <c r="BR407"/>
  <c r="BQ407"/>
  <c r="BP407"/>
  <c r="BR503"/>
  <c r="BP503"/>
  <c r="BQ503"/>
  <c r="BR631"/>
  <c r="BP631"/>
  <c r="BQ631"/>
  <c r="BP865"/>
  <c r="BQ865"/>
  <c r="BR865"/>
  <c r="BP40"/>
  <c r="BQ40"/>
  <c r="BR40"/>
  <c r="BP44"/>
  <c r="BQ44"/>
  <c r="BR44"/>
  <c r="BP48"/>
  <c r="BQ48"/>
  <c r="BR48"/>
  <c r="BP52"/>
  <c r="BQ52"/>
  <c r="BR52"/>
  <c r="BR56"/>
  <c r="BP56"/>
  <c r="BQ56"/>
  <c r="BR60"/>
  <c r="BP60"/>
  <c r="BQ60"/>
  <c r="BR66"/>
  <c r="BP66"/>
  <c r="BQ66"/>
  <c r="BQ70"/>
  <c r="BR70"/>
  <c r="BP70"/>
  <c r="BP74"/>
  <c r="BQ74"/>
  <c r="BR74"/>
  <c r="BQ80"/>
  <c r="BR80"/>
  <c r="BP80"/>
  <c r="BP85"/>
  <c r="BR85"/>
  <c r="BQ85"/>
  <c r="BP90"/>
  <c r="BQ90"/>
  <c r="BR90"/>
  <c r="BR97"/>
  <c r="BP97"/>
  <c r="BQ97"/>
  <c r="BP102"/>
  <c r="BQ102"/>
  <c r="BR102"/>
  <c r="BP106"/>
  <c r="BQ106"/>
  <c r="BR106"/>
  <c r="BQ112"/>
  <c r="BR112"/>
  <c r="BP112"/>
  <c r="BP118"/>
  <c r="BQ118"/>
  <c r="BR118"/>
  <c r="BP122"/>
  <c r="BQ122"/>
  <c r="BR122"/>
  <c r="BP126"/>
  <c r="BQ126"/>
  <c r="BR126"/>
  <c r="BP132"/>
  <c r="BQ132"/>
  <c r="BR132"/>
  <c r="BP138"/>
  <c r="BQ138"/>
  <c r="BR138"/>
  <c r="BQ142"/>
  <c r="BR142"/>
  <c r="BP142"/>
  <c r="BR148"/>
  <c r="BP148"/>
  <c r="BQ148"/>
  <c r="BP153"/>
  <c r="BR153"/>
  <c r="BQ153"/>
  <c r="BR157"/>
  <c r="BP157"/>
  <c r="BQ157"/>
  <c r="BR162"/>
  <c r="BQ162"/>
  <c r="BP162"/>
  <c r="BQ166"/>
  <c r="BR166"/>
  <c r="BP166"/>
  <c r="BQ170"/>
  <c r="BR170"/>
  <c r="BP170"/>
  <c r="BR174"/>
  <c r="BQ174"/>
  <c r="BP174"/>
  <c r="BR179"/>
  <c r="BP179"/>
  <c r="BQ179"/>
  <c r="BQ184"/>
  <c r="BP184"/>
  <c r="BR184"/>
  <c r="BQ188"/>
  <c r="BR188"/>
  <c r="BP188"/>
  <c r="BR194"/>
  <c r="BP194"/>
  <c r="BQ194"/>
  <c r="BP198"/>
  <c r="BQ198"/>
  <c r="BR198"/>
  <c r="BR202"/>
  <c r="BQ202"/>
  <c r="BP202"/>
  <c r="BR206"/>
  <c r="BQ206"/>
  <c r="BP206"/>
  <c r="BP211"/>
  <c r="BQ211"/>
  <c r="BR211"/>
  <c r="BQ216"/>
  <c r="BP216"/>
  <c r="BR216"/>
  <c r="BR220"/>
  <c r="BP220"/>
  <c r="BQ220"/>
  <c r="BP224"/>
  <c r="BQ224"/>
  <c r="BR224"/>
  <c r="BQ227"/>
  <c r="BR227"/>
  <c r="BP227"/>
  <c r="BP232"/>
  <c r="BQ232"/>
  <c r="BR232"/>
  <c r="BQ236"/>
  <c r="BR236"/>
  <c r="BP236"/>
  <c r="BQ241"/>
  <c r="BP241"/>
  <c r="BR241"/>
  <c r="BR245"/>
  <c r="BQ245"/>
  <c r="BP245"/>
  <c r="BP250"/>
  <c r="BR250"/>
  <c r="BQ250"/>
  <c r="BQ254"/>
  <c r="BR254"/>
  <c r="BP254"/>
  <c r="BQ257"/>
  <c r="BP257"/>
  <c r="BR257"/>
  <c r="BR261"/>
  <c r="BP261"/>
  <c r="BQ261"/>
  <c r="BP266"/>
  <c r="BR266"/>
  <c r="BQ266"/>
  <c r="BR270"/>
  <c r="BQ270"/>
  <c r="BP270"/>
  <c r="BQ274"/>
  <c r="BR274"/>
  <c r="BP274"/>
  <c r="BR277"/>
  <c r="BQ277"/>
  <c r="BP277"/>
  <c r="BQ281"/>
  <c r="BR281"/>
  <c r="BP281"/>
  <c r="BQ285"/>
  <c r="BP285"/>
  <c r="BR285"/>
  <c r="BQ290"/>
  <c r="BP290"/>
  <c r="BR290"/>
  <c r="BQ294"/>
  <c r="BR294"/>
  <c r="BP294"/>
  <c r="BR298"/>
  <c r="BP298"/>
  <c r="BQ298"/>
  <c r="BQ302"/>
  <c r="BP302"/>
  <c r="BR302"/>
  <c r="BQ307"/>
  <c r="BR307"/>
  <c r="BP307"/>
  <c r="BP312"/>
  <c r="BQ312"/>
  <c r="BR312"/>
  <c r="BQ316"/>
  <c r="BR316"/>
  <c r="BP316"/>
  <c r="BQ321"/>
  <c r="BR321"/>
  <c r="BP321"/>
  <c r="BR325"/>
  <c r="BP325"/>
  <c r="BQ325"/>
  <c r="BR330"/>
  <c r="BQ330"/>
  <c r="BP330"/>
  <c r="BR334"/>
  <c r="BQ334"/>
  <c r="BP334"/>
  <c r="BQ339"/>
  <c r="BP339"/>
  <c r="BR339"/>
  <c r="BR344"/>
  <c r="BP344"/>
  <c r="BQ344"/>
  <c r="BQ348"/>
  <c r="BP348"/>
  <c r="BR348"/>
  <c r="BR353"/>
  <c r="BQ353"/>
  <c r="BP353"/>
  <c r="BP356"/>
  <c r="BR356"/>
  <c r="BQ356"/>
  <c r="BQ362"/>
  <c r="BP362"/>
  <c r="BR362"/>
  <c r="BQ365"/>
  <c r="BP365"/>
  <c r="BR365"/>
  <c r="BR370"/>
  <c r="BQ370"/>
  <c r="BP370"/>
  <c r="BP376"/>
  <c r="BR376"/>
  <c r="BQ376"/>
  <c r="BQ380"/>
  <c r="BR380"/>
  <c r="BP380"/>
  <c r="BQ386"/>
  <c r="BR386"/>
  <c r="BP386"/>
  <c r="BR390"/>
  <c r="BQ390"/>
  <c r="BP390"/>
  <c r="BR395"/>
  <c r="BQ395"/>
  <c r="BP395"/>
  <c r="BP398"/>
  <c r="BR398"/>
  <c r="BQ398"/>
  <c r="BR402"/>
  <c r="BP402"/>
  <c r="BQ402"/>
  <c r="BP405"/>
  <c r="BR405"/>
  <c r="BQ405"/>
  <c r="BR411"/>
  <c r="BQ411"/>
  <c r="BP411"/>
  <c r="BP416"/>
  <c r="BR416"/>
  <c r="BQ416"/>
  <c r="BR420"/>
  <c r="BQ420"/>
  <c r="BP420"/>
  <c r="BQ425"/>
  <c r="BR425"/>
  <c r="BP425"/>
  <c r="BQ429"/>
  <c r="BP429"/>
  <c r="BR429"/>
  <c r="BP433"/>
  <c r="BQ433"/>
  <c r="BR433"/>
  <c r="BP437"/>
  <c r="BR437"/>
  <c r="BQ437"/>
  <c r="BP442"/>
  <c r="BQ442"/>
  <c r="BR442"/>
  <c r="BQ446"/>
  <c r="BP446"/>
  <c r="BR446"/>
  <c r="BR451"/>
  <c r="BQ451"/>
  <c r="BP451"/>
  <c r="BP456"/>
  <c r="BR456"/>
  <c r="BQ456"/>
  <c r="BP460"/>
  <c r="BR460"/>
  <c r="BQ460"/>
  <c r="BP465"/>
  <c r="BQ465"/>
  <c r="BR465"/>
  <c r="BP469"/>
  <c r="BR469"/>
  <c r="BQ469"/>
  <c r="BQ474"/>
  <c r="BP474"/>
  <c r="BR474"/>
  <c r="BQ478"/>
  <c r="BP478"/>
  <c r="BR478"/>
  <c r="BQ483"/>
  <c r="BR483"/>
  <c r="BP483"/>
  <c r="BQ488"/>
  <c r="BP488"/>
  <c r="BR488"/>
  <c r="BQ492"/>
  <c r="BR492"/>
  <c r="BP492"/>
  <c r="BP496"/>
  <c r="BQ496"/>
  <c r="BR496"/>
  <c r="BP501"/>
  <c r="BQ501"/>
  <c r="BR501"/>
  <c r="BP505"/>
  <c r="BQ505"/>
  <c r="BR505"/>
  <c r="BP509"/>
  <c r="BQ509"/>
  <c r="BR509"/>
  <c r="BR514"/>
  <c r="BP514"/>
  <c r="BQ514"/>
  <c r="BQ518"/>
  <c r="BR518"/>
  <c r="BP518"/>
  <c r="BR523"/>
  <c r="BQ523"/>
  <c r="BP523"/>
  <c r="BQ529"/>
  <c r="BP529"/>
  <c r="BR529"/>
  <c r="BP533"/>
  <c r="BQ533"/>
  <c r="BR533"/>
  <c r="BP538"/>
  <c r="BQ538"/>
  <c r="BR538"/>
  <c r="BP541"/>
  <c r="BQ541"/>
  <c r="BR541"/>
  <c r="BR546"/>
  <c r="BP546"/>
  <c r="BQ546"/>
  <c r="BR550"/>
  <c r="BP550"/>
  <c r="BQ550"/>
  <c r="BR555"/>
  <c r="BQ555"/>
  <c r="BP555"/>
  <c r="BQ561"/>
  <c r="BP561"/>
  <c r="BR561"/>
  <c r="BP565"/>
  <c r="BQ565"/>
  <c r="BR565"/>
  <c r="BP570"/>
  <c r="BQ570"/>
  <c r="BR570"/>
  <c r="BP574"/>
  <c r="BQ574"/>
  <c r="BR574"/>
  <c r="BR578"/>
  <c r="BP578"/>
  <c r="BQ578"/>
  <c r="BR582"/>
  <c r="BP582"/>
  <c r="BQ582"/>
  <c r="BQ588"/>
  <c r="BP588"/>
  <c r="BR588"/>
  <c r="BR594"/>
  <c r="BP594"/>
  <c r="BQ594"/>
  <c r="BQ596"/>
  <c r="BR596"/>
  <c r="BP596"/>
  <c r="BQ600"/>
  <c r="BR600"/>
  <c r="BP600"/>
  <c r="BQ604"/>
  <c r="BR604"/>
  <c r="BP604"/>
  <c r="BR610"/>
  <c r="BP610"/>
  <c r="BQ610"/>
  <c r="BQ613"/>
  <c r="BP613"/>
  <c r="BR613"/>
  <c r="BR618"/>
  <c r="BP618"/>
  <c r="BQ618"/>
  <c r="BP622"/>
  <c r="BQ622"/>
  <c r="BR622"/>
  <c r="BQ627"/>
  <c r="BR627"/>
  <c r="BP627"/>
  <c r="BQ632"/>
  <c r="BR632"/>
  <c r="BP632"/>
  <c r="BQ636"/>
  <c r="BR636"/>
  <c r="BP636"/>
  <c r="BP641"/>
  <c r="BQ641"/>
  <c r="BR641"/>
  <c r="BQ645"/>
  <c r="BP645"/>
  <c r="BR645"/>
  <c r="BR650"/>
  <c r="BP650"/>
  <c r="BQ650"/>
  <c r="BR654"/>
  <c r="BP654"/>
  <c r="BQ654"/>
  <c r="BQ658"/>
  <c r="BR658"/>
  <c r="BP658"/>
  <c r="BP660"/>
  <c r="BQ660"/>
  <c r="BR660"/>
  <c r="BR664"/>
  <c r="BQ664"/>
  <c r="BP664"/>
  <c r="BQ668"/>
  <c r="BP668"/>
  <c r="BR668"/>
  <c r="BP672"/>
  <c r="BR672"/>
  <c r="BQ672"/>
  <c r="BQ677"/>
  <c r="BR677"/>
  <c r="BP677"/>
  <c r="BQ681"/>
  <c r="BP681"/>
  <c r="BR681"/>
  <c r="BR686"/>
  <c r="BP686"/>
  <c r="BQ686"/>
  <c r="BR690"/>
  <c r="BQ690"/>
  <c r="BP690"/>
  <c r="BR694"/>
  <c r="BQ694"/>
  <c r="BP694"/>
  <c r="BR698"/>
  <c r="BP698"/>
  <c r="BQ698"/>
  <c r="BR702"/>
  <c r="BP702"/>
  <c r="BQ702"/>
  <c r="BP708"/>
  <c r="BQ708"/>
  <c r="BR708"/>
  <c r="BP711"/>
  <c r="BQ711"/>
  <c r="BR711"/>
  <c r="BQ715"/>
  <c r="BR715"/>
  <c r="BP715"/>
  <c r="BP719"/>
  <c r="BR719"/>
  <c r="BQ719"/>
  <c r="BP724"/>
  <c r="BR724"/>
  <c r="BQ724"/>
  <c r="BP728"/>
  <c r="BQ728"/>
  <c r="BR728"/>
  <c r="BR732"/>
  <c r="BP732"/>
  <c r="BQ732"/>
  <c r="BP736"/>
  <c r="BQ736"/>
  <c r="BR736"/>
  <c r="BP742"/>
  <c r="BR742"/>
  <c r="BQ742"/>
  <c r="BR746"/>
  <c r="BP746"/>
  <c r="BQ746"/>
  <c r="BQ749"/>
  <c r="BP749"/>
  <c r="BR749"/>
  <c r="BR755"/>
  <c r="BP755"/>
  <c r="BQ755"/>
  <c r="BP758"/>
  <c r="BR758"/>
  <c r="BQ758"/>
  <c r="BR762"/>
  <c r="BP762"/>
  <c r="BQ762"/>
  <c r="BP766"/>
  <c r="BR766"/>
  <c r="BQ766"/>
  <c r="BR771"/>
  <c r="BP771"/>
  <c r="BQ771"/>
  <c r="BP776"/>
  <c r="BQ776"/>
  <c r="BR776"/>
  <c r="BR779"/>
  <c r="BP779"/>
  <c r="BQ779"/>
  <c r="BP783"/>
  <c r="BR783"/>
  <c r="BQ783"/>
  <c r="BP788"/>
  <c r="BR788"/>
  <c r="BQ788"/>
  <c r="BP792"/>
  <c r="BQ792"/>
  <c r="BR792"/>
  <c r="BR796"/>
  <c r="BP796"/>
  <c r="BQ796"/>
  <c r="BP800"/>
  <c r="BR800"/>
  <c r="BQ800"/>
  <c r="BP805"/>
  <c r="BR805"/>
  <c r="BQ805"/>
  <c r="BP809"/>
  <c r="BR809"/>
  <c r="BQ809"/>
  <c r="BQ813"/>
  <c r="BP813"/>
  <c r="BR813"/>
  <c r="BR818"/>
  <c r="BP818"/>
  <c r="BQ818"/>
  <c r="BP822"/>
  <c r="BR822"/>
  <c r="BQ822"/>
  <c r="BR827"/>
  <c r="BP827"/>
  <c r="BQ827"/>
  <c r="BP831"/>
  <c r="BR831"/>
  <c r="BQ831"/>
  <c r="BR836"/>
  <c r="BP836"/>
  <c r="BQ836"/>
  <c r="BP839"/>
  <c r="BR839"/>
  <c r="BQ839"/>
  <c r="BP845"/>
  <c r="BQ845"/>
  <c r="BR845"/>
  <c r="BQ850"/>
  <c r="BR850"/>
  <c r="BP850"/>
  <c r="BQ873"/>
  <c r="BR873"/>
  <c r="BP873"/>
  <c r="BP897"/>
  <c r="BR897"/>
  <c r="BQ897"/>
  <c r="BP913"/>
  <c r="BR913"/>
  <c r="BQ913"/>
  <c r="BP977"/>
  <c r="BQ977"/>
  <c r="BR977"/>
  <c r="BP83"/>
  <c r="BQ83"/>
  <c r="BR83"/>
  <c r="BQ151"/>
  <c r="BP151"/>
  <c r="BR151"/>
  <c r="BQ247"/>
  <c r="BR247"/>
  <c r="BP247"/>
  <c r="BP375"/>
  <c r="BQ375"/>
  <c r="BR375"/>
  <c r="BR535"/>
  <c r="BP535"/>
  <c r="BQ535"/>
  <c r="BR673"/>
  <c r="BQ673"/>
  <c r="BP673"/>
  <c r="BP929"/>
  <c r="BR929"/>
  <c r="BQ929"/>
  <c r="BR41"/>
  <c r="BP41"/>
  <c r="BQ41"/>
  <c r="BQ45"/>
  <c r="BR45"/>
  <c r="BP45"/>
  <c r="BP49"/>
  <c r="BQ49"/>
  <c r="BR49"/>
  <c r="BP53"/>
  <c r="BQ53"/>
  <c r="BR53"/>
  <c r="BR57"/>
  <c r="BP57"/>
  <c r="BQ57"/>
  <c r="BQ61"/>
  <c r="BR61"/>
  <c r="BP61"/>
  <c r="BP65"/>
  <c r="BQ65"/>
  <c r="BR65"/>
  <c r="BP68"/>
  <c r="BQ68"/>
  <c r="BR68"/>
  <c r="BR73"/>
  <c r="BP73"/>
  <c r="BQ73"/>
  <c r="BP78"/>
  <c r="BQ78"/>
  <c r="BR78"/>
  <c r="BR84"/>
  <c r="BP84"/>
  <c r="BQ84"/>
  <c r="BR89"/>
  <c r="BQ89"/>
  <c r="BP89"/>
  <c r="BP94"/>
  <c r="BQ94"/>
  <c r="BR94"/>
  <c r="BR100"/>
  <c r="BP100"/>
  <c r="BQ100"/>
  <c r="BR105"/>
  <c r="BQ105"/>
  <c r="BP105"/>
  <c r="BQ110"/>
  <c r="BP110"/>
  <c r="BR110"/>
  <c r="BP116"/>
  <c r="BQ116"/>
  <c r="BR116"/>
  <c r="BP121"/>
  <c r="BQ121"/>
  <c r="BR121"/>
  <c r="BQ128"/>
  <c r="BR128"/>
  <c r="BP128"/>
  <c r="BR133"/>
  <c r="BP133"/>
  <c r="BQ133"/>
  <c r="BQ137"/>
  <c r="BR137"/>
  <c r="BP137"/>
  <c r="BR144"/>
  <c r="BP144"/>
  <c r="BQ144"/>
  <c r="BR147"/>
  <c r="BQ147"/>
  <c r="BP147"/>
  <c r="BQ152"/>
  <c r="BP152"/>
  <c r="BR152"/>
  <c r="BQ156"/>
  <c r="BP156"/>
  <c r="BR156"/>
  <c r="BQ161"/>
  <c r="BP161"/>
  <c r="BR161"/>
  <c r="BP165"/>
  <c r="BQ165"/>
  <c r="BR165"/>
  <c r="BR171"/>
  <c r="BP171"/>
  <c r="BQ171"/>
  <c r="BR176"/>
  <c r="BP176"/>
  <c r="BQ176"/>
  <c r="BR180"/>
  <c r="BQ180"/>
  <c r="BP180"/>
  <c r="BR185"/>
  <c r="BQ185"/>
  <c r="BP185"/>
  <c r="BR189"/>
  <c r="BQ189"/>
  <c r="BP189"/>
  <c r="BP193"/>
  <c r="BQ193"/>
  <c r="BR193"/>
  <c r="BP197"/>
  <c r="BR197"/>
  <c r="BQ197"/>
  <c r="BP203"/>
  <c r="BQ203"/>
  <c r="BR203"/>
  <c r="BP208"/>
  <c r="BR208"/>
  <c r="BQ208"/>
  <c r="BQ212"/>
  <c r="BP212"/>
  <c r="BR212"/>
  <c r="BR217"/>
  <c r="BQ217"/>
  <c r="BP217"/>
  <c r="BQ228"/>
  <c r="BR228"/>
  <c r="BP228"/>
  <c r="BR233"/>
  <c r="BQ233"/>
  <c r="BP233"/>
  <c r="BP237"/>
  <c r="BQ237"/>
  <c r="BR237"/>
  <c r="BP244"/>
  <c r="BQ244"/>
  <c r="BR244"/>
  <c r="BR249"/>
  <c r="BQ249"/>
  <c r="BP249"/>
  <c r="BP253"/>
  <c r="BQ253"/>
  <c r="BR253"/>
  <c r="BQ259"/>
  <c r="BR259"/>
  <c r="BP259"/>
  <c r="BP264"/>
  <c r="BQ264"/>
  <c r="BR264"/>
  <c r="BQ268"/>
  <c r="BR268"/>
  <c r="BP268"/>
  <c r="BP273"/>
  <c r="BQ273"/>
  <c r="BR273"/>
  <c r="BP276"/>
  <c r="BQ276"/>
  <c r="BR276"/>
  <c r="BP280"/>
  <c r="BQ280"/>
  <c r="BR280"/>
  <c r="BQ284"/>
  <c r="BP284"/>
  <c r="BR284"/>
  <c r="BP289"/>
  <c r="BQ289"/>
  <c r="BR289"/>
  <c r="BR293"/>
  <c r="BQ293"/>
  <c r="BP293"/>
  <c r="BR299"/>
  <c r="BP299"/>
  <c r="BQ299"/>
  <c r="BQ304"/>
  <c r="BR304"/>
  <c r="BP304"/>
  <c r="BQ308"/>
  <c r="BR308"/>
  <c r="BP308"/>
  <c r="BR313"/>
  <c r="BQ313"/>
  <c r="BP313"/>
  <c r="BP317"/>
  <c r="BQ317"/>
  <c r="BR317"/>
  <c r="BQ322"/>
  <c r="BP322"/>
  <c r="BR322"/>
  <c r="BQ326"/>
  <c r="BR326"/>
  <c r="BP326"/>
  <c r="BR332"/>
  <c r="BP332"/>
  <c r="BQ332"/>
  <c r="BR338"/>
  <c r="BP338"/>
  <c r="BQ338"/>
  <c r="BQ342"/>
  <c r="BP342"/>
  <c r="BR342"/>
  <c r="BP347"/>
  <c r="BR347"/>
  <c r="BQ347"/>
  <c r="BR352"/>
  <c r="BQ352"/>
  <c r="BP352"/>
  <c r="BR357"/>
  <c r="BQ357"/>
  <c r="BP357"/>
  <c r="BR361"/>
  <c r="BQ361"/>
  <c r="BP361"/>
  <c r="BP366"/>
  <c r="BQ366"/>
  <c r="BR366"/>
  <c r="BP371"/>
  <c r="BR371"/>
  <c r="BQ371"/>
  <c r="BR374"/>
  <c r="BQ374"/>
  <c r="BP374"/>
  <c r="BR379"/>
  <c r="BP379"/>
  <c r="BQ379"/>
  <c r="BR385"/>
  <c r="BP385"/>
  <c r="BQ385"/>
  <c r="BP389"/>
  <c r="BR389"/>
  <c r="BQ389"/>
  <c r="BQ394"/>
  <c r="BR394"/>
  <c r="BP394"/>
  <c r="BP397"/>
  <c r="BQ397"/>
  <c r="BR397"/>
  <c r="BP401"/>
  <c r="BQ401"/>
  <c r="BR401"/>
  <c r="BR406"/>
  <c r="BQ406"/>
  <c r="BP406"/>
  <c r="BQ410"/>
  <c r="BP410"/>
  <c r="BR410"/>
  <c r="BQ414"/>
  <c r="BP414"/>
  <c r="BR414"/>
  <c r="BQ419"/>
  <c r="BP419"/>
  <c r="BR419"/>
  <c r="BP424"/>
  <c r="BR424"/>
  <c r="BQ424"/>
  <c r="BP428"/>
  <c r="BR428"/>
  <c r="BQ428"/>
  <c r="BR434"/>
  <c r="BQ434"/>
  <c r="BP434"/>
  <c r="BQ438"/>
  <c r="BP438"/>
  <c r="BR438"/>
  <c r="BR443"/>
  <c r="BQ443"/>
  <c r="BP443"/>
  <c r="BP448"/>
  <c r="BR448"/>
  <c r="BQ448"/>
  <c r="BR453"/>
  <c r="BP453"/>
  <c r="BQ453"/>
  <c r="BQ457"/>
  <c r="BP457"/>
  <c r="BR457"/>
  <c r="BP462"/>
  <c r="BR462"/>
  <c r="BQ462"/>
  <c r="BR466"/>
  <c r="BQ466"/>
  <c r="BP466"/>
  <c r="BP470"/>
  <c r="BR470"/>
  <c r="BQ470"/>
  <c r="BP476"/>
  <c r="BR476"/>
  <c r="BQ476"/>
  <c r="BR482"/>
  <c r="BQ482"/>
  <c r="BP482"/>
  <c r="BP485"/>
  <c r="BQ485"/>
  <c r="BR485"/>
  <c r="BR491"/>
  <c r="BQ491"/>
  <c r="BP491"/>
  <c r="BQ497"/>
  <c r="BP497"/>
  <c r="BR497"/>
  <c r="BQ500"/>
  <c r="BR500"/>
  <c r="BP500"/>
  <c r="BP506"/>
  <c r="BQ506"/>
  <c r="BR506"/>
  <c r="BP510"/>
  <c r="BQ510"/>
  <c r="BR510"/>
  <c r="BQ515"/>
  <c r="BR515"/>
  <c r="BP515"/>
  <c r="BQ520"/>
  <c r="BP520"/>
  <c r="BR520"/>
  <c r="BQ524"/>
  <c r="BR524"/>
  <c r="BP524"/>
  <c r="BP528"/>
  <c r="BQ528"/>
  <c r="BR528"/>
  <c r="BQ532"/>
  <c r="BR532"/>
  <c r="BP532"/>
  <c r="BP537"/>
  <c r="BQ537"/>
  <c r="BR537"/>
  <c r="BP542"/>
  <c r="BQ542"/>
  <c r="BR542"/>
  <c r="BQ547"/>
  <c r="BR547"/>
  <c r="BP547"/>
  <c r="BQ552"/>
  <c r="BP552"/>
  <c r="BR552"/>
  <c r="BQ556"/>
  <c r="BR556"/>
  <c r="BP556"/>
  <c r="BP560"/>
  <c r="BQ560"/>
  <c r="BR560"/>
  <c r="BQ564"/>
  <c r="BR564"/>
  <c r="BP564"/>
  <c r="BP569"/>
  <c r="BQ569"/>
  <c r="BR569"/>
  <c r="BP573"/>
  <c r="BQ573"/>
  <c r="BR573"/>
  <c r="BQ579"/>
  <c r="BR579"/>
  <c r="BP579"/>
  <c r="BQ584"/>
  <c r="BR584"/>
  <c r="BP584"/>
  <c r="BP589"/>
  <c r="BQ589"/>
  <c r="BR589"/>
  <c r="BQ593"/>
  <c r="BP593"/>
  <c r="BR593"/>
  <c r="BP597"/>
  <c r="BQ597"/>
  <c r="BR597"/>
  <c r="BP601"/>
  <c r="BQ601"/>
  <c r="BR601"/>
  <c r="BQ605"/>
  <c r="BP605"/>
  <c r="BR605"/>
  <c r="BP609"/>
  <c r="BQ609"/>
  <c r="BR609"/>
  <c r="BQ614"/>
  <c r="BR614"/>
  <c r="BP614"/>
  <c r="BR619"/>
  <c r="BQ619"/>
  <c r="BP619"/>
  <c r="BQ624"/>
  <c r="BP624"/>
  <c r="BR624"/>
  <c r="BQ628"/>
  <c r="BR628"/>
  <c r="BP628"/>
  <c r="BP633"/>
  <c r="BQ633"/>
  <c r="BR633"/>
  <c r="BR638"/>
  <c r="BP638"/>
  <c r="BQ638"/>
  <c r="BR642"/>
  <c r="BP642"/>
  <c r="BQ642"/>
  <c r="BQ646"/>
  <c r="BR646"/>
  <c r="BP646"/>
  <c r="BR651"/>
  <c r="BQ651"/>
  <c r="BP651"/>
  <c r="BR655"/>
  <c r="BP655"/>
  <c r="BQ655"/>
  <c r="BQ661"/>
  <c r="BR661"/>
  <c r="BP661"/>
  <c r="BR665"/>
  <c r="BP665"/>
  <c r="BQ665"/>
  <c r="BR669"/>
  <c r="BQ669"/>
  <c r="BP669"/>
  <c r="BR674"/>
  <c r="BQ674"/>
  <c r="BP674"/>
  <c r="BR678"/>
  <c r="BQ678"/>
  <c r="BP678"/>
  <c r="BR682"/>
  <c r="BQ682"/>
  <c r="BP682"/>
  <c r="BQ685"/>
  <c r="BR685"/>
  <c r="BP685"/>
  <c r="BR691"/>
  <c r="BP691"/>
  <c r="BQ691"/>
  <c r="BR695"/>
  <c r="BP695"/>
  <c r="BQ695"/>
  <c r="BR699"/>
  <c r="BP699"/>
  <c r="BQ699"/>
  <c r="BP703"/>
  <c r="BQ703"/>
  <c r="BR703"/>
  <c r="BR707"/>
  <c r="BP707"/>
  <c r="BQ707"/>
  <c r="BP712"/>
  <c r="BR712"/>
  <c r="BQ712"/>
  <c r="BQ716"/>
  <c r="BP716"/>
  <c r="BR716"/>
  <c r="BP720"/>
  <c r="BQ720"/>
  <c r="BR720"/>
  <c r="BQ725"/>
  <c r="BP725"/>
  <c r="BR725"/>
  <c r="BQ729"/>
  <c r="BP729"/>
  <c r="BR729"/>
  <c r="BQ733"/>
  <c r="BP733"/>
  <c r="BR733"/>
  <c r="BP738"/>
  <c r="BR738"/>
  <c r="BQ738"/>
  <c r="BQ741"/>
  <c r="BP741"/>
  <c r="BR741"/>
  <c r="BP745"/>
  <c r="BR745"/>
  <c r="BQ745"/>
  <c r="BP750"/>
  <c r="BR750"/>
  <c r="BQ750"/>
  <c r="BR754"/>
  <c r="BP754"/>
  <c r="BQ754"/>
  <c r="BP759"/>
  <c r="BR759"/>
  <c r="BQ759"/>
  <c r="BR763"/>
  <c r="BP763"/>
  <c r="BQ763"/>
  <c r="BR767"/>
  <c r="BP767"/>
  <c r="BQ767"/>
  <c r="BR772"/>
  <c r="BP772"/>
  <c r="BQ772"/>
  <c r="BP775"/>
  <c r="BR775"/>
  <c r="BQ775"/>
  <c r="BP780"/>
  <c r="BR780"/>
  <c r="BQ780"/>
  <c r="BP784"/>
  <c r="BR784"/>
  <c r="BQ784"/>
  <c r="BP789"/>
  <c r="BR789"/>
  <c r="BQ789"/>
  <c r="BQ793"/>
  <c r="BP793"/>
  <c r="BR793"/>
  <c r="BP797"/>
  <c r="BR797"/>
  <c r="BQ797"/>
  <c r="BR802"/>
  <c r="BP802"/>
  <c r="BQ802"/>
  <c r="BP806"/>
  <c r="BR806"/>
  <c r="BQ806"/>
  <c r="BP810"/>
  <c r="BR810"/>
  <c r="BQ810"/>
  <c r="BP814"/>
  <c r="BR814"/>
  <c r="BQ814"/>
  <c r="BR819"/>
  <c r="BP819"/>
  <c r="BQ819"/>
  <c r="BP823"/>
  <c r="BR823"/>
  <c r="BQ823"/>
  <c r="BR826"/>
  <c r="BP826"/>
  <c r="BQ826"/>
  <c r="BP832"/>
  <c r="BR832"/>
  <c r="BQ832"/>
  <c r="BR835"/>
  <c r="BP835"/>
  <c r="BQ835"/>
  <c r="BQ840"/>
  <c r="BR840"/>
  <c r="BP840"/>
  <c r="BQ844"/>
  <c r="BP844"/>
  <c r="BR844"/>
  <c r="BQ848"/>
  <c r="BP848"/>
  <c r="BR848"/>
  <c r="BP853"/>
  <c r="BQ853"/>
  <c r="BR853"/>
  <c r="BR856"/>
  <c r="BP856"/>
  <c r="BQ856"/>
  <c r="BR859"/>
  <c r="BP859"/>
  <c r="BQ859"/>
  <c r="BP861"/>
  <c r="BQ861"/>
  <c r="BR861"/>
  <c r="BP863"/>
  <c r="BR863"/>
  <c r="BQ863"/>
  <c r="BR866"/>
  <c r="BQ866"/>
  <c r="BP866"/>
  <c r="BR868"/>
  <c r="BQ868"/>
  <c r="BP868"/>
  <c r="BP870"/>
  <c r="BR870"/>
  <c r="BQ870"/>
  <c r="BP872"/>
  <c r="BR872"/>
  <c r="BQ872"/>
  <c r="BR876"/>
  <c r="BQ876"/>
  <c r="BP876"/>
  <c r="BQ878"/>
  <c r="BP878"/>
  <c r="BR878"/>
  <c r="BR880"/>
  <c r="BQ880"/>
  <c r="BP880"/>
  <c r="BQ882"/>
  <c r="BP882"/>
  <c r="BR882"/>
  <c r="BR884"/>
  <c r="BQ884"/>
  <c r="BP884"/>
  <c r="BQ886"/>
  <c r="BP886"/>
  <c r="BR886"/>
  <c r="BR888"/>
  <c r="BQ888"/>
  <c r="BP888"/>
  <c r="BP890"/>
  <c r="BQ890"/>
  <c r="BR890"/>
  <c r="BR891"/>
  <c r="BQ891"/>
  <c r="BP891"/>
  <c r="BR892"/>
  <c r="BQ892"/>
  <c r="BP892"/>
  <c r="BR893"/>
  <c r="BP893"/>
  <c r="BQ893"/>
  <c r="BQ894"/>
  <c r="BP894"/>
  <c r="BR894"/>
  <c r="BR895"/>
  <c r="BQ895"/>
  <c r="BP895"/>
  <c r="BR896"/>
  <c r="BQ896"/>
  <c r="BP896"/>
  <c r="BQ898"/>
  <c r="BP898"/>
  <c r="BR898"/>
  <c r="BR900"/>
  <c r="BQ900"/>
  <c r="BP900"/>
  <c r="BP901"/>
  <c r="BR901"/>
  <c r="BQ901"/>
  <c r="BQ902"/>
  <c r="BP902"/>
  <c r="BR902"/>
  <c r="BR903"/>
  <c r="BQ903"/>
  <c r="BP903"/>
  <c r="BR904"/>
  <c r="BQ904"/>
  <c r="BP904"/>
  <c r="BP905"/>
  <c r="BR905"/>
  <c r="BQ905"/>
  <c r="BP906"/>
  <c r="BQ906"/>
  <c r="BR906"/>
  <c r="BR907"/>
  <c r="BQ907"/>
  <c r="BP907"/>
  <c r="BR908"/>
  <c r="BQ908"/>
  <c r="BP908"/>
  <c r="BR909"/>
  <c r="BP909"/>
  <c r="BQ909"/>
  <c r="BQ910"/>
  <c r="BP910"/>
  <c r="BR910"/>
  <c r="BQ911"/>
  <c r="BP911"/>
  <c r="BR911"/>
  <c r="BR912"/>
  <c r="BQ912"/>
  <c r="BP912"/>
  <c r="BQ914"/>
  <c r="BP914"/>
  <c r="BR914"/>
  <c r="BQ915"/>
  <c r="BP915"/>
  <c r="BR915"/>
  <c r="BR916"/>
  <c r="BQ916"/>
  <c r="BP916"/>
  <c r="BP917"/>
  <c r="BR917"/>
  <c r="BQ917"/>
  <c r="BQ918"/>
  <c r="BP918"/>
  <c r="BR918"/>
  <c r="BR919"/>
  <c r="BQ919"/>
  <c r="BP919"/>
  <c r="BR920"/>
  <c r="BQ920"/>
  <c r="BP920"/>
  <c r="BP921"/>
  <c r="BR921"/>
  <c r="BQ921"/>
  <c r="BP922"/>
  <c r="BQ922"/>
  <c r="BR922"/>
  <c r="BR923"/>
  <c r="BQ923"/>
  <c r="BP923"/>
  <c r="BR924"/>
  <c r="BQ924"/>
  <c r="BP924"/>
  <c r="BR925"/>
  <c r="BP925"/>
  <c r="BQ925"/>
  <c r="BQ926"/>
  <c r="BP926"/>
  <c r="BR926"/>
  <c r="BQ927"/>
  <c r="BP927"/>
  <c r="BR927"/>
  <c r="BR928"/>
  <c r="BQ928"/>
  <c r="BP928"/>
  <c r="BQ930"/>
  <c r="BP930"/>
  <c r="BR930"/>
  <c r="BQ931"/>
  <c r="BP931"/>
  <c r="BR931"/>
  <c r="BR932"/>
  <c r="BQ932"/>
  <c r="BP932"/>
  <c r="BP933"/>
  <c r="BR933"/>
  <c r="BQ933"/>
  <c r="BQ934"/>
  <c r="BP934"/>
  <c r="BR934"/>
  <c r="BQ935"/>
  <c r="BP935"/>
  <c r="BR935"/>
  <c r="BR936"/>
  <c r="BQ936"/>
  <c r="BP936"/>
  <c r="BR937"/>
  <c r="BP937"/>
  <c r="BQ937"/>
  <c r="BQ938"/>
  <c r="BP938"/>
  <c r="BR938"/>
  <c r="BR939"/>
  <c r="BQ939"/>
  <c r="BP939"/>
  <c r="BR940"/>
  <c r="BQ940"/>
  <c r="BP940"/>
  <c r="BP941"/>
  <c r="BR941"/>
  <c r="BQ941"/>
  <c r="BQ942"/>
  <c r="BP942"/>
  <c r="BR942"/>
  <c r="BR943"/>
  <c r="BQ943"/>
  <c r="BP943"/>
  <c r="BR944"/>
  <c r="BQ944"/>
  <c r="BP944"/>
  <c r="BQ946"/>
  <c r="BP946"/>
  <c r="BR946"/>
  <c r="BR947"/>
  <c r="BQ947"/>
  <c r="BP947"/>
  <c r="BR948"/>
  <c r="BQ948"/>
  <c r="BP948"/>
  <c r="BP949"/>
  <c r="BQ949"/>
  <c r="BR949"/>
  <c r="BR950"/>
  <c r="BQ950"/>
  <c r="BP950"/>
  <c r="BQ951"/>
  <c r="BP951"/>
  <c r="BR951"/>
  <c r="BP952"/>
  <c r="BR952"/>
  <c r="BQ952"/>
  <c r="BP953"/>
  <c r="BR953"/>
  <c r="BQ953"/>
  <c r="BQ954"/>
  <c r="BP954"/>
  <c r="BR954"/>
  <c r="BR955"/>
  <c r="BQ955"/>
  <c r="BP955"/>
  <c r="BP956"/>
  <c r="BR956"/>
  <c r="BQ956"/>
  <c r="BQ957"/>
  <c r="BR957"/>
  <c r="BP957"/>
  <c r="BQ958"/>
  <c r="BP958"/>
  <c r="BR958"/>
  <c r="BQ959"/>
  <c r="BP959"/>
  <c r="BR959"/>
  <c r="BP960"/>
  <c r="BR960"/>
  <c r="BQ960"/>
  <c r="BR962"/>
  <c r="BQ962"/>
  <c r="BP962"/>
  <c r="BR963"/>
  <c r="BQ963"/>
  <c r="BP963"/>
  <c r="BR964"/>
  <c r="BQ964"/>
  <c r="BP964"/>
  <c r="BP965"/>
  <c r="BQ965"/>
  <c r="BR965"/>
  <c r="BR966"/>
  <c r="BQ966"/>
  <c r="BP966"/>
  <c r="BR967"/>
  <c r="BQ967"/>
  <c r="BP967"/>
  <c r="BP968"/>
  <c r="BR968"/>
  <c r="BQ968"/>
  <c r="BP969"/>
  <c r="BR969"/>
  <c r="BQ969"/>
  <c r="BP970"/>
  <c r="BQ970"/>
  <c r="BR970"/>
  <c r="BR971"/>
  <c r="BQ971"/>
  <c r="BP971"/>
  <c r="BP972"/>
  <c r="BR972"/>
  <c r="BQ972"/>
  <c r="BQ973"/>
  <c r="BR973"/>
  <c r="BP973"/>
  <c r="BQ974"/>
  <c r="BP974"/>
  <c r="BR974"/>
  <c r="BR975"/>
  <c r="BQ975"/>
  <c r="BP975"/>
  <c r="BP976"/>
  <c r="BR976"/>
  <c r="BQ976"/>
  <c r="BR978"/>
  <c r="BQ978"/>
  <c r="BP978"/>
  <c r="BR979"/>
  <c r="BQ979"/>
  <c r="BP979"/>
  <c r="BR980"/>
  <c r="BQ980"/>
  <c r="BP980"/>
  <c r="BQ981"/>
  <c r="BP981"/>
  <c r="BR981"/>
  <c r="BQ982"/>
  <c r="BR982"/>
  <c r="BP982"/>
  <c r="BR983"/>
  <c r="BQ983"/>
  <c r="BP983"/>
  <c r="BP984"/>
  <c r="BR984"/>
  <c r="BQ984"/>
  <c r="BP985"/>
  <c r="BR985"/>
  <c r="BQ985"/>
  <c r="BP986"/>
  <c r="BQ986"/>
  <c r="BR986"/>
  <c r="BR987"/>
  <c r="BQ987"/>
  <c r="BP987"/>
  <c r="BP988"/>
  <c r="BR988"/>
  <c r="BQ988"/>
  <c r="BP989"/>
  <c r="BQ989"/>
  <c r="BR989"/>
  <c r="BQ990"/>
  <c r="BP990"/>
  <c r="BR990"/>
  <c r="BQ991"/>
  <c r="BP991"/>
  <c r="BR991"/>
  <c r="BP992"/>
  <c r="BR992"/>
  <c r="BQ992"/>
  <c r="BP994"/>
  <c r="BS994" s="1"/>
  <c r="BP998"/>
  <c r="BS998" s="1"/>
  <c r="BP1002"/>
  <c r="BS1002" s="1"/>
  <c r="BP1006"/>
  <c r="BS1006" s="1"/>
  <c r="BP996"/>
  <c r="BS996" s="1"/>
  <c r="BP1000"/>
  <c r="BS1000" s="1"/>
  <c r="BP1004"/>
  <c r="BS1004" s="1"/>
  <c r="BP1008"/>
  <c r="BS1008" s="1"/>
  <c r="BP1012"/>
  <c r="BS1012" s="1"/>
  <c r="BP1003"/>
  <c r="BS1003" s="1"/>
  <c r="BP1007"/>
  <c r="BS1007" s="1"/>
  <c r="BP1011"/>
  <c r="BS1011" s="1"/>
  <c r="BP1015"/>
  <c r="BS1015" s="1"/>
  <c r="BP1019"/>
  <c r="BS1019" s="1"/>
  <c r="BP1023"/>
  <c r="BS1023" s="1"/>
  <c r="BP1027"/>
  <c r="BS1027" s="1"/>
  <c r="BP1031"/>
  <c r="BS1031" s="1"/>
  <c r="BP1035"/>
  <c r="BS1035" s="1"/>
  <c r="BP1039"/>
  <c r="BS1039" s="1"/>
  <c r="BP1043"/>
  <c r="BS1043" s="1"/>
  <c r="BP1047"/>
  <c r="BS1047" s="1"/>
  <c r="BP1051"/>
  <c r="BS1051" s="1"/>
  <c r="BP1055"/>
  <c r="BS1055" s="1"/>
  <c r="BP1059"/>
  <c r="BS1059" s="1"/>
  <c r="BP1063"/>
  <c r="BS1063" s="1"/>
  <c r="BP1067"/>
  <c r="BS1067" s="1"/>
  <c r="BP1071"/>
  <c r="BS1071" s="1"/>
  <c r="BP1075"/>
  <c r="BS1075" s="1"/>
  <c r="BP1079"/>
  <c r="BS1079" s="1"/>
  <c r="BP1083"/>
  <c r="BS1083" s="1"/>
  <c r="BP1087"/>
  <c r="BS1087" s="1"/>
  <c r="BP1091"/>
  <c r="BS1091" s="1"/>
  <c r="BP1095"/>
  <c r="BS1095" s="1"/>
  <c r="BP1099"/>
  <c r="BS1099" s="1"/>
  <c r="BP1103"/>
  <c r="BS1103" s="1"/>
  <c r="BP1107"/>
  <c r="BS1107" s="1"/>
  <c r="BP1111"/>
  <c r="BS1111" s="1"/>
  <c r="BP1115"/>
  <c r="BS1115" s="1"/>
  <c r="BP1119"/>
  <c r="BS1119" s="1"/>
  <c r="BP1123"/>
  <c r="BS1123" s="1"/>
  <c r="BP1127"/>
  <c r="BS1127" s="1"/>
  <c r="BP1131"/>
  <c r="BS1131" s="1"/>
  <c r="BP1135"/>
  <c r="BS1135" s="1"/>
  <c r="BP1139"/>
  <c r="BS1139" s="1"/>
  <c r="BP1143"/>
  <c r="BS1143" s="1"/>
  <c r="BP1147"/>
  <c r="BS1147" s="1"/>
  <c r="BP1151"/>
  <c r="BS1151" s="1"/>
  <c r="BP1155"/>
  <c r="BS1155" s="1"/>
  <c r="BP1159"/>
  <c r="BS1159" s="1"/>
  <c r="BP1163"/>
  <c r="BS1163" s="1"/>
  <c r="BP1167"/>
  <c r="BS1167" s="1"/>
  <c r="BP1171"/>
  <c r="BS1171" s="1"/>
  <c r="BP1175"/>
  <c r="BS1175" s="1"/>
  <c r="BP1179"/>
  <c r="BS1179" s="1"/>
  <c r="BP1183"/>
  <c r="BS1183" s="1"/>
  <c r="BP1187"/>
  <c r="BS1187" s="1"/>
  <c r="BP1191"/>
  <c r="BS1191" s="1"/>
  <c r="BP1195"/>
  <c r="BS1195" s="1"/>
  <c r="BP1199"/>
  <c r="BS1199" s="1"/>
  <c r="BP1203"/>
  <c r="BS1203" s="1"/>
  <c r="BP1207"/>
  <c r="BS1207" s="1"/>
  <c r="BP1211"/>
  <c r="BS1211" s="1"/>
  <c r="BP1215"/>
  <c r="BS1215" s="1"/>
  <c r="BP1219"/>
  <c r="BS1219" s="1"/>
  <c r="BP1223"/>
  <c r="BS1223" s="1"/>
  <c r="BP1227"/>
  <c r="BS1227" s="1"/>
  <c r="BP1231"/>
  <c r="BS1231" s="1"/>
  <c r="BP1235"/>
  <c r="BS1235" s="1"/>
  <c r="BP1239"/>
  <c r="BS1239" s="1"/>
  <c r="BP1243"/>
  <c r="BS1243" s="1"/>
  <c r="BP1247"/>
  <c r="BS1247" s="1"/>
  <c r="BP1251"/>
  <c r="BS1251" s="1"/>
  <c r="BP1255"/>
  <c r="BS1255" s="1"/>
  <c r="BP1263"/>
  <c r="BS1263" s="1"/>
  <c r="BP1275"/>
  <c r="BS1275" s="1"/>
  <c r="BP1295"/>
  <c r="BS1295" s="1"/>
  <c r="BP1299"/>
  <c r="BS1299" s="1"/>
  <c r="BP1302"/>
  <c r="BS1302" s="1"/>
  <c r="BP1308"/>
  <c r="BS1308" s="1"/>
  <c r="BP1314"/>
  <c r="BS1314" s="1"/>
  <c r="BP1320"/>
  <c r="BS1320" s="1"/>
  <c r="BP1326"/>
  <c r="BS1326" s="1"/>
  <c r="BP1330"/>
  <c r="BS1330" s="1"/>
  <c r="BP1338"/>
  <c r="BS1338" s="1"/>
  <c r="BP1300"/>
  <c r="BS1300" s="1"/>
  <c r="BP1014"/>
  <c r="BS1014" s="1"/>
  <c r="BP1101"/>
  <c r="BS1101" s="1"/>
  <c r="BP1225"/>
  <c r="BS1225" s="1"/>
  <c r="BP1229"/>
  <c r="BS1229" s="1"/>
  <c r="BP1233"/>
  <c r="BS1233" s="1"/>
  <c r="BP1237"/>
  <c r="BS1237" s="1"/>
  <c r="BP1241"/>
  <c r="BS1241" s="1"/>
  <c r="BP1245"/>
  <c r="BS1245" s="1"/>
  <c r="BP1249"/>
  <c r="BS1249" s="1"/>
  <c r="BP1253"/>
  <c r="BS1253" s="1"/>
  <c r="BP1257"/>
  <c r="BS1257" s="1"/>
  <c r="BP1261"/>
  <c r="BS1261" s="1"/>
  <c r="BP1265"/>
  <c r="BS1265" s="1"/>
  <c r="BP1269"/>
  <c r="BS1269" s="1"/>
  <c r="BP1273"/>
  <c r="BS1273" s="1"/>
  <c r="BP1292"/>
  <c r="BS1292" s="1"/>
  <c r="BP1296"/>
  <c r="BS1296" s="1"/>
  <c r="BP1271"/>
  <c r="BS1271" s="1"/>
  <c r="BP1304"/>
  <c r="BS1304" s="1"/>
  <c r="BP1310"/>
  <c r="BS1310" s="1"/>
  <c r="BP1316"/>
  <c r="BS1316" s="1"/>
  <c r="BP1324"/>
  <c r="BS1324" s="1"/>
  <c r="BP1328"/>
  <c r="BS1328" s="1"/>
  <c r="BP1332"/>
  <c r="BS1332" s="1"/>
  <c r="BP1336"/>
  <c r="BS1336" s="1"/>
  <c r="BP1010"/>
  <c r="BS1010" s="1"/>
  <c r="BP1018"/>
  <c r="BS1018" s="1"/>
  <c r="BP1024"/>
  <c r="BS1024" s="1"/>
  <c r="BP1028"/>
  <c r="BS1028" s="1"/>
  <c r="BP1032"/>
  <c r="BS1032" s="1"/>
  <c r="BP1036"/>
  <c r="BS1036" s="1"/>
  <c r="BP1040"/>
  <c r="BS1040" s="1"/>
  <c r="BP1044"/>
  <c r="BS1044" s="1"/>
  <c r="BP1048"/>
  <c r="BS1048" s="1"/>
  <c r="BP1052"/>
  <c r="BS1052" s="1"/>
  <c r="BP1056"/>
  <c r="BS1056" s="1"/>
  <c r="BP1060"/>
  <c r="BS1060" s="1"/>
  <c r="BP1064"/>
  <c r="BS1064" s="1"/>
  <c r="BP1068"/>
  <c r="BS1068" s="1"/>
  <c r="BP1072"/>
  <c r="BS1072" s="1"/>
  <c r="BP1076"/>
  <c r="BS1076" s="1"/>
  <c r="BP1080"/>
  <c r="BS1080" s="1"/>
  <c r="BP1084"/>
  <c r="BS1084" s="1"/>
  <c r="BP1088"/>
  <c r="BS1088" s="1"/>
  <c r="BP1092"/>
  <c r="BS1092" s="1"/>
  <c r="BP1096"/>
  <c r="BS1096" s="1"/>
  <c r="BP1100"/>
  <c r="BS1100" s="1"/>
  <c r="BP1104"/>
  <c r="BS1104" s="1"/>
  <c r="BP1108"/>
  <c r="BS1108" s="1"/>
  <c r="BP1112"/>
  <c r="BS1112" s="1"/>
  <c r="BP1116"/>
  <c r="BS1116" s="1"/>
  <c r="BP1120"/>
  <c r="BS1120" s="1"/>
  <c r="BP1124"/>
  <c r="BS1124" s="1"/>
  <c r="BP1128"/>
  <c r="BS1128" s="1"/>
  <c r="BP1132"/>
  <c r="BS1132" s="1"/>
  <c r="BP1136"/>
  <c r="BS1136" s="1"/>
  <c r="BP1140"/>
  <c r="BS1140" s="1"/>
  <c r="BP1144"/>
  <c r="BS1144" s="1"/>
  <c r="BP1148"/>
  <c r="BS1148" s="1"/>
  <c r="BP1152"/>
  <c r="BS1152" s="1"/>
  <c r="BP1156"/>
  <c r="BS1156" s="1"/>
  <c r="BP1160"/>
  <c r="BS1160" s="1"/>
  <c r="BP1164"/>
  <c r="BS1164" s="1"/>
  <c r="BP1168"/>
  <c r="BS1168" s="1"/>
  <c r="BP1172"/>
  <c r="BS1172" s="1"/>
  <c r="BP1176"/>
  <c r="BS1176" s="1"/>
  <c r="BP1180"/>
  <c r="BS1180" s="1"/>
  <c r="BP1184"/>
  <c r="BS1184" s="1"/>
  <c r="BP1188"/>
  <c r="BS1188" s="1"/>
  <c r="BP1192"/>
  <c r="BS1192" s="1"/>
  <c r="BP1196"/>
  <c r="BS1196" s="1"/>
  <c r="BP1200"/>
  <c r="BS1200" s="1"/>
  <c r="BP1204"/>
  <c r="BS1204" s="1"/>
  <c r="BP1208"/>
  <c r="BS1208" s="1"/>
  <c r="BP1212"/>
  <c r="BS1212" s="1"/>
  <c r="BP1216"/>
  <c r="BS1216" s="1"/>
  <c r="BP1220"/>
  <c r="BS1220" s="1"/>
  <c r="BP1224"/>
  <c r="BS1224" s="1"/>
  <c r="BP1228"/>
  <c r="BS1228" s="1"/>
  <c r="BP1232"/>
  <c r="BS1232" s="1"/>
  <c r="BP1236"/>
  <c r="BS1236" s="1"/>
  <c r="BP1240"/>
  <c r="BS1240" s="1"/>
  <c r="BP1244"/>
  <c r="BS1244" s="1"/>
  <c r="BP1248"/>
  <c r="BS1248" s="1"/>
  <c r="BP1252"/>
  <c r="BS1252" s="1"/>
  <c r="BP1256"/>
  <c r="BS1256" s="1"/>
  <c r="BP1260"/>
  <c r="BS1260" s="1"/>
  <c r="BP1264"/>
  <c r="BS1264" s="1"/>
  <c r="BP1268"/>
  <c r="BS1268" s="1"/>
  <c r="BP1272"/>
  <c r="BS1272" s="1"/>
  <c r="BP1276"/>
  <c r="BS1276" s="1"/>
  <c r="BP1280"/>
  <c r="BS1280" s="1"/>
  <c r="BP1284"/>
  <c r="BS1284" s="1"/>
  <c r="BP1288"/>
  <c r="BS1288" s="1"/>
  <c r="BP1259"/>
  <c r="BS1259" s="1"/>
  <c r="BP1267"/>
  <c r="BS1267" s="1"/>
  <c r="BP1279"/>
  <c r="BS1279" s="1"/>
  <c r="BP1283"/>
  <c r="BS1283" s="1"/>
  <c r="BP1287"/>
  <c r="BS1287" s="1"/>
  <c r="BP1291"/>
  <c r="BS1291" s="1"/>
  <c r="BP1306"/>
  <c r="BS1306" s="1"/>
  <c r="BP1312"/>
  <c r="BS1312" s="1"/>
  <c r="BP1318"/>
  <c r="BS1318" s="1"/>
  <c r="BP1322"/>
  <c r="BS1322" s="1"/>
  <c r="BP1334"/>
  <c r="BS1334" s="1"/>
  <c r="BP1337"/>
  <c r="BS1337" s="1"/>
  <c r="BP1305"/>
  <c r="BS1305" s="1"/>
  <c r="BP1282"/>
  <c r="BS1282" s="1"/>
  <c r="BP1214"/>
  <c r="BS1214" s="1"/>
  <c r="BP1194"/>
  <c r="BS1194" s="1"/>
  <c r="BP1150"/>
  <c r="BS1150" s="1"/>
  <c r="BP1130"/>
  <c r="BS1130" s="1"/>
  <c r="BP1086"/>
  <c r="BS1086" s="1"/>
  <c r="BP1074"/>
  <c r="BS1074" s="1"/>
  <c r="BP1323"/>
  <c r="BS1323" s="1"/>
  <c r="BP1274"/>
  <c r="BS1274" s="1"/>
  <c r="BP1234"/>
  <c r="BS1234" s="1"/>
  <c r="BP1213"/>
  <c r="BS1213" s="1"/>
  <c r="BP1190"/>
  <c r="BS1190" s="1"/>
  <c r="BP1169"/>
  <c r="BS1169" s="1"/>
  <c r="BP1149"/>
  <c r="BS1149" s="1"/>
  <c r="BP1126"/>
  <c r="BS1126" s="1"/>
  <c r="BP1106"/>
  <c r="BS1106" s="1"/>
  <c r="BP1085"/>
  <c r="BS1085" s="1"/>
  <c r="BP1315"/>
  <c r="BS1315" s="1"/>
  <c r="BP1289"/>
  <c r="BS1289" s="1"/>
  <c r="BP1246"/>
  <c r="BS1246" s="1"/>
  <c r="BP1206"/>
  <c r="BS1206" s="1"/>
  <c r="BP1186"/>
  <c r="BS1186" s="1"/>
  <c r="BP1122"/>
  <c r="BS1122" s="1"/>
  <c r="BP1313"/>
  <c r="BS1313" s="1"/>
  <c r="BP1266"/>
  <c r="BS1266" s="1"/>
  <c r="BP1221"/>
  <c r="BS1221" s="1"/>
  <c r="BP1178"/>
  <c r="BS1178" s="1"/>
  <c r="BP1157"/>
  <c r="BS1157" s="1"/>
  <c r="BP1113"/>
  <c r="BS1113" s="1"/>
  <c r="BP1093"/>
  <c r="BS1093" s="1"/>
  <c r="BP1066"/>
  <c r="BS1066" s="1"/>
  <c r="BP1058"/>
  <c r="BS1058" s="1"/>
  <c r="BP1053"/>
  <c r="BS1053" s="1"/>
  <c r="BP1042"/>
  <c r="BS1042" s="1"/>
  <c r="BP1037"/>
  <c r="BS1037" s="1"/>
  <c r="BP1026"/>
  <c r="BS1026" s="1"/>
  <c r="BP1017"/>
  <c r="BS1017" s="1"/>
  <c r="BP1005"/>
  <c r="BS1005" s="1"/>
  <c r="BP999"/>
  <c r="BS999" s="1"/>
  <c r="BP1329"/>
  <c r="BS1329" s="1"/>
  <c r="BP1298"/>
  <c r="BS1298" s="1"/>
  <c r="BP1210"/>
  <c r="BS1210" s="1"/>
  <c r="BP1166"/>
  <c r="BS1166" s="1"/>
  <c r="BP1146"/>
  <c r="BS1146" s="1"/>
  <c r="BP1081"/>
  <c r="BS1081" s="1"/>
  <c r="BP1069"/>
  <c r="BS1069" s="1"/>
  <c r="BP1317"/>
  <c r="BS1317" s="1"/>
  <c r="BP1290"/>
  <c r="BS1290" s="1"/>
  <c r="BP1185"/>
  <c r="BS1185" s="1"/>
  <c r="BP1165"/>
  <c r="BS1165" s="1"/>
  <c r="BP1142"/>
  <c r="BS1142" s="1"/>
  <c r="BP1121"/>
  <c r="BS1121" s="1"/>
  <c r="BP1309"/>
  <c r="BS1309" s="1"/>
  <c r="BP1285"/>
  <c r="BS1285" s="1"/>
  <c r="BP1222"/>
  <c r="BS1222" s="1"/>
  <c r="BP1202"/>
  <c r="BS1202" s="1"/>
  <c r="BP1158"/>
  <c r="BS1158" s="1"/>
  <c r="BP1137"/>
  <c r="BS1137" s="1"/>
  <c r="BP1117"/>
  <c r="BS1117" s="1"/>
  <c r="BP1335"/>
  <c r="BS1335" s="1"/>
  <c r="BP1303"/>
  <c r="BS1303" s="1"/>
  <c r="BP1281"/>
  <c r="BS1281" s="1"/>
  <c r="BP1193"/>
  <c r="BS1193" s="1"/>
  <c r="BP1173"/>
  <c r="BS1173" s="1"/>
  <c r="BP1129"/>
  <c r="BS1129" s="1"/>
  <c r="BP1109"/>
  <c r="BS1109" s="1"/>
  <c r="BP1073"/>
  <c r="BS1073" s="1"/>
  <c r="BP1065"/>
  <c r="BS1065" s="1"/>
  <c r="BP1057"/>
  <c r="BS1057" s="1"/>
  <c r="BP1046"/>
  <c r="BS1046" s="1"/>
  <c r="BP1041"/>
  <c r="BS1041" s="1"/>
  <c r="BP1030"/>
  <c r="BS1030" s="1"/>
  <c r="BP1025"/>
  <c r="BS1025" s="1"/>
  <c r="BP1021"/>
  <c r="BS1021" s="1"/>
  <c r="BP993"/>
  <c r="BS993" s="1"/>
  <c r="BP1321"/>
  <c r="BS1321" s="1"/>
  <c r="BP1182"/>
  <c r="BS1182" s="1"/>
  <c r="BP1162"/>
  <c r="BS1162" s="1"/>
  <c r="BP1118"/>
  <c r="BS1118" s="1"/>
  <c r="BP1098"/>
  <c r="BS1098" s="1"/>
  <c r="BP1307"/>
  <c r="BS1307" s="1"/>
  <c r="BP1262"/>
  <c r="BS1262" s="1"/>
  <c r="BP1242"/>
  <c r="BS1242" s="1"/>
  <c r="BP1201"/>
  <c r="BS1201" s="1"/>
  <c r="BP1181"/>
  <c r="BS1181" s="1"/>
  <c r="BP1138"/>
  <c r="BS1138" s="1"/>
  <c r="BP1094"/>
  <c r="BS1094" s="1"/>
  <c r="BP1331"/>
  <c r="BS1331" s="1"/>
  <c r="BP1278"/>
  <c r="BS1278" s="1"/>
  <c r="BP1218"/>
  <c r="BS1218" s="1"/>
  <c r="BP1154"/>
  <c r="BS1154" s="1"/>
  <c r="BP1133"/>
  <c r="BS1133" s="1"/>
  <c r="BP1110"/>
  <c r="BS1110" s="1"/>
  <c r="BP1090"/>
  <c r="BS1090" s="1"/>
  <c r="BP1327"/>
  <c r="BS1327" s="1"/>
  <c r="BP1297"/>
  <c r="BS1297" s="1"/>
  <c r="BP1277"/>
  <c r="BS1277" s="1"/>
  <c r="BP1254"/>
  <c r="BS1254" s="1"/>
  <c r="BP1230"/>
  <c r="BS1230" s="1"/>
  <c r="BP1209"/>
  <c r="BS1209" s="1"/>
  <c r="BP1189"/>
  <c r="BS1189" s="1"/>
  <c r="BP1145"/>
  <c r="BS1145" s="1"/>
  <c r="BP1125"/>
  <c r="BS1125" s="1"/>
  <c r="BP1102"/>
  <c r="BS1102" s="1"/>
  <c r="BP1082"/>
  <c r="BS1082" s="1"/>
  <c r="BP1070"/>
  <c r="BS1070" s="1"/>
  <c r="BP1062"/>
  <c r="BS1062" s="1"/>
  <c r="BP1050"/>
  <c r="BS1050" s="1"/>
  <c r="BP1045"/>
  <c r="BS1045" s="1"/>
  <c r="BP1034"/>
  <c r="BS1034" s="1"/>
  <c r="BP1029"/>
  <c r="BS1029" s="1"/>
  <c r="BP997"/>
  <c r="BS997" s="1"/>
  <c r="BP995"/>
  <c r="BS995" s="1"/>
  <c r="BP1311"/>
  <c r="BS1311" s="1"/>
  <c r="BP1286"/>
  <c r="BS1286" s="1"/>
  <c r="BP1198"/>
  <c r="BS1198" s="1"/>
  <c r="BP1177"/>
  <c r="BS1177" s="1"/>
  <c r="BP1134"/>
  <c r="BS1134" s="1"/>
  <c r="BP1114"/>
  <c r="BS1114" s="1"/>
  <c r="BP1077"/>
  <c r="BS1077" s="1"/>
  <c r="BP1333"/>
  <c r="BS1333" s="1"/>
  <c r="BP1301"/>
  <c r="BS1301" s="1"/>
  <c r="BP1258"/>
  <c r="BS1258" s="1"/>
  <c r="BP1238"/>
  <c r="BS1238" s="1"/>
  <c r="BP1217"/>
  <c r="BS1217" s="1"/>
  <c r="BP1197"/>
  <c r="BS1197" s="1"/>
  <c r="BP1174"/>
  <c r="BS1174" s="1"/>
  <c r="BP1153"/>
  <c r="BS1153" s="1"/>
  <c r="BP1089"/>
  <c r="BS1089" s="1"/>
  <c r="BP1325"/>
  <c r="BS1325" s="1"/>
  <c r="BP1294"/>
  <c r="BS1294" s="1"/>
  <c r="BP1170"/>
  <c r="BS1170" s="1"/>
  <c r="BP1105"/>
  <c r="BS1105" s="1"/>
  <c r="BP1319"/>
  <c r="BS1319" s="1"/>
  <c r="BP1293"/>
  <c r="BS1293" s="1"/>
  <c r="BP1270"/>
  <c r="BS1270" s="1"/>
  <c r="BP1250"/>
  <c r="BS1250" s="1"/>
  <c r="BP1226"/>
  <c r="BS1226" s="1"/>
  <c r="BP1205"/>
  <c r="BS1205" s="1"/>
  <c r="BP1161"/>
  <c r="BS1161" s="1"/>
  <c r="BP1141"/>
  <c r="BS1141" s="1"/>
  <c r="BP1097"/>
  <c r="BS1097" s="1"/>
  <c r="BP1078"/>
  <c r="BS1078" s="1"/>
  <c r="BP1061"/>
  <c r="BS1061" s="1"/>
  <c r="BP1054"/>
  <c r="BS1054" s="1"/>
  <c r="BP1049"/>
  <c r="BS1049" s="1"/>
  <c r="BP1038"/>
  <c r="BS1038" s="1"/>
  <c r="BP1033"/>
  <c r="BS1033" s="1"/>
  <c r="BP1022"/>
  <c r="BS1022" s="1"/>
  <c r="BP1016"/>
  <c r="BS1016" s="1"/>
  <c r="BP1009"/>
  <c r="BS1009" s="1"/>
  <c r="BP1020"/>
  <c r="BS1020" s="1"/>
  <c r="BP1013"/>
  <c r="BS1013" s="1"/>
  <c r="BP1001"/>
  <c r="BS1001" s="1"/>
  <c r="AH158" i="33"/>
  <c r="AH11"/>
  <c r="BR4" i="24"/>
  <c r="BP4"/>
  <c r="BQ4"/>
  <c r="BR5"/>
  <c r="BP5"/>
  <c r="BQ5"/>
  <c r="BP6"/>
  <c r="BQ6"/>
  <c r="BR6"/>
  <c r="BP7"/>
  <c r="BQ7"/>
  <c r="BR7"/>
  <c r="BQ8"/>
  <c r="BR8"/>
  <c r="BP8"/>
  <c r="BQ9"/>
  <c r="BR9"/>
  <c r="BP9"/>
  <c r="BR10"/>
  <c r="BQ10"/>
  <c r="BP10"/>
  <c r="BP11"/>
  <c r="BQ11"/>
  <c r="BR11"/>
  <c r="BP12"/>
  <c r="BQ12"/>
  <c r="BR12"/>
  <c r="BP13"/>
  <c r="BQ13"/>
  <c r="BR13"/>
  <c r="BQ14"/>
  <c r="BR14"/>
  <c r="BP14"/>
  <c r="BR15"/>
  <c r="BQ15"/>
  <c r="BP15"/>
  <c r="BQ16"/>
  <c r="BR16"/>
  <c r="BP16"/>
  <c r="BP17"/>
  <c r="BQ17"/>
  <c r="BR17"/>
  <c r="BP18"/>
  <c r="BQ18"/>
  <c r="BR18"/>
  <c r="BQ19"/>
  <c r="BR19"/>
  <c r="BP19"/>
  <c r="BR20"/>
  <c r="BP20"/>
  <c r="BQ20"/>
  <c r="BR21"/>
  <c r="BQ21"/>
  <c r="BP21"/>
  <c r="BP22"/>
  <c r="BR22"/>
  <c r="BQ22"/>
  <c r="BP23"/>
  <c r="BQ23"/>
  <c r="BR23"/>
  <c r="BP24"/>
  <c r="BQ24"/>
  <c r="BR24"/>
  <c r="BQ25"/>
  <c r="BR25"/>
  <c r="BP25"/>
  <c r="BR26"/>
  <c r="BP26"/>
  <c r="BQ26"/>
  <c r="BP27"/>
  <c r="BR27"/>
  <c r="BQ27"/>
  <c r="BR28"/>
  <c r="BQ28"/>
  <c r="BP28"/>
  <c r="BP29"/>
  <c r="BQ29"/>
  <c r="BR29"/>
  <c r="BQ30"/>
  <c r="BR30"/>
  <c r="BP30"/>
  <c r="BR31"/>
  <c r="BP31"/>
  <c r="BQ31"/>
  <c r="BP32"/>
  <c r="BQ32"/>
  <c r="BR32"/>
  <c r="BP33"/>
  <c r="BR33"/>
  <c r="BQ33"/>
  <c r="BP34"/>
  <c r="BQ34"/>
  <c r="BR34"/>
  <c r="BQ35"/>
  <c r="BR35"/>
  <c r="BP35"/>
  <c r="BP36"/>
  <c r="BQ36"/>
  <c r="BR36"/>
  <c r="BR37"/>
  <c r="BP37"/>
  <c r="BQ37"/>
  <c r="BP38"/>
  <c r="BQ38"/>
  <c r="BR38"/>
  <c r="AH48" i="33"/>
  <c r="AH194"/>
  <c r="AH26"/>
  <c r="AH151"/>
  <c r="AH122"/>
  <c r="AH51"/>
  <c r="AH27"/>
  <c r="AH61"/>
  <c r="AH129"/>
  <c r="AH127"/>
  <c r="AH128"/>
  <c r="AH15"/>
  <c r="AH16"/>
  <c r="AH34"/>
  <c r="AH93"/>
  <c r="AH95"/>
  <c r="AH191"/>
  <c r="AH94"/>
  <c r="AH195"/>
  <c r="AH10"/>
  <c r="AH14"/>
  <c r="AH19"/>
  <c r="AH23"/>
  <c r="AH29"/>
  <c r="AH36"/>
  <c r="AH39"/>
  <c r="AH43"/>
  <c r="AH47"/>
  <c r="AH52"/>
  <c r="AH56"/>
  <c r="AH59"/>
  <c r="AH63"/>
  <c r="AH67"/>
  <c r="AH71"/>
  <c r="AH78"/>
  <c r="AH82"/>
  <c r="AH85"/>
  <c r="AH98"/>
  <c r="AH102"/>
  <c r="AH106"/>
  <c r="AH110"/>
  <c r="AH114"/>
  <c r="AH118"/>
  <c r="AH121"/>
  <c r="AH126"/>
  <c r="AH133"/>
  <c r="AH137"/>
  <c r="AH141"/>
  <c r="AH145"/>
  <c r="AH154"/>
  <c r="AH159"/>
  <c r="AH162"/>
  <c r="AH168"/>
  <c r="AH172"/>
  <c r="AH176"/>
  <c r="AH185"/>
  <c r="AH189"/>
  <c r="AH6"/>
  <c r="AH2"/>
  <c r="AH7"/>
  <c r="AH24"/>
  <c r="AH30"/>
  <c r="AH33"/>
  <c r="AH40"/>
  <c r="AH44"/>
  <c r="AH49"/>
  <c r="AH53"/>
  <c r="AH60"/>
  <c r="AH64"/>
  <c r="AH68"/>
  <c r="AH72"/>
  <c r="AH76"/>
  <c r="AH79"/>
  <c r="AH83"/>
  <c r="AH86"/>
  <c r="AH89"/>
  <c r="AH92"/>
  <c r="AH99"/>
  <c r="AH103"/>
  <c r="AH107"/>
  <c r="AH111"/>
  <c r="AH115"/>
  <c r="AH119"/>
  <c r="AH123"/>
  <c r="AH130"/>
  <c r="AH134"/>
  <c r="AH138"/>
  <c r="AH142"/>
  <c r="AH146"/>
  <c r="AH150"/>
  <c r="AH155"/>
  <c r="AH163"/>
  <c r="AH165"/>
  <c r="AH169"/>
  <c r="AH177"/>
  <c r="AH181"/>
  <c r="AH186"/>
  <c r="AH190"/>
  <c r="AH8"/>
  <c r="AH12"/>
  <c r="AH17"/>
  <c r="AH21"/>
  <c r="AH25"/>
  <c r="AH31"/>
  <c r="AH35"/>
  <c r="AH37"/>
  <c r="AH45"/>
  <c r="AH50"/>
  <c r="AH54"/>
  <c r="AH57"/>
  <c r="AH65"/>
  <c r="AH73"/>
  <c r="AH77"/>
  <c r="AH80"/>
  <c r="AH84"/>
  <c r="AH87"/>
  <c r="AH90"/>
  <c r="AH96"/>
  <c r="AH100"/>
  <c r="AH104"/>
  <c r="AH108"/>
  <c r="AH112"/>
  <c r="AH116"/>
  <c r="AH131"/>
  <c r="AH135"/>
  <c r="AH143"/>
  <c r="AH147"/>
  <c r="AH152"/>
  <c r="AH160"/>
  <c r="AH166"/>
  <c r="AH170"/>
  <c r="AH174"/>
  <c r="AH182"/>
  <c r="AH187"/>
  <c r="AH192"/>
  <c r="AH9"/>
  <c r="AH13"/>
  <c r="AH18"/>
  <c r="AH22"/>
  <c r="AH28"/>
  <c r="AH32"/>
  <c r="AH38"/>
  <c r="AH42"/>
  <c r="AH46"/>
  <c r="AH55"/>
  <c r="AH58"/>
  <c r="AH62"/>
  <c r="AH66"/>
  <c r="AH70"/>
  <c r="AH74"/>
  <c r="AH81"/>
  <c r="AH88"/>
  <c r="AH91"/>
  <c r="AH97"/>
  <c r="AH101"/>
  <c r="AH105"/>
  <c r="AH109"/>
  <c r="AH113"/>
  <c r="AH120"/>
  <c r="AH125"/>
  <c r="AH132"/>
  <c r="AH136"/>
  <c r="AH140"/>
  <c r="AH148"/>
  <c r="AH153"/>
  <c r="AH157"/>
  <c r="AH161"/>
  <c r="AH167"/>
  <c r="AH171"/>
  <c r="AH175"/>
  <c r="AH179"/>
  <c r="AH183"/>
  <c r="AH188"/>
  <c r="AH193"/>
  <c r="BQ3" i="24"/>
  <c r="BP3"/>
  <c r="BR3"/>
  <c r="S39" i="33"/>
  <c r="AL39" s="1"/>
  <c r="AA39"/>
  <c r="AB39" s="1"/>
  <c r="AD39"/>
  <c r="M217" i="14"/>
  <c r="L217"/>
  <c r="K217"/>
  <c r="J217"/>
  <c r="H217"/>
  <c r="G217"/>
  <c r="F217"/>
  <c r="E217"/>
  <c r="D217"/>
  <c r="C217"/>
  <c r="C216"/>
  <c r="BS412" i="24" l="1"/>
  <c r="BS519"/>
  <c r="BS363"/>
  <c r="BS169"/>
  <c r="BS101"/>
  <c r="BS278"/>
  <c r="BS71"/>
  <c r="BS728"/>
  <c r="BS425"/>
  <c r="BS420"/>
  <c r="BS571"/>
  <c r="BS255"/>
  <c r="BS907"/>
  <c r="BS974"/>
  <c r="BS970"/>
  <c r="BS908"/>
  <c r="BS792"/>
  <c r="BS155"/>
  <c r="BS136"/>
  <c r="BS132"/>
  <c r="BS90"/>
  <c r="BS52"/>
  <c r="BS865"/>
  <c r="BS708"/>
  <c r="BS570"/>
  <c r="BS496"/>
  <c r="BS160"/>
  <c r="BS55"/>
  <c r="BS39"/>
  <c r="BS953"/>
  <c r="BS939"/>
  <c r="BS903"/>
  <c r="BS424"/>
  <c r="BS371"/>
  <c r="BS353"/>
  <c r="BS263"/>
  <c r="BS239"/>
  <c r="BS92"/>
  <c r="BS69"/>
  <c r="BS151"/>
  <c r="BS796"/>
  <c r="BS779"/>
  <c r="BS445"/>
  <c r="BS387"/>
  <c r="BS82"/>
  <c r="BS114"/>
  <c r="BS93"/>
  <c r="BS833"/>
  <c r="BS906"/>
  <c r="BS766"/>
  <c r="BS575"/>
  <c r="BS654"/>
  <c r="BS514"/>
  <c r="BS433"/>
  <c r="BS344"/>
  <c r="BS206"/>
  <c r="BS857"/>
  <c r="BS635"/>
  <c r="BS392"/>
  <c r="BS914"/>
  <c r="BS457"/>
  <c r="BS583"/>
  <c r="BS167"/>
  <c r="BS775"/>
  <c r="BS759"/>
  <c r="BS720"/>
  <c r="BS646"/>
  <c r="BS628"/>
  <c r="BS268"/>
  <c r="BS264"/>
  <c r="BS244"/>
  <c r="BS228"/>
  <c r="BS523"/>
  <c r="BS518"/>
  <c r="BS544"/>
  <c r="BS510"/>
  <c r="BS147"/>
  <c r="BS788"/>
  <c r="BS771"/>
  <c r="BS711"/>
  <c r="BS442"/>
  <c r="BS312"/>
  <c r="BS40"/>
  <c r="BS503"/>
  <c r="BS606"/>
  <c r="BS602"/>
  <c r="BS507"/>
  <c r="BS382"/>
  <c r="BS346"/>
  <c r="BS337"/>
  <c r="BS310"/>
  <c r="BS262"/>
  <c r="BS154"/>
  <c r="BS62"/>
  <c r="BS34"/>
  <c r="BS18"/>
  <c r="BS991"/>
  <c r="BS973"/>
  <c r="BS904"/>
  <c r="BS901"/>
  <c r="BS806"/>
  <c r="BS375"/>
  <c r="BS977"/>
  <c r="BS776"/>
  <c r="BS702"/>
  <c r="BS686"/>
  <c r="BS668"/>
  <c r="BS582"/>
  <c r="BS270"/>
  <c r="BS554"/>
  <c r="BS42"/>
  <c r="BS599"/>
  <c r="BS824"/>
  <c r="BS562"/>
  <c r="BS557"/>
  <c r="BS868"/>
  <c r="BS859"/>
  <c r="BS573"/>
  <c r="BS453"/>
  <c r="BS732"/>
  <c r="BS261"/>
  <c r="BS590"/>
  <c r="BS522"/>
  <c r="BS516"/>
  <c r="BS64"/>
  <c r="BS50"/>
  <c r="BS46"/>
  <c r="BS877"/>
  <c r="BS306"/>
  <c r="BS614"/>
  <c r="BS579"/>
  <c r="BS313"/>
  <c r="BS293"/>
  <c r="BS276"/>
  <c r="BS509"/>
  <c r="BS483"/>
  <c r="BS456"/>
  <c r="BS437"/>
  <c r="BS362"/>
  <c r="BS356"/>
  <c r="BS339"/>
  <c r="BS321"/>
  <c r="BS302"/>
  <c r="BS108"/>
  <c r="BS619"/>
  <c r="BS208"/>
  <c r="BS156"/>
  <c r="BS61"/>
  <c r="BS45"/>
  <c r="BS929"/>
  <c r="BS873"/>
  <c r="BS809"/>
  <c r="BS645"/>
  <c r="BS446"/>
  <c r="BS429"/>
  <c r="BS416"/>
  <c r="BS377"/>
  <c r="BS561"/>
  <c r="BS411"/>
  <c r="BS348"/>
  <c r="BS334"/>
  <c r="BS568"/>
  <c r="BS204"/>
  <c r="BS150"/>
  <c r="BS525"/>
  <c r="BS436"/>
  <c r="BS372"/>
  <c r="BS358"/>
  <c r="BS336"/>
  <c r="BS320"/>
  <c r="BS230"/>
  <c r="BS177"/>
  <c r="BS158"/>
  <c r="BS769"/>
  <c r="BS705"/>
  <c r="BS966"/>
  <c r="BS969"/>
  <c r="BS952"/>
  <c r="BS912"/>
  <c r="BS911"/>
  <c r="BS909"/>
  <c r="BS902"/>
  <c r="BS872"/>
  <c r="BS725"/>
  <c r="BS665"/>
  <c r="BS438"/>
  <c r="BS357"/>
  <c r="BS347"/>
  <c r="BS338"/>
  <c r="BS203"/>
  <c r="BS83"/>
  <c r="BS783"/>
  <c r="BS736"/>
  <c r="BS715"/>
  <c r="BS574"/>
  <c r="BS538"/>
  <c r="BS488"/>
  <c r="BS122"/>
  <c r="BS102"/>
  <c r="BS44"/>
  <c r="BS631"/>
  <c r="BS834"/>
  <c r="BS540"/>
  <c r="BS283"/>
  <c r="BS96"/>
  <c r="BS77"/>
  <c r="BS860"/>
  <c r="BS761"/>
  <c r="BS296"/>
  <c r="BS291"/>
  <c r="BS275"/>
  <c r="BS221"/>
  <c r="BS51"/>
  <c r="BS853"/>
  <c r="BS366"/>
  <c r="BS253"/>
  <c r="BS165"/>
  <c r="BS541"/>
  <c r="BS490"/>
  <c r="BS486"/>
  <c r="BS801"/>
  <c r="BS883"/>
  <c r="BS820"/>
  <c r="BS688"/>
  <c r="BS566"/>
  <c r="BS553"/>
  <c r="BS430"/>
  <c r="BS972"/>
  <c r="BS968"/>
  <c r="BS915"/>
  <c r="BS910"/>
  <c r="BS905"/>
  <c r="BS870"/>
  <c r="BS780"/>
  <c r="BS745"/>
  <c r="BS589"/>
  <c r="BS569"/>
  <c r="BS197"/>
  <c r="BS800"/>
  <c r="BS390"/>
  <c r="BS365"/>
  <c r="BS294"/>
  <c r="BS277"/>
  <c r="BS274"/>
  <c r="BS266"/>
  <c r="BS887"/>
  <c r="BS603"/>
  <c r="BS580"/>
  <c r="BS418"/>
  <c r="BS396"/>
  <c r="BS117"/>
  <c r="BS185"/>
  <c r="BS105"/>
  <c r="BS673"/>
  <c r="BS216"/>
  <c r="BS174"/>
  <c r="BS142"/>
  <c r="BS80"/>
  <c r="BS60"/>
  <c r="BS816"/>
  <c r="BS799"/>
  <c r="BS764"/>
  <c r="BS748"/>
  <c r="BS713"/>
  <c r="BS626"/>
  <c r="BS545"/>
  <c r="BS441"/>
  <c r="BS360"/>
  <c r="BS341"/>
  <c r="BS288"/>
  <c r="BS242"/>
  <c r="BS210"/>
  <c r="BS945"/>
  <c r="BS885"/>
  <c r="BS426"/>
  <c r="BS754"/>
  <c r="BS633"/>
  <c r="BS724"/>
  <c r="BS825"/>
  <c r="BS265"/>
  <c r="BS246"/>
  <c r="BS739"/>
  <c r="BS723"/>
  <c r="BS680"/>
  <c r="BS670"/>
  <c r="BS19"/>
  <c r="BS965"/>
  <c r="BS943"/>
  <c r="BS942"/>
  <c r="BS938"/>
  <c r="BS934"/>
  <c r="BS930"/>
  <c r="BS925"/>
  <c r="BS900"/>
  <c r="BS898"/>
  <c r="BS893"/>
  <c r="BS890"/>
  <c r="BS861"/>
  <c r="BS844"/>
  <c r="BS823"/>
  <c r="BS793"/>
  <c r="BS763"/>
  <c r="BS682"/>
  <c r="BS389"/>
  <c r="BS342"/>
  <c r="BS332"/>
  <c r="BS322"/>
  <c r="BS299"/>
  <c r="BS193"/>
  <c r="BS247"/>
  <c r="BS897"/>
  <c r="BS755"/>
  <c r="BS618"/>
  <c r="BS245"/>
  <c r="BS241"/>
  <c r="BS227"/>
  <c r="BS170"/>
  <c r="BS112"/>
  <c r="BS70"/>
  <c r="BS407"/>
  <c r="BS804"/>
  <c r="BS791"/>
  <c r="BS786"/>
  <c r="BS774"/>
  <c r="BS756"/>
  <c r="BS740"/>
  <c r="BS717"/>
  <c r="BS709"/>
  <c r="BS693"/>
  <c r="BS687"/>
  <c r="BS595"/>
  <c r="BS549"/>
  <c r="BS526"/>
  <c r="BS513"/>
  <c r="BS400"/>
  <c r="BS369"/>
  <c r="BS889"/>
  <c r="BS777"/>
  <c r="BS675"/>
  <c r="BS629"/>
  <c r="BS585"/>
  <c r="BS134"/>
  <c r="BS54"/>
  <c r="BS99"/>
  <c r="BS785"/>
  <c r="BS607"/>
  <c r="BS359"/>
  <c r="BS271"/>
  <c r="BS191"/>
  <c r="BS559"/>
  <c r="BS199"/>
  <c r="BS91"/>
  <c r="BS223"/>
  <c r="BS527"/>
  <c r="BS207"/>
  <c r="BS949"/>
  <c r="BS919"/>
  <c r="BS466"/>
  <c r="BS401"/>
  <c r="BS289"/>
  <c r="BS273"/>
  <c r="BS978"/>
  <c r="BS971"/>
  <c r="BS960"/>
  <c r="BS958"/>
  <c r="BS954"/>
  <c r="BS767"/>
  <c r="BS695"/>
  <c r="BS642"/>
  <c r="BS597"/>
  <c r="BS515"/>
  <c r="BS981"/>
  <c r="BS979"/>
  <c r="BS27"/>
  <c r="BS23"/>
  <c r="BS992"/>
  <c r="BS988"/>
  <c r="BS984"/>
  <c r="BS982"/>
  <c r="BS976"/>
  <c r="BS975"/>
  <c r="BS967"/>
  <c r="BS964"/>
  <c r="BS959"/>
  <c r="BS955"/>
  <c r="BS951"/>
  <c r="BS947"/>
  <c r="BS946"/>
  <c r="BS941"/>
  <c r="BS933"/>
  <c r="BS886"/>
  <c r="BS840"/>
  <c r="BS835"/>
  <c r="BS832"/>
  <c r="BS819"/>
  <c r="BS784"/>
  <c r="BS772"/>
  <c r="BS741"/>
  <c r="BS678"/>
  <c r="BS609"/>
  <c r="BS537"/>
  <c r="BS476"/>
  <c r="BS448"/>
  <c r="BS410"/>
  <c r="BS397"/>
  <c r="BS888"/>
  <c r="BS880"/>
  <c r="BS542"/>
  <c r="BS703"/>
  <c r="BS189"/>
  <c r="BS176"/>
  <c r="BS881"/>
  <c r="BS127"/>
  <c r="BS87"/>
  <c r="BS383"/>
  <c r="BS73"/>
  <c r="BS53"/>
  <c r="BS719"/>
  <c r="BS316"/>
  <c r="BS812"/>
  <c r="BS722"/>
  <c r="BS498"/>
  <c r="BS481"/>
  <c r="BS432"/>
  <c r="BS408"/>
  <c r="BS378"/>
  <c r="BS292"/>
  <c r="BS168"/>
  <c r="BS104"/>
  <c r="BS59"/>
  <c r="BS867"/>
  <c r="BS843"/>
  <c r="BS837"/>
  <c r="BS807"/>
  <c r="BS790"/>
  <c r="BS787"/>
  <c r="BS747"/>
  <c r="BS666"/>
  <c r="BS521"/>
  <c r="BS493"/>
  <c r="BS484"/>
  <c r="BS468"/>
  <c r="BS450"/>
  <c r="BS440"/>
  <c r="BS409"/>
  <c r="BS388"/>
  <c r="BS349"/>
  <c r="BS331"/>
  <c r="BS315"/>
  <c r="BS282"/>
  <c r="BS226"/>
  <c r="BS213"/>
  <c r="BS196"/>
  <c r="BS173"/>
  <c r="BS98"/>
  <c r="BS72"/>
  <c r="BS737"/>
  <c r="BS67"/>
  <c r="BS689"/>
  <c r="BS415"/>
  <c r="BS647"/>
  <c r="BS111"/>
  <c r="BS75"/>
  <c r="BS511"/>
  <c r="BS351"/>
  <c r="BS615"/>
  <c r="BS495"/>
  <c r="BS455"/>
  <c r="BS327"/>
  <c r="BS143"/>
  <c r="BS103"/>
  <c r="BS116"/>
  <c r="BS94"/>
  <c r="BS57"/>
  <c r="BS41"/>
  <c r="BS672"/>
  <c r="BS613"/>
  <c r="BS474"/>
  <c r="BS194"/>
  <c r="BS131"/>
  <c r="BS795"/>
  <c r="BS329"/>
  <c r="BS318"/>
  <c r="BS300"/>
  <c r="BS172"/>
  <c r="BS120"/>
  <c r="BS286"/>
  <c r="BS145"/>
  <c r="BS567"/>
  <c r="BS311"/>
  <c r="BS491"/>
  <c r="BS443"/>
  <c r="BS419"/>
  <c r="BS406"/>
  <c r="BS385"/>
  <c r="BS361"/>
  <c r="BS352"/>
  <c r="BS317"/>
  <c r="BS280"/>
  <c r="BS259"/>
  <c r="BS121"/>
  <c r="BS84"/>
  <c r="BS535"/>
  <c r="BS913"/>
  <c r="BS758"/>
  <c r="BS742"/>
  <c r="BS610"/>
  <c r="BS596"/>
  <c r="BS533"/>
  <c r="BS505"/>
  <c r="BS478"/>
  <c r="BS469"/>
  <c r="BS307"/>
  <c r="BS250"/>
  <c r="BS232"/>
  <c r="BS198"/>
  <c r="BS179"/>
  <c r="BS166"/>
  <c r="BS85"/>
  <c r="BS961"/>
  <c r="BS808"/>
  <c r="BS768"/>
  <c r="BS752"/>
  <c r="BS735"/>
  <c r="BS679"/>
  <c r="BS611"/>
  <c r="BS461"/>
  <c r="BS421"/>
  <c r="BS417"/>
  <c r="BS403"/>
  <c r="BS354"/>
  <c r="BS305"/>
  <c r="BS269"/>
  <c r="BS251"/>
  <c r="BS222"/>
  <c r="BS88"/>
  <c r="BS343"/>
  <c r="BS899"/>
  <c r="BS871"/>
  <c r="BS847"/>
  <c r="BS815"/>
  <c r="BS731"/>
  <c r="BS714"/>
  <c r="BS659"/>
  <c r="BS634"/>
  <c r="BS616"/>
  <c r="BS587"/>
  <c r="BS381"/>
  <c r="BS340"/>
  <c r="BS324"/>
  <c r="BS258"/>
  <c r="BS248"/>
  <c r="BS235"/>
  <c r="BS182"/>
  <c r="BS164"/>
  <c r="BS140"/>
  <c r="BS47"/>
  <c r="BS43"/>
  <c r="BS551"/>
  <c r="BS36"/>
  <c r="BS963"/>
  <c r="BS17"/>
  <c r="BS14"/>
  <c r="BS12"/>
  <c r="BS10"/>
  <c r="BS5"/>
  <c r="BS990"/>
  <c r="BS989"/>
  <c r="BS987"/>
  <c r="BS985"/>
  <c r="BS983"/>
  <c r="BS937"/>
  <c r="BS896"/>
  <c r="BS892"/>
  <c r="BS866"/>
  <c r="BS856"/>
  <c r="BS986"/>
  <c r="BS962"/>
  <c r="BS957"/>
  <c r="BS944"/>
  <c r="BS940"/>
  <c r="BS935"/>
  <c r="BS931"/>
  <c r="BS926"/>
  <c r="BS923"/>
  <c r="BS921"/>
  <c r="BS917"/>
  <c r="BS956"/>
  <c r="BS950"/>
  <c r="BS936"/>
  <c r="BS928"/>
  <c r="BS927"/>
  <c r="BS924"/>
  <c r="BS922"/>
  <c r="BS920"/>
  <c r="BS918"/>
  <c r="BS916"/>
  <c r="BS895"/>
  <c r="BS894"/>
  <c r="BS891"/>
  <c r="BS882"/>
  <c r="BS863"/>
  <c r="BS848"/>
  <c r="BS750"/>
  <c r="BS729"/>
  <c r="BS707"/>
  <c r="BS691"/>
  <c r="BS655"/>
  <c r="BS638"/>
  <c r="BS564"/>
  <c r="BS547"/>
  <c r="BS500"/>
  <c r="BS462"/>
  <c r="BS414"/>
  <c r="BS379"/>
  <c r="BS326"/>
  <c r="BS308"/>
  <c r="BS284"/>
  <c r="BS249"/>
  <c r="BS161"/>
  <c r="BS144"/>
  <c r="BS137"/>
  <c r="BS128"/>
  <c r="BS100"/>
  <c r="BS850"/>
  <c r="BS839"/>
  <c r="BS827"/>
  <c r="BS822"/>
  <c r="BS650"/>
  <c r="BS600"/>
  <c r="BS555"/>
  <c r="BS402"/>
  <c r="BS398"/>
  <c r="BS325"/>
  <c r="BS290"/>
  <c r="BS220"/>
  <c r="BS188"/>
  <c r="BS148"/>
  <c r="BS126"/>
  <c r="BS106"/>
  <c r="BS66"/>
  <c r="BS279"/>
  <c r="BS851"/>
  <c r="BS683"/>
  <c r="BS667"/>
  <c r="BS652"/>
  <c r="BS630"/>
  <c r="BS531"/>
  <c r="BS452"/>
  <c r="BS256"/>
  <c r="BS229"/>
  <c r="BS214"/>
  <c r="BS187"/>
  <c r="BS178"/>
  <c r="BS89"/>
  <c r="BS78"/>
  <c r="BS845"/>
  <c r="BS810"/>
  <c r="BS733"/>
  <c r="BS699"/>
  <c r="BS669"/>
  <c r="BS651"/>
  <c r="BS605"/>
  <c r="BS601"/>
  <c r="BS482"/>
  <c r="BS470"/>
  <c r="BS428"/>
  <c r="BS394"/>
  <c r="BS237"/>
  <c r="BS217"/>
  <c r="BS212"/>
  <c r="BS171"/>
  <c r="BS152"/>
  <c r="BS133"/>
  <c r="BS110"/>
  <c r="BS65"/>
  <c r="BS49"/>
  <c r="BS836"/>
  <c r="BS831"/>
  <c r="BS813"/>
  <c r="BS694"/>
  <c r="BS677"/>
  <c r="BS641"/>
  <c r="BS627"/>
  <c r="BS588"/>
  <c r="BS546"/>
  <c r="BS529"/>
  <c r="BS460"/>
  <c r="BS405"/>
  <c r="BS298"/>
  <c r="BS224"/>
  <c r="BS211"/>
  <c r="BS162"/>
  <c r="BS157"/>
  <c r="BS138"/>
  <c r="BS118"/>
  <c r="BS97"/>
  <c r="BS74"/>
  <c r="BS434"/>
  <c r="BS68"/>
  <c r="BS749"/>
  <c r="BS664"/>
  <c r="BS632"/>
  <c r="BS622"/>
  <c r="BS550"/>
  <c r="BS465"/>
  <c r="BS254"/>
  <c r="BS236"/>
  <c r="BS726"/>
  <c r="BS676"/>
  <c r="BS648"/>
  <c r="BS502"/>
  <c r="BS477"/>
  <c r="BS753"/>
  <c r="BS657"/>
  <c r="BS543"/>
  <c r="BS487"/>
  <c r="BS391"/>
  <c r="BS303"/>
  <c r="BS139"/>
  <c r="BS639"/>
  <c r="BS287"/>
  <c r="BS135"/>
  <c r="BS119"/>
  <c r="BS95"/>
  <c r="BS367"/>
  <c r="BS295"/>
  <c r="BS79"/>
  <c r="BS473"/>
  <c r="BS467"/>
  <c r="BS449"/>
  <c r="BS350"/>
  <c r="BS314"/>
  <c r="BS238"/>
  <c r="BS234"/>
  <c r="BS141"/>
  <c r="BS879"/>
  <c r="BS869"/>
  <c r="BS855"/>
  <c r="BS828"/>
  <c r="BS811"/>
  <c r="BS743"/>
  <c r="BS727"/>
  <c r="BS697"/>
  <c r="BS684"/>
  <c r="BS663"/>
  <c r="BS644"/>
  <c r="BS612"/>
  <c r="BS504"/>
  <c r="BS480"/>
  <c r="BS464"/>
  <c r="BS444"/>
  <c r="BS393"/>
  <c r="BS301"/>
  <c r="BS243"/>
  <c r="BS205"/>
  <c r="BS190"/>
  <c r="BS129"/>
  <c r="BS109"/>
  <c r="BS86"/>
  <c r="BS58"/>
  <c r="BS183"/>
  <c r="BS231"/>
  <c r="BS107"/>
  <c r="BS471"/>
  <c r="BS215"/>
  <c r="BS852"/>
  <c r="BS625"/>
  <c r="BS475"/>
  <c r="BS124"/>
  <c r="BS81"/>
  <c r="BS56"/>
  <c r="BS760"/>
  <c r="BS744"/>
  <c r="BS671"/>
  <c r="BS662"/>
  <c r="BS656"/>
  <c r="BS643"/>
  <c r="BS563"/>
  <c r="BS558"/>
  <c r="BS494"/>
  <c r="BS413"/>
  <c r="BS364"/>
  <c r="BS333"/>
  <c r="BS323"/>
  <c r="BS260"/>
  <c r="BS225"/>
  <c r="BS218"/>
  <c r="BS192"/>
  <c r="BS181"/>
  <c r="BS130"/>
  <c r="BS875"/>
  <c r="BS841"/>
  <c r="BS803"/>
  <c r="BS782"/>
  <c r="BS751"/>
  <c r="BS734"/>
  <c r="BS718"/>
  <c r="BS710"/>
  <c r="BS704"/>
  <c r="BS620"/>
  <c r="BS598"/>
  <c r="BS539"/>
  <c r="BS512"/>
  <c r="BS499"/>
  <c r="BS489"/>
  <c r="BS472"/>
  <c r="BS422"/>
  <c r="BS404"/>
  <c r="BS345"/>
  <c r="BS328"/>
  <c r="BS309"/>
  <c r="BS272"/>
  <c r="BS267"/>
  <c r="BS252"/>
  <c r="BS209"/>
  <c r="BS201"/>
  <c r="BS149"/>
  <c r="BS439"/>
  <c r="BS849"/>
  <c r="BS817"/>
  <c r="BS721"/>
  <c r="BS623"/>
  <c r="BS319"/>
  <c r="BS159"/>
  <c r="BS431"/>
  <c r="BS335"/>
  <c r="BS591"/>
  <c r="BS423"/>
  <c r="BS399"/>
  <c r="BS63"/>
  <c r="BS33"/>
  <c r="BS30"/>
  <c r="BS24"/>
  <c r="BS15"/>
  <c r="BS13"/>
  <c r="BS11"/>
  <c r="BS980"/>
  <c r="BS814"/>
  <c r="BS789"/>
  <c r="BS674"/>
  <c r="BS593"/>
  <c r="BS556"/>
  <c r="BS552"/>
  <c r="BS532"/>
  <c r="BS524"/>
  <c r="BS520"/>
  <c r="BS497"/>
  <c r="BS485"/>
  <c r="BS374"/>
  <c r="BS818"/>
  <c r="BS805"/>
  <c r="BS746"/>
  <c r="BS698"/>
  <c r="BS604"/>
  <c r="BS501"/>
  <c r="BS451"/>
  <c r="BS380"/>
  <c r="BS281"/>
  <c r="BS257"/>
  <c r="BS153"/>
  <c r="BS846"/>
  <c r="BS821"/>
  <c r="BS696"/>
  <c r="BS640"/>
  <c r="BS586"/>
  <c r="BS581"/>
  <c r="BS572"/>
  <c r="BS536"/>
  <c r="BS373"/>
  <c r="BS297"/>
  <c r="BS200"/>
  <c r="BS163"/>
  <c r="BS113"/>
  <c r="BS115"/>
  <c r="BS862"/>
  <c r="BS858"/>
  <c r="BS794"/>
  <c r="BS773"/>
  <c r="BS637"/>
  <c r="BS608"/>
  <c r="BS530"/>
  <c r="BS459"/>
  <c r="BS454"/>
  <c r="BS240"/>
  <c r="BS219"/>
  <c r="BS186"/>
  <c r="BS76"/>
  <c r="BS447"/>
  <c r="BS463"/>
  <c r="BS37"/>
  <c r="BS29"/>
  <c r="BS25"/>
  <c r="BS21"/>
  <c r="BS6"/>
  <c r="BS932"/>
  <c r="BS878"/>
  <c r="BS876"/>
  <c r="BS826"/>
  <c r="BS797"/>
  <c r="BS716"/>
  <c r="BS685"/>
  <c r="BS624"/>
  <c r="BS233"/>
  <c r="BS660"/>
  <c r="BS636"/>
  <c r="BS578"/>
  <c r="BS565"/>
  <c r="BS492"/>
  <c r="BS386"/>
  <c r="BS376"/>
  <c r="BS202"/>
  <c r="BS854"/>
  <c r="BS842"/>
  <c r="BS829"/>
  <c r="BS781"/>
  <c r="BS730"/>
  <c r="BS458"/>
  <c r="BS427"/>
  <c r="BS195"/>
  <c r="BS125"/>
  <c r="BS864"/>
  <c r="BS798"/>
  <c r="BS770"/>
  <c r="BS757"/>
  <c r="BS701"/>
  <c r="BS653"/>
  <c r="BS548"/>
  <c r="BS534"/>
  <c r="BS517"/>
  <c r="BS508"/>
  <c r="BS384"/>
  <c r="BS38"/>
  <c r="BS35"/>
  <c r="BS31"/>
  <c r="BS28"/>
  <c r="BS26"/>
  <c r="BS22"/>
  <c r="BS20"/>
  <c r="BS9"/>
  <c r="BS7"/>
  <c r="BS4"/>
  <c r="BS948"/>
  <c r="BS884"/>
  <c r="BS802"/>
  <c r="BS738"/>
  <c r="BS712"/>
  <c r="BS661"/>
  <c r="BS584"/>
  <c r="BS560"/>
  <c r="BS528"/>
  <c r="BS506"/>
  <c r="BS304"/>
  <c r="BS180"/>
  <c r="BS762"/>
  <c r="BS690"/>
  <c r="BS681"/>
  <c r="BS658"/>
  <c r="BS594"/>
  <c r="BS395"/>
  <c r="BS370"/>
  <c r="BS330"/>
  <c r="BS285"/>
  <c r="BS184"/>
  <c r="BS48"/>
  <c r="BS874"/>
  <c r="BS838"/>
  <c r="BS778"/>
  <c r="BS706"/>
  <c r="BS700"/>
  <c r="BS621"/>
  <c r="BS617"/>
  <c r="BS577"/>
  <c r="BS435"/>
  <c r="BS146"/>
  <c r="BS830"/>
  <c r="BS765"/>
  <c r="BS692"/>
  <c r="BS649"/>
  <c r="BS592"/>
  <c r="BS576"/>
  <c r="BS368"/>
  <c r="BS355"/>
  <c r="BS479"/>
  <c r="BS175"/>
  <c r="BS123"/>
  <c r="BS8"/>
  <c r="BS32"/>
  <c r="BS16"/>
  <c r="BS3"/>
  <c r="B2" i="40"/>
  <c r="BF1320" i="24" l="1"/>
  <c r="BI1320" s="1"/>
  <c r="BF1312"/>
  <c r="BI1312" s="1"/>
  <c r="BF1304"/>
  <c r="BI1304" s="1"/>
  <c r="BF1296"/>
  <c r="BI1296" s="1"/>
  <c r="BF1288"/>
  <c r="BI1288" s="1"/>
  <c r="BF1280"/>
  <c r="BI1280" s="1"/>
  <c r="BF1272"/>
  <c r="BI1272" s="1"/>
  <c r="BF1264"/>
  <c r="BI1264" s="1"/>
  <c r="BF1256"/>
  <c r="BI1256" s="1"/>
  <c r="BF1248"/>
  <c r="BI1248" s="1"/>
  <c r="BF1240"/>
  <c r="BI1240" s="1"/>
  <c r="BF1232"/>
  <c r="BI1232" s="1"/>
  <c r="BF1224"/>
  <c r="BI1224" s="1"/>
  <c r="BF1216"/>
  <c r="BI1216" s="1"/>
  <c r="BF1323"/>
  <c r="BI1323" s="1"/>
  <c r="BF1315"/>
  <c r="BI1315" s="1"/>
  <c r="BF1307"/>
  <c r="BI1307" s="1"/>
  <c r="BF1299"/>
  <c r="BI1299" s="1"/>
  <c r="BF1291"/>
  <c r="BI1291" s="1"/>
  <c r="BF1283"/>
  <c r="BI1283" s="1"/>
  <c r="BF1275"/>
  <c r="BI1275" s="1"/>
  <c r="BF1267"/>
  <c r="BI1267" s="1"/>
  <c r="BF1259"/>
  <c r="BI1259" s="1"/>
  <c r="BF1251"/>
  <c r="BI1251" s="1"/>
  <c r="BF1243"/>
  <c r="BI1243" s="1"/>
  <c r="BF1235"/>
  <c r="BI1235" s="1"/>
  <c r="BF1227"/>
  <c r="BI1227" s="1"/>
  <c r="BF1219"/>
  <c r="BI1219" s="1"/>
  <c r="BF1333"/>
  <c r="BI1333" s="1"/>
  <c r="BF1212"/>
  <c r="BI1212" s="1"/>
  <c r="BF1204"/>
  <c r="BI1204" s="1"/>
  <c r="BF1196"/>
  <c r="BI1196" s="1"/>
  <c r="BF1188"/>
  <c r="BI1188" s="1"/>
  <c r="BF1180"/>
  <c r="BI1180" s="1"/>
  <c r="BF1172"/>
  <c r="BI1172" s="1"/>
  <c r="BF1164"/>
  <c r="BI1164" s="1"/>
  <c r="BF1325"/>
  <c r="BI1325" s="1"/>
  <c r="BF1317"/>
  <c r="BI1317" s="1"/>
  <c r="BF1309"/>
  <c r="BI1309" s="1"/>
  <c r="BF1301"/>
  <c r="BI1301" s="1"/>
  <c r="BF1293"/>
  <c r="BI1293" s="1"/>
  <c r="BF1285"/>
  <c r="BI1285" s="1"/>
  <c r="BF1277"/>
  <c r="BI1277" s="1"/>
  <c r="BF1269"/>
  <c r="BI1269" s="1"/>
  <c r="BF1261"/>
  <c r="BI1261" s="1"/>
  <c r="BF1245"/>
  <c r="BI1245" s="1"/>
  <c r="BF1229"/>
  <c r="BI1229" s="1"/>
  <c r="BF1162"/>
  <c r="BI1162" s="1"/>
  <c r="BF1154"/>
  <c r="BI1154" s="1"/>
  <c r="BF1146"/>
  <c r="BI1146" s="1"/>
  <c r="BF1138"/>
  <c r="BI1138" s="1"/>
  <c r="BF1130"/>
  <c r="BI1130" s="1"/>
  <c r="BF1122"/>
  <c r="BI1122" s="1"/>
  <c r="BF1114"/>
  <c r="BI1114" s="1"/>
  <c r="BF1106"/>
  <c r="BI1106" s="1"/>
  <c r="BF1098"/>
  <c r="BI1098" s="1"/>
  <c r="BF1090"/>
  <c r="BI1090" s="1"/>
  <c r="BF1082"/>
  <c r="BI1082" s="1"/>
  <c r="BF1074"/>
  <c r="BI1074" s="1"/>
  <c r="BF1066"/>
  <c r="BI1066" s="1"/>
  <c r="BF1058"/>
  <c r="BI1058" s="1"/>
  <c r="BF1050"/>
  <c r="BI1050" s="1"/>
  <c r="BF1042"/>
  <c r="BI1042" s="1"/>
  <c r="BF1034"/>
  <c r="BI1034" s="1"/>
  <c r="BF1026"/>
  <c r="BI1026" s="1"/>
  <c r="BF1018"/>
  <c r="BI1018" s="1"/>
  <c r="BF1010"/>
  <c r="BI1010" s="1"/>
  <c r="BF1002"/>
  <c r="BI1002" s="1"/>
  <c r="BF994"/>
  <c r="BI994" s="1"/>
  <c r="BF1211"/>
  <c r="BI1211" s="1"/>
  <c r="BF1203"/>
  <c r="BI1203" s="1"/>
  <c r="BF1195"/>
  <c r="BI1195" s="1"/>
  <c r="BF1187"/>
  <c r="BI1187" s="1"/>
  <c r="BF1179"/>
  <c r="BI1179" s="1"/>
  <c r="BF1171"/>
  <c r="BI1171" s="1"/>
  <c r="BF1163"/>
  <c r="BI1163" s="1"/>
  <c r="BF1159"/>
  <c r="BI1159" s="1"/>
  <c r="BF1155"/>
  <c r="BI1155" s="1"/>
  <c r="BF1151"/>
  <c r="BI1151" s="1"/>
  <c r="BF1147"/>
  <c r="BI1147" s="1"/>
  <c r="BF1143"/>
  <c r="BI1143" s="1"/>
  <c r="BF1139"/>
  <c r="BI1139" s="1"/>
  <c r="BF1135"/>
  <c r="BI1135" s="1"/>
  <c r="BF1131"/>
  <c r="BI1131" s="1"/>
  <c r="BF1127"/>
  <c r="BI1127" s="1"/>
  <c r="BF1123"/>
  <c r="BI1123" s="1"/>
  <c r="BF1119"/>
  <c r="BI1119" s="1"/>
  <c r="BF1115"/>
  <c r="BI1115" s="1"/>
  <c r="BF1111"/>
  <c r="BI1111" s="1"/>
  <c r="BF1107"/>
  <c r="BI1107" s="1"/>
  <c r="BF1103"/>
  <c r="BI1103" s="1"/>
  <c r="BF1099"/>
  <c r="BI1099" s="1"/>
  <c r="BF1095"/>
  <c r="BI1095" s="1"/>
  <c r="BF1091"/>
  <c r="BI1091" s="1"/>
  <c r="BF1087"/>
  <c r="BI1087" s="1"/>
  <c r="BF1083"/>
  <c r="BI1083" s="1"/>
  <c r="BF1079"/>
  <c r="BI1079" s="1"/>
  <c r="BF1075"/>
  <c r="BI1075" s="1"/>
  <c r="BF1071"/>
  <c r="BI1071" s="1"/>
  <c r="BF1067"/>
  <c r="BI1067" s="1"/>
  <c r="BF1063"/>
  <c r="BI1063" s="1"/>
  <c r="BF1059"/>
  <c r="BI1059" s="1"/>
  <c r="BF1336"/>
  <c r="BI1336" s="1"/>
  <c r="BF1332"/>
  <c r="BI1332" s="1"/>
  <c r="BF1328"/>
  <c r="BI1328" s="1"/>
  <c r="BF1331"/>
  <c r="BI1331" s="1"/>
  <c r="BF1322"/>
  <c r="BI1322" s="1"/>
  <c r="BF1314"/>
  <c r="BI1314" s="1"/>
  <c r="BF1306"/>
  <c r="BI1306" s="1"/>
  <c r="BF1298"/>
  <c r="BI1298" s="1"/>
  <c r="BF1290"/>
  <c r="BI1290" s="1"/>
  <c r="BF1282"/>
  <c r="BI1282" s="1"/>
  <c r="BF1274"/>
  <c r="BI1274" s="1"/>
  <c r="BF1266"/>
  <c r="BI1266" s="1"/>
  <c r="BF1258"/>
  <c r="BI1258" s="1"/>
  <c r="BF1250"/>
  <c r="BI1250" s="1"/>
  <c r="BF1242"/>
  <c r="BI1242" s="1"/>
  <c r="BF1234"/>
  <c r="BI1234" s="1"/>
  <c r="BF1226"/>
  <c r="BI1226" s="1"/>
  <c r="BF1218"/>
  <c r="BI1218" s="1"/>
  <c r="BF1249"/>
  <c r="BI1249" s="1"/>
  <c r="BF1233"/>
  <c r="BI1233" s="1"/>
  <c r="BF1217"/>
  <c r="BI1217" s="1"/>
  <c r="BF1210"/>
  <c r="BI1210" s="1"/>
  <c r="BF1202"/>
  <c r="BI1202" s="1"/>
  <c r="BF1194"/>
  <c r="BI1194" s="1"/>
  <c r="BF1186"/>
  <c r="BI1186" s="1"/>
  <c r="BF1178"/>
  <c r="BI1178" s="1"/>
  <c r="BF1170"/>
  <c r="BI1170" s="1"/>
  <c r="BF1160"/>
  <c r="BI1160" s="1"/>
  <c r="BF1152"/>
  <c r="BI1152" s="1"/>
  <c r="BF1144"/>
  <c r="BI1144" s="1"/>
  <c r="BF1136"/>
  <c r="BI1136" s="1"/>
  <c r="BF1128"/>
  <c r="BI1128" s="1"/>
  <c r="BF1120"/>
  <c r="BI1120" s="1"/>
  <c r="BF1112"/>
  <c r="BI1112" s="1"/>
  <c r="BF1104"/>
  <c r="BI1104" s="1"/>
  <c r="BF1096"/>
  <c r="BI1096" s="1"/>
  <c r="BF1088"/>
  <c r="BI1088" s="1"/>
  <c r="BF1080"/>
  <c r="BI1080" s="1"/>
  <c r="BF1072"/>
  <c r="BI1072" s="1"/>
  <c r="BF1064"/>
  <c r="BI1064" s="1"/>
  <c r="BF1056"/>
  <c r="BI1056" s="1"/>
  <c r="BF1048"/>
  <c r="BI1048" s="1"/>
  <c r="BF1040"/>
  <c r="BI1040" s="1"/>
  <c r="BF1032"/>
  <c r="BI1032" s="1"/>
  <c r="BF1024"/>
  <c r="BI1024" s="1"/>
  <c r="BF1016"/>
  <c r="BI1016" s="1"/>
  <c r="BF1008"/>
  <c r="BI1008" s="1"/>
  <c r="BF1000"/>
  <c r="BI1000" s="1"/>
  <c r="BF1209"/>
  <c r="BI1209" s="1"/>
  <c r="BF1201"/>
  <c r="BI1201" s="1"/>
  <c r="BF1193"/>
  <c r="BI1193" s="1"/>
  <c r="BF1185"/>
  <c r="BI1185" s="1"/>
  <c r="BF1177"/>
  <c r="BI1177" s="1"/>
  <c r="BF1169"/>
  <c r="BI1169" s="1"/>
  <c r="BF1324"/>
  <c r="BI1324" s="1"/>
  <c r="BF1316"/>
  <c r="BI1316" s="1"/>
  <c r="BF1308"/>
  <c r="BI1308" s="1"/>
  <c r="BF1300"/>
  <c r="BI1300" s="1"/>
  <c r="BF1292"/>
  <c r="BI1292" s="1"/>
  <c r="BF1284"/>
  <c r="BI1284" s="1"/>
  <c r="BF1276"/>
  <c r="BI1276" s="1"/>
  <c r="BF1268"/>
  <c r="BI1268" s="1"/>
  <c r="BF1260"/>
  <c r="BI1260" s="1"/>
  <c r="BF1252"/>
  <c r="BI1252" s="1"/>
  <c r="BF1244"/>
  <c r="BI1244" s="1"/>
  <c r="BF1236"/>
  <c r="BI1236" s="1"/>
  <c r="BF1228"/>
  <c r="BI1228" s="1"/>
  <c r="BF1220"/>
  <c r="BI1220" s="1"/>
  <c r="BF1327"/>
  <c r="BI1327" s="1"/>
  <c r="BF1319"/>
  <c r="BI1319" s="1"/>
  <c r="BF1311"/>
  <c r="BI1311" s="1"/>
  <c r="BF1303"/>
  <c r="BI1303" s="1"/>
  <c r="BF1295"/>
  <c r="BI1295" s="1"/>
  <c r="BF1287"/>
  <c r="BI1287" s="1"/>
  <c r="BF1279"/>
  <c r="BI1279" s="1"/>
  <c r="BF1271"/>
  <c r="BI1271" s="1"/>
  <c r="BF1263"/>
  <c r="BI1263" s="1"/>
  <c r="BF1255"/>
  <c r="BI1255" s="1"/>
  <c r="BF1247"/>
  <c r="BI1247" s="1"/>
  <c r="BF1239"/>
  <c r="BI1239" s="1"/>
  <c r="BF1231"/>
  <c r="BI1231" s="1"/>
  <c r="BF1223"/>
  <c r="BI1223" s="1"/>
  <c r="BF1215"/>
  <c r="BI1215" s="1"/>
  <c r="BF1337"/>
  <c r="BI1337" s="1"/>
  <c r="BF1329"/>
  <c r="BI1329" s="1"/>
  <c r="BF1321"/>
  <c r="BI1321" s="1"/>
  <c r="BF1313"/>
  <c r="BI1313" s="1"/>
  <c r="BF1305"/>
  <c r="BI1305" s="1"/>
  <c r="BF1297"/>
  <c r="BI1297" s="1"/>
  <c r="BF1289"/>
  <c r="BI1289" s="1"/>
  <c r="BF1281"/>
  <c r="BI1281" s="1"/>
  <c r="BF1273"/>
  <c r="BI1273" s="1"/>
  <c r="BF1265"/>
  <c r="BI1265" s="1"/>
  <c r="BF1253"/>
  <c r="BI1253" s="1"/>
  <c r="BF1237"/>
  <c r="BI1237" s="1"/>
  <c r="BF1221"/>
  <c r="BI1221" s="1"/>
  <c r="BF1158"/>
  <c r="BI1158" s="1"/>
  <c r="BF1150"/>
  <c r="BI1150" s="1"/>
  <c r="BF1142"/>
  <c r="BI1142" s="1"/>
  <c r="BF1134"/>
  <c r="BI1134" s="1"/>
  <c r="BF1126"/>
  <c r="BI1126" s="1"/>
  <c r="BF1118"/>
  <c r="BI1118" s="1"/>
  <c r="BF1110"/>
  <c r="BI1110" s="1"/>
  <c r="BF1102"/>
  <c r="BI1102" s="1"/>
  <c r="BF1094"/>
  <c r="BI1094" s="1"/>
  <c r="BF1086"/>
  <c r="BI1086" s="1"/>
  <c r="BF1078"/>
  <c r="BI1078" s="1"/>
  <c r="BF1070"/>
  <c r="BI1070" s="1"/>
  <c r="BF1062"/>
  <c r="BI1062" s="1"/>
  <c r="BF1054"/>
  <c r="BI1054" s="1"/>
  <c r="BF1046"/>
  <c r="BI1046" s="1"/>
  <c r="BF1038"/>
  <c r="BI1038" s="1"/>
  <c r="BF1030"/>
  <c r="BI1030" s="1"/>
  <c r="BF1022"/>
  <c r="BI1022" s="1"/>
  <c r="BF1014"/>
  <c r="BI1014" s="1"/>
  <c r="BF1006"/>
  <c r="BI1006" s="1"/>
  <c r="BF998"/>
  <c r="BI998" s="1"/>
  <c r="BF1207"/>
  <c r="BI1207" s="1"/>
  <c r="BF1199"/>
  <c r="BI1199" s="1"/>
  <c r="BF1191"/>
  <c r="BI1191" s="1"/>
  <c r="BF1183"/>
  <c r="BI1183" s="1"/>
  <c r="BF1175"/>
  <c r="BI1175" s="1"/>
  <c r="BF1167"/>
  <c r="BI1167" s="1"/>
  <c r="BF1161"/>
  <c r="BI1161" s="1"/>
  <c r="BF1157"/>
  <c r="BI1157" s="1"/>
  <c r="BF1153"/>
  <c r="BI1153" s="1"/>
  <c r="BF1149"/>
  <c r="BI1149" s="1"/>
  <c r="BF1145"/>
  <c r="BI1145" s="1"/>
  <c r="BF1141"/>
  <c r="BI1141" s="1"/>
  <c r="BF1137"/>
  <c r="BI1137" s="1"/>
  <c r="BF1133"/>
  <c r="BI1133" s="1"/>
  <c r="BF1129"/>
  <c r="BI1129" s="1"/>
  <c r="BF1125"/>
  <c r="BI1125" s="1"/>
  <c r="BF1121"/>
  <c r="BI1121" s="1"/>
  <c r="BF1117"/>
  <c r="BI1117" s="1"/>
  <c r="BF1113"/>
  <c r="BI1113" s="1"/>
  <c r="BF1109"/>
  <c r="BI1109" s="1"/>
  <c r="BF1105"/>
  <c r="BI1105" s="1"/>
  <c r="BF1101"/>
  <c r="BI1101" s="1"/>
  <c r="BF1097"/>
  <c r="BI1097" s="1"/>
  <c r="BF1093"/>
  <c r="BI1093" s="1"/>
  <c r="BF1089"/>
  <c r="BI1089" s="1"/>
  <c r="BF1085"/>
  <c r="BI1085" s="1"/>
  <c r="BF1081"/>
  <c r="BI1081" s="1"/>
  <c r="BF1077"/>
  <c r="BI1077" s="1"/>
  <c r="BF1073"/>
  <c r="BI1073" s="1"/>
  <c r="BF1069"/>
  <c r="BI1069" s="1"/>
  <c r="BF1065"/>
  <c r="BI1065" s="1"/>
  <c r="BF1061"/>
  <c r="BI1061" s="1"/>
  <c r="BF1057"/>
  <c r="BI1057" s="1"/>
  <c r="BF1053"/>
  <c r="BI1053" s="1"/>
  <c r="BF1049"/>
  <c r="BI1049" s="1"/>
  <c r="BF1045"/>
  <c r="BI1045" s="1"/>
  <c r="BF1041"/>
  <c r="BI1041" s="1"/>
  <c r="BF1037"/>
  <c r="BI1037" s="1"/>
  <c r="BF1033"/>
  <c r="BI1033" s="1"/>
  <c r="BF1029"/>
  <c r="BI1029" s="1"/>
  <c r="BF1025"/>
  <c r="BI1025" s="1"/>
  <c r="BF1021"/>
  <c r="BI1021" s="1"/>
  <c r="BF1017"/>
  <c r="BI1017" s="1"/>
  <c r="BF1013"/>
  <c r="BI1013" s="1"/>
  <c r="BF1009"/>
  <c r="BI1009" s="1"/>
  <c r="BF1005"/>
  <c r="BI1005" s="1"/>
  <c r="BF1001"/>
  <c r="BI1001" s="1"/>
  <c r="BF997"/>
  <c r="BI997" s="1"/>
  <c r="BF993"/>
  <c r="BI993" s="1"/>
  <c r="BF1338"/>
  <c r="BI1338" s="1"/>
  <c r="BF1334"/>
  <c r="BI1334" s="1"/>
  <c r="BF1330"/>
  <c r="BI1330" s="1"/>
  <c r="BF1208"/>
  <c r="BI1208" s="1"/>
  <c r="BF1200"/>
  <c r="BI1200" s="1"/>
  <c r="BF1192"/>
  <c r="BI1192" s="1"/>
  <c r="BF1184"/>
  <c r="BI1184" s="1"/>
  <c r="BF1176"/>
  <c r="BI1176" s="1"/>
  <c r="BF1168"/>
  <c r="BI1168" s="1"/>
  <c r="BF1214"/>
  <c r="BI1214" s="1"/>
  <c r="BF1206"/>
  <c r="BI1206" s="1"/>
  <c r="BF1198"/>
  <c r="BI1198" s="1"/>
  <c r="BF1190"/>
  <c r="BI1190" s="1"/>
  <c r="BF1182"/>
  <c r="BI1182" s="1"/>
  <c r="BF1174"/>
  <c r="BI1174" s="1"/>
  <c r="BF1166"/>
  <c r="BI1166" s="1"/>
  <c r="BF1335"/>
  <c r="BI1335" s="1"/>
  <c r="BF1326"/>
  <c r="BI1326" s="1"/>
  <c r="BF1318"/>
  <c r="BI1318" s="1"/>
  <c r="BF1310"/>
  <c r="BI1310" s="1"/>
  <c r="BF1302"/>
  <c r="BI1302" s="1"/>
  <c r="BF1294"/>
  <c r="BI1294" s="1"/>
  <c r="BF1286"/>
  <c r="BI1286" s="1"/>
  <c r="BF1278"/>
  <c r="BI1278" s="1"/>
  <c r="BF1270"/>
  <c r="BI1270" s="1"/>
  <c r="BF1262"/>
  <c r="BI1262" s="1"/>
  <c r="BF1254"/>
  <c r="BI1254" s="1"/>
  <c r="BF1246"/>
  <c r="BI1246" s="1"/>
  <c r="BF1238"/>
  <c r="BI1238" s="1"/>
  <c r="BF1230"/>
  <c r="BI1230" s="1"/>
  <c r="BF1222"/>
  <c r="BI1222" s="1"/>
  <c r="BF1257"/>
  <c r="BI1257" s="1"/>
  <c r="BF1241"/>
  <c r="BI1241" s="1"/>
  <c r="BF1225"/>
  <c r="BI1225" s="1"/>
  <c r="BF1156"/>
  <c r="BI1156" s="1"/>
  <c r="BF1148"/>
  <c r="BI1148" s="1"/>
  <c r="BF1140"/>
  <c r="BI1140" s="1"/>
  <c r="BF1132"/>
  <c r="BI1132" s="1"/>
  <c r="BF1124"/>
  <c r="BI1124" s="1"/>
  <c r="BF1116"/>
  <c r="BI1116" s="1"/>
  <c r="BF1108"/>
  <c r="BI1108" s="1"/>
  <c r="BF1100"/>
  <c r="BI1100" s="1"/>
  <c r="BF1092"/>
  <c r="BI1092" s="1"/>
  <c r="BF1084"/>
  <c r="BI1084" s="1"/>
  <c r="BF1076"/>
  <c r="BI1076" s="1"/>
  <c r="BF1068"/>
  <c r="BI1068" s="1"/>
  <c r="BF1060"/>
  <c r="BI1060" s="1"/>
  <c r="BF1052"/>
  <c r="BI1052" s="1"/>
  <c r="BF1044"/>
  <c r="BI1044" s="1"/>
  <c r="BF1036"/>
  <c r="BI1036" s="1"/>
  <c r="BF1028"/>
  <c r="BI1028" s="1"/>
  <c r="BF1020"/>
  <c r="BI1020" s="1"/>
  <c r="BF1012"/>
  <c r="BI1012" s="1"/>
  <c r="BF1004"/>
  <c r="BI1004" s="1"/>
  <c r="BF996"/>
  <c r="BI996" s="1"/>
  <c r="BF1213"/>
  <c r="BI1213" s="1"/>
  <c r="BF1205"/>
  <c r="BI1205" s="1"/>
  <c r="BF1197"/>
  <c r="BI1197" s="1"/>
  <c r="BF1189"/>
  <c r="BI1189" s="1"/>
  <c r="BF1181"/>
  <c r="BI1181" s="1"/>
  <c r="BF1173"/>
  <c r="BI1173" s="1"/>
  <c r="BF1165"/>
  <c r="BI1165" s="1"/>
  <c r="BF1051"/>
  <c r="BI1051" s="1"/>
  <c r="BF1043"/>
  <c r="BI1043" s="1"/>
  <c r="BF1035"/>
  <c r="BI1035" s="1"/>
  <c r="BF1027"/>
  <c r="BI1027" s="1"/>
  <c r="BF1019"/>
  <c r="BI1019" s="1"/>
  <c r="BF1011"/>
  <c r="BI1011" s="1"/>
  <c r="BF1003"/>
  <c r="BI1003" s="1"/>
  <c r="BF995"/>
  <c r="BI995" s="1"/>
  <c r="BF1055"/>
  <c r="BI1055" s="1"/>
  <c r="BF1047"/>
  <c r="BI1047" s="1"/>
  <c r="BF1039"/>
  <c r="BI1039" s="1"/>
  <c r="BF1031"/>
  <c r="BI1031" s="1"/>
  <c r="BF1023"/>
  <c r="BI1023" s="1"/>
  <c r="BF1015"/>
  <c r="BI1015" s="1"/>
  <c r="BF1007"/>
  <c r="BI1007" s="1"/>
  <c r="BF999"/>
  <c r="BI999" s="1"/>
  <c r="BT11"/>
  <c r="BT5"/>
  <c r="BT12"/>
  <c r="BT9"/>
  <c r="BT3"/>
  <c r="BT6"/>
  <c r="BT4"/>
  <c r="BT7"/>
  <c r="BT10"/>
  <c r="BT8"/>
  <c r="E1000" i="40"/>
  <c r="D1000"/>
  <c r="C1000"/>
  <c r="B1000"/>
  <c r="A1000" s="1"/>
  <c r="BE992" i="24" s="1"/>
  <c r="E999" i="40"/>
  <c r="D999"/>
  <c r="C999"/>
  <c r="B999"/>
  <c r="A999" s="1"/>
  <c r="BE991" i="24" s="1"/>
  <c r="E998" i="40"/>
  <c r="D998"/>
  <c r="C998"/>
  <c r="B998"/>
  <c r="A998" s="1"/>
  <c r="BE990" i="24" s="1"/>
  <c r="E997" i="40"/>
  <c r="D997"/>
  <c r="C997"/>
  <c r="B997"/>
  <c r="A997" s="1"/>
  <c r="BE989" i="24" s="1"/>
  <c r="E996" i="40"/>
  <c r="D996"/>
  <c r="C996"/>
  <c r="B996"/>
  <c r="A996" s="1"/>
  <c r="BE988" i="24" s="1"/>
  <c r="E995" i="40"/>
  <c r="D995"/>
  <c r="C995"/>
  <c r="B995"/>
  <c r="A995" s="1"/>
  <c r="BE987" i="24" s="1"/>
  <c r="E994" i="40"/>
  <c r="D994"/>
  <c r="C994"/>
  <c r="B994"/>
  <c r="A994" s="1"/>
  <c r="BE986" i="24" s="1"/>
  <c r="E993" i="40"/>
  <c r="D993"/>
  <c r="C993"/>
  <c r="B993"/>
  <c r="A993" s="1"/>
  <c r="BE985" i="24" s="1"/>
  <c r="E992" i="40"/>
  <c r="D992"/>
  <c r="C992"/>
  <c r="B992"/>
  <c r="A992" s="1"/>
  <c r="BE984" i="24" s="1"/>
  <c r="E991" i="40"/>
  <c r="D991"/>
  <c r="C991"/>
  <c r="B991"/>
  <c r="A991" s="1"/>
  <c r="BE983" i="24" s="1"/>
  <c r="E990" i="40"/>
  <c r="D990"/>
  <c r="C990"/>
  <c r="B990"/>
  <c r="A990" s="1"/>
  <c r="BE982" i="24" s="1"/>
  <c r="E989" i="40"/>
  <c r="D989"/>
  <c r="C989"/>
  <c r="B989"/>
  <c r="A989" s="1"/>
  <c r="BE981" i="24" s="1"/>
  <c r="E988" i="40"/>
  <c r="D988"/>
  <c r="C988"/>
  <c r="B988"/>
  <c r="A988" s="1"/>
  <c r="BE980" i="24" s="1"/>
  <c r="E987" i="40"/>
  <c r="D987"/>
  <c r="C987"/>
  <c r="B987"/>
  <c r="A987" s="1"/>
  <c r="BE979" i="24" s="1"/>
  <c r="E986" i="40"/>
  <c r="D986"/>
  <c r="C986"/>
  <c r="B986"/>
  <c r="A986" s="1"/>
  <c r="BE978" i="24" s="1"/>
  <c r="E985" i="40"/>
  <c r="D985"/>
  <c r="C985"/>
  <c r="B985"/>
  <c r="E984"/>
  <c r="D984"/>
  <c r="C984"/>
  <c r="B984"/>
  <c r="A984" s="1"/>
  <c r="BE976" i="24" s="1"/>
  <c r="E983" i="40"/>
  <c r="D983"/>
  <c r="C983"/>
  <c r="B983"/>
  <c r="A983" s="1"/>
  <c r="BE975" i="24" s="1"/>
  <c r="E982" i="40"/>
  <c r="D982"/>
  <c r="C982"/>
  <c r="B982"/>
  <c r="A982" s="1"/>
  <c r="BE974" i="24" s="1"/>
  <c r="E981" i="40"/>
  <c r="D981"/>
  <c r="C981"/>
  <c r="B981"/>
  <c r="A981" s="1"/>
  <c r="BE973" i="24" s="1"/>
  <c r="E980" i="40"/>
  <c r="D980"/>
  <c r="C980"/>
  <c r="B980"/>
  <c r="A980" s="1"/>
  <c r="BE972" i="24" s="1"/>
  <c r="E979" i="40"/>
  <c r="D979"/>
  <c r="C979"/>
  <c r="B979"/>
  <c r="A979" s="1"/>
  <c r="BE971" i="24" s="1"/>
  <c r="E978" i="40"/>
  <c r="D978"/>
  <c r="C978"/>
  <c r="B978"/>
  <c r="A978" s="1"/>
  <c r="BE970" i="24" s="1"/>
  <c r="E977" i="40"/>
  <c r="D977"/>
  <c r="C977"/>
  <c r="B977"/>
  <c r="A977" s="1"/>
  <c r="BE969" i="24" s="1"/>
  <c r="E976" i="40"/>
  <c r="D976"/>
  <c r="C976"/>
  <c r="B976"/>
  <c r="A976" s="1"/>
  <c r="BE968" i="24" s="1"/>
  <c r="E975" i="40"/>
  <c r="D975"/>
  <c r="C975"/>
  <c r="B975"/>
  <c r="A975" s="1"/>
  <c r="BE967" i="24" s="1"/>
  <c r="E974" i="40"/>
  <c r="D974"/>
  <c r="C974"/>
  <c r="B974"/>
  <c r="A974" s="1"/>
  <c r="BE966" i="24" s="1"/>
  <c r="E973" i="40"/>
  <c r="D973"/>
  <c r="C973"/>
  <c r="B973"/>
  <c r="A973" s="1"/>
  <c r="BE965" i="24" s="1"/>
  <c r="E972" i="40"/>
  <c r="D972"/>
  <c r="C972"/>
  <c r="B972"/>
  <c r="A972" s="1"/>
  <c r="BE964" i="24" s="1"/>
  <c r="E971" i="40"/>
  <c r="D971"/>
  <c r="C971"/>
  <c r="B971"/>
  <c r="A971" s="1"/>
  <c r="BE963" i="24" s="1"/>
  <c r="E970" i="40"/>
  <c r="D970"/>
  <c r="C970"/>
  <c r="B970"/>
  <c r="A970" s="1"/>
  <c r="BE962" i="24" s="1"/>
  <c r="E969" i="40"/>
  <c r="D969"/>
  <c r="C969"/>
  <c r="B969"/>
  <c r="E968"/>
  <c r="D968"/>
  <c r="C968"/>
  <c r="B968"/>
  <c r="A968" s="1"/>
  <c r="BE960" i="24" s="1"/>
  <c r="E967" i="40"/>
  <c r="D967"/>
  <c r="C967"/>
  <c r="B967"/>
  <c r="A967" s="1"/>
  <c r="BE959" i="24" s="1"/>
  <c r="E966" i="40"/>
  <c r="D966"/>
  <c r="C966"/>
  <c r="B966"/>
  <c r="A966" s="1"/>
  <c r="BE958" i="24" s="1"/>
  <c r="E965" i="40"/>
  <c r="D965"/>
  <c r="C965"/>
  <c r="B965"/>
  <c r="A965" s="1"/>
  <c r="BE957" i="24" s="1"/>
  <c r="E964" i="40"/>
  <c r="D964"/>
  <c r="C964"/>
  <c r="B964"/>
  <c r="A964" s="1"/>
  <c r="BE956" i="24" s="1"/>
  <c r="E963" i="40"/>
  <c r="D963"/>
  <c r="C963"/>
  <c r="B963"/>
  <c r="A963" s="1"/>
  <c r="BE955" i="24" s="1"/>
  <c r="E962" i="40"/>
  <c r="D962"/>
  <c r="C962"/>
  <c r="B962"/>
  <c r="A962" s="1"/>
  <c r="BE954" i="24" s="1"/>
  <c r="E961" i="40"/>
  <c r="D961"/>
  <c r="C961"/>
  <c r="B961"/>
  <c r="A961" s="1"/>
  <c r="BE953" i="24" s="1"/>
  <c r="E960" i="40"/>
  <c r="D960"/>
  <c r="C960"/>
  <c r="B960"/>
  <c r="A960" s="1"/>
  <c r="BE952" i="24" s="1"/>
  <c r="E959" i="40"/>
  <c r="D959"/>
  <c r="C959"/>
  <c r="B959"/>
  <c r="A959" s="1"/>
  <c r="BE951" i="24" s="1"/>
  <c r="E958" i="40"/>
  <c r="D958"/>
  <c r="C958"/>
  <c r="B958"/>
  <c r="A958" s="1"/>
  <c r="BE950" i="24" s="1"/>
  <c r="E957" i="40"/>
  <c r="D957"/>
  <c r="C957"/>
  <c r="B957"/>
  <c r="A957" s="1"/>
  <c r="BE949" i="24" s="1"/>
  <c r="E956" i="40"/>
  <c r="D956"/>
  <c r="C956"/>
  <c r="B956"/>
  <c r="A956" s="1"/>
  <c r="BE948" i="24" s="1"/>
  <c r="E955" i="40"/>
  <c r="D955"/>
  <c r="C955"/>
  <c r="B955"/>
  <c r="A955" s="1"/>
  <c r="BE947" i="24" s="1"/>
  <c r="E954" i="40"/>
  <c r="D954"/>
  <c r="C954"/>
  <c r="B954"/>
  <c r="A954" s="1"/>
  <c r="BE946" i="24" s="1"/>
  <c r="E953" i="40"/>
  <c r="D953"/>
  <c r="C953"/>
  <c r="B953"/>
  <c r="E952"/>
  <c r="D952"/>
  <c r="C952"/>
  <c r="B952"/>
  <c r="A952" s="1"/>
  <c r="BE944" i="24" s="1"/>
  <c r="E951" i="40"/>
  <c r="D951"/>
  <c r="C951"/>
  <c r="B951"/>
  <c r="A951" s="1"/>
  <c r="BE943" i="24" s="1"/>
  <c r="E950" i="40"/>
  <c r="D950"/>
  <c r="C950"/>
  <c r="B950"/>
  <c r="A950" s="1"/>
  <c r="BE942" i="24" s="1"/>
  <c r="E949" i="40"/>
  <c r="D949"/>
  <c r="C949"/>
  <c r="B949"/>
  <c r="A949" s="1"/>
  <c r="BE941" i="24" s="1"/>
  <c r="E948" i="40"/>
  <c r="D948"/>
  <c r="C948"/>
  <c r="B948"/>
  <c r="A948" s="1"/>
  <c r="BE940" i="24" s="1"/>
  <c r="E947" i="40"/>
  <c r="D947"/>
  <c r="C947"/>
  <c r="B947"/>
  <c r="A947" s="1"/>
  <c r="BE939" i="24" s="1"/>
  <c r="E946" i="40"/>
  <c r="D946"/>
  <c r="C946"/>
  <c r="B946"/>
  <c r="A946" s="1"/>
  <c r="BE938" i="24" s="1"/>
  <c r="E945" i="40"/>
  <c r="D945"/>
  <c r="C945"/>
  <c r="B945"/>
  <c r="A945" s="1"/>
  <c r="BE937" i="24" s="1"/>
  <c r="E944" i="40"/>
  <c r="D944"/>
  <c r="C944"/>
  <c r="B944"/>
  <c r="A944" s="1"/>
  <c r="BE936" i="24" s="1"/>
  <c r="E943" i="40"/>
  <c r="D943"/>
  <c r="C943"/>
  <c r="B943"/>
  <c r="A943" s="1"/>
  <c r="BE935" i="24" s="1"/>
  <c r="E942" i="40"/>
  <c r="D942"/>
  <c r="C942"/>
  <c r="B942"/>
  <c r="A942" s="1"/>
  <c r="BE934" i="24" s="1"/>
  <c r="E941" i="40"/>
  <c r="D941"/>
  <c r="C941"/>
  <c r="B941"/>
  <c r="A941" s="1"/>
  <c r="BE933" i="24" s="1"/>
  <c r="E940" i="40"/>
  <c r="D940"/>
  <c r="C940"/>
  <c r="B940"/>
  <c r="A940" s="1"/>
  <c r="BE932" i="24" s="1"/>
  <c r="E939" i="40"/>
  <c r="D939"/>
  <c r="C939"/>
  <c r="B939"/>
  <c r="A939" s="1"/>
  <c r="BE931" i="24" s="1"/>
  <c r="E938" i="40"/>
  <c r="D938"/>
  <c r="C938"/>
  <c r="B938"/>
  <c r="A938" s="1"/>
  <c r="BE930" i="24" s="1"/>
  <c r="E937" i="40"/>
  <c r="D937"/>
  <c r="C937"/>
  <c r="B937"/>
  <c r="E936"/>
  <c r="D936"/>
  <c r="C936"/>
  <c r="B936"/>
  <c r="A936" s="1"/>
  <c r="BE928" i="24" s="1"/>
  <c r="E935" i="40"/>
  <c r="D935"/>
  <c r="C935"/>
  <c r="B935"/>
  <c r="A935" s="1"/>
  <c r="BE927" i="24" s="1"/>
  <c r="E934" i="40"/>
  <c r="D934"/>
  <c r="C934"/>
  <c r="B934"/>
  <c r="A934" s="1"/>
  <c r="BE926" i="24" s="1"/>
  <c r="E933" i="40"/>
  <c r="D933"/>
  <c r="C933"/>
  <c r="B933"/>
  <c r="A933" s="1"/>
  <c r="BE925" i="24" s="1"/>
  <c r="E932" i="40"/>
  <c r="D932"/>
  <c r="C932"/>
  <c r="B932"/>
  <c r="A932" s="1"/>
  <c r="BE924" i="24" s="1"/>
  <c r="E931" i="40"/>
  <c r="D931"/>
  <c r="C931"/>
  <c r="B931"/>
  <c r="A931" s="1"/>
  <c r="BE923" i="24" s="1"/>
  <c r="E930" i="40"/>
  <c r="D930"/>
  <c r="C930"/>
  <c r="B930"/>
  <c r="A930" s="1"/>
  <c r="BE922" i="24" s="1"/>
  <c r="E929" i="40"/>
  <c r="D929"/>
  <c r="C929"/>
  <c r="B929"/>
  <c r="A929" s="1"/>
  <c r="BE921" i="24" s="1"/>
  <c r="E928" i="40"/>
  <c r="D928"/>
  <c r="C928"/>
  <c r="B928"/>
  <c r="A928" s="1"/>
  <c r="BE920" i="24" s="1"/>
  <c r="E927" i="40"/>
  <c r="D927"/>
  <c r="C927"/>
  <c r="B927"/>
  <c r="A927" s="1"/>
  <c r="BE919" i="24" s="1"/>
  <c r="E926" i="40"/>
  <c r="D926"/>
  <c r="C926"/>
  <c r="B926"/>
  <c r="A926" s="1"/>
  <c r="BE918" i="24" s="1"/>
  <c r="E925" i="40"/>
  <c r="D925"/>
  <c r="C925"/>
  <c r="B925"/>
  <c r="A925" s="1"/>
  <c r="BE917" i="24" s="1"/>
  <c r="E924" i="40"/>
  <c r="D924"/>
  <c r="C924"/>
  <c r="B924"/>
  <c r="A924" s="1"/>
  <c r="BE916" i="24" s="1"/>
  <c r="E923" i="40"/>
  <c r="D923"/>
  <c r="C923"/>
  <c r="B923"/>
  <c r="A923" s="1"/>
  <c r="BE915" i="24" s="1"/>
  <c r="E922" i="40"/>
  <c r="D922"/>
  <c r="C922"/>
  <c r="B922"/>
  <c r="A922" s="1"/>
  <c r="BE914" i="24" s="1"/>
  <c r="E921" i="40"/>
  <c r="D921"/>
  <c r="C921"/>
  <c r="B921"/>
  <c r="A921" s="1"/>
  <c r="BE913" i="24" s="1"/>
  <c r="E920" i="40"/>
  <c r="D920"/>
  <c r="C920"/>
  <c r="B920"/>
  <c r="A920" s="1"/>
  <c r="BE912" i="24" s="1"/>
  <c r="E919" i="40"/>
  <c r="D919"/>
  <c r="C919"/>
  <c r="B919"/>
  <c r="A919" s="1"/>
  <c r="BE911" i="24" s="1"/>
  <c r="E918" i="40"/>
  <c r="D918"/>
  <c r="C918"/>
  <c r="B918"/>
  <c r="A918" s="1"/>
  <c r="BE910" i="24" s="1"/>
  <c r="E917" i="40"/>
  <c r="D917"/>
  <c r="C917"/>
  <c r="B917"/>
  <c r="A917" s="1"/>
  <c r="BE909" i="24" s="1"/>
  <c r="E916" i="40"/>
  <c r="D916"/>
  <c r="C916"/>
  <c r="B916"/>
  <c r="A916" s="1"/>
  <c r="BE908" i="24" s="1"/>
  <c r="E915" i="40"/>
  <c r="D915"/>
  <c r="C915"/>
  <c r="B915"/>
  <c r="A915" s="1"/>
  <c r="BE907" i="24" s="1"/>
  <c r="E914" i="40"/>
  <c r="D914"/>
  <c r="C914"/>
  <c r="B914"/>
  <c r="A914" s="1"/>
  <c r="BE906" i="24" s="1"/>
  <c r="E913" i="40"/>
  <c r="D913"/>
  <c r="C913"/>
  <c r="B913"/>
  <c r="A913" s="1"/>
  <c r="BE905" i="24" s="1"/>
  <c r="E912" i="40"/>
  <c r="D912"/>
  <c r="C912"/>
  <c r="B912"/>
  <c r="A912" s="1"/>
  <c r="BE904" i="24" s="1"/>
  <c r="E911" i="40"/>
  <c r="D911"/>
  <c r="C911"/>
  <c r="B911"/>
  <c r="A911" s="1"/>
  <c r="BE903" i="24" s="1"/>
  <c r="E910" i="40"/>
  <c r="D910"/>
  <c r="C910"/>
  <c r="B910"/>
  <c r="A910" s="1"/>
  <c r="BE902" i="24" s="1"/>
  <c r="E909" i="40"/>
  <c r="D909"/>
  <c r="C909"/>
  <c r="B909"/>
  <c r="A909" s="1"/>
  <c r="BE901" i="24" s="1"/>
  <c r="E908" i="40"/>
  <c r="D908"/>
  <c r="C908"/>
  <c r="B908"/>
  <c r="A908" s="1"/>
  <c r="BE900" i="24" s="1"/>
  <c r="E907" i="40"/>
  <c r="D907"/>
  <c r="C907"/>
  <c r="B907"/>
  <c r="A907" s="1"/>
  <c r="BE899" i="24" s="1"/>
  <c r="E906" i="40"/>
  <c r="D906"/>
  <c r="C906"/>
  <c r="B906"/>
  <c r="A906" s="1"/>
  <c r="BE898" i="24" s="1"/>
  <c r="E905" i="40"/>
  <c r="D905"/>
  <c r="C905"/>
  <c r="B905"/>
  <c r="A905" s="1"/>
  <c r="BE897" i="24" s="1"/>
  <c r="E904" i="40"/>
  <c r="D904"/>
  <c r="C904"/>
  <c r="B904"/>
  <c r="A904" s="1"/>
  <c r="BE896" i="24" s="1"/>
  <c r="E903" i="40"/>
  <c r="D903"/>
  <c r="C903"/>
  <c r="B903"/>
  <c r="A903" s="1"/>
  <c r="BE895" i="24" s="1"/>
  <c r="E902" i="40"/>
  <c r="D902"/>
  <c r="C902"/>
  <c r="B902"/>
  <c r="A902" s="1"/>
  <c r="BE894" i="24" s="1"/>
  <c r="E901" i="40"/>
  <c r="D901"/>
  <c r="C901"/>
  <c r="B901"/>
  <c r="A901" s="1"/>
  <c r="BE893" i="24" s="1"/>
  <c r="E900" i="40"/>
  <c r="D900"/>
  <c r="C900"/>
  <c r="B900"/>
  <c r="A900" s="1"/>
  <c r="BE892" i="24" s="1"/>
  <c r="E899" i="40"/>
  <c r="D899"/>
  <c r="C899"/>
  <c r="B899"/>
  <c r="A899" s="1"/>
  <c r="BE891" i="24" s="1"/>
  <c r="E898" i="40"/>
  <c r="D898"/>
  <c r="C898"/>
  <c r="B898"/>
  <c r="A898" s="1"/>
  <c r="BE890" i="24" s="1"/>
  <c r="E897" i="40"/>
  <c r="D897"/>
  <c r="C897"/>
  <c r="B897"/>
  <c r="A897" s="1"/>
  <c r="BE889" i="24" s="1"/>
  <c r="E896" i="40"/>
  <c r="D896"/>
  <c r="C896"/>
  <c r="B896"/>
  <c r="A896" s="1"/>
  <c r="BE888" i="24" s="1"/>
  <c r="E895" i="40"/>
  <c r="D895"/>
  <c r="C895"/>
  <c r="B895"/>
  <c r="A895" s="1"/>
  <c r="BE887" i="24" s="1"/>
  <c r="E894" i="40"/>
  <c r="D894"/>
  <c r="C894"/>
  <c r="B894"/>
  <c r="A894" s="1"/>
  <c r="BE886" i="24" s="1"/>
  <c r="E893" i="40"/>
  <c r="D893"/>
  <c r="C893"/>
  <c r="B893"/>
  <c r="A893" s="1"/>
  <c r="BE885" i="24" s="1"/>
  <c r="E892" i="40"/>
  <c r="D892"/>
  <c r="C892"/>
  <c r="B892"/>
  <c r="A892" s="1"/>
  <c r="BE884" i="24" s="1"/>
  <c r="E891" i="40"/>
  <c r="D891"/>
  <c r="C891"/>
  <c r="B891"/>
  <c r="A891" s="1"/>
  <c r="BE883" i="24" s="1"/>
  <c r="E890" i="40"/>
  <c r="D890"/>
  <c r="C890"/>
  <c r="B890"/>
  <c r="A890" s="1"/>
  <c r="BE882" i="24" s="1"/>
  <c r="E889" i="40"/>
  <c r="D889"/>
  <c r="C889"/>
  <c r="B889"/>
  <c r="A889" s="1"/>
  <c r="BE881" i="24" s="1"/>
  <c r="E888" i="40"/>
  <c r="D888"/>
  <c r="C888"/>
  <c r="B888"/>
  <c r="A888" s="1"/>
  <c r="BE880" i="24" s="1"/>
  <c r="E887" i="40"/>
  <c r="D887"/>
  <c r="C887"/>
  <c r="B887"/>
  <c r="A887" s="1"/>
  <c r="BE879" i="24" s="1"/>
  <c r="E886" i="40"/>
  <c r="D886"/>
  <c r="C886"/>
  <c r="B886"/>
  <c r="A886" s="1"/>
  <c r="BE878" i="24" s="1"/>
  <c r="E885" i="40"/>
  <c r="D885"/>
  <c r="C885"/>
  <c r="B885"/>
  <c r="A885" s="1"/>
  <c r="BE877" i="24" s="1"/>
  <c r="E884" i="40"/>
  <c r="D884"/>
  <c r="C884"/>
  <c r="B884"/>
  <c r="A884" s="1"/>
  <c r="BE876" i="24" s="1"/>
  <c r="E883" i="40"/>
  <c r="D883"/>
  <c r="C883"/>
  <c r="B883"/>
  <c r="A883" s="1"/>
  <c r="BE875" i="24" s="1"/>
  <c r="E882" i="40"/>
  <c r="D882"/>
  <c r="C882"/>
  <c r="B882"/>
  <c r="A882" s="1"/>
  <c r="BE874" i="24" s="1"/>
  <c r="E881" i="40"/>
  <c r="D881"/>
  <c r="C881"/>
  <c r="B881"/>
  <c r="A881" s="1"/>
  <c r="BE873" i="24" s="1"/>
  <c r="E880" i="40"/>
  <c r="D880"/>
  <c r="C880"/>
  <c r="B880"/>
  <c r="A880" s="1"/>
  <c r="BE872" i="24" s="1"/>
  <c r="E879" i="40"/>
  <c r="D879"/>
  <c r="C879"/>
  <c r="B879"/>
  <c r="A879" s="1"/>
  <c r="BE871" i="24" s="1"/>
  <c r="E878" i="40"/>
  <c r="D878"/>
  <c r="C878"/>
  <c r="B878"/>
  <c r="A878" s="1"/>
  <c r="BE870" i="24" s="1"/>
  <c r="E877" i="40"/>
  <c r="D877"/>
  <c r="C877"/>
  <c r="B877"/>
  <c r="A877" s="1"/>
  <c r="BE869" i="24" s="1"/>
  <c r="E876" i="40"/>
  <c r="D876"/>
  <c r="C876"/>
  <c r="B876"/>
  <c r="A876" s="1"/>
  <c r="BE868" i="24" s="1"/>
  <c r="E875" i="40"/>
  <c r="D875"/>
  <c r="C875"/>
  <c r="B875"/>
  <c r="A875" s="1"/>
  <c r="BE867" i="24" s="1"/>
  <c r="E874" i="40"/>
  <c r="D874"/>
  <c r="C874"/>
  <c r="B874"/>
  <c r="A874" s="1"/>
  <c r="BE866" i="24" s="1"/>
  <c r="E873" i="40"/>
  <c r="D873"/>
  <c r="C873"/>
  <c r="B873"/>
  <c r="A873" s="1"/>
  <c r="BE865" i="24" s="1"/>
  <c r="E872" i="40"/>
  <c r="D872"/>
  <c r="C872"/>
  <c r="B872"/>
  <c r="A872" s="1"/>
  <c r="BE864" i="24" s="1"/>
  <c r="E871" i="40"/>
  <c r="D871"/>
  <c r="C871"/>
  <c r="B871"/>
  <c r="A871" s="1"/>
  <c r="BE863" i="24" s="1"/>
  <c r="E870" i="40"/>
  <c r="D870"/>
  <c r="C870"/>
  <c r="B870"/>
  <c r="A870" s="1"/>
  <c r="BE862" i="24" s="1"/>
  <c r="E869" i="40"/>
  <c r="D869"/>
  <c r="C869"/>
  <c r="B869"/>
  <c r="A869" s="1"/>
  <c r="BE861" i="24" s="1"/>
  <c r="E868" i="40"/>
  <c r="D868"/>
  <c r="C868"/>
  <c r="B868"/>
  <c r="A868" s="1"/>
  <c r="BE860" i="24" s="1"/>
  <c r="E867" i="40"/>
  <c r="D867"/>
  <c r="C867"/>
  <c r="B867"/>
  <c r="A867" s="1"/>
  <c r="BE859" i="24" s="1"/>
  <c r="E866" i="40"/>
  <c r="D866"/>
  <c r="C866"/>
  <c r="B866"/>
  <c r="A866" s="1"/>
  <c r="BE858" i="24" s="1"/>
  <c r="E865" i="40"/>
  <c r="D865"/>
  <c r="C865"/>
  <c r="B865"/>
  <c r="A865" s="1"/>
  <c r="BE857" i="24" s="1"/>
  <c r="E864" i="40"/>
  <c r="D864"/>
  <c r="C864"/>
  <c r="B864"/>
  <c r="A864" s="1"/>
  <c r="BE856" i="24" s="1"/>
  <c r="E863" i="40"/>
  <c r="D863"/>
  <c r="C863"/>
  <c r="B863"/>
  <c r="A863" s="1"/>
  <c r="BE855" i="24" s="1"/>
  <c r="E862" i="40"/>
  <c r="D862"/>
  <c r="C862"/>
  <c r="B862"/>
  <c r="A862" s="1"/>
  <c r="BE854" i="24" s="1"/>
  <c r="E861" i="40"/>
  <c r="D861"/>
  <c r="C861"/>
  <c r="B861"/>
  <c r="A861" s="1"/>
  <c r="BE853" i="24" s="1"/>
  <c r="E860" i="40"/>
  <c r="D860"/>
  <c r="C860"/>
  <c r="B860"/>
  <c r="A860" s="1"/>
  <c r="BE852" i="24" s="1"/>
  <c r="E859" i="40"/>
  <c r="D859"/>
  <c r="C859"/>
  <c r="B859"/>
  <c r="A859" s="1"/>
  <c r="BE851" i="24" s="1"/>
  <c r="E858" i="40"/>
  <c r="D858"/>
  <c r="C858"/>
  <c r="B858"/>
  <c r="A858" s="1"/>
  <c r="BE850" i="24" s="1"/>
  <c r="E857" i="40"/>
  <c r="D857"/>
  <c r="C857"/>
  <c r="B857"/>
  <c r="A857" s="1"/>
  <c r="BE849" i="24" s="1"/>
  <c r="E856" i="40"/>
  <c r="D856"/>
  <c r="C856"/>
  <c r="B856"/>
  <c r="A856" s="1"/>
  <c r="BE848" i="24" s="1"/>
  <c r="E855" i="40"/>
  <c r="D855"/>
  <c r="C855"/>
  <c r="B855"/>
  <c r="A855" s="1"/>
  <c r="BE847" i="24" s="1"/>
  <c r="E854" i="40"/>
  <c r="D854"/>
  <c r="C854"/>
  <c r="B854"/>
  <c r="A854" s="1"/>
  <c r="BE846" i="24" s="1"/>
  <c r="E853" i="40"/>
  <c r="D853"/>
  <c r="C853"/>
  <c r="B853"/>
  <c r="A853" s="1"/>
  <c r="BE845" i="24" s="1"/>
  <c r="E852" i="40"/>
  <c r="D852"/>
  <c r="C852"/>
  <c r="B852"/>
  <c r="A852" s="1"/>
  <c r="BE844" i="24" s="1"/>
  <c r="E851" i="40"/>
  <c r="D851"/>
  <c r="C851"/>
  <c r="B851"/>
  <c r="A851" s="1"/>
  <c r="BE843" i="24" s="1"/>
  <c r="E850" i="40"/>
  <c r="D850"/>
  <c r="C850"/>
  <c r="B850"/>
  <c r="A850" s="1"/>
  <c r="BE842" i="24" s="1"/>
  <c r="E849" i="40"/>
  <c r="D849"/>
  <c r="C849"/>
  <c r="B849"/>
  <c r="A849" s="1"/>
  <c r="BE841" i="24" s="1"/>
  <c r="E848" i="40"/>
  <c r="D848"/>
  <c r="C848"/>
  <c r="B848"/>
  <c r="A848" s="1"/>
  <c r="BE840" i="24" s="1"/>
  <c r="E847" i="40"/>
  <c r="D847"/>
  <c r="C847"/>
  <c r="B847"/>
  <c r="A847" s="1"/>
  <c r="BE839" i="24" s="1"/>
  <c r="E846" i="40"/>
  <c r="D846"/>
  <c r="C846"/>
  <c r="B846"/>
  <c r="A846" s="1"/>
  <c r="BE838" i="24" s="1"/>
  <c r="E845" i="40"/>
  <c r="D845"/>
  <c r="C845"/>
  <c r="B845"/>
  <c r="A845" s="1"/>
  <c r="BE837" i="24" s="1"/>
  <c r="E844" i="40"/>
  <c r="D844"/>
  <c r="C844"/>
  <c r="B844"/>
  <c r="A844" s="1"/>
  <c r="BE836" i="24" s="1"/>
  <c r="E843" i="40"/>
  <c r="D843"/>
  <c r="C843"/>
  <c r="B843"/>
  <c r="A843" s="1"/>
  <c r="BE835" i="24" s="1"/>
  <c r="E842" i="40"/>
  <c r="D842"/>
  <c r="C842"/>
  <c r="B842"/>
  <c r="A842" s="1"/>
  <c r="BE834" i="24" s="1"/>
  <c r="E841" i="40"/>
  <c r="D841"/>
  <c r="C841"/>
  <c r="B841"/>
  <c r="A841" s="1"/>
  <c r="BE833" i="24" s="1"/>
  <c r="E840" i="40"/>
  <c r="D840"/>
  <c r="C840"/>
  <c r="B840"/>
  <c r="A840" s="1"/>
  <c r="BE832" i="24" s="1"/>
  <c r="E839" i="40"/>
  <c r="D839"/>
  <c r="C839"/>
  <c r="B839"/>
  <c r="A839" s="1"/>
  <c r="BE831" i="24" s="1"/>
  <c r="E838" i="40"/>
  <c r="D838"/>
  <c r="C838"/>
  <c r="B838"/>
  <c r="A838" s="1"/>
  <c r="BE830" i="24" s="1"/>
  <c r="E837" i="40"/>
  <c r="D837"/>
  <c r="C837"/>
  <c r="B837"/>
  <c r="A837" s="1"/>
  <c r="BE829" i="24" s="1"/>
  <c r="E836" i="40"/>
  <c r="D836"/>
  <c r="C836"/>
  <c r="B836"/>
  <c r="A836" s="1"/>
  <c r="BE828" i="24" s="1"/>
  <c r="E835" i="40"/>
  <c r="D835"/>
  <c r="C835"/>
  <c r="B835"/>
  <c r="A835" s="1"/>
  <c r="BE827" i="24" s="1"/>
  <c r="E834" i="40"/>
  <c r="D834"/>
  <c r="C834"/>
  <c r="B834"/>
  <c r="A834" s="1"/>
  <c r="BE826" i="24" s="1"/>
  <c r="E833" i="40"/>
  <c r="D833"/>
  <c r="C833"/>
  <c r="B833"/>
  <c r="A833" s="1"/>
  <c r="BE825" i="24" s="1"/>
  <c r="E832" i="40"/>
  <c r="D832"/>
  <c r="C832"/>
  <c r="B832"/>
  <c r="A832" s="1"/>
  <c r="BE824" i="24" s="1"/>
  <c r="E831" i="40"/>
  <c r="D831"/>
  <c r="C831"/>
  <c r="B831"/>
  <c r="A831" s="1"/>
  <c r="BE823" i="24" s="1"/>
  <c r="E830" i="40"/>
  <c r="D830"/>
  <c r="C830"/>
  <c r="B830"/>
  <c r="A830" s="1"/>
  <c r="BE822" i="24" s="1"/>
  <c r="E829" i="40"/>
  <c r="D829"/>
  <c r="C829"/>
  <c r="B829"/>
  <c r="A829" s="1"/>
  <c r="BE821" i="24" s="1"/>
  <c r="E828" i="40"/>
  <c r="D828"/>
  <c r="C828"/>
  <c r="B828"/>
  <c r="A828" s="1"/>
  <c r="BE820" i="24" s="1"/>
  <c r="E827" i="40"/>
  <c r="D827"/>
  <c r="C827"/>
  <c r="B827"/>
  <c r="A827" s="1"/>
  <c r="BE819" i="24" s="1"/>
  <c r="E826" i="40"/>
  <c r="D826"/>
  <c r="C826"/>
  <c r="B826"/>
  <c r="A826" s="1"/>
  <c r="BE818" i="24" s="1"/>
  <c r="E825" i="40"/>
  <c r="D825"/>
  <c r="C825"/>
  <c r="B825"/>
  <c r="A825" s="1"/>
  <c r="BE817" i="24" s="1"/>
  <c r="E824" i="40"/>
  <c r="D824"/>
  <c r="C824"/>
  <c r="B824"/>
  <c r="A824" s="1"/>
  <c r="BE816" i="24" s="1"/>
  <c r="E823" i="40"/>
  <c r="D823"/>
  <c r="C823"/>
  <c r="B823"/>
  <c r="A823" s="1"/>
  <c r="BE815" i="24" s="1"/>
  <c r="E822" i="40"/>
  <c r="D822"/>
  <c r="C822"/>
  <c r="B822"/>
  <c r="A822" s="1"/>
  <c r="BE814" i="24" s="1"/>
  <c r="E821" i="40"/>
  <c r="D821"/>
  <c r="C821"/>
  <c r="B821"/>
  <c r="A821" s="1"/>
  <c r="BE813" i="24" s="1"/>
  <c r="E820" i="40"/>
  <c r="D820"/>
  <c r="C820"/>
  <c r="B820"/>
  <c r="A820" s="1"/>
  <c r="BE812" i="24" s="1"/>
  <c r="E819" i="40"/>
  <c r="D819"/>
  <c r="C819"/>
  <c r="B819"/>
  <c r="A819" s="1"/>
  <c r="BE811" i="24" s="1"/>
  <c r="E818" i="40"/>
  <c r="D818"/>
  <c r="C818"/>
  <c r="B818"/>
  <c r="A818" s="1"/>
  <c r="BE810" i="24" s="1"/>
  <c r="E817" i="40"/>
  <c r="D817"/>
  <c r="C817"/>
  <c r="B817"/>
  <c r="A817" s="1"/>
  <c r="BE809" i="24" s="1"/>
  <c r="E816" i="40"/>
  <c r="D816"/>
  <c r="C816"/>
  <c r="B816"/>
  <c r="A816" s="1"/>
  <c r="BE808" i="24" s="1"/>
  <c r="E815" i="40"/>
  <c r="D815"/>
  <c r="C815"/>
  <c r="B815"/>
  <c r="A815" s="1"/>
  <c r="BE807" i="24" s="1"/>
  <c r="E814" i="40"/>
  <c r="D814"/>
  <c r="C814"/>
  <c r="B814"/>
  <c r="A814" s="1"/>
  <c r="BE806" i="24" s="1"/>
  <c r="E813" i="40"/>
  <c r="D813"/>
  <c r="C813"/>
  <c r="B813"/>
  <c r="A813" s="1"/>
  <c r="BE805" i="24" s="1"/>
  <c r="E812" i="40"/>
  <c r="D812"/>
  <c r="C812"/>
  <c r="B812"/>
  <c r="A812" s="1"/>
  <c r="BE804" i="24" s="1"/>
  <c r="E811" i="40"/>
  <c r="D811"/>
  <c r="C811"/>
  <c r="B811"/>
  <c r="A811" s="1"/>
  <c r="BE803" i="24" s="1"/>
  <c r="E810" i="40"/>
  <c r="D810"/>
  <c r="C810"/>
  <c r="B810"/>
  <c r="A810" s="1"/>
  <c r="BE802" i="24" s="1"/>
  <c r="E809" i="40"/>
  <c r="D809"/>
  <c r="C809"/>
  <c r="B809"/>
  <c r="A809" s="1"/>
  <c r="BE801" i="24" s="1"/>
  <c r="E808" i="40"/>
  <c r="D808"/>
  <c r="C808"/>
  <c r="B808"/>
  <c r="A808" s="1"/>
  <c r="BE800" i="24" s="1"/>
  <c r="E807" i="40"/>
  <c r="D807"/>
  <c r="C807"/>
  <c r="B807"/>
  <c r="A807" s="1"/>
  <c r="BE799" i="24" s="1"/>
  <c r="E806" i="40"/>
  <c r="D806"/>
  <c r="C806"/>
  <c r="B806"/>
  <c r="A806" s="1"/>
  <c r="BE798" i="24" s="1"/>
  <c r="E805" i="40"/>
  <c r="D805"/>
  <c r="C805"/>
  <c r="B805"/>
  <c r="A805" s="1"/>
  <c r="BE797" i="24" s="1"/>
  <c r="E804" i="40"/>
  <c r="D804"/>
  <c r="C804"/>
  <c r="B804"/>
  <c r="A804" s="1"/>
  <c r="BE796" i="24" s="1"/>
  <c r="E803" i="40"/>
  <c r="D803"/>
  <c r="C803"/>
  <c r="B803"/>
  <c r="A803" s="1"/>
  <c r="BE795" i="24" s="1"/>
  <c r="E802" i="40"/>
  <c r="D802"/>
  <c r="C802"/>
  <c r="B802"/>
  <c r="A802" s="1"/>
  <c r="BE794" i="24" s="1"/>
  <c r="E801" i="40"/>
  <c r="D801"/>
  <c r="C801"/>
  <c r="B801"/>
  <c r="A801" s="1"/>
  <c r="BE793" i="24" s="1"/>
  <c r="E800" i="40"/>
  <c r="D800"/>
  <c r="C800"/>
  <c r="B800"/>
  <c r="A800" s="1"/>
  <c r="BE792" i="24" s="1"/>
  <c r="E799" i="40"/>
  <c r="D799"/>
  <c r="C799"/>
  <c r="B799"/>
  <c r="A799" s="1"/>
  <c r="BE791" i="24" s="1"/>
  <c r="E798" i="40"/>
  <c r="D798"/>
  <c r="C798"/>
  <c r="B798"/>
  <c r="A798" s="1"/>
  <c r="BE790" i="24" s="1"/>
  <c r="E797" i="40"/>
  <c r="D797"/>
  <c r="C797"/>
  <c r="B797"/>
  <c r="A797" s="1"/>
  <c r="BE789" i="24" s="1"/>
  <c r="E796" i="40"/>
  <c r="D796"/>
  <c r="C796"/>
  <c r="B796"/>
  <c r="A796" s="1"/>
  <c r="BE788" i="24" s="1"/>
  <c r="E795" i="40"/>
  <c r="D795"/>
  <c r="C795"/>
  <c r="B795"/>
  <c r="A795" s="1"/>
  <c r="BE787" i="24" s="1"/>
  <c r="E794" i="40"/>
  <c r="D794"/>
  <c r="C794"/>
  <c r="B794"/>
  <c r="A794" s="1"/>
  <c r="BE786" i="24" s="1"/>
  <c r="E793" i="40"/>
  <c r="D793"/>
  <c r="C793"/>
  <c r="B793"/>
  <c r="A793" s="1"/>
  <c r="BE785" i="24" s="1"/>
  <c r="E792" i="40"/>
  <c r="D792"/>
  <c r="C792"/>
  <c r="B792"/>
  <c r="A792" s="1"/>
  <c r="BE784" i="24" s="1"/>
  <c r="E791" i="40"/>
  <c r="D791"/>
  <c r="C791"/>
  <c r="B791"/>
  <c r="A791" s="1"/>
  <c r="BE783" i="24" s="1"/>
  <c r="E790" i="40"/>
  <c r="D790"/>
  <c r="C790"/>
  <c r="B790"/>
  <c r="A790" s="1"/>
  <c r="BE782" i="24" s="1"/>
  <c r="E789" i="40"/>
  <c r="D789"/>
  <c r="C789"/>
  <c r="B789"/>
  <c r="A789" s="1"/>
  <c r="BE781" i="24" s="1"/>
  <c r="E788" i="40"/>
  <c r="D788"/>
  <c r="C788"/>
  <c r="B788"/>
  <c r="A788" s="1"/>
  <c r="BE780" i="24" s="1"/>
  <c r="E787" i="40"/>
  <c r="D787"/>
  <c r="C787"/>
  <c r="B787"/>
  <c r="A787" s="1"/>
  <c r="BE779" i="24" s="1"/>
  <c r="E786" i="40"/>
  <c r="D786"/>
  <c r="C786"/>
  <c r="B786"/>
  <c r="A786" s="1"/>
  <c r="BE778" i="24" s="1"/>
  <c r="E785" i="40"/>
  <c r="D785"/>
  <c r="C785"/>
  <c r="B785"/>
  <c r="A785" s="1"/>
  <c r="BE777" i="24" s="1"/>
  <c r="E784" i="40"/>
  <c r="D784"/>
  <c r="C784"/>
  <c r="B784"/>
  <c r="A784" s="1"/>
  <c r="BE776" i="24" s="1"/>
  <c r="E783" i="40"/>
  <c r="D783"/>
  <c r="C783"/>
  <c r="B783"/>
  <c r="A783" s="1"/>
  <c r="BE775" i="24" s="1"/>
  <c r="E782" i="40"/>
  <c r="D782"/>
  <c r="C782"/>
  <c r="B782"/>
  <c r="A782" s="1"/>
  <c r="BE774" i="24" s="1"/>
  <c r="E781" i="40"/>
  <c r="D781"/>
  <c r="C781"/>
  <c r="B781"/>
  <c r="A781" s="1"/>
  <c r="BE773" i="24" s="1"/>
  <c r="E780" i="40"/>
  <c r="D780"/>
  <c r="C780"/>
  <c r="B780"/>
  <c r="A780" s="1"/>
  <c r="BE772" i="24" s="1"/>
  <c r="E779" i="40"/>
  <c r="D779"/>
  <c r="C779"/>
  <c r="B779"/>
  <c r="A779" s="1"/>
  <c r="BE771" i="24" s="1"/>
  <c r="E778" i="40"/>
  <c r="D778"/>
  <c r="C778"/>
  <c r="B778"/>
  <c r="A778" s="1"/>
  <c r="BE770" i="24" s="1"/>
  <c r="E777" i="40"/>
  <c r="D777"/>
  <c r="C777"/>
  <c r="B777"/>
  <c r="A777" s="1"/>
  <c r="BE769" i="24" s="1"/>
  <c r="E776" i="40"/>
  <c r="D776"/>
  <c r="C776"/>
  <c r="B776"/>
  <c r="A776" s="1"/>
  <c r="BE768" i="24" s="1"/>
  <c r="E775" i="40"/>
  <c r="D775"/>
  <c r="C775"/>
  <c r="B775"/>
  <c r="A775" s="1"/>
  <c r="BE767" i="24" s="1"/>
  <c r="E774" i="40"/>
  <c r="D774"/>
  <c r="C774"/>
  <c r="B774"/>
  <c r="A774" s="1"/>
  <c r="BE766" i="24" s="1"/>
  <c r="E773" i="40"/>
  <c r="D773"/>
  <c r="C773"/>
  <c r="B773"/>
  <c r="A773" s="1"/>
  <c r="BE765" i="24" s="1"/>
  <c r="E772" i="40"/>
  <c r="D772"/>
  <c r="C772"/>
  <c r="B772"/>
  <c r="A772" s="1"/>
  <c r="BE764" i="24" s="1"/>
  <c r="E771" i="40"/>
  <c r="D771"/>
  <c r="C771"/>
  <c r="B771"/>
  <c r="A771" s="1"/>
  <c r="BE763" i="24" s="1"/>
  <c r="E770" i="40"/>
  <c r="D770"/>
  <c r="C770"/>
  <c r="B770"/>
  <c r="A770" s="1"/>
  <c r="BE762" i="24" s="1"/>
  <c r="E769" i="40"/>
  <c r="D769"/>
  <c r="C769"/>
  <c r="B769"/>
  <c r="A769" s="1"/>
  <c r="BE761" i="24" s="1"/>
  <c r="E768" i="40"/>
  <c r="D768"/>
  <c r="C768"/>
  <c r="B768"/>
  <c r="A768" s="1"/>
  <c r="BE760" i="24" s="1"/>
  <c r="E767" i="40"/>
  <c r="D767"/>
  <c r="C767"/>
  <c r="B767"/>
  <c r="A767" s="1"/>
  <c r="BE759" i="24" s="1"/>
  <c r="E766" i="40"/>
  <c r="D766"/>
  <c r="C766"/>
  <c r="B766"/>
  <c r="A766" s="1"/>
  <c r="BE758" i="24" s="1"/>
  <c r="E765" i="40"/>
  <c r="D765"/>
  <c r="C765"/>
  <c r="B765"/>
  <c r="A765" s="1"/>
  <c r="BE757" i="24" s="1"/>
  <c r="E764" i="40"/>
  <c r="D764"/>
  <c r="C764"/>
  <c r="B764"/>
  <c r="A764" s="1"/>
  <c r="BE756" i="24" s="1"/>
  <c r="E763" i="40"/>
  <c r="D763"/>
  <c r="C763"/>
  <c r="B763"/>
  <c r="A763" s="1"/>
  <c r="BE755" i="24" s="1"/>
  <c r="E762" i="40"/>
  <c r="D762"/>
  <c r="C762"/>
  <c r="B762"/>
  <c r="A762" s="1"/>
  <c r="BE754" i="24" s="1"/>
  <c r="E761" i="40"/>
  <c r="D761"/>
  <c r="C761"/>
  <c r="B761"/>
  <c r="A761" s="1"/>
  <c r="BE753" i="24" s="1"/>
  <c r="E760" i="40"/>
  <c r="D760"/>
  <c r="C760"/>
  <c r="B760"/>
  <c r="A760" s="1"/>
  <c r="BE752" i="24" s="1"/>
  <c r="E759" i="40"/>
  <c r="D759"/>
  <c r="C759"/>
  <c r="B759"/>
  <c r="A759" s="1"/>
  <c r="BE751" i="24" s="1"/>
  <c r="E758" i="40"/>
  <c r="D758"/>
  <c r="C758"/>
  <c r="B758"/>
  <c r="A758" s="1"/>
  <c r="BE750" i="24" s="1"/>
  <c r="E757" i="40"/>
  <c r="D757"/>
  <c r="C757"/>
  <c r="B757"/>
  <c r="A757" s="1"/>
  <c r="BE749" i="24" s="1"/>
  <c r="E756" i="40"/>
  <c r="D756"/>
  <c r="C756"/>
  <c r="B756"/>
  <c r="A756" s="1"/>
  <c r="BE748" i="24" s="1"/>
  <c r="E755" i="40"/>
  <c r="D755"/>
  <c r="C755"/>
  <c r="B755"/>
  <c r="A755" s="1"/>
  <c r="BE747" i="24" s="1"/>
  <c r="E754" i="40"/>
  <c r="D754"/>
  <c r="C754"/>
  <c r="B754"/>
  <c r="A754" s="1"/>
  <c r="BE746" i="24" s="1"/>
  <c r="E753" i="40"/>
  <c r="D753"/>
  <c r="C753"/>
  <c r="B753"/>
  <c r="A753" s="1"/>
  <c r="BE745" i="24" s="1"/>
  <c r="E752" i="40"/>
  <c r="D752"/>
  <c r="C752"/>
  <c r="B752"/>
  <c r="A752" s="1"/>
  <c r="BE744" i="24" s="1"/>
  <c r="E751" i="40"/>
  <c r="D751"/>
  <c r="C751"/>
  <c r="B751"/>
  <c r="A751" s="1"/>
  <c r="BE743" i="24" s="1"/>
  <c r="E750" i="40"/>
  <c r="D750"/>
  <c r="C750"/>
  <c r="B750"/>
  <c r="A750" s="1"/>
  <c r="BE742" i="24" s="1"/>
  <c r="E749" i="40"/>
  <c r="D749"/>
  <c r="C749"/>
  <c r="B749"/>
  <c r="A749" s="1"/>
  <c r="BE741" i="24" s="1"/>
  <c r="E748" i="40"/>
  <c r="D748"/>
  <c r="C748"/>
  <c r="B748"/>
  <c r="A748" s="1"/>
  <c r="BE740" i="24" s="1"/>
  <c r="E747" i="40"/>
  <c r="D747"/>
  <c r="C747"/>
  <c r="B747"/>
  <c r="A747" s="1"/>
  <c r="BE739" i="24" s="1"/>
  <c r="E746" i="40"/>
  <c r="D746"/>
  <c r="C746"/>
  <c r="B746"/>
  <c r="A746" s="1"/>
  <c r="BE738" i="24" s="1"/>
  <c r="E745" i="40"/>
  <c r="D745"/>
  <c r="C745"/>
  <c r="B745"/>
  <c r="E744"/>
  <c r="D744"/>
  <c r="C744"/>
  <c r="B744"/>
  <c r="A744" s="1"/>
  <c r="BE736" i="24" s="1"/>
  <c r="E743" i="40"/>
  <c r="D743"/>
  <c r="C743"/>
  <c r="B743"/>
  <c r="A743" s="1"/>
  <c r="BE735" i="24" s="1"/>
  <c r="E742" i="40"/>
  <c r="D742"/>
  <c r="C742"/>
  <c r="B742"/>
  <c r="A742" s="1"/>
  <c r="BE734" i="24" s="1"/>
  <c r="E741" i="40"/>
  <c r="D741"/>
  <c r="C741"/>
  <c r="B741"/>
  <c r="A741" s="1"/>
  <c r="BE733" i="24" s="1"/>
  <c r="E740" i="40"/>
  <c r="D740"/>
  <c r="C740"/>
  <c r="B740"/>
  <c r="A740" s="1"/>
  <c r="BE732" i="24" s="1"/>
  <c r="E739" i="40"/>
  <c r="D739"/>
  <c r="C739"/>
  <c r="B739"/>
  <c r="A739" s="1"/>
  <c r="BE731" i="24" s="1"/>
  <c r="E738" i="40"/>
  <c r="D738"/>
  <c r="C738"/>
  <c r="B738"/>
  <c r="A738" s="1"/>
  <c r="BE730" i="24" s="1"/>
  <c r="E737" i="40"/>
  <c r="D737"/>
  <c r="C737"/>
  <c r="B737"/>
  <c r="A737" s="1"/>
  <c r="BE729" i="24" s="1"/>
  <c r="E736" i="40"/>
  <c r="D736"/>
  <c r="C736"/>
  <c r="B736"/>
  <c r="A736" s="1"/>
  <c r="BE728" i="24" s="1"/>
  <c r="E735" i="40"/>
  <c r="D735"/>
  <c r="C735"/>
  <c r="B735"/>
  <c r="A735" s="1"/>
  <c r="BE727" i="24" s="1"/>
  <c r="E734" i="40"/>
  <c r="D734"/>
  <c r="C734"/>
  <c r="B734"/>
  <c r="A734" s="1"/>
  <c r="BE726" i="24" s="1"/>
  <c r="E733" i="40"/>
  <c r="D733"/>
  <c r="C733"/>
  <c r="B733"/>
  <c r="A733" s="1"/>
  <c r="BE725" i="24" s="1"/>
  <c r="E732" i="40"/>
  <c r="D732"/>
  <c r="C732"/>
  <c r="B732"/>
  <c r="A732" s="1"/>
  <c r="BE724" i="24" s="1"/>
  <c r="E731" i="40"/>
  <c r="D731"/>
  <c r="C731"/>
  <c r="B731"/>
  <c r="A731" s="1"/>
  <c r="BE723" i="24" s="1"/>
  <c r="E730" i="40"/>
  <c r="D730"/>
  <c r="C730"/>
  <c r="B730"/>
  <c r="A730" s="1"/>
  <c r="BE722" i="24" s="1"/>
  <c r="E729" i="40"/>
  <c r="D729"/>
  <c r="C729"/>
  <c r="B729"/>
  <c r="A729" s="1"/>
  <c r="BE721" i="24" s="1"/>
  <c r="E728" i="40"/>
  <c r="D728"/>
  <c r="C728"/>
  <c r="B728"/>
  <c r="A728" s="1"/>
  <c r="BE720" i="24" s="1"/>
  <c r="E727" i="40"/>
  <c r="D727"/>
  <c r="C727"/>
  <c r="B727"/>
  <c r="A727" s="1"/>
  <c r="BE719" i="24" s="1"/>
  <c r="E726" i="40"/>
  <c r="D726"/>
  <c r="C726"/>
  <c r="B726"/>
  <c r="A726" s="1"/>
  <c r="BE718" i="24" s="1"/>
  <c r="E725" i="40"/>
  <c r="D725"/>
  <c r="C725"/>
  <c r="B725"/>
  <c r="A725" s="1"/>
  <c r="BE717" i="24" s="1"/>
  <c r="E724" i="40"/>
  <c r="D724"/>
  <c r="C724"/>
  <c r="B724"/>
  <c r="A724" s="1"/>
  <c r="BE716" i="24" s="1"/>
  <c r="E723" i="40"/>
  <c r="D723"/>
  <c r="C723"/>
  <c r="B723"/>
  <c r="A723" s="1"/>
  <c r="BE715" i="24" s="1"/>
  <c r="E722" i="40"/>
  <c r="D722"/>
  <c r="C722"/>
  <c r="B722"/>
  <c r="A722" s="1"/>
  <c r="BE714" i="24" s="1"/>
  <c r="E721" i="40"/>
  <c r="D721"/>
  <c r="C721"/>
  <c r="B721"/>
  <c r="A721" s="1"/>
  <c r="BE713" i="24" s="1"/>
  <c r="E720" i="40"/>
  <c r="D720"/>
  <c r="C720"/>
  <c r="B720"/>
  <c r="A720" s="1"/>
  <c r="BE712" i="24" s="1"/>
  <c r="E719" i="40"/>
  <c r="D719"/>
  <c r="C719"/>
  <c r="B719"/>
  <c r="A719" s="1"/>
  <c r="BE711" i="24" s="1"/>
  <c r="E718" i="40"/>
  <c r="D718"/>
  <c r="C718"/>
  <c r="B718"/>
  <c r="A718" s="1"/>
  <c r="BE710" i="24" s="1"/>
  <c r="E717" i="40"/>
  <c r="D717"/>
  <c r="C717"/>
  <c r="B717"/>
  <c r="A717" s="1"/>
  <c r="BE709" i="24" s="1"/>
  <c r="E716" i="40"/>
  <c r="D716"/>
  <c r="C716"/>
  <c r="B716"/>
  <c r="A716" s="1"/>
  <c r="BE708" i="24" s="1"/>
  <c r="E715" i="40"/>
  <c r="D715"/>
  <c r="C715"/>
  <c r="B715"/>
  <c r="A715" s="1"/>
  <c r="BE707" i="24" s="1"/>
  <c r="E714" i="40"/>
  <c r="D714"/>
  <c r="C714"/>
  <c r="B714"/>
  <c r="A714" s="1"/>
  <c r="BE706" i="24" s="1"/>
  <c r="E713" i="40"/>
  <c r="D713"/>
  <c r="C713"/>
  <c r="B713"/>
  <c r="A713" s="1"/>
  <c r="BE705" i="24" s="1"/>
  <c r="E712" i="40"/>
  <c r="D712"/>
  <c r="C712"/>
  <c r="B712"/>
  <c r="A712" s="1"/>
  <c r="BE704" i="24" s="1"/>
  <c r="E711" i="40"/>
  <c r="D711"/>
  <c r="C711"/>
  <c r="B711"/>
  <c r="A711" s="1"/>
  <c r="BE703" i="24" s="1"/>
  <c r="E710" i="40"/>
  <c r="D710"/>
  <c r="C710"/>
  <c r="B710"/>
  <c r="A710" s="1"/>
  <c r="BE702" i="24" s="1"/>
  <c r="E709" i="40"/>
  <c r="D709"/>
  <c r="C709"/>
  <c r="B709"/>
  <c r="A709" s="1"/>
  <c r="BE701" i="24" s="1"/>
  <c r="E708" i="40"/>
  <c r="D708"/>
  <c r="C708"/>
  <c r="B708"/>
  <c r="A708" s="1"/>
  <c r="BE700" i="24" s="1"/>
  <c r="E707" i="40"/>
  <c r="D707"/>
  <c r="C707"/>
  <c r="B707"/>
  <c r="A707" s="1"/>
  <c r="BE699" i="24" s="1"/>
  <c r="E706" i="40"/>
  <c r="D706"/>
  <c r="C706"/>
  <c r="B706"/>
  <c r="A706" s="1"/>
  <c r="BE698" i="24" s="1"/>
  <c r="E705" i="40"/>
  <c r="D705"/>
  <c r="C705"/>
  <c r="B705"/>
  <c r="A705" s="1"/>
  <c r="BE697" i="24" s="1"/>
  <c r="E704" i="40"/>
  <c r="D704"/>
  <c r="C704"/>
  <c r="B704"/>
  <c r="A704" s="1"/>
  <c r="BE696" i="24" s="1"/>
  <c r="E703" i="40"/>
  <c r="D703"/>
  <c r="C703"/>
  <c r="B703"/>
  <c r="A703" s="1"/>
  <c r="BE695" i="24" s="1"/>
  <c r="E702" i="40"/>
  <c r="D702"/>
  <c r="C702"/>
  <c r="B702"/>
  <c r="A702" s="1"/>
  <c r="BE694" i="24" s="1"/>
  <c r="E701" i="40"/>
  <c r="D701"/>
  <c r="C701"/>
  <c r="B701"/>
  <c r="A701" s="1"/>
  <c r="BE693" i="24" s="1"/>
  <c r="E700" i="40"/>
  <c r="D700"/>
  <c r="C700"/>
  <c r="B700"/>
  <c r="A700" s="1"/>
  <c r="BE692" i="24" s="1"/>
  <c r="E699" i="40"/>
  <c r="D699"/>
  <c r="C699"/>
  <c r="B699"/>
  <c r="A699" s="1"/>
  <c r="BE691" i="24" s="1"/>
  <c r="E698" i="40"/>
  <c r="D698"/>
  <c r="C698"/>
  <c r="B698"/>
  <c r="A698" s="1"/>
  <c r="BE690" i="24" s="1"/>
  <c r="E697" i="40"/>
  <c r="D697"/>
  <c r="C697"/>
  <c r="B697"/>
  <c r="A697" s="1"/>
  <c r="BE689" i="24" s="1"/>
  <c r="E696" i="40"/>
  <c r="D696"/>
  <c r="C696"/>
  <c r="B696"/>
  <c r="A696" s="1"/>
  <c r="BE688" i="24" s="1"/>
  <c r="E695" i="40"/>
  <c r="D695"/>
  <c r="C695"/>
  <c r="B695"/>
  <c r="A695" s="1"/>
  <c r="BE687" i="24" s="1"/>
  <c r="E694" i="40"/>
  <c r="D694"/>
  <c r="C694"/>
  <c r="B694"/>
  <c r="A694" s="1"/>
  <c r="BE686" i="24" s="1"/>
  <c r="E693" i="40"/>
  <c r="D693"/>
  <c r="C693"/>
  <c r="B693"/>
  <c r="A693" s="1"/>
  <c r="BE685" i="24" s="1"/>
  <c r="E692" i="40"/>
  <c r="D692"/>
  <c r="C692"/>
  <c r="B692"/>
  <c r="A692" s="1"/>
  <c r="BE684" i="24" s="1"/>
  <c r="E691" i="40"/>
  <c r="D691"/>
  <c r="C691"/>
  <c r="B691"/>
  <c r="A691" s="1"/>
  <c r="BE683" i="24" s="1"/>
  <c r="E690" i="40"/>
  <c r="D690"/>
  <c r="C690"/>
  <c r="B690"/>
  <c r="A690" s="1"/>
  <c r="BE682" i="24" s="1"/>
  <c r="E689" i="40"/>
  <c r="D689"/>
  <c r="C689"/>
  <c r="B689"/>
  <c r="A689" s="1"/>
  <c r="BE681" i="24" s="1"/>
  <c r="E688" i="40"/>
  <c r="D688"/>
  <c r="C688"/>
  <c r="B688"/>
  <c r="A688" s="1"/>
  <c r="BE680" i="24" s="1"/>
  <c r="E687" i="40"/>
  <c r="D687"/>
  <c r="C687"/>
  <c r="B687"/>
  <c r="A687" s="1"/>
  <c r="BE679" i="24" s="1"/>
  <c r="E686" i="40"/>
  <c r="D686"/>
  <c r="C686"/>
  <c r="B686"/>
  <c r="A686" s="1"/>
  <c r="BE678" i="24" s="1"/>
  <c r="E685" i="40"/>
  <c r="D685"/>
  <c r="C685"/>
  <c r="B685"/>
  <c r="A685" s="1"/>
  <c r="BE677" i="24" s="1"/>
  <c r="E684" i="40"/>
  <c r="D684"/>
  <c r="C684"/>
  <c r="B684"/>
  <c r="A684" s="1"/>
  <c r="BE676" i="24" s="1"/>
  <c r="E683" i="40"/>
  <c r="D683"/>
  <c r="C683"/>
  <c r="B683"/>
  <c r="A683" s="1"/>
  <c r="BE675" i="24" s="1"/>
  <c r="E682" i="40"/>
  <c r="D682"/>
  <c r="C682"/>
  <c r="B682"/>
  <c r="A682" s="1"/>
  <c r="BE674" i="24" s="1"/>
  <c r="E681" i="40"/>
  <c r="D681"/>
  <c r="C681"/>
  <c r="B681"/>
  <c r="A681" s="1"/>
  <c r="BE673" i="24" s="1"/>
  <c r="E680" i="40"/>
  <c r="D680"/>
  <c r="C680"/>
  <c r="B680"/>
  <c r="A680" s="1"/>
  <c r="BE672" i="24" s="1"/>
  <c r="E679" i="40"/>
  <c r="D679"/>
  <c r="C679"/>
  <c r="B679"/>
  <c r="A679" s="1"/>
  <c r="BE671" i="24" s="1"/>
  <c r="E678" i="40"/>
  <c r="D678"/>
  <c r="C678"/>
  <c r="B678"/>
  <c r="A678" s="1"/>
  <c r="BE670" i="24" s="1"/>
  <c r="E677" i="40"/>
  <c r="D677"/>
  <c r="C677"/>
  <c r="B677"/>
  <c r="A677" s="1"/>
  <c r="BE669" i="24" s="1"/>
  <c r="E676" i="40"/>
  <c r="D676"/>
  <c r="C676"/>
  <c r="B676"/>
  <c r="A676" s="1"/>
  <c r="BE668" i="24" s="1"/>
  <c r="E675" i="40"/>
  <c r="D675"/>
  <c r="C675"/>
  <c r="B675"/>
  <c r="A675" s="1"/>
  <c r="BE667" i="24" s="1"/>
  <c r="E674" i="40"/>
  <c r="D674"/>
  <c r="C674"/>
  <c r="B674"/>
  <c r="A674" s="1"/>
  <c r="BE666" i="24" s="1"/>
  <c r="E673" i="40"/>
  <c r="D673"/>
  <c r="C673"/>
  <c r="B673"/>
  <c r="A673" s="1"/>
  <c r="BE665" i="24" s="1"/>
  <c r="E672" i="40"/>
  <c r="D672"/>
  <c r="C672"/>
  <c r="B672"/>
  <c r="A672" s="1"/>
  <c r="BE664" i="24" s="1"/>
  <c r="E671" i="40"/>
  <c r="D671"/>
  <c r="C671"/>
  <c r="B671"/>
  <c r="A671" s="1"/>
  <c r="BE663" i="24" s="1"/>
  <c r="E670" i="40"/>
  <c r="D670"/>
  <c r="C670"/>
  <c r="B670"/>
  <c r="A670" s="1"/>
  <c r="BE662" i="24" s="1"/>
  <c r="E669" i="40"/>
  <c r="D669"/>
  <c r="C669"/>
  <c r="B669"/>
  <c r="A669" s="1"/>
  <c r="BE661" i="24" s="1"/>
  <c r="E668" i="40"/>
  <c r="D668"/>
  <c r="C668"/>
  <c r="B668"/>
  <c r="A668" s="1"/>
  <c r="BE660" i="24" s="1"/>
  <c r="E667" i="40"/>
  <c r="D667"/>
  <c r="C667"/>
  <c r="B667"/>
  <c r="A667" s="1"/>
  <c r="BE659" i="24" s="1"/>
  <c r="E666" i="40"/>
  <c r="D666"/>
  <c r="C666"/>
  <c r="B666"/>
  <c r="A666" s="1"/>
  <c r="BE658" i="24" s="1"/>
  <c r="E665" i="40"/>
  <c r="D665"/>
  <c r="C665"/>
  <c r="B665"/>
  <c r="A665" s="1"/>
  <c r="BE657" i="24" s="1"/>
  <c r="E664" i="40"/>
  <c r="D664"/>
  <c r="C664"/>
  <c r="B664"/>
  <c r="A664" s="1"/>
  <c r="BE656" i="24" s="1"/>
  <c r="E663" i="40"/>
  <c r="D663"/>
  <c r="C663"/>
  <c r="B663"/>
  <c r="A663" s="1"/>
  <c r="BE655" i="24" s="1"/>
  <c r="E662" i="40"/>
  <c r="D662"/>
  <c r="C662"/>
  <c r="B662"/>
  <c r="A662" s="1"/>
  <c r="BE654" i="24" s="1"/>
  <c r="E661" i="40"/>
  <c r="D661"/>
  <c r="C661"/>
  <c r="B661"/>
  <c r="A661" s="1"/>
  <c r="BE653" i="24" s="1"/>
  <c r="E660" i="40"/>
  <c r="D660"/>
  <c r="C660"/>
  <c r="B660"/>
  <c r="A660" s="1"/>
  <c r="BE652" i="24" s="1"/>
  <c r="E659" i="40"/>
  <c r="D659"/>
  <c r="C659"/>
  <c r="B659"/>
  <c r="A659" s="1"/>
  <c r="BE651" i="24" s="1"/>
  <c r="E658" i="40"/>
  <c r="D658"/>
  <c r="C658"/>
  <c r="B658"/>
  <c r="A658" s="1"/>
  <c r="BE650" i="24" s="1"/>
  <c r="E657" i="40"/>
  <c r="D657"/>
  <c r="C657"/>
  <c r="B657"/>
  <c r="A657" s="1"/>
  <c r="BE649" i="24" s="1"/>
  <c r="E656" i="40"/>
  <c r="D656"/>
  <c r="C656"/>
  <c r="B656"/>
  <c r="A656" s="1"/>
  <c r="BE648" i="24" s="1"/>
  <c r="E655" i="40"/>
  <c r="D655"/>
  <c r="C655"/>
  <c r="B655"/>
  <c r="A655" s="1"/>
  <c r="BE647" i="24" s="1"/>
  <c r="E654" i="40"/>
  <c r="D654"/>
  <c r="C654"/>
  <c r="B654"/>
  <c r="A654" s="1"/>
  <c r="BE646" i="24" s="1"/>
  <c r="E653" i="40"/>
  <c r="D653"/>
  <c r="C653"/>
  <c r="B653"/>
  <c r="A653" s="1"/>
  <c r="BE645" i="24" s="1"/>
  <c r="E652" i="40"/>
  <c r="D652"/>
  <c r="C652"/>
  <c r="B652"/>
  <c r="A652" s="1"/>
  <c r="BE644" i="24" s="1"/>
  <c r="E651" i="40"/>
  <c r="D651"/>
  <c r="C651"/>
  <c r="B651"/>
  <c r="A651" s="1"/>
  <c r="BE643" i="24" s="1"/>
  <c r="E650" i="40"/>
  <c r="D650"/>
  <c r="C650"/>
  <c r="B650"/>
  <c r="A650" s="1"/>
  <c r="BE642" i="24" s="1"/>
  <c r="E649" i="40"/>
  <c r="D649"/>
  <c r="C649"/>
  <c r="B649"/>
  <c r="A649" s="1"/>
  <c r="BE641" i="24" s="1"/>
  <c r="E648" i="40"/>
  <c r="D648"/>
  <c r="C648"/>
  <c r="B648"/>
  <c r="A648" s="1"/>
  <c r="BE640" i="24" s="1"/>
  <c r="E647" i="40"/>
  <c r="D647"/>
  <c r="C647"/>
  <c r="B647"/>
  <c r="A647" s="1"/>
  <c r="BE639" i="24" s="1"/>
  <c r="E646" i="40"/>
  <c r="D646"/>
  <c r="C646"/>
  <c r="B646"/>
  <c r="A646" s="1"/>
  <c r="BE638" i="24" s="1"/>
  <c r="E645" i="40"/>
  <c r="D645"/>
  <c r="C645"/>
  <c r="B645"/>
  <c r="A645" s="1"/>
  <c r="BE637" i="24" s="1"/>
  <c r="E644" i="40"/>
  <c r="D644"/>
  <c r="C644"/>
  <c r="B644"/>
  <c r="A644" s="1"/>
  <c r="BE636" i="24" s="1"/>
  <c r="E643" i="40"/>
  <c r="D643"/>
  <c r="C643"/>
  <c r="B643"/>
  <c r="A643" s="1"/>
  <c r="BE635" i="24" s="1"/>
  <c r="E642" i="40"/>
  <c r="D642"/>
  <c r="C642"/>
  <c r="B642"/>
  <c r="A642" s="1"/>
  <c r="BE634" i="24" s="1"/>
  <c r="E641" i="40"/>
  <c r="D641"/>
  <c r="C641"/>
  <c r="B641"/>
  <c r="A641" s="1"/>
  <c r="BE633" i="24" s="1"/>
  <c r="E640" i="40"/>
  <c r="D640"/>
  <c r="C640"/>
  <c r="B640"/>
  <c r="A640" s="1"/>
  <c r="BE632" i="24" s="1"/>
  <c r="E639" i="40"/>
  <c r="D639"/>
  <c r="C639"/>
  <c r="B639"/>
  <c r="A639" s="1"/>
  <c r="BE631" i="24" s="1"/>
  <c r="E638" i="40"/>
  <c r="D638"/>
  <c r="C638"/>
  <c r="B638"/>
  <c r="A638" s="1"/>
  <c r="BE630" i="24" s="1"/>
  <c r="E637" i="40"/>
  <c r="D637"/>
  <c r="C637"/>
  <c r="B637"/>
  <c r="A637" s="1"/>
  <c r="BE629" i="24" s="1"/>
  <c r="E636" i="40"/>
  <c r="D636"/>
  <c r="C636"/>
  <c r="B636"/>
  <c r="A636" s="1"/>
  <c r="BE628" i="24" s="1"/>
  <c r="E635" i="40"/>
  <c r="D635"/>
  <c r="C635"/>
  <c r="B635"/>
  <c r="A635" s="1"/>
  <c r="BE627" i="24" s="1"/>
  <c r="E634" i="40"/>
  <c r="D634"/>
  <c r="C634"/>
  <c r="B634"/>
  <c r="A634" s="1"/>
  <c r="BE626" i="24" s="1"/>
  <c r="E633" i="40"/>
  <c r="D633"/>
  <c r="C633"/>
  <c r="B633"/>
  <c r="A633" s="1"/>
  <c r="BE625" i="24" s="1"/>
  <c r="E632" i="40"/>
  <c r="D632"/>
  <c r="C632"/>
  <c r="B632"/>
  <c r="A632" s="1"/>
  <c r="BE624" i="24" s="1"/>
  <c r="E631" i="40"/>
  <c r="D631"/>
  <c r="C631"/>
  <c r="B631"/>
  <c r="A631" s="1"/>
  <c r="BE623" i="24" s="1"/>
  <c r="E630" i="40"/>
  <c r="D630"/>
  <c r="C630"/>
  <c r="B630"/>
  <c r="A630" s="1"/>
  <c r="BE622" i="24" s="1"/>
  <c r="E629" i="40"/>
  <c r="D629"/>
  <c r="C629"/>
  <c r="B629"/>
  <c r="A629" s="1"/>
  <c r="BE621" i="24" s="1"/>
  <c r="E628" i="40"/>
  <c r="D628"/>
  <c r="C628"/>
  <c r="B628"/>
  <c r="A628" s="1"/>
  <c r="BE620" i="24" s="1"/>
  <c r="E627" i="40"/>
  <c r="D627"/>
  <c r="C627"/>
  <c r="B627"/>
  <c r="A627" s="1"/>
  <c r="BE619" i="24" s="1"/>
  <c r="E626" i="40"/>
  <c r="D626"/>
  <c r="C626"/>
  <c r="B626"/>
  <c r="A626" s="1"/>
  <c r="BE618" i="24" s="1"/>
  <c r="E625" i="40"/>
  <c r="D625"/>
  <c r="C625"/>
  <c r="B625"/>
  <c r="A625" s="1"/>
  <c r="BE617" i="24" s="1"/>
  <c r="E624" i="40"/>
  <c r="D624"/>
  <c r="C624"/>
  <c r="B624"/>
  <c r="A624" s="1"/>
  <c r="BE616" i="24" s="1"/>
  <c r="E623" i="40"/>
  <c r="D623"/>
  <c r="C623"/>
  <c r="B623"/>
  <c r="A623" s="1"/>
  <c r="BE615" i="24" s="1"/>
  <c r="E622" i="40"/>
  <c r="D622"/>
  <c r="C622"/>
  <c r="B622"/>
  <c r="A622" s="1"/>
  <c r="BE614" i="24" s="1"/>
  <c r="E621" i="40"/>
  <c r="D621"/>
  <c r="C621"/>
  <c r="B621"/>
  <c r="A621" s="1"/>
  <c r="BE613" i="24" s="1"/>
  <c r="E620" i="40"/>
  <c r="D620"/>
  <c r="C620"/>
  <c r="B620"/>
  <c r="A620" s="1"/>
  <c r="BE612" i="24" s="1"/>
  <c r="E619" i="40"/>
  <c r="D619"/>
  <c r="C619"/>
  <c r="B619"/>
  <c r="A619" s="1"/>
  <c r="BE611" i="24" s="1"/>
  <c r="E618" i="40"/>
  <c r="D618"/>
  <c r="C618"/>
  <c r="B618"/>
  <c r="A618" s="1"/>
  <c r="BE610" i="24" s="1"/>
  <c r="E617" i="40"/>
  <c r="D617"/>
  <c r="C617"/>
  <c r="B617"/>
  <c r="A617" s="1"/>
  <c r="BE609" i="24" s="1"/>
  <c r="E616" i="40"/>
  <c r="D616"/>
  <c r="C616"/>
  <c r="B616"/>
  <c r="A616" s="1"/>
  <c r="BE608" i="24" s="1"/>
  <c r="E615" i="40"/>
  <c r="D615"/>
  <c r="C615"/>
  <c r="B615"/>
  <c r="A615" s="1"/>
  <c r="BE607" i="24" s="1"/>
  <c r="E614" i="40"/>
  <c r="D614"/>
  <c r="C614"/>
  <c r="B614"/>
  <c r="A614" s="1"/>
  <c r="BE606" i="24" s="1"/>
  <c r="E613" i="40"/>
  <c r="D613"/>
  <c r="C613"/>
  <c r="B613"/>
  <c r="A613" s="1"/>
  <c r="BE605" i="24" s="1"/>
  <c r="E612" i="40"/>
  <c r="D612"/>
  <c r="C612"/>
  <c r="B612"/>
  <c r="A612" s="1"/>
  <c r="BE604" i="24" s="1"/>
  <c r="E611" i="40"/>
  <c r="D611"/>
  <c r="C611"/>
  <c r="B611"/>
  <c r="A611" s="1"/>
  <c r="BE603" i="24" s="1"/>
  <c r="E610" i="40"/>
  <c r="D610"/>
  <c r="C610"/>
  <c r="B610"/>
  <c r="A610" s="1"/>
  <c r="BE602" i="24" s="1"/>
  <c r="E609" i="40"/>
  <c r="D609"/>
  <c r="C609"/>
  <c r="B609"/>
  <c r="A609" s="1"/>
  <c r="BE601" i="24" s="1"/>
  <c r="E608" i="40"/>
  <c r="D608"/>
  <c r="C608"/>
  <c r="B608"/>
  <c r="A608" s="1"/>
  <c r="BE600" i="24" s="1"/>
  <c r="E607" i="40"/>
  <c r="D607"/>
  <c r="C607"/>
  <c r="B607"/>
  <c r="A607" s="1"/>
  <c r="BE599" i="24" s="1"/>
  <c r="E606" i="40"/>
  <c r="D606"/>
  <c r="C606"/>
  <c r="B606"/>
  <c r="A606" s="1"/>
  <c r="BE598" i="24" s="1"/>
  <c r="E605" i="40"/>
  <c r="D605"/>
  <c r="C605"/>
  <c r="B605"/>
  <c r="A605" s="1"/>
  <c r="BE597" i="24" s="1"/>
  <c r="E604" i="40"/>
  <c r="D604"/>
  <c r="C604"/>
  <c r="B604"/>
  <c r="A604" s="1"/>
  <c r="BE596" i="24" s="1"/>
  <c r="E603" i="40"/>
  <c r="D603"/>
  <c r="C603"/>
  <c r="B603"/>
  <c r="A603" s="1"/>
  <c r="BE595" i="24" s="1"/>
  <c r="E602" i="40"/>
  <c r="D602"/>
  <c r="C602"/>
  <c r="B602"/>
  <c r="A602" s="1"/>
  <c r="BE594" i="24" s="1"/>
  <c r="E601" i="40"/>
  <c r="D601"/>
  <c r="C601"/>
  <c r="B601"/>
  <c r="A601" s="1"/>
  <c r="BE593" i="24" s="1"/>
  <c r="E600" i="40"/>
  <c r="D600"/>
  <c r="C600"/>
  <c r="B600"/>
  <c r="A600" s="1"/>
  <c r="BE592" i="24" s="1"/>
  <c r="E599" i="40"/>
  <c r="D599"/>
  <c r="C599"/>
  <c r="B599"/>
  <c r="A599" s="1"/>
  <c r="BE591" i="24" s="1"/>
  <c r="E598" i="40"/>
  <c r="D598"/>
  <c r="C598"/>
  <c r="B598"/>
  <c r="A598" s="1"/>
  <c r="BE590" i="24" s="1"/>
  <c r="E597" i="40"/>
  <c r="D597"/>
  <c r="C597"/>
  <c r="B597"/>
  <c r="A597" s="1"/>
  <c r="BE589" i="24" s="1"/>
  <c r="E596" i="40"/>
  <c r="D596"/>
  <c r="C596"/>
  <c r="B596"/>
  <c r="A596" s="1"/>
  <c r="BE588" i="24" s="1"/>
  <c r="E595" i="40"/>
  <c r="D595"/>
  <c r="C595"/>
  <c r="B595"/>
  <c r="A595" s="1"/>
  <c r="BE587" i="24" s="1"/>
  <c r="E594" i="40"/>
  <c r="D594"/>
  <c r="C594"/>
  <c r="B594"/>
  <c r="A594" s="1"/>
  <c r="BE586" i="24" s="1"/>
  <c r="E593" i="40"/>
  <c r="D593"/>
  <c r="C593"/>
  <c r="B593"/>
  <c r="A593" s="1"/>
  <c r="BE585" i="24" s="1"/>
  <c r="E592" i="40"/>
  <c r="D592"/>
  <c r="C592"/>
  <c r="B592"/>
  <c r="A592" s="1"/>
  <c r="BE584" i="24" s="1"/>
  <c r="E591" i="40"/>
  <c r="D591"/>
  <c r="C591"/>
  <c r="B591"/>
  <c r="A591" s="1"/>
  <c r="BE583" i="24" s="1"/>
  <c r="E590" i="40"/>
  <c r="D590"/>
  <c r="C590"/>
  <c r="B590"/>
  <c r="A590" s="1"/>
  <c r="BE582" i="24" s="1"/>
  <c r="E589" i="40"/>
  <c r="D589"/>
  <c r="C589"/>
  <c r="B589"/>
  <c r="A589" s="1"/>
  <c r="BE581" i="24" s="1"/>
  <c r="E588" i="40"/>
  <c r="D588"/>
  <c r="C588"/>
  <c r="B588"/>
  <c r="A588" s="1"/>
  <c r="BE580" i="24" s="1"/>
  <c r="E587" i="40"/>
  <c r="D587"/>
  <c r="C587"/>
  <c r="B587"/>
  <c r="A587" s="1"/>
  <c r="BE579" i="24" s="1"/>
  <c r="E586" i="40"/>
  <c r="D586"/>
  <c r="C586"/>
  <c r="B586"/>
  <c r="A586" s="1"/>
  <c r="BE578" i="24" s="1"/>
  <c r="E585" i="40"/>
  <c r="D585"/>
  <c r="C585"/>
  <c r="B585"/>
  <c r="A585" s="1"/>
  <c r="BE577" i="24" s="1"/>
  <c r="E584" i="40"/>
  <c r="D584"/>
  <c r="C584"/>
  <c r="B584"/>
  <c r="A584" s="1"/>
  <c r="BE576" i="24" s="1"/>
  <c r="E583" i="40"/>
  <c r="D583"/>
  <c r="C583"/>
  <c r="B583"/>
  <c r="A583" s="1"/>
  <c r="BE575" i="24" s="1"/>
  <c r="E582" i="40"/>
  <c r="D582"/>
  <c r="C582"/>
  <c r="B582"/>
  <c r="A582" s="1"/>
  <c r="BE574" i="24" s="1"/>
  <c r="E581" i="40"/>
  <c r="D581"/>
  <c r="C581"/>
  <c r="B581"/>
  <c r="A581" s="1"/>
  <c r="BE573" i="24" s="1"/>
  <c r="E580" i="40"/>
  <c r="D580"/>
  <c r="C580"/>
  <c r="B580"/>
  <c r="A580" s="1"/>
  <c r="BE572" i="24" s="1"/>
  <c r="E579" i="40"/>
  <c r="D579"/>
  <c r="C579"/>
  <c r="B579"/>
  <c r="A579" s="1"/>
  <c r="BE571" i="24" s="1"/>
  <c r="E578" i="40"/>
  <c r="D578"/>
  <c r="C578"/>
  <c r="B578"/>
  <c r="A578" s="1"/>
  <c r="BE570" i="24" s="1"/>
  <c r="E577" i="40"/>
  <c r="D577"/>
  <c r="C577"/>
  <c r="B577"/>
  <c r="A577" s="1"/>
  <c r="BE569" i="24" s="1"/>
  <c r="E576" i="40"/>
  <c r="D576"/>
  <c r="C576"/>
  <c r="B576"/>
  <c r="A576" s="1"/>
  <c r="BE568" i="24" s="1"/>
  <c r="E575" i="40"/>
  <c r="D575"/>
  <c r="C575"/>
  <c r="B575"/>
  <c r="E574"/>
  <c r="D574"/>
  <c r="C574"/>
  <c r="B574"/>
  <c r="A574" s="1"/>
  <c r="BE566" i="24" s="1"/>
  <c r="E573" i="40"/>
  <c r="D573"/>
  <c r="C573"/>
  <c r="B573"/>
  <c r="A573" s="1"/>
  <c r="BE565" i="24" s="1"/>
  <c r="E572" i="40"/>
  <c r="D572"/>
  <c r="C572"/>
  <c r="B572"/>
  <c r="A572" s="1"/>
  <c r="BE564" i="24" s="1"/>
  <c r="E571" i="40"/>
  <c r="D571"/>
  <c r="C571"/>
  <c r="B571"/>
  <c r="A571" s="1"/>
  <c r="BE563" i="24" s="1"/>
  <c r="E570" i="40"/>
  <c r="D570"/>
  <c r="C570"/>
  <c r="B570"/>
  <c r="A570" s="1"/>
  <c r="BE562" i="24" s="1"/>
  <c r="E569" i="40"/>
  <c r="D569"/>
  <c r="C569"/>
  <c r="B569"/>
  <c r="A569" s="1"/>
  <c r="BE561" i="24" s="1"/>
  <c r="E568" i="40"/>
  <c r="D568"/>
  <c r="C568"/>
  <c r="B568"/>
  <c r="A568" s="1"/>
  <c r="BE560" i="24" s="1"/>
  <c r="E567" i="40"/>
  <c r="D567"/>
  <c r="C567"/>
  <c r="B567"/>
  <c r="A567" s="1"/>
  <c r="BE559" i="24" s="1"/>
  <c r="E566" i="40"/>
  <c r="D566"/>
  <c r="C566"/>
  <c r="B566"/>
  <c r="A566" s="1"/>
  <c r="BE558" i="24" s="1"/>
  <c r="E565" i="40"/>
  <c r="D565"/>
  <c r="C565"/>
  <c r="B565"/>
  <c r="A565" s="1"/>
  <c r="BE557" i="24" s="1"/>
  <c r="E564" i="40"/>
  <c r="D564"/>
  <c r="C564"/>
  <c r="B564"/>
  <c r="A564" s="1"/>
  <c r="BE556" i="24" s="1"/>
  <c r="E563" i="40"/>
  <c r="D563"/>
  <c r="C563"/>
  <c r="B563"/>
  <c r="A563" s="1"/>
  <c r="BE555" i="24" s="1"/>
  <c r="E562" i="40"/>
  <c r="D562"/>
  <c r="C562"/>
  <c r="B562"/>
  <c r="A562" s="1"/>
  <c r="BE554" i="24" s="1"/>
  <c r="E561" i="40"/>
  <c r="D561"/>
  <c r="C561"/>
  <c r="B561"/>
  <c r="A561" s="1"/>
  <c r="BE553" i="24" s="1"/>
  <c r="E560" i="40"/>
  <c r="D560"/>
  <c r="C560"/>
  <c r="B560"/>
  <c r="A560" s="1"/>
  <c r="BE552" i="24" s="1"/>
  <c r="E559" i="40"/>
  <c r="D559"/>
  <c r="C559"/>
  <c r="B559"/>
  <c r="A559" s="1"/>
  <c r="BE551" i="24" s="1"/>
  <c r="E558" i="40"/>
  <c r="D558"/>
  <c r="C558"/>
  <c r="B558"/>
  <c r="A558" s="1"/>
  <c r="BE550" i="24" s="1"/>
  <c r="E557" i="40"/>
  <c r="D557"/>
  <c r="C557"/>
  <c r="B557"/>
  <c r="A557" s="1"/>
  <c r="BE549" i="24" s="1"/>
  <c r="E556" i="40"/>
  <c r="D556"/>
  <c r="C556"/>
  <c r="B556"/>
  <c r="A556" s="1"/>
  <c r="BE548" i="24" s="1"/>
  <c r="E555" i="40"/>
  <c r="D555"/>
  <c r="C555"/>
  <c r="B555"/>
  <c r="A555" s="1"/>
  <c r="BE547" i="24" s="1"/>
  <c r="E554" i="40"/>
  <c r="D554"/>
  <c r="C554"/>
  <c r="B554"/>
  <c r="A554" s="1"/>
  <c r="BE546" i="24" s="1"/>
  <c r="E553" i="40"/>
  <c r="D553"/>
  <c r="C553"/>
  <c r="B553"/>
  <c r="A553" s="1"/>
  <c r="BE545" i="24" s="1"/>
  <c r="E552" i="40"/>
  <c r="D552"/>
  <c r="C552"/>
  <c r="B552"/>
  <c r="A552" s="1"/>
  <c r="BE544" i="24" s="1"/>
  <c r="E551" i="40"/>
  <c r="D551"/>
  <c r="C551"/>
  <c r="B551"/>
  <c r="A551" s="1"/>
  <c r="BE543" i="24" s="1"/>
  <c r="E550" i="40"/>
  <c r="D550"/>
  <c r="C550"/>
  <c r="B550"/>
  <c r="A550" s="1"/>
  <c r="BE542" i="24" s="1"/>
  <c r="E549" i="40"/>
  <c r="D549"/>
  <c r="C549"/>
  <c r="B549"/>
  <c r="A549" s="1"/>
  <c r="BE541" i="24" s="1"/>
  <c r="E548" i="40"/>
  <c r="D548"/>
  <c r="C548"/>
  <c r="B548"/>
  <c r="A548" s="1"/>
  <c r="BE540" i="24" s="1"/>
  <c r="E547" i="40"/>
  <c r="D547"/>
  <c r="C547"/>
  <c r="B547"/>
  <c r="A547" s="1"/>
  <c r="BE539" i="24" s="1"/>
  <c r="E546" i="40"/>
  <c r="D546"/>
  <c r="C546"/>
  <c r="B546"/>
  <c r="A546" s="1"/>
  <c r="BE538" i="24" s="1"/>
  <c r="E545" i="40"/>
  <c r="D545"/>
  <c r="C545"/>
  <c r="B545"/>
  <c r="A545" s="1"/>
  <c r="BE537" i="24" s="1"/>
  <c r="E544" i="40"/>
  <c r="D544"/>
  <c r="C544"/>
  <c r="B544"/>
  <c r="A544" s="1"/>
  <c r="BE536" i="24" s="1"/>
  <c r="E543" i="40"/>
  <c r="D543"/>
  <c r="C543"/>
  <c r="B543"/>
  <c r="A543" s="1"/>
  <c r="BE535" i="24" s="1"/>
  <c r="E542" i="40"/>
  <c r="D542"/>
  <c r="C542"/>
  <c r="B542"/>
  <c r="A542" s="1"/>
  <c r="BE534" i="24" s="1"/>
  <c r="E541" i="40"/>
  <c r="D541"/>
  <c r="C541"/>
  <c r="B541"/>
  <c r="A541" s="1"/>
  <c r="BE533" i="24" s="1"/>
  <c r="E540" i="40"/>
  <c r="D540"/>
  <c r="C540"/>
  <c r="B540"/>
  <c r="A540" s="1"/>
  <c r="BE532" i="24" s="1"/>
  <c r="E539" i="40"/>
  <c r="D539"/>
  <c r="C539"/>
  <c r="B539"/>
  <c r="A539" s="1"/>
  <c r="BE531" i="24" s="1"/>
  <c r="E538" i="40"/>
  <c r="D538"/>
  <c r="C538"/>
  <c r="B538"/>
  <c r="A538" s="1"/>
  <c r="BE530" i="24" s="1"/>
  <c r="E537" i="40"/>
  <c r="D537"/>
  <c r="C537"/>
  <c r="B537"/>
  <c r="A537" s="1"/>
  <c r="BE529" i="24" s="1"/>
  <c r="E536" i="40"/>
  <c r="D536"/>
  <c r="C536"/>
  <c r="B536"/>
  <c r="A536" s="1"/>
  <c r="BE528" i="24" s="1"/>
  <c r="E535" i="40"/>
  <c r="D535"/>
  <c r="C535"/>
  <c r="B535"/>
  <c r="A535" s="1"/>
  <c r="BE527" i="24" s="1"/>
  <c r="E534" i="40"/>
  <c r="D534"/>
  <c r="C534"/>
  <c r="B534"/>
  <c r="A534" s="1"/>
  <c r="BE526" i="24" s="1"/>
  <c r="E533" i="40"/>
  <c r="D533"/>
  <c r="C533"/>
  <c r="B533"/>
  <c r="A533" s="1"/>
  <c r="BE525" i="24" s="1"/>
  <c r="E532" i="40"/>
  <c r="D532"/>
  <c r="C532"/>
  <c r="B532"/>
  <c r="A532" s="1"/>
  <c r="BE524" i="24" s="1"/>
  <c r="E531" i="40"/>
  <c r="D531"/>
  <c r="C531"/>
  <c r="B531"/>
  <c r="A531" s="1"/>
  <c r="BE523" i="24" s="1"/>
  <c r="E530" i="40"/>
  <c r="D530"/>
  <c r="C530"/>
  <c r="B530"/>
  <c r="A530" s="1"/>
  <c r="BE522" i="24" s="1"/>
  <c r="E529" i="40"/>
  <c r="D529"/>
  <c r="C529"/>
  <c r="B529"/>
  <c r="A529" s="1"/>
  <c r="BE521" i="24" s="1"/>
  <c r="E528" i="40"/>
  <c r="D528"/>
  <c r="C528"/>
  <c r="B528"/>
  <c r="A528" s="1"/>
  <c r="BE520" i="24" s="1"/>
  <c r="E527" i="40"/>
  <c r="D527"/>
  <c r="C527"/>
  <c r="B527"/>
  <c r="A527" s="1"/>
  <c r="BE519" i="24" s="1"/>
  <c r="E526" i="40"/>
  <c r="D526"/>
  <c r="C526"/>
  <c r="B526"/>
  <c r="A526" s="1"/>
  <c r="BE518" i="24" s="1"/>
  <c r="E525" i="40"/>
  <c r="D525"/>
  <c r="C525"/>
  <c r="B525"/>
  <c r="A525" s="1"/>
  <c r="BE517" i="24" s="1"/>
  <c r="E524" i="40"/>
  <c r="D524"/>
  <c r="C524"/>
  <c r="B524"/>
  <c r="A524" s="1"/>
  <c r="BE516" i="24" s="1"/>
  <c r="E523" i="40"/>
  <c r="D523"/>
  <c r="C523"/>
  <c r="B523"/>
  <c r="A523" s="1"/>
  <c r="BE515" i="24" s="1"/>
  <c r="E522" i="40"/>
  <c r="D522"/>
  <c r="C522"/>
  <c r="B522"/>
  <c r="A522" s="1"/>
  <c r="BE514" i="24" s="1"/>
  <c r="E521" i="40"/>
  <c r="D521"/>
  <c r="C521"/>
  <c r="B521"/>
  <c r="A521" s="1"/>
  <c r="BE513" i="24" s="1"/>
  <c r="E520" i="40"/>
  <c r="D520"/>
  <c r="C520"/>
  <c r="B520"/>
  <c r="A520" s="1"/>
  <c r="BE512" i="24" s="1"/>
  <c r="E519" i="40"/>
  <c r="D519"/>
  <c r="C519"/>
  <c r="B519"/>
  <c r="A519" s="1"/>
  <c r="BE511" i="24" s="1"/>
  <c r="E518" i="40"/>
  <c r="D518"/>
  <c r="C518"/>
  <c r="B518"/>
  <c r="A518" s="1"/>
  <c r="BE510" i="24" s="1"/>
  <c r="E517" i="40"/>
  <c r="D517"/>
  <c r="C517"/>
  <c r="B517"/>
  <c r="A517" s="1"/>
  <c r="BE509" i="24" s="1"/>
  <c r="E516" i="40"/>
  <c r="D516"/>
  <c r="C516"/>
  <c r="B516"/>
  <c r="A516" s="1"/>
  <c r="BE508" i="24" s="1"/>
  <c r="E515" i="40"/>
  <c r="D515"/>
  <c r="C515"/>
  <c r="B515"/>
  <c r="A515" s="1"/>
  <c r="BE507" i="24" s="1"/>
  <c r="E514" i="40"/>
  <c r="D514"/>
  <c r="C514"/>
  <c r="B514"/>
  <c r="A514" s="1"/>
  <c r="BE506" i="24" s="1"/>
  <c r="E513" i="40"/>
  <c r="D513"/>
  <c r="C513"/>
  <c r="B513"/>
  <c r="A513" s="1"/>
  <c r="BE505" i="24" s="1"/>
  <c r="E512" i="40"/>
  <c r="D512"/>
  <c r="C512"/>
  <c r="B512"/>
  <c r="A512" s="1"/>
  <c r="BE504" i="24" s="1"/>
  <c r="E511" i="40"/>
  <c r="D511"/>
  <c r="C511"/>
  <c r="B511"/>
  <c r="A511" s="1"/>
  <c r="BE503" i="24" s="1"/>
  <c r="E510" i="40"/>
  <c r="D510"/>
  <c r="C510"/>
  <c r="B510"/>
  <c r="A510" s="1"/>
  <c r="BE502" i="24" s="1"/>
  <c r="E509" i="40"/>
  <c r="D509"/>
  <c r="C509"/>
  <c r="B509"/>
  <c r="A509" s="1"/>
  <c r="BE501" i="24" s="1"/>
  <c r="E508" i="40"/>
  <c r="D508"/>
  <c r="C508"/>
  <c r="B508"/>
  <c r="A508" s="1"/>
  <c r="BE500" i="24" s="1"/>
  <c r="E507" i="40"/>
  <c r="D507"/>
  <c r="C507"/>
  <c r="B507"/>
  <c r="A507" s="1"/>
  <c r="BE499" i="24" s="1"/>
  <c r="E506" i="40"/>
  <c r="D506"/>
  <c r="C506"/>
  <c r="B506"/>
  <c r="A506" s="1"/>
  <c r="BE498" i="24" s="1"/>
  <c r="E505" i="40"/>
  <c r="D505"/>
  <c r="C505"/>
  <c r="B505"/>
  <c r="A505" s="1"/>
  <c r="BE497" i="24" s="1"/>
  <c r="E504" i="40"/>
  <c r="D504"/>
  <c r="C504"/>
  <c r="B504"/>
  <c r="A504" s="1"/>
  <c r="BE496" i="24" s="1"/>
  <c r="E503" i="40"/>
  <c r="D503"/>
  <c r="C503"/>
  <c r="B503"/>
  <c r="A503" s="1"/>
  <c r="BE495" i="24" s="1"/>
  <c r="E502" i="40"/>
  <c r="D502"/>
  <c r="C502"/>
  <c r="B502"/>
  <c r="A502" s="1"/>
  <c r="BE494" i="24" s="1"/>
  <c r="E501" i="40"/>
  <c r="D501"/>
  <c r="C501"/>
  <c r="B501"/>
  <c r="A501" s="1"/>
  <c r="BE493" i="24" s="1"/>
  <c r="E500" i="40"/>
  <c r="D500"/>
  <c r="C500"/>
  <c r="B500"/>
  <c r="A500" s="1"/>
  <c r="BE492" i="24" s="1"/>
  <c r="E499" i="40"/>
  <c r="D499"/>
  <c r="C499"/>
  <c r="B499"/>
  <c r="A499" s="1"/>
  <c r="BE491" i="24" s="1"/>
  <c r="E498" i="40"/>
  <c r="D498"/>
  <c r="C498"/>
  <c r="B498"/>
  <c r="A498" s="1"/>
  <c r="BE490" i="24" s="1"/>
  <c r="E497" i="40"/>
  <c r="D497"/>
  <c r="C497"/>
  <c r="B497"/>
  <c r="A497" s="1"/>
  <c r="BE489" i="24" s="1"/>
  <c r="E496" i="40"/>
  <c r="D496"/>
  <c r="C496"/>
  <c r="B496"/>
  <c r="A496" s="1"/>
  <c r="BE488" i="24" s="1"/>
  <c r="E495" i="40"/>
  <c r="D495"/>
  <c r="C495"/>
  <c r="B495"/>
  <c r="A495" s="1"/>
  <c r="BE487" i="24" s="1"/>
  <c r="E494" i="40"/>
  <c r="D494"/>
  <c r="C494"/>
  <c r="B494"/>
  <c r="A494" s="1"/>
  <c r="BE486" i="24" s="1"/>
  <c r="E493" i="40"/>
  <c r="D493"/>
  <c r="C493"/>
  <c r="B493"/>
  <c r="A493" s="1"/>
  <c r="BE485" i="24" s="1"/>
  <c r="E492" i="40"/>
  <c r="D492"/>
  <c r="C492"/>
  <c r="B492"/>
  <c r="A492" s="1"/>
  <c r="BE484" i="24" s="1"/>
  <c r="E491" i="40"/>
  <c r="D491"/>
  <c r="C491"/>
  <c r="B491"/>
  <c r="A491" s="1"/>
  <c r="BE483" i="24" s="1"/>
  <c r="E490" i="40"/>
  <c r="D490"/>
  <c r="C490"/>
  <c r="B490"/>
  <c r="A490" s="1"/>
  <c r="BE482" i="24" s="1"/>
  <c r="E489" i="40"/>
  <c r="D489"/>
  <c r="C489"/>
  <c r="B489"/>
  <c r="A489" s="1"/>
  <c r="BE481" i="24" s="1"/>
  <c r="E488" i="40"/>
  <c r="D488"/>
  <c r="C488"/>
  <c r="B488"/>
  <c r="A488" s="1"/>
  <c r="BE480" i="24" s="1"/>
  <c r="E487" i="40"/>
  <c r="D487"/>
  <c r="C487"/>
  <c r="B487"/>
  <c r="A487" s="1"/>
  <c r="BE479" i="24" s="1"/>
  <c r="E486" i="40"/>
  <c r="D486"/>
  <c r="C486"/>
  <c r="B486"/>
  <c r="A486" s="1"/>
  <c r="BE478" i="24" s="1"/>
  <c r="E485" i="40"/>
  <c r="D485"/>
  <c r="C485"/>
  <c r="B485"/>
  <c r="A485" s="1"/>
  <c r="BE477" i="24" s="1"/>
  <c r="E484" i="40"/>
  <c r="D484"/>
  <c r="C484"/>
  <c r="B484"/>
  <c r="A484" s="1"/>
  <c r="BE476" i="24" s="1"/>
  <c r="E483" i="40"/>
  <c r="D483"/>
  <c r="C483"/>
  <c r="B483"/>
  <c r="A483" s="1"/>
  <c r="BE475" i="24" s="1"/>
  <c r="E482" i="40"/>
  <c r="D482"/>
  <c r="C482"/>
  <c r="B482"/>
  <c r="A482" s="1"/>
  <c r="BE474" i="24" s="1"/>
  <c r="E481" i="40"/>
  <c r="D481"/>
  <c r="C481"/>
  <c r="B481"/>
  <c r="A481" s="1"/>
  <c r="BE473" i="24" s="1"/>
  <c r="E480" i="40"/>
  <c r="D480"/>
  <c r="C480"/>
  <c r="B480"/>
  <c r="A480" s="1"/>
  <c r="BE472" i="24" s="1"/>
  <c r="E479" i="40"/>
  <c r="D479"/>
  <c r="C479"/>
  <c r="B479"/>
  <c r="A479" s="1"/>
  <c r="BE471" i="24" s="1"/>
  <c r="E478" i="40"/>
  <c r="D478"/>
  <c r="C478"/>
  <c r="B478"/>
  <c r="A478" s="1"/>
  <c r="BE470" i="24" s="1"/>
  <c r="E477" i="40"/>
  <c r="D477"/>
  <c r="C477"/>
  <c r="B477"/>
  <c r="A477" s="1"/>
  <c r="BE469" i="24" s="1"/>
  <c r="E476" i="40"/>
  <c r="D476"/>
  <c r="C476"/>
  <c r="B476"/>
  <c r="A476" s="1"/>
  <c r="BE468" i="24" s="1"/>
  <c r="E475" i="40"/>
  <c r="D475"/>
  <c r="C475"/>
  <c r="B475"/>
  <c r="A475" s="1"/>
  <c r="BE467" i="24" s="1"/>
  <c r="E474" i="40"/>
  <c r="D474"/>
  <c r="C474"/>
  <c r="B474"/>
  <c r="A474" s="1"/>
  <c r="BE466" i="24" s="1"/>
  <c r="E473" i="40"/>
  <c r="D473"/>
  <c r="C473"/>
  <c r="B473"/>
  <c r="A473" s="1"/>
  <c r="BE465" i="24" s="1"/>
  <c r="E472" i="40"/>
  <c r="D472"/>
  <c r="C472"/>
  <c r="B472"/>
  <c r="A472" s="1"/>
  <c r="BE464" i="24" s="1"/>
  <c r="E471" i="40"/>
  <c r="D471"/>
  <c r="C471"/>
  <c r="B471"/>
  <c r="A471" s="1"/>
  <c r="BE463" i="24" s="1"/>
  <c r="E470" i="40"/>
  <c r="D470"/>
  <c r="C470"/>
  <c r="B470"/>
  <c r="A470" s="1"/>
  <c r="BE462" i="24" s="1"/>
  <c r="E469" i="40"/>
  <c r="D469"/>
  <c r="C469"/>
  <c r="B469"/>
  <c r="A469" s="1"/>
  <c r="BE461" i="24" s="1"/>
  <c r="E468" i="40"/>
  <c r="D468"/>
  <c r="C468"/>
  <c r="B468"/>
  <c r="A468" s="1"/>
  <c r="BE460" i="24" s="1"/>
  <c r="E467" i="40"/>
  <c r="D467"/>
  <c r="C467"/>
  <c r="B467"/>
  <c r="A467" s="1"/>
  <c r="BE459" i="24" s="1"/>
  <c r="E466" i="40"/>
  <c r="D466"/>
  <c r="C466"/>
  <c r="B466"/>
  <c r="A466" s="1"/>
  <c r="BE458" i="24" s="1"/>
  <c r="E465" i="40"/>
  <c r="D465"/>
  <c r="C465"/>
  <c r="B465"/>
  <c r="A465" s="1"/>
  <c r="BE457" i="24" s="1"/>
  <c r="E464" i="40"/>
  <c r="D464"/>
  <c r="C464"/>
  <c r="B464"/>
  <c r="A464" s="1"/>
  <c r="BE456" i="24" s="1"/>
  <c r="E463" i="40"/>
  <c r="D463"/>
  <c r="C463"/>
  <c r="B463"/>
  <c r="A463" s="1"/>
  <c r="BE455" i="24" s="1"/>
  <c r="E462" i="40"/>
  <c r="D462"/>
  <c r="C462"/>
  <c r="B462"/>
  <c r="A462" s="1"/>
  <c r="BE454" i="24" s="1"/>
  <c r="E461" i="40"/>
  <c r="D461"/>
  <c r="C461"/>
  <c r="B461"/>
  <c r="A461" s="1"/>
  <c r="BE453" i="24" s="1"/>
  <c r="E460" i="40"/>
  <c r="D460"/>
  <c r="C460"/>
  <c r="B460"/>
  <c r="A460" s="1"/>
  <c r="BE452" i="24" s="1"/>
  <c r="E459" i="40"/>
  <c r="D459"/>
  <c r="C459"/>
  <c r="B459"/>
  <c r="A459" s="1"/>
  <c r="BE451" i="24" s="1"/>
  <c r="E458" i="40"/>
  <c r="D458"/>
  <c r="C458"/>
  <c r="B458"/>
  <c r="A458" s="1"/>
  <c r="BE450" i="24" s="1"/>
  <c r="E457" i="40"/>
  <c r="D457"/>
  <c r="C457"/>
  <c r="B457"/>
  <c r="A457" s="1"/>
  <c r="BE449" i="24" s="1"/>
  <c r="E456" i="40"/>
  <c r="D456"/>
  <c r="C456"/>
  <c r="B456"/>
  <c r="A456" s="1"/>
  <c r="BE448" i="24" s="1"/>
  <c r="E455" i="40"/>
  <c r="D455"/>
  <c r="C455"/>
  <c r="B455"/>
  <c r="A455" s="1"/>
  <c r="BE447" i="24" s="1"/>
  <c r="E454" i="40"/>
  <c r="D454"/>
  <c r="C454"/>
  <c r="B454"/>
  <c r="A454" s="1"/>
  <c r="BE446" i="24" s="1"/>
  <c r="E453" i="40"/>
  <c r="D453"/>
  <c r="C453"/>
  <c r="B453"/>
  <c r="A453" s="1"/>
  <c r="BE445" i="24" s="1"/>
  <c r="E452" i="40"/>
  <c r="D452"/>
  <c r="C452"/>
  <c r="B452"/>
  <c r="A452" s="1"/>
  <c r="BE444" i="24" s="1"/>
  <c r="E451" i="40"/>
  <c r="D451"/>
  <c r="C451"/>
  <c r="B451"/>
  <c r="A451" s="1"/>
  <c r="BE443" i="24" s="1"/>
  <c r="E450" i="40"/>
  <c r="D450"/>
  <c r="C450"/>
  <c r="B450"/>
  <c r="A450" s="1"/>
  <c r="BE442" i="24" s="1"/>
  <c r="E449" i="40"/>
  <c r="D449"/>
  <c r="C449"/>
  <c r="B449"/>
  <c r="A449" s="1"/>
  <c r="BE441" i="24" s="1"/>
  <c r="E448" i="40"/>
  <c r="D448"/>
  <c r="C448"/>
  <c r="B448"/>
  <c r="A448" s="1"/>
  <c r="BE440" i="24" s="1"/>
  <c r="E447" i="40"/>
  <c r="D447"/>
  <c r="C447"/>
  <c r="B447"/>
  <c r="E446"/>
  <c r="D446"/>
  <c r="C446"/>
  <c r="B446"/>
  <c r="A446" s="1"/>
  <c r="BE438" i="24" s="1"/>
  <c r="E445" i="40"/>
  <c r="D445"/>
  <c r="C445"/>
  <c r="B445"/>
  <c r="A445" s="1"/>
  <c r="BE437" i="24" s="1"/>
  <c r="E444" i="40"/>
  <c r="D444"/>
  <c r="C444"/>
  <c r="B444"/>
  <c r="A444" s="1"/>
  <c r="BE436" i="24" s="1"/>
  <c r="E443" i="40"/>
  <c r="D443"/>
  <c r="C443"/>
  <c r="B443"/>
  <c r="A443" s="1"/>
  <c r="BE435" i="24" s="1"/>
  <c r="E442" i="40"/>
  <c r="D442"/>
  <c r="C442"/>
  <c r="B442"/>
  <c r="A442" s="1"/>
  <c r="BE434" i="24" s="1"/>
  <c r="E441" i="40"/>
  <c r="D441"/>
  <c r="C441"/>
  <c r="B441"/>
  <c r="A441" s="1"/>
  <c r="BE433" i="24" s="1"/>
  <c r="E440" i="40"/>
  <c r="D440"/>
  <c r="C440"/>
  <c r="B440"/>
  <c r="A440" s="1"/>
  <c r="BE432" i="24" s="1"/>
  <c r="E439" i="40"/>
  <c r="D439"/>
  <c r="C439"/>
  <c r="B439"/>
  <c r="A439" s="1"/>
  <c r="BE431" i="24" s="1"/>
  <c r="E438" i="40"/>
  <c r="D438"/>
  <c r="C438"/>
  <c r="B438"/>
  <c r="A438" s="1"/>
  <c r="BE430" i="24" s="1"/>
  <c r="E437" i="40"/>
  <c r="D437"/>
  <c r="C437"/>
  <c r="B437"/>
  <c r="A437" s="1"/>
  <c r="BE429" i="24" s="1"/>
  <c r="E436" i="40"/>
  <c r="D436"/>
  <c r="C436"/>
  <c r="B436"/>
  <c r="A436" s="1"/>
  <c r="BE428" i="24" s="1"/>
  <c r="E435" i="40"/>
  <c r="D435"/>
  <c r="C435"/>
  <c r="B435"/>
  <c r="A435" s="1"/>
  <c r="BE427" i="24" s="1"/>
  <c r="E434" i="40"/>
  <c r="D434"/>
  <c r="C434"/>
  <c r="B434"/>
  <c r="A434" s="1"/>
  <c r="BE426" i="24" s="1"/>
  <c r="E433" i="40"/>
  <c r="D433"/>
  <c r="C433"/>
  <c r="B433"/>
  <c r="A433" s="1"/>
  <c r="BE425" i="24" s="1"/>
  <c r="E432" i="40"/>
  <c r="D432"/>
  <c r="C432"/>
  <c r="B432"/>
  <c r="A432" s="1"/>
  <c r="BE424" i="24" s="1"/>
  <c r="E431" i="40"/>
  <c r="D431"/>
  <c r="C431"/>
  <c r="B431"/>
  <c r="A431" s="1"/>
  <c r="BE423" i="24" s="1"/>
  <c r="E430" i="40"/>
  <c r="D430"/>
  <c r="C430"/>
  <c r="B430"/>
  <c r="A430" s="1"/>
  <c r="BE422" i="24" s="1"/>
  <c r="E429" i="40"/>
  <c r="D429"/>
  <c r="C429"/>
  <c r="B429"/>
  <c r="A429" s="1"/>
  <c r="BE421" i="24" s="1"/>
  <c r="E428" i="40"/>
  <c r="D428"/>
  <c r="C428"/>
  <c r="B428"/>
  <c r="A428" s="1"/>
  <c r="BE420" i="24" s="1"/>
  <c r="E427" i="40"/>
  <c r="D427"/>
  <c r="C427"/>
  <c r="B427"/>
  <c r="A427" s="1"/>
  <c r="BE419" i="24" s="1"/>
  <c r="E426" i="40"/>
  <c r="D426"/>
  <c r="C426"/>
  <c r="B426"/>
  <c r="A426" s="1"/>
  <c r="BE418" i="24" s="1"/>
  <c r="E425" i="40"/>
  <c r="D425"/>
  <c r="C425"/>
  <c r="B425"/>
  <c r="A425" s="1"/>
  <c r="BE417" i="24" s="1"/>
  <c r="E424" i="40"/>
  <c r="D424"/>
  <c r="C424"/>
  <c r="B424"/>
  <c r="A424" s="1"/>
  <c r="BE416" i="24" s="1"/>
  <c r="E423" i="40"/>
  <c r="D423"/>
  <c r="C423"/>
  <c r="B423"/>
  <c r="A423" s="1"/>
  <c r="BE415" i="24" s="1"/>
  <c r="E422" i="40"/>
  <c r="D422"/>
  <c r="C422"/>
  <c r="B422"/>
  <c r="A422" s="1"/>
  <c r="BE414" i="24" s="1"/>
  <c r="E421" i="40"/>
  <c r="D421"/>
  <c r="C421"/>
  <c r="B421"/>
  <c r="A421" s="1"/>
  <c r="BE413" i="24" s="1"/>
  <c r="E420" i="40"/>
  <c r="D420"/>
  <c r="C420"/>
  <c r="B420"/>
  <c r="A420" s="1"/>
  <c r="BE412" i="24" s="1"/>
  <c r="E419" i="40"/>
  <c r="D419"/>
  <c r="C419"/>
  <c r="B419"/>
  <c r="A419" s="1"/>
  <c r="BE411" i="24" s="1"/>
  <c r="E418" i="40"/>
  <c r="D418"/>
  <c r="C418"/>
  <c r="B418"/>
  <c r="A418" s="1"/>
  <c r="BE410" i="24" s="1"/>
  <c r="E417" i="40"/>
  <c r="D417"/>
  <c r="C417"/>
  <c r="B417"/>
  <c r="A417" s="1"/>
  <c r="BE409" i="24" s="1"/>
  <c r="E416" i="40"/>
  <c r="D416"/>
  <c r="C416"/>
  <c r="B416"/>
  <c r="A416" s="1"/>
  <c r="BE408" i="24" s="1"/>
  <c r="E415" i="40"/>
  <c r="D415"/>
  <c r="C415"/>
  <c r="B415"/>
  <c r="A415" s="1"/>
  <c r="BE407" i="24" s="1"/>
  <c r="E414" i="40"/>
  <c r="D414"/>
  <c r="C414"/>
  <c r="B414"/>
  <c r="A414" s="1"/>
  <c r="BE406" i="24" s="1"/>
  <c r="E413" i="40"/>
  <c r="D413"/>
  <c r="C413"/>
  <c r="B413"/>
  <c r="A413" s="1"/>
  <c r="BE405" i="24" s="1"/>
  <c r="E412" i="40"/>
  <c r="D412"/>
  <c r="C412"/>
  <c r="B412"/>
  <c r="A412" s="1"/>
  <c r="BE404" i="24" s="1"/>
  <c r="E411" i="40"/>
  <c r="D411"/>
  <c r="C411"/>
  <c r="B411"/>
  <c r="A411" s="1"/>
  <c r="BE403" i="24" s="1"/>
  <c r="E410" i="40"/>
  <c r="D410"/>
  <c r="C410"/>
  <c r="B410"/>
  <c r="A410" s="1"/>
  <c r="BE402" i="24" s="1"/>
  <c r="E409" i="40"/>
  <c r="D409"/>
  <c r="C409"/>
  <c r="B409"/>
  <c r="A409" s="1"/>
  <c r="BE401" i="24" s="1"/>
  <c r="E408" i="40"/>
  <c r="D408"/>
  <c r="C408"/>
  <c r="B408"/>
  <c r="A408" s="1"/>
  <c r="BE400" i="24" s="1"/>
  <c r="E407" i="40"/>
  <c r="D407"/>
  <c r="C407"/>
  <c r="B407"/>
  <c r="A407" s="1"/>
  <c r="BE399" i="24" s="1"/>
  <c r="E406" i="40"/>
  <c r="D406"/>
  <c r="C406"/>
  <c r="B406"/>
  <c r="A406" s="1"/>
  <c r="BE398" i="24" s="1"/>
  <c r="E405" i="40"/>
  <c r="D405"/>
  <c r="C405"/>
  <c r="B405"/>
  <c r="A405" s="1"/>
  <c r="BE397" i="24" s="1"/>
  <c r="E404" i="40"/>
  <c r="D404"/>
  <c r="C404"/>
  <c r="B404"/>
  <c r="A404" s="1"/>
  <c r="BE396" i="24" s="1"/>
  <c r="E403" i="40"/>
  <c r="D403"/>
  <c r="C403"/>
  <c r="B403"/>
  <c r="A403" s="1"/>
  <c r="BE395" i="24" s="1"/>
  <c r="E402" i="40"/>
  <c r="D402"/>
  <c r="C402"/>
  <c r="B402"/>
  <c r="A402" s="1"/>
  <c r="BE394" i="24" s="1"/>
  <c r="E401" i="40"/>
  <c r="D401"/>
  <c r="C401"/>
  <c r="B401"/>
  <c r="A401" s="1"/>
  <c r="BE393" i="24" s="1"/>
  <c r="E400" i="40"/>
  <c r="D400"/>
  <c r="C400"/>
  <c r="B400"/>
  <c r="A400" s="1"/>
  <c r="BE392" i="24" s="1"/>
  <c r="E399" i="40"/>
  <c r="D399"/>
  <c r="C399"/>
  <c r="B399"/>
  <c r="A399" s="1"/>
  <c r="BE391" i="24" s="1"/>
  <c r="E398" i="40"/>
  <c r="D398"/>
  <c r="C398"/>
  <c r="B398"/>
  <c r="A398" s="1"/>
  <c r="BE390" i="24" s="1"/>
  <c r="E397" i="40"/>
  <c r="D397"/>
  <c r="C397"/>
  <c r="B397"/>
  <c r="A397" s="1"/>
  <c r="BE389" i="24" s="1"/>
  <c r="E396" i="40"/>
  <c r="D396"/>
  <c r="C396"/>
  <c r="B396"/>
  <c r="A396" s="1"/>
  <c r="BE388" i="24" s="1"/>
  <c r="E395" i="40"/>
  <c r="D395"/>
  <c r="C395"/>
  <c r="B395"/>
  <c r="A395" s="1"/>
  <c r="BE387" i="24" s="1"/>
  <c r="E394" i="40"/>
  <c r="D394"/>
  <c r="C394"/>
  <c r="B394"/>
  <c r="A394" s="1"/>
  <c r="BE386" i="24" s="1"/>
  <c r="E393" i="40"/>
  <c r="D393"/>
  <c r="C393"/>
  <c r="B393"/>
  <c r="A393" s="1"/>
  <c r="BE385" i="24" s="1"/>
  <c r="E392" i="40"/>
  <c r="D392"/>
  <c r="C392"/>
  <c r="B392"/>
  <c r="A392" s="1"/>
  <c r="BE384" i="24" s="1"/>
  <c r="E391" i="40"/>
  <c r="D391"/>
  <c r="C391"/>
  <c r="B391"/>
  <c r="A391" s="1"/>
  <c r="BE383" i="24" s="1"/>
  <c r="E390" i="40"/>
  <c r="D390"/>
  <c r="C390"/>
  <c r="B390"/>
  <c r="A390" s="1"/>
  <c r="BE382" i="24" s="1"/>
  <c r="E389" i="40"/>
  <c r="D389"/>
  <c r="C389"/>
  <c r="B389"/>
  <c r="A389" s="1"/>
  <c r="BE381" i="24" s="1"/>
  <c r="E388" i="40"/>
  <c r="D388"/>
  <c r="C388"/>
  <c r="B388"/>
  <c r="A388" s="1"/>
  <c r="BE380" i="24" s="1"/>
  <c r="E387" i="40"/>
  <c r="D387"/>
  <c r="C387"/>
  <c r="B387"/>
  <c r="A387" s="1"/>
  <c r="BE379" i="24" s="1"/>
  <c r="E386" i="40"/>
  <c r="D386"/>
  <c r="C386"/>
  <c r="B386"/>
  <c r="A386" s="1"/>
  <c r="BE378" i="24" s="1"/>
  <c r="E385" i="40"/>
  <c r="D385"/>
  <c r="C385"/>
  <c r="B385"/>
  <c r="A385" s="1"/>
  <c r="BE377" i="24" s="1"/>
  <c r="E384" i="40"/>
  <c r="D384"/>
  <c r="C384"/>
  <c r="B384"/>
  <c r="A384" s="1"/>
  <c r="BE376" i="24" s="1"/>
  <c r="E383" i="40"/>
  <c r="D383"/>
  <c r="C383"/>
  <c r="B383"/>
  <c r="A383" s="1"/>
  <c r="BE375" i="24" s="1"/>
  <c r="E382" i="40"/>
  <c r="D382"/>
  <c r="C382"/>
  <c r="B382"/>
  <c r="A382" s="1"/>
  <c r="BE374" i="24" s="1"/>
  <c r="E381" i="40"/>
  <c r="D381"/>
  <c r="C381"/>
  <c r="B381"/>
  <c r="A381" s="1"/>
  <c r="BE373" i="24" s="1"/>
  <c r="E380" i="40"/>
  <c r="D380"/>
  <c r="C380"/>
  <c r="B380"/>
  <c r="A380" s="1"/>
  <c r="BE372" i="24" s="1"/>
  <c r="E379" i="40"/>
  <c r="D379"/>
  <c r="C379"/>
  <c r="B379"/>
  <c r="A379" s="1"/>
  <c r="BE371" i="24" s="1"/>
  <c r="E378" i="40"/>
  <c r="D378"/>
  <c r="C378"/>
  <c r="B378"/>
  <c r="A378" s="1"/>
  <c r="BE370" i="24" s="1"/>
  <c r="E377" i="40"/>
  <c r="D377"/>
  <c r="C377"/>
  <c r="B377"/>
  <c r="A377" s="1"/>
  <c r="BE369" i="24" s="1"/>
  <c r="E376" i="40"/>
  <c r="D376"/>
  <c r="C376"/>
  <c r="B376"/>
  <c r="A376" s="1"/>
  <c r="BE368" i="24" s="1"/>
  <c r="E375" i="40"/>
  <c r="D375"/>
  <c r="C375"/>
  <c r="B375"/>
  <c r="A375" s="1"/>
  <c r="BE367" i="24" s="1"/>
  <c r="E374" i="40"/>
  <c r="D374"/>
  <c r="C374"/>
  <c r="B374"/>
  <c r="A374" s="1"/>
  <c r="BE366" i="24" s="1"/>
  <c r="E373" i="40"/>
  <c r="D373"/>
  <c r="C373"/>
  <c r="B373"/>
  <c r="A373" s="1"/>
  <c r="BE365" i="24" s="1"/>
  <c r="E372" i="40"/>
  <c r="D372"/>
  <c r="C372"/>
  <c r="B372"/>
  <c r="A372" s="1"/>
  <c r="BE364" i="24" s="1"/>
  <c r="E371" i="40"/>
  <c r="D371"/>
  <c r="C371"/>
  <c r="B371"/>
  <c r="A371" s="1"/>
  <c r="BE363" i="24" s="1"/>
  <c r="E370" i="40"/>
  <c r="D370"/>
  <c r="C370"/>
  <c r="B370"/>
  <c r="A370" s="1"/>
  <c r="BE362" i="24" s="1"/>
  <c r="E369" i="40"/>
  <c r="D369"/>
  <c r="C369"/>
  <c r="B369"/>
  <c r="A369" s="1"/>
  <c r="BE361" i="24" s="1"/>
  <c r="E368" i="40"/>
  <c r="D368"/>
  <c r="C368"/>
  <c r="B368"/>
  <c r="A368" s="1"/>
  <c r="BE360" i="24" s="1"/>
  <c r="E367" i="40"/>
  <c r="D367"/>
  <c r="C367"/>
  <c r="B367"/>
  <c r="A367" s="1"/>
  <c r="BE359" i="24" s="1"/>
  <c r="E366" i="40"/>
  <c r="D366"/>
  <c r="C366"/>
  <c r="B366"/>
  <c r="A366" s="1"/>
  <c r="BE358" i="24" s="1"/>
  <c r="E365" i="40"/>
  <c r="D365"/>
  <c r="C365"/>
  <c r="B365"/>
  <c r="A365" s="1"/>
  <c r="BE357" i="24" s="1"/>
  <c r="E364" i="40"/>
  <c r="D364"/>
  <c r="C364"/>
  <c r="B364"/>
  <c r="A364" s="1"/>
  <c r="BE356" i="24" s="1"/>
  <c r="E363" i="40"/>
  <c r="D363"/>
  <c r="C363"/>
  <c r="B363"/>
  <c r="A363" s="1"/>
  <c r="BE355" i="24" s="1"/>
  <c r="E362" i="40"/>
  <c r="D362"/>
  <c r="C362"/>
  <c r="B362"/>
  <c r="A362" s="1"/>
  <c r="BE354" i="24" s="1"/>
  <c r="E361" i="40"/>
  <c r="D361"/>
  <c r="C361"/>
  <c r="B361"/>
  <c r="A361" s="1"/>
  <c r="BE353" i="24" s="1"/>
  <c r="E360" i="40"/>
  <c r="D360"/>
  <c r="C360"/>
  <c r="B360"/>
  <c r="A360" s="1"/>
  <c r="BE352" i="24" s="1"/>
  <c r="E359" i="40"/>
  <c r="D359"/>
  <c r="C359"/>
  <c r="B359"/>
  <c r="A359" s="1"/>
  <c r="BE351" i="24" s="1"/>
  <c r="E358" i="40"/>
  <c r="D358"/>
  <c r="C358"/>
  <c r="B358"/>
  <c r="A358" s="1"/>
  <c r="BE350" i="24" s="1"/>
  <c r="E357" i="40"/>
  <c r="D357"/>
  <c r="C357"/>
  <c r="B357"/>
  <c r="A357" s="1"/>
  <c r="BE349" i="24" s="1"/>
  <c r="E356" i="40"/>
  <c r="D356"/>
  <c r="C356"/>
  <c r="B356"/>
  <c r="A356" s="1"/>
  <c r="BE348" i="24" s="1"/>
  <c r="E355" i="40"/>
  <c r="D355"/>
  <c r="C355"/>
  <c r="B355"/>
  <c r="A355" s="1"/>
  <c r="BE347" i="24" s="1"/>
  <c r="E354" i="40"/>
  <c r="D354"/>
  <c r="C354"/>
  <c r="B354"/>
  <c r="A354" s="1"/>
  <c r="BE346" i="24" s="1"/>
  <c r="E353" i="40"/>
  <c r="D353"/>
  <c r="C353"/>
  <c r="B353"/>
  <c r="A353" s="1"/>
  <c r="BE345" i="24" s="1"/>
  <c r="E352" i="40"/>
  <c r="D352"/>
  <c r="C352"/>
  <c r="B352"/>
  <c r="A352" s="1"/>
  <c r="BE344" i="24" s="1"/>
  <c r="E351" i="40"/>
  <c r="D351"/>
  <c r="C351"/>
  <c r="B351"/>
  <c r="A351" s="1"/>
  <c r="BE343" i="24" s="1"/>
  <c r="E350" i="40"/>
  <c r="D350"/>
  <c r="C350"/>
  <c r="B350"/>
  <c r="A350" s="1"/>
  <c r="BE342" i="24" s="1"/>
  <c r="E349" i="40"/>
  <c r="D349"/>
  <c r="C349"/>
  <c r="B349"/>
  <c r="A349" s="1"/>
  <c r="BE341" i="24" s="1"/>
  <c r="E348" i="40"/>
  <c r="D348"/>
  <c r="C348"/>
  <c r="B348"/>
  <c r="A348" s="1"/>
  <c r="BE340" i="24" s="1"/>
  <c r="E347" i="40"/>
  <c r="D347"/>
  <c r="C347"/>
  <c r="B347"/>
  <c r="A347" s="1"/>
  <c r="BE339" i="24" s="1"/>
  <c r="E346" i="40"/>
  <c r="D346"/>
  <c r="C346"/>
  <c r="B346"/>
  <c r="A346" s="1"/>
  <c r="BE338" i="24" s="1"/>
  <c r="E345" i="40"/>
  <c r="D345"/>
  <c r="C345"/>
  <c r="B345"/>
  <c r="A345" s="1"/>
  <c r="BE337" i="24" s="1"/>
  <c r="E344" i="40"/>
  <c r="D344"/>
  <c r="C344"/>
  <c r="B344"/>
  <c r="A344" s="1"/>
  <c r="BE336" i="24" s="1"/>
  <c r="E343" i="40"/>
  <c r="D343"/>
  <c r="C343"/>
  <c r="B343"/>
  <c r="A343" s="1"/>
  <c r="BE335" i="24" s="1"/>
  <c r="E342" i="40"/>
  <c r="D342"/>
  <c r="C342"/>
  <c r="B342"/>
  <c r="A342" s="1"/>
  <c r="BE334" i="24" s="1"/>
  <c r="E341" i="40"/>
  <c r="D341"/>
  <c r="C341"/>
  <c r="B341"/>
  <c r="A341" s="1"/>
  <c r="BE333" i="24" s="1"/>
  <c r="E340" i="40"/>
  <c r="D340"/>
  <c r="C340"/>
  <c r="B340"/>
  <c r="A340" s="1"/>
  <c r="BE332" i="24" s="1"/>
  <c r="E339" i="40"/>
  <c r="D339"/>
  <c r="C339"/>
  <c r="B339"/>
  <c r="A339" s="1"/>
  <c r="BE331" i="24" s="1"/>
  <c r="E338" i="40"/>
  <c r="D338"/>
  <c r="C338"/>
  <c r="B338"/>
  <c r="A338" s="1"/>
  <c r="BE330" i="24" s="1"/>
  <c r="E337" i="40"/>
  <c r="D337"/>
  <c r="C337"/>
  <c r="B337"/>
  <c r="A337" s="1"/>
  <c r="BE329" i="24" s="1"/>
  <c r="E336" i="40"/>
  <c r="D336"/>
  <c r="C336"/>
  <c r="B336"/>
  <c r="A336" s="1"/>
  <c r="BE328" i="24" s="1"/>
  <c r="E335" i="40"/>
  <c r="D335"/>
  <c r="C335"/>
  <c r="B335"/>
  <c r="A335" s="1"/>
  <c r="BE327" i="24" s="1"/>
  <c r="E334" i="40"/>
  <c r="D334"/>
  <c r="C334"/>
  <c r="B334"/>
  <c r="A334" s="1"/>
  <c r="BE326" i="24" s="1"/>
  <c r="E333" i="40"/>
  <c r="D333"/>
  <c r="C333"/>
  <c r="B333"/>
  <c r="A333" s="1"/>
  <c r="BE325" i="24" s="1"/>
  <c r="E332" i="40"/>
  <c r="D332"/>
  <c r="C332"/>
  <c r="B332"/>
  <c r="A332" s="1"/>
  <c r="BE324" i="24" s="1"/>
  <c r="E331" i="40"/>
  <c r="D331"/>
  <c r="C331"/>
  <c r="B331"/>
  <c r="A331" s="1"/>
  <c r="BE323" i="24" s="1"/>
  <c r="E330" i="40"/>
  <c r="D330"/>
  <c r="C330"/>
  <c r="B330"/>
  <c r="A330" s="1"/>
  <c r="BE322" i="24" s="1"/>
  <c r="E329" i="40"/>
  <c r="D329"/>
  <c r="C329"/>
  <c r="B329"/>
  <c r="A329" s="1"/>
  <c r="BE321" i="24" s="1"/>
  <c r="E328" i="40"/>
  <c r="D328"/>
  <c r="C328"/>
  <c r="B328"/>
  <c r="A328" s="1"/>
  <c r="BE320" i="24" s="1"/>
  <c r="E327" i="40"/>
  <c r="D327"/>
  <c r="C327"/>
  <c r="B327"/>
  <c r="A327" s="1"/>
  <c r="BE319" i="24" s="1"/>
  <c r="E326" i="40"/>
  <c r="D326"/>
  <c r="C326"/>
  <c r="B326"/>
  <c r="A326" s="1"/>
  <c r="BE318" i="24" s="1"/>
  <c r="E325" i="40"/>
  <c r="D325"/>
  <c r="C325"/>
  <c r="B325"/>
  <c r="A325" s="1"/>
  <c r="BE317" i="24" s="1"/>
  <c r="E324" i="40"/>
  <c r="D324"/>
  <c r="C324"/>
  <c r="B324"/>
  <c r="A324" s="1"/>
  <c r="BE316" i="24" s="1"/>
  <c r="E323" i="40"/>
  <c r="D323"/>
  <c r="C323"/>
  <c r="B323"/>
  <c r="A323" s="1"/>
  <c r="BE315" i="24" s="1"/>
  <c r="E322" i="40"/>
  <c r="D322"/>
  <c r="C322"/>
  <c r="B322"/>
  <c r="A322" s="1"/>
  <c r="BE314" i="24" s="1"/>
  <c r="E321" i="40"/>
  <c r="D321"/>
  <c r="C321"/>
  <c r="B321"/>
  <c r="A321" s="1"/>
  <c r="BE313" i="24" s="1"/>
  <c r="E320" i="40"/>
  <c r="D320"/>
  <c r="C320"/>
  <c r="B320"/>
  <c r="A320" s="1"/>
  <c r="BE312" i="24" s="1"/>
  <c r="E319" i="40"/>
  <c r="D319"/>
  <c r="C319"/>
  <c r="B319"/>
  <c r="E318"/>
  <c r="D318"/>
  <c r="C318"/>
  <c r="B318"/>
  <c r="A318" s="1"/>
  <c r="BE310" i="24" s="1"/>
  <c r="E317" i="40"/>
  <c r="D317"/>
  <c r="C317"/>
  <c r="B317"/>
  <c r="A317" s="1"/>
  <c r="BE309" i="24" s="1"/>
  <c r="E316" i="40"/>
  <c r="D316"/>
  <c r="C316"/>
  <c r="B316"/>
  <c r="A316" s="1"/>
  <c r="BE308" i="24" s="1"/>
  <c r="E315" i="40"/>
  <c r="D315"/>
  <c r="C315"/>
  <c r="B315"/>
  <c r="A315" s="1"/>
  <c r="BE307" i="24" s="1"/>
  <c r="E314" i="40"/>
  <c r="D314"/>
  <c r="C314"/>
  <c r="B314"/>
  <c r="A314" s="1"/>
  <c r="BE306" i="24" s="1"/>
  <c r="E313" i="40"/>
  <c r="D313"/>
  <c r="C313"/>
  <c r="B313"/>
  <c r="A313" s="1"/>
  <c r="BE305" i="24" s="1"/>
  <c r="E312" i="40"/>
  <c r="D312"/>
  <c r="C312"/>
  <c r="B312"/>
  <c r="A312" s="1"/>
  <c r="BE304" i="24" s="1"/>
  <c r="E311" i="40"/>
  <c r="D311"/>
  <c r="C311"/>
  <c r="B311"/>
  <c r="A311" s="1"/>
  <c r="BE303" i="24" s="1"/>
  <c r="E310" i="40"/>
  <c r="D310"/>
  <c r="C310"/>
  <c r="B310"/>
  <c r="A310" s="1"/>
  <c r="BE302" i="24" s="1"/>
  <c r="E309" i="40"/>
  <c r="D309"/>
  <c r="C309"/>
  <c r="B309"/>
  <c r="A309" s="1"/>
  <c r="BE301" i="24" s="1"/>
  <c r="E308" i="40"/>
  <c r="D308"/>
  <c r="C308"/>
  <c r="B308"/>
  <c r="A308" s="1"/>
  <c r="BE300" i="24" s="1"/>
  <c r="E307" i="40"/>
  <c r="D307"/>
  <c r="C307"/>
  <c r="B307"/>
  <c r="A307" s="1"/>
  <c r="BE299" i="24" s="1"/>
  <c r="E306" i="40"/>
  <c r="D306"/>
  <c r="C306"/>
  <c r="B306"/>
  <c r="A306" s="1"/>
  <c r="BE298" i="24" s="1"/>
  <c r="E305" i="40"/>
  <c r="D305"/>
  <c r="C305"/>
  <c r="B305"/>
  <c r="A305" s="1"/>
  <c r="BE297" i="24" s="1"/>
  <c r="E304" i="40"/>
  <c r="D304"/>
  <c r="C304"/>
  <c r="B304"/>
  <c r="A304" s="1"/>
  <c r="BE296" i="24" s="1"/>
  <c r="E303" i="40"/>
  <c r="D303"/>
  <c r="C303"/>
  <c r="B303"/>
  <c r="A303" s="1"/>
  <c r="BE295" i="24" s="1"/>
  <c r="E302" i="40"/>
  <c r="D302"/>
  <c r="C302"/>
  <c r="B302"/>
  <c r="A302" s="1"/>
  <c r="BE294" i="24" s="1"/>
  <c r="E301" i="40"/>
  <c r="D301"/>
  <c r="C301"/>
  <c r="B301"/>
  <c r="A301" s="1"/>
  <c r="BE293" i="24" s="1"/>
  <c r="E300" i="40"/>
  <c r="D300"/>
  <c r="C300"/>
  <c r="B300"/>
  <c r="A300" s="1"/>
  <c r="BE292" i="24" s="1"/>
  <c r="E299" i="40"/>
  <c r="D299"/>
  <c r="C299"/>
  <c r="B299"/>
  <c r="A299" s="1"/>
  <c r="BE291" i="24" s="1"/>
  <c r="E298" i="40"/>
  <c r="D298"/>
  <c r="C298"/>
  <c r="B298"/>
  <c r="A298" s="1"/>
  <c r="BE290" i="24" s="1"/>
  <c r="E297" i="40"/>
  <c r="D297"/>
  <c r="C297"/>
  <c r="B297"/>
  <c r="A297" s="1"/>
  <c r="BE289" i="24" s="1"/>
  <c r="E296" i="40"/>
  <c r="D296"/>
  <c r="C296"/>
  <c r="B296"/>
  <c r="A296" s="1"/>
  <c r="BE288" i="24" s="1"/>
  <c r="E295" i="40"/>
  <c r="D295"/>
  <c r="C295"/>
  <c r="B295"/>
  <c r="A295" s="1"/>
  <c r="BE287" i="24" s="1"/>
  <c r="E294" i="40"/>
  <c r="D294"/>
  <c r="C294"/>
  <c r="B294"/>
  <c r="A294" s="1"/>
  <c r="BE286" i="24" s="1"/>
  <c r="E293" i="40"/>
  <c r="D293"/>
  <c r="C293"/>
  <c r="B293"/>
  <c r="A293" s="1"/>
  <c r="BE285" i="24" s="1"/>
  <c r="E292" i="40"/>
  <c r="D292"/>
  <c r="C292"/>
  <c r="B292"/>
  <c r="A292" s="1"/>
  <c r="BE284" i="24" s="1"/>
  <c r="E291" i="40"/>
  <c r="D291"/>
  <c r="C291"/>
  <c r="B291"/>
  <c r="A291" s="1"/>
  <c r="BE283" i="24" s="1"/>
  <c r="E290" i="40"/>
  <c r="D290"/>
  <c r="C290"/>
  <c r="B290"/>
  <c r="A290" s="1"/>
  <c r="BE282" i="24" s="1"/>
  <c r="E289" i="40"/>
  <c r="D289"/>
  <c r="C289"/>
  <c r="B289"/>
  <c r="A289" s="1"/>
  <c r="BE281" i="24" s="1"/>
  <c r="E288" i="40"/>
  <c r="D288"/>
  <c r="C288"/>
  <c r="B288"/>
  <c r="A288" s="1"/>
  <c r="BE280" i="24" s="1"/>
  <c r="E287" i="40"/>
  <c r="D287"/>
  <c r="C287"/>
  <c r="B287"/>
  <c r="A287" s="1"/>
  <c r="BE279" i="24" s="1"/>
  <c r="E286" i="40"/>
  <c r="D286"/>
  <c r="C286"/>
  <c r="B286"/>
  <c r="A286" s="1"/>
  <c r="BE278" i="24" s="1"/>
  <c r="E285" i="40"/>
  <c r="D285"/>
  <c r="C285"/>
  <c r="B285"/>
  <c r="A285" s="1"/>
  <c r="BE277" i="24" s="1"/>
  <c r="E284" i="40"/>
  <c r="D284"/>
  <c r="C284"/>
  <c r="B284"/>
  <c r="A284" s="1"/>
  <c r="BE276" i="24" s="1"/>
  <c r="E283" i="40"/>
  <c r="D283"/>
  <c r="C283"/>
  <c r="B283"/>
  <c r="A283" s="1"/>
  <c r="BE275" i="24" s="1"/>
  <c r="E282" i="40"/>
  <c r="D282"/>
  <c r="C282"/>
  <c r="B282"/>
  <c r="A282" s="1"/>
  <c r="BE274" i="24" s="1"/>
  <c r="E281" i="40"/>
  <c r="D281"/>
  <c r="C281"/>
  <c r="B281"/>
  <c r="A281" s="1"/>
  <c r="BE273" i="24" s="1"/>
  <c r="E280" i="40"/>
  <c r="D280"/>
  <c r="C280"/>
  <c r="B280"/>
  <c r="A280" s="1"/>
  <c r="BE272" i="24" s="1"/>
  <c r="E279" i="40"/>
  <c r="D279"/>
  <c r="C279"/>
  <c r="B279"/>
  <c r="A279" s="1"/>
  <c r="BE271" i="24" s="1"/>
  <c r="E278" i="40"/>
  <c r="D278"/>
  <c r="C278"/>
  <c r="B278"/>
  <c r="A278" s="1"/>
  <c r="BE270" i="24" s="1"/>
  <c r="E277" i="40"/>
  <c r="D277"/>
  <c r="C277"/>
  <c r="B277"/>
  <c r="A277" s="1"/>
  <c r="BE269" i="24" s="1"/>
  <c r="E276" i="40"/>
  <c r="D276"/>
  <c r="C276"/>
  <c r="B276"/>
  <c r="A276" s="1"/>
  <c r="BE268" i="24" s="1"/>
  <c r="E275" i="40"/>
  <c r="D275"/>
  <c r="C275"/>
  <c r="B275"/>
  <c r="A275" s="1"/>
  <c r="BE267" i="24" s="1"/>
  <c r="E274" i="40"/>
  <c r="D274"/>
  <c r="C274"/>
  <c r="B274"/>
  <c r="A274" s="1"/>
  <c r="BE266" i="24" s="1"/>
  <c r="E273" i="40"/>
  <c r="D273"/>
  <c r="C273"/>
  <c r="B273"/>
  <c r="A273" s="1"/>
  <c r="BE265" i="24" s="1"/>
  <c r="E272" i="40"/>
  <c r="D272"/>
  <c r="C272"/>
  <c r="B272"/>
  <c r="A272" s="1"/>
  <c r="BE264" i="24" s="1"/>
  <c r="E271" i="40"/>
  <c r="D271"/>
  <c r="C271"/>
  <c r="B271"/>
  <c r="A271" s="1"/>
  <c r="BE263" i="24" s="1"/>
  <c r="E270" i="40"/>
  <c r="D270"/>
  <c r="C270"/>
  <c r="B270"/>
  <c r="A270" s="1"/>
  <c r="BE262" i="24" s="1"/>
  <c r="E269" i="40"/>
  <c r="D269"/>
  <c r="C269"/>
  <c r="B269"/>
  <c r="A269" s="1"/>
  <c r="BE261" i="24" s="1"/>
  <c r="E268" i="40"/>
  <c r="D268"/>
  <c r="C268"/>
  <c r="B268"/>
  <c r="A268" s="1"/>
  <c r="BE260" i="24" s="1"/>
  <c r="E267" i="40"/>
  <c r="D267"/>
  <c r="C267"/>
  <c r="B267"/>
  <c r="A267" s="1"/>
  <c r="BE259" i="24" s="1"/>
  <c r="E266" i="40"/>
  <c r="D266"/>
  <c r="C266"/>
  <c r="B266"/>
  <c r="A266" s="1"/>
  <c r="BE258" i="24" s="1"/>
  <c r="E265" i="40"/>
  <c r="D265"/>
  <c r="C265"/>
  <c r="B265"/>
  <c r="A265" s="1"/>
  <c r="BE257" i="24" s="1"/>
  <c r="E264" i="40"/>
  <c r="D264"/>
  <c r="C264"/>
  <c r="B264"/>
  <c r="A264" s="1"/>
  <c r="BE256" i="24" s="1"/>
  <c r="E263" i="40"/>
  <c r="D263"/>
  <c r="C263"/>
  <c r="B263"/>
  <c r="A263" s="1"/>
  <c r="BE255" i="24" s="1"/>
  <c r="E262" i="40"/>
  <c r="D262"/>
  <c r="C262"/>
  <c r="B262"/>
  <c r="A262" s="1"/>
  <c r="BE254" i="24" s="1"/>
  <c r="E261" i="40"/>
  <c r="D261"/>
  <c r="C261"/>
  <c r="B261"/>
  <c r="A261" s="1"/>
  <c r="BE253" i="24" s="1"/>
  <c r="E260" i="40"/>
  <c r="D260"/>
  <c r="C260"/>
  <c r="B260"/>
  <c r="A260" s="1"/>
  <c r="BE252" i="24" s="1"/>
  <c r="E259" i="40"/>
  <c r="D259"/>
  <c r="C259"/>
  <c r="B259"/>
  <c r="A259" s="1"/>
  <c r="BE251" i="24" s="1"/>
  <c r="E258" i="40"/>
  <c r="D258"/>
  <c r="C258"/>
  <c r="B258"/>
  <c r="A258" s="1"/>
  <c r="BE250" i="24" s="1"/>
  <c r="E257" i="40"/>
  <c r="D257"/>
  <c r="C257"/>
  <c r="B257"/>
  <c r="A257" s="1"/>
  <c r="BE249" i="24" s="1"/>
  <c r="E256" i="40"/>
  <c r="D256"/>
  <c r="C256"/>
  <c r="B256"/>
  <c r="A256" s="1"/>
  <c r="BE248" i="24" s="1"/>
  <c r="E255" i="40"/>
  <c r="D255"/>
  <c r="C255"/>
  <c r="B255"/>
  <c r="A255" s="1"/>
  <c r="BE247" i="24" s="1"/>
  <c r="E254" i="40"/>
  <c r="D254"/>
  <c r="C254"/>
  <c r="B254"/>
  <c r="A254" s="1"/>
  <c r="BE246" i="24" s="1"/>
  <c r="E253" i="40"/>
  <c r="D253"/>
  <c r="C253"/>
  <c r="B253"/>
  <c r="A253" s="1"/>
  <c r="BE245" i="24" s="1"/>
  <c r="E252" i="40"/>
  <c r="D252"/>
  <c r="C252"/>
  <c r="B252"/>
  <c r="A252" s="1"/>
  <c r="BE244" i="24" s="1"/>
  <c r="E251" i="40"/>
  <c r="D251"/>
  <c r="C251"/>
  <c r="B251"/>
  <c r="A251" s="1"/>
  <c r="BE243" i="24" s="1"/>
  <c r="E250" i="40"/>
  <c r="D250"/>
  <c r="C250"/>
  <c r="B250"/>
  <c r="A250" s="1"/>
  <c r="BE242" i="24" s="1"/>
  <c r="E249" i="40"/>
  <c r="D249"/>
  <c r="C249"/>
  <c r="B249"/>
  <c r="A249" s="1"/>
  <c r="BE241" i="24" s="1"/>
  <c r="E248" i="40"/>
  <c r="D248"/>
  <c r="C248"/>
  <c r="B248"/>
  <c r="A248" s="1"/>
  <c r="BE240" i="24" s="1"/>
  <c r="E247" i="40"/>
  <c r="D247"/>
  <c r="C247"/>
  <c r="B247"/>
  <c r="A247" s="1"/>
  <c r="BE239" i="24" s="1"/>
  <c r="E246" i="40"/>
  <c r="D246"/>
  <c r="C246"/>
  <c r="B246"/>
  <c r="A246" s="1"/>
  <c r="BE238" i="24" s="1"/>
  <c r="E245" i="40"/>
  <c r="D245"/>
  <c r="C245"/>
  <c r="B245"/>
  <c r="A245" s="1"/>
  <c r="BE237" i="24" s="1"/>
  <c r="E244" i="40"/>
  <c r="D244"/>
  <c r="C244"/>
  <c r="B244"/>
  <c r="A244" s="1"/>
  <c r="BE236" i="24" s="1"/>
  <c r="E243" i="40"/>
  <c r="D243"/>
  <c r="C243"/>
  <c r="B243"/>
  <c r="A243" s="1"/>
  <c r="BE235" i="24" s="1"/>
  <c r="E242" i="40"/>
  <c r="D242"/>
  <c r="C242"/>
  <c r="B242"/>
  <c r="A242" s="1"/>
  <c r="BE234" i="24" s="1"/>
  <c r="E241" i="40"/>
  <c r="D241"/>
  <c r="C241"/>
  <c r="B241"/>
  <c r="A241" s="1"/>
  <c r="BE233" i="24" s="1"/>
  <c r="E240" i="40"/>
  <c r="D240"/>
  <c r="C240"/>
  <c r="B240"/>
  <c r="A240" s="1"/>
  <c r="BE232" i="24" s="1"/>
  <c r="E239" i="40"/>
  <c r="D239"/>
  <c r="C239"/>
  <c r="B239"/>
  <c r="A239" s="1"/>
  <c r="BE231" i="24" s="1"/>
  <c r="E238" i="40"/>
  <c r="D238"/>
  <c r="C238"/>
  <c r="B238"/>
  <c r="A238" s="1"/>
  <c r="BE230" i="24" s="1"/>
  <c r="E237" i="40"/>
  <c r="D237"/>
  <c r="C237"/>
  <c r="B237"/>
  <c r="A237" s="1"/>
  <c r="BE229" i="24" s="1"/>
  <c r="E236" i="40"/>
  <c r="D236"/>
  <c r="C236"/>
  <c r="B236"/>
  <c r="A236" s="1"/>
  <c r="BE228" i="24" s="1"/>
  <c r="E235" i="40"/>
  <c r="D235"/>
  <c r="C235"/>
  <c r="B235"/>
  <c r="A235" s="1"/>
  <c r="BE227" i="24" s="1"/>
  <c r="E234" i="40"/>
  <c r="D234"/>
  <c r="C234"/>
  <c r="B234"/>
  <c r="A234" s="1"/>
  <c r="BE226" i="24" s="1"/>
  <c r="E233" i="40"/>
  <c r="D233"/>
  <c r="C233"/>
  <c r="B233"/>
  <c r="A233" s="1"/>
  <c r="BE225" i="24" s="1"/>
  <c r="E232" i="40"/>
  <c r="D232"/>
  <c r="C232"/>
  <c r="B232"/>
  <c r="A232" s="1"/>
  <c r="BE224" i="24" s="1"/>
  <c r="E231" i="40"/>
  <c r="D231"/>
  <c r="C231"/>
  <c r="B231"/>
  <c r="A231" s="1"/>
  <c r="BE223" i="24" s="1"/>
  <c r="E230" i="40"/>
  <c r="D230"/>
  <c r="C230"/>
  <c r="B230"/>
  <c r="A230" s="1"/>
  <c r="BE222" i="24" s="1"/>
  <c r="E229" i="40"/>
  <c r="D229"/>
  <c r="C229"/>
  <c r="B229"/>
  <c r="A229" s="1"/>
  <c r="BE221" i="24" s="1"/>
  <c r="E228" i="40"/>
  <c r="D228"/>
  <c r="C228"/>
  <c r="B228"/>
  <c r="A228" s="1"/>
  <c r="BE220" i="24" s="1"/>
  <c r="E227" i="40"/>
  <c r="D227"/>
  <c r="C227"/>
  <c r="B227"/>
  <c r="A227" s="1"/>
  <c r="BE219" i="24" s="1"/>
  <c r="E226" i="40"/>
  <c r="D226"/>
  <c r="C226"/>
  <c r="B226"/>
  <c r="A226" s="1"/>
  <c r="BE218" i="24" s="1"/>
  <c r="E225" i="40"/>
  <c r="D225"/>
  <c r="C225"/>
  <c r="B225"/>
  <c r="A225" s="1"/>
  <c r="BE217" i="24" s="1"/>
  <c r="E224" i="40"/>
  <c r="D224"/>
  <c r="C224"/>
  <c r="B224"/>
  <c r="A224" s="1"/>
  <c r="BE216" i="24" s="1"/>
  <c r="E223" i="40"/>
  <c r="D223"/>
  <c r="C223"/>
  <c r="B223"/>
  <c r="A223" s="1"/>
  <c r="BE215" i="24" s="1"/>
  <c r="E222" i="40"/>
  <c r="D222"/>
  <c r="C222"/>
  <c r="B222"/>
  <c r="A222" s="1"/>
  <c r="BE214" i="24" s="1"/>
  <c r="E221" i="40"/>
  <c r="D221"/>
  <c r="C221"/>
  <c r="B221"/>
  <c r="A221" s="1"/>
  <c r="BE213" i="24" s="1"/>
  <c r="E220" i="40"/>
  <c r="D220"/>
  <c r="C220"/>
  <c r="B220"/>
  <c r="A220" s="1"/>
  <c r="BE212" i="24" s="1"/>
  <c r="E219" i="40"/>
  <c r="D219"/>
  <c r="C219"/>
  <c r="B219"/>
  <c r="A219" s="1"/>
  <c r="BE211" i="24" s="1"/>
  <c r="E218" i="40"/>
  <c r="D218"/>
  <c r="C218"/>
  <c r="B218"/>
  <c r="A218" s="1"/>
  <c r="BE210" i="24" s="1"/>
  <c r="E217" i="40"/>
  <c r="D217"/>
  <c r="C217"/>
  <c r="B217"/>
  <c r="A217" s="1"/>
  <c r="BE209" i="24" s="1"/>
  <c r="E216" i="40"/>
  <c r="D216"/>
  <c r="C216"/>
  <c r="B216"/>
  <c r="A216" s="1"/>
  <c r="BE208" i="24" s="1"/>
  <c r="E215" i="40"/>
  <c r="D215"/>
  <c r="C215"/>
  <c r="B215"/>
  <c r="A215" s="1"/>
  <c r="BE207" i="24" s="1"/>
  <c r="E214" i="40"/>
  <c r="D214"/>
  <c r="C214"/>
  <c r="B214"/>
  <c r="A214" s="1"/>
  <c r="BE206" i="24" s="1"/>
  <c r="E213" i="40"/>
  <c r="D213"/>
  <c r="C213"/>
  <c r="B213"/>
  <c r="A213" s="1"/>
  <c r="BE205" i="24" s="1"/>
  <c r="E212" i="40"/>
  <c r="D212"/>
  <c r="C212"/>
  <c r="B212"/>
  <c r="A212" s="1"/>
  <c r="BE204" i="24" s="1"/>
  <c r="E211" i="40"/>
  <c r="D211"/>
  <c r="C211"/>
  <c r="B211"/>
  <c r="A211" s="1"/>
  <c r="BE203" i="24" s="1"/>
  <c r="E210" i="40"/>
  <c r="D210"/>
  <c r="C210"/>
  <c r="B210"/>
  <c r="A210" s="1"/>
  <c r="BE202" i="24" s="1"/>
  <c r="E209" i="40"/>
  <c r="D209"/>
  <c r="C209"/>
  <c r="B209"/>
  <c r="A209" s="1"/>
  <c r="BE201" i="24" s="1"/>
  <c r="E208" i="40"/>
  <c r="D208"/>
  <c r="C208"/>
  <c r="B208"/>
  <c r="A208" s="1"/>
  <c r="BE200" i="24" s="1"/>
  <c r="E207" i="40"/>
  <c r="D207"/>
  <c r="C207"/>
  <c r="B207"/>
  <c r="A207" s="1"/>
  <c r="BE199" i="24" s="1"/>
  <c r="E206" i="40"/>
  <c r="D206"/>
  <c r="C206"/>
  <c r="B206"/>
  <c r="A206" s="1"/>
  <c r="BE198" i="24" s="1"/>
  <c r="E205" i="40"/>
  <c r="D205"/>
  <c r="C205"/>
  <c r="B205"/>
  <c r="A205" s="1"/>
  <c r="BE197" i="24" s="1"/>
  <c r="E204" i="40"/>
  <c r="D204"/>
  <c r="C204"/>
  <c r="B204"/>
  <c r="A204" s="1"/>
  <c r="BE196" i="24" s="1"/>
  <c r="E203" i="40"/>
  <c r="D203"/>
  <c r="C203"/>
  <c r="B203"/>
  <c r="A203" s="1"/>
  <c r="BE195" i="24" s="1"/>
  <c r="E202" i="40"/>
  <c r="D202"/>
  <c r="C202"/>
  <c r="B202"/>
  <c r="A202" s="1"/>
  <c r="BE194" i="24" s="1"/>
  <c r="E201" i="40"/>
  <c r="D201"/>
  <c r="C201"/>
  <c r="B201"/>
  <c r="A201" s="1"/>
  <c r="BE193" i="24" s="1"/>
  <c r="E200" i="40"/>
  <c r="D200"/>
  <c r="C200"/>
  <c r="B200"/>
  <c r="A200" s="1"/>
  <c r="BE192" i="24" s="1"/>
  <c r="E199" i="40"/>
  <c r="D199"/>
  <c r="C199"/>
  <c r="B199"/>
  <c r="A199" s="1"/>
  <c r="BE191" i="24" s="1"/>
  <c r="E198" i="40"/>
  <c r="D198"/>
  <c r="C198"/>
  <c r="B198"/>
  <c r="A198" s="1"/>
  <c r="BE190" i="24" s="1"/>
  <c r="E197" i="40"/>
  <c r="D197"/>
  <c r="C197"/>
  <c r="B197"/>
  <c r="A197" s="1"/>
  <c r="BE189" i="24" s="1"/>
  <c r="E196" i="40"/>
  <c r="D196"/>
  <c r="C196"/>
  <c r="B196"/>
  <c r="A196" s="1"/>
  <c r="BE188" i="24" s="1"/>
  <c r="E195" i="40"/>
  <c r="D195"/>
  <c r="C195"/>
  <c r="B195"/>
  <c r="A195" s="1"/>
  <c r="BE187" i="24" s="1"/>
  <c r="E194" i="40"/>
  <c r="D194"/>
  <c r="C194"/>
  <c r="B194"/>
  <c r="A194" s="1"/>
  <c r="BE186" i="24" s="1"/>
  <c r="E193" i="40"/>
  <c r="D193"/>
  <c r="C193"/>
  <c r="B193"/>
  <c r="A193" s="1"/>
  <c r="BE185" i="24" s="1"/>
  <c r="E192" i="40"/>
  <c r="D192"/>
  <c r="C192"/>
  <c r="B192"/>
  <c r="A192" s="1"/>
  <c r="BE184" i="24" s="1"/>
  <c r="E191" i="40"/>
  <c r="D191"/>
  <c r="C191"/>
  <c r="B191"/>
  <c r="E190"/>
  <c r="D190"/>
  <c r="C190"/>
  <c r="B190"/>
  <c r="A190" s="1"/>
  <c r="BE182" i="24" s="1"/>
  <c r="E189" i="40"/>
  <c r="D189"/>
  <c r="C189"/>
  <c r="B189"/>
  <c r="A189" s="1"/>
  <c r="BE181" i="24" s="1"/>
  <c r="E188" i="40"/>
  <c r="D188"/>
  <c r="C188"/>
  <c r="B188"/>
  <c r="A188" s="1"/>
  <c r="BE180" i="24" s="1"/>
  <c r="E187" i="40"/>
  <c r="D187"/>
  <c r="C187"/>
  <c r="B187"/>
  <c r="A187" s="1"/>
  <c r="BE179" i="24" s="1"/>
  <c r="E186" i="40"/>
  <c r="D186"/>
  <c r="C186"/>
  <c r="B186"/>
  <c r="A186" s="1"/>
  <c r="BE178" i="24" s="1"/>
  <c r="E185" i="40"/>
  <c r="D185"/>
  <c r="C185"/>
  <c r="B185"/>
  <c r="A185" s="1"/>
  <c r="BE177" i="24" s="1"/>
  <c r="E184" i="40"/>
  <c r="D184"/>
  <c r="C184"/>
  <c r="B184"/>
  <c r="A184" s="1"/>
  <c r="BE176" i="24" s="1"/>
  <c r="E183" i="40"/>
  <c r="D183"/>
  <c r="C183"/>
  <c r="B183"/>
  <c r="A183" s="1"/>
  <c r="BE175" i="24" s="1"/>
  <c r="E182" i="40"/>
  <c r="D182"/>
  <c r="C182"/>
  <c r="B182"/>
  <c r="A182" s="1"/>
  <c r="BE174" i="24" s="1"/>
  <c r="E181" i="40"/>
  <c r="D181"/>
  <c r="C181"/>
  <c r="B181"/>
  <c r="A181" s="1"/>
  <c r="BE173" i="24" s="1"/>
  <c r="E180" i="40"/>
  <c r="D180"/>
  <c r="C180"/>
  <c r="B180"/>
  <c r="A180" s="1"/>
  <c r="BE172" i="24" s="1"/>
  <c r="E179" i="40"/>
  <c r="D179"/>
  <c r="C179"/>
  <c r="B179"/>
  <c r="A179" s="1"/>
  <c r="BE171" i="24" s="1"/>
  <c r="E178" i="40"/>
  <c r="D178"/>
  <c r="C178"/>
  <c r="B178"/>
  <c r="A178" s="1"/>
  <c r="BE170" i="24" s="1"/>
  <c r="E177" i="40"/>
  <c r="D177"/>
  <c r="C177"/>
  <c r="B177"/>
  <c r="A177" s="1"/>
  <c r="BE169" i="24" s="1"/>
  <c r="E176" i="40"/>
  <c r="D176"/>
  <c r="C176"/>
  <c r="B176"/>
  <c r="A176" s="1"/>
  <c r="BE168" i="24" s="1"/>
  <c r="E175" i="40"/>
  <c r="D175"/>
  <c r="C175"/>
  <c r="B175"/>
  <c r="A175" s="1"/>
  <c r="BE167" i="24" s="1"/>
  <c r="E174" i="40"/>
  <c r="D174"/>
  <c r="C174"/>
  <c r="B174"/>
  <c r="A174" s="1"/>
  <c r="BE166" i="24" s="1"/>
  <c r="E173" i="40"/>
  <c r="D173"/>
  <c r="C173"/>
  <c r="B173"/>
  <c r="A173" s="1"/>
  <c r="BE165" i="24" s="1"/>
  <c r="E172" i="40"/>
  <c r="D172"/>
  <c r="C172"/>
  <c r="B172"/>
  <c r="A172" s="1"/>
  <c r="BE164" i="24" s="1"/>
  <c r="E171" i="40"/>
  <c r="D171"/>
  <c r="C171"/>
  <c r="B171"/>
  <c r="A171" s="1"/>
  <c r="BE163" i="24" s="1"/>
  <c r="E170" i="40"/>
  <c r="D170"/>
  <c r="C170"/>
  <c r="B170"/>
  <c r="A170" s="1"/>
  <c r="BE162" i="24" s="1"/>
  <c r="E169" i="40"/>
  <c r="D169"/>
  <c r="C169"/>
  <c r="B169"/>
  <c r="A169" s="1"/>
  <c r="BE161" i="24" s="1"/>
  <c r="E168" i="40"/>
  <c r="D168"/>
  <c r="C168"/>
  <c r="B168"/>
  <c r="A168" s="1"/>
  <c r="BE160" i="24" s="1"/>
  <c r="E167" i="40"/>
  <c r="D167"/>
  <c r="C167"/>
  <c r="B167"/>
  <c r="A167" s="1"/>
  <c r="BE159" i="24" s="1"/>
  <c r="E166" i="40"/>
  <c r="D166"/>
  <c r="C166"/>
  <c r="B166"/>
  <c r="A166" s="1"/>
  <c r="BE158" i="24" s="1"/>
  <c r="E165" i="40"/>
  <c r="D165"/>
  <c r="C165"/>
  <c r="B165"/>
  <c r="A165" s="1"/>
  <c r="BE157" i="24" s="1"/>
  <c r="E164" i="40"/>
  <c r="D164"/>
  <c r="C164"/>
  <c r="B164"/>
  <c r="A164" s="1"/>
  <c r="BE156" i="24" s="1"/>
  <c r="E163" i="40"/>
  <c r="D163"/>
  <c r="C163"/>
  <c r="B163"/>
  <c r="A163" s="1"/>
  <c r="BE155" i="24" s="1"/>
  <c r="E162" i="40"/>
  <c r="D162"/>
  <c r="C162"/>
  <c r="B162"/>
  <c r="A162" s="1"/>
  <c r="BE154" i="24" s="1"/>
  <c r="E161" i="40"/>
  <c r="D161"/>
  <c r="C161"/>
  <c r="B161"/>
  <c r="A161" s="1"/>
  <c r="BE153" i="24" s="1"/>
  <c r="E160" i="40"/>
  <c r="D160"/>
  <c r="C160"/>
  <c r="B160"/>
  <c r="A160" s="1"/>
  <c r="BE152" i="24" s="1"/>
  <c r="E159" i="40"/>
  <c r="D159"/>
  <c r="C159"/>
  <c r="B159"/>
  <c r="A159" s="1"/>
  <c r="BE151" i="24" s="1"/>
  <c r="E158" i="40"/>
  <c r="D158"/>
  <c r="C158"/>
  <c r="B158"/>
  <c r="A158" s="1"/>
  <c r="BE150" i="24" s="1"/>
  <c r="E157" i="40"/>
  <c r="D157"/>
  <c r="C157"/>
  <c r="B157"/>
  <c r="A157" s="1"/>
  <c r="BE149" i="24" s="1"/>
  <c r="E156" i="40"/>
  <c r="D156"/>
  <c r="C156"/>
  <c r="B156"/>
  <c r="A156" s="1"/>
  <c r="BE148" i="24" s="1"/>
  <c r="E155" i="40"/>
  <c r="D155"/>
  <c r="C155"/>
  <c r="B155"/>
  <c r="A155" s="1"/>
  <c r="BE147" i="24" s="1"/>
  <c r="E154" i="40"/>
  <c r="D154"/>
  <c r="C154"/>
  <c r="B154"/>
  <c r="A154" s="1"/>
  <c r="BE146" i="24" s="1"/>
  <c r="E153" i="40"/>
  <c r="D153"/>
  <c r="C153"/>
  <c r="B153"/>
  <c r="A153" s="1"/>
  <c r="BE145" i="24" s="1"/>
  <c r="E152" i="40"/>
  <c r="D152"/>
  <c r="C152"/>
  <c r="B152"/>
  <c r="A152" s="1"/>
  <c r="BE144" i="24" s="1"/>
  <c r="E151" i="40"/>
  <c r="D151"/>
  <c r="C151"/>
  <c r="B151"/>
  <c r="A151" s="1"/>
  <c r="BE143" i="24" s="1"/>
  <c r="E150" i="40"/>
  <c r="D150"/>
  <c r="C150"/>
  <c r="B150"/>
  <c r="A150" s="1"/>
  <c r="BE142" i="24" s="1"/>
  <c r="E149" i="40"/>
  <c r="D149"/>
  <c r="C149"/>
  <c r="B149"/>
  <c r="A149" s="1"/>
  <c r="BE141" i="24" s="1"/>
  <c r="E148" i="40"/>
  <c r="D148"/>
  <c r="C148"/>
  <c r="B148"/>
  <c r="A148" s="1"/>
  <c r="BE140" i="24" s="1"/>
  <c r="E147" i="40"/>
  <c r="D147"/>
  <c r="C147"/>
  <c r="B147"/>
  <c r="A147" s="1"/>
  <c r="BE139" i="24" s="1"/>
  <c r="E146" i="40"/>
  <c r="D146"/>
  <c r="C146"/>
  <c r="B146"/>
  <c r="A146" s="1"/>
  <c r="BE138" i="24" s="1"/>
  <c r="E145" i="40"/>
  <c r="D145"/>
  <c r="C145"/>
  <c r="B145"/>
  <c r="A145" s="1"/>
  <c r="BE137" i="24" s="1"/>
  <c r="E144" i="40"/>
  <c r="D144"/>
  <c r="C144"/>
  <c r="B144"/>
  <c r="A144" s="1"/>
  <c r="BE136" i="24" s="1"/>
  <c r="E143" i="40"/>
  <c r="D143"/>
  <c r="C143"/>
  <c r="B143"/>
  <c r="A143" s="1"/>
  <c r="BE135" i="24" s="1"/>
  <c r="E142" i="40"/>
  <c r="D142"/>
  <c r="C142"/>
  <c r="B142"/>
  <c r="A142" s="1"/>
  <c r="BE134" i="24" s="1"/>
  <c r="E141" i="40"/>
  <c r="D141"/>
  <c r="C141"/>
  <c r="B141"/>
  <c r="A141" s="1"/>
  <c r="BE133" i="24" s="1"/>
  <c r="E140" i="40"/>
  <c r="D140"/>
  <c r="C140"/>
  <c r="B140"/>
  <c r="A140" s="1"/>
  <c r="BE132" i="24" s="1"/>
  <c r="E139" i="40"/>
  <c r="D139"/>
  <c r="C139"/>
  <c r="B139"/>
  <c r="A139" s="1"/>
  <c r="BE131" i="24" s="1"/>
  <c r="E138" i="40"/>
  <c r="D138"/>
  <c r="C138"/>
  <c r="B138"/>
  <c r="A138" s="1"/>
  <c r="BE130" i="24" s="1"/>
  <c r="E137" i="40"/>
  <c r="D137"/>
  <c r="C137"/>
  <c r="B137"/>
  <c r="A137" s="1"/>
  <c r="BE129" i="24" s="1"/>
  <c r="E136" i="40"/>
  <c r="D136"/>
  <c r="C136"/>
  <c r="B136"/>
  <c r="A136" s="1"/>
  <c r="BE128" i="24" s="1"/>
  <c r="E135" i="40"/>
  <c r="D135"/>
  <c r="C135"/>
  <c r="B135"/>
  <c r="A135" s="1"/>
  <c r="BE127" i="24" s="1"/>
  <c r="E134" i="40"/>
  <c r="D134"/>
  <c r="C134"/>
  <c r="B134"/>
  <c r="A134" s="1"/>
  <c r="BE126" i="24" s="1"/>
  <c r="E133" i="40"/>
  <c r="D133"/>
  <c r="C133"/>
  <c r="B133"/>
  <c r="A133" s="1"/>
  <c r="BE125" i="24" s="1"/>
  <c r="E132" i="40"/>
  <c r="D132"/>
  <c r="C132"/>
  <c r="B132"/>
  <c r="A132" s="1"/>
  <c r="BE124" i="24" s="1"/>
  <c r="E131" i="40"/>
  <c r="D131"/>
  <c r="C131"/>
  <c r="B131"/>
  <c r="A131" s="1"/>
  <c r="BE123" i="24" s="1"/>
  <c r="E130" i="40"/>
  <c r="D130"/>
  <c r="C130"/>
  <c r="B130"/>
  <c r="A130" s="1"/>
  <c r="BE122" i="24" s="1"/>
  <c r="E129" i="40"/>
  <c r="D129"/>
  <c r="C129"/>
  <c r="B129"/>
  <c r="A129" s="1"/>
  <c r="BE121" i="24" s="1"/>
  <c r="E128" i="40"/>
  <c r="D128"/>
  <c r="C128"/>
  <c r="B128"/>
  <c r="A128" s="1"/>
  <c r="BE120" i="24" s="1"/>
  <c r="E127" i="40"/>
  <c r="D127"/>
  <c r="C127"/>
  <c r="B127"/>
  <c r="A127" s="1"/>
  <c r="BE119" i="24" s="1"/>
  <c r="E126" i="40"/>
  <c r="D126"/>
  <c r="C126"/>
  <c r="B126"/>
  <c r="A126" s="1"/>
  <c r="BE118" i="24" s="1"/>
  <c r="E125" i="40"/>
  <c r="D125"/>
  <c r="C125"/>
  <c r="B125"/>
  <c r="A125" s="1"/>
  <c r="BE117" i="24" s="1"/>
  <c r="E124" i="40"/>
  <c r="D124"/>
  <c r="C124"/>
  <c r="B124"/>
  <c r="A124" s="1"/>
  <c r="BE116" i="24" s="1"/>
  <c r="E123" i="40"/>
  <c r="D123"/>
  <c r="C123"/>
  <c r="B123"/>
  <c r="A123" s="1"/>
  <c r="BE115" i="24" s="1"/>
  <c r="E122" i="40"/>
  <c r="D122"/>
  <c r="C122"/>
  <c r="B122"/>
  <c r="A122" s="1"/>
  <c r="BE114" i="24" s="1"/>
  <c r="E121" i="40"/>
  <c r="D121"/>
  <c r="C121"/>
  <c r="B121"/>
  <c r="A121" s="1"/>
  <c r="BE113" i="24" s="1"/>
  <c r="E120" i="40"/>
  <c r="D120"/>
  <c r="C120"/>
  <c r="B120"/>
  <c r="A120" s="1"/>
  <c r="BE112" i="24" s="1"/>
  <c r="E119" i="40"/>
  <c r="D119"/>
  <c r="C119"/>
  <c r="B119"/>
  <c r="A119" s="1"/>
  <c r="BE111" i="24" s="1"/>
  <c r="E118" i="40"/>
  <c r="D118"/>
  <c r="C118"/>
  <c r="B118"/>
  <c r="A118" s="1"/>
  <c r="BE110" i="24" s="1"/>
  <c r="E117" i="40"/>
  <c r="D117"/>
  <c r="C117"/>
  <c r="B117"/>
  <c r="A117" s="1"/>
  <c r="BE109" i="24" s="1"/>
  <c r="E116" i="40"/>
  <c r="D116"/>
  <c r="C116"/>
  <c r="B116"/>
  <c r="A116" s="1"/>
  <c r="BE108" i="24" s="1"/>
  <c r="E115" i="40"/>
  <c r="D115"/>
  <c r="C115"/>
  <c r="B115"/>
  <c r="A115" s="1"/>
  <c r="BE107" i="24" s="1"/>
  <c r="E114" i="40"/>
  <c r="D114"/>
  <c r="C114"/>
  <c r="B114"/>
  <c r="A114" s="1"/>
  <c r="BE106" i="24" s="1"/>
  <c r="E113" i="40"/>
  <c r="D113"/>
  <c r="C113"/>
  <c r="B113"/>
  <c r="A113" s="1"/>
  <c r="BE105" i="24" s="1"/>
  <c r="E112" i="40"/>
  <c r="D112"/>
  <c r="C112"/>
  <c r="B112"/>
  <c r="A112" s="1"/>
  <c r="BE104" i="24" s="1"/>
  <c r="E111" i="40"/>
  <c r="D111"/>
  <c r="C111"/>
  <c r="B111"/>
  <c r="A111" s="1"/>
  <c r="BE103" i="24" s="1"/>
  <c r="E110" i="40"/>
  <c r="D110"/>
  <c r="C110"/>
  <c r="B110"/>
  <c r="A110" s="1"/>
  <c r="BE102" i="24" s="1"/>
  <c r="E109" i="40"/>
  <c r="D109"/>
  <c r="C109"/>
  <c r="B109"/>
  <c r="A109" s="1"/>
  <c r="BE101" i="24" s="1"/>
  <c r="E108" i="40"/>
  <c r="D108"/>
  <c r="C108"/>
  <c r="B108"/>
  <c r="A108" s="1"/>
  <c r="BE100" i="24" s="1"/>
  <c r="E107" i="40"/>
  <c r="D107"/>
  <c r="C107"/>
  <c r="B107"/>
  <c r="E106"/>
  <c r="D106"/>
  <c r="C106"/>
  <c r="B106"/>
  <c r="A106" s="1"/>
  <c r="BE98" i="24" s="1"/>
  <c r="E105" i="40"/>
  <c r="D105"/>
  <c r="C105"/>
  <c r="B105"/>
  <c r="A105" s="1"/>
  <c r="BE97" i="24" s="1"/>
  <c r="E104" i="40"/>
  <c r="D104"/>
  <c r="C104"/>
  <c r="B104"/>
  <c r="A104" s="1"/>
  <c r="BE96" i="24" s="1"/>
  <c r="E103" i="40"/>
  <c r="D103"/>
  <c r="C103"/>
  <c r="B103"/>
  <c r="A103" s="1"/>
  <c r="BE95" i="24" s="1"/>
  <c r="E102" i="40"/>
  <c r="D102"/>
  <c r="C102"/>
  <c r="B102"/>
  <c r="A102" s="1"/>
  <c r="BE94" i="24" s="1"/>
  <c r="E101" i="40"/>
  <c r="D101"/>
  <c r="C101"/>
  <c r="B101"/>
  <c r="A101" s="1"/>
  <c r="BE93" i="24" s="1"/>
  <c r="E100" i="40"/>
  <c r="D100"/>
  <c r="C100"/>
  <c r="B100"/>
  <c r="A100" s="1"/>
  <c r="BE92" i="24" s="1"/>
  <c r="E99" i="40"/>
  <c r="D99"/>
  <c r="C99"/>
  <c r="B99"/>
  <c r="A99" s="1"/>
  <c r="BE91" i="24" s="1"/>
  <c r="E98" i="40"/>
  <c r="D98"/>
  <c r="C98"/>
  <c r="B98"/>
  <c r="A98" s="1"/>
  <c r="BE90" i="24" s="1"/>
  <c r="E97" i="40"/>
  <c r="D97"/>
  <c r="C97"/>
  <c r="B97"/>
  <c r="A97" s="1"/>
  <c r="BE89" i="24" s="1"/>
  <c r="E96" i="40"/>
  <c r="D96"/>
  <c r="C96"/>
  <c r="B96"/>
  <c r="A96" s="1"/>
  <c r="BE88" i="24" s="1"/>
  <c r="E95" i="40"/>
  <c r="D95"/>
  <c r="C95"/>
  <c r="B95"/>
  <c r="A95" s="1"/>
  <c r="BE87" i="24" s="1"/>
  <c r="E94" i="40"/>
  <c r="D94"/>
  <c r="C94"/>
  <c r="B94"/>
  <c r="A94" s="1"/>
  <c r="BE86" i="24" s="1"/>
  <c r="E93" i="40"/>
  <c r="D93"/>
  <c r="C93"/>
  <c r="B93"/>
  <c r="A93" s="1"/>
  <c r="BE85" i="24" s="1"/>
  <c r="E92" i="40"/>
  <c r="D92"/>
  <c r="C92"/>
  <c r="B92"/>
  <c r="A92" s="1"/>
  <c r="BE84" i="24" s="1"/>
  <c r="E91" i="40"/>
  <c r="D91"/>
  <c r="C91"/>
  <c r="B91"/>
  <c r="A91" s="1"/>
  <c r="BE83" i="24" s="1"/>
  <c r="E90" i="40"/>
  <c r="D90"/>
  <c r="C90"/>
  <c r="B90"/>
  <c r="A90" s="1"/>
  <c r="BE82" i="24" s="1"/>
  <c r="E89" i="40"/>
  <c r="D89"/>
  <c r="C89"/>
  <c r="B89"/>
  <c r="A89" s="1"/>
  <c r="BE81" i="24" s="1"/>
  <c r="E88" i="40"/>
  <c r="D88"/>
  <c r="C88"/>
  <c r="B88"/>
  <c r="A88" s="1"/>
  <c r="BE80" i="24" s="1"/>
  <c r="E87" i="40"/>
  <c r="D87"/>
  <c r="C87"/>
  <c r="B87"/>
  <c r="A87" s="1"/>
  <c r="BE79" i="24" s="1"/>
  <c r="E86" i="40"/>
  <c r="D86"/>
  <c r="C86"/>
  <c r="B86"/>
  <c r="A86" s="1"/>
  <c r="BE78" i="24" s="1"/>
  <c r="E85" i="40"/>
  <c r="D85"/>
  <c r="C85"/>
  <c r="B85"/>
  <c r="A85" s="1"/>
  <c r="BE77" i="24" s="1"/>
  <c r="E84" i="40"/>
  <c r="D84"/>
  <c r="C84"/>
  <c r="B84"/>
  <c r="A84" s="1"/>
  <c r="BE76" i="24" s="1"/>
  <c r="E83" i="40"/>
  <c r="D83"/>
  <c r="C83"/>
  <c r="B83"/>
  <c r="A83" s="1"/>
  <c r="BE75" i="24" s="1"/>
  <c r="E82" i="40"/>
  <c r="D82"/>
  <c r="C82"/>
  <c r="B82"/>
  <c r="A82" s="1"/>
  <c r="BE74" i="24" s="1"/>
  <c r="E81" i="40"/>
  <c r="D81"/>
  <c r="C81"/>
  <c r="B81"/>
  <c r="A81" s="1"/>
  <c r="BE73" i="24" s="1"/>
  <c r="E80" i="40"/>
  <c r="D80"/>
  <c r="C80"/>
  <c r="B80"/>
  <c r="A80" s="1"/>
  <c r="BE72" i="24" s="1"/>
  <c r="E79" i="40"/>
  <c r="D79"/>
  <c r="C79"/>
  <c r="B79"/>
  <c r="A79" s="1"/>
  <c r="BE71" i="24" s="1"/>
  <c r="E78" i="40"/>
  <c r="D78"/>
  <c r="C78"/>
  <c r="B78"/>
  <c r="A78" s="1"/>
  <c r="BE70" i="24" s="1"/>
  <c r="E77" i="40"/>
  <c r="D77"/>
  <c r="C77"/>
  <c r="B77"/>
  <c r="A77" s="1"/>
  <c r="BE69" i="24" s="1"/>
  <c r="E76" i="40"/>
  <c r="D76"/>
  <c r="C76"/>
  <c r="B76"/>
  <c r="A76" s="1"/>
  <c r="BE68" i="24" s="1"/>
  <c r="E75" i="40"/>
  <c r="D75"/>
  <c r="C75"/>
  <c r="B75"/>
  <c r="A75" s="1"/>
  <c r="BE67" i="24" s="1"/>
  <c r="E74" i="40"/>
  <c r="D74"/>
  <c r="C74"/>
  <c r="B74"/>
  <c r="A74" s="1"/>
  <c r="BE66" i="24" s="1"/>
  <c r="E73" i="40"/>
  <c r="D73"/>
  <c r="C73"/>
  <c r="B73"/>
  <c r="A73" s="1"/>
  <c r="BE65" i="24" s="1"/>
  <c r="E72" i="40"/>
  <c r="D72"/>
  <c r="C72"/>
  <c r="B72"/>
  <c r="A72" s="1"/>
  <c r="BE64" i="24" s="1"/>
  <c r="E71" i="40"/>
  <c r="D71"/>
  <c r="C71"/>
  <c r="B71"/>
  <c r="A71" s="1"/>
  <c r="BE63" i="24" s="1"/>
  <c r="E70" i="40"/>
  <c r="D70"/>
  <c r="C70"/>
  <c r="B70"/>
  <c r="A70" s="1"/>
  <c r="BE62" i="24" s="1"/>
  <c r="E69" i="40"/>
  <c r="D69"/>
  <c r="C69"/>
  <c r="B69"/>
  <c r="A69" s="1"/>
  <c r="BE61" i="24" s="1"/>
  <c r="E68" i="40"/>
  <c r="D68"/>
  <c r="C68"/>
  <c r="B68"/>
  <c r="A68" s="1"/>
  <c r="BE60" i="24" s="1"/>
  <c r="E67" i="40"/>
  <c r="D67"/>
  <c r="C67"/>
  <c r="B67"/>
  <c r="A67" s="1"/>
  <c r="BE59" i="24" s="1"/>
  <c r="E66" i="40"/>
  <c r="D66"/>
  <c r="C66"/>
  <c r="B66"/>
  <c r="A66" s="1"/>
  <c r="BE58" i="24" s="1"/>
  <c r="E65" i="40"/>
  <c r="D65"/>
  <c r="C65"/>
  <c r="B65"/>
  <c r="A65" s="1"/>
  <c r="BE57" i="24" s="1"/>
  <c r="E64" i="40"/>
  <c r="D64"/>
  <c r="C64"/>
  <c r="B64"/>
  <c r="A64" s="1"/>
  <c r="BE56" i="24" s="1"/>
  <c r="E63" i="40"/>
  <c r="D63"/>
  <c r="C63"/>
  <c r="B63"/>
  <c r="A63" s="1"/>
  <c r="BE55" i="24" s="1"/>
  <c r="E62" i="40"/>
  <c r="D62"/>
  <c r="C62"/>
  <c r="B62"/>
  <c r="A62" s="1"/>
  <c r="BE54" i="24" s="1"/>
  <c r="E61" i="40"/>
  <c r="D61"/>
  <c r="C61"/>
  <c r="B61"/>
  <c r="A61" s="1"/>
  <c r="BE53" i="24" s="1"/>
  <c r="E60" i="40"/>
  <c r="D60"/>
  <c r="C60"/>
  <c r="B60"/>
  <c r="A60" s="1"/>
  <c r="BE52" i="24" s="1"/>
  <c r="E59" i="40"/>
  <c r="D59"/>
  <c r="C59"/>
  <c r="B59"/>
  <c r="A59" s="1"/>
  <c r="BE51" i="24" s="1"/>
  <c r="E58" i="40"/>
  <c r="D58"/>
  <c r="C58"/>
  <c r="B58"/>
  <c r="A58" s="1"/>
  <c r="BE50" i="24" s="1"/>
  <c r="E57" i="40"/>
  <c r="D57"/>
  <c r="C57"/>
  <c r="B57"/>
  <c r="A57" s="1"/>
  <c r="BE49" i="24" s="1"/>
  <c r="E56" i="40"/>
  <c r="D56"/>
  <c r="C56"/>
  <c r="B56"/>
  <c r="A56" s="1"/>
  <c r="BE48" i="24" s="1"/>
  <c r="E55" i="40"/>
  <c r="D55"/>
  <c r="C55"/>
  <c r="B55"/>
  <c r="A55" s="1"/>
  <c r="BE47" i="24" s="1"/>
  <c r="E54" i="40"/>
  <c r="D54"/>
  <c r="C54"/>
  <c r="B54"/>
  <c r="A54" s="1"/>
  <c r="BE46" i="24" s="1"/>
  <c r="E53" i="40"/>
  <c r="D53"/>
  <c r="C53"/>
  <c r="B53"/>
  <c r="A53" s="1"/>
  <c r="BE45" i="24" s="1"/>
  <c r="E52" i="40"/>
  <c r="D52"/>
  <c r="C52"/>
  <c r="B52"/>
  <c r="A52" s="1"/>
  <c r="BE44" i="24" s="1"/>
  <c r="E51" i="40"/>
  <c r="D51"/>
  <c r="C51"/>
  <c r="B51"/>
  <c r="A51" s="1"/>
  <c r="BE43" i="24" s="1"/>
  <c r="E50" i="40"/>
  <c r="D50"/>
  <c r="C50"/>
  <c r="B50"/>
  <c r="A50" s="1"/>
  <c r="BE42" i="24" s="1"/>
  <c r="E49" i="40"/>
  <c r="D49"/>
  <c r="C49"/>
  <c r="B49"/>
  <c r="A49" s="1"/>
  <c r="BE41" i="24" s="1"/>
  <c r="E48" i="40"/>
  <c r="D48"/>
  <c r="C48"/>
  <c r="B48"/>
  <c r="A48" s="1"/>
  <c r="BE40" i="24" s="1"/>
  <c r="E47" i="40"/>
  <c r="D47"/>
  <c r="C47"/>
  <c r="B47"/>
  <c r="A47" s="1"/>
  <c r="BE39" i="24" s="1"/>
  <c r="E46" i="40"/>
  <c r="D46"/>
  <c r="C46"/>
  <c r="B46"/>
  <c r="A46" s="1"/>
  <c r="BE38" i="24" s="1"/>
  <c r="E45" i="40"/>
  <c r="D45"/>
  <c r="C45"/>
  <c r="B45"/>
  <c r="A45" s="1"/>
  <c r="BE37" i="24" s="1"/>
  <c r="E44" i="40"/>
  <c r="D44"/>
  <c r="C44"/>
  <c r="B44"/>
  <c r="A44" s="1"/>
  <c r="BE36" i="24" s="1"/>
  <c r="E43" i="40"/>
  <c r="D43"/>
  <c r="C43"/>
  <c r="B43"/>
  <c r="A43" s="1"/>
  <c r="BE35" i="24" s="1"/>
  <c r="E42" i="40"/>
  <c r="D42"/>
  <c r="C42"/>
  <c r="B42"/>
  <c r="A42" s="1"/>
  <c r="BE34" i="24" s="1"/>
  <c r="E41" i="40"/>
  <c r="D41"/>
  <c r="C41"/>
  <c r="B41"/>
  <c r="A41" s="1"/>
  <c r="BE33" i="24" s="1"/>
  <c r="E40" i="40"/>
  <c r="D40"/>
  <c r="C40"/>
  <c r="B40"/>
  <c r="A40" s="1"/>
  <c r="BE32" i="24" s="1"/>
  <c r="E39" i="40"/>
  <c r="D39"/>
  <c r="C39"/>
  <c r="B39"/>
  <c r="A39" s="1"/>
  <c r="BE31" i="24" s="1"/>
  <c r="E38" i="40"/>
  <c r="D38"/>
  <c r="C38"/>
  <c r="B38"/>
  <c r="A38" s="1"/>
  <c r="BE30" i="24" s="1"/>
  <c r="E37" i="40"/>
  <c r="D37"/>
  <c r="C37"/>
  <c r="B37"/>
  <c r="A37" s="1"/>
  <c r="BE29" i="24" s="1"/>
  <c r="E36" i="40"/>
  <c r="D36"/>
  <c r="C36"/>
  <c r="B36"/>
  <c r="A36" s="1"/>
  <c r="BE28" i="24" s="1"/>
  <c r="E35" i="40"/>
  <c r="D35"/>
  <c r="C35"/>
  <c r="B35"/>
  <c r="A35" s="1"/>
  <c r="BE27" i="24" s="1"/>
  <c r="E34" i="40"/>
  <c r="D34"/>
  <c r="C34"/>
  <c r="B34"/>
  <c r="A34" s="1"/>
  <c r="BE26" i="24" s="1"/>
  <c r="E33" i="40"/>
  <c r="D33"/>
  <c r="C33"/>
  <c r="B33"/>
  <c r="A33" s="1"/>
  <c r="BE25" i="24" s="1"/>
  <c r="E32" i="40"/>
  <c r="D32"/>
  <c r="C32"/>
  <c r="B32"/>
  <c r="A32" s="1"/>
  <c r="BE24" i="24" s="1"/>
  <c r="E31" i="40"/>
  <c r="D31"/>
  <c r="C31"/>
  <c r="B31"/>
  <c r="A31" s="1"/>
  <c r="BE23" i="24" s="1"/>
  <c r="E30" i="40"/>
  <c r="D30"/>
  <c r="C30"/>
  <c r="B30"/>
  <c r="A30" s="1"/>
  <c r="BE22" i="24" s="1"/>
  <c r="E29" i="40"/>
  <c r="D29"/>
  <c r="C29"/>
  <c r="B29"/>
  <c r="A29" s="1"/>
  <c r="BE21" i="24" s="1"/>
  <c r="E28" i="40"/>
  <c r="D28"/>
  <c r="C28"/>
  <c r="B28"/>
  <c r="A28" s="1"/>
  <c r="BE20" i="24" s="1"/>
  <c r="E27" i="40"/>
  <c r="D27"/>
  <c r="C27"/>
  <c r="B27"/>
  <c r="A27" s="1"/>
  <c r="BE19" i="24" s="1"/>
  <c r="E26" i="40"/>
  <c r="D26"/>
  <c r="C26"/>
  <c r="B26"/>
  <c r="A26" s="1"/>
  <c r="BE18" i="24" s="1"/>
  <c r="E25" i="40"/>
  <c r="D25"/>
  <c r="C25"/>
  <c r="B25"/>
  <c r="A25" s="1"/>
  <c r="BE17" i="24" s="1"/>
  <c r="E24" i="40"/>
  <c r="D24"/>
  <c r="C24"/>
  <c r="B24"/>
  <c r="A24" s="1"/>
  <c r="BE16" i="24" s="1"/>
  <c r="E23" i="40"/>
  <c r="D23"/>
  <c r="C23"/>
  <c r="B23"/>
  <c r="A23" s="1"/>
  <c r="BE15" i="24" s="1"/>
  <c r="E22" i="40"/>
  <c r="D22"/>
  <c r="C22"/>
  <c r="B22"/>
  <c r="A22" s="1"/>
  <c r="BE14" i="24" s="1"/>
  <c r="E21" i="40"/>
  <c r="D21"/>
  <c r="C21"/>
  <c r="B21"/>
  <c r="A21" s="1"/>
  <c r="BE13" i="24" s="1"/>
  <c r="E20" i="40"/>
  <c r="D20"/>
  <c r="C20"/>
  <c r="B20"/>
  <c r="A20" s="1"/>
  <c r="BE12" i="24" s="1"/>
  <c r="E19" i="40"/>
  <c r="D19"/>
  <c r="C19"/>
  <c r="B19"/>
  <c r="A19" s="1"/>
  <c r="BE11" i="24" s="1"/>
  <c r="E18" i="40"/>
  <c r="D18"/>
  <c r="C18"/>
  <c r="B18"/>
  <c r="A18" s="1"/>
  <c r="BE10" i="24" s="1"/>
  <c r="E17" i="40"/>
  <c r="D17"/>
  <c r="C17"/>
  <c r="B17"/>
  <c r="A17" s="1"/>
  <c r="BE9" i="24" s="1"/>
  <c r="E16" i="40"/>
  <c r="D16"/>
  <c r="C16"/>
  <c r="B16"/>
  <c r="A16" s="1"/>
  <c r="BE8" i="24" s="1"/>
  <c r="E15" i="40"/>
  <c r="D15"/>
  <c r="C15"/>
  <c r="B15"/>
  <c r="A15" s="1"/>
  <c r="BE7" i="24" s="1"/>
  <c r="E14" i="40"/>
  <c r="D14"/>
  <c r="C14"/>
  <c r="B14"/>
  <c r="A14" s="1"/>
  <c r="BE6" i="24" s="1"/>
  <c r="E13" i="40"/>
  <c r="D13"/>
  <c r="C13"/>
  <c r="B13"/>
  <c r="A13" s="1"/>
  <c r="BE5" i="24" s="1"/>
  <c r="E12" i="40"/>
  <c r="D12"/>
  <c r="C12"/>
  <c r="B12"/>
  <c r="A12" s="1"/>
  <c r="BE4" i="24" s="1"/>
  <c r="E11" i="40"/>
  <c r="D11"/>
  <c r="C11"/>
  <c r="B11"/>
  <c r="A11" s="1"/>
  <c r="BE3" i="24" s="1"/>
  <c r="E10" i="40"/>
  <c r="D10"/>
  <c r="C10"/>
  <c r="B10"/>
  <c r="A10" s="1"/>
  <c r="E9"/>
  <c r="D9"/>
  <c r="C9"/>
  <c r="B9"/>
  <c r="A9" s="1"/>
  <c r="E8"/>
  <c r="D8"/>
  <c r="C8"/>
  <c r="AG5" i="33" s="1"/>
  <c r="B8" i="40"/>
  <c r="A8" s="1"/>
  <c r="E7"/>
  <c r="D7"/>
  <c r="C7"/>
  <c r="B7"/>
  <c r="A7" s="1"/>
  <c r="E6"/>
  <c r="D6"/>
  <c r="C6"/>
  <c r="B6"/>
  <c r="A6" s="1"/>
  <c r="E5"/>
  <c r="D5"/>
  <c r="C5"/>
  <c r="B5"/>
  <c r="A5" s="1"/>
  <c r="E4"/>
  <c r="D4"/>
  <c r="C4"/>
  <c r="B4"/>
  <c r="A4" s="1"/>
  <c r="E3"/>
  <c r="D3"/>
  <c r="C3"/>
  <c r="B3"/>
  <c r="A3" s="1"/>
  <c r="E2"/>
  <c r="D2"/>
  <c r="C2"/>
  <c r="A2"/>
  <c r="E1"/>
  <c r="D1"/>
  <c r="C1"/>
  <c r="B1"/>
  <c r="A1" s="1"/>
  <c r="A985"/>
  <c r="BE977" i="24" s="1"/>
  <c r="A969" i="40"/>
  <c r="BE961" i="24" s="1"/>
  <c r="A953" i="40"/>
  <c r="BE945" i="24" s="1"/>
  <c r="A937" i="40"/>
  <c r="BE929" i="24" s="1"/>
  <c r="A745" i="40"/>
  <c r="BE737" i="24" s="1"/>
  <c r="A575" i="40"/>
  <c r="BE567" i="24" s="1"/>
  <c r="A447" i="40"/>
  <c r="BE439" i="24" s="1"/>
  <c r="A319" i="40"/>
  <c r="BE311" i="24" s="1"/>
  <c r="A191" i="40"/>
  <c r="BE183" i="24" s="1"/>
  <c r="A107" i="40"/>
  <c r="BE99" i="24" s="1"/>
  <c r="BF75" l="1"/>
  <c r="BG75"/>
  <c r="BH75"/>
  <c r="BH91"/>
  <c r="BF91"/>
  <c r="BG91"/>
  <c r="BH123"/>
  <c r="BF123"/>
  <c r="BG123"/>
  <c r="BF143"/>
  <c r="BG143"/>
  <c r="BH143"/>
  <c r="BG191"/>
  <c r="BH191"/>
  <c r="BF191"/>
  <c r="BH223"/>
  <c r="BG223"/>
  <c r="BF223"/>
  <c r="BG271"/>
  <c r="BF271"/>
  <c r="BH271"/>
  <c r="BF303"/>
  <c r="BG303"/>
  <c r="BH303"/>
  <c r="BF351"/>
  <c r="BG351"/>
  <c r="BH351"/>
  <c r="BH391"/>
  <c r="BF391"/>
  <c r="BG391"/>
  <c r="BG431"/>
  <c r="BH431"/>
  <c r="BF431"/>
  <c r="BG479"/>
  <c r="BH479"/>
  <c r="BF479"/>
  <c r="BG511"/>
  <c r="BH511"/>
  <c r="BF511"/>
  <c r="BF551"/>
  <c r="BG551"/>
  <c r="BH551"/>
  <c r="BG591"/>
  <c r="BF591"/>
  <c r="BH591"/>
  <c r="BG607"/>
  <c r="BH607"/>
  <c r="BF607"/>
  <c r="BH615"/>
  <c r="BG615"/>
  <c r="BF615"/>
  <c r="BG647"/>
  <c r="BH647"/>
  <c r="BF647"/>
  <c r="BH689"/>
  <c r="BG689"/>
  <c r="BF689"/>
  <c r="BH705"/>
  <c r="BG705"/>
  <c r="BF705"/>
  <c r="BH721"/>
  <c r="BG721"/>
  <c r="BF721"/>
  <c r="BH753"/>
  <c r="BG753"/>
  <c r="BF753"/>
  <c r="BF769"/>
  <c r="BH769"/>
  <c r="BG769"/>
  <c r="BF785"/>
  <c r="BG785"/>
  <c r="BH785"/>
  <c r="BF817"/>
  <c r="BG817"/>
  <c r="BH817"/>
  <c r="BF833"/>
  <c r="BG833"/>
  <c r="BH833"/>
  <c r="BF849"/>
  <c r="BG849"/>
  <c r="BH849"/>
  <c r="BG897"/>
  <c r="BF897"/>
  <c r="BH897"/>
  <c r="BG913"/>
  <c r="BF913"/>
  <c r="BH913"/>
  <c r="BH63"/>
  <c r="BF63"/>
  <c r="BG63"/>
  <c r="BF87"/>
  <c r="BG87"/>
  <c r="BH87"/>
  <c r="BH107"/>
  <c r="BF107"/>
  <c r="BG107"/>
  <c r="BF127"/>
  <c r="BG127"/>
  <c r="BH127"/>
  <c r="BF167"/>
  <c r="BG167"/>
  <c r="BH167"/>
  <c r="BG207"/>
  <c r="BH207"/>
  <c r="BF207"/>
  <c r="BH239"/>
  <c r="BG239"/>
  <c r="BF239"/>
  <c r="BF287"/>
  <c r="BG287"/>
  <c r="BH287"/>
  <c r="BF327"/>
  <c r="BG327"/>
  <c r="BH327"/>
  <c r="BF383"/>
  <c r="BG383"/>
  <c r="BH383"/>
  <c r="BF415"/>
  <c r="BG415"/>
  <c r="BH415"/>
  <c r="BH455"/>
  <c r="BF455"/>
  <c r="BG455"/>
  <c r="BF487"/>
  <c r="BG487"/>
  <c r="BH487"/>
  <c r="BF519"/>
  <c r="BG519"/>
  <c r="BH519"/>
  <c r="BF575"/>
  <c r="BH575"/>
  <c r="BG575"/>
  <c r="BH657"/>
  <c r="BF657"/>
  <c r="BG657"/>
  <c r="BF59"/>
  <c r="BG59"/>
  <c r="BH59"/>
  <c r="BH79"/>
  <c r="BF79"/>
  <c r="BG79"/>
  <c r="BG103"/>
  <c r="BF103"/>
  <c r="BH103"/>
  <c r="BG119"/>
  <c r="BH119"/>
  <c r="BF119"/>
  <c r="BH139"/>
  <c r="BF139"/>
  <c r="BG139"/>
  <c r="BH175"/>
  <c r="BG175"/>
  <c r="BF175"/>
  <c r="BG231"/>
  <c r="BF231"/>
  <c r="BH231"/>
  <c r="BG255"/>
  <c r="BH255"/>
  <c r="BF255"/>
  <c r="BF319"/>
  <c r="BG319"/>
  <c r="BH319"/>
  <c r="BG359"/>
  <c r="BF359"/>
  <c r="BH359"/>
  <c r="BG399"/>
  <c r="BH399"/>
  <c r="BF399"/>
  <c r="BF447"/>
  <c r="BG447"/>
  <c r="BH447"/>
  <c r="BG495"/>
  <c r="BH495"/>
  <c r="BF495"/>
  <c r="BG543"/>
  <c r="BH543"/>
  <c r="BF543"/>
  <c r="BG559"/>
  <c r="BH559"/>
  <c r="BF559"/>
  <c r="BG623"/>
  <c r="BH623"/>
  <c r="BF623"/>
  <c r="BF71"/>
  <c r="BG71"/>
  <c r="BH71"/>
  <c r="BF95"/>
  <c r="BG95"/>
  <c r="BH95"/>
  <c r="BG111"/>
  <c r="BH111"/>
  <c r="BF111"/>
  <c r="BH135"/>
  <c r="BG135"/>
  <c r="BF135"/>
  <c r="BG159"/>
  <c r="BH159"/>
  <c r="BF159"/>
  <c r="BF199"/>
  <c r="BG199"/>
  <c r="BH199"/>
  <c r="BF263"/>
  <c r="BG263"/>
  <c r="BH263"/>
  <c r="BF295"/>
  <c r="BG295"/>
  <c r="BH295"/>
  <c r="BF335"/>
  <c r="BG335"/>
  <c r="BH335"/>
  <c r="BF367"/>
  <c r="BG367"/>
  <c r="BH367"/>
  <c r="BH423"/>
  <c r="BF423"/>
  <c r="BG423"/>
  <c r="BG463"/>
  <c r="BH463"/>
  <c r="BF463"/>
  <c r="BG527"/>
  <c r="BH527"/>
  <c r="BF527"/>
  <c r="BF583"/>
  <c r="BH583"/>
  <c r="BG583"/>
  <c r="BG639"/>
  <c r="BH639"/>
  <c r="BF639"/>
  <c r="BG67"/>
  <c r="BH67"/>
  <c r="BF67"/>
  <c r="BG131"/>
  <c r="BH131"/>
  <c r="BF131"/>
  <c r="BF247"/>
  <c r="BG247"/>
  <c r="BH247"/>
  <c r="BG407"/>
  <c r="BH407"/>
  <c r="BF407"/>
  <c r="BF535"/>
  <c r="BG535"/>
  <c r="BH535"/>
  <c r="BH673"/>
  <c r="BG673"/>
  <c r="BF673"/>
  <c r="BG929"/>
  <c r="BF929"/>
  <c r="BH929"/>
  <c r="BF58"/>
  <c r="BG58"/>
  <c r="BH58"/>
  <c r="BG64"/>
  <c r="BH64"/>
  <c r="BF64"/>
  <c r="BF69"/>
  <c r="BG69"/>
  <c r="BH69"/>
  <c r="BF76"/>
  <c r="BG76"/>
  <c r="BH76"/>
  <c r="BF80"/>
  <c r="BG80"/>
  <c r="BH80"/>
  <c r="BF85"/>
  <c r="BG85"/>
  <c r="BH85"/>
  <c r="BG92"/>
  <c r="BH92"/>
  <c r="BF92"/>
  <c r="BF97"/>
  <c r="BH97"/>
  <c r="BG97"/>
  <c r="BG102"/>
  <c r="BH102"/>
  <c r="BF102"/>
  <c r="BH108"/>
  <c r="BG108"/>
  <c r="BF108"/>
  <c r="BF113"/>
  <c r="BH113"/>
  <c r="BG113"/>
  <c r="BG118"/>
  <c r="BH118"/>
  <c r="BF118"/>
  <c r="BF122"/>
  <c r="BG122"/>
  <c r="BH122"/>
  <c r="BG126"/>
  <c r="BH126"/>
  <c r="BF126"/>
  <c r="BG132"/>
  <c r="BF132"/>
  <c r="BH132"/>
  <c r="BG136"/>
  <c r="BF136"/>
  <c r="BH136"/>
  <c r="BG140"/>
  <c r="BF140"/>
  <c r="BH140"/>
  <c r="BF145"/>
  <c r="BG145"/>
  <c r="BH145"/>
  <c r="BF153"/>
  <c r="BG153"/>
  <c r="BH153"/>
  <c r="BG156"/>
  <c r="BH156"/>
  <c r="BF156"/>
  <c r="BH160"/>
  <c r="BG160"/>
  <c r="BF160"/>
  <c r="BH163"/>
  <c r="BF163"/>
  <c r="BG163"/>
  <c r="BH166"/>
  <c r="BG166"/>
  <c r="BF166"/>
  <c r="BG170"/>
  <c r="BH170"/>
  <c r="BF170"/>
  <c r="BH173"/>
  <c r="BG173"/>
  <c r="BF173"/>
  <c r="BH177"/>
  <c r="BG177"/>
  <c r="BF177"/>
  <c r="BH180"/>
  <c r="BG180"/>
  <c r="BF180"/>
  <c r="BG182"/>
  <c r="BF182"/>
  <c r="BH182"/>
  <c r="BH185"/>
  <c r="BG185"/>
  <c r="BF185"/>
  <c r="BG188"/>
  <c r="BF188"/>
  <c r="BH188"/>
  <c r="BG192"/>
  <c r="BF192"/>
  <c r="BH192"/>
  <c r="BF195"/>
  <c r="BG195"/>
  <c r="BH195"/>
  <c r="BG198"/>
  <c r="BF198"/>
  <c r="BH198"/>
  <c r="BF202"/>
  <c r="BG202"/>
  <c r="BH202"/>
  <c r="BH205"/>
  <c r="BG205"/>
  <c r="BF205"/>
  <c r="BH209"/>
  <c r="BG209"/>
  <c r="BF209"/>
  <c r="BH212"/>
  <c r="BG212"/>
  <c r="BF212"/>
  <c r="BG214"/>
  <c r="BH214"/>
  <c r="BF214"/>
  <c r="BH217"/>
  <c r="BG217"/>
  <c r="BF217"/>
  <c r="BH220"/>
  <c r="BG220"/>
  <c r="BF220"/>
  <c r="BH225"/>
  <c r="BG225"/>
  <c r="BF225"/>
  <c r="BF230"/>
  <c r="BG230"/>
  <c r="BH230"/>
  <c r="BG236"/>
  <c r="BF236"/>
  <c r="BH236"/>
  <c r="BH242"/>
  <c r="BF242"/>
  <c r="BG242"/>
  <c r="BG246"/>
  <c r="BH246"/>
  <c r="BF246"/>
  <c r="BG251"/>
  <c r="BH251"/>
  <c r="BF251"/>
  <c r="BH257"/>
  <c r="BG257"/>
  <c r="BF257"/>
  <c r="BH264"/>
  <c r="BG264"/>
  <c r="BF264"/>
  <c r="BH269"/>
  <c r="BF269"/>
  <c r="BG269"/>
  <c r="BH274"/>
  <c r="BF274"/>
  <c r="BG274"/>
  <c r="BF277"/>
  <c r="BH277"/>
  <c r="BG277"/>
  <c r="BF283"/>
  <c r="BH283"/>
  <c r="BG283"/>
  <c r="BH288"/>
  <c r="BG288"/>
  <c r="BF288"/>
  <c r="BF291"/>
  <c r="BH291"/>
  <c r="BG291"/>
  <c r="BH297"/>
  <c r="BG297"/>
  <c r="BF297"/>
  <c r="BH301"/>
  <c r="BG301"/>
  <c r="BF301"/>
  <c r="BH307"/>
  <c r="BG307"/>
  <c r="BF307"/>
  <c r="BG312"/>
  <c r="BF312"/>
  <c r="BH312"/>
  <c r="BG316"/>
  <c r="BF316"/>
  <c r="BH316"/>
  <c r="BH322"/>
  <c r="BF322"/>
  <c r="BG322"/>
  <c r="BG325"/>
  <c r="BF325"/>
  <c r="BH325"/>
  <c r="BG330"/>
  <c r="BH330"/>
  <c r="BF330"/>
  <c r="BH334"/>
  <c r="BF334"/>
  <c r="BG334"/>
  <c r="BF338"/>
  <c r="BH338"/>
  <c r="BG338"/>
  <c r="BH342"/>
  <c r="BG342"/>
  <c r="BF342"/>
  <c r="BF348"/>
  <c r="BG348"/>
  <c r="BH348"/>
  <c r="BG353"/>
  <c r="BF353"/>
  <c r="BH353"/>
  <c r="BF356"/>
  <c r="BH356"/>
  <c r="BG356"/>
  <c r="BH361"/>
  <c r="BG361"/>
  <c r="BF361"/>
  <c r="BF366"/>
  <c r="BH366"/>
  <c r="BG366"/>
  <c r="BF372"/>
  <c r="BG372"/>
  <c r="BH372"/>
  <c r="BF376"/>
  <c r="BG376"/>
  <c r="BH376"/>
  <c r="BG379"/>
  <c r="BH379"/>
  <c r="BF379"/>
  <c r="BG382"/>
  <c r="BH382"/>
  <c r="BF382"/>
  <c r="BG386"/>
  <c r="BF386"/>
  <c r="BH386"/>
  <c r="BG390"/>
  <c r="BH390"/>
  <c r="BF390"/>
  <c r="BH395"/>
  <c r="BF395"/>
  <c r="BG395"/>
  <c r="BF400"/>
  <c r="BG400"/>
  <c r="BH400"/>
  <c r="BF404"/>
  <c r="BG404"/>
  <c r="BH404"/>
  <c r="BF409"/>
  <c r="BG409"/>
  <c r="BH409"/>
  <c r="BG413"/>
  <c r="BH413"/>
  <c r="BF413"/>
  <c r="BG418"/>
  <c r="BF418"/>
  <c r="BH418"/>
  <c r="BF421"/>
  <c r="BG421"/>
  <c r="BH421"/>
  <c r="BH425"/>
  <c r="BF425"/>
  <c r="BG425"/>
  <c r="BH429"/>
  <c r="BF429"/>
  <c r="BG429"/>
  <c r="BG434"/>
  <c r="BF434"/>
  <c r="BH434"/>
  <c r="BG438"/>
  <c r="BH438"/>
  <c r="BF438"/>
  <c r="BH441"/>
  <c r="BF441"/>
  <c r="BG441"/>
  <c r="BG446"/>
  <c r="BH446"/>
  <c r="BF446"/>
  <c r="BG449"/>
  <c r="BH449"/>
  <c r="BF449"/>
  <c r="BF453"/>
  <c r="BG453"/>
  <c r="BH453"/>
  <c r="BH461"/>
  <c r="BF461"/>
  <c r="BG461"/>
  <c r="BF468"/>
  <c r="BG468"/>
  <c r="BH468"/>
  <c r="BF473"/>
  <c r="BG473"/>
  <c r="BH473"/>
  <c r="BH477"/>
  <c r="BF477"/>
  <c r="BG477"/>
  <c r="BG482"/>
  <c r="BH482"/>
  <c r="BF482"/>
  <c r="BG486"/>
  <c r="BH486"/>
  <c r="BF486"/>
  <c r="BH491"/>
  <c r="BF491"/>
  <c r="BG491"/>
  <c r="BG497"/>
  <c r="BH497"/>
  <c r="BF497"/>
  <c r="BG501"/>
  <c r="BH501"/>
  <c r="BF501"/>
  <c r="BF506"/>
  <c r="BG506"/>
  <c r="BH506"/>
  <c r="BG510"/>
  <c r="BF510"/>
  <c r="BH510"/>
  <c r="BG514"/>
  <c r="BH514"/>
  <c r="BF514"/>
  <c r="BG518"/>
  <c r="BH518"/>
  <c r="BF518"/>
  <c r="BH523"/>
  <c r="BF523"/>
  <c r="BG523"/>
  <c r="BG529"/>
  <c r="BH529"/>
  <c r="BF529"/>
  <c r="BF532"/>
  <c r="BG532"/>
  <c r="BH532"/>
  <c r="BF537"/>
  <c r="BG537"/>
  <c r="BH537"/>
  <c r="BG542"/>
  <c r="BF542"/>
  <c r="BH542"/>
  <c r="BG547"/>
  <c r="BH547"/>
  <c r="BF547"/>
  <c r="BG550"/>
  <c r="BH550"/>
  <c r="BF550"/>
  <c r="BH557"/>
  <c r="BF557"/>
  <c r="BG557"/>
  <c r="BF561"/>
  <c r="BG561"/>
  <c r="BH561"/>
  <c r="BG564"/>
  <c r="BF564"/>
  <c r="BH564"/>
  <c r="BH569"/>
  <c r="BG569"/>
  <c r="BF569"/>
  <c r="BF574"/>
  <c r="BG574"/>
  <c r="BH574"/>
  <c r="BG579"/>
  <c r="BF579"/>
  <c r="BH579"/>
  <c r="BH585"/>
  <c r="BG585"/>
  <c r="BF585"/>
  <c r="BF590"/>
  <c r="BG590"/>
  <c r="BH590"/>
  <c r="BG593"/>
  <c r="BF593"/>
  <c r="BH593"/>
  <c r="BG597"/>
  <c r="BH597"/>
  <c r="BF597"/>
  <c r="BF602"/>
  <c r="BH602"/>
  <c r="BG602"/>
  <c r="BH608"/>
  <c r="BG608"/>
  <c r="BF608"/>
  <c r="BG613"/>
  <c r="BH613"/>
  <c r="BF613"/>
  <c r="BF618"/>
  <c r="BH618"/>
  <c r="BG618"/>
  <c r="BH620"/>
  <c r="BG620"/>
  <c r="BF620"/>
  <c r="BH625"/>
  <c r="BF625"/>
  <c r="BG625"/>
  <c r="BF630"/>
  <c r="BH630"/>
  <c r="BG630"/>
  <c r="BG635"/>
  <c r="BH635"/>
  <c r="BF635"/>
  <c r="BF642"/>
  <c r="BG642"/>
  <c r="BH642"/>
  <c r="BG648"/>
  <c r="BH648"/>
  <c r="BF648"/>
  <c r="BH651"/>
  <c r="BG651"/>
  <c r="BF651"/>
  <c r="BG655"/>
  <c r="BH655"/>
  <c r="BF655"/>
  <c r="BG660"/>
  <c r="BH660"/>
  <c r="BF660"/>
  <c r="BG664"/>
  <c r="BH664"/>
  <c r="BF664"/>
  <c r="BG668"/>
  <c r="BH668"/>
  <c r="BF668"/>
  <c r="BH672"/>
  <c r="BG672"/>
  <c r="BF672"/>
  <c r="BF678"/>
  <c r="BG678"/>
  <c r="BH678"/>
  <c r="BH681"/>
  <c r="BG681"/>
  <c r="BF681"/>
  <c r="BG686"/>
  <c r="BH686"/>
  <c r="BF686"/>
  <c r="BG690"/>
  <c r="BH690"/>
  <c r="BF690"/>
  <c r="BG694"/>
  <c r="BF694"/>
  <c r="BH694"/>
  <c r="BG700"/>
  <c r="BH700"/>
  <c r="BF700"/>
  <c r="BH704"/>
  <c r="BG704"/>
  <c r="BF704"/>
  <c r="BG709"/>
  <c r="BH709"/>
  <c r="BF709"/>
  <c r="BH713"/>
  <c r="BG713"/>
  <c r="BF713"/>
  <c r="BH715"/>
  <c r="BG715"/>
  <c r="BF715"/>
  <c r="BG719"/>
  <c r="BH719"/>
  <c r="BF719"/>
  <c r="BH723"/>
  <c r="BG723"/>
  <c r="BF723"/>
  <c r="BG726"/>
  <c r="BH726"/>
  <c r="BF726"/>
  <c r="BF730"/>
  <c r="BG730"/>
  <c r="BH730"/>
  <c r="BG734"/>
  <c r="BF734"/>
  <c r="BH734"/>
  <c r="BH739"/>
  <c r="BF739"/>
  <c r="BG739"/>
  <c r="BG743"/>
  <c r="BH743"/>
  <c r="BF743"/>
  <c r="BH768"/>
  <c r="BG768"/>
  <c r="BF768"/>
  <c r="BH774"/>
  <c r="BG774"/>
  <c r="BF774"/>
  <c r="BG778"/>
  <c r="BF778"/>
  <c r="BH778"/>
  <c r="BF781"/>
  <c r="BH781"/>
  <c r="BG781"/>
  <c r="BG786"/>
  <c r="BF786"/>
  <c r="BH786"/>
  <c r="BH790"/>
  <c r="BG790"/>
  <c r="BF790"/>
  <c r="BF793"/>
  <c r="BG793"/>
  <c r="BH793"/>
  <c r="BG799"/>
  <c r="BH799"/>
  <c r="BF799"/>
  <c r="BG802"/>
  <c r="BF802"/>
  <c r="BH802"/>
  <c r="BF805"/>
  <c r="BH805"/>
  <c r="BG805"/>
  <c r="BH807"/>
  <c r="BG807"/>
  <c r="BF807"/>
  <c r="BH808"/>
  <c r="BG808"/>
  <c r="BF808"/>
  <c r="BF809"/>
  <c r="BG809"/>
  <c r="BH809"/>
  <c r="BF810"/>
  <c r="BG810"/>
  <c r="BH810"/>
  <c r="BG811"/>
  <c r="BF811"/>
  <c r="BH811"/>
  <c r="BH812"/>
  <c r="BG812"/>
  <c r="BF812"/>
  <c r="BF813"/>
  <c r="BH813"/>
  <c r="BG813"/>
  <c r="BG814"/>
  <c r="BH814"/>
  <c r="BF814"/>
  <c r="BH815"/>
  <c r="BG815"/>
  <c r="BF815"/>
  <c r="BH816"/>
  <c r="BG816"/>
  <c r="BF816"/>
  <c r="BG818"/>
  <c r="BF818"/>
  <c r="BH818"/>
  <c r="BF819"/>
  <c r="BH819"/>
  <c r="BG819"/>
  <c r="BH820"/>
  <c r="BF820"/>
  <c r="BG820"/>
  <c r="BF821"/>
  <c r="BG821"/>
  <c r="BH821"/>
  <c r="BH822"/>
  <c r="BG822"/>
  <c r="BF822"/>
  <c r="BH823"/>
  <c r="BG823"/>
  <c r="BF823"/>
  <c r="BH824"/>
  <c r="BG824"/>
  <c r="BF824"/>
  <c r="BF825"/>
  <c r="BH825"/>
  <c r="BG825"/>
  <c r="BG826"/>
  <c r="BH826"/>
  <c r="BF826"/>
  <c r="BG827"/>
  <c r="BF827"/>
  <c r="BH827"/>
  <c r="BH828"/>
  <c r="BG828"/>
  <c r="BF828"/>
  <c r="BF829"/>
  <c r="BH829"/>
  <c r="BG829"/>
  <c r="BH830"/>
  <c r="BF830"/>
  <c r="BG830"/>
  <c r="BH831"/>
  <c r="BG831"/>
  <c r="BF831"/>
  <c r="BH832"/>
  <c r="BG832"/>
  <c r="BF832"/>
  <c r="BH834"/>
  <c r="BF834"/>
  <c r="BG834"/>
  <c r="BG835"/>
  <c r="BF835"/>
  <c r="BH835"/>
  <c r="BF837"/>
  <c r="BG837"/>
  <c r="BH837"/>
  <c r="BH840"/>
  <c r="BG840"/>
  <c r="BF840"/>
  <c r="BF841"/>
  <c r="BG841"/>
  <c r="BH841"/>
  <c r="BG842"/>
  <c r="BH842"/>
  <c r="BF842"/>
  <c r="BF843"/>
  <c r="BG843"/>
  <c r="BH843"/>
  <c r="BH844"/>
  <c r="BG844"/>
  <c r="BF844"/>
  <c r="BF845"/>
  <c r="BH845"/>
  <c r="BG845"/>
  <c r="BH846"/>
  <c r="BF846"/>
  <c r="BG846"/>
  <c r="BH847"/>
  <c r="BG847"/>
  <c r="BF847"/>
  <c r="BH848"/>
  <c r="BG848"/>
  <c r="BF848"/>
  <c r="BG850"/>
  <c r="BH850"/>
  <c r="BF850"/>
  <c r="BF851"/>
  <c r="BG851"/>
  <c r="BH851"/>
  <c r="BH852"/>
  <c r="BG852"/>
  <c r="BF852"/>
  <c r="BF853"/>
  <c r="BH853"/>
  <c r="BG853"/>
  <c r="BH854"/>
  <c r="BF854"/>
  <c r="BG854"/>
  <c r="BH855"/>
  <c r="BG855"/>
  <c r="BF855"/>
  <c r="BH856"/>
  <c r="BG856"/>
  <c r="BF856"/>
  <c r="BF857"/>
  <c r="BG857"/>
  <c r="BH857"/>
  <c r="BH858"/>
  <c r="BF858"/>
  <c r="BG858"/>
  <c r="BG859"/>
  <c r="BF859"/>
  <c r="BH859"/>
  <c r="BH860"/>
  <c r="BG860"/>
  <c r="BF860"/>
  <c r="BF861"/>
  <c r="BH861"/>
  <c r="BG861"/>
  <c r="BH862"/>
  <c r="BF862"/>
  <c r="BG862"/>
  <c r="BH863"/>
  <c r="BG863"/>
  <c r="BF863"/>
  <c r="BH864"/>
  <c r="BG864"/>
  <c r="BF864"/>
  <c r="BH866"/>
  <c r="BF866"/>
  <c r="BG866"/>
  <c r="BG867"/>
  <c r="BF867"/>
  <c r="BH867"/>
  <c r="BH868"/>
  <c r="BG868"/>
  <c r="BF868"/>
  <c r="BF869"/>
  <c r="BH869"/>
  <c r="BG869"/>
  <c r="BH870"/>
  <c r="BF870"/>
  <c r="BG870"/>
  <c r="BH871"/>
  <c r="BG871"/>
  <c r="BF871"/>
  <c r="BH872"/>
  <c r="BG872"/>
  <c r="BF872"/>
  <c r="BF873"/>
  <c r="BG873"/>
  <c r="BH873"/>
  <c r="BH874"/>
  <c r="BF874"/>
  <c r="BG874"/>
  <c r="BG875"/>
  <c r="BF875"/>
  <c r="BH875"/>
  <c r="BH876"/>
  <c r="BG876"/>
  <c r="BF876"/>
  <c r="BF877"/>
  <c r="BH877"/>
  <c r="BG877"/>
  <c r="BH878"/>
  <c r="BF878"/>
  <c r="BG878"/>
  <c r="BH879"/>
  <c r="BG879"/>
  <c r="BF879"/>
  <c r="BH880"/>
  <c r="BG880"/>
  <c r="BF880"/>
  <c r="BH882"/>
  <c r="BG882"/>
  <c r="BF882"/>
  <c r="BG883"/>
  <c r="BF883"/>
  <c r="BH883"/>
  <c r="BH884"/>
  <c r="BF884"/>
  <c r="BG884"/>
  <c r="BG885"/>
  <c r="BF885"/>
  <c r="BH885"/>
  <c r="BG886"/>
  <c r="BH886"/>
  <c r="BF886"/>
  <c r="BG887"/>
  <c r="BF887"/>
  <c r="BH887"/>
  <c r="BH888"/>
  <c r="BF888"/>
  <c r="BG888"/>
  <c r="BG889"/>
  <c r="BF889"/>
  <c r="BH889"/>
  <c r="BH890"/>
  <c r="BG890"/>
  <c r="BF890"/>
  <c r="BG891"/>
  <c r="BF891"/>
  <c r="BH891"/>
  <c r="BH892"/>
  <c r="BF892"/>
  <c r="BG892"/>
  <c r="BG893"/>
  <c r="BF893"/>
  <c r="BH893"/>
  <c r="BG894"/>
  <c r="BH894"/>
  <c r="BF894"/>
  <c r="BG895"/>
  <c r="BF895"/>
  <c r="BH895"/>
  <c r="BH896"/>
  <c r="BF896"/>
  <c r="BG896"/>
  <c r="BH898"/>
  <c r="BG898"/>
  <c r="BF898"/>
  <c r="BG899"/>
  <c r="BF899"/>
  <c r="BH899"/>
  <c r="BH900"/>
  <c r="BF900"/>
  <c r="BG900"/>
  <c r="BG901"/>
  <c r="BF901"/>
  <c r="BH901"/>
  <c r="BG902"/>
  <c r="BH902"/>
  <c r="BF902"/>
  <c r="BG903"/>
  <c r="BF903"/>
  <c r="BH903"/>
  <c r="BH904"/>
  <c r="BF904"/>
  <c r="BG904"/>
  <c r="BG905"/>
  <c r="BF905"/>
  <c r="BH905"/>
  <c r="BH906"/>
  <c r="BG906"/>
  <c r="BF906"/>
  <c r="BG907"/>
  <c r="BF907"/>
  <c r="BH907"/>
  <c r="BH908"/>
  <c r="BF908"/>
  <c r="BG908"/>
  <c r="BG909"/>
  <c r="BF909"/>
  <c r="BH909"/>
  <c r="BG910"/>
  <c r="BH910"/>
  <c r="BF910"/>
  <c r="BG911"/>
  <c r="BF911"/>
  <c r="BH911"/>
  <c r="BH912"/>
  <c r="BF912"/>
  <c r="BG912"/>
  <c r="BH914"/>
  <c r="BG914"/>
  <c r="BF914"/>
  <c r="BG915"/>
  <c r="BF915"/>
  <c r="BH915"/>
  <c r="BH916"/>
  <c r="BF916"/>
  <c r="BG916"/>
  <c r="BG917"/>
  <c r="BF917"/>
  <c r="BH917"/>
  <c r="BG918"/>
  <c r="BH918"/>
  <c r="BF918"/>
  <c r="BG919"/>
  <c r="BF919"/>
  <c r="BH919"/>
  <c r="BH920"/>
  <c r="BF920"/>
  <c r="BG920"/>
  <c r="BG921"/>
  <c r="BF921"/>
  <c r="BH921"/>
  <c r="BH922"/>
  <c r="BG922"/>
  <c r="BF922"/>
  <c r="BG923"/>
  <c r="BF923"/>
  <c r="BH923"/>
  <c r="BH924"/>
  <c r="BF924"/>
  <c r="BG924"/>
  <c r="BG925"/>
  <c r="BF925"/>
  <c r="BH925"/>
  <c r="BG926"/>
  <c r="BH926"/>
  <c r="BF926"/>
  <c r="BG927"/>
  <c r="BF927"/>
  <c r="BH927"/>
  <c r="BH928"/>
  <c r="BF928"/>
  <c r="BG928"/>
  <c r="BH930"/>
  <c r="BG930"/>
  <c r="BF930"/>
  <c r="BG931"/>
  <c r="BF931"/>
  <c r="BH931"/>
  <c r="BH932"/>
  <c r="BF932"/>
  <c r="BG932"/>
  <c r="BG933"/>
  <c r="BF933"/>
  <c r="BH933"/>
  <c r="BG934"/>
  <c r="BH934"/>
  <c r="BF934"/>
  <c r="BG935"/>
  <c r="BF935"/>
  <c r="BH935"/>
  <c r="BH936"/>
  <c r="BF936"/>
  <c r="BG936"/>
  <c r="BG937"/>
  <c r="BF937"/>
  <c r="BH937"/>
  <c r="BH938"/>
  <c r="BG938"/>
  <c r="BF938"/>
  <c r="BG939"/>
  <c r="BF939"/>
  <c r="BH939"/>
  <c r="BH940"/>
  <c r="BF940"/>
  <c r="BG940"/>
  <c r="BG941"/>
  <c r="BF941"/>
  <c r="BH941"/>
  <c r="BG942"/>
  <c r="BH942"/>
  <c r="BF942"/>
  <c r="BG943"/>
  <c r="BF943"/>
  <c r="BH943"/>
  <c r="BH944"/>
  <c r="BF944"/>
  <c r="BG944"/>
  <c r="BH946"/>
  <c r="BG946"/>
  <c r="BF946"/>
  <c r="BG947"/>
  <c r="BH947"/>
  <c r="BF947"/>
  <c r="BF948"/>
  <c r="BH948"/>
  <c r="BG948"/>
  <c r="BG949"/>
  <c r="BF949"/>
  <c r="BH949"/>
  <c r="BG950"/>
  <c r="BF950"/>
  <c r="BH950"/>
  <c r="BG951"/>
  <c r="BF951"/>
  <c r="BH951"/>
  <c r="BF952"/>
  <c r="BH952"/>
  <c r="BG952"/>
  <c r="BG953"/>
  <c r="BF953"/>
  <c r="BH953"/>
  <c r="BG954"/>
  <c r="BF954"/>
  <c r="BH954"/>
  <c r="BG955"/>
  <c r="BF955"/>
  <c r="BH955"/>
  <c r="BF956"/>
  <c r="BG956"/>
  <c r="BH956"/>
  <c r="BG957"/>
  <c r="BF957"/>
  <c r="BH957"/>
  <c r="BG958"/>
  <c r="BH958"/>
  <c r="BF958"/>
  <c r="BG959"/>
  <c r="BH959"/>
  <c r="BF959"/>
  <c r="BH960"/>
  <c r="BF960"/>
  <c r="BG960"/>
  <c r="BH962"/>
  <c r="BG962"/>
  <c r="BF962"/>
  <c r="BG963"/>
  <c r="BH963"/>
  <c r="BF963"/>
  <c r="BF964"/>
  <c r="BH964"/>
  <c r="BG964"/>
  <c r="BG965"/>
  <c r="BF965"/>
  <c r="BH965"/>
  <c r="BG966"/>
  <c r="BH966"/>
  <c r="BF966"/>
  <c r="BG967"/>
  <c r="BF967"/>
  <c r="BH967"/>
  <c r="BH968"/>
  <c r="BF968"/>
  <c r="BG968"/>
  <c r="BG969"/>
  <c r="BF969"/>
  <c r="BH969"/>
  <c r="BH970"/>
  <c r="BG970"/>
  <c r="BF970"/>
  <c r="BG971"/>
  <c r="BH971"/>
  <c r="BF971"/>
  <c r="BF972"/>
  <c r="BG972"/>
  <c r="BH972"/>
  <c r="BG973"/>
  <c r="BF973"/>
  <c r="BH973"/>
  <c r="BG974"/>
  <c r="BH974"/>
  <c r="BF974"/>
  <c r="BG975"/>
  <c r="BH975"/>
  <c r="BF975"/>
  <c r="BF976"/>
  <c r="BH976"/>
  <c r="BG976"/>
  <c r="BH978"/>
  <c r="BG978"/>
  <c r="BF978"/>
  <c r="BG979"/>
  <c r="BF979"/>
  <c r="BH979"/>
  <c r="BH980"/>
  <c r="BF980"/>
  <c r="BG980"/>
  <c r="BG981"/>
  <c r="BF981"/>
  <c r="BH981"/>
  <c r="BG982"/>
  <c r="BF982"/>
  <c r="BH982"/>
  <c r="BG983"/>
  <c r="BH983"/>
  <c r="BF983"/>
  <c r="BF984"/>
  <c r="BH984"/>
  <c r="BG984"/>
  <c r="BG985"/>
  <c r="BF985"/>
  <c r="BH985"/>
  <c r="BH986"/>
  <c r="BG986"/>
  <c r="BF986"/>
  <c r="BG987"/>
  <c r="BF987"/>
  <c r="BH987"/>
  <c r="BH988"/>
  <c r="BF988"/>
  <c r="BG988"/>
  <c r="BG989"/>
  <c r="BF989"/>
  <c r="BH989"/>
  <c r="BH990"/>
  <c r="BG990"/>
  <c r="BF990"/>
  <c r="BG991"/>
  <c r="BH991"/>
  <c r="BF991"/>
  <c r="BF992"/>
  <c r="BH992"/>
  <c r="BG992"/>
  <c r="BG83"/>
  <c r="BH83"/>
  <c r="BF83"/>
  <c r="BH151"/>
  <c r="BG151"/>
  <c r="BF151"/>
  <c r="BG279"/>
  <c r="BF279"/>
  <c r="BH279"/>
  <c r="BG375"/>
  <c r="BH375"/>
  <c r="BF375"/>
  <c r="BF503"/>
  <c r="BG503"/>
  <c r="BH503"/>
  <c r="BG631"/>
  <c r="BH631"/>
  <c r="BF631"/>
  <c r="BF865"/>
  <c r="BG865"/>
  <c r="BH865"/>
  <c r="BF60"/>
  <c r="BG60"/>
  <c r="BH60"/>
  <c r="BG65"/>
  <c r="BH65"/>
  <c r="BF65"/>
  <c r="BF70"/>
  <c r="BG70"/>
  <c r="BH70"/>
  <c r="BF74"/>
  <c r="BG74"/>
  <c r="BH74"/>
  <c r="BG81"/>
  <c r="BH81"/>
  <c r="BF81"/>
  <c r="BF86"/>
  <c r="BG86"/>
  <c r="BH86"/>
  <c r="BH90"/>
  <c r="BG90"/>
  <c r="BF90"/>
  <c r="BF96"/>
  <c r="BH96"/>
  <c r="BG96"/>
  <c r="BH101"/>
  <c r="BF101"/>
  <c r="BG101"/>
  <c r="BF106"/>
  <c r="BG106"/>
  <c r="BH106"/>
  <c r="BF112"/>
  <c r="BH112"/>
  <c r="BG112"/>
  <c r="BH117"/>
  <c r="BG117"/>
  <c r="BF117"/>
  <c r="BF129"/>
  <c r="BH129"/>
  <c r="BG129"/>
  <c r="BG224"/>
  <c r="BF224"/>
  <c r="BH224"/>
  <c r="BH228"/>
  <c r="BG228"/>
  <c r="BF228"/>
  <c r="BH233"/>
  <c r="BG233"/>
  <c r="BF233"/>
  <c r="BH237"/>
  <c r="BG237"/>
  <c r="BF237"/>
  <c r="BH241"/>
  <c r="BG241"/>
  <c r="BF241"/>
  <c r="BH245"/>
  <c r="BG245"/>
  <c r="BF245"/>
  <c r="BG252"/>
  <c r="BF252"/>
  <c r="BH252"/>
  <c r="BH258"/>
  <c r="BF258"/>
  <c r="BG258"/>
  <c r="BH261"/>
  <c r="BG261"/>
  <c r="BF261"/>
  <c r="BG267"/>
  <c r="BF267"/>
  <c r="BH267"/>
  <c r="BF273"/>
  <c r="BH273"/>
  <c r="BG273"/>
  <c r="BF278"/>
  <c r="BG278"/>
  <c r="BH278"/>
  <c r="BH282"/>
  <c r="BF282"/>
  <c r="BG282"/>
  <c r="BF286"/>
  <c r="BG286"/>
  <c r="BH286"/>
  <c r="BF292"/>
  <c r="BH292"/>
  <c r="BG292"/>
  <c r="BH296"/>
  <c r="BG296"/>
  <c r="BF296"/>
  <c r="BF300"/>
  <c r="BH300"/>
  <c r="BG300"/>
  <c r="BG305"/>
  <c r="BF305"/>
  <c r="BH305"/>
  <c r="BF309"/>
  <c r="BG309"/>
  <c r="BH309"/>
  <c r="BF315"/>
  <c r="BH315"/>
  <c r="BG315"/>
  <c r="BH320"/>
  <c r="BG320"/>
  <c r="BF320"/>
  <c r="BG324"/>
  <c r="BF324"/>
  <c r="BH324"/>
  <c r="BF329"/>
  <c r="BG329"/>
  <c r="BH329"/>
  <c r="BF333"/>
  <c r="BH333"/>
  <c r="BG333"/>
  <c r="BH339"/>
  <c r="BG339"/>
  <c r="BF339"/>
  <c r="BF344"/>
  <c r="BG344"/>
  <c r="BH344"/>
  <c r="BF347"/>
  <c r="BG347"/>
  <c r="BH347"/>
  <c r="BF352"/>
  <c r="BG352"/>
  <c r="BH352"/>
  <c r="BH358"/>
  <c r="BG358"/>
  <c r="BF358"/>
  <c r="BG364"/>
  <c r="BF364"/>
  <c r="BH364"/>
  <c r="BG371"/>
  <c r="BH371"/>
  <c r="BF371"/>
  <c r="BG377"/>
  <c r="BH377"/>
  <c r="BF377"/>
  <c r="BG381"/>
  <c r="BH381"/>
  <c r="BF381"/>
  <c r="BF387"/>
  <c r="BG387"/>
  <c r="BH387"/>
  <c r="BF393"/>
  <c r="BG393"/>
  <c r="BH393"/>
  <c r="BH397"/>
  <c r="BF397"/>
  <c r="BG397"/>
  <c r="BG406"/>
  <c r="BH406"/>
  <c r="BF406"/>
  <c r="BG411"/>
  <c r="BH411"/>
  <c r="BF411"/>
  <c r="BG417"/>
  <c r="BH417"/>
  <c r="BF417"/>
  <c r="BG422"/>
  <c r="BH422"/>
  <c r="BF422"/>
  <c r="BH427"/>
  <c r="BF427"/>
  <c r="BG427"/>
  <c r="BF432"/>
  <c r="BG432"/>
  <c r="BH432"/>
  <c r="BG435"/>
  <c r="BH435"/>
  <c r="BF435"/>
  <c r="BF440"/>
  <c r="BG440"/>
  <c r="BH440"/>
  <c r="BG443"/>
  <c r="BH443"/>
  <c r="BF443"/>
  <c r="BF448"/>
  <c r="BG448"/>
  <c r="BH448"/>
  <c r="BF452"/>
  <c r="BG452"/>
  <c r="BH452"/>
  <c r="BG457"/>
  <c r="BH457"/>
  <c r="BF457"/>
  <c r="BF460"/>
  <c r="BG460"/>
  <c r="BH460"/>
  <c r="BG465"/>
  <c r="BH465"/>
  <c r="BF465"/>
  <c r="BG469"/>
  <c r="BH469"/>
  <c r="BF469"/>
  <c r="BF474"/>
  <c r="BG474"/>
  <c r="BH474"/>
  <c r="BG478"/>
  <c r="BF478"/>
  <c r="BH478"/>
  <c r="BG485"/>
  <c r="BH485"/>
  <c r="BF485"/>
  <c r="BF490"/>
  <c r="BG490"/>
  <c r="BH490"/>
  <c r="BG494"/>
  <c r="BF494"/>
  <c r="BH494"/>
  <c r="BG498"/>
  <c r="BH498"/>
  <c r="BF498"/>
  <c r="BF504"/>
  <c r="BG504"/>
  <c r="BH504"/>
  <c r="BH509"/>
  <c r="BF509"/>
  <c r="BG509"/>
  <c r="BF516"/>
  <c r="BG516"/>
  <c r="BH516"/>
  <c r="BF522"/>
  <c r="BG522"/>
  <c r="BH522"/>
  <c r="BF528"/>
  <c r="BG528"/>
  <c r="BH528"/>
  <c r="BG533"/>
  <c r="BH533"/>
  <c r="BF533"/>
  <c r="BF538"/>
  <c r="BG538"/>
  <c r="BH538"/>
  <c r="BH541"/>
  <c r="BF541"/>
  <c r="BG541"/>
  <c r="BF548"/>
  <c r="BG548"/>
  <c r="BH548"/>
  <c r="BF552"/>
  <c r="BG552"/>
  <c r="BH552"/>
  <c r="BH555"/>
  <c r="BF555"/>
  <c r="BG555"/>
  <c r="BF560"/>
  <c r="BG560"/>
  <c r="BH560"/>
  <c r="BF566"/>
  <c r="BG566"/>
  <c r="BH566"/>
  <c r="BG572"/>
  <c r="BH572"/>
  <c r="BF572"/>
  <c r="BF576"/>
  <c r="BG576"/>
  <c r="BH576"/>
  <c r="BF580"/>
  <c r="BG580"/>
  <c r="BH580"/>
  <c r="BH586"/>
  <c r="BF586"/>
  <c r="BG586"/>
  <c r="BG589"/>
  <c r="BF589"/>
  <c r="BH589"/>
  <c r="BH594"/>
  <c r="BF594"/>
  <c r="BG594"/>
  <c r="BF598"/>
  <c r="BG598"/>
  <c r="BH598"/>
  <c r="BG603"/>
  <c r="BH603"/>
  <c r="BF603"/>
  <c r="BH609"/>
  <c r="BF609"/>
  <c r="BG609"/>
  <c r="BG612"/>
  <c r="BH612"/>
  <c r="BF612"/>
  <c r="BH617"/>
  <c r="BF617"/>
  <c r="BG617"/>
  <c r="BH621"/>
  <c r="BF621"/>
  <c r="BG621"/>
  <c r="BF626"/>
  <c r="BH626"/>
  <c r="BG626"/>
  <c r="BG629"/>
  <c r="BH629"/>
  <c r="BF629"/>
  <c r="BF634"/>
  <c r="BG634"/>
  <c r="BH634"/>
  <c r="BH636"/>
  <c r="BG636"/>
  <c r="BF636"/>
  <c r="BH643"/>
  <c r="BG643"/>
  <c r="BF643"/>
  <c r="BG646"/>
  <c r="BH646"/>
  <c r="BF646"/>
  <c r="BG652"/>
  <c r="BH652"/>
  <c r="BF652"/>
  <c r="BH656"/>
  <c r="BG656"/>
  <c r="BF656"/>
  <c r="BF662"/>
  <c r="BG662"/>
  <c r="BH662"/>
  <c r="BH665"/>
  <c r="BF665"/>
  <c r="BG665"/>
  <c r="BH669"/>
  <c r="BF669"/>
  <c r="BG669"/>
  <c r="BF674"/>
  <c r="BG674"/>
  <c r="BH674"/>
  <c r="BG677"/>
  <c r="BH677"/>
  <c r="BF677"/>
  <c r="BF682"/>
  <c r="BG682"/>
  <c r="BH682"/>
  <c r="BH685"/>
  <c r="BG685"/>
  <c r="BF685"/>
  <c r="BG691"/>
  <c r="BH691"/>
  <c r="BF691"/>
  <c r="BG693"/>
  <c r="BH693"/>
  <c r="BF693"/>
  <c r="BH697"/>
  <c r="BG697"/>
  <c r="BF697"/>
  <c r="BG702"/>
  <c r="BH702"/>
  <c r="BF702"/>
  <c r="BH707"/>
  <c r="BG707"/>
  <c r="BF707"/>
  <c r="BG712"/>
  <c r="BH712"/>
  <c r="BF712"/>
  <c r="BH716"/>
  <c r="BG716"/>
  <c r="BF716"/>
  <c r="BG722"/>
  <c r="BH722"/>
  <c r="BF722"/>
  <c r="BG727"/>
  <c r="BH727"/>
  <c r="BF727"/>
  <c r="BG731"/>
  <c r="BF731"/>
  <c r="BH731"/>
  <c r="BG738"/>
  <c r="BF738"/>
  <c r="BH738"/>
  <c r="BF742"/>
  <c r="BH742"/>
  <c r="BG742"/>
  <c r="BF746"/>
  <c r="BG746"/>
  <c r="BH746"/>
  <c r="BG750"/>
  <c r="BF750"/>
  <c r="BH750"/>
  <c r="BF754"/>
  <c r="BG754"/>
  <c r="BH754"/>
  <c r="BF756"/>
  <c r="BG756"/>
  <c r="BH756"/>
  <c r="BG760"/>
  <c r="BF760"/>
  <c r="BH760"/>
  <c r="BG764"/>
  <c r="BH764"/>
  <c r="BF764"/>
  <c r="BF770"/>
  <c r="BG770"/>
  <c r="BH770"/>
  <c r="BF773"/>
  <c r="BG773"/>
  <c r="BH773"/>
  <c r="BF777"/>
  <c r="BH777"/>
  <c r="BG777"/>
  <c r="BH780"/>
  <c r="BG780"/>
  <c r="BF780"/>
  <c r="BH784"/>
  <c r="BG784"/>
  <c r="BF784"/>
  <c r="BF789"/>
  <c r="BH789"/>
  <c r="BG789"/>
  <c r="BG794"/>
  <c r="BF794"/>
  <c r="BH794"/>
  <c r="BF797"/>
  <c r="BG797"/>
  <c r="BH797"/>
  <c r="BH800"/>
  <c r="BG800"/>
  <c r="BF800"/>
  <c r="BH806"/>
  <c r="BG806"/>
  <c r="BF806"/>
  <c r="BH836"/>
  <c r="BF836"/>
  <c r="BG836"/>
  <c r="BF881"/>
  <c r="BG881"/>
  <c r="BH881"/>
  <c r="BH99"/>
  <c r="BG99"/>
  <c r="BF99"/>
  <c r="BF183"/>
  <c r="BG183"/>
  <c r="BH183"/>
  <c r="BF311"/>
  <c r="BG311"/>
  <c r="BH311"/>
  <c r="BG439"/>
  <c r="BH439"/>
  <c r="BF439"/>
  <c r="BH567"/>
  <c r="BG567"/>
  <c r="BF567"/>
  <c r="BG737"/>
  <c r="BH737"/>
  <c r="BF737"/>
  <c r="BF56"/>
  <c r="BG56"/>
  <c r="BH56"/>
  <c r="BH62"/>
  <c r="BF62"/>
  <c r="BG62"/>
  <c r="BG66"/>
  <c r="BH66"/>
  <c r="BF66"/>
  <c r="BH72"/>
  <c r="BF72"/>
  <c r="BG72"/>
  <c r="BH77"/>
  <c r="BF77"/>
  <c r="BG77"/>
  <c r="BG82"/>
  <c r="BH82"/>
  <c r="BF82"/>
  <c r="BG88"/>
  <c r="BH88"/>
  <c r="BF88"/>
  <c r="BH94"/>
  <c r="BG94"/>
  <c r="BF94"/>
  <c r="BF98"/>
  <c r="BG98"/>
  <c r="BH98"/>
  <c r="BF105"/>
  <c r="BH105"/>
  <c r="BG105"/>
  <c r="BH109"/>
  <c r="BG109"/>
  <c r="BF109"/>
  <c r="BF114"/>
  <c r="BG114"/>
  <c r="BH114"/>
  <c r="BF120"/>
  <c r="BH120"/>
  <c r="BG120"/>
  <c r="BH124"/>
  <c r="BG124"/>
  <c r="BF124"/>
  <c r="BF128"/>
  <c r="BH128"/>
  <c r="BG128"/>
  <c r="BF133"/>
  <c r="BH133"/>
  <c r="BG133"/>
  <c r="BF137"/>
  <c r="BG137"/>
  <c r="BH137"/>
  <c r="BG141"/>
  <c r="BH141"/>
  <c r="BF141"/>
  <c r="BF144"/>
  <c r="BH144"/>
  <c r="BG144"/>
  <c r="BH147"/>
  <c r="BG147"/>
  <c r="BF147"/>
  <c r="BF149"/>
  <c r="BG149"/>
  <c r="BH149"/>
  <c r="BG152"/>
  <c r="BH152"/>
  <c r="BF152"/>
  <c r="BH155"/>
  <c r="BF155"/>
  <c r="BG155"/>
  <c r="BH158"/>
  <c r="BG158"/>
  <c r="BF158"/>
  <c r="BH162"/>
  <c r="BG162"/>
  <c r="BF162"/>
  <c r="BF165"/>
  <c r="BH165"/>
  <c r="BG165"/>
  <c r="BH168"/>
  <c r="BG168"/>
  <c r="BF168"/>
  <c r="BH171"/>
  <c r="BG171"/>
  <c r="BF171"/>
  <c r="BG174"/>
  <c r="BH174"/>
  <c r="BF174"/>
  <c r="BH178"/>
  <c r="BF178"/>
  <c r="BG178"/>
  <c r="BH181"/>
  <c r="BG181"/>
  <c r="BF181"/>
  <c r="BF186"/>
  <c r="BG186"/>
  <c r="BH186"/>
  <c r="BH189"/>
  <c r="BG189"/>
  <c r="BF189"/>
  <c r="BH193"/>
  <c r="BG193"/>
  <c r="BF193"/>
  <c r="BH197"/>
  <c r="BG197"/>
  <c r="BF197"/>
  <c r="BH201"/>
  <c r="BG201"/>
  <c r="BF201"/>
  <c r="BG204"/>
  <c r="BF204"/>
  <c r="BH204"/>
  <c r="BH208"/>
  <c r="BG208"/>
  <c r="BF208"/>
  <c r="BH210"/>
  <c r="BF210"/>
  <c r="BG210"/>
  <c r="BH213"/>
  <c r="BG213"/>
  <c r="BF213"/>
  <c r="BG218"/>
  <c r="BH218"/>
  <c r="BF218"/>
  <c r="BH221"/>
  <c r="BG221"/>
  <c r="BF221"/>
  <c r="BF227"/>
  <c r="BH227"/>
  <c r="BG227"/>
  <c r="BH232"/>
  <c r="BG232"/>
  <c r="BF232"/>
  <c r="BH235"/>
  <c r="BG235"/>
  <c r="BF235"/>
  <c r="BG240"/>
  <c r="BF240"/>
  <c r="BH240"/>
  <c r="BH244"/>
  <c r="BG244"/>
  <c r="BF244"/>
  <c r="BH249"/>
  <c r="BG249"/>
  <c r="BF249"/>
  <c r="BH253"/>
  <c r="BG253"/>
  <c r="BF253"/>
  <c r="BG256"/>
  <c r="BF256"/>
  <c r="BH256"/>
  <c r="BG260"/>
  <c r="BF260"/>
  <c r="BH260"/>
  <c r="BH265"/>
  <c r="BG265"/>
  <c r="BF265"/>
  <c r="BG268"/>
  <c r="BH268"/>
  <c r="BF268"/>
  <c r="BH272"/>
  <c r="BG272"/>
  <c r="BF272"/>
  <c r="BF276"/>
  <c r="BH276"/>
  <c r="BG276"/>
  <c r="BH281"/>
  <c r="BG281"/>
  <c r="BF281"/>
  <c r="BF285"/>
  <c r="BH285"/>
  <c r="BG285"/>
  <c r="BH289"/>
  <c r="BG289"/>
  <c r="BF289"/>
  <c r="BF293"/>
  <c r="BH293"/>
  <c r="BG293"/>
  <c r="BH298"/>
  <c r="BF298"/>
  <c r="BG298"/>
  <c r="BH302"/>
  <c r="BF302"/>
  <c r="BG302"/>
  <c r="BF306"/>
  <c r="BG306"/>
  <c r="BH306"/>
  <c r="BH310"/>
  <c r="BF310"/>
  <c r="BG310"/>
  <c r="BH314"/>
  <c r="BG314"/>
  <c r="BF314"/>
  <c r="BH318"/>
  <c r="BF318"/>
  <c r="BG318"/>
  <c r="BH323"/>
  <c r="BG323"/>
  <c r="BF323"/>
  <c r="BG328"/>
  <c r="BF328"/>
  <c r="BH328"/>
  <c r="BF331"/>
  <c r="BH331"/>
  <c r="BG331"/>
  <c r="BF337"/>
  <c r="BG337"/>
  <c r="BH337"/>
  <c r="BG341"/>
  <c r="BH341"/>
  <c r="BF341"/>
  <c r="BG346"/>
  <c r="BH346"/>
  <c r="BF346"/>
  <c r="BF350"/>
  <c r="BH350"/>
  <c r="BG350"/>
  <c r="BH354"/>
  <c r="BF354"/>
  <c r="BG354"/>
  <c r="BH357"/>
  <c r="BF357"/>
  <c r="BG357"/>
  <c r="BG362"/>
  <c r="BH362"/>
  <c r="BF362"/>
  <c r="BG365"/>
  <c r="BF365"/>
  <c r="BH365"/>
  <c r="BG369"/>
  <c r="BH369"/>
  <c r="BF369"/>
  <c r="BG374"/>
  <c r="BH374"/>
  <c r="BF374"/>
  <c r="BG378"/>
  <c r="BF378"/>
  <c r="BH378"/>
  <c r="BF384"/>
  <c r="BG384"/>
  <c r="BH384"/>
  <c r="BF389"/>
  <c r="BG389"/>
  <c r="BH389"/>
  <c r="BF392"/>
  <c r="BG392"/>
  <c r="BH392"/>
  <c r="BF396"/>
  <c r="BG396"/>
  <c r="BH396"/>
  <c r="BF401"/>
  <c r="BG401"/>
  <c r="BH401"/>
  <c r="BG403"/>
  <c r="BH403"/>
  <c r="BF403"/>
  <c r="BF408"/>
  <c r="BG408"/>
  <c r="BH408"/>
  <c r="BF412"/>
  <c r="BG412"/>
  <c r="BH412"/>
  <c r="BG414"/>
  <c r="BH414"/>
  <c r="BF414"/>
  <c r="BF419"/>
  <c r="BG419"/>
  <c r="BH419"/>
  <c r="BF424"/>
  <c r="BG424"/>
  <c r="BH424"/>
  <c r="BF428"/>
  <c r="BG428"/>
  <c r="BH428"/>
  <c r="BH433"/>
  <c r="BF433"/>
  <c r="BG433"/>
  <c r="BF436"/>
  <c r="BG436"/>
  <c r="BH436"/>
  <c r="BG442"/>
  <c r="BF442"/>
  <c r="BH442"/>
  <c r="BG445"/>
  <c r="BH445"/>
  <c r="BF445"/>
  <c r="BG450"/>
  <c r="BF450"/>
  <c r="BH450"/>
  <c r="BG454"/>
  <c r="BH454"/>
  <c r="BF454"/>
  <c r="BG458"/>
  <c r="BF458"/>
  <c r="BH458"/>
  <c r="BF464"/>
  <c r="BG464"/>
  <c r="BH464"/>
  <c r="BG466"/>
  <c r="BH466"/>
  <c r="BF466"/>
  <c r="BG470"/>
  <c r="BH470"/>
  <c r="BF470"/>
  <c r="BF476"/>
  <c r="BG476"/>
  <c r="BH476"/>
  <c r="BF480"/>
  <c r="BG480"/>
  <c r="BH480"/>
  <c r="BF484"/>
  <c r="BG484"/>
  <c r="BH484"/>
  <c r="BF488"/>
  <c r="BG488"/>
  <c r="BH488"/>
  <c r="BF492"/>
  <c r="BG492"/>
  <c r="BH492"/>
  <c r="BF496"/>
  <c r="BG496"/>
  <c r="BH496"/>
  <c r="BF500"/>
  <c r="BG500"/>
  <c r="BH500"/>
  <c r="BF505"/>
  <c r="BG505"/>
  <c r="BH505"/>
  <c r="BF508"/>
  <c r="BG508"/>
  <c r="BH508"/>
  <c r="BF512"/>
  <c r="BG512"/>
  <c r="BH512"/>
  <c r="BG515"/>
  <c r="BH515"/>
  <c r="BF515"/>
  <c r="BF520"/>
  <c r="BG520"/>
  <c r="BH520"/>
  <c r="BF524"/>
  <c r="BG524"/>
  <c r="BH524"/>
  <c r="BG526"/>
  <c r="BF526"/>
  <c r="BH526"/>
  <c r="BG531"/>
  <c r="BH531"/>
  <c r="BF531"/>
  <c r="BF536"/>
  <c r="BG536"/>
  <c r="BH536"/>
  <c r="BF540"/>
  <c r="BG540"/>
  <c r="BH540"/>
  <c r="BF544"/>
  <c r="BG544"/>
  <c r="BH544"/>
  <c r="BG546"/>
  <c r="BH546"/>
  <c r="BF546"/>
  <c r="BF554"/>
  <c r="BG554"/>
  <c r="BH554"/>
  <c r="BF556"/>
  <c r="BG556"/>
  <c r="BH556"/>
  <c r="BH563"/>
  <c r="BG563"/>
  <c r="BF563"/>
  <c r="BF568"/>
  <c r="BH568"/>
  <c r="BG568"/>
  <c r="BH571"/>
  <c r="BG571"/>
  <c r="BF571"/>
  <c r="BG573"/>
  <c r="BF573"/>
  <c r="BH573"/>
  <c r="BH578"/>
  <c r="BF578"/>
  <c r="BG578"/>
  <c r="BF582"/>
  <c r="BG582"/>
  <c r="BH582"/>
  <c r="BF584"/>
  <c r="BH584"/>
  <c r="BG584"/>
  <c r="BG588"/>
  <c r="BH588"/>
  <c r="BF588"/>
  <c r="BH595"/>
  <c r="BG595"/>
  <c r="BF595"/>
  <c r="BF600"/>
  <c r="BH600"/>
  <c r="BG600"/>
  <c r="BG604"/>
  <c r="BH604"/>
  <c r="BF604"/>
  <c r="BF606"/>
  <c r="BH606"/>
  <c r="BG606"/>
  <c r="BH611"/>
  <c r="BG611"/>
  <c r="BF611"/>
  <c r="BG616"/>
  <c r="BH616"/>
  <c r="BF616"/>
  <c r="BG619"/>
  <c r="BH619"/>
  <c r="BF619"/>
  <c r="BG624"/>
  <c r="BH624"/>
  <c r="BF624"/>
  <c r="BG627"/>
  <c r="BH627"/>
  <c r="BF627"/>
  <c r="BH632"/>
  <c r="BG632"/>
  <c r="BF632"/>
  <c r="BH637"/>
  <c r="BF637"/>
  <c r="BG637"/>
  <c r="BH641"/>
  <c r="BF641"/>
  <c r="BG641"/>
  <c r="BG645"/>
  <c r="BH645"/>
  <c r="BF645"/>
  <c r="BG650"/>
  <c r="BF650"/>
  <c r="BH650"/>
  <c r="BG654"/>
  <c r="BH654"/>
  <c r="BF654"/>
  <c r="BH659"/>
  <c r="BG659"/>
  <c r="BF659"/>
  <c r="BG661"/>
  <c r="BH661"/>
  <c r="BF661"/>
  <c r="BG667"/>
  <c r="BH667"/>
  <c r="BF667"/>
  <c r="BG671"/>
  <c r="BH671"/>
  <c r="BF671"/>
  <c r="BG676"/>
  <c r="BH676"/>
  <c r="BF676"/>
  <c r="BG680"/>
  <c r="BH680"/>
  <c r="BF680"/>
  <c r="BG684"/>
  <c r="BH684"/>
  <c r="BF684"/>
  <c r="BG687"/>
  <c r="BH687"/>
  <c r="BF687"/>
  <c r="BG692"/>
  <c r="BH692"/>
  <c r="BF692"/>
  <c r="BG695"/>
  <c r="BH695"/>
  <c r="BF695"/>
  <c r="BF698"/>
  <c r="BG698"/>
  <c r="BH698"/>
  <c r="BH701"/>
  <c r="BG701"/>
  <c r="BF701"/>
  <c r="BG706"/>
  <c r="BF706"/>
  <c r="BH706"/>
  <c r="BF710"/>
  <c r="BG710"/>
  <c r="BH710"/>
  <c r="BG714"/>
  <c r="BF714"/>
  <c r="BH714"/>
  <c r="BG718"/>
  <c r="BH718"/>
  <c r="BF718"/>
  <c r="BH720"/>
  <c r="BG720"/>
  <c r="BF720"/>
  <c r="BG725"/>
  <c r="BH725"/>
  <c r="BF725"/>
  <c r="BH729"/>
  <c r="BG729"/>
  <c r="BF729"/>
  <c r="BG733"/>
  <c r="BH733"/>
  <c r="BF733"/>
  <c r="BF735"/>
  <c r="BG735"/>
  <c r="BH735"/>
  <c r="BH740"/>
  <c r="BF740"/>
  <c r="BG740"/>
  <c r="BG744"/>
  <c r="BF744"/>
  <c r="BH744"/>
  <c r="BG747"/>
  <c r="BH747"/>
  <c r="BF747"/>
  <c r="BH749"/>
  <c r="BG749"/>
  <c r="BF749"/>
  <c r="BH752"/>
  <c r="BF752"/>
  <c r="BG752"/>
  <c r="BF755"/>
  <c r="BH755"/>
  <c r="BG755"/>
  <c r="BH757"/>
  <c r="BG757"/>
  <c r="BF757"/>
  <c r="BH759"/>
  <c r="BG759"/>
  <c r="BF759"/>
  <c r="BH761"/>
  <c r="BG761"/>
  <c r="BF761"/>
  <c r="BF762"/>
  <c r="BH762"/>
  <c r="BG762"/>
  <c r="BG765"/>
  <c r="BF765"/>
  <c r="BH765"/>
  <c r="BG767"/>
  <c r="BH767"/>
  <c r="BF767"/>
  <c r="BG771"/>
  <c r="BF771"/>
  <c r="BH771"/>
  <c r="BG775"/>
  <c r="BH775"/>
  <c r="BF775"/>
  <c r="BF779"/>
  <c r="BG779"/>
  <c r="BH779"/>
  <c r="BH783"/>
  <c r="BG783"/>
  <c r="BF783"/>
  <c r="BH788"/>
  <c r="BG788"/>
  <c r="BF788"/>
  <c r="BH792"/>
  <c r="BG792"/>
  <c r="BF792"/>
  <c r="BF795"/>
  <c r="BH795"/>
  <c r="BG795"/>
  <c r="BH798"/>
  <c r="BG798"/>
  <c r="BF798"/>
  <c r="BH804"/>
  <c r="BG804"/>
  <c r="BF804"/>
  <c r="BH839"/>
  <c r="BG839"/>
  <c r="BF839"/>
  <c r="BG945"/>
  <c r="BF945"/>
  <c r="BH945"/>
  <c r="BG961"/>
  <c r="BF961"/>
  <c r="BH961"/>
  <c r="BH115"/>
  <c r="BF115"/>
  <c r="BG115"/>
  <c r="BG215"/>
  <c r="BF215"/>
  <c r="BH215"/>
  <c r="BG343"/>
  <c r="BF343"/>
  <c r="BH343"/>
  <c r="BF471"/>
  <c r="BG471"/>
  <c r="BH471"/>
  <c r="BH599"/>
  <c r="BG599"/>
  <c r="BF599"/>
  <c r="BF801"/>
  <c r="BG801"/>
  <c r="BH801"/>
  <c r="BF57"/>
  <c r="BG57"/>
  <c r="BH57"/>
  <c r="BH61"/>
  <c r="BF61"/>
  <c r="BG61"/>
  <c r="BH68"/>
  <c r="BF68"/>
  <c r="BG68"/>
  <c r="BF73"/>
  <c r="BG73"/>
  <c r="BH73"/>
  <c r="BH78"/>
  <c r="BF78"/>
  <c r="BG78"/>
  <c r="BF84"/>
  <c r="BG84"/>
  <c r="BH84"/>
  <c r="BH89"/>
  <c r="BG89"/>
  <c r="BF89"/>
  <c r="BG93"/>
  <c r="BF93"/>
  <c r="BH93"/>
  <c r="BH100"/>
  <c r="BG100"/>
  <c r="BF100"/>
  <c r="BF104"/>
  <c r="BH104"/>
  <c r="BG104"/>
  <c r="BG110"/>
  <c r="BH110"/>
  <c r="BF110"/>
  <c r="BH116"/>
  <c r="BG116"/>
  <c r="BF116"/>
  <c r="BF121"/>
  <c r="BH121"/>
  <c r="BG121"/>
  <c r="BF125"/>
  <c r="BH125"/>
  <c r="BG125"/>
  <c r="BF130"/>
  <c r="BG130"/>
  <c r="BH130"/>
  <c r="BG134"/>
  <c r="BH134"/>
  <c r="BF134"/>
  <c r="BH138"/>
  <c r="BF138"/>
  <c r="BG138"/>
  <c r="BF142"/>
  <c r="BH142"/>
  <c r="BG142"/>
  <c r="BH146"/>
  <c r="BG146"/>
  <c r="BF146"/>
  <c r="BH148"/>
  <c r="BG148"/>
  <c r="BF148"/>
  <c r="BH150"/>
  <c r="BF150"/>
  <c r="BG150"/>
  <c r="BH154"/>
  <c r="BF154"/>
  <c r="BG154"/>
  <c r="BF157"/>
  <c r="BH157"/>
  <c r="BG157"/>
  <c r="BG161"/>
  <c r="BF161"/>
  <c r="BH161"/>
  <c r="BG164"/>
  <c r="BF164"/>
  <c r="BH164"/>
  <c r="BH169"/>
  <c r="BG169"/>
  <c r="BF169"/>
  <c r="BG172"/>
  <c r="BF172"/>
  <c r="BH172"/>
  <c r="BG176"/>
  <c r="BF176"/>
  <c r="BH176"/>
  <c r="BG179"/>
  <c r="BF179"/>
  <c r="BH179"/>
  <c r="BH184"/>
  <c r="BG184"/>
  <c r="BF184"/>
  <c r="BG187"/>
  <c r="BH187"/>
  <c r="BF187"/>
  <c r="BF190"/>
  <c r="BG190"/>
  <c r="BH190"/>
  <c r="BH194"/>
  <c r="BF194"/>
  <c r="BG194"/>
  <c r="BG196"/>
  <c r="BF196"/>
  <c r="BH196"/>
  <c r="BH200"/>
  <c r="BG200"/>
  <c r="BF200"/>
  <c r="BG203"/>
  <c r="BH203"/>
  <c r="BF203"/>
  <c r="BF206"/>
  <c r="BG206"/>
  <c r="BH206"/>
  <c r="BF211"/>
  <c r="BG211"/>
  <c r="BH211"/>
  <c r="BH216"/>
  <c r="BG216"/>
  <c r="BF216"/>
  <c r="BH219"/>
  <c r="BF219"/>
  <c r="BG219"/>
  <c r="BF222"/>
  <c r="BG222"/>
  <c r="BH222"/>
  <c r="BH226"/>
  <c r="BF226"/>
  <c r="BG226"/>
  <c r="BH229"/>
  <c r="BG229"/>
  <c r="BF229"/>
  <c r="BG234"/>
  <c r="BH234"/>
  <c r="BF234"/>
  <c r="BG238"/>
  <c r="BH238"/>
  <c r="BF238"/>
  <c r="BG243"/>
  <c r="BF243"/>
  <c r="BH243"/>
  <c r="BH248"/>
  <c r="BG248"/>
  <c r="BF248"/>
  <c r="BF250"/>
  <c r="BG250"/>
  <c r="BH250"/>
  <c r="BF254"/>
  <c r="BG254"/>
  <c r="BH254"/>
  <c r="BF259"/>
  <c r="BG259"/>
  <c r="BH259"/>
  <c r="BG262"/>
  <c r="BH262"/>
  <c r="BF262"/>
  <c r="BF266"/>
  <c r="BG266"/>
  <c r="BH266"/>
  <c r="BG270"/>
  <c r="BH270"/>
  <c r="BF270"/>
  <c r="BH275"/>
  <c r="BF275"/>
  <c r="BG275"/>
  <c r="BH280"/>
  <c r="BG280"/>
  <c r="BF280"/>
  <c r="BF284"/>
  <c r="BH284"/>
  <c r="BG284"/>
  <c r="BH290"/>
  <c r="BF290"/>
  <c r="BG290"/>
  <c r="BF294"/>
  <c r="BG294"/>
  <c r="BH294"/>
  <c r="BH299"/>
  <c r="BF299"/>
  <c r="BG299"/>
  <c r="BH304"/>
  <c r="BG304"/>
  <c r="BF304"/>
  <c r="BH308"/>
  <c r="BG308"/>
  <c r="BF308"/>
  <c r="BF313"/>
  <c r="BG313"/>
  <c r="BH313"/>
  <c r="BF317"/>
  <c r="BH317"/>
  <c r="BG317"/>
  <c r="BF321"/>
  <c r="BG321"/>
  <c r="BH321"/>
  <c r="BH326"/>
  <c r="BF326"/>
  <c r="BG326"/>
  <c r="BG332"/>
  <c r="BF332"/>
  <c r="BH332"/>
  <c r="BH336"/>
  <c r="BG336"/>
  <c r="BF336"/>
  <c r="BG340"/>
  <c r="BF340"/>
  <c r="BH340"/>
  <c r="BG345"/>
  <c r="BH345"/>
  <c r="BF345"/>
  <c r="BF349"/>
  <c r="BG349"/>
  <c r="BH349"/>
  <c r="BF355"/>
  <c r="BG355"/>
  <c r="BH355"/>
  <c r="BF360"/>
  <c r="BG360"/>
  <c r="BH360"/>
  <c r="BF363"/>
  <c r="BG363"/>
  <c r="BH363"/>
  <c r="BF368"/>
  <c r="BG368"/>
  <c r="BH368"/>
  <c r="BG370"/>
  <c r="BF370"/>
  <c r="BH370"/>
  <c r="BG373"/>
  <c r="BH373"/>
  <c r="BF373"/>
  <c r="BF380"/>
  <c r="BG380"/>
  <c r="BH380"/>
  <c r="BG385"/>
  <c r="BH385"/>
  <c r="BF385"/>
  <c r="BF388"/>
  <c r="BG388"/>
  <c r="BH388"/>
  <c r="BG394"/>
  <c r="BF394"/>
  <c r="BH394"/>
  <c r="BG398"/>
  <c r="BH398"/>
  <c r="BF398"/>
  <c r="BG402"/>
  <c r="BF402"/>
  <c r="BH402"/>
  <c r="BG405"/>
  <c r="BH405"/>
  <c r="BF405"/>
  <c r="BG410"/>
  <c r="BF410"/>
  <c r="BH410"/>
  <c r="BF416"/>
  <c r="BG416"/>
  <c r="BH416"/>
  <c r="BF420"/>
  <c r="BG420"/>
  <c r="BH420"/>
  <c r="BG426"/>
  <c r="BF426"/>
  <c r="BH426"/>
  <c r="BG430"/>
  <c r="BH430"/>
  <c r="BF430"/>
  <c r="BG437"/>
  <c r="BH437"/>
  <c r="BF437"/>
  <c r="BF444"/>
  <c r="BG444"/>
  <c r="BH444"/>
  <c r="BF451"/>
  <c r="BG451"/>
  <c r="BH451"/>
  <c r="BF456"/>
  <c r="BG456"/>
  <c r="BH456"/>
  <c r="BH459"/>
  <c r="BF459"/>
  <c r="BG459"/>
  <c r="BG462"/>
  <c r="BH462"/>
  <c r="BF462"/>
  <c r="BG467"/>
  <c r="BH467"/>
  <c r="BF467"/>
  <c r="BF472"/>
  <c r="BG472"/>
  <c r="BH472"/>
  <c r="BH475"/>
  <c r="BF475"/>
  <c r="BG475"/>
  <c r="BG481"/>
  <c r="BH481"/>
  <c r="BF481"/>
  <c r="BG483"/>
  <c r="BH483"/>
  <c r="BF483"/>
  <c r="BF489"/>
  <c r="BG489"/>
  <c r="BH489"/>
  <c r="BH493"/>
  <c r="BF493"/>
  <c r="BG493"/>
  <c r="BG499"/>
  <c r="BH499"/>
  <c r="BF499"/>
  <c r="BG502"/>
  <c r="BH502"/>
  <c r="BF502"/>
  <c r="BH507"/>
  <c r="BF507"/>
  <c r="BG507"/>
  <c r="BG513"/>
  <c r="BH513"/>
  <c r="BF513"/>
  <c r="BG517"/>
  <c r="BH517"/>
  <c r="BF517"/>
  <c r="BF521"/>
  <c r="BG521"/>
  <c r="BH521"/>
  <c r="BH525"/>
  <c r="BF525"/>
  <c r="BG525"/>
  <c r="BG530"/>
  <c r="BH530"/>
  <c r="BF530"/>
  <c r="BG534"/>
  <c r="BH534"/>
  <c r="BF534"/>
  <c r="BH539"/>
  <c r="BF539"/>
  <c r="BG539"/>
  <c r="BG545"/>
  <c r="BH545"/>
  <c r="BF545"/>
  <c r="BG549"/>
  <c r="BH549"/>
  <c r="BF549"/>
  <c r="BF553"/>
  <c r="BG553"/>
  <c r="BH553"/>
  <c r="BG558"/>
  <c r="BF558"/>
  <c r="BH558"/>
  <c r="BH562"/>
  <c r="BF562"/>
  <c r="BG562"/>
  <c r="BG565"/>
  <c r="BH565"/>
  <c r="BF565"/>
  <c r="BH570"/>
  <c r="BF570"/>
  <c r="BG570"/>
  <c r="BG577"/>
  <c r="BF577"/>
  <c r="BH577"/>
  <c r="BG581"/>
  <c r="BH581"/>
  <c r="BF581"/>
  <c r="BG587"/>
  <c r="BF587"/>
  <c r="BH587"/>
  <c r="BF592"/>
  <c r="BG592"/>
  <c r="BH592"/>
  <c r="BG596"/>
  <c r="BF596"/>
  <c r="BH596"/>
  <c r="BH601"/>
  <c r="BG601"/>
  <c r="BF601"/>
  <c r="BH605"/>
  <c r="BF605"/>
  <c r="BG605"/>
  <c r="BF610"/>
  <c r="BH610"/>
  <c r="BG610"/>
  <c r="BF614"/>
  <c r="BH614"/>
  <c r="BG614"/>
  <c r="BG622"/>
  <c r="BH622"/>
  <c r="BF622"/>
  <c r="BG628"/>
  <c r="BH628"/>
  <c r="BF628"/>
  <c r="BH633"/>
  <c r="BF633"/>
  <c r="BG633"/>
  <c r="BG638"/>
  <c r="BH638"/>
  <c r="BF638"/>
  <c r="BH640"/>
  <c r="BG640"/>
  <c r="BF640"/>
  <c r="BG644"/>
  <c r="BH644"/>
  <c r="BF644"/>
  <c r="BH649"/>
  <c r="BF649"/>
  <c r="BG649"/>
  <c r="BH653"/>
  <c r="BF653"/>
  <c r="BG653"/>
  <c r="BG658"/>
  <c r="BF658"/>
  <c r="BH658"/>
  <c r="BH663"/>
  <c r="BG663"/>
  <c r="BF663"/>
  <c r="BF666"/>
  <c r="BG666"/>
  <c r="BH666"/>
  <c r="BG670"/>
  <c r="BF670"/>
  <c r="BH670"/>
  <c r="BH675"/>
  <c r="BG675"/>
  <c r="BF675"/>
  <c r="BG679"/>
  <c r="BH679"/>
  <c r="BF679"/>
  <c r="BG683"/>
  <c r="BH683"/>
  <c r="BF683"/>
  <c r="BG688"/>
  <c r="BH688"/>
  <c r="BF688"/>
  <c r="BH696"/>
  <c r="BG696"/>
  <c r="BF696"/>
  <c r="BG699"/>
  <c r="BH699"/>
  <c r="BF699"/>
  <c r="BG703"/>
  <c r="BH703"/>
  <c r="BF703"/>
  <c r="BG708"/>
  <c r="BH708"/>
  <c r="BF708"/>
  <c r="BG711"/>
  <c r="BH711"/>
  <c r="BF711"/>
  <c r="BH717"/>
  <c r="BG717"/>
  <c r="BF717"/>
  <c r="BG724"/>
  <c r="BH724"/>
  <c r="BF724"/>
  <c r="BG728"/>
  <c r="BH728"/>
  <c r="BF728"/>
  <c r="BF732"/>
  <c r="BG732"/>
  <c r="BH732"/>
  <c r="BG736"/>
  <c r="BF736"/>
  <c r="BH736"/>
  <c r="BG741"/>
  <c r="BH741"/>
  <c r="BF741"/>
  <c r="BG745"/>
  <c r="BH745"/>
  <c r="BF745"/>
  <c r="BG748"/>
  <c r="BH748"/>
  <c r="BF748"/>
  <c r="BF751"/>
  <c r="BG751"/>
  <c r="BH751"/>
  <c r="BF758"/>
  <c r="BH758"/>
  <c r="BG758"/>
  <c r="BG763"/>
  <c r="BF763"/>
  <c r="BH763"/>
  <c r="BH766"/>
  <c r="BF766"/>
  <c r="BG766"/>
  <c r="BF772"/>
  <c r="BH772"/>
  <c r="BG772"/>
  <c r="BH776"/>
  <c r="BG776"/>
  <c r="BF776"/>
  <c r="BH782"/>
  <c r="BG782"/>
  <c r="BF782"/>
  <c r="BG787"/>
  <c r="BF787"/>
  <c r="BH787"/>
  <c r="BH791"/>
  <c r="BG791"/>
  <c r="BF791"/>
  <c r="BH796"/>
  <c r="BF796"/>
  <c r="BG796"/>
  <c r="BF803"/>
  <c r="BG803"/>
  <c r="BH803"/>
  <c r="BG838"/>
  <c r="BH838"/>
  <c r="BF838"/>
  <c r="BG977"/>
  <c r="BF977"/>
  <c r="BH977"/>
  <c r="BF51"/>
  <c r="BG51"/>
  <c r="BH51"/>
  <c r="BF5"/>
  <c r="BG5"/>
  <c r="BH5"/>
  <c r="BH7"/>
  <c r="BF7"/>
  <c r="BG7"/>
  <c r="BF9"/>
  <c r="BG9"/>
  <c r="BH9"/>
  <c r="BG11"/>
  <c r="BH11"/>
  <c r="BF11"/>
  <c r="BH13"/>
  <c r="BF13"/>
  <c r="BG13"/>
  <c r="BF15"/>
  <c r="BG15"/>
  <c r="BH15"/>
  <c r="BG17"/>
  <c r="BH17"/>
  <c r="BF17"/>
  <c r="BF19"/>
  <c r="BG19"/>
  <c r="BH19"/>
  <c r="BF21"/>
  <c r="BG21"/>
  <c r="BH21"/>
  <c r="BH23"/>
  <c r="BF23"/>
  <c r="BG23"/>
  <c r="BF25"/>
  <c r="BG25"/>
  <c r="BH25"/>
  <c r="BH28"/>
  <c r="BF28"/>
  <c r="BG28"/>
  <c r="BG30"/>
  <c r="BH30"/>
  <c r="BF30"/>
  <c r="BF32"/>
  <c r="BG32"/>
  <c r="BH32"/>
  <c r="BF34"/>
  <c r="BG34"/>
  <c r="BH34"/>
  <c r="BF35"/>
  <c r="BG35"/>
  <c r="BH35"/>
  <c r="BF37"/>
  <c r="BG37"/>
  <c r="BH37"/>
  <c r="BH39"/>
  <c r="BF39"/>
  <c r="BG39"/>
  <c r="BF41"/>
  <c r="BG41"/>
  <c r="BH41"/>
  <c r="BH42"/>
  <c r="BF42"/>
  <c r="BG42"/>
  <c r="BG43"/>
  <c r="BH43"/>
  <c r="BF43"/>
  <c r="BG44"/>
  <c r="BH44"/>
  <c r="BF44"/>
  <c r="BH45"/>
  <c r="BF45"/>
  <c r="BG45"/>
  <c r="BG46"/>
  <c r="BH46"/>
  <c r="BF46"/>
  <c r="BF47"/>
  <c r="BG47"/>
  <c r="BH47"/>
  <c r="BF48"/>
  <c r="BG48"/>
  <c r="BH48"/>
  <c r="BG49"/>
  <c r="BH49"/>
  <c r="BF49"/>
  <c r="BF50"/>
  <c r="BG50"/>
  <c r="BH50"/>
  <c r="BH52"/>
  <c r="BF52"/>
  <c r="BG52"/>
  <c r="BF53"/>
  <c r="BG53"/>
  <c r="BH53"/>
  <c r="BF54"/>
  <c r="BG54"/>
  <c r="BH54"/>
  <c r="AG48" i="33"/>
  <c r="AG158"/>
  <c r="AG11"/>
  <c r="BF4" i="24"/>
  <c r="BG4"/>
  <c r="BH4"/>
  <c r="BF6"/>
  <c r="BG6"/>
  <c r="BH6"/>
  <c r="BG8"/>
  <c r="BH8"/>
  <c r="BF8"/>
  <c r="BH10"/>
  <c r="BF10"/>
  <c r="BG10"/>
  <c r="BF12"/>
  <c r="BG12"/>
  <c r="BH12"/>
  <c r="BG14"/>
  <c r="BH14"/>
  <c r="BF14"/>
  <c r="BG16"/>
  <c r="BH16"/>
  <c r="BF16"/>
  <c r="BF18"/>
  <c r="BG18"/>
  <c r="BH18"/>
  <c r="BG20"/>
  <c r="BH20"/>
  <c r="BF20"/>
  <c r="BF22"/>
  <c r="BG22"/>
  <c r="BH22"/>
  <c r="BF24"/>
  <c r="BG24"/>
  <c r="BH24"/>
  <c r="BH26"/>
  <c r="BF26"/>
  <c r="BG26"/>
  <c r="BG27"/>
  <c r="BH27"/>
  <c r="BF27"/>
  <c r="BH29"/>
  <c r="BF29"/>
  <c r="BG29"/>
  <c r="BF31"/>
  <c r="BG31"/>
  <c r="BH31"/>
  <c r="BG33"/>
  <c r="BH33"/>
  <c r="BF33"/>
  <c r="BG36"/>
  <c r="BH36"/>
  <c r="BF36"/>
  <c r="BF38"/>
  <c r="BG38"/>
  <c r="BH38"/>
  <c r="BF40"/>
  <c r="BG40"/>
  <c r="BH40"/>
  <c r="BH55"/>
  <c r="BF55"/>
  <c r="BG55"/>
  <c r="AG151" i="33"/>
  <c r="AG26"/>
  <c r="AG122"/>
  <c r="AG51"/>
  <c r="AG27"/>
  <c r="AG61"/>
  <c r="AG129"/>
  <c r="AG16"/>
  <c r="AG127"/>
  <c r="AG15"/>
  <c r="AG128"/>
  <c r="AG194"/>
  <c r="AG93"/>
  <c r="AG191"/>
  <c r="AG95"/>
  <c r="AG94"/>
  <c r="AG34"/>
  <c r="AG195"/>
  <c r="AG2"/>
  <c r="AG8"/>
  <c r="AG12"/>
  <c r="AG17"/>
  <c r="AG21"/>
  <c r="AG25"/>
  <c r="AG31"/>
  <c r="AG35"/>
  <c r="AG37"/>
  <c r="AG45"/>
  <c r="AG50"/>
  <c r="AG54"/>
  <c r="AG57"/>
  <c r="AG65"/>
  <c r="AG73"/>
  <c r="AG77"/>
  <c r="AG80"/>
  <c r="AG84"/>
  <c r="AG87"/>
  <c r="AG90"/>
  <c r="AG96"/>
  <c r="AG100"/>
  <c r="AG104"/>
  <c r="AG108"/>
  <c r="AG112"/>
  <c r="AG116"/>
  <c r="AG131"/>
  <c r="AG135"/>
  <c r="AG143"/>
  <c r="AG147"/>
  <c r="AG152"/>
  <c r="AG160"/>
  <c r="AG166"/>
  <c r="AG170"/>
  <c r="AG174"/>
  <c r="AG182"/>
  <c r="AG187"/>
  <c r="AG192"/>
  <c r="AG9"/>
  <c r="AG13"/>
  <c r="AG18"/>
  <c r="AG22"/>
  <c r="AG28"/>
  <c r="AG32"/>
  <c r="AG38"/>
  <c r="AG42"/>
  <c r="AG46"/>
  <c r="AG55"/>
  <c r="AG58"/>
  <c r="AG62"/>
  <c r="AG66"/>
  <c r="AG70"/>
  <c r="AG74"/>
  <c r="AG81"/>
  <c r="AG88"/>
  <c r="AG91"/>
  <c r="AG97"/>
  <c r="AG101"/>
  <c r="AG105"/>
  <c r="AG109"/>
  <c r="AG113"/>
  <c r="AG120"/>
  <c r="AG125"/>
  <c r="AG132"/>
  <c r="AG136"/>
  <c r="AG140"/>
  <c r="AG148"/>
  <c r="AG153"/>
  <c r="AG157"/>
  <c r="AG161"/>
  <c r="AG167"/>
  <c r="AG171"/>
  <c r="AG175"/>
  <c r="AG179"/>
  <c r="AG183"/>
  <c r="AG188"/>
  <c r="AG193"/>
  <c r="AG33"/>
  <c r="AG40"/>
  <c r="AG44"/>
  <c r="AG60"/>
  <c r="AG68"/>
  <c r="AG76"/>
  <c r="AG83"/>
  <c r="AG89"/>
  <c r="AG99"/>
  <c r="AG111"/>
  <c r="AG115"/>
  <c r="AG123"/>
  <c r="AG134"/>
  <c r="AG142"/>
  <c r="AG150"/>
  <c r="AG163"/>
  <c r="AG169"/>
  <c r="AG177"/>
  <c r="AG190"/>
  <c r="AG6"/>
  <c r="AG10"/>
  <c r="AG14"/>
  <c r="AG19"/>
  <c r="AG23"/>
  <c r="AG29"/>
  <c r="AG36"/>
  <c r="AG39"/>
  <c r="AG43"/>
  <c r="AG47"/>
  <c r="AG52"/>
  <c r="AG56"/>
  <c r="AG59"/>
  <c r="AG63"/>
  <c r="AG67"/>
  <c r="AG71"/>
  <c r="AG78"/>
  <c r="AG82"/>
  <c r="AG85"/>
  <c r="AG98"/>
  <c r="AG102"/>
  <c r="AG106"/>
  <c r="AG110"/>
  <c r="AG114"/>
  <c r="AG118"/>
  <c r="AG121"/>
  <c r="AG126"/>
  <c r="AG133"/>
  <c r="AG137"/>
  <c r="AG141"/>
  <c r="AG145"/>
  <c r="AG154"/>
  <c r="AG159"/>
  <c r="AG162"/>
  <c r="AG168"/>
  <c r="AG172"/>
  <c r="AG176"/>
  <c r="AG185"/>
  <c r="AG189"/>
  <c r="AG7"/>
  <c r="AG24"/>
  <c r="AG30"/>
  <c r="AG49"/>
  <c r="AG53"/>
  <c r="AG64"/>
  <c r="AG72"/>
  <c r="AG79"/>
  <c r="AG86"/>
  <c r="AG92"/>
  <c r="AG103"/>
  <c r="AG107"/>
  <c r="AG119"/>
  <c r="AG130"/>
  <c r="AG138"/>
  <c r="AG146"/>
  <c r="AG155"/>
  <c r="AG165"/>
  <c r="AG181"/>
  <c r="AG186"/>
  <c r="BH3" i="24"/>
  <c r="BG3"/>
  <c r="BT1"/>
  <c r="BF3"/>
  <c r="BI514" l="1"/>
  <c r="BI410"/>
  <c r="BI895"/>
  <c r="BI891"/>
  <c r="BI887"/>
  <c r="BI883"/>
  <c r="BI100"/>
  <c r="BI879"/>
  <c r="BI117"/>
  <c r="BI970"/>
  <c r="BI962"/>
  <c r="BI944"/>
  <c r="BI459"/>
  <c r="BI326"/>
  <c r="BI161"/>
  <c r="BI93"/>
  <c r="BI582"/>
  <c r="BI537"/>
  <c r="BI501"/>
  <c r="BI491"/>
  <c r="BI778"/>
  <c r="BI159"/>
  <c r="BI455"/>
  <c r="BI756"/>
  <c r="BI450"/>
  <c r="BI946"/>
  <c r="BI943"/>
  <c r="BI890"/>
  <c r="BI442"/>
  <c r="BI522"/>
  <c r="BI460"/>
  <c r="BI862"/>
  <c r="BI857"/>
  <c r="BI690"/>
  <c r="BI597"/>
  <c r="BI192"/>
  <c r="BI951"/>
  <c r="BI685"/>
  <c r="BI377"/>
  <c r="BI358"/>
  <c r="BI339"/>
  <c r="BI282"/>
  <c r="BI984"/>
  <c r="BI955"/>
  <c r="BI925"/>
  <c r="BI921"/>
  <c r="BI917"/>
  <c r="BI154"/>
  <c r="BI121"/>
  <c r="BI454"/>
  <c r="BI760"/>
  <c r="BI258"/>
  <c r="BI980"/>
  <c r="BI940"/>
  <c r="BI936"/>
  <c r="BI932"/>
  <c r="BI235"/>
  <c r="BI77"/>
  <c r="BI278"/>
  <c r="BI316"/>
  <c r="BI587"/>
  <c r="BI389"/>
  <c r="BI350"/>
  <c r="BI331"/>
  <c r="BI978"/>
  <c r="BI686"/>
  <c r="BI602"/>
  <c r="BI542"/>
  <c r="BI518"/>
  <c r="BI307"/>
  <c r="BI222"/>
  <c r="BI657"/>
  <c r="BI415"/>
  <c r="BI785"/>
  <c r="BI753"/>
  <c r="BI622"/>
  <c r="BI755"/>
  <c r="BI573"/>
  <c r="BI563"/>
  <c r="BI464"/>
  <c r="BI458"/>
  <c r="BI433"/>
  <c r="BI244"/>
  <c r="BI240"/>
  <c r="BI731"/>
  <c r="BI371"/>
  <c r="BI101"/>
  <c r="BI74"/>
  <c r="BI865"/>
  <c r="BI885"/>
  <c r="BI869"/>
  <c r="BI868"/>
  <c r="BI569"/>
  <c r="BI418"/>
  <c r="BI400"/>
  <c r="BI207"/>
  <c r="BI758"/>
  <c r="BI666"/>
  <c r="BI254"/>
  <c r="BI837"/>
  <c r="BI819"/>
  <c r="BI812"/>
  <c r="BI468"/>
  <c r="BI361"/>
  <c r="BI342"/>
  <c r="BI113"/>
  <c r="BI102"/>
  <c r="BI359"/>
  <c r="BI591"/>
  <c r="BI838"/>
  <c r="BI791"/>
  <c r="BI711"/>
  <c r="BI416"/>
  <c r="BI394"/>
  <c r="BI340"/>
  <c r="BI321"/>
  <c r="BI304"/>
  <c r="BI234"/>
  <c r="BI176"/>
  <c r="BI73"/>
  <c r="BI801"/>
  <c r="BI771"/>
  <c r="BI120"/>
  <c r="BI311"/>
  <c r="BI777"/>
  <c r="BI548"/>
  <c r="BI528"/>
  <c r="BI509"/>
  <c r="BI457"/>
  <c r="BI979"/>
  <c r="BI861"/>
  <c r="BI842"/>
  <c r="BI232"/>
  <c r="BI201"/>
  <c r="BI158"/>
  <c r="BI147"/>
  <c r="BI105"/>
  <c r="BI462"/>
  <c r="BI366"/>
  <c r="BI348"/>
  <c r="BI110"/>
  <c r="BI381"/>
  <c r="BI964"/>
  <c r="BI959"/>
  <c r="BI901"/>
  <c r="BI585"/>
  <c r="BI486"/>
  <c r="BI717"/>
  <c r="BI699"/>
  <c r="BI610"/>
  <c r="BI565"/>
  <c r="BI549"/>
  <c r="BI525"/>
  <c r="BI513"/>
  <c r="BI444"/>
  <c r="BI420"/>
  <c r="BI373"/>
  <c r="BI345"/>
  <c r="BI206"/>
  <c r="BI134"/>
  <c r="BI57"/>
  <c r="BI691"/>
  <c r="BI594"/>
  <c r="BI992"/>
  <c r="BI860"/>
  <c r="BI856"/>
  <c r="BI845"/>
  <c r="BI844"/>
  <c r="BI822"/>
  <c r="BI694"/>
  <c r="BI620"/>
  <c r="BI477"/>
  <c r="BI246"/>
  <c r="BI463"/>
  <c r="BI423"/>
  <c r="BI295"/>
  <c r="BI447"/>
  <c r="BI351"/>
  <c r="BI614"/>
  <c r="BI61"/>
  <c r="BI701"/>
  <c r="BI684"/>
  <c r="BI571"/>
  <c r="BI531"/>
  <c r="BI515"/>
  <c r="BI466"/>
  <c r="BI72"/>
  <c r="BI754"/>
  <c r="BI682"/>
  <c r="BI315"/>
  <c r="BI831"/>
  <c r="BI828"/>
  <c r="BI814"/>
  <c r="BI811"/>
  <c r="BI453"/>
  <c r="BI277"/>
  <c r="BI69"/>
  <c r="BI64"/>
  <c r="BI131"/>
  <c r="BI335"/>
  <c r="BI487"/>
  <c r="BI578"/>
  <c r="BI476"/>
  <c r="BI470"/>
  <c r="BI424"/>
  <c r="BI408"/>
  <c r="BI392"/>
  <c r="BI976"/>
  <c r="BI367"/>
  <c r="BI215"/>
  <c r="BI779"/>
  <c r="BI595"/>
  <c r="BI505"/>
  <c r="BI488"/>
  <c r="BI428"/>
  <c r="BI412"/>
  <c r="BI396"/>
  <c r="BI362"/>
  <c r="BI346"/>
  <c r="BI285"/>
  <c r="BI256"/>
  <c r="BI189"/>
  <c r="BI646"/>
  <c r="BI634"/>
  <c r="BI626"/>
  <c r="BI609"/>
  <c r="BI598"/>
  <c r="BI352"/>
  <c r="BI228"/>
  <c r="BI90"/>
  <c r="BI70"/>
  <c r="BI882"/>
  <c r="BI855"/>
  <c r="BI834"/>
  <c r="BI832"/>
  <c r="BI815"/>
  <c r="BI774"/>
  <c r="BI678"/>
  <c r="BI630"/>
  <c r="BI593"/>
  <c r="BI529"/>
  <c r="BI473"/>
  <c r="BI446"/>
  <c r="BI242"/>
  <c r="BI230"/>
  <c r="BI126"/>
  <c r="BI108"/>
  <c r="BI85"/>
  <c r="BI639"/>
  <c r="BI688"/>
  <c r="BI663"/>
  <c r="BI508"/>
  <c r="BI492"/>
  <c r="BI401"/>
  <c r="BI314"/>
  <c r="BI281"/>
  <c r="BI712"/>
  <c r="BI83"/>
  <c r="BI884"/>
  <c r="BI870"/>
  <c r="BI255"/>
  <c r="BI776"/>
  <c r="BI763"/>
  <c r="BI696"/>
  <c r="BI638"/>
  <c r="BI581"/>
  <c r="BI545"/>
  <c r="BI456"/>
  <c r="BI280"/>
  <c r="BI196"/>
  <c r="BI710"/>
  <c r="BI588"/>
  <c r="BI512"/>
  <c r="BI496"/>
  <c r="BI480"/>
  <c r="BI141"/>
  <c r="BI439"/>
  <c r="BI800"/>
  <c r="BI65"/>
  <c r="BI989"/>
  <c r="BI985"/>
  <c r="BI386"/>
  <c r="BI353"/>
  <c r="BI220"/>
  <c r="BI209"/>
  <c r="BI202"/>
  <c r="BI297"/>
  <c r="BI291"/>
  <c r="BI257"/>
  <c r="BI225"/>
  <c r="BI407"/>
  <c r="BI399"/>
  <c r="BI79"/>
  <c r="BI575"/>
  <c r="BI383"/>
  <c r="BI107"/>
  <c r="BI87"/>
  <c r="BI897"/>
  <c r="BI721"/>
  <c r="BI479"/>
  <c r="BI303"/>
  <c r="BI271"/>
  <c r="BI803"/>
  <c r="BI766"/>
  <c r="BI653"/>
  <c r="BI601"/>
  <c r="BI493"/>
  <c r="BI489"/>
  <c r="BI299"/>
  <c r="BI294"/>
  <c r="BI259"/>
  <c r="BI211"/>
  <c r="BI759"/>
  <c r="BI752"/>
  <c r="BI740"/>
  <c r="BI735"/>
  <c r="BI357"/>
  <c r="BI337"/>
  <c r="BI253"/>
  <c r="BI210"/>
  <c r="BI208"/>
  <c r="BI155"/>
  <c r="BI124"/>
  <c r="BI881"/>
  <c r="BI780"/>
  <c r="BI652"/>
  <c r="BI636"/>
  <c r="BI566"/>
  <c r="BI478"/>
  <c r="BI474"/>
  <c r="BI440"/>
  <c r="BI279"/>
  <c r="BI973"/>
  <c r="BI972"/>
  <c r="BI969"/>
  <c r="BI939"/>
  <c r="BI935"/>
  <c r="BI931"/>
  <c r="BI909"/>
  <c r="BI906"/>
  <c r="BI905"/>
  <c r="BI898"/>
  <c r="BI893"/>
  <c r="BI889"/>
  <c r="BI880"/>
  <c r="BI872"/>
  <c r="BI858"/>
  <c r="BI827"/>
  <c r="BI826"/>
  <c r="BI821"/>
  <c r="BI816"/>
  <c r="BI809"/>
  <c r="BI802"/>
  <c r="BI793"/>
  <c r="BI768"/>
  <c r="BI715"/>
  <c r="BI681"/>
  <c r="BI660"/>
  <c r="BI648"/>
  <c r="BI618"/>
  <c r="BI608"/>
  <c r="BI574"/>
  <c r="BI561"/>
  <c r="BI550"/>
  <c r="BI506"/>
  <c r="BI425"/>
  <c r="BI404"/>
  <c r="BI379"/>
  <c r="BI372"/>
  <c r="BI322"/>
  <c r="BI136"/>
  <c r="BI191"/>
  <c r="BI679"/>
  <c r="BI605"/>
  <c r="BI570"/>
  <c r="BI481"/>
  <c r="BI475"/>
  <c r="BI360"/>
  <c r="BI332"/>
  <c r="BI157"/>
  <c r="BI146"/>
  <c r="BI89"/>
  <c r="BI788"/>
  <c r="BI554"/>
  <c r="BI536"/>
  <c r="BI520"/>
  <c r="BI414"/>
  <c r="BI310"/>
  <c r="BI306"/>
  <c r="BI218"/>
  <c r="BI109"/>
  <c r="BI567"/>
  <c r="BI99"/>
  <c r="BI794"/>
  <c r="BI789"/>
  <c r="BI722"/>
  <c r="BI716"/>
  <c r="BI677"/>
  <c r="BI589"/>
  <c r="BI533"/>
  <c r="BI469"/>
  <c r="BI435"/>
  <c r="BI417"/>
  <c r="BI344"/>
  <c r="BI320"/>
  <c r="BI292"/>
  <c r="BI273"/>
  <c r="BI237"/>
  <c r="BI112"/>
  <c r="BI375"/>
  <c r="BI991"/>
  <c r="BI987"/>
  <c r="BI983"/>
  <c r="BI975"/>
  <c r="BI960"/>
  <c r="BI927"/>
  <c r="BI923"/>
  <c r="BI919"/>
  <c r="BI915"/>
  <c r="BI903"/>
  <c r="BI899"/>
  <c r="BI894"/>
  <c r="BI888"/>
  <c r="BI841"/>
  <c r="BI810"/>
  <c r="BI786"/>
  <c r="BI579"/>
  <c r="BI449"/>
  <c r="BI283"/>
  <c r="BI212"/>
  <c r="BI185"/>
  <c r="BI182"/>
  <c r="BI173"/>
  <c r="BI153"/>
  <c r="BI67"/>
  <c r="BI63"/>
  <c r="BI615"/>
  <c r="BI772"/>
  <c r="BI741"/>
  <c r="BI724"/>
  <c r="BI472"/>
  <c r="BI467"/>
  <c r="BI451"/>
  <c r="BI426"/>
  <c r="BI402"/>
  <c r="BI380"/>
  <c r="BI363"/>
  <c r="BI284"/>
  <c r="BI190"/>
  <c r="BI164"/>
  <c r="BI148"/>
  <c r="BI116"/>
  <c r="BI343"/>
  <c r="BI945"/>
  <c r="BI798"/>
  <c r="BI792"/>
  <c r="BI706"/>
  <c r="BI616"/>
  <c r="BI606"/>
  <c r="BI556"/>
  <c r="BI546"/>
  <c r="BI540"/>
  <c r="BI526"/>
  <c r="BI524"/>
  <c r="BI500"/>
  <c r="BI484"/>
  <c r="BI436"/>
  <c r="BI419"/>
  <c r="BI174"/>
  <c r="BI94"/>
  <c r="BI797"/>
  <c r="BI727"/>
  <c r="BI347"/>
  <c r="BI241"/>
  <c r="BI81"/>
  <c r="BI971"/>
  <c r="BI963"/>
  <c r="BI954"/>
  <c r="BI886"/>
  <c r="BI876"/>
  <c r="BI875"/>
  <c r="BI843"/>
  <c r="BI590"/>
  <c r="BI482"/>
  <c r="BI438"/>
  <c r="BI929"/>
  <c r="BI111"/>
  <c r="BI139"/>
  <c r="BI103"/>
  <c r="BI787"/>
  <c r="BI703"/>
  <c r="BI592"/>
  <c r="BI977"/>
  <c r="BI670"/>
  <c r="BI644"/>
  <c r="BI628"/>
  <c r="BI577"/>
  <c r="BI558"/>
  <c r="BI553"/>
  <c r="BI534"/>
  <c r="BI517"/>
  <c r="BI502"/>
  <c r="BI430"/>
  <c r="BI370"/>
  <c r="BI368"/>
  <c r="BI349"/>
  <c r="BI308"/>
  <c r="BI270"/>
  <c r="BI238"/>
  <c r="BI219"/>
  <c r="BI203"/>
  <c r="BI172"/>
  <c r="BI142"/>
  <c r="BI125"/>
  <c r="BI104"/>
  <c r="BI84"/>
  <c r="BI68"/>
  <c r="BI961"/>
  <c r="BI804"/>
  <c r="BI795"/>
  <c r="BI767"/>
  <c r="BI765"/>
  <c r="BI762"/>
  <c r="BI757"/>
  <c r="BI747"/>
  <c r="BI744"/>
  <c r="BI671"/>
  <c r="BI637"/>
  <c r="BI604"/>
  <c r="BI544"/>
  <c r="BI403"/>
  <c r="BI369"/>
  <c r="BI365"/>
  <c r="BI298"/>
  <c r="BI293"/>
  <c r="BI276"/>
  <c r="BI268"/>
  <c r="BI221"/>
  <c r="BI193"/>
  <c r="BI186"/>
  <c r="BI165"/>
  <c r="BI152"/>
  <c r="BI133"/>
  <c r="BI114"/>
  <c r="BI183"/>
  <c r="BI836"/>
  <c r="BI773"/>
  <c r="BI662"/>
  <c r="BI643"/>
  <c r="BI621"/>
  <c r="BI603"/>
  <c r="BI586"/>
  <c r="BI580"/>
  <c r="BI552"/>
  <c r="BI796"/>
  <c r="BI751"/>
  <c r="BI745"/>
  <c r="BI732"/>
  <c r="BI658"/>
  <c r="BI562"/>
  <c r="BI521"/>
  <c r="BI507"/>
  <c r="BI398"/>
  <c r="BI388"/>
  <c r="BI355"/>
  <c r="BI290"/>
  <c r="BI266"/>
  <c r="BI250"/>
  <c r="BI130"/>
  <c r="BI599"/>
  <c r="BI471"/>
  <c r="BI115"/>
  <c r="BI839"/>
  <c r="BI749"/>
  <c r="BI659"/>
  <c r="BI384"/>
  <c r="BI374"/>
  <c r="BI354"/>
  <c r="BI341"/>
  <c r="BI323"/>
  <c r="BI318"/>
  <c r="BI302"/>
  <c r="BI289"/>
  <c r="BI272"/>
  <c r="BI178"/>
  <c r="BI168"/>
  <c r="BI149"/>
  <c r="BI137"/>
  <c r="BI98"/>
  <c r="BI66"/>
  <c r="BI62"/>
  <c r="BI56"/>
  <c r="BI702"/>
  <c r="BI669"/>
  <c r="BI541"/>
  <c r="BI538"/>
  <c r="BI516"/>
  <c r="BI485"/>
  <c r="BI465"/>
  <c r="BI427"/>
  <c r="BI411"/>
  <c r="BI385"/>
  <c r="BI317"/>
  <c r="BI275"/>
  <c r="BI262"/>
  <c r="BI226"/>
  <c r="BI194"/>
  <c r="BI150"/>
  <c r="BI138"/>
  <c r="BI775"/>
  <c r="BI725"/>
  <c r="BI680"/>
  <c r="BI627"/>
  <c r="BI530"/>
  <c r="BI378"/>
  <c r="BI328"/>
  <c r="BI260"/>
  <c r="BI128"/>
  <c r="BI88"/>
  <c r="BI770"/>
  <c r="BI742"/>
  <c r="BI572"/>
  <c r="BI96"/>
  <c r="BI214"/>
  <c r="BI198"/>
  <c r="BI195"/>
  <c r="BI177"/>
  <c r="BI163"/>
  <c r="BI97"/>
  <c r="BI123"/>
  <c r="BI504"/>
  <c r="BI448"/>
  <c r="BI432"/>
  <c r="BI422"/>
  <c r="BI387"/>
  <c r="BI364"/>
  <c r="BI324"/>
  <c r="BI305"/>
  <c r="BI300"/>
  <c r="BI267"/>
  <c r="BI224"/>
  <c r="BI129"/>
  <c r="BI60"/>
  <c r="BI151"/>
  <c r="BI988"/>
  <c r="BI967"/>
  <c r="BI958"/>
  <c r="BI957"/>
  <c r="BI956"/>
  <c r="BI953"/>
  <c r="BI952"/>
  <c r="BI948"/>
  <c r="BI942"/>
  <c r="BI941"/>
  <c r="BI938"/>
  <c r="BI937"/>
  <c r="BI934"/>
  <c r="BI933"/>
  <c r="BI930"/>
  <c r="BI928"/>
  <c r="BI924"/>
  <c r="BI920"/>
  <c r="BI916"/>
  <c r="BI911"/>
  <c r="BI907"/>
  <c r="BI900"/>
  <c r="BI864"/>
  <c r="BI852"/>
  <c r="BI835"/>
  <c r="BI824"/>
  <c r="BI818"/>
  <c r="BI734"/>
  <c r="BI730"/>
  <c r="BI700"/>
  <c r="BI668"/>
  <c r="BI651"/>
  <c r="BI642"/>
  <c r="BI625"/>
  <c r="BI510"/>
  <c r="BI434"/>
  <c r="BI409"/>
  <c r="BI395"/>
  <c r="BI382"/>
  <c r="BI376"/>
  <c r="BI356"/>
  <c r="BI338"/>
  <c r="BI330"/>
  <c r="BI288"/>
  <c r="BI269"/>
  <c r="BI205"/>
  <c r="BI180"/>
  <c r="BI166"/>
  <c r="BI122"/>
  <c r="BI92"/>
  <c r="BI319"/>
  <c r="BI913"/>
  <c r="BI607"/>
  <c r="BI498"/>
  <c r="BI494"/>
  <c r="BI490"/>
  <c r="BI452"/>
  <c r="BI443"/>
  <c r="BI406"/>
  <c r="BI393"/>
  <c r="BI333"/>
  <c r="BI296"/>
  <c r="BI286"/>
  <c r="BI106"/>
  <c r="BI86"/>
  <c r="BI990"/>
  <c r="BI986"/>
  <c r="BI968"/>
  <c r="BI949"/>
  <c r="BI947"/>
  <c r="BI926"/>
  <c r="BI922"/>
  <c r="BI918"/>
  <c r="BI914"/>
  <c r="BI912"/>
  <c r="BI908"/>
  <c r="BI904"/>
  <c r="BI896"/>
  <c r="BI892"/>
  <c r="BI877"/>
  <c r="BI874"/>
  <c r="BI873"/>
  <c r="BI851"/>
  <c r="BI840"/>
  <c r="BI825"/>
  <c r="BI820"/>
  <c r="BI799"/>
  <c r="BI743"/>
  <c r="BI739"/>
  <c r="BI726"/>
  <c r="BI713"/>
  <c r="BI672"/>
  <c r="BI635"/>
  <c r="BI557"/>
  <c r="BI532"/>
  <c r="BI497"/>
  <c r="BI461"/>
  <c r="BI170"/>
  <c r="BI156"/>
  <c r="BI118"/>
  <c r="BI247"/>
  <c r="BI583"/>
  <c r="BI71"/>
  <c r="BI59"/>
  <c r="BI287"/>
  <c r="BI127"/>
  <c r="BI817"/>
  <c r="BI223"/>
  <c r="BI143"/>
  <c r="BI910"/>
  <c r="BI902"/>
  <c r="BI866"/>
  <c r="BI850"/>
  <c r="BI441"/>
  <c r="BI390"/>
  <c r="BI334"/>
  <c r="BI274"/>
  <c r="BI135"/>
  <c r="BI95"/>
  <c r="BI231"/>
  <c r="BI119"/>
  <c r="BI327"/>
  <c r="BI239"/>
  <c r="BI167"/>
  <c r="BI849"/>
  <c r="BI833"/>
  <c r="BI647"/>
  <c r="BI431"/>
  <c r="BI391"/>
  <c r="BI91"/>
  <c r="BI75"/>
  <c r="BI45"/>
  <c r="BI46"/>
  <c r="BI483"/>
  <c r="BI871"/>
  <c r="BI854"/>
  <c r="BI847"/>
  <c r="BI846"/>
  <c r="BI829"/>
  <c r="BI813"/>
  <c r="BI807"/>
  <c r="BI805"/>
  <c r="BI719"/>
  <c r="BI704"/>
  <c r="BI655"/>
  <c r="BI613"/>
  <c r="BI564"/>
  <c r="BI523"/>
  <c r="BI429"/>
  <c r="BI421"/>
  <c r="BI413"/>
  <c r="BI251"/>
  <c r="BI236"/>
  <c r="BI188"/>
  <c r="BI140"/>
  <c r="BI76"/>
  <c r="BI263"/>
  <c r="BI623"/>
  <c r="BI543"/>
  <c r="BI175"/>
  <c r="BI689"/>
  <c r="BI551"/>
  <c r="BI511"/>
  <c r="BI736"/>
  <c r="BI49"/>
  <c r="BI748"/>
  <c r="BI708"/>
  <c r="BI675"/>
  <c r="BI649"/>
  <c r="BI596"/>
  <c r="BI539"/>
  <c r="BI499"/>
  <c r="BI405"/>
  <c r="BI248"/>
  <c r="BI243"/>
  <c r="BI184"/>
  <c r="BI179"/>
  <c r="BI783"/>
  <c r="BI761"/>
  <c r="BI729"/>
  <c r="BI687"/>
  <c r="BI661"/>
  <c r="BI645"/>
  <c r="BI641"/>
  <c r="BI619"/>
  <c r="BI568"/>
  <c r="BI249"/>
  <c r="BI227"/>
  <c r="BI171"/>
  <c r="BI806"/>
  <c r="BI764"/>
  <c r="BI750"/>
  <c r="BI746"/>
  <c r="BI693"/>
  <c r="BI656"/>
  <c r="BI612"/>
  <c r="BI560"/>
  <c r="BI261"/>
  <c r="BI252"/>
  <c r="BI631"/>
  <c r="BI503"/>
  <c r="BI981"/>
  <c r="BI966"/>
  <c r="BI965"/>
  <c r="BI863"/>
  <c r="BI859"/>
  <c r="BI848"/>
  <c r="BI830"/>
  <c r="BI823"/>
  <c r="BI808"/>
  <c r="BI790"/>
  <c r="BI781"/>
  <c r="BI723"/>
  <c r="BI709"/>
  <c r="BI664"/>
  <c r="BI312"/>
  <c r="BI264"/>
  <c r="BI217"/>
  <c r="BI160"/>
  <c r="BI80"/>
  <c r="BI673"/>
  <c r="BI535"/>
  <c r="BI527"/>
  <c r="BI559"/>
  <c r="BI769"/>
  <c r="BI705"/>
  <c r="BI18"/>
  <c r="BI4"/>
  <c r="BI32"/>
  <c r="BI782"/>
  <c r="BI728"/>
  <c r="BI683"/>
  <c r="BI640"/>
  <c r="BI633"/>
  <c r="BI437"/>
  <c r="BI336"/>
  <c r="BI216"/>
  <c r="BI187"/>
  <c r="BI169"/>
  <c r="BI78"/>
  <c r="BI733"/>
  <c r="BI718"/>
  <c r="BI714"/>
  <c r="BI698"/>
  <c r="BI692"/>
  <c r="BI667"/>
  <c r="BI624"/>
  <c r="BI584"/>
  <c r="BI445"/>
  <c r="BI265"/>
  <c r="BI213"/>
  <c r="BI204"/>
  <c r="BI181"/>
  <c r="BI144"/>
  <c r="BI82"/>
  <c r="BI737"/>
  <c r="BI784"/>
  <c r="BI738"/>
  <c r="BI697"/>
  <c r="BI397"/>
  <c r="BI233"/>
  <c r="BI982"/>
  <c r="BI974"/>
  <c r="BI950"/>
  <c r="BI313"/>
  <c r="BI229"/>
  <c r="BI200"/>
  <c r="BI720"/>
  <c r="BI695"/>
  <c r="BI676"/>
  <c r="BI654"/>
  <c r="BI650"/>
  <c r="BI632"/>
  <c r="BI611"/>
  <c r="BI600"/>
  <c r="BI197"/>
  <c r="BI162"/>
  <c r="BI707"/>
  <c r="BI674"/>
  <c r="BI665"/>
  <c r="BI629"/>
  <c r="BI617"/>
  <c r="BI576"/>
  <c r="BI555"/>
  <c r="BI329"/>
  <c r="BI309"/>
  <c r="BI245"/>
  <c r="BI878"/>
  <c r="BI867"/>
  <c r="BI853"/>
  <c r="BI547"/>
  <c r="BI325"/>
  <c r="BI301"/>
  <c r="BI145"/>
  <c r="BI132"/>
  <c r="BI58"/>
  <c r="BI199"/>
  <c r="BI495"/>
  <c r="BI519"/>
  <c r="BI20"/>
  <c r="BI54"/>
  <c r="BI40"/>
  <c r="BI43"/>
  <c r="BI41"/>
  <c r="BI28"/>
  <c r="BI25"/>
  <c r="BI9"/>
  <c r="BI13"/>
  <c r="BI22"/>
  <c r="BI27"/>
  <c r="BI29"/>
  <c r="BI6"/>
  <c r="BI53"/>
  <c r="BI47"/>
  <c r="BI39"/>
  <c r="BI37"/>
  <c r="BI34"/>
  <c r="BI23"/>
  <c r="BI21"/>
  <c r="BI17"/>
  <c r="BI7"/>
  <c r="BI5"/>
  <c r="BI38"/>
  <c r="BI33"/>
  <c r="BI35"/>
  <c r="BI15"/>
  <c r="BI11"/>
  <c r="BI55"/>
  <c r="BI36"/>
  <c r="BI31"/>
  <c r="BI26"/>
  <c r="BI24"/>
  <c r="BI19"/>
  <c r="BI51"/>
  <c r="BI10"/>
  <c r="BI48"/>
  <c r="BI44"/>
  <c r="BI30"/>
  <c r="BI16"/>
  <c r="BI8"/>
  <c r="BI50"/>
  <c r="BI42"/>
  <c r="BI14"/>
  <c r="BI12"/>
  <c r="BI52"/>
  <c r="BI3"/>
  <c r="M216" i="14"/>
  <c r="L216"/>
  <c r="K216"/>
  <c r="J216"/>
  <c r="H216"/>
  <c r="G216"/>
  <c r="F216"/>
  <c r="E216"/>
  <c r="D216"/>
  <c r="BJ3" i="24" l="1"/>
  <c r="BJ5"/>
  <c r="BJ8"/>
  <c r="BJ12"/>
  <c r="BJ7"/>
  <c r="BJ4"/>
  <c r="BJ6"/>
  <c r="BJ10"/>
  <c r="BJ11"/>
  <c r="BJ9"/>
  <c r="BJ1" l="1"/>
  <c r="M215" i="14" l="1"/>
  <c r="L215"/>
  <c r="K215"/>
  <c r="J215"/>
  <c r="H215"/>
  <c r="G215"/>
  <c r="F215"/>
  <c r="E215"/>
  <c r="D215"/>
  <c r="C215"/>
  <c r="M214" l="1"/>
  <c r="L214"/>
  <c r="K214"/>
  <c r="J214"/>
  <c r="H214"/>
  <c r="G214"/>
  <c r="F214"/>
  <c r="E214"/>
  <c r="D214"/>
  <c r="C214"/>
  <c r="M213" l="1"/>
  <c r="L213"/>
  <c r="K213"/>
  <c r="J213"/>
  <c r="H213"/>
  <c r="G213"/>
  <c r="F213"/>
  <c r="E213"/>
  <c r="D213"/>
  <c r="C213"/>
  <c r="S137" i="33" l="1"/>
  <c r="AL137" s="1"/>
  <c r="AA137"/>
  <c r="AB137" s="1"/>
  <c r="AD137"/>
  <c r="S46"/>
  <c r="AL46" s="1"/>
  <c r="AA46"/>
  <c r="AB46" s="1"/>
  <c r="AD46"/>
  <c r="S38"/>
  <c r="AL38" s="1"/>
  <c r="AA38"/>
  <c r="AB38" s="1"/>
  <c r="AD38"/>
  <c r="S65"/>
  <c r="AL65" s="1"/>
  <c r="AA65"/>
  <c r="AB65" s="1"/>
  <c r="AD65"/>
  <c r="S13"/>
  <c r="AL13" s="1"/>
  <c r="AA13"/>
  <c r="AB13" s="1"/>
  <c r="AD13"/>
  <c r="S37"/>
  <c r="AL37" s="1"/>
  <c r="AA37"/>
  <c r="AB37" s="1"/>
  <c r="AD37"/>
  <c r="S44"/>
  <c r="AL44" s="1"/>
  <c r="AA44"/>
  <c r="AB44" s="1"/>
  <c r="AD44"/>
  <c r="S12"/>
  <c r="AL12" s="1"/>
  <c r="AA12"/>
  <c r="AB12" s="1"/>
  <c r="AD12"/>
  <c r="B173" i="31"/>
  <c r="B174"/>
  <c r="B175"/>
  <c r="B176"/>
  <c r="B177"/>
  <c r="B178"/>
  <c r="B172"/>
  <c r="M212" i="14"/>
  <c r="L212"/>
  <c r="J212"/>
  <c r="I212"/>
  <c r="H212"/>
  <c r="G212"/>
  <c r="F212"/>
  <c r="E212"/>
  <c r="D212"/>
  <c r="C212"/>
  <c r="M211"/>
  <c r="L211"/>
  <c r="J211"/>
  <c r="I211"/>
  <c r="H211"/>
  <c r="G211"/>
  <c r="F211"/>
  <c r="E211"/>
  <c r="D211"/>
  <c r="C211"/>
  <c r="M210"/>
  <c r="L210"/>
  <c r="J210"/>
  <c r="I210"/>
  <c r="H210"/>
  <c r="G210"/>
  <c r="F210"/>
  <c r="E210"/>
  <c r="D210"/>
  <c r="C210"/>
  <c r="M209"/>
  <c r="L209"/>
  <c r="J209"/>
  <c r="I209"/>
  <c r="G209"/>
  <c r="F209"/>
  <c r="E209"/>
  <c r="D209"/>
  <c r="C209"/>
  <c r="M208"/>
  <c r="L208"/>
  <c r="J208"/>
  <c r="I208"/>
  <c r="H208"/>
  <c r="G208"/>
  <c r="F208"/>
  <c r="E208"/>
  <c r="D208"/>
  <c r="C208"/>
  <c r="M207"/>
  <c r="L207"/>
  <c r="J207"/>
  <c r="I207"/>
  <c r="H207"/>
  <c r="G207"/>
  <c r="F207"/>
  <c r="E207"/>
  <c r="D207"/>
  <c r="C207"/>
  <c r="M206"/>
  <c r="L206"/>
  <c r="J206"/>
  <c r="I206"/>
  <c r="H206"/>
  <c r="G206"/>
  <c r="F206"/>
  <c r="E206"/>
  <c r="D206"/>
  <c r="C206"/>
  <c r="M205"/>
  <c r="L205"/>
  <c r="J205"/>
  <c r="I205"/>
  <c r="H205"/>
  <c r="G205"/>
  <c r="F205"/>
  <c r="E205"/>
  <c r="D205"/>
  <c r="C205"/>
  <c r="S192" i="33"/>
  <c r="AL192" s="1"/>
  <c r="AA192"/>
  <c r="AB192" s="1"/>
  <c r="AD192"/>
  <c r="AE192"/>
  <c r="M204" i="14"/>
  <c r="L204"/>
  <c r="K204"/>
  <c r="J204"/>
  <c r="I204"/>
  <c r="H204"/>
  <c r="G204"/>
  <c r="F204"/>
  <c r="E204"/>
  <c r="D204"/>
  <c r="C204"/>
  <c r="N204" l="1"/>
  <c r="B1" i="38" l="1"/>
  <c r="A1" s="1"/>
  <c r="C1"/>
  <c r="D1"/>
  <c r="E1"/>
  <c r="B2"/>
  <c r="A2" s="1"/>
  <c r="C2"/>
  <c r="D2"/>
  <c r="E2"/>
  <c r="B3"/>
  <c r="A3" s="1"/>
  <c r="C3"/>
  <c r="D3"/>
  <c r="E3"/>
  <c r="B4"/>
  <c r="A4" s="1"/>
  <c r="C4"/>
  <c r="D4"/>
  <c r="E4"/>
  <c r="B5"/>
  <c r="A5" s="1"/>
  <c r="C5"/>
  <c r="D5"/>
  <c r="E5"/>
  <c r="B6"/>
  <c r="A6" s="1"/>
  <c r="C6"/>
  <c r="D6"/>
  <c r="E6"/>
  <c r="B7"/>
  <c r="A7" s="1"/>
  <c r="C7"/>
  <c r="D7"/>
  <c r="E7"/>
  <c r="B8"/>
  <c r="A8" s="1"/>
  <c r="C8"/>
  <c r="AF5" i="33" s="1"/>
  <c r="D8" i="38"/>
  <c r="E8"/>
  <c r="B9"/>
  <c r="A9" s="1"/>
  <c r="C9"/>
  <c r="D9"/>
  <c r="E9"/>
  <c r="B10"/>
  <c r="A10" s="1"/>
  <c r="C10"/>
  <c r="D10"/>
  <c r="E10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B11"/>
  <c r="A11" s="1"/>
  <c r="AU3" i="24" s="1"/>
  <c r="AW3" s="1"/>
  <c r="D11" i="38"/>
  <c r="E11"/>
  <c r="B12"/>
  <c r="A12" s="1"/>
  <c r="AU4" i="24" s="1"/>
  <c r="D12" i="38"/>
  <c r="E12"/>
  <c r="B13"/>
  <c r="A13" s="1"/>
  <c r="AU5" i="24" s="1"/>
  <c r="D13" i="38"/>
  <c r="E13"/>
  <c r="B14"/>
  <c r="A14" s="1"/>
  <c r="AU6" i="24" s="1"/>
  <c r="D14" i="38"/>
  <c r="E14"/>
  <c r="B15"/>
  <c r="A15" s="1"/>
  <c r="AU7" i="24" s="1"/>
  <c r="D15" i="38"/>
  <c r="E15"/>
  <c r="B16"/>
  <c r="A16" s="1"/>
  <c r="AU8" i="24" s="1"/>
  <c r="D16" i="38"/>
  <c r="E16"/>
  <c r="B17"/>
  <c r="A17" s="1"/>
  <c r="AU9" i="24" s="1"/>
  <c r="D17" i="38"/>
  <c r="E17"/>
  <c r="B18"/>
  <c r="A18" s="1"/>
  <c r="AU10" i="24" s="1"/>
  <c r="D18" i="38"/>
  <c r="E18"/>
  <c r="B19"/>
  <c r="A19" s="1"/>
  <c r="AU11" i="24" s="1"/>
  <c r="D19" i="38"/>
  <c r="E19"/>
  <c r="B20"/>
  <c r="A20" s="1"/>
  <c r="AU12" i="24" s="1"/>
  <c r="D20" i="38"/>
  <c r="E20"/>
  <c r="B21"/>
  <c r="A21" s="1"/>
  <c r="AU13" i="24" s="1"/>
  <c r="D21" i="38"/>
  <c r="E21"/>
  <c r="B22"/>
  <c r="A22" s="1"/>
  <c r="AU14" i="24" s="1"/>
  <c r="D22" i="38"/>
  <c r="E22"/>
  <c r="B23"/>
  <c r="A23" s="1"/>
  <c r="AU15" i="24" s="1"/>
  <c r="D23" i="38"/>
  <c r="E23"/>
  <c r="B24"/>
  <c r="A24" s="1"/>
  <c r="AU16" i="24" s="1"/>
  <c r="D24" i="38"/>
  <c r="E24"/>
  <c r="B25"/>
  <c r="A25" s="1"/>
  <c r="AU17" i="24" s="1"/>
  <c r="D25" i="38"/>
  <c r="E25"/>
  <c r="B26"/>
  <c r="A26" s="1"/>
  <c r="AU18" i="24" s="1"/>
  <c r="D26" i="38"/>
  <c r="E26"/>
  <c r="B27"/>
  <c r="A27" s="1"/>
  <c r="AU19" i="24" s="1"/>
  <c r="D27" i="38"/>
  <c r="E27"/>
  <c r="B28"/>
  <c r="A28" s="1"/>
  <c r="AU20" i="24" s="1"/>
  <c r="D28" i="38"/>
  <c r="E28"/>
  <c r="B29"/>
  <c r="A29" s="1"/>
  <c r="AU21" i="24" s="1"/>
  <c r="D29" i="38"/>
  <c r="E29"/>
  <c r="B30"/>
  <c r="A30" s="1"/>
  <c r="AU22" i="24" s="1"/>
  <c r="D30" i="38"/>
  <c r="E30"/>
  <c r="B31"/>
  <c r="A31" s="1"/>
  <c r="AU23" i="24" s="1"/>
  <c r="D31" i="38"/>
  <c r="E31"/>
  <c r="B32"/>
  <c r="A32" s="1"/>
  <c r="AU24" i="24" s="1"/>
  <c r="D32" i="38"/>
  <c r="E32"/>
  <c r="B33"/>
  <c r="A33" s="1"/>
  <c r="AU25" i="24" s="1"/>
  <c r="D33" i="38"/>
  <c r="E33"/>
  <c r="B34"/>
  <c r="A34" s="1"/>
  <c r="AU26" i="24" s="1"/>
  <c r="D34" i="38"/>
  <c r="E34"/>
  <c r="B35"/>
  <c r="A35" s="1"/>
  <c r="AU27" i="24" s="1"/>
  <c r="D35" i="38"/>
  <c r="E35"/>
  <c r="B36"/>
  <c r="A36" s="1"/>
  <c r="AU28" i="24" s="1"/>
  <c r="D36" i="38"/>
  <c r="E36"/>
  <c r="B37"/>
  <c r="A37" s="1"/>
  <c r="AU29" i="24" s="1"/>
  <c r="D37" i="38"/>
  <c r="E37"/>
  <c r="B38"/>
  <c r="A38" s="1"/>
  <c r="AU30" i="24" s="1"/>
  <c r="D38" i="38"/>
  <c r="E38"/>
  <c r="B39"/>
  <c r="A39" s="1"/>
  <c r="AU31" i="24" s="1"/>
  <c r="D39" i="38"/>
  <c r="E39"/>
  <c r="B40"/>
  <c r="A40" s="1"/>
  <c r="AU32" i="24" s="1"/>
  <c r="D40" i="38"/>
  <c r="E40"/>
  <c r="B41"/>
  <c r="A41" s="1"/>
  <c r="AU33" i="24" s="1"/>
  <c r="D41" i="38"/>
  <c r="E41"/>
  <c r="B42"/>
  <c r="A42" s="1"/>
  <c r="AU34" i="24" s="1"/>
  <c r="D42" i="38"/>
  <c r="E42"/>
  <c r="B43"/>
  <c r="A43" s="1"/>
  <c r="AU35" i="24" s="1"/>
  <c r="D43" i="38"/>
  <c r="E43"/>
  <c r="B44"/>
  <c r="A44" s="1"/>
  <c r="AU36" i="24" s="1"/>
  <c r="D44" i="38"/>
  <c r="E44"/>
  <c r="B45"/>
  <c r="A45" s="1"/>
  <c r="AU37" i="24" s="1"/>
  <c r="D45" i="38"/>
  <c r="E45"/>
  <c r="B46"/>
  <c r="A46" s="1"/>
  <c r="AU38" i="24" s="1"/>
  <c r="D46" i="38"/>
  <c r="E46"/>
  <c r="B47"/>
  <c r="A47" s="1"/>
  <c r="AU39" i="24" s="1"/>
  <c r="D47" i="38"/>
  <c r="E47"/>
  <c r="B48"/>
  <c r="A48" s="1"/>
  <c r="AU40" i="24" s="1"/>
  <c r="D48" i="38"/>
  <c r="E48"/>
  <c r="B49"/>
  <c r="A49" s="1"/>
  <c r="AU41" i="24" s="1"/>
  <c r="D49" i="38"/>
  <c r="E49"/>
  <c r="B50"/>
  <c r="A50" s="1"/>
  <c r="AU42" i="24" s="1"/>
  <c r="D50" i="38"/>
  <c r="E50"/>
  <c r="B51"/>
  <c r="A51" s="1"/>
  <c r="AU43" i="24" s="1"/>
  <c r="D51" i="38"/>
  <c r="E51"/>
  <c r="B52"/>
  <c r="A52" s="1"/>
  <c r="AU44" i="24" s="1"/>
  <c r="D52" i="38"/>
  <c r="E52"/>
  <c r="B53"/>
  <c r="A53" s="1"/>
  <c r="AU45" i="24" s="1"/>
  <c r="D53" i="38"/>
  <c r="E53"/>
  <c r="B54"/>
  <c r="A54" s="1"/>
  <c r="AU46" i="24" s="1"/>
  <c r="D54" i="38"/>
  <c r="E54"/>
  <c r="B55"/>
  <c r="A55" s="1"/>
  <c r="AU47" i="24" s="1"/>
  <c r="D55" i="38"/>
  <c r="E55"/>
  <c r="B56"/>
  <c r="A56" s="1"/>
  <c r="AU48" i="24" s="1"/>
  <c r="D56" i="38"/>
  <c r="E56"/>
  <c r="B57"/>
  <c r="A57" s="1"/>
  <c r="AU49" i="24" s="1"/>
  <c r="D57" i="38"/>
  <c r="E57"/>
  <c r="B58"/>
  <c r="A58" s="1"/>
  <c r="AU50" i="24" s="1"/>
  <c r="D58" i="38"/>
  <c r="E58"/>
  <c r="B59"/>
  <c r="A59" s="1"/>
  <c r="AU51" i="24" s="1"/>
  <c r="D59" i="38"/>
  <c r="E59"/>
  <c r="B60"/>
  <c r="A60" s="1"/>
  <c r="AU52" i="24" s="1"/>
  <c r="D60" i="38"/>
  <c r="E60"/>
  <c r="B61"/>
  <c r="A61" s="1"/>
  <c r="AU53" i="24" s="1"/>
  <c r="D61" i="38"/>
  <c r="E61"/>
  <c r="B62"/>
  <c r="A62" s="1"/>
  <c r="AU54" i="24" s="1"/>
  <c r="D62" i="38"/>
  <c r="E62"/>
  <c r="B63"/>
  <c r="A63" s="1"/>
  <c r="AU55" i="24" s="1"/>
  <c r="D63" i="38"/>
  <c r="E63"/>
  <c r="B64"/>
  <c r="A64" s="1"/>
  <c r="AU56" i="24" s="1"/>
  <c r="D64" i="38"/>
  <c r="E64"/>
  <c r="B65"/>
  <c r="A65" s="1"/>
  <c r="AU57" i="24" s="1"/>
  <c r="D65" i="38"/>
  <c r="E65"/>
  <c r="B66"/>
  <c r="A66" s="1"/>
  <c r="AU58" i="24" s="1"/>
  <c r="D66" i="38"/>
  <c r="E66"/>
  <c r="B67"/>
  <c r="A67" s="1"/>
  <c r="AU59" i="24" s="1"/>
  <c r="D67" i="38"/>
  <c r="E67"/>
  <c r="B68"/>
  <c r="A68" s="1"/>
  <c r="AU60" i="24" s="1"/>
  <c r="D68" i="38"/>
  <c r="E68"/>
  <c r="B69"/>
  <c r="A69" s="1"/>
  <c r="AU61" i="24" s="1"/>
  <c r="D69" i="38"/>
  <c r="E69"/>
  <c r="B70"/>
  <c r="A70" s="1"/>
  <c r="AU62" i="24" s="1"/>
  <c r="D70" i="38"/>
  <c r="E70"/>
  <c r="B71"/>
  <c r="A71" s="1"/>
  <c r="AU63" i="24" s="1"/>
  <c r="D71" i="38"/>
  <c r="E71"/>
  <c r="B72"/>
  <c r="A72" s="1"/>
  <c r="AU64" i="24" s="1"/>
  <c r="D72" i="38"/>
  <c r="E72"/>
  <c r="B73"/>
  <c r="A73" s="1"/>
  <c r="AU65" i="24" s="1"/>
  <c r="D73" i="38"/>
  <c r="E73"/>
  <c r="B74"/>
  <c r="A74" s="1"/>
  <c r="AU66" i="24" s="1"/>
  <c r="D74" i="38"/>
  <c r="E74"/>
  <c r="B75"/>
  <c r="A75" s="1"/>
  <c r="AU67" i="24" s="1"/>
  <c r="D75" i="38"/>
  <c r="E75"/>
  <c r="B76"/>
  <c r="A76" s="1"/>
  <c r="AU68" i="24" s="1"/>
  <c r="D76" i="38"/>
  <c r="E76"/>
  <c r="B77"/>
  <c r="A77" s="1"/>
  <c r="AU69" i="24" s="1"/>
  <c r="D77" i="38"/>
  <c r="E77"/>
  <c r="B78"/>
  <c r="A78" s="1"/>
  <c r="AU70" i="24" s="1"/>
  <c r="D78" i="38"/>
  <c r="E78"/>
  <c r="B79"/>
  <c r="A79" s="1"/>
  <c r="AU71" i="24" s="1"/>
  <c r="D79" i="38"/>
  <c r="E79"/>
  <c r="B80"/>
  <c r="A80" s="1"/>
  <c r="AU72" i="24" s="1"/>
  <c r="D80" i="38"/>
  <c r="E80"/>
  <c r="B81"/>
  <c r="A81" s="1"/>
  <c r="AU73" i="24" s="1"/>
  <c r="D81" i="38"/>
  <c r="E81"/>
  <c r="B82"/>
  <c r="A82" s="1"/>
  <c r="AU74" i="24" s="1"/>
  <c r="D82" i="38"/>
  <c r="E82"/>
  <c r="B83"/>
  <c r="A83" s="1"/>
  <c r="AU75" i="24" s="1"/>
  <c r="D83" i="38"/>
  <c r="E83"/>
  <c r="B84"/>
  <c r="A84" s="1"/>
  <c r="AU76" i="24" s="1"/>
  <c r="D84" i="38"/>
  <c r="E84"/>
  <c r="B85"/>
  <c r="A85" s="1"/>
  <c r="AU77" i="24" s="1"/>
  <c r="D85" i="38"/>
  <c r="E85"/>
  <c r="B86"/>
  <c r="A86" s="1"/>
  <c r="AU78" i="24" s="1"/>
  <c r="D86" i="38"/>
  <c r="E86"/>
  <c r="B87"/>
  <c r="A87" s="1"/>
  <c r="AU79" i="24" s="1"/>
  <c r="D87" i="38"/>
  <c r="E87"/>
  <c r="B88"/>
  <c r="A88" s="1"/>
  <c r="AU80" i="24" s="1"/>
  <c r="D88" i="38"/>
  <c r="E88"/>
  <c r="B89"/>
  <c r="A89" s="1"/>
  <c r="AU81" i="24" s="1"/>
  <c r="D89" i="38"/>
  <c r="E89"/>
  <c r="B90"/>
  <c r="A90" s="1"/>
  <c r="AU82" i="24" s="1"/>
  <c r="D90" i="38"/>
  <c r="E90"/>
  <c r="B91"/>
  <c r="A91" s="1"/>
  <c r="AU83" i="24" s="1"/>
  <c r="D91" i="38"/>
  <c r="E91"/>
  <c r="B92"/>
  <c r="A92" s="1"/>
  <c r="AU84" i="24" s="1"/>
  <c r="D92" i="38"/>
  <c r="E92"/>
  <c r="B93"/>
  <c r="A93" s="1"/>
  <c r="AU85" i="24" s="1"/>
  <c r="D93" i="38"/>
  <c r="E93"/>
  <c r="B94"/>
  <c r="A94" s="1"/>
  <c r="AU86" i="24" s="1"/>
  <c r="D94" i="38"/>
  <c r="E94"/>
  <c r="B95"/>
  <c r="A95" s="1"/>
  <c r="AU87" i="24" s="1"/>
  <c r="D95" i="38"/>
  <c r="E95"/>
  <c r="B96"/>
  <c r="A96" s="1"/>
  <c r="AU88" i="24" s="1"/>
  <c r="D96" i="38"/>
  <c r="E96"/>
  <c r="B97"/>
  <c r="A97" s="1"/>
  <c r="AU89" i="24" s="1"/>
  <c r="D97" i="38"/>
  <c r="E97"/>
  <c r="B98"/>
  <c r="A98" s="1"/>
  <c r="AU90" i="24" s="1"/>
  <c r="D98" i="38"/>
  <c r="E98"/>
  <c r="B99"/>
  <c r="A99" s="1"/>
  <c r="AU91" i="24" s="1"/>
  <c r="D99" i="38"/>
  <c r="E99"/>
  <c r="B100"/>
  <c r="A100" s="1"/>
  <c r="AU92" i="24" s="1"/>
  <c r="D100" i="38"/>
  <c r="E100"/>
  <c r="B101"/>
  <c r="A101" s="1"/>
  <c r="AU93" i="24" s="1"/>
  <c r="D101" i="38"/>
  <c r="E101"/>
  <c r="B102"/>
  <c r="A102" s="1"/>
  <c r="AU94" i="24" s="1"/>
  <c r="D102" i="38"/>
  <c r="E102"/>
  <c r="B103"/>
  <c r="A103" s="1"/>
  <c r="AU95" i="24" s="1"/>
  <c r="D103" i="38"/>
  <c r="E103"/>
  <c r="B104"/>
  <c r="A104" s="1"/>
  <c r="AU96" i="24" s="1"/>
  <c r="D104" i="38"/>
  <c r="E104"/>
  <c r="B105"/>
  <c r="A105" s="1"/>
  <c r="AU97" i="24" s="1"/>
  <c r="D105" i="38"/>
  <c r="E105"/>
  <c r="B106"/>
  <c r="A106" s="1"/>
  <c r="AU98" i="24" s="1"/>
  <c r="D106" i="38"/>
  <c r="E106"/>
  <c r="B107"/>
  <c r="A107" s="1"/>
  <c r="AU99" i="24" s="1"/>
  <c r="D107" i="38"/>
  <c r="E107"/>
  <c r="B108"/>
  <c r="A108" s="1"/>
  <c r="AU100" i="24" s="1"/>
  <c r="D108" i="38"/>
  <c r="E108"/>
  <c r="B109"/>
  <c r="A109" s="1"/>
  <c r="AU101" i="24" s="1"/>
  <c r="D109" i="38"/>
  <c r="E109"/>
  <c r="B110"/>
  <c r="A110" s="1"/>
  <c r="AU102" i="24" s="1"/>
  <c r="D110" i="38"/>
  <c r="E110"/>
  <c r="B111"/>
  <c r="A111" s="1"/>
  <c r="AU103" i="24" s="1"/>
  <c r="D111" i="38"/>
  <c r="E111"/>
  <c r="B112"/>
  <c r="A112" s="1"/>
  <c r="AU104" i="24" s="1"/>
  <c r="D112" i="38"/>
  <c r="E112"/>
  <c r="B113"/>
  <c r="A113" s="1"/>
  <c r="AU105" i="24" s="1"/>
  <c r="D113" i="38"/>
  <c r="E113"/>
  <c r="B114"/>
  <c r="A114" s="1"/>
  <c r="AU106" i="24" s="1"/>
  <c r="D114" i="38"/>
  <c r="E114"/>
  <c r="B115"/>
  <c r="A115" s="1"/>
  <c r="AU107" i="24" s="1"/>
  <c r="D115" i="38"/>
  <c r="E115"/>
  <c r="B116"/>
  <c r="A116" s="1"/>
  <c r="AU108" i="24" s="1"/>
  <c r="D116" i="38"/>
  <c r="E116"/>
  <c r="B117"/>
  <c r="A117" s="1"/>
  <c r="AU109" i="24" s="1"/>
  <c r="D117" i="38"/>
  <c r="E117"/>
  <c r="B118"/>
  <c r="A118" s="1"/>
  <c r="AU110" i="24" s="1"/>
  <c r="D118" i="38"/>
  <c r="E118"/>
  <c r="B119"/>
  <c r="A119" s="1"/>
  <c r="AU111" i="24" s="1"/>
  <c r="D119" i="38"/>
  <c r="E119"/>
  <c r="B120"/>
  <c r="A120" s="1"/>
  <c r="AU112" i="24" s="1"/>
  <c r="D120" i="38"/>
  <c r="E120"/>
  <c r="B121"/>
  <c r="A121" s="1"/>
  <c r="AU113" i="24" s="1"/>
  <c r="D121" i="38"/>
  <c r="E121"/>
  <c r="B122"/>
  <c r="A122" s="1"/>
  <c r="AU114" i="24" s="1"/>
  <c r="D122" i="38"/>
  <c r="E122"/>
  <c r="B123"/>
  <c r="A123" s="1"/>
  <c r="AU115" i="24" s="1"/>
  <c r="D123" i="38"/>
  <c r="E123"/>
  <c r="B124"/>
  <c r="A124" s="1"/>
  <c r="AU116" i="24" s="1"/>
  <c r="D124" i="38"/>
  <c r="E124"/>
  <c r="B125"/>
  <c r="A125" s="1"/>
  <c r="AU117" i="24" s="1"/>
  <c r="D125" i="38"/>
  <c r="E125"/>
  <c r="B126"/>
  <c r="A126" s="1"/>
  <c r="AU118" i="24" s="1"/>
  <c r="D126" i="38"/>
  <c r="E126"/>
  <c r="B127"/>
  <c r="A127" s="1"/>
  <c r="AU119" i="24" s="1"/>
  <c r="D127" i="38"/>
  <c r="E127"/>
  <c r="B128"/>
  <c r="A128" s="1"/>
  <c r="AU120" i="24" s="1"/>
  <c r="D128" i="38"/>
  <c r="E128"/>
  <c r="B129"/>
  <c r="A129" s="1"/>
  <c r="AU121" i="24" s="1"/>
  <c r="D129" i="38"/>
  <c r="E129"/>
  <c r="B130"/>
  <c r="A130" s="1"/>
  <c r="AU122" i="24" s="1"/>
  <c r="D130" i="38"/>
  <c r="E130"/>
  <c r="B131"/>
  <c r="A131" s="1"/>
  <c r="AU123" i="24" s="1"/>
  <c r="D131" i="38"/>
  <c r="E131"/>
  <c r="B132"/>
  <c r="A132" s="1"/>
  <c r="AU124" i="24" s="1"/>
  <c r="D132" i="38"/>
  <c r="E132"/>
  <c r="B133"/>
  <c r="A133" s="1"/>
  <c r="AU125" i="24" s="1"/>
  <c r="D133" i="38"/>
  <c r="E133"/>
  <c r="B134"/>
  <c r="A134" s="1"/>
  <c r="AU126" i="24" s="1"/>
  <c r="D134" i="38"/>
  <c r="E134"/>
  <c r="B135"/>
  <c r="A135" s="1"/>
  <c r="AU127" i="24" s="1"/>
  <c r="D135" i="38"/>
  <c r="E135"/>
  <c r="B136"/>
  <c r="A136" s="1"/>
  <c r="AU128" i="24" s="1"/>
  <c r="D136" i="38"/>
  <c r="E136"/>
  <c r="B137"/>
  <c r="A137" s="1"/>
  <c r="AU129" i="24" s="1"/>
  <c r="D137" i="38"/>
  <c r="E137"/>
  <c r="B138"/>
  <c r="A138" s="1"/>
  <c r="AU130" i="24" s="1"/>
  <c r="D138" i="38"/>
  <c r="E138"/>
  <c r="B139"/>
  <c r="A139" s="1"/>
  <c r="AU131" i="24" s="1"/>
  <c r="D139" i="38"/>
  <c r="E139"/>
  <c r="B140"/>
  <c r="A140" s="1"/>
  <c r="AU132" i="24" s="1"/>
  <c r="D140" i="38"/>
  <c r="E140"/>
  <c r="B141"/>
  <c r="A141" s="1"/>
  <c r="AU133" i="24" s="1"/>
  <c r="D141" i="38"/>
  <c r="E141"/>
  <c r="B142"/>
  <c r="A142" s="1"/>
  <c r="AU134" i="24" s="1"/>
  <c r="D142" i="38"/>
  <c r="E142"/>
  <c r="B143"/>
  <c r="A143" s="1"/>
  <c r="AU135" i="24" s="1"/>
  <c r="D143" i="38"/>
  <c r="E143"/>
  <c r="B144"/>
  <c r="A144" s="1"/>
  <c r="AU136" i="24" s="1"/>
  <c r="D144" i="38"/>
  <c r="E144"/>
  <c r="B145"/>
  <c r="A145" s="1"/>
  <c r="AU137" i="24" s="1"/>
  <c r="D145" i="38"/>
  <c r="E145"/>
  <c r="B146"/>
  <c r="A146" s="1"/>
  <c r="AU138" i="24" s="1"/>
  <c r="D146" i="38"/>
  <c r="E146"/>
  <c r="B147"/>
  <c r="A147" s="1"/>
  <c r="AU139" i="24" s="1"/>
  <c r="D147" i="38"/>
  <c r="E147"/>
  <c r="B148"/>
  <c r="A148" s="1"/>
  <c r="AU140" i="24" s="1"/>
  <c r="D148" i="38"/>
  <c r="E148"/>
  <c r="B149"/>
  <c r="A149" s="1"/>
  <c r="AU141" i="24" s="1"/>
  <c r="D149" i="38"/>
  <c r="E149"/>
  <c r="B150"/>
  <c r="A150" s="1"/>
  <c r="AU142" i="24" s="1"/>
  <c r="D150" i="38"/>
  <c r="E150"/>
  <c r="B151"/>
  <c r="A151" s="1"/>
  <c r="AU143" i="24" s="1"/>
  <c r="D151" i="38"/>
  <c r="E151"/>
  <c r="B152"/>
  <c r="A152" s="1"/>
  <c r="AU144" i="24" s="1"/>
  <c r="D152" i="38"/>
  <c r="E152"/>
  <c r="B153"/>
  <c r="A153" s="1"/>
  <c r="AU145" i="24" s="1"/>
  <c r="D153" i="38"/>
  <c r="E153"/>
  <c r="B154"/>
  <c r="A154" s="1"/>
  <c r="AU146" i="24" s="1"/>
  <c r="D154" i="38"/>
  <c r="E154"/>
  <c r="B155"/>
  <c r="A155" s="1"/>
  <c r="AU147" i="24" s="1"/>
  <c r="D155" i="38"/>
  <c r="E155"/>
  <c r="B156"/>
  <c r="A156" s="1"/>
  <c r="AU148" i="24" s="1"/>
  <c r="D156" i="38"/>
  <c r="E156"/>
  <c r="B157"/>
  <c r="A157" s="1"/>
  <c r="AU149" i="24" s="1"/>
  <c r="D157" i="38"/>
  <c r="E157"/>
  <c r="B158"/>
  <c r="A158" s="1"/>
  <c r="AU150" i="24" s="1"/>
  <c r="D158" i="38"/>
  <c r="E158"/>
  <c r="B159"/>
  <c r="A159" s="1"/>
  <c r="AU151" i="24" s="1"/>
  <c r="D159" i="38"/>
  <c r="E159"/>
  <c r="B160"/>
  <c r="A160" s="1"/>
  <c r="AU152" i="24" s="1"/>
  <c r="D160" i="38"/>
  <c r="E160"/>
  <c r="B161"/>
  <c r="A161" s="1"/>
  <c r="AU153" i="24" s="1"/>
  <c r="D161" i="38"/>
  <c r="E161"/>
  <c r="B162"/>
  <c r="A162" s="1"/>
  <c r="AU154" i="24" s="1"/>
  <c r="D162" i="38"/>
  <c r="E162"/>
  <c r="B163"/>
  <c r="A163" s="1"/>
  <c r="AU155" i="24" s="1"/>
  <c r="D163" i="38"/>
  <c r="E163"/>
  <c r="B164"/>
  <c r="A164" s="1"/>
  <c r="AU156" i="24" s="1"/>
  <c r="D164" i="38"/>
  <c r="E164"/>
  <c r="B165"/>
  <c r="A165" s="1"/>
  <c r="AU157" i="24" s="1"/>
  <c r="D165" i="38"/>
  <c r="E165"/>
  <c r="B166"/>
  <c r="A166" s="1"/>
  <c r="AU158" i="24" s="1"/>
  <c r="D166" i="38"/>
  <c r="E166"/>
  <c r="B167"/>
  <c r="A167" s="1"/>
  <c r="AU159" i="24" s="1"/>
  <c r="D167" i="38"/>
  <c r="E167"/>
  <c r="B168"/>
  <c r="A168" s="1"/>
  <c r="AU160" i="24" s="1"/>
  <c r="D168" i="38"/>
  <c r="E168"/>
  <c r="B169"/>
  <c r="A169" s="1"/>
  <c r="AU161" i="24" s="1"/>
  <c r="D169" i="38"/>
  <c r="E169"/>
  <c r="B170"/>
  <c r="A170" s="1"/>
  <c r="AU162" i="24" s="1"/>
  <c r="D170" i="38"/>
  <c r="E170"/>
  <c r="B171"/>
  <c r="A171" s="1"/>
  <c r="AU163" i="24" s="1"/>
  <c r="D171" i="38"/>
  <c r="E171"/>
  <c r="A172"/>
  <c r="AU164" i="24" s="1"/>
  <c r="B172" i="38"/>
  <c r="D172"/>
  <c r="E172"/>
  <c r="A173"/>
  <c r="AU165" i="24" s="1"/>
  <c r="B173" i="38"/>
  <c r="D173"/>
  <c r="E173"/>
  <c r="A174"/>
  <c r="AU166" i="24" s="1"/>
  <c r="B174" i="38"/>
  <c r="D174"/>
  <c r="E174"/>
  <c r="A175"/>
  <c r="AU167" i="24" s="1"/>
  <c r="B175" i="38"/>
  <c r="D175"/>
  <c r="E175"/>
  <c r="A176"/>
  <c r="AU168" i="24" s="1"/>
  <c r="B176" i="38"/>
  <c r="D176"/>
  <c r="E176"/>
  <c r="A177"/>
  <c r="AU169" i="24" s="1"/>
  <c r="B177" i="38"/>
  <c r="D177"/>
  <c r="E177"/>
  <c r="A178"/>
  <c r="AU170" i="24" s="1"/>
  <c r="B178" i="38"/>
  <c r="D178"/>
  <c r="E178"/>
  <c r="A179"/>
  <c r="AU171" i="24" s="1"/>
  <c r="B179" i="38"/>
  <c r="D179"/>
  <c r="E179"/>
  <c r="A180"/>
  <c r="AU172" i="24" s="1"/>
  <c r="B180" i="38"/>
  <c r="D180"/>
  <c r="E180"/>
  <c r="A181"/>
  <c r="AU173" i="24" s="1"/>
  <c r="B181" i="38"/>
  <c r="D181"/>
  <c r="E181"/>
  <c r="A182"/>
  <c r="AU174" i="24" s="1"/>
  <c r="B182" i="38"/>
  <c r="D182"/>
  <c r="E182"/>
  <c r="A183"/>
  <c r="AU175" i="24" s="1"/>
  <c r="B183" i="38"/>
  <c r="D183"/>
  <c r="E183"/>
  <c r="A184"/>
  <c r="AU176" i="24" s="1"/>
  <c r="B184" i="38"/>
  <c r="D184"/>
  <c r="E184"/>
  <c r="A185"/>
  <c r="AU177" i="24" s="1"/>
  <c r="B185" i="38"/>
  <c r="D185"/>
  <c r="E185"/>
  <c r="A186"/>
  <c r="AU178" i="24" s="1"/>
  <c r="B186" i="38"/>
  <c r="D186"/>
  <c r="E186"/>
  <c r="A187"/>
  <c r="AU179" i="24" s="1"/>
  <c r="B187" i="38"/>
  <c r="D187"/>
  <c r="E187"/>
  <c r="A188"/>
  <c r="AU180" i="24" s="1"/>
  <c r="B188" i="38"/>
  <c r="D188"/>
  <c r="E188"/>
  <c r="A189"/>
  <c r="AU181" i="24" s="1"/>
  <c r="B189" i="38"/>
  <c r="D189"/>
  <c r="E189"/>
  <c r="A190"/>
  <c r="AU182" i="24" s="1"/>
  <c r="B190" i="38"/>
  <c r="D190"/>
  <c r="E190"/>
  <c r="A191"/>
  <c r="AU183" i="24" s="1"/>
  <c r="B191" i="38"/>
  <c r="D191"/>
  <c r="E191"/>
  <c r="A192"/>
  <c r="AU184" i="24" s="1"/>
  <c r="B192" i="38"/>
  <c r="D192"/>
  <c r="E192"/>
  <c r="A193"/>
  <c r="AU185" i="24" s="1"/>
  <c r="B193" i="38"/>
  <c r="D193"/>
  <c r="E193"/>
  <c r="A194"/>
  <c r="AU186" i="24" s="1"/>
  <c r="B194" i="38"/>
  <c r="D194"/>
  <c r="E194"/>
  <c r="A195"/>
  <c r="AU187" i="24" s="1"/>
  <c r="B195" i="38"/>
  <c r="D195"/>
  <c r="E195"/>
  <c r="A196"/>
  <c r="AU188" i="24" s="1"/>
  <c r="B196" i="38"/>
  <c r="D196"/>
  <c r="E196"/>
  <c r="A197"/>
  <c r="AU189" i="24" s="1"/>
  <c r="B197" i="38"/>
  <c r="D197"/>
  <c r="E197"/>
  <c r="A198"/>
  <c r="AU190" i="24" s="1"/>
  <c r="B198" i="38"/>
  <c r="D198"/>
  <c r="E198"/>
  <c r="A199"/>
  <c r="AU191" i="24" s="1"/>
  <c r="B199" i="38"/>
  <c r="D199"/>
  <c r="E199"/>
  <c r="A200"/>
  <c r="AU192" i="24" s="1"/>
  <c r="B200" i="38"/>
  <c r="D200"/>
  <c r="E200"/>
  <c r="A201"/>
  <c r="AU193" i="24" s="1"/>
  <c r="B201" i="38"/>
  <c r="D201"/>
  <c r="E201"/>
  <c r="A202"/>
  <c r="AU194" i="24" s="1"/>
  <c r="B202" i="38"/>
  <c r="D202"/>
  <c r="E202"/>
  <c r="A203"/>
  <c r="AU195" i="24" s="1"/>
  <c r="B203" i="38"/>
  <c r="D203"/>
  <c r="E203"/>
  <c r="A204"/>
  <c r="AU196" i="24" s="1"/>
  <c r="B204" i="38"/>
  <c r="D204"/>
  <c r="E204"/>
  <c r="A205"/>
  <c r="AU197" i="24" s="1"/>
  <c r="B205" i="38"/>
  <c r="D205"/>
  <c r="E205"/>
  <c r="A206"/>
  <c r="AU198" i="24" s="1"/>
  <c r="B206" i="38"/>
  <c r="D206"/>
  <c r="E206"/>
  <c r="A207"/>
  <c r="AU199" i="24" s="1"/>
  <c r="B207" i="38"/>
  <c r="D207"/>
  <c r="E207"/>
  <c r="A208"/>
  <c r="AU200" i="24" s="1"/>
  <c r="B208" i="38"/>
  <c r="D208"/>
  <c r="E208"/>
  <c r="A209"/>
  <c r="AU201" i="24" s="1"/>
  <c r="B209" i="38"/>
  <c r="D209"/>
  <c r="E209"/>
  <c r="A210"/>
  <c r="AU202" i="24" s="1"/>
  <c r="B210" i="38"/>
  <c r="D210"/>
  <c r="E210"/>
  <c r="A211"/>
  <c r="AU203" i="24" s="1"/>
  <c r="B211" i="38"/>
  <c r="D211"/>
  <c r="E211"/>
  <c r="A212"/>
  <c r="AU204" i="24" s="1"/>
  <c r="B212" i="38"/>
  <c r="D212"/>
  <c r="E212"/>
  <c r="A213"/>
  <c r="AU205" i="24" s="1"/>
  <c r="B213" i="38"/>
  <c r="D213"/>
  <c r="E213"/>
  <c r="A214"/>
  <c r="AU206" i="24" s="1"/>
  <c r="B214" i="38"/>
  <c r="D214"/>
  <c r="E214"/>
  <c r="A215"/>
  <c r="AU207" i="24" s="1"/>
  <c r="B215" i="38"/>
  <c r="D215"/>
  <c r="E215"/>
  <c r="A216"/>
  <c r="AU208" i="24" s="1"/>
  <c r="B216" i="38"/>
  <c r="D216"/>
  <c r="E216"/>
  <c r="A217"/>
  <c r="AU209" i="24" s="1"/>
  <c r="B217" i="38"/>
  <c r="D217"/>
  <c r="E217"/>
  <c r="A218"/>
  <c r="AU210" i="24" s="1"/>
  <c r="B218" i="38"/>
  <c r="D218"/>
  <c r="E218"/>
  <c r="A219"/>
  <c r="AU211" i="24" s="1"/>
  <c r="B219" i="38"/>
  <c r="D219"/>
  <c r="E219"/>
  <c r="A220"/>
  <c r="AU212" i="24" s="1"/>
  <c r="B220" i="38"/>
  <c r="D220"/>
  <c r="E220"/>
  <c r="A221"/>
  <c r="AU213" i="24" s="1"/>
  <c r="B221" i="38"/>
  <c r="D221"/>
  <c r="E221"/>
  <c r="A222"/>
  <c r="AU214" i="24" s="1"/>
  <c r="B222" i="38"/>
  <c r="D222"/>
  <c r="E222"/>
  <c r="A223"/>
  <c r="AU215" i="24" s="1"/>
  <c r="B223" i="38"/>
  <c r="D223"/>
  <c r="E223"/>
  <c r="A224"/>
  <c r="AU216" i="24" s="1"/>
  <c r="B224" i="38"/>
  <c r="D224"/>
  <c r="E224"/>
  <c r="A225"/>
  <c r="AU217" i="24" s="1"/>
  <c r="B225" i="38"/>
  <c r="D225"/>
  <c r="E225"/>
  <c r="A226"/>
  <c r="AU218" i="24" s="1"/>
  <c r="B226" i="38"/>
  <c r="D226"/>
  <c r="E226"/>
  <c r="A227"/>
  <c r="AU219" i="24" s="1"/>
  <c r="B227" i="38"/>
  <c r="D227"/>
  <c r="E227"/>
  <c r="A228"/>
  <c r="AU220" i="24" s="1"/>
  <c r="B228" i="38"/>
  <c r="D228"/>
  <c r="E228"/>
  <c r="A229"/>
  <c r="AU221" i="24" s="1"/>
  <c r="B229" i="38"/>
  <c r="D229"/>
  <c r="E229"/>
  <c r="A230"/>
  <c r="AU222" i="24" s="1"/>
  <c r="B230" i="38"/>
  <c r="D230"/>
  <c r="E230"/>
  <c r="A231"/>
  <c r="AU223" i="24" s="1"/>
  <c r="B231" i="38"/>
  <c r="D231"/>
  <c r="E231"/>
  <c r="A232"/>
  <c r="AU224" i="24" s="1"/>
  <c r="B232" i="38"/>
  <c r="D232"/>
  <c r="E232"/>
  <c r="A233"/>
  <c r="AU225" i="24" s="1"/>
  <c r="B233" i="38"/>
  <c r="D233"/>
  <c r="E233"/>
  <c r="A234"/>
  <c r="AU226" i="24" s="1"/>
  <c r="B234" i="38"/>
  <c r="D234"/>
  <c r="E234"/>
  <c r="A235"/>
  <c r="AU227" i="24" s="1"/>
  <c r="B235" i="38"/>
  <c r="D235"/>
  <c r="E235"/>
  <c r="A236"/>
  <c r="AU228" i="24" s="1"/>
  <c r="B236" i="38"/>
  <c r="D236"/>
  <c r="E236"/>
  <c r="A237"/>
  <c r="AU229" i="24" s="1"/>
  <c r="B237" i="38"/>
  <c r="D237"/>
  <c r="E237"/>
  <c r="A238"/>
  <c r="AU230" i="24" s="1"/>
  <c r="B238" i="38"/>
  <c r="D238"/>
  <c r="E238"/>
  <c r="A239"/>
  <c r="AU231" i="24" s="1"/>
  <c r="B239" i="38"/>
  <c r="D239"/>
  <c r="E239"/>
  <c r="A240"/>
  <c r="AU232" i="24" s="1"/>
  <c r="B240" i="38"/>
  <c r="D240"/>
  <c r="E240"/>
  <c r="A241"/>
  <c r="AU233" i="24" s="1"/>
  <c r="B241" i="38"/>
  <c r="D241"/>
  <c r="E241"/>
  <c r="A242"/>
  <c r="AU234" i="24" s="1"/>
  <c r="B242" i="38"/>
  <c r="D242"/>
  <c r="E242"/>
  <c r="A243"/>
  <c r="AU235" i="24" s="1"/>
  <c r="B243" i="38"/>
  <c r="D243"/>
  <c r="E243"/>
  <c r="A244"/>
  <c r="AU236" i="24" s="1"/>
  <c r="B244" i="38"/>
  <c r="D244"/>
  <c r="E244"/>
  <c r="A245"/>
  <c r="AU237" i="24" s="1"/>
  <c r="B245" i="38"/>
  <c r="D245"/>
  <c r="E245"/>
  <c r="A246"/>
  <c r="AU238" i="24" s="1"/>
  <c r="B246" i="38"/>
  <c r="D246"/>
  <c r="E246"/>
  <c r="A247"/>
  <c r="AU239" i="24" s="1"/>
  <c r="B247" i="38"/>
  <c r="D247"/>
  <c r="E247"/>
  <c r="A248"/>
  <c r="AU240" i="24" s="1"/>
  <c r="B248" i="38"/>
  <c r="D248"/>
  <c r="E248"/>
  <c r="A249"/>
  <c r="AU241" i="24" s="1"/>
  <c r="B249" i="38"/>
  <c r="D249"/>
  <c r="E249"/>
  <c r="A250"/>
  <c r="AU242" i="24" s="1"/>
  <c r="B250" i="38"/>
  <c r="D250"/>
  <c r="E250"/>
  <c r="A251"/>
  <c r="AU243" i="24" s="1"/>
  <c r="B251" i="38"/>
  <c r="D251"/>
  <c r="E251"/>
  <c r="A252"/>
  <c r="AU244" i="24" s="1"/>
  <c r="B252" i="38"/>
  <c r="D252"/>
  <c r="E252"/>
  <c r="A253"/>
  <c r="AU245" i="24" s="1"/>
  <c r="B253" i="38"/>
  <c r="D253"/>
  <c r="E253"/>
  <c r="A254"/>
  <c r="AU246" i="24" s="1"/>
  <c r="B254" i="38"/>
  <c r="D254"/>
  <c r="E254"/>
  <c r="A255"/>
  <c r="AU247" i="24" s="1"/>
  <c r="B255" i="38"/>
  <c r="D255"/>
  <c r="E255"/>
  <c r="A256"/>
  <c r="AU248" i="24" s="1"/>
  <c r="B256" i="38"/>
  <c r="D256"/>
  <c r="E256"/>
  <c r="A257"/>
  <c r="AU249" i="24" s="1"/>
  <c r="B257" i="38"/>
  <c r="D257"/>
  <c r="E257"/>
  <c r="A258"/>
  <c r="AU250" i="24" s="1"/>
  <c r="B258" i="38"/>
  <c r="D258"/>
  <c r="E258"/>
  <c r="A259"/>
  <c r="AU251" i="24" s="1"/>
  <c r="B259" i="38"/>
  <c r="D259"/>
  <c r="E259"/>
  <c r="A260"/>
  <c r="AU252" i="24" s="1"/>
  <c r="B260" i="38"/>
  <c r="D260"/>
  <c r="E260"/>
  <c r="A261"/>
  <c r="AU253" i="24" s="1"/>
  <c r="B261" i="38"/>
  <c r="D261"/>
  <c r="E261"/>
  <c r="A262"/>
  <c r="AU254" i="24" s="1"/>
  <c r="B262" i="38"/>
  <c r="D262"/>
  <c r="E262"/>
  <c r="A263"/>
  <c r="AU255" i="24" s="1"/>
  <c r="B263" i="38"/>
  <c r="D263"/>
  <c r="E263"/>
  <c r="A264"/>
  <c r="AU256" i="24" s="1"/>
  <c r="B264" i="38"/>
  <c r="D264"/>
  <c r="E264"/>
  <c r="A265"/>
  <c r="AU257" i="24" s="1"/>
  <c r="B265" i="38"/>
  <c r="D265"/>
  <c r="E265"/>
  <c r="A266"/>
  <c r="AU258" i="24" s="1"/>
  <c r="B266" i="38"/>
  <c r="D266"/>
  <c r="E266"/>
  <c r="A267"/>
  <c r="AU259" i="24" s="1"/>
  <c r="B267" i="38"/>
  <c r="D267"/>
  <c r="E267"/>
  <c r="A268"/>
  <c r="AU260" i="24" s="1"/>
  <c r="B268" i="38"/>
  <c r="D268"/>
  <c r="E268"/>
  <c r="A269"/>
  <c r="AU261" i="24" s="1"/>
  <c r="B269" i="38"/>
  <c r="D269"/>
  <c r="E269"/>
  <c r="A270"/>
  <c r="AU262" i="24" s="1"/>
  <c r="B270" i="38"/>
  <c r="D270"/>
  <c r="E270"/>
  <c r="A271"/>
  <c r="AU263" i="24" s="1"/>
  <c r="B271" i="38"/>
  <c r="D271"/>
  <c r="E271"/>
  <c r="A272"/>
  <c r="AU264" i="24" s="1"/>
  <c r="B272" i="38"/>
  <c r="D272"/>
  <c r="E272"/>
  <c r="A273"/>
  <c r="AU265" i="24" s="1"/>
  <c r="B273" i="38"/>
  <c r="D273"/>
  <c r="E273"/>
  <c r="A274"/>
  <c r="AU266" i="24" s="1"/>
  <c r="B274" i="38"/>
  <c r="D274"/>
  <c r="E274"/>
  <c r="A275"/>
  <c r="AU267" i="24" s="1"/>
  <c r="B275" i="38"/>
  <c r="D275"/>
  <c r="E275"/>
  <c r="A276"/>
  <c r="AU268" i="24" s="1"/>
  <c r="B276" i="38"/>
  <c r="D276"/>
  <c r="E276"/>
  <c r="A277"/>
  <c r="AU269" i="24" s="1"/>
  <c r="B277" i="38"/>
  <c r="D277"/>
  <c r="E277"/>
  <c r="A278"/>
  <c r="AU270" i="24" s="1"/>
  <c r="B278" i="38"/>
  <c r="D278"/>
  <c r="E278"/>
  <c r="A279"/>
  <c r="AU271" i="24" s="1"/>
  <c r="B279" i="38"/>
  <c r="D279"/>
  <c r="E279"/>
  <c r="A280"/>
  <c r="AU272" i="24" s="1"/>
  <c r="B280" i="38"/>
  <c r="D280"/>
  <c r="E280"/>
  <c r="A281"/>
  <c r="AU273" i="24" s="1"/>
  <c r="B281" i="38"/>
  <c r="D281"/>
  <c r="E281"/>
  <c r="A282"/>
  <c r="AU274" i="24" s="1"/>
  <c r="B282" i="38"/>
  <c r="D282"/>
  <c r="E282"/>
  <c r="A283"/>
  <c r="AU275" i="24" s="1"/>
  <c r="B283" i="38"/>
  <c r="D283"/>
  <c r="E283"/>
  <c r="A284"/>
  <c r="AU276" i="24" s="1"/>
  <c r="B284" i="38"/>
  <c r="D284"/>
  <c r="E284"/>
  <c r="A285"/>
  <c r="AU277" i="24" s="1"/>
  <c r="B285" i="38"/>
  <c r="D285"/>
  <c r="E285"/>
  <c r="A286"/>
  <c r="AU278" i="24" s="1"/>
  <c r="B286" i="38"/>
  <c r="D286"/>
  <c r="E286"/>
  <c r="A287"/>
  <c r="AU279" i="24" s="1"/>
  <c r="B287" i="38"/>
  <c r="D287"/>
  <c r="E287"/>
  <c r="A288"/>
  <c r="AU280" i="24" s="1"/>
  <c r="B288" i="38"/>
  <c r="D288"/>
  <c r="E288"/>
  <c r="A289"/>
  <c r="AU281" i="24" s="1"/>
  <c r="B289" i="38"/>
  <c r="D289"/>
  <c r="E289"/>
  <c r="A290"/>
  <c r="AU282" i="24" s="1"/>
  <c r="B290" i="38"/>
  <c r="D290"/>
  <c r="E290"/>
  <c r="A291"/>
  <c r="AU283" i="24" s="1"/>
  <c r="B291" i="38"/>
  <c r="D291"/>
  <c r="E291"/>
  <c r="A292"/>
  <c r="AU284" i="24" s="1"/>
  <c r="B292" i="38"/>
  <c r="D292"/>
  <c r="E292"/>
  <c r="A293"/>
  <c r="AU285" i="24" s="1"/>
  <c r="B293" i="38"/>
  <c r="D293"/>
  <c r="E293"/>
  <c r="A294"/>
  <c r="AU286" i="24" s="1"/>
  <c r="B294" i="38"/>
  <c r="D294"/>
  <c r="E294"/>
  <c r="A295"/>
  <c r="AU287" i="24" s="1"/>
  <c r="B295" i="38"/>
  <c r="D295"/>
  <c r="E295"/>
  <c r="A296"/>
  <c r="AU288" i="24" s="1"/>
  <c r="B296" i="38"/>
  <c r="D296"/>
  <c r="E296"/>
  <c r="A297"/>
  <c r="AU289" i="24" s="1"/>
  <c r="B297" i="38"/>
  <c r="D297"/>
  <c r="E297"/>
  <c r="A298"/>
  <c r="AU290" i="24" s="1"/>
  <c r="B298" i="38"/>
  <c r="D298"/>
  <c r="E298"/>
  <c r="A299"/>
  <c r="AU291" i="24" s="1"/>
  <c r="B299" i="38"/>
  <c r="D299"/>
  <c r="E299"/>
  <c r="A300"/>
  <c r="AU292" i="24" s="1"/>
  <c r="B300" i="38"/>
  <c r="D300"/>
  <c r="E300"/>
  <c r="A301"/>
  <c r="AU293" i="24" s="1"/>
  <c r="B301" i="38"/>
  <c r="D301"/>
  <c r="E301"/>
  <c r="A302"/>
  <c r="AU294" i="24" s="1"/>
  <c r="B302" i="38"/>
  <c r="D302"/>
  <c r="E302"/>
  <c r="A303"/>
  <c r="AU295" i="24" s="1"/>
  <c r="B303" i="38"/>
  <c r="D303"/>
  <c r="E303"/>
  <c r="A304"/>
  <c r="AU296" i="24" s="1"/>
  <c r="B304" i="38"/>
  <c r="D304"/>
  <c r="E304"/>
  <c r="A305"/>
  <c r="AU297" i="24" s="1"/>
  <c r="B305" i="38"/>
  <c r="D305"/>
  <c r="E305"/>
  <c r="A306"/>
  <c r="AU298" i="24" s="1"/>
  <c r="B306" i="38"/>
  <c r="D306"/>
  <c r="E306"/>
  <c r="A307"/>
  <c r="AU299" i="24" s="1"/>
  <c r="B307" i="38"/>
  <c r="D307"/>
  <c r="E307"/>
  <c r="A308"/>
  <c r="AU300" i="24" s="1"/>
  <c r="B308" i="38"/>
  <c r="D308"/>
  <c r="E308"/>
  <c r="A309"/>
  <c r="AU301" i="24" s="1"/>
  <c r="B309" i="38"/>
  <c r="D309"/>
  <c r="E309"/>
  <c r="A310"/>
  <c r="AU302" i="24" s="1"/>
  <c r="B310" i="38"/>
  <c r="D310"/>
  <c r="E310"/>
  <c r="A311"/>
  <c r="AU303" i="24" s="1"/>
  <c r="B311" i="38"/>
  <c r="D311"/>
  <c r="E311"/>
  <c r="A312"/>
  <c r="AU304" i="24" s="1"/>
  <c r="B312" i="38"/>
  <c r="D312"/>
  <c r="E312"/>
  <c r="A313"/>
  <c r="AU305" i="24" s="1"/>
  <c r="B313" i="38"/>
  <c r="D313"/>
  <c r="E313"/>
  <c r="A314"/>
  <c r="AU306" i="24" s="1"/>
  <c r="B314" i="38"/>
  <c r="D314"/>
  <c r="E314"/>
  <c r="A315"/>
  <c r="AU307" i="24" s="1"/>
  <c r="B315" i="38"/>
  <c r="D315"/>
  <c r="E315"/>
  <c r="A316"/>
  <c r="AU308" i="24" s="1"/>
  <c r="B316" i="38"/>
  <c r="D316"/>
  <c r="E316"/>
  <c r="A317"/>
  <c r="AU309" i="24" s="1"/>
  <c r="B317" i="38"/>
  <c r="D317"/>
  <c r="E317"/>
  <c r="A318"/>
  <c r="AU310" i="24" s="1"/>
  <c r="B318" i="38"/>
  <c r="D318"/>
  <c r="E318"/>
  <c r="A319"/>
  <c r="AU311" i="24" s="1"/>
  <c r="B319" i="38"/>
  <c r="D319"/>
  <c r="E319"/>
  <c r="A320"/>
  <c r="AU312" i="24" s="1"/>
  <c r="B320" i="38"/>
  <c r="D320"/>
  <c r="E320"/>
  <c r="A321"/>
  <c r="AU313" i="24" s="1"/>
  <c r="B321" i="38"/>
  <c r="D321"/>
  <c r="E321"/>
  <c r="A322"/>
  <c r="AU314" i="24" s="1"/>
  <c r="B322" i="38"/>
  <c r="D322"/>
  <c r="E322"/>
  <c r="A323"/>
  <c r="AU315" i="24" s="1"/>
  <c r="B323" i="38"/>
  <c r="D323"/>
  <c r="E323"/>
  <c r="A324"/>
  <c r="AU316" i="24" s="1"/>
  <c r="B324" i="38"/>
  <c r="D324"/>
  <c r="E324"/>
  <c r="A325"/>
  <c r="AU317" i="24" s="1"/>
  <c r="B325" i="38"/>
  <c r="D325"/>
  <c r="E325"/>
  <c r="A326"/>
  <c r="AU318" i="24" s="1"/>
  <c r="B326" i="38"/>
  <c r="D326"/>
  <c r="E326"/>
  <c r="A327"/>
  <c r="AU319" i="24" s="1"/>
  <c r="B327" i="38"/>
  <c r="D327"/>
  <c r="E327"/>
  <c r="A328"/>
  <c r="AU320" i="24" s="1"/>
  <c r="B328" i="38"/>
  <c r="D328"/>
  <c r="E328"/>
  <c r="A329"/>
  <c r="AU321" i="24" s="1"/>
  <c r="B329" i="38"/>
  <c r="D329"/>
  <c r="E329"/>
  <c r="A330"/>
  <c r="AU322" i="24" s="1"/>
  <c r="B330" i="38"/>
  <c r="D330"/>
  <c r="E330"/>
  <c r="A331"/>
  <c r="AU323" i="24" s="1"/>
  <c r="B331" i="38"/>
  <c r="D331"/>
  <c r="E331"/>
  <c r="A332"/>
  <c r="AU324" i="24" s="1"/>
  <c r="B332" i="38"/>
  <c r="D332"/>
  <c r="E332"/>
  <c r="A333"/>
  <c r="AU325" i="24" s="1"/>
  <c r="B333" i="38"/>
  <c r="D333"/>
  <c r="E333"/>
  <c r="A334"/>
  <c r="AU326" i="24" s="1"/>
  <c r="B334" i="38"/>
  <c r="D334"/>
  <c r="E334"/>
  <c r="A335"/>
  <c r="AU327" i="24" s="1"/>
  <c r="B335" i="38"/>
  <c r="D335"/>
  <c r="E335"/>
  <c r="A336"/>
  <c r="AU328" i="24" s="1"/>
  <c r="B336" i="38"/>
  <c r="D336"/>
  <c r="E336"/>
  <c r="A337"/>
  <c r="AU329" i="24" s="1"/>
  <c r="B337" i="38"/>
  <c r="D337"/>
  <c r="E337"/>
  <c r="A338"/>
  <c r="AU330" i="24" s="1"/>
  <c r="B338" i="38"/>
  <c r="D338"/>
  <c r="E338"/>
  <c r="A339"/>
  <c r="AU331" i="24" s="1"/>
  <c r="B339" i="38"/>
  <c r="D339"/>
  <c r="E339"/>
  <c r="A340"/>
  <c r="AU332" i="24" s="1"/>
  <c r="B340" i="38"/>
  <c r="D340"/>
  <c r="E340"/>
  <c r="A341"/>
  <c r="AU333" i="24" s="1"/>
  <c r="B341" i="38"/>
  <c r="D341"/>
  <c r="E341"/>
  <c r="A342"/>
  <c r="AU334" i="24" s="1"/>
  <c r="B342" i="38"/>
  <c r="D342"/>
  <c r="E342"/>
  <c r="A343"/>
  <c r="AU335" i="24" s="1"/>
  <c r="B343" i="38"/>
  <c r="D343"/>
  <c r="E343"/>
  <c r="A344"/>
  <c r="AU336" i="24" s="1"/>
  <c r="B344" i="38"/>
  <c r="D344"/>
  <c r="E344"/>
  <c r="A345"/>
  <c r="AU337" i="24" s="1"/>
  <c r="B345" i="38"/>
  <c r="D345"/>
  <c r="E345"/>
  <c r="A346"/>
  <c r="AU338" i="24" s="1"/>
  <c r="B346" i="38"/>
  <c r="D346"/>
  <c r="E346"/>
  <c r="A347"/>
  <c r="AU339" i="24" s="1"/>
  <c r="B347" i="38"/>
  <c r="D347"/>
  <c r="E347"/>
  <c r="A348"/>
  <c r="AU340" i="24" s="1"/>
  <c r="B348" i="38"/>
  <c r="D348"/>
  <c r="E348"/>
  <c r="A349"/>
  <c r="AU341" i="24" s="1"/>
  <c r="B349" i="38"/>
  <c r="D349"/>
  <c r="E349"/>
  <c r="A350"/>
  <c r="AU342" i="24" s="1"/>
  <c r="B350" i="38"/>
  <c r="D350"/>
  <c r="E350"/>
  <c r="A351"/>
  <c r="AU343" i="24" s="1"/>
  <c r="B351" i="38"/>
  <c r="D351"/>
  <c r="E351"/>
  <c r="A352"/>
  <c r="AU344" i="24" s="1"/>
  <c r="B352" i="38"/>
  <c r="D352"/>
  <c r="E352"/>
  <c r="A353"/>
  <c r="AU345" i="24" s="1"/>
  <c r="B353" i="38"/>
  <c r="D353"/>
  <c r="E353"/>
  <c r="A354"/>
  <c r="AU346" i="24" s="1"/>
  <c r="B354" i="38"/>
  <c r="D354"/>
  <c r="E354"/>
  <c r="A355"/>
  <c r="AU347" i="24" s="1"/>
  <c r="B355" i="38"/>
  <c r="D355"/>
  <c r="E355"/>
  <c r="A356"/>
  <c r="AU348" i="24" s="1"/>
  <c r="B356" i="38"/>
  <c r="D356"/>
  <c r="E356"/>
  <c r="A357"/>
  <c r="AU349" i="24" s="1"/>
  <c r="B357" i="38"/>
  <c r="D357"/>
  <c r="E357"/>
  <c r="A358"/>
  <c r="AU350" i="24" s="1"/>
  <c r="B358" i="38"/>
  <c r="D358"/>
  <c r="E358"/>
  <c r="A359"/>
  <c r="AU351" i="24" s="1"/>
  <c r="B359" i="38"/>
  <c r="D359"/>
  <c r="E359"/>
  <c r="A360"/>
  <c r="AU352" i="24" s="1"/>
  <c r="B360" i="38"/>
  <c r="D360"/>
  <c r="E360"/>
  <c r="A361"/>
  <c r="AU353" i="24" s="1"/>
  <c r="B361" i="38"/>
  <c r="D361"/>
  <c r="E361"/>
  <c r="A362"/>
  <c r="AU354" i="24" s="1"/>
  <c r="B362" i="38"/>
  <c r="D362"/>
  <c r="E362"/>
  <c r="A363"/>
  <c r="AU355" i="24" s="1"/>
  <c r="B363" i="38"/>
  <c r="D363"/>
  <c r="E363"/>
  <c r="A364"/>
  <c r="AU356" i="24" s="1"/>
  <c r="B364" i="38"/>
  <c r="D364"/>
  <c r="E364"/>
  <c r="A365"/>
  <c r="AU357" i="24" s="1"/>
  <c r="B365" i="38"/>
  <c r="D365"/>
  <c r="E365"/>
  <c r="A366"/>
  <c r="AU358" i="24" s="1"/>
  <c r="B366" i="38"/>
  <c r="D366"/>
  <c r="E366"/>
  <c r="A367"/>
  <c r="AU359" i="24" s="1"/>
  <c r="B367" i="38"/>
  <c r="D367"/>
  <c r="E367"/>
  <c r="A368"/>
  <c r="AU360" i="24" s="1"/>
  <c r="B368" i="38"/>
  <c r="D368"/>
  <c r="E368"/>
  <c r="A369"/>
  <c r="AU361" i="24" s="1"/>
  <c r="B369" i="38"/>
  <c r="D369"/>
  <c r="E369"/>
  <c r="A370"/>
  <c r="AU362" i="24" s="1"/>
  <c r="B370" i="38"/>
  <c r="D370"/>
  <c r="E370"/>
  <c r="A371"/>
  <c r="AU363" i="24" s="1"/>
  <c r="B371" i="38"/>
  <c r="D371"/>
  <c r="E371"/>
  <c r="A372"/>
  <c r="AU364" i="24" s="1"/>
  <c r="B372" i="38"/>
  <c r="D372"/>
  <c r="E372"/>
  <c r="A373"/>
  <c r="AU365" i="24" s="1"/>
  <c r="B373" i="38"/>
  <c r="D373"/>
  <c r="E373"/>
  <c r="A374"/>
  <c r="AU366" i="24" s="1"/>
  <c r="B374" i="38"/>
  <c r="D374"/>
  <c r="E374"/>
  <c r="A375"/>
  <c r="AU367" i="24" s="1"/>
  <c r="B375" i="38"/>
  <c r="D375"/>
  <c r="E375"/>
  <c r="A376"/>
  <c r="AU368" i="24" s="1"/>
  <c r="B376" i="38"/>
  <c r="D376"/>
  <c r="E376"/>
  <c r="A377"/>
  <c r="AU369" i="24" s="1"/>
  <c r="B377" i="38"/>
  <c r="D377"/>
  <c r="E377"/>
  <c r="A378"/>
  <c r="AU370" i="24" s="1"/>
  <c r="B378" i="38"/>
  <c r="D378"/>
  <c r="E378"/>
  <c r="A379"/>
  <c r="AU371" i="24" s="1"/>
  <c r="B379" i="38"/>
  <c r="D379"/>
  <c r="E379"/>
  <c r="A380"/>
  <c r="AU372" i="24" s="1"/>
  <c r="B380" i="38"/>
  <c r="D380"/>
  <c r="E380"/>
  <c r="A381"/>
  <c r="AU373" i="24" s="1"/>
  <c r="B381" i="38"/>
  <c r="D381"/>
  <c r="E381"/>
  <c r="A382"/>
  <c r="AU374" i="24" s="1"/>
  <c r="B382" i="38"/>
  <c r="D382"/>
  <c r="E382"/>
  <c r="A383"/>
  <c r="AU375" i="24" s="1"/>
  <c r="B383" i="38"/>
  <c r="D383"/>
  <c r="E383"/>
  <c r="A384"/>
  <c r="AU376" i="24" s="1"/>
  <c r="B384" i="38"/>
  <c r="D384"/>
  <c r="E384"/>
  <c r="A385"/>
  <c r="AU377" i="24" s="1"/>
  <c r="B385" i="38"/>
  <c r="D385"/>
  <c r="E385"/>
  <c r="A386"/>
  <c r="AU378" i="24" s="1"/>
  <c r="B386" i="38"/>
  <c r="D386"/>
  <c r="E386"/>
  <c r="A387"/>
  <c r="AU379" i="24" s="1"/>
  <c r="B387" i="38"/>
  <c r="D387"/>
  <c r="E387"/>
  <c r="A388"/>
  <c r="AU380" i="24" s="1"/>
  <c r="B388" i="38"/>
  <c r="D388"/>
  <c r="E388"/>
  <c r="A389"/>
  <c r="AU381" i="24" s="1"/>
  <c r="B389" i="38"/>
  <c r="D389"/>
  <c r="E389"/>
  <c r="A390"/>
  <c r="AU382" i="24" s="1"/>
  <c r="B390" i="38"/>
  <c r="D390"/>
  <c r="E390"/>
  <c r="A391"/>
  <c r="AU383" i="24" s="1"/>
  <c r="B391" i="38"/>
  <c r="D391"/>
  <c r="E391"/>
  <c r="A392"/>
  <c r="AU384" i="24" s="1"/>
  <c r="B392" i="38"/>
  <c r="D392"/>
  <c r="E392"/>
  <c r="A393"/>
  <c r="AU385" i="24" s="1"/>
  <c r="B393" i="38"/>
  <c r="D393"/>
  <c r="E393"/>
  <c r="A394"/>
  <c r="AU386" i="24" s="1"/>
  <c r="B394" i="38"/>
  <c r="D394"/>
  <c r="E394"/>
  <c r="A395"/>
  <c r="AU387" i="24" s="1"/>
  <c r="B395" i="38"/>
  <c r="D395"/>
  <c r="E395"/>
  <c r="A396"/>
  <c r="AU388" i="24" s="1"/>
  <c r="B396" i="38"/>
  <c r="D396"/>
  <c r="E396"/>
  <c r="A397"/>
  <c r="AU389" i="24" s="1"/>
  <c r="B397" i="38"/>
  <c r="D397"/>
  <c r="E397"/>
  <c r="A398"/>
  <c r="AU390" i="24" s="1"/>
  <c r="B398" i="38"/>
  <c r="D398"/>
  <c r="E398"/>
  <c r="A399"/>
  <c r="AU391" i="24" s="1"/>
  <c r="B399" i="38"/>
  <c r="D399"/>
  <c r="E399"/>
  <c r="A400"/>
  <c r="AU392" i="24" s="1"/>
  <c r="B400" i="38"/>
  <c r="D400"/>
  <c r="E400"/>
  <c r="A401"/>
  <c r="AU393" i="24" s="1"/>
  <c r="B401" i="38"/>
  <c r="D401"/>
  <c r="E401"/>
  <c r="A402"/>
  <c r="AU394" i="24" s="1"/>
  <c r="B402" i="38"/>
  <c r="D402"/>
  <c r="E402"/>
  <c r="A403"/>
  <c r="AU395" i="24" s="1"/>
  <c r="B403" i="38"/>
  <c r="D403"/>
  <c r="E403"/>
  <c r="A404"/>
  <c r="AU396" i="24" s="1"/>
  <c r="B404" i="38"/>
  <c r="D404"/>
  <c r="E404"/>
  <c r="A405"/>
  <c r="AU397" i="24" s="1"/>
  <c r="B405" i="38"/>
  <c r="D405"/>
  <c r="E405"/>
  <c r="A406"/>
  <c r="AU398" i="24" s="1"/>
  <c r="B406" i="38"/>
  <c r="D406"/>
  <c r="E406"/>
  <c r="A407"/>
  <c r="AU399" i="24" s="1"/>
  <c r="B407" i="38"/>
  <c r="D407"/>
  <c r="E407"/>
  <c r="A408"/>
  <c r="AU400" i="24" s="1"/>
  <c r="B408" i="38"/>
  <c r="D408"/>
  <c r="E408"/>
  <c r="A409"/>
  <c r="AU401" i="24" s="1"/>
  <c r="B409" i="38"/>
  <c r="D409"/>
  <c r="E409"/>
  <c r="A410"/>
  <c r="AU402" i="24" s="1"/>
  <c r="B410" i="38"/>
  <c r="D410"/>
  <c r="E410"/>
  <c r="A411"/>
  <c r="AU403" i="24" s="1"/>
  <c r="B411" i="38"/>
  <c r="D411"/>
  <c r="E411"/>
  <c r="A412"/>
  <c r="AU404" i="24" s="1"/>
  <c r="B412" i="38"/>
  <c r="D412"/>
  <c r="E412"/>
  <c r="A413"/>
  <c r="AU405" i="24" s="1"/>
  <c r="B413" i="38"/>
  <c r="D413"/>
  <c r="E413"/>
  <c r="A414"/>
  <c r="AU406" i="24" s="1"/>
  <c r="B414" i="38"/>
  <c r="D414"/>
  <c r="E414"/>
  <c r="A415"/>
  <c r="AU407" i="24" s="1"/>
  <c r="B415" i="38"/>
  <c r="D415"/>
  <c r="E415"/>
  <c r="A416"/>
  <c r="AU408" i="24" s="1"/>
  <c r="B416" i="38"/>
  <c r="D416"/>
  <c r="E416"/>
  <c r="A417"/>
  <c r="AU409" i="24" s="1"/>
  <c r="B417" i="38"/>
  <c r="D417"/>
  <c r="E417"/>
  <c r="A418"/>
  <c r="AU410" i="24" s="1"/>
  <c r="B418" i="38"/>
  <c r="D418"/>
  <c r="E418"/>
  <c r="A419"/>
  <c r="AU411" i="24" s="1"/>
  <c r="B419" i="38"/>
  <c r="D419"/>
  <c r="E419"/>
  <c r="A420"/>
  <c r="AU412" i="24" s="1"/>
  <c r="B420" i="38"/>
  <c r="D420"/>
  <c r="E420"/>
  <c r="A421"/>
  <c r="AU413" i="24" s="1"/>
  <c r="B421" i="38"/>
  <c r="D421"/>
  <c r="E421"/>
  <c r="A422"/>
  <c r="AU414" i="24" s="1"/>
  <c r="B422" i="38"/>
  <c r="D422"/>
  <c r="E422"/>
  <c r="A423"/>
  <c r="AU415" i="24" s="1"/>
  <c r="B423" i="38"/>
  <c r="D423"/>
  <c r="E423"/>
  <c r="A424"/>
  <c r="AU416" i="24" s="1"/>
  <c r="B424" i="38"/>
  <c r="D424"/>
  <c r="E424"/>
  <c r="A425"/>
  <c r="AU417" i="24" s="1"/>
  <c r="B425" i="38"/>
  <c r="D425"/>
  <c r="E425"/>
  <c r="A426"/>
  <c r="AU418" i="24" s="1"/>
  <c r="B426" i="38"/>
  <c r="D426"/>
  <c r="E426"/>
  <c r="A427"/>
  <c r="AU419" i="24" s="1"/>
  <c r="B427" i="38"/>
  <c r="D427"/>
  <c r="E427"/>
  <c r="A428"/>
  <c r="AU420" i="24" s="1"/>
  <c r="B428" i="38"/>
  <c r="D428"/>
  <c r="E428"/>
  <c r="A429"/>
  <c r="AU421" i="24" s="1"/>
  <c r="B429" i="38"/>
  <c r="D429"/>
  <c r="E429"/>
  <c r="A430"/>
  <c r="AU422" i="24" s="1"/>
  <c r="B430" i="38"/>
  <c r="D430"/>
  <c r="E430"/>
  <c r="A431"/>
  <c r="AU423" i="24" s="1"/>
  <c r="B431" i="38"/>
  <c r="D431"/>
  <c r="E431"/>
  <c r="A432"/>
  <c r="AU424" i="24" s="1"/>
  <c r="B432" i="38"/>
  <c r="D432"/>
  <c r="E432"/>
  <c r="A433"/>
  <c r="AU425" i="24" s="1"/>
  <c r="B433" i="38"/>
  <c r="D433"/>
  <c r="E433"/>
  <c r="A434"/>
  <c r="AU426" i="24" s="1"/>
  <c r="B434" i="38"/>
  <c r="D434"/>
  <c r="E434"/>
  <c r="A435"/>
  <c r="AU427" i="24" s="1"/>
  <c r="B435" i="38"/>
  <c r="D435"/>
  <c r="E435"/>
  <c r="A436"/>
  <c r="AU428" i="24" s="1"/>
  <c r="B436" i="38"/>
  <c r="D436"/>
  <c r="E436"/>
  <c r="A437"/>
  <c r="AU429" i="24" s="1"/>
  <c r="B437" i="38"/>
  <c r="D437"/>
  <c r="E437"/>
  <c r="A438"/>
  <c r="AU430" i="24" s="1"/>
  <c r="B438" i="38"/>
  <c r="D438"/>
  <c r="E438"/>
  <c r="A439"/>
  <c r="AU431" i="24" s="1"/>
  <c r="B439" i="38"/>
  <c r="D439"/>
  <c r="E439"/>
  <c r="A440"/>
  <c r="AU432" i="24" s="1"/>
  <c r="B440" i="38"/>
  <c r="D440"/>
  <c r="E440"/>
  <c r="A441"/>
  <c r="AU433" i="24" s="1"/>
  <c r="B441" i="38"/>
  <c r="D441"/>
  <c r="E441"/>
  <c r="A442"/>
  <c r="AU434" i="24" s="1"/>
  <c r="B442" i="38"/>
  <c r="D442"/>
  <c r="E442"/>
  <c r="A443"/>
  <c r="AU435" i="24" s="1"/>
  <c r="B443" i="38"/>
  <c r="D443"/>
  <c r="E443"/>
  <c r="A444"/>
  <c r="AU436" i="24" s="1"/>
  <c r="B444" i="38"/>
  <c r="D444"/>
  <c r="E444"/>
  <c r="A445"/>
  <c r="AU437" i="24" s="1"/>
  <c r="B445" i="38"/>
  <c r="D445"/>
  <c r="E445"/>
  <c r="A446"/>
  <c r="AU438" i="24" s="1"/>
  <c r="B446" i="38"/>
  <c r="D446"/>
  <c r="E446"/>
  <c r="A447"/>
  <c r="AU439" i="24" s="1"/>
  <c r="B447" i="38"/>
  <c r="D447"/>
  <c r="E447"/>
  <c r="A448"/>
  <c r="AU440" i="24" s="1"/>
  <c r="B448" i="38"/>
  <c r="D448"/>
  <c r="E448"/>
  <c r="A449"/>
  <c r="AU441" i="24" s="1"/>
  <c r="B449" i="38"/>
  <c r="D449"/>
  <c r="E449"/>
  <c r="A450"/>
  <c r="AU442" i="24" s="1"/>
  <c r="B450" i="38"/>
  <c r="D450"/>
  <c r="E450"/>
  <c r="A451"/>
  <c r="AU443" i="24" s="1"/>
  <c r="B451" i="38"/>
  <c r="D451"/>
  <c r="E451"/>
  <c r="A452"/>
  <c r="AU444" i="24" s="1"/>
  <c r="B452" i="38"/>
  <c r="D452"/>
  <c r="E452"/>
  <c r="A453"/>
  <c r="AU445" i="24" s="1"/>
  <c r="B453" i="38"/>
  <c r="D453"/>
  <c r="E453"/>
  <c r="A454"/>
  <c r="AU446" i="24" s="1"/>
  <c r="B454" i="38"/>
  <c r="D454"/>
  <c r="E454"/>
  <c r="A455"/>
  <c r="AU447" i="24" s="1"/>
  <c r="B455" i="38"/>
  <c r="D455"/>
  <c r="E455"/>
  <c r="A456"/>
  <c r="AU448" i="24" s="1"/>
  <c r="B456" i="38"/>
  <c r="D456"/>
  <c r="E456"/>
  <c r="A457"/>
  <c r="AU449" i="24" s="1"/>
  <c r="B457" i="38"/>
  <c r="D457"/>
  <c r="E457"/>
  <c r="A458"/>
  <c r="AU450" i="24" s="1"/>
  <c r="B458" i="38"/>
  <c r="D458"/>
  <c r="E458"/>
  <c r="A459"/>
  <c r="AU451" i="24" s="1"/>
  <c r="B459" i="38"/>
  <c r="D459"/>
  <c r="E459"/>
  <c r="A460"/>
  <c r="AU452" i="24" s="1"/>
  <c r="B460" i="38"/>
  <c r="D460"/>
  <c r="E460"/>
  <c r="A461"/>
  <c r="AU453" i="24" s="1"/>
  <c r="B461" i="38"/>
  <c r="D461"/>
  <c r="E461"/>
  <c r="A462"/>
  <c r="AU454" i="24" s="1"/>
  <c r="B462" i="38"/>
  <c r="D462"/>
  <c r="E462"/>
  <c r="A463"/>
  <c r="AU455" i="24" s="1"/>
  <c r="B463" i="38"/>
  <c r="D463"/>
  <c r="E463"/>
  <c r="A464"/>
  <c r="AU456" i="24" s="1"/>
  <c r="B464" i="38"/>
  <c r="D464"/>
  <c r="E464"/>
  <c r="A465"/>
  <c r="AU457" i="24" s="1"/>
  <c r="B465" i="38"/>
  <c r="D465"/>
  <c r="E465"/>
  <c r="A466"/>
  <c r="AU458" i="24" s="1"/>
  <c r="B466" i="38"/>
  <c r="D466"/>
  <c r="E466"/>
  <c r="A467"/>
  <c r="AU459" i="24" s="1"/>
  <c r="B467" i="38"/>
  <c r="D467"/>
  <c r="E467"/>
  <c r="A468"/>
  <c r="AU460" i="24" s="1"/>
  <c r="B468" i="38"/>
  <c r="D468"/>
  <c r="E468"/>
  <c r="A469"/>
  <c r="AU461" i="24" s="1"/>
  <c r="B469" i="38"/>
  <c r="D469"/>
  <c r="E469"/>
  <c r="A470"/>
  <c r="AU462" i="24" s="1"/>
  <c r="B470" i="38"/>
  <c r="D470"/>
  <c r="E470"/>
  <c r="A471"/>
  <c r="AU463" i="24" s="1"/>
  <c r="B471" i="38"/>
  <c r="D471"/>
  <c r="E471"/>
  <c r="A472"/>
  <c r="AU464" i="24" s="1"/>
  <c r="B472" i="38"/>
  <c r="D472"/>
  <c r="E472"/>
  <c r="A473"/>
  <c r="AU465" i="24" s="1"/>
  <c r="B473" i="38"/>
  <c r="D473"/>
  <c r="E473"/>
  <c r="A474"/>
  <c r="AU466" i="24" s="1"/>
  <c r="B474" i="38"/>
  <c r="D474"/>
  <c r="E474"/>
  <c r="A475"/>
  <c r="AU467" i="24" s="1"/>
  <c r="B475" i="38"/>
  <c r="D475"/>
  <c r="E475"/>
  <c r="A476"/>
  <c r="AU468" i="24" s="1"/>
  <c r="B476" i="38"/>
  <c r="D476"/>
  <c r="E476"/>
  <c r="A477"/>
  <c r="AU469" i="24" s="1"/>
  <c r="B477" i="38"/>
  <c r="D477"/>
  <c r="E477"/>
  <c r="A478"/>
  <c r="AU470" i="24" s="1"/>
  <c r="B478" i="38"/>
  <c r="D478"/>
  <c r="E478"/>
  <c r="A479"/>
  <c r="AU471" i="24" s="1"/>
  <c r="B479" i="38"/>
  <c r="D479"/>
  <c r="E479"/>
  <c r="A480"/>
  <c r="AU472" i="24" s="1"/>
  <c r="B480" i="38"/>
  <c r="D480"/>
  <c r="E480"/>
  <c r="A481"/>
  <c r="AU473" i="24" s="1"/>
  <c r="B481" i="38"/>
  <c r="D481"/>
  <c r="E481"/>
  <c r="A482"/>
  <c r="AU474" i="24" s="1"/>
  <c r="B482" i="38"/>
  <c r="D482"/>
  <c r="E482"/>
  <c r="A483"/>
  <c r="AU475" i="24" s="1"/>
  <c r="B483" i="38"/>
  <c r="D483"/>
  <c r="E483"/>
  <c r="A484"/>
  <c r="AU476" i="24" s="1"/>
  <c r="B484" i="38"/>
  <c r="D484"/>
  <c r="E484"/>
  <c r="A485"/>
  <c r="AU477" i="24" s="1"/>
  <c r="B485" i="38"/>
  <c r="D485"/>
  <c r="E485"/>
  <c r="A486"/>
  <c r="AU478" i="24" s="1"/>
  <c r="B486" i="38"/>
  <c r="D486"/>
  <c r="E486"/>
  <c r="A487"/>
  <c r="AU479" i="24" s="1"/>
  <c r="B487" i="38"/>
  <c r="D487"/>
  <c r="E487"/>
  <c r="A488"/>
  <c r="AU480" i="24" s="1"/>
  <c r="B488" i="38"/>
  <c r="D488"/>
  <c r="E488"/>
  <c r="A489"/>
  <c r="AU481" i="24" s="1"/>
  <c r="B489" i="38"/>
  <c r="D489"/>
  <c r="E489"/>
  <c r="A490"/>
  <c r="AU482" i="24" s="1"/>
  <c r="B490" i="38"/>
  <c r="D490"/>
  <c r="E490"/>
  <c r="A491"/>
  <c r="AU483" i="24" s="1"/>
  <c r="B491" i="38"/>
  <c r="D491"/>
  <c r="E491"/>
  <c r="A492"/>
  <c r="AU484" i="24" s="1"/>
  <c r="B492" i="38"/>
  <c r="D492"/>
  <c r="E492"/>
  <c r="A493"/>
  <c r="AU485" i="24" s="1"/>
  <c r="B493" i="38"/>
  <c r="D493"/>
  <c r="E493"/>
  <c r="A494"/>
  <c r="AU486" i="24" s="1"/>
  <c r="B494" i="38"/>
  <c r="D494"/>
  <c r="E494"/>
  <c r="A495"/>
  <c r="AU487" i="24" s="1"/>
  <c r="B495" i="38"/>
  <c r="D495"/>
  <c r="E495"/>
  <c r="A496"/>
  <c r="AU488" i="24" s="1"/>
  <c r="B496" i="38"/>
  <c r="D496"/>
  <c r="E496"/>
  <c r="A497"/>
  <c r="AU489" i="24" s="1"/>
  <c r="B497" i="38"/>
  <c r="D497"/>
  <c r="E497"/>
  <c r="A498"/>
  <c r="AU490" i="24" s="1"/>
  <c r="B498" i="38"/>
  <c r="D498"/>
  <c r="E498"/>
  <c r="A499"/>
  <c r="AU491" i="24" s="1"/>
  <c r="B499" i="38"/>
  <c r="D499"/>
  <c r="E499"/>
  <c r="A500"/>
  <c r="AU492" i="24" s="1"/>
  <c r="B500" i="38"/>
  <c r="D500"/>
  <c r="E500"/>
  <c r="A501"/>
  <c r="AU493" i="24" s="1"/>
  <c r="B501" i="38"/>
  <c r="D501"/>
  <c r="E501"/>
  <c r="A502"/>
  <c r="AU494" i="24" s="1"/>
  <c r="B502" i="38"/>
  <c r="D502"/>
  <c r="E502"/>
  <c r="A503"/>
  <c r="AU495" i="24" s="1"/>
  <c r="B503" i="38"/>
  <c r="D503"/>
  <c r="E503"/>
  <c r="A504"/>
  <c r="AU496" i="24" s="1"/>
  <c r="B504" i="38"/>
  <c r="D504"/>
  <c r="E504"/>
  <c r="A505"/>
  <c r="AU497" i="24" s="1"/>
  <c r="B505" i="38"/>
  <c r="D505"/>
  <c r="E505"/>
  <c r="A506"/>
  <c r="AU498" i="24" s="1"/>
  <c r="B506" i="38"/>
  <c r="D506"/>
  <c r="E506"/>
  <c r="A507"/>
  <c r="AU499" i="24" s="1"/>
  <c r="B507" i="38"/>
  <c r="D507"/>
  <c r="E507"/>
  <c r="A508"/>
  <c r="AU500" i="24" s="1"/>
  <c r="B508" i="38"/>
  <c r="D508"/>
  <c r="E508"/>
  <c r="A509"/>
  <c r="AU501" i="24" s="1"/>
  <c r="B509" i="38"/>
  <c r="D509"/>
  <c r="E509"/>
  <c r="A510"/>
  <c r="AU502" i="24" s="1"/>
  <c r="B510" i="38"/>
  <c r="D510"/>
  <c r="E510"/>
  <c r="A511"/>
  <c r="AU503" i="24" s="1"/>
  <c r="B511" i="38"/>
  <c r="D511"/>
  <c r="E511"/>
  <c r="A512"/>
  <c r="AU504" i="24" s="1"/>
  <c r="B512" i="38"/>
  <c r="D512"/>
  <c r="E512"/>
  <c r="A513"/>
  <c r="AU505" i="24" s="1"/>
  <c r="B513" i="38"/>
  <c r="D513"/>
  <c r="E513"/>
  <c r="A514"/>
  <c r="AU506" i="24" s="1"/>
  <c r="B514" i="38"/>
  <c r="D514"/>
  <c r="E514"/>
  <c r="A515"/>
  <c r="AU507" i="24" s="1"/>
  <c r="B515" i="38"/>
  <c r="D515"/>
  <c r="E515"/>
  <c r="A516"/>
  <c r="AU508" i="24" s="1"/>
  <c r="B516" i="38"/>
  <c r="D516"/>
  <c r="E516"/>
  <c r="A517"/>
  <c r="AU509" i="24" s="1"/>
  <c r="B517" i="38"/>
  <c r="D517"/>
  <c r="E517"/>
  <c r="A518"/>
  <c r="AU510" i="24" s="1"/>
  <c r="B518" i="38"/>
  <c r="D518"/>
  <c r="E518"/>
  <c r="A519"/>
  <c r="AU511" i="24" s="1"/>
  <c r="B519" i="38"/>
  <c r="D519"/>
  <c r="E519"/>
  <c r="A520"/>
  <c r="AU512" i="24" s="1"/>
  <c r="B520" i="38"/>
  <c r="D520"/>
  <c r="E520"/>
  <c r="A521"/>
  <c r="AU513" i="24" s="1"/>
  <c r="B521" i="38"/>
  <c r="D521"/>
  <c r="E521"/>
  <c r="A522"/>
  <c r="AU514" i="24" s="1"/>
  <c r="B522" i="38"/>
  <c r="D522"/>
  <c r="E522"/>
  <c r="A523"/>
  <c r="AU515" i="24" s="1"/>
  <c r="B523" i="38"/>
  <c r="D523"/>
  <c r="E523"/>
  <c r="A524"/>
  <c r="AU516" i="24" s="1"/>
  <c r="B524" i="38"/>
  <c r="D524"/>
  <c r="E524"/>
  <c r="A525"/>
  <c r="AU517" i="24" s="1"/>
  <c r="B525" i="38"/>
  <c r="D525"/>
  <c r="E525"/>
  <c r="A526"/>
  <c r="AU518" i="24" s="1"/>
  <c r="B526" i="38"/>
  <c r="D526"/>
  <c r="E526"/>
  <c r="A527"/>
  <c r="AU519" i="24" s="1"/>
  <c r="B527" i="38"/>
  <c r="D527"/>
  <c r="E527"/>
  <c r="A528"/>
  <c r="AU520" i="24" s="1"/>
  <c r="B528" i="38"/>
  <c r="D528"/>
  <c r="E528"/>
  <c r="A529"/>
  <c r="AU521" i="24" s="1"/>
  <c r="B529" i="38"/>
  <c r="D529"/>
  <c r="E529"/>
  <c r="A530"/>
  <c r="AU522" i="24" s="1"/>
  <c r="B530" i="38"/>
  <c r="D530"/>
  <c r="E530"/>
  <c r="A531"/>
  <c r="AU523" i="24" s="1"/>
  <c r="B531" i="38"/>
  <c r="D531"/>
  <c r="E531"/>
  <c r="A532"/>
  <c r="AU524" i="24" s="1"/>
  <c r="B532" i="38"/>
  <c r="D532"/>
  <c r="E532"/>
  <c r="A533"/>
  <c r="AU525" i="24" s="1"/>
  <c r="B533" i="38"/>
  <c r="D533"/>
  <c r="E533"/>
  <c r="A534"/>
  <c r="AU526" i="24" s="1"/>
  <c r="B534" i="38"/>
  <c r="D534"/>
  <c r="E534"/>
  <c r="A535"/>
  <c r="AU527" i="24" s="1"/>
  <c r="B535" i="38"/>
  <c r="D535"/>
  <c r="E535"/>
  <c r="A536"/>
  <c r="AU528" i="24" s="1"/>
  <c r="B536" i="38"/>
  <c r="D536"/>
  <c r="E536"/>
  <c r="A537"/>
  <c r="AU529" i="24" s="1"/>
  <c r="B537" i="38"/>
  <c r="D537"/>
  <c r="E537"/>
  <c r="A538"/>
  <c r="AU530" i="24" s="1"/>
  <c r="B538" i="38"/>
  <c r="D538"/>
  <c r="E538"/>
  <c r="A539"/>
  <c r="AU531" i="24" s="1"/>
  <c r="B539" i="38"/>
  <c r="D539"/>
  <c r="E539"/>
  <c r="A540"/>
  <c r="AU532" i="24" s="1"/>
  <c r="B540" i="38"/>
  <c r="D540"/>
  <c r="E540"/>
  <c r="A541"/>
  <c r="AU533" i="24" s="1"/>
  <c r="B541" i="38"/>
  <c r="D541"/>
  <c r="E541"/>
  <c r="A542"/>
  <c r="AU534" i="24" s="1"/>
  <c r="B542" i="38"/>
  <c r="D542"/>
  <c r="E542"/>
  <c r="A543"/>
  <c r="AU535" i="24" s="1"/>
  <c r="B543" i="38"/>
  <c r="D543"/>
  <c r="E543"/>
  <c r="A544"/>
  <c r="AU536" i="24" s="1"/>
  <c r="B544" i="38"/>
  <c r="D544"/>
  <c r="E544"/>
  <c r="A545"/>
  <c r="AU537" i="24" s="1"/>
  <c r="B545" i="38"/>
  <c r="D545"/>
  <c r="E545"/>
  <c r="A546"/>
  <c r="AU538" i="24" s="1"/>
  <c r="B546" i="38"/>
  <c r="D546"/>
  <c r="E546"/>
  <c r="A547"/>
  <c r="AU539" i="24" s="1"/>
  <c r="B547" i="38"/>
  <c r="D547"/>
  <c r="E547"/>
  <c r="A548"/>
  <c r="AU540" i="24" s="1"/>
  <c r="B548" i="38"/>
  <c r="D548"/>
  <c r="E548"/>
  <c r="A549"/>
  <c r="AU541" i="24" s="1"/>
  <c r="B549" i="38"/>
  <c r="D549"/>
  <c r="E549"/>
  <c r="A550"/>
  <c r="AU542" i="24" s="1"/>
  <c r="B550" i="38"/>
  <c r="D550"/>
  <c r="E550"/>
  <c r="A551"/>
  <c r="AU543" i="24" s="1"/>
  <c r="B551" i="38"/>
  <c r="D551"/>
  <c r="E551"/>
  <c r="A552"/>
  <c r="AU544" i="24" s="1"/>
  <c r="B552" i="38"/>
  <c r="D552"/>
  <c r="E552"/>
  <c r="A553"/>
  <c r="AU545" i="24" s="1"/>
  <c r="B553" i="38"/>
  <c r="D553"/>
  <c r="E553"/>
  <c r="A554"/>
  <c r="AU546" i="24" s="1"/>
  <c r="B554" i="38"/>
  <c r="D554"/>
  <c r="E554"/>
  <c r="A555"/>
  <c r="AU547" i="24" s="1"/>
  <c r="B555" i="38"/>
  <c r="D555"/>
  <c r="E555"/>
  <c r="A556"/>
  <c r="AU548" i="24" s="1"/>
  <c r="B556" i="38"/>
  <c r="D556"/>
  <c r="E556"/>
  <c r="A557"/>
  <c r="AU549" i="24" s="1"/>
  <c r="B557" i="38"/>
  <c r="D557"/>
  <c r="E557"/>
  <c r="A558"/>
  <c r="AU550" i="24" s="1"/>
  <c r="B558" i="38"/>
  <c r="D558"/>
  <c r="E558"/>
  <c r="A559"/>
  <c r="AU551" i="24" s="1"/>
  <c r="B559" i="38"/>
  <c r="D559"/>
  <c r="E559"/>
  <c r="A560"/>
  <c r="AU552" i="24" s="1"/>
  <c r="B560" i="38"/>
  <c r="D560"/>
  <c r="E560"/>
  <c r="A561"/>
  <c r="AU553" i="24" s="1"/>
  <c r="B561" i="38"/>
  <c r="D561"/>
  <c r="E561"/>
  <c r="A562"/>
  <c r="AU554" i="24" s="1"/>
  <c r="B562" i="38"/>
  <c r="D562"/>
  <c r="E562"/>
  <c r="A563"/>
  <c r="AU555" i="24" s="1"/>
  <c r="B563" i="38"/>
  <c r="D563"/>
  <c r="E563"/>
  <c r="A564"/>
  <c r="AU556" i="24" s="1"/>
  <c r="B564" i="38"/>
  <c r="D564"/>
  <c r="E564"/>
  <c r="A565"/>
  <c r="AU557" i="24" s="1"/>
  <c r="B565" i="38"/>
  <c r="D565"/>
  <c r="E565"/>
  <c r="A566"/>
  <c r="AU558" i="24" s="1"/>
  <c r="B566" i="38"/>
  <c r="D566"/>
  <c r="E566"/>
  <c r="A567"/>
  <c r="AU559" i="24" s="1"/>
  <c r="B567" i="38"/>
  <c r="D567"/>
  <c r="E567"/>
  <c r="A568"/>
  <c r="AU560" i="24" s="1"/>
  <c r="B568" i="38"/>
  <c r="D568"/>
  <c r="E568"/>
  <c r="A569"/>
  <c r="AU561" i="24" s="1"/>
  <c r="B569" i="38"/>
  <c r="D569"/>
  <c r="E569"/>
  <c r="A570"/>
  <c r="AU562" i="24" s="1"/>
  <c r="B570" i="38"/>
  <c r="D570"/>
  <c r="E570"/>
  <c r="A571"/>
  <c r="AU563" i="24" s="1"/>
  <c r="B571" i="38"/>
  <c r="D571"/>
  <c r="E571"/>
  <c r="A572"/>
  <c r="AU564" i="24" s="1"/>
  <c r="B572" i="38"/>
  <c r="D572"/>
  <c r="E572"/>
  <c r="A573"/>
  <c r="AU565" i="24" s="1"/>
  <c r="B573" i="38"/>
  <c r="D573"/>
  <c r="E573"/>
  <c r="A574"/>
  <c r="AU566" i="24" s="1"/>
  <c r="B574" i="38"/>
  <c r="D574"/>
  <c r="E574"/>
  <c r="A575"/>
  <c r="AU567" i="24" s="1"/>
  <c r="B575" i="38"/>
  <c r="D575"/>
  <c r="E575"/>
  <c r="A576"/>
  <c r="AU568" i="24" s="1"/>
  <c r="B576" i="38"/>
  <c r="D576"/>
  <c r="E576"/>
  <c r="A577"/>
  <c r="AU569" i="24" s="1"/>
  <c r="B577" i="38"/>
  <c r="D577"/>
  <c r="E577"/>
  <c r="A578"/>
  <c r="AU570" i="24" s="1"/>
  <c r="B578" i="38"/>
  <c r="D578"/>
  <c r="E578"/>
  <c r="A579"/>
  <c r="AU571" i="24" s="1"/>
  <c r="B579" i="38"/>
  <c r="D579"/>
  <c r="E579"/>
  <c r="A580"/>
  <c r="AU572" i="24" s="1"/>
  <c r="B580" i="38"/>
  <c r="D580"/>
  <c r="E580"/>
  <c r="A581"/>
  <c r="AU573" i="24" s="1"/>
  <c r="B581" i="38"/>
  <c r="D581"/>
  <c r="E581"/>
  <c r="A582"/>
  <c r="AU574" i="24" s="1"/>
  <c r="B582" i="38"/>
  <c r="D582"/>
  <c r="E582"/>
  <c r="A583"/>
  <c r="AU575" i="24" s="1"/>
  <c r="B583" i="38"/>
  <c r="D583"/>
  <c r="E583"/>
  <c r="A584"/>
  <c r="AU576" i="24" s="1"/>
  <c r="B584" i="38"/>
  <c r="D584"/>
  <c r="E584"/>
  <c r="A585"/>
  <c r="AU577" i="24" s="1"/>
  <c r="B585" i="38"/>
  <c r="D585"/>
  <c r="E585"/>
  <c r="A586"/>
  <c r="AU578" i="24" s="1"/>
  <c r="B586" i="38"/>
  <c r="D586"/>
  <c r="E586"/>
  <c r="A587"/>
  <c r="AU579" i="24" s="1"/>
  <c r="B587" i="38"/>
  <c r="D587"/>
  <c r="E587"/>
  <c r="A588"/>
  <c r="AU580" i="24" s="1"/>
  <c r="B588" i="38"/>
  <c r="D588"/>
  <c r="E588"/>
  <c r="A589"/>
  <c r="AU581" i="24" s="1"/>
  <c r="B589" i="38"/>
  <c r="D589"/>
  <c r="E589"/>
  <c r="A590"/>
  <c r="AU582" i="24" s="1"/>
  <c r="B590" i="38"/>
  <c r="D590"/>
  <c r="E590"/>
  <c r="A591"/>
  <c r="AU583" i="24" s="1"/>
  <c r="B591" i="38"/>
  <c r="D591"/>
  <c r="E591"/>
  <c r="A592"/>
  <c r="AU584" i="24" s="1"/>
  <c r="B592" i="38"/>
  <c r="D592"/>
  <c r="E592"/>
  <c r="A593"/>
  <c r="AU585" i="24" s="1"/>
  <c r="B593" i="38"/>
  <c r="D593"/>
  <c r="E593"/>
  <c r="A594"/>
  <c r="AU586" i="24" s="1"/>
  <c r="B594" i="38"/>
  <c r="D594"/>
  <c r="E594"/>
  <c r="A595"/>
  <c r="AU587" i="24" s="1"/>
  <c r="B595" i="38"/>
  <c r="D595"/>
  <c r="E595"/>
  <c r="A596"/>
  <c r="AU588" i="24" s="1"/>
  <c r="B596" i="38"/>
  <c r="D596"/>
  <c r="E596"/>
  <c r="A597"/>
  <c r="AU589" i="24" s="1"/>
  <c r="B597" i="38"/>
  <c r="D597"/>
  <c r="E597"/>
  <c r="A598"/>
  <c r="AU590" i="24" s="1"/>
  <c r="B598" i="38"/>
  <c r="D598"/>
  <c r="E598"/>
  <c r="A599"/>
  <c r="AU591" i="24" s="1"/>
  <c r="B599" i="38"/>
  <c r="D599"/>
  <c r="E599"/>
  <c r="A600"/>
  <c r="AU592" i="24" s="1"/>
  <c r="B600" i="38"/>
  <c r="D600"/>
  <c r="E600"/>
  <c r="A601"/>
  <c r="AU593" i="24" s="1"/>
  <c r="B601" i="38"/>
  <c r="D601"/>
  <c r="E601"/>
  <c r="A602"/>
  <c r="AU594" i="24" s="1"/>
  <c r="B602" i="38"/>
  <c r="D602"/>
  <c r="E602"/>
  <c r="A603"/>
  <c r="AU595" i="24" s="1"/>
  <c r="B603" i="38"/>
  <c r="D603"/>
  <c r="E603"/>
  <c r="A604"/>
  <c r="AU596" i="24" s="1"/>
  <c r="B604" i="38"/>
  <c r="D604"/>
  <c r="E604"/>
  <c r="A605"/>
  <c r="AU597" i="24" s="1"/>
  <c r="B605" i="38"/>
  <c r="D605"/>
  <c r="E605"/>
  <c r="A606"/>
  <c r="AU598" i="24" s="1"/>
  <c r="B606" i="38"/>
  <c r="D606"/>
  <c r="E606"/>
  <c r="A607"/>
  <c r="AU599" i="24" s="1"/>
  <c r="B607" i="38"/>
  <c r="D607"/>
  <c r="E607"/>
  <c r="A608"/>
  <c r="AU600" i="24" s="1"/>
  <c r="B608" i="38"/>
  <c r="D608"/>
  <c r="E608"/>
  <c r="A609"/>
  <c r="AU601" i="24" s="1"/>
  <c r="B609" i="38"/>
  <c r="D609"/>
  <c r="E609"/>
  <c r="A610"/>
  <c r="AU602" i="24" s="1"/>
  <c r="B610" i="38"/>
  <c r="D610"/>
  <c r="E610"/>
  <c r="A611"/>
  <c r="AU603" i="24" s="1"/>
  <c r="B611" i="38"/>
  <c r="D611"/>
  <c r="E611"/>
  <c r="A612"/>
  <c r="AU604" i="24" s="1"/>
  <c r="B612" i="38"/>
  <c r="D612"/>
  <c r="E612"/>
  <c r="A613"/>
  <c r="AU605" i="24" s="1"/>
  <c r="B613" i="38"/>
  <c r="D613"/>
  <c r="E613"/>
  <c r="A614"/>
  <c r="AU606" i="24" s="1"/>
  <c r="B614" i="38"/>
  <c r="D614"/>
  <c r="E614"/>
  <c r="A615"/>
  <c r="AU607" i="24" s="1"/>
  <c r="B615" i="38"/>
  <c r="D615"/>
  <c r="E615"/>
  <c r="A616"/>
  <c r="AU608" i="24" s="1"/>
  <c r="B616" i="38"/>
  <c r="D616"/>
  <c r="E616"/>
  <c r="A617"/>
  <c r="AU609" i="24" s="1"/>
  <c r="B617" i="38"/>
  <c r="D617"/>
  <c r="E617"/>
  <c r="A618"/>
  <c r="AU610" i="24" s="1"/>
  <c r="B618" i="38"/>
  <c r="D618"/>
  <c r="E618"/>
  <c r="A619"/>
  <c r="AU611" i="24" s="1"/>
  <c r="B619" i="38"/>
  <c r="D619"/>
  <c r="E619"/>
  <c r="A620"/>
  <c r="AU612" i="24" s="1"/>
  <c r="B620" i="38"/>
  <c r="D620"/>
  <c r="E620"/>
  <c r="A621"/>
  <c r="AU613" i="24" s="1"/>
  <c r="B621" i="38"/>
  <c r="D621"/>
  <c r="E621"/>
  <c r="A622"/>
  <c r="AU614" i="24" s="1"/>
  <c r="B622" i="38"/>
  <c r="D622"/>
  <c r="E622"/>
  <c r="A623"/>
  <c r="AU615" i="24" s="1"/>
  <c r="B623" i="38"/>
  <c r="D623"/>
  <c r="E623"/>
  <c r="A624"/>
  <c r="AU616" i="24" s="1"/>
  <c r="B624" i="38"/>
  <c r="D624"/>
  <c r="E624"/>
  <c r="A625"/>
  <c r="AU617" i="24" s="1"/>
  <c r="B625" i="38"/>
  <c r="D625"/>
  <c r="E625"/>
  <c r="A626"/>
  <c r="AU618" i="24" s="1"/>
  <c r="B626" i="38"/>
  <c r="D626"/>
  <c r="E626"/>
  <c r="A627"/>
  <c r="AU619" i="24" s="1"/>
  <c r="B627" i="38"/>
  <c r="D627"/>
  <c r="E627"/>
  <c r="A628"/>
  <c r="AU620" i="24" s="1"/>
  <c r="B628" i="38"/>
  <c r="D628"/>
  <c r="E628"/>
  <c r="A629"/>
  <c r="AU621" i="24" s="1"/>
  <c r="B629" i="38"/>
  <c r="D629"/>
  <c r="E629"/>
  <c r="A630"/>
  <c r="AU622" i="24" s="1"/>
  <c r="B630" i="38"/>
  <c r="D630"/>
  <c r="E630"/>
  <c r="A631"/>
  <c r="AU623" i="24" s="1"/>
  <c r="B631" i="38"/>
  <c r="D631"/>
  <c r="E631"/>
  <c r="A632"/>
  <c r="AU624" i="24" s="1"/>
  <c r="B632" i="38"/>
  <c r="D632"/>
  <c r="E632"/>
  <c r="A633"/>
  <c r="AU625" i="24" s="1"/>
  <c r="B633" i="38"/>
  <c r="D633"/>
  <c r="E633"/>
  <c r="A634"/>
  <c r="AU626" i="24" s="1"/>
  <c r="B634" i="38"/>
  <c r="D634"/>
  <c r="E634"/>
  <c r="A635"/>
  <c r="AU627" i="24" s="1"/>
  <c r="B635" i="38"/>
  <c r="D635"/>
  <c r="E635"/>
  <c r="A636"/>
  <c r="AU628" i="24" s="1"/>
  <c r="B636" i="38"/>
  <c r="D636"/>
  <c r="E636"/>
  <c r="A637"/>
  <c r="AU629" i="24" s="1"/>
  <c r="B637" i="38"/>
  <c r="D637"/>
  <c r="E637"/>
  <c r="A638"/>
  <c r="AU630" i="24" s="1"/>
  <c r="B638" i="38"/>
  <c r="D638"/>
  <c r="E638"/>
  <c r="A639"/>
  <c r="AU631" i="24" s="1"/>
  <c r="B639" i="38"/>
  <c r="D639"/>
  <c r="E639"/>
  <c r="A640"/>
  <c r="AU632" i="24" s="1"/>
  <c r="B640" i="38"/>
  <c r="D640"/>
  <c r="E640"/>
  <c r="A641"/>
  <c r="AU633" i="24" s="1"/>
  <c r="B641" i="38"/>
  <c r="D641"/>
  <c r="E641"/>
  <c r="A642"/>
  <c r="AU634" i="24" s="1"/>
  <c r="B642" i="38"/>
  <c r="D642"/>
  <c r="E642"/>
  <c r="A643"/>
  <c r="AU635" i="24" s="1"/>
  <c r="B643" i="38"/>
  <c r="D643"/>
  <c r="E643"/>
  <c r="A644"/>
  <c r="AU636" i="24" s="1"/>
  <c r="B644" i="38"/>
  <c r="D644"/>
  <c r="E644"/>
  <c r="A645"/>
  <c r="AU637" i="24" s="1"/>
  <c r="B645" i="38"/>
  <c r="D645"/>
  <c r="E645"/>
  <c r="A646"/>
  <c r="AU638" i="24" s="1"/>
  <c r="B646" i="38"/>
  <c r="D646"/>
  <c r="E646"/>
  <c r="A647"/>
  <c r="AU639" i="24" s="1"/>
  <c r="B647" i="38"/>
  <c r="D647"/>
  <c r="E647"/>
  <c r="A648"/>
  <c r="AU640" i="24" s="1"/>
  <c r="B648" i="38"/>
  <c r="D648"/>
  <c r="E648"/>
  <c r="A649"/>
  <c r="AU641" i="24" s="1"/>
  <c r="B649" i="38"/>
  <c r="D649"/>
  <c r="E649"/>
  <c r="A650"/>
  <c r="AU642" i="24" s="1"/>
  <c r="B650" i="38"/>
  <c r="D650"/>
  <c r="E650"/>
  <c r="A651"/>
  <c r="AU643" i="24" s="1"/>
  <c r="B651" i="38"/>
  <c r="D651"/>
  <c r="E651"/>
  <c r="A652"/>
  <c r="AU644" i="24" s="1"/>
  <c r="B652" i="38"/>
  <c r="D652"/>
  <c r="E652"/>
  <c r="A653"/>
  <c r="AU645" i="24" s="1"/>
  <c r="B653" i="38"/>
  <c r="D653"/>
  <c r="E653"/>
  <c r="A654"/>
  <c r="AU646" i="24" s="1"/>
  <c r="B654" i="38"/>
  <c r="D654"/>
  <c r="E654"/>
  <c r="A655"/>
  <c r="AU647" i="24" s="1"/>
  <c r="B655" i="38"/>
  <c r="D655"/>
  <c r="E655"/>
  <c r="A656"/>
  <c r="AU648" i="24" s="1"/>
  <c r="B656" i="38"/>
  <c r="D656"/>
  <c r="E656"/>
  <c r="A657"/>
  <c r="AU649" i="24" s="1"/>
  <c r="B657" i="38"/>
  <c r="D657"/>
  <c r="E657"/>
  <c r="A658"/>
  <c r="AU650" i="24" s="1"/>
  <c r="B658" i="38"/>
  <c r="D658"/>
  <c r="E658"/>
  <c r="A659"/>
  <c r="AU651" i="24" s="1"/>
  <c r="B659" i="38"/>
  <c r="D659"/>
  <c r="E659"/>
  <c r="A660"/>
  <c r="AU652" i="24" s="1"/>
  <c r="B660" i="38"/>
  <c r="D660"/>
  <c r="E660"/>
  <c r="A661"/>
  <c r="AU653" i="24" s="1"/>
  <c r="B661" i="38"/>
  <c r="D661"/>
  <c r="E661"/>
  <c r="A662"/>
  <c r="AU654" i="24" s="1"/>
  <c r="B662" i="38"/>
  <c r="D662"/>
  <c r="E662"/>
  <c r="A663"/>
  <c r="AU655" i="24" s="1"/>
  <c r="B663" i="38"/>
  <c r="D663"/>
  <c r="E663"/>
  <c r="A664"/>
  <c r="AU656" i="24" s="1"/>
  <c r="B664" i="38"/>
  <c r="D664"/>
  <c r="E664"/>
  <c r="A665"/>
  <c r="AU657" i="24" s="1"/>
  <c r="B665" i="38"/>
  <c r="D665"/>
  <c r="E665"/>
  <c r="A666"/>
  <c r="AU658" i="24" s="1"/>
  <c r="B666" i="38"/>
  <c r="D666"/>
  <c r="E666"/>
  <c r="A667"/>
  <c r="AU659" i="24" s="1"/>
  <c r="B667" i="38"/>
  <c r="D667"/>
  <c r="E667"/>
  <c r="A668"/>
  <c r="AU660" i="24" s="1"/>
  <c r="B668" i="38"/>
  <c r="D668"/>
  <c r="E668"/>
  <c r="A669"/>
  <c r="AU661" i="24" s="1"/>
  <c r="B669" i="38"/>
  <c r="D669"/>
  <c r="E669"/>
  <c r="A670"/>
  <c r="AU662" i="24" s="1"/>
  <c r="B670" i="38"/>
  <c r="D670"/>
  <c r="E670"/>
  <c r="A671"/>
  <c r="AU663" i="24" s="1"/>
  <c r="B671" i="38"/>
  <c r="D671"/>
  <c r="E671"/>
  <c r="A672"/>
  <c r="AU664" i="24" s="1"/>
  <c r="B672" i="38"/>
  <c r="D672"/>
  <c r="E672"/>
  <c r="A673"/>
  <c r="AU665" i="24" s="1"/>
  <c r="B673" i="38"/>
  <c r="D673"/>
  <c r="E673"/>
  <c r="A674"/>
  <c r="AU666" i="24" s="1"/>
  <c r="B674" i="38"/>
  <c r="D674"/>
  <c r="E674"/>
  <c r="A675"/>
  <c r="AU667" i="24" s="1"/>
  <c r="B675" i="38"/>
  <c r="D675"/>
  <c r="E675"/>
  <c r="A676"/>
  <c r="AU668" i="24" s="1"/>
  <c r="B676" i="38"/>
  <c r="D676"/>
  <c r="E676"/>
  <c r="A677"/>
  <c r="AU669" i="24" s="1"/>
  <c r="B677" i="38"/>
  <c r="D677"/>
  <c r="E677"/>
  <c r="A678"/>
  <c r="AU670" i="24" s="1"/>
  <c r="B678" i="38"/>
  <c r="D678"/>
  <c r="E678"/>
  <c r="A679"/>
  <c r="AU671" i="24" s="1"/>
  <c r="B679" i="38"/>
  <c r="D679"/>
  <c r="E679"/>
  <c r="A680"/>
  <c r="AU672" i="24" s="1"/>
  <c r="B680" i="38"/>
  <c r="D680"/>
  <c r="E680"/>
  <c r="A681"/>
  <c r="AU673" i="24" s="1"/>
  <c r="B681" i="38"/>
  <c r="D681"/>
  <c r="E681"/>
  <c r="A682"/>
  <c r="AU674" i="24" s="1"/>
  <c r="B682" i="38"/>
  <c r="D682"/>
  <c r="E682"/>
  <c r="A683"/>
  <c r="AU675" i="24" s="1"/>
  <c r="B683" i="38"/>
  <c r="D683"/>
  <c r="E683"/>
  <c r="A684"/>
  <c r="AU676" i="24" s="1"/>
  <c r="B684" i="38"/>
  <c r="D684"/>
  <c r="E684"/>
  <c r="A685"/>
  <c r="AU677" i="24" s="1"/>
  <c r="B685" i="38"/>
  <c r="D685"/>
  <c r="E685"/>
  <c r="A686"/>
  <c r="AU678" i="24" s="1"/>
  <c r="B686" i="38"/>
  <c r="D686"/>
  <c r="E686"/>
  <c r="A687"/>
  <c r="AU679" i="24" s="1"/>
  <c r="B687" i="38"/>
  <c r="D687"/>
  <c r="E687"/>
  <c r="A688"/>
  <c r="AU680" i="24" s="1"/>
  <c r="B688" i="38"/>
  <c r="D688"/>
  <c r="E688"/>
  <c r="A689"/>
  <c r="AU681" i="24" s="1"/>
  <c r="B689" i="38"/>
  <c r="D689"/>
  <c r="E689"/>
  <c r="A690"/>
  <c r="AU682" i="24" s="1"/>
  <c r="B690" i="38"/>
  <c r="D690"/>
  <c r="E690"/>
  <c r="A691"/>
  <c r="AU683" i="24" s="1"/>
  <c r="B691" i="38"/>
  <c r="D691"/>
  <c r="E691"/>
  <c r="A692"/>
  <c r="AU684" i="24" s="1"/>
  <c r="B692" i="38"/>
  <c r="D692"/>
  <c r="E692"/>
  <c r="A693"/>
  <c r="AU685" i="24" s="1"/>
  <c r="B693" i="38"/>
  <c r="D693"/>
  <c r="E693"/>
  <c r="A694"/>
  <c r="AU686" i="24" s="1"/>
  <c r="B694" i="38"/>
  <c r="D694"/>
  <c r="E694"/>
  <c r="A695"/>
  <c r="AU687" i="24" s="1"/>
  <c r="B695" i="38"/>
  <c r="D695"/>
  <c r="E695"/>
  <c r="A696"/>
  <c r="AU688" i="24" s="1"/>
  <c r="B696" i="38"/>
  <c r="D696"/>
  <c r="E696"/>
  <c r="A697"/>
  <c r="AU689" i="24" s="1"/>
  <c r="B697" i="38"/>
  <c r="D697"/>
  <c r="E697"/>
  <c r="A698"/>
  <c r="AU690" i="24" s="1"/>
  <c r="B698" i="38"/>
  <c r="D698"/>
  <c r="E698"/>
  <c r="A699"/>
  <c r="AU691" i="24" s="1"/>
  <c r="B699" i="38"/>
  <c r="D699"/>
  <c r="E699"/>
  <c r="A700"/>
  <c r="AU692" i="24" s="1"/>
  <c r="B700" i="38"/>
  <c r="D700"/>
  <c r="E700"/>
  <c r="A701"/>
  <c r="AU693" i="24" s="1"/>
  <c r="B701" i="38"/>
  <c r="D701"/>
  <c r="E701"/>
  <c r="A702"/>
  <c r="AU694" i="24" s="1"/>
  <c r="B702" i="38"/>
  <c r="D702"/>
  <c r="E702"/>
  <c r="A703"/>
  <c r="AU695" i="24" s="1"/>
  <c r="B703" i="38"/>
  <c r="D703"/>
  <c r="E703"/>
  <c r="A704"/>
  <c r="AU696" i="24" s="1"/>
  <c r="B704" i="38"/>
  <c r="D704"/>
  <c r="E704"/>
  <c r="A705"/>
  <c r="AU697" i="24" s="1"/>
  <c r="B705" i="38"/>
  <c r="D705"/>
  <c r="E705"/>
  <c r="A706"/>
  <c r="AU698" i="24" s="1"/>
  <c r="B706" i="38"/>
  <c r="D706"/>
  <c r="E706"/>
  <c r="A707"/>
  <c r="AU699" i="24" s="1"/>
  <c r="B707" i="38"/>
  <c r="D707"/>
  <c r="E707"/>
  <c r="A708"/>
  <c r="AU700" i="24" s="1"/>
  <c r="B708" i="38"/>
  <c r="D708"/>
  <c r="E708"/>
  <c r="A709"/>
  <c r="AU701" i="24" s="1"/>
  <c r="B709" i="38"/>
  <c r="D709"/>
  <c r="E709"/>
  <c r="A710"/>
  <c r="AU702" i="24" s="1"/>
  <c r="B710" i="38"/>
  <c r="D710"/>
  <c r="E710"/>
  <c r="A711"/>
  <c r="AU703" i="24" s="1"/>
  <c r="B711" i="38"/>
  <c r="D711"/>
  <c r="E711"/>
  <c r="A712"/>
  <c r="AU704" i="24" s="1"/>
  <c r="B712" i="38"/>
  <c r="D712"/>
  <c r="E712"/>
  <c r="A713"/>
  <c r="AU705" i="24" s="1"/>
  <c r="B713" i="38"/>
  <c r="D713"/>
  <c r="E713"/>
  <c r="A714"/>
  <c r="AU706" i="24" s="1"/>
  <c r="B714" i="38"/>
  <c r="D714"/>
  <c r="E714"/>
  <c r="A715"/>
  <c r="AU707" i="24" s="1"/>
  <c r="B715" i="38"/>
  <c r="D715"/>
  <c r="E715"/>
  <c r="A716"/>
  <c r="AU708" i="24" s="1"/>
  <c r="B716" i="38"/>
  <c r="D716"/>
  <c r="E716"/>
  <c r="A717"/>
  <c r="AU709" i="24" s="1"/>
  <c r="B717" i="38"/>
  <c r="D717"/>
  <c r="E717"/>
  <c r="A718"/>
  <c r="AU710" i="24" s="1"/>
  <c r="B718" i="38"/>
  <c r="D718"/>
  <c r="E718"/>
  <c r="A719"/>
  <c r="AU711" i="24" s="1"/>
  <c r="B719" i="38"/>
  <c r="D719"/>
  <c r="E719"/>
  <c r="A720"/>
  <c r="AU712" i="24" s="1"/>
  <c r="B720" i="38"/>
  <c r="D720"/>
  <c r="E720"/>
  <c r="A721"/>
  <c r="AU713" i="24" s="1"/>
  <c r="B721" i="38"/>
  <c r="D721"/>
  <c r="E721"/>
  <c r="A722"/>
  <c r="AU714" i="24" s="1"/>
  <c r="B722" i="38"/>
  <c r="D722"/>
  <c r="E722"/>
  <c r="A723"/>
  <c r="AU715" i="24" s="1"/>
  <c r="B723" i="38"/>
  <c r="D723"/>
  <c r="E723"/>
  <c r="A724"/>
  <c r="AU716" i="24" s="1"/>
  <c r="B724" i="38"/>
  <c r="D724"/>
  <c r="E724"/>
  <c r="A725"/>
  <c r="AU717" i="24" s="1"/>
  <c r="B725" i="38"/>
  <c r="D725"/>
  <c r="E725"/>
  <c r="A726"/>
  <c r="AU718" i="24" s="1"/>
  <c r="B726" i="38"/>
  <c r="D726"/>
  <c r="E726"/>
  <c r="A727"/>
  <c r="AU719" i="24" s="1"/>
  <c r="B727" i="38"/>
  <c r="D727"/>
  <c r="E727"/>
  <c r="A728"/>
  <c r="AU720" i="24" s="1"/>
  <c r="B728" i="38"/>
  <c r="D728"/>
  <c r="E728"/>
  <c r="A729"/>
  <c r="AU721" i="24" s="1"/>
  <c r="B729" i="38"/>
  <c r="D729"/>
  <c r="E729"/>
  <c r="A730"/>
  <c r="AU722" i="24" s="1"/>
  <c r="B730" i="38"/>
  <c r="D730"/>
  <c r="E730"/>
  <c r="A731"/>
  <c r="AU723" i="24" s="1"/>
  <c r="B731" i="38"/>
  <c r="D731"/>
  <c r="E731"/>
  <c r="A732"/>
  <c r="AU724" i="24" s="1"/>
  <c r="B732" i="38"/>
  <c r="D732"/>
  <c r="E732"/>
  <c r="A733"/>
  <c r="AU725" i="24" s="1"/>
  <c r="B733" i="38"/>
  <c r="D733"/>
  <c r="E733"/>
  <c r="A734"/>
  <c r="AU726" i="24" s="1"/>
  <c r="B734" i="38"/>
  <c r="D734"/>
  <c r="E734"/>
  <c r="A735"/>
  <c r="AU727" i="24" s="1"/>
  <c r="B735" i="38"/>
  <c r="D735"/>
  <c r="E735"/>
  <c r="A736"/>
  <c r="AU728" i="24" s="1"/>
  <c r="B736" i="38"/>
  <c r="D736"/>
  <c r="E736"/>
  <c r="A737"/>
  <c r="AU729" i="24" s="1"/>
  <c r="B737" i="38"/>
  <c r="D737"/>
  <c r="E737"/>
  <c r="A738"/>
  <c r="AU730" i="24" s="1"/>
  <c r="B738" i="38"/>
  <c r="D738"/>
  <c r="E738"/>
  <c r="A739"/>
  <c r="AU731" i="24" s="1"/>
  <c r="B739" i="38"/>
  <c r="D739"/>
  <c r="E739"/>
  <c r="A740"/>
  <c r="AU732" i="24" s="1"/>
  <c r="B740" i="38"/>
  <c r="D740"/>
  <c r="E740"/>
  <c r="A741"/>
  <c r="AU733" i="24" s="1"/>
  <c r="B741" i="38"/>
  <c r="D741"/>
  <c r="E741"/>
  <c r="A742"/>
  <c r="AU734" i="24" s="1"/>
  <c r="B742" i="38"/>
  <c r="D742"/>
  <c r="E742"/>
  <c r="A743"/>
  <c r="AU735" i="24" s="1"/>
  <c r="B743" i="38"/>
  <c r="D743"/>
  <c r="E743"/>
  <c r="A744"/>
  <c r="AU736" i="24" s="1"/>
  <c r="B744" i="38"/>
  <c r="D744"/>
  <c r="E744"/>
  <c r="A745"/>
  <c r="AU737" i="24" s="1"/>
  <c r="B745" i="38"/>
  <c r="D745"/>
  <c r="E745"/>
  <c r="A746"/>
  <c r="AU738" i="24" s="1"/>
  <c r="B746" i="38"/>
  <c r="D746"/>
  <c r="E746"/>
  <c r="A747"/>
  <c r="AU739" i="24" s="1"/>
  <c r="B747" i="38"/>
  <c r="D747"/>
  <c r="E747"/>
  <c r="A748"/>
  <c r="AU740" i="24" s="1"/>
  <c r="B748" i="38"/>
  <c r="D748"/>
  <c r="E748"/>
  <c r="A749"/>
  <c r="AU741" i="24" s="1"/>
  <c r="B749" i="38"/>
  <c r="D749"/>
  <c r="E749"/>
  <c r="A750"/>
  <c r="AU742" i="24" s="1"/>
  <c r="B750" i="38"/>
  <c r="D750"/>
  <c r="E750"/>
  <c r="A751"/>
  <c r="AU743" i="24" s="1"/>
  <c r="B751" i="38"/>
  <c r="D751"/>
  <c r="E751"/>
  <c r="A752"/>
  <c r="AU744" i="24" s="1"/>
  <c r="B752" i="38"/>
  <c r="D752"/>
  <c r="E752"/>
  <c r="A753"/>
  <c r="AU745" i="24" s="1"/>
  <c r="B753" i="38"/>
  <c r="D753"/>
  <c r="E753"/>
  <c r="A754"/>
  <c r="AU746" i="24" s="1"/>
  <c r="B754" i="38"/>
  <c r="D754"/>
  <c r="E754"/>
  <c r="A755"/>
  <c r="AU747" i="24" s="1"/>
  <c r="B755" i="38"/>
  <c r="D755"/>
  <c r="E755"/>
  <c r="A756"/>
  <c r="AU748" i="24" s="1"/>
  <c r="B756" i="38"/>
  <c r="D756"/>
  <c r="E756"/>
  <c r="A757"/>
  <c r="AU749" i="24" s="1"/>
  <c r="B757" i="38"/>
  <c r="D757"/>
  <c r="E757"/>
  <c r="A758"/>
  <c r="AU750" i="24" s="1"/>
  <c r="B758" i="38"/>
  <c r="D758"/>
  <c r="E758"/>
  <c r="A759"/>
  <c r="AU751" i="24" s="1"/>
  <c r="B759" i="38"/>
  <c r="D759"/>
  <c r="E759"/>
  <c r="A760"/>
  <c r="AU752" i="24" s="1"/>
  <c r="B760" i="38"/>
  <c r="D760"/>
  <c r="E760"/>
  <c r="A761"/>
  <c r="AU753" i="24" s="1"/>
  <c r="B761" i="38"/>
  <c r="D761"/>
  <c r="E761"/>
  <c r="A762"/>
  <c r="AU754" i="24" s="1"/>
  <c r="B762" i="38"/>
  <c r="D762"/>
  <c r="E762"/>
  <c r="A763"/>
  <c r="AU755" i="24" s="1"/>
  <c r="B763" i="38"/>
  <c r="D763"/>
  <c r="E763"/>
  <c r="A764"/>
  <c r="AU756" i="24" s="1"/>
  <c r="B764" i="38"/>
  <c r="D764"/>
  <c r="E764"/>
  <c r="A765"/>
  <c r="AU757" i="24" s="1"/>
  <c r="B765" i="38"/>
  <c r="D765"/>
  <c r="E765"/>
  <c r="A766"/>
  <c r="AU758" i="24" s="1"/>
  <c r="B766" i="38"/>
  <c r="D766"/>
  <c r="E766"/>
  <c r="A767"/>
  <c r="AU759" i="24" s="1"/>
  <c r="B767" i="38"/>
  <c r="D767"/>
  <c r="E767"/>
  <c r="A768"/>
  <c r="AU760" i="24" s="1"/>
  <c r="B768" i="38"/>
  <c r="D768"/>
  <c r="E768"/>
  <c r="A769"/>
  <c r="AU761" i="24" s="1"/>
  <c r="B769" i="38"/>
  <c r="D769"/>
  <c r="E769"/>
  <c r="A770"/>
  <c r="AU762" i="24" s="1"/>
  <c r="B770" i="38"/>
  <c r="D770"/>
  <c r="E770"/>
  <c r="A771"/>
  <c r="AU763" i="24" s="1"/>
  <c r="B771" i="38"/>
  <c r="D771"/>
  <c r="E771"/>
  <c r="A772"/>
  <c r="AU764" i="24" s="1"/>
  <c r="B772" i="38"/>
  <c r="D772"/>
  <c r="E772"/>
  <c r="A773"/>
  <c r="AU765" i="24" s="1"/>
  <c r="B773" i="38"/>
  <c r="D773"/>
  <c r="E773"/>
  <c r="A774"/>
  <c r="AU766" i="24" s="1"/>
  <c r="B774" i="38"/>
  <c r="D774"/>
  <c r="E774"/>
  <c r="A775"/>
  <c r="AU767" i="24" s="1"/>
  <c r="B775" i="38"/>
  <c r="D775"/>
  <c r="E775"/>
  <c r="A776"/>
  <c r="AU768" i="24" s="1"/>
  <c r="B776" i="38"/>
  <c r="D776"/>
  <c r="E776"/>
  <c r="A777"/>
  <c r="AU769" i="24" s="1"/>
  <c r="B777" i="38"/>
  <c r="D777"/>
  <c r="E777"/>
  <c r="A778"/>
  <c r="AU770" i="24" s="1"/>
  <c r="B778" i="38"/>
  <c r="D778"/>
  <c r="E778"/>
  <c r="A779"/>
  <c r="AU771" i="24" s="1"/>
  <c r="B779" i="38"/>
  <c r="D779"/>
  <c r="E779"/>
  <c r="A780"/>
  <c r="AU772" i="24" s="1"/>
  <c r="B780" i="38"/>
  <c r="D780"/>
  <c r="E780"/>
  <c r="A781"/>
  <c r="AU773" i="24" s="1"/>
  <c r="B781" i="38"/>
  <c r="D781"/>
  <c r="E781"/>
  <c r="A782"/>
  <c r="AU774" i="24" s="1"/>
  <c r="B782" i="38"/>
  <c r="D782"/>
  <c r="E782"/>
  <c r="A783"/>
  <c r="AU775" i="24" s="1"/>
  <c r="B783" i="38"/>
  <c r="D783"/>
  <c r="E783"/>
  <c r="A784"/>
  <c r="AU776" i="24" s="1"/>
  <c r="B784" i="38"/>
  <c r="D784"/>
  <c r="E784"/>
  <c r="A785"/>
  <c r="AU777" i="24" s="1"/>
  <c r="B785" i="38"/>
  <c r="D785"/>
  <c r="E785"/>
  <c r="A786"/>
  <c r="AU778" i="24" s="1"/>
  <c r="B786" i="38"/>
  <c r="D786"/>
  <c r="E786"/>
  <c r="A787"/>
  <c r="AU779" i="24" s="1"/>
  <c r="B787" i="38"/>
  <c r="D787"/>
  <c r="E787"/>
  <c r="A788"/>
  <c r="AU780" i="24" s="1"/>
  <c r="B788" i="38"/>
  <c r="D788"/>
  <c r="E788"/>
  <c r="A789"/>
  <c r="AU781" i="24" s="1"/>
  <c r="B789" i="38"/>
  <c r="D789"/>
  <c r="E789"/>
  <c r="A790"/>
  <c r="AU782" i="24" s="1"/>
  <c r="B790" i="38"/>
  <c r="D790"/>
  <c r="E790"/>
  <c r="A791"/>
  <c r="AU783" i="24" s="1"/>
  <c r="B791" i="38"/>
  <c r="D791"/>
  <c r="E791"/>
  <c r="A792"/>
  <c r="AU784" i="24" s="1"/>
  <c r="B792" i="38"/>
  <c r="D792"/>
  <c r="E792"/>
  <c r="A793"/>
  <c r="AU785" i="24" s="1"/>
  <c r="B793" i="38"/>
  <c r="D793"/>
  <c r="E793"/>
  <c r="A794"/>
  <c r="AU786" i="24" s="1"/>
  <c r="B794" i="38"/>
  <c r="D794"/>
  <c r="E794"/>
  <c r="A795"/>
  <c r="AU787" i="24" s="1"/>
  <c r="B795" i="38"/>
  <c r="D795"/>
  <c r="E795"/>
  <c r="A796"/>
  <c r="AU788" i="24" s="1"/>
  <c r="B796" i="38"/>
  <c r="D796"/>
  <c r="E796"/>
  <c r="A797"/>
  <c r="AU789" i="24" s="1"/>
  <c r="B797" i="38"/>
  <c r="D797"/>
  <c r="E797"/>
  <c r="A798"/>
  <c r="AU790" i="24" s="1"/>
  <c r="B798" i="38"/>
  <c r="D798"/>
  <c r="E798"/>
  <c r="A799"/>
  <c r="AU791" i="24" s="1"/>
  <c r="B799" i="38"/>
  <c r="D799"/>
  <c r="E799"/>
  <c r="A800"/>
  <c r="AU792" i="24" s="1"/>
  <c r="B800" i="38"/>
  <c r="D800"/>
  <c r="E800"/>
  <c r="A801"/>
  <c r="AU793" i="24" s="1"/>
  <c r="B801" i="38"/>
  <c r="D801"/>
  <c r="E801"/>
  <c r="A802"/>
  <c r="AU794" i="24" s="1"/>
  <c r="B802" i="38"/>
  <c r="D802"/>
  <c r="E802"/>
  <c r="A803"/>
  <c r="AU795" i="24" s="1"/>
  <c r="B803" i="38"/>
  <c r="D803"/>
  <c r="E803"/>
  <c r="A804"/>
  <c r="AU796" i="24" s="1"/>
  <c r="B804" i="38"/>
  <c r="D804"/>
  <c r="E804"/>
  <c r="A805"/>
  <c r="AU797" i="24" s="1"/>
  <c r="B805" i="38"/>
  <c r="D805"/>
  <c r="E805"/>
  <c r="A806"/>
  <c r="AU798" i="24" s="1"/>
  <c r="B806" i="38"/>
  <c r="D806"/>
  <c r="E806"/>
  <c r="A807"/>
  <c r="AU799" i="24" s="1"/>
  <c r="B807" i="38"/>
  <c r="D807"/>
  <c r="E807"/>
  <c r="A808"/>
  <c r="AU800" i="24" s="1"/>
  <c r="B808" i="38"/>
  <c r="D808"/>
  <c r="E808"/>
  <c r="A809"/>
  <c r="AU801" i="24" s="1"/>
  <c r="B809" i="38"/>
  <c r="D809"/>
  <c r="E809"/>
  <c r="A810"/>
  <c r="AU802" i="24" s="1"/>
  <c r="B810" i="38"/>
  <c r="D810"/>
  <c r="E810"/>
  <c r="A811"/>
  <c r="AU803" i="24" s="1"/>
  <c r="B811" i="38"/>
  <c r="D811"/>
  <c r="E811"/>
  <c r="A812"/>
  <c r="AU804" i="24" s="1"/>
  <c r="B812" i="38"/>
  <c r="D812"/>
  <c r="E812"/>
  <c r="A813"/>
  <c r="AU805" i="24" s="1"/>
  <c r="B813" i="38"/>
  <c r="D813"/>
  <c r="E813"/>
  <c r="A814"/>
  <c r="AU806" i="24" s="1"/>
  <c r="B814" i="38"/>
  <c r="D814"/>
  <c r="E814"/>
  <c r="A815"/>
  <c r="AU807" i="24" s="1"/>
  <c r="B815" i="38"/>
  <c r="D815"/>
  <c r="E815"/>
  <c r="A816"/>
  <c r="AU808" i="24" s="1"/>
  <c r="B816" i="38"/>
  <c r="D816"/>
  <c r="E816"/>
  <c r="A817"/>
  <c r="AU809" i="24" s="1"/>
  <c r="B817" i="38"/>
  <c r="D817"/>
  <c r="E817"/>
  <c r="A818"/>
  <c r="AU810" i="24" s="1"/>
  <c r="B818" i="38"/>
  <c r="D818"/>
  <c r="E818"/>
  <c r="A819"/>
  <c r="AU811" i="24" s="1"/>
  <c r="B819" i="38"/>
  <c r="D819"/>
  <c r="E819"/>
  <c r="A820"/>
  <c r="AU812" i="24" s="1"/>
  <c r="B820" i="38"/>
  <c r="D820"/>
  <c r="E820"/>
  <c r="A821"/>
  <c r="AU813" i="24" s="1"/>
  <c r="B821" i="38"/>
  <c r="D821"/>
  <c r="E821"/>
  <c r="A822"/>
  <c r="AU814" i="24" s="1"/>
  <c r="B822" i="38"/>
  <c r="D822"/>
  <c r="E822"/>
  <c r="A823"/>
  <c r="AU815" i="24" s="1"/>
  <c r="B823" i="38"/>
  <c r="D823"/>
  <c r="E823"/>
  <c r="A824"/>
  <c r="AU816" i="24" s="1"/>
  <c r="B824" i="38"/>
  <c r="D824"/>
  <c r="E824"/>
  <c r="A825"/>
  <c r="AU817" i="24" s="1"/>
  <c r="B825" i="38"/>
  <c r="D825"/>
  <c r="E825"/>
  <c r="A826"/>
  <c r="AU818" i="24" s="1"/>
  <c r="B826" i="38"/>
  <c r="D826"/>
  <c r="E826"/>
  <c r="A827"/>
  <c r="AU819" i="24" s="1"/>
  <c r="B827" i="38"/>
  <c r="D827"/>
  <c r="E827"/>
  <c r="A828"/>
  <c r="AU820" i="24" s="1"/>
  <c r="B828" i="38"/>
  <c r="D828"/>
  <c r="E828"/>
  <c r="A829"/>
  <c r="AU821" i="24" s="1"/>
  <c r="B829" i="38"/>
  <c r="D829"/>
  <c r="E829"/>
  <c r="A830"/>
  <c r="AU822" i="24" s="1"/>
  <c r="B830" i="38"/>
  <c r="D830"/>
  <c r="E830"/>
  <c r="A831"/>
  <c r="AU823" i="24" s="1"/>
  <c r="B831" i="38"/>
  <c r="D831"/>
  <c r="E831"/>
  <c r="A832"/>
  <c r="AU824" i="24" s="1"/>
  <c r="B832" i="38"/>
  <c r="D832"/>
  <c r="E832"/>
  <c r="A833"/>
  <c r="AU825" i="24" s="1"/>
  <c r="B833" i="38"/>
  <c r="D833"/>
  <c r="E833"/>
  <c r="A834"/>
  <c r="AU826" i="24" s="1"/>
  <c r="B834" i="38"/>
  <c r="D834"/>
  <c r="E834"/>
  <c r="A835"/>
  <c r="AU827" i="24" s="1"/>
  <c r="B835" i="38"/>
  <c r="D835"/>
  <c r="E835"/>
  <c r="A836"/>
  <c r="AU828" i="24" s="1"/>
  <c r="B836" i="38"/>
  <c r="D836"/>
  <c r="E836"/>
  <c r="A837"/>
  <c r="AU829" i="24" s="1"/>
  <c r="B837" i="38"/>
  <c r="D837"/>
  <c r="E837"/>
  <c r="A838"/>
  <c r="AU830" i="24" s="1"/>
  <c r="B838" i="38"/>
  <c r="D838"/>
  <c r="E838"/>
  <c r="A839"/>
  <c r="AU831" i="24" s="1"/>
  <c r="B839" i="38"/>
  <c r="D839"/>
  <c r="E839"/>
  <c r="A840"/>
  <c r="AU832" i="24" s="1"/>
  <c r="B840" i="38"/>
  <c r="D840"/>
  <c r="E840"/>
  <c r="A841"/>
  <c r="AU833" i="24" s="1"/>
  <c r="B841" i="38"/>
  <c r="D841"/>
  <c r="E841"/>
  <c r="A842"/>
  <c r="AU834" i="24" s="1"/>
  <c r="B842" i="38"/>
  <c r="D842"/>
  <c r="E842"/>
  <c r="A843"/>
  <c r="AU835" i="24" s="1"/>
  <c r="B843" i="38"/>
  <c r="D843"/>
  <c r="E843"/>
  <c r="A844"/>
  <c r="AU836" i="24" s="1"/>
  <c r="B844" i="38"/>
  <c r="D844"/>
  <c r="E844"/>
  <c r="A845"/>
  <c r="AU837" i="24" s="1"/>
  <c r="B845" i="38"/>
  <c r="D845"/>
  <c r="E845"/>
  <c r="A846"/>
  <c r="AU838" i="24" s="1"/>
  <c r="B846" i="38"/>
  <c r="D846"/>
  <c r="E846"/>
  <c r="A847"/>
  <c r="AU839" i="24" s="1"/>
  <c r="B847" i="38"/>
  <c r="D847"/>
  <c r="E847"/>
  <c r="A848"/>
  <c r="AU840" i="24" s="1"/>
  <c r="B848" i="38"/>
  <c r="D848"/>
  <c r="E848"/>
  <c r="A849"/>
  <c r="AU841" i="24" s="1"/>
  <c r="B849" i="38"/>
  <c r="D849"/>
  <c r="E849"/>
  <c r="A850"/>
  <c r="AU842" i="24" s="1"/>
  <c r="B850" i="38"/>
  <c r="D850"/>
  <c r="E850"/>
  <c r="A851"/>
  <c r="AU843" i="24" s="1"/>
  <c r="B851" i="38"/>
  <c r="D851"/>
  <c r="E851"/>
  <c r="A852"/>
  <c r="AU844" i="24" s="1"/>
  <c r="B852" i="38"/>
  <c r="D852"/>
  <c r="E852"/>
  <c r="A853"/>
  <c r="AU845" i="24" s="1"/>
  <c r="B853" i="38"/>
  <c r="D853"/>
  <c r="E853"/>
  <c r="A854"/>
  <c r="AU846" i="24" s="1"/>
  <c r="B854" i="38"/>
  <c r="D854"/>
  <c r="E854"/>
  <c r="A855"/>
  <c r="AU847" i="24" s="1"/>
  <c r="B855" i="38"/>
  <c r="D855"/>
  <c r="E855"/>
  <c r="A856"/>
  <c r="AU848" i="24" s="1"/>
  <c r="B856" i="38"/>
  <c r="D856"/>
  <c r="E856"/>
  <c r="A857"/>
  <c r="AU849" i="24" s="1"/>
  <c r="B857" i="38"/>
  <c r="D857"/>
  <c r="E857"/>
  <c r="A858"/>
  <c r="AU850" i="24" s="1"/>
  <c r="B858" i="38"/>
  <c r="D858"/>
  <c r="E858"/>
  <c r="A859"/>
  <c r="AU851" i="24" s="1"/>
  <c r="B859" i="38"/>
  <c r="D859"/>
  <c r="E859"/>
  <c r="A860"/>
  <c r="AU852" i="24" s="1"/>
  <c r="B860" i="38"/>
  <c r="D860"/>
  <c r="E860"/>
  <c r="A861"/>
  <c r="AU853" i="24" s="1"/>
  <c r="B861" i="38"/>
  <c r="D861"/>
  <c r="E861"/>
  <c r="A862"/>
  <c r="AU854" i="24" s="1"/>
  <c r="B862" i="38"/>
  <c r="D862"/>
  <c r="E862"/>
  <c r="A863"/>
  <c r="AU855" i="24" s="1"/>
  <c r="B863" i="38"/>
  <c r="D863"/>
  <c r="E863"/>
  <c r="A864"/>
  <c r="AU856" i="24" s="1"/>
  <c r="B864" i="38"/>
  <c r="D864"/>
  <c r="E864"/>
  <c r="A865"/>
  <c r="AU857" i="24" s="1"/>
  <c r="B865" i="38"/>
  <c r="D865"/>
  <c r="E865"/>
  <c r="A866"/>
  <c r="AU858" i="24" s="1"/>
  <c r="B866" i="38"/>
  <c r="D866"/>
  <c r="E866"/>
  <c r="A867"/>
  <c r="AU859" i="24" s="1"/>
  <c r="B867" i="38"/>
  <c r="D867"/>
  <c r="E867"/>
  <c r="A868"/>
  <c r="AU860" i="24" s="1"/>
  <c r="B868" i="38"/>
  <c r="D868"/>
  <c r="E868"/>
  <c r="A869"/>
  <c r="AU861" i="24" s="1"/>
  <c r="B869" i="38"/>
  <c r="D869"/>
  <c r="E869"/>
  <c r="A870"/>
  <c r="AU862" i="24" s="1"/>
  <c r="B870" i="38"/>
  <c r="D870"/>
  <c r="E870"/>
  <c r="A871"/>
  <c r="AU863" i="24" s="1"/>
  <c r="B871" i="38"/>
  <c r="D871"/>
  <c r="E871"/>
  <c r="A872"/>
  <c r="AU864" i="24" s="1"/>
  <c r="B872" i="38"/>
  <c r="D872"/>
  <c r="E872"/>
  <c r="A873"/>
  <c r="AU865" i="24" s="1"/>
  <c r="B873" i="38"/>
  <c r="D873"/>
  <c r="E873"/>
  <c r="A874"/>
  <c r="AU866" i="24" s="1"/>
  <c r="B874" i="38"/>
  <c r="D874"/>
  <c r="E874"/>
  <c r="A875"/>
  <c r="AU867" i="24" s="1"/>
  <c r="B875" i="38"/>
  <c r="D875"/>
  <c r="E875"/>
  <c r="A876"/>
  <c r="AU868" i="24" s="1"/>
  <c r="B876" i="38"/>
  <c r="D876"/>
  <c r="E876"/>
  <c r="A877"/>
  <c r="AU869" i="24" s="1"/>
  <c r="B877" i="38"/>
  <c r="D877"/>
  <c r="E877"/>
  <c r="A878"/>
  <c r="AU870" i="24" s="1"/>
  <c r="B878" i="38"/>
  <c r="D878"/>
  <c r="E878"/>
  <c r="A879"/>
  <c r="AU871" i="24" s="1"/>
  <c r="B879" i="38"/>
  <c r="D879"/>
  <c r="E879"/>
  <c r="A880"/>
  <c r="AU872" i="24" s="1"/>
  <c r="B880" i="38"/>
  <c r="D880"/>
  <c r="E880"/>
  <c r="A881"/>
  <c r="AU873" i="24" s="1"/>
  <c r="B881" i="38"/>
  <c r="D881"/>
  <c r="E881"/>
  <c r="A882"/>
  <c r="AU874" i="24" s="1"/>
  <c r="B882" i="38"/>
  <c r="D882"/>
  <c r="E882"/>
  <c r="A883"/>
  <c r="AU875" i="24" s="1"/>
  <c r="B883" i="38"/>
  <c r="D883"/>
  <c r="E883"/>
  <c r="A884"/>
  <c r="AU876" i="24" s="1"/>
  <c r="B884" i="38"/>
  <c r="D884"/>
  <c r="E884"/>
  <c r="A885"/>
  <c r="AU877" i="24" s="1"/>
  <c r="B885" i="38"/>
  <c r="D885"/>
  <c r="E885"/>
  <c r="A886"/>
  <c r="AU878" i="24" s="1"/>
  <c r="B886" i="38"/>
  <c r="D886"/>
  <c r="E886"/>
  <c r="A887"/>
  <c r="AU879" i="24" s="1"/>
  <c r="B887" i="38"/>
  <c r="D887"/>
  <c r="E887"/>
  <c r="A888"/>
  <c r="AU880" i="24" s="1"/>
  <c r="B888" i="38"/>
  <c r="D888"/>
  <c r="E888"/>
  <c r="A889"/>
  <c r="AU881" i="24" s="1"/>
  <c r="B889" i="38"/>
  <c r="D889"/>
  <c r="E889"/>
  <c r="A890"/>
  <c r="AU882" i="24" s="1"/>
  <c r="B890" i="38"/>
  <c r="D890"/>
  <c r="E890"/>
  <c r="A891"/>
  <c r="AU883" i="24" s="1"/>
  <c r="B891" i="38"/>
  <c r="D891"/>
  <c r="E891"/>
  <c r="A892"/>
  <c r="AU884" i="24" s="1"/>
  <c r="B892" i="38"/>
  <c r="D892"/>
  <c r="E892"/>
  <c r="A893"/>
  <c r="AU885" i="24" s="1"/>
  <c r="B893" i="38"/>
  <c r="D893"/>
  <c r="E893"/>
  <c r="A894"/>
  <c r="AU886" i="24" s="1"/>
  <c r="B894" i="38"/>
  <c r="D894"/>
  <c r="E894"/>
  <c r="A895"/>
  <c r="AU887" i="24" s="1"/>
  <c r="B895" i="38"/>
  <c r="D895"/>
  <c r="E895"/>
  <c r="A896"/>
  <c r="AU888" i="24" s="1"/>
  <c r="B896" i="38"/>
  <c r="D896"/>
  <c r="E896"/>
  <c r="A897"/>
  <c r="AU889" i="24" s="1"/>
  <c r="B897" i="38"/>
  <c r="D897"/>
  <c r="E897"/>
  <c r="A898"/>
  <c r="AU890" i="24" s="1"/>
  <c r="B898" i="38"/>
  <c r="D898"/>
  <c r="E898"/>
  <c r="A899"/>
  <c r="AU891" i="24" s="1"/>
  <c r="B899" i="38"/>
  <c r="D899"/>
  <c r="E899"/>
  <c r="A900"/>
  <c r="AU892" i="24" s="1"/>
  <c r="B900" i="38"/>
  <c r="D900"/>
  <c r="E900"/>
  <c r="A901"/>
  <c r="AU893" i="24" s="1"/>
  <c r="B901" i="38"/>
  <c r="D901"/>
  <c r="E901"/>
  <c r="A902"/>
  <c r="AU894" i="24" s="1"/>
  <c r="B902" i="38"/>
  <c r="D902"/>
  <c r="E902"/>
  <c r="A903"/>
  <c r="AU895" i="24" s="1"/>
  <c r="B903" i="38"/>
  <c r="D903"/>
  <c r="E903"/>
  <c r="A904"/>
  <c r="AU896" i="24" s="1"/>
  <c r="B904" i="38"/>
  <c r="D904"/>
  <c r="E904"/>
  <c r="A905"/>
  <c r="AU897" i="24" s="1"/>
  <c r="B905" i="38"/>
  <c r="D905"/>
  <c r="E905"/>
  <c r="A906"/>
  <c r="AU898" i="24" s="1"/>
  <c r="B906" i="38"/>
  <c r="D906"/>
  <c r="E906"/>
  <c r="A907"/>
  <c r="AU899" i="24" s="1"/>
  <c r="B907" i="38"/>
  <c r="D907"/>
  <c r="E907"/>
  <c r="A908"/>
  <c r="AU900" i="24" s="1"/>
  <c r="B908" i="38"/>
  <c r="D908"/>
  <c r="E908"/>
  <c r="A909"/>
  <c r="AU901" i="24" s="1"/>
  <c r="B909" i="38"/>
  <c r="D909"/>
  <c r="E909"/>
  <c r="A910"/>
  <c r="AU902" i="24" s="1"/>
  <c r="B910" i="38"/>
  <c r="D910"/>
  <c r="E910"/>
  <c r="A911"/>
  <c r="AU903" i="24" s="1"/>
  <c r="B911" i="38"/>
  <c r="D911"/>
  <c r="E911"/>
  <c r="A912"/>
  <c r="AU904" i="24" s="1"/>
  <c r="B912" i="38"/>
  <c r="D912"/>
  <c r="E912"/>
  <c r="A913"/>
  <c r="AU905" i="24" s="1"/>
  <c r="B913" i="38"/>
  <c r="D913"/>
  <c r="E913"/>
  <c r="A914"/>
  <c r="AU906" i="24" s="1"/>
  <c r="B914" i="38"/>
  <c r="D914"/>
  <c r="E914"/>
  <c r="A915"/>
  <c r="AU907" i="24" s="1"/>
  <c r="B915" i="38"/>
  <c r="D915"/>
  <c r="E915"/>
  <c r="A916"/>
  <c r="AU908" i="24" s="1"/>
  <c r="B916" i="38"/>
  <c r="D916"/>
  <c r="E916"/>
  <c r="A917"/>
  <c r="AU909" i="24" s="1"/>
  <c r="B917" i="38"/>
  <c r="D917"/>
  <c r="E917"/>
  <c r="A918"/>
  <c r="AU910" i="24" s="1"/>
  <c r="B918" i="38"/>
  <c r="D918"/>
  <c r="E918"/>
  <c r="A919"/>
  <c r="AU911" i="24" s="1"/>
  <c r="B919" i="38"/>
  <c r="D919"/>
  <c r="E919"/>
  <c r="A920"/>
  <c r="AU912" i="24" s="1"/>
  <c r="B920" i="38"/>
  <c r="D920"/>
  <c r="E920"/>
  <c r="A921"/>
  <c r="AU913" i="24" s="1"/>
  <c r="B921" i="38"/>
  <c r="D921"/>
  <c r="E921"/>
  <c r="A922"/>
  <c r="AU914" i="24" s="1"/>
  <c r="B922" i="38"/>
  <c r="D922"/>
  <c r="E922"/>
  <c r="A923"/>
  <c r="AU915" i="24" s="1"/>
  <c r="B923" i="38"/>
  <c r="D923"/>
  <c r="E923"/>
  <c r="A924"/>
  <c r="AU916" i="24" s="1"/>
  <c r="B924" i="38"/>
  <c r="D924"/>
  <c r="E924"/>
  <c r="A925"/>
  <c r="AU917" i="24" s="1"/>
  <c r="B925" i="38"/>
  <c r="D925"/>
  <c r="E925"/>
  <c r="A926"/>
  <c r="AU918" i="24" s="1"/>
  <c r="B926" i="38"/>
  <c r="D926"/>
  <c r="E926"/>
  <c r="A927"/>
  <c r="AU919" i="24" s="1"/>
  <c r="B927" i="38"/>
  <c r="D927"/>
  <c r="E927"/>
  <c r="A928"/>
  <c r="AU920" i="24" s="1"/>
  <c r="B928" i="38"/>
  <c r="D928"/>
  <c r="E928"/>
  <c r="A929"/>
  <c r="AU921" i="24" s="1"/>
  <c r="B929" i="38"/>
  <c r="D929"/>
  <c r="E929"/>
  <c r="A930"/>
  <c r="AU922" i="24" s="1"/>
  <c r="B930" i="38"/>
  <c r="D930"/>
  <c r="E930"/>
  <c r="A931"/>
  <c r="AU923" i="24" s="1"/>
  <c r="B931" i="38"/>
  <c r="D931"/>
  <c r="E931"/>
  <c r="A932"/>
  <c r="AU924" i="24" s="1"/>
  <c r="B932" i="38"/>
  <c r="D932"/>
  <c r="E932"/>
  <c r="A933"/>
  <c r="AU925" i="24" s="1"/>
  <c r="B933" i="38"/>
  <c r="D933"/>
  <c r="E933"/>
  <c r="A934"/>
  <c r="AU926" i="24" s="1"/>
  <c r="B934" i="38"/>
  <c r="D934"/>
  <c r="E934"/>
  <c r="A935"/>
  <c r="AU927" i="24" s="1"/>
  <c r="B935" i="38"/>
  <c r="D935"/>
  <c r="E935"/>
  <c r="A936"/>
  <c r="AU928" i="24" s="1"/>
  <c r="B936" i="38"/>
  <c r="D936"/>
  <c r="E936"/>
  <c r="A937"/>
  <c r="AU929" i="24" s="1"/>
  <c r="B937" i="38"/>
  <c r="D937"/>
  <c r="E937"/>
  <c r="A938"/>
  <c r="AU930" i="24" s="1"/>
  <c r="B938" i="38"/>
  <c r="D938"/>
  <c r="E938"/>
  <c r="A939"/>
  <c r="AU931" i="24" s="1"/>
  <c r="B939" i="38"/>
  <c r="D939"/>
  <c r="E939"/>
  <c r="A940"/>
  <c r="AU932" i="24" s="1"/>
  <c r="B940" i="38"/>
  <c r="D940"/>
  <c r="E940"/>
  <c r="A941"/>
  <c r="AU933" i="24" s="1"/>
  <c r="B941" i="38"/>
  <c r="D941"/>
  <c r="E941"/>
  <c r="A942"/>
  <c r="AU934" i="24" s="1"/>
  <c r="B942" i="38"/>
  <c r="D942"/>
  <c r="E942"/>
  <c r="A943"/>
  <c r="AU935" i="24" s="1"/>
  <c r="B943" i="38"/>
  <c r="D943"/>
  <c r="E943"/>
  <c r="A944"/>
  <c r="AU936" i="24" s="1"/>
  <c r="B944" i="38"/>
  <c r="D944"/>
  <c r="E944"/>
  <c r="A945"/>
  <c r="AU937" i="24" s="1"/>
  <c r="B945" i="38"/>
  <c r="D945"/>
  <c r="E945"/>
  <c r="A946"/>
  <c r="AU938" i="24" s="1"/>
  <c r="B946" i="38"/>
  <c r="D946"/>
  <c r="E946"/>
  <c r="A947"/>
  <c r="AU939" i="24" s="1"/>
  <c r="B947" i="38"/>
  <c r="D947"/>
  <c r="E947"/>
  <c r="A948"/>
  <c r="AU940" i="24" s="1"/>
  <c r="B948" i="38"/>
  <c r="D948"/>
  <c r="E948"/>
  <c r="A949"/>
  <c r="AU941" i="24" s="1"/>
  <c r="B949" i="38"/>
  <c r="D949"/>
  <c r="E949"/>
  <c r="A950"/>
  <c r="AU942" i="24" s="1"/>
  <c r="B950" i="38"/>
  <c r="D950"/>
  <c r="E950"/>
  <c r="A951"/>
  <c r="AU943" i="24" s="1"/>
  <c r="B951" i="38"/>
  <c r="D951"/>
  <c r="E951"/>
  <c r="A952"/>
  <c r="AU944" i="24" s="1"/>
  <c r="B952" i="38"/>
  <c r="D952"/>
  <c r="E952"/>
  <c r="A953"/>
  <c r="AU945" i="24" s="1"/>
  <c r="B953" i="38"/>
  <c r="D953"/>
  <c r="E953"/>
  <c r="A954"/>
  <c r="AU946" i="24" s="1"/>
  <c r="B954" i="38"/>
  <c r="D954"/>
  <c r="E954"/>
  <c r="A955"/>
  <c r="AU947" i="24" s="1"/>
  <c r="B955" i="38"/>
  <c r="D955"/>
  <c r="E955"/>
  <c r="A956"/>
  <c r="AU948" i="24" s="1"/>
  <c r="B956" i="38"/>
  <c r="D956"/>
  <c r="E956"/>
  <c r="A957"/>
  <c r="AU949" i="24" s="1"/>
  <c r="B957" i="38"/>
  <c r="D957"/>
  <c r="E957"/>
  <c r="A958"/>
  <c r="AU950" i="24" s="1"/>
  <c r="B958" i="38"/>
  <c r="D958"/>
  <c r="E958"/>
  <c r="A959"/>
  <c r="AU951" i="24" s="1"/>
  <c r="B959" i="38"/>
  <c r="D959"/>
  <c r="E959"/>
  <c r="A960"/>
  <c r="AU952" i="24" s="1"/>
  <c r="B960" i="38"/>
  <c r="D960"/>
  <c r="E960"/>
  <c r="A961"/>
  <c r="AU953" i="24" s="1"/>
  <c r="B961" i="38"/>
  <c r="D961"/>
  <c r="E961"/>
  <c r="A962"/>
  <c r="AU954" i="24" s="1"/>
  <c r="B962" i="38"/>
  <c r="D962"/>
  <c r="E962"/>
  <c r="A963"/>
  <c r="AU955" i="24" s="1"/>
  <c r="B963" i="38"/>
  <c r="D963"/>
  <c r="E963"/>
  <c r="A964"/>
  <c r="AU956" i="24" s="1"/>
  <c r="B964" i="38"/>
  <c r="D964"/>
  <c r="E964"/>
  <c r="A965"/>
  <c r="AU957" i="24" s="1"/>
  <c r="B965" i="38"/>
  <c r="D965"/>
  <c r="E965"/>
  <c r="A966"/>
  <c r="AU958" i="24" s="1"/>
  <c r="B966" i="38"/>
  <c r="D966"/>
  <c r="E966"/>
  <c r="A967"/>
  <c r="AU959" i="24" s="1"/>
  <c r="B967" i="38"/>
  <c r="D967"/>
  <c r="E967"/>
  <c r="A968"/>
  <c r="AU960" i="24" s="1"/>
  <c r="B968" i="38"/>
  <c r="D968"/>
  <c r="E968"/>
  <c r="A969"/>
  <c r="AU961" i="24" s="1"/>
  <c r="B969" i="38"/>
  <c r="D969"/>
  <c r="E969"/>
  <c r="A970"/>
  <c r="AU962" i="24" s="1"/>
  <c r="B970" i="38"/>
  <c r="D970"/>
  <c r="E970"/>
  <c r="A971"/>
  <c r="AU963" i="24" s="1"/>
  <c r="B971" i="38"/>
  <c r="D971"/>
  <c r="E971"/>
  <c r="A972"/>
  <c r="AU964" i="24" s="1"/>
  <c r="B972" i="38"/>
  <c r="D972"/>
  <c r="E972"/>
  <c r="A973"/>
  <c r="AU965" i="24" s="1"/>
  <c r="B973" i="38"/>
  <c r="D973"/>
  <c r="E973"/>
  <c r="A974"/>
  <c r="AU966" i="24" s="1"/>
  <c r="B974" i="38"/>
  <c r="D974"/>
  <c r="E974"/>
  <c r="A975"/>
  <c r="AU967" i="24" s="1"/>
  <c r="B975" i="38"/>
  <c r="D975"/>
  <c r="E975"/>
  <c r="A976"/>
  <c r="AU968" i="24" s="1"/>
  <c r="B976" i="38"/>
  <c r="D976"/>
  <c r="E976"/>
  <c r="A977"/>
  <c r="AU969" i="24" s="1"/>
  <c r="B977" i="38"/>
  <c r="D977"/>
  <c r="E977"/>
  <c r="A978"/>
  <c r="AU970" i="24" s="1"/>
  <c r="B978" i="38"/>
  <c r="D978"/>
  <c r="E978"/>
  <c r="A979"/>
  <c r="AU971" i="24" s="1"/>
  <c r="B979" i="38"/>
  <c r="D979"/>
  <c r="E979"/>
  <c r="A980"/>
  <c r="AU972" i="24" s="1"/>
  <c r="B980" i="38"/>
  <c r="D980"/>
  <c r="E980"/>
  <c r="A981"/>
  <c r="AU973" i="24" s="1"/>
  <c r="B981" i="38"/>
  <c r="D981"/>
  <c r="E981"/>
  <c r="A982"/>
  <c r="AU974" i="24" s="1"/>
  <c r="B982" i="38"/>
  <c r="D982"/>
  <c r="E982"/>
  <c r="A983"/>
  <c r="AU975" i="24" s="1"/>
  <c r="B983" i="38"/>
  <c r="D983"/>
  <c r="E983"/>
  <c r="A984"/>
  <c r="AU976" i="24" s="1"/>
  <c r="B984" i="38"/>
  <c r="D984"/>
  <c r="E984"/>
  <c r="A985"/>
  <c r="AU977" i="24" s="1"/>
  <c r="B985" i="38"/>
  <c r="D985"/>
  <c r="E985"/>
  <c r="A986"/>
  <c r="AU978" i="24" s="1"/>
  <c r="B986" i="38"/>
  <c r="D986"/>
  <c r="E986"/>
  <c r="A987"/>
  <c r="AU979" i="24" s="1"/>
  <c r="B987" i="38"/>
  <c r="D987"/>
  <c r="E987"/>
  <c r="A988"/>
  <c r="AU980" i="24" s="1"/>
  <c r="B988" i="38"/>
  <c r="D988"/>
  <c r="E988"/>
  <c r="A989"/>
  <c r="AU981" i="24" s="1"/>
  <c r="B989" i="38"/>
  <c r="D989"/>
  <c r="E989"/>
  <c r="A990"/>
  <c r="AU982" i="24" s="1"/>
  <c r="B990" i="38"/>
  <c r="D990"/>
  <c r="E990"/>
  <c r="A991"/>
  <c r="AU983" i="24" s="1"/>
  <c r="B991" i="38"/>
  <c r="D991"/>
  <c r="E991"/>
  <c r="A992"/>
  <c r="AU984" i="24" s="1"/>
  <c r="B992" i="38"/>
  <c r="D992"/>
  <c r="E992"/>
  <c r="A993"/>
  <c r="AU985" i="24" s="1"/>
  <c r="B993" i="38"/>
  <c r="D993"/>
  <c r="E993"/>
  <c r="A994"/>
  <c r="AU986" i="24" s="1"/>
  <c r="B994" i="38"/>
  <c r="D994"/>
  <c r="E994"/>
  <c r="A995"/>
  <c r="AU987" i="24" s="1"/>
  <c r="B995" i="38"/>
  <c r="D995"/>
  <c r="E995"/>
  <c r="A996"/>
  <c r="AU988" i="24" s="1"/>
  <c r="B996" i="38"/>
  <c r="D996"/>
  <c r="E996"/>
  <c r="A997"/>
  <c r="AU989" i="24" s="1"/>
  <c r="B997" i="38"/>
  <c r="D997"/>
  <c r="E997"/>
  <c r="A998"/>
  <c r="AU990" i="24" s="1"/>
  <c r="B998" i="38"/>
  <c r="D998"/>
  <c r="E998"/>
  <c r="A999"/>
  <c r="AU991" i="24" s="1"/>
  <c r="B999" i="38"/>
  <c r="D999"/>
  <c r="E999"/>
  <c r="A1000"/>
  <c r="AU992" i="24" s="1"/>
  <c r="B1000" i="38"/>
  <c r="D1000"/>
  <c r="E1000"/>
  <c r="AW991" i="24" l="1"/>
  <c r="AX991"/>
  <c r="AX987"/>
  <c r="AW987"/>
  <c r="AX983"/>
  <c r="AW983"/>
  <c r="AW978"/>
  <c r="AX978"/>
  <c r="AX974"/>
  <c r="AW974"/>
  <c r="AW970"/>
  <c r="AX970"/>
  <c r="AW966"/>
  <c r="AX966"/>
  <c r="AW962"/>
  <c r="AX962"/>
  <c r="AX958"/>
  <c r="AW958"/>
  <c r="AX956"/>
  <c r="AW956"/>
  <c r="AW952"/>
  <c r="AX952"/>
  <c r="AW947"/>
  <c r="AX947"/>
  <c r="AW944"/>
  <c r="AX944"/>
  <c r="AW940"/>
  <c r="AX940"/>
  <c r="AW936"/>
  <c r="AX936"/>
  <c r="AX932"/>
  <c r="AW932"/>
  <c r="AW928"/>
  <c r="AX928"/>
  <c r="AW924"/>
  <c r="AX924"/>
  <c r="AX920"/>
  <c r="AW920"/>
  <c r="AW916"/>
  <c r="AX916"/>
  <c r="AX912"/>
  <c r="AW912"/>
  <c r="AX908"/>
  <c r="AW908"/>
  <c r="AW904"/>
  <c r="AX904"/>
  <c r="AX900"/>
  <c r="AW900"/>
  <c r="AW896"/>
  <c r="AX896"/>
  <c r="AX891"/>
  <c r="AW891"/>
  <c r="AW888"/>
  <c r="AX888"/>
  <c r="AW883"/>
  <c r="AX883"/>
  <c r="AW879"/>
  <c r="AX879"/>
  <c r="AX875"/>
  <c r="AW875"/>
  <c r="AX872"/>
  <c r="AW872"/>
  <c r="AX868"/>
  <c r="AW868"/>
  <c r="AX864"/>
  <c r="AW864"/>
  <c r="AW860"/>
  <c r="AX860"/>
  <c r="AX855"/>
  <c r="AW855"/>
  <c r="AX851"/>
  <c r="AW851"/>
  <c r="AW847"/>
  <c r="AX847"/>
  <c r="AW844"/>
  <c r="AX844"/>
  <c r="AX839"/>
  <c r="AW839"/>
  <c r="AX835"/>
  <c r="AW835"/>
  <c r="AX831"/>
  <c r="AW831"/>
  <c r="AW828"/>
  <c r="AX828"/>
  <c r="AX824"/>
  <c r="AW824"/>
  <c r="AW820"/>
  <c r="AX820"/>
  <c r="AW816"/>
  <c r="AX816"/>
  <c r="AX812"/>
  <c r="AW812"/>
  <c r="AW808"/>
  <c r="AX808"/>
  <c r="AW804"/>
  <c r="AX804"/>
  <c r="AX800"/>
  <c r="AW800"/>
  <c r="AX796"/>
  <c r="AW796"/>
  <c r="AW792"/>
  <c r="AX792"/>
  <c r="AW788"/>
  <c r="AX788"/>
  <c r="AX784"/>
  <c r="AW784"/>
  <c r="AX780"/>
  <c r="AW780"/>
  <c r="AX776"/>
  <c r="AW776"/>
  <c r="AW772"/>
  <c r="AX772"/>
  <c r="AX768"/>
  <c r="AW768"/>
  <c r="AW764"/>
  <c r="AX764"/>
  <c r="AX760"/>
  <c r="AW760"/>
  <c r="AW756"/>
  <c r="AX756"/>
  <c r="AX753"/>
  <c r="AW753"/>
  <c r="AW748"/>
  <c r="AX748"/>
  <c r="AX744"/>
  <c r="AW744"/>
  <c r="AW740"/>
  <c r="AX740"/>
  <c r="AW736"/>
  <c r="AX736"/>
  <c r="AX733"/>
  <c r="AW733"/>
  <c r="AX729"/>
  <c r="AW729"/>
  <c r="AX724"/>
  <c r="AW724"/>
  <c r="AX720"/>
  <c r="AW720"/>
  <c r="AW716"/>
  <c r="AX716"/>
  <c r="AW712"/>
  <c r="AX712"/>
  <c r="AW708"/>
  <c r="AX708"/>
  <c r="AX704"/>
  <c r="AW704"/>
  <c r="AW700"/>
  <c r="AX700"/>
  <c r="AW696"/>
  <c r="AX696"/>
  <c r="AW692"/>
  <c r="AX692"/>
  <c r="AX688"/>
  <c r="AW688"/>
  <c r="AW684"/>
  <c r="AX684"/>
  <c r="AW680"/>
  <c r="AX680"/>
  <c r="AW677"/>
  <c r="AX677"/>
  <c r="AX674"/>
  <c r="AW674"/>
  <c r="AW671"/>
  <c r="AX671"/>
  <c r="AW668"/>
  <c r="AX668"/>
  <c r="AW661"/>
  <c r="AX661"/>
  <c r="AX658"/>
  <c r="AW658"/>
  <c r="AX654"/>
  <c r="AW654"/>
  <c r="AX647"/>
  <c r="AW647"/>
  <c r="AW643"/>
  <c r="AX643"/>
  <c r="AW639"/>
  <c r="AX639"/>
  <c r="AX635"/>
  <c r="AW635"/>
  <c r="AX632"/>
  <c r="AW632"/>
  <c r="AW628"/>
  <c r="AX628"/>
  <c r="AX624"/>
  <c r="AW624"/>
  <c r="AW619"/>
  <c r="AX619"/>
  <c r="AW615"/>
  <c r="AX615"/>
  <c r="AX612"/>
  <c r="AW612"/>
  <c r="AX608"/>
  <c r="AW608"/>
  <c r="AW603"/>
  <c r="AX603"/>
  <c r="AW599"/>
  <c r="AX599"/>
  <c r="AX595"/>
  <c r="AW595"/>
  <c r="AW592"/>
  <c r="AX592"/>
  <c r="AX588"/>
  <c r="AW588"/>
  <c r="AX584"/>
  <c r="AW584"/>
  <c r="AX580"/>
  <c r="AW580"/>
  <c r="AX576"/>
  <c r="AW576"/>
  <c r="AX573"/>
  <c r="AW573"/>
  <c r="AX568"/>
  <c r="AW568"/>
  <c r="AX564"/>
  <c r="AW564"/>
  <c r="AX560"/>
  <c r="AW560"/>
  <c r="AX556"/>
  <c r="AW556"/>
  <c r="AX552"/>
  <c r="AW552"/>
  <c r="AX549"/>
  <c r="AW549"/>
  <c r="AX545"/>
  <c r="AW545"/>
  <c r="AW541"/>
  <c r="AX541"/>
  <c r="AX537"/>
  <c r="AW537"/>
  <c r="AX533"/>
  <c r="AW533"/>
  <c r="AX529"/>
  <c r="AW529"/>
  <c r="AX525"/>
  <c r="AW525"/>
  <c r="AW521"/>
  <c r="AX521"/>
  <c r="AX517"/>
  <c r="AW517"/>
  <c r="AX513"/>
  <c r="AW513"/>
  <c r="AW509"/>
  <c r="AX509"/>
  <c r="AX504"/>
  <c r="AW504"/>
  <c r="AW500"/>
  <c r="AX500"/>
  <c r="AW497"/>
  <c r="AX497"/>
  <c r="AW493"/>
  <c r="AX493"/>
  <c r="AX488"/>
  <c r="AW488"/>
  <c r="AW484"/>
  <c r="AX484"/>
  <c r="AW480"/>
  <c r="AX480"/>
  <c r="AX476"/>
  <c r="AW476"/>
  <c r="AX472"/>
  <c r="AW472"/>
  <c r="AX468"/>
  <c r="AW468"/>
  <c r="AW465"/>
  <c r="AX465"/>
  <c r="AX460"/>
  <c r="AW460"/>
  <c r="AW456"/>
  <c r="AX456"/>
  <c r="AW453"/>
  <c r="AX453"/>
  <c r="AX449"/>
  <c r="AW449"/>
  <c r="AX445"/>
  <c r="AW445"/>
  <c r="AX440"/>
  <c r="AW440"/>
  <c r="AW437"/>
  <c r="AX437"/>
  <c r="AW432"/>
  <c r="AX432"/>
  <c r="AX429"/>
  <c r="AW429"/>
  <c r="AW425"/>
  <c r="AX425"/>
  <c r="AW421"/>
  <c r="AX421"/>
  <c r="AW417"/>
  <c r="AX417"/>
  <c r="AW412"/>
  <c r="AX412"/>
  <c r="AW408"/>
  <c r="AX408"/>
  <c r="AW404"/>
  <c r="AX404"/>
  <c r="AW401"/>
  <c r="AX401"/>
  <c r="AX397"/>
  <c r="AW397"/>
  <c r="AW393"/>
  <c r="AX393"/>
  <c r="AW388"/>
  <c r="AX388"/>
  <c r="AX384"/>
  <c r="AW384"/>
  <c r="AW380"/>
  <c r="AX380"/>
  <c r="AW376"/>
  <c r="AX376"/>
  <c r="AW373"/>
  <c r="AX373"/>
  <c r="AX369"/>
  <c r="AW369"/>
  <c r="AW365"/>
  <c r="AX365"/>
  <c r="AW361"/>
  <c r="AX361"/>
  <c r="AW356"/>
  <c r="AX356"/>
  <c r="AX352"/>
  <c r="AW352"/>
  <c r="AX348"/>
  <c r="AW348"/>
  <c r="AW344"/>
  <c r="AX344"/>
  <c r="AW340"/>
  <c r="AX340"/>
  <c r="AX337"/>
  <c r="AW337"/>
  <c r="AX332"/>
  <c r="AW332"/>
  <c r="AW327"/>
  <c r="AX327"/>
  <c r="AX323"/>
  <c r="AW323"/>
  <c r="AX319"/>
  <c r="AW319"/>
  <c r="AX316"/>
  <c r="AW316"/>
  <c r="AX312"/>
  <c r="AW312"/>
  <c r="AX308"/>
  <c r="AW308"/>
  <c r="AX305"/>
  <c r="AW305"/>
  <c r="AX302"/>
  <c r="AW302"/>
  <c r="AX299"/>
  <c r="AW299"/>
  <c r="AX296"/>
  <c r="AW296"/>
  <c r="AW291"/>
  <c r="AX291"/>
  <c r="AW289"/>
  <c r="AX289"/>
  <c r="AX286"/>
  <c r="AW286"/>
  <c r="AW282"/>
  <c r="AX282"/>
  <c r="AX278"/>
  <c r="AW278"/>
  <c r="AW275"/>
  <c r="AX275"/>
  <c r="AW273"/>
  <c r="AX273"/>
  <c r="AX270"/>
  <c r="AW270"/>
  <c r="AX267"/>
  <c r="AW267"/>
  <c r="AX263"/>
  <c r="AW263"/>
  <c r="AW259"/>
  <c r="AX259"/>
  <c r="AW257"/>
  <c r="AX257"/>
  <c r="AW254"/>
  <c r="AX254"/>
  <c r="AX251"/>
  <c r="AW251"/>
  <c r="AX247"/>
  <c r="AW247"/>
  <c r="AX244"/>
  <c r="AW244"/>
  <c r="AW240"/>
  <c r="AX240"/>
  <c r="AX237"/>
  <c r="AW237"/>
  <c r="AX234"/>
  <c r="AW234"/>
  <c r="AW231"/>
  <c r="AX231"/>
  <c r="AW228"/>
  <c r="AX228"/>
  <c r="AW224"/>
  <c r="AX224"/>
  <c r="AX221"/>
  <c r="AW221"/>
  <c r="AW219"/>
  <c r="AX219"/>
  <c r="AW214"/>
  <c r="AX214"/>
  <c r="AW212"/>
  <c r="AX212"/>
  <c r="AW209"/>
  <c r="AX209"/>
  <c r="AW206"/>
  <c r="AX206"/>
  <c r="AW203"/>
  <c r="AX203"/>
  <c r="AW199"/>
  <c r="AX199"/>
  <c r="AW195"/>
  <c r="AX195"/>
  <c r="AW192"/>
  <c r="AX192"/>
  <c r="AX190"/>
  <c r="AW190"/>
  <c r="AW187"/>
  <c r="AX187"/>
  <c r="AX183"/>
  <c r="AW183"/>
  <c r="AX179"/>
  <c r="AW179"/>
  <c r="AX176"/>
  <c r="AW176"/>
  <c r="AW173"/>
  <c r="AX173"/>
  <c r="AW169"/>
  <c r="AX169"/>
  <c r="AW166"/>
  <c r="AX166"/>
  <c r="AX163"/>
  <c r="AW163"/>
  <c r="AX160"/>
  <c r="AW160"/>
  <c r="AW158"/>
  <c r="AX158"/>
  <c r="AX154"/>
  <c r="AW154"/>
  <c r="AX151"/>
  <c r="AW151"/>
  <c r="AW148"/>
  <c r="AX148"/>
  <c r="AX143"/>
  <c r="AW143"/>
  <c r="AW140"/>
  <c r="AX140"/>
  <c r="AX137"/>
  <c r="AW137"/>
  <c r="AX134"/>
  <c r="AW134"/>
  <c r="AX131"/>
  <c r="AW131"/>
  <c r="AW128"/>
  <c r="AX128"/>
  <c r="AW125"/>
  <c r="AX125"/>
  <c r="AX122"/>
  <c r="AW122"/>
  <c r="AX118"/>
  <c r="AW118"/>
  <c r="AX115"/>
  <c r="AW115"/>
  <c r="AW112"/>
  <c r="AX112"/>
  <c r="AW109"/>
  <c r="AX109"/>
  <c r="AX105"/>
  <c r="AW105"/>
  <c r="AX102"/>
  <c r="AW102"/>
  <c r="AW99"/>
  <c r="AX99"/>
  <c r="AW88"/>
  <c r="AX88"/>
  <c r="AW78"/>
  <c r="AX78"/>
  <c r="AX74"/>
  <c r="AW74"/>
  <c r="AW70"/>
  <c r="AX70"/>
  <c r="AW66"/>
  <c r="AX66"/>
  <c r="AW62"/>
  <c r="AX62"/>
  <c r="AW989"/>
  <c r="AX989"/>
  <c r="AW985"/>
  <c r="AX985"/>
  <c r="AW981"/>
  <c r="AX981"/>
  <c r="AW976"/>
  <c r="AX976"/>
  <c r="AX972"/>
  <c r="AW972"/>
  <c r="AW968"/>
  <c r="AX968"/>
  <c r="AX964"/>
  <c r="AW964"/>
  <c r="AW960"/>
  <c r="AX960"/>
  <c r="AW953"/>
  <c r="AX953"/>
  <c r="AW950"/>
  <c r="AX950"/>
  <c r="AW945"/>
  <c r="AX945"/>
  <c r="AW941"/>
  <c r="AX941"/>
  <c r="AW938"/>
  <c r="AX938"/>
  <c r="AX934"/>
  <c r="AW934"/>
  <c r="AX930"/>
  <c r="AW930"/>
  <c r="AW925"/>
  <c r="AX925"/>
  <c r="AX922"/>
  <c r="AW922"/>
  <c r="AW918"/>
  <c r="AX918"/>
  <c r="AW914"/>
  <c r="AX914"/>
  <c r="AW909"/>
  <c r="AX909"/>
  <c r="AW905"/>
  <c r="AX905"/>
  <c r="AW902"/>
  <c r="AX902"/>
  <c r="AX898"/>
  <c r="AW898"/>
  <c r="AW894"/>
  <c r="AX894"/>
  <c r="AX890"/>
  <c r="AW890"/>
  <c r="AW886"/>
  <c r="AX886"/>
  <c r="AX882"/>
  <c r="AW882"/>
  <c r="AW877"/>
  <c r="AX877"/>
  <c r="AX873"/>
  <c r="AW873"/>
  <c r="AW870"/>
  <c r="AX870"/>
  <c r="AW865"/>
  <c r="AX865"/>
  <c r="AW862"/>
  <c r="AX862"/>
  <c r="AX858"/>
  <c r="AW858"/>
  <c r="AX853"/>
  <c r="AW853"/>
  <c r="AW849"/>
  <c r="AX849"/>
  <c r="AX845"/>
  <c r="AW845"/>
  <c r="AX842"/>
  <c r="AW842"/>
  <c r="AW838"/>
  <c r="AX838"/>
  <c r="AW834"/>
  <c r="AX834"/>
  <c r="AW830"/>
  <c r="AX830"/>
  <c r="AW826"/>
  <c r="AX826"/>
  <c r="AX821"/>
  <c r="AW821"/>
  <c r="AX817"/>
  <c r="AW817"/>
  <c r="AW814"/>
  <c r="AX814"/>
  <c r="AW810"/>
  <c r="AX810"/>
  <c r="AW805"/>
  <c r="AX805"/>
  <c r="AW801"/>
  <c r="AX801"/>
  <c r="AX797"/>
  <c r="AW797"/>
  <c r="AX793"/>
  <c r="AW793"/>
  <c r="AX790"/>
  <c r="AW790"/>
  <c r="AX786"/>
  <c r="AW786"/>
  <c r="AW782"/>
  <c r="AX782"/>
  <c r="AW777"/>
  <c r="AX777"/>
  <c r="AW773"/>
  <c r="AX773"/>
  <c r="AX769"/>
  <c r="AW769"/>
  <c r="AX766"/>
  <c r="AW766"/>
  <c r="AX761"/>
  <c r="AW761"/>
  <c r="AW757"/>
  <c r="AX757"/>
  <c r="AX754"/>
  <c r="AW754"/>
  <c r="AX750"/>
  <c r="AW750"/>
  <c r="AX746"/>
  <c r="AW746"/>
  <c r="AW742"/>
  <c r="AX742"/>
  <c r="AX738"/>
  <c r="AW738"/>
  <c r="AW735"/>
  <c r="AX735"/>
  <c r="AW731"/>
  <c r="AX731"/>
  <c r="AX727"/>
  <c r="AW727"/>
  <c r="AX722"/>
  <c r="AW722"/>
  <c r="AX718"/>
  <c r="AW718"/>
  <c r="AX714"/>
  <c r="AW714"/>
  <c r="AX710"/>
  <c r="AW710"/>
  <c r="AX706"/>
  <c r="AW706"/>
  <c r="AW703"/>
  <c r="AX703"/>
  <c r="AX698"/>
  <c r="AW698"/>
  <c r="AX694"/>
  <c r="AW694"/>
  <c r="AX690"/>
  <c r="AW690"/>
  <c r="AX686"/>
  <c r="AW686"/>
  <c r="AX682"/>
  <c r="AW682"/>
  <c r="AX678"/>
  <c r="AW678"/>
  <c r="AW667"/>
  <c r="AX667"/>
  <c r="AW664"/>
  <c r="AX664"/>
  <c r="AW660"/>
  <c r="AX660"/>
  <c r="AX656"/>
  <c r="AW656"/>
  <c r="AX651"/>
  <c r="AW651"/>
  <c r="AX650"/>
  <c r="AW650"/>
  <c r="AX646"/>
  <c r="AW646"/>
  <c r="AX642"/>
  <c r="AW642"/>
  <c r="AX638"/>
  <c r="AW638"/>
  <c r="AX634"/>
  <c r="AW634"/>
  <c r="AW629"/>
  <c r="AX629"/>
  <c r="AW625"/>
  <c r="AX625"/>
  <c r="AW621"/>
  <c r="AX621"/>
  <c r="AW617"/>
  <c r="AX617"/>
  <c r="AW613"/>
  <c r="AX613"/>
  <c r="AW609"/>
  <c r="AX609"/>
  <c r="AW605"/>
  <c r="AX605"/>
  <c r="AW601"/>
  <c r="AX601"/>
  <c r="AX597"/>
  <c r="AW597"/>
  <c r="AW594"/>
  <c r="AX594"/>
  <c r="AX591"/>
  <c r="AW591"/>
  <c r="AW587"/>
  <c r="AX587"/>
  <c r="AX583"/>
  <c r="AW583"/>
  <c r="AW578"/>
  <c r="AX578"/>
  <c r="AX574"/>
  <c r="AW574"/>
  <c r="AW571"/>
  <c r="AX571"/>
  <c r="AW567"/>
  <c r="AX567"/>
  <c r="AW563"/>
  <c r="AX563"/>
  <c r="AX558"/>
  <c r="AW558"/>
  <c r="AW555"/>
  <c r="AX555"/>
  <c r="AX550"/>
  <c r="AW550"/>
  <c r="AW546"/>
  <c r="AX546"/>
  <c r="AX543"/>
  <c r="AW543"/>
  <c r="AX539"/>
  <c r="AW539"/>
  <c r="AW535"/>
  <c r="AX535"/>
  <c r="AX531"/>
  <c r="AW531"/>
  <c r="AX527"/>
  <c r="AW527"/>
  <c r="AW522"/>
  <c r="AX522"/>
  <c r="AW518"/>
  <c r="AX518"/>
  <c r="AW514"/>
  <c r="AX514"/>
  <c r="AW510"/>
  <c r="AX510"/>
  <c r="AW507"/>
  <c r="AX507"/>
  <c r="AX502"/>
  <c r="AW502"/>
  <c r="AW498"/>
  <c r="AX498"/>
  <c r="AX494"/>
  <c r="AW494"/>
  <c r="AW490"/>
  <c r="AX490"/>
  <c r="AW487"/>
  <c r="AX487"/>
  <c r="AW483"/>
  <c r="AX483"/>
  <c r="AW478"/>
  <c r="AX478"/>
  <c r="AX475"/>
  <c r="AW475"/>
  <c r="AW470"/>
  <c r="AX470"/>
  <c r="AX466"/>
  <c r="AW466"/>
  <c r="AX463"/>
  <c r="AW463"/>
  <c r="AX458"/>
  <c r="AW458"/>
  <c r="AX454"/>
  <c r="AW454"/>
  <c r="AW450"/>
  <c r="AX450"/>
  <c r="AW446"/>
  <c r="AX446"/>
  <c r="AX442"/>
  <c r="AW442"/>
  <c r="AX438"/>
  <c r="AW438"/>
  <c r="AW434"/>
  <c r="AX434"/>
  <c r="AX430"/>
  <c r="AW430"/>
  <c r="AW427"/>
  <c r="AX427"/>
  <c r="AW423"/>
  <c r="AX423"/>
  <c r="AX419"/>
  <c r="AW419"/>
  <c r="AX415"/>
  <c r="AW415"/>
  <c r="AX410"/>
  <c r="AW410"/>
  <c r="AX406"/>
  <c r="AW406"/>
  <c r="AX402"/>
  <c r="AW402"/>
  <c r="AX398"/>
  <c r="AW398"/>
  <c r="AX394"/>
  <c r="AW394"/>
  <c r="AW390"/>
  <c r="AX390"/>
  <c r="AX386"/>
  <c r="AW386"/>
  <c r="AX382"/>
  <c r="AW382"/>
  <c r="AX379"/>
  <c r="AW379"/>
  <c r="AW375"/>
  <c r="AX375"/>
  <c r="AX371"/>
  <c r="AW371"/>
  <c r="AX367"/>
  <c r="AW367"/>
  <c r="AW363"/>
  <c r="AX363"/>
  <c r="AX359"/>
  <c r="AW359"/>
  <c r="AW355"/>
  <c r="AX355"/>
  <c r="AX351"/>
  <c r="AW351"/>
  <c r="AW347"/>
  <c r="AX347"/>
  <c r="AX343"/>
  <c r="AW343"/>
  <c r="AW339"/>
  <c r="AX339"/>
  <c r="AX335"/>
  <c r="AW335"/>
  <c r="AW333"/>
  <c r="AX333"/>
  <c r="AW329"/>
  <c r="AX329"/>
  <c r="AX325"/>
  <c r="AW325"/>
  <c r="AX321"/>
  <c r="AW321"/>
  <c r="AW317"/>
  <c r="AX317"/>
  <c r="AW313"/>
  <c r="AX313"/>
  <c r="AX309"/>
  <c r="AW309"/>
  <c r="AX294"/>
  <c r="AW294"/>
  <c r="AX992"/>
  <c r="AW992"/>
  <c r="AX988"/>
  <c r="AW988"/>
  <c r="AW984"/>
  <c r="AX984"/>
  <c r="AX980"/>
  <c r="AW980"/>
  <c r="AW977"/>
  <c r="AX977"/>
  <c r="AW973"/>
  <c r="AX973"/>
  <c r="AW969"/>
  <c r="AX969"/>
  <c r="AW965"/>
  <c r="AX965"/>
  <c r="AW961"/>
  <c r="AX961"/>
  <c r="AW957"/>
  <c r="AX957"/>
  <c r="AW954"/>
  <c r="AX954"/>
  <c r="AW949"/>
  <c r="AX949"/>
  <c r="AW946"/>
  <c r="AX946"/>
  <c r="AX942"/>
  <c r="AW942"/>
  <c r="AW937"/>
  <c r="AX937"/>
  <c r="AW933"/>
  <c r="AX933"/>
  <c r="AW929"/>
  <c r="AX929"/>
  <c r="AW926"/>
  <c r="AX926"/>
  <c r="AW921"/>
  <c r="AX921"/>
  <c r="AW917"/>
  <c r="AX917"/>
  <c r="AW913"/>
  <c r="AX913"/>
  <c r="AW910"/>
  <c r="AX910"/>
  <c r="AX906"/>
  <c r="AW906"/>
  <c r="AW901"/>
  <c r="AX901"/>
  <c r="AW897"/>
  <c r="AX897"/>
  <c r="AW893"/>
  <c r="AX893"/>
  <c r="AW889"/>
  <c r="AX889"/>
  <c r="AW885"/>
  <c r="AX885"/>
  <c r="AW881"/>
  <c r="AX881"/>
  <c r="AW878"/>
  <c r="AX878"/>
  <c r="AX874"/>
  <c r="AW874"/>
  <c r="AX869"/>
  <c r="AW869"/>
  <c r="AX866"/>
  <c r="AW866"/>
  <c r="AX861"/>
  <c r="AW861"/>
  <c r="AW857"/>
  <c r="AX857"/>
  <c r="AX854"/>
  <c r="AW854"/>
  <c r="AW850"/>
  <c r="AX850"/>
  <c r="AX846"/>
  <c r="AW846"/>
  <c r="AX841"/>
  <c r="AW841"/>
  <c r="AX837"/>
  <c r="AW837"/>
  <c r="AW833"/>
  <c r="AX833"/>
  <c r="AX829"/>
  <c r="AW829"/>
  <c r="AW825"/>
  <c r="AX825"/>
  <c r="AX822"/>
  <c r="AW822"/>
  <c r="AX818"/>
  <c r="AW818"/>
  <c r="AX813"/>
  <c r="AW813"/>
  <c r="AX809"/>
  <c r="AW809"/>
  <c r="AX806"/>
  <c r="AW806"/>
  <c r="AX802"/>
  <c r="AW802"/>
  <c r="AW798"/>
  <c r="AX798"/>
  <c r="AX794"/>
  <c r="AW794"/>
  <c r="AW789"/>
  <c r="AX789"/>
  <c r="AW785"/>
  <c r="AX785"/>
  <c r="AX781"/>
  <c r="AW781"/>
  <c r="AW778"/>
  <c r="AX778"/>
  <c r="AX774"/>
  <c r="AW774"/>
  <c r="AW770"/>
  <c r="AX770"/>
  <c r="AW765"/>
  <c r="AX765"/>
  <c r="AW762"/>
  <c r="AX762"/>
  <c r="AX758"/>
  <c r="AW758"/>
  <c r="AX755"/>
  <c r="AW755"/>
  <c r="AW751"/>
  <c r="AX751"/>
  <c r="AX747"/>
  <c r="AW747"/>
  <c r="AW743"/>
  <c r="AX743"/>
  <c r="AX739"/>
  <c r="AW739"/>
  <c r="AW734"/>
  <c r="AX734"/>
  <c r="AW730"/>
  <c r="AX730"/>
  <c r="AW726"/>
  <c r="AX726"/>
  <c r="AX723"/>
  <c r="AW723"/>
  <c r="AX719"/>
  <c r="AW719"/>
  <c r="AW715"/>
  <c r="AX715"/>
  <c r="AX711"/>
  <c r="AW711"/>
  <c r="AW707"/>
  <c r="AX707"/>
  <c r="AX702"/>
  <c r="AW702"/>
  <c r="AW699"/>
  <c r="AX699"/>
  <c r="AX695"/>
  <c r="AW695"/>
  <c r="AW691"/>
  <c r="AX691"/>
  <c r="AW687"/>
  <c r="AX687"/>
  <c r="AW683"/>
  <c r="AX683"/>
  <c r="AX679"/>
  <c r="AW679"/>
  <c r="AW675"/>
  <c r="AX675"/>
  <c r="AX672"/>
  <c r="AW672"/>
  <c r="AW669"/>
  <c r="AX669"/>
  <c r="AX666"/>
  <c r="AW666"/>
  <c r="AX663"/>
  <c r="AW663"/>
  <c r="AW659"/>
  <c r="AX659"/>
  <c r="AW655"/>
  <c r="AX655"/>
  <c r="AW652"/>
  <c r="AX652"/>
  <c r="AW649"/>
  <c r="AX649"/>
  <c r="AW645"/>
  <c r="AX645"/>
  <c r="AW641"/>
  <c r="AX641"/>
  <c r="AW637"/>
  <c r="AX637"/>
  <c r="AW633"/>
  <c r="AX633"/>
  <c r="AW630"/>
  <c r="AX630"/>
  <c r="AX626"/>
  <c r="AW626"/>
  <c r="AX622"/>
  <c r="AW622"/>
  <c r="AW618"/>
  <c r="AX618"/>
  <c r="AW614"/>
  <c r="AX614"/>
  <c r="AX610"/>
  <c r="AW610"/>
  <c r="AW606"/>
  <c r="AX606"/>
  <c r="AX602"/>
  <c r="AW602"/>
  <c r="AX598"/>
  <c r="AW598"/>
  <c r="AX590"/>
  <c r="AW590"/>
  <c r="AW586"/>
  <c r="AX586"/>
  <c r="AX582"/>
  <c r="AW582"/>
  <c r="AW579"/>
  <c r="AX579"/>
  <c r="AX575"/>
  <c r="AW575"/>
  <c r="AX570"/>
  <c r="AW570"/>
  <c r="AX566"/>
  <c r="AW566"/>
  <c r="AX562"/>
  <c r="AW562"/>
  <c r="AW559"/>
  <c r="AX559"/>
  <c r="AX554"/>
  <c r="AW554"/>
  <c r="AW551"/>
  <c r="AX551"/>
  <c r="AX547"/>
  <c r="AW547"/>
  <c r="AW542"/>
  <c r="AX542"/>
  <c r="AX538"/>
  <c r="AW538"/>
  <c r="AX534"/>
  <c r="AW534"/>
  <c r="AW530"/>
  <c r="AX530"/>
  <c r="AW526"/>
  <c r="AX526"/>
  <c r="AW523"/>
  <c r="AX523"/>
  <c r="AW519"/>
  <c r="AX519"/>
  <c r="AW515"/>
  <c r="AX515"/>
  <c r="AW511"/>
  <c r="AX511"/>
  <c r="AW506"/>
  <c r="AX506"/>
  <c r="AW503"/>
  <c r="AX503"/>
  <c r="AW499"/>
  <c r="AX499"/>
  <c r="AW495"/>
  <c r="AX495"/>
  <c r="AW491"/>
  <c r="AX491"/>
  <c r="AW486"/>
  <c r="AX486"/>
  <c r="AW482"/>
  <c r="AX482"/>
  <c r="AW479"/>
  <c r="AX479"/>
  <c r="AW474"/>
  <c r="AX474"/>
  <c r="AW471"/>
  <c r="AX471"/>
  <c r="AX467"/>
  <c r="AW467"/>
  <c r="AW462"/>
  <c r="AX462"/>
  <c r="AX459"/>
  <c r="AW459"/>
  <c r="AX455"/>
  <c r="AW455"/>
  <c r="AX451"/>
  <c r="AW451"/>
  <c r="AX447"/>
  <c r="AW447"/>
  <c r="AX443"/>
  <c r="AW443"/>
  <c r="AX439"/>
  <c r="AW439"/>
  <c r="AX435"/>
  <c r="AW435"/>
  <c r="AX431"/>
  <c r="AW431"/>
  <c r="AX426"/>
  <c r="AW426"/>
  <c r="AX422"/>
  <c r="AW422"/>
  <c r="AX418"/>
  <c r="AW418"/>
  <c r="AW414"/>
  <c r="AX414"/>
  <c r="AW411"/>
  <c r="AX411"/>
  <c r="AW407"/>
  <c r="AX407"/>
  <c r="AX403"/>
  <c r="AW403"/>
  <c r="AX399"/>
  <c r="AW399"/>
  <c r="AW395"/>
  <c r="AX395"/>
  <c r="AW391"/>
  <c r="AX391"/>
  <c r="AX387"/>
  <c r="AW387"/>
  <c r="AX383"/>
  <c r="AW383"/>
  <c r="AX378"/>
  <c r="AW378"/>
  <c r="AX374"/>
  <c r="AW374"/>
  <c r="AX370"/>
  <c r="AW370"/>
  <c r="AX366"/>
  <c r="AW366"/>
  <c r="AX362"/>
  <c r="AW362"/>
  <c r="AX358"/>
  <c r="AW358"/>
  <c r="AX354"/>
  <c r="AW354"/>
  <c r="AX350"/>
  <c r="AW350"/>
  <c r="AX346"/>
  <c r="AW346"/>
  <c r="AW342"/>
  <c r="AX342"/>
  <c r="AX338"/>
  <c r="AW338"/>
  <c r="AX334"/>
  <c r="AW334"/>
  <c r="AX330"/>
  <c r="AW330"/>
  <c r="AX326"/>
  <c r="AW326"/>
  <c r="AW322"/>
  <c r="AX322"/>
  <c r="AX318"/>
  <c r="AW318"/>
  <c r="AX314"/>
  <c r="AW314"/>
  <c r="AX310"/>
  <c r="AW310"/>
  <c r="AX306"/>
  <c r="AW306"/>
  <c r="AX303"/>
  <c r="AW303"/>
  <c r="AX300"/>
  <c r="AW300"/>
  <c r="AW297"/>
  <c r="AX297"/>
  <c r="AX293"/>
  <c r="AW293"/>
  <c r="AX290"/>
  <c r="AW290"/>
  <c r="AW287"/>
  <c r="AX287"/>
  <c r="AW284"/>
  <c r="AX284"/>
  <c r="AW281"/>
  <c r="AX281"/>
  <c r="AX280"/>
  <c r="AW280"/>
  <c r="AW277"/>
  <c r="AX277"/>
  <c r="AX274"/>
  <c r="AW274"/>
  <c r="AW271"/>
  <c r="AX271"/>
  <c r="AW268"/>
  <c r="AX268"/>
  <c r="AW265"/>
  <c r="AX265"/>
  <c r="AX262"/>
  <c r="AW262"/>
  <c r="AW261"/>
  <c r="AX261"/>
  <c r="AX258"/>
  <c r="AW258"/>
  <c r="AW255"/>
  <c r="AX255"/>
  <c r="AW252"/>
  <c r="AX252"/>
  <c r="AW249"/>
  <c r="AX249"/>
  <c r="AX246"/>
  <c r="AW246"/>
  <c r="AX243"/>
  <c r="AW243"/>
  <c r="AW241"/>
  <c r="AX241"/>
  <c r="AW239"/>
  <c r="AX239"/>
  <c r="AW236"/>
  <c r="AX236"/>
  <c r="AW233"/>
  <c r="AX233"/>
  <c r="AX230"/>
  <c r="AW230"/>
  <c r="AW227"/>
  <c r="AX227"/>
  <c r="AX226"/>
  <c r="AW226"/>
  <c r="AW223"/>
  <c r="AX223"/>
  <c r="AW220"/>
  <c r="AX220"/>
  <c r="AW217"/>
  <c r="AX217"/>
  <c r="AW216"/>
  <c r="AX216"/>
  <c r="AX213"/>
  <c r="AW213"/>
  <c r="AW210"/>
  <c r="AX210"/>
  <c r="AW207"/>
  <c r="AX207"/>
  <c r="AW204"/>
  <c r="AX204"/>
  <c r="AW201"/>
  <c r="AX201"/>
  <c r="AX198"/>
  <c r="AW198"/>
  <c r="AX197"/>
  <c r="AW197"/>
  <c r="AX194"/>
  <c r="AW194"/>
  <c r="AW191"/>
  <c r="AX191"/>
  <c r="AX188"/>
  <c r="AW188"/>
  <c r="AX185"/>
  <c r="AW185"/>
  <c r="AX184"/>
  <c r="AW184"/>
  <c r="AX181"/>
  <c r="AW181"/>
  <c r="AW178"/>
  <c r="AX178"/>
  <c r="AX175"/>
  <c r="AW175"/>
  <c r="AX172"/>
  <c r="AW172"/>
  <c r="AX171"/>
  <c r="AW171"/>
  <c r="AW168"/>
  <c r="AX168"/>
  <c r="AW165"/>
  <c r="AX165"/>
  <c r="AW162"/>
  <c r="AX162"/>
  <c r="AW159"/>
  <c r="AX159"/>
  <c r="AX156"/>
  <c r="AW156"/>
  <c r="AX155"/>
  <c r="AW155"/>
  <c r="AX152"/>
  <c r="AW152"/>
  <c r="AX149"/>
  <c r="AW149"/>
  <c r="AW146"/>
  <c r="AX146"/>
  <c r="AW145"/>
  <c r="AX145"/>
  <c r="AX142"/>
  <c r="AW142"/>
  <c r="AW139"/>
  <c r="AX139"/>
  <c r="AX136"/>
  <c r="AW136"/>
  <c r="AW133"/>
  <c r="AX133"/>
  <c r="AX130"/>
  <c r="AW130"/>
  <c r="AW129"/>
  <c r="AX129"/>
  <c r="AX126"/>
  <c r="AW126"/>
  <c r="AX123"/>
  <c r="AW123"/>
  <c r="AX120"/>
  <c r="AW120"/>
  <c r="AW117"/>
  <c r="AX117"/>
  <c r="AX116"/>
  <c r="AW116"/>
  <c r="AW113"/>
  <c r="AX113"/>
  <c r="AX110"/>
  <c r="AW110"/>
  <c r="AX107"/>
  <c r="AW107"/>
  <c r="AX104"/>
  <c r="AW104"/>
  <c r="AX103"/>
  <c r="AW103"/>
  <c r="AX100"/>
  <c r="AW100"/>
  <c r="AW97"/>
  <c r="AX97"/>
  <c r="AW96"/>
  <c r="AX96"/>
  <c r="AX95"/>
  <c r="AW95"/>
  <c r="AX94"/>
  <c r="AW94"/>
  <c r="AW93"/>
  <c r="AX93"/>
  <c r="AW92"/>
  <c r="AX92"/>
  <c r="AX91"/>
  <c r="AW91"/>
  <c r="AX90"/>
  <c r="AW90"/>
  <c r="AW87"/>
  <c r="AX87"/>
  <c r="AW86"/>
  <c r="AX86"/>
  <c r="AX85"/>
  <c r="AW85"/>
  <c r="AW84"/>
  <c r="AX84"/>
  <c r="AW83"/>
  <c r="AX83"/>
  <c r="AW82"/>
  <c r="AX82"/>
  <c r="AW81"/>
  <c r="AX81"/>
  <c r="AW80"/>
  <c r="AX80"/>
  <c r="AW79"/>
  <c r="AX79"/>
  <c r="AX75"/>
  <c r="AW75"/>
  <c r="AW71"/>
  <c r="AX71"/>
  <c r="AW67"/>
  <c r="AX67"/>
  <c r="AW63"/>
  <c r="AX63"/>
  <c r="AX59"/>
  <c r="AW59"/>
  <c r="AW76"/>
  <c r="AX76"/>
  <c r="AX72"/>
  <c r="AW72"/>
  <c r="AX68"/>
  <c r="AW68"/>
  <c r="AX64"/>
  <c r="AW64"/>
  <c r="AX60"/>
  <c r="AW60"/>
  <c r="AX990"/>
  <c r="AW990"/>
  <c r="AW986"/>
  <c r="AX986"/>
  <c r="AW982"/>
  <c r="AX982"/>
  <c r="AX979"/>
  <c r="AW979"/>
  <c r="AW975"/>
  <c r="AX975"/>
  <c r="AX971"/>
  <c r="AW971"/>
  <c r="AX967"/>
  <c r="AW967"/>
  <c r="AW963"/>
  <c r="AX963"/>
  <c r="AX959"/>
  <c r="AW959"/>
  <c r="AX955"/>
  <c r="AW955"/>
  <c r="AW951"/>
  <c r="AX951"/>
  <c r="AX948"/>
  <c r="AW948"/>
  <c r="AX943"/>
  <c r="AW943"/>
  <c r="AX939"/>
  <c r="AW939"/>
  <c r="AX935"/>
  <c r="AW935"/>
  <c r="AW931"/>
  <c r="AX931"/>
  <c r="AX927"/>
  <c r="AW927"/>
  <c r="AX923"/>
  <c r="AW923"/>
  <c r="AX919"/>
  <c r="AW919"/>
  <c r="AW915"/>
  <c r="AX915"/>
  <c r="AW911"/>
  <c r="AX911"/>
  <c r="AX907"/>
  <c r="AW907"/>
  <c r="AX903"/>
  <c r="AW903"/>
  <c r="AX899"/>
  <c r="AW899"/>
  <c r="AW895"/>
  <c r="AX895"/>
  <c r="AX892"/>
  <c r="AW892"/>
  <c r="AX887"/>
  <c r="AW887"/>
  <c r="AX884"/>
  <c r="AW884"/>
  <c r="AW880"/>
  <c r="AX880"/>
  <c r="AX876"/>
  <c r="AW876"/>
  <c r="AX871"/>
  <c r="AW871"/>
  <c r="AX867"/>
  <c r="AW867"/>
  <c r="AX863"/>
  <c r="AW863"/>
  <c r="AX859"/>
  <c r="AW859"/>
  <c r="AX856"/>
  <c r="AW856"/>
  <c r="AX852"/>
  <c r="AW852"/>
  <c r="AX848"/>
  <c r="AW848"/>
  <c r="AW843"/>
  <c r="AX843"/>
  <c r="AX840"/>
  <c r="AW840"/>
  <c r="AX836"/>
  <c r="AW836"/>
  <c r="AX832"/>
  <c r="AW832"/>
  <c r="AW827"/>
  <c r="AX827"/>
  <c r="AW823"/>
  <c r="AX823"/>
  <c r="AX819"/>
  <c r="AW819"/>
  <c r="AW815"/>
  <c r="AX815"/>
  <c r="AX811"/>
  <c r="AW811"/>
  <c r="AW807"/>
  <c r="AX807"/>
  <c r="AX803"/>
  <c r="AW803"/>
  <c r="AX799"/>
  <c r="AW799"/>
  <c r="AW795"/>
  <c r="AX795"/>
  <c r="AW791"/>
  <c r="AX791"/>
  <c r="AX787"/>
  <c r="AW787"/>
  <c r="AX783"/>
  <c r="AW783"/>
  <c r="AW779"/>
  <c r="AX779"/>
  <c r="AX775"/>
  <c r="AW775"/>
  <c r="AX771"/>
  <c r="AW771"/>
  <c r="AW767"/>
  <c r="AX767"/>
  <c r="AX763"/>
  <c r="AW763"/>
  <c r="AW759"/>
  <c r="AX759"/>
  <c r="AX752"/>
  <c r="AW752"/>
  <c r="AW749"/>
  <c r="AX749"/>
  <c r="AX745"/>
  <c r="AW745"/>
  <c r="AX741"/>
  <c r="AW741"/>
  <c r="AX737"/>
  <c r="AW737"/>
  <c r="AX732"/>
  <c r="AW732"/>
  <c r="AW728"/>
  <c r="AX728"/>
  <c r="AX725"/>
  <c r="AW725"/>
  <c r="AW721"/>
  <c r="AX721"/>
  <c r="AX717"/>
  <c r="AW717"/>
  <c r="AX713"/>
  <c r="AW713"/>
  <c r="AW709"/>
  <c r="AX709"/>
  <c r="AX705"/>
  <c r="AW705"/>
  <c r="AW701"/>
  <c r="AX701"/>
  <c r="AX697"/>
  <c r="AW697"/>
  <c r="AW693"/>
  <c r="AX693"/>
  <c r="AX689"/>
  <c r="AW689"/>
  <c r="AW685"/>
  <c r="AX685"/>
  <c r="AX681"/>
  <c r="AW681"/>
  <c r="AW676"/>
  <c r="AX676"/>
  <c r="AX673"/>
  <c r="AW673"/>
  <c r="AX670"/>
  <c r="AW670"/>
  <c r="AX665"/>
  <c r="AW665"/>
  <c r="AX662"/>
  <c r="AW662"/>
  <c r="AX657"/>
  <c r="AW657"/>
  <c r="AW653"/>
  <c r="AX653"/>
  <c r="AW648"/>
  <c r="AX648"/>
  <c r="AX644"/>
  <c r="AW644"/>
  <c r="AX640"/>
  <c r="AW640"/>
  <c r="AW636"/>
  <c r="AX636"/>
  <c r="AW631"/>
  <c r="AX631"/>
  <c r="AX627"/>
  <c r="AW627"/>
  <c r="AW623"/>
  <c r="AX623"/>
  <c r="AX620"/>
  <c r="AW620"/>
  <c r="AX616"/>
  <c r="AW616"/>
  <c r="AW611"/>
  <c r="AX611"/>
  <c r="AW607"/>
  <c r="AX607"/>
  <c r="AX604"/>
  <c r="AW604"/>
  <c r="AX600"/>
  <c r="AW600"/>
  <c r="AX596"/>
  <c r="AW596"/>
  <c r="AX593"/>
  <c r="AW593"/>
  <c r="AW589"/>
  <c r="AX589"/>
  <c r="AX585"/>
  <c r="AW585"/>
  <c r="AX581"/>
  <c r="AW581"/>
  <c r="AX577"/>
  <c r="AW577"/>
  <c r="AX572"/>
  <c r="AW572"/>
  <c r="AX569"/>
  <c r="AW569"/>
  <c r="AW565"/>
  <c r="AX565"/>
  <c r="AX561"/>
  <c r="AW561"/>
  <c r="AW557"/>
  <c r="AX557"/>
  <c r="AX553"/>
  <c r="AW553"/>
  <c r="AX548"/>
  <c r="AW548"/>
  <c r="AW544"/>
  <c r="AX544"/>
  <c r="AX540"/>
  <c r="AW540"/>
  <c r="AW536"/>
  <c r="AX536"/>
  <c r="AX532"/>
  <c r="AW532"/>
  <c r="AW528"/>
  <c r="AX528"/>
  <c r="AX524"/>
  <c r="AW524"/>
  <c r="AX520"/>
  <c r="AW520"/>
  <c r="AW516"/>
  <c r="AX516"/>
  <c r="AX512"/>
  <c r="AW512"/>
  <c r="AX508"/>
  <c r="AW508"/>
  <c r="AX505"/>
  <c r="AW505"/>
  <c r="AX501"/>
  <c r="AW501"/>
  <c r="AX496"/>
  <c r="AW496"/>
  <c r="AX492"/>
  <c r="AW492"/>
  <c r="AW489"/>
  <c r="AX489"/>
  <c r="AX485"/>
  <c r="AW485"/>
  <c r="AX481"/>
  <c r="AW481"/>
  <c r="AW477"/>
  <c r="AX477"/>
  <c r="AW473"/>
  <c r="AX473"/>
  <c r="AW469"/>
  <c r="AX469"/>
  <c r="AX464"/>
  <c r="AW464"/>
  <c r="AW461"/>
  <c r="AX461"/>
  <c r="AX457"/>
  <c r="AW457"/>
  <c r="AX452"/>
  <c r="AW452"/>
  <c r="AX448"/>
  <c r="AW448"/>
  <c r="AW444"/>
  <c r="AX444"/>
  <c r="AW441"/>
  <c r="AX441"/>
  <c r="AX436"/>
  <c r="AW436"/>
  <c r="AW433"/>
  <c r="AX433"/>
  <c r="AX428"/>
  <c r="AW428"/>
  <c r="AW424"/>
  <c r="AX424"/>
  <c r="AX420"/>
  <c r="AW420"/>
  <c r="AW416"/>
  <c r="AX416"/>
  <c r="AX413"/>
  <c r="AW413"/>
  <c r="AW409"/>
  <c r="AX409"/>
  <c r="AW405"/>
  <c r="AX405"/>
  <c r="AX400"/>
  <c r="AW400"/>
  <c r="AX396"/>
  <c r="AW396"/>
  <c r="AW392"/>
  <c r="AX392"/>
  <c r="AW389"/>
  <c r="AX389"/>
  <c r="AX385"/>
  <c r="AW385"/>
  <c r="AX381"/>
  <c r="AW381"/>
  <c r="AW377"/>
  <c r="AX377"/>
  <c r="AW372"/>
  <c r="AX372"/>
  <c r="AX368"/>
  <c r="AW368"/>
  <c r="AW364"/>
  <c r="AX364"/>
  <c r="AW360"/>
  <c r="AX360"/>
  <c r="AW357"/>
  <c r="AX357"/>
  <c r="AX353"/>
  <c r="AW353"/>
  <c r="AW349"/>
  <c r="AX349"/>
  <c r="AW345"/>
  <c r="AX345"/>
  <c r="AW341"/>
  <c r="AX341"/>
  <c r="AX336"/>
  <c r="AW336"/>
  <c r="AX331"/>
  <c r="AW331"/>
  <c r="AX328"/>
  <c r="AW328"/>
  <c r="AX324"/>
  <c r="AW324"/>
  <c r="AX320"/>
  <c r="AW320"/>
  <c r="AX315"/>
  <c r="AW315"/>
  <c r="AW311"/>
  <c r="AX311"/>
  <c r="AX307"/>
  <c r="AW307"/>
  <c r="AX304"/>
  <c r="AW304"/>
  <c r="AW301"/>
  <c r="AX301"/>
  <c r="AX298"/>
  <c r="AW298"/>
  <c r="AX295"/>
  <c r="AW295"/>
  <c r="AX292"/>
  <c r="AW292"/>
  <c r="AW288"/>
  <c r="AX288"/>
  <c r="AW285"/>
  <c r="AX285"/>
  <c r="AX283"/>
  <c r="AW283"/>
  <c r="AW279"/>
  <c r="AX279"/>
  <c r="AW276"/>
  <c r="AX276"/>
  <c r="AW272"/>
  <c r="AX272"/>
  <c r="AW269"/>
  <c r="AX269"/>
  <c r="AX266"/>
  <c r="AW266"/>
  <c r="AX264"/>
  <c r="AW264"/>
  <c r="AW260"/>
  <c r="AX260"/>
  <c r="AW256"/>
  <c r="AX256"/>
  <c r="AW253"/>
  <c r="AX253"/>
  <c r="AW250"/>
  <c r="AX250"/>
  <c r="AW248"/>
  <c r="AX248"/>
  <c r="AW245"/>
  <c r="AX245"/>
  <c r="AX242"/>
  <c r="AW242"/>
  <c r="AW238"/>
  <c r="AX238"/>
  <c r="AW235"/>
  <c r="AX235"/>
  <c r="AW232"/>
  <c r="AX232"/>
  <c r="AX229"/>
  <c r="AW229"/>
  <c r="AW225"/>
  <c r="AX225"/>
  <c r="AW222"/>
  <c r="AX222"/>
  <c r="AW218"/>
  <c r="AX218"/>
  <c r="AW215"/>
  <c r="AX215"/>
  <c r="AW211"/>
  <c r="AX211"/>
  <c r="AW208"/>
  <c r="AX208"/>
  <c r="AX205"/>
  <c r="AW205"/>
  <c r="AX202"/>
  <c r="AW202"/>
  <c r="AW200"/>
  <c r="AX200"/>
  <c r="AW196"/>
  <c r="AX196"/>
  <c r="AW193"/>
  <c r="AX193"/>
  <c r="AW189"/>
  <c r="AX189"/>
  <c r="AX186"/>
  <c r="AW186"/>
  <c r="AX182"/>
  <c r="AW182"/>
  <c r="AW180"/>
  <c r="AX180"/>
  <c r="AW177"/>
  <c r="AX177"/>
  <c r="AW174"/>
  <c r="AX174"/>
  <c r="AX170"/>
  <c r="AW170"/>
  <c r="AX167"/>
  <c r="AW167"/>
  <c r="AX164"/>
  <c r="AW164"/>
  <c r="AW161"/>
  <c r="AX161"/>
  <c r="AW157"/>
  <c r="AX157"/>
  <c r="AX153"/>
  <c r="AW153"/>
  <c r="AX150"/>
  <c r="AW150"/>
  <c r="AX147"/>
  <c r="AW147"/>
  <c r="AW144"/>
  <c r="AX144"/>
  <c r="AW141"/>
  <c r="AX141"/>
  <c r="AX138"/>
  <c r="AW138"/>
  <c r="AX135"/>
  <c r="AW135"/>
  <c r="AX132"/>
  <c r="AW132"/>
  <c r="AW127"/>
  <c r="AX127"/>
  <c r="AW124"/>
  <c r="AX124"/>
  <c r="AX121"/>
  <c r="AW121"/>
  <c r="AX119"/>
  <c r="AW119"/>
  <c r="AX114"/>
  <c r="AW114"/>
  <c r="AX111"/>
  <c r="AW111"/>
  <c r="AW108"/>
  <c r="AX108"/>
  <c r="AX106"/>
  <c r="AW106"/>
  <c r="AW101"/>
  <c r="AX101"/>
  <c r="AX98"/>
  <c r="AW98"/>
  <c r="AX89"/>
  <c r="AW89"/>
  <c r="AW77"/>
  <c r="AX77"/>
  <c r="AW73"/>
  <c r="AX73"/>
  <c r="AX69"/>
  <c r="AW69"/>
  <c r="AW65"/>
  <c r="AX65"/>
  <c r="AW61"/>
  <c r="AX61"/>
  <c r="AW47"/>
  <c r="AX47"/>
  <c r="AX39"/>
  <c r="AW39"/>
  <c r="AX58"/>
  <c r="AW58"/>
  <c r="AW54"/>
  <c r="AX54"/>
  <c r="AW50"/>
  <c r="AX50"/>
  <c r="AX46"/>
  <c r="AW46"/>
  <c r="AX42"/>
  <c r="AW42"/>
  <c r="AW38"/>
  <c r="AX38"/>
  <c r="AW34"/>
  <c r="AX34"/>
  <c r="AX30"/>
  <c r="AW30"/>
  <c r="AX26"/>
  <c r="AW26"/>
  <c r="AW22"/>
  <c r="AX22"/>
  <c r="AW18"/>
  <c r="AX18"/>
  <c r="AX14"/>
  <c r="AW14"/>
  <c r="AX10"/>
  <c r="AW10"/>
  <c r="AW6"/>
  <c r="AX6"/>
  <c r="AX55"/>
  <c r="AW55"/>
  <c r="AX43"/>
  <c r="AW43"/>
  <c r="AW35"/>
  <c r="AX35"/>
  <c r="AX23"/>
  <c r="AW23"/>
  <c r="AW15"/>
  <c r="AX15"/>
  <c r="AX7"/>
  <c r="AW7"/>
  <c r="AW56"/>
  <c r="AX56"/>
  <c r="AW52"/>
  <c r="AX52"/>
  <c r="AW48"/>
  <c r="AX48"/>
  <c r="AX44"/>
  <c r="AW44"/>
  <c r="AX40"/>
  <c r="AW40"/>
  <c r="AX36"/>
  <c r="AW36"/>
  <c r="AW32"/>
  <c r="AX32"/>
  <c r="AX28"/>
  <c r="AW28"/>
  <c r="AX24"/>
  <c r="AW24"/>
  <c r="AW20"/>
  <c r="AX20"/>
  <c r="AX16"/>
  <c r="AW16"/>
  <c r="AW12"/>
  <c r="AX12"/>
  <c r="AX8"/>
  <c r="AW8"/>
  <c r="AW4"/>
  <c r="AX4"/>
  <c r="AW51"/>
  <c r="AX51"/>
  <c r="AW31"/>
  <c r="AX31"/>
  <c r="AX27"/>
  <c r="AW27"/>
  <c r="AW19"/>
  <c r="AX19"/>
  <c r="AX11"/>
  <c r="AW11"/>
  <c r="AW57"/>
  <c r="AX57"/>
  <c r="AW53"/>
  <c r="AX53"/>
  <c r="AX49"/>
  <c r="AW49"/>
  <c r="AX45"/>
  <c r="AW45"/>
  <c r="AW41"/>
  <c r="AX41"/>
  <c r="AW37"/>
  <c r="AX37"/>
  <c r="AX33"/>
  <c r="AW33"/>
  <c r="AX29"/>
  <c r="AW29"/>
  <c r="AW25"/>
  <c r="AX25"/>
  <c r="AW21"/>
  <c r="AX21"/>
  <c r="AX17"/>
  <c r="AW17"/>
  <c r="AX13"/>
  <c r="AW13"/>
  <c r="AW9"/>
  <c r="AX9"/>
  <c r="AW5"/>
  <c r="AX5"/>
  <c r="AF11" i="33"/>
  <c r="AF158"/>
  <c r="AJ158" s="1"/>
  <c r="AK158" s="1"/>
  <c r="AF48"/>
  <c r="AF26"/>
  <c r="AF151"/>
  <c r="AF122"/>
  <c r="AF51"/>
  <c r="AF27"/>
  <c r="AF61"/>
  <c r="AF129"/>
  <c r="AF128"/>
  <c r="AF16"/>
  <c r="AF15"/>
  <c r="AF127"/>
  <c r="AF194"/>
  <c r="AJ194" s="1"/>
  <c r="AK194" s="1"/>
  <c r="AF93"/>
  <c r="AF191"/>
  <c r="AJ191" s="1"/>
  <c r="AK191" s="1"/>
  <c r="AF94"/>
  <c r="AF95"/>
  <c r="AF34"/>
  <c r="AF195"/>
  <c r="AJ195" s="1"/>
  <c r="AK195" s="1"/>
  <c r="AF2"/>
  <c r="AF8"/>
  <c r="AF12"/>
  <c r="AF17"/>
  <c r="AF21"/>
  <c r="AF25"/>
  <c r="AF31"/>
  <c r="AF35"/>
  <c r="AF37"/>
  <c r="AF45"/>
  <c r="AF50"/>
  <c r="AF54"/>
  <c r="AF57"/>
  <c r="AF65"/>
  <c r="AF73"/>
  <c r="AF77"/>
  <c r="AF80"/>
  <c r="AF84"/>
  <c r="AF87"/>
  <c r="AF90"/>
  <c r="AF96"/>
  <c r="AF100"/>
  <c r="AF104"/>
  <c r="AF108"/>
  <c r="AF112"/>
  <c r="AF116"/>
  <c r="AF131"/>
  <c r="AF135"/>
  <c r="AF143"/>
  <c r="AF147"/>
  <c r="AF152"/>
  <c r="AF160"/>
  <c r="AF166"/>
  <c r="AF170"/>
  <c r="AF174"/>
  <c r="AF182"/>
  <c r="AF187"/>
  <c r="AF192"/>
  <c r="AJ192" s="1"/>
  <c r="AK192" s="1"/>
  <c r="AF38"/>
  <c r="AF70"/>
  <c r="AF91"/>
  <c r="AF101"/>
  <c r="AF113"/>
  <c r="AF120"/>
  <c r="AF125"/>
  <c r="AF136"/>
  <c r="AF153"/>
  <c r="AF161"/>
  <c r="AF167"/>
  <c r="AF175"/>
  <c r="AF183"/>
  <c r="AF188"/>
  <c r="AF9"/>
  <c r="AF13"/>
  <c r="AF18"/>
  <c r="AF22"/>
  <c r="AF28"/>
  <c r="AF32"/>
  <c r="AF42"/>
  <c r="AF46"/>
  <c r="AF55"/>
  <c r="AF58"/>
  <c r="AF62"/>
  <c r="AF66"/>
  <c r="AF74"/>
  <c r="AF81"/>
  <c r="AF88"/>
  <c r="AF97"/>
  <c r="AF105"/>
  <c r="AF109"/>
  <c r="AF132"/>
  <c r="AF140"/>
  <c r="AF148"/>
  <c r="AF157"/>
  <c r="AF171"/>
  <c r="AF179"/>
  <c r="AF193"/>
  <c r="AF10"/>
  <c r="AF14"/>
  <c r="AF19"/>
  <c r="AF23"/>
  <c r="AF29"/>
  <c r="AF36"/>
  <c r="AF39"/>
  <c r="AF43"/>
  <c r="AF47"/>
  <c r="AF52"/>
  <c r="AF56"/>
  <c r="AF59"/>
  <c r="AF63"/>
  <c r="AF67"/>
  <c r="AF71"/>
  <c r="AF78"/>
  <c r="AF82"/>
  <c r="AF85"/>
  <c r="AF98"/>
  <c r="AF102"/>
  <c r="AF106"/>
  <c r="AF110"/>
  <c r="AF114"/>
  <c r="AF118"/>
  <c r="AF121"/>
  <c r="AF126"/>
  <c r="AF133"/>
  <c r="AF137"/>
  <c r="AF141"/>
  <c r="AF145"/>
  <c r="AF154"/>
  <c r="AF159"/>
  <c r="AF162"/>
  <c r="AF168"/>
  <c r="AF172"/>
  <c r="AF176"/>
  <c r="AF185"/>
  <c r="AF189"/>
  <c r="AF33"/>
  <c r="AF49"/>
  <c r="AF64"/>
  <c r="AF79"/>
  <c r="AF92"/>
  <c r="AF111"/>
  <c r="AF130"/>
  <c r="AF146"/>
  <c r="AF163"/>
  <c r="AF177"/>
  <c r="AF190"/>
  <c r="AF7"/>
  <c r="AF40"/>
  <c r="AF72"/>
  <c r="AF103"/>
  <c r="AF138"/>
  <c r="AF169"/>
  <c r="AF6"/>
  <c r="AF53"/>
  <c r="AF68"/>
  <c r="AF83"/>
  <c r="AF99"/>
  <c r="AF115"/>
  <c r="AF134"/>
  <c r="AF150"/>
  <c r="AF165"/>
  <c r="AF181"/>
  <c r="AF24"/>
  <c r="AF86"/>
  <c r="AF119"/>
  <c r="AF155"/>
  <c r="AF30"/>
  <c r="AF44"/>
  <c r="AF60"/>
  <c r="AF76"/>
  <c r="AF89"/>
  <c r="AF107"/>
  <c r="AF123"/>
  <c r="AF142"/>
  <c r="AF186"/>
  <c r="B13" i="31" l="1"/>
  <c r="M203" i="14"/>
  <c r="L203"/>
  <c r="K203"/>
  <c r="J203"/>
  <c r="H203"/>
  <c r="G203"/>
  <c r="F203"/>
  <c r="E203"/>
  <c r="D203"/>
  <c r="C203"/>
  <c r="C202"/>
  <c r="S17" i="33" l="1"/>
  <c r="S18"/>
  <c r="S19"/>
  <c r="S81" l="1"/>
  <c r="M202" i="14" l="1"/>
  <c r="L202"/>
  <c r="K202"/>
  <c r="J202"/>
  <c r="H202"/>
  <c r="G202"/>
  <c r="F202"/>
  <c r="E202"/>
  <c r="D202"/>
  <c r="S92" i="33" l="1"/>
  <c r="AL92" s="1"/>
  <c r="AA92"/>
  <c r="AB92" s="1"/>
  <c r="AD92"/>
  <c r="B73" i="31"/>
  <c r="B74"/>
  <c r="M201" i="14"/>
  <c r="L201"/>
  <c r="K201"/>
  <c r="J201"/>
  <c r="H201"/>
  <c r="G201"/>
  <c r="F201"/>
  <c r="E201"/>
  <c r="D201"/>
  <c r="C201"/>
  <c r="M200"/>
  <c r="L200"/>
  <c r="K200"/>
  <c r="J200"/>
  <c r="H200"/>
  <c r="G200"/>
  <c r="F200"/>
  <c r="E200"/>
  <c r="D200"/>
  <c r="C200"/>
  <c r="M177" l="1"/>
  <c r="L177"/>
  <c r="K177"/>
  <c r="J177"/>
  <c r="I177"/>
  <c r="H177"/>
  <c r="G177"/>
  <c r="F177"/>
  <c r="E177"/>
  <c r="D177"/>
  <c r="C177"/>
  <c r="M199" l="1"/>
  <c r="L199"/>
  <c r="K199"/>
  <c r="J199"/>
  <c r="I199"/>
  <c r="H199"/>
  <c r="G199"/>
  <c r="F199"/>
  <c r="E199"/>
  <c r="D199"/>
  <c r="C199"/>
  <c r="S193" i="33"/>
  <c r="AL193" s="1"/>
  <c r="AA193"/>
  <c r="AB193" s="1"/>
  <c r="AD193"/>
  <c r="AE193"/>
  <c r="AJ193" l="1"/>
  <c r="AK193" s="1"/>
  <c r="N199" i="14"/>
  <c r="AA28" i="33"/>
  <c r="AA25"/>
  <c r="AA21"/>
  <c r="AA22"/>
  <c r="AA23"/>
  <c r="AA24"/>
  <c r="AA29"/>
  <c r="AA30"/>
  <c r="AA31"/>
  <c r="AA32"/>
  <c r="AA33"/>
  <c r="AA35"/>
  <c r="AA36"/>
  <c r="AA40"/>
  <c r="R400" i="24" l="1"/>
  <c r="Q400"/>
  <c r="G400"/>
  <c r="B400"/>
  <c r="AO399" s="1"/>
  <c r="A400"/>
  <c r="AP399" s="1"/>
  <c r="R399"/>
  <c r="B399"/>
  <c r="AO398" s="1"/>
  <c r="R398"/>
  <c r="B398"/>
  <c r="AO397" s="1"/>
  <c r="R397"/>
  <c r="B397"/>
  <c r="AO396" s="1"/>
  <c r="R396"/>
  <c r="B396"/>
  <c r="AO395" s="1"/>
  <c r="R395"/>
  <c r="B395"/>
  <c r="AO394" s="1"/>
  <c r="R394"/>
  <c r="B394"/>
  <c r="AO393" s="1"/>
  <c r="R393"/>
  <c r="B393"/>
  <c r="AO392" s="1"/>
  <c r="R392"/>
  <c r="B392"/>
  <c r="AO391" s="1"/>
  <c r="R391"/>
  <c r="B391"/>
  <c r="AO390" s="1"/>
  <c r="R390"/>
  <c r="Q390"/>
  <c r="G390"/>
  <c r="B390"/>
  <c r="AO389" s="1"/>
  <c r="A390"/>
  <c r="AP389" s="1"/>
  <c r="R389"/>
  <c r="B389"/>
  <c r="AO388" s="1"/>
  <c r="R388"/>
  <c r="B388"/>
  <c r="AO387" s="1"/>
  <c r="R387"/>
  <c r="B387"/>
  <c r="AO386" s="1"/>
  <c r="R386"/>
  <c r="B386"/>
  <c r="AO385" s="1"/>
  <c r="R385"/>
  <c r="B385"/>
  <c r="AO384" s="1"/>
  <c r="R384"/>
  <c r="B384"/>
  <c r="AO383" s="1"/>
  <c r="R383"/>
  <c r="B383"/>
  <c r="AO382" s="1"/>
  <c r="R382"/>
  <c r="B382"/>
  <c r="AO381" s="1"/>
  <c r="R381"/>
  <c r="B381"/>
  <c r="AO380" s="1"/>
  <c r="R380"/>
  <c r="Q380"/>
  <c r="G380"/>
  <c r="B380"/>
  <c r="AO379" s="1"/>
  <c r="A380"/>
  <c r="AP379" s="1"/>
  <c r="R379"/>
  <c r="B379"/>
  <c r="AO378" s="1"/>
  <c r="R378"/>
  <c r="B378"/>
  <c r="AO377" s="1"/>
  <c r="R377"/>
  <c r="B377"/>
  <c r="AO376" s="1"/>
  <c r="R376"/>
  <c r="B376"/>
  <c r="AO375" s="1"/>
  <c r="R375"/>
  <c r="B375"/>
  <c r="AO374" s="1"/>
  <c r="R374"/>
  <c r="B374"/>
  <c r="AO373" s="1"/>
  <c r="R373"/>
  <c r="B373"/>
  <c r="AO372" s="1"/>
  <c r="R372"/>
  <c r="B372"/>
  <c r="AO371" s="1"/>
  <c r="R371"/>
  <c r="B371"/>
  <c r="AO370" s="1"/>
  <c r="R370"/>
  <c r="Q370"/>
  <c r="G370"/>
  <c r="B370"/>
  <c r="AO369" s="1"/>
  <c r="A370"/>
  <c r="AP369" s="1"/>
  <c r="R369"/>
  <c r="B369"/>
  <c r="AO368" s="1"/>
  <c r="R368"/>
  <c r="B368"/>
  <c r="AO367" s="1"/>
  <c r="R367"/>
  <c r="B367"/>
  <c r="AO366" s="1"/>
  <c r="R366"/>
  <c r="B366"/>
  <c r="AO365" s="1"/>
  <c r="R365"/>
  <c r="B365"/>
  <c r="AO364" s="1"/>
  <c r="R364"/>
  <c r="B364"/>
  <c r="AO363" s="1"/>
  <c r="R363"/>
  <c r="B363"/>
  <c r="AO362" s="1"/>
  <c r="R362"/>
  <c r="B362"/>
  <c r="AO361" s="1"/>
  <c r="R361"/>
  <c r="B361"/>
  <c r="AO360" s="1"/>
  <c r="R360"/>
  <c r="Q360"/>
  <c r="G360"/>
  <c r="B360"/>
  <c r="AO359" s="1"/>
  <c r="A360"/>
  <c r="AP359" s="1"/>
  <c r="R359"/>
  <c r="B359"/>
  <c r="AO358" s="1"/>
  <c r="R358"/>
  <c r="B358"/>
  <c r="AO357" s="1"/>
  <c r="R357"/>
  <c r="B357"/>
  <c r="AO356" s="1"/>
  <c r="R356"/>
  <c r="B356"/>
  <c r="AO355" s="1"/>
  <c r="R355"/>
  <c r="B355"/>
  <c r="AO354" s="1"/>
  <c r="R354"/>
  <c r="B354"/>
  <c r="AO353" s="1"/>
  <c r="R353"/>
  <c r="B353"/>
  <c r="AO352" s="1"/>
  <c r="R352"/>
  <c r="B352"/>
  <c r="AO351" s="1"/>
  <c r="R351"/>
  <c r="B351"/>
  <c r="AO350" s="1"/>
  <c r="R350"/>
  <c r="Q350"/>
  <c r="G350"/>
  <c r="B350"/>
  <c r="AO349" s="1"/>
  <c r="A350"/>
  <c r="AP349" s="1"/>
  <c r="R349"/>
  <c r="B349"/>
  <c r="AO348" s="1"/>
  <c r="R348"/>
  <c r="B348"/>
  <c r="AO347" s="1"/>
  <c r="R347"/>
  <c r="B347"/>
  <c r="AO346" s="1"/>
  <c r="R346"/>
  <c r="B346"/>
  <c r="AO345" s="1"/>
  <c r="R345"/>
  <c r="B345"/>
  <c r="AO344" s="1"/>
  <c r="R344"/>
  <c r="B344"/>
  <c r="AO343" s="1"/>
  <c r="R343"/>
  <c r="B343"/>
  <c r="AO342" s="1"/>
  <c r="R342"/>
  <c r="B342"/>
  <c r="AO341" s="1"/>
  <c r="R341"/>
  <c r="B341"/>
  <c r="AO340" s="1"/>
  <c r="R340"/>
  <c r="Q340"/>
  <c r="G340"/>
  <c r="B340"/>
  <c r="AO339" s="1"/>
  <c r="A340"/>
  <c r="AP339" s="1"/>
  <c r="R339"/>
  <c r="B339"/>
  <c r="AO338" s="1"/>
  <c r="R338"/>
  <c r="B338"/>
  <c r="AO337" s="1"/>
  <c r="R337"/>
  <c r="B337"/>
  <c r="AO336" s="1"/>
  <c r="R336"/>
  <c r="B336"/>
  <c r="AO335" s="1"/>
  <c r="R335"/>
  <c r="B335"/>
  <c r="AO334" s="1"/>
  <c r="R334"/>
  <c r="B334"/>
  <c r="AO333" s="1"/>
  <c r="R333"/>
  <c r="B333"/>
  <c r="AO332" s="1"/>
  <c r="R332"/>
  <c r="B332"/>
  <c r="AO331" s="1"/>
  <c r="R331"/>
  <c r="B331"/>
  <c r="AO330" s="1"/>
  <c r="R330"/>
  <c r="Q330"/>
  <c r="G330"/>
  <c r="B330"/>
  <c r="AO329" s="1"/>
  <c r="A330"/>
  <c r="AP329" s="1"/>
  <c r="R329"/>
  <c r="B329"/>
  <c r="AO328" s="1"/>
  <c r="R328"/>
  <c r="B328"/>
  <c r="AO327" s="1"/>
  <c r="R327"/>
  <c r="B327"/>
  <c r="AO326" s="1"/>
  <c r="R326"/>
  <c r="B326"/>
  <c r="AO325" s="1"/>
  <c r="R325"/>
  <c r="B325"/>
  <c r="AO324" s="1"/>
  <c r="R324"/>
  <c r="B324"/>
  <c r="AO323" s="1"/>
  <c r="R323"/>
  <c r="B323"/>
  <c r="AO322" s="1"/>
  <c r="R322"/>
  <c r="B322"/>
  <c r="AO321" s="1"/>
  <c r="R321"/>
  <c r="B321"/>
  <c r="AO320" s="1"/>
  <c r="R320"/>
  <c r="Q320"/>
  <c r="G320"/>
  <c r="B320"/>
  <c r="AO319" s="1"/>
  <c r="A320"/>
  <c r="AP319" s="1"/>
  <c r="R319"/>
  <c r="B319"/>
  <c r="AO318" s="1"/>
  <c r="R318"/>
  <c r="Q318"/>
  <c r="G318"/>
  <c r="B318"/>
  <c r="AO317" s="1"/>
  <c r="A318"/>
  <c r="AP317" s="1"/>
  <c r="R317"/>
  <c r="Q317"/>
  <c r="G317"/>
  <c r="B317"/>
  <c r="AO316" s="1"/>
  <c r="A317"/>
  <c r="AP316" s="1"/>
  <c r="R316"/>
  <c r="Q316"/>
  <c r="G316"/>
  <c r="B316"/>
  <c r="AO315" s="1"/>
  <c r="A316"/>
  <c r="AP315" s="1"/>
  <c r="R315"/>
  <c r="Q315"/>
  <c r="G315"/>
  <c r="B315"/>
  <c r="AO314" s="1"/>
  <c r="A315"/>
  <c r="AP314" s="1"/>
  <c r="R314"/>
  <c r="Q314"/>
  <c r="G314"/>
  <c r="B314"/>
  <c r="AO313" s="1"/>
  <c r="A314"/>
  <c r="AP313" s="1"/>
  <c r="R313"/>
  <c r="Q313"/>
  <c r="G313"/>
  <c r="B313"/>
  <c r="AO312" s="1"/>
  <c r="A313"/>
  <c r="AP312" s="1"/>
  <c r="R312"/>
  <c r="Q312"/>
  <c r="G312"/>
  <c r="B312"/>
  <c r="AO311" s="1"/>
  <c r="A312"/>
  <c r="AP311" s="1"/>
  <c r="R311"/>
  <c r="Q311"/>
  <c r="G311"/>
  <c r="B311"/>
  <c r="AO310" s="1"/>
  <c r="A311"/>
  <c r="AP310" s="1"/>
  <c r="R310"/>
  <c r="Q310"/>
  <c r="G310"/>
  <c r="B310"/>
  <c r="AO309" s="1"/>
  <c r="A310"/>
  <c r="AP309" s="1"/>
  <c r="R309"/>
  <c r="Q309"/>
  <c r="G309"/>
  <c r="B309"/>
  <c r="AO308" s="1"/>
  <c r="A309"/>
  <c r="AP308" s="1"/>
  <c r="R308"/>
  <c r="B308"/>
  <c r="AO307" s="1"/>
  <c r="R307"/>
  <c r="B307"/>
  <c r="AO306" s="1"/>
  <c r="R306"/>
  <c r="B306"/>
  <c r="AO305" s="1"/>
  <c r="R305"/>
  <c r="B305"/>
  <c r="AO304" s="1"/>
  <c r="R304"/>
  <c r="B304"/>
  <c r="AO303" s="1"/>
  <c r="R303"/>
  <c r="B303"/>
  <c r="AO302" s="1"/>
  <c r="R302"/>
  <c r="B302"/>
  <c r="AO301" s="1"/>
  <c r="R301"/>
  <c r="B301"/>
  <c r="AO300" s="1"/>
  <c r="R300"/>
  <c r="Q300"/>
  <c r="G300"/>
  <c r="B300"/>
  <c r="AO299" s="1"/>
  <c r="A300"/>
  <c r="AP299" s="1"/>
  <c r="R299"/>
  <c r="B299"/>
  <c r="AO298" s="1"/>
  <c r="R298"/>
  <c r="B298"/>
  <c r="AO297" s="1"/>
  <c r="R297"/>
  <c r="B297"/>
  <c r="AO296" s="1"/>
  <c r="R296"/>
  <c r="B296"/>
  <c r="AO295" s="1"/>
  <c r="R295"/>
  <c r="B295"/>
  <c r="AO294" s="1"/>
  <c r="R294"/>
  <c r="B294"/>
  <c r="AO293" s="1"/>
  <c r="R293"/>
  <c r="B293"/>
  <c r="AO292" s="1"/>
  <c r="R292"/>
  <c r="B292"/>
  <c r="AO291" s="1"/>
  <c r="R291"/>
  <c r="B291"/>
  <c r="AO290" s="1"/>
  <c r="R290"/>
  <c r="Q290"/>
  <c r="G290"/>
  <c r="B290"/>
  <c r="AO289" s="1"/>
  <c r="A290"/>
  <c r="AP289" s="1"/>
  <c r="R289"/>
  <c r="B289"/>
  <c r="AO288" s="1"/>
  <c r="R288"/>
  <c r="B288"/>
  <c r="AO287" s="1"/>
  <c r="R287"/>
  <c r="B287"/>
  <c r="AO286" s="1"/>
  <c r="R286"/>
  <c r="B286"/>
  <c r="AO285" s="1"/>
  <c r="R285"/>
  <c r="B285"/>
  <c r="AO284" s="1"/>
  <c r="R284"/>
  <c r="B284"/>
  <c r="AO283" s="1"/>
  <c r="R283"/>
  <c r="B283"/>
  <c r="AO282" s="1"/>
  <c r="R282"/>
  <c r="B282"/>
  <c r="AO281" s="1"/>
  <c r="R281"/>
  <c r="B281"/>
  <c r="AO280" s="1"/>
  <c r="R280"/>
  <c r="Q280"/>
  <c r="G280"/>
  <c r="B280"/>
  <c r="AO279" s="1"/>
  <c r="A280"/>
  <c r="AP279" s="1"/>
  <c r="R279"/>
  <c r="B279"/>
  <c r="AO278" s="1"/>
  <c r="R278"/>
  <c r="B278"/>
  <c r="AO277" s="1"/>
  <c r="R277"/>
  <c r="B277"/>
  <c r="AO276" s="1"/>
  <c r="R276"/>
  <c r="B276"/>
  <c r="AO275" s="1"/>
  <c r="R275"/>
  <c r="B275"/>
  <c r="AO274" s="1"/>
  <c r="R274"/>
  <c r="B274"/>
  <c r="AO273" s="1"/>
  <c r="R273"/>
  <c r="B273"/>
  <c r="AO272" s="1"/>
  <c r="R272"/>
  <c r="B272"/>
  <c r="AO271" s="1"/>
  <c r="R271"/>
  <c r="B271"/>
  <c r="AO270" s="1"/>
  <c r="R270"/>
  <c r="Q270"/>
  <c r="G270"/>
  <c r="B270"/>
  <c r="AO269" s="1"/>
  <c r="A270"/>
  <c r="AP269" s="1"/>
  <c r="R269"/>
  <c r="B269"/>
  <c r="AO268" s="1"/>
  <c r="R268"/>
  <c r="B268"/>
  <c r="AO267" s="1"/>
  <c r="R267"/>
  <c r="B267"/>
  <c r="AO266" s="1"/>
  <c r="R266"/>
  <c r="B266"/>
  <c r="AO265" s="1"/>
  <c r="R265"/>
  <c r="B265"/>
  <c r="AO264" s="1"/>
  <c r="R264"/>
  <c r="B264"/>
  <c r="AO263" s="1"/>
  <c r="R263"/>
  <c r="B263"/>
  <c r="AO262" s="1"/>
  <c r="R262"/>
  <c r="B262"/>
  <c r="AO261" s="1"/>
  <c r="R261"/>
  <c r="B261"/>
  <c r="AO260" s="1"/>
  <c r="R260"/>
  <c r="Q260"/>
  <c r="G260"/>
  <c r="B260"/>
  <c r="AO259" s="1"/>
  <c r="A260"/>
  <c r="AP259" s="1"/>
  <c r="R259"/>
  <c r="B259"/>
  <c r="AO258" s="1"/>
  <c r="R258"/>
  <c r="B258"/>
  <c r="AO257" s="1"/>
  <c r="R257"/>
  <c r="B257"/>
  <c r="AO256" s="1"/>
  <c r="R256"/>
  <c r="B256"/>
  <c r="AO255" s="1"/>
  <c r="R255"/>
  <c r="B255"/>
  <c r="AO254" s="1"/>
  <c r="R254"/>
  <c r="B254"/>
  <c r="AO253" s="1"/>
  <c r="R253"/>
  <c r="B253"/>
  <c r="AO252" s="1"/>
  <c r="R252"/>
  <c r="B252"/>
  <c r="AO251" s="1"/>
  <c r="R251"/>
  <c r="B251"/>
  <c r="AO250" s="1"/>
  <c r="R250"/>
  <c r="Q250"/>
  <c r="G250"/>
  <c r="B250"/>
  <c r="AO249" s="1"/>
  <c r="A250"/>
  <c r="AP249" s="1"/>
  <c r="R249"/>
  <c r="B249"/>
  <c r="AO248" s="1"/>
  <c r="R248"/>
  <c r="B248"/>
  <c r="AO247" s="1"/>
  <c r="R247"/>
  <c r="B247"/>
  <c r="AO246" s="1"/>
  <c r="R246"/>
  <c r="B246"/>
  <c r="AO245" s="1"/>
  <c r="R245"/>
  <c r="B245"/>
  <c r="AO244" s="1"/>
  <c r="R244"/>
  <c r="B244"/>
  <c r="AO243" s="1"/>
  <c r="R243"/>
  <c r="B243"/>
  <c r="AO242" s="1"/>
  <c r="R242"/>
  <c r="B242"/>
  <c r="AO241" s="1"/>
  <c r="R241"/>
  <c r="B241"/>
  <c r="AO240" s="1"/>
  <c r="R240"/>
  <c r="Q240"/>
  <c r="G240"/>
  <c r="B240"/>
  <c r="AO239" s="1"/>
  <c r="A240"/>
  <c r="AP239" s="1"/>
  <c r="R239"/>
  <c r="B239"/>
  <c r="AO238" s="1"/>
  <c r="R238"/>
  <c r="B238"/>
  <c r="AO237" s="1"/>
  <c r="R237"/>
  <c r="B237"/>
  <c r="AO236" s="1"/>
  <c r="R236"/>
  <c r="B236"/>
  <c r="AO235" s="1"/>
  <c r="R235"/>
  <c r="B235"/>
  <c r="AO234" s="1"/>
  <c r="R234"/>
  <c r="B234"/>
  <c r="AO233" s="1"/>
  <c r="R233"/>
  <c r="B233"/>
  <c r="AO232" s="1"/>
  <c r="R232"/>
  <c r="B232"/>
  <c r="AO231" s="1"/>
  <c r="R231"/>
  <c r="B231"/>
  <c r="AO230" s="1"/>
  <c r="R230"/>
  <c r="Q230"/>
  <c r="G230"/>
  <c r="B230"/>
  <c r="AO229" s="1"/>
  <c r="A230"/>
  <c r="AP229" s="1"/>
  <c r="R229"/>
  <c r="B229"/>
  <c r="AO228" s="1"/>
  <c r="R228"/>
  <c r="B228"/>
  <c r="AO227" s="1"/>
  <c r="R227"/>
  <c r="B227"/>
  <c r="AO226" s="1"/>
  <c r="R226"/>
  <c r="B226"/>
  <c r="AO225" s="1"/>
  <c r="R225"/>
  <c r="B225"/>
  <c r="AO224" s="1"/>
  <c r="R224"/>
  <c r="B224"/>
  <c r="AO223" s="1"/>
  <c r="R223"/>
  <c r="B223"/>
  <c r="AO222" s="1"/>
  <c r="R222"/>
  <c r="B222"/>
  <c r="AO221" s="1"/>
  <c r="R221"/>
  <c r="B221"/>
  <c r="AO220" s="1"/>
  <c r="R220"/>
  <c r="Q220"/>
  <c r="G220"/>
  <c r="B220"/>
  <c r="AO219" s="1"/>
  <c r="A220"/>
  <c r="AP219" s="1"/>
  <c r="R219"/>
  <c r="B219"/>
  <c r="AO218" s="1"/>
  <c r="R218"/>
  <c r="Q218"/>
  <c r="G218"/>
  <c r="B218"/>
  <c r="AO217" s="1"/>
  <c r="A218"/>
  <c r="AP217" s="1"/>
  <c r="R217"/>
  <c r="Q217"/>
  <c r="G217"/>
  <c r="B217"/>
  <c r="AO216" s="1"/>
  <c r="A217"/>
  <c r="AP216" s="1"/>
  <c r="R216"/>
  <c r="Q216"/>
  <c r="G216"/>
  <c r="B216"/>
  <c r="AO215" s="1"/>
  <c r="A216"/>
  <c r="AP215" s="1"/>
  <c r="R215"/>
  <c r="Q215"/>
  <c r="G215"/>
  <c r="B215"/>
  <c r="AO214" s="1"/>
  <c r="A215"/>
  <c r="AP214" s="1"/>
  <c r="R214"/>
  <c r="Q214"/>
  <c r="G214"/>
  <c r="B214"/>
  <c r="AO213" s="1"/>
  <c r="A214"/>
  <c r="AP213" s="1"/>
  <c r="R213"/>
  <c r="Q213"/>
  <c r="G213"/>
  <c r="B213"/>
  <c r="AO212" s="1"/>
  <c r="A213"/>
  <c r="AP212" s="1"/>
  <c r="R212"/>
  <c r="Q212"/>
  <c r="G212"/>
  <c r="B212"/>
  <c r="AO211" s="1"/>
  <c r="A212"/>
  <c r="AP211" s="1"/>
  <c r="R211"/>
  <c r="Q211"/>
  <c r="G211"/>
  <c r="B211"/>
  <c r="AO210" s="1"/>
  <c r="A211"/>
  <c r="AP210" s="1"/>
  <c r="R210"/>
  <c r="Q210"/>
  <c r="G210"/>
  <c r="B210"/>
  <c r="AO209" s="1"/>
  <c r="A210"/>
  <c r="AP209" s="1"/>
  <c r="R209"/>
  <c r="Q209"/>
  <c r="G209"/>
  <c r="B209"/>
  <c r="AO208" s="1"/>
  <c r="A209"/>
  <c r="AP208" s="1"/>
  <c r="R208"/>
  <c r="B208"/>
  <c r="AO207" s="1"/>
  <c r="R207"/>
  <c r="B207"/>
  <c r="AO206" s="1"/>
  <c r="R206"/>
  <c r="B206"/>
  <c r="AO205" s="1"/>
  <c r="R205"/>
  <c r="B205"/>
  <c r="AO204" s="1"/>
  <c r="R204"/>
  <c r="B204"/>
  <c r="AO203" s="1"/>
  <c r="R203"/>
  <c r="B203"/>
  <c r="AO202" s="1"/>
  <c r="R202"/>
  <c r="B202"/>
  <c r="AO201" s="1"/>
  <c r="R201"/>
  <c r="B201"/>
  <c r="AO200" s="1"/>
  <c r="R200"/>
  <c r="Q200"/>
  <c r="G200"/>
  <c r="B200"/>
  <c r="AO199" s="1"/>
  <c r="A200"/>
  <c r="AP199" s="1"/>
  <c r="R199"/>
  <c r="B199"/>
  <c r="AO198" s="1"/>
  <c r="R198"/>
  <c r="Q198"/>
  <c r="G198"/>
  <c r="B198"/>
  <c r="AO197" s="1"/>
  <c r="A198"/>
  <c r="AP197" s="1"/>
  <c r="R197"/>
  <c r="Q197"/>
  <c r="G197"/>
  <c r="B197"/>
  <c r="AO196" s="1"/>
  <c r="A197"/>
  <c r="AP196" s="1"/>
  <c r="R196"/>
  <c r="Q196"/>
  <c r="G196"/>
  <c r="B196"/>
  <c r="AO195" s="1"/>
  <c r="A196"/>
  <c r="AP195" s="1"/>
  <c r="R195"/>
  <c r="Q195"/>
  <c r="G195"/>
  <c r="B195"/>
  <c r="AO194" s="1"/>
  <c r="A195"/>
  <c r="AP194" s="1"/>
  <c r="R194"/>
  <c r="Q194"/>
  <c r="G194"/>
  <c r="B194"/>
  <c r="AO193" s="1"/>
  <c r="A194"/>
  <c r="AP193" s="1"/>
  <c r="R193"/>
  <c r="Q193"/>
  <c r="G193"/>
  <c r="B193"/>
  <c r="AO192" s="1"/>
  <c r="A193"/>
  <c r="AP192" s="1"/>
  <c r="R192"/>
  <c r="Q192"/>
  <c r="G192"/>
  <c r="B192"/>
  <c r="AO191" s="1"/>
  <c r="A192"/>
  <c r="AP191" s="1"/>
  <c r="R191"/>
  <c r="Q191"/>
  <c r="G191"/>
  <c r="B191"/>
  <c r="AO190" s="1"/>
  <c r="A191"/>
  <c r="AP190" s="1"/>
  <c r="R190"/>
  <c r="Q190"/>
  <c r="G190"/>
  <c r="B190"/>
  <c r="AO189" s="1"/>
  <c r="A190"/>
  <c r="AP189" s="1"/>
  <c r="R189"/>
  <c r="Q189"/>
  <c r="G189"/>
  <c r="B189"/>
  <c r="AO188" s="1"/>
  <c r="A189"/>
  <c r="AP188" s="1"/>
  <c r="R188"/>
  <c r="Q188"/>
  <c r="G188"/>
  <c r="B188"/>
  <c r="AO187" s="1"/>
  <c r="A188"/>
  <c r="AP187" s="1"/>
  <c r="R187"/>
  <c r="Q187"/>
  <c r="G187"/>
  <c r="B187"/>
  <c r="AO186" s="1"/>
  <c r="A187"/>
  <c r="AP186" s="1"/>
  <c r="R186"/>
  <c r="Q186"/>
  <c r="G186"/>
  <c r="B186"/>
  <c r="AO185" s="1"/>
  <c r="A186"/>
  <c r="AP185" s="1"/>
  <c r="R185"/>
  <c r="Q185"/>
  <c r="G185"/>
  <c r="B185"/>
  <c r="AO184" s="1"/>
  <c r="A185"/>
  <c r="AP184" s="1"/>
  <c r="R184"/>
  <c r="Q184"/>
  <c r="G184"/>
  <c r="B184"/>
  <c r="AO183" s="1"/>
  <c r="A184"/>
  <c r="AP183" s="1"/>
  <c r="R183"/>
  <c r="Q183"/>
  <c r="G183"/>
  <c r="B183"/>
  <c r="AO182" s="1"/>
  <c r="A183"/>
  <c r="AP182" s="1"/>
  <c r="R182"/>
  <c r="Q182"/>
  <c r="G182"/>
  <c r="B182"/>
  <c r="AO181" s="1"/>
  <c r="A182"/>
  <c r="AP181" s="1"/>
  <c r="R181"/>
  <c r="Q181"/>
  <c r="G181"/>
  <c r="B181"/>
  <c r="AO180" s="1"/>
  <c r="A181"/>
  <c r="AP180" s="1"/>
  <c r="R180"/>
  <c r="Q180"/>
  <c r="G180"/>
  <c r="B180"/>
  <c r="AO179" s="1"/>
  <c r="A180"/>
  <c r="AP179" s="1"/>
  <c r="R179"/>
  <c r="Q179"/>
  <c r="G179"/>
  <c r="B179"/>
  <c r="AO178" s="1"/>
  <c r="A179"/>
  <c r="AP178" s="1"/>
  <c r="R178"/>
  <c r="Q178"/>
  <c r="G178"/>
  <c r="B178"/>
  <c r="AO177" s="1"/>
  <c r="A178"/>
  <c r="AP177" s="1"/>
  <c r="R177"/>
  <c r="Q177"/>
  <c r="G177"/>
  <c r="B177"/>
  <c r="AO176" s="1"/>
  <c r="A177"/>
  <c r="AP176" s="1"/>
  <c r="R176"/>
  <c r="Q176"/>
  <c r="G176"/>
  <c r="B176"/>
  <c r="AO175" s="1"/>
  <c r="A176"/>
  <c r="AP175" s="1"/>
  <c r="R175"/>
  <c r="Q175"/>
  <c r="G175"/>
  <c r="B175"/>
  <c r="AO174" s="1"/>
  <c r="A175"/>
  <c r="AP174" s="1"/>
  <c r="R174"/>
  <c r="Q174"/>
  <c r="G174"/>
  <c r="B174"/>
  <c r="AO173" s="1"/>
  <c r="A174"/>
  <c r="AP173" s="1"/>
  <c r="R173"/>
  <c r="Q173"/>
  <c r="G173"/>
  <c r="B173"/>
  <c r="AO172" s="1"/>
  <c r="A173"/>
  <c r="AP172" s="1"/>
  <c r="R172"/>
  <c r="Q172"/>
  <c r="G172"/>
  <c r="B172"/>
  <c r="AO171" s="1"/>
  <c r="A172"/>
  <c r="AP171" s="1"/>
  <c r="R171"/>
  <c r="Q171"/>
  <c r="G171"/>
  <c r="B171"/>
  <c r="AO170" s="1"/>
  <c r="A171"/>
  <c r="AP170" s="1"/>
  <c r="R170"/>
  <c r="Q170"/>
  <c r="G170"/>
  <c r="B170"/>
  <c r="AO169" s="1"/>
  <c r="A170"/>
  <c r="AP169" s="1"/>
  <c r="R169"/>
  <c r="Q169"/>
  <c r="G169"/>
  <c r="B169"/>
  <c r="AO168" s="1"/>
  <c r="A169"/>
  <c r="AP168" s="1"/>
  <c r="R168"/>
  <c r="Q168"/>
  <c r="G168"/>
  <c r="B168"/>
  <c r="AO167" s="1"/>
  <c r="A168"/>
  <c r="AP167" s="1"/>
  <c r="R167"/>
  <c r="Q167"/>
  <c r="G167"/>
  <c r="B167"/>
  <c r="AO166" s="1"/>
  <c r="A167"/>
  <c r="AP166" s="1"/>
  <c r="R166"/>
  <c r="Q166"/>
  <c r="G166"/>
  <c r="B166"/>
  <c r="AO165" s="1"/>
  <c r="A166"/>
  <c r="AP165" s="1"/>
  <c r="R165"/>
  <c r="Q165"/>
  <c r="G165"/>
  <c r="B165"/>
  <c r="AO164" s="1"/>
  <c r="A165"/>
  <c r="AP164" s="1"/>
  <c r="R164"/>
  <c r="Q164"/>
  <c r="G164"/>
  <c r="B164"/>
  <c r="AO163" s="1"/>
  <c r="A164"/>
  <c r="AP163" s="1"/>
  <c r="R163"/>
  <c r="Q163"/>
  <c r="G163"/>
  <c r="B163"/>
  <c r="AO162" s="1"/>
  <c r="A163"/>
  <c r="AP162" s="1"/>
  <c r="R162"/>
  <c r="Q162"/>
  <c r="G162"/>
  <c r="B162"/>
  <c r="AO161" s="1"/>
  <c r="A162"/>
  <c r="AP161" s="1"/>
  <c r="R161"/>
  <c r="Q161"/>
  <c r="G161"/>
  <c r="B161"/>
  <c r="AO160" s="1"/>
  <c r="A161"/>
  <c r="AP160" s="1"/>
  <c r="R160"/>
  <c r="Q160"/>
  <c r="G160"/>
  <c r="B160"/>
  <c r="AO159" s="1"/>
  <c r="A160"/>
  <c r="AP159" s="1"/>
  <c r="R159"/>
  <c r="Q159"/>
  <c r="G159"/>
  <c r="B159"/>
  <c r="AO158" s="1"/>
  <c r="A159"/>
  <c r="AP158" s="1"/>
  <c r="R158"/>
  <c r="Q158"/>
  <c r="G158"/>
  <c r="B158"/>
  <c r="AO157" s="1"/>
  <c r="A158"/>
  <c r="AP157" s="1"/>
  <c r="R157"/>
  <c r="Q157"/>
  <c r="G157"/>
  <c r="B157"/>
  <c r="AO156" s="1"/>
  <c r="A157"/>
  <c r="AP156" s="1"/>
  <c r="R156"/>
  <c r="Q156"/>
  <c r="G156"/>
  <c r="B156"/>
  <c r="AO155" s="1"/>
  <c r="A156"/>
  <c r="AP155" s="1"/>
  <c r="R155"/>
  <c r="Q155"/>
  <c r="G155"/>
  <c r="B155"/>
  <c r="AO154" s="1"/>
  <c r="A155"/>
  <c r="AP154" s="1"/>
  <c r="R154"/>
  <c r="Q154"/>
  <c r="G154"/>
  <c r="B154"/>
  <c r="AO153" s="1"/>
  <c r="A154"/>
  <c r="AP153" s="1"/>
  <c r="R153"/>
  <c r="Q153"/>
  <c r="G153"/>
  <c r="B153"/>
  <c r="AO152" s="1"/>
  <c r="A153"/>
  <c r="AP152" s="1"/>
  <c r="R152"/>
  <c r="Q152"/>
  <c r="G152"/>
  <c r="B152"/>
  <c r="AO151" s="1"/>
  <c r="A152"/>
  <c r="AP151" s="1"/>
  <c r="R151"/>
  <c r="Q151"/>
  <c r="G151"/>
  <c r="B151"/>
  <c r="AO150" s="1"/>
  <c r="A151"/>
  <c r="AP150" s="1"/>
  <c r="R150"/>
  <c r="Q150"/>
  <c r="G150"/>
  <c r="B150"/>
  <c r="AO149" s="1"/>
  <c r="A150"/>
  <c r="AP149" s="1"/>
  <c r="R149"/>
  <c r="Q149"/>
  <c r="G149"/>
  <c r="B149"/>
  <c r="AO148" s="1"/>
  <c r="A149"/>
  <c r="AP148" s="1"/>
  <c r="R148"/>
  <c r="Q148"/>
  <c r="G148"/>
  <c r="B148"/>
  <c r="AO147" s="1"/>
  <c r="A148"/>
  <c r="AP147" s="1"/>
  <c r="R147"/>
  <c r="Q147"/>
  <c r="G147"/>
  <c r="B147"/>
  <c r="AO146" s="1"/>
  <c r="A147"/>
  <c r="AP146" s="1"/>
  <c r="R146"/>
  <c r="Q146"/>
  <c r="G146"/>
  <c r="B146"/>
  <c r="AO145" s="1"/>
  <c r="A146"/>
  <c r="AP145" s="1"/>
  <c r="R145"/>
  <c r="Q145"/>
  <c r="G145"/>
  <c r="B145"/>
  <c r="AO144" s="1"/>
  <c r="A145"/>
  <c r="AP144" s="1"/>
  <c r="R144"/>
  <c r="Q144"/>
  <c r="G144"/>
  <c r="B144"/>
  <c r="AO143" s="1"/>
  <c r="A144"/>
  <c r="AP143" s="1"/>
  <c r="R143"/>
  <c r="Q143"/>
  <c r="G143"/>
  <c r="B143"/>
  <c r="AO142" s="1"/>
  <c r="A143"/>
  <c r="AP142" s="1"/>
  <c r="R142"/>
  <c r="Q142"/>
  <c r="G142"/>
  <c r="B142"/>
  <c r="AO141" s="1"/>
  <c r="A142"/>
  <c r="AP141" s="1"/>
  <c r="R141"/>
  <c r="Q141"/>
  <c r="G141"/>
  <c r="B141"/>
  <c r="AO140" s="1"/>
  <c r="A141"/>
  <c r="AP140" s="1"/>
  <c r="R140"/>
  <c r="Q140"/>
  <c r="G140"/>
  <c r="B140"/>
  <c r="AO139" s="1"/>
  <c r="A140"/>
  <c r="AP139" s="1"/>
  <c r="R139"/>
  <c r="Q139"/>
  <c r="G139"/>
  <c r="B139"/>
  <c r="AO138" s="1"/>
  <c r="A139"/>
  <c r="AP138" s="1"/>
  <c r="R138"/>
  <c r="Q138"/>
  <c r="G138"/>
  <c r="B138"/>
  <c r="AO137" s="1"/>
  <c r="A138"/>
  <c r="AP137" s="1"/>
  <c r="R137"/>
  <c r="Q137"/>
  <c r="G137"/>
  <c r="B137"/>
  <c r="AO136" s="1"/>
  <c r="A137"/>
  <c r="AP136" s="1"/>
  <c r="R136"/>
  <c r="Q136"/>
  <c r="G136"/>
  <c r="B136"/>
  <c r="AO135" s="1"/>
  <c r="A136"/>
  <c r="AP135" s="1"/>
  <c r="R135"/>
  <c r="Q135"/>
  <c r="G135"/>
  <c r="B135"/>
  <c r="AO134" s="1"/>
  <c r="A135"/>
  <c r="AP134" s="1"/>
  <c r="R134"/>
  <c r="Q134"/>
  <c r="G134"/>
  <c r="B134"/>
  <c r="AO133" s="1"/>
  <c r="A134"/>
  <c r="AP133" s="1"/>
  <c r="R133"/>
  <c r="Q133"/>
  <c r="G133"/>
  <c r="B133"/>
  <c r="AO132" s="1"/>
  <c r="A133"/>
  <c r="AP132" s="1"/>
  <c r="R132"/>
  <c r="Q132"/>
  <c r="G132"/>
  <c r="B132"/>
  <c r="AO131" s="1"/>
  <c r="A132"/>
  <c r="AP131" s="1"/>
  <c r="R131"/>
  <c r="Q131"/>
  <c r="G131"/>
  <c r="B131"/>
  <c r="AO130" s="1"/>
  <c r="A131"/>
  <c r="AP130" s="1"/>
  <c r="R130"/>
  <c r="Q130"/>
  <c r="G130"/>
  <c r="B130"/>
  <c r="AO129" s="1"/>
  <c r="A130"/>
  <c r="AP129" s="1"/>
  <c r="R129"/>
  <c r="Q129"/>
  <c r="G129"/>
  <c r="B129"/>
  <c r="AO128" s="1"/>
  <c r="A129"/>
  <c r="AP128" s="1"/>
  <c r="R128"/>
  <c r="Q128"/>
  <c r="G128"/>
  <c r="B128"/>
  <c r="AO127" s="1"/>
  <c r="A128"/>
  <c r="AP127" s="1"/>
  <c r="R127"/>
  <c r="Q127"/>
  <c r="G127"/>
  <c r="B127"/>
  <c r="AO126" s="1"/>
  <c r="A127"/>
  <c r="AP126" s="1"/>
  <c r="R126"/>
  <c r="Q126"/>
  <c r="G126"/>
  <c r="B126"/>
  <c r="AO125" s="1"/>
  <c r="A126"/>
  <c r="AP125" s="1"/>
  <c r="R125"/>
  <c r="Q125"/>
  <c r="G125"/>
  <c r="B125"/>
  <c r="AO124" s="1"/>
  <c r="A125"/>
  <c r="AP124" s="1"/>
  <c r="R124"/>
  <c r="Q124"/>
  <c r="G124"/>
  <c r="B124"/>
  <c r="AO123" s="1"/>
  <c r="A124"/>
  <c r="AP123" s="1"/>
  <c r="R123"/>
  <c r="Q123"/>
  <c r="G123"/>
  <c r="B123"/>
  <c r="AO122" s="1"/>
  <c r="A123"/>
  <c r="AP122" s="1"/>
  <c r="R122"/>
  <c r="Q122"/>
  <c r="G122"/>
  <c r="B122"/>
  <c r="AO121" s="1"/>
  <c r="A122"/>
  <c r="AP121" s="1"/>
  <c r="R121"/>
  <c r="Q121"/>
  <c r="G121"/>
  <c r="B121"/>
  <c r="AO120" s="1"/>
  <c r="A121"/>
  <c r="AP120" s="1"/>
  <c r="R120"/>
  <c r="Q120"/>
  <c r="G120"/>
  <c r="B120"/>
  <c r="AO119" s="1"/>
  <c r="A120"/>
  <c r="AP119" s="1"/>
  <c r="R119"/>
  <c r="Q119"/>
  <c r="G119"/>
  <c r="B119"/>
  <c r="AO118" s="1"/>
  <c r="A119"/>
  <c r="AP118" s="1"/>
  <c r="R118"/>
  <c r="Q118"/>
  <c r="G118"/>
  <c r="B118"/>
  <c r="AO117" s="1"/>
  <c r="A118"/>
  <c r="AP117" s="1"/>
  <c r="R117"/>
  <c r="Q117"/>
  <c r="G117"/>
  <c r="B117"/>
  <c r="AO116" s="1"/>
  <c r="A117"/>
  <c r="AP116" s="1"/>
  <c r="R116"/>
  <c r="Q116"/>
  <c r="G116"/>
  <c r="B116"/>
  <c r="AO115" s="1"/>
  <c r="A116"/>
  <c r="AP115" s="1"/>
  <c r="R115"/>
  <c r="Q115"/>
  <c r="G115"/>
  <c r="B115"/>
  <c r="AO114" s="1"/>
  <c r="A115"/>
  <c r="AP114" s="1"/>
  <c r="R114"/>
  <c r="Q114"/>
  <c r="G114"/>
  <c r="B114"/>
  <c r="AO113" s="1"/>
  <c r="A114"/>
  <c r="AP113" s="1"/>
  <c r="R113"/>
  <c r="Q113"/>
  <c r="G113"/>
  <c r="B113"/>
  <c r="AO112" s="1"/>
  <c r="A113"/>
  <c r="AP112" s="1"/>
  <c r="R112"/>
  <c r="Q112"/>
  <c r="G112"/>
  <c r="B112"/>
  <c r="AO111" s="1"/>
  <c r="A112"/>
  <c r="AP111" s="1"/>
  <c r="R111"/>
  <c r="Q111"/>
  <c r="G111"/>
  <c r="B111"/>
  <c r="AO110" s="1"/>
  <c r="A111"/>
  <c r="AP110" s="1"/>
  <c r="R110"/>
  <c r="Q110"/>
  <c r="G110"/>
  <c r="B110"/>
  <c r="AO109" s="1"/>
  <c r="A110"/>
  <c r="AP109" s="1"/>
  <c r="R109"/>
  <c r="Q109"/>
  <c r="G109"/>
  <c r="B109"/>
  <c r="AO108" s="1"/>
  <c r="A109"/>
  <c r="AP108" s="1"/>
  <c r="R108"/>
  <c r="Q108"/>
  <c r="G108"/>
  <c r="B108"/>
  <c r="AO107" s="1"/>
  <c r="A108"/>
  <c r="AP107" s="1"/>
  <c r="R107"/>
  <c r="Q107"/>
  <c r="G107"/>
  <c r="B107"/>
  <c r="AO106" s="1"/>
  <c r="A107"/>
  <c r="AP106" s="1"/>
  <c r="R106"/>
  <c r="Q106"/>
  <c r="G106"/>
  <c r="B106"/>
  <c r="AO105" s="1"/>
  <c r="A106"/>
  <c r="AP105" s="1"/>
  <c r="R105"/>
  <c r="Q105"/>
  <c r="G105"/>
  <c r="B105"/>
  <c r="AO104" s="1"/>
  <c r="A105"/>
  <c r="AP104" s="1"/>
  <c r="R104"/>
  <c r="Q104"/>
  <c r="G104"/>
  <c r="B104"/>
  <c r="AO103" s="1"/>
  <c r="A104"/>
  <c r="AP103" s="1"/>
  <c r="R103"/>
  <c r="Q103"/>
  <c r="G103"/>
  <c r="B103"/>
  <c r="AO102" s="1"/>
  <c r="A103"/>
  <c r="AP102" s="1"/>
  <c r="R102"/>
  <c r="Q102"/>
  <c r="G102"/>
  <c r="B102"/>
  <c r="AO101" s="1"/>
  <c r="A102"/>
  <c r="AP101" s="1"/>
  <c r="R101"/>
  <c r="Q101"/>
  <c r="G101"/>
  <c r="B101"/>
  <c r="AO100" s="1"/>
  <c r="A101"/>
  <c r="AP100" s="1"/>
  <c r="R100"/>
  <c r="Q100"/>
  <c r="G100"/>
  <c r="B100"/>
  <c r="AO99" s="1"/>
  <c r="A100"/>
  <c r="AP99" s="1"/>
  <c r="R99"/>
  <c r="Q99"/>
  <c r="G99"/>
  <c r="B99"/>
  <c r="AO98" s="1"/>
  <c r="A99"/>
  <c r="AP98" s="1"/>
  <c r="R98"/>
  <c r="B98"/>
  <c r="AO97" s="1"/>
  <c r="R97"/>
  <c r="B97"/>
  <c r="AO96" s="1"/>
  <c r="R96"/>
  <c r="B96"/>
  <c r="AO95" s="1"/>
  <c r="R95"/>
  <c r="B95"/>
  <c r="AO94" s="1"/>
  <c r="R94"/>
  <c r="B94"/>
  <c r="AO93" s="1"/>
  <c r="R93"/>
  <c r="B93"/>
  <c r="AO92" s="1"/>
  <c r="R92"/>
  <c r="B92"/>
  <c r="AO91" s="1"/>
  <c r="R91"/>
  <c r="B91"/>
  <c r="AO90" s="1"/>
  <c r="R90"/>
  <c r="Q90"/>
  <c r="G90"/>
  <c r="B90"/>
  <c r="AO89" s="1"/>
  <c r="A90"/>
  <c r="AP89" s="1"/>
  <c r="R89"/>
  <c r="B89"/>
  <c r="AO88" s="1"/>
  <c r="R88"/>
  <c r="B88"/>
  <c r="AO87" s="1"/>
  <c r="R87"/>
  <c r="B87"/>
  <c r="AO86" s="1"/>
  <c r="R86"/>
  <c r="B86"/>
  <c r="AO85" s="1"/>
  <c r="R85"/>
  <c r="B85"/>
  <c r="AO84" s="1"/>
  <c r="R84"/>
  <c r="B84"/>
  <c r="AO83" s="1"/>
  <c r="R83"/>
  <c r="B83"/>
  <c r="AO82" s="1"/>
  <c r="R82"/>
  <c r="B82"/>
  <c r="AO81" s="1"/>
  <c r="R81"/>
  <c r="B81"/>
  <c r="AO80" s="1"/>
  <c r="R80"/>
  <c r="Q80"/>
  <c r="G80"/>
  <c r="B80"/>
  <c r="AO79" s="1"/>
  <c r="A80"/>
  <c r="AP79" s="1"/>
  <c r="R79"/>
  <c r="B79"/>
  <c r="AO78" s="1"/>
  <c r="R78"/>
  <c r="B78"/>
  <c r="AO77" s="1"/>
  <c r="R77"/>
  <c r="B77"/>
  <c r="AO76" s="1"/>
  <c r="R76"/>
  <c r="B76"/>
  <c r="AO75" s="1"/>
  <c r="R75"/>
  <c r="B75"/>
  <c r="AO74" s="1"/>
  <c r="R74"/>
  <c r="B74"/>
  <c r="AO73" s="1"/>
  <c r="R73"/>
  <c r="B73"/>
  <c r="AO72" s="1"/>
  <c r="R72"/>
  <c r="B72"/>
  <c r="AO71" s="1"/>
  <c r="R71"/>
  <c r="B71"/>
  <c r="AO70" s="1"/>
  <c r="R70"/>
  <c r="Q70"/>
  <c r="G70"/>
  <c r="B70"/>
  <c r="AO69" s="1"/>
  <c r="A70"/>
  <c r="AP69" s="1"/>
  <c r="R69"/>
  <c r="B69"/>
  <c r="AO68" s="1"/>
  <c r="R68"/>
  <c r="B68"/>
  <c r="AO67" s="1"/>
  <c r="AH67"/>
  <c r="W795" s="1"/>
  <c r="R67"/>
  <c r="B67"/>
  <c r="AO66" s="1"/>
  <c r="AH66"/>
  <c r="W794" s="1"/>
  <c r="R66"/>
  <c r="B66"/>
  <c r="AO65" s="1"/>
  <c r="AH65"/>
  <c r="W793" s="1"/>
  <c r="R65"/>
  <c r="B65"/>
  <c r="AO64" s="1"/>
  <c r="R64"/>
  <c r="B64"/>
  <c r="AO63" s="1"/>
  <c r="R63"/>
  <c r="B63"/>
  <c r="AO62" s="1"/>
  <c r="R62"/>
  <c r="B62"/>
  <c r="AO61" s="1"/>
  <c r="R61"/>
  <c r="B61"/>
  <c r="AO60" s="1"/>
  <c r="R60"/>
  <c r="Q60"/>
  <c r="G60"/>
  <c r="B60"/>
  <c r="AO59" s="1"/>
  <c r="A60"/>
  <c r="AP59" s="1"/>
  <c r="R59"/>
  <c r="B59"/>
  <c r="AO58" s="1"/>
  <c r="R58"/>
  <c r="B58"/>
  <c r="AO57" s="1"/>
  <c r="R57"/>
  <c r="B57"/>
  <c r="AO56" s="1"/>
  <c r="R56"/>
  <c r="B56"/>
  <c r="AO55" s="1"/>
  <c r="R55"/>
  <c r="B55"/>
  <c r="AO54" s="1"/>
  <c r="R54"/>
  <c r="B54"/>
  <c r="AO53" s="1"/>
  <c r="R53"/>
  <c r="B53"/>
  <c r="AO52" s="1"/>
  <c r="R52"/>
  <c r="B52"/>
  <c r="AO51" s="1"/>
  <c r="R51"/>
  <c r="B51"/>
  <c r="AO50" s="1"/>
  <c r="R50"/>
  <c r="Q50"/>
  <c r="G50"/>
  <c r="B50"/>
  <c r="AO49" s="1"/>
  <c r="A50"/>
  <c r="AP49" s="1"/>
  <c r="R49"/>
  <c r="B49"/>
  <c r="AO48" s="1"/>
  <c r="R48"/>
  <c r="B48"/>
  <c r="AO47" s="1"/>
  <c r="AH47"/>
  <c r="W775" s="1"/>
  <c r="R47"/>
  <c r="B47"/>
  <c r="AO46" s="1"/>
  <c r="AH46"/>
  <c r="W774" s="1"/>
  <c r="R46"/>
  <c r="B46"/>
  <c r="AO45" s="1"/>
  <c r="AH45"/>
  <c r="W773" s="1"/>
  <c r="R45"/>
  <c r="B45"/>
  <c r="AO44" s="1"/>
  <c r="R44"/>
  <c r="B44"/>
  <c r="AO43" s="1"/>
  <c r="R43"/>
  <c r="B43"/>
  <c r="AO42" s="1"/>
  <c r="R42"/>
  <c r="B42"/>
  <c r="AO41" s="1"/>
  <c r="R41"/>
  <c r="B41"/>
  <c r="AO40" s="1"/>
  <c r="R40"/>
  <c r="Q40"/>
  <c r="G40"/>
  <c r="B40"/>
  <c r="AO39" s="1"/>
  <c r="A40"/>
  <c r="AP39" s="1"/>
  <c r="R39"/>
  <c r="B39"/>
  <c r="AO38" s="1"/>
  <c r="R38"/>
  <c r="B38"/>
  <c r="AO37" s="1"/>
  <c r="R37"/>
  <c r="B37"/>
  <c r="AO36" s="1"/>
  <c r="R36"/>
  <c r="B36"/>
  <c r="AO35" s="1"/>
  <c r="R35"/>
  <c r="B35"/>
  <c r="AO34" s="1"/>
  <c r="R34"/>
  <c r="B34"/>
  <c r="AO33" s="1"/>
  <c r="R33"/>
  <c r="B33"/>
  <c r="AO32" s="1"/>
  <c r="R32"/>
  <c r="B32"/>
  <c r="AO31" s="1"/>
  <c r="R31"/>
  <c r="B31"/>
  <c r="AO30" s="1"/>
  <c r="R30"/>
  <c r="Q30"/>
  <c r="G30"/>
  <c r="B30"/>
  <c r="AO29" s="1"/>
  <c r="A30"/>
  <c r="AP29" s="1"/>
  <c r="R29"/>
  <c r="B29"/>
  <c r="AO28" s="1"/>
  <c r="R28"/>
  <c r="B28"/>
  <c r="AO27" s="1"/>
  <c r="AH27"/>
  <c r="W755" s="1"/>
  <c r="R27"/>
  <c r="B27"/>
  <c r="AO26" s="1"/>
  <c r="AH26"/>
  <c r="W754" s="1"/>
  <c r="R26"/>
  <c r="B26"/>
  <c r="AO25" s="1"/>
  <c r="AH25"/>
  <c r="W753" s="1"/>
  <c r="R25"/>
  <c r="B25"/>
  <c r="AO24" s="1"/>
  <c r="R24"/>
  <c r="B24"/>
  <c r="AO23" s="1"/>
  <c r="R23"/>
  <c r="B23"/>
  <c r="AO22" s="1"/>
  <c r="R22"/>
  <c r="B22"/>
  <c r="AO21" s="1"/>
  <c r="R21"/>
  <c r="B21"/>
  <c r="AO20" s="1"/>
  <c r="R20"/>
  <c r="Q20"/>
  <c r="G20"/>
  <c r="B20"/>
  <c r="AO19" s="1"/>
  <c r="A20"/>
  <c r="AP19" s="1"/>
  <c r="R19"/>
  <c r="B19"/>
  <c r="AO18" s="1"/>
  <c r="R18"/>
  <c r="Q18"/>
  <c r="G18"/>
  <c r="B18"/>
  <c r="AO17" s="1"/>
  <c r="A18"/>
  <c r="AP17" s="1"/>
  <c r="R17"/>
  <c r="Q17"/>
  <c r="G17"/>
  <c r="B17"/>
  <c r="AO16" s="1"/>
  <c r="A17"/>
  <c r="AP16" s="1"/>
  <c r="R16"/>
  <c r="Q16"/>
  <c r="G16"/>
  <c r="B16"/>
  <c r="AO15" s="1"/>
  <c r="A16"/>
  <c r="AP15" s="1"/>
  <c r="R15"/>
  <c r="Q15"/>
  <c r="G15"/>
  <c r="B15"/>
  <c r="AO14" s="1"/>
  <c r="A15"/>
  <c r="AP14" s="1"/>
  <c r="R14"/>
  <c r="Q14"/>
  <c r="G14"/>
  <c r="B14"/>
  <c r="AO13" s="1"/>
  <c r="A14"/>
  <c r="AP13" s="1"/>
  <c r="R13"/>
  <c r="Q13"/>
  <c r="G13"/>
  <c r="B13"/>
  <c r="AO12" s="1"/>
  <c r="A13"/>
  <c r="AP12" s="1"/>
  <c r="X12"/>
  <c r="W12" s="1"/>
  <c r="R12"/>
  <c r="Q12"/>
  <c r="G12"/>
  <c r="B12"/>
  <c r="AO11" s="1"/>
  <c r="A12"/>
  <c r="AP11" s="1"/>
  <c r="X11"/>
  <c r="W11" s="1"/>
  <c r="R11"/>
  <c r="Q11"/>
  <c r="G11"/>
  <c r="B11"/>
  <c r="AO10" s="1"/>
  <c r="A11"/>
  <c r="AP10" s="1"/>
  <c r="X10"/>
  <c r="W10" s="1"/>
  <c r="R10"/>
  <c r="Q10"/>
  <c r="G10"/>
  <c r="B10"/>
  <c r="AO9" s="1"/>
  <c r="A10"/>
  <c r="AP9" s="1"/>
  <c r="X9"/>
  <c r="W9" s="1"/>
  <c r="R9"/>
  <c r="Q9"/>
  <c r="G9"/>
  <c r="B9"/>
  <c r="AO8" s="1"/>
  <c r="A9"/>
  <c r="AP8" s="1"/>
  <c r="R8"/>
  <c r="B8"/>
  <c r="AO7" s="1"/>
  <c r="AH7"/>
  <c r="W735" s="1"/>
  <c r="R7"/>
  <c r="B7"/>
  <c r="AO6" s="1"/>
  <c r="AH6"/>
  <c r="W734" s="1"/>
  <c r="R6"/>
  <c r="B6"/>
  <c r="AO5" s="1"/>
  <c r="AH5"/>
  <c r="W733" s="1"/>
  <c r="R5"/>
  <c r="B5"/>
  <c r="AO4" s="1"/>
  <c r="X4"/>
  <c r="W4" s="1"/>
  <c r="R4"/>
  <c r="B4"/>
  <c r="AO3" s="1"/>
  <c r="AV1015" l="1"/>
  <c r="AY1015" s="1"/>
  <c r="AV1019"/>
  <c r="AY1019" s="1"/>
  <c r="AV1023"/>
  <c r="AY1023" s="1"/>
  <c r="AV1027"/>
  <c r="AY1027" s="1"/>
  <c r="AV1031"/>
  <c r="AY1031" s="1"/>
  <c r="AV1035"/>
  <c r="AY1035" s="1"/>
  <c r="AV1039"/>
  <c r="AY1039" s="1"/>
  <c r="AV1043"/>
  <c r="AY1043" s="1"/>
  <c r="AV1047"/>
  <c r="AY1047" s="1"/>
  <c r="AV1051"/>
  <c r="AY1051" s="1"/>
  <c r="AV1055"/>
  <c r="AY1055" s="1"/>
  <c r="AV1059"/>
  <c r="AY1059" s="1"/>
  <c r="AV1063"/>
  <c r="AY1063" s="1"/>
  <c r="AV1067"/>
  <c r="AY1067" s="1"/>
  <c r="AV1071"/>
  <c r="AY1071" s="1"/>
  <c r="AV1075"/>
  <c r="AY1075" s="1"/>
  <c r="AV1079"/>
  <c r="AY1079" s="1"/>
  <c r="AV1083"/>
  <c r="AY1083" s="1"/>
  <c r="AV1087"/>
  <c r="AY1087" s="1"/>
  <c r="AV1091"/>
  <c r="AY1091" s="1"/>
  <c r="AV1095"/>
  <c r="AY1095" s="1"/>
  <c r="AV1099"/>
  <c r="AY1099" s="1"/>
  <c r="AV1103"/>
  <c r="AY1103" s="1"/>
  <c r="AV1107"/>
  <c r="AY1107" s="1"/>
  <c r="AV1111"/>
  <c r="AY1111" s="1"/>
  <c r="AV1115"/>
  <c r="AY1115" s="1"/>
  <c r="AV995"/>
  <c r="AY995" s="1"/>
  <c r="AV1003"/>
  <c r="AY1003" s="1"/>
  <c r="AV1011"/>
  <c r="AY1011" s="1"/>
  <c r="AV999"/>
  <c r="AY999" s="1"/>
  <c r="AV1007"/>
  <c r="AY1007" s="1"/>
  <c r="AV1336"/>
  <c r="AY1336" s="1"/>
  <c r="AV1332"/>
  <c r="AY1332" s="1"/>
  <c r="AV1328"/>
  <c r="AY1328" s="1"/>
  <c r="AV1324"/>
  <c r="AY1324" s="1"/>
  <c r="AV1320"/>
  <c r="AY1320" s="1"/>
  <c r="AV1316"/>
  <c r="AY1316" s="1"/>
  <c r="AV1312"/>
  <c r="AY1312" s="1"/>
  <c r="AV1308"/>
  <c r="AY1308" s="1"/>
  <c r="AV1304"/>
  <c r="AY1304" s="1"/>
  <c r="AV1300"/>
  <c r="AY1300" s="1"/>
  <c r="AV1296"/>
  <c r="AY1296" s="1"/>
  <c r="AV1335"/>
  <c r="AY1335" s="1"/>
  <c r="AV1331"/>
  <c r="AY1331" s="1"/>
  <c r="AV1327"/>
  <c r="AY1327" s="1"/>
  <c r="AV1323"/>
  <c r="AY1323" s="1"/>
  <c r="AV1319"/>
  <c r="AY1319" s="1"/>
  <c r="AV1315"/>
  <c r="AY1315" s="1"/>
  <c r="AV1311"/>
  <c r="AY1311" s="1"/>
  <c r="AV1307"/>
  <c r="AY1307" s="1"/>
  <c r="AV1303"/>
  <c r="AY1303" s="1"/>
  <c r="AV1299"/>
  <c r="AY1299" s="1"/>
  <c r="AV1334"/>
  <c r="AY1334" s="1"/>
  <c r="AV1326"/>
  <c r="AY1326" s="1"/>
  <c r="AV1318"/>
  <c r="AY1318" s="1"/>
  <c r="AV1310"/>
  <c r="AY1310" s="1"/>
  <c r="AV1302"/>
  <c r="AY1302" s="1"/>
  <c r="AV1293"/>
  <c r="AY1293" s="1"/>
  <c r="AV1285"/>
  <c r="AY1285" s="1"/>
  <c r="AV1277"/>
  <c r="AY1277" s="1"/>
  <c r="AV1269"/>
  <c r="AY1269" s="1"/>
  <c r="AV1261"/>
  <c r="AY1261" s="1"/>
  <c r="AV1253"/>
  <c r="AY1253" s="1"/>
  <c r="AV1245"/>
  <c r="AY1245" s="1"/>
  <c r="AV1237"/>
  <c r="AY1237" s="1"/>
  <c r="AV1229"/>
  <c r="AY1229" s="1"/>
  <c r="AV1221"/>
  <c r="AY1221" s="1"/>
  <c r="AV1213"/>
  <c r="AY1213" s="1"/>
  <c r="AV1205"/>
  <c r="AY1205" s="1"/>
  <c r="AV1197"/>
  <c r="AY1197" s="1"/>
  <c r="AV1189"/>
  <c r="AY1189" s="1"/>
  <c r="AV1181"/>
  <c r="AY1181" s="1"/>
  <c r="AV1173"/>
  <c r="AY1173" s="1"/>
  <c r="AV1165"/>
  <c r="AY1165" s="1"/>
  <c r="AV1157"/>
  <c r="AY1157" s="1"/>
  <c r="AV1149"/>
  <c r="AY1149" s="1"/>
  <c r="AV1292"/>
  <c r="AY1292" s="1"/>
  <c r="AV1284"/>
  <c r="AY1284" s="1"/>
  <c r="AV1276"/>
  <c r="AY1276" s="1"/>
  <c r="AV1268"/>
  <c r="AY1268" s="1"/>
  <c r="AV1260"/>
  <c r="AY1260" s="1"/>
  <c r="AV1252"/>
  <c r="AY1252" s="1"/>
  <c r="AV1244"/>
  <c r="AY1244" s="1"/>
  <c r="AV1236"/>
  <c r="AY1236" s="1"/>
  <c r="AV1228"/>
  <c r="AY1228" s="1"/>
  <c r="AV1220"/>
  <c r="AY1220" s="1"/>
  <c r="AV1212"/>
  <c r="AY1212" s="1"/>
  <c r="AV1204"/>
  <c r="AY1204" s="1"/>
  <c r="AV1196"/>
  <c r="AY1196" s="1"/>
  <c r="AV1188"/>
  <c r="AY1188" s="1"/>
  <c r="AV1180"/>
  <c r="AY1180" s="1"/>
  <c r="AV1172"/>
  <c r="AY1172" s="1"/>
  <c r="AV1164"/>
  <c r="AY1164" s="1"/>
  <c r="AV1156"/>
  <c r="AY1156" s="1"/>
  <c r="AV1148"/>
  <c r="AY1148" s="1"/>
  <c r="AV1124"/>
  <c r="AY1124" s="1"/>
  <c r="AV1120"/>
  <c r="AY1120" s="1"/>
  <c r="AV1113"/>
  <c r="AY1113" s="1"/>
  <c r="AV1097"/>
  <c r="AY1097" s="1"/>
  <c r="AV1081"/>
  <c r="AY1081" s="1"/>
  <c r="AV1065"/>
  <c r="AY1065" s="1"/>
  <c r="AV1049"/>
  <c r="AY1049" s="1"/>
  <c r="AV1033"/>
  <c r="AY1033" s="1"/>
  <c r="AV1017"/>
  <c r="AY1017" s="1"/>
  <c r="AV1140"/>
  <c r="AY1140" s="1"/>
  <c r="AV1132"/>
  <c r="AY1132" s="1"/>
  <c r="AV1294"/>
  <c r="AY1294" s="1"/>
  <c r="AV1286"/>
  <c r="AY1286" s="1"/>
  <c r="AV1278"/>
  <c r="AY1278" s="1"/>
  <c r="AV1270"/>
  <c r="AY1270" s="1"/>
  <c r="AV1262"/>
  <c r="AY1262" s="1"/>
  <c r="AV1254"/>
  <c r="AY1254" s="1"/>
  <c r="AV1246"/>
  <c r="AY1246" s="1"/>
  <c r="AV1238"/>
  <c r="AY1238" s="1"/>
  <c r="AV1230"/>
  <c r="AY1230" s="1"/>
  <c r="AV1222"/>
  <c r="AY1222" s="1"/>
  <c r="AV1214"/>
  <c r="AY1214" s="1"/>
  <c r="AV1206"/>
  <c r="AY1206" s="1"/>
  <c r="AV1198"/>
  <c r="AY1198" s="1"/>
  <c r="AV1190"/>
  <c r="AY1190" s="1"/>
  <c r="AV1182"/>
  <c r="AY1182" s="1"/>
  <c r="AV1174"/>
  <c r="AY1174" s="1"/>
  <c r="AV1166"/>
  <c r="AY1166" s="1"/>
  <c r="AV1158"/>
  <c r="AY1158" s="1"/>
  <c r="AV1150"/>
  <c r="AY1150" s="1"/>
  <c r="AV997"/>
  <c r="AY997" s="1"/>
  <c r="AV1001"/>
  <c r="AY1001" s="1"/>
  <c r="AV1116"/>
  <c r="AY1116" s="1"/>
  <c r="AV1108"/>
  <c r="AY1108" s="1"/>
  <c r="AV1100"/>
  <c r="AY1100" s="1"/>
  <c r="AV1092"/>
  <c r="AY1092" s="1"/>
  <c r="AV1084"/>
  <c r="AY1084" s="1"/>
  <c r="AV1076"/>
  <c r="AY1076" s="1"/>
  <c r="AV1068"/>
  <c r="AY1068" s="1"/>
  <c r="AV1060"/>
  <c r="AY1060" s="1"/>
  <c r="AV1052"/>
  <c r="AY1052" s="1"/>
  <c r="AV1044"/>
  <c r="AY1044" s="1"/>
  <c r="AV1036"/>
  <c r="AY1036" s="1"/>
  <c r="AV1028"/>
  <c r="AY1028" s="1"/>
  <c r="AV1020"/>
  <c r="AY1020" s="1"/>
  <c r="AV1012"/>
  <c r="AY1012" s="1"/>
  <c r="AV1004"/>
  <c r="AY1004" s="1"/>
  <c r="AV1333"/>
  <c r="AY1333" s="1"/>
  <c r="AV1325"/>
  <c r="AY1325" s="1"/>
  <c r="AV1317"/>
  <c r="AY1317" s="1"/>
  <c r="AV1309"/>
  <c r="AY1309" s="1"/>
  <c r="AV1301"/>
  <c r="AY1301" s="1"/>
  <c r="AV1137"/>
  <c r="AY1137" s="1"/>
  <c r="AV1129"/>
  <c r="AY1129" s="1"/>
  <c r="AV1143"/>
  <c r="AY1143" s="1"/>
  <c r="AV1135"/>
  <c r="AY1135" s="1"/>
  <c r="AV1127"/>
  <c r="AY1127" s="1"/>
  <c r="AV1123"/>
  <c r="AY1123" s="1"/>
  <c r="AV1119"/>
  <c r="AY1119" s="1"/>
  <c r="AV1109"/>
  <c r="AY1109" s="1"/>
  <c r="AV1093"/>
  <c r="AY1093" s="1"/>
  <c r="AV1077"/>
  <c r="AY1077" s="1"/>
  <c r="AV1061"/>
  <c r="AY1061" s="1"/>
  <c r="AV1045"/>
  <c r="AY1045" s="1"/>
  <c r="AV1029"/>
  <c r="AY1029" s="1"/>
  <c r="AV1013"/>
  <c r="AY1013" s="1"/>
  <c r="AV1291"/>
  <c r="AY1291" s="1"/>
  <c r="AV1283"/>
  <c r="AY1283" s="1"/>
  <c r="AV1275"/>
  <c r="AY1275" s="1"/>
  <c r="AV1267"/>
  <c r="AY1267" s="1"/>
  <c r="AV1259"/>
  <c r="AY1259" s="1"/>
  <c r="AV1251"/>
  <c r="AY1251" s="1"/>
  <c r="AV1243"/>
  <c r="AY1243" s="1"/>
  <c r="AV1235"/>
  <c r="AY1235" s="1"/>
  <c r="AV1227"/>
  <c r="AY1227" s="1"/>
  <c r="AV1219"/>
  <c r="AY1219" s="1"/>
  <c r="AV1211"/>
  <c r="AY1211" s="1"/>
  <c r="AV1203"/>
  <c r="AY1203" s="1"/>
  <c r="AV1195"/>
  <c r="AY1195" s="1"/>
  <c r="AV1187"/>
  <c r="AY1187" s="1"/>
  <c r="AV1179"/>
  <c r="AY1179" s="1"/>
  <c r="AV1171"/>
  <c r="AY1171" s="1"/>
  <c r="AV1163"/>
  <c r="AY1163" s="1"/>
  <c r="AV1155"/>
  <c r="AY1155" s="1"/>
  <c r="AV1147"/>
  <c r="AY1147" s="1"/>
  <c r="AV1138"/>
  <c r="AY1138" s="1"/>
  <c r="AV1130"/>
  <c r="AY1130" s="1"/>
  <c r="AV996"/>
  <c r="AY996" s="1"/>
  <c r="AV1110"/>
  <c r="AY1110" s="1"/>
  <c r="AV1102"/>
  <c r="AY1102" s="1"/>
  <c r="AV1094"/>
  <c r="AY1094" s="1"/>
  <c r="AV1086"/>
  <c r="AY1086" s="1"/>
  <c r="AV1078"/>
  <c r="AY1078" s="1"/>
  <c r="AV1070"/>
  <c r="AY1070" s="1"/>
  <c r="AV1062"/>
  <c r="AY1062" s="1"/>
  <c r="AV1054"/>
  <c r="AY1054" s="1"/>
  <c r="AV1046"/>
  <c r="AY1046" s="1"/>
  <c r="AV1038"/>
  <c r="AY1038" s="1"/>
  <c r="AV1030"/>
  <c r="AY1030" s="1"/>
  <c r="AV1022"/>
  <c r="AY1022" s="1"/>
  <c r="AV1014"/>
  <c r="AY1014" s="1"/>
  <c r="AV1006"/>
  <c r="AY1006" s="1"/>
  <c r="AV998"/>
  <c r="AY998" s="1"/>
  <c r="AV1338"/>
  <c r="AY1338" s="1"/>
  <c r="AV1330"/>
  <c r="AY1330" s="1"/>
  <c r="AV1322"/>
  <c r="AY1322" s="1"/>
  <c r="AV1314"/>
  <c r="AY1314" s="1"/>
  <c r="AV1306"/>
  <c r="AY1306" s="1"/>
  <c r="AV1298"/>
  <c r="AY1298" s="1"/>
  <c r="AV1289"/>
  <c r="AY1289" s="1"/>
  <c r="AV1281"/>
  <c r="AY1281" s="1"/>
  <c r="AV1273"/>
  <c r="AY1273" s="1"/>
  <c r="AV1265"/>
  <c r="AY1265" s="1"/>
  <c r="AV1257"/>
  <c r="AY1257" s="1"/>
  <c r="AV1249"/>
  <c r="AY1249" s="1"/>
  <c r="AV1241"/>
  <c r="AY1241" s="1"/>
  <c r="AV1233"/>
  <c r="AY1233" s="1"/>
  <c r="AV1225"/>
  <c r="AY1225" s="1"/>
  <c r="AV1217"/>
  <c r="AY1217" s="1"/>
  <c r="AV1209"/>
  <c r="AY1209" s="1"/>
  <c r="AV1201"/>
  <c r="AY1201" s="1"/>
  <c r="AV1193"/>
  <c r="AY1193" s="1"/>
  <c r="AV1185"/>
  <c r="AY1185" s="1"/>
  <c r="AV1177"/>
  <c r="AY1177" s="1"/>
  <c r="AV1169"/>
  <c r="AY1169" s="1"/>
  <c r="AV1161"/>
  <c r="AY1161" s="1"/>
  <c r="AV1153"/>
  <c r="AY1153" s="1"/>
  <c r="AV1288"/>
  <c r="AY1288" s="1"/>
  <c r="AV1280"/>
  <c r="AY1280" s="1"/>
  <c r="AV1272"/>
  <c r="AY1272" s="1"/>
  <c r="AV1264"/>
  <c r="AY1264" s="1"/>
  <c r="AV1256"/>
  <c r="AY1256" s="1"/>
  <c r="AV1248"/>
  <c r="AY1248" s="1"/>
  <c r="AV1240"/>
  <c r="AY1240" s="1"/>
  <c r="AV1232"/>
  <c r="AY1232" s="1"/>
  <c r="AV1224"/>
  <c r="AY1224" s="1"/>
  <c r="AV1216"/>
  <c r="AY1216" s="1"/>
  <c r="AV1208"/>
  <c r="AY1208" s="1"/>
  <c r="AV1200"/>
  <c r="AY1200" s="1"/>
  <c r="AV1192"/>
  <c r="AY1192" s="1"/>
  <c r="AV1184"/>
  <c r="AY1184" s="1"/>
  <c r="AV1176"/>
  <c r="AY1176" s="1"/>
  <c r="AV1168"/>
  <c r="AY1168" s="1"/>
  <c r="AV1160"/>
  <c r="AY1160" s="1"/>
  <c r="AV1152"/>
  <c r="AY1152" s="1"/>
  <c r="AV1126"/>
  <c r="AY1126" s="1"/>
  <c r="AV1122"/>
  <c r="AY1122" s="1"/>
  <c r="AV1118"/>
  <c r="AY1118" s="1"/>
  <c r="AV1105"/>
  <c r="AY1105" s="1"/>
  <c r="AV1089"/>
  <c r="AY1089" s="1"/>
  <c r="AV1073"/>
  <c r="AY1073" s="1"/>
  <c r="AV1057"/>
  <c r="AY1057" s="1"/>
  <c r="AV1041"/>
  <c r="AY1041" s="1"/>
  <c r="AV1025"/>
  <c r="AY1025" s="1"/>
  <c r="AV1141"/>
  <c r="AY1141" s="1"/>
  <c r="AV1133"/>
  <c r="AY1133" s="1"/>
  <c r="AV1290"/>
  <c r="AY1290" s="1"/>
  <c r="AV1282"/>
  <c r="AY1282" s="1"/>
  <c r="AV1274"/>
  <c r="AY1274" s="1"/>
  <c r="AV1266"/>
  <c r="AY1266" s="1"/>
  <c r="AV1258"/>
  <c r="AY1258" s="1"/>
  <c r="AV1250"/>
  <c r="AY1250" s="1"/>
  <c r="AV1242"/>
  <c r="AY1242" s="1"/>
  <c r="AV1234"/>
  <c r="AY1234" s="1"/>
  <c r="AV1226"/>
  <c r="AY1226" s="1"/>
  <c r="AV1218"/>
  <c r="AY1218" s="1"/>
  <c r="AV1210"/>
  <c r="AY1210" s="1"/>
  <c r="AV1202"/>
  <c r="AY1202" s="1"/>
  <c r="AV1194"/>
  <c r="AY1194" s="1"/>
  <c r="AV1186"/>
  <c r="AY1186" s="1"/>
  <c r="AV1178"/>
  <c r="AY1178" s="1"/>
  <c r="AV1170"/>
  <c r="AY1170" s="1"/>
  <c r="AV1162"/>
  <c r="AY1162" s="1"/>
  <c r="AV1154"/>
  <c r="AY1154" s="1"/>
  <c r="AV1146"/>
  <c r="AY1146" s="1"/>
  <c r="AV1005"/>
  <c r="AY1005" s="1"/>
  <c r="AV1009"/>
  <c r="AY1009" s="1"/>
  <c r="AV993"/>
  <c r="AY993" s="1"/>
  <c r="AV1112"/>
  <c r="AY1112" s="1"/>
  <c r="AV1104"/>
  <c r="AY1104" s="1"/>
  <c r="AV1096"/>
  <c r="AY1096" s="1"/>
  <c r="AV1088"/>
  <c r="AY1088" s="1"/>
  <c r="AV1080"/>
  <c r="AY1080" s="1"/>
  <c r="AV1072"/>
  <c r="AY1072" s="1"/>
  <c r="AV1064"/>
  <c r="AY1064" s="1"/>
  <c r="AV1056"/>
  <c r="AY1056" s="1"/>
  <c r="AV1048"/>
  <c r="AY1048" s="1"/>
  <c r="AV1040"/>
  <c r="AY1040" s="1"/>
  <c r="AV1032"/>
  <c r="AY1032" s="1"/>
  <c r="AV1024"/>
  <c r="AY1024" s="1"/>
  <c r="AV1016"/>
  <c r="AY1016" s="1"/>
  <c r="AV1008"/>
  <c r="AY1008" s="1"/>
  <c r="AV1337"/>
  <c r="AY1337" s="1"/>
  <c r="AV1329"/>
  <c r="AY1329" s="1"/>
  <c r="AV1321"/>
  <c r="AY1321" s="1"/>
  <c r="AV1313"/>
  <c r="AY1313" s="1"/>
  <c r="AV1305"/>
  <c r="AY1305" s="1"/>
  <c r="AV1297"/>
  <c r="AY1297" s="1"/>
  <c r="AV1144"/>
  <c r="AY1144" s="1"/>
  <c r="AV1136"/>
  <c r="AY1136" s="1"/>
  <c r="AV1128"/>
  <c r="AY1128" s="1"/>
  <c r="AV1142"/>
  <c r="AY1142" s="1"/>
  <c r="AV1134"/>
  <c r="AY1134" s="1"/>
  <c r="AV1125"/>
  <c r="AY1125" s="1"/>
  <c r="AV1121"/>
  <c r="AY1121" s="1"/>
  <c r="AV1117"/>
  <c r="AY1117" s="1"/>
  <c r="AV1101"/>
  <c r="AY1101" s="1"/>
  <c r="AV1085"/>
  <c r="AY1085" s="1"/>
  <c r="AV1069"/>
  <c r="AY1069" s="1"/>
  <c r="AV1053"/>
  <c r="AY1053" s="1"/>
  <c r="AV1037"/>
  <c r="AY1037" s="1"/>
  <c r="AV1021"/>
  <c r="AY1021" s="1"/>
  <c r="AV1295"/>
  <c r="AY1295" s="1"/>
  <c r="AV1287"/>
  <c r="AY1287" s="1"/>
  <c r="AV1279"/>
  <c r="AY1279" s="1"/>
  <c r="AV1271"/>
  <c r="AY1271" s="1"/>
  <c r="AV1263"/>
  <c r="AY1263" s="1"/>
  <c r="AV1255"/>
  <c r="AY1255" s="1"/>
  <c r="AV1247"/>
  <c r="AY1247" s="1"/>
  <c r="AV1239"/>
  <c r="AY1239" s="1"/>
  <c r="AV1231"/>
  <c r="AY1231" s="1"/>
  <c r="AV1223"/>
  <c r="AY1223" s="1"/>
  <c r="AV1215"/>
  <c r="AY1215" s="1"/>
  <c r="AV1207"/>
  <c r="AY1207" s="1"/>
  <c r="AV1199"/>
  <c r="AY1199" s="1"/>
  <c r="AV1191"/>
  <c r="AY1191" s="1"/>
  <c r="AV1183"/>
  <c r="AY1183" s="1"/>
  <c r="AV1175"/>
  <c r="AY1175" s="1"/>
  <c r="AV1167"/>
  <c r="AY1167" s="1"/>
  <c r="AV1159"/>
  <c r="AY1159" s="1"/>
  <c r="AV1151"/>
  <c r="AY1151" s="1"/>
  <c r="AV1139"/>
  <c r="AY1139" s="1"/>
  <c r="AV1131"/>
  <c r="AY1131" s="1"/>
  <c r="AV1145"/>
  <c r="AY1145" s="1"/>
  <c r="AV1000"/>
  <c r="AY1000" s="1"/>
  <c r="AV1114"/>
  <c r="AY1114" s="1"/>
  <c r="AV1106"/>
  <c r="AY1106" s="1"/>
  <c r="AV1098"/>
  <c r="AY1098" s="1"/>
  <c r="AV1090"/>
  <c r="AY1090" s="1"/>
  <c r="AV1082"/>
  <c r="AY1082" s="1"/>
  <c r="AV1074"/>
  <c r="AY1074" s="1"/>
  <c r="AV1066"/>
  <c r="AY1066" s="1"/>
  <c r="AV1058"/>
  <c r="AY1058" s="1"/>
  <c r="AV1050"/>
  <c r="AY1050" s="1"/>
  <c r="AV1042"/>
  <c r="AY1042" s="1"/>
  <c r="AV1034"/>
  <c r="AY1034" s="1"/>
  <c r="AV1026"/>
  <c r="AY1026" s="1"/>
  <c r="AV1018"/>
  <c r="AY1018" s="1"/>
  <c r="AV1010"/>
  <c r="AY1010" s="1"/>
  <c r="AV1002"/>
  <c r="AY1002" s="1"/>
  <c r="AV994"/>
  <c r="AY994" s="1"/>
  <c r="AV978"/>
  <c r="AY978" s="1"/>
  <c r="AV958"/>
  <c r="AY958" s="1"/>
  <c r="AV912"/>
  <c r="AY912" s="1"/>
  <c r="AV908"/>
  <c r="AY908" s="1"/>
  <c r="AV904"/>
  <c r="AY904" s="1"/>
  <c r="AV844"/>
  <c r="AY844" s="1"/>
  <c r="AV784"/>
  <c r="AY784" s="1"/>
  <c r="AV772"/>
  <c r="AY772" s="1"/>
  <c r="AV764"/>
  <c r="AY764" s="1"/>
  <c r="AV756"/>
  <c r="AY756" s="1"/>
  <c r="AV748"/>
  <c r="AY748" s="1"/>
  <c r="AV736"/>
  <c r="AY736" s="1"/>
  <c r="AV733"/>
  <c r="AY733" s="1"/>
  <c r="AV724"/>
  <c r="AY724" s="1"/>
  <c r="AV720"/>
  <c r="AY720" s="1"/>
  <c r="AV708"/>
  <c r="AY708" s="1"/>
  <c r="AV704"/>
  <c r="AY704" s="1"/>
  <c r="AV692"/>
  <c r="AY692" s="1"/>
  <c r="AV688"/>
  <c r="AY688" s="1"/>
  <c r="AV654"/>
  <c r="AY654" s="1"/>
  <c r="AV635"/>
  <c r="AY635" s="1"/>
  <c r="AV619"/>
  <c r="AY619" s="1"/>
  <c r="AV615"/>
  <c r="AY615" s="1"/>
  <c r="AV580"/>
  <c r="AY580" s="1"/>
  <c r="AV549"/>
  <c r="AY549" s="1"/>
  <c r="AV517"/>
  <c r="AY517" s="1"/>
  <c r="AV513"/>
  <c r="AY513" s="1"/>
  <c r="AV493"/>
  <c r="AY493" s="1"/>
  <c r="AV456"/>
  <c r="AY456" s="1"/>
  <c r="AV449"/>
  <c r="AY449" s="1"/>
  <c r="AV445"/>
  <c r="AY445" s="1"/>
  <c r="AV432"/>
  <c r="AY432" s="1"/>
  <c r="AV369"/>
  <c r="AY369" s="1"/>
  <c r="AV365"/>
  <c r="AY365" s="1"/>
  <c r="AV344"/>
  <c r="AY344" s="1"/>
  <c r="AV327"/>
  <c r="AY327" s="1"/>
  <c r="AV302"/>
  <c r="AY302" s="1"/>
  <c r="AV289"/>
  <c r="AY289" s="1"/>
  <c r="AV263"/>
  <c r="AY263" s="1"/>
  <c r="AV254"/>
  <c r="AY254" s="1"/>
  <c r="AV251"/>
  <c r="AY251" s="1"/>
  <c r="AV922"/>
  <c r="AY922" s="1"/>
  <c r="AV909"/>
  <c r="AY909" s="1"/>
  <c r="AV905"/>
  <c r="AY905" s="1"/>
  <c r="AV902"/>
  <c r="AY902" s="1"/>
  <c r="AV894"/>
  <c r="AY894" s="1"/>
  <c r="AV865"/>
  <c r="AY865" s="1"/>
  <c r="AV858"/>
  <c r="AY858" s="1"/>
  <c r="AV842"/>
  <c r="AY842" s="1"/>
  <c r="AV793"/>
  <c r="AY793" s="1"/>
  <c r="AV735"/>
  <c r="AY735" s="1"/>
  <c r="AV718"/>
  <c r="AY718" s="1"/>
  <c r="AV714"/>
  <c r="AY714" s="1"/>
  <c r="AV710"/>
  <c r="AY710" s="1"/>
  <c r="AV698"/>
  <c r="AY698" s="1"/>
  <c r="AV694"/>
  <c r="AY694" s="1"/>
  <c r="AV686"/>
  <c r="AY686" s="1"/>
  <c r="AV682"/>
  <c r="AY682" s="1"/>
  <c r="AV678"/>
  <c r="AY678" s="1"/>
  <c r="AV650"/>
  <c r="AY650" s="1"/>
  <c r="AV642"/>
  <c r="AY642" s="1"/>
  <c r="AV634"/>
  <c r="AY634" s="1"/>
  <c r="AV629"/>
  <c r="AY629" s="1"/>
  <c r="AV625"/>
  <c r="AY625" s="1"/>
  <c r="AV621"/>
  <c r="AY621" s="1"/>
  <c r="AV617"/>
  <c r="AY617" s="1"/>
  <c r="AV613"/>
  <c r="AY613" s="1"/>
  <c r="AV609"/>
  <c r="AY609" s="1"/>
  <c r="AV605"/>
  <c r="AY605" s="1"/>
  <c r="AV601"/>
  <c r="AY601" s="1"/>
  <c r="AV587"/>
  <c r="AY587" s="1"/>
  <c r="AV531"/>
  <c r="AY531" s="1"/>
  <c r="AV527"/>
  <c r="AY527" s="1"/>
  <c r="AV514"/>
  <c r="AY514" s="1"/>
  <c r="AV502"/>
  <c r="AY502" s="1"/>
  <c r="AV494"/>
  <c r="AY494" s="1"/>
  <c r="AV487"/>
  <c r="AY487" s="1"/>
  <c r="AV470"/>
  <c r="AY470" s="1"/>
  <c r="AV466"/>
  <c r="AY466" s="1"/>
  <c r="AV463"/>
  <c r="AY463" s="1"/>
  <c r="AV458"/>
  <c r="AY458" s="1"/>
  <c r="AV454"/>
  <c r="AY454" s="1"/>
  <c r="AV423"/>
  <c r="AY423" s="1"/>
  <c r="AV410"/>
  <c r="AY410" s="1"/>
  <c r="AV406"/>
  <c r="AY406" s="1"/>
  <c r="AV394"/>
  <c r="AY394" s="1"/>
  <c r="AV933"/>
  <c r="AY933" s="1"/>
  <c r="AV929"/>
  <c r="AY929" s="1"/>
  <c r="AV910"/>
  <c r="AY910" s="1"/>
  <c r="AV901"/>
  <c r="AY901" s="1"/>
  <c r="AV893"/>
  <c r="AY893" s="1"/>
  <c r="AV854"/>
  <c r="AY854" s="1"/>
  <c r="AV825"/>
  <c r="AY825" s="1"/>
  <c r="AV818"/>
  <c r="AY818" s="1"/>
  <c r="AV809"/>
  <c r="AY809" s="1"/>
  <c r="AV770"/>
  <c r="AY770" s="1"/>
  <c r="AV762"/>
  <c r="AY762" s="1"/>
  <c r="AV751"/>
  <c r="AY751" s="1"/>
  <c r="AV743"/>
  <c r="AY743" s="1"/>
  <c r="AV719"/>
  <c r="AY719" s="1"/>
  <c r="AV711"/>
  <c r="AY711" s="1"/>
  <c r="AV707"/>
  <c r="AY707" s="1"/>
  <c r="AV702"/>
  <c r="AY702" s="1"/>
  <c r="AV695"/>
  <c r="AY695" s="1"/>
  <c r="AV691"/>
  <c r="AY691" s="1"/>
  <c r="AV679"/>
  <c r="AY679" s="1"/>
  <c r="AV675"/>
  <c r="AY675" s="1"/>
  <c r="AV645"/>
  <c r="AY645" s="1"/>
  <c r="AV637"/>
  <c r="AY637" s="1"/>
  <c r="AV630"/>
  <c r="AY630" s="1"/>
  <c r="AV626"/>
  <c r="AY626" s="1"/>
  <c r="AV598"/>
  <c r="AY598" s="1"/>
  <c r="AV590"/>
  <c r="AY590" s="1"/>
  <c r="AV579"/>
  <c r="AY579" s="1"/>
  <c r="AV570"/>
  <c r="AY570" s="1"/>
  <c r="AV562"/>
  <c r="AY562" s="1"/>
  <c r="AV554"/>
  <c r="AY554" s="1"/>
  <c r="AV515"/>
  <c r="AY515" s="1"/>
  <c r="AV503"/>
  <c r="AY503" s="1"/>
  <c r="AV495"/>
  <c r="AY495" s="1"/>
  <c r="AV482"/>
  <c r="AY482" s="1"/>
  <c r="AV479"/>
  <c r="AY479" s="1"/>
  <c r="AV462"/>
  <c r="AY462" s="1"/>
  <c r="AV459"/>
  <c r="AY459" s="1"/>
  <c r="AV455"/>
  <c r="AY455" s="1"/>
  <c r="AV443"/>
  <c r="AY443" s="1"/>
  <c r="AV439"/>
  <c r="AY439" s="1"/>
  <c r="AV431"/>
  <c r="AY431" s="1"/>
  <c r="AV426"/>
  <c r="AY426" s="1"/>
  <c r="AV422"/>
  <c r="AY422" s="1"/>
  <c r="AV411"/>
  <c r="AY411" s="1"/>
  <c r="AV407"/>
  <c r="AY407" s="1"/>
  <c r="AV395"/>
  <c r="AY395" s="1"/>
  <c r="AV391"/>
  <c r="AY391" s="1"/>
  <c r="AV366"/>
  <c r="AY366" s="1"/>
  <c r="AV354"/>
  <c r="AY354" s="1"/>
  <c r="AV350"/>
  <c r="AY350" s="1"/>
  <c r="AV338"/>
  <c r="AY338" s="1"/>
  <c r="AV300"/>
  <c r="AY300" s="1"/>
  <c r="AV297"/>
  <c r="AY297" s="1"/>
  <c r="AV281"/>
  <c r="AY281" s="1"/>
  <c r="AV280"/>
  <c r="AY280" s="1"/>
  <c r="AV271"/>
  <c r="AY271" s="1"/>
  <c r="AV249"/>
  <c r="AY249" s="1"/>
  <c r="AV239"/>
  <c r="AY239" s="1"/>
  <c r="AV236"/>
  <c r="AY236" s="1"/>
  <c r="AV230"/>
  <c r="AY230" s="1"/>
  <c r="AV226"/>
  <c r="AY226" s="1"/>
  <c r="AV220"/>
  <c r="AY220" s="1"/>
  <c r="AV198"/>
  <c r="AY198" s="1"/>
  <c r="AV194"/>
  <c r="AY194" s="1"/>
  <c r="AV185"/>
  <c r="AY185" s="1"/>
  <c r="AV175"/>
  <c r="AY175" s="1"/>
  <c r="AV171"/>
  <c r="AY171" s="1"/>
  <c r="AV156"/>
  <c r="AY156" s="1"/>
  <c r="AV155"/>
  <c r="AY155" s="1"/>
  <c r="AV152"/>
  <c r="AY152" s="1"/>
  <c r="AV136"/>
  <c r="AY136" s="1"/>
  <c r="AV130"/>
  <c r="AY130" s="1"/>
  <c r="AV123"/>
  <c r="AY123" s="1"/>
  <c r="AV107"/>
  <c r="AY107" s="1"/>
  <c r="AV100"/>
  <c r="AY100" s="1"/>
  <c r="AV95"/>
  <c r="AY95" s="1"/>
  <c r="AV91"/>
  <c r="AY91" s="1"/>
  <c r="AV90"/>
  <c r="AY90" s="1"/>
  <c r="AV85"/>
  <c r="AY85" s="1"/>
  <c r="AV80"/>
  <c r="AY80" s="1"/>
  <c r="AV68"/>
  <c r="AY68" s="1"/>
  <c r="AV986"/>
  <c r="AY986" s="1"/>
  <c r="AV982"/>
  <c r="AY982" s="1"/>
  <c r="AV971"/>
  <c r="AY971" s="1"/>
  <c r="AV939"/>
  <c r="AY939" s="1"/>
  <c r="AV923"/>
  <c r="AY923" s="1"/>
  <c r="AV919"/>
  <c r="AY919" s="1"/>
  <c r="AV911"/>
  <c r="AY911" s="1"/>
  <c r="AV895"/>
  <c r="AY895" s="1"/>
  <c r="AV856"/>
  <c r="AY856" s="1"/>
  <c r="AV836"/>
  <c r="AY836" s="1"/>
  <c r="AV823"/>
  <c r="AY823" s="1"/>
  <c r="AV815"/>
  <c r="AY815" s="1"/>
  <c r="AV709"/>
  <c r="AY709" s="1"/>
  <c r="AV705"/>
  <c r="AY705" s="1"/>
  <c r="AV665"/>
  <c r="AY665" s="1"/>
  <c r="AV657"/>
  <c r="AY657" s="1"/>
  <c r="AV640"/>
  <c r="AY640" s="1"/>
  <c r="AV636"/>
  <c r="AY636" s="1"/>
  <c r="AV620"/>
  <c r="AY620" s="1"/>
  <c r="AV611"/>
  <c r="AY611" s="1"/>
  <c r="AV607"/>
  <c r="AY607" s="1"/>
  <c r="AV589"/>
  <c r="AY589" s="1"/>
  <c r="AV577"/>
  <c r="AY577" s="1"/>
  <c r="AV569"/>
  <c r="AY569" s="1"/>
  <c r="AV557"/>
  <c r="AY557" s="1"/>
  <c r="AV553"/>
  <c r="AY553" s="1"/>
  <c r="AV540"/>
  <c r="AY540" s="1"/>
  <c r="AV536"/>
  <c r="AY536" s="1"/>
  <c r="AV532"/>
  <c r="AY532" s="1"/>
  <c r="AV520"/>
  <c r="AY520" s="1"/>
  <c r="AV516"/>
  <c r="AY516" s="1"/>
  <c r="AV512"/>
  <c r="AY512" s="1"/>
  <c r="AV481"/>
  <c r="AY481" s="1"/>
  <c r="AV477"/>
  <c r="AY477" s="1"/>
  <c r="AV452"/>
  <c r="AY452" s="1"/>
  <c r="AV448"/>
  <c r="AY448" s="1"/>
  <c r="AV441"/>
  <c r="AY441" s="1"/>
  <c r="AV416"/>
  <c r="AY416" s="1"/>
  <c r="AV413"/>
  <c r="AY413" s="1"/>
  <c r="AV409"/>
  <c r="AY409" s="1"/>
  <c r="AV292"/>
  <c r="AY292" s="1"/>
  <c r="AV285"/>
  <c r="AY285" s="1"/>
  <c r="AV283"/>
  <c r="AY283" s="1"/>
  <c r="AV279"/>
  <c r="AY279" s="1"/>
  <c r="AV264"/>
  <c r="AY264" s="1"/>
  <c r="AV260"/>
  <c r="AY260" s="1"/>
  <c r="AV39"/>
  <c r="AY39" s="1"/>
  <c r="AV7"/>
  <c r="AY7" s="1"/>
  <c r="AV48"/>
  <c r="AY48" s="1"/>
  <c r="AV40"/>
  <c r="AY40" s="1"/>
  <c r="AV28"/>
  <c r="AY28" s="1"/>
  <c r="AV24"/>
  <c r="AY24" s="1"/>
  <c r="AV51"/>
  <c r="AY51" s="1"/>
  <c r="AV31"/>
  <c r="AY31" s="1"/>
  <c r="AV27"/>
  <c r="AY27" s="1"/>
  <c r="AV749"/>
  <c r="AY749" s="1"/>
  <c r="AV745"/>
  <c r="AY745" s="1"/>
  <c r="AV732"/>
  <c r="AY732" s="1"/>
  <c r="AV728"/>
  <c r="AY728" s="1"/>
  <c r="AV681"/>
  <c r="AY681" s="1"/>
  <c r="AV673"/>
  <c r="AY673" s="1"/>
  <c r="AV623"/>
  <c r="AY623" s="1"/>
  <c r="AV604"/>
  <c r="AY604" s="1"/>
  <c r="AV581"/>
  <c r="AY581" s="1"/>
  <c r="AV572"/>
  <c r="AY572" s="1"/>
  <c r="AV565"/>
  <c r="AY565" s="1"/>
  <c r="AV501"/>
  <c r="AY501" s="1"/>
  <c r="AV469"/>
  <c r="AY469" s="1"/>
  <c r="AV433"/>
  <c r="AY433" s="1"/>
  <c r="AV377"/>
  <c r="AY377" s="1"/>
  <c r="AV368"/>
  <c r="AY368" s="1"/>
  <c r="AV357"/>
  <c r="AY357" s="1"/>
  <c r="AV353"/>
  <c r="AY353" s="1"/>
  <c r="AV349"/>
  <c r="AY349" s="1"/>
  <c r="AV336"/>
  <c r="AY336" s="1"/>
  <c r="AV331"/>
  <c r="AY331" s="1"/>
  <c r="AV328"/>
  <c r="AY328" s="1"/>
  <c r="AV324"/>
  <c r="AY324" s="1"/>
  <c r="AV315"/>
  <c r="AY315" s="1"/>
  <c r="AV307"/>
  <c r="AY307" s="1"/>
  <c r="AV276"/>
  <c r="AY276" s="1"/>
  <c r="AV272"/>
  <c r="AY272" s="1"/>
  <c r="AV232"/>
  <c r="AY232" s="1"/>
  <c r="AV225"/>
  <c r="AY225" s="1"/>
  <c r="AV208"/>
  <c r="AY208" s="1"/>
  <c r="AV127"/>
  <c r="AY127" s="1"/>
  <c r="AV111"/>
  <c r="AY111" s="1"/>
  <c r="AV77"/>
  <c r="AY77" s="1"/>
  <c r="AV65"/>
  <c r="AY65" s="1"/>
  <c r="AV61"/>
  <c r="AY61" s="1"/>
  <c r="AV47"/>
  <c r="AY47" s="1"/>
  <c r="AV54"/>
  <c r="AY54" s="1"/>
  <c r="AV46"/>
  <c r="AY46" s="1"/>
  <c r="AV34"/>
  <c r="AY34" s="1"/>
  <c r="AV22"/>
  <c r="AY22" s="1"/>
  <c r="AV14"/>
  <c r="AY14" s="1"/>
  <c r="AV55"/>
  <c r="AY55" s="1"/>
  <c r="AV44"/>
  <c r="AY44" s="1"/>
  <c r="AV56"/>
  <c r="AY56" s="1"/>
  <c r="AV991"/>
  <c r="AY991" s="1"/>
  <c r="AV983"/>
  <c r="AY983" s="1"/>
  <c r="AV962"/>
  <c r="AY962" s="1"/>
  <c r="AV936"/>
  <c r="AY936" s="1"/>
  <c r="AV932"/>
  <c r="AY932" s="1"/>
  <c r="AV928"/>
  <c r="AY928" s="1"/>
  <c r="AV924"/>
  <c r="AY924" s="1"/>
  <c r="AV920"/>
  <c r="AY920" s="1"/>
  <c r="AV916"/>
  <c r="AY916" s="1"/>
  <c r="AV868"/>
  <c r="AY868" s="1"/>
  <c r="AV864"/>
  <c r="AY864" s="1"/>
  <c r="AV855"/>
  <c r="AY855" s="1"/>
  <c r="AV851"/>
  <c r="AY851" s="1"/>
  <c r="AV831"/>
  <c r="AY831" s="1"/>
  <c r="AV820"/>
  <c r="AY820" s="1"/>
  <c r="AV816"/>
  <c r="AY816" s="1"/>
  <c r="AV800"/>
  <c r="AY800" s="1"/>
  <c r="AV796"/>
  <c r="AY796" s="1"/>
  <c r="AV792"/>
  <c r="AY792" s="1"/>
  <c r="AV788"/>
  <c r="AY788" s="1"/>
  <c r="AV768"/>
  <c r="AY768" s="1"/>
  <c r="AV760"/>
  <c r="AY760" s="1"/>
  <c r="AV744"/>
  <c r="AY744" s="1"/>
  <c r="AV740"/>
  <c r="AY740" s="1"/>
  <c r="AV668"/>
  <c r="AY668" s="1"/>
  <c r="AV643"/>
  <c r="AY643" s="1"/>
  <c r="AV639"/>
  <c r="AY639" s="1"/>
  <c r="AV612"/>
  <c r="AY612" s="1"/>
  <c r="AV592"/>
  <c r="AY592" s="1"/>
  <c r="AV588"/>
  <c r="AY588" s="1"/>
  <c r="AV529"/>
  <c r="AY529" s="1"/>
  <c r="AV525"/>
  <c r="AY525" s="1"/>
  <c r="AV521"/>
  <c r="AY521" s="1"/>
  <c r="AV504"/>
  <c r="AY504" s="1"/>
  <c r="AV497"/>
  <c r="AY497" s="1"/>
  <c r="AV472"/>
  <c r="AY472" s="1"/>
  <c r="AV460"/>
  <c r="AY460" s="1"/>
  <c r="AV453"/>
  <c r="AY453" s="1"/>
  <c r="AV440"/>
  <c r="AY440" s="1"/>
  <c r="AV437"/>
  <c r="AY437" s="1"/>
  <c r="AV401"/>
  <c r="AY401" s="1"/>
  <c r="AV397"/>
  <c r="AY397" s="1"/>
  <c r="AV384"/>
  <c r="AY384" s="1"/>
  <c r="AV376"/>
  <c r="AY376" s="1"/>
  <c r="AV373"/>
  <c r="AY373" s="1"/>
  <c r="AV356"/>
  <c r="AY356" s="1"/>
  <c r="AV348"/>
  <c r="AY348" s="1"/>
  <c r="AV278"/>
  <c r="AY278" s="1"/>
  <c r="AV270"/>
  <c r="AY270" s="1"/>
  <c r="AV257"/>
  <c r="AY257" s="1"/>
  <c r="AV247"/>
  <c r="AY247" s="1"/>
  <c r="AV244"/>
  <c r="AY244" s="1"/>
  <c r="AV240"/>
  <c r="AY240" s="1"/>
  <c r="AV231"/>
  <c r="AY231" s="1"/>
  <c r="AV228"/>
  <c r="AY228" s="1"/>
  <c r="AV212"/>
  <c r="AY212" s="1"/>
  <c r="AV209"/>
  <c r="AY209" s="1"/>
  <c r="AV206"/>
  <c r="AY206" s="1"/>
  <c r="AV199"/>
  <c r="AY199" s="1"/>
  <c r="AV192"/>
  <c r="AY192" s="1"/>
  <c r="AV160"/>
  <c r="AY160" s="1"/>
  <c r="AV148"/>
  <c r="AY148" s="1"/>
  <c r="AV140"/>
  <c r="AY140" s="1"/>
  <c r="AV115"/>
  <c r="AY115" s="1"/>
  <c r="AV112"/>
  <c r="AY112" s="1"/>
  <c r="AV99"/>
  <c r="AY99" s="1"/>
  <c r="AV70"/>
  <c r="AY70" s="1"/>
  <c r="AV66"/>
  <c r="AY66" s="1"/>
  <c r="AV976"/>
  <c r="AY976" s="1"/>
  <c r="AV972"/>
  <c r="AY972" s="1"/>
  <c r="AV968"/>
  <c r="AY968" s="1"/>
  <c r="AV964"/>
  <c r="AY964" s="1"/>
  <c r="AV960"/>
  <c r="AY960" s="1"/>
  <c r="AV950"/>
  <c r="AY950" s="1"/>
  <c r="AV945"/>
  <c r="AY945" s="1"/>
  <c r="AV941"/>
  <c r="AY941" s="1"/>
  <c r="AV938"/>
  <c r="AY938" s="1"/>
  <c r="AV930"/>
  <c r="AY930" s="1"/>
  <c r="AV925"/>
  <c r="AY925" s="1"/>
  <c r="AV898"/>
  <c r="AY898" s="1"/>
  <c r="AV882"/>
  <c r="AY882" s="1"/>
  <c r="AV873"/>
  <c r="AY873" s="1"/>
  <c r="AV853"/>
  <c r="AY853" s="1"/>
  <c r="AV849"/>
  <c r="AY849" s="1"/>
  <c r="AV845"/>
  <c r="AY845" s="1"/>
  <c r="AV834"/>
  <c r="AY834" s="1"/>
  <c r="AV830"/>
  <c r="AY830" s="1"/>
  <c r="AV814"/>
  <c r="AY814" s="1"/>
  <c r="AV805"/>
  <c r="AY805" s="1"/>
  <c r="AV790"/>
  <c r="AY790" s="1"/>
  <c r="AV773"/>
  <c r="AY773" s="1"/>
  <c r="AV757"/>
  <c r="AY757" s="1"/>
  <c r="AV731"/>
  <c r="AY731" s="1"/>
  <c r="AV703"/>
  <c r="AY703" s="1"/>
  <c r="AV664"/>
  <c r="AY664" s="1"/>
  <c r="AV646"/>
  <c r="AY646" s="1"/>
  <c r="AV597"/>
  <c r="AY597" s="1"/>
  <c r="AV591"/>
  <c r="AY591" s="1"/>
  <c r="AV567"/>
  <c r="AY567" s="1"/>
  <c r="AV558"/>
  <c r="AY558" s="1"/>
  <c r="AV546"/>
  <c r="AY546" s="1"/>
  <c r="AV543"/>
  <c r="AY543" s="1"/>
  <c r="AV539"/>
  <c r="AY539" s="1"/>
  <c r="AV510"/>
  <c r="AY510" s="1"/>
  <c r="AV490"/>
  <c r="AY490" s="1"/>
  <c r="AV478"/>
  <c r="AY478" s="1"/>
  <c r="AV450"/>
  <c r="AY450" s="1"/>
  <c r="AV434"/>
  <c r="AY434" s="1"/>
  <c r="AV430"/>
  <c r="AY430" s="1"/>
  <c r="AV419"/>
  <c r="AY419" s="1"/>
  <c r="AV415"/>
  <c r="AY415" s="1"/>
  <c r="AV402"/>
  <c r="AY402" s="1"/>
  <c r="AV379"/>
  <c r="AY379" s="1"/>
  <c r="AV375"/>
  <c r="AY375" s="1"/>
  <c r="AV359"/>
  <c r="AY359" s="1"/>
  <c r="AV343"/>
  <c r="AY343" s="1"/>
  <c r="AV329"/>
  <c r="AY329" s="1"/>
  <c r="AV321"/>
  <c r="AY321" s="1"/>
  <c r="AV313"/>
  <c r="AY313" s="1"/>
  <c r="AV992"/>
  <c r="AY992" s="1"/>
  <c r="AV988"/>
  <c r="AY988" s="1"/>
  <c r="AV984"/>
  <c r="AY984" s="1"/>
  <c r="AV980"/>
  <c r="AY980" s="1"/>
  <c r="AV954"/>
  <c r="AY954" s="1"/>
  <c r="AV946"/>
  <c r="AY946" s="1"/>
  <c r="AV942"/>
  <c r="AY942" s="1"/>
  <c r="AV937"/>
  <c r="AY937" s="1"/>
  <c r="AV917"/>
  <c r="AY917" s="1"/>
  <c r="AV913"/>
  <c r="AY913" s="1"/>
  <c r="AV878"/>
  <c r="AY878" s="1"/>
  <c r="AV874"/>
  <c r="AY874" s="1"/>
  <c r="AV869"/>
  <c r="AY869" s="1"/>
  <c r="AV866"/>
  <c r="AY866" s="1"/>
  <c r="AV857"/>
  <c r="AY857" s="1"/>
  <c r="AV837"/>
  <c r="AY837" s="1"/>
  <c r="AV833"/>
  <c r="AY833" s="1"/>
  <c r="AV829"/>
  <c r="AY829" s="1"/>
  <c r="AV806"/>
  <c r="AY806" s="1"/>
  <c r="AV794"/>
  <c r="AY794" s="1"/>
  <c r="AV789"/>
  <c r="AY789" s="1"/>
  <c r="AV723"/>
  <c r="AY723" s="1"/>
  <c r="AV687"/>
  <c r="AY687" s="1"/>
  <c r="AV669"/>
  <c r="AY669" s="1"/>
  <c r="AV659"/>
  <c r="AY659" s="1"/>
  <c r="AV622"/>
  <c r="AY622" s="1"/>
  <c r="AV606"/>
  <c r="AY606" s="1"/>
  <c r="AV542"/>
  <c r="AY542" s="1"/>
  <c r="AV530"/>
  <c r="AY530" s="1"/>
  <c r="AV526"/>
  <c r="AY526" s="1"/>
  <c r="AV474"/>
  <c r="AY474" s="1"/>
  <c r="AV378"/>
  <c r="AY378" s="1"/>
  <c r="AV374"/>
  <c r="AY374" s="1"/>
  <c r="AV334"/>
  <c r="AY334" s="1"/>
  <c r="AV330"/>
  <c r="AY330" s="1"/>
  <c r="AV326"/>
  <c r="AY326" s="1"/>
  <c r="AV322"/>
  <c r="AY322" s="1"/>
  <c r="AV318"/>
  <c r="AY318" s="1"/>
  <c r="AV314"/>
  <c r="AY314" s="1"/>
  <c r="AV310"/>
  <c r="AY310" s="1"/>
  <c r="AV306"/>
  <c r="AY306" s="1"/>
  <c r="AV277"/>
  <c r="AY277" s="1"/>
  <c r="AV268"/>
  <c r="AY268" s="1"/>
  <c r="AV246"/>
  <c r="AY246" s="1"/>
  <c r="AV227"/>
  <c r="AY227" s="1"/>
  <c r="AV213"/>
  <c r="AY213" s="1"/>
  <c r="AV197"/>
  <c r="AY197" s="1"/>
  <c r="AV181"/>
  <c r="AY181" s="1"/>
  <c r="AV178"/>
  <c r="AY178" s="1"/>
  <c r="AV165"/>
  <c r="AY165" s="1"/>
  <c r="AV162"/>
  <c r="AY162" s="1"/>
  <c r="AV149"/>
  <c r="AY149" s="1"/>
  <c r="AV146"/>
  <c r="AY146" s="1"/>
  <c r="AV145"/>
  <c r="AY145" s="1"/>
  <c r="AV133"/>
  <c r="AY133" s="1"/>
  <c r="AV120"/>
  <c r="AY120" s="1"/>
  <c r="AV117"/>
  <c r="AY117" s="1"/>
  <c r="AV116"/>
  <c r="AY116" s="1"/>
  <c r="AV104"/>
  <c r="AY104" s="1"/>
  <c r="AV103"/>
  <c r="AY103" s="1"/>
  <c r="AV93"/>
  <c r="AY93" s="1"/>
  <c r="AV71"/>
  <c r="AY71" s="1"/>
  <c r="AV67"/>
  <c r="AY67" s="1"/>
  <c r="AV59"/>
  <c r="AY59" s="1"/>
  <c r="AV72"/>
  <c r="AY72" s="1"/>
  <c r="AV990"/>
  <c r="AY990" s="1"/>
  <c r="AV963"/>
  <c r="AY963" s="1"/>
  <c r="AV959"/>
  <c r="AY959" s="1"/>
  <c r="AV935"/>
  <c r="AY935" s="1"/>
  <c r="AV903"/>
  <c r="AY903" s="1"/>
  <c r="AV899"/>
  <c r="AY899" s="1"/>
  <c r="AV863"/>
  <c r="AY863" s="1"/>
  <c r="AV859"/>
  <c r="AY859" s="1"/>
  <c r="AV819"/>
  <c r="AY819" s="1"/>
  <c r="AV713"/>
  <c r="AY713" s="1"/>
  <c r="AV685"/>
  <c r="AY685" s="1"/>
  <c r="AV676"/>
  <c r="AY676" s="1"/>
  <c r="AV627"/>
  <c r="AY627" s="1"/>
  <c r="AV600"/>
  <c r="AY600" s="1"/>
  <c r="AV561"/>
  <c r="AY561" s="1"/>
  <c r="AV544"/>
  <c r="AY544" s="1"/>
  <c r="AV524"/>
  <c r="AY524" s="1"/>
  <c r="AV496"/>
  <c r="AY496" s="1"/>
  <c r="AV473"/>
  <c r="AY473" s="1"/>
  <c r="AV464"/>
  <c r="AY464" s="1"/>
  <c r="AV381"/>
  <c r="AY381" s="1"/>
  <c r="AV341"/>
  <c r="AY341" s="1"/>
  <c r="AV295"/>
  <c r="AY295" s="1"/>
  <c r="AV288"/>
  <c r="AY288" s="1"/>
  <c r="AV253"/>
  <c r="AY253" s="1"/>
  <c r="AV238"/>
  <c r="AY238" s="1"/>
  <c r="AV215"/>
  <c r="AY215" s="1"/>
  <c r="AV200"/>
  <c r="AY200" s="1"/>
  <c r="AV193"/>
  <c r="AY193" s="1"/>
  <c r="AV180"/>
  <c r="AY180" s="1"/>
  <c r="AV167"/>
  <c r="AY167" s="1"/>
  <c r="AV50"/>
  <c r="AY50" s="1"/>
  <c r="AV38"/>
  <c r="AY38" s="1"/>
  <c r="AV30"/>
  <c r="AY30" s="1"/>
  <c r="AV18"/>
  <c r="AY18" s="1"/>
  <c r="AV6"/>
  <c r="AY6" s="1"/>
  <c r="AV43"/>
  <c r="AY43" s="1"/>
  <c r="AV15"/>
  <c r="AY15" s="1"/>
  <c r="AV32"/>
  <c r="AY32" s="1"/>
  <c r="AV4"/>
  <c r="AY4" s="1"/>
  <c r="AV19"/>
  <c r="AY19" s="1"/>
  <c r="AV45"/>
  <c r="AY45" s="1"/>
  <c r="AV29"/>
  <c r="AY29" s="1"/>
  <c r="AV13"/>
  <c r="AY13" s="1"/>
  <c r="AV987"/>
  <c r="AY987" s="1"/>
  <c r="AV970"/>
  <c r="AY970" s="1"/>
  <c r="AV966"/>
  <c r="AY966" s="1"/>
  <c r="AV947"/>
  <c r="AY947" s="1"/>
  <c r="AV944"/>
  <c r="AY944" s="1"/>
  <c r="AV940"/>
  <c r="AY940" s="1"/>
  <c r="AV875"/>
  <c r="AY875" s="1"/>
  <c r="AV872"/>
  <c r="AY872" s="1"/>
  <c r="AV839"/>
  <c r="AY839" s="1"/>
  <c r="AV828"/>
  <c r="AY828" s="1"/>
  <c r="AV804"/>
  <c r="AY804" s="1"/>
  <c r="AV716"/>
  <c r="AY716" s="1"/>
  <c r="AV700"/>
  <c r="AY700" s="1"/>
  <c r="AV684"/>
  <c r="AY684" s="1"/>
  <c r="AV671"/>
  <c r="AY671" s="1"/>
  <c r="AV661"/>
  <c r="AY661" s="1"/>
  <c r="AV658"/>
  <c r="AY658" s="1"/>
  <c r="AV647"/>
  <c r="AY647" s="1"/>
  <c r="AV628"/>
  <c r="AY628" s="1"/>
  <c r="AV624"/>
  <c r="AY624" s="1"/>
  <c r="AV608"/>
  <c r="AY608" s="1"/>
  <c r="AV603"/>
  <c r="AY603" s="1"/>
  <c r="AV576"/>
  <c r="AY576" s="1"/>
  <c r="AV568"/>
  <c r="AY568" s="1"/>
  <c r="AV560"/>
  <c r="AY560" s="1"/>
  <c r="AV552"/>
  <c r="AY552" s="1"/>
  <c r="AV533"/>
  <c r="AY533" s="1"/>
  <c r="AV500"/>
  <c r="AY500" s="1"/>
  <c r="AV480"/>
  <c r="AY480" s="1"/>
  <c r="AV476"/>
  <c r="AY476" s="1"/>
  <c r="AV468"/>
  <c r="AY468" s="1"/>
  <c r="AV429"/>
  <c r="AY429" s="1"/>
  <c r="AV425"/>
  <c r="AY425" s="1"/>
  <c r="AV421"/>
  <c r="AY421" s="1"/>
  <c r="AV404"/>
  <c r="AY404" s="1"/>
  <c r="AV393"/>
  <c r="AY393" s="1"/>
  <c r="AV388"/>
  <c r="AY388" s="1"/>
  <c r="AV380"/>
  <c r="AY380" s="1"/>
  <c r="AV361"/>
  <c r="AY361" s="1"/>
  <c r="AV337"/>
  <c r="AY337" s="1"/>
  <c r="AV319"/>
  <c r="AY319" s="1"/>
  <c r="AV305"/>
  <c r="AY305" s="1"/>
  <c r="AV286"/>
  <c r="AY286" s="1"/>
  <c r="AV282"/>
  <c r="AY282" s="1"/>
  <c r="AV275"/>
  <c r="AY275" s="1"/>
  <c r="AV273"/>
  <c r="AY273" s="1"/>
  <c r="AV267"/>
  <c r="AY267" s="1"/>
  <c r="AV259"/>
  <c r="AY259" s="1"/>
  <c r="AV224"/>
  <c r="AY224" s="1"/>
  <c r="AV214"/>
  <c r="AY214" s="1"/>
  <c r="AV203"/>
  <c r="AY203" s="1"/>
  <c r="AV195"/>
  <c r="AY195" s="1"/>
  <c r="AV183"/>
  <c r="AY183" s="1"/>
  <c r="AV179"/>
  <c r="AY179" s="1"/>
  <c r="AV176"/>
  <c r="AY176" s="1"/>
  <c r="AV163"/>
  <c r="AY163" s="1"/>
  <c r="AV151"/>
  <c r="AY151" s="1"/>
  <c r="AV143"/>
  <c r="AY143" s="1"/>
  <c r="AV134"/>
  <c r="AY134" s="1"/>
  <c r="AV131"/>
  <c r="AY131" s="1"/>
  <c r="AV122"/>
  <c r="AY122" s="1"/>
  <c r="AV118"/>
  <c r="AY118" s="1"/>
  <c r="AV102"/>
  <c r="AY102" s="1"/>
  <c r="AV74"/>
  <c r="AY74" s="1"/>
  <c r="AV953"/>
  <c r="AY953" s="1"/>
  <c r="AV934"/>
  <c r="AY934" s="1"/>
  <c r="AV886"/>
  <c r="AY886" s="1"/>
  <c r="AV877"/>
  <c r="AY877" s="1"/>
  <c r="AV838"/>
  <c r="AY838" s="1"/>
  <c r="AV810"/>
  <c r="AY810" s="1"/>
  <c r="AV801"/>
  <c r="AY801" s="1"/>
  <c r="AV782"/>
  <c r="AY782" s="1"/>
  <c r="AV777"/>
  <c r="AY777" s="1"/>
  <c r="AV769"/>
  <c r="AY769" s="1"/>
  <c r="AV766"/>
  <c r="AY766" s="1"/>
  <c r="AV761"/>
  <c r="AY761" s="1"/>
  <c r="AV750"/>
  <c r="AY750" s="1"/>
  <c r="AV727"/>
  <c r="AY727" s="1"/>
  <c r="AV722"/>
  <c r="AY722" s="1"/>
  <c r="AV706"/>
  <c r="AY706" s="1"/>
  <c r="AV690"/>
  <c r="AY690" s="1"/>
  <c r="AV667"/>
  <c r="AY667" s="1"/>
  <c r="AV660"/>
  <c r="AY660" s="1"/>
  <c r="AV656"/>
  <c r="AY656" s="1"/>
  <c r="AV651"/>
  <c r="AY651" s="1"/>
  <c r="AV578"/>
  <c r="AY578" s="1"/>
  <c r="AV574"/>
  <c r="AY574" s="1"/>
  <c r="AV571"/>
  <c r="AY571" s="1"/>
  <c r="AV563"/>
  <c r="AY563" s="1"/>
  <c r="AV555"/>
  <c r="AY555" s="1"/>
  <c r="AV550"/>
  <c r="AY550" s="1"/>
  <c r="AV535"/>
  <c r="AY535" s="1"/>
  <c r="AV522"/>
  <c r="AY522" s="1"/>
  <c r="AV507"/>
  <c r="AY507" s="1"/>
  <c r="AV475"/>
  <c r="AY475" s="1"/>
  <c r="AV446"/>
  <c r="AY446" s="1"/>
  <c r="AV438"/>
  <c r="AY438" s="1"/>
  <c r="AV398"/>
  <c r="AY398" s="1"/>
  <c r="AV371"/>
  <c r="AY371" s="1"/>
  <c r="AV367"/>
  <c r="AY367" s="1"/>
  <c r="AV363"/>
  <c r="AY363" s="1"/>
  <c r="AV351"/>
  <c r="AY351" s="1"/>
  <c r="AV347"/>
  <c r="AY347" s="1"/>
  <c r="AV335"/>
  <c r="AY335" s="1"/>
  <c r="AV325"/>
  <c r="AY325" s="1"/>
  <c r="AV309"/>
  <c r="AY309" s="1"/>
  <c r="AV977"/>
  <c r="AY977" s="1"/>
  <c r="AV965"/>
  <c r="AY965" s="1"/>
  <c r="AV961"/>
  <c r="AY961" s="1"/>
  <c r="AV949"/>
  <c r="AY949" s="1"/>
  <c r="AV885"/>
  <c r="AY885" s="1"/>
  <c r="AV881"/>
  <c r="AY881" s="1"/>
  <c r="AV861"/>
  <c r="AY861" s="1"/>
  <c r="AV798"/>
  <c r="AY798" s="1"/>
  <c r="AV785"/>
  <c r="AY785" s="1"/>
  <c r="AV778"/>
  <c r="AY778" s="1"/>
  <c r="AV774"/>
  <c r="AY774" s="1"/>
  <c r="AV765"/>
  <c r="AY765" s="1"/>
  <c r="AV758"/>
  <c r="AY758" s="1"/>
  <c r="AV739"/>
  <c r="AY739" s="1"/>
  <c r="AV730"/>
  <c r="AY730" s="1"/>
  <c r="AV715"/>
  <c r="AY715" s="1"/>
  <c r="AV699"/>
  <c r="AY699" s="1"/>
  <c r="AV683"/>
  <c r="AY683" s="1"/>
  <c r="AV672"/>
  <c r="AY672" s="1"/>
  <c r="AV547"/>
  <c r="AY547" s="1"/>
  <c r="AV538"/>
  <c r="AY538" s="1"/>
  <c r="AV534"/>
  <c r="AY534" s="1"/>
  <c r="AV519"/>
  <c r="AY519" s="1"/>
  <c r="AV506"/>
  <c r="AY506" s="1"/>
  <c r="AV499"/>
  <c r="AY499" s="1"/>
  <c r="AV491"/>
  <c r="AY491" s="1"/>
  <c r="AV471"/>
  <c r="AY471" s="1"/>
  <c r="AV451"/>
  <c r="AY451" s="1"/>
  <c r="AV435"/>
  <c r="AY435" s="1"/>
  <c r="AV414"/>
  <c r="AY414" s="1"/>
  <c r="AV403"/>
  <c r="AY403" s="1"/>
  <c r="AV399"/>
  <c r="AY399" s="1"/>
  <c r="AV387"/>
  <c r="AY387" s="1"/>
  <c r="AV383"/>
  <c r="AY383" s="1"/>
  <c r="AV362"/>
  <c r="AY362" s="1"/>
  <c r="AV358"/>
  <c r="AY358" s="1"/>
  <c r="AV342"/>
  <c r="AY342" s="1"/>
  <c r="AV293"/>
  <c r="AY293" s="1"/>
  <c r="AV290"/>
  <c r="AY290" s="1"/>
  <c r="AV284"/>
  <c r="AY284" s="1"/>
  <c r="AV265"/>
  <c r="AY265" s="1"/>
  <c r="AV262"/>
  <c r="AY262" s="1"/>
  <c r="AV252"/>
  <c r="AY252" s="1"/>
  <c r="AV243"/>
  <c r="AY243" s="1"/>
  <c r="AV241"/>
  <c r="AY241" s="1"/>
  <c r="AV82"/>
  <c r="AY82" s="1"/>
  <c r="AV81"/>
  <c r="AY81" s="1"/>
  <c r="AV75"/>
  <c r="AY75" s="1"/>
  <c r="AV63"/>
  <c r="AY63" s="1"/>
  <c r="AV76"/>
  <c r="AY76" s="1"/>
  <c r="AV975"/>
  <c r="AY975" s="1"/>
  <c r="AV955"/>
  <c r="AY955" s="1"/>
  <c r="AV951"/>
  <c r="AY951" s="1"/>
  <c r="AV827"/>
  <c r="AY827" s="1"/>
  <c r="AV803"/>
  <c r="AY803" s="1"/>
  <c r="AV795"/>
  <c r="AY795" s="1"/>
  <c r="AV787"/>
  <c r="AY787" s="1"/>
  <c r="AV779"/>
  <c r="AY779" s="1"/>
  <c r="AV771"/>
  <c r="AY771" s="1"/>
  <c r="AV763"/>
  <c r="AY763" s="1"/>
  <c r="AV741"/>
  <c r="AY741" s="1"/>
  <c r="AV725"/>
  <c r="AY725" s="1"/>
  <c r="AV721"/>
  <c r="AY721" s="1"/>
  <c r="AV717"/>
  <c r="AY717" s="1"/>
  <c r="AV693"/>
  <c r="AY693" s="1"/>
  <c r="AV689"/>
  <c r="AY689" s="1"/>
  <c r="AV670"/>
  <c r="AY670" s="1"/>
  <c r="AV662"/>
  <c r="AY662" s="1"/>
  <c r="AV653"/>
  <c r="AY653" s="1"/>
  <c r="AV648"/>
  <c r="AY648" s="1"/>
  <c r="AV644"/>
  <c r="AY644" s="1"/>
  <c r="AV631"/>
  <c r="AY631" s="1"/>
  <c r="AV596"/>
  <c r="AY596" s="1"/>
  <c r="AV585"/>
  <c r="AY585" s="1"/>
  <c r="AV548"/>
  <c r="AY548" s="1"/>
  <c r="AV508"/>
  <c r="AY508" s="1"/>
  <c r="AV505"/>
  <c r="AY505" s="1"/>
  <c r="AV485"/>
  <c r="AY485" s="1"/>
  <c r="AV461"/>
  <c r="AY461" s="1"/>
  <c r="AV424"/>
  <c r="AY424" s="1"/>
  <c r="AV420"/>
  <c r="AY420" s="1"/>
  <c r="AV396"/>
  <c r="AY396" s="1"/>
  <c r="AV392"/>
  <c r="AY392" s="1"/>
  <c r="AV372"/>
  <c r="AY372" s="1"/>
  <c r="AV364"/>
  <c r="AY364" s="1"/>
  <c r="AV360"/>
  <c r="AY360" s="1"/>
  <c r="AV320"/>
  <c r="AY320" s="1"/>
  <c r="AV311"/>
  <c r="AY311" s="1"/>
  <c r="AV304"/>
  <c r="AY304" s="1"/>
  <c r="AV301"/>
  <c r="AY301" s="1"/>
  <c r="AV298"/>
  <c r="AY298" s="1"/>
  <c r="AV245"/>
  <c r="AY245" s="1"/>
  <c r="AV242"/>
  <c r="AY242" s="1"/>
  <c r="AV218"/>
  <c r="AY218" s="1"/>
  <c r="AV196"/>
  <c r="AY196" s="1"/>
  <c r="AV189"/>
  <c r="AY189" s="1"/>
  <c r="AV186"/>
  <c r="AY186" s="1"/>
  <c r="AV164"/>
  <c r="AY164" s="1"/>
  <c r="AV147"/>
  <c r="AY147" s="1"/>
  <c r="AV144"/>
  <c r="AY144" s="1"/>
  <c r="AV138"/>
  <c r="AY138" s="1"/>
  <c r="AV132"/>
  <c r="AY132" s="1"/>
  <c r="AV114"/>
  <c r="AY114" s="1"/>
  <c r="AV106"/>
  <c r="AY106" s="1"/>
  <c r="AV98"/>
  <c r="AY98" s="1"/>
  <c r="AV69"/>
  <c r="AY69" s="1"/>
  <c r="AV35"/>
  <c r="AY35" s="1"/>
  <c r="AV23"/>
  <c r="AY23" s="1"/>
  <c r="AV52"/>
  <c r="AY52" s="1"/>
  <c r="AV20"/>
  <c r="AY20" s="1"/>
  <c r="AV16"/>
  <c r="AY16" s="1"/>
  <c r="AV11"/>
  <c r="AY11" s="1"/>
  <c r="AV222"/>
  <c r="AY222" s="1"/>
  <c r="AV211"/>
  <c r="AY211" s="1"/>
  <c r="AV182"/>
  <c r="AY182" s="1"/>
  <c r="AV135"/>
  <c r="AY135" s="1"/>
  <c r="AV124"/>
  <c r="AY124" s="1"/>
  <c r="AV121"/>
  <c r="AY121" s="1"/>
  <c r="AV119"/>
  <c r="AY119" s="1"/>
  <c r="AV108"/>
  <c r="AY108" s="1"/>
  <c r="AV89"/>
  <c r="AY89" s="1"/>
  <c r="AV26"/>
  <c r="AY26" s="1"/>
  <c r="AV12"/>
  <c r="AY12" s="1"/>
  <c r="AV8"/>
  <c r="AY8" s="1"/>
  <c r="AV974"/>
  <c r="AY974" s="1"/>
  <c r="AV956"/>
  <c r="AY956" s="1"/>
  <c r="AV952"/>
  <c r="AY952" s="1"/>
  <c r="AV900"/>
  <c r="AY900" s="1"/>
  <c r="AV896"/>
  <c r="AY896" s="1"/>
  <c r="AV891"/>
  <c r="AY891" s="1"/>
  <c r="AV888"/>
  <c r="AY888" s="1"/>
  <c r="AV883"/>
  <c r="AY883" s="1"/>
  <c r="AV879"/>
  <c r="AY879" s="1"/>
  <c r="AV860"/>
  <c r="AY860" s="1"/>
  <c r="AV847"/>
  <c r="AY847" s="1"/>
  <c r="AV835"/>
  <c r="AY835" s="1"/>
  <c r="AV824"/>
  <c r="AY824" s="1"/>
  <c r="AV812"/>
  <c r="AY812" s="1"/>
  <c r="AV808"/>
  <c r="AY808" s="1"/>
  <c r="AV780"/>
  <c r="AY780" s="1"/>
  <c r="AV776"/>
  <c r="AY776" s="1"/>
  <c r="AV753"/>
  <c r="AY753" s="1"/>
  <c r="AV729"/>
  <c r="AY729" s="1"/>
  <c r="AV712"/>
  <c r="AY712" s="1"/>
  <c r="AV696"/>
  <c r="AY696" s="1"/>
  <c r="AV680"/>
  <c r="AY680" s="1"/>
  <c r="AV677"/>
  <c r="AY677" s="1"/>
  <c r="AV674"/>
  <c r="AY674" s="1"/>
  <c r="AV632"/>
  <c r="AY632" s="1"/>
  <c r="AV599"/>
  <c r="AY599" s="1"/>
  <c r="AV595"/>
  <c r="AY595" s="1"/>
  <c r="AV584"/>
  <c r="AY584" s="1"/>
  <c r="AV573"/>
  <c r="AY573" s="1"/>
  <c r="AV564"/>
  <c r="AY564" s="1"/>
  <c r="AV556"/>
  <c r="AY556" s="1"/>
  <c r="AV545"/>
  <c r="AY545" s="1"/>
  <c r="AV541"/>
  <c r="AY541" s="1"/>
  <c r="AV537"/>
  <c r="AY537" s="1"/>
  <c r="AV509"/>
  <c r="AY509" s="1"/>
  <c r="AV488"/>
  <c r="AY488" s="1"/>
  <c r="AV484"/>
  <c r="AY484" s="1"/>
  <c r="AV465"/>
  <c r="AY465" s="1"/>
  <c r="AV417"/>
  <c r="AY417" s="1"/>
  <c r="AV412"/>
  <c r="AY412" s="1"/>
  <c r="AV408"/>
  <c r="AY408" s="1"/>
  <c r="AV352"/>
  <c r="AY352" s="1"/>
  <c r="AV340"/>
  <c r="AY340" s="1"/>
  <c r="AV332"/>
  <c r="AY332" s="1"/>
  <c r="AV323"/>
  <c r="AY323" s="1"/>
  <c r="AV316"/>
  <c r="AY316" s="1"/>
  <c r="AV312"/>
  <c r="AY312" s="1"/>
  <c r="AV308"/>
  <c r="AY308" s="1"/>
  <c r="AV299"/>
  <c r="AY299" s="1"/>
  <c r="AV296"/>
  <c r="AY296" s="1"/>
  <c r="AV291"/>
  <c r="AY291" s="1"/>
  <c r="AV237"/>
  <c r="AY237" s="1"/>
  <c r="AV234"/>
  <c r="AY234" s="1"/>
  <c r="AV221"/>
  <c r="AY221" s="1"/>
  <c r="AV219"/>
  <c r="AY219" s="1"/>
  <c r="AV190"/>
  <c r="AY190" s="1"/>
  <c r="AV187"/>
  <c r="AY187" s="1"/>
  <c r="AV173"/>
  <c r="AY173" s="1"/>
  <c r="AV169"/>
  <c r="AY169" s="1"/>
  <c r="AV166"/>
  <c r="AY166" s="1"/>
  <c r="AV158"/>
  <c r="AY158" s="1"/>
  <c r="AV154"/>
  <c r="AY154" s="1"/>
  <c r="AV137"/>
  <c r="AY137" s="1"/>
  <c r="AV128"/>
  <c r="AY128" s="1"/>
  <c r="AV125"/>
  <c r="AY125" s="1"/>
  <c r="AV109"/>
  <c r="AY109" s="1"/>
  <c r="AV105"/>
  <c r="AY105" s="1"/>
  <c r="AV88"/>
  <c r="AY88" s="1"/>
  <c r="AV78"/>
  <c r="AY78" s="1"/>
  <c r="AV62"/>
  <c r="AY62" s="1"/>
  <c r="AV989"/>
  <c r="AY989" s="1"/>
  <c r="AV985"/>
  <c r="AY985" s="1"/>
  <c r="AV981"/>
  <c r="AY981" s="1"/>
  <c r="AV918"/>
  <c r="AY918" s="1"/>
  <c r="AV914"/>
  <c r="AY914" s="1"/>
  <c r="AV890"/>
  <c r="AY890" s="1"/>
  <c r="AV870"/>
  <c r="AY870" s="1"/>
  <c r="AV862"/>
  <c r="AY862" s="1"/>
  <c r="AV826"/>
  <c r="AY826" s="1"/>
  <c r="AV821"/>
  <c r="AY821" s="1"/>
  <c r="AV817"/>
  <c r="AY817" s="1"/>
  <c r="AV797"/>
  <c r="AY797" s="1"/>
  <c r="AV786"/>
  <c r="AY786" s="1"/>
  <c r="AV754"/>
  <c r="AY754" s="1"/>
  <c r="AV746"/>
  <c r="AY746" s="1"/>
  <c r="AV742"/>
  <c r="AY742" s="1"/>
  <c r="AV738"/>
  <c r="AY738" s="1"/>
  <c r="AV638"/>
  <c r="AY638" s="1"/>
  <c r="AV594"/>
  <c r="AY594" s="1"/>
  <c r="AV583"/>
  <c r="AY583" s="1"/>
  <c r="AV518"/>
  <c r="AY518" s="1"/>
  <c r="AV498"/>
  <c r="AY498" s="1"/>
  <c r="AV483"/>
  <c r="AY483" s="1"/>
  <c r="AV442"/>
  <c r="AY442" s="1"/>
  <c r="AV427"/>
  <c r="AY427" s="1"/>
  <c r="AV390"/>
  <c r="AY390" s="1"/>
  <c r="AV386"/>
  <c r="AY386" s="1"/>
  <c r="AV382"/>
  <c r="AY382" s="1"/>
  <c r="AV355"/>
  <c r="AY355" s="1"/>
  <c r="AV339"/>
  <c r="AY339" s="1"/>
  <c r="AV333"/>
  <c r="AY333" s="1"/>
  <c r="AV317"/>
  <c r="AY317" s="1"/>
  <c r="AV294"/>
  <c r="AY294" s="1"/>
  <c r="AV973"/>
  <c r="AY973" s="1"/>
  <c r="AV969"/>
  <c r="AY969" s="1"/>
  <c r="AV957"/>
  <c r="AY957" s="1"/>
  <c r="AV926"/>
  <c r="AY926" s="1"/>
  <c r="AV921"/>
  <c r="AY921" s="1"/>
  <c r="AV906"/>
  <c r="AY906" s="1"/>
  <c r="AV897"/>
  <c r="AY897" s="1"/>
  <c r="AV889"/>
  <c r="AY889" s="1"/>
  <c r="AV850"/>
  <c r="AY850" s="1"/>
  <c r="AV846"/>
  <c r="AY846" s="1"/>
  <c r="AV841"/>
  <c r="AY841" s="1"/>
  <c r="AV822"/>
  <c r="AY822" s="1"/>
  <c r="AV813"/>
  <c r="AY813" s="1"/>
  <c r="AV802"/>
  <c r="AY802" s="1"/>
  <c r="AV781"/>
  <c r="AY781" s="1"/>
  <c r="AV755"/>
  <c r="AY755" s="1"/>
  <c r="AV747"/>
  <c r="AY747" s="1"/>
  <c r="AV734"/>
  <c r="AY734" s="1"/>
  <c r="AV726"/>
  <c r="AY726" s="1"/>
  <c r="AV666"/>
  <c r="AY666" s="1"/>
  <c r="AV663"/>
  <c r="AY663" s="1"/>
  <c r="AV655"/>
  <c r="AY655" s="1"/>
  <c r="AV652"/>
  <c r="AY652" s="1"/>
  <c r="AV649"/>
  <c r="AY649" s="1"/>
  <c r="AV641"/>
  <c r="AY641" s="1"/>
  <c r="AV633"/>
  <c r="AY633" s="1"/>
  <c r="AV618"/>
  <c r="AY618" s="1"/>
  <c r="AV614"/>
  <c r="AY614" s="1"/>
  <c r="AV610"/>
  <c r="AY610" s="1"/>
  <c r="AV602"/>
  <c r="AY602" s="1"/>
  <c r="AV586"/>
  <c r="AY586" s="1"/>
  <c r="AV582"/>
  <c r="AY582" s="1"/>
  <c r="AV575"/>
  <c r="AY575" s="1"/>
  <c r="AV566"/>
  <c r="AY566" s="1"/>
  <c r="AV559"/>
  <c r="AY559" s="1"/>
  <c r="AV551"/>
  <c r="AY551" s="1"/>
  <c r="AV523"/>
  <c r="AY523" s="1"/>
  <c r="AV511"/>
  <c r="AY511" s="1"/>
  <c r="AV486"/>
  <c r="AY486" s="1"/>
  <c r="AV467"/>
  <c r="AY467" s="1"/>
  <c r="AV447"/>
  <c r="AY447" s="1"/>
  <c r="AV418"/>
  <c r="AY418" s="1"/>
  <c r="AV370"/>
  <c r="AY370" s="1"/>
  <c r="AV346"/>
  <c r="AY346" s="1"/>
  <c r="AV303"/>
  <c r="AY303" s="1"/>
  <c r="AV287"/>
  <c r="AY287" s="1"/>
  <c r="AV274"/>
  <c r="AY274" s="1"/>
  <c r="AV261"/>
  <c r="AY261" s="1"/>
  <c r="AV258"/>
  <c r="AY258" s="1"/>
  <c r="AV255"/>
  <c r="AY255" s="1"/>
  <c r="AV233"/>
  <c r="AY233" s="1"/>
  <c r="AV223"/>
  <c r="AY223" s="1"/>
  <c r="AV217"/>
  <c r="AY217" s="1"/>
  <c r="AV216"/>
  <c r="AY216" s="1"/>
  <c r="AV210"/>
  <c r="AY210" s="1"/>
  <c r="AV207"/>
  <c r="AY207" s="1"/>
  <c r="AV204"/>
  <c r="AY204" s="1"/>
  <c r="AV201"/>
  <c r="AY201" s="1"/>
  <c r="AV191"/>
  <c r="AY191" s="1"/>
  <c r="AV188"/>
  <c r="AY188" s="1"/>
  <c r="AV184"/>
  <c r="AY184" s="1"/>
  <c r="AV172"/>
  <c r="AY172" s="1"/>
  <c r="AV168"/>
  <c r="AY168" s="1"/>
  <c r="AV159"/>
  <c r="AY159" s="1"/>
  <c r="AV142"/>
  <c r="AY142" s="1"/>
  <c r="AV139"/>
  <c r="AY139" s="1"/>
  <c r="AV129"/>
  <c r="AY129" s="1"/>
  <c r="AV126"/>
  <c r="AY126" s="1"/>
  <c r="AV113"/>
  <c r="AY113" s="1"/>
  <c r="AV110"/>
  <c r="AY110" s="1"/>
  <c r="AV97"/>
  <c r="AY97" s="1"/>
  <c r="AV96"/>
  <c r="AY96" s="1"/>
  <c r="AV94"/>
  <c r="AY94" s="1"/>
  <c r="AV92"/>
  <c r="AY92" s="1"/>
  <c r="AV87"/>
  <c r="AY87" s="1"/>
  <c r="AV86"/>
  <c r="AY86" s="1"/>
  <c r="AV84"/>
  <c r="AY84" s="1"/>
  <c r="AV83"/>
  <c r="AY83" s="1"/>
  <c r="AV79"/>
  <c r="AY79" s="1"/>
  <c r="AV64"/>
  <c r="AY64" s="1"/>
  <c r="AV60"/>
  <c r="AY60" s="1"/>
  <c r="AV979"/>
  <c r="AY979" s="1"/>
  <c r="AV967"/>
  <c r="AY967" s="1"/>
  <c r="AV948"/>
  <c r="AY948" s="1"/>
  <c r="AV943"/>
  <c r="AY943" s="1"/>
  <c r="AV931"/>
  <c r="AY931" s="1"/>
  <c r="AV927"/>
  <c r="AY927" s="1"/>
  <c r="AV915"/>
  <c r="AY915" s="1"/>
  <c r="AV907"/>
  <c r="AY907" s="1"/>
  <c r="AV892"/>
  <c r="AY892" s="1"/>
  <c r="AV887"/>
  <c r="AY887" s="1"/>
  <c r="AV884"/>
  <c r="AY884" s="1"/>
  <c r="AV880"/>
  <c r="AY880" s="1"/>
  <c r="AV876"/>
  <c r="AY876" s="1"/>
  <c r="AV871"/>
  <c r="AY871" s="1"/>
  <c r="AV867"/>
  <c r="AY867" s="1"/>
  <c r="AV852"/>
  <c r="AY852" s="1"/>
  <c r="AV848"/>
  <c r="AY848" s="1"/>
  <c r="AV843"/>
  <c r="AY843" s="1"/>
  <c r="AV840"/>
  <c r="AY840" s="1"/>
  <c r="AV832"/>
  <c r="AY832" s="1"/>
  <c r="AV811"/>
  <c r="AY811" s="1"/>
  <c r="AV807"/>
  <c r="AY807" s="1"/>
  <c r="AV799"/>
  <c r="AY799" s="1"/>
  <c r="AV791"/>
  <c r="AY791" s="1"/>
  <c r="AV783"/>
  <c r="AY783" s="1"/>
  <c r="AV775"/>
  <c r="AY775" s="1"/>
  <c r="AV767"/>
  <c r="AY767" s="1"/>
  <c r="AV759"/>
  <c r="AY759" s="1"/>
  <c r="AV752"/>
  <c r="AY752" s="1"/>
  <c r="AV737"/>
  <c r="AY737" s="1"/>
  <c r="AV701"/>
  <c r="AY701" s="1"/>
  <c r="AV697"/>
  <c r="AY697" s="1"/>
  <c r="AV616"/>
  <c r="AY616" s="1"/>
  <c r="AV593"/>
  <c r="AY593" s="1"/>
  <c r="AV528"/>
  <c r="AY528" s="1"/>
  <c r="AV492"/>
  <c r="AY492" s="1"/>
  <c r="AV489"/>
  <c r="AY489" s="1"/>
  <c r="AV457"/>
  <c r="AY457" s="1"/>
  <c r="AV444"/>
  <c r="AY444" s="1"/>
  <c r="AV436"/>
  <c r="AY436" s="1"/>
  <c r="AV428"/>
  <c r="AY428" s="1"/>
  <c r="AV405"/>
  <c r="AY405" s="1"/>
  <c r="AV400"/>
  <c r="AY400" s="1"/>
  <c r="AV389"/>
  <c r="AY389" s="1"/>
  <c r="AV385"/>
  <c r="AY385" s="1"/>
  <c r="AV345"/>
  <c r="AY345" s="1"/>
  <c r="AV269"/>
  <c r="AY269" s="1"/>
  <c r="AV266"/>
  <c r="AY266" s="1"/>
  <c r="AV256"/>
  <c r="AY256" s="1"/>
  <c r="AV250"/>
  <c r="AY250" s="1"/>
  <c r="AV248"/>
  <c r="AY248" s="1"/>
  <c r="AV235"/>
  <c r="AY235" s="1"/>
  <c r="AV229"/>
  <c r="AY229" s="1"/>
  <c r="AV205"/>
  <c r="AY205" s="1"/>
  <c r="AV202"/>
  <c r="AY202" s="1"/>
  <c r="AV177"/>
  <c r="AY177" s="1"/>
  <c r="AV174"/>
  <c r="AY174" s="1"/>
  <c r="AV170"/>
  <c r="AY170" s="1"/>
  <c r="AV161"/>
  <c r="AY161" s="1"/>
  <c r="AV157"/>
  <c r="AY157" s="1"/>
  <c r="AV153"/>
  <c r="AY153" s="1"/>
  <c r="AV150"/>
  <c r="AY150" s="1"/>
  <c r="AV141"/>
  <c r="AY141" s="1"/>
  <c r="AV101"/>
  <c r="AY101" s="1"/>
  <c r="AV73"/>
  <c r="AY73" s="1"/>
  <c r="AV58"/>
  <c r="AY58" s="1"/>
  <c r="AV42"/>
  <c r="AY42" s="1"/>
  <c r="AV10"/>
  <c r="AY10" s="1"/>
  <c r="AV36"/>
  <c r="AY36" s="1"/>
  <c r="AV57"/>
  <c r="AY57" s="1"/>
  <c r="AV53"/>
  <c r="AY53" s="1"/>
  <c r="AV49"/>
  <c r="AY49" s="1"/>
  <c r="AV41"/>
  <c r="AY41" s="1"/>
  <c r="AV37"/>
  <c r="AY37" s="1"/>
  <c r="AV33"/>
  <c r="AY33" s="1"/>
  <c r="AV25"/>
  <c r="AY25" s="1"/>
  <c r="AV21"/>
  <c r="AY21" s="1"/>
  <c r="AV17"/>
  <c r="AY17" s="1"/>
  <c r="AV9"/>
  <c r="AY9" s="1"/>
  <c r="AV5"/>
  <c r="AY5" s="1"/>
  <c r="C342"/>
  <c r="C343"/>
  <c r="C340"/>
  <c r="C309"/>
  <c r="C382"/>
  <c r="C383"/>
  <c r="C270"/>
  <c r="C371"/>
  <c r="D371" s="1"/>
  <c r="E371" s="1"/>
  <c r="C380"/>
  <c r="C224"/>
  <c r="C225"/>
  <c r="C226"/>
  <c r="C227"/>
  <c r="C228"/>
  <c r="C229"/>
  <c r="C234"/>
  <c r="C235"/>
  <c r="C236"/>
  <c r="C237"/>
  <c r="C238"/>
  <c r="C239"/>
  <c r="C281"/>
  <c r="D281" s="1"/>
  <c r="E281" s="1"/>
  <c r="C292"/>
  <c r="C293"/>
  <c r="C163"/>
  <c r="D163" s="1"/>
  <c r="E163" s="1"/>
  <c r="C165"/>
  <c r="D165" s="1"/>
  <c r="E165" s="1"/>
  <c r="C167"/>
  <c r="D167" s="1"/>
  <c r="E167" s="1"/>
  <c r="C169"/>
  <c r="D169" s="1"/>
  <c r="E169" s="1"/>
  <c r="C181"/>
  <c r="D181" s="1"/>
  <c r="E181" s="1"/>
  <c r="C209"/>
  <c r="C251"/>
  <c r="D251" s="1"/>
  <c r="E251" s="1"/>
  <c r="C271"/>
  <c r="D271" s="1"/>
  <c r="E271" s="1"/>
  <c r="C280"/>
  <c r="C282"/>
  <c r="C283"/>
  <c r="C324"/>
  <c r="C325"/>
  <c r="C326"/>
  <c r="C327"/>
  <c r="C328"/>
  <c r="C329"/>
  <c r="C335"/>
  <c r="C337"/>
  <c r="C339"/>
  <c r="C341"/>
  <c r="D341" s="1"/>
  <c r="E341" s="1"/>
  <c r="C381"/>
  <c r="D381" s="1"/>
  <c r="E381" s="1"/>
  <c r="C194"/>
  <c r="D194" s="1"/>
  <c r="E194" s="1"/>
  <c r="C195"/>
  <c r="D195" s="1"/>
  <c r="E195" s="1"/>
  <c r="C196"/>
  <c r="D196" s="1"/>
  <c r="E196" s="1"/>
  <c r="C197"/>
  <c r="D197" s="1"/>
  <c r="E197" s="1"/>
  <c r="C332"/>
  <c r="C352"/>
  <c r="C353"/>
  <c r="C370"/>
  <c r="C392"/>
  <c r="C393"/>
  <c r="C7"/>
  <c r="C23"/>
  <c r="C37"/>
  <c r="C62"/>
  <c r="C95"/>
  <c r="C231"/>
  <c r="D231" s="1"/>
  <c r="E231" s="1"/>
  <c r="C240"/>
  <c r="C305"/>
  <c r="C307"/>
  <c r="C330"/>
  <c r="C364"/>
  <c r="C6"/>
  <c r="C14"/>
  <c r="D14" s="1"/>
  <c r="E14" s="1"/>
  <c r="C16"/>
  <c r="D16" s="1"/>
  <c r="E16" s="1"/>
  <c r="C26"/>
  <c r="C29"/>
  <c r="C41"/>
  <c r="D41" s="1"/>
  <c r="E41" s="1"/>
  <c r="C43"/>
  <c r="C47"/>
  <c r="C51"/>
  <c r="D51" s="1"/>
  <c r="E51" s="1"/>
  <c r="C52"/>
  <c r="C53"/>
  <c r="C57"/>
  <c r="C59"/>
  <c r="C68"/>
  <c r="C80"/>
  <c r="C82"/>
  <c r="C86"/>
  <c r="C92"/>
  <c r="C98"/>
  <c r="C99"/>
  <c r="C117"/>
  <c r="D117" s="1"/>
  <c r="E117" s="1"/>
  <c r="C136"/>
  <c r="D136" s="1"/>
  <c r="E136" s="1"/>
  <c r="C200"/>
  <c r="C201"/>
  <c r="D201" s="1"/>
  <c r="E201" s="1"/>
  <c r="C210"/>
  <c r="D210" s="1"/>
  <c r="E210" s="1"/>
  <c r="C214"/>
  <c r="D214" s="1"/>
  <c r="E214" s="1"/>
  <c r="C215"/>
  <c r="D215" s="1"/>
  <c r="E215" s="1"/>
  <c r="C216"/>
  <c r="D216" s="1"/>
  <c r="E216" s="1"/>
  <c r="C217"/>
  <c r="D217" s="1"/>
  <c r="E217" s="1"/>
  <c r="C218"/>
  <c r="D218" s="1"/>
  <c r="E218" s="1"/>
  <c r="C221"/>
  <c r="D221" s="1"/>
  <c r="E221" s="1"/>
  <c r="C222"/>
  <c r="C257"/>
  <c r="C260"/>
  <c r="C261"/>
  <c r="D261" s="1"/>
  <c r="E261" s="1"/>
  <c r="C272"/>
  <c r="C273"/>
  <c r="C290"/>
  <c r="C291"/>
  <c r="D291" s="1"/>
  <c r="E291" s="1"/>
  <c r="C294"/>
  <c r="C302"/>
  <c r="C304"/>
  <c r="C306"/>
  <c r="C308"/>
  <c r="C350"/>
  <c r="C351"/>
  <c r="D351" s="1"/>
  <c r="E351" s="1"/>
  <c r="C354"/>
  <c r="C362"/>
  <c r="C363"/>
  <c r="C384"/>
  <c r="C400"/>
  <c r="C15"/>
  <c r="D15" s="1"/>
  <c r="E15" s="1"/>
  <c r="C27"/>
  <c r="C31"/>
  <c r="D31" s="1"/>
  <c r="E31" s="1"/>
  <c r="C32"/>
  <c r="C34"/>
  <c r="C60"/>
  <c r="C65"/>
  <c r="C154"/>
  <c r="D154" s="1"/>
  <c r="E154" s="1"/>
  <c r="C158"/>
  <c r="D158" s="1"/>
  <c r="E158" s="1"/>
  <c r="C303"/>
  <c r="C9"/>
  <c r="C17"/>
  <c r="D17" s="1"/>
  <c r="E17" s="1"/>
  <c r="C77"/>
  <c r="C203"/>
  <c r="C207"/>
  <c r="C230"/>
  <c r="C242"/>
  <c r="C264"/>
  <c r="C313"/>
  <c r="D313" s="1"/>
  <c r="E313" s="1"/>
  <c r="C374"/>
  <c r="C21"/>
  <c r="D21" s="1"/>
  <c r="E21" s="1"/>
  <c r="C35"/>
  <c r="C48"/>
  <c r="C76"/>
  <c r="C108"/>
  <c r="D108" s="1"/>
  <c r="E108" s="1"/>
  <c r="C161"/>
  <c r="D161" s="1"/>
  <c r="E161" s="1"/>
  <c r="C213"/>
  <c r="D213" s="1"/>
  <c r="E213" s="1"/>
  <c r="C274"/>
  <c r="C22"/>
  <c r="C36"/>
  <c r="C38"/>
  <c r="C49"/>
  <c r="C63"/>
  <c r="C74"/>
  <c r="C75"/>
  <c r="C79"/>
  <c r="C90"/>
  <c r="C125"/>
  <c r="D125" s="1"/>
  <c r="E125" s="1"/>
  <c r="C144"/>
  <c r="D144" s="1"/>
  <c r="E144" s="1"/>
  <c r="C148"/>
  <c r="D148" s="1"/>
  <c r="E148" s="1"/>
  <c r="C205"/>
  <c r="C241"/>
  <c r="D241" s="1"/>
  <c r="E241" s="1"/>
  <c r="C254"/>
  <c r="C8"/>
  <c r="C12"/>
  <c r="D12" s="1"/>
  <c r="E12" s="1"/>
  <c r="C18"/>
  <c r="D18" s="1"/>
  <c r="E18" s="1"/>
  <c r="C19"/>
  <c r="D19" s="1"/>
  <c r="E19" s="1"/>
  <c r="C28"/>
  <c r="C40"/>
  <c r="C44"/>
  <c r="C45"/>
  <c r="C50"/>
  <c r="C66"/>
  <c r="C83"/>
  <c r="C87"/>
  <c r="C89"/>
  <c r="C122"/>
  <c r="D122" s="1"/>
  <c r="E122" s="1"/>
  <c r="C130"/>
  <c r="D130" s="1"/>
  <c r="E130" s="1"/>
  <c r="C138"/>
  <c r="D138" s="1"/>
  <c r="E138" s="1"/>
  <c r="C145"/>
  <c r="D145" s="1"/>
  <c r="E145" s="1"/>
  <c r="C149"/>
  <c r="D149" s="1"/>
  <c r="E149" s="1"/>
  <c r="C182"/>
  <c r="D182" s="1"/>
  <c r="E182" s="1"/>
  <c r="C184"/>
  <c r="D184" s="1"/>
  <c r="E184" s="1"/>
  <c r="C186"/>
  <c r="D186" s="1"/>
  <c r="E186" s="1"/>
  <c r="C188"/>
  <c r="D188" s="1"/>
  <c r="E188" s="1"/>
  <c r="C190"/>
  <c r="D190" s="1"/>
  <c r="E190" s="1"/>
  <c r="C198"/>
  <c r="D198" s="1"/>
  <c r="E198" s="1"/>
  <c r="C199"/>
  <c r="D199" s="1"/>
  <c r="E199" s="1"/>
  <c r="C202"/>
  <c r="C204"/>
  <c r="C206"/>
  <c r="C208"/>
  <c r="C232"/>
  <c r="C244"/>
  <c r="C245"/>
  <c r="C246"/>
  <c r="C247"/>
  <c r="C248"/>
  <c r="C249"/>
  <c r="C250"/>
  <c r="C252"/>
  <c r="C255"/>
  <c r="C259"/>
  <c r="C262"/>
  <c r="C263"/>
  <c r="C284"/>
  <c r="C300"/>
  <c r="C301"/>
  <c r="D301" s="1"/>
  <c r="E301" s="1"/>
  <c r="C310"/>
  <c r="D310" s="1"/>
  <c r="E310" s="1"/>
  <c r="C314"/>
  <c r="D314" s="1"/>
  <c r="E314" s="1"/>
  <c r="C315"/>
  <c r="D315" s="1"/>
  <c r="E315" s="1"/>
  <c r="C316"/>
  <c r="D316" s="1"/>
  <c r="E316" s="1"/>
  <c r="C317"/>
  <c r="D317" s="1"/>
  <c r="E317" s="1"/>
  <c r="C318"/>
  <c r="D318" s="1"/>
  <c r="E318" s="1"/>
  <c r="C321"/>
  <c r="D321" s="1"/>
  <c r="E321" s="1"/>
  <c r="C322"/>
  <c r="C331"/>
  <c r="D331" s="1"/>
  <c r="E331" s="1"/>
  <c r="C334"/>
  <c r="C344"/>
  <c r="C360"/>
  <c r="C361"/>
  <c r="D361" s="1"/>
  <c r="E361" s="1"/>
  <c r="C372"/>
  <c r="C373"/>
  <c r="C390"/>
  <c r="C391"/>
  <c r="D391" s="1"/>
  <c r="E391" s="1"/>
  <c r="C394"/>
  <c r="C94"/>
  <c r="C54"/>
  <c r="C5"/>
  <c r="C67"/>
  <c r="C25"/>
  <c r="C129"/>
  <c r="D129" s="1"/>
  <c r="E129" s="1"/>
  <c r="C30"/>
  <c r="C42"/>
  <c r="C64"/>
  <c r="C85"/>
  <c r="C100"/>
  <c r="D100" s="1"/>
  <c r="E100" s="1"/>
  <c r="C123"/>
  <c r="D123" s="1"/>
  <c r="E123" s="1"/>
  <c r="C131"/>
  <c r="D131" s="1"/>
  <c r="E131" s="1"/>
  <c r="C56"/>
  <c r="C93"/>
  <c r="C134"/>
  <c r="D134" s="1"/>
  <c r="E134" s="1"/>
  <c r="C33"/>
  <c r="C46"/>
  <c r="C58"/>
  <c r="C72"/>
  <c r="C96"/>
  <c r="C127"/>
  <c r="D127" s="1"/>
  <c r="E127" s="1"/>
  <c r="C132"/>
  <c r="D132" s="1"/>
  <c r="E132" s="1"/>
  <c r="C140"/>
  <c r="D140" s="1"/>
  <c r="E140" s="1"/>
  <c r="C4"/>
  <c r="C24"/>
  <c r="C55"/>
  <c r="C70"/>
  <c r="C71"/>
  <c r="D71" s="1"/>
  <c r="E71" s="1"/>
  <c r="C73"/>
  <c r="C78"/>
  <c r="C84"/>
  <c r="C88"/>
  <c r="C91"/>
  <c r="D91" s="1"/>
  <c r="E91" s="1"/>
  <c r="C97"/>
  <c r="C103"/>
  <c r="D103" s="1"/>
  <c r="E103" s="1"/>
  <c r="C105"/>
  <c r="D105" s="1"/>
  <c r="E105" s="1"/>
  <c r="C107"/>
  <c r="D107" s="1"/>
  <c r="E107" s="1"/>
  <c r="C109"/>
  <c r="D109" s="1"/>
  <c r="E109" s="1"/>
  <c r="C111"/>
  <c r="D111" s="1"/>
  <c r="E111" s="1"/>
  <c r="C112"/>
  <c r="D112" s="1"/>
  <c r="E112" s="1"/>
  <c r="C114"/>
  <c r="D114" s="1"/>
  <c r="E114" s="1"/>
  <c r="C116"/>
  <c r="D116" s="1"/>
  <c r="E116" s="1"/>
  <c r="C118"/>
  <c r="D118" s="1"/>
  <c r="E118" s="1"/>
  <c r="C120"/>
  <c r="D120" s="1"/>
  <c r="E120" s="1"/>
  <c r="C11"/>
  <c r="D11" s="1"/>
  <c r="E11" s="1"/>
  <c r="C143"/>
  <c r="D143" s="1"/>
  <c r="E143" s="1"/>
  <c r="C147"/>
  <c r="D147" s="1"/>
  <c r="E147" s="1"/>
  <c r="C151"/>
  <c r="D151" s="1"/>
  <c r="E151" s="1"/>
  <c r="C152"/>
  <c r="D152" s="1"/>
  <c r="E152" s="1"/>
  <c r="C156"/>
  <c r="D156" s="1"/>
  <c r="E156" s="1"/>
  <c r="C160"/>
  <c r="D160" s="1"/>
  <c r="E160" s="1"/>
  <c r="C20"/>
  <c r="C39"/>
  <c r="C69"/>
  <c r="C101"/>
  <c r="D101" s="1"/>
  <c r="E101" s="1"/>
  <c r="C102"/>
  <c r="D102" s="1"/>
  <c r="E102" s="1"/>
  <c r="C106"/>
  <c r="D106" s="1"/>
  <c r="E106" s="1"/>
  <c r="C110"/>
  <c r="D110" s="1"/>
  <c r="E110" s="1"/>
  <c r="C115"/>
  <c r="D115" s="1"/>
  <c r="E115" s="1"/>
  <c r="C119"/>
  <c r="D119" s="1"/>
  <c r="E119" s="1"/>
  <c r="C124"/>
  <c r="D124" s="1"/>
  <c r="E124" s="1"/>
  <c r="C128"/>
  <c r="D128" s="1"/>
  <c r="E128" s="1"/>
  <c r="C133"/>
  <c r="D133" s="1"/>
  <c r="E133" s="1"/>
  <c r="C137"/>
  <c r="D137" s="1"/>
  <c r="E137" s="1"/>
  <c r="C141"/>
  <c r="D141" s="1"/>
  <c r="E141" s="1"/>
  <c r="C142"/>
  <c r="D142" s="1"/>
  <c r="E142" s="1"/>
  <c r="C146"/>
  <c r="D146" s="1"/>
  <c r="E146" s="1"/>
  <c r="C150"/>
  <c r="D150" s="1"/>
  <c r="E150" s="1"/>
  <c r="C155"/>
  <c r="D155" s="1"/>
  <c r="E155" s="1"/>
  <c r="C159"/>
  <c r="D159" s="1"/>
  <c r="E159" s="1"/>
  <c r="C164"/>
  <c r="D164" s="1"/>
  <c r="E164" s="1"/>
  <c r="C168"/>
  <c r="D168" s="1"/>
  <c r="E168" s="1"/>
  <c r="C183"/>
  <c r="D183" s="1"/>
  <c r="E183" s="1"/>
  <c r="C187"/>
  <c r="D187" s="1"/>
  <c r="E187" s="1"/>
  <c r="C191"/>
  <c r="D191" s="1"/>
  <c r="E191" s="1"/>
  <c r="C192"/>
  <c r="D192" s="1"/>
  <c r="E192" s="1"/>
  <c r="C212"/>
  <c r="D212" s="1"/>
  <c r="E212" s="1"/>
  <c r="C253"/>
  <c r="C256"/>
  <c r="C265"/>
  <c r="C266"/>
  <c r="C267"/>
  <c r="C268"/>
  <c r="C279"/>
  <c r="C285"/>
  <c r="C286"/>
  <c r="C287"/>
  <c r="C288"/>
  <c r="C299"/>
  <c r="C333"/>
  <c r="C336"/>
  <c r="C345"/>
  <c r="C346"/>
  <c r="C347"/>
  <c r="C348"/>
  <c r="C359"/>
  <c r="C365"/>
  <c r="C366"/>
  <c r="C367"/>
  <c r="C368"/>
  <c r="C379"/>
  <c r="C385"/>
  <c r="C386"/>
  <c r="C387"/>
  <c r="C388"/>
  <c r="C399"/>
  <c r="C211"/>
  <c r="D211" s="1"/>
  <c r="E211" s="1"/>
  <c r="C219"/>
  <c r="D219" s="1"/>
  <c r="E219" s="1"/>
  <c r="C220"/>
  <c r="C223"/>
  <c r="C312"/>
  <c r="D312" s="1"/>
  <c r="E312" s="1"/>
  <c r="C10"/>
  <c r="D10" s="1"/>
  <c r="E10" s="1"/>
  <c r="C13"/>
  <c r="D13" s="1"/>
  <c r="E13" s="1"/>
  <c r="C61"/>
  <c r="D61" s="1"/>
  <c r="E61" s="1"/>
  <c r="C81"/>
  <c r="D81" s="1"/>
  <c r="E81" s="1"/>
  <c r="C104"/>
  <c r="D104" s="1"/>
  <c r="E104" s="1"/>
  <c r="C113"/>
  <c r="D113" s="1"/>
  <c r="E113" s="1"/>
  <c r="C121"/>
  <c r="D121" s="1"/>
  <c r="E121" s="1"/>
  <c r="C126"/>
  <c r="D126" s="1"/>
  <c r="E126" s="1"/>
  <c r="C135"/>
  <c r="D135" s="1"/>
  <c r="E135" s="1"/>
  <c r="C139"/>
  <c r="D139" s="1"/>
  <c r="E139" s="1"/>
  <c r="C153"/>
  <c r="D153" s="1"/>
  <c r="E153" s="1"/>
  <c r="C157"/>
  <c r="D157" s="1"/>
  <c r="E157" s="1"/>
  <c r="C162"/>
  <c r="D162" s="1"/>
  <c r="E162" s="1"/>
  <c r="C166"/>
  <c r="D166" s="1"/>
  <c r="E166" s="1"/>
  <c r="C170"/>
  <c r="D170" s="1"/>
  <c r="E170" s="1"/>
  <c r="C171"/>
  <c r="D171" s="1"/>
  <c r="E171" s="1"/>
  <c r="C172"/>
  <c r="D172" s="1"/>
  <c r="E172" s="1"/>
  <c r="C173"/>
  <c r="D173" s="1"/>
  <c r="E173" s="1"/>
  <c r="C174"/>
  <c r="D174" s="1"/>
  <c r="E174" s="1"/>
  <c r="C175"/>
  <c r="D175" s="1"/>
  <c r="E175" s="1"/>
  <c r="C176"/>
  <c r="D176" s="1"/>
  <c r="E176" s="1"/>
  <c r="C177"/>
  <c r="D177" s="1"/>
  <c r="E177" s="1"/>
  <c r="C178"/>
  <c r="D178" s="1"/>
  <c r="E178" s="1"/>
  <c r="C179"/>
  <c r="D179" s="1"/>
  <c r="E179" s="1"/>
  <c r="C180"/>
  <c r="D180" s="1"/>
  <c r="E180" s="1"/>
  <c r="C185"/>
  <c r="D185" s="1"/>
  <c r="E185" s="1"/>
  <c r="C189"/>
  <c r="D189" s="1"/>
  <c r="E189" s="1"/>
  <c r="C193"/>
  <c r="D193" s="1"/>
  <c r="E193" s="1"/>
  <c r="C243"/>
  <c r="C269"/>
  <c r="C275"/>
  <c r="C276"/>
  <c r="C277"/>
  <c r="C278"/>
  <c r="C289"/>
  <c r="C295"/>
  <c r="C296"/>
  <c r="C297"/>
  <c r="C298"/>
  <c r="C311"/>
  <c r="D311" s="1"/>
  <c r="E311" s="1"/>
  <c r="C319"/>
  <c r="D319" s="1"/>
  <c r="E319" s="1"/>
  <c r="C320"/>
  <c r="C323"/>
  <c r="C349"/>
  <c r="C355"/>
  <c r="C356"/>
  <c r="C357"/>
  <c r="C358"/>
  <c r="C369"/>
  <c r="C375"/>
  <c r="C376"/>
  <c r="C377"/>
  <c r="C378"/>
  <c r="C389"/>
  <c r="C395"/>
  <c r="C396"/>
  <c r="C397"/>
  <c r="C398"/>
  <c r="C233"/>
  <c r="C258"/>
  <c r="C338"/>
  <c r="AV3"/>
  <c r="AX3" l="1"/>
  <c r="AY3" s="1"/>
  <c r="B7" i="31"/>
  <c r="AZ12" i="24" l="1"/>
  <c r="M198" i="14"/>
  <c r="L198"/>
  <c r="K198"/>
  <c r="J198"/>
  <c r="H198"/>
  <c r="G198"/>
  <c r="F198"/>
  <c r="E198"/>
  <c r="D198"/>
  <c r="C198"/>
  <c r="AZ8" i="24" l="1"/>
  <c r="AZ6"/>
  <c r="AZ3"/>
  <c r="AZ5"/>
  <c r="AZ11"/>
  <c r="AZ7"/>
  <c r="AZ4"/>
  <c r="AZ9"/>
  <c r="AZ10"/>
  <c r="AZ1" l="1"/>
  <c r="AE1" i="33" s="1"/>
  <c r="G1" i="24" l="1"/>
  <c r="G5"/>
  <c r="G6"/>
  <c r="G7"/>
  <c r="G8"/>
  <c r="G19"/>
  <c r="G21"/>
  <c r="G22"/>
  <c r="G23"/>
  <c r="G24"/>
  <c r="G25"/>
  <c r="G26"/>
  <c r="G27"/>
  <c r="G28"/>
  <c r="G29"/>
  <c r="G31"/>
  <c r="G32"/>
  <c r="G33"/>
  <c r="G34"/>
  <c r="G35"/>
  <c r="G36"/>
  <c r="G37"/>
  <c r="G38"/>
  <c r="G39"/>
  <c r="G41"/>
  <c r="G42"/>
  <c r="G43"/>
  <c r="G44"/>
  <c r="G45"/>
  <c r="G46"/>
  <c r="G47"/>
  <c r="G48"/>
  <c r="G49"/>
  <c r="G51"/>
  <c r="G52"/>
  <c r="G53"/>
  <c r="G54"/>
  <c r="G55"/>
  <c r="G56"/>
  <c r="G57"/>
  <c r="G58"/>
  <c r="G59"/>
  <c r="G61"/>
  <c r="G62"/>
  <c r="G63"/>
  <c r="G64"/>
  <c r="G65"/>
  <c r="G66"/>
  <c r="G67"/>
  <c r="G68"/>
  <c r="G69"/>
  <c r="G71"/>
  <c r="G72"/>
  <c r="G73"/>
  <c r="G74"/>
  <c r="G75"/>
  <c r="G76"/>
  <c r="G77"/>
  <c r="G78"/>
  <c r="G79"/>
  <c r="G81"/>
  <c r="G82"/>
  <c r="G83"/>
  <c r="G84"/>
  <c r="G85"/>
  <c r="G86"/>
  <c r="G87"/>
  <c r="G88"/>
  <c r="G89"/>
  <c r="G91"/>
  <c r="G92"/>
  <c r="G93"/>
  <c r="G94"/>
  <c r="G95"/>
  <c r="G96"/>
  <c r="G97"/>
  <c r="G98"/>
  <c r="G199"/>
  <c r="G201"/>
  <c r="G202"/>
  <c r="G203"/>
  <c r="G204"/>
  <c r="G205"/>
  <c r="G206"/>
  <c r="G207"/>
  <c r="G208"/>
  <c r="G219"/>
  <c r="G221"/>
  <c r="G222"/>
  <c r="G223"/>
  <c r="G224"/>
  <c r="G225"/>
  <c r="G226"/>
  <c r="G227"/>
  <c r="G228"/>
  <c r="G229"/>
  <c r="G231"/>
  <c r="G232"/>
  <c r="G233"/>
  <c r="G234"/>
  <c r="G235"/>
  <c r="G236"/>
  <c r="G237"/>
  <c r="G238"/>
  <c r="G239"/>
  <c r="G241"/>
  <c r="G242"/>
  <c r="G243"/>
  <c r="G244"/>
  <c r="G245"/>
  <c r="G246"/>
  <c r="G247"/>
  <c r="G248"/>
  <c r="G249"/>
  <c r="G251"/>
  <c r="G252"/>
  <c r="G253"/>
  <c r="G254"/>
  <c r="G255"/>
  <c r="G256"/>
  <c r="G257"/>
  <c r="G258"/>
  <c r="G259"/>
  <c r="G261"/>
  <c r="G262"/>
  <c r="G263"/>
  <c r="G264"/>
  <c r="G265"/>
  <c r="G266"/>
  <c r="G267"/>
  <c r="G268"/>
  <c r="G269"/>
  <c r="G271"/>
  <c r="G272"/>
  <c r="G273"/>
  <c r="G274"/>
  <c r="G275"/>
  <c r="G276"/>
  <c r="G277"/>
  <c r="G278"/>
  <c r="G279"/>
  <c r="G281"/>
  <c r="G282"/>
  <c r="G283"/>
  <c r="G284"/>
  <c r="G285"/>
  <c r="G286"/>
  <c r="G287"/>
  <c r="G288"/>
  <c r="G289"/>
  <c r="G291"/>
  <c r="G292"/>
  <c r="G293"/>
  <c r="G294"/>
  <c r="G295"/>
  <c r="G296"/>
  <c r="G297"/>
  <c r="G298"/>
  <c r="G299"/>
  <c r="G301"/>
  <c r="G302"/>
  <c r="G303"/>
  <c r="G304"/>
  <c r="G305"/>
  <c r="G306"/>
  <c r="G307"/>
  <c r="G308"/>
  <c r="G319"/>
  <c r="G321"/>
  <c r="G322"/>
  <c r="G323"/>
  <c r="G324"/>
  <c r="G325"/>
  <c r="G326"/>
  <c r="G327"/>
  <c r="G328"/>
  <c r="G329"/>
  <c r="G331"/>
  <c r="G332"/>
  <c r="G333"/>
  <c r="G334"/>
  <c r="G335"/>
  <c r="G336"/>
  <c r="G337"/>
  <c r="G338"/>
  <c r="G339"/>
  <c r="G341"/>
  <c r="G342"/>
  <c r="G343"/>
  <c r="G344"/>
  <c r="G345"/>
  <c r="G346"/>
  <c r="G347"/>
  <c r="G348"/>
  <c r="G349"/>
  <c r="G351"/>
  <c r="G352"/>
  <c r="G353"/>
  <c r="G354"/>
  <c r="G355"/>
  <c r="G356"/>
  <c r="G357"/>
  <c r="G358"/>
  <c r="G359"/>
  <c r="G361"/>
  <c r="G362"/>
  <c r="G363"/>
  <c r="G364"/>
  <c r="G365"/>
  <c r="G366"/>
  <c r="G367"/>
  <c r="G368"/>
  <c r="G369"/>
  <c r="G371"/>
  <c r="G372"/>
  <c r="G373"/>
  <c r="G374"/>
  <c r="G375"/>
  <c r="G376"/>
  <c r="G377"/>
  <c r="G378"/>
  <c r="G379"/>
  <c r="G381"/>
  <c r="G382"/>
  <c r="G383"/>
  <c r="G384"/>
  <c r="G385"/>
  <c r="G386"/>
  <c r="G387"/>
  <c r="G388"/>
  <c r="G389"/>
  <c r="G391"/>
  <c r="G392"/>
  <c r="G393"/>
  <c r="G394"/>
  <c r="G395"/>
  <c r="G396"/>
  <c r="G397"/>
  <c r="G398"/>
  <c r="G399"/>
  <c r="G4"/>
  <c r="S110" i="33" l="1"/>
  <c r="AL110" s="1"/>
  <c r="AA110"/>
  <c r="AD110"/>
  <c r="S111"/>
  <c r="AL111" s="1"/>
  <c r="AA111"/>
  <c r="AD111"/>
  <c r="S112"/>
  <c r="AL112" s="1"/>
  <c r="AA112"/>
  <c r="AD112"/>
  <c r="B55" i="31"/>
  <c r="B56"/>
  <c r="L197" i="14"/>
  <c r="K197"/>
  <c r="J197"/>
  <c r="H197"/>
  <c r="G197"/>
  <c r="E197"/>
  <c r="D197"/>
  <c r="C197"/>
  <c r="L196"/>
  <c r="K196"/>
  <c r="J196"/>
  <c r="H196"/>
  <c r="G196"/>
  <c r="E196"/>
  <c r="D196"/>
  <c r="C196"/>
  <c r="L195"/>
  <c r="K195"/>
  <c r="J195"/>
  <c r="H195"/>
  <c r="G195"/>
  <c r="E195"/>
  <c r="D195"/>
  <c r="C195"/>
  <c r="AB112" i="33" l="1"/>
  <c r="AB111"/>
  <c r="AB110"/>
  <c r="B302" i="8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301"/>
  <c r="A6" i="35" l="1"/>
  <c r="H5" i="24" s="1"/>
  <c r="I5" s="1"/>
  <c r="B6" i="35"/>
  <c r="C6"/>
  <c r="D6"/>
  <c r="A7"/>
  <c r="H6" i="24" s="1"/>
  <c r="I6" s="1"/>
  <c r="B7" i="35"/>
  <c r="C7"/>
  <c r="D7"/>
  <c r="A8"/>
  <c r="H7" i="24" s="1"/>
  <c r="I7" s="1"/>
  <c r="B8" i="35"/>
  <c r="C8"/>
  <c r="D8"/>
  <c r="A9"/>
  <c r="H8" i="24" s="1"/>
  <c r="I8" s="1"/>
  <c r="B9" i="35"/>
  <c r="C9"/>
  <c r="D9"/>
  <c r="A10"/>
  <c r="H9" i="24" s="1"/>
  <c r="I9" s="1"/>
  <c r="B10" i="35"/>
  <c r="C10"/>
  <c r="D10"/>
  <c r="K9" i="24" s="1"/>
  <c r="A11" i="35"/>
  <c r="H10" i="24" s="1"/>
  <c r="B11" i="35"/>
  <c r="C11"/>
  <c r="D11"/>
  <c r="K10" i="24" s="1"/>
  <c r="A12" i="35"/>
  <c r="H11" i="24" s="1"/>
  <c r="B12" i="35"/>
  <c r="C12"/>
  <c r="D12"/>
  <c r="K11" i="24" s="1"/>
  <c r="A13" i="35"/>
  <c r="H12" i="24" s="1"/>
  <c r="B13" i="35"/>
  <c r="C13"/>
  <c r="D13"/>
  <c r="K12" i="24" s="1"/>
  <c r="A14" i="35"/>
  <c r="H13" i="24" s="1"/>
  <c r="B14" i="35"/>
  <c r="C14"/>
  <c r="D14"/>
  <c r="K13" i="24" s="1"/>
  <c r="A15" i="35"/>
  <c r="H14" i="24" s="1"/>
  <c r="B15" i="35"/>
  <c r="C15"/>
  <c r="D15"/>
  <c r="K14" i="24" s="1"/>
  <c r="A16" i="35"/>
  <c r="H15" i="24" s="1"/>
  <c r="I15" s="1"/>
  <c r="J15" s="1"/>
  <c r="O15" s="1"/>
  <c r="B16" i="35"/>
  <c r="C16"/>
  <c r="D16"/>
  <c r="A17"/>
  <c r="H16" i="24" s="1"/>
  <c r="I16" s="1"/>
  <c r="J16" s="1"/>
  <c r="O16" s="1"/>
  <c r="B17" i="35"/>
  <c r="C17"/>
  <c r="D17"/>
  <c r="K16" i="24" s="1"/>
  <c r="A18" i="35"/>
  <c r="H17" i="24" s="1"/>
  <c r="B18" i="35"/>
  <c r="C18"/>
  <c r="D18"/>
  <c r="K17" i="24" s="1"/>
  <c r="A19" i="35"/>
  <c r="H18" i="24" s="1"/>
  <c r="I18" s="1"/>
  <c r="J18" s="1"/>
  <c r="O18" s="1"/>
  <c r="B19" i="35"/>
  <c r="C19"/>
  <c r="D19"/>
  <c r="K18" i="24" s="1"/>
  <c r="A20" i="35"/>
  <c r="H19" i="24" s="1"/>
  <c r="B20" i="35"/>
  <c r="C20"/>
  <c r="D20"/>
  <c r="A21"/>
  <c r="H20" i="24" s="1"/>
  <c r="I20" s="1"/>
  <c r="B21" i="35"/>
  <c r="C21"/>
  <c r="D21"/>
  <c r="A22"/>
  <c r="H21" i="24" s="1"/>
  <c r="I21" s="1"/>
  <c r="J21" s="1"/>
  <c r="O21" s="1"/>
  <c r="B22" i="35"/>
  <c r="C22"/>
  <c r="D22"/>
  <c r="A23"/>
  <c r="H22" i="24" s="1"/>
  <c r="I22" s="1"/>
  <c r="B23" i="35"/>
  <c r="C23"/>
  <c r="D23"/>
  <c r="A24"/>
  <c r="H23" i="24" s="1"/>
  <c r="I23" s="1"/>
  <c r="B24" i="35"/>
  <c r="C24"/>
  <c r="D24"/>
  <c r="A25"/>
  <c r="H24" i="24" s="1"/>
  <c r="I24" s="1"/>
  <c r="B25" i="35"/>
  <c r="C25"/>
  <c r="D25"/>
  <c r="A26"/>
  <c r="H25" i="24" s="1"/>
  <c r="I25" s="1"/>
  <c r="B26" i="35"/>
  <c r="C26"/>
  <c r="D26"/>
  <c r="A27"/>
  <c r="H26" i="24" s="1"/>
  <c r="I26" s="1"/>
  <c r="B27" i="35"/>
  <c r="C27"/>
  <c r="D27"/>
  <c r="A28"/>
  <c r="H27" i="24" s="1"/>
  <c r="I27" s="1"/>
  <c r="B28" i="35"/>
  <c r="C28"/>
  <c r="D28"/>
  <c r="A29"/>
  <c r="H28" i="24" s="1"/>
  <c r="I28" s="1"/>
  <c r="B29" i="35"/>
  <c r="C29"/>
  <c r="D29"/>
  <c r="A30"/>
  <c r="H29" i="24" s="1"/>
  <c r="I29" s="1"/>
  <c r="B30" i="35"/>
  <c r="C30"/>
  <c r="D30"/>
  <c r="A31"/>
  <c r="H30" i="24" s="1"/>
  <c r="I30" s="1"/>
  <c r="B31" i="35"/>
  <c r="C31"/>
  <c r="D31"/>
  <c r="A32"/>
  <c r="H31" i="24" s="1"/>
  <c r="B32" i="35"/>
  <c r="C32"/>
  <c r="D32"/>
  <c r="A33"/>
  <c r="H32" i="24" s="1"/>
  <c r="I32" s="1"/>
  <c r="B33" i="35"/>
  <c r="C33"/>
  <c r="D33"/>
  <c r="A34"/>
  <c r="H33" i="24" s="1"/>
  <c r="I33" s="1"/>
  <c r="B34" i="35"/>
  <c r="C34"/>
  <c r="D34"/>
  <c r="A35"/>
  <c r="H34" i="24" s="1"/>
  <c r="I34" s="1"/>
  <c r="B35" i="35"/>
  <c r="C35"/>
  <c r="D35"/>
  <c r="A36"/>
  <c r="H35" i="24" s="1"/>
  <c r="I35" s="1"/>
  <c r="B36" i="35"/>
  <c r="C36"/>
  <c r="D36"/>
  <c r="A37"/>
  <c r="H36" i="24" s="1"/>
  <c r="I36" s="1"/>
  <c r="B37" i="35"/>
  <c r="C37"/>
  <c r="D37"/>
  <c r="A38"/>
  <c r="H37" i="24" s="1"/>
  <c r="I37" s="1"/>
  <c r="B38" i="35"/>
  <c r="C38"/>
  <c r="D38"/>
  <c r="A39"/>
  <c r="H38" i="24" s="1"/>
  <c r="I38" s="1"/>
  <c r="B39" i="35"/>
  <c r="C39"/>
  <c r="D39"/>
  <c r="A40"/>
  <c r="H39" i="24" s="1"/>
  <c r="I39" s="1"/>
  <c r="B40" i="35"/>
  <c r="C40"/>
  <c r="D40"/>
  <c r="A41"/>
  <c r="H40" i="24" s="1"/>
  <c r="I40" s="1"/>
  <c r="B41" i="35"/>
  <c r="C41"/>
  <c r="D41"/>
  <c r="A42"/>
  <c r="H41" i="24" s="1"/>
  <c r="I41" s="1"/>
  <c r="J41" s="1"/>
  <c r="O41" s="1"/>
  <c r="B42" i="35"/>
  <c r="C42"/>
  <c r="D42"/>
  <c r="A43"/>
  <c r="H42" i="24" s="1"/>
  <c r="I42" s="1"/>
  <c r="B43" i="35"/>
  <c r="C43"/>
  <c r="D43"/>
  <c r="A44"/>
  <c r="H43" i="24" s="1"/>
  <c r="I43" s="1"/>
  <c r="B44" i="35"/>
  <c r="C44"/>
  <c r="D44"/>
  <c r="A45"/>
  <c r="H44" i="24" s="1"/>
  <c r="I44" s="1"/>
  <c r="B45" i="35"/>
  <c r="C45"/>
  <c r="D45"/>
  <c r="A46"/>
  <c r="H45" i="24" s="1"/>
  <c r="I45" s="1"/>
  <c r="B46" i="35"/>
  <c r="C46"/>
  <c r="D46"/>
  <c r="A47"/>
  <c r="H46" i="24" s="1"/>
  <c r="I46" s="1"/>
  <c r="B47" i="35"/>
  <c r="C47"/>
  <c r="D47"/>
  <c r="A48"/>
  <c r="H47" i="24" s="1"/>
  <c r="I47" s="1"/>
  <c r="B48" i="35"/>
  <c r="C48"/>
  <c r="D48"/>
  <c r="A49"/>
  <c r="H48" i="24" s="1"/>
  <c r="I48" s="1"/>
  <c r="B49" i="35"/>
  <c r="C49"/>
  <c r="D49"/>
  <c r="A50"/>
  <c r="H49" i="24" s="1"/>
  <c r="I49" s="1"/>
  <c r="B50" i="35"/>
  <c r="C50"/>
  <c r="D50"/>
  <c r="A51"/>
  <c r="H50" i="24" s="1"/>
  <c r="I50" s="1"/>
  <c r="B51" i="35"/>
  <c r="C51"/>
  <c r="D51"/>
  <c r="A52"/>
  <c r="H51" i="24" s="1"/>
  <c r="B52" i="35"/>
  <c r="C52"/>
  <c r="D52"/>
  <c r="A53"/>
  <c r="H52" i="24" s="1"/>
  <c r="I52" s="1"/>
  <c r="B53" i="35"/>
  <c r="C53"/>
  <c r="D53"/>
  <c r="A54"/>
  <c r="H53" i="24" s="1"/>
  <c r="I53" s="1"/>
  <c r="B54" i="35"/>
  <c r="C54"/>
  <c r="D54"/>
  <c r="A55"/>
  <c r="H54" i="24" s="1"/>
  <c r="I54" s="1"/>
  <c r="B55" i="35"/>
  <c r="C55"/>
  <c r="D55"/>
  <c r="A56"/>
  <c r="H55" i="24" s="1"/>
  <c r="I55" s="1"/>
  <c r="B56" i="35"/>
  <c r="C56"/>
  <c r="D56"/>
  <c r="A57"/>
  <c r="H56" i="24" s="1"/>
  <c r="I56" s="1"/>
  <c r="B57" i="35"/>
  <c r="C57"/>
  <c r="D57"/>
  <c r="A58"/>
  <c r="H57" i="24" s="1"/>
  <c r="I57" s="1"/>
  <c r="B58" i="35"/>
  <c r="C58"/>
  <c r="D58"/>
  <c r="A59"/>
  <c r="H58" i="24" s="1"/>
  <c r="I58" s="1"/>
  <c r="B59" i="35"/>
  <c r="C59"/>
  <c r="D59"/>
  <c r="A60"/>
  <c r="H59" i="24" s="1"/>
  <c r="I59" s="1"/>
  <c r="B60" i="35"/>
  <c r="C60"/>
  <c r="D60"/>
  <c r="A61"/>
  <c r="H60" i="24" s="1"/>
  <c r="I60" s="1"/>
  <c r="B61" i="35"/>
  <c r="C61"/>
  <c r="D61"/>
  <c r="A62"/>
  <c r="H61" i="24" s="1"/>
  <c r="I61" s="1"/>
  <c r="J61" s="1"/>
  <c r="O61" s="1"/>
  <c r="B62" i="35"/>
  <c r="C62"/>
  <c r="D62"/>
  <c r="A63"/>
  <c r="H62" i="24" s="1"/>
  <c r="I62" s="1"/>
  <c r="B63" i="35"/>
  <c r="C63"/>
  <c r="D63"/>
  <c r="A64"/>
  <c r="H63" i="24" s="1"/>
  <c r="I63" s="1"/>
  <c r="B64" i="35"/>
  <c r="C64"/>
  <c r="D64"/>
  <c r="A65"/>
  <c r="H64" i="24" s="1"/>
  <c r="I64" s="1"/>
  <c r="B65" i="35"/>
  <c r="C65"/>
  <c r="D65"/>
  <c r="A66"/>
  <c r="H65" i="24" s="1"/>
  <c r="I65" s="1"/>
  <c r="B66" i="35"/>
  <c r="C66"/>
  <c r="D66"/>
  <c r="A67"/>
  <c r="H66" i="24" s="1"/>
  <c r="I66" s="1"/>
  <c r="B67" i="35"/>
  <c r="C67"/>
  <c r="D67"/>
  <c r="A68"/>
  <c r="H67" i="24" s="1"/>
  <c r="I67" s="1"/>
  <c r="B68" i="35"/>
  <c r="C68"/>
  <c r="D68"/>
  <c r="A69"/>
  <c r="H68" i="24" s="1"/>
  <c r="I68" s="1"/>
  <c r="B69" i="35"/>
  <c r="C69"/>
  <c r="D69"/>
  <c r="A70"/>
  <c r="H69" i="24" s="1"/>
  <c r="I69" s="1"/>
  <c r="B70" i="35"/>
  <c r="C70"/>
  <c r="D70"/>
  <c r="A71"/>
  <c r="H70" i="24" s="1"/>
  <c r="I70" s="1"/>
  <c r="B71" i="35"/>
  <c r="C71"/>
  <c r="D71"/>
  <c r="A72"/>
  <c r="H71" i="24" s="1"/>
  <c r="B72" i="35"/>
  <c r="C72"/>
  <c r="D72"/>
  <c r="A73"/>
  <c r="H72" i="24" s="1"/>
  <c r="I72" s="1"/>
  <c r="B73" i="35"/>
  <c r="C73"/>
  <c r="D73"/>
  <c r="A74"/>
  <c r="H73" i="24" s="1"/>
  <c r="I73" s="1"/>
  <c r="B74" i="35"/>
  <c r="C74"/>
  <c r="D74"/>
  <c r="A75"/>
  <c r="H74" i="24" s="1"/>
  <c r="I74" s="1"/>
  <c r="B75" i="35"/>
  <c r="C75"/>
  <c r="D75"/>
  <c r="A76"/>
  <c r="H75" i="24" s="1"/>
  <c r="I75" s="1"/>
  <c r="B76" i="35"/>
  <c r="C76"/>
  <c r="D76"/>
  <c r="A77"/>
  <c r="H76" i="24" s="1"/>
  <c r="I76" s="1"/>
  <c r="B77" i="35"/>
  <c r="C77"/>
  <c r="D77"/>
  <c r="A78"/>
  <c r="H77" i="24" s="1"/>
  <c r="I77" s="1"/>
  <c r="B78" i="35"/>
  <c r="C78"/>
  <c r="D78"/>
  <c r="A79"/>
  <c r="H78" i="24" s="1"/>
  <c r="I78" s="1"/>
  <c r="B79" i="35"/>
  <c r="C79"/>
  <c r="D79"/>
  <c r="A80"/>
  <c r="H79" i="24" s="1"/>
  <c r="I79" s="1"/>
  <c r="B80" i="35"/>
  <c r="C80"/>
  <c r="D80"/>
  <c r="A81"/>
  <c r="H80" i="24" s="1"/>
  <c r="I80" s="1"/>
  <c r="B81" i="35"/>
  <c r="C81"/>
  <c r="D81"/>
  <c r="A82"/>
  <c r="H81" i="24" s="1"/>
  <c r="I81" s="1"/>
  <c r="J81" s="1"/>
  <c r="O81" s="1"/>
  <c r="B82" i="35"/>
  <c r="C82"/>
  <c r="D82"/>
  <c r="A83"/>
  <c r="H82" i="24" s="1"/>
  <c r="I82" s="1"/>
  <c r="B83" i="35"/>
  <c r="C83"/>
  <c r="D83"/>
  <c r="A84"/>
  <c r="H83" i="24" s="1"/>
  <c r="I83" s="1"/>
  <c r="B84" i="35"/>
  <c r="C84"/>
  <c r="D84"/>
  <c r="A85"/>
  <c r="H84" i="24" s="1"/>
  <c r="I84" s="1"/>
  <c r="B85" i="35"/>
  <c r="C85"/>
  <c r="D85"/>
  <c r="A86"/>
  <c r="H85" i="24" s="1"/>
  <c r="I85" s="1"/>
  <c r="B86" i="35"/>
  <c r="C86"/>
  <c r="D86"/>
  <c r="A87"/>
  <c r="H86" i="24" s="1"/>
  <c r="I86" s="1"/>
  <c r="B87" i="35"/>
  <c r="C87"/>
  <c r="D87"/>
  <c r="A88"/>
  <c r="H87" i="24" s="1"/>
  <c r="I87" s="1"/>
  <c r="B88" i="35"/>
  <c r="C88"/>
  <c r="D88"/>
  <c r="A89"/>
  <c r="H88" i="24" s="1"/>
  <c r="I88" s="1"/>
  <c r="B89" i="35"/>
  <c r="C89"/>
  <c r="D89"/>
  <c r="A90"/>
  <c r="H89" i="24" s="1"/>
  <c r="I89" s="1"/>
  <c r="B90" i="35"/>
  <c r="C90"/>
  <c r="D90"/>
  <c r="A91"/>
  <c r="H90" i="24" s="1"/>
  <c r="I90" s="1"/>
  <c r="B91" i="35"/>
  <c r="C91"/>
  <c r="D91"/>
  <c r="A92"/>
  <c r="H91" i="24" s="1"/>
  <c r="B92" i="35"/>
  <c r="C92"/>
  <c r="D92"/>
  <c r="A93"/>
  <c r="H92" i="24" s="1"/>
  <c r="I92" s="1"/>
  <c r="B93" i="35"/>
  <c r="C93"/>
  <c r="D93"/>
  <c r="A94"/>
  <c r="H93" i="24" s="1"/>
  <c r="I93" s="1"/>
  <c r="B94" i="35"/>
  <c r="C94"/>
  <c r="D94"/>
  <c r="A95"/>
  <c r="H94" i="24" s="1"/>
  <c r="I94" s="1"/>
  <c r="B95" i="35"/>
  <c r="C95"/>
  <c r="D95"/>
  <c r="A96"/>
  <c r="H95" i="24" s="1"/>
  <c r="I95" s="1"/>
  <c r="B96" i="35"/>
  <c r="C96"/>
  <c r="D96"/>
  <c r="A97"/>
  <c r="H96" i="24" s="1"/>
  <c r="I96" s="1"/>
  <c r="B97" i="35"/>
  <c r="C97"/>
  <c r="D97"/>
  <c r="A98"/>
  <c r="H97" i="24" s="1"/>
  <c r="I97" s="1"/>
  <c r="B98" i="35"/>
  <c r="C98"/>
  <c r="D98"/>
  <c r="A99"/>
  <c r="H98" i="24" s="1"/>
  <c r="I98" s="1"/>
  <c r="B99" i="35"/>
  <c r="C99"/>
  <c r="D99"/>
  <c r="A100"/>
  <c r="H99" i="24" s="1"/>
  <c r="I99" s="1"/>
  <c r="B100" i="35"/>
  <c r="C100"/>
  <c r="D100"/>
  <c r="A101"/>
  <c r="H100" i="24" s="1"/>
  <c r="I100" s="1"/>
  <c r="J100" s="1"/>
  <c r="O100" s="1"/>
  <c r="B101" i="35"/>
  <c r="C101"/>
  <c r="D101"/>
  <c r="A102"/>
  <c r="H101" i="24" s="1"/>
  <c r="B102" i="35"/>
  <c r="C102"/>
  <c r="D102"/>
  <c r="A103"/>
  <c r="H102" i="24" s="1"/>
  <c r="B103" i="35"/>
  <c r="C103"/>
  <c r="D103"/>
  <c r="A104"/>
  <c r="H103" i="24" s="1"/>
  <c r="I103" s="1"/>
  <c r="J103" s="1"/>
  <c r="O103" s="1"/>
  <c r="B104" i="35"/>
  <c r="C104"/>
  <c r="D104"/>
  <c r="A105"/>
  <c r="H104" i="24" s="1"/>
  <c r="B105" i="35"/>
  <c r="C105"/>
  <c r="D105"/>
  <c r="A106"/>
  <c r="H105" i="24" s="1"/>
  <c r="I105" s="1"/>
  <c r="J105" s="1"/>
  <c r="O105" s="1"/>
  <c r="B106" i="35"/>
  <c r="C106"/>
  <c r="D106"/>
  <c r="A107"/>
  <c r="H106" i="24" s="1"/>
  <c r="I106" s="1"/>
  <c r="J106" s="1"/>
  <c r="O106" s="1"/>
  <c r="B107" i="35"/>
  <c r="C107"/>
  <c r="D107"/>
  <c r="A108"/>
  <c r="H107" i="24" s="1"/>
  <c r="I107" s="1"/>
  <c r="J107" s="1"/>
  <c r="O107" s="1"/>
  <c r="B108" i="35"/>
  <c r="C108"/>
  <c r="D108"/>
  <c r="A109"/>
  <c r="H108" i="24" s="1"/>
  <c r="B109" i="35"/>
  <c r="C109"/>
  <c r="D109"/>
  <c r="A110"/>
  <c r="H109" i="24" s="1"/>
  <c r="B110" i="35"/>
  <c r="C110"/>
  <c r="D110"/>
  <c r="A111"/>
  <c r="H110" i="24" s="1"/>
  <c r="I110" s="1"/>
  <c r="J110" s="1"/>
  <c r="O110" s="1"/>
  <c r="B111" i="35"/>
  <c r="C111"/>
  <c r="D111"/>
  <c r="A112"/>
  <c r="H111" i="24" s="1"/>
  <c r="I111" s="1"/>
  <c r="J111" s="1"/>
  <c r="O111" s="1"/>
  <c r="B112" i="35"/>
  <c r="C112"/>
  <c r="D112"/>
  <c r="A113"/>
  <c r="H112" i="24" s="1"/>
  <c r="I112" s="1"/>
  <c r="J112" s="1"/>
  <c r="O112" s="1"/>
  <c r="B113" i="35"/>
  <c r="C113"/>
  <c r="D113"/>
  <c r="A114"/>
  <c r="H113" i="24" s="1"/>
  <c r="B114" i="35"/>
  <c r="C114"/>
  <c r="D114"/>
  <c r="A115"/>
  <c r="H114" i="24" s="1"/>
  <c r="B115" i="35"/>
  <c r="C115"/>
  <c r="D115"/>
  <c r="A116"/>
  <c r="H115" i="24" s="1"/>
  <c r="I115" s="1"/>
  <c r="J115" s="1"/>
  <c r="O115" s="1"/>
  <c r="B116" i="35"/>
  <c r="C116"/>
  <c r="D116"/>
  <c r="A117"/>
  <c r="H116" i="24" s="1"/>
  <c r="I116" s="1"/>
  <c r="J116" s="1"/>
  <c r="O116" s="1"/>
  <c r="B117" i="35"/>
  <c r="C117"/>
  <c r="D117"/>
  <c r="A118"/>
  <c r="H117" i="24" s="1"/>
  <c r="B118" i="35"/>
  <c r="C118"/>
  <c r="D118"/>
  <c r="A119"/>
  <c r="H118" i="24" s="1"/>
  <c r="B119" i="35"/>
  <c r="C119"/>
  <c r="D119"/>
  <c r="A120"/>
  <c r="H119" i="24" s="1"/>
  <c r="I119" s="1"/>
  <c r="J119" s="1"/>
  <c r="O119" s="1"/>
  <c r="B120" i="35"/>
  <c r="C120"/>
  <c r="D120"/>
  <c r="A121"/>
  <c r="H120" i="24" s="1"/>
  <c r="I120" s="1"/>
  <c r="J120" s="1"/>
  <c r="O120" s="1"/>
  <c r="B121" i="35"/>
  <c r="C121"/>
  <c r="D121"/>
  <c r="A122"/>
  <c r="H121" i="24" s="1"/>
  <c r="B122" i="35"/>
  <c r="C122"/>
  <c r="D122"/>
  <c r="A123"/>
  <c r="H122" i="24" s="1"/>
  <c r="B123" i="35"/>
  <c r="C123"/>
  <c r="D123"/>
  <c r="A124"/>
  <c r="H123" i="24" s="1"/>
  <c r="B124" i="35"/>
  <c r="C124"/>
  <c r="D124"/>
  <c r="A125"/>
  <c r="H124" i="24" s="1"/>
  <c r="I124" s="1"/>
  <c r="J124" s="1"/>
  <c r="O124" s="1"/>
  <c r="B125" i="35"/>
  <c r="C125"/>
  <c r="D125"/>
  <c r="A126"/>
  <c r="H125" i="24" s="1"/>
  <c r="I125" s="1"/>
  <c r="J125" s="1"/>
  <c r="O125" s="1"/>
  <c r="B126" i="35"/>
  <c r="C126"/>
  <c r="D126"/>
  <c r="A127"/>
  <c r="H126" i="24" s="1"/>
  <c r="B127" i="35"/>
  <c r="C127"/>
  <c r="D127"/>
  <c r="A128"/>
  <c r="H127" i="24" s="1"/>
  <c r="B128" i="35"/>
  <c r="C128"/>
  <c r="D128"/>
  <c r="A129"/>
  <c r="H128" i="24" s="1"/>
  <c r="I128" s="1"/>
  <c r="J128" s="1"/>
  <c r="O128" s="1"/>
  <c r="B129" i="35"/>
  <c r="C129"/>
  <c r="D129"/>
  <c r="A130"/>
  <c r="H129" i="24" s="1"/>
  <c r="I129" s="1"/>
  <c r="J129" s="1"/>
  <c r="O129" s="1"/>
  <c r="B130" i="35"/>
  <c r="C130"/>
  <c r="D130"/>
  <c r="A131"/>
  <c r="H130" i="24" s="1"/>
  <c r="B131" i="35"/>
  <c r="C131"/>
  <c r="D131"/>
  <c r="A132"/>
  <c r="H131" i="24" s="1"/>
  <c r="B132" i="35"/>
  <c r="C132"/>
  <c r="D132"/>
  <c r="A133"/>
  <c r="H132" i="24" s="1"/>
  <c r="B133" i="35"/>
  <c r="C133"/>
  <c r="D133"/>
  <c r="A134"/>
  <c r="H133" i="24" s="1"/>
  <c r="I133" s="1"/>
  <c r="J133" s="1"/>
  <c r="O133" s="1"/>
  <c r="B134" i="35"/>
  <c r="C134"/>
  <c r="D134"/>
  <c r="A135"/>
  <c r="H134" i="24" s="1"/>
  <c r="I134" s="1"/>
  <c r="J134" s="1"/>
  <c r="O134" s="1"/>
  <c r="B135" i="35"/>
  <c r="C135"/>
  <c r="D135"/>
  <c r="A136"/>
  <c r="H135" i="24" s="1"/>
  <c r="B136" i="35"/>
  <c r="C136"/>
  <c r="D136"/>
  <c r="K135" i="24" s="1"/>
  <c r="A137" i="35"/>
  <c r="H136" i="24" s="1"/>
  <c r="B137" i="35"/>
  <c r="C137"/>
  <c r="D137"/>
  <c r="K136" i="24" s="1"/>
  <c r="A138" i="35"/>
  <c r="H137" i="24" s="1"/>
  <c r="I137" s="1"/>
  <c r="J137" s="1"/>
  <c r="O137" s="1"/>
  <c r="B138" i="35"/>
  <c r="C138"/>
  <c r="D138"/>
  <c r="K137" i="24" s="1"/>
  <c r="A139" i="35"/>
  <c r="H138" i="24" s="1"/>
  <c r="I138" s="1"/>
  <c r="J138" s="1"/>
  <c r="O138" s="1"/>
  <c r="B139" i="35"/>
  <c r="C139"/>
  <c r="D139"/>
  <c r="K138" i="24" s="1"/>
  <c r="A140" i="35"/>
  <c r="H139" i="24" s="1"/>
  <c r="B140" i="35"/>
  <c r="C140"/>
  <c r="D140"/>
  <c r="A141"/>
  <c r="H140" i="24" s="1"/>
  <c r="B141" i="35"/>
  <c r="C141"/>
  <c r="D141"/>
  <c r="K140" i="24" s="1"/>
  <c r="A142" i="35"/>
  <c r="H141" i="24" s="1"/>
  <c r="I141" s="1"/>
  <c r="J141" s="1"/>
  <c r="O141" s="1"/>
  <c r="B142" i="35"/>
  <c r="C142"/>
  <c r="D142"/>
  <c r="K141" i="24" s="1"/>
  <c r="A143" i="35"/>
  <c r="H142" i="24" s="1"/>
  <c r="I142" s="1"/>
  <c r="J142" s="1"/>
  <c r="O142" s="1"/>
  <c r="B143" i="35"/>
  <c r="C143"/>
  <c r="D143"/>
  <c r="K142" i="24" s="1"/>
  <c r="A144" i="35"/>
  <c r="H143" i="24" s="1"/>
  <c r="I143" s="1"/>
  <c r="J143" s="1"/>
  <c r="O143" s="1"/>
  <c r="B144" i="35"/>
  <c r="C144"/>
  <c r="D144"/>
  <c r="K143" i="24" s="1"/>
  <c r="A145" i="35"/>
  <c r="H144" i="24" s="1"/>
  <c r="B145" i="35"/>
  <c r="C145"/>
  <c r="D145"/>
  <c r="K144" i="24" s="1"/>
  <c r="A146" i="35"/>
  <c r="H145" i="24" s="1"/>
  <c r="I145" s="1"/>
  <c r="J145" s="1"/>
  <c r="O145" s="1"/>
  <c r="B146" i="35"/>
  <c r="C146"/>
  <c r="D146"/>
  <c r="K145" i="24" s="1"/>
  <c r="A147" i="35"/>
  <c r="H146" i="24" s="1"/>
  <c r="I146" s="1"/>
  <c r="J146" s="1"/>
  <c r="O146" s="1"/>
  <c r="B147" i="35"/>
  <c r="C147"/>
  <c r="D147"/>
  <c r="K146" i="24" s="1"/>
  <c r="A148" i="35"/>
  <c r="H147" i="24" s="1"/>
  <c r="I147" s="1"/>
  <c r="J147" s="1"/>
  <c r="O147" s="1"/>
  <c r="B148" i="35"/>
  <c r="C148"/>
  <c r="D148"/>
  <c r="K147" i="24" s="1"/>
  <c r="A149" i="35"/>
  <c r="H148" i="24" s="1"/>
  <c r="B149" i="35"/>
  <c r="C149"/>
  <c r="D149"/>
  <c r="K148" i="24" s="1"/>
  <c r="A150" i="35"/>
  <c r="H149" i="24" s="1"/>
  <c r="I149" s="1"/>
  <c r="J149" s="1"/>
  <c r="O149" s="1"/>
  <c r="B150" i="35"/>
  <c r="C150"/>
  <c r="D150"/>
  <c r="K149" i="24" s="1"/>
  <c r="A151" i="35"/>
  <c r="H150" i="24" s="1"/>
  <c r="I150" s="1"/>
  <c r="J150" s="1"/>
  <c r="O150" s="1"/>
  <c r="B151" i="35"/>
  <c r="C151"/>
  <c r="D151"/>
  <c r="K150" i="24" s="1"/>
  <c r="A152" i="35"/>
  <c r="H151" i="24" s="1"/>
  <c r="I151" s="1"/>
  <c r="J151" s="1"/>
  <c r="O151" s="1"/>
  <c r="B152" i="35"/>
  <c r="C152"/>
  <c r="D152"/>
  <c r="K151" i="24" s="1"/>
  <c r="A153" i="35"/>
  <c r="H152" i="24" s="1"/>
  <c r="I152" s="1"/>
  <c r="J152" s="1"/>
  <c r="O152" s="1"/>
  <c r="B153" i="35"/>
  <c r="C153"/>
  <c r="D153"/>
  <c r="K152" i="24" s="1"/>
  <c r="A154" i="35"/>
  <c r="H153" i="24" s="1"/>
  <c r="B154" i="35"/>
  <c r="C154"/>
  <c r="D154"/>
  <c r="K153" i="24" s="1"/>
  <c r="A155" i="35"/>
  <c r="H154" i="24" s="1"/>
  <c r="I154" s="1"/>
  <c r="J154" s="1"/>
  <c r="O154" s="1"/>
  <c r="B155" i="35"/>
  <c r="C155"/>
  <c r="D155"/>
  <c r="K154" i="24" s="1"/>
  <c r="A156" i="35"/>
  <c r="H155" i="24" s="1"/>
  <c r="I155" s="1"/>
  <c r="J155" s="1"/>
  <c r="O155" s="1"/>
  <c r="B156" i="35"/>
  <c r="C156"/>
  <c r="D156"/>
  <c r="K155" i="24" s="1"/>
  <c r="A157" i="35"/>
  <c r="H156" i="24" s="1"/>
  <c r="I156" s="1"/>
  <c r="J156" s="1"/>
  <c r="O156" s="1"/>
  <c r="B157" i="35"/>
  <c r="C157"/>
  <c r="D157"/>
  <c r="K156" i="24" s="1"/>
  <c r="A158" i="35"/>
  <c r="H157" i="24" s="1"/>
  <c r="B158" i="35"/>
  <c r="C158"/>
  <c r="D158"/>
  <c r="K157" i="24" s="1"/>
  <c r="A159" i="35"/>
  <c r="H158" i="24" s="1"/>
  <c r="I158" s="1"/>
  <c r="J158" s="1"/>
  <c r="O158" s="1"/>
  <c r="B159" i="35"/>
  <c r="C159"/>
  <c r="D159"/>
  <c r="K158" i="24" s="1"/>
  <c r="A160" i="35"/>
  <c r="H159" i="24" s="1"/>
  <c r="I159" s="1"/>
  <c r="J159" s="1"/>
  <c r="O159" s="1"/>
  <c r="B160" i="35"/>
  <c r="C160"/>
  <c r="D160"/>
  <c r="K159" i="24" s="1"/>
  <c r="A161" i="35"/>
  <c r="H160" i="24" s="1"/>
  <c r="I160" s="1"/>
  <c r="J160" s="1"/>
  <c r="O160" s="1"/>
  <c r="B161" i="35"/>
  <c r="C161"/>
  <c r="D161"/>
  <c r="K160" i="24" s="1"/>
  <c r="A162" i="35"/>
  <c r="H161" i="24" s="1"/>
  <c r="B162" i="35"/>
  <c r="C162"/>
  <c r="D162"/>
  <c r="K161" i="24" s="1"/>
  <c r="A163" i="35"/>
  <c r="H162" i="24" s="1"/>
  <c r="B163" i="35"/>
  <c r="C163"/>
  <c r="D163"/>
  <c r="K162" i="24" s="1"/>
  <c r="A164" i="35"/>
  <c r="H163" i="24" s="1"/>
  <c r="I163" s="1"/>
  <c r="J163" s="1"/>
  <c r="O163" s="1"/>
  <c r="B164" i="35"/>
  <c r="C164"/>
  <c r="D164"/>
  <c r="K163" i="24" s="1"/>
  <c r="A165" i="35"/>
  <c r="H164" i="24" s="1"/>
  <c r="I164" s="1"/>
  <c r="J164" s="1"/>
  <c r="O164" s="1"/>
  <c r="B165" i="35"/>
  <c r="C165"/>
  <c r="D165"/>
  <c r="K164" i="24" s="1"/>
  <c r="A166" i="35"/>
  <c r="H165" i="24" s="1"/>
  <c r="I165" s="1"/>
  <c r="J165" s="1"/>
  <c r="O165" s="1"/>
  <c r="B166" i="35"/>
  <c r="C166"/>
  <c r="D166"/>
  <c r="K165" i="24" s="1"/>
  <c r="A167" i="35"/>
  <c r="H166" i="24" s="1"/>
  <c r="B167" i="35"/>
  <c r="C167"/>
  <c r="D167"/>
  <c r="K166" i="24" s="1"/>
  <c r="A168" i="35"/>
  <c r="H167" i="24" s="1"/>
  <c r="I167" s="1"/>
  <c r="J167" s="1"/>
  <c r="O167" s="1"/>
  <c r="B168" i="35"/>
  <c r="C168"/>
  <c r="D168"/>
  <c r="K167" i="24" s="1"/>
  <c r="A169" i="35"/>
  <c r="H168" i="24" s="1"/>
  <c r="I168" s="1"/>
  <c r="J168" s="1"/>
  <c r="O168" s="1"/>
  <c r="B169" i="35"/>
  <c r="C169"/>
  <c r="D169"/>
  <c r="K168" i="24" s="1"/>
  <c r="A170" i="35"/>
  <c r="H169" i="24" s="1"/>
  <c r="I169" s="1"/>
  <c r="J169" s="1"/>
  <c r="O169" s="1"/>
  <c r="B170" i="35"/>
  <c r="C170"/>
  <c r="D170"/>
  <c r="K169" i="24" s="1"/>
  <c r="A171" i="35"/>
  <c r="H170" i="24" s="1"/>
  <c r="B171" i="35"/>
  <c r="C171"/>
  <c r="D171"/>
  <c r="K170" i="24" s="1"/>
  <c r="A172" i="35"/>
  <c r="H171" i="24" s="1"/>
  <c r="B172" i="35"/>
  <c r="C172"/>
  <c r="D172"/>
  <c r="K171" i="24" s="1"/>
  <c r="A173" i="35"/>
  <c r="H172" i="24" s="1"/>
  <c r="B173" i="35"/>
  <c r="C173"/>
  <c r="D173"/>
  <c r="K172" i="24" s="1"/>
  <c r="A174" i="35"/>
  <c r="H173" i="24" s="1"/>
  <c r="B174" i="35"/>
  <c r="C174"/>
  <c r="D174"/>
  <c r="K173" i="24" s="1"/>
  <c r="A175" i="35"/>
  <c r="H174" i="24" s="1"/>
  <c r="B175" i="35"/>
  <c r="C175"/>
  <c r="D175"/>
  <c r="K174" i="24" s="1"/>
  <c r="A176" i="35"/>
  <c r="H175" i="24" s="1"/>
  <c r="B176" i="35"/>
  <c r="C176"/>
  <c r="D176"/>
  <c r="K175" i="24" s="1"/>
  <c r="A177" i="35"/>
  <c r="H176" i="24" s="1"/>
  <c r="B177" i="35"/>
  <c r="C177"/>
  <c r="D177"/>
  <c r="K176" i="24" s="1"/>
  <c r="A178" i="35"/>
  <c r="H177" i="24" s="1"/>
  <c r="B178" i="35"/>
  <c r="C178"/>
  <c r="D178"/>
  <c r="K177" i="24" s="1"/>
  <c r="A179" i="35"/>
  <c r="H178" i="24" s="1"/>
  <c r="B179" i="35"/>
  <c r="C179"/>
  <c r="D179"/>
  <c r="K178" i="24" s="1"/>
  <c r="A180" i="35"/>
  <c r="H179" i="24" s="1"/>
  <c r="B180" i="35"/>
  <c r="C180"/>
  <c r="D180"/>
  <c r="K179" i="24" s="1"/>
  <c r="A181" i="35"/>
  <c r="H180" i="24" s="1"/>
  <c r="B181" i="35"/>
  <c r="C181"/>
  <c r="D181"/>
  <c r="K180" i="24" s="1"/>
  <c r="A182" i="35"/>
  <c r="H181" i="24" s="1"/>
  <c r="I181" s="1"/>
  <c r="J181" s="1"/>
  <c r="O181" s="1"/>
  <c r="B182" i="35"/>
  <c r="C182"/>
  <c r="D182"/>
  <c r="K181" i="24" s="1"/>
  <c r="A183" i="35"/>
  <c r="H182" i="24" s="1"/>
  <c r="I182" s="1"/>
  <c r="J182" s="1"/>
  <c r="O182" s="1"/>
  <c r="B183" i="35"/>
  <c r="C183"/>
  <c r="D183"/>
  <c r="K182" i="24" s="1"/>
  <c r="A184" i="35"/>
  <c r="H183" i="24" s="1"/>
  <c r="I183" s="1"/>
  <c r="J183" s="1"/>
  <c r="O183" s="1"/>
  <c r="B184" i="35"/>
  <c r="C184"/>
  <c r="D184"/>
  <c r="K183" i="24" s="1"/>
  <c r="A185" i="35"/>
  <c r="H184" i="24" s="1"/>
  <c r="I184" s="1"/>
  <c r="J184" s="1"/>
  <c r="O184" s="1"/>
  <c r="B185" i="35"/>
  <c r="C185"/>
  <c r="D185"/>
  <c r="K184" i="24" s="1"/>
  <c r="A186" i="35"/>
  <c r="H185" i="24" s="1"/>
  <c r="B186" i="35"/>
  <c r="C186"/>
  <c r="D186"/>
  <c r="K185" i="24" s="1"/>
  <c r="A187" i="35"/>
  <c r="H186" i="24" s="1"/>
  <c r="I186" s="1"/>
  <c r="J186" s="1"/>
  <c r="O186" s="1"/>
  <c r="B187" i="35"/>
  <c r="C187"/>
  <c r="D187"/>
  <c r="K186" i="24" s="1"/>
  <c r="A188" i="35"/>
  <c r="H187" i="24" s="1"/>
  <c r="I187" s="1"/>
  <c r="J187" s="1"/>
  <c r="O187" s="1"/>
  <c r="B188" i="35"/>
  <c r="C188"/>
  <c r="D188"/>
  <c r="K187" i="24" s="1"/>
  <c r="A189" i="35"/>
  <c r="H188" i="24" s="1"/>
  <c r="I188" s="1"/>
  <c r="J188" s="1"/>
  <c r="O188" s="1"/>
  <c r="B189" i="35"/>
  <c r="C189"/>
  <c r="D189"/>
  <c r="K188" i="24" s="1"/>
  <c r="A190" i="35"/>
  <c r="H189" i="24" s="1"/>
  <c r="B190" i="35"/>
  <c r="C190"/>
  <c r="D190"/>
  <c r="K189" i="24" s="1"/>
  <c r="A191" i="35"/>
  <c r="H190" i="24" s="1"/>
  <c r="I190" s="1"/>
  <c r="J190" s="1"/>
  <c r="O190" s="1"/>
  <c r="B191" i="35"/>
  <c r="C191"/>
  <c r="D191"/>
  <c r="K190" i="24" s="1"/>
  <c r="A192" i="35"/>
  <c r="H191" i="24" s="1"/>
  <c r="I191" s="1"/>
  <c r="J191" s="1"/>
  <c r="O191" s="1"/>
  <c r="B192" i="35"/>
  <c r="C192"/>
  <c r="D192"/>
  <c r="K191" i="24" s="1"/>
  <c r="A193" i="35"/>
  <c r="H192" i="24" s="1"/>
  <c r="I192" s="1"/>
  <c r="J192" s="1"/>
  <c r="O192" s="1"/>
  <c r="B193" i="35"/>
  <c r="C193"/>
  <c r="D193"/>
  <c r="K192" i="24" s="1"/>
  <c r="A194" i="35"/>
  <c r="H193" i="24" s="1"/>
  <c r="B194" i="35"/>
  <c r="C194"/>
  <c r="D194"/>
  <c r="K193" i="24" s="1"/>
  <c r="A195" i="35"/>
  <c r="H194" i="24" s="1"/>
  <c r="I194" s="1"/>
  <c r="J194" s="1"/>
  <c r="O194" s="1"/>
  <c r="B195" i="35"/>
  <c r="C195"/>
  <c r="D195"/>
  <c r="K194" i="24" s="1"/>
  <c r="A196" i="35"/>
  <c r="H195" i="24" s="1"/>
  <c r="I195" s="1"/>
  <c r="J195" s="1"/>
  <c r="O195" s="1"/>
  <c r="B196" i="35"/>
  <c r="C196"/>
  <c r="D196"/>
  <c r="K195" i="24" s="1"/>
  <c r="A197" i="35"/>
  <c r="H196" i="24" s="1"/>
  <c r="I196" s="1"/>
  <c r="J196" s="1"/>
  <c r="O196" s="1"/>
  <c r="B197" i="35"/>
  <c r="C197"/>
  <c r="D197"/>
  <c r="K196" i="24" s="1"/>
  <c r="A198" i="35"/>
  <c r="H197" i="24" s="1"/>
  <c r="I197" s="1"/>
  <c r="J197" s="1"/>
  <c r="O197" s="1"/>
  <c r="B198" i="35"/>
  <c r="C198"/>
  <c r="D198"/>
  <c r="K197" i="24" s="1"/>
  <c r="A199" i="35"/>
  <c r="H198" i="24" s="1"/>
  <c r="I198" s="1"/>
  <c r="J198" s="1"/>
  <c r="O198" s="1"/>
  <c r="B199" i="35"/>
  <c r="C199"/>
  <c r="D199"/>
  <c r="K198" i="24" s="1"/>
  <c r="A200" i="35"/>
  <c r="H199" i="24" s="1"/>
  <c r="I199" s="1"/>
  <c r="J199" s="1"/>
  <c r="O199" s="1"/>
  <c r="B200" i="35"/>
  <c r="C200"/>
  <c r="D200"/>
  <c r="A201"/>
  <c r="H200" i="24" s="1"/>
  <c r="I200" s="1"/>
  <c r="B201" i="35"/>
  <c r="C201"/>
  <c r="D201"/>
  <c r="K200" i="24" s="1"/>
  <c r="A202" i="35"/>
  <c r="H201" i="24" s="1"/>
  <c r="B202" i="35"/>
  <c r="C202"/>
  <c r="D202"/>
  <c r="A203"/>
  <c r="H202" i="24" s="1"/>
  <c r="I202" s="1"/>
  <c r="B203" i="35"/>
  <c r="C203"/>
  <c r="D203"/>
  <c r="A204"/>
  <c r="H203" i="24" s="1"/>
  <c r="I203" s="1"/>
  <c r="B204" i="35"/>
  <c r="C204"/>
  <c r="D204"/>
  <c r="A205"/>
  <c r="H204" i="24" s="1"/>
  <c r="I204" s="1"/>
  <c r="B205" i="35"/>
  <c r="C205"/>
  <c r="D205"/>
  <c r="A206"/>
  <c r="H205" i="24" s="1"/>
  <c r="I205" s="1"/>
  <c r="B206" i="35"/>
  <c r="C206"/>
  <c r="D206"/>
  <c r="A207"/>
  <c r="H206" i="24" s="1"/>
  <c r="I206" s="1"/>
  <c r="B207" i="35"/>
  <c r="C207"/>
  <c r="D207"/>
  <c r="A208"/>
  <c r="H207" i="24" s="1"/>
  <c r="I207" s="1"/>
  <c r="B208" i="35"/>
  <c r="C208"/>
  <c r="D208"/>
  <c r="A209"/>
  <c r="H208" i="24" s="1"/>
  <c r="I208" s="1"/>
  <c r="B209" i="35"/>
  <c r="C209"/>
  <c r="D209"/>
  <c r="A210"/>
  <c r="H209" i="24" s="1"/>
  <c r="I209" s="1"/>
  <c r="B210" i="35"/>
  <c r="C210"/>
  <c r="D210"/>
  <c r="K209" i="24" s="1"/>
  <c r="A211" i="35"/>
  <c r="H210" i="24" s="1"/>
  <c r="B211" i="35"/>
  <c r="C211"/>
  <c r="D211"/>
  <c r="K210" i="24" s="1"/>
  <c r="A212" i="35"/>
  <c r="H211" i="24" s="1"/>
  <c r="B212" i="35"/>
  <c r="C212"/>
  <c r="D212"/>
  <c r="K211" i="24" s="1"/>
  <c r="A213" i="35"/>
  <c r="H212" i="24" s="1"/>
  <c r="B213" i="35"/>
  <c r="C213"/>
  <c r="D213"/>
  <c r="K212" i="24" s="1"/>
  <c r="A214" i="35"/>
  <c r="H213" i="24" s="1"/>
  <c r="I213" s="1"/>
  <c r="J213" s="1"/>
  <c r="O213" s="1"/>
  <c r="B214" i="35"/>
  <c r="C214"/>
  <c r="D214"/>
  <c r="K213" i="24" s="1"/>
  <c r="A215" i="35"/>
  <c r="H214" i="24" s="1"/>
  <c r="I214" s="1"/>
  <c r="J214" s="1"/>
  <c r="O214" s="1"/>
  <c r="B215" i="35"/>
  <c r="C215"/>
  <c r="D215"/>
  <c r="K214" i="24" s="1"/>
  <c r="A216" i="35"/>
  <c r="H215" i="24" s="1"/>
  <c r="B216" i="35"/>
  <c r="C216"/>
  <c r="D216"/>
  <c r="K215" i="24" s="1"/>
  <c r="A217" i="35"/>
  <c r="H216" i="24" s="1"/>
  <c r="I216" s="1"/>
  <c r="J216" s="1"/>
  <c r="O216" s="1"/>
  <c r="B217" i="35"/>
  <c r="C217"/>
  <c r="D217"/>
  <c r="K216" i="24" s="1"/>
  <c r="A218" i="35"/>
  <c r="H217" i="24" s="1"/>
  <c r="B218" i="35"/>
  <c r="C218"/>
  <c r="D218"/>
  <c r="K217" i="24" s="1"/>
  <c r="A219" i="35"/>
  <c r="H218" i="24" s="1"/>
  <c r="I218" s="1"/>
  <c r="J218" s="1"/>
  <c r="O218" s="1"/>
  <c r="B219" i="35"/>
  <c r="C219"/>
  <c r="D219"/>
  <c r="K218" i="24" s="1"/>
  <c r="A220" i="35"/>
  <c r="H219" i="24" s="1"/>
  <c r="B220" i="35"/>
  <c r="C220"/>
  <c r="D220"/>
  <c r="A221"/>
  <c r="H220" i="24" s="1"/>
  <c r="I220" s="1"/>
  <c r="B221" i="35"/>
  <c r="C221"/>
  <c r="D221"/>
  <c r="K220" i="24" s="1"/>
  <c r="A222" i="35"/>
  <c r="H221" i="24" s="1"/>
  <c r="B222" i="35"/>
  <c r="C222"/>
  <c r="D222"/>
  <c r="A223"/>
  <c r="H222" i="24" s="1"/>
  <c r="I222" s="1"/>
  <c r="B223" i="35"/>
  <c r="C223"/>
  <c r="D223"/>
  <c r="A224"/>
  <c r="H223" i="24" s="1"/>
  <c r="I223" s="1"/>
  <c r="B224" i="35"/>
  <c r="C224"/>
  <c r="D224"/>
  <c r="A225"/>
  <c r="H224" i="24" s="1"/>
  <c r="I224" s="1"/>
  <c r="B225" i="35"/>
  <c r="C225"/>
  <c r="D225"/>
  <c r="A226"/>
  <c r="H225" i="24" s="1"/>
  <c r="I225" s="1"/>
  <c r="B226" i="35"/>
  <c r="C226"/>
  <c r="D226"/>
  <c r="A227"/>
  <c r="H226" i="24" s="1"/>
  <c r="I226" s="1"/>
  <c r="B227" i="35"/>
  <c r="C227"/>
  <c r="D227"/>
  <c r="A228"/>
  <c r="H227" i="24" s="1"/>
  <c r="I227" s="1"/>
  <c r="B228" i="35"/>
  <c r="C228"/>
  <c r="D228"/>
  <c r="A229"/>
  <c r="H228" i="24" s="1"/>
  <c r="I228" s="1"/>
  <c r="B229" i="35"/>
  <c r="C229"/>
  <c r="D229"/>
  <c r="A230"/>
  <c r="H229" i="24" s="1"/>
  <c r="I229" s="1"/>
  <c r="B230" i="35"/>
  <c r="C230"/>
  <c r="D230"/>
  <c r="A231"/>
  <c r="H230" i="24" s="1"/>
  <c r="I230" s="1"/>
  <c r="B231" i="35"/>
  <c r="C231"/>
  <c r="D231"/>
  <c r="K230" i="24" s="1"/>
  <c r="A232" i="35"/>
  <c r="H231" i="24" s="1"/>
  <c r="I231" s="1"/>
  <c r="J231" s="1"/>
  <c r="O231" s="1"/>
  <c r="B232" i="35"/>
  <c r="C232"/>
  <c r="D232"/>
  <c r="A233"/>
  <c r="H232" i="24" s="1"/>
  <c r="I232" s="1"/>
  <c r="B233" i="35"/>
  <c r="C233"/>
  <c r="D233"/>
  <c r="A234"/>
  <c r="H233" i="24" s="1"/>
  <c r="I233" s="1"/>
  <c r="B234" i="35"/>
  <c r="C234"/>
  <c r="D234"/>
  <c r="A235"/>
  <c r="H234" i="24" s="1"/>
  <c r="I234" s="1"/>
  <c r="B235" i="35"/>
  <c r="C235"/>
  <c r="D235"/>
  <c r="A236"/>
  <c r="H235" i="24" s="1"/>
  <c r="I235" s="1"/>
  <c r="B236" i="35"/>
  <c r="C236"/>
  <c r="D236"/>
  <c r="A237"/>
  <c r="H236" i="24" s="1"/>
  <c r="I236" s="1"/>
  <c r="B237" i="35"/>
  <c r="C237"/>
  <c r="D237"/>
  <c r="A238"/>
  <c r="H237" i="24" s="1"/>
  <c r="I237" s="1"/>
  <c r="B238" i="35"/>
  <c r="C238"/>
  <c r="D238"/>
  <c r="A239"/>
  <c r="H238" i="24" s="1"/>
  <c r="I238" s="1"/>
  <c r="B239" i="35"/>
  <c r="C239"/>
  <c r="D239"/>
  <c r="A240"/>
  <c r="H239" i="24" s="1"/>
  <c r="I239" s="1"/>
  <c r="B240" i="35"/>
  <c r="C240"/>
  <c r="D240"/>
  <c r="A241"/>
  <c r="H240" i="24" s="1"/>
  <c r="I240" s="1"/>
  <c r="B241" i="35"/>
  <c r="C241"/>
  <c r="D241"/>
  <c r="K240" i="24" s="1"/>
  <c r="A242" i="35"/>
  <c r="H241" i="24" s="1"/>
  <c r="I241" s="1"/>
  <c r="J241" s="1"/>
  <c r="O241" s="1"/>
  <c r="B242" i="35"/>
  <c r="C242"/>
  <c r="D242"/>
  <c r="A243"/>
  <c r="H242" i="24" s="1"/>
  <c r="I242" s="1"/>
  <c r="B243" i="35"/>
  <c r="C243"/>
  <c r="D243"/>
  <c r="A244"/>
  <c r="H243" i="24" s="1"/>
  <c r="I243" s="1"/>
  <c r="B244" i="35"/>
  <c r="C244"/>
  <c r="D244"/>
  <c r="A245"/>
  <c r="H244" i="24" s="1"/>
  <c r="I244" s="1"/>
  <c r="B245" i="35"/>
  <c r="C245"/>
  <c r="D245"/>
  <c r="A246"/>
  <c r="H245" i="24" s="1"/>
  <c r="I245" s="1"/>
  <c r="B246" i="35"/>
  <c r="C246"/>
  <c r="D246"/>
  <c r="A247"/>
  <c r="H246" i="24" s="1"/>
  <c r="I246" s="1"/>
  <c r="B247" i="35"/>
  <c r="C247"/>
  <c r="D247"/>
  <c r="A248"/>
  <c r="H247" i="24" s="1"/>
  <c r="I247" s="1"/>
  <c r="B248" i="35"/>
  <c r="C248"/>
  <c r="D248"/>
  <c r="A249"/>
  <c r="H248" i="24" s="1"/>
  <c r="I248" s="1"/>
  <c r="B249" i="35"/>
  <c r="C249"/>
  <c r="D249"/>
  <c r="A250"/>
  <c r="H249" i="24" s="1"/>
  <c r="I249" s="1"/>
  <c r="B250" i="35"/>
  <c r="C250"/>
  <c r="D250"/>
  <c r="A251"/>
  <c r="H250" i="24" s="1"/>
  <c r="I250" s="1"/>
  <c r="B251" i="35"/>
  <c r="C251"/>
  <c r="D251"/>
  <c r="K250" i="24" s="1"/>
  <c r="A252" i="35"/>
  <c r="H251" i="24" s="1"/>
  <c r="B252" i="35"/>
  <c r="C252"/>
  <c r="D252"/>
  <c r="A253"/>
  <c r="H252" i="24" s="1"/>
  <c r="I252" s="1"/>
  <c r="B253" i="35"/>
  <c r="C253"/>
  <c r="D253"/>
  <c r="A254"/>
  <c r="H253" i="24" s="1"/>
  <c r="I253" s="1"/>
  <c r="B254" i="35"/>
  <c r="C254"/>
  <c r="D254"/>
  <c r="A255"/>
  <c r="H254" i="24" s="1"/>
  <c r="I254" s="1"/>
  <c r="B255" i="35"/>
  <c r="C255"/>
  <c r="D255"/>
  <c r="A256"/>
  <c r="H255" i="24" s="1"/>
  <c r="I255" s="1"/>
  <c r="B256" i="35"/>
  <c r="C256"/>
  <c r="D256"/>
  <c r="A257"/>
  <c r="H256" i="24" s="1"/>
  <c r="I256" s="1"/>
  <c r="B257" i="35"/>
  <c r="C257"/>
  <c r="D257"/>
  <c r="A258"/>
  <c r="H257" i="24" s="1"/>
  <c r="I257" s="1"/>
  <c r="B258" i="35"/>
  <c r="C258"/>
  <c r="D258"/>
  <c r="A259"/>
  <c r="H258" i="24" s="1"/>
  <c r="I258" s="1"/>
  <c r="B259" i="35"/>
  <c r="C259"/>
  <c r="D259"/>
  <c r="A260"/>
  <c r="H259" i="24" s="1"/>
  <c r="I259" s="1"/>
  <c r="B260" i="35"/>
  <c r="C260"/>
  <c r="D260"/>
  <c r="A261"/>
  <c r="H260" i="24" s="1"/>
  <c r="I260" s="1"/>
  <c r="B261" i="35"/>
  <c r="C261"/>
  <c r="D261"/>
  <c r="K260" i="24" s="1"/>
  <c r="A262" i="35"/>
  <c r="H261" i="24" s="1"/>
  <c r="I261" s="1"/>
  <c r="J261" s="1"/>
  <c r="O261" s="1"/>
  <c r="B262" i="35"/>
  <c r="C262"/>
  <c r="D262"/>
  <c r="A263"/>
  <c r="H262" i="24" s="1"/>
  <c r="I262" s="1"/>
  <c r="B263" i="35"/>
  <c r="C263"/>
  <c r="D263"/>
  <c r="A264"/>
  <c r="H263" i="24" s="1"/>
  <c r="I263" s="1"/>
  <c r="B264" i="35"/>
  <c r="C264"/>
  <c r="D264"/>
  <c r="A265"/>
  <c r="H264" i="24" s="1"/>
  <c r="I264" s="1"/>
  <c r="B265" i="35"/>
  <c r="C265"/>
  <c r="D265"/>
  <c r="A266"/>
  <c r="H265" i="24" s="1"/>
  <c r="I265" s="1"/>
  <c r="B266" i="35"/>
  <c r="C266"/>
  <c r="D266"/>
  <c r="A267"/>
  <c r="H266" i="24" s="1"/>
  <c r="I266" s="1"/>
  <c r="B267" i="35"/>
  <c r="C267"/>
  <c r="D267"/>
  <c r="A268"/>
  <c r="H267" i="24" s="1"/>
  <c r="I267" s="1"/>
  <c r="B268" i="35"/>
  <c r="C268"/>
  <c r="D268"/>
  <c r="A269"/>
  <c r="H268" i="24" s="1"/>
  <c r="I268" s="1"/>
  <c r="B269" i="35"/>
  <c r="C269"/>
  <c r="D269"/>
  <c r="A270"/>
  <c r="H269" i="24" s="1"/>
  <c r="I269" s="1"/>
  <c r="B270" i="35"/>
  <c r="C270"/>
  <c r="D270"/>
  <c r="A271"/>
  <c r="H270" i="24" s="1"/>
  <c r="I270" s="1"/>
  <c r="B271" i="35"/>
  <c r="C271"/>
  <c r="D271"/>
  <c r="K270" i="24" s="1"/>
  <c r="A272" i="35"/>
  <c r="H271" i="24" s="1"/>
  <c r="B272" i="35"/>
  <c r="C272"/>
  <c r="D272"/>
  <c r="A273"/>
  <c r="H272" i="24" s="1"/>
  <c r="I272" s="1"/>
  <c r="B273" i="35"/>
  <c r="C273"/>
  <c r="D273"/>
  <c r="A274"/>
  <c r="H273" i="24" s="1"/>
  <c r="I273" s="1"/>
  <c r="B274" i="35"/>
  <c r="C274"/>
  <c r="D274"/>
  <c r="A275"/>
  <c r="H274" i="24" s="1"/>
  <c r="I274" s="1"/>
  <c r="B275" i="35"/>
  <c r="C275"/>
  <c r="D275"/>
  <c r="A276"/>
  <c r="H275" i="24" s="1"/>
  <c r="I275" s="1"/>
  <c r="B276" i="35"/>
  <c r="C276"/>
  <c r="D276"/>
  <c r="A277"/>
  <c r="H276" i="24" s="1"/>
  <c r="I276" s="1"/>
  <c r="B277" i="35"/>
  <c r="C277"/>
  <c r="D277"/>
  <c r="A278"/>
  <c r="H277" i="24" s="1"/>
  <c r="I277" s="1"/>
  <c r="B278" i="35"/>
  <c r="C278"/>
  <c r="D278"/>
  <c r="A279"/>
  <c r="H278" i="24" s="1"/>
  <c r="I278" s="1"/>
  <c r="B279" i="35"/>
  <c r="C279"/>
  <c r="D279"/>
  <c r="A280"/>
  <c r="H279" i="24" s="1"/>
  <c r="I279" s="1"/>
  <c r="B280" i="35"/>
  <c r="C280"/>
  <c r="D280"/>
  <c r="A281"/>
  <c r="H280" i="24" s="1"/>
  <c r="I280" s="1"/>
  <c r="B281" i="35"/>
  <c r="C281"/>
  <c r="D281"/>
  <c r="K280" i="24" s="1"/>
  <c r="A282" i="35"/>
  <c r="H281" i="24" s="1"/>
  <c r="I281" s="1"/>
  <c r="J281" s="1"/>
  <c r="O281" s="1"/>
  <c r="B282" i="35"/>
  <c r="C282"/>
  <c r="D282"/>
  <c r="A283"/>
  <c r="H282" i="24" s="1"/>
  <c r="I282" s="1"/>
  <c r="B283" i="35"/>
  <c r="C283"/>
  <c r="D283"/>
  <c r="A284"/>
  <c r="H283" i="24" s="1"/>
  <c r="I283" s="1"/>
  <c r="B284" i="35"/>
  <c r="C284"/>
  <c r="D284"/>
  <c r="A285"/>
  <c r="H284" i="24" s="1"/>
  <c r="I284" s="1"/>
  <c r="B285" i="35"/>
  <c r="C285"/>
  <c r="D285"/>
  <c r="A286"/>
  <c r="H285" i="24" s="1"/>
  <c r="I285" s="1"/>
  <c r="B286" i="35"/>
  <c r="C286"/>
  <c r="D286"/>
  <c r="A287"/>
  <c r="H286" i="24" s="1"/>
  <c r="I286" s="1"/>
  <c r="B287" i="35"/>
  <c r="C287"/>
  <c r="D287"/>
  <c r="A288"/>
  <c r="H287" i="24" s="1"/>
  <c r="I287" s="1"/>
  <c r="B288" i="35"/>
  <c r="C288"/>
  <c r="D288"/>
  <c r="A289"/>
  <c r="H288" i="24" s="1"/>
  <c r="I288" s="1"/>
  <c r="B289" i="35"/>
  <c r="C289"/>
  <c r="D289"/>
  <c r="A290"/>
  <c r="H289" i="24" s="1"/>
  <c r="I289" s="1"/>
  <c r="B290" i="35"/>
  <c r="C290"/>
  <c r="D290"/>
  <c r="A291"/>
  <c r="H290" i="24" s="1"/>
  <c r="I290" s="1"/>
  <c r="B291" i="35"/>
  <c r="C291"/>
  <c r="D291"/>
  <c r="K290" i="24" s="1"/>
  <c r="A292" i="35"/>
  <c r="H291" i="24" s="1"/>
  <c r="B292" i="35"/>
  <c r="C292"/>
  <c r="D292"/>
  <c r="A293"/>
  <c r="H292" i="24" s="1"/>
  <c r="I292" s="1"/>
  <c r="B293" i="35"/>
  <c r="C293"/>
  <c r="D293"/>
  <c r="A294"/>
  <c r="H293" i="24" s="1"/>
  <c r="I293" s="1"/>
  <c r="B294" i="35"/>
  <c r="C294"/>
  <c r="D294"/>
  <c r="A295"/>
  <c r="H294" i="24" s="1"/>
  <c r="I294" s="1"/>
  <c r="B295" i="35"/>
  <c r="C295"/>
  <c r="D295"/>
  <c r="A296"/>
  <c r="H295" i="24" s="1"/>
  <c r="I295" s="1"/>
  <c r="B296" i="35"/>
  <c r="C296"/>
  <c r="D296"/>
  <c r="A297"/>
  <c r="H296" i="24" s="1"/>
  <c r="I296" s="1"/>
  <c r="B297" i="35"/>
  <c r="C297"/>
  <c r="D297"/>
  <c r="A298"/>
  <c r="H297" i="24" s="1"/>
  <c r="I297" s="1"/>
  <c r="B298" i="35"/>
  <c r="C298"/>
  <c r="D298"/>
  <c r="A299"/>
  <c r="H298" i="24" s="1"/>
  <c r="I298" s="1"/>
  <c r="B299" i="35"/>
  <c r="C299"/>
  <c r="D299"/>
  <c r="A300"/>
  <c r="H299" i="24" s="1"/>
  <c r="I299" s="1"/>
  <c r="B300" i="35"/>
  <c r="C300"/>
  <c r="D300"/>
  <c r="A301"/>
  <c r="H300" i="24" s="1"/>
  <c r="I300" s="1"/>
  <c r="B301" i="35"/>
  <c r="C301"/>
  <c r="D301"/>
  <c r="K300" i="24" s="1"/>
  <c r="A302" i="35"/>
  <c r="H301" i="24" s="1"/>
  <c r="I301" s="1"/>
  <c r="J301" s="1"/>
  <c r="O301" s="1"/>
  <c r="B302" i="35"/>
  <c r="C302"/>
  <c r="D302"/>
  <c r="A303"/>
  <c r="H302" i="24" s="1"/>
  <c r="I302" s="1"/>
  <c r="B303" i="35"/>
  <c r="C303"/>
  <c r="D303"/>
  <c r="A304"/>
  <c r="H303" i="24" s="1"/>
  <c r="I303" s="1"/>
  <c r="B304" i="35"/>
  <c r="C304"/>
  <c r="D304"/>
  <c r="A305"/>
  <c r="H304" i="24" s="1"/>
  <c r="I304" s="1"/>
  <c r="B305" i="35"/>
  <c r="C305"/>
  <c r="D305"/>
  <c r="A306"/>
  <c r="H305" i="24" s="1"/>
  <c r="I305" s="1"/>
  <c r="B306" i="35"/>
  <c r="C306"/>
  <c r="D306"/>
  <c r="A307"/>
  <c r="H306" i="24" s="1"/>
  <c r="I306" s="1"/>
  <c r="B307" i="35"/>
  <c r="C307"/>
  <c r="D307"/>
  <c r="A308"/>
  <c r="H307" i="24" s="1"/>
  <c r="I307" s="1"/>
  <c r="B308" i="35"/>
  <c r="C308"/>
  <c r="D308"/>
  <c r="A309"/>
  <c r="H308" i="24" s="1"/>
  <c r="I308" s="1"/>
  <c r="B309" i="35"/>
  <c r="C309"/>
  <c r="D309"/>
  <c r="A310"/>
  <c r="H309" i="24" s="1"/>
  <c r="I309" s="1"/>
  <c r="B310" i="35"/>
  <c r="C310"/>
  <c r="D310"/>
  <c r="K309" i="24" s="1"/>
  <c r="A311" i="35"/>
  <c r="H310" i="24" s="1"/>
  <c r="I310" s="1"/>
  <c r="J310" s="1"/>
  <c r="O310" s="1"/>
  <c r="B311" i="35"/>
  <c r="C311"/>
  <c r="D311"/>
  <c r="K310" i="24" s="1"/>
  <c r="A312" i="35"/>
  <c r="H311" i="24" s="1"/>
  <c r="I311" s="1"/>
  <c r="J311" s="1"/>
  <c r="O311" s="1"/>
  <c r="B312" i="35"/>
  <c r="C312"/>
  <c r="D312"/>
  <c r="K311" i="24" s="1"/>
  <c r="A313" i="35"/>
  <c r="H312" i="24" s="1"/>
  <c r="I312" s="1"/>
  <c r="J312" s="1"/>
  <c r="O312" s="1"/>
  <c r="B313" i="35"/>
  <c r="C313"/>
  <c r="D313"/>
  <c r="K312" i="24" s="1"/>
  <c r="A314" i="35"/>
  <c r="H313" i="24" s="1"/>
  <c r="B314" i="35"/>
  <c r="C314"/>
  <c r="D314"/>
  <c r="K313" i="24" s="1"/>
  <c r="A315" i="35"/>
  <c r="H314" i="24" s="1"/>
  <c r="I314" s="1"/>
  <c r="J314" s="1"/>
  <c r="O314" s="1"/>
  <c r="B315" i="35"/>
  <c r="C315"/>
  <c r="D315"/>
  <c r="K314" i="24" s="1"/>
  <c r="A316" i="35"/>
  <c r="H315" i="24" s="1"/>
  <c r="B316" i="35"/>
  <c r="C316"/>
  <c r="D316"/>
  <c r="K315" i="24" s="1"/>
  <c r="A317" i="35"/>
  <c r="H316" i="24" s="1"/>
  <c r="I316" s="1"/>
  <c r="J316" s="1"/>
  <c r="O316" s="1"/>
  <c r="B317" i="35"/>
  <c r="C317"/>
  <c r="D317"/>
  <c r="K316" i="24" s="1"/>
  <c r="A318" i="35"/>
  <c r="H317" i="24" s="1"/>
  <c r="B318" i="35"/>
  <c r="C318"/>
  <c r="D318"/>
  <c r="K317" i="24" s="1"/>
  <c r="A319" i="35"/>
  <c r="H318" i="24" s="1"/>
  <c r="B319" i="35"/>
  <c r="C319"/>
  <c r="D319"/>
  <c r="K318" i="24" s="1"/>
  <c r="A320" i="35"/>
  <c r="H319" i="24" s="1"/>
  <c r="I319" s="1"/>
  <c r="J319" s="1"/>
  <c r="O319" s="1"/>
  <c r="B320" i="35"/>
  <c r="C320"/>
  <c r="D320"/>
  <c r="A321"/>
  <c r="H320" i="24" s="1"/>
  <c r="I320" s="1"/>
  <c r="B321" i="35"/>
  <c r="C321"/>
  <c r="D321"/>
  <c r="K320" i="24" s="1"/>
  <c r="A322" i="35"/>
  <c r="H321" i="24" s="1"/>
  <c r="I321" s="1"/>
  <c r="J321" s="1"/>
  <c r="O321" s="1"/>
  <c r="B322" i="35"/>
  <c r="C322"/>
  <c r="D322"/>
  <c r="A323"/>
  <c r="H322" i="24" s="1"/>
  <c r="I322" s="1"/>
  <c r="B323" i="35"/>
  <c r="C323"/>
  <c r="D323"/>
  <c r="A324"/>
  <c r="H323" i="24" s="1"/>
  <c r="I323" s="1"/>
  <c r="B324" i="35"/>
  <c r="C324"/>
  <c r="D324"/>
  <c r="A325"/>
  <c r="H324" i="24" s="1"/>
  <c r="I324" s="1"/>
  <c r="B325" i="35"/>
  <c r="C325"/>
  <c r="D325"/>
  <c r="A326"/>
  <c r="H325" i="24" s="1"/>
  <c r="I325" s="1"/>
  <c r="B326" i="35"/>
  <c r="C326"/>
  <c r="D326"/>
  <c r="A327"/>
  <c r="H326" i="24" s="1"/>
  <c r="I326" s="1"/>
  <c r="B327" i="35"/>
  <c r="C327"/>
  <c r="D327"/>
  <c r="A328"/>
  <c r="H327" i="24" s="1"/>
  <c r="I327" s="1"/>
  <c r="B328" i="35"/>
  <c r="C328"/>
  <c r="D328"/>
  <c r="A329"/>
  <c r="H328" i="24" s="1"/>
  <c r="I328" s="1"/>
  <c r="B329" i="35"/>
  <c r="C329"/>
  <c r="D329"/>
  <c r="A330"/>
  <c r="H329" i="24" s="1"/>
  <c r="I329" s="1"/>
  <c r="B330" i="35"/>
  <c r="C330"/>
  <c r="D330"/>
  <c r="A331"/>
  <c r="H330" i="24" s="1"/>
  <c r="I330" s="1"/>
  <c r="B331" i="35"/>
  <c r="C331"/>
  <c r="D331"/>
  <c r="K330" i="24" s="1"/>
  <c r="A332" i="35"/>
  <c r="H331" i="24" s="1"/>
  <c r="I331" s="1"/>
  <c r="J331" s="1"/>
  <c r="O331" s="1"/>
  <c r="B332" i="35"/>
  <c r="C332"/>
  <c r="D332"/>
  <c r="A333"/>
  <c r="H332" i="24" s="1"/>
  <c r="I332" s="1"/>
  <c r="B333" i="35"/>
  <c r="C333"/>
  <c r="D333"/>
  <c r="A334"/>
  <c r="H333" i="24" s="1"/>
  <c r="I333" s="1"/>
  <c r="B334" i="35"/>
  <c r="C334"/>
  <c r="D334"/>
  <c r="A335"/>
  <c r="H334" i="24" s="1"/>
  <c r="I334" s="1"/>
  <c r="B335" i="35"/>
  <c r="C335"/>
  <c r="D335"/>
  <c r="A336"/>
  <c r="H335" i="24" s="1"/>
  <c r="I335" s="1"/>
  <c r="B336" i="35"/>
  <c r="C336"/>
  <c r="D336"/>
  <c r="A337"/>
  <c r="H336" i="24" s="1"/>
  <c r="I336" s="1"/>
  <c r="B337" i="35"/>
  <c r="C337"/>
  <c r="D337"/>
  <c r="A338"/>
  <c r="H337" i="24" s="1"/>
  <c r="I337" s="1"/>
  <c r="B338" i="35"/>
  <c r="C338"/>
  <c r="D338"/>
  <c r="A339"/>
  <c r="H338" i="24" s="1"/>
  <c r="I338" s="1"/>
  <c r="B339" i="35"/>
  <c r="C339"/>
  <c r="D339"/>
  <c r="A340"/>
  <c r="H339" i="24" s="1"/>
  <c r="I339" s="1"/>
  <c r="B340" i="35"/>
  <c r="C340"/>
  <c r="D340"/>
  <c r="A341"/>
  <c r="H340" i="24" s="1"/>
  <c r="I340" s="1"/>
  <c r="B341" i="35"/>
  <c r="C341"/>
  <c r="D341"/>
  <c r="K340" i="24" s="1"/>
  <c r="A342" i="35"/>
  <c r="H341" i="24" s="1"/>
  <c r="B342" i="35"/>
  <c r="C342"/>
  <c r="D342"/>
  <c r="A343"/>
  <c r="H342" i="24" s="1"/>
  <c r="I342" s="1"/>
  <c r="B343" i="35"/>
  <c r="C343"/>
  <c r="D343"/>
  <c r="A344"/>
  <c r="H343" i="24" s="1"/>
  <c r="I343" s="1"/>
  <c r="B344" i="35"/>
  <c r="C344"/>
  <c r="D344"/>
  <c r="A345"/>
  <c r="H344" i="24" s="1"/>
  <c r="I344" s="1"/>
  <c r="B345" i="35"/>
  <c r="C345"/>
  <c r="D345"/>
  <c r="A346"/>
  <c r="H345" i="24" s="1"/>
  <c r="I345" s="1"/>
  <c r="B346" i="35"/>
  <c r="C346"/>
  <c r="D346"/>
  <c r="A347"/>
  <c r="H346" i="24" s="1"/>
  <c r="I346" s="1"/>
  <c r="B347" i="35"/>
  <c r="C347"/>
  <c r="D347"/>
  <c r="A348"/>
  <c r="H347" i="24" s="1"/>
  <c r="I347" s="1"/>
  <c r="B348" i="35"/>
  <c r="C348"/>
  <c r="D348"/>
  <c r="A349"/>
  <c r="H348" i="24" s="1"/>
  <c r="I348" s="1"/>
  <c r="B349" i="35"/>
  <c r="C349"/>
  <c r="D349"/>
  <c r="A350"/>
  <c r="H349" i="24" s="1"/>
  <c r="I349" s="1"/>
  <c r="B350" i="35"/>
  <c r="C350"/>
  <c r="D350"/>
  <c r="A351"/>
  <c r="H350" i="24" s="1"/>
  <c r="I350" s="1"/>
  <c r="B351" i="35"/>
  <c r="C351"/>
  <c r="D351"/>
  <c r="K350" i="24" s="1"/>
  <c r="A352" i="35"/>
  <c r="H351" i="24" s="1"/>
  <c r="I351" s="1"/>
  <c r="J351" s="1"/>
  <c r="O351" s="1"/>
  <c r="B352" i="35"/>
  <c r="C352"/>
  <c r="D352"/>
  <c r="A353"/>
  <c r="H352" i="24" s="1"/>
  <c r="I352" s="1"/>
  <c r="B353" i="35"/>
  <c r="C353"/>
  <c r="D353"/>
  <c r="A354"/>
  <c r="H353" i="24" s="1"/>
  <c r="I353" s="1"/>
  <c r="B354" i="35"/>
  <c r="C354"/>
  <c r="D354"/>
  <c r="A355"/>
  <c r="H354" i="24" s="1"/>
  <c r="I354" s="1"/>
  <c r="B355" i="35"/>
  <c r="C355"/>
  <c r="D355"/>
  <c r="A356"/>
  <c r="H355" i="24" s="1"/>
  <c r="I355" s="1"/>
  <c r="B356" i="35"/>
  <c r="C356"/>
  <c r="D356"/>
  <c r="A357"/>
  <c r="H356" i="24" s="1"/>
  <c r="I356" s="1"/>
  <c r="B357" i="35"/>
  <c r="C357"/>
  <c r="D357"/>
  <c r="A358"/>
  <c r="H357" i="24" s="1"/>
  <c r="I357" s="1"/>
  <c r="B358" i="35"/>
  <c r="C358"/>
  <c r="D358"/>
  <c r="A359"/>
  <c r="H358" i="24" s="1"/>
  <c r="I358" s="1"/>
  <c r="B359" i="35"/>
  <c r="C359"/>
  <c r="D359"/>
  <c r="A360"/>
  <c r="H359" i="24" s="1"/>
  <c r="I359" s="1"/>
  <c r="B360" i="35"/>
  <c r="C360"/>
  <c r="D360"/>
  <c r="A361"/>
  <c r="H360" i="24" s="1"/>
  <c r="I360" s="1"/>
  <c r="B361" i="35"/>
  <c r="C361"/>
  <c r="D361"/>
  <c r="K360" i="24" s="1"/>
  <c r="A362" i="35"/>
  <c r="H361" i="24" s="1"/>
  <c r="B362" i="35"/>
  <c r="C362"/>
  <c r="D362"/>
  <c r="A363"/>
  <c r="H362" i="24" s="1"/>
  <c r="I362" s="1"/>
  <c r="B363" i="35"/>
  <c r="C363"/>
  <c r="D363"/>
  <c r="A364"/>
  <c r="H363" i="24" s="1"/>
  <c r="I363" s="1"/>
  <c r="B364" i="35"/>
  <c r="C364"/>
  <c r="D364"/>
  <c r="A365"/>
  <c r="H364" i="24" s="1"/>
  <c r="I364" s="1"/>
  <c r="B365" i="35"/>
  <c r="C365"/>
  <c r="D365"/>
  <c r="A366"/>
  <c r="H365" i="24" s="1"/>
  <c r="I365" s="1"/>
  <c r="B366" i="35"/>
  <c r="C366"/>
  <c r="D366"/>
  <c r="A367"/>
  <c r="H366" i="24" s="1"/>
  <c r="I366" s="1"/>
  <c r="B367" i="35"/>
  <c r="C367"/>
  <c r="D367"/>
  <c r="A368"/>
  <c r="H367" i="24" s="1"/>
  <c r="I367" s="1"/>
  <c r="B368" i="35"/>
  <c r="C368"/>
  <c r="D368"/>
  <c r="A369"/>
  <c r="H368" i="24" s="1"/>
  <c r="I368" s="1"/>
  <c r="B369" i="35"/>
  <c r="C369"/>
  <c r="D369"/>
  <c r="A370"/>
  <c r="H369" i="24" s="1"/>
  <c r="I369" s="1"/>
  <c r="B370" i="35"/>
  <c r="C370"/>
  <c r="D370"/>
  <c r="A371"/>
  <c r="H370" i="24" s="1"/>
  <c r="I370" s="1"/>
  <c r="B371" i="35"/>
  <c r="C371"/>
  <c r="D371"/>
  <c r="K370" i="24" s="1"/>
  <c r="A372" i="35"/>
  <c r="H371" i="24" s="1"/>
  <c r="I371" s="1"/>
  <c r="J371" s="1"/>
  <c r="O371" s="1"/>
  <c r="B372" i="35"/>
  <c r="C372"/>
  <c r="D372"/>
  <c r="A373"/>
  <c r="H372" i="24" s="1"/>
  <c r="I372" s="1"/>
  <c r="B373" i="35"/>
  <c r="C373"/>
  <c r="D373"/>
  <c r="A374"/>
  <c r="H373" i="24" s="1"/>
  <c r="I373" s="1"/>
  <c r="B374" i="35"/>
  <c r="C374"/>
  <c r="D374"/>
  <c r="A375"/>
  <c r="H374" i="24" s="1"/>
  <c r="I374" s="1"/>
  <c r="B375" i="35"/>
  <c r="C375"/>
  <c r="D375"/>
  <c r="A376"/>
  <c r="H375" i="24" s="1"/>
  <c r="I375" s="1"/>
  <c r="B376" i="35"/>
  <c r="C376"/>
  <c r="D376"/>
  <c r="A377"/>
  <c r="H376" i="24" s="1"/>
  <c r="I376" s="1"/>
  <c r="B377" i="35"/>
  <c r="C377"/>
  <c r="D377"/>
  <c r="A378"/>
  <c r="H377" i="24" s="1"/>
  <c r="I377" s="1"/>
  <c r="B378" i="35"/>
  <c r="C378"/>
  <c r="D378"/>
  <c r="A379"/>
  <c r="H378" i="24" s="1"/>
  <c r="I378" s="1"/>
  <c r="B379" i="35"/>
  <c r="C379"/>
  <c r="D379"/>
  <c r="A380"/>
  <c r="H379" i="24" s="1"/>
  <c r="I379" s="1"/>
  <c r="B380" i="35"/>
  <c r="C380"/>
  <c r="D380"/>
  <c r="A381"/>
  <c r="H380" i="24" s="1"/>
  <c r="I380" s="1"/>
  <c r="B381" i="35"/>
  <c r="C381"/>
  <c r="D381"/>
  <c r="K380" i="24" s="1"/>
  <c r="A382" i="35"/>
  <c r="H381" i="24" s="1"/>
  <c r="B382" i="35"/>
  <c r="C382"/>
  <c r="D382"/>
  <c r="A383"/>
  <c r="H382" i="24" s="1"/>
  <c r="I382" s="1"/>
  <c r="B383" i="35"/>
  <c r="C383"/>
  <c r="D383"/>
  <c r="A384"/>
  <c r="H383" i="24" s="1"/>
  <c r="I383" s="1"/>
  <c r="B384" i="35"/>
  <c r="C384"/>
  <c r="D384"/>
  <c r="A385"/>
  <c r="H384" i="24" s="1"/>
  <c r="I384" s="1"/>
  <c r="B385" i="35"/>
  <c r="C385"/>
  <c r="D385"/>
  <c r="A386"/>
  <c r="H385" i="24" s="1"/>
  <c r="I385" s="1"/>
  <c r="B386" i="35"/>
  <c r="C386"/>
  <c r="D386"/>
  <c r="A387"/>
  <c r="H386" i="24" s="1"/>
  <c r="I386" s="1"/>
  <c r="B387" i="35"/>
  <c r="C387"/>
  <c r="D387"/>
  <c r="A388"/>
  <c r="H387" i="24" s="1"/>
  <c r="I387" s="1"/>
  <c r="B388" i="35"/>
  <c r="C388"/>
  <c r="D388"/>
  <c r="A389"/>
  <c r="H388" i="24" s="1"/>
  <c r="I388" s="1"/>
  <c r="B389" i="35"/>
  <c r="C389"/>
  <c r="D389"/>
  <c r="A390"/>
  <c r="H389" i="24" s="1"/>
  <c r="I389" s="1"/>
  <c r="B390" i="35"/>
  <c r="C390"/>
  <c r="D390"/>
  <c r="A391"/>
  <c r="H390" i="24" s="1"/>
  <c r="I390" s="1"/>
  <c r="B391" i="35"/>
  <c r="C391"/>
  <c r="D391"/>
  <c r="K390" i="24" s="1"/>
  <c r="A392" i="35"/>
  <c r="H391" i="24" s="1"/>
  <c r="I391" s="1"/>
  <c r="J391" s="1"/>
  <c r="O391" s="1"/>
  <c r="B392" i="35"/>
  <c r="C392"/>
  <c r="D392"/>
  <c r="A393"/>
  <c r="H392" i="24" s="1"/>
  <c r="I392" s="1"/>
  <c r="B393" i="35"/>
  <c r="C393"/>
  <c r="D393"/>
  <c r="A394"/>
  <c r="H393" i="24" s="1"/>
  <c r="I393" s="1"/>
  <c r="B394" i="35"/>
  <c r="C394"/>
  <c r="D394"/>
  <c r="A395"/>
  <c r="H394" i="24" s="1"/>
  <c r="I394" s="1"/>
  <c r="B395" i="35"/>
  <c r="C395"/>
  <c r="D395"/>
  <c r="A396"/>
  <c r="H395" i="24" s="1"/>
  <c r="I395" s="1"/>
  <c r="B396" i="35"/>
  <c r="C396"/>
  <c r="D396"/>
  <c r="A397"/>
  <c r="H396" i="24" s="1"/>
  <c r="I396" s="1"/>
  <c r="B397" i="35"/>
  <c r="C397"/>
  <c r="D397"/>
  <c r="A398"/>
  <c r="H397" i="24" s="1"/>
  <c r="I397" s="1"/>
  <c r="B398" i="35"/>
  <c r="C398"/>
  <c r="D398"/>
  <c r="A399"/>
  <c r="H398" i="24" s="1"/>
  <c r="I398" s="1"/>
  <c r="B399" i="35"/>
  <c r="C399"/>
  <c r="D399"/>
  <c r="A400"/>
  <c r="H399" i="24" s="1"/>
  <c r="I399" s="1"/>
  <c r="B400" i="35"/>
  <c r="C400"/>
  <c r="D400"/>
  <c r="A401"/>
  <c r="H400" i="24" s="1"/>
  <c r="I400" s="1"/>
  <c r="B401" i="35"/>
  <c r="C401"/>
  <c r="D401"/>
  <c r="K400" i="24" s="1"/>
  <c r="A402" i="35"/>
  <c r="B402"/>
  <c r="C402"/>
  <c r="D402"/>
  <c r="A403"/>
  <c r="B403"/>
  <c r="C403"/>
  <c r="D403"/>
  <c r="A404"/>
  <c r="B404"/>
  <c r="C404"/>
  <c r="D404"/>
  <c r="A405"/>
  <c r="B405"/>
  <c r="C405"/>
  <c r="D405"/>
  <c r="A406"/>
  <c r="B406"/>
  <c r="C406"/>
  <c r="D406"/>
  <c r="A407"/>
  <c r="B407"/>
  <c r="C407"/>
  <c r="D407"/>
  <c r="A408"/>
  <c r="B408"/>
  <c r="C408"/>
  <c r="D408"/>
  <c r="A409"/>
  <c r="B409"/>
  <c r="C409"/>
  <c r="D409"/>
  <c r="A410"/>
  <c r="B410"/>
  <c r="C410"/>
  <c r="D410"/>
  <c r="A411"/>
  <c r="B411"/>
  <c r="C411"/>
  <c r="D411"/>
  <c r="A412"/>
  <c r="B412"/>
  <c r="C412"/>
  <c r="D412"/>
  <c r="A413"/>
  <c r="B413"/>
  <c r="C413"/>
  <c r="D413"/>
  <c r="A414"/>
  <c r="B414"/>
  <c r="C414"/>
  <c r="D414"/>
  <c r="A415"/>
  <c r="B415"/>
  <c r="C415"/>
  <c r="D415"/>
  <c r="A416"/>
  <c r="B416"/>
  <c r="C416"/>
  <c r="D416"/>
  <c r="A417"/>
  <c r="B417"/>
  <c r="C417"/>
  <c r="D417"/>
  <c r="A418"/>
  <c r="B418"/>
  <c r="C418"/>
  <c r="D418"/>
  <c r="A419"/>
  <c r="B419"/>
  <c r="C419"/>
  <c r="D419"/>
  <c r="A420"/>
  <c r="B420"/>
  <c r="C420"/>
  <c r="D420"/>
  <c r="A421"/>
  <c r="B421"/>
  <c r="C421"/>
  <c r="D421"/>
  <c r="A422"/>
  <c r="B422"/>
  <c r="C422"/>
  <c r="D422"/>
  <c r="A423"/>
  <c r="B423"/>
  <c r="C423"/>
  <c r="D423"/>
  <c r="A424"/>
  <c r="B424"/>
  <c r="C424"/>
  <c r="D424"/>
  <c r="A425"/>
  <c r="B425"/>
  <c r="C425"/>
  <c r="D425"/>
  <c r="A426"/>
  <c r="B426"/>
  <c r="C426"/>
  <c r="D426"/>
  <c r="A427"/>
  <c r="B427"/>
  <c r="C427"/>
  <c r="D427"/>
  <c r="A428"/>
  <c r="B428"/>
  <c r="C428"/>
  <c r="D428"/>
  <c r="A429"/>
  <c r="B429"/>
  <c r="C429"/>
  <c r="D429"/>
  <c r="A430"/>
  <c r="B430"/>
  <c r="C430"/>
  <c r="D430"/>
  <c r="A431"/>
  <c r="B431"/>
  <c r="C431"/>
  <c r="D431"/>
  <c r="A432"/>
  <c r="B432"/>
  <c r="C432"/>
  <c r="D432"/>
  <c r="A433"/>
  <c r="B433"/>
  <c r="C433"/>
  <c r="D433"/>
  <c r="A434"/>
  <c r="B434"/>
  <c r="C434"/>
  <c r="D434"/>
  <c r="A435"/>
  <c r="B435"/>
  <c r="C435"/>
  <c r="D435"/>
  <c r="A436"/>
  <c r="B436"/>
  <c r="C436"/>
  <c r="D436"/>
  <c r="A437"/>
  <c r="B437"/>
  <c r="C437"/>
  <c r="D437"/>
  <c r="A438"/>
  <c r="B438"/>
  <c r="C438"/>
  <c r="D438"/>
  <c r="A439"/>
  <c r="B439"/>
  <c r="C439"/>
  <c r="D439"/>
  <c r="A440"/>
  <c r="B440"/>
  <c r="C440"/>
  <c r="D440"/>
  <c r="A441"/>
  <c r="B441"/>
  <c r="C441"/>
  <c r="D441"/>
  <c r="A442"/>
  <c r="B442"/>
  <c r="C442"/>
  <c r="D442"/>
  <c r="A443"/>
  <c r="B443"/>
  <c r="C443"/>
  <c r="D443"/>
  <c r="A444"/>
  <c r="B444"/>
  <c r="C444"/>
  <c r="D444"/>
  <c r="A445"/>
  <c r="B445"/>
  <c r="C445"/>
  <c r="D445"/>
  <c r="A446"/>
  <c r="B446"/>
  <c r="C446"/>
  <c r="D446"/>
  <c r="A447"/>
  <c r="B447"/>
  <c r="C447"/>
  <c r="D447"/>
  <c r="A448"/>
  <c r="B448"/>
  <c r="C448"/>
  <c r="D448"/>
  <c r="A449"/>
  <c r="B449"/>
  <c r="C449"/>
  <c r="D449"/>
  <c r="A450"/>
  <c r="B450"/>
  <c r="C450"/>
  <c r="D450"/>
  <c r="A451"/>
  <c r="B451"/>
  <c r="C451"/>
  <c r="D451"/>
  <c r="A452"/>
  <c r="B452"/>
  <c r="C452"/>
  <c r="D452"/>
  <c r="A453"/>
  <c r="B453"/>
  <c r="C453"/>
  <c r="D453"/>
  <c r="A454"/>
  <c r="B454"/>
  <c r="C454"/>
  <c r="D454"/>
  <c r="A455"/>
  <c r="B455"/>
  <c r="C455"/>
  <c r="D455"/>
  <c r="A456"/>
  <c r="B456"/>
  <c r="C456"/>
  <c r="D456"/>
  <c r="A457"/>
  <c r="B457"/>
  <c r="C457"/>
  <c r="D457"/>
  <c r="A458"/>
  <c r="B458"/>
  <c r="C458"/>
  <c r="D458"/>
  <c r="A459"/>
  <c r="B459"/>
  <c r="C459"/>
  <c r="D459"/>
  <c r="A460"/>
  <c r="B460"/>
  <c r="C460"/>
  <c r="D460"/>
  <c r="A461"/>
  <c r="B461"/>
  <c r="C461"/>
  <c r="D461"/>
  <c r="A462"/>
  <c r="B462"/>
  <c r="C462"/>
  <c r="D462"/>
  <c r="A463"/>
  <c r="B463"/>
  <c r="C463"/>
  <c r="D463"/>
  <c r="A464"/>
  <c r="B464"/>
  <c r="C464"/>
  <c r="D464"/>
  <c r="A465"/>
  <c r="B465"/>
  <c r="C465"/>
  <c r="D465"/>
  <c r="A466"/>
  <c r="B466"/>
  <c r="C466"/>
  <c r="D466"/>
  <c r="A467"/>
  <c r="B467"/>
  <c r="C467"/>
  <c r="D467"/>
  <c r="A468"/>
  <c r="B468"/>
  <c r="C468"/>
  <c r="D468"/>
  <c r="A469"/>
  <c r="B469"/>
  <c r="C469"/>
  <c r="D469"/>
  <c r="A470"/>
  <c r="B470"/>
  <c r="C470"/>
  <c r="D470"/>
  <c r="A471"/>
  <c r="B471"/>
  <c r="C471"/>
  <c r="D471"/>
  <c r="A472"/>
  <c r="B472"/>
  <c r="C472"/>
  <c r="D472"/>
  <c r="A473"/>
  <c r="B473"/>
  <c r="C473"/>
  <c r="D473"/>
  <c r="A474"/>
  <c r="B474"/>
  <c r="C474"/>
  <c r="D474"/>
  <c r="A475"/>
  <c r="B475"/>
  <c r="C475"/>
  <c r="D475"/>
  <c r="A476"/>
  <c r="B476"/>
  <c r="C476"/>
  <c r="D476"/>
  <c r="A477"/>
  <c r="B477"/>
  <c r="C477"/>
  <c r="D477"/>
  <c r="A478"/>
  <c r="B478"/>
  <c r="C478"/>
  <c r="D478"/>
  <c r="A479"/>
  <c r="B479"/>
  <c r="C479"/>
  <c r="D479"/>
  <c r="A480"/>
  <c r="B480"/>
  <c r="C480"/>
  <c r="D480"/>
  <c r="A481"/>
  <c r="B481"/>
  <c r="C481"/>
  <c r="D481"/>
  <c r="A482"/>
  <c r="B482"/>
  <c r="C482"/>
  <c r="D482"/>
  <c r="A483"/>
  <c r="B483"/>
  <c r="C483"/>
  <c r="D483"/>
  <c r="A484"/>
  <c r="B484"/>
  <c r="C484"/>
  <c r="D484"/>
  <c r="A485"/>
  <c r="B485"/>
  <c r="C485"/>
  <c r="D485"/>
  <c r="A486"/>
  <c r="B486"/>
  <c r="C486"/>
  <c r="D486"/>
  <c r="A487"/>
  <c r="B487"/>
  <c r="C487"/>
  <c r="D487"/>
  <c r="A488"/>
  <c r="B488"/>
  <c r="C488"/>
  <c r="D488"/>
  <c r="A489"/>
  <c r="B489"/>
  <c r="C489"/>
  <c r="D489"/>
  <c r="A490"/>
  <c r="B490"/>
  <c r="C490"/>
  <c r="D490"/>
  <c r="A491"/>
  <c r="B491"/>
  <c r="C491"/>
  <c r="D491"/>
  <c r="A492"/>
  <c r="B492"/>
  <c r="C492"/>
  <c r="D492"/>
  <c r="A493"/>
  <c r="B493"/>
  <c r="C493"/>
  <c r="D493"/>
  <c r="A494"/>
  <c r="B494"/>
  <c r="C494"/>
  <c r="D494"/>
  <c r="A495"/>
  <c r="B495"/>
  <c r="C495"/>
  <c r="D495"/>
  <c r="A496"/>
  <c r="B496"/>
  <c r="C496"/>
  <c r="D496"/>
  <c r="A497"/>
  <c r="B497"/>
  <c r="C497"/>
  <c r="D497"/>
  <c r="A498"/>
  <c r="B498"/>
  <c r="C498"/>
  <c r="D498"/>
  <c r="A499"/>
  <c r="B499"/>
  <c r="C499"/>
  <c r="D499"/>
  <c r="A500"/>
  <c r="B500"/>
  <c r="C500"/>
  <c r="D500"/>
  <c r="A501"/>
  <c r="B501"/>
  <c r="C501"/>
  <c r="D501"/>
  <c r="A502"/>
  <c r="B502"/>
  <c r="C502"/>
  <c r="D502"/>
  <c r="A503"/>
  <c r="B503"/>
  <c r="C503"/>
  <c r="D503"/>
  <c r="A504"/>
  <c r="B504"/>
  <c r="C504"/>
  <c r="D504"/>
  <c r="A505"/>
  <c r="B505"/>
  <c r="C505"/>
  <c r="D505"/>
  <c r="A506"/>
  <c r="B506"/>
  <c r="C506"/>
  <c r="D506"/>
  <c r="A507"/>
  <c r="B507"/>
  <c r="C507"/>
  <c r="D507"/>
  <c r="A508"/>
  <c r="B508"/>
  <c r="C508"/>
  <c r="D508"/>
  <c r="A509"/>
  <c r="B509"/>
  <c r="C509"/>
  <c r="D509"/>
  <c r="A510"/>
  <c r="B510"/>
  <c r="C510"/>
  <c r="D510"/>
  <c r="A511"/>
  <c r="B511"/>
  <c r="C511"/>
  <c r="D511"/>
  <c r="A512"/>
  <c r="B512"/>
  <c r="C512"/>
  <c r="D512"/>
  <c r="A513"/>
  <c r="B513"/>
  <c r="C513"/>
  <c r="D513"/>
  <c r="A514"/>
  <c r="B514"/>
  <c r="C514"/>
  <c r="D514"/>
  <c r="A515"/>
  <c r="B515"/>
  <c r="C515"/>
  <c r="D515"/>
  <c r="A516"/>
  <c r="B516"/>
  <c r="C516"/>
  <c r="D516"/>
  <c r="A517"/>
  <c r="B517"/>
  <c r="C517"/>
  <c r="D517"/>
  <c r="A518"/>
  <c r="B518"/>
  <c r="C518"/>
  <c r="D518"/>
  <c r="A519"/>
  <c r="B519"/>
  <c r="C519"/>
  <c r="D519"/>
  <c r="A520"/>
  <c r="B520"/>
  <c r="C520"/>
  <c r="D520"/>
  <c r="A521"/>
  <c r="B521"/>
  <c r="C521"/>
  <c r="D521"/>
  <c r="A522"/>
  <c r="B522"/>
  <c r="C522"/>
  <c r="D522"/>
  <c r="A523"/>
  <c r="B523"/>
  <c r="C523"/>
  <c r="D523"/>
  <c r="A524"/>
  <c r="B524"/>
  <c r="C524"/>
  <c r="D524"/>
  <c r="A525"/>
  <c r="B525"/>
  <c r="C525"/>
  <c r="D525"/>
  <c r="A526"/>
  <c r="B526"/>
  <c r="C526"/>
  <c r="D526"/>
  <c r="A527"/>
  <c r="B527"/>
  <c r="C527"/>
  <c r="D527"/>
  <c r="A528"/>
  <c r="B528"/>
  <c r="C528"/>
  <c r="D528"/>
  <c r="A529"/>
  <c r="B529"/>
  <c r="C529"/>
  <c r="D529"/>
  <c r="A530"/>
  <c r="B530"/>
  <c r="C530"/>
  <c r="D530"/>
  <c r="A531"/>
  <c r="B531"/>
  <c r="C531"/>
  <c r="D531"/>
  <c r="A532"/>
  <c r="B532"/>
  <c r="C532"/>
  <c r="D532"/>
  <c r="A533"/>
  <c r="B533"/>
  <c r="C533"/>
  <c r="D533"/>
  <c r="A534"/>
  <c r="B534"/>
  <c r="C534"/>
  <c r="D534"/>
  <c r="A535"/>
  <c r="B535"/>
  <c r="C535"/>
  <c r="D535"/>
  <c r="A536"/>
  <c r="B536"/>
  <c r="C536"/>
  <c r="D536"/>
  <c r="A537"/>
  <c r="B537"/>
  <c r="C537"/>
  <c r="D537"/>
  <c r="A538"/>
  <c r="B538"/>
  <c r="C538"/>
  <c r="D538"/>
  <c r="A539"/>
  <c r="B539"/>
  <c r="C539"/>
  <c r="D539"/>
  <c r="A540"/>
  <c r="B540"/>
  <c r="C540"/>
  <c r="D540"/>
  <c r="A541"/>
  <c r="B541"/>
  <c r="C541"/>
  <c r="D541"/>
  <c r="A542"/>
  <c r="B542"/>
  <c r="C542"/>
  <c r="D542"/>
  <c r="A543"/>
  <c r="B543"/>
  <c r="C543"/>
  <c r="D543"/>
  <c r="A544"/>
  <c r="B544"/>
  <c r="C544"/>
  <c r="D544"/>
  <c r="A545"/>
  <c r="B545"/>
  <c r="C545"/>
  <c r="D545"/>
  <c r="A546"/>
  <c r="B546"/>
  <c r="C546"/>
  <c r="D546"/>
  <c r="A547"/>
  <c r="B547"/>
  <c r="C547"/>
  <c r="D547"/>
  <c r="A548"/>
  <c r="B548"/>
  <c r="C548"/>
  <c r="D548"/>
  <c r="A549"/>
  <c r="B549"/>
  <c r="C549"/>
  <c r="D549"/>
  <c r="A550"/>
  <c r="B550"/>
  <c r="C550"/>
  <c r="D550"/>
  <c r="A551"/>
  <c r="B551"/>
  <c r="C551"/>
  <c r="D551"/>
  <c r="A552"/>
  <c r="B552"/>
  <c r="C552"/>
  <c r="D552"/>
  <c r="A553"/>
  <c r="B553"/>
  <c r="C553"/>
  <c r="D553"/>
  <c r="A554"/>
  <c r="B554"/>
  <c r="C554"/>
  <c r="D554"/>
  <c r="A555"/>
  <c r="B555"/>
  <c r="C555"/>
  <c r="D555"/>
  <c r="A556"/>
  <c r="B556"/>
  <c r="C556"/>
  <c r="D556"/>
  <c r="A557"/>
  <c r="B557"/>
  <c r="C557"/>
  <c r="D557"/>
  <c r="A558"/>
  <c r="B558"/>
  <c r="C558"/>
  <c r="D558"/>
  <c r="A559"/>
  <c r="B559"/>
  <c r="C559"/>
  <c r="D559"/>
  <c r="A560"/>
  <c r="B560"/>
  <c r="C560"/>
  <c r="D560"/>
  <c r="A561"/>
  <c r="B561"/>
  <c r="C561"/>
  <c r="D561"/>
  <c r="A562"/>
  <c r="B562"/>
  <c r="C562"/>
  <c r="D562"/>
  <c r="A563"/>
  <c r="B563"/>
  <c r="C563"/>
  <c r="D563"/>
  <c r="A564"/>
  <c r="B564"/>
  <c r="C564"/>
  <c r="D564"/>
  <c r="A565"/>
  <c r="B565"/>
  <c r="C565"/>
  <c r="D565"/>
  <c r="A566"/>
  <c r="B566"/>
  <c r="C566"/>
  <c r="D566"/>
  <c r="A567"/>
  <c r="B567"/>
  <c r="C567"/>
  <c r="D567"/>
  <c r="A568"/>
  <c r="B568"/>
  <c r="C568"/>
  <c r="D568"/>
  <c r="A569"/>
  <c r="B569"/>
  <c r="C569"/>
  <c r="D569"/>
  <c r="A570"/>
  <c r="B570"/>
  <c r="C570"/>
  <c r="D570"/>
  <c r="A571"/>
  <c r="B571"/>
  <c r="C571"/>
  <c r="D571"/>
  <c r="A572"/>
  <c r="B572"/>
  <c r="C572"/>
  <c r="D572"/>
  <c r="A573"/>
  <c r="B573"/>
  <c r="C573"/>
  <c r="D573"/>
  <c r="A574"/>
  <c r="B574"/>
  <c r="C574"/>
  <c r="D574"/>
  <c r="A575"/>
  <c r="B575"/>
  <c r="C575"/>
  <c r="D575"/>
  <c r="A576"/>
  <c r="B576"/>
  <c r="C576"/>
  <c r="D576"/>
  <c r="A577"/>
  <c r="B577"/>
  <c r="C577"/>
  <c r="D577"/>
  <c r="A578"/>
  <c r="B578"/>
  <c r="C578"/>
  <c r="D578"/>
  <c r="A579"/>
  <c r="B579"/>
  <c r="C579"/>
  <c r="D579"/>
  <c r="A580"/>
  <c r="B580"/>
  <c r="C580"/>
  <c r="D580"/>
  <c r="A581"/>
  <c r="B581"/>
  <c r="C581"/>
  <c r="D581"/>
  <c r="A582"/>
  <c r="B582"/>
  <c r="C582"/>
  <c r="D582"/>
  <c r="A583"/>
  <c r="B583"/>
  <c r="C583"/>
  <c r="D583"/>
  <c r="A584"/>
  <c r="B584"/>
  <c r="C584"/>
  <c r="D584"/>
  <c r="A585"/>
  <c r="B585"/>
  <c r="C585"/>
  <c r="D585"/>
  <c r="A586"/>
  <c r="B586"/>
  <c r="C586"/>
  <c r="D586"/>
  <c r="A587"/>
  <c r="B587"/>
  <c r="C587"/>
  <c r="D587"/>
  <c r="A588"/>
  <c r="B588"/>
  <c r="C588"/>
  <c r="D588"/>
  <c r="A589"/>
  <c r="B589"/>
  <c r="C589"/>
  <c r="D589"/>
  <c r="A590"/>
  <c r="B590"/>
  <c r="C590"/>
  <c r="D590"/>
  <c r="A591"/>
  <c r="B591"/>
  <c r="C591"/>
  <c r="D591"/>
  <c r="A592"/>
  <c r="B592"/>
  <c r="C592"/>
  <c r="D592"/>
  <c r="A593"/>
  <c r="B593"/>
  <c r="C593"/>
  <c r="D593"/>
  <c r="A594"/>
  <c r="B594"/>
  <c r="C594"/>
  <c r="D594"/>
  <c r="A595"/>
  <c r="B595"/>
  <c r="C595"/>
  <c r="D595"/>
  <c r="A596"/>
  <c r="B596"/>
  <c r="C596"/>
  <c r="D596"/>
  <c r="A597"/>
  <c r="B597"/>
  <c r="C597"/>
  <c r="D597"/>
  <c r="A598"/>
  <c r="B598"/>
  <c r="C598"/>
  <c r="D598"/>
  <c r="A599"/>
  <c r="B599"/>
  <c r="C599"/>
  <c r="D599"/>
  <c r="A600"/>
  <c r="B600"/>
  <c r="C600"/>
  <c r="D600"/>
  <c r="A601"/>
  <c r="B601"/>
  <c r="C601"/>
  <c r="D601"/>
  <c r="A602"/>
  <c r="B602"/>
  <c r="C602"/>
  <c r="D602"/>
  <c r="A603"/>
  <c r="B603"/>
  <c r="C603"/>
  <c r="D603"/>
  <c r="A604"/>
  <c r="B604"/>
  <c r="C604"/>
  <c r="D604"/>
  <c r="A605"/>
  <c r="B605"/>
  <c r="C605"/>
  <c r="D605"/>
  <c r="A606"/>
  <c r="B606"/>
  <c r="C606"/>
  <c r="D606"/>
  <c r="A607"/>
  <c r="B607"/>
  <c r="C607"/>
  <c r="D607"/>
  <c r="A608"/>
  <c r="B608"/>
  <c r="C608"/>
  <c r="D608"/>
  <c r="A609"/>
  <c r="B609"/>
  <c r="C609"/>
  <c r="D609"/>
  <c r="A610"/>
  <c r="B610"/>
  <c r="C610"/>
  <c r="D610"/>
  <c r="A611"/>
  <c r="B611"/>
  <c r="C611"/>
  <c r="D611"/>
  <c r="A612"/>
  <c r="B612"/>
  <c r="C612"/>
  <c r="D612"/>
  <c r="A613"/>
  <c r="B613"/>
  <c r="C613"/>
  <c r="D613"/>
  <c r="A614"/>
  <c r="B614"/>
  <c r="C614"/>
  <c r="D614"/>
  <c r="A615"/>
  <c r="B615"/>
  <c r="C615"/>
  <c r="D615"/>
  <c r="A616"/>
  <c r="B616"/>
  <c r="C616"/>
  <c r="D616"/>
  <c r="A617"/>
  <c r="B617"/>
  <c r="C617"/>
  <c r="D617"/>
  <c r="A618"/>
  <c r="B618"/>
  <c r="C618"/>
  <c r="D618"/>
  <c r="A619"/>
  <c r="B619"/>
  <c r="C619"/>
  <c r="D619"/>
  <c r="A620"/>
  <c r="B620"/>
  <c r="C620"/>
  <c r="D620"/>
  <c r="A621"/>
  <c r="B621"/>
  <c r="C621"/>
  <c r="D621"/>
  <c r="A622"/>
  <c r="B622"/>
  <c r="C622"/>
  <c r="D622"/>
  <c r="A623"/>
  <c r="B623"/>
  <c r="C623"/>
  <c r="D623"/>
  <c r="A624"/>
  <c r="B624"/>
  <c r="C624"/>
  <c r="D624"/>
  <c r="A625"/>
  <c r="B625"/>
  <c r="C625"/>
  <c r="D625"/>
  <c r="A626"/>
  <c r="B626"/>
  <c r="C626"/>
  <c r="D626"/>
  <c r="A627"/>
  <c r="B627"/>
  <c r="C627"/>
  <c r="D627"/>
  <c r="A628"/>
  <c r="B628"/>
  <c r="C628"/>
  <c r="D628"/>
  <c r="A629"/>
  <c r="B629"/>
  <c r="C629"/>
  <c r="D629"/>
  <c r="A630"/>
  <c r="B630"/>
  <c r="C630"/>
  <c r="D630"/>
  <c r="A631"/>
  <c r="B631"/>
  <c r="C631"/>
  <c r="D631"/>
  <c r="A632"/>
  <c r="B632"/>
  <c r="C632"/>
  <c r="D632"/>
  <c r="A633"/>
  <c r="B633"/>
  <c r="C633"/>
  <c r="D633"/>
  <c r="A634"/>
  <c r="B634"/>
  <c r="C634"/>
  <c r="D634"/>
  <c r="A635"/>
  <c r="B635"/>
  <c r="C635"/>
  <c r="D635"/>
  <c r="A636"/>
  <c r="B636"/>
  <c r="C636"/>
  <c r="D636"/>
  <c r="A637"/>
  <c r="B637"/>
  <c r="C637"/>
  <c r="D637"/>
  <c r="A638"/>
  <c r="B638"/>
  <c r="C638"/>
  <c r="D638"/>
  <c r="A639"/>
  <c r="B639"/>
  <c r="C639"/>
  <c r="D639"/>
  <c r="A640"/>
  <c r="B640"/>
  <c r="C640"/>
  <c r="D640"/>
  <c r="A641"/>
  <c r="B641"/>
  <c r="C641"/>
  <c r="D641"/>
  <c r="A642"/>
  <c r="B642"/>
  <c r="C642"/>
  <c r="D642"/>
  <c r="A643"/>
  <c r="B643"/>
  <c r="C643"/>
  <c r="D643"/>
  <c r="A644"/>
  <c r="B644"/>
  <c r="C644"/>
  <c r="D644"/>
  <c r="A645"/>
  <c r="B645"/>
  <c r="C645"/>
  <c r="D645"/>
  <c r="A646"/>
  <c r="B646"/>
  <c r="C646"/>
  <c r="D646"/>
  <c r="A647"/>
  <c r="B647"/>
  <c r="C647"/>
  <c r="D647"/>
  <c r="A648"/>
  <c r="B648"/>
  <c r="C648"/>
  <c r="D648"/>
  <c r="A649"/>
  <c r="B649"/>
  <c r="C649"/>
  <c r="D649"/>
  <c r="A650"/>
  <c r="B650"/>
  <c r="C650"/>
  <c r="D650"/>
  <c r="A651"/>
  <c r="B651"/>
  <c r="C651"/>
  <c r="D651"/>
  <c r="A652"/>
  <c r="B652"/>
  <c r="C652"/>
  <c r="D652"/>
  <c r="A653"/>
  <c r="B653"/>
  <c r="C653"/>
  <c r="D653"/>
  <c r="A654"/>
  <c r="B654"/>
  <c r="C654"/>
  <c r="D654"/>
  <c r="A655"/>
  <c r="B655"/>
  <c r="C655"/>
  <c r="D655"/>
  <c r="A656"/>
  <c r="B656"/>
  <c r="C656"/>
  <c r="D656"/>
  <c r="A657"/>
  <c r="B657"/>
  <c r="C657"/>
  <c r="D657"/>
  <c r="A658"/>
  <c r="B658"/>
  <c r="C658"/>
  <c r="D658"/>
  <c r="A659"/>
  <c r="B659"/>
  <c r="C659"/>
  <c r="D659"/>
  <c r="A660"/>
  <c r="B660"/>
  <c r="C660"/>
  <c r="D660"/>
  <c r="A661"/>
  <c r="B661"/>
  <c r="C661"/>
  <c r="D661"/>
  <c r="A662"/>
  <c r="B662"/>
  <c r="C662"/>
  <c r="D662"/>
  <c r="A663"/>
  <c r="B663"/>
  <c r="C663"/>
  <c r="D663"/>
  <c r="A664"/>
  <c r="B664"/>
  <c r="C664"/>
  <c r="D664"/>
  <c r="A665"/>
  <c r="B665"/>
  <c r="C665"/>
  <c r="D665"/>
  <c r="A666"/>
  <c r="B666"/>
  <c r="C666"/>
  <c r="D666"/>
  <c r="A667"/>
  <c r="B667"/>
  <c r="C667"/>
  <c r="D667"/>
  <c r="A668"/>
  <c r="B668"/>
  <c r="C668"/>
  <c r="D668"/>
  <c r="A669"/>
  <c r="B669"/>
  <c r="C669"/>
  <c r="D669"/>
  <c r="A670"/>
  <c r="B670"/>
  <c r="C670"/>
  <c r="D670"/>
  <c r="A671"/>
  <c r="B671"/>
  <c r="C671"/>
  <c r="D671"/>
  <c r="A672"/>
  <c r="B672"/>
  <c r="C672"/>
  <c r="D672"/>
  <c r="A673"/>
  <c r="B673"/>
  <c r="C673"/>
  <c r="D673"/>
  <c r="A674"/>
  <c r="B674"/>
  <c r="C674"/>
  <c r="D674"/>
  <c r="A675"/>
  <c r="B675"/>
  <c r="C675"/>
  <c r="D675"/>
  <c r="A676"/>
  <c r="B676"/>
  <c r="C676"/>
  <c r="D676"/>
  <c r="A677"/>
  <c r="B677"/>
  <c r="C677"/>
  <c r="D677"/>
  <c r="A678"/>
  <c r="B678"/>
  <c r="C678"/>
  <c r="D678"/>
  <c r="A679"/>
  <c r="B679"/>
  <c r="C679"/>
  <c r="D679"/>
  <c r="A680"/>
  <c r="B680"/>
  <c r="C680"/>
  <c r="D680"/>
  <c r="A681"/>
  <c r="B681"/>
  <c r="C681"/>
  <c r="D681"/>
  <c r="A682"/>
  <c r="B682"/>
  <c r="C682"/>
  <c r="D682"/>
  <c r="A683"/>
  <c r="B683"/>
  <c r="C683"/>
  <c r="D683"/>
  <c r="A684"/>
  <c r="B684"/>
  <c r="C684"/>
  <c r="D684"/>
  <c r="A685"/>
  <c r="B685"/>
  <c r="C685"/>
  <c r="D685"/>
  <c r="A686"/>
  <c r="B686"/>
  <c r="C686"/>
  <c r="D686"/>
  <c r="A687"/>
  <c r="B687"/>
  <c r="C687"/>
  <c r="D687"/>
  <c r="A688"/>
  <c r="B688"/>
  <c r="C688"/>
  <c r="D688"/>
  <c r="A689"/>
  <c r="B689"/>
  <c r="C689"/>
  <c r="D689"/>
  <c r="A690"/>
  <c r="B690"/>
  <c r="C690"/>
  <c r="D690"/>
  <c r="A691"/>
  <c r="B691"/>
  <c r="C691"/>
  <c r="D691"/>
  <c r="A692"/>
  <c r="B692"/>
  <c r="C692"/>
  <c r="D692"/>
  <c r="A693"/>
  <c r="B693"/>
  <c r="C693"/>
  <c r="D693"/>
  <c r="A694"/>
  <c r="B694"/>
  <c r="C694"/>
  <c r="D694"/>
  <c r="A695"/>
  <c r="B695"/>
  <c r="C695"/>
  <c r="D695"/>
  <c r="A696"/>
  <c r="B696"/>
  <c r="C696"/>
  <c r="D696"/>
  <c r="A697"/>
  <c r="B697"/>
  <c r="C697"/>
  <c r="D697"/>
  <c r="A698"/>
  <c r="B698"/>
  <c r="C698"/>
  <c r="D698"/>
  <c r="A699"/>
  <c r="B699"/>
  <c r="C699"/>
  <c r="D699"/>
  <c r="A700"/>
  <c r="B700"/>
  <c r="C700"/>
  <c r="D700"/>
  <c r="A701"/>
  <c r="B701"/>
  <c r="C701"/>
  <c r="D701"/>
  <c r="A702"/>
  <c r="B702"/>
  <c r="C702"/>
  <c r="D702"/>
  <c r="A703"/>
  <c r="B703"/>
  <c r="C703"/>
  <c r="D703"/>
  <c r="A704"/>
  <c r="B704"/>
  <c r="C704"/>
  <c r="D704"/>
  <c r="A705"/>
  <c r="B705"/>
  <c r="C705"/>
  <c r="D705"/>
  <c r="A706"/>
  <c r="B706"/>
  <c r="C706"/>
  <c r="D706"/>
  <c r="A707"/>
  <c r="B707"/>
  <c r="C707"/>
  <c r="D707"/>
  <c r="A708"/>
  <c r="B708"/>
  <c r="C708"/>
  <c r="D708"/>
  <c r="A709"/>
  <c r="B709"/>
  <c r="C709"/>
  <c r="D709"/>
  <c r="A710"/>
  <c r="B710"/>
  <c r="C710"/>
  <c r="D710"/>
  <c r="A711"/>
  <c r="B711"/>
  <c r="C711"/>
  <c r="D711"/>
  <c r="A712"/>
  <c r="B712"/>
  <c r="C712"/>
  <c r="D712"/>
  <c r="A713"/>
  <c r="B713"/>
  <c r="C713"/>
  <c r="D713"/>
  <c r="A714"/>
  <c r="B714"/>
  <c r="C714"/>
  <c r="D714"/>
  <c r="A715"/>
  <c r="B715"/>
  <c r="C715"/>
  <c r="D715"/>
  <c r="A716"/>
  <c r="B716"/>
  <c r="C716"/>
  <c r="D716"/>
  <c r="A717"/>
  <c r="B717"/>
  <c r="C717"/>
  <c r="D717"/>
  <c r="A718"/>
  <c r="B718"/>
  <c r="C718"/>
  <c r="D718"/>
  <c r="A719"/>
  <c r="B719"/>
  <c r="C719"/>
  <c r="D719"/>
  <c r="A720"/>
  <c r="B720"/>
  <c r="C720"/>
  <c r="D720"/>
  <c r="A721"/>
  <c r="B721"/>
  <c r="C721"/>
  <c r="D721"/>
  <c r="A722"/>
  <c r="B722"/>
  <c r="C722"/>
  <c r="D722"/>
  <c r="A723"/>
  <c r="B723"/>
  <c r="C723"/>
  <c r="D723"/>
  <c r="A724"/>
  <c r="B724"/>
  <c r="C724"/>
  <c r="D724"/>
  <c r="A725"/>
  <c r="B725"/>
  <c r="C725"/>
  <c r="D725"/>
  <c r="A726"/>
  <c r="B726"/>
  <c r="C726"/>
  <c r="D726"/>
  <c r="A727"/>
  <c r="B727"/>
  <c r="C727"/>
  <c r="D727"/>
  <c r="A728"/>
  <c r="B728"/>
  <c r="C728"/>
  <c r="D728"/>
  <c r="A729"/>
  <c r="B729"/>
  <c r="C729"/>
  <c r="D729"/>
  <c r="A730"/>
  <c r="B730"/>
  <c r="C730"/>
  <c r="D730"/>
  <c r="A731"/>
  <c r="B731"/>
  <c r="C731"/>
  <c r="D731"/>
  <c r="A732"/>
  <c r="B732"/>
  <c r="C732"/>
  <c r="D732"/>
  <c r="A733"/>
  <c r="B733"/>
  <c r="C733"/>
  <c r="D733"/>
  <c r="A734"/>
  <c r="B734"/>
  <c r="C734"/>
  <c r="D734"/>
  <c r="A735"/>
  <c r="B735"/>
  <c r="C735"/>
  <c r="D735"/>
  <c r="A736"/>
  <c r="B736"/>
  <c r="C736"/>
  <c r="D736"/>
  <c r="A737"/>
  <c r="B737"/>
  <c r="C737"/>
  <c r="D737"/>
  <c r="A738"/>
  <c r="B738"/>
  <c r="C738"/>
  <c r="D738"/>
  <c r="A739"/>
  <c r="B739"/>
  <c r="C739"/>
  <c r="D739"/>
  <c r="A740"/>
  <c r="B740"/>
  <c r="C740"/>
  <c r="D740"/>
  <c r="A741"/>
  <c r="B741"/>
  <c r="C741"/>
  <c r="D741"/>
  <c r="A742"/>
  <c r="B742"/>
  <c r="C742"/>
  <c r="D742"/>
  <c r="A743"/>
  <c r="B743"/>
  <c r="C743"/>
  <c r="D743"/>
  <c r="A744"/>
  <c r="B744"/>
  <c r="C744"/>
  <c r="D744"/>
  <c r="A745"/>
  <c r="B745"/>
  <c r="C745"/>
  <c r="D745"/>
  <c r="A746"/>
  <c r="B746"/>
  <c r="C746"/>
  <c r="D746"/>
  <c r="A747"/>
  <c r="B747"/>
  <c r="C747"/>
  <c r="D747"/>
  <c r="A748"/>
  <c r="B748"/>
  <c r="C748"/>
  <c r="D748"/>
  <c r="A749"/>
  <c r="B749"/>
  <c r="C749"/>
  <c r="D749"/>
  <c r="A750"/>
  <c r="B750"/>
  <c r="C750"/>
  <c r="D750"/>
  <c r="A751"/>
  <c r="B751"/>
  <c r="C751"/>
  <c r="D751"/>
  <c r="A752"/>
  <c r="B752"/>
  <c r="C752"/>
  <c r="D752"/>
  <c r="A753"/>
  <c r="B753"/>
  <c r="C753"/>
  <c r="D753"/>
  <c r="A754"/>
  <c r="B754"/>
  <c r="C754"/>
  <c r="D754"/>
  <c r="A755"/>
  <c r="B755"/>
  <c r="C755"/>
  <c r="D755"/>
  <c r="A756"/>
  <c r="B756"/>
  <c r="C756"/>
  <c r="D756"/>
  <c r="A757"/>
  <c r="B757"/>
  <c r="C757"/>
  <c r="D757"/>
  <c r="A758"/>
  <c r="B758"/>
  <c r="C758"/>
  <c r="D758"/>
  <c r="A759"/>
  <c r="B759"/>
  <c r="C759"/>
  <c r="D759"/>
  <c r="A760"/>
  <c r="B760"/>
  <c r="C760"/>
  <c r="D760"/>
  <c r="A761"/>
  <c r="B761"/>
  <c r="C761"/>
  <c r="D761"/>
  <c r="A762"/>
  <c r="B762"/>
  <c r="C762"/>
  <c r="D762"/>
  <c r="A763"/>
  <c r="B763"/>
  <c r="C763"/>
  <c r="D763"/>
  <c r="A764"/>
  <c r="B764"/>
  <c r="C764"/>
  <c r="D764"/>
  <c r="A765"/>
  <c r="B765"/>
  <c r="C765"/>
  <c r="D765"/>
  <c r="A766"/>
  <c r="B766"/>
  <c r="C766"/>
  <c r="D766"/>
  <c r="A767"/>
  <c r="B767"/>
  <c r="C767"/>
  <c r="D767"/>
  <c r="A768"/>
  <c r="B768"/>
  <c r="C768"/>
  <c r="D768"/>
  <c r="A769"/>
  <c r="B769"/>
  <c r="C769"/>
  <c r="D769"/>
  <c r="A770"/>
  <c r="B770"/>
  <c r="C770"/>
  <c r="D770"/>
  <c r="A771"/>
  <c r="B771"/>
  <c r="C771"/>
  <c r="D771"/>
  <c r="A772"/>
  <c r="B772"/>
  <c r="C772"/>
  <c r="D772"/>
  <c r="A773"/>
  <c r="B773"/>
  <c r="C773"/>
  <c r="D773"/>
  <c r="A774"/>
  <c r="B774"/>
  <c r="C774"/>
  <c r="D774"/>
  <c r="A775"/>
  <c r="B775"/>
  <c r="C775"/>
  <c r="D775"/>
  <c r="A776"/>
  <c r="B776"/>
  <c r="C776"/>
  <c r="D776"/>
  <c r="A777"/>
  <c r="B777"/>
  <c r="C777"/>
  <c r="D777"/>
  <c r="A778"/>
  <c r="B778"/>
  <c r="C778"/>
  <c r="D778"/>
  <c r="A779"/>
  <c r="B779"/>
  <c r="C779"/>
  <c r="D779"/>
  <c r="A780"/>
  <c r="B780"/>
  <c r="C780"/>
  <c r="D780"/>
  <c r="A781"/>
  <c r="B781"/>
  <c r="C781"/>
  <c r="D781"/>
  <c r="A782"/>
  <c r="B782"/>
  <c r="C782"/>
  <c r="D782"/>
  <c r="A783"/>
  <c r="B783"/>
  <c r="C783"/>
  <c r="D783"/>
  <c r="A784"/>
  <c r="B784"/>
  <c r="C784"/>
  <c r="D784"/>
  <c r="A785"/>
  <c r="B785"/>
  <c r="C785"/>
  <c r="D785"/>
  <c r="A786"/>
  <c r="B786"/>
  <c r="C786"/>
  <c r="D786"/>
  <c r="A787"/>
  <c r="B787"/>
  <c r="C787"/>
  <c r="D787"/>
  <c r="A788"/>
  <c r="B788"/>
  <c r="C788"/>
  <c r="D788"/>
  <c r="A789"/>
  <c r="B789"/>
  <c r="C789"/>
  <c r="D789"/>
  <c r="A790"/>
  <c r="B790"/>
  <c r="C790"/>
  <c r="D790"/>
  <c r="A791"/>
  <c r="B791"/>
  <c r="C791"/>
  <c r="D791"/>
  <c r="A792"/>
  <c r="B792"/>
  <c r="C792"/>
  <c r="D792"/>
  <c r="A793"/>
  <c r="B793"/>
  <c r="C793"/>
  <c r="D793"/>
  <c r="A794"/>
  <c r="B794"/>
  <c r="C794"/>
  <c r="D794"/>
  <c r="A795"/>
  <c r="B795"/>
  <c r="C795"/>
  <c r="D795"/>
  <c r="A796"/>
  <c r="B796"/>
  <c r="C796"/>
  <c r="D796"/>
  <c r="A797"/>
  <c r="B797"/>
  <c r="C797"/>
  <c r="D797"/>
  <c r="A798"/>
  <c r="B798"/>
  <c r="C798"/>
  <c r="D798"/>
  <c r="A799"/>
  <c r="B799"/>
  <c r="C799"/>
  <c r="D799"/>
  <c r="A800"/>
  <c r="B800"/>
  <c r="C800"/>
  <c r="D800"/>
  <c r="A801"/>
  <c r="B801"/>
  <c r="C801"/>
  <c r="D801"/>
  <c r="A802"/>
  <c r="B802"/>
  <c r="C802"/>
  <c r="D802"/>
  <c r="A803"/>
  <c r="B803"/>
  <c r="C803"/>
  <c r="D803"/>
  <c r="A804"/>
  <c r="B804"/>
  <c r="C804"/>
  <c r="D804"/>
  <c r="A805"/>
  <c r="B805"/>
  <c r="C805"/>
  <c r="D805"/>
  <c r="A806"/>
  <c r="B806"/>
  <c r="C806"/>
  <c r="D806"/>
  <c r="A807"/>
  <c r="B807"/>
  <c r="C807"/>
  <c r="D807"/>
  <c r="A808"/>
  <c r="B808"/>
  <c r="C808"/>
  <c r="D808"/>
  <c r="A809"/>
  <c r="B809"/>
  <c r="C809"/>
  <c r="D809"/>
  <c r="A810"/>
  <c r="B810"/>
  <c r="C810"/>
  <c r="D810"/>
  <c r="A811"/>
  <c r="B811"/>
  <c r="C811"/>
  <c r="D811"/>
  <c r="A812"/>
  <c r="B812"/>
  <c r="C812"/>
  <c r="D812"/>
  <c r="A813"/>
  <c r="B813"/>
  <c r="C813"/>
  <c r="D813"/>
  <c r="A814"/>
  <c r="B814"/>
  <c r="C814"/>
  <c r="D814"/>
  <c r="A815"/>
  <c r="B815"/>
  <c r="C815"/>
  <c r="D815"/>
  <c r="A816"/>
  <c r="B816"/>
  <c r="C816"/>
  <c r="D816"/>
  <c r="A817"/>
  <c r="B817"/>
  <c r="C817"/>
  <c r="D817"/>
  <c r="A818"/>
  <c r="B818"/>
  <c r="C818"/>
  <c r="D818"/>
  <c r="A819"/>
  <c r="B819"/>
  <c r="C819"/>
  <c r="D819"/>
  <c r="A820"/>
  <c r="B820"/>
  <c r="C820"/>
  <c r="D820"/>
  <c r="A821"/>
  <c r="B821"/>
  <c r="C821"/>
  <c r="D821"/>
  <c r="A822"/>
  <c r="B822"/>
  <c r="C822"/>
  <c r="D822"/>
  <c r="A823"/>
  <c r="B823"/>
  <c r="C823"/>
  <c r="D823"/>
  <c r="A824"/>
  <c r="B824"/>
  <c r="C824"/>
  <c r="D824"/>
  <c r="A825"/>
  <c r="B825"/>
  <c r="C825"/>
  <c r="D825"/>
  <c r="A826"/>
  <c r="B826"/>
  <c r="C826"/>
  <c r="D826"/>
  <c r="A827"/>
  <c r="B827"/>
  <c r="C827"/>
  <c r="D827"/>
  <c r="A828"/>
  <c r="B828"/>
  <c r="C828"/>
  <c r="D828"/>
  <c r="A829"/>
  <c r="B829"/>
  <c r="C829"/>
  <c r="D829"/>
  <c r="A830"/>
  <c r="B830"/>
  <c r="C830"/>
  <c r="D830"/>
  <c r="A831"/>
  <c r="B831"/>
  <c r="C831"/>
  <c r="D831"/>
  <c r="A832"/>
  <c r="B832"/>
  <c r="C832"/>
  <c r="D832"/>
  <c r="A833"/>
  <c r="B833"/>
  <c r="C833"/>
  <c r="D833"/>
  <c r="A834"/>
  <c r="B834"/>
  <c r="C834"/>
  <c r="D834"/>
  <c r="A835"/>
  <c r="B835"/>
  <c r="C835"/>
  <c r="D835"/>
  <c r="A836"/>
  <c r="B836"/>
  <c r="C836"/>
  <c r="D836"/>
  <c r="A837"/>
  <c r="B837"/>
  <c r="C837"/>
  <c r="D837"/>
  <c r="A838"/>
  <c r="B838"/>
  <c r="C838"/>
  <c r="D838"/>
  <c r="A839"/>
  <c r="B839"/>
  <c r="C839"/>
  <c r="D839"/>
  <c r="A840"/>
  <c r="B840"/>
  <c r="C840"/>
  <c r="D840"/>
  <c r="A841"/>
  <c r="B841"/>
  <c r="C841"/>
  <c r="D841"/>
  <c r="A842"/>
  <c r="B842"/>
  <c r="C842"/>
  <c r="D842"/>
  <c r="A843"/>
  <c r="B843"/>
  <c r="C843"/>
  <c r="D843"/>
  <c r="A844"/>
  <c r="B844"/>
  <c r="C844"/>
  <c r="D844"/>
  <c r="A845"/>
  <c r="B845"/>
  <c r="C845"/>
  <c r="D845"/>
  <c r="A846"/>
  <c r="B846"/>
  <c r="C846"/>
  <c r="D846"/>
  <c r="A847"/>
  <c r="B847"/>
  <c r="C847"/>
  <c r="D847"/>
  <c r="A848"/>
  <c r="B848"/>
  <c r="C848"/>
  <c r="D848"/>
  <c r="A849"/>
  <c r="B849"/>
  <c r="C849"/>
  <c r="D849"/>
  <c r="A850"/>
  <c r="B850"/>
  <c r="C850"/>
  <c r="D850"/>
  <c r="A851"/>
  <c r="B851"/>
  <c r="C851"/>
  <c r="D851"/>
  <c r="A852"/>
  <c r="B852"/>
  <c r="C852"/>
  <c r="D852"/>
  <c r="A853"/>
  <c r="B853"/>
  <c r="C853"/>
  <c r="D853"/>
  <c r="A854"/>
  <c r="B854"/>
  <c r="C854"/>
  <c r="D854"/>
  <c r="A855"/>
  <c r="B855"/>
  <c r="C855"/>
  <c r="D855"/>
  <c r="A856"/>
  <c r="B856"/>
  <c r="C856"/>
  <c r="D856"/>
  <c r="A857"/>
  <c r="B857"/>
  <c r="C857"/>
  <c r="D857"/>
  <c r="A858"/>
  <c r="B858"/>
  <c r="C858"/>
  <c r="D858"/>
  <c r="A859"/>
  <c r="B859"/>
  <c r="C859"/>
  <c r="D859"/>
  <c r="A860"/>
  <c r="B860"/>
  <c r="C860"/>
  <c r="D860"/>
  <c r="A861"/>
  <c r="B861"/>
  <c r="C861"/>
  <c r="D861"/>
  <c r="A862"/>
  <c r="B862"/>
  <c r="C862"/>
  <c r="D862"/>
  <c r="A863"/>
  <c r="B863"/>
  <c r="C863"/>
  <c r="D863"/>
  <c r="A864"/>
  <c r="B864"/>
  <c r="C864"/>
  <c r="D864"/>
  <c r="A865"/>
  <c r="B865"/>
  <c r="C865"/>
  <c r="D865"/>
  <c r="A866"/>
  <c r="B866"/>
  <c r="C866"/>
  <c r="D866"/>
  <c r="A867"/>
  <c r="B867"/>
  <c r="C867"/>
  <c r="D867"/>
  <c r="A868"/>
  <c r="B868"/>
  <c r="C868"/>
  <c r="D868"/>
  <c r="A869"/>
  <c r="B869"/>
  <c r="C869"/>
  <c r="D869"/>
  <c r="A870"/>
  <c r="B870"/>
  <c r="C870"/>
  <c r="D870"/>
  <c r="A871"/>
  <c r="B871"/>
  <c r="C871"/>
  <c r="D871"/>
  <c r="A872"/>
  <c r="B872"/>
  <c r="C872"/>
  <c r="D872"/>
  <c r="A873"/>
  <c r="B873"/>
  <c r="C873"/>
  <c r="D873"/>
  <c r="A874"/>
  <c r="B874"/>
  <c r="C874"/>
  <c r="D874"/>
  <c r="A875"/>
  <c r="B875"/>
  <c r="C875"/>
  <c r="D875"/>
  <c r="A876"/>
  <c r="B876"/>
  <c r="C876"/>
  <c r="D876"/>
  <c r="A877"/>
  <c r="B877"/>
  <c r="C877"/>
  <c r="D877"/>
  <c r="A878"/>
  <c r="B878"/>
  <c r="C878"/>
  <c r="D878"/>
  <c r="A879"/>
  <c r="B879"/>
  <c r="C879"/>
  <c r="D879"/>
  <c r="A880"/>
  <c r="B880"/>
  <c r="C880"/>
  <c r="D880"/>
  <c r="A881"/>
  <c r="B881"/>
  <c r="C881"/>
  <c r="D881"/>
  <c r="A882"/>
  <c r="B882"/>
  <c r="C882"/>
  <c r="D882"/>
  <c r="A883"/>
  <c r="B883"/>
  <c r="C883"/>
  <c r="D883"/>
  <c r="A884"/>
  <c r="B884"/>
  <c r="C884"/>
  <c r="D884"/>
  <c r="A885"/>
  <c r="B885"/>
  <c r="C885"/>
  <c r="D885"/>
  <c r="A886"/>
  <c r="B886"/>
  <c r="C886"/>
  <c r="D886"/>
  <c r="A887"/>
  <c r="B887"/>
  <c r="C887"/>
  <c r="D887"/>
  <c r="A888"/>
  <c r="B888"/>
  <c r="C888"/>
  <c r="D888"/>
  <c r="A889"/>
  <c r="B889"/>
  <c r="C889"/>
  <c r="D889"/>
  <c r="A890"/>
  <c r="B890"/>
  <c r="C890"/>
  <c r="D890"/>
  <c r="A891"/>
  <c r="B891"/>
  <c r="C891"/>
  <c r="D891"/>
  <c r="A892"/>
  <c r="B892"/>
  <c r="C892"/>
  <c r="D892"/>
  <c r="A893"/>
  <c r="B893"/>
  <c r="C893"/>
  <c r="D893"/>
  <c r="A894"/>
  <c r="B894"/>
  <c r="C894"/>
  <c r="D894"/>
  <c r="A895"/>
  <c r="B895"/>
  <c r="C895"/>
  <c r="D895"/>
  <c r="A896"/>
  <c r="B896"/>
  <c r="C896"/>
  <c r="D896"/>
  <c r="A897"/>
  <c r="B897"/>
  <c r="C897"/>
  <c r="D897"/>
  <c r="A898"/>
  <c r="B898"/>
  <c r="C898"/>
  <c r="D898"/>
  <c r="A899"/>
  <c r="B899"/>
  <c r="C899"/>
  <c r="D899"/>
  <c r="A900"/>
  <c r="B900"/>
  <c r="C900"/>
  <c r="D900"/>
  <c r="A901"/>
  <c r="B901"/>
  <c r="C901"/>
  <c r="D901"/>
  <c r="A902"/>
  <c r="B902"/>
  <c r="C902"/>
  <c r="D902"/>
  <c r="A903"/>
  <c r="B903"/>
  <c r="C903"/>
  <c r="D903"/>
  <c r="A904"/>
  <c r="B904"/>
  <c r="C904"/>
  <c r="D904"/>
  <c r="A905"/>
  <c r="B905"/>
  <c r="C905"/>
  <c r="D905"/>
  <c r="A906"/>
  <c r="B906"/>
  <c r="C906"/>
  <c r="D906"/>
  <c r="A907"/>
  <c r="B907"/>
  <c r="C907"/>
  <c r="D907"/>
  <c r="A908"/>
  <c r="B908"/>
  <c r="C908"/>
  <c r="D908"/>
  <c r="A909"/>
  <c r="B909"/>
  <c r="C909"/>
  <c r="D909"/>
  <c r="A910"/>
  <c r="B910"/>
  <c r="C910"/>
  <c r="D910"/>
  <c r="A911"/>
  <c r="B911"/>
  <c r="C911"/>
  <c r="D911"/>
  <c r="A912"/>
  <c r="B912"/>
  <c r="C912"/>
  <c r="D912"/>
  <c r="A913"/>
  <c r="B913"/>
  <c r="C913"/>
  <c r="D913"/>
  <c r="A914"/>
  <c r="B914"/>
  <c r="C914"/>
  <c r="D914"/>
  <c r="A915"/>
  <c r="B915"/>
  <c r="C915"/>
  <c r="D915"/>
  <c r="A916"/>
  <c r="B916"/>
  <c r="C916"/>
  <c r="D916"/>
  <c r="A917"/>
  <c r="B917"/>
  <c r="C917"/>
  <c r="D917"/>
  <c r="A918"/>
  <c r="B918"/>
  <c r="C918"/>
  <c r="D918"/>
  <c r="A919"/>
  <c r="B919"/>
  <c r="C919"/>
  <c r="D919"/>
  <c r="A920"/>
  <c r="B920"/>
  <c r="C920"/>
  <c r="D920"/>
  <c r="A921"/>
  <c r="B921"/>
  <c r="C921"/>
  <c r="D921"/>
  <c r="A922"/>
  <c r="B922"/>
  <c r="C922"/>
  <c r="D922"/>
  <c r="A923"/>
  <c r="B923"/>
  <c r="C923"/>
  <c r="D923"/>
  <c r="A924"/>
  <c r="B924"/>
  <c r="C924"/>
  <c r="D924"/>
  <c r="A925"/>
  <c r="B925"/>
  <c r="C925"/>
  <c r="D925"/>
  <c r="A926"/>
  <c r="B926"/>
  <c r="C926"/>
  <c r="D926"/>
  <c r="A927"/>
  <c r="B927"/>
  <c r="C927"/>
  <c r="D927"/>
  <c r="A928"/>
  <c r="B928"/>
  <c r="C928"/>
  <c r="D928"/>
  <c r="A929"/>
  <c r="B929"/>
  <c r="C929"/>
  <c r="D929"/>
  <c r="A930"/>
  <c r="B930"/>
  <c r="C930"/>
  <c r="D930"/>
  <c r="A931"/>
  <c r="B931"/>
  <c r="C931"/>
  <c r="D931"/>
  <c r="A932"/>
  <c r="B932"/>
  <c r="C932"/>
  <c r="D932"/>
  <c r="A933"/>
  <c r="B933"/>
  <c r="C933"/>
  <c r="D933"/>
  <c r="A934"/>
  <c r="B934"/>
  <c r="C934"/>
  <c r="D934"/>
  <c r="A935"/>
  <c r="B935"/>
  <c r="C935"/>
  <c r="D935"/>
  <c r="A936"/>
  <c r="B936"/>
  <c r="C936"/>
  <c r="D936"/>
  <c r="A937"/>
  <c r="B937"/>
  <c r="C937"/>
  <c r="D937"/>
  <c r="A938"/>
  <c r="B938"/>
  <c r="C938"/>
  <c r="D938"/>
  <c r="A939"/>
  <c r="B939"/>
  <c r="C939"/>
  <c r="D939"/>
  <c r="A940"/>
  <c r="B940"/>
  <c r="C940"/>
  <c r="D940"/>
  <c r="A941"/>
  <c r="B941"/>
  <c r="C941"/>
  <c r="D941"/>
  <c r="A942"/>
  <c r="B942"/>
  <c r="C942"/>
  <c r="D942"/>
  <c r="A943"/>
  <c r="B943"/>
  <c r="C943"/>
  <c r="D943"/>
  <c r="A944"/>
  <c r="B944"/>
  <c r="C944"/>
  <c r="D944"/>
  <c r="A945"/>
  <c r="B945"/>
  <c r="C945"/>
  <c r="D945"/>
  <c r="A946"/>
  <c r="B946"/>
  <c r="C946"/>
  <c r="D946"/>
  <c r="A947"/>
  <c r="B947"/>
  <c r="C947"/>
  <c r="D947"/>
  <c r="A948"/>
  <c r="B948"/>
  <c r="C948"/>
  <c r="D948"/>
  <c r="A949"/>
  <c r="B949"/>
  <c r="C949"/>
  <c r="D949"/>
  <c r="A950"/>
  <c r="B950"/>
  <c r="C950"/>
  <c r="D950"/>
  <c r="A951"/>
  <c r="B951"/>
  <c r="C951"/>
  <c r="D951"/>
  <c r="A952"/>
  <c r="B952"/>
  <c r="C952"/>
  <c r="D952"/>
  <c r="A953"/>
  <c r="B953"/>
  <c r="C953"/>
  <c r="D953"/>
  <c r="A954"/>
  <c r="B954"/>
  <c r="C954"/>
  <c r="D954"/>
  <c r="A955"/>
  <c r="B955"/>
  <c r="C955"/>
  <c r="D955"/>
  <c r="A956"/>
  <c r="B956"/>
  <c r="C956"/>
  <c r="D956"/>
  <c r="A957"/>
  <c r="B957"/>
  <c r="C957"/>
  <c r="D957"/>
  <c r="A958"/>
  <c r="B958"/>
  <c r="C958"/>
  <c r="D958"/>
  <c r="A959"/>
  <c r="B959"/>
  <c r="C959"/>
  <c r="D959"/>
  <c r="A960"/>
  <c r="B960"/>
  <c r="C960"/>
  <c r="D960"/>
  <c r="A961"/>
  <c r="B961"/>
  <c r="C961"/>
  <c r="D961"/>
  <c r="A962"/>
  <c r="B962"/>
  <c r="C962"/>
  <c r="D962"/>
  <c r="A963"/>
  <c r="B963"/>
  <c r="C963"/>
  <c r="D963"/>
  <c r="A964"/>
  <c r="B964"/>
  <c r="C964"/>
  <c r="D964"/>
  <c r="A965"/>
  <c r="B965"/>
  <c r="C965"/>
  <c r="D965"/>
  <c r="A966"/>
  <c r="B966"/>
  <c r="C966"/>
  <c r="D966"/>
  <c r="A967"/>
  <c r="B967"/>
  <c r="C967"/>
  <c r="D967"/>
  <c r="A968"/>
  <c r="B968"/>
  <c r="C968"/>
  <c r="D968"/>
  <c r="A969"/>
  <c r="B969"/>
  <c r="C969"/>
  <c r="D969"/>
  <c r="A970"/>
  <c r="B970"/>
  <c r="C970"/>
  <c r="D970"/>
  <c r="A971"/>
  <c r="B971"/>
  <c r="C971"/>
  <c r="D971"/>
  <c r="A972"/>
  <c r="B972"/>
  <c r="C972"/>
  <c r="D972"/>
  <c r="A973"/>
  <c r="B973"/>
  <c r="C973"/>
  <c r="D973"/>
  <c r="A974"/>
  <c r="B974"/>
  <c r="C974"/>
  <c r="D974"/>
  <c r="A975"/>
  <c r="B975"/>
  <c r="C975"/>
  <c r="D975"/>
  <c r="A976"/>
  <c r="B976"/>
  <c r="C976"/>
  <c r="D976"/>
  <c r="A977"/>
  <c r="B977"/>
  <c r="C977"/>
  <c r="D977"/>
  <c r="A978"/>
  <c r="B978"/>
  <c r="C978"/>
  <c r="D978"/>
  <c r="A979"/>
  <c r="B979"/>
  <c r="C979"/>
  <c r="D979"/>
  <c r="A980"/>
  <c r="B980"/>
  <c r="C980"/>
  <c r="D980"/>
  <c r="D5"/>
  <c r="C5"/>
  <c r="B5"/>
  <c r="A5"/>
  <c r="H4" i="24" s="1"/>
  <c r="I4" s="1"/>
  <c r="I381" l="1"/>
  <c r="J381" s="1"/>
  <c r="O381" s="1"/>
  <c r="I361"/>
  <c r="J361" s="1"/>
  <c r="O361" s="1"/>
  <c r="I341"/>
  <c r="J341" s="1"/>
  <c r="O341" s="1"/>
  <c r="I251"/>
  <c r="J251" s="1"/>
  <c r="O251" s="1"/>
  <c r="I215"/>
  <c r="J215" s="1"/>
  <c r="O215" s="1"/>
  <c r="I212"/>
  <c r="J212" s="1"/>
  <c r="O212" s="1"/>
  <c r="I210"/>
  <c r="J210" s="1"/>
  <c r="O210" s="1"/>
  <c r="I193"/>
  <c r="J193" s="1"/>
  <c r="O193" s="1"/>
  <c r="I180"/>
  <c r="J180" s="1"/>
  <c r="O180" s="1"/>
  <c r="I178"/>
  <c r="J178" s="1"/>
  <c r="O178" s="1"/>
  <c r="I176"/>
  <c r="J176" s="1"/>
  <c r="O176" s="1"/>
  <c r="I175"/>
  <c r="J175" s="1"/>
  <c r="O175" s="1"/>
  <c r="I174"/>
  <c r="J174" s="1"/>
  <c r="O174" s="1"/>
  <c r="I173"/>
  <c r="J173" s="1"/>
  <c r="O173" s="1"/>
  <c r="I172"/>
  <c r="J172" s="1"/>
  <c r="O172" s="1"/>
  <c r="I171"/>
  <c r="J171" s="1"/>
  <c r="O171" s="1"/>
  <c r="I170"/>
  <c r="J170" s="1"/>
  <c r="O170" s="1"/>
  <c r="I291"/>
  <c r="J291" s="1"/>
  <c r="O291" s="1"/>
  <c r="I217"/>
  <c r="J217" s="1"/>
  <c r="O217" s="1"/>
  <c r="I185"/>
  <c r="J185" s="1"/>
  <c r="O185" s="1"/>
  <c r="I179"/>
  <c r="J179" s="1"/>
  <c r="O179" s="1"/>
  <c r="I177"/>
  <c r="J177" s="1"/>
  <c r="O177" s="1"/>
  <c r="I166"/>
  <c r="J166" s="1"/>
  <c r="O166" s="1"/>
  <c r="I271"/>
  <c r="J271" s="1"/>
  <c r="O271" s="1"/>
  <c r="I221"/>
  <c r="J221" s="1"/>
  <c r="O221" s="1"/>
  <c r="I219"/>
  <c r="J219" s="1"/>
  <c r="O219" s="1"/>
  <c r="I211"/>
  <c r="J211" s="1"/>
  <c r="O211" s="1"/>
  <c r="I201"/>
  <c r="J201" s="1"/>
  <c r="O201" s="1"/>
  <c r="I318"/>
  <c r="J318" s="1"/>
  <c r="O318" s="1"/>
  <c r="I317"/>
  <c r="J317" s="1"/>
  <c r="O317" s="1"/>
  <c r="I315"/>
  <c r="J315" s="1"/>
  <c r="O315" s="1"/>
  <c r="I313"/>
  <c r="J313" s="1"/>
  <c r="O313" s="1"/>
  <c r="I189"/>
  <c r="J189" s="1"/>
  <c r="O189" s="1"/>
  <c r="I162"/>
  <c r="J162" s="1"/>
  <c r="O162" s="1"/>
  <c r="I161"/>
  <c r="J161" s="1"/>
  <c r="O161" s="1"/>
  <c r="K15"/>
  <c r="K20"/>
  <c r="K50"/>
  <c r="K30"/>
  <c r="K139"/>
  <c r="K134"/>
  <c r="K133"/>
  <c r="K132"/>
  <c r="K131"/>
  <c r="K129"/>
  <c r="K128"/>
  <c r="K127"/>
  <c r="K126"/>
  <c r="K60"/>
  <c r="K40"/>
  <c r="K130"/>
  <c r="K125"/>
  <c r="K101"/>
  <c r="K70"/>
  <c r="K124"/>
  <c r="K123"/>
  <c r="K119"/>
  <c r="K102"/>
  <c r="K105"/>
  <c r="K120"/>
  <c r="K104"/>
  <c r="K100"/>
  <c r="K106"/>
  <c r="K122"/>
  <c r="K118"/>
  <c r="K90"/>
  <c r="K80"/>
  <c r="K116"/>
  <c r="K113"/>
  <c r="K110"/>
  <c r="K107"/>
  <c r="K103"/>
  <c r="K121"/>
  <c r="K117"/>
  <c r="K114"/>
  <c r="K111"/>
  <c r="K109"/>
  <c r="K99"/>
  <c r="K115"/>
  <c r="K112"/>
  <c r="K108"/>
  <c r="I144"/>
  <c r="J144" s="1"/>
  <c r="O144" s="1"/>
  <c r="I136"/>
  <c r="J136" s="1"/>
  <c r="O136" s="1"/>
  <c r="I127"/>
  <c r="J127" s="1"/>
  <c r="O127" s="1"/>
  <c r="I126"/>
  <c r="J126" s="1"/>
  <c r="O126" s="1"/>
  <c r="I117"/>
  <c r="J117" s="1"/>
  <c r="O117" s="1"/>
  <c r="I108"/>
  <c r="J108" s="1"/>
  <c r="O108" s="1"/>
  <c r="I102"/>
  <c r="J102" s="1"/>
  <c r="O102" s="1"/>
  <c r="I101"/>
  <c r="J101" s="1"/>
  <c r="O101" s="1"/>
  <c r="I157"/>
  <c r="J157" s="1"/>
  <c r="O157" s="1"/>
  <c r="I51"/>
  <c r="J51" s="1"/>
  <c r="O51" s="1"/>
  <c r="I140"/>
  <c r="J140" s="1"/>
  <c r="O140" s="1"/>
  <c r="I139"/>
  <c r="J139" s="1"/>
  <c r="O139" s="1"/>
  <c r="I132"/>
  <c r="J132" s="1"/>
  <c r="O132" s="1"/>
  <c r="I131"/>
  <c r="J131" s="1"/>
  <c r="O131" s="1"/>
  <c r="I130"/>
  <c r="J130" s="1"/>
  <c r="O130" s="1"/>
  <c r="I123"/>
  <c r="J123" s="1"/>
  <c r="O123" s="1"/>
  <c r="I122"/>
  <c r="J122" s="1"/>
  <c r="O122" s="1"/>
  <c r="I121"/>
  <c r="J121" s="1"/>
  <c r="O121" s="1"/>
  <c r="I114"/>
  <c r="J114" s="1"/>
  <c r="O114" s="1"/>
  <c r="I113"/>
  <c r="J113" s="1"/>
  <c r="O113" s="1"/>
  <c r="I91"/>
  <c r="J91" s="1"/>
  <c r="O91" s="1"/>
  <c r="I71"/>
  <c r="J71" s="1"/>
  <c r="O71" s="1"/>
  <c r="I153"/>
  <c r="J153" s="1"/>
  <c r="O153" s="1"/>
  <c r="I148"/>
  <c r="J148" s="1"/>
  <c r="O148" s="1"/>
  <c r="I135"/>
  <c r="J135" s="1"/>
  <c r="O135" s="1"/>
  <c r="I118"/>
  <c r="J118" s="1"/>
  <c r="O118" s="1"/>
  <c r="I109"/>
  <c r="J109" s="1"/>
  <c r="O109" s="1"/>
  <c r="I104"/>
  <c r="J104" s="1"/>
  <c r="O104" s="1"/>
  <c r="I31"/>
  <c r="J31" s="1"/>
  <c r="O31" s="1"/>
  <c r="I19"/>
  <c r="J19" s="1"/>
  <c r="O19" s="1"/>
  <c r="I17"/>
  <c r="J17" s="1"/>
  <c r="O17" s="1"/>
  <c r="I14"/>
  <c r="J14" s="1"/>
  <c r="O14" s="1"/>
  <c r="I13"/>
  <c r="J13" s="1"/>
  <c r="O13" s="1"/>
  <c r="I12"/>
  <c r="J12" s="1"/>
  <c r="O12" s="1"/>
  <c r="I11"/>
  <c r="J11" s="1"/>
  <c r="O11" s="1"/>
  <c r="I10"/>
  <c r="J10" s="1"/>
  <c r="O10" s="1"/>
  <c r="M194" i="14"/>
  <c r="L194"/>
  <c r="K194"/>
  <c r="J194"/>
  <c r="I194"/>
  <c r="G194"/>
  <c r="F194"/>
  <c r="E194"/>
  <c r="D194"/>
  <c r="C194"/>
  <c r="M193" l="1"/>
  <c r="L193"/>
  <c r="K193"/>
  <c r="I193"/>
  <c r="H193"/>
  <c r="G193"/>
  <c r="F193"/>
  <c r="E193"/>
  <c r="D193"/>
  <c r="C193"/>
  <c r="M192" l="1"/>
  <c r="L192"/>
  <c r="K192"/>
  <c r="J192"/>
  <c r="H192"/>
  <c r="G192"/>
  <c r="F192"/>
  <c r="E192"/>
  <c r="D192"/>
  <c r="C192"/>
  <c r="M191"/>
  <c r="L191"/>
  <c r="K191"/>
  <c r="J191"/>
  <c r="H191"/>
  <c r="G191"/>
  <c r="F191"/>
  <c r="E191"/>
  <c r="D191"/>
  <c r="C191"/>
  <c r="Q4" i="31" l="1"/>
  <c r="Q5"/>
  <c r="Q6"/>
  <c r="Q3"/>
  <c r="Q10" l="1"/>
  <c r="R5" s="1"/>
  <c r="S47" i="33"/>
  <c r="AL47" s="1"/>
  <c r="AA47"/>
  <c r="AD47"/>
  <c r="B68" i="31"/>
  <c r="L190" i="14"/>
  <c r="K190"/>
  <c r="J190"/>
  <c r="H190"/>
  <c r="G190"/>
  <c r="F190"/>
  <c r="E190"/>
  <c r="D190"/>
  <c r="C190"/>
  <c r="L189"/>
  <c r="K189"/>
  <c r="J189"/>
  <c r="H189"/>
  <c r="G189"/>
  <c r="F189"/>
  <c r="E189"/>
  <c r="D189"/>
  <c r="C189"/>
  <c r="M188"/>
  <c r="L188"/>
  <c r="K188"/>
  <c r="J188"/>
  <c r="H188"/>
  <c r="G188"/>
  <c r="F188"/>
  <c r="E188"/>
  <c r="D188"/>
  <c r="C188"/>
  <c r="R3" i="31" l="1"/>
  <c r="R6"/>
  <c r="K6" s="1"/>
  <c r="D275" i="16" s="1"/>
  <c r="R4" i="31"/>
  <c r="R7"/>
  <c r="R8"/>
  <c r="K8" s="1"/>
  <c r="D284" i="16" s="1"/>
  <c r="AB47" i="33"/>
  <c r="K5" i="31"/>
  <c r="D278" i="16" s="1"/>
  <c r="AD186" i="33"/>
  <c r="AD187"/>
  <c r="AD188"/>
  <c r="AD189"/>
  <c r="AD190"/>
  <c r="AD185"/>
  <c r="AD182"/>
  <c r="AD183"/>
  <c r="AD181"/>
  <c r="AD179"/>
  <c r="AD175"/>
  <c r="AD176"/>
  <c r="AD177"/>
  <c r="AD174"/>
  <c r="AD166"/>
  <c r="AD167"/>
  <c r="AD168"/>
  <c r="AD169"/>
  <c r="AD170"/>
  <c r="AD171"/>
  <c r="AD172"/>
  <c r="AD165"/>
  <c r="AD159"/>
  <c r="AD160"/>
  <c r="AD161"/>
  <c r="AD162"/>
  <c r="AD163"/>
  <c r="AD157"/>
  <c r="AD152"/>
  <c r="AD153"/>
  <c r="AD154"/>
  <c r="AD155"/>
  <c r="AD150"/>
  <c r="AD146"/>
  <c r="AD147"/>
  <c r="AD148"/>
  <c r="AD145"/>
  <c r="AD141"/>
  <c r="AD142"/>
  <c r="AD143"/>
  <c r="AD140"/>
  <c r="AD126"/>
  <c r="AD130"/>
  <c r="AD131"/>
  <c r="AD132"/>
  <c r="AD133"/>
  <c r="AD134"/>
  <c r="AD135"/>
  <c r="AD136"/>
  <c r="AD138"/>
  <c r="AD125"/>
  <c r="AD119"/>
  <c r="AD120"/>
  <c r="AD121"/>
  <c r="AD123"/>
  <c r="AD118"/>
  <c r="AD100"/>
  <c r="AD101"/>
  <c r="AD102"/>
  <c r="AD103"/>
  <c r="AD104"/>
  <c r="AD105"/>
  <c r="AD106"/>
  <c r="AD113"/>
  <c r="AD114"/>
  <c r="AD115"/>
  <c r="AD116"/>
  <c r="AD77"/>
  <c r="AD78"/>
  <c r="AD79"/>
  <c r="AD80"/>
  <c r="AD81"/>
  <c r="AD82"/>
  <c r="AD83"/>
  <c r="AD85"/>
  <c r="AD86"/>
  <c r="AD87"/>
  <c r="AD88"/>
  <c r="AD89"/>
  <c r="AD90"/>
  <c r="AD91"/>
  <c r="AD96"/>
  <c r="AD97"/>
  <c r="AD98"/>
  <c r="AD99"/>
  <c r="AD76"/>
  <c r="AD71"/>
  <c r="AD72"/>
  <c r="AD73"/>
  <c r="AD74"/>
  <c r="AD70"/>
  <c r="AD43"/>
  <c r="AD45"/>
  <c r="AD49"/>
  <c r="AD50"/>
  <c r="AD52"/>
  <c r="AD53"/>
  <c r="AD54"/>
  <c r="AD55"/>
  <c r="AD56"/>
  <c r="AD57"/>
  <c r="AD58"/>
  <c r="AD59"/>
  <c r="AD60"/>
  <c r="AD62"/>
  <c r="AD63"/>
  <c r="AD64"/>
  <c r="AD66"/>
  <c r="AD67"/>
  <c r="AD68"/>
  <c r="AD42"/>
  <c r="AD22"/>
  <c r="AD23"/>
  <c r="AD24"/>
  <c r="AD25"/>
  <c r="AD28"/>
  <c r="AD29"/>
  <c r="AD30"/>
  <c r="AD31"/>
  <c r="AD32"/>
  <c r="AD33"/>
  <c r="AD35"/>
  <c r="AD36"/>
  <c r="AD40"/>
  <c r="AD21"/>
  <c r="AD7"/>
  <c r="AD8"/>
  <c r="AD9"/>
  <c r="AD10"/>
  <c r="AD14"/>
  <c r="AD17"/>
  <c r="AD18"/>
  <c r="AD19"/>
  <c r="AD6"/>
  <c r="R10" i="31" l="1"/>
  <c r="S148" i="16"/>
  <c r="N148"/>
  <c r="I148"/>
  <c r="K4" i="31"/>
  <c r="D277" i="16" s="1"/>
  <c r="K7" i="31"/>
  <c r="D283" i="16" s="1"/>
  <c r="K3" i="31"/>
  <c r="D276" i="16" s="1"/>
  <c r="A1" i="24"/>
  <c r="S147" i="16" l="1"/>
  <c r="I147"/>
  <c r="N147"/>
  <c r="AE4" i="33"/>
  <c r="K5" i="24"/>
  <c r="K6"/>
  <c r="K7"/>
  <c r="K19"/>
  <c r="K21"/>
  <c r="K22"/>
  <c r="K24"/>
  <c r="K26"/>
  <c r="K27"/>
  <c r="K28"/>
  <c r="K29"/>
  <c r="K31"/>
  <c r="K32"/>
  <c r="K33"/>
  <c r="K34"/>
  <c r="K35"/>
  <c r="K36"/>
  <c r="K37"/>
  <c r="K38"/>
  <c r="K39"/>
  <c r="K41"/>
  <c r="K42"/>
  <c r="K43"/>
  <c r="K44"/>
  <c r="K45"/>
  <c r="K46"/>
  <c r="K47"/>
  <c r="K48"/>
  <c r="K49"/>
  <c r="K51"/>
  <c r="K52"/>
  <c r="K53"/>
  <c r="K54"/>
  <c r="K55"/>
  <c r="K56"/>
  <c r="K57"/>
  <c r="K58"/>
  <c r="K59"/>
  <c r="K75"/>
  <c r="K199"/>
  <c r="K201"/>
  <c r="K202"/>
  <c r="K203"/>
  <c r="K204"/>
  <c r="K205"/>
  <c r="K206"/>
  <c r="K207"/>
  <c r="K208"/>
  <c r="K219"/>
  <c r="K221"/>
  <c r="K222"/>
  <c r="K223"/>
  <c r="K224"/>
  <c r="K225"/>
  <c r="K226"/>
  <c r="K227"/>
  <c r="K228"/>
  <c r="K229"/>
  <c r="K231"/>
  <c r="K232"/>
  <c r="K233"/>
  <c r="K234"/>
  <c r="K235"/>
  <c r="K236"/>
  <c r="K237"/>
  <c r="K238"/>
  <c r="K239"/>
  <c r="K241"/>
  <c r="K242"/>
  <c r="K243"/>
  <c r="K244"/>
  <c r="K245"/>
  <c r="K246"/>
  <c r="K247"/>
  <c r="K248"/>
  <c r="K249"/>
  <c r="K251"/>
  <c r="K252"/>
  <c r="K253"/>
  <c r="K254"/>
  <c r="K255"/>
  <c r="K256"/>
  <c r="K257"/>
  <c r="K258"/>
  <c r="K259"/>
  <c r="K261"/>
  <c r="K262"/>
  <c r="K263"/>
  <c r="K264"/>
  <c r="K265"/>
  <c r="K266"/>
  <c r="K267"/>
  <c r="K268"/>
  <c r="K269"/>
  <c r="K271"/>
  <c r="K272"/>
  <c r="K273"/>
  <c r="K274"/>
  <c r="K275"/>
  <c r="K276"/>
  <c r="K277"/>
  <c r="K278"/>
  <c r="K279"/>
  <c r="K281"/>
  <c r="K282"/>
  <c r="K283"/>
  <c r="K284"/>
  <c r="K285"/>
  <c r="K286"/>
  <c r="K287"/>
  <c r="K288"/>
  <c r="K289"/>
  <c r="K291"/>
  <c r="K292"/>
  <c r="K293"/>
  <c r="K294"/>
  <c r="K295"/>
  <c r="K296"/>
  <c r="K297"/>
  <c r="K298"/>
  <c r="K299"/>
  <c r="K301"/>
  <c r="K302"/>
  <c r="K303"/>
  <c r="K304"/>
  <c r="K305"/>
  <c r="K306"/>
  <c r="K307"/>
  <c r="K308"/>
  <c r="K319"/>
  <c r="K321"/>
  <c r="K322"/>
  <c r="K323"/>
  <c r="K324"/>
  <c r="K325"/>
  <c r="K326"/>
  <c r="K327"/>
  <c r="K328"/>
  <c r="K329"/>
  <c r="K331"/>
  <c r="K332"/>
  <c r="K333"/>
  <c r="K334"/>
  <c r="K335"/>
  <c r="K336"/>
  <c r="K337"/>
  <c r="K338"/>
  <c r="K339"/>
  <c r="K341"/>
  <c r="K342"/>
  <c r="K343"/>
  <c r="K344"/>
  <c r="K345"/>
  <c r="K346"/>
  <c r="K347"/>
  <c r="K348"/>
  <c r="K349"/>
  <c r="K351"/>
  <c r="K352"/>
  <c r="K353"/>
  <c r="K354"/>
  <c r="K355"/>
  <c r="K356"/>
  <c r="K357"/>
  <c r="K358"/>
  <c r="K359"/>
  <c r="K361"/>
  <c r="K362"/>
  <c r="K363"/>
  <c r="K364"/>
  <c r="K365"/>
  <c r="K366"/>
  <c r="K367"/>
  <c r="K368"/>
  <c r="K369"/>
  <c r="K371"/>
  <c r="K372"/>
  <c r="K373"/>
  <c r="K374"/>
  <c r="K375"/>
  <c r="K376"/>
  <c r="K377"/>
  <c r="K378"/>
  <c r="K379"/>
  <c r="K381"/>
  <c r="K382"/>
  <c r="K383"/>
  <c r="K384"/>
  <c r="K385"/>
  <c r="K386"/>
  <c r="K387"/>
  <c r="K388"/>
  <c r="K389"/>
  <c r="K391"/>
  <c r="K392"/>
  <c r="K393"/>
  <c r="K394"/>
  <c r="K395"/>
  <c r="K396"/>
  <c r="K397"/>
  <c r="K398"/>
  <c r="K399"/>
  <c r="A302" i="8"/>
  <c r="C302" s="1"/>
  <c r="A303"/>
  <c r="C303" s="1"/>
  <c r="A304"/>
  <c r="C304" s="1"/>
  <c r="A305"/>
  <c r="C305" s="1"/>
  <c r="A306"/>
  <c r="C306" s="1"/>
  <c r="A307"/>
  <c r="C307" s="1"/>
  <c r="A308"/>
  <c r="C308" s="1"/>
  <c r="A309"/>
  <c r="C309" s="1"/>
  <c r="A310"/>
  <c r="C310" s="1"/>
  <c r="A311"/>
  <c r="C311" s="1"/>
  <c r="A312"/>
  <c r="C312" s="1"/>
  <c r="A313"/>
  <c r="C313" s="1"/>
  <c r="A314"/>
  <c r="C314" s="1"/>
  <c r="A315"/>
  <c r="C315" s="1"/>
  <c r="A316"/>
  <c r="C316" s="1"/>
  <c r="A317"/>
  <c r="C317" s="1"/>
  <c r="A318"/>
  <c r="C318" s="1"/>
  <c r="A319"/>
  <c r="C319" s="1"/>
  <c r="A320"/>
  <c r="C320" s="1"/>
  <c r="A321"/>
  <c r="C321" s="1"/>
  <c r="A322"/>
  <c r="C322" s="1"/>
  <c r="A323"/>
  <c r="C323" s="1"/>
  <c r="A324"/>
  <c r="C324" s="1"/>
  <c r="A325"/>
  <c r="C325" s="1"/>
  <c r="A326"/>
  <c r="C326" s="1"/>
  <c r="A327"/>
  <c r="C327" s="1"/>
  <c r="A328"/>
  <c r="C328" s="1"/>
  <c r="A329"/>
  <c r="C329" s="1"/>
  <c r="A330"/>
  <c r="C330" s="1"/>
  <c r="A331"/>
  <c r="C331" s="1"/>
  <c r="A332"/>
  <c r="C332" s="1"/>
  <c r="A333"/>
  <c r="C333" s="1"/>
  <c r="A334"/>
  <c r="C334" s="1"/>
  <c r="A335"/>
  <c r="C335" s="1"/>
  <c r="A336"/>
  <c r="C336" s="1"/>
  <c r="A337"/>
  <c r="C337" s="1"/>
  <c r="A338"/>
  <c r="C338" s="1"/>
  <c r="A339"/>
  <c r="C339" s="1"/>
  <c r="A340"/>
  <c r="C340" s="1"/>
  <c r="A341"/>
  <c r="C341" s="1"/>
  <c r="A342"/>
  <c r="C342" s="1"/>
  <c r="A343"/>
  <c r="C343" s="1"/>
  <c r="A344"/>
  <c r="C344" s="1"/>
  <c r="A345"/>
  <c r="C345" s="1"/>
  <c r="A346"/>
  <c r="C346" s="1"/>
  <c r="A347"/>
  <c r="C347" s="1"/>
  <c r="A348"/>
  <c r="C348" s="1"/>
  <c r="A349"/>
  <c r="C349" s="1"/>
  <c r="A350"/>
  <c r="C350" s="1"/>
  <c r="A351"/>
  <c r="C351" s="1"/>
  <c r="A352"/>
  <c r="C352" s="1"/>
  <c r="A353"/>
  <c r="C353" s="1"/>
  <c r="A354"/>
  <c r="C354" s="1"/>
  <c r="A355"/>
  <c r="C355" s="1"/>
  <c r="A356"/>
  <c r="C356" s="1"/>
  <c r="A357"/>
  <c r="C357" s="1"/>
  <c r="A358"/>
  <c r="C358" s="1"/>
  <c r="A359"/>
  <c r="C359" s="1"/>
  <c r="A360"/>
  <c r="C360" s="1"/>
  <c r="A361"/>
  <c r="C361" s="1"/>
  <c r="A362"/>
  <c r="C362" s="1"/>
  <c r="A363"/>
  <c r="C363" s="1"/>
  <c r="A364"/>
  <c r="C364" s="1"/>
  <c r="A365"/>
  <c r="C365" s="1"/>
  <c r="A366"/>
  <c r="C366" s="1"/>
  <c r="A367"/>
  <c r="C367" s="1"/>
  <c r="A368"/>
  <c r="C368" s="1"/>
  <c r="A369"/>
  <c r="C369" s="1"/>
  <c r="A370"/>
  <c r="C370" s="1"/>
  <c r="A371"/>
  <c r="C371" s="1"/>
  <c r="A372"/>
  <c r="C372" s="1"/>
  <c r="A373"/>
  <c r="C373" s="1"/>
  <c r="A374"/>
  <c r="C374" s="1"/>
  <c r="A375"/>
  <c r="C375" s="1"/>
  <c r="A376"/>
  <c r="C376" s="1"/>
  <c r="A377"/>
  <c r="C377" s="1"/>
  <c r="A378"/>
  <c r="C378" s="1"/>
  <c r="A379"/>
  <c r="C379" s="1"/>
  <c r="A380"/>
  <c r="C380" s="1"/>
  <c r="A381"/>
  <c r="C381" s="1"/>
  <c r="A382"/>
  <c r="C382" s="1"/>
  <c r="A383"/>
  <c r="C383" s="1"/>
  <c r="A384"/>
  <c r="C384" s="1"/>
  <c r="A385"/>
  <c r="C385" s="1"/>
  <c r="A386"/>
  <c r="C386" s="1"/>
  <c r="A387"/>
  <c r="C387" s="1"/>
  <c r="A388"/>
  <c r="C388" s="1"/>
  <c r="A389"/>
  <c r="C389" s="1"/>
  <c r="A390"/>
  <c r="C390" s="1"/>
  <c r="A391"/>
  <c r="C391" s="1"/>
  <c r="A392"/>
  <c r="C392" s="1"/>
  <c r="A393"/>
  <c r="C393" s="1"/>
  <c r="A394"/>
  <c r="C394" s="1"/>
  <c r="A395"/>
  <c r="C395" s="1"/>
  <c r="A396"/>
  <c r="C396" s="1"/>
  <c r="A397"/>
  <c r="C397" s="1"/>
  <c r="A398"/>
  <c r="C398" s="1"/>
  <c r="A399"/>
  <c r="C399" s="1"/>
  <c r="A400"/>
  <c r="C400" s="1"/>
  <c r="A401"/>
  <c r="C401" s="1"/>
  <c r="A402"/>
  <c r="C402" s="1"/>
  <c r="A403"/>
  <c r="C403" s="1"/>
  <c r="A404"/>
  <c r="C404" s="1"/>
  <c r="A405"/>
  <c r="C405" s="1"/>
  <c r="A406"/>
  <c r="C406" s="1"/>
  <c r="A407"/>
  <c r="C407" s="1"/>
  <c r="A408"/>
  <c r="C408" s="1"/>
  <c r="A409"/>
  <c r="C409" s="1"/>
  <c r="A410"/>
  <c r="C410" s="1"/>
  <c r="A411"/>
  <c r="C411" s="1"/>
  <c r="A412"/>
  <c r="C412" s="1"/>
  <c r="A413"/>
  <c r="C413" s="1"/>
  <c r="A414"/>
  <c r="C414" s="1"/>
  <c r="A415"/>
  <c r="C415" s="1"/>
  <c r="A416"/>
  <c r="C416" s="1"/>
  <c r="A417"/>
  <c r="C417" s="1"/>
  <c r="A418"/>
  <c r="C418" s="1"/>
  <c r="A419"/>
  <c r="C419" s="1"/>
  <c r="A420"/>
  <c r="C420" s="1"/>
  <c r="A421"/>
  <c r="C421" s="1"/>
  <c r="A422"/>
  <c r="C422" s="1"/>
  <c r="A423"/>
  <c r="C423" s="1"/>
  <c r="A424"/>
  <c r="C424" s="1"/>
  <c r="A425"/>
  <c r="C425" s="1"/>
  <c r="A426"/>
  <c r="C426" s="1"/>
  <c r="A427"/>
  <c r="C427" s="1"/>
  <c r="A428"/>
  <c r="C428" s="1"/>
  <c r="A429"/>
  <c r="C429" s="1"/>
  <c r="A430"/>
  <c r="C430" s="1"/>
  <c r="A431"/>
  <c r="C431" s="1"/>
  <c r="A432"/>
  <c r="C432" s="1"/>
  <c r="A433"/>
  <c r="C433" s="1"/>
  <c r="A434"/>
  <c r="C434" s="1"/>
  <c r="A435"/>
  <c r="C435" s="1"/>
  <c r="A436"/>
  <c r="C436" s="1"/>
  <c r="A437"/>
  <c r="C437" s="1"/>
  <c r="A438"/>
  <c r="C438" s="1"/>
  <c r="A439"/>
  <c r="C439" s="1"/>
  <c r="A440"/>
  <c r="C440" s="1"/>
  <c r="A441"/>
  <c r="C441" s="1"/>
  <c r="A442"/>
  <c r="C442" s="1"/>
  <c r="A443"/>
  <c r="C443" s="1"/>
  <c r="A444"/>
  <c r="C444" s="1"/>
  <c r="A445"/>
  <c r="C445" s="1"/>
  <c r="A446"/>
  <c r="C446" s="1"/>
  <c r="A447"/>
  <c r="C447" s="1"/>
  <c r="A448"/>
  <c r="C448" s="1"/>
  <c r="A449"/>
  <c r="C449" s="1"/>
  <c r="A450"/>
  <c r="C450" s="1"/>
  <c r="A451"/>
  <c r="C451" s="1"/>
  <c r="A452"/>
  <c r="C452" s="1"/>
  <c r="A453"/>
  <c r="C453" s="1"/>
  <c r="A454"/>
  <c r="C454" s="1"/>
  <c r="A455"/>
  <c r="C455" s="1"/>
  <c r="A456"/>
  <c r="C456" s="1"/>
  <c r="A457"/>
  <c r="C457" s="1"/>
  <c r="A458"/>
  <c r="C458" s="1"/>
  <c r="A459"/>
  <c r="C459" s="1"/>
  <c r="A460"/>
  <c r="C460" s="1"/>
  <c r="A461"/>
  <c r="C461" s="1"/>
  <c r="A462"/>
  <c r="C462" s="1"/>
  <c r="A463"/>
  <c r="C463" s="1"/>
  <c r="A464"/>
  <c r="C464" s="1"/>
  <c r="A465"/>
  <c r="C465" s="1"/>
  <c r="A466"/>
  <c r="C466" s="1"/>
  <c r="A467"/>
  <c r="C467" s="1"/>
  <c r="A468"/>
  <c r="C468" s="1"/>
  <c r="A469"/>
  <c r="C469" s="1"/>
  <c r="A470"/>
  <c r="C470" s="1"/>
  <c r="A471"/>
  <c r="C471" s="1"/>
  <c r="A472"/>
  <c r="C472" s="1"/>
  <c r="A473"/>
  <c r="C473" s="1"/>
  <c r="A474"/>
  <c r="C474" s="1"/>
  <c r="A475"/>
  <c r="C475" s="1"/>
  <c r="A476"/>
  <c r="C476" s="1"/>
  <c r="A477"/>
  <c r="C477" s="1"/>
  <c r="A478"/>
  <c r="C478" s="1"/>
  <c r="A479"/>
  <c r="C479" s="1"/>
  <c r="A480"/>
  <c r="C480" s="1"/>
  <c r="A481"/>
  <c r="C481" s="1"/>
  <c r="A482"/>
  <c r="C482" s="1"/>
  <c r="A483"/>
  <c r="C483" s="1"/>
  <c r="A484"/>
  <c r="C484" s="1"/>
  <c r="A485"/>
  <c r="C485" s="1"/>
  <c r="A486"/>
  <c r="C486" s="1"/>
  <c r="A487"/>
  <c r="C487" s="1"/>
  <c r="A488"/>
  <c r="C488" s="1"/>
  <c r="A489"/>
  <c r="C489" s="1"/>
  <c r="A490"/>
  <c r="C490" s="1"/>
  <c r="A491"/>
  <c r="C491" s="1"/>
  <c r="A492"/>
  <c r="C492" s="1"/>
  <c r="A493"/>
  <c r="C493" s="1"/>
  <c r="A494"/>
  <c r="C494" s="1"/>
  <c r="A495"/>
  <c r="C495" s="1"/>
  <c r="A496"/>
  <c r="C496" s="1"/>
  <c r="A497"/>
  <c r="C497" s="1"/>
  <c r="A498"/>
  <c r="C498" s="1"/>
  <c r="A499"/>
  <c r="C499" s="1"/>
  <c r="A500"/>
  <c r="C500" s="1"/>
  <c r="A501"/>
  <c r="C501" s="1"/>
  <c r="A502"/>
  <c r="C502" s="1"/>
  <c r="A503"/>
  <c r="C503" s="1"/>
  <c r="A504"/>
  <c r="C504" s="1"/>
  <c r="A505"/>
  <c r="C505" s="1"/>
  <c r="A506"/>
  <c r="C506" s="1"/>
  <c r="A507"/>
  <c r="C507" s="1"/>
  <c r="A508"/>
  <c r="C508" s="1"/>
  <c r="A509"/>
  <c r="C509" s="1"/>
  <c r="A510"/>
  <c r="C510" s="1"/>
  <c r="A511"/>
  <c r="C511" s="1"/>
  <c r="A512"/>
  <c r="C512" s="1"/>
  <c r="A513"/>
  <c r="C513" s="1"/>
  <c r="A514"/>
  <c r="C514" s="1"/>
  <c r="A515"/>
  <c r="C515" s="1"/>
  <c r="A516"/>
  <c r="C516" s="1"/>
  <c r="A517"/>
  <c r="C517" s="1"/>
  <c r="A518"/>
  <c r="C518" s="1"/>
  <c r="A519"/>
  <c r="C519" s="1"/>
  <c r="A520"/>
  <c r="C520" s="1"/>
  <c r="A521"/>
  <c r="C521" s="1"/>
  <c r="A522"/>
  <c r="C522" s="1"/>
  <c r="A523"/>
  <c r="C523" s="1"/>
  <c r="A524"/>
  <c r="C524" s="1"/>
  <c r="A525"/>
  <c r="C525" s="1"/>
  <c r="A526"/>
  <c r="C526" s="1"/>
  <c r="A527"/>
  <c r="C527" s="1"/>
  <c r="A528"/>
  <c r="C528" s="1"/>
  <c r="A529"/>
  <c r="C529" s="1"/>
  <c r="A530"/>
  <c r="C530" s="1"/>
  <c r="A531"/>
  <c r="C531" s="1"/>
  <c r="A532"/>
  <c r="C532" s="1"/>
  <c r="A533"/>
  <c r="C533" s="1"/>
  <c r="A534"/>
  <c r="C534" s="1"/>
  <c r="A535"/>
  <c r="C535" s="1"/>
  <c r="A536"/>
  <c r="C536" s="1"/>
  <c r="A537"/>
  <c r="C537" s="1"/>
  <c r="A538"/>
  <c r="C538" s="1"/>
  <c r="A539"/>
  <c r="C539" s="1"/>
  <c r="A540"/>
  <c r="C540" s="1"/>
  <c r="A541"/>
  <c r="C541" s="1"/>
  <c r="A542"/>
  <c r="C542" s="1"/>
  <c r="A543"/>
  <c r="C543" s="1"/>
  <c r="A544"/>
  <c r="C544" s="1"/>
  <c r="A545"/>
  <c r="C545" s="1"/>
  <c r="A546"/>
  <c r="C546" s="1"/>
  <c r="A547"/>
  <c r="C547" s="1"/>
  <c r="A548"/>
  <c r="C548" s="1"/>
  <c r="A549"/>
  <c r="C549" s="1"/>
  <c r="A550"/>
  <c r="C550" s="1"/>
  <c r="A551"/>
  <c r="C551" s="1"/>
  <c r="A552"/>
  <c r="C552" s="1"/>
  <c r="A553"/>
  <c r="C553" s="1"/>
  <c r="A554"/>
  <c r="C554" s="1"/>
  <c r="A555"/>
  <c r="C555" s="1"/>
  <c r="A556"/>
  <c r="C556" s="1"/>
  <c r="A557"/>
  <c r="C557" s="1"/>
  <c r="A558"/>
  <c r="C558" s="1"/>
  <c r="A559"/>
  <c r="C559" s="1"/>
  <c r="A560"/>
  <c r="C560" s="1"/>
  <c r="A561"/>
  <c r="C561" s="1"/>
  <c r="A562"/>
  <c r="C562" s="1"/>
  <c r="A563"/>
  <c r="C563" s="1"/>
  <c r="A564"/>
  <c r="C564" s="1"/>
  <c r="A565"/>
  <c r="C565" s="1"/>
  <c r="A566"/>
  <c r="C566" s="1"/>
  <c r="A567"/>
  <c r="C567" s="1"/>
  <c r="A568"/>
  <c r="C568" s="1"/>
  <c r="A569"/>
  <c r="C569" s="1"/>
  <c r="A570"/>
  <c r="C570" s="1"/>
  <c r="A571"/>
  <c r="C571" s="1"/>
  <c r="A572"/>
  <c r="C572" s="1"/>
  <c r="A573"/>
  <c r="C573" s="1"/>
  <c r="A574"/>
  <c r="C574" s="1"/>
  <c r="A575"/>
  <c r="C575" s="1"/>
  <c r="A576"/>
  <c r="C576" s="1"/>
  <c r="A577"/>
  <c r="C577" s="1"/>
  <c r="A578"/>
  <c r="C578" s="1"/>
  <c r="A579"/>
  <c r="C579" s="1"/>
  <c r="A580"/>
  <c r="C580" s="1"/>
  <c r="A581"/>
  <c r="C581" s="1"/>
  <c r="A582"/>
  <c r="C582" s="1"/>
  <c r="A583"/>
  <c r="C583" s="1"/>
  <c r="A584"/>
  <c r="C584" s="1"/>
  <c r="A585"/>
  <c r="C585" s="1"/>
  <c r="A586"/>
  <c r="C586" s="1"/>
  <c r="A587"/>
  <c r="C587" s="1"/>
  <c r="A588"/>
  <c r="C588" s="1"/>
  <c r="A589"/>
  <c r="C589" s="1"/>
  <c r="A590"/>
  <c r="C590" s="1"/>
  <c r="A591"/>
  <c r="C591" s="1"/>
  <c r="A592"/>
  <c r="C592" s="1"/>
  <c r="A593"/>
  <c r="C593" s="1"/>
  <c r="A594"/>
  <c r="C594" s="1"/>
  <c r="A595"/>
  <c r="C595" s="1"/>
  <c r="A596"/>
  <c r="C596" s="1"/>
  <c r="A597"/>
  <c r="C597" s="1"/>
  <c r="A598"/>
  <c r="C598" s="1"/>
  <c r="A599"/>
  <c r="C599" s="1"/>
  <c r="A600"/>
  <c r="C600" s="1"/>
  <c r="A601"/>
  <c r="C601" s="1"/>
  <c r="A602"/>
  <c r="C602" s="1"/>
  <c r="A603"/>
  <c r="C603" s="1"/>
  <c r="A604"/>
  <c r="C604" s="1"/>
  <c r="A605"/>
  <c r="C605" s="1"/>
  <c r="A606"/>
  <c r="C606" s="1"/>
  <c r="A607"/>
  <c r="C607" s="1"/>
  <c r="A608"/>
  <c r="C608" s="1"/>
  <c r="A609"/>
  <c r="C609" s="1"/>
  <c r="A610"/>
  <c r="C610" s="1"/>
  <c r="A611"/>
  <c r="C611" s="1"/>
  <c r="A612"/>
  <c r="C612" s="1"/>
  <c r="A613"/>
  <c r="C613" s="1"/>
  <c r="A614"/>
  <c r="C614" s="1"/>
  <c r="A615"/>
  <c r="C615" s="1"/>
  <c r="A616"/>
  <c r="C616" s="1"/>
  <c r="A617"/>
  <c r="C617" s="1"/>
  <c r="A618"/>
  <c r="C618" s="1"/>
  <c r="A619"/>
  <c r="C619" s="1"/>
  <c r="A620"/>
  <c r="C620" s="1"/>
  <c r="A621"/>
  <c r="C621" s="1"/>
  <c r="A622"/>
  <c r="C622" s="1"/>
  <c r="A623"/>
  <c r="C623" s="1"/>
  <c r="A624"/>
  <c r="C624" s="1"/>
  <c r="A625"/>
  <c r="C625" s="1"/>
  <c r="A626"/>
  <c r="C626" s="1"/>
  <c r="A627"/>
  <c r="C627" s="1"/>
  <c r="A628"/>
  <c r="C628" s="1"/>
  <c r="A629"/>
  <c r="C629" s="1"/>
  <c r="A630"/>
  <c r="C630" s="1"/>
  <c r="A631"/>
  <c r="C631" s="1"/>
  <c r="A632"/>
  <c r="C632" s="1"/>
  <c r="A633"/>
  <c r="C633" s="1"/>
  <c r="A634"/>
  <c r="C634" s="1"/>
  <c r="A635"/>
  <c r="C635" s="1"/>
  <c r="A636"/>
  <c r="C636" s="1"/>
  <c r="A637"/>
  <c r="C637" s="1"/>
  <c r="A638"/>
  <c r="C638" s="1"/>
  <c r="A639"/>
  <c r="C639" s="1"/>
  <c r="A640"/>
  <c r="C640" s="1"/>
  <c r="A641"/>
  <c r="C641" s="1"/>
  <c r="A642"/>
  <c r="C642" s="1"/>
  <c r="A643"/>
  <c r="C643" s="1"/>
  <c r="A644"/>
  <c r="C644" s="1"/>
  <c r="A645"/>
  <c r="C645" s="1"/>
  <c r="A646"/>
  <c r="C646" s="1"/>
  <c r="A647"/>
  <c r="C647" s="1"/>
  <c r="A648"/>
  <c r="C648" s="1"/>
  <c r="A649"/>
  <c r="C649" s="1"/>
  <c r="A650"/>
  <c r="C650" s="1"/>
  <c r="A651"/>
  <c r="C651" s="1"/>
  <c r="A652"/>
  <c r="C652" s="1"/>
  <c r="A653"/>
  <c r="C653" s="1"/>
  <c r="A654"/>
  <c r="C654" s="1"/>
  <c r="A655"/>
  <c r="C655" s="1"/>
  <c r="A656"/>
  <c r="C656" s="1"/>
  <c r="A657"/>
  <c r="C657" s="1"/>
  <c r="A658"/>
  <c r="C658" s="1"/>
  <c r="A659"/>
  <c r="C659" s="1"/>
  <c r="A660"/>
  <c r="C660" s="1"/>
  <c r="A661"/>
  <c r="C661" s="1"/>
  <c r="A662"/>
  <c r="C662" s="1"/>
  <c r="A663"/>
  <c r="C663" s="1"/>
  <c r="A664"/>
  <c r="C664" s="1"/>
  <c r="A665"/>
  <c r="C665" s="1"/>
  <c r="A666"/>
  <c r="C666" s="1"/>
  <c r="A667"/>
  <c r="C667" s="1"/>
  <c r="A668"/>
  <c r="C668" s="1"/>
  <c r="A669"/>
  <c r="C669" s="1"/>
  <c r="A670"/>
  <c r="C670" s="1"/>
  <c r="A671"/>
  <c r="C671" s="1"/>
  <c r="A672"/>
  <c r="C672" s="1"/>
  <c r="A673"/>
  <c r="C673" s="1"/>
  <c r="A674"/>
  <c r="C674" s="1"/>
  <c r="A675"/>
  <c r="C675" s="1"/>
  <c r="A676"/>
  <c r="C676" s="1"/>
  <c r="A677"/>
  <c r="C677" s="1"/>
  <c r="A678"/>
  <c r="C678" s="1"/>
  <c r="A679"/>
  <c r="C679" s="1"/>
  <c r="A680"/>
  <c r="C680" s="1"/>
  <c r="A681"/>
  <c r="C681" s="1"/>
  <c r="A682"/>
  <c r="C682" s="1"/>
  <c r="A683"/>
  <c r="C683" s="1"/>
  <c r="A684"/>
  <c r="C684" s="1"/>
  <c r="A685"/>
  <c r="C685" s="1"/>
  <c r="A686"/>
  <c r="C686" s="1"/>
  <c r="A687"/>
  <c r="C687" s="1"/>
  <c r="A688"/>
  <c r="C688" s="1"/>
  <c r="A689"/>
  <c r="C689" s="1"/>
  <c r="A690"/>
  <c r="C690" s="1"/>
  <c r="A691"/>
  <c r="C691" s="1"/>
  <c r="A692"/>
  <c r="C692" s="1"/>
  <c r="A693"/>
  <c r="C693" s="1"/>
  <c r="A694"/>
  <c r="C694" s="1"/>
  <c r="A695"/>
  <c r="C695" s="1"/>
  <c r="A696"/>
  <c r="C696" s="1"/>
  <c r="A697"/>
  <c r="C697" s="1"/>
  <c r="A698"/>
  <c r="C698" s="1"/>
  <c r="A699"/>
  <c r="C699" s="1"/>
  <c r="A700"/>
  <c r="C700" s="1"/>
  <c r="A301"/>
  <c r="C301" s="1"/>
  <c r="K4" i="24" l="1"/>
  <c r="K8"/>
  <c r="K23"/>
  <c r="K25"/>
  <c r="K71"/>
  <c r="K62"/>
  <c r="K61"/>
  <c r="K69"/>
  <c r="K72"/>
  <c r="K74"/>
  <c r="K73"/>
  <c r="K84"/>
  <c r="K76"/>
  <c r="K77"/>
  <c r="K83"/>
  <c r="K79"/>
  <c r="K82"/>
  <c r="K78"/>
  <c r="K81"/>
  <c r="K96"/>
  <c r="K64"/>
  <c r="K95"/>
  <c r="K67"/>
  <c r="K63"/>
  <c r="K68"/>
  <c r="K98"/>
  <c r="K94"/>
  <c r="K66"/>
  <c r="K92"/>
  <c r="K97"/>
  <c r="K93"/>
  <c r="K65"/>
  <c r="K85"/>
  <c r="K89"/>
  <c r="K88"/>
  <c r="K91"/>
  <c r="K87"/>
  <c r="K86"/>
  <c r="B6" i="34"/>
  <c r="A3" i="8" s="1"/>
  <c r="C6" i="34"/>
  <c r="B7"/>
  <c r="A4" i="8" s="1"/>
  <c r="C7" i="34"/>
  <c r="B8"/>
  <c r="A5" i="8" s="1"/>
  <c r="C8" i="34"/>
  <c r="B9"/>
  <c r="A6" i="8" s="1"/>
  <c r="C9" i="34"/>
  <c r="B10"/>
  <c r="A7" i="8" s="1"/>
  <c r="C10" i="34"/>
  <c r="B11"/>
  <c r="A8" i="8" s="1"/>
  <c r="C11" i="34"/>
  <c r="B12"/>
  <c r="A9" i="8" s="1"/>
  <c r="C12" i="34"/>
  <c r="B13"/>
  <c r="A10" i="8" s="1"/>
  <c r="C13" i="34"/>
  <c r="B14"/>
  <c r="A11" i="8" s="1"/>
  <c r="C14" i="34"/>
  <c r="B15"/>
  <c r="A12" i="8" s="1"/>
  <c r="C15" i="34"/>
  <c r="B16"/>
  <c r="A13" i="8" s="1"/>
  <c r="C16" i="34"/>
  <c r="B17"/>
  <c r="A14" i="8" s="1"/>
  <c r="C17" i="34"/>
  <c r="B18"/>
  <c r="A15" i="8" s="1"/>
  <c r="C18" i="34"/>
  <c r="B19"/>
  <c r="A16" i="8" s="1"/>
  <c r="C19" i="34"/>
  <c r="B20"/>
  <c r="A17" i="8" s="1"/>
  <c r="C20" i="34"/>
  <c r="B21"/>
  <c r="A18" i="8" s="1"/>
  <c r="C21" i="34"/>
  <c r="B22"/>
  <c r="A19" i="8" s="1"/>
  <c r="C22" i="34"/>
  <c r="B23"/>
  <c r="A20" i="8" s="1"/>
  <c r="C23" i="34"/>
  <c r="B24"/>
  <c r="A21" i="8" s="1"/>
  <c r="C24" i="34"/>
  <c r="B25"/>
  <c r="A22" i="8" s="1"/>
  <c r="C25" i="34"/>
  <c r="B26"/>
  <c r="A23" i="8" s="1"/>
  <c r="C26" i="34"/>
  <c r="B27"/>
  <c r="A24" i="8" s="1"/>
  <c r="C27" i="34"/>
  <c r="B28"/>
  <c r="A25" i="8" s="1"/>
  <c r="C28" i="34"/>
  <c r="B29"/>
  <c r="A26" i="8" s="1"/>
  <c r="C29" i="34"/>
  <c r="B30"/>
  <c r="A27" i="8" s="1"/>
  <c r="C30" i="34"/>
  <c r="B31"/>
  <c r="A28" i="8" s="1"/>
  <c r="C31" i="34"/>
  <c r="B32"/>
  <c r="A29" i="8" s="1"/>
  <c r="C32" i="34"/>
  <c r="B33"/>
  <c r="A30" i="8" s="1"/>
  <c r="C33" i="34"/>
  <c r="B34"/>
  <c r="A31" i="8" s="1"/>
  <c r="C34" i="34"/>
  <c r="B35"/>
  <c r="A32" i="8" s="1"/>
  <c r="C35" i="34"/>
  <c r="B36"/>
  <c r="A33" i="8" s="1"/>
  <c r="C36" i="34"/>
  <c r="B37"/>
  <c r="A34" i="8" s="1"/>
  <c r="C37" i="34"/>
  <c r="B38"/>
  <c r="A35" i="8" s="1"/>
  <c r="C38" i="34"/>
  <c r="B39"/>
  <c r="A36" i="8" s="1"/>
  <c r="C39" i="34"/>
  <c r="B40"/>
  <c r="A37" i="8" s="1"/>
  <c r="C40" i="34"/>
  <c r="B41"/>
  <c r="A38" i="8" s="1"/>
  <c r="C41" i="34"/>
  <c r="B42"/>
  <c r="A39" i="8" s="1"/>
  <c r="C42" i="34"/>
  <c r="B43"/>
  <c r="A40" i="8" s="1"/>
  <c r="C43" i="34"/>
  <c r="B44"/>
  <c r="A41" i="8" s="1"/>
  <c r="C44" i="34"/>
  <c r="B45"/>
  <c r="A42" i="8" s="1"/>
  <c r="C45" i="34"/>
  <c r="B46"/>
  <c r="A43" i="8" s="1"/>
  <c r="C46" i="34"/>
  <c r="B47"/>
  <c r="A44" i="8" s="1"/>
  <c r="C47" i="34"/>
  <c r="B48"/>
  <c r="A45" i="8" s="1"/>
  <c r="C48" i="34"/>
  <c r="B49"/>
  <c r="A46" i="8" s="1"/>
  <c r="C49" i="34"/>
  <c r="B50"/>
  <c r="A47" i="8" s="1"/>
  <c r="C50" i="34"/>
  <c r="B51"/>
  <c r="A48" i="8" s="1"/>
  <c r="C51" i="34"/>
  <c r="B52"/>
  <c r="A49" i="8" s="1"/>
  <c r="C52" i="34"/>
  <c r="B53"/>
  <c r="A50" i="8" s="1"/>
  <c r="C53" i="34"/>
  <c r="B54"/>
  <c r="A51" i="8" s="1"/>
  <c r="C54" i="34"/>
  <c r="B55"/>
  <c r="A52" i="8" s="1"/>
  <c r="C55" i="34"/>
  <c r="B56"/>
  <c r="A53" i="8" s="1"/>
  <c r="C56" i="34"/>
  <c r="B57"/>
  <c r="A54" i="8" s="1"/>
  <c r="C57" i="34"/>
  <c r="B58"/>
  <c r="A55" i="8" s="1"/>
  <c r="C58" i="34"/>
  <c r="B59"/>
  <c r="A56" i="8" s="1"/>
  <c r="C59" i="34"/>
  <c r="B60"/>
  <c r="A57" i="8" s="1"/>
  <c r="C60" i="34"/>
  <c r="B61"/>
  <c r="A58" i="8" s="1"/>
  <c r="C61" i="34"/>
  <c r="B62"/>
  <c r="A59" i="8" s="1"/>
  <c r="C62" i="34"/>
  <c r="B63"/>
  <c r="A60" i="8" s="1"/>
  <c r="C63" i="34"/>
  <c r="B64"/>
  <c r="A61" i="8" s="1"/>
  <c r="C64" i="34"/>
  <c r="B65"/>
  <c r="A62" i="8" s="1"/>
  <c r="C65" i="34"/>
  <c r="B66"/>
  <c r="A63" i="8" s="1"/>
  <c r="C66" i="34"/>
  <c r="B67"/>
  <c r="A64" i="8" s="1"/>
  <c r="C67" i="34"/>
  <c r="B68"/>
  <c r="A65" i="8" s="1"/>
  <c r="C68" i="34"/>
  <c r="B69"/>
  <c r="A66" i="8" s="1"/>
  <c r="C69" i="34"/>
  <c r="B70"/>
  <c r="A67" i="8" s="1"/>
  <c r="C70" i="34"/>
  <c r="B71"/>
  <c r="A68" i="8" s="1"/>
  <c r="C71" i="34"/>
  <c r="B72"/>
  <c r="A69" i="8" s="1"/>
  <c r="C72" i="34"/>
  <c r="B73"/>
  <c r="A70" i="8" s="1"/>
  <c r="C73" i="34"/>
  <c r="B74"/>
  <c r="A71" i="8" s="1"/>
  <c r="C74" i="34"/>
  <c r="B75"/>
  <c r="A72" i="8" s="1"/>
  <c r="C75" i="34"/>
  <c r="B76"/>
  <c r="A73" i="8" s="1"/>
  <c r="C76" i="34"/>
  <c r="B77"/>
  <c r="A74" i="8" s="1"/>
  <c r="C77" i="34"/>
  <c r="B78"/>
  <c r="A75" i="8" s="1"/>
  <c r="C78" i="34"/>
  <c r="B79"/>
  <c r="A76" i="8" s="1"/>
  <c r="C79" i="34"/>
  <c r="B80"/>
  <c r="A77" i="8" s="1"/>
  <c r="C80" i="34"/>
  <c r="B81"/>
  <c r="A78" i="8" s="1"/>
  <c r="C81" i="34"/>
  <c r="B82"/>
  <c r="A79" i="8" s="1"/>
  <c r="C82" i="34"/>
  <c r="B83"/>
  <c r="A80" i="8" s="1"/>
  <c r="C83" i="34"/>
  <c r="B84"/>
  <c r="A81" i="8" s="1"/>
  <c r="C84" i="34"/>
  <c r="B85"/>
  <c r="A82" i="8" s="1"/>
  <c r="C85" i="34"/>
  <c r="B86"/>
  <c r="A83" i="8" s="1"/>
  <c r="C86" i="34"/>
  <c r="B87"/>
  <c r="A84" i="8" s="1"/>
  <c r="C87" i="34"/>
  <c r="B88"/>
  <c r="A85" i="8" s="1"/>
  <c r="C88" i="34"/>
  <c r="B89"/>
  <c r="A86" i="8" s="1"/>
  <c r="C89" i="34"/>
  <c r="B90"/>
  <c r="A87" i="8" s="1"/>
  <c r="C90" i="34"/>
  <c r="B91"/>
  <c r="A88" i="8" s="1"/>
  <c r="C91" i="34"/>
  <c r="B92"/>
  <c r="A89" i="8" s="1"/>
  <c r="C92" i="34"/>
  <c r="B93"/>
  <c r="A90" i="8" s="1"/>
  <c r="C93" i="34"/>
  <c r="B94"/>
  <c r="A91" i="8" s="1"/>
  <c r="C94" i="34"/>
  <c r="B95"/>
  <c r="A92" i="8" s="1"/>
  <c r="C95" i="34"/>
  <c r="B96"/>
  <c r="A93" i="8" s="1"/>
  <c r="C96" i="34"/>
  <c r="B97"/>
  <c r="A94" i="8" s="1"/>
  <c r="C97" i="34"/>
  <c r="B98"/>
  <c r="A95" i="8" s="1"/>
  <c r="C98" i="34"/>
  <c r="B99"/>
  <c r="A96" i="8" s="1"/>
  <c r="C99" i="34"/>
  <c r="B100"/>
  <c r="A97" i="8" s="1"/>
  <c r="C100" i="34"/>
  <c r="B101"/>
  <c r="A98" i="8" s="1"/>
  <c r="C101" i="34"/>
  <c r="B102"/>
  <c r="A99" i="8" s="1"/>
  <c r="C102" i="34"/>
  <c r="B103"/>
  <c r="A100" i="8" s="1"/>
  <c r="C103" i="34"/>
  <c r="B104"/>
  <c r="A101" i="8" s="1"/>
  <c r="C104" i="34"/>
  <c r="B105"/>
  <c r="A102" i="8" s="1"/>
  <c r="C105" i="34"/>
  <c r="B106"/>
  <c r="A103" i="8" s="1"/>
  <c r="C106" i="34"/>
  <c r="B107"/>
  <c r="A104" i="8" s="1"/>
  <c r="C107" i="34"/>
  <c r="B108"/>
  <c r="A105" i="8" s="1"/>
  <c r="C108" i="34"/>
  <c r="B109"/>
  <c r="A106" i="8" s="1"/>
  <c r="C109" i="34"/>
  <c r="B110"/>
  <c r="A107" i="8" s="1"/>
  <c r="C110" i="34"/>
  <c r="B111"/>
  <c r="A108" i="8" s="1"/>
  <c r="C111" i="34"/>
  <c r="B112"/>
  <c r="A109" i="8" s="1"/>
  <c r="C112" i="34"/>
  <c r="B113"/>
  <c r="A110" i="8" s="1"/>
  <c r="C113" i="34"/>
  <c r="B114"/>
  <c r="A111" i="8" s="1"/>
  <c r="C114" i="34"/>
  <c r="B115"/>
  <c r="A112" i="8" s="1"/>
  <c r="C115" i="34"/>
  <c r="B116"/>
  <c r="A113" i="8" s="1"/>
  <c r="C116" i="34"/>
  <c r="B117"/>
  <c r="A114" i="8" s="1"/>
  <c r="C117" i="34"/>
  <c r="B118"/>
  <c r="A115" i="8" s="1"/>
  <c r="C118" i="34"/>
  <c r="B119"/>
  <c r="A116" i="8" s="1"/>
  <c r="C119" i="34"/>
  <c r="B120"/>
  <c r="A117" i="8" s="1"/>
  <c r="C120" i="34"/>
  <c r="B121"/>
  <c r="A118" i="8" s="1"/>
  <c r="C121" i="34"/>
  <c r="B122"/>
  <c r="A119" i="8" s="1"/>
  <c r="C122" i="34"/>
  <c r="B123"/>
  <c r="A120" i="8" s="1"/>
  <c r="C123" i="34"/>
  <c r="B124"/>
  <c r="A121" i="8" s="1"/>
  <c r="C124" i="34"/>
  <c r="B125"/>
  <c r="A122" i="8" s="1"/>
  <c r="C125" i="34"/>
  <c r="B126"/>
  <c r="A123" i="8" s="1"/>
  <c r="C126" i="34"/>
  <c r="B127"/>
  <c r="A124" i="8" s="1"/>
  <c r="C127" i="34"/>
  <c r="B128"/>
  <c r="A125" i="8" s="1"/>
  <c r="C128" i="34"/>
  <c r="B129"/>
  <c r="A126" i="8" s="1"/>
  <c r="C129" i="34"/>
  <c r="B130"/>
  <c r="A127" i="8" s="1"/>
  <c r="C130" i="34"/>
  <c r="B131"/>
  <c r="A128" i="8" s="1"/>
  <c r="C131" i="34"/>
  <c r="B132"/>
  <c r="A129" i="8" s="1"/>
  <c r="C132" i="34"/>
  <c r="B133"/>
  <c r="A130" i="8" s="1"/>
  <c r="C133" i="34"/>
  <c r="B134"/>
  <c r="A131" i="8" s="1"/>
  <c r="C134" i="34"/>
  <c r="B135"/>
  <c r="A132" i="8" s="1"/>
  <c r="C135" i="34"/>
  <c r="B136"/>
  <c r="A133" i="8" s="1"/>
  <c r="C136" i="34"/>
  <c r="B137"/>
  <c r="A134" i="8" s="1"/>
  <c r="C137" i="34"/>
  <c r="B138"/>
  <c r="A135" i="8" s="1"/>
  <c r="C138" i="34"/>
  <c r="B139"/>
  <c r="A136" i="8" s="1"/>
  <c r="C139" i="34"/>
  <c r="B140"/>
  <c r="A137" i="8" s="1"/>
  <c r="C140" i="34"/>
  <c r="B141"/>
  <c r="A138" i="8" s="1"/>
  <c r="C141" i="34"/>
  <c r="B142"/>
  <c r="A139" i="8" s="1"/>
  <c r="C142" i="34"/>
  <c r="B143"/>
  <c r="A140" i="8" s="1"/>
  <c r="C143" i="34"/>
  <c r="B144"/>
  <c r="A141" i="8" s="1"/>
  <c r="C144" i="34"/>
  <c r="B145"/>
  <c r="A142" i="8" s="1"/>
  <c r="C145" i="34"/>
  <c r="B146"/>
  <c r="A143" i="8" s="1"/>
  <c r="C146" i="34"/>
  <c r="B147"/>
  <c r="A144" i="8" s="1"/>
  <c r="C147" i="34"/>
  <c r="B148"/>
  <c r="A145" i="8" s="1"/>
  <c r="C148" i="34"/>
  <c r="B149"/>
  <c r="A146" i="8" s="1"/>
  <c r="C149" i="34"/>
  <c r="B150"/>
  <c r="A147" i="8" s="1"/>
  <c r="C150" i="34"/>
  <c r="B151"/>
  <c r="A148" i="8" s="1"/>
  <c r="C151" i="34"/>
  <c r="B152"/>
  <c r="A149" i="8" s="1"/>
  <c r="C152" i="34"/>
  <c r="B153"/>
  <c r="A150" i="8" s="1"/>
  <c r="C153" i="34"/>
  <c r="B154"/>
  <c r="A151" i="8" s="1"/>
  <c r="C154" i="34"/>
  <c r="B155"/>
  <c r="A152" i="8" s="1"/>
  <c r="C155" i="34"/>
  <c r="B156"/>
  <c r="A153" i="8" s="1"/>
  <c r="C156" i="34"/>
  <c r="B157"/>
  <c r="A154" i="8" s="1"/>
  <c r="C157" i="34"/>
  <c r="B158"/>
  <c r="A155" i="8" s="1"/>
  <c r="C158" i="34"/>
  <c r="B159"/>
  <c r="A156" i="8" s="1"/>
  <c r="C159" i="34"/>
  <c r="B160"/>
  <c r="A157" i="8" s="1"/>
  <c r="C160" i="34"/>
  <c r="B161"/>
  <c r="A158" i="8" s="1"/>
  <c r="C161" i="34"/>
  <c r="B162"/>
  <c r="A159" i="8" s="1"/>
  <c r="C162" i="34"/>
  <c r="B163"/>
  <c r="A160" i="8" s="1"/>
  <c r="C163" i="34"/>
  <c r="B164"/>
  <c r="A161" i="8" s="1"/>
  <c r="C164" i="34"/>
  <c r="B165"/>
  <c r="A162" i="8" s="1"/>
  <c r="C165" i="34"/>
  <c r="B166"/>
  <c r="A163" i="8" s="1"/>
  <c r="C166" i="34"/>
  <c r="B167"/>
  <c r="A164" i="8" s="1"/>
  <c r="C167" i="34"/>
  <c r="B168"/>
  <c r="A165" i="8" s="1"/>
  <c r="C168" i="34"/>
  <c r="B169"/>
  <c r="A166" i="8" s="1"/>
  <c r="C169" i="34"/>
  <c r="B170"/>
  <c r="A167" i="8" s="1"/>
  <c r="C170" i="34"/>
  <c r="B171"/>
  <c r="A168" i="8" s="1"/>
  <c r="C171" i="34"/>
  <c r="B172"/>
  <c r="A169" i="8" s="1"/>
  <c r="C172" i="34"/>
  <c r="B173"/>
  <c r="A170" i="8" s="1"/>
  <c r="C173" i="34"/>
  <c r="B174"/>
  <c r="A171" i="8" s="1"/>
  <c r="C174" i="34"/>
  <c r="B175"/>
  <c r="A172" i="8" s="1"/>
  <c r="C175" i="34"/>
  <c r="B176"/>
  <c r="A173" i="8" s="1"/>
  <c r="C176" i="34"/>
  <c r="B177"/>
  <c r="A174" i="8" s="1"/>
  <c r="C177" i="34"/>
  <c r="B178"/>
  <c r="A175" i="8" s="1"/>
  <c r="C178" i="34"/>
  <c r="B179"/>
  <c r="A176" i="8" s="1"/>
  <c r="C179" i="34"/>
  <c r="B180"/>
  <c r="A177" i="8" s="1"/>
  <c r="C180" i="34"/>
  <c r="B181"/>
  <c r="A178" i="8" s="1"/>
  <c r="C181" i="34"/>
  <c r="B182"/>
  <c r="A179" i="8" s="1"/>
  <c r="C182" i="34"/>
  <c r="B183"/>
  <c r="A180" i="8" s="1"/>
  <c r="C183" i="34"/>
  <c r="B184"/>
  <c r="A181" i="8" s="1"/>
  <c r="C184" i="34"/>
  <c r="B185"/>
  <c r="A182" i="8" s="1"/>
  <c r="C185" i="34"/>
  <c r="B186"/>
  <c r="A183" i="8" s="1"/>
  <c r="C186" i="34"/>
  <c r="B187"/>
  <c r="A184" i="8" s="1"/>
  <c r="C187" i="34"/>
  <c r="B188"/>
  <c r="A185" i="8" s="1"/>
  <c r="C188" i="34"/>
  <c r="B189"/>
  <c r="A186" i="8" s="1"/>
  <c r="C189" i="34"/>
  <c r="B190"/>
  <c r="A187" i="8" s="1"/>
  <c r="C190" i="34"/>
  <c r="B191"/>
  <c r="A188" i="8" s="1"/>
  <c r="C191" i="34"/>
  <c r="B192"/>
  <c r="A189" i="8" s="1"/>
  <c r="C192" i="34"/>
  <c r="B193"/>
  <c r="A190" i="8" s="1"/>
  <c r="C193" i="34"/>
  <c r="B194"/>
  <c r="A191" i="8" s="1"/>
  <c r="C194" i="34"/>
  <c r="B195"/>
  <c r="A192" i="8" s="1"/>
  <c r="C195" i="34"/>
  <c r="B196"/>
  <c r="A193" i="8" s="1"/>
  <c r="C196" i="34"/>
  <c r="B197"/>
  <c r="A194" i="8" s="1"/>
  <c r="C197" i="34"/>
  <c r="B198"/>
  <c r="A195" i="8" s="1"/>
  <c r="C198" i="34"/>
  <c r="B199"/>
  <c r="A196" i="8" s="1"/>
  <c r="C199" i="34"/>
  <c r="B200"/>
  <c r="A197" i="8" s="1"/>
  <c r="C200" i="34"/>
  <c r="B201"/>
  <c r="A198" i="8" s="1"/>
  <c r="C201" i="34"/>
  <c r="B202"/>
  <c r="A199" i="8" s="1"/>
  <c r="C202" i="34"/>
  <c r="B203"/>
  <c r="A200" i="8" s="1"/>
  <c r="C203" i="34"/>
  <c r="B204"/>
  <c r="A201" i="8" s="1"/>
  <c r="C204" i="34"/>
  <c r="B205"/>
  <c r="A202" i="8" s="1"/>
  <c r="C205" i="34"/>
  <c r="B206"/>
  <c r="A203" i="8" s="1"/>
  <c r="C206" i="34"/>
  <c r="B207"/>
  <c r="A204" i="8" s="1"/>
  <c r="C207" i="34"/>
  <c r="B208"/>
  <c r="A205" i="8" s="1"/>
  <c r="C208" i="34"/>
  <c r="B209"/>
  <c r="A206" i="8" s="1"/>
  <c r="C209" i="34"/>
  <c r="B210"/>
  <c r="A207" i="8" s="1"/>
  <c r="C210" i="34"/>
  <c r="B211"/>
  <c r="A208" i="8" s="1"/>
  <c r="C211" i="34"/>
  <c r="B212"/>
  <c r="A209" i="8" s="1"/>
  <c r="C212" i="34"/>
  <c r="B213"/>
  <c r="A210" i="8" s="1"/>
  <c r="C213" i="34"/>
  <c r="B214"/>
  <c r="A211" i="8" s="1"/>
  <c r="C214" i="34"/>
  <c r="B215"/>
  <c r="A212" i="8" s="1"/>
  <c r="C215" i="34"/>
  <c r="B216"/>
  <c r="A213" i="8" s="1"/>
  <c r="C216" i="34"/>
  <c r="B217"/>
  <c r="A214" i="8" s="1"/>
  <c r="C217" i="34"/>
  <c r="B218"/>
  <c r="A215" i="8" s="1"/>
  <c r="C218" i="34"/>
  <c r="B219"/>
  <c r="A216" i="8" s="1"/>
  <c r="C219" i="34"/>
  <c r="B220"/>
  <c r="A217" i="8" s="1"/>
  <c r="C220" i="34"/>
  <c r="B221"/>
  <c r="A218" i="8" s="1"/>
  <c r="C221" i="34"/>
  <c r="B222"/>
  <c r="A219" i="8" s="1"/>
  <c r="C222" i="34"/>
  <c r="B223"/>
  <c r="A220" i="8" s="1"/>
  <c r="C223" i="34"/>
  <c r="B224"/>
  <c r="A221" i="8" s="1"/>
  <c r="C224" i="34"/>
  <c r="B225"/>
  <c r="A222" i="8" s="1"/>
  <c r="C225" i="34"/>
  <c r="B226"/>
  <c r="A223" i="8" s="1"/>
  <c r="C226" i="34"/>
  <c r="B227"/>
  <c r="A224" i="8" s="1"/>
  <c r="C227" i="34"/>
  <c r="B228"/>
  <c r="A225" i="8" s="1"/>
  <c r="C228" i="34"/>
  <c r="B229"/>
  <c r="A226" i="8" s="1"/>
  <c r="C229" i="34"/>
  <c r="B230"/>
  <c r="A227" i="8" s="1"/>
  <c r="C230" i="34"/>
  <c r="B231"/>
  <c r="A228" i="8" s="1"/>
  <c r="C231" i="34"/>
  <c r="B232"/>
  <c r="A229" i="8" s="1"/>
  <c r="C232" i="34"/>
  <c r="B233"/>
  <c r="A230" i="8" s="1"/>
  <c r="C233" i="34"/>
  <c r="B234"/>
  <c r="A231" i="8" s="1"/>
  <c r="C234" i="34"/>
  <c r="B235"/>
  <c r="A232" i="8" s="1"/>
  <c r="C235" i="34"/>
  <c r="B236"/>
  <c r="A233" i="8" s="1"/>
  <c r="C236" i="34"/>
  <c r="B237"/>
  <c r="A234" i="8" s="1"/>
  <c r="C237" i="34"/>
  <c r="B238"/>
  <c r="A235" i="8" s="1"/>
  <c r="C238" i="34"/>
  <c r="B239"/>
  <c r="A236" i="8" s="1"/>
  <c r="C239" i="34"/>
  <c r="B240"/>
  <c r="A237" i="8" s="1"/>
  <c r="C240" i="34"/>
  <c r="B241"/>
  <c r="A238" i="8" s="1"/>
  <c r="C241" i="34"/>
  <c r="B242"/>
  <c r="A239" i="8" s="1"/>
  <c r="C242" i="34"/>
  <c r="B243"/>
  <c r="A240" i="8" s="1"/>
  <c r="C243" i="34"/>
  <c r="B244"/>
  <c r="A241" i="8" s="1"/>
  <c r="C244" i="34"/>
  <c r="B245"/>
  <c r="A242" i="8" s="1"/>
  <c r="C245" i="34"/>
  <c r="B246"/>
  <c r="A243" i="8" s="1"/>
  <c r="C246" i="34"/>
  <c r="B247"/>
  <c r="A244" i="8" s="1"/>
  <c r="C247" i="34"/>
  <c r="B248"/>
  <c r="A245" i="8" s="1"/>
  <c r="C248" i="34"/>
  <c r="B249"/>
  <c r="A246" i="8" s="1"/>
  <c r="C249" i="34"/>
  <c r="B250"/>
  <c r="A247" i="8" s="1"/>
  <c r="C250" i="34"/>
  <c r="B251"/>
  <c r="A248" i="8" s="1"/>
  <c r="C251" i="34"/>
  <c r="B252"/>
  <c r="A249" i="8" s="1"/>
  <c r="C252" i="34"/>
  <c r="B253"/>
  <c r="A250" i="8" s="1"/>
  <c r="C253" i="34"/>
  <c r="B254"/>
  <c r="A251" i="8" s="1"/>
  <c r="C254" i="34"/>
  <c r="B255"/>
  <c r="A252" i="8" s="1"/>
  <c r="C255" i="34"/>
  <c r="B256"/>
  <c r="A253" i="8" s="1"/>
  <c r="C256" i="34"/>
  <c r="B257"/>
  <c r="A254" i="8" s="1"/>
  <c r="C257" i="34"/>
  <c r="B258"/>
  <c r="A255" i="8" s="1"/>
  <c r="C258" i="34"/>
  <c r="B259"/>
  <c r="A256" i="8" s="1"/>
  <c r="C259" i="34"/>
  <c r="B260"/>
  <c r="A257" i="8" s="1"/>
  <c r="C260" i="34"/>
  <c r="B261"/>
  <c r="A258" i="8" s="1"/>
  <c r="C261" i="34"/>
  <c r="B262"/>
  <c r="A259" i="8" s="1"/>
  <c r="C262" i="34"/>
  <c r="B263"/>
  <c r="A260" i="8" s="1"/>
  <c r="C263" i="34"/>
  <c r="B264"/>
  <c r="A261" i="8" s="1"/>
  <c r="C264" i="34"/>
  <c r="B265"/>
  <c r="A262" i="8" s="1"/>
  <c r="C265" i="34"/>
  <c r="B266"/>
  <c r="A263" i="8" s="1"/>
  <c r="C266" i="34"/>
  <c r="B267"/>
  <c r="A264" i="8" s="1"/>
  <c r="C267" i="34"/>
  <c r="B268"/>
  <c r="A265" i="8" s="1"/>
  <c r="C268" i="34"/>
  <c r="B269"/>
  <c r="A266" i="8" s="1"/>
  <c r="C269" i="34"/>
  <c r="B270"/>
  <c r="A267" i="8" s="1"/>
  <c r="C270" i="34"/>
  <c r="B271"/>
  <c r="A268" i="8" s="1"/>
  <c r="C271" i="34"/>
  <c r="B272"/>
  <c r="A269" i="8" s="1"/>
  <c r="C272" i="34"/>
  <c r="B273"/>
  <c r="A270" i="8" s="1"/>
  <c r="C273" i="34"/>
  <c r="B274"/>
  <c r="A271" i="8" s="1"/>
  <c r="C274" i="34"/>
  <c r="B275"/>
  <c r="A272" i="8" s="1"/>
  <c r="C275" i="34"/>
  <c r="B276"/>
  <c r="A273" i="8" s="1"/>
  <c r="C276" i="34"/>
  <c r="B277"/>
  <c r="A274" i="8" s="1"/>
  <c r="C277" i="34"/>
  <c r="B278"/>
  <c r="A275" i="8" s="1"/>
  <c r="C278" i="34"/>
  <c r="B279"/>
  <c r="A276" i="8" s="1"/>
  <c r="C279" i="34"/>
  <c r="B280"/>
  <c r="A277" i="8" s="1"/>
  <c r="C280" i="34"/>
  <c r="B281"/>
  <c r="A278" i="8" s="1"/>
  <c r="C281" i="34"/>
  <c r="B282"/>
  <c r="A279" i="8" s="1"/>
  <c r="C282" i="34"/>
  <c r="B283"/>
  <c r="A280" i="8" s="1"/>
  <c r="C283" i="34"/>
  <c r="B284"/>
  <c r="A281" i="8" s="1"/>
  <c r="C284" i="34"/>
  <c r="B285"/>
  <c r="A282" i="8" s="1"/>
  <c r="C285" i="34"/>
  <c r="B286"/>
  <c r="A283" i="8" s="1"/>
  <c r="C286" i="34"/>
  <c r="B287"/>
  <c r="A284" i="8" s="1"/>
  <c r="C287" i="34"/>
  <c r="B288"/>
  <c r="A285" i="8" s="1"/>
  <c r="C288" i="34"/>
  <c r="B289"/>
  <c r="A286" i="8" s="1"/>
  <c r="C289" i="34"/>
  <c r="B290"/>
  <c r="A287" i="8" s="1"/>
  <c r="C290" i="34"/>
  <c r="B291"/>
  <c r="A288" i="8" s="1"/>
  <c r="C291" i="34"/>
  <c r="B292"/>
  <c r="A289" i="8" s="1"/>
  <c r="C292" i="34"/>
  <c r="B293"/>
  <c r="A290" i="8" s="1"/>
  <c r="C293" i="34"/>
  <c r="B294"/>
  <c r="A291" i="8" s="1"/>
  <c r="C294" i="34"/>
  <c r="B295"/>
  <c r="A292" i="8" s="1"/>
  <c r="C295" i="34"/>
  <c r="B296"/>
  <c r="A293" i="8" s="1"/>
  <c r="C296" i="34"/>
  <c r="B297"/>
  <c r="A294" i="8" s="1"/>
  <c r="C297" i="34"/>
  <c r="B298"/>
  <c r="A295" i="8" s="1"/>
  <c r="C298" i="34"/>
  <c r="B299"/>
  <c r="A296" i="8" s="1"/>
  <c r="C299" i="34"/>
  <c r="B300"/>
  <c r="A297" i="8" s="1"/>
  <c r="C300" i="34"/>
  <c r="B301"/>
  <c r="A298" i="8" s="1"/>
  <c r="C301" i="34"/>
  <c r="B302"/>
  <c r="A299" i="8" s="1"/>
  <c r="C302" i="34"/>
  <c r="B303"/>
  <c r="A300" i="8" s="1"/>
  <c r="C303" i="34"/>
  <c r="B304"/>
  <c r="C304"/>
  <c r="B305"/>
  <c r="C305"/>
  <c r="B306"/>
  <c r="C306"/>
  <c r="B307"/>
  <c r="C307"/>
  <c r="B308"/>
  <c r="C308"/>
  <c r="B309"/>
  <c r="C309"/>
  <c r="B310"/>
  <c r="C310"/>
  <c r="B311"/>
  <c r="C311"/>
  <c r="B312"/>
  <c r="C312"/>
  <c r="B313"/>
  <c r="C313"/>
  <c r="B314"/>
  <c r="C314"/>
  <c r="B315"/>
  <c r="C315"/>
  <c r="B316"/>
  <c r="C316"/>
  <c r="B317"/>
  <c r="C317"/>
  <c r="B318"/>
  <c r="C318"/>
  <c r="B319"/>
  <c r="C319"/>
  <c r="B320"/>
  <c r="C320"/>
  <c r="B321"/>
  <c r="C321"/>
  <c r="B322"/>
  <c r="C322"/>
  <c r="B323"/>
  <c r="C323"/>
  <c r="B324"/>
  <c r="C324"/>
  <c r="B325"/>
  <c r="C325"/>
  <c r="B326"/>
  <c r="C326"/>
  <c r="B327"/>
  <c r="C327"/>
  <c r="B328"/>
  <c r="C328"/>
  <c r="B329"/>
  <c r="C329"/>
  <c r="B330"/>
  <c r="C330"/>
  <c r="B331"/>
  <c r="C331"/>
  <c r="B332"/>
  <c r="C332"/>
  <c r="B333"/>
  <c r="C333"/>
  <c r="B334"/>
  <c r="C334"/>
  <c r="B335"/>
  <c r="C335"/>
  <c r="B336"/>
  <c r="C336"/>
  <c r="B337"/>
  <c r="C337"/>
  <c r="B338"/>
  <c r="C338"/>
  <c r="B339"/>
  <c r="C339"/>
  <c r="B340"/>
  <c r="C340"/>
  <c r="B341"/>
  <c r="C341"/>
  <c r="B342"/>
  <c r="C342"/>
  <c r="B343"/>
  <c r="C343"/>
  <c r="B344"/>
  <c r="C344"/>
  <c r="B345"/>
  <c r="C345"/>
  <c r="B346"/>
  <c r="C346"/>
  <c r="B347"/>
  <c r="C347"/>
  <c r="B348"/>
  <c r="C348"/>
  <c r="B349"/>
  <c r="C349"/>
  <c r="B350"/>
  <c r="C350"/>
  <c r="B351"/>
  <c r="C351"/>
  <c r="B352"/>
  <c r="C352"/>
  <c r="B353"/>
  <c r="C353"/>
  <c r="B354"/>
  <c r="C354"/>
  <c r="B355"/>
  <c r="C355"/>
  <c r="B356"/>
  <c r="C356"/>
  <c r="B357"/>
  <c r="C357"/>
  <c r="B358"/>
  <c r="C358"/>
  <c r="B359"/>
  <c r="C359"/>
  <c r="B360"/>
  <c r="C360"/>
  <c r="B361"/>
  <c r="C361"/>
  <c r="B362"/>
  <c r="C362"/>
  <c r="B363"/>
  <c r="C363"/>
  <c r="B364"/>
  <c r="C364"/>
  <c r="B365"/>
  <c r="C365"/>
  <c r="B366"/>
  <c r="C366"/>
  <c r="B367"/>
  <c r="C367"/>
  <c r="B368"/>
  <c r="C368"/>
  <c r="B369"/>
  <c r="C369"/>
  <c r="B370"/>
  <c r="C370"/>
  <c r="B371"/>
  <c r="C371"/>
  <c r="B372"/>
  <c r="C372"/>
  <c r="B373"/>
  <c r="C373"/>
  <c r="B374"/>
  <c r="C374"/>
  <c r="B375"/>
  <c r="C375"/>
  <c r="B376"/>
  <c r="C376"/>
  <c r="B377"/>
  <c r="C377"/>
  <c r="B378"/>
  <c r="C378"/>
  <c r="B379"/>
  <c r="C379"/>
  <c r="B380"/>
  <c r="C380"/>
  <c r="B381"/>
  <c r="C381"/>
  <c r="B382"/>
  <c r="C382"/>
  <c r="B383"/>
  <c r="C383"/>
  <c r="B384"/>
  <c r="C384"/>
  <c r="B385"/>
  <c r="C385"/>
  <c r="B386"/>
  <c r="C386"/>
  <c r="B387"/>
  <c r="C387"/>
  <c r="B388"/>
  <c r="C388"/>
  <c r="B389"/>
  <c r="C389"/>
  <c r="B390"/>
  <c r="C390"/>
  <c r="B391"/>
  <c r="C391"/>
  <c r="B392"/>
  <c r="C392"/>
  <c r="B393"/>
  <c r="C393"/>
  <c r="B394"/>
  <c r="C394"/>
  <c r="B395"/>
  <c r="C395"/>
  <c r="B396"/>
  <c r="C396"/>
  <c r="B397"/>
  <c r="C397"/>
  <c r="B398"/>
  <c r="C398"/>
  <c r="B399"/>
  <c r="C399"/>
  <c r="B400"/>
  <c r="C400"/>
  <c r="B401"/>
  <c r="C401"/>
  <c r="B402"/>
  <c r="C402"/>
  <c r="B403"/>
  <c r="C403"/>
  <c r="B404"/>
  <c r="C404"/>
  <c r="B405"/>
  <c r="C405"/>
  <c r="B406"/>
  <c r="C406"/>
  <c r="B407"/>
  <c r="C407"/>
  <c r="B408"/>
  <c r="C408"/>
  <c r="B409"/>
  <c r="C409"/>
  <c r="B410"/>
  <c r="C410"/>
  <c r="B411"/>
  <c r="C411"/>
  <c r="B412"/>
  <c r="C412"/>
  <c r="B413"/>
  <c r="C413"/>
  <c r="B414"/>
  <c r="C414"/>
  <c r="B415"/>
  <c r="C415"/>
  <c r="B416"/>
  <c r="C416"/>
  <c r="B417"/>
  <c r="C417"/>
  <c r="B418"/>
  <c r="C418"/>
  <c r="B419"/>
  <c r="C419"/>
  <c r="B420"/>
  <c r="C420"/>
  <c r="B421"/>
  <c r="C421"/>
  <c r="B422"/>
  <c r="C422"/>
  <c r="B423"/>
  <c r="C423"/>
  <c r="B424"/>
  <c r="C424"/>
  <c r="B425"/>
  <c r="C425"/>
  <c r="B426"/>
  <c r="C426"/>
  <c r="B427"/>
  <c r="C427"/>
  <c r="B428"/>
  <c r="C428"/>
  <c r="B429"/>
  <c r="C429"/>
  <c r="B430"/>
  <c r="C430"/>
  <c r="B431"/>
  <c r="C431"/>
  <c r="B432"/>
  <c r="C432"/>
  <c r="B433"/>
  <c r="C433"/>
  <c r="B434"/>
  <c r="C434"/>
  <c r="B435"/>
  <c r="C435"/>
  <c r="B436"/>
  <c r="C436"/>
  <c r="B437"/>
  <c r="C437"/>
  <c r="B438"/>
  <c r="C438"/>
  <c r="B439"/>
  <c r="C439"/>
  <c r="B440"/>
  <c r="C440"/>
  <c r="B441"/>
  <c r="C441"/>
  <c r="B442"/>
  <c r="C442"/>
  <c r="B443"/>
  <c r="C443"/>
  <c r="B444"/>
  <c r="C444"/>
  <c r="B445"/>
  <c r="C445"/>
  <c r="B446"/>
  <c r="C446"/>
  <c r="B447"/>
  <c r="C447"/>
  <c r="B448"/>
  <c r="C448"/>
  <c r="B449"/>
  <c r="C449"/>
  <c r="B450"/>
  <c r="C450"/>
  <c r="B451"/>
  <c r="C451"/>
  <c r="B452"/>
  <c r="C452"/>
  <c r="B453"/>
  <c r="C453"/>
  <c r="B454"/>
  <c r="C454"/>
  <c r="B455"/>
  <c r="C455"/>
  <c r="B456"/>
  <c r="C456"/>
  <c r="B457"/>
  <c r="C457"/>
  <c r="B458"/>
  <c r="C458"/>
  <c r="B459"/>
  <c r="C459"/>
  <c r="B460"/>
  <c r="C460"/>
  <c r="B461"/>
  <c r="C461"/>
  <c r="B462"/>
  <c r="C462"/>
  <c r="B463"/>
  <c r="C463"/>
  <c r="B464"/>
  <c r="C464"/>
  <c r="B465"/>
  <c r="C465"/>
  <c r="B466"/>
  <c r="C466"/>
  <c r="B467"/>
  <c r="C467"/>
  <c r="B468"/>
  <c r="C468"/>
  <c r="B469"/>
  <c r="C469"/>
  <c r="B470"/>
  <c r="C470"/>
  <c r="B471"/>
  <c r="C471"/>
  <c r="B472"/>
  <c r="C472"/>
  <c r="B473"/>
  <c r="C473"/>
  <c r="B474"/>
  <c r="C474"/>
  <c r="B475"/>
  <c r="C475"/>
  <c r="B476"/>
  <c r="C476"/>
  <c r="B477"/>
  <c r="C477"/>
  <c r="B478"/>
  <c r="C478"/>
  <c r="B479"/>
  <c r="C479"/>
  <c r="B480"/>
  <c r="C480"/>
  <c r="B481"/>
  <c r="C481"/>
  <c r="B482"/>
  <c r="C482"/>
  <c r="B483"/>
  <c r="C483"/>
  <c r="B484"/>
  <c r="C484"/>
  <c r="B485"/>
  <c r="C485"/>
  <c r="B486"/>
  <c r="C486"/>
  <c r="B487"/>
  <c r="C487"/>
  <c r="B488"/>
  <c r="C488"/>
  <c r="B489"/>
  <c r="C489"/>
  <c r="B490"/>
  <c r="C490"/>
  <c r="B491"/>
  <c r="C491"/>
  <c r="B492"/>
  <c r="C492"/>
  <c r="B493"/>
  <c r="C493"/>
  <c r="B494"/>
  <c r="C494"/>
  <c r="B495"/>
  <c r="C495"/>
  <c r="B496"/>
  <c r="C496"/>
  <c r="B497"/>
  <c r="C497"/>
  <c r="B498"/>
  <c r="C498"/>
  <c r="B499"/>
  <c r="C499"/>
  <c r="B500"/>
  <c r="C500"/>
  <c r="B501"/>
  <c r="C501"/>
  <c r="B502"/>
  <c r="C502"/>
  <c r="B503"/>
  <c r="C503"/>
  <c r="B504"/>
  <c r="C504"/>
  <c r="B505"/>
  <c r="C505"/>
  <c r="B506"/>
  <c r="C506"/>
  <c r="B507"/>
  <c r="C507"/>
  <c r="B508"/>
  <c r="C508"/>
  <c r="B509"/>
  <c r="C509"/>
  <c r="B510"/>
  <c r="C510"/>
  <c r="B511"/>
  <c r="C511"/>
  <c r="B512"/>
  <c r="C512"/>
  <c r="B513"/>
  <c r="C513"/>
  <c r="B514"/>
  <c r="C514"/>
  <c r="B515"/>
  <c r="C515"/>
  <c r="B516"/>
  <c r="C516"/>
  <c r="B517"/>
  <c r="C517"/>
  <c r="B518"/>
  <c r="C518"/>
  <c r="B519"/>
  <c r="C519"/>
  <c r="B520"/>
  <c r="C520"/>
  <c r="B521"/>
  <c r="C521"/>
  <c r="B522"/>
  <c r="C522"/>
  <c r="B523"/>
  <c r="C523"/>
  <c r="B524"/>
  <c r="C524"/>
  <c r="B525"/>
  <c r="C525"/>
  <c r="B526"/>
  <c r="C526"/>
  <c r="B527"/>
  <c r="C527"/>
  <c r="B528"/>
  <c r="C528"/>
  <c r="B529"/>
  <c r="C529"/>
  <c r="B530"/>
  <c r="C530"/>
  <c r="B531"/>
  <c r="C531"/>
  <c r="B532"/>
  <c r="C532"/>
  <c r="B533"/>
  <c r="C533"/>
  <c r="B534"/>
  <c r="C534"/>
  <c r="B535"/>
  <c r="C535"/>
  <c r="B536"/>
  <c r="C536"/>
  <c r="B537"/>
  <c r="C537"/>
  <c r="B538"/>
  <c r="C538"/>
  <c r="B539"/>
  <c r="C539"/>
  <c r="B540"/>
  <c r="C540"/>
  <c r="B541"/>
  <c r="C541"/>
  <c r="B542"/>
  <c r="C542"/>
  <c r="B543"/>
  <c r="C543"/>
  <c r="B544"/>
  <c r="C544"/>
  <c r="B545"/>
  <c r="C545"/>
  <c r="B546"/>
  <c r="C546"/>
  <c r="B547"/>
  <c r="C547"/>
  <c r="B548"/>
  <c r="C548"/>
  <c r="B549"/>
  <c r="C549"/>
  <c r="B550"/>
  <c r="C550"/>
  <c r="B551"/>
  <c r="C551"/>
  <c r="B552"/>
  <c r="C552"/>
  <c r="B553"/>
  <c r="C553"/>
  <c r="B554"/>
  <c r="C554"/>
  <c r="B555"/>
  <c r="C555"/>
  <c r="B556"/>
  <c r="C556"/>
  <c r="B557"/>
  <c r="C557"/>
  <c r="B558"/>
  <c r="C558"/>
  <c r="B559"/>
  <c r="C559"/>
  <c r="B560"/>
  <c r="C560"/>
  <c r="B561"/>
  <c r="C561"/>
  <c r="B562"/>
  <c r="C562"/>
  <c r="B563"/>
  <c r="C563"/>
  <c r="B564"/>
  <c r="C564"/>
  <c r="B565"/>
  <c r="C565"/>
  <c r="B566"/>
  <c r="C566"/>
  <c r="B567"/>
  <c r="C567"/>
  <c r="B568"/>
  <c r="C568"/>
  <c r="B569"/>
  <c r="C569"/>
  <c r="B570"/>
  <c r="C570"/>
  <c r="B571"/>
  <c r="C571"/>
  <c r="B572"/>
  <c r="C572"/>
  <c r="B573"/>
  <c r="C573"/>
  <c r="B574"/>
  <c r="C574"/>
  <c r="B575"/>
  <c r="C575"/>
  <c r="B576"/>
  <c r="C576"/>
  <c r="B577"/>
  <c r="C577"/>
  <c r="B578"/>
  <c r="C578"/>
  <c r="B579"/>
  <c r="C579"/>
  <c r="B580"/>
  <c r="C580"/>
  <c r="B581"/>
  <c r="C581"/>
  <c r="B582"/>
  <c r="C582"/>
  <c r="B583"/>
  <c r="C583"/>
  <c r="B584"/>
  <c r="C584"/>
  <c r="B585"/>
  <c r="C585"/>
  <c r="B586"/>
  <c r="C586"/>
  <c r="B587"/>
  <c r="C587"/>
  <c r="B588"/>
  <c r="C588"/>
  <c r="B589"/>
  <c r="C589"/>
  <c r="B590"/>
  <c r="C590"/>
  <c r="B591"/>
  <c r="C591"/>
  <c r="B592"/>
  <c r="C592"/>
  <c r="B593"/>
  <c r="C593"/>
  <c r="B594"/>
  <c r="C594"/>
  <c r="B595"/>
  <c r="C595"/>
  <c r="B596"/>
  <c r="C596"/>
  <c r="B597"/>
  <c r="C597"/>
  <c r="B598"/>
  <c r="C598"/>
  <c r="B599"/>
  <c r="C599"/>
  <c r="B600"/>
  <c r="C600"/>
  <c r="B601"/>
  <c r="C601"/>
  <c r="B602"/>
  <c r="C602"/>
  <c r="B603"/>
  <c r="C603"/>
  <c r="B604"/>
  <c r="C604"/>
  <c r="B605"/>
  <c r="C605"/>
  <c r="B606"/>
  <c r="C606"/>
  <c r="B607"/>
  <c r="C607"/>
  <c r="B608"/>
  <c r="C608"/>
  <c r="B609"/>
  <c r="C609"/>
  <c r="B610"/>
  <c r="C610"/>
  <c r="B611"/>
  <c r="C611"/>
  <c r="B612"/>
  <c r="C612"/>
  <c r="B613"/>
  <c r="C613"/>
  <c r="B614"/>
  <c r="C614"/>
  <c r="B615"/>
  <c r="C615"/>
  <c r="B616"/>
  <c r="C616"/>
  <c r="B617"/>
  <c r="C617"/>
  <c r="B618"/>
  <c r="C618"/>
  <c r="B619"/>
  <c r="C619"/>
  <c r="B620"/>
  <c r="C620"/>
  <c r="B621"/>
  <c r="C621"/>
  <c r="B622"/>
  <c r="C622"/>
  <c r="B623"/>
  <c r="C623"/>
  <c r="B624"/>
  <c r="C624"/>
  <c r="B625"/>
  <c r="C625"/>
  <c r="B626"/>
  <c r="C626"/>
  <c r="B627"/>
  <c r="C627"/>
  <c r="B628"/>
  <c r="C628"/>
  <c r="B629"/>
  <c r="C629"/>
  <c r="B630"/>
  <c r="C630"/>
  <c r="B631"/>
  <c r="C631"/>
  <c r="B632"/>
  <c r="C632"/>
  <c r="B633"/>
  <c r="C633"/>
  <c r="B634"/>
  <c r="C634"/>
  <c r="B635"/>
  <c r="C635"/>
  <c r="B636"/>
  <c r="C636"/>
  <c r="B637"/>
  <c r="C637"/>
  <c r="B638"/>
  <c r="C638"/>
  <c r="B639"/>
  <c r="C639"/>
  <c r="B640"/>
  <c r="C640"/>
  <c r="B641"/>
  <c r="C641"/>
  <c r="B642"/>
  <c r="C642"/>
  <c r="B643"/>
  <c r="C643"/>
  <c r="B644"/>
  <c r="C644"/>
  <c r="B645"/>
  <c r="C645"/>
  <c r="B646"/>
  <c r="C646"/>
  <c r="B647"/>
  <c r="C647"/>
  <c r="B648"/>
  <c r="C648"/>
  <c r="B649"/>
  <c r="C649"/>
  <c r="B650"/>
  <c r="C650"/>
  <c r="B651"/>
  <c r="C651"/>
  <c r="B652"/>
  <c r="C652"/>
  <c r="B653"/>
  <c r="C653"/>
  <c r="B654"/>
  <c r="C654"/>
  <c r="B655"/>
  <c r="C655"/>
  <c r="B656"/>
  <c r="C656"/>
  <c r="B657"/>
  <c r="C657"/>
  <c r="B658"/>
  <c r="C658"/>
  <c r="B659"/>
  <c r="C659"/>
  <c r="B660"/>
  <c r="C660"/>
  <c r="B661"/>
  <c r="C661"/>
  <c r="B662"/>
  <c r="C662"/>
  <c r="B663"/>
  <c r="C663"/>
  <c r="B664"/>
  <c r="C664"/>
  <c r="B665"/>
  <c r="C665"/>
  <c r="B666"/>
  <c r="C666"/>
  <c r="B667"/>
  <c r="C667"/>
  <c r="B668"/>
  <c r="C668"/>
  <c r="B669"/>
  <c r="C669"/>
  <c r="B670"/>
  <c r="C670"/>
  <c r="B671"/>
  <c r="C671"/>
  <c r="B672"/>
  <c r="C672"/>
  <c r="B673"/>
  <c r="C673"/>
  <c r="B674"/>
  <c r="C674"/>
  <c r="B675"/>
  <c r="C675"/>
  <c r="B676"/>
  <c r="C676"/>
  <c r="B677"/>
  <c r="C677"/>
  <c r="B678"/>
  <c r="C678"/>
  <c r="B679"/>
  <c r="C679"/>
  <c r="B680"/>
  <c r="C680"/>
  <c r="B681"/>
  <c r="C681"/>
  <c r="B682"/>
  <c r="C682"/>
  <c r="B683"/>
  <c r="C683"/>
  <c r="B684"/>
  <c r="C684"/>
  <c r="B685"/>
  <c r="C685"/>
  <c r="B686"/>
  <c r="C686"/>
  <c r="B687"/>
  <c r="C687"/>
  <c r="B688"/>
  <c r="C688"/>
  <c r="B689"/>
  <c r="C689"/>
  <c r="B690"/>
  <c r="C690"/>
  <c r="B691"/>
  <c r="C691"/>
  <c r="B692"/>
  <c r="C692"/>
  <c r="B693"/>
  <c r="C693"/>
  <c r="B694"/>
  <c r="C694"/>
  <c r="B695"/>
  <c r="C695"/>
  <c r="B696"/>
  <c r="C696"/>
  <c r="B697"/>
  <c r="C697"/>
  <c r="B698"/>
  <c r="C698"/>
  <c r="B699"/>
  <c r="C699"/>
  <c r="B700"/>
  <c r="C700"/>
  <c r="C5"/>
  <c r="B5"/>
  <c r="A2" i="8" s="1"/>
  <c r="C297" l="1"/>
  <c r="C293"/>
  <c r="C289"/>
  <c r="C285"/>
  <c r="C283"/>
  <c r="C279"/>
  <c r="C275"/>
  <c r="C271"/>
  <c r="C267"/>
  <c r="C263"/>
  <c r="C259"/>
  <c r="C255"/>
  <c r="C251"/>
  <c r="C247"/>
  <c r="C243"/>
  <c r="C239"/>
  <c r="C235"/>
  <c r="C233"/>
  <c r="C229"/>
  <c r="C225"/>
  <c r="C221"/>
  <c r="C217"/>
  <c r="C215"/>
  <c r="C213"/>
  <c r="C211"/>
  <c r="C209"/>
  <c r="C207"/>
  <c r="C205"/>
  <c r="C201"/>
  <c r="C199"/>
  <c r="C197"/>
  <c r="C195"/>
  <c r="C193"/>
  <c r="C191"/>
  <c r="C189"/>
  <c r="C187"/>
  <c r="C185"/>
  <c r="C183"/>
  <c r="C181"/>
  <c r="C179"/>
  <c r="C177"/>
  <c r="C175"/>
  <c r="C173"/>
  <c r="C171"/>
  <c r="C169"/>
  <c r="C167"/>
  <c r="C165"/>
  <c r="C299"/>
  <c r="C295"/>
  <c r="C291"/>
  <c r="C287"/>
  <c r="C281"/>
  <c r="C277"/>
  <c r="C273"/>
  <c r="C269"/>
  <c r="C265"/>
  <c r="C261"/>
  <c r="C257"/>
  <c r="C253"/>
  <c r="C249"/>
  <c r="C245"/>
  <c r="C241"/>
  <c r="C237"/>
  <c r="C231"/>
  <c r="C227"/>
  <c r="C223"/>
  <c r="C219"/>
  <c r="C203"/>
  <c r="C52"/>
  <c r="C51"/>
  <c r="C161"/>
  <c r="C101"/>
  <c r="C163"/>
  <c r="C159"/>
  <c r="C155"/>
  <c r="C149"/>
  <c r="C147"/>
  <c r="C143"/>
  <c r="C139"/>
  <c r="C135"/>
  <c r="C129"/>
  <c r="C125"/>
  <c r="C121"/>
  <c r="C117"/>
  <c r="C113"/>
  <c r="C109"/>
  <c r="C107"/>
  <c r="C103"/>
  <c r="C97"/>
  <c r="C93"/>
  <c r="C89"/>
  <c r="C83"/>
  <c r="C79"/>
  <c r="C75"/>
  <c r="C49"/>
  <c r="C47"/>
  <c r="C45"/>
  <c r="C43"/>
  <c r="C41"/>
  <c r="C39"/>
  <c r="C37"/>
  <c r="C35"/>
  <c r="C33"/>
  <c r="C31"/>
  <c r="C29"/>
  <c r="C27"/>
  <c r="C25"/>
  <c r="C23"/>
  <c r="C21"/>
  <c r="C19"/>
  <c r="C17"/>
  <c r="C15"/>
  <c r="C13"/>
  <c r="C11"/>
  <c r="C9"/>
  <c r="C7"/>
  <c r="C5"/>
  <c r="C3"/>
  <c r="C157"/>
  <c r="C153"/>
  <c r="C151"/>
  <c r="C145"/>
  <c r="C141"/>
  <c r="C137"/>
  <c r="C133"/>
  <c r="C131"/>
  <c r="C127"/>
  <c r="C123"/>
  <c r="C119"/>
  <c r="C115"/>
  <c r="C111"/>
  <c r="C105"/>
  <c r="C99"/>
  <c r="C95"/>
  <c r="C91"/>
  <c r="C87"/>
  <c r="C85"/>
  <c r="C81"/>
  <c r="C77"/>
  <c r="C73"/>
  <c r="C71"/>
  <c r="C69"/>
  <c r="C67"/>
  <c r="C65"/>
  <c r="C63"/>
  <c r="C61"/>
  <c r="C59"/>
  <c r="C57"/>
  <c r="C55"/>
  <c r="C53"/>
  <c r="C150"/>
  <c r="C106"/>
  <c r="C184"/>
  <c r="C2"/>
  <c r="C298"/>
  <c r="C294"/>
  <c r="C290"/>
  <c r="C286"/>
  <c r="C282"/>
  <c r="C278"/>
  <c r="C274"/>
  <c r="C270"/>
  <c r="C266"/>
  <c r="C262"/>
  <c r="C258"/>
  <c r="C254"/>
  <c r="C250"/>
  <c r="C246"/>
  <c r="C242"/>
  <c r="C238"/>
  <c r="C234"/>
  <c r="C230"/>
  <c r="C226"/>
  <c r="C222"/>
  <c r="C300"/>
  <c r="C296"/>
  <c r="C292"/>
  <c r="C288"/>
  <c r="C284"/>
  <c r="C280"/>
  <c r="C276"/>
  <c r="C272"/>
  <c r="C268"/>
  <c r="C264"/>
  <c r="C260"/>
  <c r="C256"/>
  <c r="C252"/>
  <c r="C248"/>
  <c r="C244"/>
  <c r="C240"/>
  <c r="C236"/>
  <c r="C232"/>
  <c r="C228"/>
  <c r="C224"/>
  <c r="C218"/>
  <c r="C214"/>
  <c r="C210"/>
  <c r="C206"/>
  <c r="C202"/>
  <c r="C198"/>
  <c r="C192"/>
  <c r="C180"/>
  <c r="C176"/>
  <c r="C172"/>
  <c r="C168"/>
  <c r="C164"/>
  <c r="C160"/>
  <c r="C156"/>
  <c r="C154"/>
  <c r="C152"/>
  <c r="C148"/>
  <c r="C144"/>
  <c r="C142"/>
  <c r="C140"/>
  <c r="C138"/>
  <c r="C134"/>
  <c r="C132"/>
  <c r="C130"/>
  <c r="C128"/>
  <c r="C126"/>
  <c r="C124"/>
  <c r="C122"/>
  <c r="C120"/>
  <c r="C118"/>
  <c r="C116"/>
  <c r="C114"/>
  <c r="C112"/>
  <c r="C110"/>
  <c r="C108"/>
  <c r="C104"/>
  <c r="C102"/>
  <c r="C100"/>
  <c r="C98"/>
  <c r="C96"/>
  <c r="C94"/>
  <c r="C92"/>
  <c r="C90"/>
  <c r="C88"/>
  <c r="C86"/>
  <c r="C84"/>
  <c r="C82"/>
  <c r="C80"/>
  <c r="C78"/>
  <c r="C76"/>
  <c r="C74"/>
  <c r="C72"/>
  <c r="C70"/>
  <c r="C68"/>
  <c r="C66"/>
  <c r="C64"/>
  <c r="C62"/>
  <c r="C60"/>
  <c r="C58"/>
  <c r="C56"/>
  <c r="C54"/>
  <c r="C50"/>
  <c r="C48"/>
  <c r="C46"/>
  <c r="C44"/>
  <c r="C42"/>
  <c r="C40"/>
  <c r="C38"/>
  <c r="C36"/>
  <c r="C34"/>
  <c r="C32"/>
  <c r="C30"/>
  <c r="C28"/>
  <c r="C26"/>
  <c r="C24"/>
  <c r="C22"/>
  <c r="C20"/>
  <c r="C18"/>
  <c r="C16"/>
  <c r="C14"/>
  <c r="C12"/>
  <c r="C10"/>
  <c r="C8"/>
  <c r="C6"/>
  <c r="C4"/>
  <c r="C220"/>
  <c r="C216"/>
  <c r="C212"/>
  <c r="C208"/>
  <c r="C204"/>
  <c r="C200"/>
  <c r="C196"/>
  <c r="C194"/>
  <c r="C190"/>
  <c r="C188"/>
  <c r="C186"/>
  <c r="C182"/>
  <c r="C178"/>
  <c r="C174"/>
  <c r="C170"/>
  <c r="C166"/>
  <c r="C162"/>
  <c r="C158"/>
  <c r="C146"/>
  <c r="C136"/>
  <c r="M187" i="14" l="1"/>
  <c r="L187"/>
  <c r="K187"/>
  <c r="I187"/>
  <c r="H187"/>
  <c r="G187"/>
  <c r="F187"/>
  <c r="E187"/>
  <c r="D187"/>
  <c r="C187"/>
  <c r="M186" l="1"/>
  <c r="L186"/>
  <c r="K186"/>
  <c r="J186"/>
  <c r="H186"/>
  <c r="G186"/>
  <c r="F186"/>
  <c r="E186"/>
  <c r="D186"/>
  <c r="C186"/>
  <c r="M185"/>
  <c r="L185"/>
  <c r="K185"/>
  <c r="J185"/>
  <c r="H185"/>
  <c r="G185"/>
  <c r="F185"/>
  <c r="E185"/>
  <c r="D185"/>
  <c r="C185"/>
  <c r="M184" l="1"/>
  <c r="L184"/>
  <c r="K184"/>
  <c r="J184"/>
  <c r="H184"/>
  <c r="G184"/>
  <c r="F184"/>
  <c r="E184"/>
  <c r="D184"/>
  <c r="M183"/>
  <c r="L183"/>
  <c r="K183"/>
  <c r="J183"/>
  <c r="H183"/>
  <c r="G183"/>
  <c r="F183"/>
  <c r="E183"/>
  <c r="D183"/>
  <c r="C183"/>
  <c r="M182" l="1"/>
  <c r="L182"/>
  <c r="K182"/>
  <c r="I182"/>
  <c r="H182"/>
  <c r="G182"/>
  <c r="F182"/>
  <c r="E182"/>
  <c r="D182"/>
  <c r="C182"/>
  <c r="R185" i="33" l="1"/>
  <c r="R186" s="1"/>
  <c r="R187" s="1"/>
  <c r="R181"/>
  <c r="R179"/>
  <c r="R174"/>
  <c r="R175" s="1"/>
  <c r="R176" s="1"/>
  <c r="R177" s="1"/>
  <c r="R165"/>
  <c r="R166" s="1"/>
  <c r="R167" s="1"/>
  <c r="R168" s="1"/>
  <c r="R169" s="1"/>
  <c r="R170" s="1"/>
  <c r="R171" s="1"/>
  <c r="R172" s="1"/>
  <c r="R157"/>
  <c r="R158" s="1"/>
  <c r="R150"/>
  <c r="R145"/>
  <c r="R140"/>
  <c r="R141" s="1"/>
  <c r="R142" s="1"/>
  <c r="R143" s="1"/>
  <c r="R125"/>
  <c r="R126" s="1"/>
  <c r="R118"/>
  <c r="R119" s="1"/>
  <c r="R120" s="1"/>
  <c r="R121" s="1"/>
  <c r="R76"/>
  <c r="R77" s="1"/>
  <c r="R70"/>
  <c r="R71" s="1"/>
  <c r="R72" s="1"/>
  <c r="R73" s="1"/>
  <c r="R74" s="1"/>
  <c r="R42"/>
  <c r="R21"/>
  <c r="R151" l="1"/>
  <c r="R152" s="1"/>
  <c r="R153" s="1"/>
  <c r="R154" s="1"/>
  <c r="R155" s="1"/>
  <c r="R122"/>
  <c r="R123" s="1"/>
  <c r="R127"/>
  <c r="R128" s="1"/>
  <c r="R146"/>
  <c r="R159"/>
  <c r="R182"/>
  <c r="R43"/>
  <c r="R44" s="1"/>
  <c r="R45" s="1"/>
  <c r="R188"/>
  <c r="R78"/>
  <c r="R79" s="1"/>
  <c r="R22"/>
  <c r="R6"/>
  <c r="R129" l="1"/>
  <c r="R130" s="1"/>
  <c r="R131" s="1"/>
  <c r="R132" s="1"/>
  <c r="R133" s="1"/>
  <c r="R134" s="1"/>
  <c r="R135" s="1"/>
  <c r="R136" s="1"/>
  <c r="R137" s="1"/>
  <c r="R138" s="1"/>
  <c r="R7"/>
  <c r="R8" s="1"/>
  <c r="R9" s="1"/>
  <c r="R10" s="1"/>
  <c r="R11" s="1"/>
  <c r="R23"/>
  <c r="R24" s="1"/>
  <c r="R25" s="1"/>
  <c r="R189"/>
  <c r="R183"/>
  <c r="R160"/>
  <c r="R147"/>
  <c r="R80"/>
  <c r="R46"/>
  <c r="R47" s="1"/>
  <c r="B32" i="31"/>
  <c r="M181" i="14"/>
  <c r="L181"/>
  <c r="K181"/>
  <c r="J181"/>
  <c r="H181"/>
  <c r="F181"/>
  <c r="E181"/>
  <c r="D181"/>
  <c r="C181"/>
  <c r="R48" i="33" l="1"/>
  <c r="R49" s="1"/>
  <c r="R50" s="1"/>
  <c r="R26"/>
  <c r="R27" s="1"/>
  <c r="R28" s="1"/>
  <c r="R12"/>
  <c r="R13" s="1"/>
  <c r="R14" s="1"/>
  <c r="R148"/>
  <c r="R81"/>
  <c r="R82" s="1"/>
  <c r="R83" s="1"/>
  <c r="R161"/>
  <c r="R190"/>
  <c r="R191" s="1"/>
  <c r="M180" i="14"/>
  <c r="L180"/>
  <c r="K180"/>
  <c r="J180"/>
  <c r="I180"/>
  <c r="H180"/>
  <c r="G180"/>
  <c r="F180"/>
  <c r="E180"/>
  <c r="D180"/>
  <c r="C180"/>
  <c r="S6" i="33"/>
  <c r="S7"/>
  <c r="S8"/>
  <c r="S9"/>
  <c r="S10"/>
  <c r="S14"/>
  <c r="S21"/>
  <c r="S22"/>
  <c r="S23"/>
  <c r="S24"/>
  <c r="S25"/>
  <c r="S28"/>
  <c r="S29"/>
  <c r="S30"/>
  <c r="S31"/>
  <c r="S32"/>
  <c r="S33"/>
  <c r="S35"/>
  <c r="S36"/>
  <c r="S40"/>
  <c r="S42"/>
  <c r="S43"/>
  <c r="S45"/>
  <c r="S49"/>
  <c r="S50"/>
  <c r="S52"/>
  <c r="S53"/>
  <c r="S54"/>
  <c r="S55"/>
  <c r="S56"/>
  <c r="S57"/>
  <c r="S58"/>
  <c r="S59"/>
  <c r="S60"/>
  <c r="S62"/>
  <c r="S63"/>
  <c r="S64"/>
  <c r="S66"/>
  <c r="S67"/>
  <c r="S68"/>
  <c r="S70"/>
  <c r="S71"/>
  <c r="S72"/>
  <c r="S73"/>
  <c r="S74"/>
  <c r="S76"/>
  <c r="S77"/>
  <c r="S78"/>
  <c r="S79"/>
  <c r="S80"/>
  <c r="S82"/>
  <c r="S83"/>
  <c r="S85"/>
  <c r="S86"/>
  <c r="S87"/>
  <c r="S88"/>
  <c r="S89"/>
  <c r="S90"/>
  <c r="S91"/>
  <c r="S96"/>
  <c r="S97"/>
  <c r="S98"/>
  <c r="S99"/>
  <c r="S100"/>
  <c r="S101"/>
  <c r="S102"/>
  <c r="S103"/>
  <c r="S104"/>
  <c r="S105"/>
  <c r="S106"/>
  <c r="S113"/>
  <c r="S114"/>
  <c r="S115"/>
  <c r="S116"/>
  <c r="S118"/>
  <c r="S119"/>
  <c r="S120"/>
  <c r="S121"/>
  <c r="S123"/>
  <c r="S125"/>
  <c r="S126"/>
  <c r="S130"/>
  <c r="S131"/>
  <c r="S132"/>
  <c r="S133"/>
  <c r="S134"/>
  <c r="S135"/>
  <c r="S136"/>
  <c r="S138"/>
  <c r="S140"/>
  <c r="S141"/>
  <c r="S142"/>
  <c r="S143"/>
  <c r="S145"/>
  <c r="S146"/>
  <c r="S147"/>
  <c r="S148"/>
  <c r="S150"/>
  <c r="S152"/>
  <c r="S153"/>
  <c r="S154"/>
  <c r="S155"/>
  <c r="S157"/>
  <c r="S159"/>
  <c r="S160"/>
  <c r="S161"/>
  <c r="S162"/>
  <c r="S163"/>
  <c r="S165"/>
  <c r="S166"/>
  <c r="S167"/>
  <c r="S168"/>
  <c r="S169"/>
  <c r="S170"/>
  <c r="S171"/>
  <c r="S172"/>
  <c r="S174"/>
  <c r="S175"/>
  <c r="S176"/>
  <c r="S177"/>
  <c r="S179"/>
  <c r="S181"/>
  <c r="S182"/>
  <c r="S183"/>
  <c r="S185"/>
  <c r="S186"/>
  <c r="S187"/>
  <c r="S188"/>
  <c r="S189"/>
  <c r="S190"/>
  <c r="AL190" s="1"/>
  <c r="M179" i="14"/>
  <c r="L179"/>
  <c r="K179"/>
  <c r="J179"/>
  <c r="I179"/>
  <c r="H179"/>
  <c r="G179"/>
  <c r="F179"/>
  <c r="E179"/>
  <c r="D179"/>
  <c r="C179"/>
  <c r="M178"/>
  <c r="L178"/>
  <c r="K178"/>
  <c r="J178"/>
  <c r="I178"/>
  <c r="H178"/>
  <c r="G178"/>
  <c r="F178"/>
  <c r="E178"/>
  <c r="D178"/>
  <c r="C178"/>
  <c r="AA190" i="33"/>
  <c r="M176" i="14"/>
  <c r="L176"/>
  <c r="K176"/>
  <c r="J176"/>
  <c r="I176"/>
  <c r="H176"/>
  <c r="G176"/>
  <c r="F176"/>
  <c r="E176"/>
  <c r="D176"/>
  <c r="C176"/>
  <c r="M175"/>
  <c r="L175"/>
  <c r="K175"/>
  <c r="J175"/>
  <c r="I175"/>
  <c r="H175"/>
  <c r="G175"/>
  <c r="F175"/>
  <c r="E175"/>
  <c r="D175"/>
  <c r="C175"/>
  <c r="M174"/>
  <c r="L174"/>
  <c r="K174"/>
  <c r="J174"/>
  <c r="I174"/>
  <c r="H174"/>
  <c r="G174"/>
  <c r="F174"/>
  <c r="E174"/>
  <c r="D174"/>
  <c r="C174"/>
  <c r="R15" i="33" l="1"/>
  <c r="R16" s="1"/>
  <c r="R17" s="1"/>
  <c r="R18" s="1"/>
  <c r="R19" s="1"/>
  <c r="R84"/>
  <c r="R85" s="1"/>
  <c r="R86" s="1"/>
  <c r="R87" s="1"/>
  <c r="R88" s="1"/>
  <c r="R89" s="1"/>
  <c r="R90" s="1"/>
  <c r="R29"/>
  <c r="R162"/>
  <c r="R163" s="1"/>
  <c r="R192"/>
  <c r="R193" s="1"/>
  <c r="AB190"/>
  <c r="N180" i="14"/>
  <c r="N175"/>
  <c r="N174"/>
  <c r="N177"/>
  <c r="N176"/>
  <c r="N178"/>
  <c r="N179"/>
  <c r="AA6" i="33"/>
  <c r="AA7"/>
  <c r="AA8"/>
  <c r="AA9"/>
  <c r="AA10"/>
  <c r="AA14"/>
  <c r="AA17"/>
  <c r="AA18"/>
  <c r="AA19"/>
  <c r="AA42"/>
  <c r="AA43"/>
  <c r="AA45"/>
  <c r="AA49"/>
  <c r="AA50"/>
  <c r="AA52"/>
  <c r="AA53"/>
  <c r="AA54"/>
  <c r="AA55"/>
  <c r="AA56"/>
  <c r="AA57"/>
  <c r="AA58"/>
  <c r="AA59"/>
  <c r="AA60"/>
  <c r="AA62"/>
  <c r="AA63"/>
  <c r="AA64"/>
  <c r="AA66"/>
  <c r="AA67"/>
  <c r="AA68"/>
  <c r="AA70"/>
  <c r="AA71"/>
  <c r="AA72"/>
  <c r="AA73"/>
  <c r="AA74"/>
  <c r="AA76"/>
  <c r="AA77"/>
  <c r="AA78"/>
  <c r="AA79"/>
  <c r="AA80"/>
  <c r="AA81"/>
  <c r="AA82"/>
  <c r="AA83"/>
  <c r="AA85"/>
  <c r="AA86"/>
  <c r="AA87"/>
  <c r="AA88"/>
  <c r="AA89"/>
  <c r="AA90"/>
  <c r="AA91"/>
  <c r="AA96"/>
  <c r="AA97"/>
  <c r="AA98"/>
  <c r="AA99"/>
  <c r="AA100"/>
  <c r="AA101"/>
  <c r="AA102"/>
  <c r="AA103"/>
  <c r="AA104"/>
  <c r="AA105"/>
  <c r="AA106"/>
  <c r="AA113"/>
  <c r="AA114"/>
  <c r="AA115"/>
  <c r="AA116"/>
  <c r="AA118"/>
  <c r="AA119"/>
  <c r="AA120"/>
  <c r="AA121"/>
  <c r="AA123"/>
  <c r="AA125"/>
  <c r="AA126"/>
  <c r="AA130"/>
  <c r="AA131"/>
  <c r="AA132"/>
  <c r="AA133"/>
  <c r="AA134"/>
  <c r="AA135"/>
  <c r="AA136"/>
  <c r="AA138"/>
  <c r="AA140"/>
  <c r="AA141"/>
  <c r="AA142"/>
  <c r="AA143"/>
  <c r="AA145"/>
  <c r="AA146"/>
  <c r="AA147"/>
  <c r="AA148"/>
  <c r="AA150"/>
  <c r="AA152"/>
  <c r="AA153"/>
  <c r="AA154"/>
  <c r="AA155"/>
  <c r="AA157"/>
  <c r="AA159"/>
  <c r="AA160"/>
  <c r="AA161"/>
  <c r="AA162"/>
  <c r="AA163"/>
  <c r="AA165"/>
  <c r="AA166"/>
  <c r="AA167"/>
  <c r="AA168"/>
  <c r="AA169"/>
  <c r="AA170"/>
  <c r="AA171"/>
  <c r="AA172"/>
  <c r="AA174"/>
  <c r="AA175"/>
  <c r="AA176"/>
  <c r="AA177"/>
  <c r="AA179"/>
  <c r="AA181"/>
  <c r="AA182"/>
  <c r="AA183"/>
  <c r="AA185"/>
  <c r="AA186"/>
  <c r="AA187"/>
  <c r="AA188"/>
  <c r="AA189"/>
  <c r="AL7"/>
  <c r="AL8"/>
  <c r="AL9"/>
  <c r="AL10"/>
  <c r="AL14"/>
  <c r="AL17"/>
  <c r="AL18"/>
  <c r="AL19"/>
  <c r="AL21"/>
  <c r="AL22"/>
  <c r="AL23"/>
  <c r="AL24"/>
  <c r="AL25"/>
  <c r="AL28"/>
  <c r="AL29"/>
  <c r="AL30"/>
  <c r="AL31"/>
  <c r="AL32"/>
  <c r="AL33"/>
  <c r="AL35"/>
  <c r="AL36"/>
  <c r="AL40"/>
  <c r="AL42"/>
  <c r="AL43"/>
  <c r="AL45"/>
  <c r="AL49"/>
  <c r="AL50"/>
  <c r="AL52"/>
  <c r="AL53"/>
  <c r="AL54"/>
  <c r="AL55"/>
  <c r="AL56"/>
  <c r="AL57"/>
  <c r="AL58"/>
  <c r="AL59"/>
  <c r="AL60"/>
  <c r="AL62"/>
  <c r="AL63"/>
  <c r="AL64"/>
  <c r="AL66"/>
  <c r="AL67"/>
  <c r="AL68"/>
  <c r="AL70"/>
  <c r="AL71"/>
  <c r="AL72"/>
  <c r="AL73"/>
  <c r="AL74"/>
  <c r="AL76"/>
  <c r="AL77"/>
  <c r="AL78"/>
  <c r="AL79"/>
  <c r="AL80"/>
  <c r="AL81"/>
  <c r="AL82"/>
  <c r="AL83"/>
  <c r="AL85"/>
  <c r="AL86"/>
  <c r="AL87"/>
  <c r="AL88"/>
  <c r="AL89"/>
  <c r="AL90"/>
  <c r="AL91"/>
  <c r="AL96"/>
  <c r="AL97"/>
  <c r="AL98"/>
  <c r="AL99"/>
  <c r="AL100"/>
  <c r="AL101"/>
  <c r="AL102"/>
  <c r="AL103"/>
  <c r="AL104"/>
  <c r="AL105"/>
  <c r="AL106"/>
  <c r="AL113"/>
  <c r="AL114"/>
  <c r="AL115"/>
  <c r="AL116"/>
  <c r="AL118"/>
  <c r="AL119"/>
  <c r="AL120"/>
  <c r="AL121"/>
  <c r="AL123"/>
  <c r="AL125"/>
  <c r="AL126"/>
  <c r="AL130"/>
  <c r="AL131"/>
  <c r="AL132"/>
  <c r="AL133"/>
  <c r="AL134"/>
  <c r="AL135"/>
  <c r="AL136"/>
  <c r="AL138"/>
  <c r="AL140"/>
  <c r="AL141"/>
  <c r="AL142"/>
  <c r="AL143"/>
  <c r="AL145"/>
  <c r="AL146"/>
  <c r="AL147"/>
  <c r="AL148"/>
  <c r="AL150"/>
  <c r="AL152"/>
  <c r="AL153"/>
  <c r="AL154"/>
  <c r="AL155"/>
  <c r="AL157"/>
  <c r="AL159"/>
  <c r="AL160"/>
  <c r="AL161"/>
  <c r="AL162"/>
  <c r="AL163"/>
  <c r="AL165"/>
  <c r="AL166"/>
  <c r="AL167"/>
  <c r="AL168"/>
  <c r="AL169"/>
  <c r="AL170"/>
  <c r="AL171"/>
  <c r="AL172"/>
  <c r="AL174"/>
  <c r="AL175"/>
  <c r="AL176"/>
  <c r="AL177"/>
  <c r="AL179"/>
  <c r="AL181"/>
  <c r="AL182"/>
  <c r="AL183"/>
  <c r="AL185"/>
  <c r="AL186"/>
  <c r="AL187"/>
  <c r="AL188"/>
  <c r="AL189"/>
  <c r="AL6"/>
  <c r="R194" l="1"/>
  <c r="R195" s="1"/>
  <c r="R91"/>
  <c r="R30"/>
  <c r="R31" s="1"/>
  <c r="R32" s="1"/>
  <c r="R33" s="1"/>
  <c r="R34" s="1"/>
  <c r="AB187"/>
  <c r="AB179"/>
  <c r="AB174"/>
  <c r="AB169"/>
  <c r="AB165"/>
  <c r="AB160"/>
  <c r="AB155"/>
  <c r="AB150"/>
  <c r="AB145"/>
  <c r="AB140"/>
  <c r="AB134"/>
  <c r="AB130"/>
  <c r="AB121"/>
  <c r="AB118"/>
  <c r="AB113"/>
  <c r="AB103"/>
  <c r="AB99"/>
  <c r="AB91"/>
  <c r="AB87"/>
  <c r="AB82"/>
  <c r="AB78"/>
  <c r="AB73"/>
  <c r="AB70"/>
  <c r="AB62"/>
  <c r="AB58"/>
  <c r="AB54"/>
  <c r="AB50"/>
  <c r="AB42"/>
  <c r="AB32"/>
  <c r="AB28"/>
  <c r="AB22"/>
  <c r="AB186"/>
  <c r="AB183"/>
  <c r="AB177"/>
  <c r="AB172"/>
  <c r="AB168"/>
  <c r="AB163"/>
  <c r="AB154"/>
  <c r="AB148"/>
  <c r="AB143"/>
  <c r="AB138"/>
  <c r="AB133"/>
  <c r="AB126"/>
  <c r="AB120"/>
  <c r="AB116"/>
  <c r="AB106"/>
  <c r="AB102"/>
  <c r="AB98"/>
  <c r="AB90"/>
  <c r="AB86"/>
  <c r="AB81"/>
  <c r="AB77"/>
  <c r="AB68"/>
  <c r="AB57"/>
  <c r="AB53"/>
  <c r="AB49"/>
  <c r="AB40"/>
  <c r="AB35"/>
  <c r="AB31"/>
  <c r="AB25"/>
  <c r="AB21"/>
  <c r="AB189"/>
  <c r="AB185"/>
  <c r="AB182"/>
  <c r="AB176"/>
  <c r="AB171"/>
  <c r="AB167"/>
  <c r="AB162"/>
  <c r="AB159"/>
  <c r="AB153"/>
  <c r="AB147"/>
  <c r="AB142"/>
  <c r="AB136"/>
  <c r="AB132"/>
  <c r="AB125"/>
  <c r="AB115"/>
  <c r="AB105"/>
  <c r="AB101"/>
  <c r="AB97"/>
  <c r="AB89"/>
  <c r="AB85"/>
  <c r="AB80"/>
  <c r="AB76"/>
  <c r="AB72"/>
  <c r="AB67"/>
  <c r="AB64"/>
  <c r="AB60"/>
  <c r="AB56"/>
  <c r="AB52"/>
  <c r="AB45"/>
  <c r="AB33"/>
  <c r="AB30"/>
  <c r="AB24"/>
  <c r="AB188"/>
  <c r="AB181"/>
  <c r="AB175"/>
  <c r="AB170"/>
  <c r="AB166"/>
  <c r="AB161"/>
  <c r="AB157"/>
  <c r="AB152"/>
  <c r="AB146"/>
  <c r="AB141"/>
  <c r="AB135"/>
  <c r="AB131"/>
  <c r="AB123"/>
  <c r="AB119"/>
  <c r="AB114"/>
  <c r="AB104"/>
  <c r="AB100"/>
  <c r="AB96"/>
  <c r="AB88"/>
  <c r="AB83"/>
  <c r="AB79"/>
  <c r="AB74"/>
  <c r="AB71"/>
  <c r="AB66"/>
  <c r="AB63"/>
  <c r="AB59"/>
  <c r="AB55"/>
  <c r="AB43"/>
  <c r="AB36"/>
  <c r="AB29"/>
  <c r="AB23"/>
  <c r="AB18"/>
  <c r="AB17"/>
  <c r="AB8"/>
  <c r="AB19"/>
  <c r="AB10"/>
  <c r="AB9"/>
  <c r="AB14"/>
  <c r="AB7"/>
  <c r="AB6"/>
  <c r="N142" i="16"/>
  <c r="N141"/>
  <c r="N140"/>
  <c r="N139"/>
  <c r="I142"/>
  <c r="I141"/>
  <c r="I140"/>
  <c r="I139"/>
  <c r="R35" i="33" l="1"/>
  <c r="R36" s="1"/>
  <c r="R92"/>
  <c r="R93" s="1"/>
  <c r="B122" i="31"/>
  <c r="M173" i="14"/>
  <c r="L173"/>
  <c r="K173"/>
  <c r="J173"/>
  <c r="H173"/>
  <c r="G173"/>
  <c r="F173"/>
  <c r="E173"/>
  <c r="C173"/>
  <c r="M172"/>
  <c r="L172"/>
  <c r="K172"/>
  <c r="J172"/>
  <c r="I172"/>
  <c r="H172"/>
  <c r="G172"/>
  <c r="F172"/>
  <c r="E172"/>
  <c r="C172"/>
  <c r="R51" i="33" l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94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37"/>
  <c r="R38" s="1"/>
  <c r="R39" s="1"/>
  <c r="R40" s="1"/>
  <c r="M171" i="14"/>
  <c r="L171"/>
  <c r="K171"/>
  <c r="J171"/>
  <c r="H171"/>
  <c r="G171"/>
  <c r="F171"/>
  <c r="E171"/>
  <c r="D171"/>
  <c r="C171"/>
  <c r="M170"/>
  <c r="L170"/>
  <c r="K170"/>
  <c r="J170"/>
  <c r="H170"/>
  <c r="G170"/>
  <c r="F170"/>
  <c r="E170"/>
  <c r="D170"/>
  <c r="C170"/>
  <c r="M169" l="1"/>
  <c r="L169"/>
  <c r="K169"/>
  <c r="J169"/>
  <c r="H169"/>
  <c r="G169"/>
  <c r="F169"/>
  <c r="E169"/>
  <c r="D169"/>
  <c r="C169"/>
  <c r="M168"/>
  <c r="L168"/>
  <c r="K168"/>
  <c r="J168"/>
  <c r="H168"/>
  <c r="G168"/>
  <c r="F168"/>
  <c r="E168"/>
  <c r="D168"/>
  <c r="C168"/>
  <c r="B10" i="31" l="1"/>
  <c r="B11"/>
  <c r="B14"/>
  <c r="B15"/>
  <c r="B16"/>
  <c r="B33"/>
  <c r="B38"/>
  <c r="B39"/>
  <c r="B40"/>
  <c r="B41"/>
  <c r="B42"/>
  <c r="B44"/>
  <c r="B45"/>
  <c r="B51"/>
  <c r="B52"/>
  <c r="B53"/>
  <c r="B54"/>
  <c r="B66"/>
  <c r="B67"/>
  <c r="B69"/>
  <c r="B70"/>
  <c r="B71"/>
  <c r="B72"/>
  <c r="B85"/>
  <c r="B87"/>
  <c r="B89"/>
  <c r="B90"/>
  <c r="B92"/>
  <c r="B93"/>
  <c r="B94"/>
  <c r="B95"/>
  <c r="B96"/>
  <c r="B97"/>
  <c r="B98"/>
  <c r="B99"/>
  <c r="B100"/>
  <c r="B101"/>
  <c r="B102"/>
  <c r="B104"/>
  <c r="B110"/>
  <c r="B112"/>
  <c r="B113"/>
  <c r="B114"/>
  <c r="B116"/>
  <c r="B117"/>
  <c r="B118"/>
  <c r="B119"/>
  <c r="B120"/>
  <c r="B123"/>
  <c r="B124"/>
  <c r="B125"/>
  <c r="B129"/>
  <c r="B130"/>
  <c r="B131"/>
  <c r="B132"/>
  <c r="B133"/>
  <c r="B134"/>
  <c r="B136"/>
  <c r="B137"/>
  <c r="B141"/>
  <c r="B142"/>
  <c r="B143"/>
  <c r="B144"/>
  <c r="B146"/>
  <c r="B147"/>
  <c r="B148"/>
  <c r="B150"/>
  <c r="B151"/>
  <c r="B152"/>
  <c r="B153"/>
  <c r="B155"/>
  <c r="B156"/>
  <c r="B157"/>
  <c r="B158"/>
  <c r="B160"/>
  <c r="B162"/>
  <c r="B163"/>
  <c r="B165"/>
  <c r="B166"/>
  <c r="B167"/>
  <c r="B168"/>
  <c r="B170"/>
  <c r="B4"/>
  <c r="B5"/>
  <c r="B6"/>
  <c r="B8"/>
  <c r="B3"/>
  <c r="M167" i="14" l="1"/>
  <c r="L167"/>
  <c r="K167"/>
  <c r="J167"/>
  <c r="H167"/>
  <c r="G167"/>
  <c r="E167"/>
  <c r="D167"/>
  <c r="C167"/>
  <c r="M166"/>
  <c r="L166"/>
  <c r="K166"/>
  <c r="J166"/>
  <c r="H166"/>
  <c r="G166"/>
  <c r="E166"/>
  <c r="D166"/>
  <c r="C166"/>
  <c r="AH74" i="24" l="1"/>
  <c r="W802" s="1"/>
  <c r="AH73"/>
  <c r="W801" s="1"/>
  <c r="AH72"/>
  <c r="W800" s="1"/>
  <c r="AH71"/>
  <c r="W799" s="1"/>
  <c r="AH70"/>
  <c r="W798" s="1"/>
  <c r="AH69"/>
  <c r="W797" s="1"/>
  <c r="AH68"/>
  <c r="W796" s="1"/>
  <c r="AH64"/>
  <c r="W792" s="1"/>
  <c r="AH63"/>
  <c r="W791" s="1"/>
  <c r="AH62"/>
  <c r="W790" s="1"/>
  <c r="AH61"/>
  <c r="W789" s="1"/>
  <c r="AH60"/>
  <c r="W788" s="1"/>
  <c r="AH59"/>
  <c r="W787" s="1"/>
  <c r="AH58"/>
  <c r="W786" s="1"/>
  <c r="AH57"/>
  <c r="W785" s="1"/>
  <c r="AH56"/>
  <c r="W784" s="1"/>
  <c r="AH55"/>
  <c r="W783" s="1"/>
  <c r="AH54"/>
  <c r="W782" s="1"/>
  <c r="AH53"/>
  <c r="W781" s="1"/>
  <c r="AH52"/>
  <c r="W780" s="1"/>
  <c r="AH51"/>
  <c r="W779" s="1"/>
  <c r="AH50"/>
  <c r="W778" s="1"/>
  <c r="AH49"/>
  <c r="W777" s="1"/>
  <c r="AH48"/>
  <c r="W776" s="1"/>
  <c r="AH44"/>
  <c r="W772" s="1"/>
  <c r="AH43"/>
  <c r="W771" s="1"/>
  <c r="AH42"/>
  <c r="W770" s="1"/>
  <c r="AH41"/>
  <c r="W769" s="1"/>
  <c r="AH40"/>
  <c r="W768" s="1"/>
  <c r="AH39"/>
  <c r="W767" s="1"/>
  <c r="AH38"/>
  <c r="W766" s="1"/>
  <c r="AH37"/>
  <c r="W765" s="1"/>
  <c r="AH36"/>
  <c r="W764" s="1"/>
  <c r="AH35"/>
  <c r="W763" s="1"/>
  <c r="AH34"/>
  <c r="W762" s="1"/>
  <c r="AH33"/>
  <c r="W761" s="1"/>
  <c r="AH32"/>
  <c r="W760" s="1"/>
  <c r="AH31"/>
  <c r="W759" s="1"/>
  <c r="AH30"/>
  <c r="W758" s="1"/>
  <c r="AH29"/>
  <c r="W757" s="1"/>
  <c r="AH28"/>
  <c r="W756" s="1"/>
  <c r="AH24"/>
  <c r="W752" s="1"/>
  <c r="AH23"/>
  <c r="W751" s="1"/>
  <c r="AH22"/>
  <c r="W750" s="1"/>
  <c r="AH21"/>
  <c r="W749" s="1"/>
  <c r="AH20"/>
  <c r="W748" s="1"/>
  <c r="AH19"/>
  <c r="W747" s="1"/>
  <c r="AH18"/>
  <c r="W746" s="1"/>
  <c r="AH17"/>
  <c r="W745" s="1"/>
  <c r="AH16"/>
  <c r="W744" s="1"/>
  <c r="AH15"/>
  <c r="W743" s="1"/>
  <c r="AH14"/>
  <c r="W742" s="1"/>
  <c r="AH13"/>
  <c r="W741" s="1"/>
  <c r="AH12"/>
  <c r="W740" s="1"/>
  <c r="AH11"/>
  <c r="W739" s="1"/>
  <c r="AH10"/>
  <c r="W738" s="1"/>
  <c r="AH9"/>
  <c r="W737" s="1"/>
  <c r="AH8"/>
  <c r="W736" s="1"/>
  <c r="AH4"/>
  <c r="W732" s="1"/>
  <c r="AH3"/>
  <c r="W731" s="1"/>
  <c r="M2" i="14" l="1"/>
  <c r="M3"/>
  <c r="M165"/>
  <c r="L165"/>
  <c r="K165"/>
  <c r="J165"/>
  <c r="I165"/>
  <c r="H165"/>
  <c r="F165"/>
  <c r="D165"/>
  <c r="C165"/>
  <c r="M164"/>
  <c r="L164"/>
  <c r="J164"/>
  <c r="I164"/>
  <c r="H164"/>
  <c r="G164"/>
  <c r="F164"/>
  <c r="E164"/>
  <c r="D164"/>
  <c r="C164"/>
  <c r="M163"/>
  <c r="L163"/>
  <c r="J163"/>
  <c r="I163"/>
  <c r="G163"/>
  <c r="F163"/>
  <c r="E163"/>
  <c r="D163"/>
  <c r="C163"/>
  <c r="M162"/>
  <c r="L162"/>
  <c r="K162"/>
  <c r="J162"/>
  <c r="H162"/>
  <c r="G162"/>
  <c r="F162"/>
  <c r="E162"/>
  <c r="D162"/>
  <c r="C162"/>
  <c r="M161"/>
  <c r="L161"/>
  <c r="K161"/>
  <c r="J161"/>
  <c r="H161"/>
  <c r="G161"/>
  <c r="F161"/>
  <c r="E161"/>
  <c r="D161"/>
  <c r="C161"/>
  <c r="M160"/>
  <c r="L160"/>
  <c r="J160"/>
  <c r="H160"/>
  <c r="F160"/>
  <c r="M159"/>
  <c r="L159"/>
  <c r="J159"/>
  <c r="H159"/>
  <c r="F159"/>
  <c r="C159"/>
  <c r="M158"/>
  <c r="L158"/>
  <c r="K158"/>
  <c r="I158"/>
  <c r="H158"/>
  <c r="G158"/>
  <c r="F158"/>
  <c r="E158"/>
  <c r="D158"/>
  <c r="C158"/>
  <c r="M157"/>
  <c r="L157"/>
  <c r="K157"/>
  <c r="J157"/>
  <c r="I157"/>
  <c r="H157"/>
  <c r="G157"/>
  <c r="F157"/>
  <c r="D157"/>
  <c r="C157"/>
  <c r="M156"/>
  <c r="L156"/>
  <c r="K156"/>
  <c r="J156"/>
  <c r="I156"/>
  <c r="H156"/>
  <c r="G156"/>
  <c r="E156"/>
  <c r="D156"/>
  <c r="C156"/>
  <c r="L155"/>
  <c r="K155"/>
  <c r="J155"/>
  <c r="H155"/>
  <c r="G155"/>
  <c r="F155"/>
  <c r="E155"/>
  <c r="D155"/>
  <c r="M154"/>
  <c r="L154"/>
  <c r="J154"/>
  <c r="I154"/>
  <c r="H154"/>
  <c r="G154"/>
  <c r="E154"/>
  <c r="C154"/>
  <c r="M153"/>
  <c r="L153"/>
  <c r="K153"/>
  <c r="J153"/>
  <c r="H153"/>
  <c r="G153"/>
  <c r="E153"/>
  <c r="D153"/>
  <c r="C153"/>
  <c r="M152"/>
  <c r="J152"/>
  <c r="I152"/>
  <c r="H152"/>
  <c r="F152"/>
  <c r="E152"/>
  <c r="C152"/>
  <c r="M151"/>
  <c r="J151"/>
  <c r="I151"/>
  <c r="H151"/>
  <c r="F151"/>
  <c r="E151"/>
  <c r="C151"/>
  <c r="L150"/>
  <c r="K150"/>
  <c r="J150"/>
  <c r="H150"/>
  <c r="G150"/>
  <c r="F150"/>
  <c r="E150"/>
  <c r="D150"/>
  <c r="M149"/>
  <c r="L149"/>
  <c r="K149"/>
  <c r="J149"/>
  <c r="H149"/>
  <c r="G149"/>
  <c r="E149"/>
  <c r="D149"/>
  <c r="C149"/>
  <c r="M148"/>
  <c r="L148"/>
  <c r="K148"/>
  <c r="J148"/>
  <c r="I148"/>
  <c r="H148"/>
  <c r="G148"/>
  <c r="E148"/>
  <c r="D148"/>
  <c r="C148"/>
  <c r="M147"/>
  <c r="L147"/>
  <c r="K147"/>
  <c r="J147"/>
  <c r="I147"/>
  <c r="H147"/>
  <c r="G147"/>
  <c r="E147"/>
  <c r="D147"/>
  <c r="C147"/>
  <c r="K145"/>
  <c r="J145"/>
  <c r="H145"/>
  <c r="G145"/>
  <c r="F145"/>
  <c r="E145"/>
  <c r="D145"/>
  <c r="M144"/>
  <c r="L144"/>
  <c r="J144"/>
  <c r="H144"/>
  <c r="G144"/>
  <c r="F144"/>
  <c r="E144"/>
  <c r="D144"/>
  <c r="M143"/>
  <c r="L143"/>
  <c r="K143"/>
  <c r="J143"/>
  <c r="I143"/>
  <c r="H143"/>
  <c r="G143"/>
  <c r="F143"/>
  <c r="E143"/>
  <c r="D143"/>
  <c r="L142"/>
  <c r="J142"/>
  <c r="H142"/>
  <c r="G142"/>
  <c r="F142"/>
  <c r="E142"/>
  <c r="D142"/>
  <c r="M141"/>
  <c r="L141"/>
  <c r="K141"/>
  <c r="J141"/>
  <c r="H141"/>
  <c r="G141"/>
  <c r="F141"/>
  <c r="D141"/>
  <c r="M140"/>
  <c r="L140"/>
  <c r="K140"/>
  <c r="J140"/>
  <c r="I140"/>
  <c r="H140"/>
  <c r="G140"/>
  <c r="F140"/>
  <c r="D140"/>
  <c r="C140"/>
  <c r="L139"/>
  <c r="J139"/>
  <c r="H139"/>
  <c r="G139"/>
  <c r="F139"/>
  <c r="E139"/>
  <c r="D139"/>
  <c r="C139"/>
  <c r="M138"/>
  <c r="L138"/>
  <c r="J138"/>
  <c r="I138"/>
  <c r="H138"/>
  <c r="G138"/>
  <c r="F138"/>
  <c r="E138"/>
  <c r="D138"/>
  <c r="C138"/>
  <c r="M137"/>
  <c r="L137"/>
  <c r="J137"/>
  <c r="H137"/>
  <c r="G137"/>
  <c r="F137"/>
  <c r="E137"/>
  <c r="D137"/>
  <c r="M136"/>
  <c r="L136"/>
  <c r="J136"/>
  <c r="H136"/>
  <c r="G136"/>
  <c r="F136"/>
  <c r="E136"/>
  <c r="D136"/>
  <c r="M135"/>
  <c r="L135"/>
  <c r="K135"/>
  <c r="J135"/>
  <c r="H135"/>
  <c r="G135"/>
  <c r="F135"/>
  <c r="E135"/>
  <c r="D135"/>
  <c r="M134"/>
  <c r="L134"/>
  <c r="K134"/>
  <c r="J134"/>
  <c r="H134"/>
  <c r="G134"/>
  <c r="F134"/>
  <c r="E134"/>
  <c r="D134"/>
  <c r="M133"/>
  <c r="K133"/>
  <c r="J133"/>
  <c r="I133"/>
  <c r="H133"/>
  <c r="G133"/>
  <c r="F133"/>
  <c r="E133"/>
  <c r="D133"/>
  <c r="C133"/>
  <c r="L132"/>
  <c r="K132"/>
  <c r="J132"/>
  <c r="I132"/>
  <c r="H132"/>
  <c r="G132"/>
  <c r="F132"/>
  <c r="E132"/>
  <c r="D132"/>
  <c r="C132"/>
  <c r="L131"/>
  <c r="K131"/>
  <c r="J131"/>
  <c r="I131"/>
  <c r="H131"/>
  <c r="G131"/>
  <c r="F131"/>
  <c r="E131"/>
  <c r="D131"/>
  <c r="C131"/>
  <c r="L130"/>
  <c r="K130"/>
  <c r="J130"/>
  <c r="I130"/>
  <c r="H130"/>
  <c r="G130"/>
  <c r="F130"/>
  <c r="E130"/>
  <c r="D130"/>
  <c r="C130"/>
  <c r="M129"/>
  <c r="L129"/>
  <c r="J129"/>
  <c r="I129"/>
  <c r="G129"/>
  <c r="F129"/>
  <c r="E129"/>
  <c r="D129"/>
  <c r="C129"/>
  <c r="M128"/>
  <c r="L128"/>
  <c r="K128"/>
  <c r="J128"/>
  <c r="I128"/>
  <c r="H128"/>
  <c r="G128"/>
  <c r="E128"/>
  <c r="D128"/>
  <c r="C128"/>
  <c r="M127"/>
  <c r="L127"/>
  <c r="K127"/>
  <c r="J127"/>
  <c r="H127"/>
  <c r="G127"/>
  <c r="E127"/>
  <c r="D127"/>
  <c r="C127"/>
  <c r="M126"/>
  <c r="L126"/>
  <c r="K126"/>
  <c r="J126"/>
  <c r="H126"/>
  <c r="G126"/>
  <c r="F126"/>
  <c r="E126"/>
  <c r="D126"/>
  <c r="M125"/>
  <c r="L125"/>
  <c r="K125"/>
  <c r="J125"/>
  <c r="H125"/>
  <c r="G125"/>
  <c r="F125"/>
  <c r="E125"/>
  <c r="D125"/>
  <c r="C125"/>
  <c r="M124"/>
  <c r="L124"/>
  <c r="K124"/>
  <c r="J124"/>
  <c r="H124"/>
  <c r="G124"/>
  <c r="F124"/>
  <c r="E124"/>
  <c r="D124"/>
  <c r="C124"/>
  <c r="M123"/>
  <c r="L123"/>
  <c r="K123"/>
  <c r="J123"/>
  <c r="I123"/>
  <c r="H123"/>
  <c r="G123"/>
  <c r="E123"/>
  <c r="D123"/>
  <c r="C123"/>
  <c r="M122"/>
  <c r="L122"/>
  <c r="K122"/>
  <c r="J122"/>
  <c r="I122"/>
  <c r="H122"/>
  <c r="G122"/>
  <c r="E122"/>
  <c r="D122"/>
  <c r="C122"/>
  <c r="M121"/>
  <c r="L121"/>
  <c r="K121"/>
  <c r="I121"/>
  <c r="H121"/>
  <c r="G121"/>
  <c r="F121"/>
  <c r="E121"/>
  <c r="D121"/>
  <c r="C121"/>
  <c r="M120"/>
  <c r="L120"/>
  <c r="K120"/>
  <c r="J120"/>
  <c r="I120"/>
  <c r="H120"/>
  <c r="G120"/>
  <c r="F120"/>
  <c r="E120"/>
  <c r="C120"/>
  <c r="M119"/>
  <c r="L119"/>
  <c r="K119"/>
  <c r="J119"/>
  <c r="I119"/>
  <c r="H119"/>
  <c r="G119"/>
  <c r="F119"/>
  <c r="E119"/>
  <c r="C119"/>
  <c r="M118"/>
  <c r="L118"/>
  <c r="J118"/>
  <c r="I118"/>
  <c r="G118"/>
  <c r="F118"/>
  <c r="E118"/>
  <c r="D118"/>
  <c r="C118"/>
  <c r="M117"/>
  <c r="L117"/>
  <c r="K117"/>
  <c r="J117"/>
  <c r="I117"/>
  <c r="H117"/>
  <c r="G117"/>
  <c r="E117"/>
  <c r="D117"/>
  <c r="C117"/>
  <c r="M116"/>
  <c r="L116"/>
  <c r="K116"/>
  <c r="J116"/>
  <c r="I116"/>
  <c r="H116"/>
  <c r="G116"/>
  <c r="E116"/>
  <c r="D116"/>
  <c r="C116"/>
  <c r="M115"/>
  <c r="L115"/>
  <c r="K115"/>
  <c r="J115"/>
  <c r="I115"/>
  <c r="H115"/>
  <c r="G115"/>
  <c r="E115"/>
  <c r="D115"/>
  <c r="C115"/>
  <c r="M114"/>
  <c r="L114"/>
  <c r="K114"/>
  <c r="J114"/>
  <c r="I114"/>
  <c r="H114"/>
  <c r="G114"/>
  <c r="E114"/>
  <c r="D114"/>
  <c r="C114"/>
  <c r="M113"/>
  <c r="K113"/>
  <c r="J113"/>
  <c r="I113"/>
  <c r="H113"/>
  <c r="G113"/>
  <c r="F113"/>
  <c r="E113"/>
  <c r="D113"/>
  <c r="C113"/>
  <c r="M112"/>
  <c r="L112"/>
  <c r="K112"/>
  <c r="J112"/>
  <c r="I112"/>
  <c r="H112"/>
  <c r="G112"/>
  <c r="E112"/>
  <c r="D112"/>
  <c r="C112"/>
  <c r="M111"/>
  <c r="L111"/>
  <c r="K111"/>
  <c r="J111"/>
  <c r="I111"/>
  <c r="H111"/>
  <c r="G111"/>
  <c r="E111"/>
  <c r="D111"/>
  <c r="C111"/>
  <c r="M110"/>
  <c r="L110"/>
  <c r="K110"/>
  <c r="J110"/>
  <c r="I110"/>
  <c r="H110"/>
  <c r="G110"/>
  <c r="E110"/>
  <c r="D110"/>
  <c r="C110"/>
  <c r="M109"/>
  <c r="L109"/>
  <c r="K109"/>
  <c r="J109"/>
  <c r="I109"/>
  <c r="H109"/>
  <c r="G109"/>
  <c r="E109"/>
  <c r="D109"/>
  <c r="C109"/>
  <c r="M108"/>
  <c r="L108"/>
  <c r="K108"/>
  <c r="J108"/>
  <c r="I108"/>
  <c r="H108"/>
  <c r="G108"/>
  <c r="E108"/>
  <c r="D108"/>
  <c r="C108"/>
  <c r="M107"/>
  <c r="L107"/>
  <c r="K107"/>
  <c r="J107"/>
  <c r="I107"/>
  <c r="H107"/>
  <c r="G107"/>
  <c r="E107"/>
  <c r="D107"/>
  <c r="C107"/>
  <c r="L106"/>
  <c r="J106"/>
  <c r="H106"/>
  <c r="G106"/>
  <c r="F106"/>
  <c r="E106"/>
  <c r="D106"/>
  <c r="M105"/>
  <c r="L105"/>
  <c r="K105"/>
  <c r="J105"/>
  <c r="I105"/>
  <c r="H105"/>
  <c r="G105"/>
  <c r="E105"/>
  <c r="D105"/>
  <c r="C105"/>
  <c r="M104"/>
  <c r="L104"/>
  <c r="K104"/>
  <c r="J104"/>
  <c r="I104"/>
  <c r="H104"/>
  <c r="G104"/>
  <c r="E104"/>
  <c r="D104"/>
  <c r="C104"/>
  <c r="M103"/>
  <c r="L103"/>
  <c r="K103"/>
  <c r="J103"/>
  <c r="I103"/>
  <c r="H103"/>
  <c r="G103"/>
  <c r="E103"/>
  <c r="D103"/>
  <c r="C103"/>
  <c r="M102"/>
  <c r="K102"/>
  <c r="J102"/>
  <c r="I102"/>
  <c r="H102"/>
  <c r="G102"/>
  <c r="F102"/>
  <c r="E102"/>
  <c r="D102"/>
  <c r="C102"/>
  <c r="M101"/>
  <c r="J101"/>
  <c r="H101"/>
  <c r="G101"/>
  <c r="F101"/>
  <c r="E101"/>
  <c r="D101"/>
  <c r="M100"/>
  <c r="L100"/>
  <c r="K100"/>
  <c r="J100"/>
  <c r="H100"/>
  <c r="G100"/>
  <c r="F100"/>
  <c r="E100"/>
  <c r="D100"/>
  <c r="M99"/>
  <c r="J99"/>
  <c r="H99"/>
  <c r="G99"/>
  <c r="F99"/>
  <c r="E99"/>
  <c r="D99"/>
  <c r="M98"/>
  <c r="L98"/>
  <c r="K98"/>
  <c r="J98"/>
  <c r="H98"/>
  <c r="F98"/>
  <c r="D98"/>
  <c r="C98"/>
  <c r="L97"/>
  <c r="K97"/>
  <c r="J97"/>
  <c r="H97"/>
  <c r="G97"/>
  <c r="F97"/>
  <c r="E97"/>
  <c r="D97"/>
  <c r="M96"/>
  <c r="L96"/>
  <c r="K96"/>
  <c r="J96"/>
  <c r="I96"/>
  <c r="H96"/>
  <c r="G96"/>
  <c r="F96"/>
  <c r="E96"/>
  <c r="D96"/>
  <c r="C96"/>
  <c r="M95"/>
  <c r="L95"/>
  <c r="K95"/>
  <c r="J95"/>
  <c r="H95"/>
  <c r="F95"/>
  <c r="D95"/>
  <c r="C95"/>
  <c r="M94"/>
  <c r="L94"/>
  <c r="K94"/>
  <c r="J94"/>
  <c r="I94"/>
  <c r="H94"/>
  <c r="F94"/>
  <c r="D94"/>
  <c r="C94"/>
  <c r="M93"/>
  <c r="L93"/>
  <c r="J93"/>
  <c r="I93"/>
  <c r="H93"/>
  <c r="G93"/>
  <c r="F93"/>
  <c r="D93"/>
  <c r="C93"/>
  <c r="M92"/>
  <c r="L92"/>
  <c r="K92"/>
  <c r="J92"/>
  <c r="I92"/>
  <c r="H92"/>
  <c r="G92"/>
  <c r="F92"/>
  <c r="E92"/>
  <c r="C92"/>
  <c r="L91"/>
  <c r="K91"/>
  <c r="J91"/>
  <c r="I91"/>
  <c r="H91"/>
  <c r="G91"/>
  <c r="F91"/>
  <c r="E91"/>
  <c r="C91"/>
  <c r="L90"/>
  <c r="J90"/>
  <c r="H90"/>
  <c r="G90"/>
  <c r="F90"/>
  <c r="E90"/>
  <c r="C90"/>
  <c r="M89"/>
  <c r="L89"/>
  <c r="K89"/>
  <c r="J89"/>
  <c r="I89"/>
  <c r="H89"/>
  <c r="G89"/>
  <c r="F89"/>
  <c r="E89"/>
  <c r="C89"/>
  <c r="M88"/>
  <c r="L88"/>
  <c r="K88"/>
  <c r="J88"/>
  <c r="I88"/>
  <c r="H88"/>
  <c r="F88"/>
  <c r="E88"/>
  <c r="C88"/>
  <c r="M87"/>
  <c r="L87"/>
  <c r="K87"/>
  <c r="J87"/>
  <c r="I87"/>
  <c r="H87"/>
  <c r="F87"/>
  <c r="E87"/>
  <c r="C87"/>
  <c r="M86"/>
  <c r="L86"/>
  <c r="K86"/>
  <c r="J86"/>
  <c r="H86"/>
  <c r="G86"/>
  <c r="F86"/>
  <c r="E86"/>
  <c r="D86"/>
  <c r="M85"/>
  <c r="L85"/>
  <c r="K85"/>
  <c r="J85"/>
  <c r="H85"/>
  <c r="G85"/>
  <c r="F85"/>
  <c r="E85"/>
  <c r="D85"/>
  <c r="M84"/>
  <c r="L84"/>
  <c r="K84"/>
  <c r="J84"/>
  <c r="I84"/>
  <c r="H84"/>
  <c r="G84"/>
  <c r="F84"/>
  <c r="E84"/>
  <c r="D84"/>
  <c r="M83"/>
  <c r="L83"/>
  <c r="J83"/>
  <c r="H83"/>
  <c r="G83"/>
  <c r="F83"/>
  <c r="E83"/>
  <c r="D83"/>
  <c r="M82"/>
  <c r="L82"/>
  <c r="J82"/>
  <c r="H82"/>
  <c r="G82"/>
  <c r="F82"/>
  <c r="E82"/>
  <c r="D82"/>
  <c r="M81"/>
  <c r="L81"/>
  <c r="J81"/>
  <c r="H81"/>
  <c r="G81"/>
  <c r="F81"/>
  <c r="E81"/>
  <c r="D81"/>
  <c r="M80"/>
  <c r="L80"/>
  <c r="K80"/>
  <c r="J80"/>
  <c r="H80"/>
  <c r="G80"/>
  <c r="F80"/>
  <c r="E80"/>
  <c r="D80"/>
  <c r="M79"/>
  <c r="L79"/>
  <c r="K79"/>
  <c r="I79"/>
  <c r="H79"/>
  <c r="G79"/>
  <c r="F79"/>
  <c r="E79"/>
  <c r="D79"/>
  <c r="C79"/>
  <c r="M78"/>
  <c r="L78"/>
  <c r="K78"/>
  <c r="I78"/>
  <c r="H78"/>
  <c r="G78"/>
  <c r="F78"/>
  <c r="E78"/>
  <c r="D78"/>
  <c r="C78"/>
  <c r="M77"/>
  <c r="L77"/>
  <c r="K77"/>
  <c r="J77"/>
  <c r="I77"/>
  <c r="H77"/>
  <c r="F77"/>
  <c r="D77"/>
  <c r="C77"/>
  <c r="M76"/>
  <c r="L76"/>
  <c r="J76"/>
  <c r="I76"/>
  <c r="H76"/>
  <c r="F76"/>
  <c r="D76"/>
  <c r="C76"/>
  <c r="M75"/>
  <c r="L75"/>
  <c r="J75"/>
  <c r="I75"/>
  <c r="H75"/>
  <c r="F75"/>
  <c r="D75"/>
  <c r="C75"/>
  <c r="M74"/>
  <c r="L74"/>
  <c r="K74"/>
  <c r="J74"/>
  <c r="H74"/>
  <c r="G74"/>
  <c r="F74"/>
  <c r="E74"/>
  <c r="C74"/>
  <c r="M73"/>
  <c r="L73"/>
  <c r="K73"/>
  <c r="J73"/>
  <c r="I73"/>
  <c r="H73"/>
  <c r="G73"/>
  <c r="E73"/>
  <c r="D73"/>
  <c r="C73"/>
  <c r="M72"/>
  <c r="L72"/>
  <c r="K72"/>
  <c r="J72"/>
  <c r="H72"/>
  <c r="G72"/>
  <c r="E72"/>
  <c r="D72"/>
  <c r="C72"/>
  <c r="M71"/>
  <c r="L71"/>
  <c r="K71"/>
  <c r="J71"/>
  <c r="H71"/>
  <c r="G71"/>
  <c r="E71"/>
  <c r="D71"/>
  <c r="C71"/>
  <c r="M70"/>
  <c r="L70"/>
  <c r="K70"/>
  <c r="J70"/>
  <c r="H70"/>
  <c r="G70"/>
  <c r="E70"/>
  <c r="D70"/>
  <c r="C70"/>
  <c r="M69"/>
  <c r="L69"/>
  <c r="K69"/>
  <c r="J69"/>
  <c r="H69"/>
  <c r="G69"/>
  <c r="E69"/>
  <c r="D69"/>
  <c r="C69"/>
  <c r="M68"/>
  <c r="L68"/>
  <c r="J68"/>
  <c r="I68"/>
  <c r="H68"/>
  <c r="G68"/>
  <c r="E68"/>
  <c r="D68"/>
  <c r="C68"/>
  <c r="M67"/>
  <c r="L67"/>
  <c r="K67"/>
  <c r="J67"/>
  <c r="H67"/>
  <c r="G67"/>
  <c r="E67"/>
  <c r="D67"/>
  <c r="C67"/>
  <c r="M66"/>
  <c r="L66"/>
  <c r="K66"/>
  <c r="J66"/>
  <c r="I66"/>
  <c r="H66"/>
  <c r="G66"/>
  <c r="E66"/>
  <c r="D66"/>
  <c r="C66"/>
  <c r="M65"/>
  <c r="L65"/>
  <c r="K65"/>
  <c r="J65"/>
  <c r="I65"/>
  <c r="H65"/>
  <c r="G65"/>
  <c r="F65"/>
  <c r="D65"/>
  <c r="C65"/>
  <c r="M64"/>
  <c r="L64"/>
  <c r="K64"/>
  <c r="J64"/>
  <c r="I64"/>
  <c r="H64"/>
  <c r="G64"/>
  <c r="F64"/>
  <c r="D64"/>
  <c r="C64"/>
  <c r="M63"/>
  <c r="L63"/>
  <c r="K63"/>
  <c r="J63"/>
  <c r="I63"/>
  <c r="H63"/>
  <c r="G63"/>
  <c r="E63"/>
  <c r="D63"/>
  <c r="C63"/>
  <c r="M62"/>
  <c r="L62"/>
  <c r="K62"/>
  <c r="J62"/>
  <c r="I62"/>
  <c r="H62"/>
  <c r="G62"/>
  <c r="E62"/>
  <c r="D62"/>
  <c r="C62"/>
  <c r="M61"/>
  <c r="L61"/>
  <c r="K61"/>
  <c r="J61"/>
  <c r="I61"/>
  <c r="H61"/>
  <c r="G61"/>
  <c r="E61"/>
  <c r="D61"/>
  <c r="C61"/>
  <c r="M60"/>
  <c r="L60"/>
  <c r="K60"/>
  <c r="J60"/>
  <c r="I60"/>
  <c r="H60"/>
  <c r="G60"/>
  <c r="E60"/>
  <c r="D60"/>
  <c r="C60"/>
  <c r="M59"/>
  <c r="L59"/>
  <c r="K59"/>
  <c r="J59"/>
  <c r="I59"/>
  <c r="H59"/>
  <c r="G59"/>
  <c r="E59"/>
  <c r="D59"/>
  <c r="C59"/>
  <c r="M58"/>
  <c r="L58"/>
  <c r="K58"/>
  <c r="J58"/>
  <c r="I58"/>
  <c r="H58"/>
  <c r="G58"/>
  <c r="E58"/>
  <c r="D58"/>
  <c r="C58"/>
  <c r="M57"/>
  <c r="L57"/>
  <c r="K57"/>
  <c r="J57"/>
  <c r="H57"/>
  <c r="G57"/>
  <c r="E57"/>
  <c r="D57"/>
  <c r="C57"/>
  <c r="M56"/>
  <c r="L56"/>
  <c r="K56"/>
  <c r="J56"/>
  <c r="H56"/>
  <c r="G56"/>
  <c r="E56"/>
  <c r="D56"/>
  <c r="C56"/>
  <c r="M55"/>
  <c r="K55"/>
  <c r="J55"/>
  <c r="I55"/>
  <c r="H55"/>
  <c r="F55"/>
  <c r="D55"/>
  <c r="C55"/>
  <c r="M54"/>
  <c r="L54"/>
  <c r="K54"/>
  <c r="J54"/>
  <c r="I54"/>
  <c r="H54"/>
  <c r="G54"/>
  <c r="F54"/>
  <c r="E54"/>
  <c r="C54"/>
  <c r="M53"/>
  <c r="L53"/>
  <c r="K53"/>
  <c r="J53"/>
  <c r="H53"/>
  <c r="G53"/>
  <c r="F53"/>
  <c r="E53"/>
  <c r="D53"/>
  <c r="M52"/>
  <c r="L52"/>
  <c r="J52"/>
  <c r="H52"/>
  <c r="G52"/>
  <c r="F52"/>
  <c r="E52"/>
  <c r="D52"/>
  <c r="M51"/>
  <c r="L51"/>
  <c r="J51"/>
  <c r="H51"/>
  <c r="G51"/>
  <c r="F51"/>
  <c r="E51"/>
  <c r="D51"/>
  <c r="M50"/>
  <c r="L50"/>
  <c r="K50"/>
  <c r="I50"/>
  <c r="H50"/>
  <c r="G50"/>
  <c r="F50"/>
  <c r="E50"/>
  <c r="D50"/>
  <c r="C50"/>
  <c r="M49"/>
  <c r="L49"/>
  <c r="J49"/>
  <c r="I49"/>
  <c r="G49"/>
  <c r="F49"/>
  <c r="E49"/>
  <c r="D49"/>
  <c r="C49"/>
  <c r="M48"/>
  <c r="L48"/>
  <c r="K48"/>
  <c r="J48"/>
  <c r="H48"/>
  <c r="G48"/>
  <c r="E48"/>
  <c r="D48"/>
  <c r="C48"/>
  <c r="M47"/>
  <c r="L47"/>
  <c r="K47"/>
  <c r="J47"/>
  <c r="H47"/>
  <c r="G47"/>
  <c r="E47"/>
  <c r="C47"/>
  <c r="M46"/>
  <c r="L46"/>
  <c r="K46"/>
  <c r="J46"/>
  <c r="I46"/>
  <c r="H46"/>
  <c r="G46"/>
  <c r="E46"/>
  <c r="D46"/>
  <c r="C46"/>
  <c r="L45"/>
  <c r="K45"/>
  <c r="J45"/>
  <c r="I45"/>
  <c r="H45"/>
  <c r="G45"/>
  <c r="E45"/>
  <c r="D45"/>
  <c r="C45"/>
  <c r="M44"/>
  <c r="L44"/>
  <c r="K44"/>
  <c r="J44"/>
  <c r="H44"/>
  <c r="G44"/>
  <c r="F44"/>
  <c r="E44"/>
  <c r="C44"/>
  <c r="M43"/>
  <c r="L43"/>
  <c r="K43"/>
  <c r="J43"/>
  <c r="I43"/>
  <c r="H43"/>
  <c r="G43"/>
  <c r="F43"/>
  <c r="E43"/>
  <c r="C43"/>
  <c r="M42"/>
  <c r="L42"/>
  <c r="K42"/>
  <c r="J42"/>
  <c r="H42"/>
  <c r="G42"/>
  <c r="F42"/>
  <c r="E42"/>
  <c r="C42"/>
  <c r="M41"/>
  <c r="K41"/>
  <c r="J41"/>
  <c r="I41"/>
  <c r="H41"/>
  <c r="G41"/>
  <c r="F41"/>
  <c r="E41"/>
  <c r="D41"/>
  <c r="C41"/>
  <c r="M40"/>
  <c r="K40"/>
  <c r="J40"/>
  <c r="I40"/>
  <c r="H40"/>
  <c r="G40"/>
  <c r="F40"/>
  <c r="E40"/>
  <c r="D40"/>
  <c r="C40"/>
  <c r="M39"/>
  <c r="K39"/>
  <c r="J39"/>
  <c r="I39"/>
  <c r="H39"/>
  <c r="G39"/>
  <c r="F39"/>
  <c r="E39"/>
  <c r="D39"/>
  <c r="C39"/>
  <c r="M38"/>
  <c r="J38"/>
  <c r="M37"/>
  <c r="L37"/>
  <c r="K37"/>
  <c r="J37"/>
  <c r="I37"/>
  <c r="H37"/>
  <c r="G37"/>
  <c r="F37"/>
  <c r="E37"/>
  <c r="C37"/>
  <c r="M36"/>
  <c r="L36"/>
  <c r="K36"/>
  <c r="J36"/>
  <c r="I36"/>
  <c r="H36"/>
  <c r="G36"/>
  <c r="F36"/>
  <c r="E36"/>
  <c r="C36"/>
  <c r="K35"/>
  <c r="J35"/>
  <c r="H35"/>
  <c r="F35"/>
  <c r="E35"/>
  <c r="D35"/>
  <c r="M34"/>
  <c r="L34"/>
  <c r="K34"/>
  <c r="J34"/>
  <c r="H34"/>
  <c r="G34"/>
  <c r="F34"/>
  <c r="E34"/>
  <c r="D34"/>
  <c r="M33"/>
  <c r="L33"/>
  <c r="K33"/>
  <c r="J33"/>
  <c r="H33"/>
  <c r="G33"/>
  <c r="F33"/>
  <c r="E33"/>
  <c r="D33"/>
  <c r="L32"/>
  <c r="K32"/>
  <c r="J32"/>
  <c r="I32"/>
  <c r="G32"/>
  <c r="F32"/>
  <c r="E32"/>
  <c r="D32"/>
  <c r="C32"/>
  <c r="L31"/>
  <c r="K31"/>
  <c r="J31"/>
  <c r="I31"/>
  <c r="G31"/>
  <c r="F31"/>
  <c r="E31"/>
  <c r="D31"/>
  <c r="C31"/>
  <c r="L30"/>
  <c r="K30"/>
  <c r="J30"/>
  <c r="I30"/>
  <c r="G30"/>
  <c r="F30"/>
  <c r="E30"/>
  <c r="D30"/>
  <c r="C30"/>
  <c r="L29"/>
  <c r="K29"/>
  <c r="J29"/>
  <c r="I29"/>
  <c r="G29"/>
  <c r="F29"/>
  <c r="E29"/>
  <c r="D29"/>
  <c r="C29"/>
  <c r="M28"/>
  <c r="K28"/>
  <c r="J28"/>
  <c r="I28"/>
  <c r="G28"/>
  <c r="F28"/>
  <c r="E28"/>
  <c r="D28"/>
  <c r="C28"/>
  <c r="M27"/>
  <c r="L27"/>
  <c r="K27"/>
  <c r="J27"/>
  <c r="H27"/>
  <c r="G27"/>
  <c r="F27"/>
  <c r="E27"/>
  <c r="D27"/>
  <c r="M26"/>
  <c r="L26"/>
  <c r="K26"/>
  <c r="J26"/>
  <c r="I26"/>
  <c r="G26"/>
  <c r="F26"/>
  <c r="E26"/>
  <c r="D26"/>
  <c r="C26"/>
  <c r="M25"/>
  <c r="L25"/>
  <c r="K25"/>
  <c r="J25"/>
  <c r="I25"/>
  <c r="G25"/>
  <c r="F25"/>
  <c r="E25"/>
  <c r="D25"/>
  <c r="C25"/>
  <c r="M24"/>
  <c r="L24"/>
  <c r="K24"/>
  <c r="J24"/>
  <c r="I24"/>
  <c r="G24"/>
  <c r="F24"/>
  <c r="E24"/>
  <c r="D24"/>
  <c r="C24"/>
  <c r="M23"/>
  <c r="L23"/>
  <c r="K23"/>
  <c r="J23"/>
  <c r="I23"/>
  <c r="G23"/>
  <c r="F23"/>
  <c r="E23"/>
  <c r="D23"/>
  <c r="C23"/>
  <c r="M22"/>
  <c r="K22"/>
  <c r="J22"/>
  <c r="I22"/>
  <c r="H22"/>
  <c r="G22"/>
  <c r="F22"/>
  <c r="E22"/>
  <c r="D22"/>
  <c r="C22"/>
  <c r="M21"/>
  <c r="L21"/>
  <c r="K21"/>
  <c r="J21"/>
  <c r="H21"/>
  <c r="G21"/>
  <c r="F21"/>
  <c r="E21"/>
  <c r="D21"/>
  <c r="M20"/>
  <c r="L20"/>
  <c r="J20"/>
  <c r="I20"/>
  <c r="G20"/>
  <c r="F20"/>
  <c r="E20"/>
  <c r="D20"/>
  <c r="C20"/>
  <c r="L19"/>
  <c r="K19"/>
  <c r="J19"/>
  <c r="I19"/>
  <c r="H19"/>
  <c r="G19"/>
  <c r="F19"/>
  <c r="E19"/>
  <c r="C19"/>
  <c r="L18"/>
  <c r="K18"/>
  <c r="J18"/>
  <c r="I18"/>
  <c r="H18"/>
  <c r="G18"/>
  <c r="F18"/>
  <c r="E18"/>
  <c r="C18"/>
  <c r="L17"/>
  <c r="K17"/>
  <c r="J17"/>
  <c r="I17"/>
  <c r="H17"/>
  <c r="G17"/>
  <c r="F17"/>
  <c r="E17"/>
  <c r="C17"/>
  <c r="M16"/>
  <c r="L16"/>
  <c r="K16"/>
  <c r="J16"/>
  <c r="I16"/>
  <c r="H16"/>
  <c r="G16"/>
  <c r="E16"/>
  <c r="D16"/>
  <c r="C16"/>
  <c r="M15"/>
  <c r="L15"/>
  <c r="K15"/>
  <c r="J15"/>
  <c r="I15"/>
  <c r="H15"/>
  <c r="G15"/>
  <c r="E15"/>
  <c r="D15"/>
  <c r="C15"/>
  <c r="M14"/>
  <c r="L14"/>
  <c r="K14"/>
  <c r="J14"/>
  <c r="I14"/>
  <c r="H14"/>
  <c r="G14"/>
  <c r="E14"/>
  <c r="D14"/>
  <c r="C14"/>
  <c r="M13"/>
  <c r="L13"/>
  <c r="K13"/>
  <c r="J13"/>
  <c r="I13"/>
  <c r="H13"/>
  <c r="G13"/>
  <c r="F13"/>
  <c r="E13"/>
  <c r="C13"/>
  <c r="M12"/>
  <c r="K12"/>
  <c r="J12"/>
  <c r="I12"/>
  <c r="H12"/>
  <c r="G12"/>
  <c r="F12"/>
  <c r="E12"/>
  <c r="D12"/>
  <c r="C12"/>
  <c r="L11"/>
  <c r="J11"/>
  <c r="H11"/>
  <c r="F11"/>
  <c r="E11"/>
  <c r="D11"/>
  <c r="M10"/>
  <c r="K10"/>
  <c r="J10"/>
  <c r="H10"/>
  <c r="G10"/>
  <c r="F10"/>
  <c r="E10"/>
  <c r="D10"/>
  <c r="C10"/>
  <c r="L9"/>
  <c r="K9"/>
  <c r="J9"/>
  <c r="H9"/>
  <c r="G9"/>
  <c r="F9"/>
  <c r="E9"/>
  <c r="D9"/>
  <c r="C9"/>
  <c r="M8"/>
  <c r="L8"/>
  <c r="J8"/>
  <c r="H8"/>
  <c r="G8"/>
  <c r="F8"/>
  <c r="E8"/>
  <c r="D8"/>
  <c r="M7"/>
  <c r="L7"/>
  <c r="K7"/>
  <c r="J7"/>
  <c r="I7"/>
  <c r="G7"/>
  <c r="F7"/>
  <c r="E7"/>
  <c r="D7"/>
  <c r="C7"/>
  <c r="M6"/>
  <c r="L6"/>
  <c r="K6"/>
  <c r="J6"/>
  <c r="H6"/>
  <c r="G6"/>
  <c r="F6"/>
  <c r="E6"/>
  <c r="D6"/>
  <c r="M5"/>
  <c r="L5"/>
  <c r="K5"/>
  <c r="J5"/>
  <c r="H5"/>
  <c r="G5"/>
  <c r="E5"/>
  <c r="D5"/>
  <c r="C5"/>
  <c r="M4"/>
  <c r="K4"/>
  <c r="J4"/>
  <c r="I4"/>
  <c r="H4"/>
  <c r="G4"/>
  <c r="F4"/>
  <c r="E4"/>
  <c r="D4"/>
  <c r="C4"/>
  <c r="L3"/>
  <c r="J3"/>
  <c r="H3"/>
  <c r="G3"/>
  <c r="F3"/>
  <c r="E3"/>
  <c r="D3"/>
  <c r="L2"/>
  <c r="K2"/>
  <c r="J2"/>
  <c r="H2"/>
  <c r="G2"/>
  <c r="F2"/>
  <c r="E2"/>
  <c r="D2"/>
  <c r="C174" i="25" l="1"/>
  <c r="C175"/>
  <c r="C176"/>
  <c r="C177"/>
  <c r="C178"/>
  <c r="C179"/>
  <c r="C180"/>
  <c r="C199"/>
  <c r="C204"/>
  <c r="C223"/>
  <c r="C227"/>
  <c r="C230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"/>
  <c r="A3"/>
  <c r="A4"/>
  <c r="A5"/>
  <c r="A6"/>
  <c r="A7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"/>
  <c r="AE186" i="33" l="1"/>
  <c r="AE185"/>
  <c r="AE187"/>
  <c r="AE190"/>
  <c r="AE188"/>
  <c r="AE189"/>
  <c r="A5" i="24"/>
  <c r="AP4" s="1"/>
  <c r="A6"/>
  <c r="AP5" s="1"/>
  <c r="A7"/>
  <c r="AP6" s="1"/>
  <c r="A8"/>
  <c r="AP7" s="1"/>
  <c r="A19"/>
  <c r="AP18" s="1"/>
  <c r="A21"/>
  <c r="AP20" s="1"/>
  <c r="A22"/>
  <c r="AP21" s="1"/>
  <c r="A23"/>
  <c r="AP22" s="1"/>
  <c r="A24"/>
  <c r="AP23" s="1"/>
  <c r="A25"/>
  <c r="AP24" s="1"/>
  <c r="A26"/>
  <c r="AP25" s="1"/>
  <c r="A27"/>
  <c r="AP26" s="1"/>
  <c r="A28"/>
  <c r="AP27" s="1"/>
  <c r="A29"/>
  <c r="AP28" s="1"/>
  <c r="A31"/>
  <c r="AP30" s="1"/>
  <c r="A32"/>
  <c r="AP31" s="1"/>
  <c r="A33"/>
  <c r="AP32" s="1"/>
  <c r="A34"/>
  <c r="AP33" s="1"/>
  <c r="A35"/>
  <c r="AP34" s="1"/>
  <c r="A36"/>
  <c r="AP35" s="1"/>
  <c r="A37"/>
  <c r="AP36" s="1"/>
  <c r="A38"/>
  <c r="AP37" s="1"/>
  <c r="A39"/>
  <c r="AP38" s="1"/>
  <c r="A41"/>
  <c r="AP40" s="1"/>
  <c r="A42"/>
  <c r="AP41" s="1"/>
  <c r="A43"/>
  <c r="AP42" s="1"/>
  <c r="A44"/>
  <c r="AP43" s="1"/>
  <c r="A45"/>
  <c r="AP44" s="1"/>
  <c r="A46"/>
  <c r="AP45" s="1"/>
  <c r="A47"/>
  <c r="AP46" s="1"/>
  <c r="A48"/>
  <c r="AP47" s="1"/>
  <c r="A49"/>
  <c r="AP48" s="1"/>
  <c r="A51"/>
  <c r="AP50" s="1"/>
  <c r="A52"/>
  <c r="AP51" s="1"/>
  <c r="A53"/>
  <c r="AP52" s="1"/>
  <c r="A54"/>
  <c r="AP53" s="1"/>
  <c r="A55"/>
  <c r="AP54" s="1"/>
  <c r="A56"/>
  <c r="AP55" s="1"/>
  <c r="A57"/>
  <c r="AP56" s="1"/>
  <c r="A58"/>
  <c r="AP57" s="1"/>
  <c r="A59"/>
  <c r="AP58" s="1"/>
  <c r="A61"/>
  <c r="AP60" s="1"/>
  <c r="A62"/>
  <c r="AP61" s="1"/>
  <c r="A63"/>
  <c r="AP62" s="1"/>
  <c r="A64"/>
  <c r="AP63" s="1"/>
  <c r="A65"/>
  <c r="AP64" s="1"/>
  <c r="A66"/>
  <c r="AP65" s="1"/>
  <c r="A67"/>
  <c r="AP66" s="1"/>
  <c r="A68"/>
  <c r="AP67" s="1"/>
  <c r="A69"/>
  <c r="AP68" s="1"/>
  <c r="A71"/>
  <c r="AP70" s="1"/>
  <c r="A72"/>
  <c r="AP71" s="1"/>
  <c r="A73"/>
  <c r="AP72" s="1"/>
  <c r="A74"/>
  <c r="AP73" s="1"/>
  <c r="A75"/>
  <c r="AP74" s="1"/>
  <c r="A76"/>
  <c r="AP75" s="1"/>
  <c r="A77"/>
  <c r="AP76" s="1"/>
  <c r="A78"/>
  <c r="AP77" s="1"/>
  <c r="A79"/>
  <c r="AP78" s="1"/>
  <c r="A81"/>
  <c r="AP80" s="1"/>
  <c r="A82"/>
  <c r="AP81" s="1"/>
  <c r="A83"/>
  <c r="AP82" s="1"/>
  <c r="A84"/>
  <c r="AP83" s="1"/>
  <c r="A85"/>
  <c r="AP84" s="1"/>
  <c r="A86"/>
  <c r="AP85" s="1"/>
  <c r="A87"/>
  <c r="AP86" s="1"/>
  <c r="A88"/>
  <c r="AP87" s="1"/>
  <c r="A89"/>
  <c r="AP88" s="1"/>
  <c r="A91"/>
  <c r="AP90" s="1"/>
  <c r="A92"/>
  <c r="AP91" s="1"/>
  <c r="A93"/>
  <c r="AP92" s="1"/>
  <c r="A94"/>
  <c r="AP93" s="1"/>
  <c r="A95"/>
  <c r="AP94" s="1"/>
  <c r="A96"/>
  <c r="AP95" s="1"/>
  <c r="A97"/>
  <c r="AP96" s="1"/>
  <c r="A98"/>
  <c r="AP97" s="1"/>
  <c r="A199"/>
  <c r="AP198" s="1"/>
  <c r="A201"/>
  <c r="AP200" s="1"/>
  <c r="A202"/>
  <c r="AP201" s="1"/>
  <c r="A203"/>
  <c r="AP202" s="1"/>
  <c r="A204"/>
  <c r="AP203" s="1"/>
  <c r="A205"/>
  <c r="AP204" s="1"/>
  <c r="A206"/>
  <c r="AP205" s="1"/>
  <c r="A207"/>
  <c r="AP206" s="1"/>
  <c r="A208"/>
  <c r="AP207" s="1"/>
  <c r="A219"/>
  <c r="AP218" s="1"/>
  <c r="A221"/>
  <c r="AP220" s="1"/>
  <c r="A222"/>
  <c r="AP221" s="1"/>
  <c r="A223"/>
  <c r="AP222" s="1"/>
  <c r="A224"/>
  <c r="AP223" s="1"/>
  <c r="A225"/>
  <c r="AP224" s="1"/>
  <c r="A226"/>
  <c r="AP225" s="1"/>
  <c r="A227"/>
  <c r="AP226" s="1"/>
  <c r="A228"/>
  <c r="AP227" s="1"/>
  <c r="A229"/>
  <c r="AP228" s="1"/>
  <c r="A231"/>
  <c r="AP230" s="1"/>
  <c r="A232"/>
  <c r="AP231" s="1"/>
  <c r="A233"/>
  <c r="AP232" s="1"/>
  <c r="A234"/>
  <c r="AP233" s="1"/>
  <c r="A235"/>
  <c r="AP234" s="1"/>
  <c r="A236"/>
  <c r="AP235" s="1"/>
  <c r="A237"/>
  <c r="AP236" s="1"/>
  <c r="A238"/>
  <c r="AP237" s="1"/>
  <c r="A239"/>
  <c r="AP238" s="1"/>
  <c r="A241"/>
  <c r="AP240" s="1"/>
  <c r="A242"/>
  <c r="AP241" s="1"/>
  <c r="A243"/>
  <c r="AP242" s="1"/>
  <c r="A244"/>
  <c r="AP243" s="1"/>
  <c r="A245"/>
  <c r="AP244" s="1"/>
  <c r="A246"/>
  <c r="AP245" s="1"/>
  <c r="A247"/>
  <c r="AP246" s="1"/>
  <c r="A248"/>
  <c r="AP247" s="1"/>
  <c r="A249"/>
  <c r="AP248" s="1"/>
  <c r="A251"/>
  <c r="AP250" s="1"/>
  <c r="A252"/>
  <c r="AP251" s="1"/>
  <c r="A253"/>
  <c r="AP252" s="1"/>
  <c r="A254"/>
  <c r="AP253" s="1"/>
  <c r="A255"/>
  <c r="AP254" s="1"/>
  <c r="A256"/>
  <c r="AP255" s="1"/>
  <c r="A257"/>
  <c r="AP256" s="1"/>
  <c r="A258"/>
  <c r="AP257" s="1"/>
  <c r="A259"/>
  <c r="AP258" s="1"/>
  <c r="A261"/>
  <c r="AP260" s="1"/>
  <c r="A262"/>
  <c r="AP261" s="1"/>
  <c r="A263"/>
  <c r="AP262" s="1"/>
  <c r="A264"/>
  <c r="AP263" s="1"/>
  <c r="A265"/>
  <c r="AP264" s="1"/>
  <c r="A266"/>
  <c r="AP265" s="1"/>
  <c r="A267"/>
  <c r="AP266" s="1"/>
  <c r="A268"/>
  <c r="AP267" s="1"/>
  <c r="A269"/>
  <c r="AP268" s="1"/>
  <c r="A271"/>
  <c r="AP270" s="1"/>
  <c r="A272"/>
  <c r="AP271" s="1"/>
  <c r="A273"/>
  <c r="AP272" s="1"/>
  <c r="A274"/>
  <c r="AP273" s="1"/>
  <c r="A275"/>
  <c r="AP274" s="1"/>
  <c r="A276"/>
  <c r="AP275" s="1"/>
  <c r="A277"/>
  <c r="AP276" s="1"/>
  <c r="A278"/>
  <c r="AP277" s="1"/>
  <c r="A279"/>
  <c r="AP278" s="1"/>
  <c r="A281"/>
  <c r="AP280" s="1"/>
  <c r="A282"/>
  <c r="AP281" s="1"/>
  <c r="A283"/>
  <c r="AP282" s="1"/>
  <c r="A284"/>
  <c r="AP283" s="1"/>
  <c r="A285"/>
  <c r="AP284" s="1"/>
  <c r="A286"/>
  <c r="AP285" s="1"/>
  <c r="A287"/>
  <c r="AP286" s="1"/>
  <c r="A288"/>
  <c r="AP287" s="1"/>
  <c r="A289"/>
  <c r="AP288" s="1"/>
  <c r="A291"/>
  <c r="AP290" s="1"/>
  <c r="A292"/>
  <c r="AP291" s="1"/>
  <c r="A293"/>
  <c r="AP292" s="1"/>
  <c r="A294"/>
  <c r="AP293" s="1"/>
  <c r="A295"/>
  <c r="AP294" s="1"/>
  <c r="A296"/>
  <c r="AP295" s="1"/>
  <c r="A297"/>
  <c r="AP296" s="1"/>
  <c r="A298"/>
  <c r="AP297" s="1"/>
  <c r="A299"/>
  <c r="AP298" s="1"/>
  <c r="A301"/>
  <c r="AP300" s="1"/>
  <c r="A302"/>
  <c r="AP301" s="1"/>
  <c r="A303"/>
  <c r="AP302" s="1"/>
  <c r="A304"/>
  <c r="AP303" s="1"/>
  <c r="A305"/>
  <c r="AP304" s="1"/>
  <c r="A306"/>
  <c r="AP305" s="1"/>
  <c r="A307"/>
  <c r="AP306" s="1"/>
  <c r="A308"/>
  <c r="AP307" s="1"/>
  <c r="A319"/>
  <c r="AP318" s="1"/>
  <c r="A321"/>
  <c r="AP320" s="1"/>
  <c r="A322"/>
  <c r="AP321" s="1"/>
  <c r="A323"/>
  <c r="AP322" s="1"/>
  <c r="A324"/>
  <c r="AP323" s="1"/>
  <c r="A325"/>
  <c r="AP324" s="1"/>
  <c r="A326"/>
  <c r="AP325" s="1"/>
  <c r="A327"/>
  <c r="AP326" s="1"/>
  <c r="A328"/>
  <c r="AP327" s="1"/>
  <c r="A329"/>
  <c r="AP328" s="1"/>
  <c r="A331"/>
  <c r="AP330" s="1"/>
  <c r="A332"/>
  <c r="AP331" s="1"/>
  <c r="A333"/>
  <c r="AP332" s="1"/>
  <c r="A334"/>
  <c r="AP333" s="1"/>
  <c r="A335"/>
  <c r="AP334" s="1"/>
  <c r="A336"/>
  <c r="AP335" s="1"/>
  <c r="A337"/>
  <c r="AP336" s="1"/>
  <c r="A338"/>
  <c r="AP337" s="1"/>
  <c r="A339"/>
  <c r="AP338" s="1"/>
  <c r="A341"/>
  <c r="AP340" s="1"/>
  <c r="A342"/>
  <c r="AP341" s="1"/>
  <c r="A343"/>
  <c r="AP342" s="1"/>
  <c r="A344"/>
  <c r="AP343" s="1"/>
  <c r="A345"/>
  <c r="AP344" s="1"/>
  <c r="A346"/>
  <c r="AP345" s="1"/>
  <c r="A347"/>
  <c r="AP346" s="1"/>
  <c r="A348"/>
  <c r="AP347" s="1"/>
  <c r="A349"/>
  <c r="AP348" s="1"/>
  <c r="A351"/>
  <c r="AP350" s="1"/>
  <c r="A352"/>
  <c r="AP351" s="1"/>
  <c r="A353"/>
  <c r="AP352" s="1"/>
  <c r="A354"/>
  <c r="AP353" s="1"/>
  <c r="A355"/>
  <c r="AP354" s="1"/>
  <c r="A356"/>
  <c r="AP355" s="1"/>
  <c r="A357"/>
  <c r="AP356" s="1"/>
  <c r="A358"/>
  <c r="AP357" s="1"/>
  <c r="A359"/>
  <c r="AP358" s="1"/>
  <c r="A361"/>
  <c r="AP360" s="1"/>
  <c r="A362"/>
  <c r="AP361" s="1"/>
  <c r="A363"/>
  <c r="AP362" s="1"/>
  <c r="A364"/>
  <c r="AP363" s="1"/>
  <c r="A365"/>
  <c r="AP364" s="1"/>
  <c r="A366"/>
  <c r="AP365" s="1"/>
  <c r="A367"/>
  <c r="AP366" s="1"/>
  <c r="A368"/>
  <c r="AP367" s="1"/>
  <c r="A369"/>
  <c r="AP368" s="1"/>
  <c r="A371"/>
  <c r="AP370" s="1"/>
  <c r="A372"/>
  <c r="AP371" s="1"/>
  <c r="A373"/>
  <c r="AP372" s="1"/>
  <c r="A374"/>
  <c r="AP373" s="1"/>
  <c r="A375"/>
  <c r="AP374" s="1"/>
  <c r="A376"/>
  <c r="AP375" s="1"/>
  <c r="A377"/>
  <c r="AP376" s="1"/>
  <c r="A378"/>
  <c r="AP377" s="1"/>
  <c r="A379"/>
  <c r="AP378" s="1"/>
  <c r="A381"/>
  <c r="AP380" s="1"/>
  <c r="A382"/>
  <c r="AP381" s="1"/>
  <c r="A383"/>
  <c r="AP382" s="1"/>
  <c r="A384"/>
  <c r="AP383" s="1"/>
  <c r="A385"/>
  <c r="AP384" s="1"/>
  <c r="A386"/>
  <c r="AP385" s="1"/>
  <c r="A387"/>
  <c r="AP386" s="1"/>
  <c r="A388"/>
  <c r="AP387" s="1"/>
  <c r="A389"/>
  <c r="AP388" s="1"/>
  <c r="A391"/>
  <c r="AP390" s="1"/>
  <c r="A392"/>
  <c r="AP391" s="1"/>
  <c r="A393"/>
  <c r="AP392" s="1"/>
  <c r="A394"/>
  <c r="AP393" s="1"/>
  <c r="A395"/>
  <c r="AP394" s="1"/>
  <c r="A396"/>
  <c r="AP395" s="1"/>
  <c r="A397"/>
  <c r="AP396" s="1"/>
  <c r="A398"/>
  <c r="AP397" s="1"/>
  <c r="A399"/>
  <c r="AP398" s="1"/>
  <c r="A4"/>
  <c r="AP3" s="1"/>
  <c r="AJ190" i="33" l="1"/>
  <c r="AK190" s="1"/>
  <c r="AJ187"/>
  <c r="AK187" s="1"/>
  <c r="AJ189"/>
  <c r="AK189" s="1"/>
  <c r="AJ185"/>
  <c r="AK185" s="1"/>
  <c r="AJ188"/>
  <c r="AK188" s="1"/>
  <c r="AJ186"/>
  <c r="AK186" s="1"/>
  <c r="D224" i="24"/>
  <c r="E224" s="1"/>
  <c r="D220"/>
  <c r="E220" s="1"/>
  <c r="D223"/>
  <c r="E223" s="1"/>
  <c r="D226"/>
  <c r="E226" s="1"/>
  <c r="D222"/>
  <c r="E222" s="1"/>
  <c r="D225"/>
  <c r="E225" s="1"/>
  <c r="Q5"/>
  <c r="Q6"/>
  <c r="Q7"/>
  <c r="Q8"/>
  <c r="Q19"/>
  <c r="Q21"/>
  <c r="Q22"/>
  <c r="Q23"/>
  <c r="Q24"/>
  <c r="Q25"/>
  <c r="Q26"/>
  <c r="Q27"/>
  <c r="Q28"/>
  <c r="Q29"/>
  <c r="Q31"/>
  <c r="Q32"/>
  <c r="Q33"/>
  <c r="Q34"/>
  <c r="Q35"/>
  <c r="Q36"/>
  <c r="Q37"/>
  <c r="Q38"/>
  <c r="Q39"/>
  <c r="Q41"/>
  <c r="Q42"/>
  <c r="Q43"/>
  <c r="Q44"/>
  <c r="Q45"/>
  <c r="Q46"/>
  <c r="Q47"/>
  <c r="Q48"/>
  <c r="Q49"/>
  <c r="Q51"/>
  <c r="Q52"/>
  <c r="Q53"/>
  <c r="Q54"/>
  <c r="Q55"/>
  <c r="Q56"/>
  <c r="Q57"/>
  <c r="Q58"/>
  <c r="Q59"/>
  <c r="Q61"/>
  <c r="Q62"/>
  <c r="Q63"/>
  <c r="Q64"/>
  <c r="Q65"/>
  <c r="Q66"/>
  <c r="Q67"/>
  <c r="Q68"/>
  <c r="Q69"/>
  <c r="Q71"/>
  <c r="Q72"/>
  <c r="Q73"/>
  <c r="Q74"/>
  <c r="Q75"/>
  <c r="Q76"/>
  <c r="Q77"/>
  <c r="Q78"/>
  <c r="Q79"/>
  <c r="Q81"/>
  <c r="Q82"/>
  <c r="Q83"/>
  <c r="Q84"/>
  <c r="Q85"/>
  <c r="Q86"/>
  <c r="Q87"/>
  <c r="Q88"/>
  <c r="Q89"/>
  <c r="Q91"/>
  <c r="Q92"/>
  <c r="Q93"/>
  <c r="Q94"/>
  <c r="Q95"/>
  <c r="Q96"/>
  <c r="Q97"/>
  <c r="Q98"/>
  <c r="Q199"/>
  <c r="Q201"/>
  <c r="Q202"/>
  <c r="Q203"/>
  <c r="Q204"/>
  <c r="Q205"/>
  <c r="Q206"/>
  <c r="Q207"/>
  <c r="Q208"/>
  <c r="Q219"/>
  <c r="Q221"/>
  <c r="Q222"/>
  <c r="Q223"/>
  <c r="Q224"/>
  <c r="Q225"/>
  <c r="Q226"/>
  <c r="Q227"/>
  <c r="Q228"/>
  <c r="Q229"/>
  <c r="Q231"/>
  <c r="Q232"/>
  <c r="Q233"/>
  <c r="Q234"/>
  <c r="Q235"/>
  <c r="Q236"/>
  <c r="Q237"/>
  <c r="Q238"/>
  <c r="Q239"/>
  <c r="Q241"/>
  <c r="Q242"/>
  <c r="Q243"/>
  <c r="Q244"/>
  <c r="Q245"/>
  <c r="Q246"/>
  <c r="Q247"/>
  <c r="Q248"/>
  <c r="Q249"/>
  <c r="Q251"/>
  <c r="Q252"/>
  <c r="Q253"/>
  <c r="Q254"/>
  <c r="Q255"/>
  <c r="Q256"/>
  <c r="Q257"/>
  <c r="Q258"/>
  <c r="Q259"/>
  <c r="Q261"/>
  <c r="Q262"/>
  <c r="Q263"/>
  <c r="Q264"/>
  <c r="Q265"/>
  <c r="Q266"/>
  <c r="Q267"/>
  <c r="Q268"/>
  <c r="Q269"/>
  <c r="Q271"/>
  <c r="Q272"/>
  <c r="Q273"/>
  <c r="Q274"/>
  <c r="Q275"/>
  <c r="Q276"/>
  <c r="Q277"/>
  <c r="Q278"/>
  <c r="Q279"/>
  <c r="Q281"/>
  <c r="Q282"/>
  <c r="Q283"/>
  <c r="Q284"/>
  <c r="Q285"/>
  <c r="Q286"/>
  <c r="Q287"/>
  <c r="Q288"/>
  <c r="Q289"/>
  <c r="Q291"/>
  <c r="Q292"/>
  <c r="Q293"/>
  <c r="Q294"/>
  <c r="Q295"/>
  <c r="Q296"/>
  <c r="Q297"/>
  <c r="Q298"/>
  <c r="Q299"/>
  <c r="Q301"/>
  <c r="Q302"/>
  <c r="Q303"/>
  <c r="Q304"/>
  <c r="Q305"/>
  <c r="Q306"/>
  <c r="Q307"/>
  <c r="Q308"/>
  <c r="Q319"/>
  <c r="Q321"/>
  <c r="Q322"/>
  <c r="Q323"/>
  <c r="Q324"/>
  <c r="Q325"/>
  <c r="Q326"/>
  <c r="Q327"/>
  <c r="Q328"/>
  <c r="Q329"/>
  <c r="Q331"/>
  <c r="Q332"/>
  <c r="Q333"/>
  <c r="Q334"/>
  <c r="Q335"/>
  <c r="Q336"/>
  <c r="Q337"/>
  <c r="Q338"/>
  <c r="Q339"/>
  <c r="Q341"/>
  <c r="Q342"/>
  <c r="Q343"/>
  <c r="Q344"/>
  <c r="Q345"/>
  <c r="Q346"/>
  <c r="Q347"/>
  <c r="Q348"/>
  <c r="Q349"/>
  <c r="Q351"/>
  <c r="Q352"/>
  <c r="Q353"/>
  <c r="Q354"/>
  <c r="Q355"/>
  <c r="Q356"/>
  <c r="Q357"/>
  <c r="Q358"/>
  <c r="Q359"/>
  <c r="Q361"/>
  <c r="Q362"/>
  <c r="Q363"/>
  <c r="Q364"/>
  <c r="Q365"/>
  <c r="Q366"/>
  <c r="Q367"/>
  <c r="Q368"/>
  <c r="Q369"/>
  <c r="Q371"/>
  <c r="Q372"/>
  <c r="Q373"/>
  <c r="Q374"/>
  <c r="Q375"/>
  <c r="Q376"/>
  <c r="Q377"/>
  <c r="Q378"/>
  <c r="Q379"/>
  <c r="Q381"/>
  <c r="Q382"/>
  <c r="Q383"/>
  <c r="Q384"/>
  <c r="Q385"/>
  <c r="Q386"/>
  <c r="Q387"/>
  <c r="Q388"/>
  <c r="Q389"/>
  <c r="Q391"/>
  <c r="Q392"/>
  <c r="Q393"/>
  <c r="Q394"/>
  <c r="Q395"/>
  <c r="Q396"/>
  <c r="Q397"/>
  <c r="Q398"/>
  <c r="Q399"/>
  <c r="Q4"/>
  <c r="X8"/>
  <c r="W8" s="1"/>
  <c r="X7"/>
  <c r="W7" s="1"/>
  <c r="X6"/>
  <c r="W6" s="1"/>
  <c r="X5"/>
  <c r="W5" s="1"/>
  <c r="X3"/>
  <c r="W3" s="1"/>
  <c r="S49" l="1"/>
  <c r="S9"/>
  <c r="S10"/>
  <c r="T10" s="1"/>
  <c r="U10" s="1"/>
  <c r="L397"/>
  <c r="L395"/>
  <c r="L389"/>
  <c r="M389" s="1"/>
  <c r="N389" s="1"/>
  <c r="L388"/>
  <c r="L386"/>
  <c r="L384"/>
  <c r="L377"/>
  <c r="M377" s="1"/>
  <c r="N377" s="1"/>
  <c r="L375"/>
  <c r="M375" s="1"/>
  <c r="N375" s="1"/>
  <c r="L369"/>
  <c r="L368"/>
  <c r="L366"/>
  <c r="M366" s="1"/>
  <c r="N366" s="1"/>
  <c r="L364"/>
  <c r="M364" s="1"/>
  <c r="N364" s="1"/>
  <c r="L357"/>
  <c r="M357" s="1"/>
  <c r="N357" s="1"/>
  <c r="L355"/>
  <c r="L349"/>
  <c r="M349" s="1"/>
  <c r="N349" s="1"/>
  <c r="L348"/>
  <c r="L346"/>
  <c r="L344"/>
  <c r="L338"/>
  <c r="M338" s="1"/>
  <c r="N338" s="1"/>
  <c r="L334"/>
  <c r="M334" s="1"/>
  <c r="N334" s="1"/>
  <c r="L333"/>
  <c r="M333" s="1"/>
  <c r="N333" s="1"/>
  <c r="L323"/>
  <c r="L321"/>
  <c r="M321" s="1"/>
  <c r="N321" s="1"/>
  <c r="L307"/>
  <c r="M307" s="1"/>
  <c r="N307" s="1"/>
  <c r="L303"/>
  <c r="L299"/>
  <c r="L298"/>
  <c r="M298" s="1"/>
  <c r="N298" s="1"/>
  <c r="L296"/>
  <c r="M296" s="1"/>
  <c r="N296" s="1"/>
  <c r="L294"/>
  <c r="L287"/>
  <c r="L285"/>
  <c r="M285" s="1"/>
  <c r="N285" s="1"/>
  <c r="L279"/>
  <c r="M279" s="1"/>
  <c r="N279" s="1"/>
  <c r="L278"/>
  <c r="M278" s="1"/>
  <c r="N278" s="1"/>
  <c r="L276"/>
  <c r="L274"/>
  <c r="M274" s="1"/>
  <c r="N274" s="1"/>
  <c r="L267"/>
  <c r="M267" s="1"/>
  <c r="N267" s="1"/>
  <c r="L265"/>
  <c r="L256"/>
  <c r="L242"/>
  <c r="M242" s="1"/>
  <c r="N242" s="1"/>
  <c r="L233"/>
  <c r="M233" s="1"/>
  <c r="N233" s="1"/>
  <c r="L231"/>
  <c r="M231" s="1"/>
  <c r="N231" s="1"/>
  <c r="L222"/>
  <c r="L219"/>
  <c r="M219" s="1"/>
  <c r="N219" s="1"/>
  <c r="L205"/>
  <c r="L399"/>
  <c r="L398"/>
  <c r="L396"/>
  <c r="M396" s="1"/>
  <c r="N396" s="1"/>
  <c r="L394"/>
  <c r="L387"/>
  <c r="M387" s="1"/>
  <c r="N387" s="1"/>
  <c r="L385"/>
  <c r="L379"/>
  <c r="M379" s="1"/>
  <c r="N379" s="1"/>
  <c r="L378"/>
  <c r="M378" s="1"/>
  <c r="N378" s="1"/>
  <c r="L376"/>
  <c r="M376" s="1"/>
  <c r="N376" s="1"/>
  <c r="L374"/>
  <c r="L367"/>
  <c r="M367" s="1"/>
  <c r="N367" s="1"/>
  <c r="L365"/>
  <c r="M365" s="1"/>
  <c r="N365" s="1"/>
  <c r="L359"/>
  <c r="L358"/>
  <c r="L356"/>
  <c r="M356" s="1"/>
  <c r="N356" s="1"/>
  <c r="L354"/>
  <c r="M354" s="1"/>
  <c r="N354" s="1"/>
  <c r="L347"/>
  <c r="M347" s="1"/>
  <c r="N347" s="1"/>
  <c r="L345"/>
  <c r="L336"/>
  <c r="M336" s="1"/>
  <c r="N336" s="1"/>
  <c r="L322"/>
  <c r="M322" s="1"/>
  <c r="N322" s="1"/>
  <c r="L319"/>
  <c r="M319" s="1"/>
  <c r="N319" s="1"/>
  <c r="L305"/>
  <c r="L297"/>
  <c r="M297" s="1"/>
  <c r="N297" s="1"/>
  <c r="L295"/>
  <c r="M295" s="1"/>
  <c r="N295" s="1"/>
  <c r="L289"/>
  <c r="M289" s="1"/>
  <c r="N289" s="1"/>
  <c r="L288"/>
  <c r="L286"/>
  <c r="M286" s="1"/>
  <c r="N286" s="1"/>
  <c r="L284"/>
  <c r="M284" s="1"/>
  <c r="N284" s="1"/>
  <c r="L277"/>
  <c r="L275"/>
  <c r="L269"/>
  <c r="M269" s="1"/>
  <c r="N269" s="1"/>
  <c r="L268"/>
  <c r="M268" s="1"/>
  <c r="N268" s="1"/>
  <c r="L266"/>
  <c r="M266" s="1"/>
  <c r="N266" s="1"/>
  <c r="L264"/>
  <c r="L258"/>
  <c r="M258" s="1"/>
  <c r="N258" s="1"/>
  <c r="L254"/>
  <c r="M254" s="1"/>
  <c r="N254" s="1"/>
  <c r="L253"/>
  <c r="M253" s="1"/>
  <c r="N253" s="1"/>
  <c r="L243"/>
  <c r="L241"/>
  <c r="M241" s="1"/>
  <c r="N241" s="1"/>
  <c r="L232"/>
  <c r="M232" s="1"/>
  <c r="N232" s="1"/>
  <c r="L223"/>
  <c r="M223" s="1"/>
  <c r="N223" s="1"/>
  <c r="L221"/>
  <c r="M221" s="1"/>
  <c r="N221" s="1"/>
  <c r="L207"/>
  <c r="M207" s="1"/>
  <c r="N207" s="1"/>
  <c r="L203"/>
  <c r="L393"/>
  <c r="L391"/>
  <c r="M391" s="1"/>
  <c r="N391" s="1"/>
  <c r="S382"/>
  <c r="T382" s="1"/>
  <c r="U382" s="1"/>
  <c r="L373"/>
  <c r="M373" s="1"/>
  <c r="N373" s="1"/>
  <c r="L371"/>
  <c r="M371" s="1"/>
  <c r="N371" s="1"/>
  <c r="S362"/>
  <c r="T362" s="1"/>
  <c r="U362" s="1"/>
  <c r="L353"/>
  <c r="M353" s="1"/>
  <c r="N353" s="1"/>
  <c r="L351"/>
  <c r="M351" s="1"/>
  <c r="N351" s="1"/>
  <c r="S342"/>
  <c r="T342" s="1"/>
  <c r="U342" s="1"/>
  <c r="L331"/>
  <c r="M331" s="1"/>
  <c r="N331" s="1"/>
  <c r="L328"/>
  <c r="M328" s="1"/>
  <c r="N328" s="1"/>
  <c r="S325"/>
  <c r="L324"/>
  <c r="M324" s="1"/>
  <c r="N324" s="1"/>
  <c r="S314"/>
  <c r="T314" s="1"/>
  <c r="U314" s="1"/>
  <c r="L314"/>
  <c r="M314" s="1"/>
  <c r="N314" s="1"/>
  <c r="S306"/>
  <c r="S304"/>
  <c r="S302"/>
  <c r="L293"/>
  <c r="M293" s="1"/>
  <c r="N293" s="1"/>
  <c r="L291"/>
  <c r="M291" s="1"/>
  <c r="N291" s="1"/>
  <c r="S282"/>
  <c r="L273"/>
  <c r="M273" s="1"/>
  <c r="N273" s="1"/>
  <c r="L271"/>
  <c r="M271" s="1"/>
  <c r="N271" s="1"/>
  <c r="S262"/>
  <c r="L251"/>
  <c r="M251" s="1"/>
  <c r="N251" s="1"/>
  <c r="L248"/>
  <c r="M248" s="1"/>
  <c r="N248" s="1"/>
  <c r="S245"/>
  <c r="L244"/>
  <c r="L239"/>
  <c r="M239" s="1"/>
  <c r="N239" s="1"/>
  <c r="S238"/>
  <c r="L237"/>
  <c r="M237" s="1"/>
  <c r="N237" s="1"/>
  <c r="S234"/>
  <c r="S231"/>
  <c r="T231" s="1"/>
  <c r="U231" s="1"/>
  <c r="S226"/>
  <c r="L225"/>
  <c r="M225" s="1"/>
  <c r="N225" s="1"/>
  <c r="S218"/>
  <c r="T218" s="1"/>
  <c r="U218" s="1"/>
  <c r="L218"/>
  <c r="M218" s="1"/>
  <c r="N218" s="1"/>
  <c r="S216"/>
  <c r="T216" s="1"/>
  <c r="U216" s="1"/>
  <c r="L216"/>
  <c r="M216" s="1"/>
  <c r="N216" s="1"/>
  <c r="S206"/>
  <c r="S204"/>
  <c r="S202"/>
  <c r="T202" s="1"/>
  <c r="U202" s="1"/>
  <c r="L199"/>
  <c r="M199" s="1"/>
  <c r="N199" s="1"/>
  <c r="L197"/>
  <c r="M197" s="1"/>
  <c r="N197" s="1"/>
  <c r="S196"/>
  <c r="T196" s="1"/>
  <c r="U196" s="1"/>
  <c r="L195"/>
  <c r="M195" s="1"/>
  <c r="N195" s="1"/>
  <c r="S194"/>
  <c r="T194" s="1"/>
  <c r="U194" s="1"/>
  <c r="S190"/>
  <c r="T190" s="1"/>
  <c r="U190" s="1"/>
  <c r="L188"/>
  <c r="M188" s="1"/>
  <c r="N188" s="1"/>
  <c r="S186"/>
  <c r="T186" s="1"/>
  <c r="U186" s="1"/>
  <c r="L184"/>
  <c r="M184" s="1"/>
  <c r="N184" s="1"/>
  <c r="S182"/>
  <c r="T182" s="1"/>
  <c r="U182" s="1"/>
  <c r="S181"/>
  <c r="T181" s="1"/>
  <c r="U181" s="1"/>
  <c r="L169"/>
  <c r="M169" s="1"/>
  <c r="N169" s="1"/>
  <c r="S167"/>
  <c r="T167" s="1"/>
  <c r="U167" s="1"/>
  <c r="L165"/>
  <c r="M165" s="1"/>
  <c r="N165" s="1"/>
  <c r="S163"/>
  <c r="T163" s="1"/>
  <c r="U163" s="1"/>
  <c r="L160"/>
  <c r="M160" s="1"/>
  <c r="N160" s="1"/>
  <c r="S158"/>
  <c r="T158" s="1"/>
  <c r="U158" s="1"/>
  <c r="L156"/>
  <c r="M156" s="1"/>
  <c r="N156" s="1"/>
  <c r="S154"/>
  <c r="T154" s="1"/>
  <c r="U154" s="1"/>
  <c r="L152"/>
  <c r="M152" s="1"/>
  <c r="N152" s="1"/>
  <c r="L151"/>
  <c r="M151" s="1"/>
  <c r="N151" s="1"/>
  <c r="S149"/>
  <c r="T149" s="1"/>
  <c r="U149" s="1"/>
  <c r="S145"/>
  <c r="T145" s="1"/>
  <c r="U145" s="1"/>
  <c r="L138"/>
  <c r="M138" s="1"/>
  <c r="N138" s="1"/>
  <c r="L134"/>
  <c r="M134" s="1"/>
  <c r="N134" s="1"/>
  <c r="S131"/>
  <c r="T131" s="1"/>
  <c r="U131" s="1"/>
  <c r="L125"/>
  <c r="M125" s="1"/>
  <c r="N125" s="1"/>
  <c r="S118"/>
  <c r="T118" s="1"/>
  <c r="U118" s="1"/>
  <c r="L116"/>
  <c r="M116" s="1"/>
  <c r="N116" s="1"/>
  <c r="S105"/>
  <c r="T105" s="1"/>
  <c r="U105" s="1"/>
  <c r="L103"/>
  <c r="M103" s="1"/>
  <c r="N103" s="1"/>
  <c r="S98"/>
  <c r="T98" s="1"/>
  <c r="U98" s="1"/>
  <c r="L91"/>
  <c r="M91" s="1"/>
  <c r="N91" s="1"/>
  <c r="L86"/>
  <c r="M86" s="1"/>
  <c r="N86" s="1"/>
  <c r="S84"/>
  <c r="L84"/>
  <c r="S79"/>
  <c r="T79" s="1"/>
  <c r="U79" s="1"/>
  <c r="S73"/>
  <c r="L73"/>
  <c r="M73" s="1"/>
  <c r="N73" s="1"/>
  <c r="L71"/>
  <c r="M71" s="1"/>
  <c r="N71" s="1"/>
  <c r="S65"/>
  <c r="T65" s="1"/>
  <c r="U65" s="1"/>
  <c r="L65"/>
  <c r="M65" s="1"/>
  <c r="N65" s="1"/>
  <c r="S64"/>
  <c r="T64" s="1"/>
  <c r="U64" s="1"/>
  <c r="L64"/>
  <c r="M64" s="1"/>
  <c r="N64" s="1"/>
  <c r="S58"/>
  <c r="S46"/>
  <c r="L46"/>
  <c r="M46" s="1"/>
  <c r="N46" s="1"/>
  <c r="S42"/>
  <c r="L42"/>
  <c r="M42" s="1"/>
  <c r="N42" s="1"/>
  <c r="L27"/>
  <c r="M27" s="1"/>
  <c r="N27" s="1"/>
  <c r="S21"/>
  <c r="T21" s="1"/>
  <c r="U21" s="1"/>
  <c r="S20"/>
  <c r="T20" s="1"/>
  <c r="U20" s="1"/>
  <c r="S18"/>
  <c r="T18" s="1"/>
  <c r="U18" s="1"/>
  <c r="S11"/>
  <c r="T11" s="1"/>
  <c r="U11" s="1"/>
  <c r="L9"/>
  <c r="M9" s="1"/>
  <c r="N9" s="1"/>
  <c r="S7"/>
  <c r="L209"/>
  <c r="M209" s="1"/>
  <c r="N209" s="1"/>
  <c r="L208"/>
  <c r="M208" s="1"/>
  <c r="N208" s="1"/>
  <c r="L201"/>
  <c r="M201" s="1"/>
  <c r="N201" s="1"/>
  <c r="L186"/>
  <c r="M186" s="1"/>
  <c r="N186" s="1"/>
  <c r="L181"/>
  <c r="M181" s="1"/>
  <c r="N181" s="1"/>
  <c r="S169"/>
  <c r="T169" s="1"/>
  <c r="U169" s="1"/>
  <c r="L167"/>
  <c r="M167" s="1"/>
  <c r="N167" s="1"/>
  <c r="L158"/>
  <c r="M158" s="1"/>
  <c r="N158" s="1"/>
  <c r="S156"/>
  <c r="T156" s="1"/>
  <c r="U156" s="1"/>
  <c r="L149"/>
  <c r="M149" s="1"/>
  <c r="N149" s="1"/>
  <c r="S147"/>
  <c r="T147" s="1"/>
  <c r="U147" s="1"/>
  <c r="L140"/>
  <c r="M140" s="1"/>
  <c r="N140" s="1"/>
  <c r="L136"/>
  <c r="M136" s="1"/>
  <c r="N136" s="1"/>
  <c r="L123"/>
  <c r="M123" s="1"/>
  <c r="N123" s="1"/>
  <c r="S116"/>
  <c r="T116" s="1"/>
  <c r="U116" s="1"/>
  <c r="S112"/>
  <c r="T112" s="1"/>
  <c r="U112" s="1"/>
  <c r="S111"/>
  <c r="T111" s="1"/>
  <c r="U111" s="1"/>
  <c r="S107"/>
  <c r="T107" s="1"/>
  <c r="U107" s="1"/>
  <c r="L97"/>
  <c r="M97" s="1"/>
  <c r="N97" s="1"/>
  <c r="S96"/>
  <c r="L94"/>
  <c r="M94" s="1"/>
  <c r="N94" s="1"/>
  <c r="S87"/>
  <c r="T87" s="1"/>
  <c r="U87" s="1"/>
  <c r="L85"/>
  <c r="M85" s="1"/>
  <c r="N85" s="1"/>
  <c r="S67"/>
  <c r="S60"/>
  <c r="S57"/>
  <c r="L55"/>
  <c r="M55" s="1"/>
  <c r="N55" s="1"/>
  <c r="S54"/>
  <c r="L41"/>
  <c r="M41" s="1"/>
  <c r="N41" s="1"/>
  <c r="S32"/>
  <c r="L32"/>
  <c r="M32" s="1"/>
  <c r="N32" s="1"/>
  <c r="L31"/>
  <c r="M31" s="1"/>
  <c r="N31" s="1"/>
  <c r="L30"/>
  <c r="M30" s="1"/>
  <c r="N30" s="1"/>
  <c r="S24"/>
  <c r="L18"/>
  <c r="M18" s="1"/>
  <c r="N18" s="1"/>
  <c r="L16"/>
  <c r="M16" s="1"/>
  <c r="N16" s="1"/>
  <c r="L11"/>
  <c r="M11" s="1"/>
  <c r="N11" s="1"/>
  <c r="S393"/>
  <c r="L392"/>
  <c r="M392" s="1"/>
  <c r="N392" s="1"/>
  <c r="L390"/>
  <c r="M390" s="1"/>
  <c r="N390" s="1"/>
  <c r="S373"/>
  <c r="T373" s="1"/>
  <c r="U373" s="1"/>
  <c r="L372"/>
  <c r="M372" s="1"/>
  <c r="N372" s="1"/>
  <c r="L370"/>
  <c r="M370" s="1"/>
  <c r="N370" s="1"/>
  <c r="S353"/>
  <c r="L352"/>
  <c r="M352" s="1"/>
  <c r="N352" s="1"/>
  <c r="L350"/>
  <c r="M350" s="1"/>
  <c r="N350" s="1"/>
  <c r="L339"/>
  <c r="M339" s="1"/>
  <c r="N339" s="1"/>
  <c r="L335"/>
  <c r="M335" s="1"/>
  <c r="N335" s="1"/>
  <c r="L332"/>
  <c r="M332" s="1"/>
  <c r="N332" s="1"/>
  <c r="L329"/>
  <c r="M329" s="1"/>
  <c r="N329" s="1"/>
  <c r="S328"/>
  <c r="L327"/>
  <c r="S324"/>
  <c r="S320"/>
  <c r="S315"/>
  <c r="T315" s="1"/>
  <c r="U315" s="1"/>
  <c r="L315"/>
  <c r="M315" s="1"/>
  <c r="N315" s="1"/>
  <c r="L309"/>
  <c r="M309" s="1"/>
  <c r="N309" s="1"/>
  <c r="L308"/>
  <c r="M308" s="1"/>
  <c r="N308" s="1"/>
  <c r="S293"/>
  <c r="L292"/>
  <c r="M292" s="1"/>
  <c r="N292" s="1"/>
  <c r="L290"/>
  <c r="M290" s="1"/>
  <c r="N290" s="1"/>
  <c r="S273"/>
  <c r="L272"/>
  <c r="M272" s="1"/>
  <c r="N272" s="1"/>
  <c r="L270"/>
  <c r="M270" s="1"/>
  <c r="N270" s="1"/>
  <c r="L259"/>
  <c r="M259" s="1"/>
  <c r="N259" s="1"/>
  <c r="L255"/>
  <c r="M255" s="1"/>
  <c r="N255" s="1"/>
  <c r="L252"/>
  <c r="M252" s="1"/>
  <c r="N252" s="1"/>
  <c r="L249"/>
  <c r="M249" s="1"/>
  <c r="N249" s="1"/>
  <c r="S248"/>
  <c r="L247"/>
  <c r="M247" s="1"/>
  <c r="N247" s="1"/>
  <c r="S244"/>
  <c r="T244" s="1"/>
  <c r="U244" s="1"/>
  <c r="S240"/>
  <c r="S239"/>
  <c r="T239" s="1"/>
  <c r="U239" s="1"/>
  <c r="S237"/>
  <c r="L236"/>
  <c r="M236" s="1"/>
  <c r="N236" s="1"/>
  <c r="L228"/>
  <c r="M228" s="1"/>
  <c r="N228" s="1"/>
  <c r="S225"/>
  <c r="L224"/>
  <c r="M224" s="1"/>
  <c r="N224" s="1"/>
  <c r="S217"/>
  <c r="T217" s="1"/>
  <c r="U217" s="1"/>
  <c r="L217"/>
  <c r="M217" s="1"/>
  <c r="N217" s="1"/>
  <c r="L82"/>
  <c r="M82" s="1"/>
  <c r="N82" s="1"/>
  <c r="L76"/>
  <c r="M76" s="1"/>
  <c r="N76" s="1"/>
  <c r="L66"/>
  <c r="M66" s="1"/>
  <c r="N66" s="1"/>
  <c r="L62"/>
  <c r="M62" s="1"/>
  <c r="N62" s="1"/>
  <c r="L47"/>
  <c r="M47" s="1"/>
  <c r="N47" s="1"/>
  <c r="L37"/>
  <c r="M37" s="1"/>
  <c r="N37" s="1"/>
  <c r="L35"/>
  <c r="M35" s="1"/>
  <c r="N35" s="1"/>
  <c r="L34"/>
  <c r="M34" s="1"/>
  <c r="N34" s="1"/>
  <c r="L29"/>
  <c r="M29" s="1"/>
  <c r="N29" s="1"/>
  <c r="L28"/>
  <c r="M28" s="1"/>
  <c r="N28" s="1"/>
  <c r="L23"/>
  <c r="M23" s="1"/>
  <c r="N23" s="1"/>
  <c r="L21"/>
  <c r="M21" s="1"/>
  <c r="N21" s="1"/>
  <c r="L8"/>
  <c r="M8" s="1"/>
  <c r="N8" s="1"/>
  <c r="L6"/>
  <c r="M6" s="1"/>
  <c r="N6" s="1"/>
  <c r="S327"/>
  <c r="L326"/>
  <c r="M326" s="1"/>
  <c r="N326" s="1"/>
  <c r="S321"/>
  <c r="T321" s="1"/>
  <c r="U321" s="1"/>
  <c r="S319"/>
  <c r="T319" s="1"/>
  <c r="U319" s="1"/>
  <c r="S316"/>
  <c r="T316" s="1"/>
  <c r="U316" s="1"/>
  <c r="L316"/>
  <c r="M316" s="1"/>
  <c r="N316" s="1"/>
  <c r="S310"/>
  <c r="T310" s="1"/>
  <c r="U310" s="1"/>
  <c r="L310"/>
  <c r="M310" s="1"/>
  <c r="N310" s="1"/>
  <c r="S308"/>
  <c r="T308" s="1"/>
  <c r="U308" s="1"/>
  <c r="L301"/>
  <c r="M301" s="1"/>
  <c r="N301" s="1"/>
  <c r="S292"/>
  <c r="L283"/>
  <c r="M283" s="1"/>
  <c r="N283" s="1"/>
  <c r="L281"/>
  <c r="M281" s="1"/>
  <c r="N281" s="1"/>
  <c r="S272"/>
  <c r="L263"/>
  <c r="M263" s="1"/>
  <c r="N263" s="1"/>
  <c r="L261"/>
  <c r="M261" s="1"/>
  <c r="N261" s="1"/>
  <c r="S259"/>
  <c r="T259" s="1"/>
  <c r="U259" s="1"/>
  <c r="L257"/>
  <c r="M257" s="1"/>
  <c r="N257" s="1"/>
  <c r="S255"/>
  <c r="T255" s="1"/>
  <c r="U255" s="1"/>
  <c r="S252"/>
  <c r="T252" s="1"/>
  <c r="U252" s="1"/>
  <c r="S250"/>
  <c r="S249"/>
  <c r="T249" s="1"/>
  <c r="U249" s="1"/>
  <c r="S247"/>
  <c r="L246"/>
  <c r="M246" s="1"/>
  <c r="N246" s="1"/>
  <c r="S241"/>
  <c r="T241" s="1"/>
  <c r="U241" s="1"/>
  <c r="S236"/>
  <c r="T236" s="1"/>
  <c r="U236" s="1"/>
  <c r="L235"/>
  <c r="M235" s="1"/>
  <c r="N235" s="1"/>
  <c r="L229"/>
  <c r="M229" s="1"/>
  <c r="N229" s="1"/>
  <c r="S228"/>
  <c r="L227"/>
  <c r="S224"/>
  <c r="T224" s="1"/>
  <c r="U224" s="1"/>
  <c r="S220"/>
  <c r="S214"/>
  <c r="T214" s="1"/>
  <c r="U214" s="1"/>
  <c r="L214"/>
  <c r="M214" s="1"/>
  <c r="N214" s="1"/>
  <c r="S197"/>
  <c r="T197" s="1"/>
  <c r="U197" s="1"/>
  <c r="L196"/>
  <c r="M196" s="1"/>
  <c r="N196" s="1"/>
  <c r="S188"/>
  <c r="T188" s="1"/>
  <c r="U188" s="1"/>
  <c r="S165"/>
  <c r="T165" s="1"/>
  <c r="U165" s="1"/>
  <c r="L163"/>
  <c r="M163" s="1"/>
  <c r="N163" s="1"/>
  <c r="L154"/>
  <c r="M154" s="1"/>
  <c r="N154" s="1"/>
  <c r="S134"/>
  <c r="T134" s="1"/>
  <c r="U134" s="1"/>
  <c r="L132"/>
  <c r="M132" s="1"/>
  <c r="N132" s="1"/>
  <c r="S129"/>
  <c r="T129" s="1"/>
  <c r="U129" s="1"/>
  <c r="L127"/>
  <c r="M127" s="1"/>
  <c r="N127" s="1"/>
  <c r="S120"/>
  <c r="T120" s="1"/>
  <c r="U120" s="1"/>
  <c r="L118"/>
  <c r="M118" s="1"/>
  <c r="N118" s="1"/>
  <c r="L105"/>
  <c r="M105" s="1"/>
  <c r="N105" s="1"/>
  <c r="S103"/>
  <c r="T103" s="1"/>
  <c r="U103" s="1"/>
  <c r="S99"/>
  <c r="S95"/>
  <c r="S93"/>
  <c r="L93"/>
  <c r="M93" s="1"/>
  <c r="N93" s="1"/>
  <c r="L92"/>
  <c r="M92" s="1"/>
  <c r="N92" s="1"/>
  <c r="S90"/>
  <c r="L87"/>
  <c r="M87" s="1"/>
  <c r="N87" s="1"/>
  <c r="S85"/>
  <c r="S80"/>
  <c r="S61"/>
  <c r="T61" s="1"/>
  <c r="U61" s="1"/>
  <c r="L54"/>
  <c r="M54" s="1"/>
  <c r="N54" s="1"/>
  <c r="T49"/>
  <c r="U49" s="1"/>
  <c r="L40"/>
  <c r="M40" s="1"/>
  <c r="N40" s="1"/>
  <c r="S33"/>
  <c r="T33" s="1"/>
  <c r="U33" s="1"/>
  <c r="L33"/>
  <c r="M33" s="1"/>
  <c r="N33" s="1"/>
  <c r="S25"/>
  <c r="L25"/>
  <c r="M25" s="1"/>
  <c r="N25" s="1"/>
  <c r="S5"/>
  <c r="T5" s="1"/>
  <c r="U5" s="1"/>
  <c r="L5"/>
  <c r="M5" s="1"/>
  <c r="N5" s="1"/>
  <c r="S392"/>
  <c r="L383"/>
  <c r="M383" s="1"/>
  <c r="N383" s="1"/>
  <c r="L381"/>
  <c r="M381" s="1"/>
  <c r="N381" s="1"/>
  <c r="S372"/>
  <c r="T372" s="1"/>
  <c r="U372" s="1"/>
  <c r="L363"/>
  <c r="M363" s="1"/>
  <c r="N363" s="1"/>
  <c r="L361"/>
  <c r="M361" s="1"/>
  <c r="N361" s="1"/>
  <c r="S352"/>
  <c r="L343"/>
  <c r="M343" s="1"/>
  <c r="N343" s="1"/>
  <c r="L341"/>
  <c r="M341" s="1"/>
  <c r="N341" s="1"/>
  <c r="S339"/>
  <c r="T339" s="1"/>
  <c r="U339" s="1"/>
  <c r="L337"/>
  <c r="M337" s="1"/>
  <c r="N337" s="1"/>
  <c r="S335"/>
  <c r="T335" s="1"/>
  <c r="U335" s="1"/>
  <c r="S332"/>
  <c r="T332" s="1"/>
  <c r="U332" s="1"/>
  <c r="S330"/>
  <c r="T330" s="1"/>
  <c r="U330" s="1"/>
  <c r="S329"/>
  <c r="T329" s="1"/>
  <c r="U329" s="1"/>
  <c r="L400"/>
  <c r="M400" s="1"/>
  <c r="N400" s="1"/>
  <c r="S383"/>
  <c r="T383" s="1"/>
  <c r="U383" s="1"/>
  <c r="L382"/>
  <c r="M382" s="1"/>
  <c r="N382" s="1"/>
  <c r="L380"/>
  <c r="M380" s="1"/>
  <c r="N380" s="1"/>
  <c r="S363"/>
  <c r="T363" s="1"/>
  <c r="U363" s="1"/>
  <c r="L362"/>
  <c r="M362" s="1"/>
  <c r="N362" s="1"/>
  <c r="L360"/>
  <c r="M360" s="1"/>
  <c r="N360" s="1"/>
  <c r="S343"/>
  <c r="L342"/>
  <c r="M342" s="1"/>
  <c r="N342" s="1"/>
  <c r="L340"/>
  <c r="M340" s="1"/>
  <c r="N340" s="1"/>
  <c r="S337"/>
  <c r="S326"/>
  <c r="T326" s="1"/>
  <c r="U326" s="1"/>
  <c r="L325"/>
  <c r="M325" s="1"/>
  <c r="N325" s="1"/>
  <c r="S318"/>
  <c r="T318" s="1"/>
  <c r="U318" s="1"/>
  <c r="L318"/>
  <c r="M318" s="1"/>
  <c r="N318" s="1"/>
  <c r="S317"/>
  <c r="T317" s="1"/>
  <c r="U317" s="1"/>
  <c r="L317"/>
  <c r="M317" s="1"/>
  <c r="N317" s="1"/>
  <c r="L306"/>
  <c r="M306" s="1"/>
  <c r="N306" s="1"/>
  <c r="L304"/>
  <c r="M304" s="1"/>
  <c r="N304" s="1"/>
  <c r="L302"/>
  <c r="M302" s="1"/>
  <c r="N302" s="1"/>
  <c r="L300"/>
  <c r="M300" s="1"/>
  <c r="N300" s="1"/>
  <c r="S283"/>
  <c r="L282"/>
  <c r="M282" s="1"/>
  <c r="N282" s="1"/>
  <c r="L280"/>
  <c r="M280" s="1"/>
  <c r="N280" s="1"/>
  <c r="S263"/>
  <c r="L262"/>
  <c r="M262" s="1"/>
  <c r="N262" s="1"/>
  <c r="L260"/>
  <c r="M260" s="1"/>
  <c r="N260" s="1"/>
  <c r="S257"/>
  <c r="S246"/>
  <c r="L245"/>
  <c r="M245" s="1"/>
  <c r="N245" s="1"/>
  <c r="L238"/>
  <c r="M238" s="1"/>
  <c r="N238" s="1"/>
  <c r="S235"/>
  <c r="T235" s="1"/>
  <c r="U235" s="1"/>
  <c r="L234"/>
  <c r="M234" s="1"/>
  <c r="N234" s="1"/>
  <c r="S230"/>
  <c r="S229"/>
  <c r="S227"/>
  <c r="T227" s="1"/>
  <c r="U227" s="1"/>
  <c r="L226"/>
  <c r="M226" s="1"/>
  <c r="N226" s="1"/>
  <c r="S221"/>
  <c r="T221" s="1"/>
  <c r="U221" s="1"/>
  <c r="S219"/>
  <c r="T219" s="1"/>
  <c r="U219" s="1"/>
  <c r="S215"/>
  <c r="T215" s="1"/>
  <c r="U215" s="1"/>
  <c r="L215"/>
  <c r="M215" s="1"/>
  <c r="N215" s="1"/>
  <c r="S210"/>
  <c r="T210" s="1"/>
  <c r="U210" s="1"/>
  <c r="L210"/>
  <c r="M210" s="1"/>
  <c r="N210" s="1"/>
  <c r="S208"/>
  <c r="T208" s="1"/>
  <c r="U208" s="1"/>
  <c r="L206"/>
  <c r="M206" s="1"/>
  <c r="N206" s="1"/>
  <c r="L204"/>
  <c r="M204" s="1"/>
  <c r="N204" s="1"/>
  <c r="L202"/>
  <c r="M202" s="1"/>
  <c r="N202" s="1"/>
  <c r="L200"/>
  <c r="M200" s="1"/>
  <c r="N200" s="1"/>
  <c r="L83"/>
  <c r="M83" s="1"/>
  <c r="N83" s="1"/>
  <c r="L81"/>
  <c r="M81" s="1"/>
  <c r="N81" s="1"/>
  <c r="L77"/>
  <c r="M77" s="1"/>
  <c r="N77" s="1"/>
  <c r="L75"/>
  <c r="M75" s="1"/>
  <c r="N75" s="1"/>
  <c r="L74"/>
  <c r="M74" s="1"/>
  <c r="N74" s="1"/>
  <c r="L69"/>
  <c r="M69" s="1"/>
  <c r="N69" s="1"/>
  <c r="L68"/>
  <c r="M68" s="1"/>
  <c r="N68" s="1"/>
  <c r="L63"/>
  <c r="M63" s="1"/>
  <c r="N63" s="1"/>
  <c r="L61"/>
  <c r="M61" s="1"/>
  <c r="N61" s="1"/>
  <c r="L53"/>
  <c r="M53" s="1"/>
  <c r="N53" s="1"/>
  <c r="L52"/>
  <c r="M52" s="1"/>
  <c r="N52" s="1"/>
  <c r="L51"/>
  <c r="M51" s="1"/>
  <c r="N51" s="1"/>
  <c r="L45"/>
  <c r="M45" s="1"/>
  <c r="N45" s="1"/>
  <c r="L44"/>
  <c r="M44" s="1"/>
  <c r="N44" s="1"/>
  <c r="L39"/>
  <c r="M39" s="1"/>
  <c r="N39" s="1"/>
  <c r="L38"/>
  <c r="M38" s="1"/>
  <c r="N38" s="1"/>
  <c r="L36"/>
  <c r="M36" s="1"/>
  <c r="N36" s="1"/>
  <c r="L26"/>
  <c r="M26" s="1"/>
  <c r="N26" s="1"/>
  <c r="L22"/>
  <c r="M22" s="1"/>
  <c r="N22" s="1"/>
  <c r="L147"/>
  <c r="M147" s="1"/>
  <c r="N147" s="1"/>
  <c r="L143"/>
  <c r="M143" s="1"/>
  <c r="N143" s="1"/>
  <c r="S140"/>
  <c r="T140" s="1"/>
  <c r="U140" s="1"/>
  <c r="S136"/>
  <c r="T136" s="1"/>
  <c r="U136" s="1"/>
  <c r="S132"/>
  <c r="T132" s="1"/>
  <c r="U132" s="1"/>
  <c r="L129"/>
  <c r="M129" s="1"/>
  <c r="N129" s="1"/>
  <c r="S127"/>
  <c r="T127" s="1"/>
  <c r="U127" s="1"/>
  <c r="S123"/>
  <c r="T123" s="1"/>
  <c r="U123" s="1"/>
  <c r="L120"/>
  <c r="M120" s="1"/>
  <c r="N120" s="1"/>
  <c r="S114"/>
  <c r="T114" s="1"/>
  <c r="U114" s="1"/>
  <c r="L112"/>
  <c r="M112" s="1"/>
  <c r="N112" s="1"/>
  <c r="L111"/>
  <c r="M111" s="1"/>
  <c r="N111" s="1"/>
  <c r="S109"/>
  <c r="T109" s="1"/>
  <c r="U109" s="1"/>
  <c r="L107"/>
  <c r="M107" s="1"/>
  <c r="N107" s="1"/>
  <c r="S100"/>
  <c r="T100" s="1"/>
  <c r="U100" s="1"/>
  <c r="L98"/>
  <c r="M98" s="1"/>
  <c r="N98" s="1"/>
  <c r="S89"/>
  <c r="L89"/>
  <c r="M89" s="1"/>
  <c r="N89" s="1"/>
  <c r="S88"/>
  <c r="T88" s="1"/>
  <c r="U88" s="1"/>
  <c r="L88"/>
  <c r="M88" s="1"/>
  <c r="N88" s="1"/>
  <c r="S86"/>
  <c r="L79"/>
  <c r="M79" s="1"/>
  <c r="N79" s="1"/>
  <c r="S78"/>
  <c r="L78"/>
  <c r="M78" s="1"/>
  <c r="N78" s="1"/>
  <c r="S72"/>
  <c r="L72"/>
  <c r="M72" s="1"/>
  <c r="N72" s="1"/>
  <c r="L70"/>
  <c r="M70" s="1"/>
  <c r="N70" s="1"/>
  <c r="S59"/>
  <c r="T59" s="1"/>
  <c r="U59" s="1"/>
  <c r="L59"/>
  <c r="M59" s="1"/>
  <c r="N59" s="1"/>
  <c r="L58"/>
  <c r="M58" s="1"/>
  <c r="N58" s="1"/>
  <c r="S56"/>
  <c r="L56"/>
  <c r="M56" s="1"/>
  <c r="N56" s="1"/>
  <c r="S27"/>
  <c r="T27" s="1"/>
  <c r="U27" s="1"/>
  <c r="S16"/>
  <c r="T16" s="1"/>
  <c r="U16" s="1"/>
  <c r="S14"/>
  <c r="T14" s="1"/>
  <c r="U14" s="1"/>
  <c r="L7"/>
  <c r="M7" s="1"/>
  <c r="N7" s="1"/>
  <c r="S4"/>
  <c r="T4" s="1"/>
  <c r="L4"/>
  <c r="M4" s="1"/>
  <c r="S195"/>
  <c r="T195" s="1"/>
  <c r="U195" s="1"/>
  <c r="L194"/>
  <c r="M194" s="1"/>
  <c r="N194" s="1"/>
  <c r="L190"/>
  <c r="M190" s="1"/>
  <c r="N190" s="1"/>
  <c r="S184"/>
  <c r="T184" s="1"/>
  <c r="U184" s="1"/>
  <c r="L182"/>
  <c r="M182" s="1"/>
  <c r="N182" s="1"/>
  <c r="S160"/>
  <c r="T160" s="1"/>
  <c r="U160" s="1"/>
  <c r="S152"/>
  <c r="T152" s="1"/>
  <c r="U152" s="1"/>
  <c r="S151"/>
  <c r="T151" s="1"/>
  <c r="U151" s="1"/>
  <c r="L145"/>
  <c r="M145" s="1"/>
  <c r="N145" s="1"/>
  <c r="S143"/>
  <c r="T143" s="1"/>
  <c r="U143" s="1"/>
  <c r="S138"/>
  <c r="T138" s="1"/>
  <c r="U138" s="1"/>
  <c r="L131"/>
  <c r="M131" s="1"/>
  <c r="N131" s="1"/>
  <c r="S125"/>
  <c r="T125" s="1"/>
  <c r="U125" s="1"/>
  <c r="L114"/>
  <c r="M114" s="1"/>
  <c r="N114" s="1"/>
  <c r="L109"/>
  <c r="M109" s="1"/>
  <c r="N109" s="1"/>
  <c r="L100"/>
  <c r="M100" s="1"/>
  <c r="N100" s="1"/>
  <c r="S97"/>
  <c r="T97" s="1"/>
  <c r="U97" s="1"/>
  <c r="L96"/>
  <c r="M96" s="1"/>
  <c r="N96" s="1"/>
  <c r="L95"/>
  <c r="M95" s="1"/>
  <c r="N95" s="1"/>
  <c r="S94"/>
  <c r="S92"/>
  <c r="S81"/>
  <c r="T81" s="1"/>
  <c r="U81" s="1"/>
  <c r="L67"/>
  <c r="M67" s="1"/>
  <c r="N67" s="1"/>
  <c r="L57"/>
  <c r="M57" s="1"/>
  <c r="N57" s="1"/>
  <c r="S55"/>
  <c r="S51"/>
  <c r="T51" s="1"/>
  <c r="U51" s="1"/>
  <c r="S50"/>
  <c r="T50" s="1"/>
  <c r="U50" s="1"/>
  <c r="L49"/>
  <c r="M49" s="1"/>
  <c r="N49" s="1"/>
  <c r="S48"/>
  <c r="L48"/>
  <c r="M48" s="1"/>
  <c r="N48" s="1"/>
  <c r="S43"/>
  <c r="L43"/>
  <c r="M43" s="1"/>
  <c r="N43" s="1"/>
  <c r="L24"/>
  <c r="M24" s="1"/>
  <c r="N24" s="1"/>
  <c r="L19"/>
  <c r="M19" s="1"/>
  <c r="N19" s="1"/>
  <c r="L14"/>
  <c r="M14" s="1"/>
  <c r="N14" s="1"/>
  <c r="S29"/>
  <c r="S19"/>
  <c r="T19" s="1"/>
  <c r="U19" s="1"/>
  <c r="S37"/>
  <c r="T37" s="1"/>
  <c r="U37" s="1"/>
  <c r="S53"/>
  <c r="L104"/>
  <c r="M104" s="1"/>
  <c r="N104" s="1"/>
  <c r="S175"/>
  <c r="T175" s="1"/>
  <c r="U175" s="1"/>
  <c r="L183"/>
  <c r="M183" s="1"/>
  <c r="N183" s="1"/>
  <c r="L187"/>
  <c r="M187" s="1"/>
  <c r="N187" s="1"/>
  <c r="L191"/>
  <c r="M191" s="1"/>
  <c r="N191" s="1"/>
  <c r="S44"/>
  <c r="S6"/>
  <c r="T6" s="1"/>
  <c r="U6" s="1"/>
  <c r="S62"/>
  <c r="L115"/>
  <c r="M115" s="1"/>
  <c r="N115" s="1"/>
  <c r="L17"/>
  <c r="M17" s="1"/>
  <c r="N17" s="1"/>
  <c r="S26"/>
  <c r="S75"/>
  <c r="S82"/>
  <c r="T82" s="1"/>
  <c r="U82" s="1"/>
  <c r="L135"/>
  <c r="M135" s="1"/>
  <c r="N135" s="1"/>
  <c r="L139"/>
  <c r="M139" s="1"/>
  <c r="N139" s="1"/>
  <c r="S180"/>
  <c r="T180" s="1"/>
  <c r="U180" s="1"/>
  <c r="L142"/>
  <c r="M142" s="1"/>
  <c r="N142" s="1"/>
  <c r="S171"/>
  <c r="T171" s="1"/>
  <c r="U171" s="1"/>
  <c r="L20"/>
  <c r="M20" s="1"/>
  <c r="N20" s="1"/>
  <c r="S47"/>
  <c r="S70"/>
  <c r="L90"/>
  <c r="M90" s="1"/>
  <c r="N90" s="1"/>
  <c r="S122"/>
  <c r="T122" s="1"/>
  <c r="U122" s="1"/>
  <c r="S126"/>
  <c r="T126" s="1"/>
  <c r="U126" s="1"/>
  <c r="S130"/>
  <c r="T130" s="1"/>
  <c r="U130" s="1"/>
  <c r="L164"/>
  <c r="M164" s="1"/>
  <c r="N164" s="1"/>
  <c r="L168"/>
  <c r="M168" s="1"/>
  <c r="N168" s="1"/>
  <c r="S173"/>
  <c r="T173" s="1"/>
  <c r="U173" s="1"/>
  <c r="S205"/>
  <c r="S209"/>
  <c r="S233"/>
  <c r="T233" s="1"/>
  <c r="U233" s="1"/>
  <c r="S303"/>
  <c r="T303" s="1"/>
  <c r="U303" s="1"/>
  <c r="S307"/>
  <c r="T307" s="1"/>
  <c r="U307" s="1"/>
  <c r="L330"/>
  <c r="M330" s="1"/>
  <c r="N330" s="1"/>
  <c r="S333"/>
  <c r="S347"/>
  <c r="S359"/>
  <c r="S366"/>
  <c r="T366" s="1"/>
  <c r="U366" s="1"/>
  <c r="S370"/>
  <c r="S385"/>
  <c r="T385" s="1"/>
  <c r="U385" s="1"/>
  <c r="S212"/>
  <c r="T212" s="1"/>
  <c r="U212" s="1"/>
  <c r="S266"/>
  <c r="S270"/>
  <c r="S285"/>
  <c r="T285" s="1"/>
  <c r="U285" s="1"/>
  <c r="L15"/>
  <c r="M15" s="1"/>
  <c r="N15" s="1"/>
  <c r="S41"/>
  <c r="T41" s="1"/>
  <c r="U41" s="1"/>
  <c r="S150"/>
  <c r="T150" s="1"/>
  <c r="U150" s="1"/>
  <c r="L161"/>
  <c r="M161" s="1"/>
  <c r="N161" s="1"/>
  <c r="L173"/>
  <c r="M173" s="1"/>
  <c r="N173" s="1"/>
  <c r="L177"/>
  <c r="M177" s="1"/>
  <c r="N177" s="1"/>
  <c r="S183"/>
  <c r="T183" s="1"/>
  <c r="U183" s="1"/>
  <c r="L185"/>
  <c r="M185" s="1"/>
  <c r="N185" s="1"/>
  <c r="S191"/>
  <c r="T191" s="1"/>
  <c r="U191" s="1"/>
  <c r="L193"/>
  <c r="M193" s="1"/>
  <c r="N193" s="1"/>
  <c r="L211"/>
  <c r="M211" s="1"/>
  <c r="N211" s="1"/>
  <c r="L312"/>
  <c r="M312" s="1"/>
  <c r="N312" s="1"/>
  <c r="S201"/>
  <c r="T201" s="1"/>
  <c r="U201" s="1"/>
  <c r="S242"/>
  <c r="T242" s="1"/>
  <c r="U242" s="1"/>
  <c r="S261"/>
  <c r="T261" s="1"/>
  <c r="U261" s="1"/>
  <c r="S277"/>
  <c r="S289"/>
  <c r="S296"/>
  <c r="S300"/>
  <c r="T300" s="1"/>
  <c r="U300" s="1"/>
  <c r="S311"/>
  <c r="T311" s="1"/>
  <c r="U311" s="1"/>
  <c r="S334"/>
  <c r="T334" s="1"/>
  <c r="U334" s="1"/>
  <c r="S340"/>
  <c r="S355"/>
  <c r="T355" s="1"/>
  <c r="U355" s="1"/>
  <c r="S374"/>
  <c r="T374" s="1"/>
  <c r="U374" s="1"/>
  <c r="S378"/>
  <c r="T378" s="1"/>
  <c r="U378" s="1"/>
  <c r="S381"/>
  <c r="T381" s="1"/>
  <c r="U381" s="1"/>
  <c r="S397"/>
  <c r="T397" s="1"/>
  <c r="U397" s="1"/>
  <c r="L13"/>
  <c r="M13" s="1"/>
  <c r="N13" s="1"/>
  <c r="S30"/>
  <c r="S28"/>
  <c r="S38"/>
  <c r="T38" s="1"/>
  <c r="U38" s="1"/>
  <c r="L102"/>
  <c r="M102" s="1"/>
  <c r="N102" s="1"/>
  <c r="L106"/>
  <c r="M106" s="1"/>
  <c r="N106" s="1"/>
  <c r="S52"/>
  <c r="L12"/>
  <c r="M12" s="1"/>
  <c r="N12" s="1"/>
  <c r="S63"/>
  <c r="L10"/>
  <c r="M10" s="1"/>
  <c r="N10" s="1"/>
  <c r="S76"/>
  <c r="S83"/>
  <c r="L126"/>
  <c r="M126" s="1"/>
  <c r="N126" s="1"/>
  <c r="L133"/>
  <c r="M133" s="1"/>
  <c r="N133" s="1"/>
  <c r="L137"/>
  <c r="M137" s="1"/>
  <c r="N137" s="1"/>
  <c r="L141"/>
  <c r="M141" s="1"/>
  <c r="N141" s="1"/>
  <c r="S176"/>
  <c r="T176" s="1"/>
  <c r="U176" s="1"/>
  <c r="S106"/>
  <c r="T106" s="1"/>
  <c r="U106" s="1"/>
  <c r="S172"/>
  <c r="T172" s="1"/>
  <c r="U172" s="1"/>
  <c r="S185"/>
  <c r="T185" s="1"/>
  <c r="U185" s="1"/>
  <c r="S189"/>
  <c r="T189" s="1"/>
  <c r="U189" s="1"/>
  <c r="S22"/>
  <c r="T22" s="1"/>
  <c r="U22" s="1"/>
  <c r="L50"/>
  <c r="M50" s="1"/>
  <c r="N50" s="1"/>
  <c r="S74"/>
  <c r="S137"/>
  <c r="T137" s="1"/>
  <c r="U137" s="1"/>
  <c r="L198"/>
  <c r="M198" s="1"/>
  <c r="N198" s="1"/>
  <c r="S338"/>
  <c r="S344"/>
  <c r="S348"/>
  <c r="T348" s="1"/>
  <c r="U348" s="1"/>
  <c r="S351"/>
  <c r="T351" s="1"/>
  <c r="U351" s="1"/>
  <c r="S367"/>
  <c r="T367" s="1"/>
  <c r="U367" s="1"/>
  <c r="S379"/>
  <c r="S386"/>
  <c r="S390"/>
  <c r="T390" s="1"/>
  <c r="U390" s="1"/>
  <c r="L250"/>
  <c r="M250" s="1"/>
  <c r="N250" s="1"/>
  <c r="S253"/>
  <c r="S267"/>
  <c r="S279"/>
  <c r="S286"/>
  <c r="S290"/>
  <c r="T290" s="1"/>
  <c r="U290" s="1"/>
  <c r="S12"/>
  <c r="T12" s="1"/>
  <c r="U12" s="1"/>
  <c r="S101"/>
  <c r="T101" s="1"/>
  <c r="U101" s="1"/>
  <c r="S141"/>
  <c r="T141" s="1"/>
  <c r="U141" s="1"/>
  <c r="L144"/>
  <c r="M144" s="1"/>
  <c r="N144" s="1"/>
  <c r="L153"/>
  <c r="M153" s="1"/>
  <c r="N153" s="1"/>
  <c r="S159"/>
  <c r="T159" s="1"/>
  <c r="U159" s="1"/>
  <c r="S164"/>
  <c r="T164" s="1"/>
  <c r="U164" s="1"/>
  <c r="L166"/>
  <c r="M166" s="1"/>
  <c r="N166" s="1"/>
  <c r="L172"/>
  <c r="M172" s="1"/>
  <c r="N172" s="1"/>
  <c r="L176"/>
  <c r="M176" s="1"/>
  <c r="N176" s="1"/>
  <c r="L180"/>
  <c r="M180" s="1"/>
  <c r="N180" s="1"/>
  <c r="S192"/>
  <c r="T192" s="1"/>
  <c r="U192" s="1"/>
  <c r="S211"/>
  <c r="T211" s="1"/>
  <c r="U211" s="1"/>
  <c r="S312"/>
  <c r="T312" s="1"/>
  <c r="U312" s="1"/>
  <c r="S243"/>
  <c r="T243" s="1"/>
  <c r="U243" s="1"/>
  <c r="S274"/>
  <c r="T274" s="1"/>
  <c r="U274" s="1"/>
  <c r="S278"/>
  <c r="S281"/>
  <c r="T281" s="1"/>
  <c r="U281" s="1"/>
  <c r="S297"/>
  <c r="T297" s="1"/>
  <c r="U297" s="1"/>
  <c r="S349"/>
  <c r="T349" s="1"/>
  <c r="U349" s="1"/>
  <c r="S356"/>
  <c r="S360"/>
  <c r="S375"/>
  <c r="S394"/>
  <c r="T394" s="1"/>
  <c r="U394" s="1"/>
  <c r="S398"/>
  <c r="T398" s="1"/>
  <c r="U398" s="1"/>
  <c r="S35"/>
  <c r="S40"/>
  <c r="S144"/>
  <c r="T144" s="1"/>
  <c r="U144" s="1"/>
  <c r="S148"/>
  <c r="T148" s="1"/>
  <c r="U148" s="1"/>
  <c r="S153"/>
  <c r="T153" s="1"/>
  <c r="U153" s="1"/>
  <c r="S157"/>
  <c r="T157" s="1"/>
  <c r="U157" s="1"/>
  <c r="S161"/>
  <c r="T161" s="1"/>
  <c r="U161" s="1"/>
  <c r="S34"/>
  <c r="T34" s="1"/>
  <c r="U34" s="1"/>
  <c r="L60"/>
  <c r="M60" s="1"/>
  <c r="N60" s="1"/>
  <c r="S13"/>
  <c r="T13" s="1"/>
  <c r="U13" s="1"/>
  <c r="S71"/>
  <c r="T71" s="1"/>
  <c r="U71" s="1"/>
  <c r="L110"/>
  <c r="M110" s="1"/>
  <c r="N110" s="1"/>
  <c r="L121"/>
  <c r="M121" s="1"/>
  <c r="N121" s="1"/>
  <c r="S77"/>
  <c r="L99"/>
  <c r="M99" s="1"/>
  <c r="N99" s="1"/>
  <c r="L124"/>
  <c r="M124" s="1"/>
  <c r="N124" s="1"/>
  <c r="L128"/>
  <c r="M128" s="1"/>
  <c r="N128" s="1"/>
  <c r="S162"/>
  <c r="T162" s="1"/>
  <c r="U162" s="1"/>
  <c r="S166"/>
  <c r="T166" s="1"/>
  <c r="U166" s="1"/>
  <c r="S170"/>
  <c r="T170" s="1"/>
  <c r="U170" s="1"/>
  <c r="S104"/>
  <c r="T104" s="1"/>
  <c r="U104" s="1"/>
  <c r="S119"/>
  <c r="T119" s="1"/>
  <c r="U119" s="1"/>
  <c r="L150"/>
  <c r="M150" s="1"/>
  <c r="N150" s="1"/>
  <c r="S177"/>
  <c r="T177" s="1"/>
  <c r="U177" s="1"/>
  <c r="S23"/>
  <c r="L80"/>
  <c r="M80" s="1"/>
  <c r="N80" s="1"/>
  <c r="L101"/>
  <c r="M101" s="1"/>
  <c r="N101" s="1"/>
  <c r="S135"/>
  <c r="T135" s="1"/>
  <c r="U135" s="1"/>
  <c r="S139"/>
  <c r="T139" s="1"/>
  <c r="U139" s="1"/>
  <c r="S193"/>
  <c r="T193" s="1"/>
  <c r="U193" s="1"/>
  <c r="S203"/>
  <c r="S207"/>
  <c r="T207" s="1"/>
  <c r="U207" s="1"/>
  <c r="L230"/>
  <c r="M230" s="1"/>
  <c r="N230" s="1"/>
  <c r="S305"/>
  <c r="T305" s="1"/>
  <c r="U305" s="1"/>
  <c r="L313"/>
  <c r="M313" s="1"/>
  <c r="N313" s="1"/>
  <c r="S331"/>
  <c r="T331" s="1"/>
  <c r="U331" s="1"/>
  <c r="S336"/>
  <c r="S345"/>
  <c r="T345" s="1"/>
  <c r="U345" s="1"/>
  <c r="S364"/>
  <c r="T364" s="1"/>
  <c r="U364" s="1"/>
  <c r="S368"/>
  <c r="S371"/>
  <c r="T371" s="1"/>
  <c r="U371" s="1"/>
  <c r="S387"/>
  <c r="T387" s="1"/>
  <c r="U387" s="1"/>
  <c r="S399"/>
  <c r="T399" s="1"/>
  <c r="U399" s="1"/>
  <c r="L220"/>
  <c r="M220" s="1"/>
  <c r="N220" s="1"/>
  <c r="S264"/>
  <c r="S268"/>
  <c r="T268" s="1"/>
  <c r="U268" s="1"/>
  <c r="S271"/>
  <c r="T271" s="1"/>
  <c r="U271" s="1"/>
  <c r="S287"/>
  <c r="S299"/>
  <c r="T299" s="1"/>
  <c r="U299" s="1"/>
  <c r="S309"/>
  <c r="S102"/>
  <c r="T102" s="1"/>
  <c r="U102" s="1"/>
  <c r="L108"/>
  <c r="M108" s="1"/>
  <c r="N108" s="1"/>
  <c r="L117"/>
  <c r="M117" s="1"/>
  <c r="N117" s="1"/>
  <c r="L122"/>
  <c r="M122" s="1"/>
  <c r="N122" s="1"/>
  <c r="L130"/>
  <c r="M130" s="1"/>
  <c r="N130" s="1"/>
  <c r="S142"/>
  <c r="T142" s="1"/>
  <c r="U142" s="1"/>
  <c r="L148"/>
  <c r="M148" s="1"/>
  <c r="N148" s="1"/>
  <c r="L171"/>
  <c r="M171" s="1"/>
  <c r="N171" s="1"/>
  <c r="L175"/>
  <c r="M175" s="1"/>
  <c r="N175" s="1"/>
  <c r="L179"/>
  <c r="M179" s="1"/>
  <c r="N179" s="1"/>
  <c r="S187"/>
  <c r="T187" s="1"/>
  <c r="U187" s="1"/>
  <c r="L189"/>
  <c r="M189" s="1"/>
  <c r="N189" s="1"/>
  <c r="L213"/>
  <c r="M213" s="1"/>
  <c r="N213" s="1"/>
  <c r="S222"/>
  <c r="L240"/>
  <c r="M240" s="1"/>
  <c r="N240" s="1"/>
  <c r="S200"/>
  <c r="S254"/>
  <c r="S260"/>
  <c r="S275"/>
  <c r="T275" s="1"/>
  <c r="U275" s="1"/>
  <c r="S294"/>
  <c r="S298"/>
  <c r="S301"/>
  <c r="T301" s="1"/>
  <c r="U301" s="1"/>
  <c r="S322"/>
  <c r="S341"/>
  <c r="T341" s="1"/>
  <c r="U341" s="1"/>
  <c r="S357"/>
  <c r="T357" s="1"/>
  <c r="U357" s="1"/>
  <c r="S369"/>
  <c r="T369" s="1"/>
  <c r="U369" s="1"/>
  <c r="S376"/>
  <c r="S380"/>
  <c r="T380" s="1"/>
  <c r="U380" s="1"/>
  <c r="S395"/>
  <c r="S36"/>
  <c r="S45"/>
  <c r="L119"/>
  <c r="M119" s="1"/>
  <c r="N119" s="1"/>
  <c r="S174"/>
  <c r="T174" s="1"/>
  <c r="U174" s="1"/>
  <c r="S179"/>
  <c r="T179" s="1"/>
  <c r="U179" s="1"/>
  <c r="S39"/>
  <c r="S91"/>
  <c r="T91" s="1"/>
  <c r="U91" s="1"/>
  <c r="L113"/>
  <c r="M113" s="1"/>
  <c r="N113" s="1"/>
  <c r="T9"/>
  <c r="U9" s="1"/>
  <c r="S15"/>
  <c r="T15" s="1"/>
  <c r="U15" s="1"/>
  <c r="S68"/>
  <c r="L192"/>
  <c r="M192" s="1"/>
  <c r="N192" s="1"/>
  <c r="S66"/>
  <c r="T66" s="1"/>
  <c r="U66" s="1"/>
  <c r="S108"/>
  <c r="T108" s="1"/>
  <c r="U108" s="1"/>
  <c r="S113"/>
  <c r="T113" s="1"/>
  <c r="U113" s="1"/>
  <c r="S117"/>
  <c r="T117" s="1"/>
  <c r="U117" s="1"/>
  <c r="S121"/>
  <c r="T121" s="1"/>
  <c r="U121" s="1"/>
  <c r="L146"/>
  <c r="M146" s="1"/>
  <c r="N146" s="1"/>
  <c r="L155"/>
  <c r="M155" s="1"/>
  <c r="N155" s="1"/>
  <c r="L159"/>
  <c r="M159" s="1"/>
  <c r="N159" s="1"/>
  <c r="S8"/>
  <c r="S17"/>
  <c r="T17" s="1"/>
  <c r="U17" s="1"/>
  <c r="S31"/>
  <c r="T31" s="1"/>
  <c r="U31" s="1"/>
  <c r="S69"/>
  <c r="S124"/>
  <c r="T124" s="1"/>
  <c r="U124" s="1"/>
  <c r="S128"/>
  <c r="T128" s="1"/>
  <c r="U128" s="1"/>
  <c r="S178"/>
  <c r="T178" s="1"/>
  <c r="U178" s="1"/>
  <c r="S232"/>
  <c r="S258"/>
  <c r="T258" s="1"/>
  <c r="U258" s="1"/>
  <c r="S313"/>
  <c r="T313" s="1"/>
  <c r="U313" s="1"/>
  <c r="S346"/>
  <c r="T346" s="1"/>
  <c r="U346" s="1"/>
  <c r="S350"/>
  <c r="T350" s="1"/>
  <c r="U350" s="1"/>
  <c r="S365"/>
  <c r="T365" s="1"/>
  <c r="U365" s="1"/>
  <c r="S384"/>
  <c r="S388"/>
  <c r="S391"/>
  <c r="T391" s="1"/>
  <c r="U391" s="1"/>
  <c r="S199"/>
  <c r="T199" s="1"/>
  <c r="U199" s="1"/>
  <c r="L212"/>
  <c r="M212" s="1"/>
  <c r="N212" s="1"/>
  <c r="S251"/>
  <c r="T251" s="1"/>
  <c r="U251" s="1"/>
  <c r="S256"/>
  <c r="S265"/>
  <c r="T265" s="1"/>
  <c r="U265" s="1"/>
  <c r="S284"/>
  <c r="T284" s="1"/>
  <c r="U284" s="1"/>
  <c r="S288"/>
  <c r="S291"/>
  <c r="T291" s="1"/>
  <c r="U291" s="1"/>
  <c r="S110"/>
  <c r="T110" s="1"/>
  <c r="U110" s="1"/>
  <c r="S115"/>
  <c r="T115" s="1"/>
  <c r="U115" s="1"/>
  <c r="S133"/>
  <c r="T133" s="1"/>
  <c r="U133" s="1"/>
  <c r="S146"/>
  <c r="T146" s="1"/>
  <c r="U146" s="1"/>
  <c r="S155"/>
  <c r="T155" s="1"/>
  <c r="U155" s="1"/>
  <c r="L157"/>
  <c r="M157" s="1"/>
  <c r="N157" s="1"/>
  <c r="L162"/>
  <c r="M162" s="1"/>
  <c r="N162" s="1"/>
  <c r="S168"/>
  <c r="T168" s="1"/>
  <c r="U168" s="1"/>
  <c r="L170"/>
  <c r="M170" s="1"/>
  <c r="N170" s="1"/>
  <c r="L174"/>
  <c r="M174" s="1"/>
  <c r="N174" s="1"/>
  <c r="L178"/>
  <c r="M178" s="1"/>
  <c r="N178" s="1"/>
  <c r="S198"/>
  <c r="T198" s="1"/>
  <c r="U198" s="1"/>
  <c r="S213"/>
  <c r="T213" s="1"/>
  <c r="U213" s="1"/>
  <c r="S223"/>
  <c r="T223" s="1"/>
  <c r="U223" s="1"/>
  <c r="L320"/>
  <c r="M320" s="1"/>
  <c r="N320" s="1"/>
  <c r="S269"/>
  <c r="S276"/>
  <c r="S280"/>
  <c r="S295"/>
  <c r="L311"/>
  <c r="M311" s="1"/>
  <c r="N311" s="1"/>
  <c r="S323"/>
  <c r="T323" s="1"/>
  <c r="U323" s="1"/>
  <c r="S354"/>
  <c r="S358"/>
  <c r="T358" s="1"/>
  <c r="U358" s="1"/>
  <c r="S361"/>
  <c r="T361" s="1"/>
  <c r="U361" s="1"/>
  <c r="S377"/>
  <c r="S389"/>
  <c r="T389" s="1"/>
  <c r="U389" s="1"/>
  <c r="S396"/>
  <c r="T396" s="1"/>
  <c r="U396" s="1"/>
  <c r="S400"/>
  <c r="T226"/>
  <c r="U226" s="1"/>
  <c r="T353"/>
  <c r="U353" s="1"/>
  <c r="M386"/>
  <c r="N386" s="1"/>
  <c r="M294"/>
  <c r="N294" s="1"/>
  <c r="M393"/>
  <c r="N393" s="1"/>
  <c r="M345"/>
  <c r="N345" s="1"/>
  <c r="M265"/>
  <c r="N265" s="1"/>
  <c r="M348"/>
  <c r="N348" s="1"/>
  <c r="M374"/>
  <c r="N374" s="1"/>
  <c r="M277"/>
  <c r="N277" s="1"/>
  <c r="M344"/>
  <c r="N344" s="1"/>
  <c r="M264"/>
  <c r="N264" s="1"/>
  <c r="M358"/>
  <c r="N358" s="1"/>
  <c r="M84"/>
  <c r="N84" s="1"/>
  <c r="M385"/>
  <c r="N385" s="1"/>
  <c r="M369"/>
  <c r="N369" s="1"/>
  <c r="M305"/>
  <c r="N305" s="1"/>
  <c r="M388"/>
  <c r="N388" s="1"/>
  <c r="M276"/>
  <c r="N276" s="1"/>
  <c r="M244"/>
  <c r="N244" s="1"/>
  <c r="M394"/>
  <c r="N394" s="1"/>
  <c r="M397"/>
  <c r="N397" s="1"/>
  <c r="M205"/>
  <c r="N205" s="1"/>
  <c r="M288"/>
  <c r="N288" s="1"/>
  <c r="M359"/>
  <c r="N359" s="1"/>
  <c r="M327"/>
  <c r="N327" s="1"/>
  <c r="M346"/>
  <c r="N346" s="1"/>
  <c r="M222"/>
  <c r="N222" s="1"/>
  <c r="M355"/>
  <c r="N355" s="1"/>
  <c r="M323"/>
  <c r="N323" s="1"/>
  <c r="M275"/>
  <c r="N275" s="1"/>
  <c r="M243"/>
  <c r="N243" s="1"/>
  <c r="M227"/>
  <c r="N227" s="1"/>
  <c r="M203"/>
  <c r="N203" s="1"/>
  <c r="M398"/>
  <c r="N398" s="1"/>
  <c r="M384"/>
  <c r="N384" s="1"/>
  <c r="M256"/>
  <c r="N256" s="1"/>
  <c r="M399"/>
  <c r="N399" s="1"/>
  <c r="M303"/>
  <c r="N303" s="1"/>
  <c r="M287"/>
  <c r="N287" s="1"/>
  <c r="M368"/>
  <c r="N368" s="1"/>
  <c r="M395"/>
  <c r="N395" s="1"/>
  <c r="M299"/>
  <c r="N299" s="1"/>
  <c r="U4" l="1"/>
  <c r="AK10"/>
  <c r="AK8"/>
  <c r="AK14"/>
  <c r="AK11"/>
  <c r="AK6"/>
  <c r="AK5"/>
  <c r="N4"/>
  <c r="N3" s="1"/>
  <c r="AK13"/>
  <c r="AK7"/>
  <c r="AK12"/>
  <c r="AK9"/>
  <c r="T287"/>
  <c r="U287" s="1"/>
  <c r="D390"/>
  <c r="E390" s="1"/>
  <c r="D378"/>
  <c r="E378" s="1"/>
  <c r="D366"/>
  <c r="E366" s="1"/>
  <c r="D358"/>
  <c r="E358" s="1"/>
  <c r="D346"/>
  <c r="E346" s="1"/>
  <c r="D334"/>
  <c r="E334" s="1"/>
  <c r="D326"/>
  <c r="E326" s="1"/>
  <c r="D302"/>
  <c r="E302" s="1"/>
  <c r="D290"/>
  <c r="E290" s="1"/>
  <c r="D274"/>
  <c r="E274" s="1"/>
  <c r="D262"/>
  <c r="E262" s="1"/>
  <c r="D254"/>
  <c r="E254" s="1"/>
  <c r="D242"/>
  <c r="E242" s="1"/>
  <c r="D230"/>
  <c r="E230" s="1"/>
  <c r="D207"/>
  <c r="E207" s="1"/>
  <c r="D75"/>
  <c r="E75" s="1"/>
  <c r="D63"/>
  <c r="E63" s="1"/>
  <c r="D47"/>
  <c r="E47" s="1"/>
  <c r="D39"/>
  <c r="E39" s="1"/>
  <c r="D27"/>
  <c r="E27" s="1"/>
  <c r="D393"/>
  <c r="E393" s="1"/>
  <c r="D369"/>
  <c r="E369" s="1"/>
  <c r="D357"/>
  <c r="E357" s="1"/>
  <c r="D345"/>
  <c r="E345" s="1"/>
  <c r="D333"/>
  <c r="E333" s="1"/>
  <c r="D309"/>
  <c r="E309" s="1"/>
  <c r="D289"/>
  <c r="E289" s="1"/>
  <c r="D277"/>
  <c r="E277" s="1"/>
  <c r="D257"/>
  <c r="E257" s="1"/>
  <c r="D249"/>
  <c r="E249" s="1"/>
  <c r="D229"/>
  <c r="E229" s="1"/>
  <c r="D94"/>
  <c r="E94" s="1"/>
  <c r="D82"/>
  <c r="E82" s="1"/>
  <c r="D66"/>
  <c r="E66" s="1"/>
  <c r="D50"/>
  <c r="E50" s="1"/>
  <c r="D38"/>
  <c r="E38" s="1"/>
  <c r="D398"/>
  <c r="E398" s="1"/>
  <c r="D386"/>
  <c r="E386" s="1"/>
  <c r="D374"/>
  <c r="E374" s="1"/>
  <c r="D362"/>
  <c r="E362" s="1"/>
  <c r="D350"/>
  <c r="E350" s="1"/>
  <c r="D338"/>
  <c r="E338" s="1"/>
  <c r="D322"/>
  <c r="E322" s="1"/>
  <c r="D298"/>
  <c r="E298" s="1"/>
  <c r="D286"/>
  <c r="E286" s="1"/>
  <c r="D278"/>
  <c r="E278" s="1"/>
  <c r="D266"/>
  <c r="E266" s="1"/>
  <c r="D250"/>
  <c r="E250" s="1"/>
  <c r="D238"/>
  <c r="E238" s="1"/>
  <c r="D203"/>
  <c r="E203" s="1"/>
  <c r="D99"/>
  <c r="E99" s="1"/>
  <c r="D87"/>
  <c r="E87" s="1"/>
  <c r="D79"/>
  <c r="E79" s="1"/>
  <c r="D67"/>
  <c r="E67" s="1"/>
  <c r="D55"/>
  <c r="E55" s="1"/>
  <c r="D43"/>
  <c r="E43" s="1"/>
  <c r="D397"/>
  <c r="E397" s="1"/>
  <c r="D385"/>
  <c r="E385" s="1"/>
  <c r="D373"/>
  <c r="E373" s="1"/>
  <c r="D349"/>
  <c r="E349" s="1"/>
  <c r="D337"/>
  <c r="E337" s="1"/>
  <c r="D325"/>
  <c r="E325" s="1"/>
  <c r="D305"/>
  <c r="E305" s="1"/>
  <c r="D293"/>
  <c r="E293" s="1"/>
  <c r="D269"/>
  <c r="E269" s="1"/>
  <c r="D245"/>
  <c r="E245" s="1"/>
  <c r="D98"/>
  <c r="E98" s="1"/>
  <c r="D86"/>
  <c r="E86" s="1"/>
  <c r="D78"/>
  <c r="E78" s="1"/>
  <c r="D70"/>
  <c r="E70" s="1"/>
  <c r="D58"/>
  <c r="E58" s="1"/>
  <c r="D46"/>
  <c r="E46" s="1"/>
  <c r="D34"/>
  <c r="E34" s="1"/>
  <c r="D26"/>
  <c r="E26" s="1"/>
  <c r="D22"/>
  <c r="E22" s="1"/>
  <c r="D6"/>
  <c r="E6" s="1"/>
  <c r="D400"/>
  <c r="E400" s="1"/>
  <c r="D396"/>
  <c r="E396" s="1"/>
  <c r="D392"/>
  <c r="E392" s="1"/>
  <c r="D388"/>
  <c r="E388" s="1"/>
  <c r="D384"/>
  <c r="E384" s="1"/>
  <c r="D380"/>
  <c r="E380" s="1"/>
  <c r="D376"/>
  <c r="E376" s="1"/>
  <c r="D372"/>
  <c r="E372" s="1"/>
  <c r="D368"/>
  <c r="E368" s="1"/>
  <c r="D364"/>
  <c r="E364" s="1"/>
  <c r="D360"/>
  <c r="E360" s="1"/>
  <c r="D356"/>
  <c r="E356" s="1"/>
  <c r="D352"/>
  <c r="E352" s="1"/>
  <c r="D348"/>
  <c r="E348" s="1"/>
  <c r="D344"/>
  <c r="E344" s="1"/>
  <c r="D340"/>
  <c r="E340" s="1"/>
  <c r="D336"/>
  <c r="E336" s="1"/>
  <c r="D332"/>
  <c r="E332" s="1"/>
  <c r="D328"/>
  <c r="E328" s="1"/>
  <c r="D324"/>
  <c r="E324" s="1"/>
  <c r="D320"/>
  <c r="E320" s="1"/>
  <c r="D308"/>
  <c r="E308" s="1"/>
  <c r="D304"/>
  <c r="E304" s="1"/>
  <c r="D300"/>
  <c r="E300" s="1"/>
  <c r="D296"/>
  <c r="E296" s="1"/>
  <c r="D292"/>
  <c r="E292" s="1"/>
  <c r="D288"/>
  <c r="E288" s="1"/>
  <c r="D284"/>
  <c r="E284" s="1"/>
  <c r="D280"/>
  <c r="E280" s="1"/>
  <c r="D276"/>
  <c r="E276" s="1"/>
  <c r="D272"/>
  <c r="E272" s="1"/>
  <c r="D268"/>
  <c r="E268" s="1"/>
  <c r="D264"/>
  <c r="E264" s="1"/>
  <c r="D260"/>
  <c r="E260" s="1"/>
  <c r="D256"/>
  <c r="E256" s="1"/>
  <c r="D252"/>
  <c r="E252" s="1"/>
  <c r="D248"/>
  <c r="E248" s="1"/>
  <c r="D244"/>
  <c r="E244" s="1"/>
  <c r="D240"/>
  <c r="E240" s="1"/>
  <c r="D236"/>
  <c r="E236" s="1"/>
  <c r="D232"/>
  <c r="E232" s="1"/>
  <c r="D228"/>
  <c r="E228" s="1"/>
  <c r="D209"/>
  <c r="E209" s="1"/>
  <c r="D205"/>
  <c r="E205" s="1"/>
  <c r="D93"/>
  <c r="E93" s="1"/>
  <c r="D89"/>
  <c r="E89" s="1"/>
  <c r="D85"/>
  <c r="E85" s="1"/>
  <c r="D77"/>
  <c r="E77" s="1"/>
  <c r="D73"/>
  <c r="E73" s="1"/>
  <c r="D69"/>
  <c r="E69" s="1"/>
  <c r="D65"/>
  <c r="E65" s="1"/>
  <c r="D57"/>
  <c r="E57" s="1"/>
  <c r="D53"/>
  <c r="E53" s="1"/>
  <c r="D49"/>
  <c r="E49" s="1"/>
  <c r="D45"/>
  <c r="E45" s="1"/>
  <c r="D37"/>
  <c r="E37" s="1"/>
  <c r="D33"/>
  <c r="E33" s="1"/>
  <c r="D29"/>
  <c r="E29" s="1"/>
  <c r="D25"/>
  <c r="E25" s="1"/>
  <c r="D9"/>
  <c r="E9" s="1"/>
  <c r="D5"/>
  <c r="E5" s="1"/>
  <c r="D394"/>
  <c r="E394" s="1"/>
  <c r="D382"/>
  <c r="E382" s="1"/>
  <c r="D370"/>
  <c r="E370" s="1"/>
  <c r="D354"/>
  <c r="E354" s="1"/>
  <c r="D342"/>
  <c r="E342" s="1"/>
  <c r="D330"/>
  <c r="E330" s="1"/>
  <c r="D306"/>
  <c r="E306" s="1"/>
  <c r="D294"/>
  <c r="E294" s="1"/>
  <c r="D282"/>
  <c r="E282" s="1"/>
  <c r="D270"/>
  <c r="E270" s="1"/>
  <c r="D258"/>
  <c r="E258" s="1"/>
  <c r="D246"/>
  <c r="E246" s="1"/>
  <c r="D234"/>
  <c r="E234" s="1"/>
  <c r="D95"/>
  <c r="E95" s="1"/>
  <c r="D83"/>
  <c r="E83" s="1"/>
  <c r="D59"/>
  <c r="E59" s="1"/>
  <c r="D35"/>
  <c r="E35" s="1"/>
  <c r="D23"/>
  <c r="E23" s="1"/>
  <c r="D7"/>
  <c r="E7" s="1"/>
  <c r="D389"/>
  <c r="E389" s="1"/>
  <c r="D377"/>
  <c r="E377" s="1"/>
  <c r="D365"/>
  <c r="E365" s="1"/>
  <c r="D353"/>
  <c r="E353" s="1"/>
  <c r="D329"/>
  <c r="E329" s="1"/>
  <c r="D297"/>
  <c r="E297" s="1"/>
  <c r="D285"/>
  <c r="E285" s="1"/>
  <c r="D273"/>
  <c r="E273" s="1"/>
  <c r="D265"/>
  <c r="E265" s="1"/>
  <c r="D253"/>
  <c r="E253" s="1"/>
  <c r="D237"/>
  <c r="E237" s="1"/>
  <c r="D233"/>
  <c r="E233" s="1"/>
  <c r="D206"/>
  <c r="E206" s="1"/>
  <c r="D202"/>
  <c r="E202" s="1"/>
  <c r="D90"/>
  <c r="E90" s="1"/>
  <c r="D74"/>
  <c r="E74" s="1"/>
  <c r="D62"/>
  <c r="E62" s="1"/>
  <c r="D54"/>
  <c r="E54" s="1"/>
  <c r="D42"/>
  <c r="E42" s="1"/>
  <c r="D30"/>
  <c r="E30" s="1"/>
  <c r="D399"/>
  <c r="E399" s="1"/>
  <c r="D395"/>
  <c r="E395" s="1"/>
  <c r="D387"/>
  <c r="E387" s="1"/>
  <c r="D383"/>
  <c r="E383" s="1"/>
  <c r="D379"/>
  <c r="E379" s="1"/>
  <c r="D375"/>
  <c r="E375" s="1"/>
  <c r="D367"/>
  <c r="E367" s="1"/>
  <c r="D363"/>
  <c r="E363" s="1"/>
  <c r="D359"/>
  <c r="E359" s="1"/>
  <c r="D355"/>
  <c r="E355" s="1"/>
  <c r="D347"/>
  <c r="E347" s="1"/>
  <c r="D343"/>
  <c r="E343" s="1"/>
  <c r="D339"/>
  <c r="E339" s="1"/>
  <c r="D335"/>
  <c r="E335" s="1"/>
  <c r="D327"/>
  <c r="E327" s="1"/>
  <c r="D323"/>
  <c r="E323" s="1"/>
  <c r="D307"/>
  <c r="E307" s="1"/>
  <c r="D303"/>
  <c r="E303" s="1"/>
  <c r="D299"/>
  <c r="E299" s="1"/>
  <c r="D295"/>
  <c r="E295" s="1"/>
  <c r="D287"/>
  <c r="E287" s="1"/>
  <c r="D283"/>
  <c r="E283" s="1"/>
  <c r="D279"/>
  <c r="E279" s="1"/>
  <c r="D275"/>
  <c r="E275" s="1"/>
  <c r="D267"/>
  <c r="E267" s="1"/>
  <c r="D263"/>
  <c r="E263" s="1"/>
  <c r="D259"/>
  <c r="E259" s="1"/>
  <c r="D255"/>
  <c r="E255" s="1"/>
  <c r="D247"/>
  <c r="E247" s="1"/>
  <c r="D243"/>
  <c r="E243" s="1"/>
  <c r="D239"/>
  <c r="E239" s="1"/>
  <c r="D235"/>
  <c r="E235" s="1"/>
  <c r="D227"/>
  <c r="E227" s="1"/>
  <c r="D208"/>
  <c r="E208" s="1"/>
  <c r="D204"/>
  <c r="E204" s="1"/>
  <c r="D200"/>
  <c r="E200" s="1"/>
  <c r="D96"/>
  <c r="E96" s="1"/>
  <c r="D92"/>
  <c r="E92" s="1"/>
  <c r="D88"/>
  <c r="E88" s="1"/>
  <c r="D84"/>
  <c r="E84" s="1"/>
  <c r="D80"/>
  <c r="E80" s="1"/>
  <c r="D76"/>
  <c r="E76" s="1"/>
  <c r="D72"/>
  <c r="E72" s="1"/>
  <c r="D68"/>
  <c r="E68" s="1"/>
  <c r="D64"/>
  <c r="E64" s="1"/>
  <c r="D60"/>
  <c r="E60" s="1"/>
  <c r="D56"/>
  <c r="E56" s="1"/>
  <c r="D52"/>
  <c r="E52" s="1"/>
  <c r="D48"/>
  <c r="E48" s="1"/>
  <c r="D44"/>
  <c r="E44" s="1"/>
  <c r="D40"/>
  <c r="E40" s="1"/>
  <c r="D36"/>
  <c r="E36" s="1"/>
  <c r="D32"/>
  <c r="E32" s="1"/>
  <c r="D28"/>
  <c r="E28" s="1"/>
  <c r="D24"/>
  <c r="E24" s="1"/>
  <c r="D20"/>
  <c r="E20" s="1"/>
  <c r="D8"/>
  <c r="E8" s="1"/>
  <c r="D4"/>
  <c r="I5" i="31"/>
  <c r="D97" i="24"/>
  <c r="E97" s="1"/>
  <c r="T47"/>
  <c r="U47" s="1"/>
  <c r="T67"/>
  <c r="U67" s="1"/>
  <c r="T83"/>
  <c r="U83" s="1"/>
  <c r="T99"/>
  <c r="U99" s="1"/>
  <c r="T25"/>
  <c r="U25" s="1"/>
  <c r="T57"/>
  <c r="U57" s="1"/>
  <c r="T73"/>
  <c r="U73" s="1"/>
  <c r="T89"/>
  <c r="U89" s="1"/>
  <c r="T205"/>
  <c r="U205" s="1"/>
  <c r="T237"/>
  <c r="U237" s="1"/>
  <c r="T269"/>
  <c r="U269" s="1"/>
  <c r="T333"/>
  <c r="U333" s="1"/>
  <c r="T42"/>
  <c r="U42" s="1"/>
  <c r="T58"/>
  <c r="U58" s="1"/>
  <c r="T90"/>
  <c r="U90" s="1"/>
  <c r="T234"/>
  <c r="U234" s="1"/>
  <c r="T250"/>
  <c r="U250" s="1"/>
  <c r="T266"/>
  <c r="U266" s="1"/>
  <c r="T282"/>
  <c r="U282" s="1"/>
  <c r="T298"/>
  <c r="U298" s="1"/>
  <c r="T240"/>
  <c r="U240" s="1"/>
  <c r="T256"/>
  <c r="U256" s="1"/>
  <c r="T272"/>
  <c r="U272" s="1"/>
  <c r="T288"/>
  <c r="U288" s="1"/>
  <c r="T304"/>
  <c r="U304" s="1"/>
  <c r="T320"/>
  <c r="U320" s="1"/>
  <c r="T336"/>
  <c r="U336" s="1"/>
  <c r="T352"/>
  <c r="U352" s="1"/>
  <c r="T368"/>
  <c r="U368" s="1"/>
  <c r="T384"/>
  <c r="U384" s="1"/>
  <c r="T400"/>
  <c r="U400" s="1"/>
  <c r="T377"/>
  <c r="U377" s="1"/>
  <c r="T393"/>
  <c r="U393" s="1"/>
  <c r="T322"/>
  <c r="U322" s="1"/>
  <c r="T338"/>
  <c r="U338" s="1"/>
  <c r="T354"/>
  <c r="U354" s="1"/>
  <c r="T370"/>
  <c r="U370" s="1"/>
  <c r="T386"/>
  <c r="U386" s="1"/>
  <c r="T36"/>
  <c r="U36" s="1"/>
  <c r="T379"/>
  <c r="U379" s="1"/>
  <c r="T35"/>
  <c r="U35" s="1"/>
  <c r="T55"/>
  <c r="U55" s="1"/>
  <c r="T24"/>
  <c r="U24" s="1"/>
  <c r="T40"/>
  <c r="U40" s="1"/>
  <c r="T56"/>
  <c r="U56" s="1"/>
  <c r="T76"/>
  <c r="U76" s="1"/>
  <c r="T92"/>
  <c r="U92" s="1"/>
  <c r="T29"/>
  <c r="U29" s="1"/>
  <c r="T45"/>
  <c r="U45" s="1"/>
  <c r="T77"/>
  <c r="U77" s="1"/>
  <c r="T93"/>
  <c r="U93" s="1"/>
  <c r="T200"/>
  <c r="U200" s="1"/>
  <c r="T209"/>
  <c r="U209" s="1"/>
  <c r="T225"/>
  <c r="U225" s="1"/>
  <c r="T257"/>
  <c r="U257" s="1"/>
  <c r="T273"/>
  <c r="U273" s="1"/>
  <c r="T289"/>
  <c r="U289" s="1"/>
  <c r="T337"/>
  <c r="U337" s="1"/>
  <c r="T30"/>
  <c r="U30" s="1"/>
  <c r="T46"/>
  <c r="U46" s="1"/>
  <c r="T62"/>
  <c r="U62" s="1"/>
  <c r="T78"/>
  <c r="U78" s="1"/>
  <c r="T94"/>
  <c r="U94" s="1"/>
  <c r="T206"/>
  <c r="U206" s="1"/>
  <c r="T222"/>
  <c r="U222" s="1"/>
  <c r="T238"/>
  <c r="U238" s="1"/>
  <c r="T254"/>
  <c r="U254" s="1"/>
  <c r="T270"/>
  <c r="U270" s="1"/>
  <c r="T286"/>
  <c r="U286" s="1"/>
  <c r="T302"/>
  <c r="U302" s="1"/>
  <c r="T228"/>
  <c r="U228" s="1"/>
  <c r="T260"/>
  <c r="U260" s="1"/>
  <c r="T276"/>
  <c r="U276" s="1"/>
  <c r="T292"/>
  <c r="U292" s="1"/>
  <c r="T324"/>
  <c r="U324" s="1"/>
  <c r="T340"/>
  <c r="U340" s="1"/>
  <c r="T356"/>
  <c r="U356" s="1"/>
  <c r="T388"/>
  <c r="U388" s="1"/>
  <c r="T74"/>
  <c r="U74" s="1"/>
  <c r="T52"/>
  <c r="U52" s="1"/>
  <c r="T395"/>
  <c r="U395" s="1"/>
  <c r="T267"/>
  <c r="U267" s="1"/>
  <c r="T203"/>
  <c r="U203" s="1"/>
  <c r="T23"/>
  <c r="U23" s="1"/>
  <c r="T28"/>
  <c r="U28" s="1"/>
  <c r="T44"/>
  <c r="U44" s="1"/>
  <c r="T60"/>
  <c r="U60" s="1"/>
  <c r="T80"/>
  <c r="U80" s="1"/>
  <c r="T96"/>
  <c r="U96" s="1"/>
  <c r="T204"/>
  <c r="U204" s="1"/>
  <c r="T220"/>
  <c r="U220" s="1"/>
  <c r="T229"/>
  <c r="U229" s="1"/>
  <c r="T245"/>
  <c r="U245" s="1"/>
  <c r="T277"/>
  <c r="U277" s="1"/>
  <c r="T293"/>
  <c r="U293" s="1"/>
  <c r="T309"/>
  <c r="U309" s="1"/>
  <c r="T325"/>
  <c r="U325" s="1"/>
  <c r="T232"/>
  <c r="U232" s="1"/>
  <c r="T248"/>
  <c r="U248" s="1"/>
  <c r="T264"/>
  <c r="U264" s="1"/>
  <c r="T280"/>
  <c r="U280" s="1"/>
  <c r="T296"/>
  <c r="U296" s="1"/>
  <c r="T328"/>
  <c r="U328" s="1"/>
  <c r="T344"/>
  <c r="U344" s="1"/>
  <c r="T360"/>
  <c r="U360" s="1"/>
  <c r="T376"/>
  <c r="U376" s="1"/>
  <c r="T392"/>
  <c r="U392" s="1"/>
  <c r="T253"/>
  <c r="U253" s="1"/>
  <c r="T72"/>
  <c r="U72" s="1"/>
  <c r="T26"/>
  <c r="U26" s="1"/>
  <c r="T75"/>
  <c r="U75" s="1"/>
  <c r="T39"/>
  <c r="U39" s="1"/>
  <c r="T347"/>
  <c r="U347" s="1"/>
  <c r="T283"/>
  <c r="U283" s="1"/>
  <c r="T306"/>
  <c r="U306" s="1"/>
  <c r="T7"/>
  <c r="U7" s="1"/>
  <c r="T43"/>
  <c r="U43" s="1"/>
  <c r="T63"/>
  <c r="U63" s="1"/>
  <c r="T95"/>
  <c r="U95" s="1"/>
  <c r="T8"/>
  <c r="U8" s="1"/>
  <c r="T32"/>
  <c r="U32" s="1"/>
  <c r="T48"/>
  <c r="U48" s="1"/>
  <c r="T84"/>
  <c r="U84" s="1"/>
  <c r="T53"/>
  <c r="U53" s="1"/>
  <c r="T69"/>
  <c r="U69" s="1"/>
  <c r="T85"/>
  <c r="U85" s="1"/>
  <c r="T68"/>
  <c r="U68" s="1"/>
  <c r="T54"/>
  <c r="U54" s="1"/>
  <c r="T70"/>
  <c r="U70" s="1"/>
  <c r="T86"/>
  <c r="U86" s="1"/>
  <c r="T230"/>
  <c r="U230" s="1"/>
  <c r="T246"/>
  <c r="U246" s="1"/>
  <c r="T262"/>
  <c r="U262" s="1"/>
  <c r="T278"/>
  <c r="U278" s="1"/>
  <c r="T294"/>
  <c r="U294" s="1"/>
  <c r="T247"/>
  <c r="U247" s="1"/>
  <c r="T263"/>
  <c r="U263" s="1"/>
  <c r="T279"/>
  <c r="U279" s="1"/>
  <c r="T295"/>
  <c r="U295" s="1"/>
  <c r="T327"/>
  <c r="U327" s="1"/>
  <c r="T343"/>
  <c r="U343" s="1"/>
  <c r="T359"/>
  <c r="U359" s="1"/>
  <c r="T375"/>
  <c r="U375" s="1"/>
  <c r="J96"/>
  <c r="O96" s="1"/>
  <c r="J92"/>
  <c r="O92" s="1"/>
  <c r="J88"/>
  <c r="O88" s="1"/>
  <c r="J84"/>
  <c r="O84" s="1"/>
  <c r="J80"/>
  <c r="O80" s="1"/>
  <c r="J76"/>
  <c r="O76" s="1"/>
  <c r="J72"/>
  <c r="O72" s="1"/>
  <c r="J68"/>
  <c r="O68" s="1"/>
  <c r="J64"/>
  <c r="O64" s="1"/>
  <c r="J60"/>
  <c r="O60" s="1"/>
  <c r="J56"/>
  <c r="O56" s="1"/>
  <c r="J52"/>
  <c r="O52" s="1"/>
  <c r="J48"/>
  <c r="O48" s="1"/>
  <c r="J44"/>
  <c r="O44" s="1"/>
  <c r="J40"/>
  <c r="O40" s="1"/>
  <c r="J36"/>
  <c r="O36" s="1"/>
  <c r="J32"/>
  <c r="O32" s="1"/>
  <c r="J28"/>
  <c r="O28" s="1"/>
  <c r="J24"/>
  <c r="O24" s="1"/>
  <c r="J20"/>
  <c r="O20" s="1"/>
  <c r="J8"/>
  <c r="O8" s="1"/>
  <c r="J4"/>
  <c r="J99"/>
  <c r="O99" s="1"/>
  <c r="J95"/>
  <c r="O95" s="1"/>
  <c r="J87"/>
  <c r="O87" s="1"/>
  <c r="J83"/>
  <c r="O83" s="1"/>
  <c r="J79"/>
  <c r="O79" s="1"/>
  <c r="J75"/>
  <c r="O75" s="1"/>
  <c r="J67"/>
  <c r="O67" s="1"/>
  <c r="J63"/>
  <c r="O63" s="1"/>
  <c r="J59"/>
  <c r="O59" s="1"/>
  <c r="J55"/>
  <c r="O55" s="1"/>
  <c r="J47"/>
  <c r="O47" s="1"/>
  <c r="J43"/>
  <c r="O43" s="1"/>
  <c r="J39"/>
  <c r="O39" s="1"/>
  <c r="J35"/>
  <c r="O35" s="1"/>
  <c r="J98"/>
  <c r="O98" s="1"/>
  <c r="J94"/>
  <c r="O94" s="1"/>
  <c r="J90"/>
  <c r="O90" s="1"/>
  <c r="J86"/>
  <c r="O86" s="1"/>
  <c r="J82"/>
  <c r="O82" s="1"/>
  <c r="J78"/>
  <c r="O78" s="1"/>
  <c r="J74"/>
  <c r="O74" s="1"/>
  <c r="J70"/>
  <c r="O70" s="1"/>
  <c r="J66"/>
  <c r="O66" s="1"/>
  <c r="J62"/>
  <c r="O62" s="1"/>
  <c r="J58"/>
  <c r="O58" s="1"/>
  <c r="J54"/>
  <c r="O54" s="1"/>
  <c r="J50"/>
  <c r="O50" s="1"/>
  <c r="J46"/>
  <c r="O46" s="1"/>
  <c r="J42"/>
  <c r="O42" s="1"/>
  <c r="J38"/>
  <c r="O38" s="1"/>
  <c r="J34"/>
  <c r="O34" s="1"/>
  <c r="J30"/>
  <c r="O30" s="1"/>
  <c r="J26"/>
  <c r="O26" s="1"/>
  <c r="J22"/>
  <c r="O22" s="1"/>
  <c r="J97"/>
  <c r="O97" s="1"/>
  <c r="J93"/>
  <c r="O93" s="1"/>
  <c r="J89"/>
  <c r="O89" s="1"/>
  <c r="J85"/>
  <c r="O85" s="1"/>
  <c r="J77"/>
  <c r="O77" s="1"/>
  <c r="J73"/>
  <c r="O73" s="1"/>
  <c r="J69"/>
  <c r="O69" s="1"/>
  <c r="J65"/>
  <c r="O65" s="1"/>
  <c r="J57"/>
  <c r="O57" s="1"/>
  <c r="J53"/>
  <c r="O53" s="1"/>
  <c r="J49"/>
  <c r="O49" s="1"/>
  <c r="J45"/>
  <c r="O45" s="1"/>
  <c r="J37"/>
  <c r="O37" s="1"/>
  <c r="J33"/>
  <c r="O33" s="1"/>
  <c r="J27"/>
  <c r="O27" s="1"/>
  <c r="J23"/>
  <c r="O23" s="1"/>
  <c r="J7"/>
  <c r="O7" s="1"/>
  <c r="J6"/>
  <c r="O6" s="1"/>
  <c r="J29"/>
  <c r="O29" s="1"/>
  <c r="J25"/>
  <c r="O25" s="1"/>
  <c r="J9"/>
  <c r="O9" s="1"/>
  <c r="J5"/>
  <c r="O5" s="1"/>
  <c r="J398"/>
  <c r="O398" s="1"/>
  <c r="J394"/>
  <c r="O394" s="1"/>
  <c r="J390"/>
  <c r="O390" s="1"/>
  <c r="J386"/>
  <c r="O386" s="1"/>
  <c r="J382"/>
  <c r="O382" s="1"/>
  <c r="J378"/>
  <c r="O378" s="1"/>
  <c r="J374"/>
  <c r="O374" s="1"/>
  <c r="J370"/>
  <c r="O370" s="1"/>
  <c r="J366"/>
  <c r="O366" s="1"/>
  <c r="J362"/>
  <c r="O362" s="1"/>
  <c r="J358"/>
  <c r="O358" s="1"/>
  <c r="J354"/>
  <c r="O354" s="1"/>
  <c r="J350"/>
  <c r="O350" s="1"/>
  <c r="J346"/>
  <c r="O346" s="1"/>
  <c r="J342"/>
  <c r="O342" s="1"/>
  <c r="J338"/>
  <c r="O338" s="1"/>
  <c r="J334"/>
  <c r="O334" s="1"/>
  <c r="J330"/>
  <c r="O330" s="1"/>
  <c r="J326"/>
  <c r="O326" s="1"/>
  <c r="J322"/>
  <c r="O322" s="1"/>
  <c r="J306"/>
  <c r="O306" s="1"/>
  <c r="J302"/>
  <c r="O302" s="1"/>
  <c r="J298"/>
  <c r="O298" s="1"/>
  <c r="J294"/>
  <c r="O294" s="1"/>
  <c r="J290"/>
  <c r="O290" s="1"/>
  <c r="J286"/>
  <c r="O286" s="1"/>
  <c r="J282"/>
  <c r="O282" s="1"/>
  <c r="J278"/>
  <c r="O278" s="1"/>
  <c r="J274"/>
  <c r="O274" s="1"/>
  <c r="J270"/>
  <c r="O270" s="1"/>
  <c r="J266"/>
  <c r="O266" s="1"/>
  <c r="J262"/>
  <c r="O262" s="1"/>
  <c r="J258"/>
  <c r="O258" s="1"/>
  <c r="J254"/>
  <c r="O254" s="1"/>
  <c r="J250"/>
  <c r="O250" s="1"/>
  <c r="J246"/>
  <c r="O246" s="1"/>
  <c r="J242"/>
  <c r="O242" s="1"/>
  <c r="J238"/>
  <c r="O238" s="1"/>
  <c r="J234"/>
  <c r="O234" s="1"/>
  <c r="J230"/>
  <c r="O230" s="1"/>
  <c r="J226"/>
  <c r="O226" s="1"/>
  <c r="J222"/>
  <c r="O222" s="1"/>
  <c r="J206"/>
  <c r="O206" s="1"/>
  <c r="J202"/>
  <c r="O202" s="1"/>
  <c r="J397"/>
  <c r="O397" s="1"/>
  <c r="J393"/>
  <c r="O393" s="1"/>
  <c r="J389"/>
  <c r="O389" s="1"/>
  <c r="J385"/>
  <c r="O385" s="1"/>
  <c r="J377"/>
  <c r="O377" s="1"/>
  <c r="J373"/>
  <c r="O373" s="1"/>
  <c r="J369"/>
  <c r="O369" s="1"/>
  <c r="J365"/>
  <c r="O365" s="1"/>
  <c r="J357"/>
  <c r="O357" s="1"/>
  <c r="J353"/>
  <c r="O353" s="1"/>
  <c r="J349"/>
  <c r="O349" s="1"/>
  <c r="J345"/>
  <c r="O345" s="1"/>
  <c r="J337"/>
  <c r="O337" s="1"/>
  <c r="J333"/>
  <c r="O333" s="1"/>
  <c r="J329"/>
  <c r="O329" s="1"/>
  <c r="J325"/>
  <c r="O325" s="1"/>
  <c r="J309"/>
  <c r="O309" s="1"/>
  <c r="J305"/>
  <c r="O305" s="1"/>
  <c r="J297"/>
  <c r="O297" s="1"/>
  <c r="J293"/>
  <c r="O293" s="1"/>
  <c r="J289"/>
  <c r="O289" s="1"/>
  <c r="J285"/>
  <c r="O285" s="1"/>
  <c r="J277"/>
  <c r="O277" s="1"/>
  <c r="J273"/>
  <c r="O273" s="1"/>
  <c r="J269"/>
  <c r="O269" s="1"/>
  <c r="J265"/>
  <c r="O265" s="1"/>
  <c r="J257"/>
  <c r="O257" s="1"/>
  <c r="J253"/>
  <c r="O253" s="1"/>
  <c r="J249"/>
  <c r="O249" s="1"/>
  <c r="J245"/>
  <c r="O245" s="1"/>
  <c r="J237"/>
  <c r="O237" s="1"/>
  <c r="J233"/>
  <c r="O233" s="1"/>
  <c r="J229"/>
  <c r="O229" s="1"/>
  <c r="J225"/>
  <c r="O225" s="1"/>
  <c r="J209"/>
  <c r="O209" s="1"/>
  <c r="J205"/>
  <c r="O205" s="1"/>
  <c r="J400"/>
  <c r="O400" s="1"/>
  <c r="J396"/>
  <c r="O396" s="1"/>
  <c r="J392"/>
  <c r="O392" s="1"/>
  <c r="J388"/>
  <c r="O388" s="1"/>
  <c r="J384"/>
  <c r="O384" s="1"/>
  <c r="J380"/>
  <c r="O380" s="1"/>
  <c r="J376"/>
  <c r="O376" s="1"/>
  <c r="J372"/>
  <c r="O372" s="1"/>
  <c r="J368"/>
  <c r="O368" s="1"/>
  <c r="J364"/>
  <c r="O364" s="1"/>
  <c r="J360"/>
  <c r="O360" s="1"/>
  <c r="J356"/>
  <c r="O356" s="1"/>
  <c r="J352"/>
  <c r="O352" s="1"/>
  <c r="J348"/>
  <c r="O348" s="1"/>
  <c r="J344"/>
  <c r="O344" s="1"/>
  <c r="J340"/>
  <c r="O340" s="1"/>
  <c r="J336"/>
  <c r="O336" s="1"/>
  <c r="J332"/>
  <c r="O332" s="1"/>
  <c r="J328"/>
  <c r="O328" s="1"/>
  <c r="J324"/>
  <c r="O324" s="1"/>
  <c r="J320"/>
  <c r="O320" s="1"/>
  <c r="J308"/>
  <c r="O308" s="1"/>
  <c r="J304"/>
  <c r="O304" s="1"/>
  <c r="J300"/>
  <c r="O300" s="1"/>
  <c r="J296"/>
  <c r="O296" s="1"/>
  <c r="J292"/>
  <c r="O292" s="1"/>
  <c r="J288"/>
  <c r="O288" s="1"/>
  <c r="J284"/>
  <c r="O284" s="1"/>
  <c r="J280"/>
  <c r="O280" s="1"/>
  <c r="J276"/>
  <c r="O276" s="1"/>
  <c r="J272"/>
  <c r="O272" s="1"/>
  <c r="J268"/>
  <c r="O268" s="1"/>
  <c r="J264"/>
  <c r="O264" s="1"/>
  <c r="J260"/>
  <c r="O260" s="1"/>
  <c r="J256"/>
  <c r="O256" s="1"/>
  <c r="J252"/>
  <c r="O252" s="1"/>
  <c r="J248"/>
  <c r="O248" s="1"/>
  <c r="J244"/>
  <c r="O244" s="1"/>
  <c r="J240"/>
  <c r="O240" s="1"/>
  <c r="J236"/>
  <c r="O236" s="1"/>
  <c r="J232"/>
  <c r="O232" s="1"/>
  <c r="J228"/>
  <c r="O228" s="1"/>
  <c r="J224"/>
  <c r="O224" s="1"/>
  <c r="J220"/>
  <c r="O220" s="1"/>
  <c r="J208"/>
  <c r="O208" s="1"/>
  <c r="J204"/>
  <c r="O204" s="1"/>
  <c r="J200"/>
  <c r="O200" s="1"/>
  <c r="J399"/>
  <c r="O399" s="1"/>
  <c r="J395"/>
  <c r="O395" s="1"/>
  <c r="J387"/>
  <c r="O387" s="1"/>
  <c r="J383"/>
  <c r="O383" s="1"/>
  <c r="J379"/>
  <c r="O379" s="1"/>
  <c r="J375"/>
  <c r="O375" s="1"/>
  <c r="J367"/>
  <c r="O367" s="1"/>
  <c r="J363"/>
  <c r="O363" s="1"/>
  <c r="J359"/>
  <c r="O359" s="1"/>
  <c r="J355"/>
  <c r="O355" s="1"/>
  <c r="J347"/>
  <c r="O347" s="1"/>
  <c r="J343"/>
  <c r="O343" s="1"/>
  <c r="J339"/>
  <c r="O339" s="1"/>
  <c r="J335"/>
  <c r="O335" s="1"/>
  <c r="J327"/>
  <c r="O327" s="1"/>
  <c r="J323"/>
  <c r="O323" s="1"/>
  <c r="J307"/>
  <c r="O307" s="1"/>
  <c r="J303"/>
  <c r="O303" s="1"/>
  <c r="J299"/>
  <c r="O299" s="1"/>
  <c r="J295"/>
  <c r="O295" s="1"/>
  <c r="J287"/>
  <c r="O287" s="1"/>
  <c r="J283"/>
  <c r="O283" s="1"/>
  <c r="J279"/>
  <c r="O279" s="1"/>
  <c r="J275"/>
  <c r="O275" s="1"/>
  <c r="J267"/>
  <c r="O267" s="1"/>
  <c r="J263"/>
  <c r="O263" s="1"/>
  <c r="J259"/>
  <c r="O259" s="1"/>
  <c r="J255"/>
  <c r="O255" s="1"/>
  <c r="J247"/>
  <c r="O247" s="1"/>
  <c r="J243"/>
  <c r="O243" s="1"/>
  <c r="J239"/>
  <c r="O239" s="1"/>
  <c r="J235"/>
  <c r="O235" s="1"/>
  <c r="J227"/>
  <c r="O227" s="1"/>
  <c r="J223"/>
  <c r="O223" s="1"/>
  <c r="J207"/>
  <c r="O207" s="1"/>
  <c r="J203"/>
  <c r="O203" s="1"/>
  <c r="AM11" l="1"/>
  <c r="AM13"/>
  <c r="AM5"/>
  <c r="AM14"/>
  <c r="AM8"/>
  <c r="O4"/>
  <c r="O3" s="1"/>
  <c r="AL12"/>
  <c r="AL9"/>
  <c r="AL8"/>
  <c r="AL5"/>
  <c r="AL13"/>
  <c r="AL10"/>
  <c r="AL7"/>
  <c r="AL14"/>
  <c r="AL11"/>
  <c r="AL6"/>
  <c r="AJ14"/>
  <c r="AJ13"/>
  <c r="AJ10"/>
  <c r="AJ7"/>
  <c r="AJ11"/>
  <c r="AJ12"/>
  <c r="AJ9"/>
  <c r="AJ8"/>
  <c r="AJ5"/>
  <c r="E4"/>
  <c r="E3" s="1"/>
  <c r="AJ6"/>
  <c r="U3"/>
  <c r="H4" i="31" s="1"/>
  <c r="AL1" i="33" s="1"/>
  <c r="AM7" i="24"/>
  <c r="AM9"/>
  <c r="AM6"/>
  <c r="AM10"/>
  <c r="AM12"/>
  <c r="F4" i="31"/>
  <c r="E4" l="1"/>
  <c r="G4"/>
  <c r="N96" i="14"/>
  <c r="C96" i="25" s="1"/>
  <c r="C702" i="8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701"/>
  <c r="A702"/>
  <c r="B702"/>
  <c r="A703"/>
  <c r="B703"/>
  <c r="A704"/>
  <c r="B704"/>
  <c r="A705"/>
  <c r="B705"/>
  <c r="A706"/>
  <c r="B706"/>
  <c r="A707"/>
  <c r="B707"/>
  <c r="A708"/>
  <c r="B708"/>
  <c r="A709"/>
  <c r="B709"/>
  <c r="A710"/>
  <c r="B710"/>
  <c r="A711"/>
  <c r="B711"/>
  <c r="A712"/>
  <c r="B712"/>
  <c r="A713"/>
  <c r="B713"/>
  <c r="A714"/>
  <c r="B714"/>
  <c r="A715"/>
  <c r="B715"/>
  <c r="A716"/>
  <c r="B716"/>
  <c r="A717"/>
  <c r="B717"/>
  <c r="A718"/>
  <c r="B718"/>
  <c r="A719"/>
  <c r="B719"/>
  <c r="A720"/>
  <c r="B720"/>
  <c r="A721"/>
  <c r="B721"/>
  <c r="A722"/>
  <c r="B722"/>
  <c r="A723"/>
  <c r="B723"/>
  <c r="A724"/>
  <c r="B724"/>
  <c r="A725"/>
  <c r="B725"/>
  <c r="A726"/>
  <c r="B726"/>
  <c r="A727"/>
  <c r="B727"/>
  <c r="A728"/>
  <c r="B728"/>
  <c r="A729"/>
  <c r="B729"/>
  <c r="A730"/>
  <c r="B730"/>
  <c r="A731"/>
  <c r="B731"/>
  <c r="A732"/>
  <c r="B732"/>
  <c r="A733"/>
  <c r="B733"/>
  <c r="A734"/>
  <c r="B734"/>
  <c r="A735"/>
  <c r="B735"/>
  <c r="A736"/>
  <c r="B736"/>
  <c r="A737"/>
  <c r="B737"/>
  <c r="A738"/>
  <c r="B738"/>
  <c r="A739"/>
  <c r="B739"/>
  <c r="A740"/>
  <c r="B740"/>
  <c r="A741"/>
  <c r="B741"/>
  <c r="A742"/>
  <c r="B742"/>
  <c r="A743"/>
  <c r="B743"/>
  <c r="A744"/>
  <c r="B744"/>
  <c r="A745"/>
  <c r="B745"/>
  <c r="A746"/>
  <c r="B746"/>
  <c r="A747"/>
  <c r="B747"/>
  <c r="A748"/>
  <c r="B748"/>
  <c r="A749"/>
  <c r="B749"/>
  <c r="A750"/>
  <c r="B750"/>
  <c r="A751"/>
  <c r="B751"/>
  <c r="A752"/>
  <c r="B752"/>
  <c r="A753"/>
  <c r="B753"/>
  <c r="A754"/>
  <c r="B754"/>
  <c r="A755"/>
  <c r="B755"/>
  <c r="A756"/>
  <c r="B756"/>
  <c r="A757"/>
  <c r="B757"/>
  <c r="A758"/>
  <c r="B758"/>
  <c r="A759"/>
  <c r="B759"/>
  <c r="A760"/>
  <c r="B760"/>
  <c r="A761"/>
  <c r="B761"/>
  <c r="A762"/>
  <c r="B762"/>
  <c r="A763"/>
  <c r="B763"/>
  <c r="A764"/>
  <c r="B764"/>
  <c r="A765"/>
  <c r="B765"/>
  <c r="A766"/>
  <c r="B766"/>
  <c r="A767"/>
  <c r="B767"/>
  <c r="A768"/>
  <c r="B768"/>
  <c r="A769"/>
  <c r="B769"/>
  <c r="A770"/>
  <c r="B770"/>
  <c r="A771"/>
  <c r="B771"/>
  <c r="A772"/>
  <c r="B772"/>
  <c r="A773"/>
  <c r="B773"/>
  <c r="A774"/>
  <c r="B774"/>
  <c r="A775"/>
  <c r="B775"/>
  <c r="A776"/>
  <c r="B776"/>
  <c r="A777"/>
  <c r="B777"/>
  <c r="A778"/>
  <c r="B778"/>
  <c r="A779"/>
  <c r="B779"/>
  <c r="A780"/>
  <c r="B780"/>
  <c r="A781"/>
  <c r="B781"/>
  <c r="A782"/>
  <c r="B782"/>
  <c r="A783"/>
  <c r="B783"/>
  <c r="A784"/>
  <c r="B784"/>
  <c r="A785"/>
  <c r="B785"/>
  <c r="A786"/>
  <c r="B786"/>
  <c r="A787"/>
  <c r="B787"/>
  <c r="A788"/>
  <c r="B788"/>
  <c r="A789"/>
  <c r="B789"/>
  <c r="A790"/>
  <c r="B790"/>
  <c r="A791"/>
  <c r="B791"/>
  <c r="A792"/>
  <c r="B792"/>
  <c r="A793"/>
  <c r="B793"/>
  <c r="A794"/>
  <c r="B794"/>
  <c r="A795"/>
  <c r="B795"/>
  <c r="A796"/>
  <c r="B796"/>
  <c r="A797"/>
  <c r="B797"/>
  <c r="A798"/>
  <c r="B798"/>
  <c r="A799"/>
  <c r="B799"/>
  <c r="A800"/>
  <c r="B800"/>
  <c r="A801"/>
  <c r="B801"/>
  <c r="A802"/>
  <c r="B802"/>
  <c r="A803"/>
  <c r="B803"/>
  <c r="A804"/>
  <c r="B804"/>
  <c r="A805"/>
  <c r="B805"/>
  <c r="A806"/>
  <c r="B806"/>
  <c r="A807"/>
  <c r="B807"/>
  <c r="A808"/>
  <c r="B808"/>
  <c r="A809"/>
  <c r="B809"/>
  <c r="A810"/>
  <c r="B810"/>
  <c r="A811"/>
  <c r="B811"/>
  <c r="A812"/>
  <c r="B812"/>
  <c r="A813"/>
  <c r="B813"/>
  <c r="A814"/>
  <c r="B814"/>
  <c r="A815"/>
  <c r="B815"/>
  <c r="A816"/>
  <c r="B816"/>
  <c r="A817"/>
  <c r="B817"/>
  <c r="A818"/>
  <c r="B818"/>
  <c r="A819"/>
  <c r="B819"/>
  <c r="A820"/>
  <c r="B820"/>
  <c r="A821"/>
  <c r="B821"/>
  <c r="A822"/>
  <c r="B822"/>
  <c r="A823"/>
  <c r="B823"/>
  <c r="A824"/>
  <c r="B824"/>
  <c r="A825"/>
  <c r="B825"/>
  <c r="A826"/>
  <c r="B826"/>
  <c r="A827"/>
  <c r="B827"/>
  <c r="A828"/>
  <c r="B828"/>
  <c r="A829"/>
  <c r="B829"/>
  <c r="A830"/>
  <c r="B830"/>
  <c r="A831"/>
  <c r="B831"/>
  <c r="A832"/>
  <c r="B832"/>
  <c r="A833"/>
  <c r="B833"/>
  <c r="A834"/>
  <c r="B834"/>
  <c r="A835"/>
  <c r="B835"/>
  <c r="A836"/>
  <c r="B836"/>
  <c r="A837"/>
  <c r="B837"/>
  <c r="A838"/>
  <c r="B838"/>
  <c r="A839"/>
  <c r="B839"/>
  <c r="A840"/>
  <c r="B840"/>
  <c r="A841"/>
  <c r="B841"/>
  <c r="A842"/>
  <c r="B842"/>
  <c r="A843"/>
  <c r="B843"/>
  <c r="A844"/>
  <c r="B844"/>
  <c r="A845"/>
  <c r="B845"/>
  <c r="A846"/>
  <c r="B846"/>
  <c r="A847"/>
  <c r="B847"/>
  <c r="A848"/>
  <c r="B848"/>
  <c r="A849"/>
  <c r="B849"/>
  <c r="A850"/>
  <c r="B850"/>
  <c r="A851"/>
  <c r="B851"/>
  <c r="A852"/>
  <c r="B852"/>
  <c r="A853"/>
  <c r="B853"/>
  <c r="A854"/>
  <c r="B854"/>
  <c r="A855"/>
  <c r="B855"/>
  <c r="A856"/>
  <c r="B856"/>
  <c r="A857"/>
  <c r="B857"/>
  <c r="A858"/>
  <c r="B858"/>
  <c r="A859"/>
  <c r="B859"/>
  <c r="A860"/>
  <c r="B860"/>
  <c r="A861"/>
  <c r="B861"/>
  <c r="A862"/>
  <c r="B862"/>
  <c r="A863"/>
  <c r="B863"/>
  <c r="A864"/>
  <c r="B864"/>
  <c r="A865"/>
  <c r="B865"/>
  <c r="A866"/>
  <c r="B866"/>
  <c r="A867"/>
  <c r="B867"/>
  <c r="A868"/>
  <c r="B868"/>
  <c r="A869"/>
  <c r="B869"/>
  <c r="A870"/>
  <c r="B870"/>
  <c r="A871"/>
  <c r="B871"/>
  <c r="A872"/>
  <c r="B872"/>
  <c r="A873"/>
  <c r="B873"/>
  <c r="A874"/>
  <c r="B874"/>
  <c r="A875"/>
  <c r="B875"/>
  <c r="A876"/>
  <c r="B876"/>
  <c r="A877"/>
  <c r="B877"/>
  <c r="A878"/>
  <c r="B878"/>
  <c r="A879"/>
  <c r="B879"/>
  <c r="A880"/>
  <c r="B880"/>
  <c r="A881"/>
  <c r="B881"/>
  <c r="A882"/>
  <c r="B882"/>
  <c r="A883"/>
  <c r="B883"/>
  <c r="A884"/>
  <c r="B884"/>
  <c r="A885"/>
  <c r="B885"/>
  <c r="A886"/>
  <c r="B886"/>
  <c r="A887"/>
  <c r="B887"/>
  <c r="A888"/>
  <c r="B888"/>
  <c r="A889"/>
  <c r="B889"/>
  <c r="A890"/>
  <c r="B890"/>
  <c r="A891"/>
  <c r="B891"/>
  <c r="A892"/>
  <c r="B892"/>
  <c r="A893"/>
  <c r="B893"/>
  <c r="A894"/>
  <c r="B894"/>
  <c r="A895"/>
  <c r="B895"/>
  <c r="A896"/>
  <c r="B896"/>
  <c r="A897"/>
  <c r="B897"/>
  <c r="A898"/>
  <c r="B898"/>
  <c r="A899"/>
  <c r="B899"/>
  <c r="A900"/>
  <c r="B900"/>
  <c r="A901"/>
  <c r="B901"/>
  <c r="A902"/>
  <c r="B902"/>
  <c r="A903"/>
  <c r="B903"/>
  <c r="A904"/>
  <c r="B904"/>
  <c r="A905"/>
  <c r="B905"/>
  <c r="A906"/>
  <c r="B906"/>
  <c r="A907"/>
  <c r="B907"/>
  <c r="A908"/>
  <c r="B908"/>
  <c r="A909"/>
  <c r="B909"/>
  <c r="A910"/>
  <c r="B910"/>
  <c r="A911"/>
  <c r="B911"/>
  <c r="A912"/>
  <c r="B912"/>
  <c r="A913"/>
  <c r="B913"/>
  <c r="A914"/>
  <c r="B914"/>
  <c r="A915"/>
  <c r="B915"/>
  <c r="A916"/>
  <c r="B916"/>
  <c r="A917"/>
  <c r="B917"/>
  <c r="A918"/>
  <c r="B918"/>
  <c r="A919"/>
  <c r="B919"/>
  <c r="A920"/>
  <c r="B920"/>
  <c r="A921"/>
  <c r="B921"/>
  <c r="A922"/>
  <c r="B922"/>
  <c r="A923"/>
  <c r="B923"/>
  <c r="A924"/>
  <c r="B924"/>
  <c r="A925"/>
  <c r="B925"/>
  <c r="A926"/>
  <c r="B926"/>
  <c r="A927"/>
  <c r="B927"/>
  <c r="A928"/>
  <c r="B928"/>
  <c r="A929"/>
  <c r="B929"/>
  <c r="A930"/>
  <c r="B930"/>
  <c r="A931"/>
  <c r="B931"/>
  <c r="A932"/>
  <c r="B932"/>
  <c r="A933"/>
  <c r="B933"/>
  <c r="A934"/>
  <c r="B934"/>
  <c r="A935"/>
  <c r="B935"/>
  <c r="A936"/>
  <c r="B936"/>
  <c r="A937"/>
  <c r="B937"/>
  <c r="A938"/>
  <c r="B938"/>
  <c r="A939"/>
  <c r="B939"/>
  <c r="A940"/>
  <c r="B940"/>
  <c r="A941"/>
  <c r="B941"/>
  <c r="A942"/>
  <c r="B942"/>
  <c r="A943"/>
  <c r="B943"/>
  <c r="A944"/>
  <c r="B944"/>
  <c r="A945"/>
  <c r="B945"/>
  <c r="A946"/>
  <c r="B946"/>
  <c r="A947"/>
  <c r="B947"/>
  <c r="A948"/>
  <c r="B948"/>
  <c r="A949"/>
  <c r="B949"/>
  <c r="A950"/>
  <c r="B950"/>
  <c r="A951"/>
  <c r="B951"/>
  <c r="A952"/>
  <c r="B952"/>
  <c r="A953"/>
  <c r="B953"/>
  <c r="A954"/>
  <c r="B954"/>
  <c r="A955"/>
  <c r="B955"/>
  <c r="A956"/>
  <c r="B956"/>
  <c r="A957"/>
  <c r="B957"/>
  <c r="A958"/>
  <c r="B958"/>
  <c r="A959"/>
  <c r="B959"/>
  <c r="A960"/>
  <c r="B960"/>
  <c r="A961"/>
  <c r="B961"/>
  <c r="A962"/>
  <c r="B962"/>
  <c r="A963"/>
  <c r="B963"/>
  <c r="A964"/>
  <c r="B964"/>
  <c r="A965"/>
  <c r="B965"/>
  <c r="A966"/>
  <c r="B966"/>
  <c r="A967"/>
  <c r="B967"/>
  <c r="A968"/>
  <c r="B968"/>
  <c r="A969"/>
  <c r="B969"/>
  <c r="A970"/>
  <c r="B970"/>
  <c r="A971"/>
  <c r="B971"/>
  <c r="A972"/>
  <c r="B972"/>
  <c r="A973"/>
  <c r="B973"/>
  <c r="A974"/>
  <c r="B974"/>
  <c r="A975"/>
  <c r="B975"/>
  <c r="A976"/>
  <c r="B976"/>
  <c r="A977"/>
  <c r="B977"/>
  <c r="A978"/>
  <c r="B978"/>
  <c r="A979"/>
  <c r="B979"/>
  <c r="A980"/>
  <c r="B980"/>
  <c r="A981"/>
  <c r="B981"/>
  <c r="A982"/>
  <c r="B982"/>
  <c r="A983"/>
  <c r="B983"/>
  <c r="A984"/>
  <c r="B984"/>
  <c r="A985"/>
  <c r="B985"/>
  <c r="A986"/>
  <c r="B986"/>
  <c r="A987"/>
  <c r="B987"/>
  <c r="A988"/>
  <c r="B988"/>
  <c r="A989"/>
  <c r="B989"/>
  <c r="A990"/>
  <c r="B990"/>
  <c r="A991"/>
  <c r="B991"/>
  <c r="A992"/>
  <c r="B992"/>
  <c r="A993"/>
  <c r="B993"/>
  <c r="A994"/>
  <c r="B994"/>
  <c r="A995"/>
  <c r="B995"/>
  <c r="A996"/>
  <c r="B996"/>
  <c r="A997"/>
  <c r="B997"/>
  <c r="A998"/>
  <c r="B998"/>
  <c r="A999"/>
  <c r="B999"/>
  <c r="A1000"/>
  <c r="B1000"/>
  <c r="A1001"/>
  <c r="B1001"/>
  <c r="A1002"/>
  <c r="B1002"/>
  <c r="A1003"/>
  <c r="B1003"/>
  <c r="A1004"/>
  <c r="B1004"/>
  <c r="A1005"/>
  <c r="B1005"/>
  <c r="A1006"/>
  <c r="B1006"/>
  <c r="A1007"/>
  <c r="B1007"/>
  <c r="A1008"/>
  <c r="B1008"/>
  <c r="A1009"/>
  <c r="B1009"/>
  <c r="A1010"/>
  <c r="B1010"/>
  <c r="A1011"/>
  <c r="B1011"/>
  <c r="A1012"/>
  <c r="B1012"/>
  <c r="A1013"/>
  <c r="B1013"/>
  <c r="A1014"/>
  <c r="B1014"/>
  <c r="A1015"/>
  <c r="B1015"/>
  <c r="A1016"/>
  <c r="B1016"/>
  <c r="A1017"/>
  <c r="B1017"/>
  <c r="A1018"/>
  <c r="B1018"/>
  <c r="A1019"/>
  <c r="B1019"/>
  <c r="A1020"/>
  <c r="B1020"/>
  <c r="A1021"/>
  <c r="B1021"/>
  <c r="A1022"/>
  <c r="B1022"/>
  <c r="A1023"/>
  <c r="B1023"/>
  <c r="A1024"/>
  <c r="B1024"/>
  <c r="A1025"/>
  <c r="B1025"/>
  <c r="A1026"/>
  <c r="B1026"/>
  <c r="A1027"/>
  <c r="B1027"/>
  <c r="A1028"/>
  <c r="B1028"/>
  <c r="A1029"/>
  <c r="B1029"/>
  <c r="A1030"/>
  <c r="B1030"/>
  <c r="A1031"/>
  <c r="B1031"/>
  <c r="A1032"/>
  <c r="B1032"/>
  <c r="A1033"/>
  <c r="B1033"/>
  <c r="A1034"/>
  <c r="B1034"/>
  <c r="A1035"/>
  <c r="B1035"/>
  <c r="A1036"/>
  <c r="B1036"/>
  <c r="A1037"/>
  <c r="B1037"/>
  <c r="A1038"/>
  <c r="B1038"/>
  <c r="A1039"/>
  <c r="B1039"/>
  <c r="A1040"/>
  <c r="B1040"/>
  <c r="A1041"/>
  <c r="B1041"/>
  <c r="A1042"/>
  <c r="B1042"/>
  <c r="A1043"/>
  <c r="B1043"/>
  <c r="A1044"/>
  <c r="B1044"/>
  <c r="A1045"/>
  <c r="B1045"/>
  <c r="A1046"/>
  <c r="B1046"/>
  <c r="A1047"/>
  <c r="B1047"/>
  <c r="A1048"/>
  <c r="B1048"/>
  <c r="A1049"/>
  <c r="B1049"/>
  <c r="A1050"/>
  <c r="B1050"/>
  <c r="A1051"/>
  <c r="B1051"/>
  <c r="A1052"/>
  <c r="B1052"/>
  <c r="A1053"/>
  <c r="B1053"/>
  <c r="A1054"/>
  <c r="B1054"/>
  <c r="A1055"/>
  <c r="B1055"/>
  <c r="A1056"/>
  <c r="B1056"/>
  <c r="A1057"/>
  <c r="B1057"/>
  <c r="A1058"/>
  <c r="B1058"/>
  <c r="A1059"/>
  <c r="B1059"/>
  <c r="A1060"/>
  <c r="B1060"/>
  <c r="A1061"/>
  <c r="B1061"/>
  <c r="A1062"/>
  <c r="B1062"/>
  <c r="A1063"/>
  <c r="B1063"/>
  <c r="A1064"/>
  <c r="B1064"/>
  <c r="A1065"/>
  <c r="B1065"/>
  <c r="A1066"/>
  <c r="B1066"/>
  <c r="A1067"/>
  <c r="B1067"/>
  <c r="A1068"/>
  <c r="B1068"/>
  <c r="A1069"/>
  <c r="B1069"/>
  <c r="A1070"/>
  <c r="B1070"/>
  <c r="A1071"/>
  <c r="B1071"/>
  <c r="A1072"/>
  <c r="B1072"/>
  <c r="A1073"/>
  <c r="B1073"/>
  <c r="A1074"/>
  <c r="B1074"/>
  <c r="A1075"/>
  <c r="B1075"/>
  <c r="A1076"/>
  <c r="B1076"/>
  <c r="A1077"/>
  <c r="B1077"/>
  <c r="A1078"/>
  <c r="B1078"/>
  <c r="A1079"/>
  <c r="B1079"/>
  <c r="A1080"/>
  <c r="B1080"/>
  <c r="A1081"/>
  <c r="B1081"/>
  <c r="A1082"/>
  <c r="B1082"/>
  <c r="A1083"/>
  <c r="B1083"/>
  <c r="A1084"/>
  <c r="B1084"/>
  <c r="A1085"/>
  <c r="B1085"/>
  <c r="A1086"/>
  <c r="B1086"/>
  <c r="A1087"/>
  <c r="B1087"/>
  <c r="A1088"/>
  <c r="B1088"/>
  <c r="A1089"/>
  <c r="B1089"/>
  <c r="A1090"/>
  <c r="B1090"/>
  <c r="A1091"/>
  <c r="B1091"/>
  <c r="A1092"/>
  <c r="B1092"/>
  <c r="A1093"/>
  <c r="B1093"/>
  <c r="A1094"/>
  <c r="B1094"/>
  <c r="A1095"/>
  <c r="B1095"/>
  <c r="A1096"/>
  <c r="B1096"/>
  <c r="A1097"/>
  <c r="B1097"/>
  <c r="A1098"/>
  <c r="B1098"/>
  <c r="A1099"/>
  <c r="B1099"/>
  <c r="A1100"/>
  <c r="B1100"/>
  <c r="A1101"/>
  <c r="B1101"/>
  <c r="A1102"/>
  <c r="B1102"/>
  <c r="A1103"/>
  <c r="B1103"/>
  <c r="A1104"/>
  <c r="B1104"/>
  <c r="A1105"/>
  <c r="B1105"/>
  <c r="A1106"/>
  <c r="B1106"/>
  <c r="A1107"/>
  <c r="B1107"/>
  <c r="A1108"/>
  <c r="B1108"/>
  <c r="A1109"/>
  <c r="B1109"/>
  <c r="A1110"/>
  <c r="B1110"/>
  <c r="A1111"/>
  <c r="B1111"/>
  <c r="A1112"/>
  <c r="B1112"/>
  <c r="A1113"/>
  <c r="B1113"/>
  <c r="A1114"/>
  <c r="B1114"/>
  <c r="A1115"/>
  <c r="B1115"/>
  <c r="A1116"/>
  <c r="B1116"/>
  <c r="A1117"/>
  <c r="B1117"/>
  <c r="A1118"/>
  <c r="B1118"/>
  <c r="A1119"/>
  <c r="B1119"/>
  <c r="A1120"/>
  <c r="B1120"/>
  <c r="A1121"/>
  <c r="B1121"/>
  <c r="A1122"/>
  <c r="B1122"/>
  <c r="A1123"/>
  <c r="B1123"/>
  <c r="A1124"/>
  <c r="B1124"/>
  <c r="A1125"/>
  <c r="B1125"/>
  <c r="A1126"/>
  <c r="B1126"/>
  <c r="A1127"/>
  <c r="B1127"/>
  <c r="A1128"/>
  <c r="B1128"/>
  <c r="A1129"/>
  <c r="B1129"/>
  <c r="A1130"/>
  <c r="B1130"/>
  <c r="A1131"/>
  <c r="B1131"/>
  <c r="A1132"/>
  <c r="B1132"/>
  <c r="A1133"/>
  <c r="B1133"/>
  <c r="A1134"/>
  <c r="B1134"/>
  <c r="A1135"/>
  <c r="B1135"/>
  <c r="A1136"/>
  <c r="B1136"/>
  <c r="A1137"/>
  <c r="B1137"/>
  <c r="A1138"/>
  <c r="B1138"/>
  <c r="A1139"/>
  <c r="B1139"/>
  <c r="A1140"/>
  <c r="B1140"/>
  <c r="A1141"/>
  <c r="B1141"/>
  <c r="A1142"/>
  <c r="B1142"/>
  <c r="A1143"/>
  <c r="B1143"/>
  <c r="A1144"/>
  <c r="B1144"/>
  <c r="A1145"/>
  <c r="B1145"/>
  <c r="A1146"/>
  <c r="B1146"/>
  <c r="A1147"/>
  <c r="B1147"/>
  <c r="A1148"/>
  <c r="B1148"/>
  <c r="A1149"/>
  <c r="B1149"/>
  <c r="A1150"/>
  <c r="B1150"/>
  <c r="A1151"/>
  <c r="B1151"/>
  <c r="A1152"/>
  <c r="B1152"/>
  <c r="A1153"/>
  <c r="B1153"/>
  <c r="A1154"/>
  <c r="B1154"/>
  <c r="A1155"/>
  <c r="B1155"/>
  <c r="A1156"/>
  <c r="B1156"/>
  <c r="A1157"/>
  <c r="B1157"/>
  <c r="A1158"/>
  <c r="B1158"/>
  <c r="A1159"/>
  <c r="B1159"/>
  <c r="A1160"/>
  <c r="B1160"/>
  <c r="A1161"/>
  <c r="B1161"/>
  <c r="A1162"/>
  <c r="B1162"/>
  <c r="A1163"/>
  <c r="B1163"/>
  <c r="A1164"/>
  <c r="B1164"/>
  <c r="A1165"/>
  <c r="B1165"/>
  <c r="A1166"/>
  <c r="B1166"/>
  <c r="A1167"/>
  <c r="B1167"/>
  <c r="A1168"/>
  <c r="B1168"/>
  <c r="A1169"/>
  <c r="B1169"/>
  <c r="A1170"/>
  <c r="B1170"/>
  <c r="A1171"/>
  <c r="B1171"/>
  <c r="A1172"/>
  <c r="B1172"/>
  <c r="A1173"/>
  <c r="B1173"/>
  <c r="A1174"/>
  <c r="B1174"/>
  <c r="A1175"/>
  <c r="B1175"/>
  <c r="A1176"/>
  <c r="B1176"/>
  <c r="A1177"/>
  <c r="B1177"/>
  <c r="A1178"/>
  <c r="B1178"/>
  <c r="A1179"/>
  <c r="B1179"/>
  <c r="A1180"/>
  <c r="B1180"/>
  <c r="A1181"/>
  <c r="B1181"/>
  <c r="A1182"/>
  <c r="B1182"/>
  <c r="A1183"/>
  <c r="B1183"/>
  <c r="A1184"/>
  <c r="B1184"/>
  <c r="A1185"/>
  <c r="B1185"/>
  <c r="A1186"/>
  <c r="B1186"/>
  <c r="A1187"/>
  <c r="B1187"/>
  <c r="A1188"/>
  <c r="B1188"/>
  <c r="A1189"/>
  <c r="B1189"/>
  <c r="A1190"/>
  <c r="B1190"/>
  <c r="A1191"/>
  <c r="B1191"/>
  <c r="A1192"/>
  <c r="B1192"/>
  <c r="A1193"/>
  <c r="B1193"/>
  <c r="A1194"/>
  <c r="B1194"/>
  <c r="A1195"/>
  <c r="B1195"/>
  <c r="A1196"/>
  <c r="B1196"/>
  <c r="A1197"/>
  <c r="B1197"/>
  <c r="A1198"/>
  <c r="B1198"/>
  <c r="A1199"/>
  <c r="B1199"/>
  <c r="A1200"/>
  <c r="B1200"/>
  <c r="A1201"/>
  <c r="B1201"/>
  <c r="A1202"/>
  <c r="B1202"/>
  <c r="A1203"/>
  <c r="B1203"/>
  <c r="A1204"/>
  <c r="B1204"/>
  <c r="A1205"/>
  <c r="B1205"/>
  <c r="A1206"/>
  <c r="B1206"/>
  <c r="A1207"/>
  <c r="B1207"/>
  <c r="A1208"/>
  <c r="B1208"/>
  <c r="A1209"/>
  <c r="B1209"/>
  <c r="A1210"/>
  <c r="B1210"/>
  <c r="A1211"/>
  <c r="B1211"/>
  <c r="A1212"/>
  <c r="B1212"/>
  <c r="A1213"/>
  <c r="B1213"/>
  <c r="A1214"/>
  <c r="B1214"/>
  <c r="A1215"/>
  <c r="B1215"/>
  <c r="A1216"/>
  <c r="B1216"/>
  <c r="A1217"/>
  <c r="B1217"/>
  <c r="A1218"/>
  <c r="B1218"/>
  <c r="A1219"/>
  <c r="B1219"/>
  <c r="A1220"/>
  <c r="B1220"/>
  <c r="A1221"/>
  <c r="B1221"/>
  <c r="A1222"/>
  <c r="B1222"/>
  <c r="A1223"/>
  <c r="B1223"/>
  <c r="A1224"/>
  <c r="B1224"/>
  <c r="A1225"/>
  <c r="B1225"/>
  <c r="A1226"/>
  <c r="B1226"/>
  <c r="A1227"/>
  <c r="B1227"/>
  <c r="A1228"/>
  <c r="B1228"/>
  <c r="A1229"/>
  <c r="B1229"/>
  <c r="A1230"/>
  <c r="B1230"/>
  <c r="A1231"/>
  <c r="B1231"/>
  <c r="A1232"/>
  <c r="B1232"/>
  <c r="A1233"/>
  <c r="B1233"/>
  <c r="A1234"/>
  <c r="B1234"/>
  <c r="A1235"/>
  <c r="B1235"/>
  <c r="A1236"/>
  <c r="B1236"/>
  <c r="A1237"/>
  <c r="B1237"/>
  <c r="A1238"/>
  <c r="B1238"/>
  <c r="A1239"/>
  <c r="B1239"/>
  <c r="A1240"/>
  <c r="B1240"/>
  <c r="A1241"/>
  <c r="B1241"/>
  <c r="A1242"/>
  <c r="B1242"/>
  <c r="A1243"/>
  <c r="B1243"/>
  <c r="A1244"/>
  <c r="B1244"/>
  <c r="A1245"/>
  <c r="B1245"/>
  <c r="A1246"/>
  <c r="B1246"/>
  <c r="A1247"/>
  <c r="B1247"/>
  <c r="A1248"/>
  <c r="B1248"/>
  <c r="A1249"/>
  <c r="B1249"/>
  <c r="A1250"/>
  <c r="B1250"/>
  <c r="A1251"/>
  <c r="B1251"/>
  <c r="A1252"/>
  <c r="B1252"/>
  <c r="A1253"/>
  <c r="B1253"/>
  <c r="A1254"/>
  <c r="B1254"/>
  <c r="A1255"/>
  <c r="B1255"/>
  <c r="A1256"/>
  <c r="B1256"/>
  <c r="A1257"/>
  <c r="B1257"/>
  <c r="A1258"/>
  <c r="B1258"/>
  <c r="A1259"/>
  <c r="B1259"/>
  <c r="A1260"/>
  <c r="B1260"/>
  <c r="A1261"/>
  <c r="B1261"/>
  <c r="A1262"/>
  <c r="B1262"/>
  <c r="A1263"/>
  <c r="B1263"/>
  <c r="A1264"/>
  <c r="B1264"/>
  <c r="A1265"/>
  <c r="B1265"/>
  <c r="A1266"/>
  <c r="B1266"/>
  <c r="A1267"/>
  <c r="B1267"/>
  <c r="A1268"/>
  <c r="B1268"/>
  <c r="A1269"/>
  <c r="B1269"/>
  <c r="A1270"/>
  <c r="B1270"/>
  <c r="A1271"/>
  <c r="B1271"/>
  <c r="A1272"/>
  <c r="B1272"/>
  <c r="A1273"/>
  <c r="B1273"/>
  <c r="A1274"/>
  <c r="B1274"/>
  <c r="A1275"/>
  <c r="B1275"/>
  <c r="A1276"/>
  <c r="B1276"/>
  <c r="A1277"/>
  <c r="B1277"/>
  <c r="A1278"/>
  <c r="B1278"/>
  <c r="A1279"/>
  <c r="B1279"/>
  <c r="A1280"/>
  <c r="B1280"/>
  <c r="A1281"/>
  <c r="B1281"/>
  <c r="A1282"/>
  <c r="B1282"/>
  <c r="A1283"/>
  <c r="B1283"/>
  <c r="A1284"/>
  <c r="B1284"/>
  <c r="A1285"/>
  <c r="B1285"/>
  <c r="A1286"/>
  <c r="B1286"/>
  <c r="A1287"/>
  <c r="B1287"/>
  <c r="A1288"/>
  <c r="B1288"/>
  <c r="A1289"/>
  <c r="B1289"/>
  <c r="A1290"/>
  <c r="B1290"/>
  <c r="A1291"/>
  <c r="B1291"/>
  <c r="A1292"/>
  <c r="B1292"/>
  <c r="A1293"/>
  <c r="B1293"/>
  <c r="A1294"/>
  <c r="B1294"/>
  <c r="A1295"/>
  <c r="B1295"/>
  <c r="A1296"/>
  <c r="B1296"/>
  <c r="A1297"/>
  <c r="B1297"/>
  <c r="A1298"/>
  <c r="B1298"/>
  <c r="A1299"/>
  <c r="B1299"/>
  <c r="A1300"/>
  <c r="B1300"/>
  <c r="A1301"/>
  <c r="B1301"/>
  <c r="A1302"/>
  <c r="B1302"/>
  <c r="A1303"/>
  <c r="B1303"/>
  <c r="A1304"/>
  <c r="B1304"/>
  <c r="A1305"/>
  <c r="B1305"/>
  <c r="A1306"/>
  <c r="B1306"/>
  <c r="A1307"/>
  <c r="B1307"/>
  <c r="A1308"/>
  <c r="B1308"/>
  <c r="A1309"/>
  <c r="B1309"/>
  <c r="A1310"/>
  <c r="B1310"/>
  <c r="A1311"/>
  <c r="B1311"/>
  <c r="A1312"/>
  <c r="B1312"/>
  <c r="A1313"/>
  <c r="B1313"/>
  <c r="A1314"/>
  <c r="B1314"/>
  <c r="A1315"/>
  <c r="B1315"/>
  <c r="A1316"/>
  <c r="B1316"/>
  <c r="A1317"/>
  <c r="B1317"/>
  <c r="A1318"/>
  <c r="B1318"/>
  <c r="A1319"/>
  <c r="B1319"/>
  <c r="A1320"/>
  <c r="B1320"/>
  <c r="A1321"/>
  <c r="B1321"/>
  <c r="A1322"/>
  <c r="B1322"/>
  <c r="A1323"/>
  <c r="B1323"/>
  <c r="A1324"/>
  <c r="B1324"/>
  <c r="A1325"/>
  <c r="B1325"/>
  <c r="A1326"/>
  <c r="B1326"/>
  <c r="A1327"/>
  <c r="B1327"/>
  <c r="A1328"/>
  <c r="B1328"/>
  <c r="A1329"/>
  <c r="B1329"/>
  <c r="A1330"/>
  <c r="B1330"/>
  <c r="A1331"/>
  <c r="B1331"/>
  <c r="A1332"/>
  <c r="B1332"/>
  <c r="A1333"/>
  <c r="B1333"/>
  <c r="A1334"/>
  <c r="B1334"/>
  <c r="A1335"/>
  <c r="B1335"/>
  <c r="A1336"/>
  <c r="B1336"/>
  <c r="A1337"/>
  <c r="B1337"/>
  <c r="A1338"/>
  <c r="B1338"/>
  <c r="A1339"/>
  <c r="B1339"/>
  <c r="A1340"/>
  <c r="B1340"/>
  <c r="A1341"/>
  <c r="B1341"/>
  <c r="A1342"/>
  <c r="B1342"/>
  <c r="A1343"/>
  <c r="B1343"/>
  <c r="A1344"/>
  <c r="B1344"/>
  <c r="A1345"/>
  <c r="B1345"/>
  <c r="A1346"/>
  <c r="B1346"/>
  <c r="A1347"/>
  <c r="B1347"/>
  <c r="A1348"/>
  <c r="B1348"/>
  <c r="A1349"/>
  <c r="B1349"/>
  <c r="A1350"/>
  <c r="B1350"/>
  <c r="A1351"/>
  <c r="B1351"/>
  <c r="A1352"/>
  <c r="B1352"/>
  <c r="A1353"/>
  <c r="B1353"/>
  <c r="A1354"/>
  <c r="B1354"/>
  <c r="A1355"/>
  <c r="B1355"/>
  <c r="A1356"/>
  <c r="B1356"/>
  <c r="A1357"/>
  <c r="B1357"/>
  <c r="A1358"/>
  <c r="B1358"/>
  <c r="A1359"/>
  <c r="B1359"/>
  <c r="A1360"/>
  <c r="B1360"/>
  <c r="A1361"/>
  <c r="B1361"/>
  <c r="A1362"/>
  <c r="B1362"/>
  <c r="A1363"/>
  <c r="B1363"/>
  <c r="A1364"/>
  <c r="B1364"/>
  <c r="A1365"/>
  <c r="B1365"/>
  <c r="A1366"/>
  <c r="B1366"/>
  <c r="A1367"/>
  <c r="B1367"/>
  <c r="A1368"/>
  <c r="B1368"/>
  <c r="A1369"/>
  <c r="B1369"/>
  <c r="A1370"/>
  <c r="B1370"/>
  <c r="A1371"/>
  <c r="B1371"/>
  <c r="A1372"/>
  <c r="B1372"/>
  <c r="A1373"/>
  <c r="B1373"/>
  <c r="A1374"/>
  <c r="B1374"/>
  <c r="A1375"/>
  <c r="B1375"/>
  <c r="A1376"/>
  <c r="B1376"/>
  <c r="A1377"/>
  <c r="B1377"/>
  <c r="A1378"/>
  <c r="B1378"/>
  <c r="A1379"/>
  <c r="B1379"/>
  <c r="A1380"/>
  <c r="B1380"/>
  <c r="A1381"/>
  <c r="B1381"/>
  <c r="A1382"/>
  <c r="B1382"/>
  <c r="A1383"/>
  <c r="B1383"/>
  <c r="A1384"/>
  <c r="B1384"/>
  <c r="A1385"/>
  <c r="B1385"/>
  <c r="A1386"/>
  <c r="B1386"/>
  <c r="A1387"/>
  <c r="B1387"/>
  <c r="A1388"/>
  <c r="B1388"/>
  <c r="A1389"/>
  <c r="B1389"/>
  <c r="A1390"/>
  <c r="B1390"/>
  <c r="A1391"/>
  <c r="B1391"/>
  <c r="A1392"/>
  <c r="B1392"/>
  <c r="A1393"/>
  <c r="B1393"/>
  <c r="A1394"/>
  <c r="B1394"/>
  <c r="A1395"/>
  <c r="B1395"/>
  <c r="A1396"/>
  <c r="B1396"/>
  <c r="A1397"/>
  <c r="B1397"/>
  <c r="A1398"/>
  <c r="B1398"/>
  <c r="A1399"/>
  <c r="B1399"/>
  <c r="A1400"/>
  <c r="B1400"/>
  <c r="B701"/>
  <c r="A701"/>
  <c r="B2" l="1"/>
  <c r="B3" l="1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C1" l="1"/>
  <c r="B1"/>
  <c r="A1"/>
  <c r="R325" i="16" l="1"/>
  <c r="H325"/>
  <c r="M308"/>
  <c r="C308"/>
  <c r="J325"/>
  <c r="E308"/>
  <c r="O325"/>
  <c r="E325"/>
  <c r="T308"/>
  <c r="J308"/>
  <c r="M325"/>
  <c r="C325"/>
  <c r="R308"/>
  <c r="H308"/>
  <c r="T325"/>
  <c r="O308"/>
  <c r="T291" i="26"/>
  <c r="J291"/>
  <c r="R274"/>
  <c r="H274"/>
  <c r="M257"/>
  <c r="C257"/>
  <c r="T240"/>
  <c r="J240"/>
  <c r="O223"/>
  <c r="E223"/>
  <c r="M206"/>
  <c r="C206"/>
  <c r="T189"/>
  <c r="J189"/>
  <c r="T172"/>
  <c r="J172"/>
  <c r="M155"/>
  <c r="C155"/>
  <c r="R138" i="22"/>
  <c r="H138"/>
  <c r="M121"/>
  <c r="C121"/>
  <c r="R291" i="26"/>
  <c r="H291"/>
  <c r="O274"/>
  <c r="E274"/>
  <c r="T257"/>
  <c r="J257"/>
  <c r="R240"/>
  <c r="H240"/>
  <c r="M223"/>
  <c r="C223"/>
  <c r="T206"/>
  <c r="J206"/>
  <c r="R189"/>
  <c r="H189"/>
  <c r="R172"/>
  <c r="H172"/>
  <c r="T155"/>
  <c r="J155"/>
  <c r="O138" i="22"/>
  <c r="E138"/>
  <c r="T121"/>
  <c r="J121"/>
  <c r="O291" i="26"/>
  <c r="E291"/>
  <c r="M274"/>
  <c r="C274"/>
  <c r="R257"/>
  <c r="H257"/>
  <c r="O240"/>
  <c r="E240"/>
  <c r="T223"/>
  <c r="J223"/>
  <c r="R206"/>
  <c r="H206"/>
  <c r="O189"/>
  <c r="E189"/>
  <c r="O172"/>
  <c r="E172"/>
  <c r="R155"/>
  <c r="H155"/>
  <c r="M138" i="22"/>
  <c r="C138"/>
  <c r="R121"/>
  <c r="H121"/>
  <c r="M291" i="26"/>
  <c r="J274"/>
  <c r="E257"/>
  <c r="C240"/>
  <c r="E206"/>
  <c r="C172"/>
  <c r="O155"/>
  <c r="E121" i="22"/>
  <c r="M104"/>
  <c r="C104"/>
  <c r="T87"/>
  <c r="J87"/>
  <c r="O70"/>
  <c r="E70"/>
  <c r="M53"/>
  <c r="C53"/>
  <c r="T291"/>
  <c r="J291"/>
  <c r="M274"/>
  <c r="C274"/>
  <c r="T257"/>
  <c r="J257"/>
  <c r="R240"/>
  <c r="H240"/>
  <c r="O223"/>
  <c r="E223"/>
  <c r="T206"/>
  <c r="J206"/>
  <c r="M189"/>
  <c r="C189"/>
  <c r="T172"/>
  <c r="J172"/>
  <c r="R155"/>
  <c r="H155"/>
  <c r="C291" i="26"/>
  <c r="M189"/>
  <c r="E155"/>
  <c r="T138" i="22"/>
  <c r="T104"/>
  <c r="J104"/>
  <c r="R87"/>
  <c r="H87"/>
  <c r="M70"/>
  <c r="C70"/>
  <c r="T53"/>
  <c r="J53"/>
  <c r="R291"/>
  <c r="H291"/>
  <c r="T274"/>
  <c r="J274"/>
  <c r="R257"/>
  <c r="H257"/>
  <c r="O240"/>
  <c r="E240"/>
  <c r="M223"/>
  <c r="C223"/>
  <c r="R206"/>
  <c r="H206"/>
  <c r="T189"/>
  <c r="R223" i="26"/>
  <c r="C189"/>
  <c r="J138" i="22"/>
  <c r="R104"/>
  <c r="H104"/>
  <c r="O87"/>
  <c r="E87"/>
  <c r="T70"/>
  <c r="J70"/>
  <c r="R53"/>
  <c r="H53"/>
  <c r="O291"/>
  <c r="E291"/>
  <c r="R274"/>
  <c r="H274"/>
  <c r="O257"/>
  <c r="E257"/>
  <c r="M240"/>
  <c r="C240"/>
  <c r="T223"/>
  <c r="J223"/>
  <c r="O206"/>
  <c r="E206"/>
  <c r="R189"/>
  <c r="H189"/>
  <c r="O172"/>
  <c r="E172"/>
  <c r="M155"/>
  <c r="C155"/>
  <c r="O206" i="26"/>
  <c r="C87" i="22"/>
  <c r="R70"/>
  <c r="M291"/>
  <c r="M257"/>
  <c r="J189"/>
  <c r="H172"/>
  <c r="E155"/>
  <c r="R291" i="20"/>
  <c r="H291"/>
  <c r="O274"/>
  <c r="E274"/>
  <c r="M257"/>
  <c r="C257"/>
  <c r="T240"/>
  <c r="J240"/>
  <c r="R223"/>
  <c r="H223"/>
  <c r="T206"/>
  <c r="J206"/>
  <c r="R189"/>
  <c r="H189"/>
  <c r="O172"/>
  <c r="E172"/>
  <c r="M155"/>
  <c r="C155"/>
  <c r="T138"/>
  <c r="J138"/>
  <c r="R121"/>
  <c r="H121"/>
  <c r="M104"/>
  <c r="C104"/>
  <c r="R87"/>
  <c r="H87"/>
  <c r="O70"/>
  <c r="E70"/>
  <c r="M291" i="21"/>
  <c r="C291"/>
  <c r="R274"/>
  <c r="H274"/>
  <c r="T257"/>
  <c r="J257"/>
  <c r="R291" i="19"/>
  <c r="H291"/>
  <c r="O274"/>
  <c r="E274"/>
  <c r="M257"/>
  <c r="C257"/>
  <c r="T240"/>
  <c r="J240"/>
  <c r="R223"/>
  <c r="H223"/>
  <c r="R206"/>
  <c r="H206"/>
  <c r="R189"/>
  <c r="H189"/>
  <c r="T274" i="26"/>
  <c r="M240"/>
  <c r="O121" i="22"/>
  <c r="O104"/>
  <c r="H70"/>
  <c r="C291"/>
  <c r="C257"/>
  <c r="T240"/>
  <c r="R223"/>
  <c r="E189"/>
  <c r="C172"/>
  <c r="T155"/>
  <c r="O291" i="20"/>
  <c r="E291"/>
  <c r="M274"/>
  <c r="C274"/>
  <c r="T257"/>
  <c r="J257"/>
  <c r="R240"/>
  <c r="H240"/>
  <c r="O223"/>
  <c r="E223"/>
  <c r="R206"/>
  <c r="H206"/>
  <c r="O189"/>
  <c r="E189"/>
  <c r="M172"/>
  <c r="C172"/>
  <c r="T155"/>
  <c r="J155"/>
  <c r="R138"/>
  <c r="H138"/>
  <c r="O121"/>
  <c r="E121"/>
  <c r="T104"/>
  <c r="J104"/>
  <c r="O87"/>
  <c r="E87"/>
  <c r="M70"/>
  <c r="C70"/>
  <c r="T291" i="21"/>
  <c r="J291"/>
  <c r="O274"/>
  <c r="E274"/>
  <c r="R257"/>
  <c r="H257"/>
  <c r="O291" i="19"/>
  <c r="E291"/>
  <c r="M274"/>
  <c r="C274"/>
  <c r="T257"/>
  <c r="J257"/>
  <c r="R240"/>
  <c r="H240"/>
  <c r="O223"/>
  <c r="M172" i="26"/>
  <c r="E104" i="22"/>
  <c r="O53"/>
  <c r="O274"/>
  <c r="J240"/>
  <c r="H223"/>
  <c r="M206"/>
  <c r="R172"/>
  <c r="O155"/>
  <c r="M291" i="20"/>
  <c r="C291"/>
  <c r="T274"/>
  <c r="J274"/>
  <c r="R257"/>
  <c r="H257"/>
  <c r="O240"/>
  <c r="E240"/>
  <c r="M223"/>
  <c r="C223"/>
  <c r="O206"/>
  <c r="E206"/>
  <c r="M189"/>
  <c r="C189"/>
  <c r="T172"/>
  <c r="J172"/>
  <c r="R155"/>
  <c r="H155"/>
  <c r="O138"/>
  <c r="E138"/>
  <c r="M121"/>
  <c r="C121"/>
  <c r="R104"/>
  <c r="H104"/>
  <c r="M87"/>
  <c r="C87"/>
  <c r="T70"/>
  <c r="J70"/>
  <c r="R291" i="21"/>
  <c r="H291"/>
  <c r="M274"/>
  <c r="C274"/>
  <c r="O257"/>
  <c r="E257"/>
  <c r="M291" i="19"/>
  <c r="C291"/>
  <c r="T274"/>
  <c r="J274"/>
  <c r="R257"/>
  <c r="H257"/>
  <c r="O240"/>
  <c r="E240"/>
  <c r="M223"/>
  <c r="C223"/>
  <c r="M206"/>
  <c r="C206"/>
  <c r="M189"/>
  <c r="H223" i="26"/>
  <c r="E274" i="22"/>
  <c r="R274" i="20"/>
  <c r="M240"/>
  <c r="R172"/>
  <c r="M138"/>
  <c r="E104"/>
  <c r="T87"/>
  <c r="O291" i="21"/>
  <c r="J291" i="19"/>
  <c r="E257"/>
  <c r="E223"/>
  <c r="E206"/>
  <c r="E189"/>
  <c r="O172"/>
  <c r="E172"/>
  <c r="O155"/>
  <c r="E155"/>
  <c r="M138"/>
  <c r="C138"/>
  <c r="T121"/>
  <c r="J121"/>
  <c r="R138" i="18"/>
  <c r="H138"/>
  <c r="O121"/>
  <c r="E121"/>
  <c r="M291"/>
  <c r="C291"/>
  <c r="T274"/>
  <c r="J274"/>
  <c r="R257"/>
  <c r="H257"/>
  <c r="O240"/>
  <c r="E240"/>
  <c r="M223"/>
  <c r="C223"/>
  <c r="M206"/>
  <c r="C206"/>
  <c r="O189"/>
  <c r="E189"/>
  <c r="O172"/>
  <c r="E172"/>
  <c r="T155"/>
  <c r="J155"/>
  <c r="W291" i="17"/>
  <c r="M291"/>
  <c r="T274"/>
  <c r="J274"/>
  <c r="R257"/>
  <c r="H257"/>
  <c r="Y240"/>
  <c r="O240"/>
  <c r="W223"/>
  <c r="M223"/>
  <c r="W206"/>
  <c r="M206"/>
  <c r="R189"/>
  <c r="H189"/>
  <c r="W172"/>
  <c r="M172"/>
  <c r="M87" i="22"/>
  <c r="E53"/>
  <c r="H274" i="20"/>
  <c r="C240"/>
  <c r="T223"/>
  <c r="M206"/>
  <c r="H172"/>
  <c r="C138"/>
  <c r="T121"/>
  <c r="J87"/>
  <c r="E291" i="21"/>
  <c r="T274"/>
  <c r="R274" i="19"/>
  <c r="M240"/>
  <c r="T206"/>
  <c r="T189"/>
  <c r="C189"/>
  <c r="M172"/>
  <c r="C172"/>
  <c r="M155"/>
  <c r="C155"/>
  <c r="T138"/>
  <c r="J138"/>
  <c r="R121"/>
  <c r="H121"/>
  <c r="O138" i="18"/>
  <c r="E138"/>
  <c r="M121"/>
  <c r="C121"/>
  <c r="T291"/>
  <c r="J291"/>
  <c r="R274"/>
  <c r="H274"/>
  <c r="O257"/>
  <c r="E257"/>
  <c r="M240"/>
  <c r="C240"/>
  <c r="T223"/>
  <c r="J223"/>
  <c r="T206"/>
  <c r="J206"/>
  <c r="M189"/>
  <c r="C189"/>
  <c r="M172"/>
  <c r="C172"/>
  <c r="R155"/>
  <c r="H155"/>
  <c r="T291" i="17"/>
  <c r="J291"/>
  <c r="R274"/>
  <c r="H274"/>
  <c r="Y257"/>
  <c r="O257"/>
  <c r="W240"/>
  <c r="M240"/>
  <c r="T223"/>
  <c r="J223"/>
  <c r="T206"/>
  <c r="J206"/>
  <c r="Y189"/>
  <c r="O189"/>
  <c r="T172"/>
  <c r="J172"/>
  <c r="C206" i="22"/>
  <c r="M172"/>
  <c r="J155"/>
  <c r="T291" i="20"/>
  <c r="O257"/>
  <c r="J223"/>
  <c r="C206"/>
  <c r="T189"/>
  <c r="O155"/>
  <c r="J121"/>
  <c r="R70"/>
  <c r="J274" i="21"/>
  <c r="M257"/>
  <c r="H274" i="19"/>
  <c r="C240"/>
  <c r="T223"/>
  <c r="O206"/>
  <c r="O189"/>
  <c r="T172"/>
  <c r="J172"/>
  <c r="T155"/>
  <c r="J155"/>
  <c r="R138"/>
  <c r="H138"/>
  <c r="O121"/>
  <c r="E121"/>
  <c r="M138" i="18"/>
  <c r="C138"/>
  <c r="T121"/>
  <c r="J121"/>
  <c r="R291"/>
  <c r="H291"/>
  <c r="O274"/>
  <c r="E274"/>
  <c r="M257"/>
  <c r="C257"/>
  <c r="T240"/>
  <c r="J240"/>
  <c r="R223"/>
  <c r="H223"/>
  <c r="R206"/>
  <c r="H206"/>
  <c r="T189"/>
  <c r="J189"/>
  <c r="T172"/>
  <c r="J172"/>
  <c r="O155"/>
  <c r="E155"/>
  <c r="R291" i="17"/>
  <c r="H291"/>
  <c r="Y274"/>
  <c r="O274"/>
  <c r="W257"/>
  <c r="M257"/>
  <c r="T240"/>
  <c r="J240"/>
  <c r="R223"/>
  <c r="H223"/>
  <c r="R206"/>
  <c r="H206"/>
  <c r="W189"/>
  <c r="M189"/>
  <c r="R172"/>
  <c r="H172"/>
  <c r="C257" i="21"/>
  <c r="O257" i="19"/>
  <c r="J206"/>
  <c r="R155"/>
  <c r="M121"/>
  <c r="H121" i="18"/>
  <c r="C274"/>
  <c r="T257"/>
  <c r="O223"/>
  <c r="R189"/>
  <c r="H172"/>
  <c r="W274" i="17"/>
  <c r="R240"/>
  <c r="Y206"/>
  <c r="O172"/>
  <c r="R155"/>
  <c r="H155"/>
  <c r="T291" i="15"/>
  <c r="J291"/>
  <c r="R274"/>
  <c r="H274"/>
  <c r="O257"/>
  <c r="E257"/>
  <c r="M240"/>
  <c r="C240"/>
  <c r="T223"/>
  <c r="J223"/>
  <c r="M206"/>
  <c r="C206"/>
  <c r="T189"/>
  <c r="J189"/>
  <c r="R172"/>
  <c r="H172"/>
  <c r="O155"/>
  <c r="E155"/>
  <c r="M291" i="13"/>
  <c r="C291"/>
  <c r="T274"/>
  <c r="J274"/>
  <c r="R257"/>
  <c r="H257"/>
  <c r="O240"/>
  <c r="E240"/>
  <c r="M223"/>
  <c r="C223"/>
  <c r="T206"/>
  <c r="J206"/>
  <c r="O189"/>
  <c r="E189"/>
  <c r="T172"/>
  <c r="J172"/>
  <c r="E257" i="20"/>
  <c r="E155"/>
  <c r="T291" i="19"/>
  <c r="J189"/>
  <c r="H155"/>
  <c r="C121"/>
  <c r="T138" i="18"/>
  <c r="O291"/>
  <c r="J257"/>
  <c r="E223"/>
  <c r="H189"/>
  <c r="M155"/>
  <c r="M274" i="17"/>
  <c r="H240"/>
  <c r="Y223"/>
  <c r="O206"/>
  <c r="Y155"/>
  <c r="O155"/>
  <c r="R291" i="15"/>
  <c r="H291"/>
  <c r="O274"/>
  <c r="E274"/>
  <c r="M257"/>
  <c r="C257"/>
  <c r="T240"/>
  <c r="J240"/>
  <c r="R223"/>
  <c r="H223"/>
  <c r="T206"/>
  <c r="J206"/>
  <c r="R189"/>
  <c r="H189"/>
  <c r="O172"/>
  <c r="E172"/>
  <c r="M155"/>
  <c r="C155"/>
  <c r="T291" i="13"/>
  <c r="J291"/>
  <c r="R274"/>
  <c r="H274"/>
  <c r="O257"/>
  <c r="E257"/>
  <c r="M240"/>
  <c r="C240"/>
  <c r="T223"/>
  <c r="J223"/>
  <c r="R206"/>
  <c r="H206"/>
  <c r="M189"/>
  <c r="C189"/>
  <c r="R172"/>
  <c r="H172"/>
  <c r="O189" i="22"/>
  <c r="J223" i="19"/>
  <c r="E138"/>
  <c r="H240" i="18"/>
  <c r="R172"/>
  <c r="O291" i="17"/>
  <c r="O257" i="26"/>
  <c r="J291" i="20"/>
  <c r="J189"/>
  <c r="O104"/>
  <c r="H70"/>
  <c r="R172" i="19"/>
  <c r="O138"/>
  <c r="J138" i="18"/>
  <c r="E291"/>
  <c r="R240"/>
  <c r="O206"/>
  <c r="C155"/>
  <c r="Y291" i="17"/>
  <c r="T257"/>
  <c r="O223"/>
  <c r="T189"/>
  <c r="W155"/>
  <c r="M155"/>
  <c r="O291" i="15"/>
  <c r="E291"/>
  <c r="M274"/>
  <c r="C274"/>
  <c r="T257"/>
  <c r="J257"/>
  <c r="R240"/>
  <c r="H240"/>
  <c r="O223"/>
  <c r="E223"/>
  <c r="R206"/>
  <c r="H206"/>
  <c r="O189"/>
  <c r="E189"/>
  <c r="M172"/>
  <c r="C172"/>
  <c r="T155"/>
  <c r="J155"/>
  <c r="R291" i="13"/>
  <c r="H291"/>
  <c r="O274"/>
  <c r="E274"/>
  <c r="M257"/>
  <c r="C257"/>
  <c r="T240"/>
  <c r="J240"/>
  <c r="R223"/>
  <c r="H223"/>
  <c r="O206"/>
  <c r="E206"/>
  <c r="T189"/>
  <c r="J189"/>
  <c r="O172"/>
  <c r="E172"/>
  <c r="H172" i="19"/>
  <c r="R121" i="18"/>
  <c r="M274"/>
  <c r="E206"/>
  <c r="J257" i="17"/>
  <c r="M291" i="15"/>
  <c r="H257"/>
  <c r="C223"/>
  <c r="M189"/>
  <c r="H155"/>
  <c r="C274" i="13"/>
  <c r="T257"/>
  <c r="O223"/>
  <c r="H189"/>
  <c r="Y172" i="17"/>
  <c r="E206" i="15"/>
  <c r="H240" i="13"/>
  <c r="J189" i="17"/>
  <c r="C291" i="15"/>
  <c r="T274"/>
  <c r="O240"/>
  <c r="C189"/>
  <c r="T172"/>
  <c r="O291" i="13"/>
  <c r="J257"/>
  <c r="E223"/>
  <c r="M172"/>
  <c r="J155" i="17"/>
  <c r="M223" i="15"/>
  <c r="R155"/>
  <c r="C206" i="13"/>
  <c r="T155" i="17"/>
  <c r="J274" i="15"/>
  <c r="E240"/>
  <c r="O206"/>
  <c r="J172"/>
  <c r="E291" i="13"/>
  <c r="R240"/>
  <c r="M206"/>
  <c r="C172"/>
  <c r="R257" i="15"/>
  <c r="M274" i="13"/>
  <c r="R189"/>
  <c r="T74" i="23"/>
  <c r="T42"/>
  <c r="T10"/>
  <c r="O58"/>
  <c r="J74"/>
  <c r="J42"/>
  <c r="H58"/>
  <c r="R74"/>
  <c r="R42"/>
  <c r="R10"/>
  <c r="M58"/>
  <c r="T78"/>
  <c r="T46"/>
  <c r="T14"/>
  <c r="O62"/>
  <c r="R78"/>
  <c r="R46"/>
  <c r="R14"/>
  <c r="M62"/>
  <c r="H78"/>
  <c r="H46"/>
  <c r="J62"/>
  <c r="T121" i="26"/>
  <c r="T87"/>
  <c r="T53"/>
  <c r="T19"/>
  <c r="R121"/>
  <c r="R87"/>
  <c r="R53"/>
  <c r="R19"/>
  <c r="O121"/>
  <c r="O87"/>
  <c r="O53"/>
  <c r="O19"/>
  <c r="M121"/>
  <c r="M87"/>
  <c r="M53"/>
  <c r="M19"/>
  <c r="T66" i="23"/>
  <c r="T34"/>
  <c r="T2"/>
  <c r="O50"/>
  <c r="J66"/>
  <c r="H50"/>
  <c r="R66"/>
  <c r="R34"/>
  <c r="R2"/>
  <c r="M50"/>
  <c r="T70"/>
  <c r="T38"/>
  <c r="T6"/>
  <c r="O54"/>
  <c r="R70"/>
  <c r="R38"/>
  <c r="R6"/>
  <c r="M54"/>
  <c r="H70"/>
  <c r="H38"/>
  <c r="J54"/>
  <c r="J121" i="26"/>
  <c r="J87"/>
  <c r="J53"/>
  <c r="J19"/>
  <c r="H121"/>
  <c r="H87"/>
  <c r="H53"/>
  <c r="H19"/>
  <c r="E121"/>
  <c r="E87"/>
  <c r="E53"/>
  <c r="E19"/>
  <c r="C121"/>
  <c r="C87"/>
  <c r="C53"/>
  <c r="C19"/>
  <c r="T58" i="23"/>
  <c r="T26"/>
  <c r="O74"/>
  <c r="O42"/>
  <c r="J58"/>
  <c r="H74"/>
  <c r="H42"/>
  <c r="R58"/>
  <c r="R26"/>
  <c r="M74"/>
  <c r="M42"/>
  <c r="T62"/>
  <c r="T30"/>
  <c r="O78"/>
  <c r="O46"/>
  <c r="R62"/>
  <c r="R30"/>
  <c r="M78"/>
  <c r="M46"/>
  <c r="H62"/>
  <c r="J78"/>
  <c r="J46"/>
  <c r="T138" i="26"/>
  <c r="T104"/>
  <c r="T70"/>
  <c r="T36"/>
  <c r="T2"/>
  <c r="R138"/>
  <c r="R104"/>
  <c r="R70"/>
  <c r="R36"/>
  <c r="R2"/>
  <c r="O138"/>
  <c r="O104"/>
  <c r="O70"/>
  <c r="O36"/>
  <c r="O2"/>
  <c r="M138"/>
  <c r="M104"/>
  <c r="M70"/>
  <c r="M36"/>
  <c r="M2"/>
  <c r="T50" i="23"/>
  <c r="T18"/>
  <c r="O66"/>
  <c r="O34"/>
  <c r="J50"/>
  <c r="H66"/>
  <c r="H34"/>
  <c r="R50"/>
  <c r="R18"/>
  <c r="M66"/>
  <c r="M34"/>
  <c r="T54"/>
  <c r="T22"/>
  <c r="O70"/>
  <c r="O38"/>
  <c r="R54"/>
  <c r="R22"/>
  <c r="M70"/>
  <c r="M38"/>
  <c r="H54"/>
  <c r="J70"/>
  <c r="J38"/>
  <c r="J138" i="26"/>
  <c r="J104"/>
  <c r="J70"/>
  <c r="J36"/>
  <c r="J2"/>
  <c r="H138"/>
  <c r="H104"/>
  <c r="H70"/>
  <c r="H36"/>
  <c r="H2"/>
  <c r="E138"/>
  <c r="E104"/>
  <c r="E70"/>
  <c r="E36"/>
  <c r="E2"/>
  <c r="C138"/>
  <c r="C104"/>
  <c r="C70"/>
  <c r="C36"/>
  <c r="C2"/>
  <c r="M26" i="23"/>
  <c r="M18"/>
  <c r="M10"/>
  <c r="M2"/>
  <c r="H26"/>
  <c r="H18"/>
  <c r="H10"/>
  <c r="H2"/>
  <c r="M30"/>
  <c r="M22"/>
  <c r="M14"/>
  <c r="M6"/>
  <c r="H30"/>
  <c r="H22"/>
  <c r="H14"/>
  <c r="H6"/>
  <c r="J19" i="17"/>
  <c r="T36" i="22"/>
  <c r="J36"/>
  <c r="T19"/>
  <c r="J19"/>
  <c r="T2"/>
  <c r="J2"/>
  <c r="C2" i="21"/>
  <c r="R36" i="22"/>
  <c r="H36"/>
  <c r="R19"/>
  <c r="H19"/>
  <c r="R2"/>
  <c r="H2"/>
  <c r="E78" i="23"/>
  <c r="E74"/>
  <c r="E70"/>
  <c r="E66"/>
  <c r="E62"/>
  <c r="E58"/>
  <c r="E54"/>
  <c r="E50"/>
  <c r="E46"/>
  <c r="O36" i="22"/>
  <c r="E36"/>
  <c r="O19"/>
  <c r="E19"/>
  <c r="O2"/>
  <c r="E2"/>
  <c r="C78" i="23"/>
  <c r="C74"/>
  <c r="C70"/>
  <c r="C66"/>
  <c r="C62"/>
  <c r="C58"/>
  <c r="C54"/>
  <c r="C50"/>
  <c r="C46"/>
  <c r="C42"/>
  <c r="C38"/>
  <c r="C34"/>
  <c r="C30"/>
  <c r="C26"/>
  <c r="C22"/>
  <c r="C18"/>
  <c r="C14"/>
  <c r="C10"/>
  <c r="C6"/>
  <c r="C2"/>
  <c r="M36" i="22"/>
  <c r="C36"/>
  <c r="M19"/>
  <c r="C19"/>
  <c r="M2"/>
  <c r="C2"/>
  <c r="O240" i="21"/>
  <c r="E240"/>
  <c r="O223"/>
  <c r="E223"/>
  <c r="O206"/>
  <c r="E206"/>
  <c r="E189"/>
  <c r="O172"/>
  <c r="E172"/>
  <c r="O155"/>
  <c r="E155"/>
  <c r="O138"/>
  <c r="E138"/>
  <c r="R121"/>
  <c r="H121"/>
  <c r="R104"/>
  <c r="H104"/>
  <c r="R87"/>
  <c r="H87"/>
  <c r="R70"/>
  <c r="H70"/>
  <c r="R53"/>
  <c r="H53"/>
  <c r="H19"/>
  <c r="R2"/>
  <c r="M240"/>
  <c r="C240"/>
  <c r="M223"/>
  <c r="C223"/>
  <c r="M206"/>
  <c r="C206"/>
  <c r="M189"/>
  <c r="C189"/>
  <c r="M172"/>
  <c r="C172"/>
  <c r="M155"/>
  <c r="C155"/>
  <c r="M138"/>
  <c r="C138"/>
  <c r="O121"/>
  <c r="E121"/>
  <c r="O104"/>
  <c r="E104"/>
  <c r="O87"/>
  <c r="E87"/>
  <c r="O70"/>
  <c r="E70"/>
  <c r="O53"/>
  <c r="O19"/>
  <c r="E19"/>
  <c r="E2"/>
  <c r="R240"/>
  <c r="H240"/>
  <c r="R223"/>
  <c r="H223"/>
  <c r="R206"/>
  <c r="H206"/>
  <c r="R189"/>
  <c r="H189"/>
  <c r="R172"/>
  <c r="H172"/>
  <c r="H155"/>
  <c r="R138"/>
  <c r="H138"/>
  <c r="J121"/>
  <c r="T104"/>
  <c r="T87"/>
  <c r="T70"/>
  <c r="J53"/>
  <c r="T2"/>
  <c r="T240"/>
  <c r="J240"/>
  <c r="T223"/>
  <c r="J223"/>
  <c r="T206"/>
  <c r="J206"/>
  <c r="T189"/>
  <c r="J189"/>
  <c r="T172"/>
  <c r="J172"/>
  <c r="T155"/>
  <c r="J155"/>
  <c r="T138"/>
  <c r="J138"/>
  <c r="M121"/>
  <c r="C121"/>
  <c r="M104"/>
  <c r="C104"/>
  <c r="M87"/>
  <c r="C87"/>
  <c r="M70"/>
  <c r="C70"/>
  <c r="M53"/>
  <c r="M19"/>
  <c r="C19"/>
  <c r="R155"/>
  <c r="T121"/>
  <c r="J104"/>
  <c r="J87"/>
  <c r="J70"/>
  <c r="T53"/>
  <c r="J19"/>
  <c r="E36"/>
  <c r="M2"/>
  <c r="J36"/>
  <c r="H36"/>
  <c r="O2"/>
  <c r="M36"/>
  <c r="J2"/>
  <c r="H2"/>
  <c r="O36"/>
  <c r="C36"/>
  <c r="R19"/>
  <c r="E53"/>
  <c r="C53"/>
  <c r="T19"/>
  <c r="R36"/>
  <c r="T36"/>
  <c r="T53" i="20"/>
  <c r="T19"/>
  <c r="T87" i="19"/>
  <c r="T53"/>
  <c r="T19"/>
  <c r="R53" i="20"/>
  <c r="E19"/>
  <c r="E87" i="19"/>
  <c r="M36"/>
  <c r="H36" i="20"/>
  <c r="O70" i="19"/>
  <c r="C19"/>
  <c r="M87" i="18"/>
  <c r="M53"/>
  <c r="M19"/>
  <c r="O53" i="20"/>
  <c r="E2"/>
  <c r="C104" i="19"/>
  <c r="H36"/>
  <c r="H104" i="18"/>
  <c r="J53" i="20"/>
  <c r="J19"/>
  <c r="J87" i="19"/>
  <c r="J53"/>
  <c r="J19"/>
  <c r="E53" i="20"/>
  <c r="M2"/>
  <c r="M70" i="19"/>
  <c r="R19"/>
  <c r="M19" i="20"/>
  <c r="O53" i="19"/>
  <c r="E2"/>
  <c r="C87" i="18"/>
  <c r="C53"/>
  <c r="C19"/>
  <c r="R36" i="20"/>
  <c r="C87" i="19"/>
  <c r="M19"/>
  <c r="T36" i="20"/>
  <c r="T2"/>
  <c r="T104" i="19"/>
  <c r="T70"/>
  <c r="T36"/>
  <c r="T2"/>
  <c r="M36" i="20"/>
  <c r="M104" i="19"/>
  <c r="R53"/>
  <c r="E19"/>
  <c r="O2" i="20"/>
  <c r="H104" i="19"/>
  <c r="R36"/>
  <c r="M104" i="18"/>
  <c r="M70"/>
  <c r="M36"/>
  <c r="M2"/>
  <c r="C36" i="20"/>
  <c r="E70" i="19"/>
  <c r="O2"/>
  <c r="H87" i="18"/>
  <c r="J36" i="20"/>
  <c r="J2"/>
  <c r="J104" i="19"/>
  <c r="J70"/>
  <c r="J36"/>
  <c r="J2"/>
  <c r="R19" i="20"/>
  <c r="R87" i="19"/>
  <c r="E53"/>
  <c r="M2"/>
  <c r="H53" i="20"/>
  <c r="M87" i="19"/>
  <c r="C36"/>
  <c r="C104" i="18"/>
  <c r="C70"/>
  <c r="C36"/>
  <c r="C2"/>
  <c r="C19" i="20"/>
  <c r="R104" i="19"/>
  <c r="H53"/>
  <c r="R104" i="18"/>
  <c r="R87"/>
  <c r="H53"/>
  <c r="H19"/>
  <c r="H121" i="17"/>
  <c r="H87"/>
  <c r="H53"/>
  <c r="H19"/>
  <c r="H291" i="16"/>
  <c r="H257"/>
  <c r="H223"/>
  <c r="H189"/>
  <c r="H155"/>
  <c r="H121"/>
  <c r="H87"/>
  <c r="H53"/>
  <c r="H19"/>
  <c r="T70" i="17"/>
  <c r="T206" i="16"/>
  <c r="T104"/>
  <c r="O36" i="20"/>
  <c r="H19" i="19"/>
  <c r="O87" i="18"/>
  <c r="O19"/>
  <c r="O104" i="17"/>
  <c r="C70"/>
  <c r="C274" i="16"/>
  <c r="J223"/>
  <c r="O172"/>
  <c r="C138"/>
  <c r="J87"/>
  <c r="O36"/>
  <c r="C2"/>
  <c r="C2" i="20"/>
  <c r="O87" i="19"/>
  <c r="E70" i="18"/>
  <c r="E2"/>
  <c r="J138" i="17"/>
  <c r="O87"/>
  <c r="C53"/>
  <c r="J2"/>
  <c r="O291" i="16"/>
  <c r="C257"/>
  <c r="J206"/>
  <c r="O155"/>
  <c r="C121"/>
  <c r="J70"/>
  <c r="O19"/>
  <c r="C53" i="20"/>
  <c r="O19" i="19"/>
  <c r="R70" i="18"/>
  <c r="R36"/>
  <c r="R2"/>
  <c r="R138" i="17"/>
  <c r="R104"/>
  <c r="R70"/>
  <c r="R36"/>
  <c r="R2"/>
  <c r="R274" i="16"/>
  <c r="R240"/>
  <c r="R206"/>
  <c r="R172"/>
  <c r="R138"/>
  <c r="R104"/>
  <c r="R70"/>
  <c r="R36"/>
  <c r="R2"/>
  <c r="T138" i="17"/>
  <c r="T36"/>
  <c r="M291" i="16"/>
  <c r="M189"/>
  <c r="M87"/>
  <c r="R2" i="20"/>
  <c r="O104" i="19"/>
  <c r="O70" i="18"/>
  <c r="O2"/>
  <c r="O138" i="17"/>
  <c r="C104"/>
  <c r="J53"/>
  <c r="O2"/>
  <c r="O9" s="1"/>
  <c r="J257" i="16"/>
  <c r="O206"/>
  <c r="C172"/>
  <c r="J121"/>
  <c r="O70"/>
  <c r="C36"/>
  <c r="C70" i="19"/>
  <c r="E53" i="18"/>
  <c r="O121" i="17"/>
  <c r="C87"/>
  <c r="J36"/>
  <c r="C291" i="16"/>
  <c r="J240"/>
  <c r="O189"/>
  <c r="C155"/>
  <c r="J104"/>
  <c r="O53"/>
  <c r="C19"/>
  <c r="H19" i="20"/>
  <c r="C2" i="19"/>
  <c r="H70" i="18"/>
  <c r="H36"/>
  <c r="H2"/>
  <c r="H138" i="17"/>
  <c r="H104"/>
  <c r="H70"/>
  <c r="H36"/>
  <c r="H2"/>
  <c r="H274" i="16"/>
  <c r="H240"/>
  <c r="H206"/>
  <c r="H172"/>
  <c r="H138"/>
  <c r="H104"/>
  <c r="H70"/>
  <c r="H36"/>
  <c r="H2"/>
  <c r="M121" i="17"/>
  <c r="M19"/>
  <c r="E274" i="16"/>
  <c r="E172"/>
  <c r="E70"/>
  <c r="R70" i="19"/>
  <c r="O53" i="18"/>
  <c r="C138" i="17"/>
  <c r="J87"/>
  <c r="O36"/>
  <c r="C2"/>
  <c r="J291" i="16"/>
  <c r="O240"/>
  <c r="C206"/>
  <c r="J155"/>
  <c r="O104"/>
  <c r="C70"/>
  <c r="J19"/>
  <c r="M53" i="20"/>
  <c r="E36" i="19"/>
  <c r="E104" i="18"/>
  <c r="E36"/>
  <c r="C121" i="17"/>
  <c r="J70"/>
  <c r="O19"/>
  <c r="J274" i="16"/>
  <c r="O223"/>
  <c r="C189"/>
  <c r="J138"/>
  <c r="O87"/>
  <c r="C53"/>
  <c r="J2"/>
  <c r="H87" i="19"/>
  <c r="R53" i="18"/>
  <c r="R19"/>
  <c r="R121" i="17"/>
  <c r="R87"/>
  <c r="R53"/>
  <c r="R19"/>
  <c r="R291" i="16"/>
  <c r="R257"/>
  <c r="R223"/>
  <c r="R189"/>
  <c r="R155"/>
  <c r="R121"/>
  <c r="R87"/>
  <c r="R53"/>
  <c r="R19"/>
  <c r="E104" i="17"/>
  <c r="E2"/>
  <c r="T240" i="16"/>
  <c r="E138"/>
  <c r="C53" i="19"/>
  <c r="O104" i="18"/>
  <c r="O36"/>
  <c r="J121" i="17"/>
  <c r="O70"/>
  <c r="C36"/>
  <c r="O274" i="16"/>
  <c r="C240"/>
  <c r="J189"/>
  <c r="O138"/>
  <c r="C104"/>
  <c r="J53"/>
  <c r="O2"/>
  <c r="O19" i="20"/>
  <c r="H2" i="19"/>
  <c r="E87" i="18"/>
  <c r="E19"/>
  <c r="J104" i="17"/>
  <c r="O53"/>
  <c r="C19"/>
  <c r="O257" i="16"/>
  <c r="C223"/>
  <c r="J172"/>
  <c r="O121"/>
  <c r="C87"/>
  <c r="J36"/>
  <c r="M53" i="19"/>
  <c r="T104" i="18"/>
  <c r="T36"/>
  <c r="E138" i="17"/>
  <c r="M53"/>
  <c r="M223" i="16"/>
  <c r="T138"/>
  <c r="R2" i="19"/>
  <c r="T53" i="17"/>
  <c r="T19" i="16"/>
  <c r="E53" i="17"/>
  <c r="M206" i="16"/>
  <c r="T36"/>
  <c r="T121" i="17"/>
  <c r="E291" i="16"/>
  <c r="M104"/>
  <c r="J104" i="18"/>
  <c r="T19" i="17"/>
  <c r="E189" i="16"/>
  <c r="E36"/>
  <c r="J87" i="18"/>
  <c r="M104" i="17"/>
  <c r="T121" i="16"/>
  <c r="J121" i="15"/>
  <c r="J87"/>
  <c r="J53"/>
  <c r="J19"/>
  <c r="J155" i="13"/>
  <c r="J121"/>
  <c r="J87"/>
  <c r="J53"/>
  <c r="J19"/>
  <c r="R138" i="15"/>
  <c r="R104"/>
  <c r="R70"/>
  <c r="R36"/>
  <c r="R2"/>
  <c r="R138" i="13"/>
  <c r="R104"/>
  <c r="R70"/>
  <c r="R36"/>
  <c r="R2"/>
  <c r="E138" i="15"/>
  <c r="E104"/>
  <c r="E70"/>
  <c r="E36"/>
  <c r="E2"/>
  <c r="T87" i="18"/>
  <c r="T19"/>
  <c r="T104" i="17"/>
  <c r="E36"/>
  <c r="T274" i="16"/>
  <c r="E206"/>
  <c r="M121"/>
  <c r="E104" i="19"/>
  <c r="J70" i="18"/>
  <c r="M2" i="17"/>
  <c r="T155" i="16"/>
  <c r="M19"/>
  <c r="E87" i="17"/>
  <c r="M240" i="16"/>
  <c r="T53"/>
  <c r="O36" i="19"/>
  <c r="J36" i="18"/>
  <c r="M138" i="16"/>
  <c r="T2"/>
  <c r="J19" i="18"/>
  <c r="E19" i="17"/>
  <c r="E53" i="16"/>
  <c r="T138" i="15"/>
  <c r="T104"/>
  <c r="T70"/>
  <c r="T36"/>
  <c r="T2"/>
  <c r="T138" i="13"/>
  <c r="T104"/>
  <c r="T70"/>
  <c r="T36"/>
  <c r="T2"/>
  <c r="H138" i="15"/>
  <c r="H104"/>
  <c r="H70"/>
  <c r="H36"/>
  <c r="H2"/>
  <c r="H138" i="13"/>
  <c r="H104"/>
  <c r="H70"/>
  <c r="H36"/>
  <c r="O121" i="15"/>
  <c r="O87"/>
  <c r="O53"/>
  <c r="O19"/>
  <c r="T70" i="18"/>
  <c r="T2"/>
  <c r="M87" i="17"/>
  <c r="T2"/>
  <c r="M257" i="16"/>
  <c r="T172"/>
  <c r="E104"/>
  <c r="E36" i="20"/>
  <c r="E223" i="16"/>
  <c r="J2" i="18"/>
  <c r="M138" i="17"/>
  <c r="T291" i="16"/>
  <c r="E121"/>
  <c r="E2"/>
  <c r="M36" i="17"/>
  <c r="T189" i="16"/>
  <c r="M36"/>
  <c r="E121" i="17"/>
  <c r="M274" i="16"/>
  <c r="T87"/>
  <c r="T257"/>
  <c r="M2"/>
  <c r="J138" i="15"/>
  <c r="J104"/>
  <c r="J70"/>
  <c r="J36"/>
  <c r="J2"/>
  <c r="J138" i="13"/>
  <c r="J104"/>
  <c r="J70"/>
  <c r="J36"/>
  <c r="R121" i="15"/>
  <c r="R87"/>
  <c r="R53"/>
  <c r="R19"/>
  <c r="R155" i="13"/>
  <c r="R121"/>
  <c r="R87"/>
  <c r="R53"/>
  <c r="R19"/>
  <c r="E121" i="15"/>
  <c r="E87"/>
  <c r="E53"/>
  <c r="E19"/>
  <c r="T53" i="18"/>
  <c r="E70" i="17"/>
  <c r="E240" i="16"/>
  <c r="M155"/>
  <c r="T70"/>
  <c r="E87"/>
  <c r="H2" i="20"/>
  <c r="T87" i="17"/>
  <c r="E257" i="16"/>
  <c r="M70"/>
  <c r="H70" i="19"/>
  <c r="J53" i="18"/>
  <c r="E155" i="16"/>
  <c r="E19"/>
  <c r="M70" i="17"/>
  <c r="T223" i="16"/>
  <c r="M53"/>
  <c r="M172"/>
  <c r="T121" i="15"/>
  <c r="T87"/>
  <c r="T53"/>
  <c r="T19"/>
  <c r="T155" i="13"/>
  <c r="T121"/>
  <c r="T87"/>
  <c r="T53"/>
  <c r="T19"/>
  <c r="H121" i="15"/>
  <c r="H87"/>
  <c r="H53"/>
  <c r="H19"/>
  <c r="H155" i="13"/>
  <c r="H121"/>
  <c r="H87"/>
  <c r="H53"/>
  <c r="H19"/>
  <c r="O138" i="15"/>
  <c r="O104"/>
  <c r="O70"/>
  <c r="O36"/>
  <c r="O2"/>
  <c r="O155" i="13"/>
  <c r="O121"/>
  <c r="O87"/>
  <c r="O53"/>
  <c r="O19"/>
  <c r="C121" i="15"/>
  <c r="C87"/>
  <c r="C53"/>
  <c r="C19"/>
  <c r="C155" i="13"/>
  <c r="C121"/>
  <c r="C87"/>
  <c r="C53"/>
  <c r="C19"/>
  <c r="C2"/>
  <c r="E155"/>
  <c r="E121"/>
  <c r="E87"/>
  <c r="E53"/>
  <c r="E19"/>
  <c r="M138" i="15"/>
  <c r="M104"/>
  <c r="M70"/>
  <c r="M36"/>
  <c r="M2"/>
  <c r="M138" i="13"/>
  <c r="M104"/>
  <c r="M70"/>
  <c r="M36"/>
  <c r="M2"/>
  <c r="O138"/>
  <c r="O104"/>
  <c r="O70"/>
  <c r="O36"/>
  <c r="O2"/>
  <c r="C138" i="15"/>
  <c r="C104"/>
  <c r="C70"/>
  <c r="C36"/>
  <c r="C2"/>
  <c r="C138" i="13"/>
  <c r="C104"/>
  <c r="C70"/>
  <c r="C36"/>
  <c r="J2"/>
  <c r="E138"/>
  <c r="E104"/>
  <c r="E70"/>
  <c r="E36"/>
  <c r="M121" i="15"/>
  <c r="M87"/>
  <c r="M53"/>
  <c r="M19"/>
  <c r="M155" i="13"/>
  <c r="M87"/>
  <c r="M53"/>
  <c r="M19"/>
  <c r="H2"/>
  <c r="E2"/>
  <c r="O323" i="16" l="1"/>
  <c r="O320"/>
  <c r="O313"/>
  <c r="O321"/>
  <c r="O314"/>
  <c r="O312"/>
  <c r="O311"/>
  <c r="O319"/>
  <c r="O322"/>
  <c r="O309"/>
  <c r="O317"/>
  <c r="O316"/>
  <c r="O310"/>
  <c r="O318"/>
  <c r="O315"/>
  <c r="E340"/>
  <c r="E329"/>
  <c r="E326"/>
  <c r="E334"/>
  <c r="E331"/>
  <c r="E335"/>
  <c r="E332"/>
  <c r="E337"/>
  <c r="E330"/>
  <c r="E338"/>
  <c r="E327"/>
  <c r="E333"/>
  <c r="E339"/>
  <c r="E328"/>
  <c r="E336"/>
  <c r="T340"/>
  <c r="T330"/>
  <c r="T335"/>
  <c r="T332"/>
  <c r="T328"/>
  <c r="T329"/>
  <c r="T337"/>
  <c r="T334"/>
  <c r="T326"/>
  <c r="T331"/>
  <c r="T339"/>
  <c r="T336"/>
  <c r="T333"/>
  <c r="T327"/>
  <c r="T338"/>
  <c r="O340"/>
  <c r="O329"/>
  <c r="O333"/>
  <c r="O339"/>
  <c r="O328"/>
  <c r="O336"/>
  <c r="O335"/>
  <c r="O326"/>
  <c r="O334"/>
  <c r="O331"/>
  <c r="O337"/>
  <c r="O332"/>
  <c r="O327"/>
  <c r="O330"/>
  <c r="O338"/>
  <c r="J322"/>
  <c r="J319"/>
  <c r="J315"/>
  <c r="J316"/>
  <c r="J311"/>
  <c r="J309"/>
  <c r="J314"/>
  <c r="J321"/>
  <c r="J313"/>
  <c r="J312"/>
  <c r="J320"/>
  <c r="J323"/>
  <c r="J317"/>
  <c r="J310"/>
  <c r="J318"/>
  <c r="E323"/>
  <c r="E314"/>
  <c r="E312"/>
  <c r="E320"/>
  <c r="E311"/>
  <c r="E319"/>
  <c r="E322"/>
  <c r="E309"/>
  <c r="E317"/>
  <c r="E316"/>
  <c r="E310"/>
  <c r="E318"/>
  <c r="E315"/>
  <c r="E313"/>
  <c r="E321"/>
  <c r="T323"/>
  <c r="T311"/>
  <c r="T320"/>
  <c r="T314"/>
  <c r="T315"/>
  <c r="T310"/>
  <c r="T322"/>
  <c r="T317"/>
  <c r="T313"/>
  <c r="T316"/>
  <c r="T319"/>
  <c r="T309"/>
  <c r="T318"/>
  <c r="T312"/>
  <c r="T321"/>
  <c r="J339"/>
  <c r="J334"/>
  <c r="J330"/>
  <c r="J331"/>
  <c r="J328"/>
  <c r="J336"/>
  <c r="J329"/>
  <c r="J337"/>
  <c r="J332"/>
  <c r="J338"/>
  <c r="J327"/>
  <c r="J335"/>
  <c r="J340"/>
  <c r="J326"/>
  <c r="J333"/>
  <c r="O211" i="15"/>
  <c r="O209"/>
  <c r="O218"/>
  <c r="O215"/>
  <c r="O213"/>
  <c r="O210"/>
  <c r="O221"/>
  <c r="O217"/>
  <c r="O207"/>
  <c r="O220"/>
  <c r="O216"/>
  <c r="O214"/>
  <c r="O212"/>
  <c r="O208"/>
  <c r="O219"/>
  <c r="T187"/>
  <c r="T175"/>
  <c r="T179"/>
  <c r="T183"/>
  <c r="T174"/>
  <c r="T186"/>
  <c r="T176"/>
  <c r="T180"/>
  <c r="T184"/>
  <c r="T173"/>
  <c r="T177"/>
  <c r="T181"/>
  <c r="T185"/>
  <c r="T178"/>
  <c r="T182"/>
  <c r="Y187" i="17"/>
  <c r="Y174"/>
  <c r="Y178"/>
  <c r="Y182"/>
  <c r="Y186"/>
  <c r="Y177"/>
  <c r="Y185"/>
  <c r="Y175"/>
  <c r="Y179"/>
  <c r="Y183"/>
  <c r="Y176"/>
  <c r="Y180"/>
  <c r="Y184"/>
  <c r="Y173"/>
  <c r="Y181"/>
  <c r="O187" i="13"/>
  <c r="O173"/>
  <c r="O177"/>
  <c r="O181"/>
  <c r="O185"/>
  <c r="O176"/>
  <c r="O184"/>
  <c r="O174"/>
  <c r="O178"/>
  <c r="O182"/>
  <c r="O186"/>
  <c r="O175"/>
  <c r="O179"/>
  <c r="O183"/>
  <c r="O180"/>
  <c r="O221"/>
  <c r="O207"/>
  <c r="O211"/>
  <c r="O215"/>
  <c r="O219"/>
  <c r="O210"/>
  <c r="O218"/>
  <c r="O208"/>
  <c r="O212"/>
  <c r="O216"/>
  <c r="O220"/>
  <c r="O209"/>
  <c r="O213"/>
  <c r="O217"/>
  <c r="O214"/>
  <c r="T255"/>
  <c r="T243"/>
  <c r="T247"/>
  <c r="T251"/>
  <c r="T246"/>
  <c r="T254"/>
  <c r="T244"/>
  <c r="T248"/>
  <c r="T252"/>
  <c r="T241"/>
  <c r="T245"/>
  <c r="T249"/>
  <c r="T253"/>
  <c r="T242"/>
  <c r="T250"/>
  <c r="O289"/>
  <c r="O275"/>
  <c r="O279"/>
  <c r="O283"/>
  <c r="O287"/>
  <c r="O282"/>
  <c r="O276"/>
  <c r="O280"/>
  <c r="O284"/>
  <c r="O288"/>
  <c r="O277"/>
  <c r="O281"/>
  <c r="O285"/>
  <c r="O278"/>
  <c r="O286"/>
  <c r="T170" i="15"/>
  <c r="T156"/>
  <c r="T160"/>
  <c r="T164"/>
  <c r="T168"/>
  <c r="T163"/>
  <c r="T157"/>
  <c r="T161"/>
  <c r="T165"/>
  <c r="T169"/>
  <c r="T158"/>
  <c r="T162"/>
  <c r="T166"/>
  <c r="T159"/>
  <c r="T167"/>
  <c r="O204"/>
  <c r="O190"/>
  <c r="O194"/>
  <c r="O198"/>
  <c r="O202"/>
  <c r="O197"/>
  <c r="O191"/>
  <c r="O195"/>
  <c r="O199"/>
  <c r="O203"/>
  <c r="O192"/>
  <c r="O196"/>
  <c r="O200"/>
  <c r="O193"/>
  <c r="O201"/>
  <c r="O238"/>
  <c r="O224"/>
  <c r="O228"/>
  <c r="O232"/>
  <c r="O236"/>
  <c r="O231"/>
  <c r="O225"/>
  <c r="O229"/>
  <c r="O233"/>
  <c r="O237"/>
  <c r="O226"/>
  <c r="O230"/>
  <c r="O234"/>
  <c r="O227"/>
  <c r="O235"/>
  <c r="T272"/>
  <c r="T260"/>
  <c r="T264"/>
  <c r="T268"/>
  <c r="T263"/>
  <c r="T271"/>
  <c r="T261"/>
  <c r="T265"/>
  <c r="T269"/>
  <c r="T258"/>
  <c r="T262"/>
  <c r="T266"/>
  <c r="T270"/>
  <c r="T259"/>
  <c r="T267"/>
  <c r="O306"/>
  <c r="O292"/>
  <c r="O296"/>
  <c r="O300"/>
  <c r="O304"/>
  <c r="O299"/>
  <c r="O293"/>
  <c r="O297"/>
  <c r="O301"/>
  <c r="O305"/>
  <c r="O294"/>
  <c r="O298"/>
  <c r="O302"/>
  <c r="O295"/>
  <c r="O303"/>
  <c r="O238" i="17"/>
  <c r="O227"/>
  <c r="O231"/>
  <c r="O235"/>
  <c r="O230"/>
  <c r="O224"/>
  <c r="O228"/>
  <c r="O232"/>
  <c r="O236"/>
  <c r="O225"/>
  <c r="O229"/>
  <c r="O233"/>
  <c r="O237"/>
  <c r="O226"/>
  <c r="O234"/>
  <c r="O220" i="18"/>
  <c r="O216"/>
  <c r="O212"/>
  <c r="O208"/>
  <c r="O219"/>
  <c r="O215"/>
  <c r="O218"/>
  <c r="O214"/>
  <c r="O210"/>
  <c r="O207"/>
  <c r="O221"/>
  <c r="O209"/>
  <c r="O217"/>
  <c r="O211"/>
  <c r="O213"/>
  <c r="O153" i="19"/>
  <c r="O140"/>
  <c r="O144"/>
  <c r="O148"/>
  <c r="O152"/>
  <c r="O141"/>
  <c r="O145"/>
  <c r="O149"/>
  <c r="O142"/>
  <c r="O146"/>
  <c r="O150"/>
  <c r="O147"/>
  <c r="O151"/>
  <c r="O139"/>
  <c r="O143"/>
  <c r="J204" i="20"/>
  <c r="J193"/>
  <c r="J197"/>
  <c r="J201"/>
  <c r="J190"/>
  <c r="J194"/>
  <c r="J198"/>
  <c r="J202"/>
  <c r="J191"/>
  <c r="J195"/>
  <c r="J199"/>
  <c r="J203"/>
  <c r="J192"/>
  <c r="J196"/>
  <c r="J200"/>
  <c r="O204" i="22"/>
  <c r="O191"/>
  <c r="O195"/>
  <c r="O199"/>
  <c r="O203"/>
  <c r="O192"/>
  <c r="O196"/>
  <c r="O200"/>
  <c r="O193"/>
  <c r="O197"/>
  <c r="O201"/>
  <c r="O202"/>
  <c r="O190"/>
  <c r="O194"/>
  <c r="O198"/>
  <c r="T238" i="13"/>
  <c r="T224"/>
  <c r="T228"/>
  <c r="T232"/>
  <c r="T236"/>
  <c r="T231"/>
  <c r="T225"/>
  <c r="T229"/>
  <c r="T233"/>
  <c r="T237"/>
  <c r="T226"/>
  <c r="T230"/>
  <c r="T234"/>
  <c r="T227"/>
  <c r="T235"/>
  <c r="O272"/>
  <c r="O260"/>
  <c r="O264"/>
  <c r="O268"/>
  <c r="O263"/>
  <c r="O271"/>
  <c r="O261"/>
  <c r="O265"/>
  <c r="O269"/>
  <c r="O258"/>
  <c r="O262"/>
  <c r="O266"/>
  <c r="O270"/>
  <c r="O259"/>
  <c r="O267"/>
  <c r="T306"/>
  <c r="T292"/>
  <c r="T296"/>
  <c r="T300"/>
  <c r="T304"/>
  <c r="T295"/>
  <c r="T303"/>
  <c r="T293"/>
  <c r="T297"/>
  <c r="T301"/>
  <c r="T305"/>
  <c r="T294"/>
  <c r="T298"/>
  <c r="T302"/>
  <c r="T299"/>
  <c r="O187" i="15"/>
  <c r="O175"/>
  <c r="O179"/>
  <c r="O183"/>
  <c r="O178"/>
  <c r="O186"/>
  <c r="O176"/>
  <c r="O180"/>
  <c r="O184"/>
  <c r="O173"/>
  <c r="O177"/>
  <c r="O181"/>
  <c r="O185"/>
  <c r="O174"/>
  <c r="O182"/>
  <c r="T221"/>
  <c r="T217"/>
  <c r="T213"/>
  <c r="T209"/>
  <c r="T214"/>
  <c r="T220"/>
  <c r="T216"/>
  <c r="T212"/>
  <c r="T210"/>
  <c r="T219"/>
  <c r="T215"/>
  <c r="T207"/>
  <c r="T211"/>
  <c r="T218"/>
  <c r="T208"/>
  <c r="T255"/>
  <c r="T241"/>
  <c r="T245"/>
  <c r="T249"/>
  <c r="T253"/>
  <c r="T244"/>
  <c r="T252"/>
  <c r="T242"/>
  <c r="T246"/>
  <c r="T250"/>
  <c r="T254"/>
  <c r="T243"/>
  <c r="T247"/>
  <c r="T251"/>
  <c r="T248"/>
  <c r="O289"/>
  <c r="O277"/>
  <c r="O281"/>
  <c r="O285"/>
  <c r="O280"/>
  <c r="O288"/>
  <c r="O278"/>
  <c r="O282"/>
  <c r="O286"/>
  <c r="O275"/>
  <c r="O279"/>
  <c r="O283"/>
  <c r="O287"/>
  <c r="O276"/>
  <c r="O284"/>
  <c r="Y170" i="17"/>
  <c r="Y159"/>
  <c r="Y163"/>
  <c r="Y167"/>
  <c r="Y158"/>
  <c r="Y166"/>
  <c r="Y156"/>
  <c r="Y160"/>
  <c r="Y164"/>
  <c r="Y168"/>
  <c r="Y157"/>
  <c r="Y161"/>
  <c r="Y165"/>
  <c r="Y169"/>
  <c r="Y162"/>
  <c r="J272" i="18"/>
  <c r="J258"/>
  <c r="J262"/>
  <c r="J266"/>
  <c r="J270"/>
  <c r="J260"/>
  <c r="J264"/>
  <c r="J268"/>
  <c r="J261"/>
  <c r="J269"/>
  <c r="J259"/>
  <c r="J263"/>
  <c r="J271"/>
  <c r="J265"/>
  <c r="J267"/>
  <c r="E270" i="20"/>
  <c r="E266"/>
  <c r="E262"/>
  <c r="E258"/>
  <c r="E269"/>
  <c r="E265"/>
  <c r="E261"/>
  <c r="E272"/>
  <c r="E268"/>
  <c r="E264"/>
  <c r="E260"/>
  <c r="E263"/>
  <c r="E259"/>
  <c r="E271"/>
  <c r="E267"/>
  <c r="O204" i="13"/>
  <c r="O190"/>
  <c r="O194"/>
  <c r="O198"/>
  <c r="O202"/>
  <c r="O197"/>
  <c r="O191"/>
  <c r="O195"/>
  <c r="O199"/>
  <c r="O203"/>
  <c r="O192"/>
  <c r="O196"/>
  <c r="O200"/>
  <c r="O193"/>
  <c r="O201"/>
  <c r="T272" i="18"/>
  <c r="T259"/>
  <c r="T263"/>
  <c r="T267"/>
  <c r="T271"/>
  <c r="T260"/>
  <c r="T264"/>
  <c r="T268"/>
  <c r="T261"/>
  <c r="T265"/>
  <c r="T269"/>
  <c r="T258"/>
  <c r="T262"/>
  <c r="T266"/>
  <c r="T270"/>
  <c r="J252" i="17"/>
  <c r="J248"/>
  <c r="J244"/>
  <c r="J255"/>
  <c r="J251"/>
  <c r="J247"/>
  <c r="J243"/>
  <c r="J254"/>
  <c r="J250"/>
  <c r="J246"/>
  <c r="J242"/>
  <c r="J253"/>
  <c r="J249"/>
  <c r="J241"/>
  <c r="J245"/>
  <c r="O289"/>
  <c r="O276"/>
  <c r="O280"/>
  <c r="O284"/>
  <c r="O288"/>
  <c r="O279"/>
  <c r="O287"/>
  <c r="O277"/>
  <c r="O281"/>
  <c r="O285"/>
  <c r="O278"/>
  <c r="O282"/>
  <c r="O286"/>
  <c r="O275"/>
  <c r="O283"/>
  <c r="E170" i="18"/>
  <c r="E159"/>
  <c r="E163"/>
  <c r="E167"/>
  <c r="E156"/>
  <c r="E160"/>
  <c r="E164"/>
  <c r="E168"/>
  <c r="E157"/>
  <c r="E161"/>
  <c r="E165"/>
  <c r="E169"/>
  <c r="E166"/>
  <c r="E158"/>
  <c r="E162"/>
  <c r="J204"/>
  <c r="J193"/>
  <c r="J197"/>
  <c r="J201"/>
  <c r="J190"/>
  <c r="J194"/>
  <c r="J198"/>
  <c r="J202"/>
  <c r="J191"/>
  <c r="J195"/>
  <c r="J199"/>
  <c r="J203"/>
  <c r="J200"/>
  <c r="J192"/>
  <c r="J196"/>
  <c r="J187" i="19"/>
  <c r="J174"/>
  <c r="J178"/>
  <c r="J182"/>
  <c r="J186"/>
  <c r="J175"/>
  <c r="J179"/>
  <c r="J183"/>
  <c r="J176"/>
  <c r="J180"/>
  <c r="J184"/>
  <c r="J177"/>
  <c r="J181"/>
  <c r="J185"/>
  <c r="J173"/>
  <c r="T238"/>
  <c r="T225"/>
  <c r="T229"/>
  <c r="T233"/>
  <c r="T237"/>
  <c r="T226"/>
  <c r="T230"/>
  <c r="T234"/>
  <c r="T227"/>
  <c r="T231"/>
  <c r="T235"/>
  <c r="T236"/>
  <c r="T224"/>
  <c r="T228"/>
  <c r="T232"/>
  <c r="J289" i="21"/>
  <c r="J278"/>
  <c r="J282"/>
  <c r="J286"/>
  <c r="J275"/>
  <c r="J279"/>
  <c r="J283"/>
  <c r="J287"/>
  <c r="J276"/>
  <c r="J280"/>
  <c r="J284"/>
  <c r="J288"/>
  <c r="J281"/>
  <c r="J285"/>
  <c r="J277"/>
  <c r="T204" i="20"/>
  <c r="T192"/>
  <c r="T196"/>
  <c r="T200"/>
  <c r="T193"/>
  <c r="T197"/>
  <c r="T201"/>
  <c r="T190"/>
  <c r="T194"/>
  <c r="T198"/>
  <c r="T202"/>
  <c r="T191"/>
  <c r="T195"/>
  <c r="T199"/>
  <c r="T203"/>
  <c r="T306"/>
  <c r="T292"/>
  <c r="T296"/>
  <c r="T300"/>
  <c r="T304"/>
  <c r="T293"/>
  <c r="T297"/>
  <c r="T301"/>
  <c r="T294"/>
  <c r="T298"/>
  <c r="T302"/>
  <c r="T295"/>
  <c r="T299"/>
  <c r="T303"/>
  <c r="T305"/>
  <c r="J186" i="17"/>
  <c r="J184"/>
  <c r="J182"/>
  <c r="J180"/>
  <c r="J178"/>
  <c r="J176"/>
  <c r="J174"/>
  <c r="J187"/>
  <c r="J185"/>
  <c r="J183"/>
  <c r="J181"/>
  <c r="J179"/>
  <c r="J177"/>
  <c r="J175"/>
  <c r="J173"/>
  <c r="J221"/>
  <c r="J212"/>
  <c r="J210"/>
  <c r="J208"/>
  <c r="J211"/>
  <c r="J209"/>
  <c r="J207"/>
  <c r="J216"/>
  <c r="J218"/>
  <c r="J219"/>
  <c r="J217"/>
  <c r="J220"/>
  <c r="J214"/>
  <c r="J213"/>
  <c r="J215"/>
  <c r="J238" i="18"/>
  <c r="J224"/>
  <c r="J228"/>
  <c r="J232"/>
  <c r="J236"/>
  <c r="J226"/>
  <c r="J230"/>
  <c r="J234"/>
  <c r="J231"/>
  <c r="J225"/>
  <c r="J233"/>
  <c r="J227"/>
  <c r="J235"/>
  <c r="J229"/>
  <c r="J237"/>
  <c r="E272"/>
  <c r="E268"/>
  <c r="E264"/>
  <c r="E260"/>
  <c r="E271"/>
  <c r="E267"/>
  <c r="E263"/>
  <c r="E259"/>
  <c r="E270"/>
  <c r="E266"/>
  <c r="E262"/>
  <c r="E258"/>
  <c r="E269"/>
  <c r="E261"/>
  <c r="E265"/>
  <c r="J306"/>
  <c r="J292"/>
  <c r="J296"/>
  <c r="J300"/>
  <c r="J304"/>
  <c r="J294"/>
  <c r="J298"/>
  <c r="J302"/>
  <c r="J299"/>
  <c r="J293"/>
  <c r="J301"/>
  <c r="J295"/>
  <c r="J303"/>
  <c r="J297"/>
  <c r="J305"/>
  <c r="E153"/>
  <c r="E149"/>
  <c r="E145"/>
  <c r="E141"/>
  <c r="E152"/>
  <c r="E148"/>
  <c r="E144"/>
  <c r="E140"/>
  <c r="E151"/>
  <c r="E147"/>
  <c r="E143"/>
  <c r="E139"/>
  <c r="E142"/>
  <c r="E150"/>
  <c r="E146"/>
  <c r="J153" i="19"/>
  <c r="J142"/>
  <c r="J146"/>
  <c r="J150"/>
  <c r="J139"/>
  <c r="J143"/>
  <c r="J147"/>
  <c r="J151"/>
  <c r="J140"/>
  <c r="J144"/>
  <c r="J148"/>
  <c r="J152"/>
  <c r="J145"/>
  <c r="J149"/>
  <c r="J141"/>
  <c r="T215"/>
  <c r="T213"/>
  <c r="T218"/>
  <c r="T207"/>
  <c r="T208"/>
  <c r="T217"/>
  <c r="T212"/>
  <c r="T220"/>
  <c r="T209"/>
  <c r="T210"/>
  <c r="T219"/>
  <c r="T214"/>
  <c r="T221"/>
  <c r="T216"/>
  <c r="T211"/>
  <c r="E304" i="21"/>
  <c r="E300"/>
  <c r="E296"/>
  <c r="E292"/>
  <c r="E303"/>
  <c r="E299"/>
  <c r="E295"/>
  <c r="I247" i="14" s="1"/>
  <c r="N247" s="1"/>
  <c r="C247" i="25" s="1"/>
  <c r="C126" i="31" s="1"/>
  <c r="AE151" i="33" s="1"/>
  <c r="AJ151" s="1"/>
  <c r="AK151" s="1"/>
  <c r="E306" i="21"/>
  <c r="E302"/>
  <c r="E298"/>
  <c r="E294"/>
  <c r="E305"/>
  <c r="E301"/>
  <c r="E297"/>
  <c r="E293"/>
  <c r="Y255" i="17"/>
  <c r="Y242"/>
  <c r="Y246"/>
  <c r="Y250"/>
  <c r="Y254"/>
  <c r="Y241"/>
  <c r="Y253"/>
  <c r="Y243"/>
  <c r="Y247"/>
  <c r="Y251"/>
  <c r="Y244"/>
  <c r="Y248"/>
  <c r="Y252"/>
  <c r="Y245"/>
  <c r="Y249"/>
  <c r="T289"/>
  <c r="T278"/>
  <c r="T282"/>
  <c r="T286"/>
  <c r="T277"/>
  <c r="T285"/>
  <c r="T275"/>
  <c r="T279"/>
  <c r="T283"/>
  <c r="T287"/>
  <c r="T276"/>
  <c r="T280"/>
  <c r="T284"/>
  <c r="T288"/>
  <c r="T281"/>
  <c r="T170" i="18"/>
  <c r="T157"/>
  <c r="T163"/>
  <c r="T167"/>
  <c r="T158"/>
  <c r="T159"/>
  <c r="T160"/>
  <c r="T164"/>
  <c r="T168"/>
  <c r="T161"/>
  <c r="T165"/>
  <c r="T169"/>
  <c r="T166"/>
  <c r="T156"/>
  <c r="T162"/>
  <c r="O204"/>
  <c r="O190"/>
  <c r="O193"/>
  <c r="O197"/>
  <c r="O201"/>
  <c r="O191"/>
  <c r="O195"/>
  <c r="O199"/>
  <c r="O203"/>
  <c r="O196"/>
  <c r="O198"/>
  <c r="O192"/>
  <c r="O200"/>
  <c r="O194"/>
  <c r="O202"/>
  <c r="O187" i="19"/>
  <c r="O173"/>
  <c r="O177"/>
  <c r="O181"/>
  <c r="O185"/>
  <c r="O174"/>
  <c r="O178"/>
  <c r="O182"/>
  <c r="O186"/>
  <c r="O175"/>
  <c r="O179"/>
  <c r="O183"/>
  <c r="O176"/>
  <c r="O180"/>
  <c r="O184"/>
  <c r="E270"/>
  <c r="E266"/>
  <c r="E262"/>
  <c r="E258"/>
  <c r="E269"/>
  <c r="E265"/>
  <c r="E261"/>
  <c r="E272"/>
  <c r="E268"/>
  <c r="E264"/>
  <c r="E260"/>
  <c r="E267"/>
  <c r="E263"/>
  <c r="E259"/>
  <c r="E271"/>
  <c r="E119" i="20"/>
  <c r="E117"/>
  <c r="E115"/>
  <c r="E113"/>
  <c r="E111"/>
  <c r="E109"/>
  <c r="E107"/>
  <c r="E105"/>
  <c r="E118"/>
  <c r="E116"/>
  <c r="E114"/>
  <c r="E112"/>
  <c r="E110"/>
  <c r="E108"/>
  <c r="E106"/>
  <c r="E252" i="19"/>
  <c r="E248"/>
  <c r="E244"/>
  <c r="E255"/>
  <c r="E251"/>
  <c r="E247"/>
  <c r="E243"/>
  <c r="E254"/>
  <c r="E250"/>
  <c r="E246"/>
  <c r="E242"/>
  <c r="E241"/>
  <c r="E253"/>
  <c r="E249"/>
  <c r="E245"/>
  <c r="J289"/>
  <c r="J278"/>
  <c r="J282"/>
  <c r="J286"/>
  <c r="J275"/>
  <c r="J279"/>
  <c r="J283"/>
  <c r="J287"/>
  <c r="J276"/>
  <c r="J280"/>
  <c r="J284"/>
  <c r="J288"/>
  <c r="J277"/>
  <c r="J281"/>
  <c r="J285"/>
  <c r="E271" i="21"/>
  <c r="E270"/>
  <c r="E267"/>
  <c r="E265"/>
  <c r="E263"/>
  <c r="E261"/>
  <c r="E259"/>
  <c r="E269"/>
  <c r="E268"/>
  <c r="E260"/>
  <c r="E266"/>
  <c r="E258"/>
  <c r="E264"/>
  <c r="E262"/>
  <c r="E272"/>
  <c r="O68" i="22"/>
  <c r="O57"/>
  <c r="O61"/>
  <c r="O65"/>
  <c r="O54"/>
  <c r="J239" i="14" s="1"/>
  <c r="N239" s="1"/>
  <c r="C239" i="25" s="1"/>
  <c r="O58" i="22"/>
  <c r="O62"/>
  <c r="O66"/>
  <c r="O55"/>
  <c r="O59"/>
  <c r="O63"/>
  <c r="O67"/>
  <c r="O64"/>
  <c r="O56"/>
  <c r="O60"/>
  <c r="J306" i="21"/>
  <c r="J293"/>
  <c r="J297"/>
  <c r="J301"/>
  <c r="J305"/>
  <c r="J294"/>
  <c r="J298"/>
  <c r="J302"/>
  <c r="J295"/>
  <c r="J299"/>
  <c r="J303"/>
  <c r="J292"/>
  <c r="J296"/>
  <c r="J300"/>
  <c r="J304"/>
  <c r="E101" i="20"/>
  <c r="E99"/>
  <c r="E97"/>
  <c r="E95"/>
  <c r="E93"/>
  <c r="E91"/>
  <c r="E89"/>
  <c r="E102"/>
  <c r="E100"/>
  <c r="E98"/>
  <c r="E96"/>
  <c r="E94"/>
  <c r="E92"/>
  <c r="E90"/>
  <c r="E88"/>
  <c r="E136"/>
  <c r="E132"/>
  <c r="E128"/>
  <c r="E124"/>
  <c r="E135"/>
  <c r="E131"/>
  <c r="E127"/>
  <c r="E123"/>
  <c r="E134"/>
  <c r="E130"/>
  <c r="E126"/>
  <c r="E122"/>
  <c r="E125"/>
  <c r="E133"/>
  <c r="E129"/>
  <c r="J170"/>
  <c r="J159"/>
  <c r="J163"/>
  <c r="J167"/>
  <c r="J156"/>
  <c r="J160"/>
  <c r="J164"/>
  <c r="J168"/>
  <c r="J157"/>
  <c r="J161"/>
  <c r="J165"/>
  <c r="J169"/>
  <c r="J166"/>
  <c r="J158"/>
  <c r="J162"/>
  <c r="E204"/>
  <c r="E191"/>
  <c r="E195"/>
  <c r="E199"/>
  <c r="E203"/>
  <c r="E192"/>
  <c r="E196"/>
  <c r="E200"/>
  <c r="E193"/>
  <c r="E197"/>
  <c r="E201"/>
  <c r="E202"/>
  <c r="E190"/>
  <c r="E194"/>
  <c r="E198"/>
  <c r="E238"/>
  <c r="E234"/>
  <c r="E230"/>
  <c r="E226"/>
  <c r="E237"/>
  <c r="E233"/>
  <c r="E229"/>
  <c r="E225"/>
  <c r="E236"/>
  <c r="E232"/>
  <c r="E228"/>
  <c r="E224"/>
  <c r="E227"/>
  <c r="E235"/>
  <c r="E231"/>
  <c r="J272"/>
  <c r="J258"/>
  <c r="J262"/>
  <c r="J266"/>
  <c r="J270"/>
  <c r="J259"/>
  <c r="J263"/>
  <c r="J267"/>
  <c r="J271"/>
  <c r="J260"/>
  <c r="J264"/>
  <c r="J268"/>
  <c r="J269"/>
  <c r="J261"/>
  <c r="J265"/>
  <c r="E305"/>
  <c r="E302"/>
  <c r="E298"/>
  <c r="E294"/>
  <c r="E306"/>
  <c r="E301"/>
  <c r="E297"/>
  <c r="E293"/>
  <c r="E304"/>
  <c r="E300"/>
  <c r="E296"/>
  <c r="E292"/>
  <c r="E299"/>
  <c r="E295"/>
  <c r="E303"/>
  <c r="E204" i="22"/>
  <c r="E202"/>
  <c r="E198"/>
  <c r="E194"/>
  <c r="E190"/>
  <c r="E201"/>
  <c r="E197"/>
  <c r="E193"/>
  <c r="E200"/>
  <c r="E196"/>
  <c r="E192"/>
  <c r="E199"/>
  <c r="E195"/>
  <c r="E191"/>
  <c r="E203"/>
  <c r="J255" i="19"/>
  <c r="J244"/>
  <c r="J248"/>
  <c r="J252"/>
  <c r="J241"/>
  <c r="J245"/>
  <c r="J249"/>
  <c r="J253"/>
  <c r="J242"/>
  <c r="J246"/>
  <c r="J250"/>
  <c r="J254"/>
  <c r="J251"/>
  <c r="J243"/>
  <c r="J247"/>
  <c r="E288"/>
  <c r="E284"/>
  <c r="E280"/>
  <c r="E276"/>
  <c r="E287"/>
  <c r="E283"/>
  <c r="E279"/>
  <c r="E275"/>
  <c r="E286"/>
  <c r="E282"/>
  <c r="E278"/>
  <c r="E277"/>
  <c r="E289"/>
  <c r="E285"/>
  <c r="E281"/>
  <c r="J272" i="21"/>
  <c r="J261"/>
  <c r="J265"/>
  <c r="J269"/>
  <c r="J258"/>
  <c r="J262"/>
  <c r="J266"/>
  <c r="I196" i="14" s="1"/>
  <c r="J270" i="21"/>
  <c r="J259"/>
  <c r="J263"/>
  <c r="J267"/>
  <c r="J271"/>
  <c r="J268"/>
  <c r="J260"/>
  <c r="J264"/>
  <c r="J204" i="22"/>
  <c r="J191"/>
  <c r="J195"/>
  <c r="J199"/>
  <c r="J203"/>
  <c r="J192"/>
  <c r="J196"/>
  <c r="J200"/>
  <c r="J193"/>
  <c r="J197"/>
  <c r="J201"/>
  <c r="J194"/>
  <c r="J198"/>
  <c r="J202"/>
  <c r="J190"/>
  <c r="E184"/>
  <c r="E180"/>
  <c r="E176"/>
  <c r="E186"/>
  <c r="E182"/>
  <c r="E178"/>
  <c r="E174"/>
  <c r="E183"/>
  <c r="E175"/>
  <c r="E181"/>
  <c r="E173"/>
  <c r="E187"/>
  <c r="E179"/>
  <c r="E185"/>
  <c r="E177"/>
  <c r="E221"/>
  <c r="E216"/>
  <c r="E210"/>
  <c r="E214"/>
  <c r="E209"/>
  <c r="E220"/>
  <c r="E212"/>
  <c r="E208"/>
  <c r="E211"/>
  <c r="E207"/>
  <c r="E218"/>
  <c r="E219"/>
  <c r="E213"/>
  <c r="E215"/>
  <c r="E217"/>
  <c r="E99"/>
  <c r="E95"/>
  <c r="E91"/>
  <c r="E102"/>
  <c r="E98"/>
  <c r="E94"/>
  <c r="E90"/>
  <c r="E101"/>
  <c r="E97"/>
  <c r="E93"/>
  <c r="E89"/>
  <c r="E96"/>
  <c r="E92"/>
  <c r="E88"/>
  <c r="E100"/>
  <c r="J153"/>
  <c r="J151"/>
  <c r="J149"/>
  <c r="J147"/>
  <c r="J145"/>
  <c r="J143"/>
  <c r="J141"/>
  <c r="J139"/>
  <c r="J148"/>
  <c r="J140"/>
  <c r="J146"/>
  <c r="J152"/>
  <c r="J144"/>
  <c r="J150"/>
  <c r="J142"/>
  <c r="E255"/>
  <c r="E251"/>
  <c r="E247"/>
  <c r="E243"/>
  <c r="E254"/>
  <c r="E250"/>
  <c r="E246"/>
  <c r="E242"/>
  <c r="E253"/>
  <c r="E249"/>
  <c r="E245"/>
  <c r="E241"/>
  <c r="E244"/>
  <c r="E252"/>
  <c r="E248"/>
  <c r="J289"/>
  <c r="J278"/>
  <c r="J282"/>
  <c r="J286"/>
  <c r="J275"/>
  <c r="J279"/>
  <c r="J283"/>
  <c r="J287"/>
  <c r="J276"/>
  <c r="J280"/>
  <c r="J284"/>
  <c r="J288"/>
  <c r="J277"/>
  <c r="J281"/>
  <c r="J285"/>
  <c r="J68"/>
  <c r="J55"/>
  <c r="J59"/>
  <c r="J63"/>
  <c r="J67"/>
  <c r="J56"/>
  <c r="J60"/>
  <c r="J64"/>
  <c r="J57"/>
  <c r="J61"/>
  <c r="J65"/>
  <c r="J62"/>
  <c r="J66"/>
  <c r="J54"/>
  <c r="J58"/>
  <c r="T153"/>
  <c r="T140"/>
  <c r="T144"/>
  <c r="T148"/>
  <c r="T152"/>
  <c r="T141"/>
  <c r="T145"/>
  <c r="T149"/>
  <c r="T142"/>
  <c r="T146"/>
  <c r="T150"/>
  <c r="T143"/>
  <c r="T147"/>
  <c r="T151"/>
  <c r="T139"/>
  <c r="E238"/>
  <c r="E235"/>
  <c r="E230"/>
  <c r="E227"/>
  <c r="E237"/>
  <c r="E232"/>
  <c r="E229"/>
  <c r="E224"/>
  <c r="E234"/>
  <c r="E231"/>
  <c r="E226"/>
  <c r="E236"/>
  <c r="E225"/>
  <c r="E233"/>
  <c r="E228"/>
  <c r="J272"/>
  <c r="J259"/>
  <c r="J263"/>
  <c r="J267"/>
  <c r="J271"/>
  <c r="J260"/>
  <c r="J264"/>
  <c r="J268"/>
  <c r="J261"/>
  <c r="J265"/>
  <c r="J269"/>
  <c r="J258"/>
  <c r="J262"/>
  <c r="J266"/>
  <c r="J270"/>
  <c r="J306"/>
  <c r="J293"/>
  <c r="J297"/>
  <c r="J301"/>
  <c r="J305"/>
  <c r="J294"/>
  <c r="J298"/>
  <c r="J302"/>
  <c r="J295"/>
  <c r="J299"/>
  <c r="J303"/>
  <c r="J296"/>
  <c r="J300"/>
  <c r="J304"/>
  <c r="J292"/>
  <c r="E85"/>
  <c r="E83"/>
  <c r="E81"/>
  <c r="E79"/>
  <c r="E77"/>
  <c r="E75"/>
  <c r="E73"/>
  <c r="E71"/>
  <c r="E78"/>
  <c r="E84"/>
  <c r="E76"/>
  <c r="E82"/>
  <c r="E74"/>
  <c r="E80"/>
  <c r="E72"/>
  <c r="J289" i="26"/>
  <c r="J284"/>
  <c r="J281"/>
  <c r="J276"/>
  <c r="J286"/>
  <c r="J283"/>
  <c r="J278"/>
  <c r="J275"/>
  <c r="J288"/>
  <c r="J285"/>
  <c r="J280"/>
  <c r="J277"/>
  <c r="J282"/>
  <c r="J279"/>
  <c r="J287"/>
  <c r="E185"/>
  <c r="E179"/>
  <c r="E177"/>
  <c r="E174"/>
  <c r="E183"/>
  <c r="E176"/>
  <c r="E181"/>
  <c r="E178"/>
  <c r="E187"/>
  <c r="E180"/>
  <c r="E186"/>
  <c r="E182"/>
  <c r="E173"/>
  <c r="E175"/>
  <c r="E184"/>
  <c r="E254"/>
  <c r="E251"/>
  <c r="E243"/>
  <c r="E253"/>
  <c r="E245"/>
  <c r="E255"/>
  <c r="E247"/>
  <c r="E241"/>
  <c r="E249"/>
  <c r="E246"/>
  <c r="E248"/>
  <c r="E242"/>
  <c r="E250"/>
  <c r="E244"/>
  <c r="E252"/>
  <c r="J135" i="22"/>
  <c r="J133"/>
  <c r="J131"/>
  <c r="J129"/>
  <c r="J127"/>
  <c r="J125"/>
  <c r="J123"/>
  <c r="J134"/>
  <c r="J126"/>
  <c r="J132"/>
  <c r="J124"/>
  <c r="J130"/>
  <c r="J122"/>
  <c r="J128"/>
  <c r="J136"/>
  <c r="J170" i="26"/>
  <c r="J164"/>
  <c r="J162"/>
  <c r="J160"/>
  <c r="J158"/>
  <c r="J156"/>
  <c r="J168"/>
  <c r="J167"/>
  <c r="J165"/>
  <c r="J163"/>
  <c r="J161"/>
  <c r="J159"/>
  <c r="J157"/>
  <c r="J169"/>
  <c r="J166"/>
  <c r="J271"/>
  <c r="J266"/>
  <c r="J263"/>
  <c r="J258"/>
  <c r="J268"/>
  <c r="J265"/>
  <c r="J260"/>
  <c r="J270"/>
  <c r="J267"/>
  <c r="J262"/>
  <c r="J259"/>
  <c r="J264"/>
  <c r="J272"/>
  <c r="J261"/>
  <c r="J269"/>
  <c r="J185"/>
  <c r="J181"/>
  <c r="J177"/>
  <c r="J173"/>
  <c r="J184"/>
  <c r="J180"/>
  <c r="J176"/>
  <c r="J187"/>
  <c r="J183"/>
  <c r="J179"/>
  <c r="J175"/>
  <c r="J182"/>
  <c r="J178"/>
  <c r="J174"/>
  <c r="J186"/>
  <c r="J253"/>
  <c r="J248"/>
  <c r="J245"/>
  <c r="J255"/>
  <c r="J250"/>
  <c r="J247"/>
  <c r="J242"/>
  <c r="J252"/>
  <c r="J249"/>
  <c r="J244"/>
  <c r="J241"/>
  <c r="J246"/>
  <c r="J254"/>
  <c r="J243"/>
  <c r="J251"/>
  <c r="E253" i="15"/>
  <c r="E249"/>
  <c r="E245"/>
  <c r="E241"/>
  <c r="E252"/>
  <c r="E248"/>
  <c r="E244"/>
  <c r="E255"/>
  <c r="E251"/>
  <c r="E247"/>
  <c r="E243"/>
  <c r="E242"/>
  <c r="E254"/>
  <c r="E246"/>
  <c r="E250"/>
  <c r="E236" i="13"/>
  <c r="E232"/>
  <c r="E228"/>
  <c r="E224"/>
  <c r="E235"/>
  <c r="E231"/>
  <c r="E227"/>
  <c r="E238"/>
  <c r="E234"/>
  <c r="E230"/>
  <c r="E226"/>
  <c r="E237"/>
  <c r="E233"/>
  <c r="E225"/>
  <c r="E229"/>
  <c r="J204" i="17"/>
  <c r="J202"/>
  <c r="J200"/>
  <c r="J198"/>
  <c r="J196"/>
  <c r="J194"/>
  <c r="J192"/>
  <c r="J190"/>
  <c r="J203"/>
  <c r="J201"/>
  <c r="J199"/>
  <c r="J197"/>
  <c r="J195"/>
  <c r="J193"/>
  <c r="J191"/>
  <c r="J204" i="13"/>
  <c r="J202"/>
  <c r="J200"/>
  <c r="J198"/>
  <c r="J196"/>
  <c r="J194"/>
  <c r="J192"/>
  <c r="J190"/>
  <c r="J203"/>
  <c r="J201"/>
  <c r="J199"/>
  <c r="J197"/>
  <c r="J195"/>
  <c r="J193"/>
  <c r="J191"/>
  <c r="T272" i="17"/>
  <c r="T259"/>
  <c r="T263"/>
  <c r="T267"/>
  <c r="T271"/>
  <c r="T258"/>
  <c r="T266"/>
  <c r="T260"/>
  <c r="T264"/>
  <c r="T268"/>
  <c r="T261"/>
  <c r="T265"/>
  <c r="T269"/>
  <c r="T262"/>
  <c r="T270"/>
  <c r="J306" i="20"/>
  <c r="J292"/>
  <c r="J296"/>
  <c r="J300"/>
  <c r="J304"/>
  <c r="J293"/>
  <c r="J297"/>
  <c r="J301"/>
  <c r="J305"/>
  <c r="J294"/>
  <c r="J298"/>
  <c r="J302"/>
  <c r="J295"/>
  <c r="J299"/>
  <c r="J303"/>
  <c r="O214" i="17"/>
  <c r="O219"/>
  <c r="O217"/>
  <c r="O211"/>
  <c r="O209"/>
  <c r="O207"/>
  <c r="O216"/>
  <c r="O213"/>
  <c r="O212"/>
  <c r="O221"/>
  <c r="O208"/>
  <c r="O210"/>
  <c r="O220"/>
  <c r="O218"/>
  <c r="O215"/>
  <c r="O306" i="18"/>
  <c r="O294"/>
  <c r="O298"/>
  <c r="O302"/>
  <c r="O292"/>
  <c r="O296"/>
  <c r="O300"/>
  <c r="O304"/>
  <c r="O293"/>
  <c r="O301"/>
  <c r="O295"/>
  <c r="O303"/>
  <c r="O297"/>
  <c r="O305"/>
  <c r="O299"/>
  <c r="J204" i="19"/>
  <c r="J193"/>
  <c r="J197"/>
  <c r="J201"/>
  <c r="J190"/>
  <c r="J194"/>
  <c r="J198"/>
  <c r="J202"/>
  <c r="J191"/>
  <c r="J195"/>
  <c r="J199"/>
  <c r="J203"/>
  <c r="J196"/>
  <c r="J200"/>
  <c r="J192"/>
  <c r="J186" i="13"/>
  <c r="J184"/>
  <c r="J182"/>
  <c r="J180"/>
  <c r="J178"/>
  <c r="J176"/>
  <c r="J174"/>
  <c r="J187"/>
  <c r="J185"/>
  <c r="J183"/>
  <c r="J181"/>
  <c r="J179"/>
  <c r="J177"/>
  <c r="J175"/>
  <c r="J173"/>
  <c r="J221"/>
  <c r="J209"/>
  <c r="J213"/>
  <c r="J217"/>
  <c r="J208"/>
  <c r="J216"/>
  <c r="J210"/>
  <c r="J214"/>
  <c r="J218"/>
  <c r="J207"/>
  <c r="J211"/>
  <c r="J215"/>
  <c r="J219"/>
  <c r="J212"/>
  <c r="J220"/>
  <c r="E254"/>
  <c r="E250"/>
  <c r="E246"/>
  <c r="E242"/>
  <c r="E253"/>
  <c r="E249"/>
  <c r="E245"/>
  <c r="E241"/>
  <c r="E252"/>
  <c r="E248"/>
  <c r="E244"/>
  <c r="E247"/>
  <c r="E243"/>
  <c r="E251"/>
  <c r="E255"/>
  <c r="J289"/>
  <c r="J277"/>
  <c r="J281"/>
  <c r="J285"/>
  <c r="J276"/>
  <c r="J284"/>
  <c r="J278"/>
  <c r="J282"/>
  <c r="J286"/>
  <c r="J275"/>
  <c r="J279"/>
  <c r="J283"/>
  <c r="J287"/>
  <c r="J280"/>
  <c r="J288"/>
  <c r="E170" i="15"/>
  <c r="E156"/>
  <c r="E160"/>
  <c r="E164"/>
  <c r="E168"/>
  <c r="E159"/>
  <c r="E167"/>
  <c r="E157"/>
  <c r="E161"/>
  <c r="E165"/>
  <c r="E169"/>
  <c r="E158"/>
  <c r="E162"/>
  <c r="E166"/>
  <c r="E163"/>
  <c r="J201"/>
  <c r="J197"/>
  <c r="J193"/>
  <c r="J204"/>
  <c r="J200"/>
  <c r="J196"/>
  <c r="J192"/>
  <c r="J203"/>
  <c r="J199"/>
  <c r="J195"/>
  <c r="J191"/>
  <c r="J202"/>
  <c r="J198"/>
  <c r="J194"/>
  <c r="J190"/>
  <c r="J238"/>
  <c r="J226"/>
  <c r="J230"/>
  <c r="J234"/>
  <c r="J229"/>
  <c r="J237"/>
  <c r="J227"/>
  <c r="J231"/>
  <c r="J235"/>
  <c r="J224"/>
  <c r="J228"/>
  <c r="J232"/>
  <c r="J236"/>
  <c r="J225"/>
  <c r="J233"/>
  <c r="E271"/>
  <c r="E267"/>
  <c r="E263"/>
  <c r="E259"/>
  <c r="E270"/>
  <c r="E266"/>
  <c r="E262"/>
  <c r="E258"/>
  <c r="E269"/>
  <c r="E265"/>
  <c r="E261"/>
  <c r="E268"/>
  <c r="E264"/>
  <c r="E260"/>
  <c r="E272"/>
  <c r="J306"/>
  <c r="J294"/>
  <c r="J298"/>
  <c r="J302"/>
  <c r="J297"/>
  <c r="J305"/>
  <c r="J295"/>
  <c r="J299"/>
  <c r="J303"/>
  <c r="J292"/>
  <c r="J296"/>
  <c r="J300"/>
  <c r="J304"/>
  <c r="J293"/>
  <c r="J301"/>
  <c r="O187" i="17"/>
  <c r="O185"/>
  <c r="O183"/>
  <c r="O181"/>
  <c r="O179"/>
  <c r="O177"/>
  <c r="O175"/>
  <c r="O173"/>
  <c r="O186"/>
  <c r="O178"/>
  <c r="O184"/>
  <c r="O176"/>
  <c r="O182"/>
  <c r="O174"/>
  <c r="O180"/>
  <c r="J211" i="19"/>
  <c r="J210"/>
  <c r="J219"/>
  <c r="J215"/>
  <c r="J207"/>
  <c r="J218"/>
  <c r="J214"/>
  <c r="J208"/>
  <c r="J221"/>
  <c r="J217"/>
  <c r="J213"/>
  <c r="J212"/>
  <c r="J209"/>
  <c r="J220"/>
  <c r="J216"/>
  <c r="T255" i="17"/>
  <c r="T244"/>
  <c r="T248"/>
  <c r="T252"/>
  <c r="T247"/>
  <c r="T241"/>
  <c r="T245"/>
  <c r="T249"/>
  <c r="T253"/>
  <c r="T242"/>
  <c r="T246"/>
  <c r="T250"/>
  <c r="T254"/>
  <c r="T243"/>
  <c r="T251"/>
  <c r="Y289"/>
  <c r="Y276"/>
  <c r="Y280"/>
  <c r="Y284"/>
  <c r="Y288"/>
  <c r="Y275"/>
  <c r="Y283"/>
  <c r="Y277"/>
  <c r="Y281"/>
  <c r="Y285"/>
  <c r="Y278"/>
  <c r="Y282"/>
  <c r="Y286"/>
  <c r="Y279"/>
  <c r="Y287"/>
  <c r="O170" i="18"/>
  <c r="O167"/>
  <c r="O163"/>
  <c r="O159"/>
  <c r="O166"/>
  <c r="O162"/>
  <c r="O158"/>
  <c r="O169"/>
  <c r="O165"/>
  <c r="O161"/>
  <c r="O157"/>
  <c r="O156"/>
  <c r="O168"/>
  <c r="O164"/>
  <c r="O160"/>
  <c r="T204"/>
  <c r="T190"/>
  <c r="T194"/>
  <c r="T198"/>
  <c r="T202"/>
  <c r="T193"/>
  <c r="T195"/>
  <c r="T199"/>
  <c r="T203"/>
  <c r="T191"/>
  <c r="T196"/>
  <c r="T200"/>
  <c r="T192"/>
  <c r="T197"/>
  <c r="T201"/>
  <c r="T187" i="19"/>
  <c r="T177"/>
  <c r="T181"/>
  <c r="T185"/>
  <c r="T174"/>
  <c r="T178"/>
  <c r="T182"/>
  <c r="T186"/>
  <c r="T173"/>
  <c r="T175"/>
  <c r="T179"/>
  <c r="T183"/>
  <c r="T180"/>
  <c r="T184"/>
  <c r="T176"/>
  <c r="J167" i="22"/>
  <c r="J163"/>
  <c r="J159"/>
  <c r="J170"/>
  <c r="J166"/>
  <c r="J162"/>
  <c r="J158"/>
  <c r="J169"/>
  <c r="J165"/>
  <c r="J161"/>
  <c r="J157"/>
  <c r="J168"/>
  <c r="J164"/>
  <c r="J160"/>
  <c r="J156"/>
  <c r="T187" i="17"/>
  <c r="T173"/>
  <c r="T177"/>
  <c r="T181"/>
  <c r="T185"/>
  <c r="T176"/>
  <c r="T184"/>
  <c r="T174"/>
  <c r="T178"/>
  <c r="T182"/>
  <c r="T186"/>
  <c r="T175"/>
  <c r="T179"/>
  <c r="T183"/>
  <c r="T180"/>
  <c r="T211"/>
  <c r="T207"/>
  <c r="T218"/>
  <c r="T214"/>
  <c r="T215"/>
  <c r="T208"/>
  <c r="T221"/>
  <c r="T217"/>
  <c r="T213"/>
  <c r="T209"/>
  <c r="T220"/>
  <c r="T216"/>
  <c r="T212"/>
  <c r="T210"/>
  <c r="T219"/>
  <c r="T238" i="18"/>
  <c r="T224"/>
  <c r="T228"/>
  <c r="T232"/>
  <c r="T236"/>
  <c r="T226"/>
  <c r="T231"/>
  <c r="T237"/>
  <c r="T227"/>
  <c r="T233"/>
  <c r="T229"/>
  <c r="T234"/>
  <c r="T225"/>
  <c r="T230"/>
  <c r="T235"/>
  <c r="O272"/>
  <c r="O260"/>
  <c r="O264"/>
  <c r="O268"/>
  <c r="O258"/>
  <c r="O262"/>
  <c r="O266"/>
  <c r="O270"/>
  <c r="O263"/>
  <c r="O271"/>
  <c r="O265"/>
  <c r="O259"/>
  <c r="O267"/>
  <c r="O261"/>
  <c r="O269"/>
  <c r="T306"/>
  <c r="T293"/>
  <c r="T297"/>
  <c r="T301"/>
  <c r="T305"/>
  <c r="T294"/>
  <c r="T298"/>
  <c r="T302"/>
  <c r="T295"/>
  <c r="T299"/>
  <c r="T303"/>
  <c r="T292"/>
  <c r="T296"/>
  <c r="T300"/>
  <c r="T304"/>
  <c r="O153"/>
  <c r="O140"/>
  <c r="O144"/>
  <c r="O148"/>
  <c r="O152"/>
  <c r="O141"/>
  <c r="O145"/>
  <c r="O149"/>
  <c r="O142"/>
  <c r="O146"/>
  <c r="O150"/>
  <c r="O143"/>
  <c r="O147"/>
  <c r="O151"/>
  <c r="O139"/>
  <c r="T153" i="19"/>
  <c r="T142"/>
  <c r="T146"/>
  <c r="T150"/>
  <c r="T139"/>
  <c r="T143"/>
  <c r="T147"/>
  <c r="T151"/>
  <c r="T140"/>
  <c r="T144"/>
  <c r="T148"/>
  <c r="T152"/>
  <c r="T149"/>
  <c r="T141"/>
  <c r="T145"/>
  <c r="J102" i="20"/>
  <c r="J91"/>
  <c r="J95"/>
  <c r="J99"/>
  <c r="J88"/>
  <c r="J92"/>
  <c r="J96"/>
  <c r="J100"/>
  <c r="J89"/>
  <c r="J93"/>
  <c r="J97"/>
  <c r="J101"/>
  <c r="J94"/>
  <c r="J98"/>
  <c r="J90"/>
  <c r="E66" i="22"/>
  <c r="E62"/>
  <c r="E58"/>
  <c r="E54"/>
  <c r="J236" i="14" s="1"/>
  <c r="N236" s="1"/>
  <c r="C236" i="25" s="1"/>
  <c r="E65" i="22"/>
  <c r="E61"/>
  <c r="E57"/>
  <c r="E68"/>
  <c r="E64"/>
  <c r="E60"/>
  <c r="E56"/>
  <c r="E59"/>
  <c r="E55"/>
  <c r="E67"/>
  <c r="E63"/>
  <c r="E187" i="18"/>
  <c r="E174"/>
  <c r="E178"/>
  <c r="E182"/>
  <c r="E186"/>
  <c r="E175"/>
  <c r="E179"/>
  <c r="E183"/>
  <c r="E176"/>
  <c r="E180"/>
  <c r="E184"/>
  <c r="E185"/>
  <c r="E173"/>
  <c r="E177"/>
  <c r="E181"/>
  <c r="E254"/>
  <c r="E250"/>
  <c r="E246"/>
  <c r="E242"/>
  <c r="E253"/>
  <c r="E249"/>
  <c r="E245"/>
  <c r="E241"/>
  <c r="E252"/>
  <c r="E248"/>
  <c r="E244"/>
  <c r="E247"/>
  <c r="E243"/>
  <c r="E251"/>
  <c r="E255"/>
  <c r="J289"/>
  <c r="J277"/>
  <c r="J281"/>
  <c r="J285"/>
  <c r="J275"/>
  <c r="J279"/>
  <c r="J283"/>
  <c r="J287"/>
  <c r="J280"/>
  <c r="J288"/>
  <c r="J282"/>
  <c r="J276"/>
  <c r="J284"/>
  <c r="J278"/>
  <c r="J286"/>
  <c r="E135"/>
  <c r="E131"/>
  <c r="E127"/>
  <c r="E123"/>
  <c r="E134"/>
  <c r="E130"/>
  <c r="E126"/>
  <c r="E122"/>
  <c r="E133"/>
  <c r="E129"/>
  <c r="E125"/>
  <c r="E132"/>
  <c r="E128"/>
  <c r="E136"/>
  <c r="E124"/>
  <c r="J136" i="19"/>
  <c r="J123"/>
  <c r="J127"/>
  <c r="J131"/>
  <c r="J135"/>
  <c r="J124"/>
  <c r="J128"/>
  <c r="J132"/>
  <c r="J125"/>
  <c r="J129"/>
  <c r="J133"/>
  <c r="J134"/>
  <c r="J122"/>
  <c r="J126"/>
  <c r="J130"/>
  <c r="E170"/>
  <c r="E156"/>
  <c r="E160"/>
  <c r="E164"/>
  <c r="E168"/>
  <c r="E157"/>
  <c r="E161"/>
  <c r="E165"/>
  <c r="E169"/>
  <c r="E158"/>
  <c r="E162"/>
  <c r="E166"/>
  <c r="E159"/>
  <c r="E163"/>
  <c r="E167"/>
  <c r="E204"/>
  <c r="E190"/>
  <c r="E194"/>
  <c r="E198"/>
  <c r="E202"/>
  <c r="E191"/>
  <c r="E195"/>
  <c r="E199"/>
  <c r="E203"/>
  <c r="E192"/>
  <c r="E196"/>
  <c r="E200"/>
  <c r="E193"/>
  <c r="E197"/>
  <c r="E201"/>
  <c r="J306"/>
  <c r="J293"/>
  <c r="J297"/>
  <c r="J301"/>
  <c r="J305"/>
  <c r="J294"/>
  <c r="J298"/>
  <c r="J302"/>
  <c r="J295"/>
  <c r="J299"/>
  <c r="J303"/>
  <c r="J292"/>
  <c r="J296"/>
  <c r="J300"/>
  <c r="J304"/>
  <c r="E289" i="22"/>
  <c r="E285"/>
  <c r="E281"/>
  <c r="E277"/>
  <c r="E275"/>
  <c r="E288"/>
  <c r="E284"/>
  <c r="E280"/>
  <c r="E287"/>
  <c r="E283"/>
  <c r="E279"/>
  <c r="E276"/>
  <c r="E278"/>
  <c r="E286"/>
  <c r="E282"/>
  <c r="O255" i="19"/>
  <c r="O242"/>
  <c r="O246"/>
  <c r="O250"/>
  <c r="O254"/>
  <c r="O243"/>
  <c r="O247"/>
  <c r="O251"/>
  <c r="O244"/>
  <c r="O248"/>
  <c r="O252"/>
  <c r="O245"/>
  <c r="O249"/>
  <c r="O253"/>
  <c r="O241"/>
  <c r="T289"/>
  <c r="T278"/>
  <c r="T282"/>
  <c r="T286"/>
  <c r="T275"/>
  <c r="T279"/>
  <c r="T283"/>
  <c r="T287"/>
  <c r="T276"/>
  <c r="T280"/>
  <c r="T284"/>
  <c r="T288"/>
  <c r="T277"/>
  <c r="T281"/>
  <c r="T285"/>
  <c r="O272" i="21"/>
  <c r="O267"/>
  <c r="O265"/>
  <c r="I195" i="14" s="1"/>
  <c r="O263" i="21"/>
  <c r="O261"/>
  <c r="O259"/>
  <c r="O266"/>
  <c r="O264"/>
  <c r="O262"/>
  <c r="I67" i="14" s="1"/>
  <c r="O260" i="21"/>
  <c r="O258"/>
  <c r="O269"/>
  <c r="O270"/>
  <c r="O271"/>
  <c r="O268"/>
  <c r="E118" i="22"/>
  <c r="E116"/>
  <c r="E114"/>
  <c r="E112"/>
  <c r="E110"/>
  <c r="E108"/>
  <c r="E119"/>
  <c r="E117"/>
  <c r="E115"/>
  <c r="E113"/>
  <c r="E111"/>
  <c r="E109"/>
  <c r="E107"/>
  <c r="E105"/>
  <c r="E106"/>
  <c r="T306" i="21"/>
  <c r="T293"/>
  <c r="T297"/>
  <c r="T301"/>
  <c r="T305"/>
  <c r="T294"/>
  <c r="T298"/>
  <c r="T302"/>
  <c r="T295"/>
  <c r="T299"/>
  <c r="T303"/>
  <c r="T296"/>
  <c r="T300"/>
  <c r="T304"/>
  <c r="T292"/>
  <c r="O102" i="20"/>
  <c r="O100"/>
  <c r="O98"/>
  <c r="O96"/>
  <c r="O94"/>
  <c r="O92"/>
  <c r="O90"/>
  <c r="O88"/>
  <c r="O95"/>
  <c r="O101"/>
  <c r="O93"/>
  <c r="O99"/>
  <c r="O91"/>
  <c r="O89"/>
  <c r="O97"/>
  <c r="O136"/>
  <c r="O125"/>
  <c r="O129"/>
  <c r="O133"/>
  <c r="O122"/>
  <c r="O126"/>
  <c r="O130"/>
  <c r="O134"/>
  <c r="O123"/>
  <c r="O127"/>
  <c r="O131"/>
  <c r="O135"/>
  <c r="O124"/>
  <c r="O128"/>
  <c r="O132"/>
  <c r="T170"/>
  <c r="T158"/>
  <c r="T162"/>
  <c r="T166"/>
  <c r="T159"/>
  <c r="T163"/>
  <c r="T167"/>
  <c r="T156"/>
  <c r="T160"/>
  <c r="T164"/>
  <c r="T168"/>
  <c r="T169"/>
  <c r="T157"/>
  <c r="T161"/>
  <c r="T165"/>
  <c r="O204"/>
  <c r="O200"/>
  <c r="O196"/>
  <c r="O192"/>
  <c r="O203"/>
  <c r="O199"/>
  <c r="O195"/>
  <c r="O191"/>
  <c r="O202"/>
  <c r="O198"/>
  <c r="O194"/>
  <c r="O190"/>
  <c r="O197"/>
  <c r="O193"/>
  <c r="O201"/>
  <c r="O238"/>
  <c r="O226"/>
  <c r="O230"/>
  <c r="O234"/>
  <c r="O227"/>
  <c r="O231"/>
  <c r="O235"/>
  <c r="O224"/>
  <c r="O228"/>
  <c r="O232"/>
  <c r="O236"/>
  <c r="O225"/>
  <c r="O229"/>
  <c r="O233"/>
  <c r="O237"/>
  <c r="T272"/>
  <c r="T258"/>
  <c r="T262"/>
  <c r="T266"/>
  <c r="T270"/>
  <c r="T259"/>
  <c r="T263"/>
  <c r="T267"/>
  <c r="T271"/>
  <c r="T260"/>
  <c r="T264"/>
  <c r="T268"/>
  <c r="T261"/>
  <c r="T265"/>
  <c r="T269"/>
  <c r="O306"/>
  <c r="O294"/>
  <c r="O298"/>
  <c r="O302"/>
  <c r="O295"/>
  <c r="O299"/>
  <c r="O303"/>
  <c r="O292"/>
  <c r="O296"/>
  <c r="O300"/>
  <c r="O304"/>
  <c r="O301"/>
  <c r="O305"/>
  <c r="O293"/>
  <c r="O297"/>
  <c r="T289" i="26"/>
  <c r="T278"/>
  <c r="T282"/>
  <c r="T286"/>
  <c r="T275"/>
  <c r="T279"/>
  <c r="T283"/>
  <c r="T287"/>
  <c r="T276"/>
  <c r="T280"/>
  <c r="T284"/>
  <c r="T288"/>
  <c r="T277"/>
  <c r="T281"/>
  <c r="T285"/>
  <c r="T255" i="19"/>
  <c r="T244"/>
  <c r="T248"/>
  <c r="T252"/>
  <c r="T241"/>
  <c r="T245"/>
  <c r="T249"/>
  <c r="T253"/>
  <c r="T242"/>
  <c r="T246"/>
  <c r="T250"/>
  <c r="T254"/>
  <c r="T243"/>
  <c r="T247"/>
  <c r="T251"/>
  <c r="O289"/>
  <c r="O276"/>
  <c r="O280"/>
  <c r="O284"/>
  <c r="O288"/>
  <c r="O277"/>
  <c r="O281"/>
  <c r="O285"/>
  <c r="O278"/>
  <c r="O282"/>
  <c r="O286"/>
  <c r="O283"/>
  <c r="O287"/>
  <c r="O275"/>
  <c r="O279"/>
  <c r="T272" i="21"/>
  <c r="T259"/>
  <c r="T263"/>
  <c r="T267"/>
  <c r="T271"/>
  <c r="T260"/>
  <c r="T264"/>
  <c r="T268"/>
  <c r="T261"/>
  <c r="T265"/>
  <c r="T269"/>
  <c r="T266"/>
  <c r="T270"/>
  <c r="T258"/>
  <c r="T262"/>
  <c r="O221" i="26"/>
  <c r="O217"/>
  <c r="O210"/>
  <c r="O220"/>
  <c r="O216"/>
  <c r="O207"/>
  <c r="O211"/>
  <c r="O219"/>
  <c r="O215"/>
  <c r="O213"/>
  <c r="O208"/>
  <c r="O212"/>
  <c r="O209"/>
  <c r="O218"/>
  <c r="O214"/>
  <c r="O187" i="22"/>
  <c r="O176"/>
  <c r="O180"/>
  <c r="O184"/>
  <c r="O173"/>
  <c r="O177"/>
  <c r="O181"/>
  <c r="O185"/>
  <c r="O174"/>
  <c r="O178"/>
  <c r="O182"/>
  <c r="O186"/>
  <c r="O183"/>
  <c r="O175"/>
  <c r="O179"/>
  <c r="O218"/>
  <c r="O214"/>
  <c r="O210"/>
  <c r="O221"/>
  <c r="O217"/>
  <c r="O213"/>
  <c r="O207"/>
  <c r="O220"/>
  <c r="O216"/>
  <c r="O212"/>
  <c r="O208"/>
  <c r="O215"/>
  <c r="O211"/>
  <c r="O209"/>
  <c r="O219"/>
  <c r="O102"/>
  <c r="O89"/>
  <c r="O93"/>
  <c r="O97"/>
  <c r="O101"/>
  <c r="O90"/>
  <c r="O94"/>
  <c r="O98"/>
  <c r="O91"/>
  <c r="O95"/>
  <c r="O99"/>
  <c r="O88"/>
  <c r="O92"/>
  <c r="O96"/>
  <c r="O100"/>
  <c r="O255"/>
  <c r="O242"/>
  <c r="O246"/>
  <c r="O250"/>
  <c r="O254"/>
  <c r="O243"/>
  <c r="O247"/>
  <c r="O251"/>
  <c r="O244"/>
  <c r="O248"/>
  <c r="O252"/>
  <c r="O249"/>
  <c r="O253"/>
  <c r="O241"/>
  <c r="O245"/>
  <c r="T289"/>
  <c r="T278"/>
  <c r="T282"/>
  <c r="T286"/>
  <c r="T275"/>
  <c r="T279"/>
  <c r="T283"/>
  <c r="T287"/>
  <c r="T276"/>
  <c r="T280"/>
  <c r="T284"/>
  <c r="T288"/>
  <c r="T281"/>
  <c r="T285"/>
  <c r="T277"/>
  <c r="T68"/>
  <c r="T55"/>
  <c r="T59"/>
  <c r="T63"/>
  <c r="T67"/>
  <c r="T56"/>
  <c r="T60"/>
  <c r="T64"/>
  <c r="T57"/>
  <c r="T61"/>
  <c r="T65"/>
  <c r="T66"/>
  <c r="T54"/>
  <c r="T58"/>
  <c r="T62"/>
  <c r="E167" i="26"/>
  <c r="E166"/>
  <c r="E170"/>
  <c r="E165"/>
  <c r="E156"/>
  <c r="E160"/>
  <c r="E164"/>
  <c r="E157"/>
  <c r="E161"/>
  <c r="E168"/>
  <c r="E169"/>
  <c r="E158"/>
  <c r="E162"/>
  <c r="E159"/>
  <c r="E163"/>
  <c r="O238" i="22"/>
  <c r="O227"/>
  <c r="O231"/>
  <c r="O235"/>
  <c r="O224"/>
  <c r="O228"/>
  <c r="O232"/>
  <c r="O236"/>
  <c r="O225"/>
  <c r="O229"/>
  <c r="O233"/>
  <c r="O237"/>
  <c r="O230"/>
  <c r="O234"/>
  <c r="O226"/>
  <c r="T272"/>
  <c r="T259"/>
  <c r="T263"/>
  <c r="T267"/>
  <c r="T271"/>
  <c r="T260"/>
  <c r="T264"/>
  <c r="T268"/>
  <c r="T261"/>
  <c r="T265"/>
  <c r="T269"/>
  <c r="T262"/>
  <c r="T266"/>
  <c r="T270"/>
  <c r="T258"/>
  <c r="T306"/>
  <c r="T293"/>
  <c r="T297"/>
  <c r="T301"/>
  <c r="T305"/>
  <c r="T294"/>
  <c r="T298"/>
  <c r="T302"/>
  <c r="T295"/>
  <c r="T299"/>
  <c r="T303"/>
  <c r="T300"/>
  <c r="T304"/>
  <c r="T292"/>
  <c r="T296"/>
  <c r="O85"/>
  <c r="O72"/>
  <c r="O76"/>
  <c r="O80"/>
  <c r="O84"/>
  <c r="O73"/>
  <c r="O77"/>
  <c r="O81"/>
  <c r="O74"/>
  <c r="O78"/>
  <c r="O82"/>
  <c r="O75"/>
  <c r="O79"/>
  <c r="O83"/>
  <c r="O71"/>
  <c r="E213" i="26"/>
  <c r="E217"/>
  <c r="E211"/>
  <c r="E207"/>
  <c r="E215"/>
  <c r="E210"/>
  <c r="E221"/>
  <c r="E209"/>
  <c r="E219"/>
  <c r="E212"/>
  <c r="E208"/>
  <c r="E216"/>
  <c r="E218"/>
  <c r="E220"/>
  <c r="E214"/>
  <c r="O187"/>
  <c r="O176"/>
  <c r="O180"/>
  <c r="O184"/>
  <c r="O173"/>
  <c r="O177"/>
  <c r="O181"/>
  <c r="O185"/>
  <c r="O174"/>
  <c r="O178"/>
  <c r="O182"/>
  <c r="O186"/>
  <c r="O183"/>
  <c r="O175"/>
  <c r="O179"/>
  <c r="O254"/>
  <c r="O250"/>
  <c r="O246"/>
  <c r="O242"/>
  <c r="O253"/>
  <c r="O249"/>
  <c r="O245"/>
  <c r="O241"/>
  <c r="O252"/>
  <c r="O248"/>
  <c r="O244"/>
  <c r="O247"/>
  <c r="O243"/>
  <c r="O255"/>
  <c r="O251"/>
  <c r="T136" i="22"/>
  <c r="T123"/>
  <c r="T127"/>
  <c r="T131"/>
  <c r="T135"/>
  <c r="T124"/>
  <c r="T128"/>
  <c r="T132"/>
  <c r="T125"/>
  <c r="T129"/>
  <c r="T133"/>
  <c r="T130"/>
  <c r="T134"/>
  <c r="T122"/>
  <c r="T126"/>
  <c r="T167" i="26"/>
  <c r="T170"/>
  <c r="T168"/>
  <c r="T165"/>
  <c r="T169"/>
  <c r="T166"/>
  <c r="T164"/>
  <c r="T156"/>
  <c r="T160"/>
  <c r="T157"/>
  <c r="T161"/>
  <c r="T158"/>
  <c r="T162"/>
  <c r="T159"/>
  <c r="T163"/>
  <c r="T272"/>
  <c r="T259"/>
  <c r="T263"/>
  <c r="T267"/>
  <c r="T271"/>
  <c r="T260"/>
  <c r="T264"/>
  <c r="T268"/>
  <c r="T261"/>
  <c r="T265"/>
  <c r="T269"/>
  <c r="T270"/>
  <c r="T258"/>
  <c r="T262"/>
  <c r="T266"/>
  <c r="T187"/>
  <c r="T173"/>
  <c r="T177"/>
  <c r="T181"/>
  <c r="T185"/>
  <c r="T174"/>
  <c r="T178"/>
  <c r="T182"/>
  <c r="T186"/>
  <c r="T175"/>
  <c r="T179"/>
  <c r="T183"/>
  <c r="T176"/>
  <c r="T180"/>
  <c r="T184"/>
  <c r="T255"/>
  <c r="T244"/>
  <c r="T248"/>
  <c r="T252"/>
  <c r="T241"/>
  <c r="T245"/>
  <c r="T249"/>
  <c r="T253"/>
  <c r="T242"/>
  <c r="T246"/>
  <c r="T250"/>
  <c r="T254"/>
  <c r="T251"/>
  <c r="T243"/>
  <c r="T247"/>
  <c r="E304" i="13"/>
  <c r="E300"/>
  <c r="E296"/>
  <c r="E292"/>
  <c r="E303"/>
  <c r="E299"/>
  <c r="E295"/>
  <c r="E306"/>
  <c r="E302"/>
  <c r="E298"/>
  <c r="E294"/>
  <c r="E293"/>
  <c r="E305"/>
  <c r="E301"/>
  <c r="E297"/>
  <c r="J289" i="15"/>
  <c r="J275"/>
  <c r="J279"/>
  <c r="J283"/>
  <c r="J287"/>
  <c r="J278"/>
  <c r="J286"/>
  <c r="J276"/>
  <c r="J280"/>
  <c r="J284"/>
  <c r="J288"/>
  <c r="J277"/>
  <c r="J281"/>
  <c r="J285"/>
  <c r="J282"/>
  <c r="J272" i="13"/>
  <c r="J258"/>
  <c r="J262"/>
  <c r="J266"/>
  <c r="J270"/>
  <c r="J261"/>
  <c r="J269"/>
  <c r="J259"/>
  <c r="J263"/>
  <c r="J267"/>
  <c r="J271"/>
  <c r="J260"/>
  <c r="J264"/>
  <c r="J268"/>
  <c r="J265"/>
  <c r="O255" i="15"/>
  <c r="O243"/>
  <c r="O247"/>
  <c r="O251"/>
  <c r="O242"/>
  <c r="O250"/>
  <c r="O244"/>
  <c r="O248"/>
  <c r="O252"/>
  <c r="O241"/>
  <c r="O245"/>
  <c r="O249"/>
  <c r="O253"/>
  <c r="O246"/>
  <c r="O254"/>
  <c r="O238" i="13"/>
  <c r="O226"/>
  <c r="O230"/>
  <c r="O234"/>
  <c r="O225"/>
  <c r="O233"/>
  <c r="O227"/>
  <c r="O231"/>
  <c r="O235"/>
  <c r="O224"/>
  <c r="O228"/>
  <c r="O232"/>
  <c r="O236"/>
  <c r="O229"/>
  <c r="O237"/>
  <c r="J270" i="17"/>
  <c r="J266"/>
  <c r="J262"/>
  <c r="J258"/>
  <c r="J269"/>
  <c r="J265"/>
  <c r="J261"/>
  <c r="J272"/>
  <c r="J268"/>
  <c r="J264"/>
  <c r="J260"/>
  <c r="J263"/>
  <c r="J259"/>
  <c r="J271"/>
  <c r="J267"/>
  <c r="T204" i="13"/>
  <c r="T192"/>
  <c r="T196"/>
  <c r="T200"/>
  <c r="T191"/>
  <c r="T199"/>
  <c r="T193"/>
  <c r="T197"/>
  <c r="T201"/>
  <c r="T190"/>
  <c r="T194"/>
  <c r="T198"/>
  <c r="T202"/>
  <c r="T195"/>
  <c r="T203"/>
  <c r="Y306" i="17"/>
  <c r="Y295"/>
  <c r="Y299"/>
  <c r="Y303"/>
  <c r="Y298"/>
  <c r="Y302"/>
  <c r="Y292"/>
  <c r="Y296"/>
  <c r="Y300"/>
  <c r="Y304"/>
  <c r="Y293"/>
  <c r="Y297"/>
  <c r="Y301"/>
  <c r="Y305"/>
  <c r="Y294"/>
  <c r="E304" i="18"/>
  <c r="E300"/>
  <c r="E296"/>
  <c r="E292"/>
  <c r="E303"/>
  <c r="E299"/>
  <c r="E295"/>
  <c r="E306"/>
  <c r="E302"/>
  <c r="E298"/>
  <c r="E294"/>
  <c r="E293"/>
  <c r="E305"/>
  <c r="E297"/>
  <c r="E301"/>
  <c r="O269" i="26"/>
  <c r="O265"/>
  <c r="O261"/>
  <c r="O272"/>
  <c r="O268"/>
  <c r="O264"/>
  <c r="O260"/>
  <c r="O271"/>
  <c r="O267"/>
  <c r="O263"/>
  <c r="O259"/>
  <c r="O266"/>
  <c r="O262"/>
  <c r="O258"/>
  <c r="O270"/>
  <c r="E151" i="19"/>
  <c r="E147"/>
  <c r="E143"/>
  <c r="E139"/>
  <c r="E150"/>
  <c r="E146"/>
  <c r="E142"/>
  <c r="E153"/>
  <c r="E149"/>
  <c r="E145"/>
  <c r="E141"/>
  <c r="E144"/>
  <c r="E140"/>
  <c r="E148"/>
  <c r="E152"/>
  <c r="Y238" i="17"/>
  <c r="Y227"/>
  <c r="Y231"/>
  <c r="Y235"/>
  <c r="Y230"/>
  <c r="Y224"/>
  <c r="Y228"/>
  <c r="Y232"/>
  <c r="Y236"/>
  <c r="Y225"/>
  <c r="Y229"/>
  <c r="Y233"/>
  <c r="Y237"/>
  <c r="Y226"/>
  <c r="Y234"/>
  <c r="T153" i="18"/>
  <c r="T142"/>
  <c r="T146"/>
  <c r="T150"/>
  <c r="T139"/>
  <c r="T143"/>
  <c r="T147"/>
  <c r="T151"/>
  <c r="T140"/>
  <c r="T144"/>
  <c r="T148"/>
  <c r="T152"/>
  <c r="T145"/>
  <c r="T149"/>
  <c r="T141"/>
  <c r="T306" i="19"/>
  <c r="T293"/>
  <c r="T297"/>
  <c r="T301"/>
  <c r="T305"/>
  <c r="T294"/>
  <c r="T298"/>
  <c r="T302"/>
  <c r="T295"/>
  <c r="T299"/>
  <c r="T303"/>
  <c r="T296"/>
  <c r="T300"/>
  <c r="T304"/>
  <c r="T292"/>
  <c r="T187" i="13"/>
  <c r="T175"/>
  <c r="T179"/>
  <c r="T183"/>
  <c r="T178"/>
  <c r="T182"/>
  <c r="T176"/>
  <c r="T180"/>
  <c r="T184"/>
  <c r="T173"/>
  <c r="T177"/>
  <c r="T181"/>
  <c r="T185"/>
  <c r="T174"/>
  <c r="T186"/>
  <c r="T221"/>
  <c r="T209"/>
  <c r="T213"/>
  <c r="T217"/>
  <c r="T212"/>
  <c r="T220"/>
  <c r="T210"/>
  <c r="T214"/>
  <c r="T218"/>
  <c r="T207"/>
  <c r="T211"/>
  <c r="T215"/>
  <c r="T219"/>
  <c r="T208"/>
  <c r="T216"/>
  <c r="O255"/>
  <c r="O241"/>
  <c r="O245"/>
  <c r="O249"/>
  <c r="O253"/>
  <c r="O244"/>
  <c r="O252"/>
  <c r="O242"/>
  <c r="O246"/>
  <c r="O250"/>
  <c r="O254"/>
  <c r="O243"/>
  <c r="O247"/>
  <c r="O251"/>
  <c r="O248"/>
  <c r="T289"/>
  <c r="T277"/>
  <c r="T281"/>
  <c r="T285"/>
  <c r="T276"/>
  <c r="T284"/>
  <c r="T278"/>
  <c r="T282"/>
  <c r="T286"/>
  <c r="T275"/>
  <c r="T279"/>
  <c r="T283"/>
  <c r="T287"/>
  <c r="T280"/>
  <c r="T288"/>
  <c r="O170" i="15"/>
  <c r="O156"/>
  <c r="O160"/>
  <c r="O164"/>
  <c r="O168"/>
  <c r="O159"/>
  <c r="O167"/>
  <c r="O157"/>
  <c r="O161"/>
  <c r="O165"/>
  <c r="O169"/>
  <c r="O158"/>
  <c r="O162"/>
  <c r="O166"/>
  <c r="O163"/>
  <c r="T204"/>
  <c r="T190"/>
  <c r="T194"/>
  <c r="T198"/>
  <c r="T202"/>
  <c r="T197"/>
  <c r="T191"/>
  <c r="T195"/>
  <c r="T199"/>
  <c r="T203"/>
  <c r="T192"/>
  <c r="T196"/>
  <c r="T200"/>
  <c r="T193"/>
  <c r="T201"/>
  <c r="T238"/>
  <c r="T226"/>
  <c r="T230"/>
  <c r="T234"/>
  <c r="T225"/>
  <c r="T233"/>
  <c r="T227"/>
  <c r="T231"/>
  <c r="T235"/>
  <c r="T224"/>
  <c r="T228"/>
  <c r="T232"/>
  <c r="T236"/>
  <c r="T229"/>
  <c r="T237"/>
  <c r="O272"/>
  <c r="O258"/>
  <c r="O262"/>
  <c r="O266"/>
  <c r="O270"/>
  <c r="O261"/>
  <c r="O269"/>
  <c r="O259"/>
  <c r="O263"/>
  <c r="O267"/>
  <c r="O271"/>
  <c r="O260"/>
  <c r="O264"/>
  <c r="O268"/>
  <c r="O265"/>
  <c r="T306"/>
  <c r="T294"/>
  <c r="T298"/>
  <c r="T302"/>
  <c r="T293"/>
  <c r="T301"/>
  <c r="T295"/>
  <c r="T299"/>
  <c r="T303"/>
  <c r="T292"/>
  <c r="T296"/>
  <c r="T300"/>
  <c r="T304"/>
  <c r="T297"/>
  <c r="T305"/>
  <c r="Y216" i="17"/>
  <c r="Y214"/>
  <c r="Y213"/>
  <c r="Y212"/>
  <c r="Y220"/>
  <c r="Y207"/>
  <c r="Y211"/>
  <c r="Y221"/>
  <c r="Y219"/>
  <c r="Y208"/>
  <c r="Y218"/>
  <c r="Y209"/>
  <c r="Y215"/>
  <c r="Y217"/>
  <c r="Y210"/>
  <c r="O272" i="19"/>
  <c r="O261"/>
  <c r="O265"/>
  <c r="O269"/>
  <c r="O258"/>
  <c r="O262"/>
  <c r="O266"/>
  <c r="O270"/>
  <c r="O259"/>
  <c r="O263"/>
  <c r="O267"/>
  <c r="O271"/>
  <c r="O264"/>
  <c r="O268"/>
  <c r="O260"/>
  <c r="J187" i="18"/>
  <c r="J174"/>
  <c r="J178"/>
  <c r="J182"/>
  <c r="J186"/>
  <c r="J175"/>
  <c r="J179"/>
  <c r="J183"/>
  <c r="J176"/>
  <c r="J180"/>
  <c r="J184"/>
  <c r="J181"/>
  <c r="J185"/>
  <c r="J173"/>
  <c r="J177"/>
  <c r="J255"/>
  <c r="J243"/>
  <c r="J247"/>
  <c r="J251"/>
  <c r="J241"/>
  <c r="J245"/>
  <c r="J249"/>
  <c r="J253"/>
  <c r="J242"/>
  <c r="J250"/>
  <c r="J244"/>
  <c r="J252"/>
  <c r="J246"/>
  <c r="J254"/>
  <c r="J248"/>
  <c r="E286"/>
  <c r="E282"/>
  <c r="E278"/>
  <c r="E289"/>
  <c r="E285"/>
  <c r="E281"/>
  <c r="E277"/>
  <c r="E288"/>
  <c r="E284"/>
  <c r="E280"/>
  <c r="E276"/>
  <c r="E283"/>
  <c r="E279"/>
  <c r="E287"/>
  <c r="E275"/>
  <c r="J136"/>
  <c r="J123"/>
  <c r="J127"/>
  <c r="J131"/>
  <c r="J135"/>
  <c r="J124"/>
  <c r="J128"/>
  <c r="J132"/>
  <c r="J125"/>
  <c r="J129"/>
  <c r="J133"/>
  <c r="J130"/>
  <c r="J134"/>
  <c r="J122"/>
  <c r="J126"/>
  <c r="E133" i="19"/>
  <c r="E129"/>
  <c r="E125"/>
  <c r="E136"/>
  <c r="E132"/>
  <c r="E128"/>
  <c r="E124"/>
  <c r="E135"/>
  <c r="E131"/>
  <c r="E127"/>
  <c r="E123"/>
  <c r="E134"/>
  <c r="E130"/>
  <c r="E126"/>
  <c r="E122"/>
  <c r="J170"/>
  <c r="J159"/>
  <c r="J163"/>
  <c r="J167"/>
  <c r="J156"/>
  <c r="J160"/>
  <c r="J164"/>
  <c r="J168"/>
  <c r="J157"/>
  <c r="J161"/>
  <c r="J165"/>
  <c r="J169"/>
  <c r="J158"/>
  <c r="J162"/>
  <c r="J166"/>
  <c r="O204"/>
  <c r="O192"/>
  <c r="O196"/>
  <c r="O200"/>
  <c r="O193"/>
  <c r="O197"/>
  <c r="O201"/>
  <c r="O190"/>
  <c r="O194"/>
  <c r="O198"/>
  <c r="O202"/>
  <c r="O191"/>
  <c r="O195"/>
  <c r="O199"/>
  <c r="O203"/>
  <c r="J136" i="20"/>
  <c r="J122"/>
  <c r="J126"/>
  <c r="J130"/>
  <c r="J124"/>
  <c r="J128"/>
  <c r="J132"/>
  <c r="J129"/>
  <c r="J135"/>
  <c r="J123"/>
  <c r="J131"/>
  <c r="J125"/>
  <c r="J133"/>
  <c r="J134"/>
  <c r="J127"/>
  <c r="J238"/>
  <c r="J224"/>
  <c r="J228"/>
  <c r="J232"/>
  <c r="J236"/>
  <c r="J225"/>
  <c r="J229"/>
  <c r="J233"/>
  <c r="J237"/>
  <c r="J226"/>
  <c r="J230"/>
  <c r="J234"/>
  <c r="J231"/>
  <c r="J235"/>
  <c r="J227"/>
  <c r="O203" i="17"/>
  <c r="O201"/>
  <c r="O199"/>
  <c r="O197"/>
  <c r="O195"/>
  <c r="O193"/>
  <c r="O191"/>
  <c r="O200"/>
  <c r="O192"/>
  <c r="O198"/>
  <c r="O190"/>
  <c r="O204"/>
  <c r="O196"/>
  <c r="O194"/>
  <c r="O202"/>
  <c r="J238"/>
  <c r="J234"/>
  <c r="J230"/>
  <c r="J226"/>
  <c r="J237"/>
  <c r="J233"/>
  <c r="J229"/>
  <c r="J225"/>
  <c r="J236"/>
  <c r="J232"/>
  <c r="J228"/>
  <c r="J224"/>
  <c r="J227"/>
  <c r="J235"/>
  <c r="J231"/>
  <c r="O272"/>
  <c r="O261"/>
  <c r="O265"/>
  <c r="O269"/>
  <c r="O260"/>
  <c r="O268"/>
  <c r="O258"/>
  <c r="O262"/>
  <c r="O266"/>
  <c r="O270"/>
  <c r="O259"/>
  <c r="O263"/>
  <c r="O267"/>
  <c r="O271"/>
  <c r="O264"/>
  <c r="J306"/>
  <c r="J302"/>
  <c r="J298"/>
  <c r="J294"/>
  <c r="J305"/>
  <c r="J301"/>
  <c r="J297"/>
  <c r="J293"/>
  <c r="J304"/>
  <c r="J300"/>
  <c r="J296"/>
  <c r="J292"/>
  <c r="J299"/>
  <c r="J295"/>
  <c r="J303"/>
  <c r="J220" i="18"/>
  <c r="J216"/>
  <c r="J212"/>
  <c r="J210"/>
  <c r="J219"/>
  <c r="J215"/>
  <c r="J207"/>
  <c r="J211"/>
  <c r="J218"/>
  <c r="J214"/>
  <c r="J208"/>
  <c r="J217"/>
  <c r="J209"/>
  <c r="J213"/>
  <c r="J221"/>
  <c r="T136" i="20"/>
  <c r="T123"/>
  <c r="T127"/>
  <c r="T131"/>
  <c r="T135"/>
  <c r="T124"/>
  <c r="T128"/>
  <c r="T132"/>
  <c r="T125"/>
  <c r="T129"/>
  <c r="T133"/>
  <c r="T122"/>
  <c r="T126"/>
  <c r="T130"/>
  <c r="T134"/>
  <c r="T238"/>
  <c r="T224"/>
  <c r="T228"/>
  <c r="T232"/>
  <c r="T236"/>
  <c r="T225"/>
  <c r="T229"/>
  <c r="T233"/>
  <c r="T237"/>
  <c r="T226"/>
  <c r="T230"/>
  <c r="T234"/>
  <c r="T235"/>
  <c r="T227"/>
  <c r="T231"/>
  <c r="O187" i="18"/>
  <c r="O174"/>
  <c r="O173"/>
  <c r="O176"/>
  <c r="O175"/>
  <c r="O177"/>
  <c r="O181"/>
  <c r="O185"/>
  <c r="O179"/>
  <c r="O183"/>
  <c r="O184"/>
  <c r="O178"/>
  <c r="O186"/>
  <c r="O180"/>
  <c r="O182"/>
  <c r="O255"/>
  <c r="O241"/>
  <c r="O245"/>
  <c r="O249"/>
  <c r="O253"/>
  <c r="O243"/>
  <c r="O247"/>
  <c r="O251"/>
  <c r="O244"/>
  <c r="O252"/>
  <c r="O246"/>
  <c r="O254"/>
  <c r="O248"/>
  <c r="O242"/>
  <c r="O250"/>
  <c r="T289"/>
  <c r="T278"/>
  <c r="T282"/>
  <c r="T286"/>
  <c r="T275"/>
  <c r="T279"/>
  <c r="T283"/>
  <c r="T287"/>
  <c r="T276"/>
  <c r="T280"/>
  <c r="T284"/>
  <c r="T288"/>
  <c r="T277"/>
  <c r="T281"/>
  <c r="T285"/>
  <c r="O136"/>
  <c r="O125"/>
  <c r="O129"/>
  <c r="O133"/>
  <c r="O122"/>
  <c r="O126"/>
  <c r="O130"/>
  <c r="O134"/>
  <c r="O123"/>
  <c r="O127"/>
  <c r="O131"/>
  <c r="O135"/>
  <c r="O132"/>
  <c r="O124"/>
  <c r="O128"/>
  <c r="T136" i="19"/>
  <c r="T123"/>
  <c r="T127"/>
  <c r="T131"/>
  <c r="T135"/>
  <c r="T124"/>
  <c r="T128"/>
  <c r="T132"/>
  <c r="T125"/>
  <c r="T129"/>
  <c r="T133"/>
  <c r="T122"/>
  <c r="T126"/>
  <c r="T130"/>
  <c r="T134"/>
  <c r="O170"/>
  <c r="O158"/>
  <c r="O162"/>
  <c r="O166"/>
  <c r="O159"/>
  <c r="O163"/>
  <c r="O167"/>
  <c r="O156"/>
  <c r="O160"/>
  <c r="O164"/>
  <c r="O168"/>
  <c r="O169"/>
  <c r="O157"/>
  <c r="O161"/>
  <c r="O165"/>
  <c r="E221"/>
  <c r="E209"/>
  <c r="E214"/>
  <c r="E219"/>
  <c r="E210"/>
  <c r="E216"/>
  <c r="E213"/>
  <c r="E207"/>
  <c r="E211"/>
  <c r="E218"/>
  <c r="E215"/>
  <c r="E212"/>
  <c r="E220"/>
  <c r="E217"/>
  <c r="E208"/>
  <c r="O306" i="21"/>
  <c r="O295"/>
  <c r="O299"/>
  <c r="O303"/>
  <c r="O292"/>
  <c r="O296"/>
  <c r="O300"/>
  <c r="O304"/>
  <c r="O293"/>
  <c r="O297"/>
  <c r="O301"/>
  <c r="O305"/>
  <c r="O294"/>
  <c r="O298"/>
  <c r="O302"/>
  <c r="J85" i="20"/>
  <c r="J74"/>
  <c r="J78"/>
  <c r="J82"/>
  <c r="J71"/>
  <c r="J75"/>
  <c r="J79"/>
  <c r="J83"/>
  <c r="J72"/>
  <c r="J76"/>
  <c r="J80"/>
  <c r="J84"/>
  <c r="J81"/>
  <c r="J73"/>
  <c r="J77"/>
  <c r="E150"/>
  <c r="E146"/>
  <c r="E142"/>
  <c r="E153"/>
  <c r="E149"/>
  <c r="E145"/>
  <c r="E141"/>
  <c r="E152"/>
  <c r="E148"/>
  <c r="E144"/>
  <c r="E140"/>
  <c r="E151"/>
  <c r="E147"/>
  <c r="E143"/>
  <c r="E139"/>
  <c r="J187"/>
  <c r="J174"/>
  <c r="J178"/>
  <c r="J182"/>
  <c r="J186"/>
  <c r="J175"/>
  <c r="J179"/>
  <c r="J183"/>
  <c r="J176"/>
  <c r="J180"/>
  <c r="J184"/>
  <c r="J185"/>
  <c r="J173"/>
  <c r="J177"/>
  <c r="J181"/>
  <c r="E220"/>
  <c r="E214"/>
  <c r="E210"/>
  <c r="E213"/>
  <c r="E218"/>
  <c r="E215"/>
  <c r="E207"/>
  <c r="E211"/>
  <c r="E217"/>
  <c r="E219"/>
  <c r="E208"/>
  <c r="E212"/>
  <c r="E221"/>
  <c r="E209"/>
  <c r="E216"/>
  <c r="E252"/>
  <c r="E248"/>
  <c r="E244"/>
  <c r="E255"/>
  <c r="E251"/>
  <c r="E247"/>
  <c r="E243"/>
  <c r="E254"/>
  <c r="E250"/>
  <c r="E246"/>
  <c r="E242"/>
  <c r="E253"/>
  <c r="E249"/>
  <c r="E245"/>
  <c r="E241"/>
  <c r="J289"/>
  <c r="J277"/>
  <c r="J281"/>
  <c r="J285"/>
  <c r="J278"/>
  <c r="J282"/>
  <c r="J286"/>
  <c r="J275"/>
  <c r="J279"/>
  <c r="J283"/>
  <c r="J287"/>
  <c r="J288"/>
  <c r="J276"/>
  <c r="J280"/>
  <c r="J284"/>
  <c r="O170" i="22"/>
  <c r="O157"/>
  <c r="O161"/>
  <c r="O165"/>
  <c r="O169"/>
  <c r="O158"/>
  <c r="O162"/>
  <c r="O166"/>
  <c r="O159"/>
  <c r="O163"/>
  <c r="O167"/>
  <c r="O164"/>
  <c r="O168"/>
  <c r="O156"/>
  <c r="O160"/>
  <c r="J253"/>
  <c r="J249"/>
  <c r="J245"/>
  <c r="J241"/>
  <c r="J252"/>
  <c r="J248"/>
  <c r="J244"/>
  <c r="J255"/>
  <c r="J251"/>
  <c r="J247"/>
  <c r="J243"/>
  <c r="J254"/>
  <c r="J250"/>
  <c r="J246"/>
  <c r="J242"/>
  <c r="J272" i="19"/>
  <c r="J259"/>
  <c r="J263"/>
  <c r="J267"/>
  <c r="J271"/>
  <c r="J260"/>
  <c r="J264"/>
  <c r="J268"/>
  <c r="J261"/>
  <c r="J265"/>
  <c r="J269"/>
  <c r="J270"/>
  <c r="J258"/>
  <c r="J262"/>
  <c r="J266"/>
  <c r="E306"/>
  <c r="E302"/>
  <c r="E298"/>
  <c r="E294"/>
  <c r="E305"/>
  <c r="E301"/>
  <c r="E297"/>
  <c r="E293"/>
  <c r="E304"/>
  <c r="E300"/>
  <c r="E296"/>
  <c r="E292"/>
  <c r="E303"/>
  <c r="E299"/>
  <c r="E295"/>
  <c r="E288" i="21"/>
  <c r="E286"/>
  <c r="E284"/>
  <c r="E282"/>
  <c r="E280"/>
  <c r="E278"/>
  <c r="E276"/>
  <c r="E289"/>
  <c r="E287"/>
  <c r="E285"/>
  <c r="E283"/>
  <c r="E281"/>
  <c r="E279"/>
  <c r="E277"/>
  <c r="I245" i="14" s="1"/>
  <c r="N245" s="1"/>
  <c r="C245" i="25" s="1"/>
  <c r="C12" i="31" s="1"/>
  <c r="AE51" i="33" s="1"/>
  <c r="E275" i="21"/>
  <c r="J118" i="20"/>
  <c r="J116"/>
  <c r="J114"/>
  <c r="J112"/>
  <c r="J110"/>
  <c r="J108"/>
  <c r="J106"/>
  <c r="J117"/>
  <c r="J109"/>
  <c r="J115"/>
  <c r="J107"/>
  <c r="J113"/>
  <c r="J105"/>
  <c r="J119"/>
  <c r="J111"/>
  <c r="T169" i="22"/>
  <c r="T170"/>
  <c r="T162"/>
  <c r="T166"/>
  <c r="T158"/>
  <c r="T156"/>
  <c r="T160"/>
  <c r="T164"/>
  <c r="T168"/>
  <c r="T157"/>
  <c r="T165"/>
  <c r="T159"/>
  <c r="T167"/>
  <c r="T161"/>
  <c r="T163"/>
  <c r="T255"/>
  <c r="T244"/>
  <c r="T248"/>
  <c r="T252"/>
  <c r="T241"/>
  <c r="T245"/>
  <c r="T249"/>
  <c r="T253"/>
  <c r="T242"/>
  <c r="T246"/>
  <c r="T250"/>
  <c r="T254"/>
  <c r="T243"/>
  <c r="T247"/>
  <c r="T251"/>
  <c r="O119"/>
  <c r="O108"/>
  <c r="O112"/>
  <c r="O116"/>
  <c r="O105"/>
  <c r="O109"/>
  <c r="O113"/>
  <c r="O117"/>
  <c r="O106"/>
  <c r="O110"/>
  <c r="O114"/>
  <c r="O118"/>
  <c r="O115"/>
  <c r="O107"/>
  <c r="O111"/>
  <c r="E84" i="20"/>
  <c r="E80"/>
  <c r="E76"/>
  <c r="E72"/>
  <c r="E83"/>
  <c r="E79"/>
  <c r="E75"/>
  <c r="E71"/>
  <c r="E82"/>
  <c r="E78"/>
  <c r="E74"/>
  <c r="E77"/>
  <c r="E73"/>
  <c r="E85"/>
  <c r="E81"/>
  <c r="J153"/>
  <c r="J141"/>
  <c r="J145"/>
  <c r="J149"/>
  <c r="J139"/>
  <c r="J143"/>
  <c r="J147"/>
  <c r="J151"/>
  <c r="J140"/>
  <c r="J148"/>
  <c r="J142"/>
  <c r="J150"/>
  <c r="J144"/>
  <c r="J152"/>
  <c r="J146"/>
  <c r="E187"/>
  <c r="E176"/>
  <c r="E180"/>
  <c r="E184"/>
  <c r="E173"/>
  <c r="E177"/>
  <c r="E181"/>
  <c r="E185"/>
  <c r="E174"/>
  <c r="E178"/>
  <c r="E182"/>
  <c r="E186"/>
  <c r="E183"/>
  <c r="E175"/>
  <c r="E179"/>
  <c r="J211"/>
  <c r="J210"/>
  <c r="J221"/>
  <c r="J217"/>
  <c r="J213"/>
  <c r="J207"/>
  <c r="J220"/>
  <c r="J216"/>
  <c r="J212"/>
  <c r="J208"/>
  <c r="J219"/>
  <c r="J215"/>
  <c r="J218"/>
  <c r="J214"/>
  <c r="J209"/>
  <c r="J255"/>
  <c r="J243"/>
  <c r="J247"/>
  <c r="J251"/>
  <c r="J244"/>
  <c r="J248"/>
  <c r="J252"/>
  <c r="J241"/>
  <c r="J245"/>
  <c r="J249"/>
  <c r="J253"/>
  <c r="J250"/>
  <c r="J254"/>
  <c r="J242"/>
  <c r="J246"/>
  <c r="E288"/>
  <c r="E284"/>
  <c r="E280"/>
  <c r="E276"/>
  <c r="E287"/>
  <c r="E283"/>
  <c r="E279"/>
  <c r="E275"/>
  <c r="E286"/>
  <c r="E282"/>
  <c r="E278"/>
  <c r="E289"/>
  <c r="E285"/>
  <c r="E281"/>
  <c r="E277"/>
  <c r="E168" i="22"/>
  <c r="E165"/>
  <c r="E160"/>
  <c r="E157"/>
  <c r="E169"/>
  <c r="E164"/>
  <c r="E161"/>
  <c r="E156"/>
  <c r="E167"/>
  <c r="E162"/>
  <c r="E166"/>
  <c r="E170"/>
  <c r="E159"/>
  <c r="E163"/>
  <c r="E158"/>
  <c r="J236"/>
  <c r="J232"/>
  <c r="J228"/>
  <c r="J224"/>
  <c r="J235"/>
  <c r="J231"/>
  <c r="J227"/>
  <c r="J238"/>
  <c r="J234"/>
  <c r="J230"/>
  <c r="J226"/>
  <c r="J233"/>
  <c r="J229"/>
  <c r="J225"/>
  <c r="J237"/>
  <c r="E269"/>
  <c r="E265"/>
  <c r="E261"/>
  <c r="E272"/>
  <c r="E268"/>
  <c r="E264"/>
  <c r="E260"/>
  <c r="E271"/>
  <c r="E267"/>
  <c r="E263"/>
  <c r="E259"/>
  <c r="E270"/>
  <c r="E266"/>
  <c r="E262"/>
  <c r="E258"/>
  <c r="E303"/>
  <c r="E299"/>
  <c r="E295"/>
  <c r="E306"/>
  <c r="E302"/>
  <c r="E298"/>
  <c r="E294"/>
  <c r="E305"/>
  <c r="E301"/>
  <c r="E297"/>
  <c r="E293"/>
  <c r="E304"/>
  <c r="E300"/>
  <c r="E296"/>
  <c r="E292"/>
  <c r="J85"/>
  <c r="J83"/>
  <c r="J81"/>
  <c r="J79"/>
  <c r="J77"/>
  <c r="J75"/>
  <c r="J73"/>
  <c r="J71"/>
  <c r="J84"/>
  <c r="J82"/>
  <c r="J80"/>
  <c r="J78"/>
  <c r="J76"/>
  <c r="J74"/>
  <c r="J72"/>
  <c r="J119"/>
  <c r="J117"/>
  <c r="J115"/>
  <c r="J113"/>
  <c r="J111"/>
  <c r="J109"/>
  <c r="J112"/>
  <c r="J118"/>
  <c r="J110"/>
  <c r="J106"/>
  <c r="J116"/>
  <c r="J108"/>
  <c r="J105"/>
  <c r="J114"/>
  <c r="J107"/>
  <c r="J184"/>
  <c r="J180"/>
  <c r="J176"/>
  <c r="J187"/>
  <c r="J183"/>
  <c r="J179"/>
  <c r="J175"/>
  <c r="J186"/>
  <c r="J182"/>
  <c r="J178"/>
  <c r="J174"/>
  <c r="J173"/>
  <c r="J185"/>
  <c r="J181"/>
  <c r="J177"/>
  <c r="J220"/>
  <c r="J216"/>
  <c r="J212"/>
  <c r="J207"/>
  <c r="J211"/>
  <c r="J219"/>
  <c r="J215"/>
  <c r="J208"/>
  <c r="J218"/>
  <c r="J214"/>
  <c r="J209"/>
  <c r="J221"/>
  <c r="J217"/>
  <c r="J213"/>
  <c r="J210"/>
  <c r="J102"/>
  <c r="J91"/>
  <c r="J95"/>
  <c r="J99"/>
  <c r="J88"/>
  <c r="J92"/>
  <c r="J96"/>
  <c r="J100"/>
  <c r="J89"/>
  <c r="J93"/>
  <c r="J97"/>
  <c r="J101"/>
  <c r="J90"/>
  <c r="J94"/>
  <c r="J98"/>
  <c r="E136"/>
  <c r="E134"/>
  <c r="E132"/>
  <c r="E130"/>
  <c r="E128"/>
  <c r="E126"/>
  <c r="E124"/>
  <c r="E122"/>
  <c r="E135"/>
  <c r="E133"/>
  <c r="E131"/>
  <c r="E129"/>
  <c r="E127"/>
  <c r="E125"/>
  <c r="E123"/>
  <c r="E201" i="26"/>
  <c r="E197"/>
  <c r="E193"/>
  <c r="E204"/>
  <c r="E200"/>
  <c r="E196"/>
  <c r="E192"/>
  <c r="E203"/>
  <c r="E199"/>
  <c r="E195"/>
  <c r="E191"/>
  <c r="E190"/>
  <c r="E202"/>
  <c r="E198"/>
  <c r="E194"/>
  <c r="J238"/>
  <c r="J235"/>
  <c r="J230"/>
  <c r="J227"/>
  <c r="J237"/>
  <c r="J232"/>
  <c r="J229"/>
  <c r="J224"/>
  <c r="J234"/>
  <c r="J231"/>
  <c r="J226"/>
  <c r="J228"/>
  <c r="J236"/>
  <c r="J225"/>
  <c r="J233"/>
  <c r="E306"/>
  <c r="E305"/>
  <c r="E297"/>
  <c r="E299"/>
  <c r="E301"/>
  <c r="E293"/>
  <c r="E295"/>
  <c r="E303"/>
  <c r="E298"/>
  <c r="E292"/>
  <c r="E300"/>
  <c r="E294"/>
  <c r="E302"/>
  <c r="E296"/>
  <c r="E304"/>
  <c r="E152" i="22"/>
  <c r="E150"/>
  <c r="E148"/>
  <c r="E146"/>
  <c r="E144"/>
  <c r="E142"/>
  <c r="E140"/>
  <c r="E153"/>
  <c r="E151"/>
  <c r="E149"/>
  <c r="E147"/>
  <c r="E145"/>
  <c r="E143"/>
  <c r="E141"/>
  <c r="E139"/>
  <c r="J220" i="26"/>
  <c r="J213"/>
  <c r="J207"/>
  <c r="J211"/>
  <c r="J217"/>
  <c r="J216"/>
  <c r="J208"/>
  <c r="J212"/>
  <c r="J219"/>
  <c r="J218"/>
  <c r="J209"/>
  <c r="J221"/>
  <c r="J210"/>
  <c r="J215"/>
  <c r="J214"/>
  <c r="E288"/>
  <c r="E287"/>
  <c r="E279"/>
  <c r="E289"/>
  <c r="E281"/>
  <c r="E283"/>
  <c r="E275"/>
  <c r="E277"/>
  <c r="E285"/>
  <c r="E278"/>
  <c r="E286"/>
  <c r="E280"/>
  <c r="E282"/>
  <c r="E276"/>
  <c r="E284"/>
  <c r="J204"/>
  <c r="J192"/>
  <c r="J196"/>
  <c r="J200"/>
  <c r="J193"/>
  <c r="J197"/>
  <c r="J201"/>
  <c r="J190"/>
  <c r="J194"/>
  <c r="J198"/>
  <c r="J202"/>
  <c r="J199"/>
  <c r="J203"/>
  <c r="J191"/>
  <c r="J195"/>
  <c r="E238"/>
  <c r="E233"/>
  <c r="E225"/>
  <c r="E235"/>
  <c r="E227"/>
  <c r="E237"/>
  <c r="E229"/>
  <c r="E231"/>
  <c r="E226"/>
  <c r="E234"/>
  <c r="E228"/>
  <c r="E236"/>
  <c r="E230"/>
  <c r="E232"/>
  <c r="E224"/>
  <c r="J302"/>
  <c r="J299"/>
  <c r="J294"/>
  <c r="J304"/>
  <c r="J301"/>
  <c r="J296"/>
  <c r="J293"/>
  <c r="J306"/>
  <c r="J303"/>
  <c r="J298"/>
  <c r="J295"/>
  <c r="J300"/>
  <c r="J297"/>
  <c r="J305"/>
  <c r="J292"/>
  <c r="J187" i="15"/>
  <c r="J183"/>
  <c r="J179"/>
  <c r="J175"/>
  <c r="J186"/>
  <c r="J182"/>
  <c r="J178"/>
  <c r="J174"/>
  <c r="J185"/>
  <c r="J181"/>
  <c r="J177"/>
  <c r="J173"/>
  <c r="J176"/>
  <c r="J180"/>
  <c r="J184"/>
  <c r="T170" i="17"/>
  <c r="T158"/>
  <c r="T162"/>
  <c r="T166"/>
  <c r="T161"/>
  <c r="T159"/>
  <c r="T163"/>
  <c r="T167"/>
  <c r="T156"/>
  <c r="T160"/>
  <c r="T164"/>
  <c r="T168"/>
  <c r="T157"/>
  <c r="T165"/>
  <c r="T169"/>
  <c r="J170"/>
  <c r="J168"/>
  <c r="J166"/>
  <c r="J167"/>
  <c r="J164"/>
  <c r="J162"/>
  <c r="J160"/>
  <c r="J158"/>
  <c r="J156"/>
  <c r="J169"/>
  <c r="J165"/>
  <c r="J163"/>
  <c r="J161"/>
  <c r="J159"/>
  <c r="J157"/>
  <c r="O306" i="13"/>
  <c r="O294"/>
  <c r="O298"/>
  <c r="O302"/>
  <c r="O301"/>
  <c r="O295"/>
  <c r="O299"/>
  <c r="O303"/>
  <c r="O292"/>
  <c r="O296"/>
  <c r="O300"/>
  <c r="O304"/>
  <c r="O293"/>
  <c r="O297"/>
  <c r="O305"/>
  <c r="T289" i="15"/>
  <c r="T275"/>
  <c r="T279"/>
  <c r="T283"/>
  <c r="T287"/>
  <c r="T282"/>
  <c r="T276"/>
  <c r="T280"/>
  <c r="T284"/>
  <c r="T288"/>
  <c r="T277"/>
  <c r="T281"/>
  <c r="T285"/>
  <c r="T278"/>
  <c r="T286"/>
  <c r="E220"/>
  <c r="E218"/>
  <c r="E209"/>
  <c r="E214"/>
  <c r="E215"/>
  <c r="E217"/>
  <c r="E212"/>
  <c r="E219"/>
  <c r="E210"/>
  <c r="E216"/>
  <c r="E213"/>
  <c r="E207"/>
  <c r="E211"/>
  <c r="E221"/>
  <c r="E208"/>
  <c r="T272" i="13"/>
  <c r="T258"/>
  <c r="T262"/>
  <c r="T266"/>
  <c r="T270"/>
  <c r="T265"/>
  <c r="T259"/>
  <c r="T263"/>
  <c r="T267"/>
  <c r="T271"/>
  <c r="T260"/>
  <c r="T264"/>
  <c r="T268"/>
  <c r="T261"/>
  <c r="T269"/>
  <c r="E221" i="18"/>
  <c r="E208"/>
  <c r="E212"/>
  <c r="E220"/>
  <c r="E213"/>
  <c r="E209"/>
  <c r="E214"/>
  <c r="E210"/>
  <c r="E216"/>
  <c r="E217"/>
  <c r="E207"/>
  <c r="E219"/>
  <c r="E211"/>
  <c r="E218"/>
  <c r="E215"/>
  <c r="E186" i="13"/>
  <c r="E184"/>
  <c r="E182"/>
  <c r="E180"/>
  <c r="E178"/>
  <c r="E176"/>
  <c r="E174"/>
  <c r="E181"/>
  <c r="E173"/>
  <c r="E183"/>
  <c r="E187"/>
  <c r="E179"/>
  <c r="E175"/>
  <c r="E185"/>
  <c r="E177"/>
  <c r="E218"/>
  <c r="E214"/>
  <c r="E210"/>
  <c r="E221"/>
  <c r="E217"/>
  <c r="E213"/>
  <c r="E209"/>
  <c r="E220"/>
  <c r="E216"/>
  <c r="E212"/>
  <c r="E208"/>
  <c r="E211"/>
  <c r="E207"/>
  <c r="E219"/>
  <c r="E215"/>
  <c r="J255"/>
  <c r="J243"/>
  <c r="J247"/>
  <c r="J251"/>
  <c r="J242"/>
  <c r="J250"/>
  <c r="J244"/>
  <c r="J248"/>
  <c r="J252"/>
  <c r="J241"/>
  <c r="J245"/>
  <c r="J249"/>
  <c r="J253"/>
  <c r="J246"/>
  <c r="J254"/>
  <c r="E286"/>
  <c r="E282"/>
  <c r="E278"/>
  <c r="E289"/>
  <c r="E285"/>
  <c r="E281"/>
  <c r="E277"/>
  <c r="E288"/>
  <c r="E284"/>
  <c r="E280"/>
  <c r="E276"/>
  <c r="E283"/>
  <c r="E287"/>
  <c r="E279"/>
  <c r="E275"/>
  <c r="J169" i="15"/>
  <c r="J165"/>
  <c r="J161"/>
  <c r="J157"/>
  <c r="J168"/>
  <c r="J164"/>
  <c r="J160"/>
  <c r="J156"/>
  <c r="J167"/>
  <c r="J163"/>
  <c r="J159"/>
  <c r="J166"/>
  <c r="J162"/>
  <c r="J158"/>
  <c r="J170"/>
  <c r="E204"/>
  <c r="E190"/>
  <c r="E194"/>
  <c r="E198"/>
  <c r="E202"/>
  <c r="E193"/>
  <c r="E201"/>
  <c r="E191"/>
  <c r="E195"/>
  <c r="E199"/>
  <c r="E203"/>
  <c r="E192"/>
  <c r="E196"/>
  <c r="E200"/>
  <c r="E197"/>
  <c r="E235"/>
  <c r="E231"/>
  <c r="E227"/>
  <c r="E238"/>
  <c r="E234"/>
  <c r="E230"/>
  <c r="E226"/>
  <c r="E237"/>
  <c r="E233"/>
  <c r="E229"/>
  <c r="E225"/>
  <c r="E232"/>
  <c r="E236"/>
  <c r="E228"/>
  <c r="E224"/>
  <c r="J272"/>
  <c r="J260"/>
  <c r="J264"/>
  <c r="J268"/>
  <c r="J259"/>
  <c r="J267"/>
  <c r="J261"/>
  <c r="J265"/>
  <c r="J269"/>
  <c r="J258"/>
  <c r="J262"/>
  <c r="J266"/>
  <c r="J270"/>
  <c r="J263"/>
  <c r="J271"/>
  <c r="E303"/>
  <c r="E299"/>
  <c r="E295"/>
  <c r="E306"/>
  <c r="E302"/>
  <c r="E298"/>
  <c r="E294"/>
  <c r="E305"/>
  <c r="E301"/>
  <c r="E297"/>
  <c r="E293"/>
  <c r="E304"/>
  <c r="E300"/>
  <c r="E296"/>
  <c r="E292"/>
  <c r="T204" i="17"/>
  <c r="T192"/>
  <c r="T196"/>
  <c r="T200"/>
  <c r="T195"/>
  <c r="T203"/>
  <c r="T193"/>
  <c r="T197"/>
  <c r="T201"/>
  <c r="T190"/>
  <c r="T194"/>
  <c r="T198"/>
  <c r="T202"/>
  <c r="T191"/>
  <c r="T199"/>
  <c r="J153" i="18"/>
  <c r="J142"/>
  <c r="J146"/>
  <c r="J150"/>
  <c r="J139"/>
  <c r="J143"/>
  <c r="J147"/>
  <c r="J151"/>
  <c r="J140"/>
  <c r="J144"/>
  <c r="J148"/>
  <c r="J152"/>
  <c r="J141"/>
  <c r="J145"/>
  <c r="J149"/>
  <c r="O119" i="20"/>
  <c r="O108"/>
  <c r="O112"/>
  <c r="O116"/>
  <c r="O105"/>
  <c r="O109"/>
  <c r="O113"/>
  <c r="O117"/>
  <c r="O106"/>
  <c r="O110"/>
  <c r="O114"/>
  <c r="O118"/>
  <c r="O107"/>
  <c r="O111"/>
  <c r="O115"/>
  <c r="O306" i="17"/>
  <c r="O295"/>
  <c r="O299"/>
  <c r="O303"/>
  <c r="O298"/>
  <c r="O292"/>
  <c r="O296"/>
  <c r="O300"/>
  <c r="O304"/>
  <c r="O293"/>
  <c r="O297"/>
  <c r="O301"/>
  <c r="O305"/>
  <c r="O294"/>
  <c r="O302"/>
  <c r="J236" i="19"/>
  <c r="J232"/>
  <c r="J228"/>
  <c r="J224"/>
  <c r="J235"/>
  <c r="J231"/>
  <c r="J227"/>
  <c r="J238"/>
  <c r="J234"/>
  <c r="J230"/>
  <c r="J226"/>
  <c r="J237"/>
  <c r="J233"/>
  <c r="J229"/>
  <c r="J225"/>
  <c r="J238" i="13"/>
  <c r="J224"/>
  <c r="J228"/>
  <c r="J232"/>
  <c r="J236"/>
  <c r="J231"/>
  <c r="J225"/>
  <c r="J229"/>
  <c r="J233"/>
  <c r="J237"/>
  <c r="J226"/>
  <c r="J230"/>
  <c r="J234"/>
  <c r="J227"/>
  <c r="J235"/>
  <c r="E272"/>
  <c r="E268"/>
  <c r="E264"/>
  <c r="E260"/>
  <c r="E271"/>
  <c r="E267"/>
  <c r="E263"/>
  <c r="E259"/>
  <c r="E270"/>
  <c r="E266"/>
  <c r="E262"/>
  <c r="E258"/>
  <c r="E261"/>
  <c r="E269"/>
  <c r="E265"/>
  <c r="J306"/>
  <c r="J292"/>
  <c r="J296"/>
  <c r="J300"/>
  <c r="J304"/>
  <c r="J295"/>
  <c r="J303"/>
  <c r="J293"/>
  <c r="J297"/>
  <c r="J301"/>
  <c r="J305"/>
  <c r="J294"/>
  <c r="J298"/>
  <c r="J302"/>
  <c r="J299"/>
  <c r="E187" i="15"/>
  <c r="E175"/>
  <c r="E179"/>
  <c r="E183"/>
  <c r="E178"/>
  <c r="E176"/>
  <c r="E180"/>
  <c r="E184"/>
  <c r="E173"/>
  <c r="E177"/>
  <c r="E181"/>
  <c r="E185"/>
  <c r="E174"/>
  <c r="E182"/>
  <c r="E186"/>
  <c r="J211"/>
  <c r="J207"/>
  <c r="J210"/>
  <c r="J209"/>
  <c r="J208"/>
  <c r="J219"/>
  <c r="J215"/>
  <c r="J220"/>
  <c r="J212"/>
  <c r="J218"/>
  <c r="J214"/>
  <c r="J221"/>
  <c r="J217"/>
  <c r="J213"/>
  <c r="J216"/>
  <c r="J255"/>
  <c r="J241"/>
  <c r="J245"/>
  <c r="J249"/>
  <c r="J253"/>
  <c r="J248"/>
  <c r="J242"/>
  <c r="J246"/>
  <c r="J250"/>
  <c r="J254"/>
  <c r="J243"/>
  <c r="J247"/>
  <c r="J251"/>
  <c r="J244"/>
  <c r="J252"/>
  <c r="E289"/>
  <c r="E285"/>
  <c r="E281"/>
  <c r="E277"/>
  <c r="E288"/>
  <c r="E284"/>
  <c r="E280"/>
  <c r="E276"/>
  <c r="E287"/>
  <c r="E283"/>
  <c r="E279"/>
  <c r="E275"/>
  <c r="E278"/>
  <c r="E286"/>
  <c r="E282"/>
  <c r="O169" i="17"/>
  <c r="O167"/>
  <c r="O165"/>
  <c r="O170"/>
  <c r="O166"/>
  <c r="O163"/>
  <c r="O161"/>
  <c r="O159"/>
  <c r="O157"/>
  <c r="O168"/>
  <c r="O158"/>
  <c r="O164"/>
  <c r="O156"/>
  <c r="O162"/>
  <c r="O160"/>
  <c r="E236" i="18"/>
  <c r="E232"/>
  <c r="E228"/>
  <c r="E224"/>
  <c r="E235"/>
  <c r="E231"/>
  <c r="E227"/>
  <c r="E238"/>
  <c r="E234"/>
  <c r="E230"/>
  <c r="E226"/>
  <c r="E237"/>
  <c r="E233"/>
  <c r="E229"/>
  <c r="E225"/>
  <c r="E170" i="20"/>
  <c r="E157"/>
  <c r="E161"/>
  <c r="E165"/>
  <c r="E169"/>
  <c r="E158"/>
  <c r="E162"/>
  <c r="E166"/>
  <c r="E159"/>
  <c r="E163"/>
  <c r="E167"/>
  <c r="E164"/>
  <c r="E168"/>
  <c r="E156"/>
  <c r="E160"/>
  <c r="E204" i="13"/>
  <c r="E202"/>
  <c r="E200"/>
  <c r="E198"/>
  <c r="E196"/>
  <c r="E194"/>
  <c r="E192"/>
  <c r="E190"/>
  <c r="E203"/>
  <c r="E195"/>
  <c r="E201"/>
  <c r="E193"/>
  <c r="E199"/>
  <c r="E191"/>
  <c r="E197"/>
  <c r="O238" i="18"/>
  <c r="O226"/>
  <c r="O230"/>
  <c r="O234"/>
  <c r="O224"/>
  <c r="O228"/>
  <c r="O232"/>
  <c r="O236"/>
  <c r="O225"/>
  <c r="O233"/>
  <c r="O227"/>
  <c r="O235"/>
  <c r="O229"/>
  <c r="O237"/>
  <c r="O231"/>
  <c r="T175"/>
  <c r="T176"/>
  <c r="T180"/>
  <c r="T184"/>
  <c r="T177"/>
  <c r="T181"/>
  <c r="T185"/>
  <c r="T173"/>
  <c r="T178"/>
  <c r="T182"/>
  <c r="T186"/>
  <c r="T187"/>
  <c r="T174"/>
  <c r="T179"/>
  <c r="T183"/>
  <c r="T255"/>
  <c r="T244"/>
  <c r="T248"/>
  <c r="T252"/>
  <c r="T241"/>
  <c r="T245"/>
  <c r="T249"/>
  <c r="T253"/>
  <c r="T242"/>
  <c r="T246"/>
  <c r="T250"/>
  <c r="T254"/>
  <c r="T243"/>
  <c r="T247"/>
  <c r="T251"/>
  <c r="O289"/>
  <c r="O275"/>
  <c r="O279"/>
  <c r="O283"/>
  <c r="O287"/>
  <c r="O277"/>
  <c r="O281"/>
  <c r="O285"/>
  <c r="O282"/>
  <c r="O276"/>
  <c r="O284"/>
  <c r="O278"/>
  <c r="O286"/>
  <c r="O280"/>
  <c r="O288"/>
  <c r="T136"/>
  <c r="T123"/>
  <c r="T127"/>
  <c r="T131"/>
  <c r="T135"/>
  <c r="T124"/>
  <c r="T128"/>
  <c r="T132"/>
  <c r="T125"/>
  <c r="T129"/>
  <c r="T133"/>
  <c r="T134"/>
  <c r="T122"/>
  <c r="T126"/>
  <c r="T130"/>
  <c r="O136" i="19"/>
  <c r="O125"/>
  <c r="O129"/>
  <c r="O133"/>
  <c r="O122"/>
  <c r="O126"/>
  <c r="O130"/>
  <c r="O134"/>
  <c r="O123"/>
  <c r="O127"/>
  <c r="O131"/>
  <c r="O135"/>
  <c r="O124"/>
  <c r="O128"/>
  <c r="O132"/>
  <c r="T156"/>
  <c r="T158"/>
  <c r="T162"/>
  <c r="T166"/>
  <c r="T170"/>
  <c r="T157"/>
  <c r="T159"/>
  <c r="T163"/>
  <c r="T167"/>
  <c r="T160"/>
  <c r="T164"/>
  <c r="T168"/>
  <c r="T169"/>
  <c r="T161"/>
  <c r="T165"/>
  <c r="O220"/>
  <c r="O216"/>
  <c r="O212"/>
  <c r="O207"/>
  <c r="O211"/>
  <c r="O219"/>
  <c r="O215"/>
  <c r="O208"/>
  <c r="O218"/>
  <c r="O214"/>
  <c r="O209"/>
  <c r="O213"/>
  <c r="O210"/>
  <c r="O221"/>
  <c r="O217"/>
  <c r="O168" i="20"/>
  <c r="O164"/>
  <c r="O160"/>
  <c r="O156"/>
  <c r="O167"/>
  <c r="O163"/>
  <c r="O159"/>
  <c r="O170"/>
  <c r="O166"/>
  <c r="O162"/>
  <c r="O158"/>
  <c r="O161"/>
  <c r="O157"/>
  <c r="O169"/>
  <c r="O165"/>
  <c r="O272"/>
  <c r="O260"/>
  <c r="O264"/>
  <c r="O268"/>
  <c r="O261"/>
  <c r="O265"/>
  <c r="O269"/>
  <c r="O258"/>
  <c r="O262"/>
  <c r="O266"/>
  <c r="O270"/>
  <c r="O263"/>
  <c r="O267"/>
  <c r="O271"/>
  <c r="O259"/>
  <c r="Y204" i="17"/>
  <c r="Y193"/>
  <c r="Y197"/>
  <c r="Y201"/>
  <c r="Y196"/>
  <c r="Y190"/>
  <c r="Y194"/>
  <c r="Y198"/>
  <c r="Y202"/>
  <c r="Y191"/>
  <c r="Y195"/>
  <c r="Y199"/>
  <c r="Y203"/>
  <c r="Y192"/>
  <c r="Y200"/>
  <c r="T238"/>
  <c r="T225"/>
  <c r="T229"/>
  <c r="T233"/>
  <c r="T237"/>
  <c r="T224"/>
  <c r="T232"/>
  <c r="T236"/>
  <c r="T226"/>
  <c r="T230"/>
  <c r="T234"/>
  <c r="T227"/>
  <c r="T231"/>
  <c r="T235"/>
  <c r="T228"/>
  <c r="Y272"/>
  <c r="Y261"/>
  <c r="Y265"/>
  <c r="Y269"/>
  <c r="Y264"/>
  <c r="Y258"/>
  <c r="Y262"/>
  <c r="Y266"/>
  <c r="Y270"/>
  <c r="Y259"/>
  <c r="Y263"/>
  <c r="Y267"/>
  <c r="Y271"/>
  <c r="Y260"/>
  <c r="Y268"/>
  <c r="T306"/>
  <c r="T293"/>
  <c r="T297"/>
  <c r="T301"/>
  <c r="T305"/>
  <c r="T296"/>
  <c r="T304"/>
  <c r="T294"/>
  <c r="T298"/>
  <c r="T302"/>
  <c r="T295"/>
  <c r="T299"/>
  <c r="T303"/>
  <c r="T292"/>
  <c r="T300"/>
  <c r="T217" i="18"/>
  <c r="T221"/>
  <c r="T219"/>
  <c r="T216"/>
  <c r="T207"/>
  <c r="T218"/>
  <c r="T209"/>
  <c r="T210"/>
  <c r="T212"/>
  <c r="T220"/>
  <c r="T208"/>
  <c r="T211"/>
  <c r="T215"/>
  <c r="T214"/>
  <c r="T213"/>
  <c r="T191" i="19"/>
  <c r="T195"/>
  <c r="T194"/>
  <c r="T199"/>
  <c r="T203"/>
  <c r="T196"/>
  <c r="T200"/>
  <c r="T204"/>
  <c r="T190"/>
  <c r="T197"/>
  <c r="T201"/>
  <c r="T193"/>
  <c r="T192"/>
  <c r="T198"/>
  <c r="T202"/>
  <c r="T289" i="21"/>
  <c r="T276"/>
  <c r="I167" i="14" s="1"/>
  <c r="T280" i="21"/>
  <c r="T284"/>
  <c r="T288"/>
  <c r="T277"/>
  <c r="I166" i="14" s="1"/>
  <c r="T281" i="21"/>
  <c r="T285"/>
  <c r="T278"/>
  <c r="T282"/>
  <c r="T286"/>
  <c r="T283"/>
  <c r="T287"/>
  <c r="T275"/>
  <c r="T279"/>
  <c r="O255" i="17"/>
  <c r="O242"/>
  <c r="O246"/>
  <c r="O250"/>
  <c r="O254"/>
  <c r="O241"/>
  <c r="O249"/>
  <c r="O243"/>
  <c r="O247"/>
  <c r="O251"/>
  <c r="O244"/>
  <c r="O248"/>
  <c r="O252"/>
  <c r="O245"/>
  <c r="O253"/>
  <c r="J288"/>
  <c r="J284"/>
  <c r="J280"/>
  <c r="J276"/>
  <c r="J287"/>
  <c r="J283"/>
  <c r="J279"/>
  <c r="J275"/>
  <c r="J286"/>
  <c r="J282"/>
  <c r="J278"/>
  <c r="J289"/>
  <c r="J285"/>
  <c r="J281"/>
  <c r="J277"/>
  <c r="J170" i="18"/>
  <c r="J159"/>
  <c r="J163"/>
  <c r="J167"/>
  <c r="J156"/>
  <c r="J160"/>
  <c r="J164"/>
  <c r="J168"/>
  <c r="J157"/>
  <c r="J161"/>
  <c r="J165"/>
  <c r="J169"/>
  <c r="J162"/>
  <c r="J166"/>
  <c r="J158"/>
  <c r="E204"/>
  <c r="E193"/>
  <c r="E197"/>
  <c r="E201"/>
  <c r="E190"/>
  <c r="E194"/>
  <c r="E198"/>
  <c r="E202"/>
  <c r="E191"/>
  <c r="E195"/>
  <c r="E199"/>
  <c r="E203"/>
  <c r="E192"/>
  <c r="E196"/>
  <c r="E200"/>
  <c r="E187" i="19"/>
  <c r="E175"/>
  <c r="E179"/>
  <c r="E183"/>
  <c r="E176"/>
  <c r="E180"/>
  <c r="E184"/>
  <c r="E173"/>
  <c r="E177"/>
  <c r="E181"/>
  <c r="E185"/>
  <c r="E174"/>
  <c r="E178"/>
  <c r="E182"/>
  <c r="E186"/>
  <c r="E238"/>
  <c r="E234"/>
  <c r="E230"/>
  <c r="E226"/>
  <c r="E237"/>
  <c r="E233"/>
  <c r="E229"/>
  <c r="E225"/>
  <c r="E236"/>
  <c r="E232"/>
  <c r="E228"/>
  <c r="E224"/>
  <c r="E231"/>
  <c r="E227"/>
  <c r="E235"/>
  <c r="T102" i="20"/>
  <c r="T89"/>
  <c r="T93"/>
  <c r="T97"/>
  <c r="T101"/>
  <c r="T90"/>
  <c r="T94"/>
  <c r="T98"/>
  <c r="T91"/>
  <c r="T95"/>
  <c r="T99"/>
  <c r="T96"/>
  <c r="T100"/>
  <c r="T88"/>
  <c r="T92"/>
  <c r="T85"/>
  <c r="T74"/>
  <c r="T78"/>
  <c r="T82"/>
  <c r="T71"/>
  <c r="T75"/>
  <c r="T79"/>
  <c r="T83"/>
  <c r="T72"/>
  <c r="T76"/>
  <c r="T80"/>
  <c r="T84"/>
  <c r="T73"/>
  <c r="T77"/>
  <c r="T81"/>
  <c r="O153"/>
  <c r="O139"/>
  <c r="O143"/>
  <c r="O147"/>
  <c r="O151"/>
  <c r="O141"/>
  <c r="O145"/>
  <c r="O149"/>
  <c r="O142"/>
  <c r="O150"/>
  <c r="O144"/>
  <c r="O152"/>
  <c r="O146"/>
  <c r="O148"/>
  <c r="O140"/>
  <c r="T187"/>
  <c r="T173"/>
  <c r="T177"/>
  <c r="T181"/>
  <c r="T185"/>
  <c r="T174"/>
  <c r="T178"/>
  <c r="T182"/>
  <c r="T186"/>
  <c r="T175"/>
  <c r="T179"/>
  <c r="T183"/>
  <c r="T176"/>
  <c r="T180"/>
  <c r="T184"/>
  <c r="O210"/>
  <c r="O209"/>
  <c r="O208"/>
  <c r="O207"/>
  <c r="O211"/>
  <c r="O220"/>
  <c r="O216"/>
  <c r="O212"/>
  <c r="O219"/>
  <c r="O215"/>
  <c r="O218"/>
  <c r="O214"/>
  <c r="O221"/>
  <c r="O217"/>
  <c r="O213"/>
  <c r="O255"/>
  <c r="O241"/>
  <c r="O245"/>
  <c r="O249"/>
  <c r="O253"/>
  <c r="O242"/>
  <c r="O246"/>
  <c r="O250"/>
  <c r="O254"/>
  <c r="O243"/>
  <c r="O247"/>
  <c r="O251"/>
  <c r="O244"/>
  <c r="O248"/>
  <c r="O252"/>
  <c r="T289"/>
  <c r="T277"/>
  <c r="T281"/>
  <c r="T285"/>
  <c r="T278"/>
  <c r="T282"/>
  <c r="T286"/>
  <c r="T275"/>
  <c r="T279"/>
  <c r="T283"/>
  <c r="T287"/>
  <c r="T276"/>
  <c r="T280"/>
  <c r="T284"/>
  <c r="T288"/>
  <c r="O289" i="22"/>
  <c r="O276"/>
  <c r="O275"/>
  <c r="O278"/>
  <c r="O282"/>
  <c r="O286"/>
  <c r="O279"/>
  <c r="O283"/>
  <c r="O287"/>
  <c r="O280"/>
  <c r="O284"/>
  <c r="O288"/>
  <c r="O277"/>
  <c r="O281"/>
  <c r="O285"/>
  <c r="O238" i="19"/>
  <c r="O227"/>
  <c r="O231"/>
  <c r="O235"/>
  <c r="O224"/>
  <c r="O228"/>
  <c r="O232"/>
  <c r="O236"/>
  <c r="O225"/>
  <c r="O229"/>
  <c r="O233"/>
  <c r="O237"/>
  <c r="O226"/>
  <c r="O230"/>
  <c r="O234"/>
  <c r="T272"/>
  <c r="T259"/>
  <c r="T263"/>
  <c r="T267"/>
  <c r="T271"/>
  <c r="T260"/>
  <c r="T264"/>
  <c r="T268"/>
  <c r="T261"/>
  <c r="T265"/>
  <c r="T269"/>
  <c r="T258"/>
  <c r="T262"/>
  <c r="T266"/>
  <c r="T270"/>
  <c r="O306"/>
  <c r="O295"/>
  <c r="O299"/>
  <c r="O303"/>
  <c r="O292"/>
  <c r="O296"/>
  <c r="O300"/>
  <c r="O304"/>
  <c r="O293"/>
  <c r="O297"/>
  <c r="O301"/>
  <c r="O305"/>
  <c r="O302"/>
  <c r="O294"/>
  <c r="O298"/>
  <c r="O289" i="21"/>
  <c r="O287"/>
  <c r="O285"/>
  <c r="O283"/>
  <c r="O281"/>
  <c r="O279"/>
  <c r="O277"/>
  <c r="O275"/>
  <c r="O284"/>
  <c r="O276"/>
  <c r="O282"/>
  <c r="O288"/>
  <c r="O280"/>
  <c r="O286"/>
  <c r="O278"/>
  <c r="T119" i="20"/>
  <c r="T106"/>
  <c r="T110"/>
  <c r="T114"/>
  <c r="T118"/>
  <c r="T107"/>
  <c r="T111"/>
  <c r="T115"/>
  <c r="T108"/>
  <c r="T112"/>
  <c r="T116"/>
  <c r="T109"/>
  <c r="T113"/>
  <c r="T117"/>
  <c r="T105"/>
  <c r="O136" i="22"/>
  <c r="O125"/>
  <c r="O129"/>
  <c r="O133"/>
  <c r="O122"/>
  <c r="O126"/>
  <c r="O130"/>
  <c r="O134"/>
  <c r="O123"/>
  <c r="O127"/>
  <c r="O131"/>
  <c r="O135"/>
  <c r="O128"/>
  <c r="O132"/>
  <c r="O124"/>
  <c r="O85" i="20"/>
  <c r="O72"/>
  <c r="O76"/>
  <c r="O80"/>
  <c r="O84"/>
  <c r="O73"/>
  <c r="O77"/>
  <c r="O81"/>
  <c r="O74"/>
  <c r="O78"/>
  <c r="O82"/>
  <c r="O83"/>
  <c r="O71"/>
  <c r="O75"/>
  <c r="O79"/>
  <c r="T153"/>
  <c r="T141"/>
  <c r="T145"/>
  <c r="T149"/>
  <c r="T139"/>
  <c r="T143"/>
  <c r="T147"/>
  <c r="T151"/>
  <c r="T144"/>
  <c r="T152"/>
  <c r="T146"/>
  <c r="T140"/>
  <c r="T148"/>
  <c r="T142"/>
  <c r="T150"/>
  <c r="O186"/>
  <c r="O182"/>
  <c r="O178"/>
  <c r="O174"/>
  <c r="O185"/>
  <c r="O181"/>
  <c r="O177"/>
  <c r="O173"/>
  <c r="O184"/>
  <c r="O180"/>
  <c r="O176"/>
  <c r="O187"/>
  <c r="O183"/>
  <c r="O179"/>
  <c r="O175"/>
  <c r="T219"/>
  <c r="T215"/>
  <c r="T207"/>
  <c r="T211"/>
  <c r="T218"/>
  <c r="T214"/>
  <c r="T208"/>
  <c r="T221"/>
  <c r="T217"/>
  <c r="T213"/>
  <c r="T209"/>
  <c r="T212"/>
  <c r="T210"/>
  <c r="T220"/>
  <c r="T216"/>
  <c r="T255"/>
  <c r="T243"/>
  <c r="T247"/>
  <c r="T251"/>
  <c r="T244"/>
  <c r="T248"/>
  <c r="T252"/>
  <c r="T241"/>
  <c r="T245"/>
  <c r="T249"/>
  <c r="T253"/>
  <c r="T254"/>
  <c r="T242"/>
  <c r="T246"/>
  <c r="T250"/>
  <c r="O289"/>
  <c r="O275"/>
  <c r="O279"/>
  <c r="O283"/>
  <c r="O287"/>
  <c r="O276"/>
  <c r="O280"/>
  <c r="O284"/>
  <c r="O288"/>
  <c r="O277"/>
  <c r="O281"/>
  <c r="O285"/>
  <c r="O282"/>
  <c r="O286"/>
  <c r="O278"/>
  <c r="T237" i="22"/>
  <c r="T232"/>
  <c r="T224"/>
  <c r="T234"/>
  <c r="T226"/>
  <c r="T236"/>
  <c r="T228"/>
  <c r="T230"/>
  <c r="T238"/>
  <c r="T231"/>
  <c r="T225"/>
  <c r="T233"/>
  <c r="T227"/>
  <c r="T235"/>
  <c r="T229"/>
  <c r="O272"/>
  <c r="O261"/>
  <c r="O265"/>
  <c r="O269"/>
  <c r="O258"/>
  <c r="O262"/>
  <c r="O266"/>
  <c r="O270"/>
  <c r="O259"/>
  <c r="O263"/>
  <c r="O267"/>
  <c r="O271"/>
  <c r="O268"/>
  <c r="O260"/>
  <c r="O264"/>
  <c r="O306"/>
  <c r="O293"/>
  <c r="O297"/>
  <c r="O301"/>
  <c r="O305"/>
  <c r="O294"/>
  <c r="O298"/>
  <c r="O302"/>
  <c r="O295"/>
  <c r="O299"/>
  <c r="O303"/>
  <c r="O292"/>
  <c r="O296"/>
  <c r="O300"/>
  <c r="O304"/>
  <c r="T85"/>
  <c r="T74"/>
  <c r="T78"/>
  <c r="T82"/>
  <c r="T71"/>
  <c r="T75"/>
  <c r="T79"/>
  <c r="T83"/>
  <c r="T72"/>
  <c r="T76"/>
  <c r="T80"/>
  <c r="T84"/>
  <c r="T77"/>
  <c r="T81"/>
  <c r="T73"/>
  <c r="T204"/>
  <c r="T191"/>
  <c r="T197"/>
  <c r="T201"/>
  <c r="T196"/>
  <c r="T192"/>
  <c r="T190"/>
  <c r="T198"/>
  <c r="T202"/>
  <c r="T195"/>
  <c r="T193"/>
  <c r="T199"/>
  <c r="T203"/>
  <c r="T194"/>
  <c r="T200"/>
  <c r="T119"/>
  <c r="T106"/>
  <c r="T110"/>
  <c r="T114"/>
  <c r="T118"/>
  <c r="T107"/>
  <c r="T111"/>
  <c r="T115"/>
  <c r="T108"/>
  <c r="T112"/>
  <c r="T116"/>
  <c r="T117"/>
  <c r="T105"/>
  <c r="T109"/>
  <c r="T113"/>
  <c r="T187"/>
  <c r="T183"/>
  <c r="T179"/>
  <c r="T174"/>
  <c r="T186"/>
  <c r="T182"/>
  <c r="T178"/>
  <c r="T185"/>
  <c r="T181"/>
  <c r="T177"/>
  <c r="T173"/>
  <c r="T184"/>
  <c r="T175"/>
  <c r="T180"/>
  <c r="T176"/>
  <c r="T221"/>
  <c r="T218"/>
  <c r="T217"/>
  <c r="T212"/>
  <c r="T220"/>
  <c r="T207"/>
  <c r="T211"/>
  <c r="T219"/>
  <c r="T208"/>
  <c r="T214"/>
  <c r="T209"/>
  <c r="T213"/>
  <c r="T210"/>
  <c r="T215"/>
  <c r="T216"/>
  <c r="T102"/>
  <c r="T91"/>
  <c r="T95"/>
  <c r="T99"/>
  <c r="T88"/>
  <c r="T92"/>
  <c r="T96"/>
  <c r="T100"/>
  <c r="T89"/>
  <c r="T93"/>
  <c r="T97"/>
  <c r="T101"/>
  <c r="T90"/>
  <c r="T94"/>
  <c r="T98"/>
  <c r="O163" i="26"/>
  <c r="O161"/>
  <c r="O159"/>
  <c r="O157"/>
  <c r="O162"/>
  <c r="O160"/>
  <c r="O158"/>
  <c r="O156"/>
  <c r="O170"/>
  <c r="O166"/>
  <c r="O169"/>
  <c r="O165"/>
  <c r="O168"/>
  <c r="O164"/>
  <c r="O167"/>
  <c r="E272"/>
  <c r="E269"/>
  <c r="E261"/>
  <c r="E271"/>
  <c r="E263"/>
  <c r="E265"/>
  <c r="E259"/>
  <c r="E267"/>
  <c r="E258"/>
  <c r="E266"/>
  <c r="E260"/>
  <c r="E268"/>
  <c r="E262"/>
  <c r="E270"/>
  <c r="E264"/>
  <c r="O204"/>
  <c r="O191"/>
  <c r="O195"/>
  <c r="O199"/>
  <c r="O203"/>
  <c r="O192"/>
  <c r="O196"/>
  <c r="O200"/>
  <c r="O193"/>
  <c r="O197"/>
  <c r="O201"/>
  <c r="O202"/>
  <c r="O190"/>
  <c r="O194"/>
  <c r="O198"/>
  <c r="T238"/>
  <c r="T225"/>
  <c r="T229"/>
  <c r="T233"/>
  <c r="T237"/>
  <c r="T226"/>
  <c r="T230"/>
  <c r="T234"/>
  <c r="T227"/>
  <c r="T231"/>
  <c r="T235"/>
  <c r="T232"/>
  <c r="T236"/>
  <c r="T224"/>
  <c r="T228"/>
  <c r="O306"/>
  <c r="O302"/>
  <c r="O298"/>
  <c r="O294"/>
  <c r="O305"/>
  <c r="O301"/>
  <c r="O297"/>
  <c r="O293"/>
  <c r="O304"/>
  <c r="O300"/>
  <c r="O296"/>
  <c r="O292"/>
  <c r="O299"/>
  <c r="O295"/>
  <c r="O303"/>
  <c r="O153" i="22"/>
  <c r="O142"/>
  <c r="O146"/>
  <c r="O150"/>
  <c r="O139"/>
  <c r="O143"/>
  <c r="O147"/>
  <c r="O151"/>
  <c r="O140"/>
  <c r="O144"/>
  <c r="O148"/>
  <c r="O152"/>
  <c r="O141"/>
  <c r="O145"/>
  <c r="O149"/>
  <c r="T221" i="26"/>
  <c r="T217"/>
  <c r="T213"/>
  <c r="T209"/>
  <c r="T220"/>
  <c r="T216"/>
  <c r="T212"/>
  <c r="T210"/>
  <c r="T219"/>
  <c r="T215"/>
  <c r="T207"/>
  <c r="T211"/>
  <c r="T214"/>
  <c r="T208"/>
  <c r="T218"/>
  <c r="O287"/>
  <c r="O283"/>
  <c r="O279"/>
  <c r="O275"/>
  <c r="O286"/>
  <c r="O282"/>
  <c r="O278"/>
  <c r="O289"/>
  <c r="O285"/>
  <c r="O281"/>
  <c r="O277"/>
  <c r="O280"/>
  <c r="O276"/>
  <c r="O288"/>
  <c r="O284"/>
  <c r="T204"/>
  <c r="T192"/>
  <c r="T196"/>
  <c r="T200"/>
  <c r="T193"/>
  <c r="T197"/>
  <c r="T201"/>
  <c r="T190"/>
  <c r="T194"/>
  <c r="T198"/>
  <c r="T202"/>
  <c r="T195"/>
  <c r="T199"/>
  <c r="T203"/>
  <c r="T191"/>
  <c r="O236"/>
  <c r="O232"/>
  <c r="O228"/>
  <c r="O224"/>
  <c r="O235"/>
  <c r="O231"/>
  <c r="O227"/>
  <c r="O238"/>
  <c r="O234"/>
  <c r="O230"/>
  <c r="O226"/>
  <c r="O233"/>
  <c r="O229"/>
  <c r="O225"/>
  <c r="O237"/>
  <c r="T306"/>
  <c r="T293"/>
  <c r="T297"/>
  <c r="T301"/>
  <c r="T305"/>
  <c r="T294"/>
  <c r="T298"/>
  <c r="T302"/>
  <c r="T295"/>
  <c r="T299"/>
  <c r="T303"/>
  <c r="T292"/>
  <c r="T296"/>
  <c r="T300"/>
  <c r="T304"/>
  <c r="J123" i="13"/>
  <c r="J122"/>
  <c r="J34" i="23"/>
  <c r="J36" s="1"/>
  <c r="J22"/>
  <c r="J24" s="1"/>
  <c r="E18"/>
  <c r="E19" s="1"/>
  <c r="M142" i="14" s="1"/>
  <c r="E6" i="23"/>
  <c r="E7" s="1"/>
  <c r="J21" i="17"/>
  <c r="J25"/>
  <c r="J29"/>
  <c r="J33"/>
  <c r="J27"/>
  <c r="J20"/>
  <c r="J22"/>
  <c r="J26"/>
  <c r="J30"/>
  <c r="J34"/>
  <c r="J23"/>
  <c r="J31"/>
  <c r="J24"/>
  <c r="J28"/>
  <c r="J32"/>
  <c r="E30" i="23"/>
  <c r="E31" s="1"/>
  <c r="M32" i="14" s="1"/>
  <c r="E38" i="23"/>
  <c r="E39" s="1"/>
  <c r="M30" i="14" s="1"/>
  <c r="E34" i="23"/>
  <c r="E35" s="1"/>
  <c r="M31" i="14" s="1"/>
  <c r="J30" i="23"/>
  <c r="J31" s="1"/>
  <c r="E42"/>
  <c r="E43" s="1"/>
  <c r="M29" i="14" s="1"/>
  <c r="J14" i="23"/>
  <c r="J16" s="1"/>
  <c r="O30"/>
  <c r="O31" s="1"/>
  <c r="O6"/>
  <c r="O8" s="1"/>
  <c r="O18"/>
  <c r="O20" s="1"/>
  <c r="E10"/>
  <c r="E11" s="1"/>
  <c r="E22"/>
  <c r="E23" s="1"/>
  <c r="O2"/>
  <c r="O4" s="1"/>
  <c r="E2"/>
  <c r="E3" s="1"/>
  <c r="J18"/>
  <c r="J20" s="1"/>
  <c r="E26"/>
  <c r="E27" s="1"/>
  <c r="O26"/>
  <c r="O28" s="1"/>
  <c r="O22"/>
  <c r="O23" s="1"/>
  <c r="J6"/>
  <c r="J7" s="1"/>
  <c r="M9" i="14" s="1"/>
  <c r="J26" i="23"/>
  <c r="J27" s="1"/>
  <c r="O10"/>
  <c r="O12" s="1"/>
  <c r="E14"/>
  <c r="E15" s="1"/>
  <c r="M97" i="14" s="1"/>
  <c r="O14" i="23"/>
  <c r="O16" s="1"/>
  <c r="J2"/>
  <c r="J4" s="1"/>
  <c r="J10"/>
  <c r="J12" s="1"/>
  <c r="E76" i="26"/>
  <c r="E77"/>
  <c r="E85"/>
  <c r="E84"/>
  <c r="E80"/>
  <c r="E82"/>
  <c r="E71"/>
  <c r="E81"/>
  <c r="E83"/>
  <c r="E74"/>
  <c r="E75"/>
  <c r="E72"/>
  <c r="E73"/>
  <c r="E78"/>
  <c r="E79"/>
  <c r="J84"/>
  <c r="J80"/>
  <c r="J83"/>
  <c r="J75"/>
  <c r="J78"/>
  <c r="J71"/>
  <c r="J73"/>
  <c r="K118" i="14" s="1"/>
  <c r="J85" i="26"/>
  <c r="J77"/>
  <c r="J79"/>
  <c r="J81"/>
  <c r="J82"/>
  <c r="J72"/>
  <c r="J74"/>
  <c r="J76"/>
  <c r="J40" i="23"/>
  <c r="J39"/>
  <c r="O72"/>
  <c r="O71"/>
  <c r="T20"/>
  <c r="T19"/>
  <c r="O9" i="26"/>
  <c r="O6"/>
  <c r="O14"/>
  <c r="O15"/>
  <c r="O12"/>
  <c r="O3"/>
  <c r="O5"/>
  <c r="O17"/>
  <c r="O8"/>
  <c r="O11"/>
  <c r="O13"/>
  <c r="O4"/>
  <c r="O10"/>
  <c r="O16"/>
  <c r="O7"/>
  <c r="O149"/>
  <c r="O153"/>
  <c r="O141"/>
  <c r="O140"/>
  <c r="O144"/>
  <c r="O142"/>
  <c r="O146"/>
  <c r="O152"/>
  <c r="O147"/>
  <c r="O148"/>
  <c r="O145"/>
  <c r="O139"/>
  <c r="O143"/>
  <c r="O151"/>
  <c r="O150"/>
  <c r="T17"/>
  <c r="T3"/>
  <c r="T4"/>
  <c r="T5"/>
  <c r="T6"/>
  <c r="T7"/>
  <c r="T8"/>
  <c r="T9"/>
  <c r="T10"/>
  <c r="T11"/>
  <c r="T12"/>
  <c r="T13"/>
  <c r="T14"/>
  <c r="T15"/>
  <c r="T16"/>
  <c r="T153"/>
  <c r="T142"/>
  <c r="T143"/>
  <c r="T144"/>
  <c r="T141"/>
  <c r="T146"/>
  <c r="T147"/>
  <c r="T148"/>
  <c r="T145"/>
  <c r="T150"/>
  <c r="T151"/>
  <c r="T152"/>
  <c r="T149"/>
  <c r="T139"/>
  <c r="T140"/>
  <c r="T64" i="23"/>
  <c r="T63"/>
  <c r="O44"/>
  <c r="O43"/>
  <c r="E92" i="26"/>
  <c r="K154" i="14" s="1"/>
  <c r="E93" i="26"/>
  <c r="E94"/>
  <c r="E99"/>
  <c r="E96"/>
  <c r="E97"/>
  <c r="E98"/>
  <c r="E102"/>
  <c r="E100"/>
  <c r="E101"/>
  <c r="E91"/>
  <c r="E88"/>
  <c r="E89"/>
  <c r="E90"/>
  <c r="E95"/>
  <c r="J102"/>
  <c r="J88"/>
  <c r="J89"/>
  <c r="J91"/>
  <c r="J90"/>
  <c r="J92"/>
  <c r="J93"/>
  <c r="J95"/>
  <c r="J94"/>
  <c r="J96"/>
  <c r="J97"/>
  <c r="J99"/>
  <c r="J98"/>
  <c r="J100"/>
  <c r="J101"/>
  <c r="J56" i="23"/>
  <c r="J55"/>
  <c r="T8"/>
  <c r="T7"/>
  <c r="T36"/>
  <c r="T35"/>
  <c r="O29" i="26"/>
  <c r="O27"/>
  <c r="O25"/>
  <c r="O23"/>
  <c r="O21"/>
  <c r="O34"/>
  <c r="O32"/>
  <c r="O30"/>
  <c r="O28"/>
  <c r="O26"/>
  <c r="O24"/>
  <c r="O22"/>
  <c r="O20"/>
  <c r="O33"/>
  <c r="O31"/>
  <c r="T29"/>
  <c r="T30"/>
  <c r="T20"/>
  <c r="K51" i="14" s="1"/>
  <c r="T34" i="26"/>
  <c r="T33"/>
  <c r="T23"/>
  <c r="K144" i="14" s="1"/>
  <c r="T24" i="26"/>
  <c r="T21"/>
  <c r="K3" i="14" s="1"/>
  <c r="T22" i="26"/>
  <c r="T27"/>
  <c r="T28"/>
  <c r="K83" i="14" s="1"/>
  <c r="T25" i="26"/>
  <c r="T26"/>
  <c r="T31"/>
  <c r="T32"/>
  <c r="T79" i="23"/>
  <c r="T80"/>
  <c r="O60"/>
  <c r="O59"/>
  <c r="M190" i="14" s="1"/>
  <c r="E115" i="26"/>
  <c r="E105"/>
  <c r="K207" i="14" s="1"/>
  <c r="N207" s="1"/>
  <c r="C207" i="25" s="1"/>
  <c r="C174" i="31" s="1"/>
  <c r="AE37" i="33" s="1"/>
  <c r="E106" i="26"/>
  <c r="E119"/>
  <c r="E108"/>
  <c r="K75" i="14" s="1"/>
  <c r="E109" i="26"/>
  <c r="E110"/>
  <c r="E107"/>
  <c r="E112"/>
  <c r="E113"/>
  <c r="E114"/>
  <c r="E111"/>
  <c r="E116"/>
  <c r="E117"/>
  <c r="E118"/>
  <c r="J105"/>
  <c r="K208" i="14" s="1"/>
  <c r="N208" s="1"/>
  <c r="C208" i="25" s="1"/>
  <c r="C175" i="31" s="1"/>
  <c r="AE13" i="33" s="1"/>
  <c r="J107" i="26"/>
  <c r="J112"/>
  <c r="J118"/>
  <c r="J109"/>
  <c r="J111"/>
  <c r="J116"/>
  <c r="J106"/>
  <c r="K209" i="14" s="1"/>
  <c r="J113" i="26"/>
  <c r="J115"/>
  <c r="J110"/>
  <c r="J119"/>
  <c r="J117"/>
  <c r="J108"/>
  <c r="J114"/>
  <c r="J72" i="23"/>
  <c r="J71"/>
  <c r="T24"/>
  <c r="T23"/>
  <c r="J52"/>
  <c r="J51"/>
  <c r="M248" i="14" s="1"/>
  <c r="T52" i="23"/>
  <c r="T51"/>
  <c r="O40" i="26"/>
  <c r="O48"/>
  <c r="O51"/>
  <c r="O37"/>
  <c r="O44"/>
  <c r="K136" i="14" s="1"/>
  <c r="O42" i="26"/>
  <c r="O38"/>
  <c r="O45"/>
  <c r="O50"/>
  <c r="O46"/>
  <c r="O41"/>
  <c r="O39"/>
  <c r="O49"/>
  <c r="O47"/>
  <c r="O43"/>
  <c r="T40"/>
  <c r="T41"/>
  <c r="T50"/>
  <c r="T45"/>
  <c r="T44"/>
  <c r="T38"/>
  <c r="T39"/>
  <c r="T49"/>
  <c r="T48"/>
  <c r="T42"/>
  <c r="T43"/>
  <c r="T51"/>
  <c r="T37"/>
  <c r="T46"/>
  <c r="T47"/>
  <c r="O48" i="23"/>
  <c r="O47"/>
  <c r="O76"/>
  <c r="O75"/>
  <c r="E130" i="26"/>
  <c r="E131"/>
  <c r="E132"/>
  <c r="E136"/>
  <c r="E134"/>
  <c r="E135"/>
  <c r="E125"/>
  <c r="E122"/>
  <c r="E123"/>
  <c r="E124"/>
  <c r="E129"/>
  <c r="E126"/>
  <c r="E127"/>
  <c r="E128"/>
  <c r="E133"/>
  <c r="J124"/>
  <c r="J127"/>
  <c r="J133"/>
  <c r="J122"/>
  <c r="J128"/>
  <c r="J131"/>
  <c r="J126"/>
  <c r="J130"/>
  <c r="J132"/>
  <c r="J135"/>
  <c r="J134"/>
  <c r="J136"/>
  <c r="J123"/>
  <c r="J125"/>
  <c r="J129"/>
  <c r="T40" i="23"/>
  <c r="T39"/>
  <c r="J68"/>
  <c r="J67"/>
  <c r="T68"/>
  <c r="T67"/>
  <c r="O57" i="26"/>
  <c r="O67"/>
  <c r="O56"/>
  <c r="O66"/>
  <c r="O65"/>
  <c r="O54"/>
  <c r="O64"/>
  <c r="O58"/>
  <c r="O60"/>
  <c r="O62"/>
  <c r="O55"/>
  <c r="O68"/>
  <c r="O59"/>
  <c r="O61"/>
  <c r="O63"/>
  <c r="T68"/>
  <c r="T62"/>
  <c r="T60"/>
  <c r="T67"/>
  <c r="T55"/>
  <c r="T66"/>
  <c r="T65"/>
  <c r="T57"/>
  <c r="T54"/>
  <c r="T59"/>
  <c r="T56"/>
  <c r="T63"/>
  <c r="T58"/>
  <c r="T64"/>
  <c r="T61"/>
  <c r="O64" i="23"/>
  <c r="O63"/>
  <c r="T11"/>
  <c r="T12"/>
  <c r="E17" i="26"/>
  <c r="E16"/>
  <c r="E6"/>
  <c r="E7"/>
  <c r="E4"/>
  <c r="E5"/>
  <c r="E10"/>
  <c r="E11"/>
  <c r="E8"/>
  <c r="E9"/>
  <c r="E14"/>
  <c r="E15"/>
  <c r="E12"/>
  <c r="E13"/>
  <c r="E3"/>
  <c r="E153"/>
  <c r="E142"/>
  <c r="E143"/>
  <c r="E144"/>
  <c r="E141"/>
  <c r="E146"/>
  <c r="E147"/>
  <c r="E148"/>
  <c r="E145"/>
  <c r="E150"/>
  <c r="E151"/>
  <c r="E152"/>
  <c r="E149"/>
  <c r="E139"/>
  <c r="E140"/>
  <c r="J9"/>
  <c r="J7"/>
  <c r="J5"/>
  <c r="J3"/>
  <c r="J16"/>
  <c r="J14"/>
  <c r="J12"/>
  <c r="J10"/>
  <c r="J8"/>
  <c r="J6"/>
  <c r="J4"/>
  <c r="J17"/>
  <c r="J15"/>
  <c r="J13"/>
  <c r="J11"/>
  <c r="J143"/>
  <c r="J144"/>
  <c r="J140"/>
  <c r="J148"/>
  <c r="J142"/>
  <c r="J149"/>
  <c r="J147"/>
  <c r="J153"/>
  <c r="J146"/>
  <c r="J145"/>
  <c r="J152"/>
  <c r="J139"/>
  <c r="J150"/>
  <c r="J151"/>
  <c r="J141"/>
  <c r="T56" i="23"/>
  <c r="T55"/>
  <c r="O36"/>
  <c r="O35"/>
  <c r="O84" i="26"/>
  <c r="O74"/>
  <c r="O77"/>
  <c r="O73"/>
  <c r="O80"/>
  <c r="O75"/>
  <c r="O71"/>
  <c r="O81"/>
  <c r="O76"/>
  <c r="O85"/>
  <c r="O79"/>
  <c r="O82"/>
  <c r="O78"/>
  <c r="O83"/>
  <c r="O72"/>
  <c r="T75"/>
  <c r="T76"/>
  <c r="T77"/>
  <c r="T78"/>
  <c r="T79"/>
  <c r="T80"/>
  <c r="T85"/>
  <c r="T84"/>
  <c r="T83"/>
  <c r="T82"/>
  <c r="T81"/>
  <c r="T71"/>
  <c r="T72"/>
  <c r="T73"/>
  <c r="T74"/>
  <c r="J48" i="23"/>
  <c r="J47"/>
  <c r="M91" i="14" s="1"/>
  <c r="O80" i="23"/>
  <c r="O79"/>
  <c r="T28"/>
  <c r="T27"/>
  <c r="E34" i="26"/>
  <c r="E20"/>
  <c r="E21"/>
  <c r="E22"/>
  <c r="E23"/>
  <c r="E24"/>
  <c r="E25"/>
  <c r="E26"/>
  <c r="E27"/>
  <c r="E28"/>
  <c r="E29"/>
  <c r="E30"/>
  <c r="E31"/>
  <c r="E32"/>
  <c r="E33"/>
  <c r="J20"/>
  <c r="J23"/>
  <c r="J31"/>
  <c r="J26"/>
  <c r="J28"/>
  <c r="J21"/>
  <c r="J27"/>
  <c r="J34"/>
  <c r="J22"/>
  <c r="J24"/>
  <c r="J29"/>
  <c r="J33"/>
  <c r="J30"/>
  <c r="J32"/>
  <c r="J25"/>
  <c r="T72" i="23"/>
  <c r="T71"/>
  <c r="O52"/>
  <c r="O51"/>
  <c r="O102" i="26"/>
  <c r="O91"/>
  <c r="O100"/>
  <c r="O101"/>
  <c r="O92"/>
  <c r="O96"/>
  <c r="O89"/>
  <c r="O88"/>
  <c r="K211" i="14" s="1"/>
  <c r="N211" s="1"/>
  <c r="C211" i="25" s="1"/>
  <c r="C177" i="31" s="1"/>
  <c r="AE46" i="33" s="1"/>
  <c r="O97" i="26"/>
  <c r="O94"/>
  <c r="O98"/>
  <c r="O93"/>
  <c r="O90"/>
  <c r="O95"/>
  <c r="O99"/>
  <c r="T88"/>
  <c r="T89"/>
  <c r="T90"/>
  <c r="T95"/>
  <c r="T92"/>
  <c r="T93"/>
  <c r="T94"/>
  <c r="T99"/>
  <c r="T96"/>
  <c r="T97"/>
  <c r="T98"/>
  <c r="T102"/>
  <c r="T100"/>
  <c r="T101"/>
  <c r="T91"/>
  <c r="J63" i="23"/>
  <c r="J64"/>
  <c r="T15"/>
  <c r="T16"/>
  <c r="J44"/>
  <c r="J43"/>
  <c r="M189" i="14" s="1"/>
  <c r="T44" i="23"/>
  <c r="T43"/>
  <c r="E38" i="26"/>
  <c r="E39"/>
  <c r="E44"/>
  <c r="E45"/>
  <c r="E42"/>
  <c r="E43"/>
  <c r="E48"/>
  <c r="E49"/>
  <c r="E46"/>
  <c r="E47"/>
  <c r="E37"/>
  <c r="E51"/>
  <c r="E50"/>
  <c r="E40"/>
  <c r="E41"/>
  <c r="J41"/>
  <c r="K101" i="14" s="1"/>
  <c r="J43" i="26"/>
  <c r="J38"/>
  <c r="J51"/>
  <c r="J49"/>
  <c r="J44"/>
  <c r="K81" i="14" s="1"/>
  <c r="J46" i="26"/>
  <c r="J40"/>
  <c r="J42"/>
  <c r="J37"/>
  <c r="K52" i="14" s="1"/>
  <c r="J39" i="26"/>
  <c r="J48"/>
  <c r="J50"/>
  <c r="J45"/>
  <c r="J47"/>
  <c r="O40" i="23"/>
  <c r="O39"/>
  <c r="O68"/>
  <c r="O67"/>
  <c r="O113" i="26"/>
  <c r="O107"/>
  <c r="O112"/>
  <c r="O116"/>
  <c r="O110"/>
  <c r="O117"/>
  <c r="O109"/>
  <c r="O106"/>
  <c r="O108"/>
  <c r="O114"/>
  <c r="O115"/>
  <c r="O118"/>
  <c r="O105"/>
  <c r="O111"/>
  <c r="O119"/>
  <c r="T115"/>
  <c r="T105"/>
  <c r="T106"/>
  <c r="T119"/>
  <c r="T108"/>
  <c r="T109"/>
  <c r="T110"/>
  <c r="T107"/>
  <c r="T112"/>
  <c r="T113"/>
  <c r="T114"/>
  <c r="T111"/>
  <c r="T116"/>
  <c r="T117"/>
  <c r="T118"/>
  <c r="J80" i="23"/>
  <c r="J79"/>
  <c r="T32"/>
  <c r="T31"/>
  <c r="J60"/>
  <c r="J59"/>
  <c r="T60"/>
  <c r="T59"/>
  <c r="E57" i="26"/>
  <c r="E58"/>
  <c r="E59"/>
  <c r="E60"/>
  <c r="E61"/>
  <c r="E62"/>
  <c r="E63"/>
  <c r="E64"/>
  <c r="E65"/>
  <c r="E66"/>
  <c r="E67"/>
  <c r="E68"/>
  <c r="E54"/>
  <c r="E55"/>
  <c r="E56"/>
  <c r="J66"/>
  <c r="J55"/>
  <c r="J67"/>
  <c r="J68"/>
  <c r="J60"/>
  <c r="J54"/>
  <c r="J63"/>
  <c r="J61"/>
  <c r="J57"/>
  <c r="J62"/>
  <c r="J56"/>
  <c r="J58"/>
  <c r="J59"/>
  <c r="J65"/>
  <c r="J64"/>
  <c r="O56" i="23"/>
  <c r="O55"/>
  <c r="T4"/>
  <c r="T3"/>
  <c r="O129" i="26"/>
  <c r="O132"/>
  <c r="O123"/>
  <c r="O130"/>
  <c r="O134"/>
  <c r="O124"/>
  <c r="O126"/>
  <c r="O135"/>
  <c r="O122"/>
  <c r="O136"/>
  <c r="O131"/>
  <c r="O125"/>
  <c r="O133"/>
  <c r="O127"/>
  <c r="O128"/>
  <c r="T126"/>
  <c r="T127"/>
  <c r="T128"/>
  <c r="T133"/>
  <c r="T130"/>
  <c r="T131"/>
  <c r="T132"/>
  <c r="T136"/>
  <c r="T134"/>
  <c r="T135"/>
  <c r="T125"/>
  <c r="T122"/>
  <c r="T123"/>
  <c r="T124"/>
  <c r="T129"/>
  <c r="T48" i="23"/>
  <c r="T47"/>
  <c r="J75"/>
  <c r="J76"/>
  <c r="T75"/>
  <c r="T76"/>
  <c r="O32"/>
  <c r="O7"/>
  <c r="M150" i="14" s="1"/>
  <c r="E68" i="21"/>
  <c r="E61"/>
  <c r="E63"/>
  <c r="E54"/>
  <c r="E56"/>
  <c r="E57"/>
  <c r="E65"/>
  <c r="E55"/>
  <c r="E58"/>
  <c r="E64"/>
  <c r="E66"/>
  <c r="E67"/>
  <c r="E59"/>
  <c r="E62"/>
  <c r="E60"/>
  <c r="J51"/>
  <c r="J50"/>
  <c r="J40"/>
  <c r="J41"/>
  <c r="J38"/>
  <c r="J39"/>
  <c r="J44"/>
  <c r="J45"/>
  <c r="J42"/>
  <c r="J43"/>
  <c r="J48"/>
  <c r="J49"/>
  <c r="J46"/>
  <c r="J47"/>
  <c r="J37"/>
  <c r="J34"/>
  <c r="J23"/>
  <c r="J27"/>
  <c r="J31"/>
  <c r="J20"/>
  <c r="J24"/>
  <c r="J28"/>
  <c r="J32"/>
  <c r="J21"/>
  <c r="J25"/>
  <c r="J29"/>
  <c r="J33"/>
  <c r="J26"/>
  <c r="J22"/>
  <c r="J30"/>
  <c r="J117"/>
  <c r="J119"/>
  <c r="J112"/>
  <c r="J107"/>
  <c r="J116"/>
  <c r="J110"/>
  <c r="J114"/>
  <c r="J106"/>
  <c r="J111"/>
  <c r="J113"/>
  <c r="J115"/>
  <c r="J108"/>
  <c r="J105"/>
  <c r="J118"/>
  <c r="J109"/>
  <c r="J169"/>
  <c r="J168"/>
  <c r="J156"/>
  <c r="I201" i="14" s="1"/>
  <c r="N201" s="1"/>
  <c r="C201" i="25" s="1"/>
  <c r="J170" i="21"/>
  <c r="J160"/>
  <c r="J158"/>
  <c r="J164"/>
  <c r="J162"/>
  <c r="J166"/>
  <c r="J161"/>
  <c r="J159"/>
  <c r="J167"/>
  <c r="J163"/>
  <c r="J157"/>
  <c r="J165"/>
  <c r="J202"/>
  <c r="J193"/>
  <c r="J190"/>
  <c r="J201"/>
  <c r="J198"/>
  <c r="J194"/>
  <c r="J192"/>
  <c r="J191"/>
  <c r="J204"/>
  <c r="J203"/>
  <c r="J197"/>
  <c r="J200"/>
  <c r="J199"/>
  <c r="J196"/>
  <c r="J195"/>
  <c r="J237"/>
  <c r="J230"/>
  <c r="J226"/>
  <c r="J228"/>
  <c r="J235"/>
  <c r="J231"/>
  <c r="J224"/>
  <c r="J234"/>
  <c r="J236"/>
  <c r="J229"/>
  <c r="J238"/>
  <c r="J225"/>
  <c r="J227"/>
  <c r="J232"/>
  <c r="J233"/>
  <c r="J68"/>
  <c r="J55"/>
  <c r="J59"/>
  <c r="J63"/>
  <c r="J67"/>
  <c r="J56"/>
  <c r="J60"/>
  <c r="J64"/>
  <c r="J57"/>
  <c r="J61"/>
  <c r="J65"/>
  <c r="J62"/>
  <c r="J58"/>
  <c r="J66"/>
  <c r="J54"/>
  <c r="J134"/>
  <c r="J135"/>
  <c r="J127"/>
  <c r="I42" i="14" s="1"/>
  <c r="J128" i="21"/>
  <c r="I74" i="14" s="1"/>
  <c r="J136" i="21"/>
  <c r="J125"/>
  <c r="J122"/>
  <c r="J131"/>
  <c r="J123"/>
  <c r="J124"/>
  <c r="I190" i="14" s="1"/>
  <c r="N190" s="1"/>
  <c r="C190" i="25" s="1"/>
  <c r="J133" i="21"/>
  <c r="J126"/>
  <c r="I44" i="14" s="1"/>
  <c r="J130" i="21"/>
  <c r="J132"/>
  <c r="J129"/>
  <c r="O68"/>
  <c r="O56"/>
  <c r="O60"/>
  <c r="O64"/>
  <c r="O57"/>
  <c r="O61"/>
  <c r="O65"/>
  <c r="O54"/>
  <c r="O58"/>
  <c r="I10" i="14" s="1"/>
  <c r="O62" i="21"/>
  <c r="O66"/>
  <c r="O55"/>
  <c r="O67"/>
  <c r="O59"/>
  <c r="O63"/>
  <c r="O101"/>
  <c r="O97"/>
  <c r="O93"/>
  <c r="O89"/>
  <c r="O100"/>
  <c r="O96"/>
  <c r="O92"/>
  <c r="O88"/>
  <c r="O99"/>
  <c r="O95"/>
  <c r="O91"/>
  <c r="O94"/>
  <c r="O98"/>
  <c r="O90"/>
  <c r="O102"/>
  <c r="O134"/>
  <c r="O130"/>
  <c r="O126"/>
  <c r="O122"/>
  <c r="O133"/>
  <c r="O129"/>
  <c r="O125"/>
  <c r="O136"/>
  <c r="O132"/>
  <c r="O128"/>
  <c r="O124"/>
  <c r="O135"/>
  <c r="O123"/>
  <c r="O131"/>
  <c r="O127"/>
  <c r="O152"/>
  <c r="O148"/>
  <c r="O144"/>
  <c r="O140"/>
  <c r="O151"/>
  <c r="O147"/>
  <c r="O143"/>
  <c r="O139"/>
  <c r="O150"/>
  <c r="O146"/>
  <c r="O142"/>
  <c r="O145"/>
  <c r="O149"/>
  <c r="O141"/>
  <c r="O153"/>
  <c r="O184"/>
  <c r="O180"/>
  <c r="O176"/>
  <c r="O187"/>
  <c r="O183"/>
  <c r="O179"/>
  <c r="O175"/>
  <c r="O186"/>
  <c r="O182"/>
  <c r="O178"/>
  <c r="O174"/>
  <c r="O181"/>
  <c r="O185"/>
  <c r="O177"/>
  <c r="O173"/>
  <c r="O218"/>
  <c r="O214"/>
  <c r="O210"/>
  <c r="O221"/>
  <c r="O217"/>
  <c r="O213"/>
  <c r="O209"/>
  <c r="O220"/>
  <c r="O216"/>
  <c r="O212"/>
  <c r="O208"/>
  <c r="O211"/>
  <c r="O215"/>
  <c r="O207"/>
  <c r="O219"/>
  <c r="O251"/>
  <c r="O252"/>
  <c r="O244"/>
  <c r="O246"/>
  <c r="O253"/>
  <c r="O254"/>
  <c r="O245"/>
  <c r="O241"/>
  <c r="I232" i="14" s="1"/>
  <c r="O249" i="21"/>
  <c r="O250"/>
  <c r="O243"/>
  <c r="O255"/>
  <c r="O247"/>
  <c r="O248"/>
  <c r="O242"/>
  <c r="E34" i="22"/>
  <c r="E23"/>
  <c r="E31"/>
  <c r="E20"/>
  <c r="E28"/>
  <c r="E25"/>
  <c r="E33"/>
  <c r="E22"/>
  <c r="E30"/>
  <c r="E27"/>
  <c r="E24"/>
  <c r="E32"/>
  <c r="E29"/>
  <c r="E26"/>
  <c r="E21"/>
  <c r="E47" i="23"/>
  <c r="M145" i="14" s="1"/>
  <c r="E48" i="23"/>
  <c r="E55"/>
  <c r="E56"/>
  <c r="E64"/>
  <c r="E63"/>
  <c r="E71"/>
  <c r="E72"/>
  <c r="E79"/>
  <c r="E80"/>
  <c r="J17" i="22"/>
  <c r="J5"/>
  <c r="J9"/>
  <c r="J13"/>
  <c r="J6"/>
  <c r="J10"/>
  <c r="J14"/>
  <c r="J3"/>
  <c r="J7"/>
  <c r="J11"/>
  <c r="J15"/>
  <c r="J16"/>
  <c r="J4"/>
  <c r="J8"/>
  <c r="J12"/>
  <c r="J51"/>
  <c r="J39"/>
  <c r="J43"/>
  <c r="J40"/>
  <c r="J37"/>
  <c r="J241" i="14" s="1"/>
  <c r="N241" s="1"/>
  <c r="C241" i="25" s="1"/>
  <c r="J41" i="22"/>
  <c r="J38"/>
  <c r="J46"/>
  <c r="J50"/>
  <c r="J42"/>
  <c r="J47"/>
  <c r="J44"/>
  <c r="J48"/>
  <c r="J49"/>
  <c r="J45"/>
  <c r="O45" i="21"/>
  <c r="O46"/>
  <c r="O47"/>
  <c r="O51"/>
  <c r="O49"/>
  <c r="O50"/>
  <c r="O40"/>
  <c r="I135" i="14" s="1"/>
  <c r="O37" i="21"/>
  <c r="O38"/>
  <c r="O39"/>
  <c r="O44"/>
  <c r="O41"/>
  <c r="O42"/>
  <c r="O43"/>
  <c r="O48"/>
  <c r="O11"/>
  <c r="O12"/>
  <c r="O13"/>
  <c r="O17"/>
  <c r="O15"/>
  <c r="O16"/>
  <c r="O6"/>
  <c r="O3"/>
  <c r="O4"/>
  <c r="O5"/>
  <c r="O10"/>
  <c r="O7"/>
  <c r="O8"/>
  <c r="O9"/>
  <c r="O14"/>
  <c r="T64"/>
  <c r="T60"/>
  <c r="T66"/>
  <c r="T57"/>
  <c r="T54"/>
  <c r="T62"/>
  <c r="T67"/>
  <c r="T59"/>
  <c r="T56"/>
  <c r="T63"/>
  <c r="T68"/>
  <c r="T61"/>
  <c r="T58"/>
  <c r="T55"/>
  <c r="T65"/>
  <c r="T136"/>
  <c r="T124"/>
  <c r="T128"/>
  <c r="T132"/>
  <c r="T123"/>
  <c r="T127"/>
  <c r="T131"/>
  <c r="T135"/>
  <c r="T125"/>
  <c r="T129"/>
  <c r="T133"/>
  <c r="T122"/>
  <c r="T126"/>
  <c r="T130"/>
  <c r="T134"/>
  <c r="T163"/>
  <c r="T159"/>
  <c r="T167"/>
  <c r="T165"/>
  <c r="T161"/>
  <c r="T157"/>
  <c r="T170"/>
  <c r="T169"/>
  <c r="T158"/>
  <c r="T166"/>
  <c r="T160"/>
  <c r="T168"/>
  <c r="T162"/>
  <c r="T156"/>
  <c r="T164"/>
  <c r="T204"/>
  <c r="T192"/>
  <c r="T196"/>
  <c r="T200"/>
  <c r="T191"/>
  <c r="T195"/>
  <c r="T199"/>
  <c r="T203"/>
  <c r="T193"/>
  <c r="T197"/>
  <c r="T201"/>
  <c r="T190"/>
  <c r="T194"/>
  <c r="T198"/>
  <c r="T202"/>
  <c r="T238"/>
  <c r="T226"/>
  <c r="T230"/>
  <c r="T234"/>
  <c r="T225"/>
  <c r="T229"/>
  <c r="T233"/>
  <c r="T237"/>
  <c r="T227"/>
  <c r="T231"/>
  <c r="T235"/>
  <c r="T224"/>
  <c r="T228"/>
  <c r="T232"/>
  <c r="T236"/>
  <c r="T82"/>
  <c r="T73"/>
  <c r="T77"/>
  <c r="T81"/>
  <c r="T74"/>
  <c r="T78"/>
  <c r="T84"/>
  <c r="T83"/>
  <c r="T75"/>
  <c r="T79"/>
  <c r="T85"/>
  <c r="T80"/>
  <c r="T76"/>
  <c r="T72"/>
  <c r="T71"/>
  <c r="E16"/>
  <c r="E3"/>
  <c r="E14"/>
  <c r="E15"/>
  <c r="E7"/>
  <c r="E12"/>
  <c r="E9"/>
  <c r="E6"/>
  <c r="E13"/>
  <c r="E5"/>
  <c r="E11"/>
  <c r="E4"/>
  <c r="E17"/>
  <c r="E10"/>
  <c r="E8"/>
  <c r="E84"/>
  <c r="E71"/>
  <c r="E74"/>
  <c r="E73"/>
  <c r="E83"/>
  <c r="E77"/>
  <c r="E78"/>
  <c r="E81"/>
  <c r="E75"/>
  <c r="E82"/>
  <c r="E79"/>
  <c r="E72"/>
  <c r="E76"/>
  <c r="E80"/>
  <c r="E85"/>
  <c r="E119"/>
  <c r="E112"/>
  <c r="I185" i="14" s="1"/>
  <c r="N185" s="1"/>
  <c r="C185" i="25" s="1"/>
  <c r="E111" i="21"/>
  <c r="E106"/>
  <c r="E114"/>
  <c r="E105"/>
  <c r="I183" i="14" s="1"/>
  <c r="N183" s="1"/>
  <c r="C183" i="25" s="1"/>
  <c r="E113" i="21"/>
  <c r="I186" i="14" s="1"/>
  <c r="N186" s="1"/>
  <c r="C186" i="25" s="1"/>
  <c r="E108" i="21"/>
  <c r="E116"/>
  <c r="E107"/>
  <c r="E115"/>
  <c r="E109"/>
  <c r="E118"/>
  <c r="E117"/>
  <c r="E110"/>
  <c r="E156"/>
  <c r="I200" i="14" s="1"/>
  <c r="N200" s="1"/>
  <c r="C200" i="25" s="1"/>
  <c r="E167" i="21"/>
  <c r="E163"/>
  <c r="E159"/>
  <c r="E170"/>
  <c r="E166"/>
  <c r="E162"/>
  <c r="E158"/>
  <c r="E169"/>
  <c r="E165"/>
  <c r="E161"/>
  <c r="E157"/>
  <c r="E168"/>
  <c r="E164"/>
  <c r="E160"/>
  <c r="E204"/>
  <c r="E200"/>
  <c r="E196"/>
  <c r="I214" i="14" s="1"/>
  <c r="N214" s="1"/>
  <c r="C214" i="25" s="1"/>
  <c r="E192" i="21"/>
  <c r="I226" i="14" s="1"/>
  <c r="N226" s="1"/>
  <c r="C226" i="25" s="1"/>
  <c r="E201" i="21"/>
  <c r="E197"/>
  <c r="E193"/>
  <c r="E203"/>
  <c r="E199"/>
  <c r="E195"/>
  <c r="E191"/>
  <c r="E202"/>
  <c r="E198"/>
  <c r="E194"/>
  <c r="E190"/>
  <c r="I213" i="14" s="1"/>
  <c r="N213" s="1"/>
  <c r="C213" i="25" s="1"/>
  <c r="E236" i="21"/>
  <c r="E232"/>
  <c r="E228"/>
  <c r="E235"/>
  <c r="E231"/>
  <c r="E227"/>
  <c r="E238"/>
  <c r="E234"/>
  <c r="E230"/>
  <c r="E226"/>
  <c r="E233"/>
  <c r="E237"/>
  <c r="E224"/>
  <c r="E229"/>
  <c r="E225"/>
  <c r="O34" i="22"/>
  <c r="O21"/>
  <c r="O29"/>
  <c r="O22"/>
  <c r="O30"/>
  <c r="O23"/>
  <c r="O31"/>
  <c r="O24"/>
  <c r="O25"/>
  <c r="O33"/>
  <c r="O26"/>
  <c r="O28"/>
  <c r="O27"/>
  <c r="O32"/>
  <c r="O20"/>
  <c r="J182" i="14" s="1"/>
  <c r="N182" s="1"/>
  <c r="C182" i="25" s="1"/>
  <c r="T17" i="22"/>
  <c r="T4"/>
  <c r="T8"/>
  <c r="T12"/>
  <c r="T16"/>
  <c r="T5"/>
  <c r="T9"/>
  <c r="T13"/>
  <c r="T6"/>
  <c r="T10"/>
  <c r="T14"/>
  <c r="T3"/>
  <c r="T15"/>
  <c r="T7"/>
  <c r="T11"/>
  <c r="T51"/>
  <c r="T38"/>
  <c r="T42"/>
  <c r="T46"/>
  <c r="T50"/>
  <c r="T39"/>
  <c r="T43"/>
  <c r="T47"/>
  <c r="T40"/>
  <c r="T44"/>
  <c r="T48"/>
  <c r="T41"/>
  <c r="T37"/>
  <c r="T45"/>
  <c r="T49"/>
  <c r="T30" i="21"/>
  <c r="T21"/>
  <c r="T23"/>
  <c r="T25"/>
  <c r="T26"/>
  <c r="T28"/>
  <c r="T29"/>
  <c r="T31"/>
  <c r="T32"/>
  <c r="T33"/>
  <c r="T34"/>
  <c r="T24"/>
  <c r="T27"/>
  <c r="T20"/>
  <c r="T22"/>
  <c r="E41"/>
  <c r="E49"/>
  <c r="E38"/>
  <c r="E42"/>
  <c r="E37"/>
  <c r="E40"/>
  <c r="E39"/>
  <c r="E43"/>
  <c r="E46"/>
  <c r="E50"/>
  <c r="E44"/>
  <c r="I139" i="14" s="1"/>
  <c r="E51" i="21"/>
  <c r="E47"/>
  <c r="E48"/>
  <c r="E45"/>
  <c r="J85"/>
  <c r="J74"/>
  <c r="J78"/>
  <c r="J82"/>
  <c r="J83"/>
  <c r="J84"/>
  <c r="J71"/>
  <c r="J75"/>
  <c r="J79"/>
  <c r="J72"/>
  <c r="J76"/>
  <c r="J80"/>
  <c r="J77"/>
  <c r="J73"/>
  <c r="J81"/>
  <c r="J153"/>
  <c r="J151"/>
  <c r="J152"/>
  <c r="J142"/>
  <c r="I56" i="14" s="1"/>
  <c r="J139" i="21"/>
  <c r="J150"/>
  <c r="J146"/>
  <c r="J143"/>
  <c r="J140"/>
  <c r="J147"/>
  <c r="J145"/>
  <c r="J149"/>
  <c r="J141"/>
  <c r="I70" i="14" s="1"/>
  <c r="J148" i="21"/>
  <c r="J144"/>
  <c r="J187"/>
  <c r="J180"/>
  <c r="J176"/>
  <c r="J186"/>
  <c r="J178"/>
  <c r="J182"/>
  <c r="J184"/>
  <c r="J174"/>
  <c r="J173"/>
  <c r="J181"/>
  <c r="J179"/>
  <c r="J175"/>
  <c r="J183"/>
  <c r="J177"/>
  <c r="J185"/>
  <c r="J218"/>
  <c r="J221"/>
  <c r="J212"/>
  <c r="J208"/>
  <c r="J217"/>
  <c r="J213"/>
  <c r="J209"/>
  <c r="I222" i="14" s="1"/>
  <c r="J211" i="21"/>
  <c r="J219"/>
  <c r="J215"/>
  <c r="J220"/>
  <c r="J216"/>
  <c r="J210"/>
  <c r="J207"/>
  <c r="J214"/>
  <c r="J242"/>
  <c r="J241"/>
  <c r="J243"/>
  <c r="J244"/>
  <c r="J245"/>
  <c r="J255"/>
  <c r="J251"/>
  <c r="J247"/>
  <c r="J252"/>
  <c r="J248"/>
  <c r="I231" i="14" s="1"/>
  <c r="N231" s="1"/>
  <c r="C231" i="25" s="1"/>
  <c r="J254" i="21"/>
  <c r="J250"/>
  <c r="J246"/>
  <c r="J253"/>
  <c r="J249"/>
  <c r="T102"/>
  <c r="T90"/>
  <c r="T94"/>
  <c r="T98"/>
  <c r="T89"/>
  <c r="T93"/>
  <c r="T97"/>
  <c r="T101"/>
  <c r="T91"/>
  <c r="T95"/>
  <c r="T99"/>
  <c r="T88"/>
  <c r="T92"/>
  <c r="T96"/>
  <c r="T100"/>
  <c r="E32"/>
  <c r="E23"/>
  <c r="E27"/>
  <c r="E31"/>
  <c r="E21"/>
  <c r="E22"/>
  <c r="E20"/>
  <c r="E25"/>
  <c r="E26"/>
  <c r="E24"/>
  <c r="E29"/>
  <c r="E30"/>
  <c r="E28"/>
  <c r="E33"/>
  <c r="E34"/>
  <c r="O82"/>
  <c r="O71"/>
  <c r="O75"/>
  <c r="O79"/>
  <c r="O85"/>
  <c r="O72"/>
  <c r="O76"/>
  <c r="O80"/>
  <c r="O84"/>
  <c r="O73"/>
  <c r="O77"/>
  <c r="O81"/>
  <c r="O74"/>
  <c r="O78"/>
  <c r="O83"/>
  <c r="O117"/>
  <c r="O113"/>
  <c r="O109"/>
  <c r="O105"/>
  <c r="O116"/>
  <c r="O112"/>
  <c r="O108"/>
  <c r="O119"/>
  <c r="O115"/>
  <c r="O111"/>
  <c r="O107"/>
  <c r="O110"/>
  <c r="O114"/>
  <c r="O106"/>
  <c r="O118"/>
  <c r="O169"/>
  <c r="O165"/>
  <c r="O161"/>
  <c r="O157"/>
  <c r="O168"/>
  <c r="O164"/>
  <c r="O160"/>
  <c r="O156"/>
  <c r="O167"/>
  <c r="O163"/>
  <c r="O159"/>
  <c r="I202" i="14" s="1"/>
  <c r="N202" s="1"/>
  <c r="C202" i="25" s="1"/>
  <c r="O166" i="21"/>
  <c r="O170"/>
  <c r="O162"/>
  <c r="O158"/>
  <c r="O203"/>
  <c r="O199"/>
  <c r="O195"/>
  <c r="O191"/>
  <c r="O204"/>
  <c r="O200"/>
  <c r="O196"/>
  <c r="O192"/>
  <c r="O202"/>
  <c r="O198"/>
  <c r="O194"/>
  <c r="O190"/>
  <c r="O201"/>
  <c r="O197"/>
  <c r="O193"/>
  <c r="I146" i="14" s="1"/>
  <c r="N146" s="1"/>
  <c r="O238" i="21"/>
  <c r="O234"/>
  <c r="O230"/>
  <c r="O226"/>
  <c r="O237"/>
  <c r="O233"/>
  <c r="O229"/>
  <c r="O225"/>
  <c r="O236"/>
  <c r="O228"/>
  <c r="O231"/>
  <c r="O235"/>
  <c r="O227"/>
  <c r="O232"/>
  <c r="O224"/>
  <c r="E16" i="22"/>
  <c r="E4"/>
  <c r="E8"/>
  <c r="E5"/>
  <c r="E13"/>
  <c r="E7"/>
  <c r="E15"/>
  <c r="E10"/>
  <c r="E6"/>
  <c r="E9"/>
  <c r="E17"/>
  <c r="E12"/>
  <c r="E14"/>
  <c r="E3"/>
  <c r="J121" i="14" s="1"/>
  <c r="E11" i="22"/>
  <c r="E51"/>
  <c r="E47"/>
  <c r="E45"/>
  <c r="E44"/>
  <c r="E50"/>
  <c r="E37"/>
  <c r="J240" i="14" s="1"/>
  <c r="N240" s="1"/>
  <c r="C240" i="25" s="1"/>
  <c r="E48" i="22"/>
  <c r="E43"/>
  <c r="E49"/>
  <c r="E40"/>
  <c r="E46"/>
  <c r="E38"/>
  <c r="E42"/>
  <c r="E39"/>
  <c r="E41"/>
  <c r="E51" i="23"/>
  <c r="E52"/>
  <c r="E59"/>
  <c r="E60"/>
  <c r="E67"/>
  <c r="E68"/>
  <c r="E75"/>
  <c r="E76"/>
  <c r="J34" i="22"/>
  <c r="J20"/>
  <c r="J24"/>
  <c r="J28"/>
  <c r="J32"/>
  <c r="J21"/>
  <c r="J25"/>
  <c r="J29"/>
  <c r="J33"/>
  <c r="J22"/>
  <c r="J26"/>
  <c r="J30"/>
  <c r="J23"/>
  <c r="J27"/>
  <c r="J31"/>
  <c r="T48" i="21"/>
  <c r="T37"/>
  <c r="T39"/>
  <c r="T41"/>
  <c r="T43"/>
  <c r="T45"/>
  <c r="T47"/>
  <c r="T49"/>
  <c r="T42"/>
  <c r="T44"/>
  <c r="T38"/>
  <c r="T40"/>
  <c r="T50"/>
  <c r="T51"/>
  <c r="T46"/>
  <c r="J8"/>
  <c r="J9"/>
  <c r="J14"/>
  <c r="J15"/>
  <c r="J12"/>
  <c r="J13"/>
  <c r="J3"/>
  <c r="J17"/>
  <c r="J16"/>
  <c r="J6"/>
  <c r="J7"/>
  <c r="J4"/>
  <c r="J5"/>
  <c r="J10"/>
  <c r="J11"/>
  <c r="J99"/>
  <c r="J95"/>
  <c r="J92"/>
  <c r="J100"/>
  <c r="J89"/>
  <c r="J97"/>
  <c r="J94"/>
  <c r="J102"/>
  <c r="J93"/>
  <c r="J101"/>
  <c r="J88"/>
  <c r="J96"/>
  <c r="J98"/>
  <c r="J91"/>
  <c r="I184" i="14" s="1"/>
  <c r="J90" i="21"/>
  <c r="T153"/>
  <c r="T139"/>
  <c r="T143"/>
  <c r="T147"/>
  <c r="T151"/>
  <c r="T142"/>
  <c r="T146"/>
  <c r="T150"/>
  <c r="T140"/>
  <c r="T144"/>
  <c r="T148"/>
  <c r="T152"/>
  <c r="T141"/>
  <c r="T145"/>
  <c r="T149"/>
  <c r="T181"/>
  <c r="T179"/>
  <c r="T185"/>
  <c r="T186"/>
  <c r="T175"/>
  <c r="T187"/>
  <c r="T177"/>
  <c r="T183"/>
  <c r="T173"/>
  <c r="T178"/>
  <c r="T176"/>
  <c r="T184"/>
  <c r="T180"/>
  <c r="T174"/>
  <c r="T182"/>
  <c r="T221"/>
  <c r="T207"/>
  <c r="T211"/>
  <c r="T215"/>
  <c r="T219"/>
  <c r="T210"/>
  <c r="T214"/>
  <c r="T218"/>
  <c r="T208"/>
  <c r="T212"/>
  <c r="T216"/>
  <c r="T220"/>
  <c r="T209"/>
  <c r="T213"/>
  <c r="T217"/>
  <c r="T246"/>
  <c r="T253"/>
  <c r="T249"/>
  <c r="T242"/>
  <c r="T254"/>
  <c r="T250"/>
  <c r="T241"/>
  <c r="I233" i="14" s="1"/>
  <c r="T245" i="21"/>
  <c r="T252"/>
  <c r="T248"/>
  <c r="T243"/>
  <c r="T255"/>
  <c r="T251"/>
  <c r="T247"/>
  <c r="T244"/>
  <c r="T16"/>
  <c r="T9"/>
  <c r="T17"/>
  <c r="T10"/>
  <c r="T3"/>
  <c r="T11"/>
  <c r="T4"/>
  <c r="T12"/>
  <c r="T5"/>
  <c r="T13"/>
  <c r="T6"/>
  <c r="T14"/>
  <c r="T15"/>
  <c r="T8"/>
  <c r="T7"/>
  <c r="T119"/>
  <c r="T105"/>
  <c r="T109"/>
  <c r="T113"/>
  <c r="T117"/>
  <c r="T108"/>
  <c r="T112"/>
  <c r="T116"/>
  <c r="T106"/>
  <c r="T110"/>
  <c r="T114"/>
  <c r="T118"/>
  <c r="T107"/>
  <c r="T111"/>
  <c r="T115"/>
  <c r="O34"/>
  <c r="O20"/>
  <c r="O24"/>
  <c r="O28"/>
  <c r="O32"/>
  <c r="O21"/>
  <c r="O25"/>
  <c r="O29"/>
  <c r="O33"/>
  <c r="O22"/>
  <c r="O26"/>
  <c r="O30"/>
  <c r="O31"/>
  <c r="O23"/>
  <c r="O27"/>
  <c r="E101"/>
  <c r="E100"/>
  <c r="E90"/>
  <c r="E88"/>
  <c r="E92"/>
  <c r="E102"/>
  <c r="E96"/>
  <c r="E94"/>
  <c r="E98"/>
  <c r="E91"/>
  <c r="E99"/>
  <c r="E93"/>
  <c r="E95"/>
  <c r="E97"/>
  <c r="E89"/>
  <c r="E135"/>
  <c r="E126"/>
  <c r="E132"/>
  <c r="E134"/>
  <c r="E130"/>
  <c r="E124"/>
  <c r="I71" i="14" s="1"/>
  <c r="E128" i="21"/>
  <c r="E122"/>
  <c r="E136"/>
  <c r="E123"/>
  <c r="E131"/>
  <c r="E125"/>
  <c r="E133"/>
  <c r="E127"/>
  <c r="E129"/>
  <c r="E153"/>
  <c r="E150"/>
  <c r="E140"/>
  <c r="E143"/>
  <c r="E151"/>
  <c r="E144"/>
  <c r="E145"/>
  <c r="E142"/>
  <c r="E148"/>
  <c r="E139"/>
  <c r="E147"/>
  <c r="E152"/>
  <c r="E149"/>
  <c r="E141"/>
  <c r="I72" i="14" s="1"/>
  <c r="E146" i="21"/>
  <c r="E185"/>
  <c r="E181"/>
  <c r="E177"/>
  <c r="E173"/>
  <c r="E184"/>
  <c r="E180"/>
  <c r="E176"/>
  <c r="E187"/>
  <c r="E183"/>
  <c r="E179"/>
  <c r="E175"/>
  <c r="E182"/>
  <c r="E186"/>
  <c r="E178"/>
  <c r="E174"/>
  <c r="E219"/>
  <c r="E215"/>
  <c r="E211"/>
  <c r="E207"/>
  <c r="I217" i="14" s="1"/>
  <c r="N217" s="1"/>
  <c r="C217" i="25" s="1"/>
  <c r="E218" i="21"/>
  <c r="E214"/>
  <c r="E210"/>
  <c r="I173" i="14" s="1"/>
  <c r="E221" i="21"/>
  <c r="E217"/>
  <c r="E213"/>
  <c r="E209"/>
  <c r="E212"/>
  <c r="E216"/>
  <c r="E208"/>
  <c r="E220"/>
  <c r="E252"/>
  <c r="E250"/>
  <c r="E248"/>
  <c r="E245"/>
  <c r="E241"/>
  <c r="E249"/>
  <c r="E246"/>
  <c r="E242"/>
  <c r="E251"/>
  <c r="E244"/>
  <c r="E255"/>
  <c r="E247"/>
  <c r="E254"/>
  <c r="E243"/>
  <c r="E253"/>
  <c r="O17" i="22"/>
  <c r="O16"/>
  <c r="O10"/>
  <c r="O6"/>
  <c r="O4"/>
  <c r="O12"/>
  <c r="O9"/>
  <c r="O3"/>
  <c r="J78" i="14" s="1"/>
  <c r="O11" i="22"/>
  <c r="O5"/>
  <c r="O13"/>
  <c r="O15"/>
  <c r="O8"/>
  <c r="O14"/>
  <c r="O7"/>
  <c r="O51"/>
  <c r="O38"/>
  <c r="O44"/>
  <c r="O40"/>
  <c r="O46"/>
  <c r="O50"/>
  <c r="O39"/>
  <c r="O47"/>
  <c r="O41"/>
  <c r="O49"/>
  <c r="O48"/>
  <c r="O43"/>
  <c r="O42"/>
  <c r="O37"/>
  <c r="O45"/>
  <c r="T34"/>
  <c r="T23"/>
  <c r="T27"/>
  <c r="T31"/>
  <c r="T20"/>
  <c r="J187" i="14" s="1"/>
  <c r="N187" s="1"/>
  <c r="C187" i="25" s="1"/>
  <c r="T24" i="22"/>
  <c r="T28"/>
  <c r="T32"/>
  <c r="T21"/>
  <c r="T25"/>
  <c r="T29"/>
  <c r="T33"/>
  <c r="T22"/>
  <c r="T26"/>
  <c r="T30"/>
  <c r="E136" i="13"/>
  <c r="E132"/>
  <c r="E128"/>
  <c r="E124"/>
  <c r="E135"/>
  <c r="E131"/>
  <c r="E127"/>
  <c r="E123"/>
  <c r="E134"/>
  <c r="E130"/>
  <c r="E126"/>
  <c r="E122"/>
  <c r="E133"/>
  <c r="E129"/>
  <c r="E125"/>
  <c r="C184" i="14" s="1"/>
  <c r="J85" i="15"/>
  <c r="J84"/>
  <c r="J83"/>
  <c r="J82"/>
  <c r="J81"/>
  <c r="J80"/>
  <c r="J79"/>
  <c r="J78"/>
  <c r="J77"/>
  <c r="J76"/>
  <c r="J75"/>
  <c r="J74"/>
  <c r="J73"/>
  <c r="J72"/>
  <c r="J71"/>
  <c r="T96" i="16"/>
  <c r="T89"/>
  <c r="T99"/>
  <c r="T98"/>
  <c r="T97"/>
  <c r="T92"/>
  <c r="T94"/>
  <c r="T90"/>
  <c r="T100"/>
  <c r="T93"/>
  <c r="T102"/>
  <c r="T101"/>
  <c r="T88"/>
  <c r="T91"/>
  <c r="T95"/>
  <c r="E17"/>
  <c r="E16"/>
  <c r="E5"/>
  <c r="E9"/>
  <c r="E4"/>
  <c r="E6"/>
  <c r="E13"/>
  <c r="E3"/>
  <c r="E8"/>
  <c r="E10"/>
  <c r="E7"/>
  <c r="E11"/>
  <c r="E12"/>
  <c r="E14"/>
  <c r="E15"/>
  <c r="T117" i="13"/>
  <c r="T113"/>
  <c r="T109"/>
  <c r="T105"/>
  <c r="T116"/>
  <c r="T112"/>
  <c r="T108"/>
  <c r="T119"/>
  <c r="T115"/>
  <c r="T111"/>
  <c r="T107"/>
  <c r="T118"/>
  <c r="T114"/>
  <c r="T110"/>
  <c r="T106"/>
  <c r="T50" i="15"/>
  <c r="T49"/>
  <c r="T40"/>
  <c r="T44"/>
  <c r="T41"/>
  <c r="T47"/>
  <c r="T48"/>
  <c r="T38"/>
  <c r="T39"/>
  <c r="T37"/>
  <c r="T51"/>
  <c r="T46"/>
  <c r="T45"/>
  <c r="T43"/>
  <c r="T42"/>
  <c r="J48" i="18"/>
  <c r="J49"/>
  <c r="J50"/>
  <c r="J51"/>
  <c r="J37"/>
  <c r="J38"/>
  <c r="J39"/>
  <c r="J40"/>
  <c r="G159" i="14" s="1"/>
  <c r="J41" i="18"/>
  <c r="J42"/>
  <c r="J43"/>
  <c r="J44"/>
  <c r="J45"/>
  <c r="J46"/>
  <c r="J47"/>
  <c r="J64" i="13"/>
  <c r="J60"/>
  <c r="J56"/>
  <c r="J67"/>
  <c r="J63"/>
  <c r="J59"/>
  <c r="J55"/>
  <c r="J66"/>
  <c r="J62"/>
  <c r="J58"/>
  <c r="J54"/>
  <c r="J65"/>
  <c r="J61"/>
  <c r="J57"/>
  <c r="J68"/>
  <c r="O32" i="20"/>
  <c r="O22"/>
  <c r="O27"/>
  <c r="O31"/>
  <c r="O34"/>
  <c r="O29"/>
  <c r="O20"/>
  <c r="O23"/>
  <c r="O26"/>
  <c r="O21"/>
  <c r="O33"/>
  <c r="O24"/>
  <c r="O30"/>
  <c r="O28"/>
  <c r="O25"/>
  <c r="O85" i="17"/>
  <c r="O83"/>
  <c r="O78"/>
  <c r="O80"/>
  <c r="O74"/>
  <c r="O76"/>
  <c r="O71"/>
  <c r="O73"/>
  <c r="O82"/>
  <c r="O84"/>
  <c r="O79"/>
  <c r="O81"/>
  <c r="O75"/>
  <c r="O77"/>
  <c r="O72"/>
  <c r="E114" i="13"/>
  <c r="E110"/>
  <c r="C27" i="14" s="1"/>
  <c r="E106" i="13"/>
  <c r="E117"/>
  <c r="E113"/>
  <c r="E109"/>
  <c r="C35" i="14" s="1"/>
  <c r="E105" i="13"/>
  <c r="E116"/>
  <c r="E112"/>
  <c r="E108"/>
  <c r="E119"/>
  <c r="E115"/>
  <c r="E111"/>
  <c r="E107"/>
  <c r="E118"/>
  <c r="O38"/>
  <c r="O49"/>
  <c r="O45"/>
  <c r="O41"/>
  <c r="O37"/>
  <c r="O48"/>
  <c r="O44"/>
  <c r="O40"/>
  <c r="O51"/>
  <c r="O47"/>
  <c r="O43"/>
  <c r="O39"/>
  <c r="O50"/>
  <c r="O46"/>
  <c r="O42"/>
  <c r="O20"/>
  <c r="O24"/>
  <c r="O28"/>
  <c r="O32"/>
  <c r="O29"/>
  <c r="O33"/>
  <c r="O21"/>
  <c r="O25"/>
  <c r="O34"/>
  <c r="O22"/>
  <c r="O26"/>
  <c r="O30"/>
  <c r="O23"/>
  <c r="O27"/>
  <c r="O31"/>
  <c r="O73" i="15"/>
  <c r="O78"/>
  <c r="O79"/>
  <c r="O80"/>
  <c r="O77"/>
  <c r="O82"/>
  <c r="O83"/>
  <c r="O84"/>
  <c r="O81"/>
  <c r="O71"/>
  <c r="O72"/>
  <c r="O85"/>
  <c r="O74"/>
  <c r="O75"/>
  <c r="O76"/>
  <c r="T32" i="13"/>
  <c r="T28"/>
  <c r="T34"/>
  <c r="T25"/>
  <c r="T27"/>
  <c r="T23"/>
  <c r="T29"/>
  <c r="T22"/>
  <c r="T26"/>
  <c r="T33"/>
  <c r="T31"/>
  <c r="T20"/>
  <c r="T21"/>
  <c r="T24"/>
  <c r="T30"/>
  <c r="T17" i="16"/>
  <c r="T15"/>
  <c r="T4"/>
  <c r="T8"/>
  <c r="T3"/>
  <c r="T5"/>
  <c r="T12"/>
  <c r="T16"/>
  <c r="T7"/>
  <c r="T9"/>
  <c r="T6"/>
  <c r="T10"/>
  <c r="T11"/>
  <c r="T13"/>
  <c r="T14"/>
  <c r="E117" i="15"/>
  <c r="E115"/>
  <c r="E105"/>
  <c r="E119"/>
  <c r="E112"/>
  <c r="E113"/>
  <c r="E116"/>
  <c r="E114"/>
  <c r="E110"/>
  <c r="E106"/>
  <c r="D248" i="14" s="1"/>
  <c r="E118" i="15"/>
  <c r="E109"/>
  <c r="E111"/>
  <c r="E107"/>
  <c r="E108"/>
  <c r="J108" i="17"/>
  <c r="J109"/>
  <c r="J110"/>
  <c r="J111"/>
  <c r="J112"/>
  <c r="J113"/>
  <c r="J114"/>
  <c r="J115"/>
  <c r="J116"/>
  <c r="J117"/>
  <c r="J118"/>
  <c r="J119"/>
  <c r="J105"/>
  <c r="J106"/>
  <c r="J107"/>
  <c r="J59" i="16"/>
  <c r="J63"/>
  <c r="J54"/>
  <c r="J68"/>
  <c r="J67"/>
  <c r="J58"/>
  <c r="J62"/>
  <c r="J57"/>
  <c r="J61"/>
  <c r="J66"/>
  <c r="J56"/>
  <c r="J65"/>
  <c r="J55"/>
  <c r="J60"/>
  <c r="J64"/>
  <c r="E144"/>
  <c r="E145"/>
  <c r="E150"/>
  <c r="E151"/>
  <c r="E148"/>
  <c r="E149"/>
  <c r="E139"/>
  <c r="E153"/>
  <c r="E152"/>
  <c r="E142"/>
  <c r="E143"/>
  <c r="E140"/>
  <c r="E141"/>
  <c r="E146"/>
  <c r="E147"/>
  <c r="O232"/>
  <c r="O234"/>
  <c r="O225"/>
  <c r="O231"/>
  <c r="O224"/>
  <c r="O233"/>
  <c r="O237"/>
  <c r="O238"/>
  <c r="O235"/>
  <c r="O226"/>
  <c r="O227"/>
  <c r="O236"/>
  <c r="O228"/>
  <c r="O229"/>
  <c r="O230"/>
  <c r="O46" i="17"/>
  <c r="O45"/>
  <c r="O47"/>
  <c r="O51"/>
  <c r="O43"/>
  <c r="O42"/>
  <c r="O44"/>
  <c r="O38"/>
  <c r="O48"/>
  <c r="O50"/>
  <c r="O41"/>
  <c r="O39"/>
  <c r="O49"/>
  <c r="O40"/>
  <c r="O37"/>
  <c r="E80" i="16"/>
  <c r="E82"/>
  <c r="E83"/>
  <c r="E85"/>
  <c r="E84"/>
  <c r="E73"/>
  <c r="E77"/>
  <c r="E72"/>
  <c r="E74"/>
  <c r="E81"/>
  <c r="E71"/>
  <c r="E76"/>
  <c r="E78"/>
  <c r="E75"/>
  <c r="E79"/>
  <c r="J51" i="17"/>
  <c r="J37"/>
  <c r="J38"/>
  <c r="J39"/>
  <c r="J40"/>
  <c r="J41"/>
  <c r="J42"/>
  <c r="J43"/>
  <c r="J44"/>
  <c r="J45"/>
  <c r="J46"/>
  <c r="J47"/>
  <c r="J48"/>
  <c r="J49"/>
  <c r="J50"/>
  <c r="O6"/>
  <c r="O8"/>
  <c r="O10"/>
  <c r="O12"/>
  <c r="O14"/>
  <c r="O16"/>
  <c r="O7"/>
  <c r="O3"/>
  <c r="O5"/>
  <c r="O15"/>
  <c r="O17"/>
  <c r="O11"/>
  <c r="O13"/>
  <c r="O4"/>
  <c r="O72" i="18"/>
  <c r="O71"/>
  <c r="O85"/>
  <c r="O84"/>
  <c r="O83"/>
  <c r="O82"/>
  <c r="O81"/>
  <c r="O80"/>
  <c r="O79"/>
  <c r="O78"/>
  <c r="O77"/>
  <c r="O76"/>
  <c r="O75"/>
  <c r="O74"/>
  <c r="O73"/>
  <c r="T45" i="17"/>
  <c r="T46"/>
  <c r="T47"/>
  <c r="T51"/>
  <c r="T49"/>
  <c r="T50"/>
  <c r="T40"/>
  <c r="T37"/>
  <c r="T38"/>
  <c r="T39"/>
  <c r="T44"/>
  <c r="T41"/>
  <c r="T42"/>
  <c r="T43"/>
  <c r="T48"/>
  <c r="O168" i="16"/>
  <c r="O160"/>
  <c r="O165"/>
  <c r="O169"/>
  <c r="O170"/>
  <c r="O162"/>
  <c r="O159"/>
  <c r="O158"/>
  <c r="O156"/>
  <c r="O163"/>
  <c r="O167"/>
  <c r="O166"/>
  <c r="O164"/>
  <c r="O157"/>
  <c r="O161"/>
  <c r="E83" i="18"/>
  <c r="E85"/>
  <c r="E84"/>
  <c r="E80"/>
  <c r="E79"/>
  <c r="E81"/>
  <c r="E76"/>
  <c r="E72"/>
  <c r="E75"/>
  <c r="E77"/>
  <c r="E82"/>
  <c r="E78"/>
  <c r="E71"/>
  <c r="E73"/>
  <c r="E74"/>
  <c r="O32"/>
  <c r="O25"/>
  <c r="O21"/>
  <c r="O31"/>
  <c r="O20"/>
  <c r="O34"/>
  <c r="O29"/>
  <c r="O33"/>
  <c r="O28"/>
  <c r="O27"/>
  <c r="O26"/>
  <c r="O24"/>
  <c r="O30"/>
  <c r="O22"/>
  <c r="O23"/>
  <c r="J74" i="19"/>
  <c r="J76"/>
  <c r="J78"/>
  <c r="J71"/>
  <c r="H221" i="14" s="1"/>
  <c r="N221" s="1"/>
  <c r="C221" i="25" s="1"/>
  <c r="C48" i="31" s="1"/>
  <c r="J82" i="19"/>
  <c r="J84"/>
  <c r="J77"/>
  <c r="J79"/>
  <c r="J73"/>
  <c r="J75"/>
  <c r="J72"/>
  <c r="J85"/>
  <c r="J81"/>
  <c r="J83"/>
  <c r="J80"/>
  <c r="O6"/>
  <c r="O8"/>
  <c r="O11"/>
  <c r="O15"/>
  <c r="O10"/>
  <c r="O12"/>
  <c r="O5"/>
  <c r="O9"/>
  <c r="O14"/>
  <c r="O16"/>
  <c r="O13"/>
  <c r="O17"/>
  <c r="O4"/>
  <c r="O3"/>
  <c r="O7"/>
  <c r="T45"/>
  <c r="T46"/>
  <c r="T47"/>
  <c r="T51"/>
  <c r="T49"/>
  <c r="T50"/>
  <c r="T40"/>
  <c r="T37"/>
  <c r="H28" i="14" s="1"/>
  <c r="T38" i="19"/>
  <c r="T39"/>
  <c r="T44"/>
  <c r="T41"/>
  <c r="T42"/>
  <c r="T43"/>
  <c r="T48"/>
  <c r="T22"/>
  <c r="T27"/>
  <c r="T28"/>
  <c r="T29"/>
  <c r="T26"/>
  <c r="T31"/>
  <c r="T32"/>
  <c r="T33"/>
  <c r="T30"/>
  <c r="T20"/>
  <c r="T21"/>
  <c r="T25"/>
  <c r="T34"/>
  <c r="T23"/>
  <c r="T24"/>
  <c r="E147" i="13"/>
  <c r="E143"/>
  <c r="E139"/>
  <c r="E150"/>
  <c r="E146"/>
  <c r="E142"/>
  <c r="E153"/>
  <c r="E149"/>
  <c r="E145"/>
  <c r="E141"/>
  <c r="E152"/>
  <c r="E148"/>
  <c r="E144"/>
  <c r="E140"/>
  <c r="E151"/>
  <c r="O71"/>
  <c r="O82"/>
  <c r="O78"/>
  <c r="O74"/>
  <c r="O85"/>
  <c r="O81"/>
  <c r="O77"/>
  <c r="O73"/>
  <c r="O84"/>
  <c r="O80"/>
  <c r="O76"/>
  <c r="O72"/>
  <c r="O83"/>
  <c r="O79"/>
  <c r="O75"/>
  <c r="E33"/>
  <c r="E21"/>
  <c r="E25"/>
  <c r="E34"/>
  <c r="E26"/>
  <c r="E30"/>
  <c r="E24"/>
  <c r="E23"/>
  <c r="E27"/>
  <c r="E31"/>
  <c r="E29"/>
  <c r="E28"/>
  <c r="E32"/>
  <c r="E20"/>
  <c r="E22"/>
  <c r="T128" i="15"/>
  <c r="T130"/>
  <c r="T132"/>
  <c r="T134"/>
  <c r="T123"/>
  <c r="T125"/>
  <c r="T127"/>
  <c r="T136"/>
  <c r="T131"/>
  <c r="T133"/>
  <c r="T135"/>
  <c r="T129"/>
  <c r="T122"/>
  <c r="T124"/>
  <c r="T126"/>
  <c r="E34" i="16"/>
  <c r="E21"/>
  <c r="E24"/>
  <c r="E28"/>
  <c r="E23"/>
  <c r="E25"/>
  <c r="E32"/>
  <c r="E22"/>
  <c r="E27"/>
  <c r="E29"/>
  <c r="E26"/>
  <c r="E30"/>
  <c r="E31"/>
  <c r="E33"/>
  <c r="E20"/>
  <c r="E269"/>
  <c r="E264"/>
  <c r="E271"/>
  <c r="E261"/>
  <c r="E260"/>
  <c r="E268"/>
  <c r="E272"/>
  <c r="E270"/>
  <c r="E265"/>
  <c r="E267"/>
  <c r="E266"/>
  <c r="E263"/>
  <c r="E262"/>
  <c r="E259"/>
  <c r="E258"/>
  <c r="T75"/>
  <c r="T77"/>
  <c r="T74"/>
  <c r="T78"/>
  <c r="T79"/>
  <c r="T81"/>
  <c r="T82"/>
  <c r="T85"/>
  <c r="T83"/>
  <c r="T72"/>
  <c r="T76"/>
  <c r="T71"/>
  <c r="T73"/>
  <c r="T80"/>
  <c r="T84"/>
  <c r="E85" i="17"/>
  <c r="E84"/>
  <c r="E77"/>
  <c r="E81"/>
  <c r="E74"/>
  <c r="E78"/>
  <c r="E71"/>
  <c r="E75"/>
  <c r="E82"/>
  <c r="E72"/>
  <c r="E79"/>
  <c r="E83"/>
  <c r="E76"/>
  <c r="E80"/>
  <c r="E73"/>
  <c r="E96" i="15"/>
  <c r="E90"/>
  <c r="E92"/>
  <c r="E101"/>
  <c r="E102"/>
  <c r="E88"/>
  <c r="E93"/>
  <c r="E98"/>
  <c r="E99"/>
  <c r="E94"/>
  <c r="E89"/>
  <c r="E95"/>
  <c r="E100"/>
  <c r="E91"/>
  <c r="E97"/>
  <c r="J115"/>
  <c r="J114"/>
  <c r="J113"/>
  <c r="J112"/>
  <c r="J111"/>
  <c r="J110"/>
  <c r="J109"/>
  <c r="J108"/>
  <c r="J107"/>
  <c r="D222" i="14" s="1"/>
  <c r="J106" i="15"/>
  <c r="J105"/>
  <c r="J119"/>
  <c r="J118"/>
  <c r="J117"/>
  <c r="J116"/>
  <c r="T272" i="16"/>
  <c r="T269"/>
  <c r="T270"/>
  <c r="T271"/>
  <c r="T264"/>
  <c r="T258"/>
  <c r="F220" i="14" s="1"/>
  <c r="N220" s="1"/>
  <c r="C220" i="25" s="1"/>
  <c r="T259" i="16"/>
  <c r="T260"/>
  <c r="T261"/>
  <c r="T266"/>
  <c r="T263"/>
  <c r="T268"/>
  <c r="T265"/>
  <c r="T262"/>
  <c r="T267"/>
  <c r="E125"/>
  <c r="E126"/>
  <c r="E127"/>
  <c r="E128"/>
  <c r="E129"/>
  <c r="E130"/>
  <c r="E131"/>
  <c r="E132"/>
  <c r="E133"/>
  <c r="E134"/>
  <c r="E135"/>
  <c r="E136"/>
  <c r="E122"/>
  <c r="E123"/>
  <c r="E124"/>
  <c r="E47" i="20"/>
  <c r="E41"/>
  <c r="E43"/>
  <c r="E46"/>
  <c r="E40"/>
  <c r="E50"/>
  <c r="E42"/>
  <c r="E51"/>
  <c r="E38"/>
  <c r="E39"/>
  <c r="E37"/>
  <c r="E49"/>
  <c r="E44"/>
  <c r="E45"/>
  <c r="E48"/>
  <c r="O58" i="15"/>
  <c r="O59"/>
  <c r="O60"/>
  <c r="O65"/>
  <c r="O62"/>
  <c r="O63"/>
  <c r="O64"/>
  <c r="O68"/>
  <c r="O66"/>
  <c r="O67"/>
  <c r="O57"/>
  <c r="O54"/>
  <c r="O55"/>
  <c r="O56"/>
  <c r="O61"/>
  <c r="T150" i="13"/>
  <c r="T146"/>
  <c r="T142"/>
  <c r="T153"/>
  <c r="T149"/>
  <c r="T145"/>
  <c r="T141"/>
  <c r="T152"/>
  <c r="T148"/>
  <c r="T144"/>
  <c r="T140"/>
  <c r="T151"/>
  <c r="T147"/>
  <c r="T143"/>
  <c r="T139"/>
  <c r="T71" i="15"/>
  <c r="T75"/>
  <c r="T82"/>
  <c r="T72"/>
  <c r="T83"/>
  <c r="T79"/>
  <c r="T76"/>
  <c r="T80"/>
  <c r="T81"/>
  <c r="T77"/>
  <c r="T78"/>
  <c r="T84"/>
  <c r="T85"/>
  <c r="T74"/>
  <c r="T73"/>
  <c r="E57" i="16"/>
  <c r="E59"/>
  <c r="E62"/>
  <c r="E66"/>
  <c r="E61"/>
  <c r="E63"/>
  <c r="E56"/>
  <c r="E60"/>
  <c r="E65"/>
  <c r="E67"/>
  <c r="E64"/>
  <c r="E68"/>
  <c r="E55"/>
  <c r="E54"/>
  <c r="E58"/>
  <c r="O51" i="19"/>
  <c r="O38"/>
  <c r="O41"/>
  <c r="O45"/>
  <c r="O40"/>
  <c r="O42"/>
  <c r="O49"/>
  <c r="O39"/>
  <c r="O44"/>
  <c r="O46"/>
  <c r="O43"/>
  <c r="O47"/>
  <c r="O48"/>
  <c r="O50"/>
  <c r="O37"/>
  <c r="H49" i="14" s="1"/>
  <c r="E144" i="15"/>
  <c r="E145"/>
  <c r="E149"/>
  <c r="E139"/>
  <c r="E141"/>
  <c r="E146"/>
  <c r="E150"/>
  <c r="E147"/>
  <c r="E142"/>
  <c r="E143"/>
  <c r="E140"/>
  <c r="E153"/>
  <c r="E148"/>
  <c r="E152"/>
  <c r="E151"/>
  <c r="J101" i="18"/>
  <c r="J98"/>
  <c r="J94"/>
  <c r="J91"/>
  <c r="J88"/>
  <c r="J93"/>
  <c r="J102"/>
  <c r="J95"/>
  <c r="J96"/>
  <c r="J92"/>
  <c r="J89"/>
  <c r="J99"/>
  <c r="J90"/>
  <c r="J100"/>
  <c r="J97"/>
  <c r="T141" i="16"/>
  <c r="T146"/>
  <c r="T147"/>
  <c r="T148"/>
  <c r="T145"/>
  <c r="T150"/>
  <c r="T151"/>
  <c r="T152"/>
  <c r="T149"/>
  <c r="T139"/>
  <c r="T140"/>
  <c r="T153"/>
  <c r="T142"/>
  <c r="T143"/>
  <c r="T144"/>
  <c r="T46" i="18"/>
  <c r="T48"/>
  <c r="T47"/>
  <c r="T51"/>
  <c r="T50"/>
  <c r="T37"/>
  <c r="T41"/>
  <c r="T38"/>
  <c r="T40"/>
  <c r="T45"/>
  <c r="T49"/>
  <c r="T42"/>
  <c r="T44"/>
  <c r="T39"/>
  <c r="T43"/>
  <c r="O136" i="16"/>
  <c r="O126"/>
  <c r="O131"/>
  <c r="O122"/>
  <c r="O125"/>
  <c r="O127"/>
  <c r="O132"/>
  <c r="O123"/>
  <c r="O129"/>
  <c r="O128"/>
  <c r="O134"/>
  <c r="O124"/>
  <c r="O133"/>
  <c r="O130"/>
  <c r="O135"/>
  <c r="E26" i="18"/>
  <c r="E31"/>
  <c r="E32"/>
  <c r="E25"/>
  <c r="E20"/>
  <c r="E22"/>
  <c r="E27"/>
  <c r="E29"/>
  <c r="E28"/>
  <c r="E30"/>
  <c r="E34"/>
  <c r="E33"/>
  <c r="E23"/>
  <c r="E24"/>
  <c r="E21"/>
  <c r="O281" i="16"/>
  <c r="O279"/>
  <c r="O286"/>
  <c r="O282"/>
  <c r="O277"/>
  <c r="O275"/>
  <c r="O278"/>
  <c r="O289"/>
  <c r="O287"/>
  <c r="O288"/>
  <c r="O284"/>
  <c r="O285"/>
  <c r="O283"/>
  <c r="O280"/>
  <c r="O276"/>
  <c r="T249"/>
  <c r="T252"/>
  <c r="T244"/>
  <c r="T247"/>
  <c r="T254"/>
  <c r="T242"/>
  <c r="T251"/>
  <c r="T255"/>
  <c r="T246"/>
  <c r="T243"/>
  <c r="T245"/>
  <c r="T248"/>
  <c r="T241"/>
  <c r="F218" i="14" s="1"/>
  <c r="N218" s="1"/>
  <c r="C218" i="25" s="1"/>
  <c r="T250" i="16"/>
  <c r="T253"/>
  <c r="J282"/>
  <c r="J283"/>
  <c r="J284"/>
  <c r="J289"/>
  <c r="J279"/>
  <c r="J280"/>
  <c r="J285"/>
  <c r="J286"/>
  <c r="J276"/>
  <c r="J281"/>
  <c r="J275"/>
  <c r="J287"/>
  <c r="J288"/>
  <c r="J278"/>
  <c r="J277"/>
  <c r="O241"/>
  <c r="O255"/>
  <c r="O246"/>
  <c r="O248"/>
  <c r="O245"/>
  <c r="O247"/>
  <c r="O253"/>
  <c r="O251"/>
  <c r="O242"/>
  <c r="O254"/>
  <c r="O249"/>
  <c r="O250"/>
  <c r="O252"/>
  <c r="O244"/>
  <c r="O243"/>
  <c r="O68"/>
  <c r="O64"/>
  <c r="O55"/>
  <c r="O65"/>
  <c r="O59"/>
  <c r="O61"/>
  <c r="O63"/>
  <c r="O54"/>
  <c r="O67"/>
  <c r="O58"/>
  <c r="O60"/>
  <c r="O62"/>
  <c r="O66"/>
  <c r="O57"/>
  <c r="O56"/>
  <c r="O218"/>
  <c r="O219"/>
  <c r="O209"/>
  <c r="O221"/>
  <c r="O215"/>
  <c r="O220"/>
  <c r="O211"/>
  <c r="O210"/>
  <c r="O216"/>
  <c r="O207"/>
  <c r="O212"/>
  <c r="O214"/>
  <c r="O217"/>
  <c r="O208"/>
  <c r="O213"/>
  <c r="T153" i="17"/>
  <c r="T143"/>
  <c r="T150"/>
  <c r="T142"/>
  <c r="T149"/>
  <c r="T147"/>
  <c r="T144"/>
  <c r="T152"/>
  <c r="T151"/>
  <c r="T148"/>
  <c r="T141"/>
  <c r="T139"/>
  <c r="T145"/>
  <c r="T140"/>
  <c r="T146"/>
  <c r="O23" i="16"/>
  <c r="O25"/>
  <c r="O20"/>
  <c r="O22"/>
  <c r="O31"/>
  <c r="O33"/>
  <c r="O28"/>
  <c r="O30"/>
  <c r="O24"/>
  <c r="O26"/>
  <c r="O21"/>
  <c r="O34"/>
  <c r="O32"/>
  <c r="O27"/>
  <c r="O29"/>
  <c r="O186"/>
  <c r="O181"/>
  <c r="O180"/>
  <c r="O177"/>
  <c r="O174"/>
  <c r="O175"/>
  <c r="O173"/>
  <c r="O185"/>
  <c r="O178"/>
  <c r="O176"/>
  <c r="O183"/>
  <c r="O182"/>
  <c r="O187"/>
  <c r="O179"/>
  <c r="O184"/>
  <c r="O89" i="18"/>
  <c r="O98"/>
  <c r="O102"/>
  <c r="O101"/>
  <c r="O99"/>
  <c r="O90"/>
  <c r="O94"/>
  <c r="O97"/>
  <c r="O95"/>
  <c r="O96"/>
  <c r="O100"/>
  <c r="O93"/>
  <c r="O91"/>
  <c r="O88"/>
  <c r="O92"/>
  <c r="T75" i="17"/>
  <c r="T76"/>
  <c r="T77"/>
  <c r="T82"/>
  <c r="T79"/>
  <c r="T80"/>
  <c r="T81"/>
  <c r="T85"/>
  <c r="T83"/>
  <c r="T84"/>
  <c r="T74"/>
  <c r="T71"/>
  <c r="T72"/>
  <c r="T73"/>
  <c r="T78"/>
  <c r="J106" i="19"/>
  <c r="J116"/>
  <c r="J109"/>
  <c r="J118"/>
  <c r="J114"/>
  <c r="J110"/>
  <c r="J113"/>
  <c r="J119"/>
  <c r="J111"/>
  <c r="J107"/>
  <c r="J117"/>
  <c r="J112"/>
  <c r="J108"/>
  <c r="J115"/>
  <c r="J105"/>
  <c r="J42" i="20"/>
  <c r="J43"/>
  <c r="J48"/>
  <c r="J49"/>
  <c r="J46"/>
  <c r="J47"/>
  <c r="J37"/>
  <c r="J51"/>
  <c r="J50"/>
  <c r="J40"/>
  <c r="J41"/>
  <c r="J38"/>
  <c r="J39"/>
  <c r="J44"/>
  <c r="J45"/>
  <c r="E80" i="19"/>
  <c r="E82"/>
  <c r="E84"/>
  <c r="E79"/>
  <c r="E73"/>
  <c r="E75"/>
  <c r="E77"/>
  <c r="E85"/>
  <c r="E81"/>
  <c r="E83"/>
  <c r="E78"/>
  <c r="E72"/>
  <c r="E74"/>
  <c r="E76"/>
  <c r="E71"/>
  <c r="H209" i="14" s="1"/>
  <c r="T85" i="19"/>
  <c r="T83"/>
  <c r="T84"/>
  <c r="T74"/>
  <c r="T71"/>
  <c r="T72"/>
  <c r="T73"/>
  <c r="T78"/>
  <c r="T75"/>
  <c r="T76"/>
  <c r="T77"/>
  <c r="T82"/>
  <c r="T79"/>
  <c r="T80"/>
  <c r="T81"/>
  <c r="T17" i="20"/>
  <c r="T16"/>
  <c r="T6"/>
  <c r="T7"/>
  <c r="T4"/>
  <c r="T5"/>
  <c r="T10"/>
  <c r="T11"/>
  <c r="T8"/>
  <c r="T9"/>
  <c r="T14"/>
  <c r="T15"/>
  <c r="T12"/>
  <c r="T13"/>
  <c r="T3"/>
  <c r="E8" i="19"/>
  <c r="E3"/>
  <c r="E5"/>
  <c r="E7"/>
  <c r="E16"/>
  <c r="E11"/>
  <c r="E13"/>
  <c r="E15"/>
  <c r="E9"/>
  <c r="E4"/>
  <c r="E6"/>
  <c r="E17"/>
  <c r="E10"/>
  <c r="E12"/>
  <c r="E14"/>
  <c r="J90"/>
  <c r="J97"/>
  <c r="J101"/>
  <c r="J99"/>
  <c r="J89"/>
  <c r="J91"/>
  <c r="J88"/>
  <c r="J95"/>
  <c r="J96"/>
  <c r="J102"/>
  <c r="J100"/>
  <c r="J98"/>
  <c r="J93"/>
  <c r="J94"/>
  <c r="J92"/>
  <c r="J31" i="20"/>
  <c r="J32"/>
  <c r="J33"/>
  <c r="J34"/>
  <c r="J20"/>
  <c r="J21"/>
  <c r="J22"/>
  <c r="J23"/>
  <c r="J24"/>
  <c r="J25"/>
  <c r="J26"/>
  <c r="J27"/>
  <c r="J28"/>
  <c r="J29"/>
  <c r="J30"/>
  <c r="E97" i="19"/>
  <c r="E95"/>
  <c r="E93"/>
  <c r="E91"/>
  <c r="E89"/>
  <c r="E102"/>
  <c r="E100"/>
  <c r="E98"/>
  <c r="E96"/>
  <c r="E94"/>
  <c r="E92"/>
  <c r="E90"/>
  <c r="E101"/>
  <c r="E99"/>
  <c r="E88"/>
  <c r="H250" i="14" s="1"/>
  <c r="N250" s="1"/>
  <c r="C250" i="25" s="1"/>
  <c r="T60" i="19"/>
  <c r="T65"/>
  <c r="T66"/>
  <c r="T67"/>
  <c r="T64"/>
  <c r="T54"/>
  <c r="H194" i="14" s="1"/>
  <c r="N194" s="1"/>
  <c r="C194" i="25" s="1"/>
  <c r="T55" i="19"/>
  <c r="T68"/>
  <c r="T57"/>
  <c r="T58"/>
  <c r="T59"/>
  <c r="T63"/>
  <c r="T56"/>
  <c r="T61"/>
  <c r="T62"/>
  <c r="E44" i="13"/>
  <c r="E40"/>
  <c r="E51"/>
  <c r="E47"/>
  <c r="E43"/>
  <c r="E39"/>
  <c r="E50"/>
  <c r="E46"/>
  <c r="E42"/>
  <c r="E38"/>
  <c r="E49"/>
  <c r="E45"/>
  <c r="E41"/>
  <c r="E37"/>
  <c r="E48"/>
  <c r="O108"/>
  <c r="O119"/>
  <c r="O115"/>
  <c r="O111"/>
  <c r="O107"/>
  <c r="O118"/>
  <c r="O114"/>
  <c r="O110"/>
  <c r="O106"/>
  <c r="O117"/>
  <c r="O113"/>
  <c r="O109"/>
  <c r="O105"/>
  <c r="O116"/>
  <c r="O112"/>
  <c r="E55"/>
  <c r="E66"/>
  <c r="E62"/>
  <c r="E58"/>
  <c r="E54"/>
  <c r="E65"/>
  <c r="E61"/>
  <c r="E57"/>
  <c r="E68"/>
  <c r="E64"/>
  <c r="E60"/>
  <c r="E56"/>
  <c r="E67"/>
  <c r="E63"/>
  <c r="E59"/>
  <c r="O98"/>
  <c r="O94"/>
  <c r="O90"/>
  <c r="O101"/>
  <c r="O97"/>
  <c r="O93"/>
  <c r="O89"/>
  <c r="O100"/>
  <c r="O96"/>
  <c r="O92"/>
  <c r="O88"/>
  <c r="O99"/>
  <c r="O95"/>
  <c r="O91"/>
  <c r="C135" i="14" s="1"/>
  <c r="O102" i="13"/>
  <c r="O5" i="15"/>
  <c r="O10"/>
  <c r="O3"/>
  <c r="O7"/>
  <c r="O15"/>
  <c r="O17"/>
  <c r="O16"/>
  <c r="O6"/>
  <c r="O11"/>
  <c r="O13"/>
  <c r="O12"/>
  <c r="O4"/>
  <c r="O14"/>
  <c r="O9"/>
  <c r="O8"/>
  <c r="O145"/>
  <c r="O150"/>
  <c r="O151"/>
  <c r="O152"/>
  <c r="O149"/>
  <c r="O139"/>
  <c r="O140"/>
  <c r="O153"/>
  <c r="O142"/>
  <c r="O143"/>
  <c r="O144"/>
  <c r="O141"/>
  <c r="O146"/>
  <c r="O147"/>
  <c r="O148"/>
  <c r="T89" i="13"/>
  <c r="T100"/>
  <c r="T96"/>
  <c r="T92"/>
  <c r="T88"/>
  <c r="T99"/>
  <c r="T95"/>
  <c r="T91"/>
  <c r="T102"/>
  <c r="T98"/>
  <c r="T94"/>
  <c r="T90"/>
  <c r="T101"/>
  <c r="T97"/>
  <c r="T93"/>
  <c r="T25" i="15"/>
  <c r="T20"/>
  <c r="T30"/>
  <c r="T34"/>
  <c r="T33"/>
  <c r="T28"/>
  <c r="T31"/>
  <c r="T21"/>
  <c r="T26"/>
  <c r="T27"/>
  <c r="T24"/>
  <c r="T29"/>
  <c r="T23"/>
  <c r="T22"/>
  <c r="T32"/>
  <c r="E170" i="16"/>
  <c r="E169"/>
  <c r="E168"/>
  <c r="E163"/>
  <c r="E166"/>
  <c r="E165"/>
  <c r="E164"/>
  <c r="E159"/>
  <c r="E162"/>
  <c r="E161"/>
  <c r="E160"/>
  <c r="E156"/>
  <c r="E158"/>
  <c r="E157"/>
  <c r="E167"/>
  <c r="T98" i="17"/>
  <c r="T88"/>
  <c r="T89"/>
  <c r="T102"/>
  <c r="T91"/>
  <c r="T92"/>
  <c r="T93"/>
  <c r="T90"/>
  <c r="T95"/>
  <c r="T96"/>
  <c r="T97"/>
  <c r="T99"/>
  <c r="T100"/>
  <c r="T101"/>
  <c r="T94"/>
  <c r="E100" i="16"/>
  <c r="E99"/>
  <c r="E98"/>
  <c r="E97"/>
  <c r="E96"/>
  <c r="E95"/>
  <c r="E94"/>
  <c r="E93"/>
  <c r="E92"/>
  <c r="E91"/>
  <c r="E90"/>
  <c r="E89"/>
  <c r="E88"/>
  <c r="E102"/>
  <c r="E101"/>
  <c r="T68" i="18"/>
  <c r="T61"/>
  <c r="T58"/>
  <c r="T64"/>
  <c r="T67"/>
  <c r="T55"/>
  <c r="T60"/>
  <c r="T65"/>
  <c r="T66"/>
  <c r="T59"/>
  <c r="T54"/>
  <c r="T63"/>
  <c r="T57"/>
  <c r="T56"/>
  <c r="T62"/>
  <c r="E133" i="15"/>
  <c r="E130"/>
  <c r="E131"/>
  <c r="E136"/>
  <c r="E126"/>
  <c r="E127"/>
  <c r="E132"/>
  <c r="E129"/>
  <c r="E123"/>
  <c r="E128"/>
  <c r="E122"/>
  <c r="D249" i="14" s="1"/>
  <c r="N249" s="1"/>
  <c r="C249" i="25" s="1"/>
  <c r="C31" i="31" s="1"/>
  <c r="E125" i="15"/>
  <c r="E124"/>
  <c r="E134"/>
  <c r="E135"/>
  <c r="J72" i="13"/>
  <c r="J83"/>
  <c r="J79"/>
  <c r="J71"/>
  <c r="J82"/>
  <c r="J85"/>
  <c r="J81"/>
  <c r="J78"/>
  <c r="J74"/>
  <c r="J73"/>
  <c r="J77"/>
  <c r="J84"/>
  <c r="J76"/>
  <c r="J80"/>
  <c r="J75"/>
  <c r="J4" i="15"/>
  <c r="J7"/>
  <c r="J13"/>
  <c r="J8"/>
  <c r="J5"/>
  <c r="J14"/>
  <c r="J9"/>
  <c r="J6"/>
  <c r="J15"/>
  <c r="J10"/>
  <c r="J16"/>
  <c r="J3"/>
  <c r="J11"/>
  <c r="J17"/>
  <c r="J12"/>
  <c r="J140"/>
  <c r="J145"/>
  <c r="J150"/>
  <c r="J151"/>
  <c r="J144"/>
  <c r="J149"/>
  <c r="J139"/>
  <c r="J152"/>
  <c r="J148"/>
  <c r="J142"/>
  <c r="J143"/>
  <c r="J153"/>
  <c r="J141"/>
  <c r="J146"/>
  <c r="J147"/>
  <c r="E124" i="17"/>
  <c r="E129"/>
  <c r="E132"/>
  <c r="E127"/>
  <c r="E126"/>
  <c r="E130"/>
  <c r="E125"/>
  <c r="E135"/>
  <c r="E128"/>
  <c r="E123"/>
  <c r="E133"/>
  <c r="E122"/>
  <c r="E136"/>
  <c r="E131"/>
  <c r="E134"/>
  <c r="T295" i="16"/>
  <c r="T300"/>
  <c r="T297"/>
  <c r="T302"/>
  <c r="T299"/>
  <c r="F197" i="14" s="1"/>
  <c r="T292" i="16"/>
  <c r="T301"/>
  <c r="T306"/>
  <c r="T303"/>
  <c r="T304"/>
  <c r="T305"/>
  <c r="T298"/>
  <c r="T296"/>
  <c r="T293"/>
  <c r="T294"/>
  <c r="E118"/>
  <c r="E119"/>
  <c r="E115"/>
  <c r="E116"/>
  <c r="E114"/>
  <c r="E111"/>
  <c r="E107"/>
  <c r="E112"/>
  <c r="E110"/>
  <c r="F154" i="14" s="1"/>
  <c r="E117" i="16"/>
  <c r="E113"/>
  <c r="E108"/>
  <c r="E106"/>
  <c r="F47" i="14" s="1"/>
  <c r="E109" i="16"/>
  <c r="E105"/>
  <c r="T17" i="18"/>
  <c r="T16"/>
  <c r="T7"/>
  <c r="T11"/>
  <c r="T4"/>
  <c r="T6"/>
  <c r="T15"/>
  <c r="T5"/>
  <c r="T8"/>
  <c r="T10"/>
  <c r="T9"/>
  <c r="T13"/>
  <c r="T12"/>
  <c r="T14"/>
  <c r="T3"/>
  <c r="O96" i="15"/>
  <c r="O97"/>
  <c r="O98"/>
  <c r="O102"/>
  <c r="O100"/>
  <c r="O101"/>
  <c r="O91"/>
  <c r="O88"/>
  <c r="O89"/>
  <c r="O90"/>
  <c r="O95"/>
  <c r="O92"/>
  <c r="O93"/>
  <c r="O94"/>
  <c r="O99"/>
  <c r="T47" i="13"/>
  <c r="T43"/>
  <c r="T39"/>
  <c r="T50"/>
  <c r="T46"/>
  <c r="T42"/>
  <c r="T38"/>
  <c r="T49"/>
  <c r="T45"/>
  <c r="T41"/>
  <c r="T37"/>
  <c r="T48"/>
  <c r="T44"/>
  <c r="T40"/>
  <c r="T51"/>
  <c r="T119" i="15"/>
  <c r="T109"/>
  <c r="T116"/>
  <c r="T114"/>
  <c r="T117"/>
  <c r="T107"/>
  <c r="T110"/>
  <c r="T118"/>
  <c r="T115"/>
  <c r="T111"/>
  <c r="T112"/>
  <c r="T113"/>
  <c r="T105"/>
  <c r="D233" i="14" s="1"/>
  <c r="T108" i="15"/>
  <c r="T106"/>
  <c r="E28" i="17"/>
  <c r="E32"/>
  <c r="E27"/>
  <c r="E31"/>
  <c r="E22"/>
  <c r="E26"/>
  <c r="E21"/>
  <c r="E33"/>
  <c r="E30"/>
  <c r="E34"/>
  <c r="E29"/>
  <c r="E20"/>
  <c r="E24"/>
  <c r="E25"/>
  <c r="E23"/>
  <c r="T168" i="16"/>
  <c r="T161"/>
  <c r="T158"/>
  <c r="T159"/>
  <c r="T167"/>
  <c r="T163"/>
  <c r="T166"/>
  <c r="T169"/>
  <c r="T162"/>
  <c r="T156"/>
  <c r="T157"/>
  <c r="T160"/>
  <c r="T170"/>
  <c r="T164"/>
  <c r="T165"/>
  <c r="E107" i="19"/>
  <c r="E105"/>
  <c r="E119"/>
  <c r="E118"/>
  <c r="E116"/>
  <c r="E114"/>
  <c r="E112"/>
  <c r="E110"/>
  <c r="E108"/>
  <c r="E106"/>
  <c r="E117"/>
  <c r="E115"/>
  <c r="E113"/>
  <c r="E111"/>
  <c r="E109"/>
  <c r="E38" i="17"/>
  <c r="E42"/>
  <c r="E45"/>
  <c r="E49"/>
  <c r="E46"/>
  <c r="E50"/>
  <c r="E39"/>
  <c r="E43"/>
  <c r="E40"/>
  <c r="E44"/>
  <c r="E47"/>
  <c r="E51"/>
  <c r="E48"/>
  <c r="E37"/>
  <c r="E41"/>
  <c r="E40" i="15"/>
  <c r="E43"/>
  <c r="E38"/>
  <c r="E41"/>
  <c r="E51"/>
  <c r="E46"/>
  <c r="E39"/>
  <c r="E49"/>
  <c r="E44"/>
  <c r="E47"/>
  <c r="E37"/>
  <c r="E50"/>
  <c r="E42"/>
  <c r="E45"/>
  <c r="E48"/>
  <c r="J130" i="13"/>
  <c r="J126"/>
  <c r="C101" i="14" s="1"/>
  <c r="J133" i="13"/>
  <c r="J129"/>
  <c r="J125"/>
  <c r="J136"/>
  <c r="J132"/>
  <c r="J128"/>
  <c r="J124"/>
  <c r="J135"/>
  <c r="J131"/>
  <c r="J127"/>
  <c r="J134"/>
  <c r="J59" i="15"/>
  <c r="J57"/>
  <c r="J58"/>
  <c r="J54"/>
  <c r="J55"/>
  <c r="J68"/>
  <c r="J64"/>
  <c r="J67"/>
  <c r="J65"/>
  <c r="J60"/>
  <c r="J56"/>
  <c r="J63"/>
  <c r="J61"/>
  <c r="J66"/>
  <c r="J62"/>
  <c r="E38" i="16"/>
  <c r="E40"/>
  <c r="E37"/>
  <c r="E41"/>
  <c r="E42"/>
  <c r="E44"/>
  <c r="E45"/>
  <c r="E49"/>
  <c r="E46"/>
  <c r="E48"/>
  <c r="E39"/>
  <c r="E51"/>
  <c r="E50"/>
  <c r="E43"/>
  <c r="E47"/>
  <c r="J119" i="18"/>
  <c r="J116"/>
  <c r="J118"/>
  <c r="J111"/>
  <c r="J106"/>
  <c r="J105"/>
  <c r="J112"/>
  <c r="J115"/>
  <c r="J114"/>
  <c r="J113"/>
  <c r="J109"/>
  <c r="J107"/>
  <c r="J108"/>
  <c r="J110"/>
  <c r="J117"/>
  <c r="E297" i="16"/>
  <c r="E300"/>
  <c r="E295"/>
  <c r="E302"/>
  <c r="E293"/>
  <c r="E292"/>
  <c r="E306"/>
  <c r="E305"/>
  <c r="E304"/>
  <c r="E303"/>
  <c r="E298"/>
  <c r="E301"/>
  <c r="E296"/>
  <c r="E299"/>
  <c r="E294"/>
  <c r="T68" i="17"/>
  <c r="T57"/>
  <c r="T58"/>
  <c r="T59"/>
  <c r="T56"/>
  <c r="T61"/>
  <c r="T62"/>
  <c r="T63"/>
  <c r="T60"/>
  <c r="T65"/>
  <c r="T66"/>
  <c r="T67"/>
  <c r="T64"/>
  <c r="T54"/>
  <c r="T55"/>
  <c r="T118" i="18"/>
  <c r="T113"/>
  <c r="T107"/>
  <c r="T106"/>
  <c r="T105"/>
  <c r="T117"/>
  <c r="T112"/>
  <c r="T110"/>
  <c r="T115"/>
  <c r="T111"/>
  <c r="T108"/>
  <c r="T114"/>
  <c r="T109"/>
  <c r="T119"/>
  <c r="T116"/>
  <c r="J181" i="16"/>
  <c r="J180"/>
  <c r="J179"/>
  <c r="J178"/>
  <c r="J177"/>
  <c r="J176"/>
  <c r="J175"/>
  <c r="J174"/>
  <c r="J173"/>
  <c r="J187"/>
  <c r="J186"/>
  <c r="J185"/>
  <c r="J184"/>
  <c r="J183"/>
  <c r="J182"/>
  <c r="E94" i="18"/>
  <c r="E92"/>
  <c r="E97"/>
  <c r="E93"/>
  <c r="E90"/>
  <c r="E88"/>
  <c r="E89"/>
  <c r="E102"/>
  <c r="E100"/>
  <c r="E99"/>
  <c r="E95"/>
  <c r="E98"/>
  <c r="E96"/>
  <c r="E91"/>
  <c r="E101"/>
  <c r="O150" i="16"/>
  <c r="O151"/>
  <c r="O149"/>
  <c r="O140"/>
  <c r="O139"/>
  <c r="O144"/>
  <c r="O152"/>
  <c r="O141"/>
  <c r="O143"/>
  <c r="O145"/>
  <c r="O153"/>
  <c r="O146"/>
  <c r="O147"/>
  <c r="O148"/>
  <c r="O142"/>
  <c r="O42" i="18"/>
  <c r="O48"/>
  <c r="O47"/>
  <c r="O44"/>
  <c r="O50"/>
  <c r="O37"/>
  <c r="O40"/>
  <c r="O43"/>
  <c r="O38"/>
  <c r="O45"/>
  <c r="O41"/>
  <c r="O51"/>
  <c r="O46"/>
  <c r="O39"/>
  <c r="O49"/>
  <c r="E17" i="17"/>
  <c r="E6"/>
  <c r="E10"/>
  <c r="E4"/>
  <c r="E12"/>
  <c r="E14"/>
  <c r="E13"/>
  <c r="E3"/>
  <c r="E8"/>
  <c r="E7"/>
  <c r="E11"/>
  <c r="E16"/>
  <c r="E15"/>
  <c r="E5"/>
  <c r="E9"/>
  <c r="J145" i="16"/>
  <c r="J150"/>
  <c r="J151"/>
  <c r="J152"/>
  <c r="J149"/>
  <c r="J139"/>
  <c r="J140"/>
  <c r="J141"/>
  <c r="J142"/>
  <c r="J143"/>
  <c r="J144"/>
  <c r="J147"/>
  <c r="J148"/>
  <c r="J153"/>
  <c r="J146"/>
  <c r="E38" i="18"/>
  <c r="E50"/>
  <c r="E40"/>
  <c r="G35" i="14" s="1"/>
  <c r="E48" i="18"/>
  <c r="E46"/>
  <c r="G151" i="14" s="1"/>
  <c r="E39" i="18"/>
  <c r="E45"/>
  <c r="G88" i="14" s="1"/>
  <c r="E37" i="18"/>
  <c r="E43"/>
  <c r="E47"/>
  <c r="G152" i="14" s="1"/>
  <c r="E44" i="18"/>
  <c r="G87" i="14" s="1"/>
  <c r="E51" i="18"/>
  <c r="E42"/>
  <c r="G11" i="14" s="1"/>
  <c r="E41" i="18"/>
  <c r="G181" i="14" s="1"/>
  <c r="E49" i="18"/>
  <c r="E49" i="19"/>
  <c r="E40"/>
  <c r="E42"/>
  <c r="E51"/>
  <c r="E38"/>
  <c r="E48"/>
  <c r="E50"/>
  <c r="E44"/>
  <c r="E46"/>
  <c r="E37"/>
  <c r="E39"/>
  <c r="E41"/>
  <c r="E43"/>
  <c r="E45"/>
  <c r="E47"/>
  <c r="O114" i="16"/>
  <c r="O115"/>
  <c r="O106"/>
  <c r="O116"/>
  <c r="O113"/>
  <c r="O108"/>
  <c r="O117"/>
  <c r="O110"/>
  <c r="O111"/>
  <c r="O107"/>
  <c r="O109"/>
  <c r="O118"/>
  <c r="O119"/>
  <c r="O112"/>
  <c r="O105"/>
  <c r="J292"/>
  <c r="J294"/>
  <c r="J305"/>
  <c r="J295"/>
  <c r="J296"/>
  <c r="J299"/>
  <c r="J302"/>
  <c r="J303"/>
  <c r="J300"/>
  <c r="J301"/>
  <c r="J293"/>
  <c r="J298"/>
  <c r="J306"/>
  <c r="J304"/>
  <c r="J297"/>
  <c r="E282"/>
  <c r="E280"/>
  <c r="E287"/>
  <c r="E283"/>
  <c r="E278"/>
  <c r="E276"/>
  <c r="E279"/>
  <c r="E275"/>
  <c r="E288"/>
  <c r="E289"/>
  <c r="E285"/>
  <c r="E284"/>
  <c r="E281"/>
  <c r="E277"/>
  <c r="E286"/>
  <c r="J105"/>
  <c r="J119"/>
  <c r="J117"/>
  <c r="J112"/>
  <c r="J118"/>
  <c r="J114"/>
  <c r="J113"/>
  <c r="J108"/>
  <c r="J115"/>
  <c r="J110"/>
  <c r="J109"/>
  <c r="J106"/>
  <c r="J116"/>
  <c r="J107"/>
  <c r="J111"/>
  <c r="O126" i="17"/>
  <c r="O136"/>
  <c r="O123"/>
  <c r="O125"/>
  <c r="O134"/>
  <c r="O129"/>
  <c r="O131"/>
  <c r="O133"/>
  <c r="O127"/>
  <c r="O122"/>
  <c r="O124"/>
  <c r="O135"/>
  <c r="O128"/>
  <c r="O130"/>
  <c r="O132"/>
  <c r="O80" i="16"/>
  <c r="O76"/>
  <c r="O79"/>
  <c r="O75"/>
  <c r="O84"/>
  <c r="O71"/>
  <c r="O73"/>
  <c r="O74"/>
  <c r="O77"/>
  <c r="O81"/>
  <c r="O85"/>
  <c r="O83"/>
  <c r="O78"/>
  <c r="O82"/>
  <c r="O72"/>
  <c r="J271"/>
  <c r="J264"/>
  <c r="J262"/>
  <c r="J263"/>
  <c r="J268"/>
  <c r="J261"/>
  <c r="J259"/>
  <c r="J270"/>
  <c r="J272"/>
  <c r="J258"/>
  <c r="J269"/>
  <c r="J267"/>
  <c r="J260"/>
  <c r="J265"/>
  <c r="J266"/>
  <c r="J77"/>
  <c r="J74"/>
  <c r="J80"/>
  <c r="J82"/>
  <c r="J71"/>
  <c r="J76"/>
  <c r="J84"/>
  <c r="J85"/>
  <c r="J73"/>
  <c r="J79"/>
  <c r="J81"/>
  <c r="J75"/>
  <c r="J72"/>
  <c r="J83"/>
  <c r="J78"/>
  <c r="O95" i="17"/>
  <c r="O97"/>
  <c r="O99"/>
  <c r="O101"/>
  <c r="O94"/>
  <c r="O88"/>
  <c r="O90"/>
  <c r="O92"/>
  <c r="O102"/>
  <c r="O96"/>
  <c r="O98"/>
  <c r="O100"/>
  <c r="O89"/>
  <c r="O91"/>
  <c r="O93"/>
  <c r="O50" i="16"/>
  <c r="O43"/>
  <c r="O37"/>
  <c r="O39"/>
  <c r="O41"/>
  <c r="O51"/>
  <c r="O45"/>
  <c r="O47"/>
  <c r="O49"/>
  <c r="O38"/>
  <c r="O40"/>
  <c r="O42"/>
  <c r="O44"/>
  <c r="O46"/>
  <c r="O48"/>
  <c r="J233"/>
  <c r="J228"/>
  <c r="J231"/>
  <c r="J238"/>
  <c r="J229"/>
  <c r="J236"/>
  <c r="J227"/>
  <c r="J230"/>
  <c r="J225"/>
  <c r="J224"/>
  <c r="J234"/>
  <c r="J237"/>
  <c r="J232"/>
  <c r="J235"/>
  <c r="J226"/>
  <c r="T106"/>
  <c r="T115"/>
  <c r="T117"/>
  <c r="T110"/>
  <c r="T107"/>
  <c r="T111"/>
  <c r="T113"/>
  <c r="T109"/>
  <c r="T108"/>
  <c r="T118"/>
  <c r="T116"/>
  <c r="T105"/>
  <c r="T119"/>
  <c r="T114"/>
  <c r="T112"/>
  <c r="J4" i="19"/>
  <c r="J6"/>
  <c r="J8"/>
  <c r="J17"/>
  <c r="J12"/>
  <c r="J14"/>
  <c r="J16"/>
  <c r="J10"/>
  <c r="J3"/>
  <c r="J5"/>
  <c r="J7"/>
  <c r="J9"/>
  <c r="J11"/>
  <c r="J13"/>
  <c r="J15"/>
  <c r="T105"/>
  <c r="T106"/>
  <c r="T107"/>
  <c r="T112"/>
  <c r="T109"/>
  <c r="T110"/>
  <c r="T111"/>
  <c r="T116"/>
  <c r="T113"/>
  <c r="T114"/>
  <c r="T115"/>
  <c r="T119"/>
  <c r="T117"/>
  <c r="T118"/>
  <c r="T108"/>
  <c r="T38" i="20"/>
  <c r="T39"/>
  <c r="T44"/>
  <c r="T45"/>
  <c r="T42"/>
  <c r="T43"/>
  <c r="T48"/>
  <c r="T49"/>
  <c r="T46"/>
  <c r="T47"/>
  <c r="T37"/>
  <c r="T51"/>
  <c r="T50"/>
  <c r="T40"/>
  <c r="T41"/>
  <c r="O59" i="19"/>
  <c r="O61"/>
  <c r="O62"/>
  <c r="O66"/>
  <c r="O63"/>
  <c r="O65"/>
  <c r="O56"/>
  <c r="O68"/>
  <c r="O67"/>
  <c r="O60"/>
  <c r="O64"/>
  <c r="O55"/>
  <c r="O57"/>
  <c r="O54"/>
  <c r="H20" i="14" s="1"/>
  <c r="O58" i="19"/>
  <c r="J68" i="20"/>
  <c r="J54"/>
  <c r="J55"/>
  <c r="J56"/>
  <c r="J57"/>
  <c r="J58"/>
  <c r="J59"/>
  <c r="J60"/>
  <c r="J61"/>
  <c r="J62"/>
  <c r="J63"/>
  <c r="J64"/>
  <c r="J65"/>
  <c r="J66"/>
  <c r="J67"/>
  <c r="E8"/>
  <c r="E13"/>
  <c r="E17"/>
  <c r="E14"/>
  <c r="E4"/>
  <c r="L224" i="14" s="1"/>
  <c r="E7" i="20"/>
  <c r="E3"/>
  <c r="E10"/>
  <c r="E6"/>
  <c r="E15"/>
  <c r="E11"/>
  <c r="E9"/>
  <c r="E12"/>
  <c r="E16"/>
  <c r="E5"/>
  <c r="T98" i="19"/>
  <c r="T88"/>
  <c r="T89"/>
  <c r="T102"/>
  <c r="T91"/>
  <c r="T92"/>
  <c r="T93"/>
  <c r="T90"/>
  <c r="T95"/>
  <c r="T96"/>
  <c r="T97"/>
  <c r="T101"/>
  <c r="T94"/>
  <c r="T99"/>
  <c r="T100"/>
  <c r="T31" i="20"/>
  <c r="T32"/>
  <c r="T33"/>
  <c r="T34"/>
  <c r="T20"/>
  <c r="T21"/>
  <c r="T22"/>
  <c r="T23"/>
  <c r="T24"/>
  <c r="T25"/>
  <c r="T26"/>
  <c r="T28"/>
  <c r="T29"/>
  <c r="T30"/>
  <c r="T27"/>
  <c r="E7" i="13"/>
  <c r="E3"/>
  <c r="E6"/>
  <c r="E8"/>
  <c r="E5"/>
  <c r="E4"/>
  <c r="E11"/>
  <c r="E15"/>
  <c r="E13"/>
  <c r="E12"/>
  <c r="E14"/>
  <c r="E17"/>
  <c r="E16"/>
  <c r="E10"/>
  <c r="E9"/>
  <c r="O164"/>
  <c r="O160"/>
  <c r="O156"/>
  <c r="O167"/>
  <c r="O163"/>
  <c r="O159"/>
  <c r="O170"/>
  <c r="O166"/>
  <c r="O162"/>
  <c r="O158"/>
  <c r="O169"/>
  <c r="O165"/>
  <c r="O161"/>
  <c r="O157"/>
  <c r="O168"/>
  <c r="T159"/>
  <c r="T170"/>
  <c r="T166"/>
  <c r="T162"/>
  <c r="T158"/>
  <c r="T169"/>
  <c r="T165"/>
  <c r="T161"/>
  <c r="T157"/>
  <c r="T168"/>
  <c r="T164"/>
  <c r="T160"/>
  <c r="T156"/>
  <c r="T167"/>
  <c r="T163"/>
  <c r="T89" i="15"/>
  <c r="T95"/>
  <c r="T96"/>
  <c r="T92"/>
  <c r="T97"/>
  <c r="T94"/>
  <c r="T90"/>
  <c r="T100"/>
  <c r="T93"/>
  <c r="T99"/>
  <c r="T98"/>
  <c r="T102"/>
  <c r="T101"/>
  <c r="T88"/>
  <c r="T91"/>
  <c r="T230" i="16"/>
  <c r="T238"/>
  <c r="T234"/>
  <c r="T227"/>
  <c r="T232"/>
  <c r="T235"/>
  <c r="T236"/>
  <c r="T237"/>
  <c r="T224"/>
  <c r="T229"/>
  <c r="T225"/>
  <c r="T226"/>
  <c r="T228"/>
  <c r="T231"/>
  <c r="T233"/>
  <c r="E67" i="15"/>
  <c r="E56"/>
  <c r="E66"/>
  <c r="E61"/>
  <c r="E68"/>
  <c r="E62"/>
  <c r="E63"/>
  <c r="E65"/>
  <c r="E58"/>
  <c r="E59"/>
  <c r="E64"/>
  <c r="E54"/>
  <c r="E55"/>
  <c r="E60"/>
  <c r="E57"/>
  <c r="J141" i="13"/>
  <c r="J152"/>
  <c r="J148"/>
  <c r="J144"/>
  <c r="J140"/>
  <c r="J151"/>
  <c r="J147"/>
  <c r="J143"/>
  <c r="J139"/>
  <c r="J150"/>
  <c r="J146"/>
  <c r="J142"/>
  <c r="J153"/>
  <c r="J149"/>
  <c r="J145"/>
  <c r="J14" i="18"/>
  <c r="J15"/>
  <c r="J16"/>
  <c r="J17"/>
  <c r="J3"/>
  <c r="J4"/>
  <c r="J5"/>
  <c r="J6"/>
  <c r="J7"/>
  <c r="J8"/>
  <c r="J9"/>
  <c r="J10"/>
  <c r="J11"/>
  <c r="J12"/>
  <c r="J13"/>
  <c r="O20" i="15"/>
  <c r="O21"/>
  <c r="O22"/>
  <c r="O27"/>
  <c r="O24"/>
  <c r="O25"/>
  <c r="O26"/>
  <c r="O31"/>
  <c r="O28"/>
  <c r="O29"/>
  <c r="O30"/>
  <c r="O34"/>
  <c r="O32"/>
  <c r="O33"/>
  <c r="O23"/>
  <c r="E211" i="16"/>
  <c r="E216"/>
  <c r="E213"/>
  <c r="E221"/>
  <c r="E215"/>
  <c r="E220"/>
  <c r="E217"/>
  <c r="E214"/>
  <c r="E219"/>
  <c r="E212"/>
  <c r="E210"/>
  <c r="E207"/>
  <c r="E208"/>
  <c r="E209"/>
  <c r="E218"/>
  <c r="T97" i="18"/>
  <c r="T101"/>
  <c r="T92"/>
  <c r="T88"/>
  <c r="T102"/>
  <c r="T100"/>
  <c r="T96"/>
  <c r="T89"/>
  <c r="T93"/>
  <c r="T95"/>
  <c r="T91"/>
  <c r="T98"/>
  <c r="T94"/>
  <c r="T99"/>
  <c r="T90"/>
  <c r="J135" i="15"/>
  <c r="J132"/>
  <c r="J125"/>
  <c r="J134"/>
  <c r="J131"/>
  <c r="J126"/>
  <c r="J136"/>
  <c r="J127"/>
  <c r="J133"/>
  <c r="J122"/>
  <c r="J128"/>
  <c r="J123"/>
  <c r="J129"/>
  <c r="J130"/>
  <c r="J124"/>
  <c r="T30" i="17"/>
  <c r="T20"/>
  <c r="T21"/>
  <c r="T34"/>
  <c r="T23"/>
  <c r="T24"/>
  <c r="T25"/>
  <c r="T22"/>
  <c r="T27"/>
  <c r="T28"/>
  <c r="T29"/>
  <c r="T26"/>
  <c r="T31"/>
  <c r="T32"/>
  <c r="T33"/>
  <c r="O267" i="16"/>
  <c r="O262"/>
  <c r="O265"/>
  <c r="O260"/>
  <c r="O263"/>
  <c r="O258"/>
  <c r="O261"/>
  <c r="O264"/>
  <c r="O259"/>
  <c r="O266"/>
  <c r="O272"/>
  <c r="O271"/>
  <c r="O270"/>
  <c r="O269"/>
  <c r="O268"/>
  <c r="J74" i="17"/>
  <c r="J75"/>
  <c r="J76"/>
  <c r="J77"/>
  <c r="J78"/>
  <c r="J79"/>
  <c r="J80"/>
  <c r="J81"/>
  <c r="J82"/>
  <c r="J83"/>
  <c r="J84"/>
  <c r="J73"/>
  <c r="J85"/>
  <c r="J71"/>
  <c r="J72"/>
  <c r="J29" i="16"/>
  <c r="J33"/>
  <c r="J28"/>
  <c r="J32"/>
  <c r="J23"/>
  <c r="J27"/>
  <c r="J22"/>
  <c r="J34"/>
  <c r="J31"/>
  <c r="J26"/>
  <c r="J30"/>
  <c r="J25"/>
  <c r="J20"/>
  <c r="J24"/>
  <c r="J21"/>
  <c r="O191"/>
  <c r="O202"/>
  <c r="O204"/>
  <c r="O200"/>
  <c r="O201"/>
  <c r="O198"/>
  <c r="O190"/>
  <c r="O195"/>
  <c r="O196"/>
  <c r="O199"/>
  <c r="O192"/>
  <c r="O193"/>
  <c r="O194"/>
  <c r="O203"/>
  <c r="O197"/>
  <c r="O108" i="19"/>
  <c r="O109"/>
  <c r="O110"/>
  <c r="O111"/>
  <c r="O112"/>
  <c r="O113"/>
  <c r="O114"/>
  <c r="O115"/>
  <c r="O116"/>
  <c r="O117"/>
  <c r="O118"/>
  <c r="O119"/>
  <c r="O105"/>
  <c r="O106"/>
  <c r="O107"/>
  <c r="J10" i="17"/>
  <c r="J11"/>
  <c r="J12"/>
  <c r="J13"/>
  <c r="J14"/>
  <c r="J15"/>
  <c r="J16"/>
  <c r="J17"/>
  <c r="J3"/>
  <c r="J4"/>
  <c r="J5"/>
  <c r="J6"/>
  <c r="J7"/>
  <c r="J8"/>
  <c r="J9"/>
  <c r="O93" i="19"/>
  <c r="O94"/>
  <c r="O99"/>
  <c r="O100"/>
  <c r="O97"/>
  <c r="O98"/>
  <c r="O88"/>
  <c r="O102"/>
  <c r="O101"/>
  <c r="O91"/>
  <c r="O92"/>
  <c r="O89"/>
  <c r="O90"/>
  <c r="O95"/>
  <c r="O96"/>
  <c r="J4" i="20"/>
  <c r="J5"/>
  <c r="L101" i="14" s="1"/>
  <c r="J10" i="20"/>
  <c r="J11"/>
  <c r="J8"/>
  <c r="J9"/>
  <c r="J14"/>
  <c r="J15"/>
  <c r="J12"/>
  <c r="J13"/>
  <c r="J3"/>
  <c r="J17"/>
  <c r="J16"/>
  <c r="J6"/>
  <c r="J7"/>
  <c r="J64" i="19"/>
  <c r="J55"/>
  <c r="J57"/>
  <c r="J59"/>
  <c r="J61"/>
  <c r="J63"/>
  <c r="J65"/>
  <c r="J67"/>
  <c r="J58"/>
  <c r="J60"/>
  <c r="J54"/>
  <c r="H163" i="14" s="1"/>
  <c r="J56" i="19"/>
  <c r="J66"/>
  <c r="J68"/>
  <c r="J62"/>
  <c r="E169" i="13"/>
  <c r="E165"/>
  <c r="E161"/>
  <c r="E157"/>
  <c r="E168"/>
  <c r="E164"/>
  <c r="E160"/>
  <c r="E156"/>
  <c r="E167"/>
  <c r="E163"/>
  <c r="E159"/>
  <c r="E170"/>
  <c r="E166"/>
  <c r="E162"/>
  <c r="E158"/>
  <c r="O65"/>
  <c r="O61"/>
  <c r="O57"/>
  <c r="O68"/>
  <c r="O64"/>
  <c r="O60"/>
  <c r="O56"/>
  <c r="O67"/>
  <c r="O63"/>
  <c r="O59"/>
  <c r="O55"/>
  <c r="O66"/>
  <c r="O62"/>
  <c r="O58"/>
  <c r="O54"/>
  <c r="O111" i="15"/>
  <c r="O116"/>
  <c r="O117"/>
  <c r="O118"/>
  <c r="O115"/>
  <c r="O105"/>
  <c r="D232" i="14" s="1"/>
  <c r="O106" i="15"/>
  <c r="O119"/>
  <c r="O108"/>
  <c r="O109"/>
  <c r="O110"/>
  <c r="O107"/>
  <c r="O112"/>
  <c r="O113"/>
  <c r="O114"/>
  <c r="T56" i="13"/>
  <c r="T67"/>
  <c r="T63"/>
  <c r="T59"/>
  <c r="T55"/>
  <c r="T66"/>
  <c r="T62"/>
  <c r="T58"/>
  <c r="T54"/>
  <c r="T65"/>
  <c r="T61"/>
  <c r="T57"/>
  <c r="T68"/>
  <c r="T64"/>
  <c r="T60"/>
  <c r="J58" i="18"/>
  <c r="J59"/>
  <c r="J57"/>
  <c r="J64"/>
  <c r="J62"/>
  <c r="J63"/>
  <c r="J61"/>
  <c r="J67"/>
  <c r="J68"/>
  <c r="J56"/>
  <c r="J66"/>
  <c r="J54"/>
  <c r="J55"/>
  <c r="J60"/>
  <c r="J65"/>
  <c r="J39" i="13"/>
  <c r="J50"/>
  <c r="J46"/>
  <c r="J42"/>
  <c r="J38"/>
  <c r="J49"/>
  <c r="J45"/>
  <c r="J41"/>
  <c r="J37"/>
  <c r="J48"/>
  <c r="J44"/>
  <c r="J40"/>
  <c r="J43"/>
  <c r="J51"/>
  <c r="J47"/>
  <c r="T3" i="17"/>
  <c r="T4"/>
  <c r="T5"/>
  <c r="T10"/>
  <c r="T7"/>
  <c r="T8"/>
  <c r="T9"/>
  <c r="T14"/>
  <c r="T11"/>
  <c r="T12"/>
  <c r="T13"/>
  <c r="T17"/>
  <c r="T15"/>
  <c r="T16"/>
  <c r="T6"/>
  <c r="T16" i="13"/>
  <c r="T5"/>
  <c r="T9"/>
  <c r="T13"/>
  <c r="T6"/>
  <c r="T10"/>
  <c r="T14"/>
  <c r="T7"/>
  <c r="T11"/>
  <c r="T15"/>
  <c r="T3"/>
  <c r="T12"/>
  <c r="T4"/>
  <c r="T8"/>
  <c r="T17"/>
  <c r="E100" i="17"/>
  <c r="E96"/>
  <c r="E97"/>
  <c r="E95"/>
  <c r="E94"/>
  <c r="E90"/>
  <c r="E91"/>
  <c r="E101"/>
  <c r="E102"/>
  <c r="E98"/>
  <c r="E99"/>
  <c r="E92"/>
  <c r="E88"/>
  <c r="E89"/>
  <c r="E93"/>
  <c r="J85" i="18"/>
  <c r="J73"/>
  <c r="J76"/>
  <c r="J75"/>
  <c r="J78"/>
  <c r="J81"/>
  <c r="J84"/>
  <c r="J79"/>
  <c r="J72"/>
  <c r="J74"/>
  <c r="J77"/>
  <c r="J83"/>
  <c r="J80"/>
  <c r="J82"/>
  <c r="J71"/>
  <c r="T289" i="16"/>
  <c r="T280"/>
  <c r="T285"/>
  <c r="T286"/>
  <c r="T275"/>
  <c r="F219" i="14" s="1"/>
  <c r="N219" s="1"/>
  <c r="C219" i="25" s="1"/>
  <c r="T284" i="16"/>
  <c r="T281"/>
  <c r="T279"/>
  <c r="T287"/>
  <c r="T288"/>
  <c r="T278"/>
  <c r="T283"/>
  <c r="T276"/>
  <c r="T277"/>
  <c r="T282"/>
  <c r="E14" i="15"/>
  <c r="E17"/>
  <c r="E3"/>
  <c r="E13"/>
  <c r="E11"/>
  <c r="E7"/>
  <c r="E16"/>
  <c r="E12"/>
  <c r="E9"/>
  <c r="E4"/>
  <c r="E6"/>
  <c r="E15"/>
  <c r="E10"/>
  <c r="E8"/>
  <c r="E5"/>
  <c r="J97" i="13"/>
  <c r="J93"/>
  <c r="J89"/>
  <c r="J100"/>
  <c r="J96"/>
  <c r="J92"/>
  <c r="J88"/>
  <c r="J99"/>
  <c r="J95"/>
  <c r="J91"/>
  <c r="J102"/>
  <c r="J98"/>
  <c r="J94"/>
  <c r="J90"/>
  <c r="J101"/>
  <c r="J27" i="15"/>
  <c r="J25"/>
  <c r="J34"/>
  <c r="J30"/>
  <c r="J23"/>
  <c r="J21"/>
  <c r="J26"/>
  <c r="J22"/>
  <c r="J33"/>
  <c r="J28"/>
  <c r="J32"/>
  <c r="J31"/>
  <c r="J29"/>
  <c r="J20"/>
  <c r="J24"/>
  <c r="E67" i="17"/>
  <c r="E66"/>
  <c r="E62"/>
  <c r="E61"/>
  <c r="E56"/>
  <c r="E60"/>
  <c r="E57"/>
  <c r="E55"/>
  <c r="E64"/>
  <c r="E68"/>
  <c r="E65"/>
  <c r="E63"/>
  <c r="E58"/>
  <c r="E54"/>
  <c r="E59"/>
  <c r="T30" i="16"/>
  <c r="T32"/>
  <c r="T33"/>
  <c r="T34"/>
  <c r="T20"/>
  <c r="T23"/>
  <c r="T27"/>
  <c r="T22"/>
  <c r="T24"/>
  <c r="T31"/>
  <c r="T21"/>
  <c r="T26"/>
  <c r="T28"/>
  <c r="T25"/>
  <c r="T29"/>
  <c r="E141" i="17"/>
  <c r="E143"/>
  <c r="E150"/>
  <c r="E152"/>
  <c r="E151"/>
  <c r="E142"/>
  <c r="E146"/>
  <c r="E147"/>
  <c r="E149"/>
  <c r="E145"/>
  <c r="E148"/>
  <c r="E153"/>
  <c r="E140"/>
  <c r="E139"/>
  <c r="E144"/>
  <c r="J123"/>
  <c r="J124"/>
  <c r="J129"/>
  <c r="J130"/>
  <c r="J127"/>
  <c r="J128"/>
  <c r="J133"/>
  <c r="J134"/>
  <c r="J131"/>
  <c r="J132"/>
  <c r="J122"/>
  <c r="J136"/>
  <c r="J135"/>
  <c r="J125"/>
  <c r="J126"/>
  <c r="O100" i="16"/>
  <c r="O102"/>
  <c r="O93"/>
  <c r="O90"/>
  <c r="O95"/>
  <c r="O97"/>
  <c r="O88"/>
  <c r="O101"/>
  <c r="O99"/>
  <c r="O94"/>
  <c r="O96"/>
  <c r="O92"/>
  <c r="O89"/>
  <c r="O98"/>
  <c r="O91"/>
  <c r="J102" i="17"/>
  <c r="J101"/>
  <c r="J91"/>
  <c r="J92"/>
  <c r="J89"/>
  <c r="J90"/>
  <c r="J95"/>
  <c r="J96"/>
  <c r="J93"/>
  <c r="J94"/>
  <c r="J99"/>
  <c r="J100"/>
  <c r="J88"/>
  <c r="J98"/>
  <c r="J97"/>
  <c r="E187" i="16"/>
  <c r="E177"/>
  <c r="E178"/>
  <c r="E179"/>
  <c r="E176"/>
  <c r="E181"/>
  <c r="E186"/>
  <c r="E183"/>
  <c r="E184"/>
  <c r="E185"/>
  <c r="E182"/>
  <c r="E180"/>
  <c r="E173"/>
  <c r="E174"/>
  <c r="E175"/>
  <c r="J252"/>
  <c r="J250"/>
  <c r="J248"/>
  <c r="J246"/>
  <c r="J255"/>
  <c r="J253"/>
  <c r="J251"/>
  <c r="J249"/>
  <c r="J247"/>
  <c r="J245"/>
  <c r="J244"/>
  <c r="J243"/>
  <c r="J242"/>
  <c r="J241"/>
  <c r="J254"/>
  <c r="J59" i="17"/>
  <c r="J60"/>
  <c r="J65"/>
  <c r="J66"/>
  <c r="J63"/>
  <c r="J64"/>
  <c r="J54"/>
  <c r="J68"/>
  <c r="J67"/>
  <c r="J57"/>
  <c r="J58"/>
  <c r="J55"/>
  <c r="J56"/>
  <c r="J61"/>
  <c r="J62"/>
  <c r="J221" i="16"/>
  <c r="J220"/>
  <c r="J219"/>
  <c r="J218"/>
  <c r="J217"/>
  <c r="J216"/>
  <c r="J215"/>
  <c r="J214"/>
  <c r="J213"/>
  <c r="J212"/>
  <c r="J211"/>
  <c r="J210"/>
  <c r="J209"/>
  <c r="J208"/>
  <c r="J207"/>
  <c r="E77" i="13"/>
  <c r="E73"/>
  <c r="E84"/>
  <c r="E80"/>
  <c r="E76"/>
  <c r="E72"/>
  <c r="E83"/>
  <c r="E79"/>
  <c r="E75"/>
  <c r="E71"/>
  <c r="E82"/>
  <c r="E78"/>
  <c r="E74"/>
  <c r="E85"/>
  <c r="E81"/>
  <c r="J9"/>
  <c r="J5"/>
  <c r="J13"/>
  <c r="J16"/>
  <c r="J8"/>
  <c r="J4"/>
  <c r="J12"/>
  <c r="J15"/>
  <c r="J7"/>
  <c r="J3"/>
  <c r="J11"/>
  <c r="J10"/>
  <c r="J6"/>
  <c r="J14"/>
  <c r="J17"/>
  <c r="O4"/>
  <c r="O13"/>
  <c r="O6"/>
  <c r="O10"/>
  <c r="O9"/>
  <c r="O3"/>
  <c r="O7"/>
  <c r="O11"/>
  <c r="O14"/>
  <c r="O12"/>
  <c r="O16"/>
  <c r="O15"/>
  <c r="O8"/>
  <c r="O17"/>
  <c r="O5"/>
  <c r="O141"/>
  <c r="O152"/>
  <c r="O148"/>
  <c r="O144"/>
  <c r="O140"/>
  <c r="O151"/>
  <c r="O147"/>
  <c r="O143"/>
  <c r="O139"/>
  <c r="O150"/>
  <c r="O146"/>
  <c r="O142"/>
  <c r="O153"/>
  <c r="O149"/>
  <c r="O145"/>
  <c r="E88"/>
  <c r="E99"/>
  <c r="E95"/>
  <c r="E91"/>
  <c r="E102"/>
  <c r="E98"/>
  <c r="E94"/>
  <c r="E90"/>
  <c r="E101"/>
  <c r="E97"/>
  <c r="E93"/>
  <c r="E89"/>
  <c r="E100"/>
  <c r="E96"/>
  <c r="E92"/>
  <c r="O131"/>
  <c r="O127"/>
  <c r="O123"/>
  <c r="O134"/>
  <c r="O130"/>
  <c r="O126"/>
  <c r="O122"/>
  <c r="O133"/>
  <c r="O129"/>
  <c r="O125"/>
  <c r="O136"/>
  <c r="O132"/>
  <c r="O128"/>
  <c r="O124"/>
  <c r="O135"/>
  <c r="O51" i="15"/>
  <c r="O40"/>
  <c r="O41"/>
  <c r="O42"/>
  <c r="O39"/>
  <c r="O44"/>
  <c r="O45"/>
  <c r="O46"/>
  <c r="O43"/>
  <c r="O48"/>
  <c r="O49"/>
  <c r="O50"/>
  <c r="O47"/>
  <c r="O37"/>
  <c r="O38"/>
  <c r="T126" i="13"/>
  <c r="T122"/>
  <c r="T133"/>
  <c r="T129"/>
  <c r="T125"/>
  <c r="T136"/>
  <c r="T132"/>
  <c r="T128"/>
  <c r="T124"/>
  <c r="T135"/>
  <c r="T131"/>
  <c r="T127"/>
  <c r="T123"/>
  <c r="T134"/>
  <c r="T130"/>
  <c r="T68" i="15"/>
  <c r="T63"/>
  <c r="T54"/>
  <c r="T64"/>
  <c r="T59"/>
  <c r="T57"/>
  <c r="T62"/>
  <c r="T58"/>
  <c r="T67"/>
  <c r="T60"/>
  <c r="T65"/>
  <c r="T66"/>
  <c r="T55"/>
  <c r="T61"/>
  <c r="T56"/>
  <c r="E248" i="16"/>
  <c r="E247"/>
  <c r="E246"/>
  <c r="E245"/>
  <c r="E242"/>
  <c r="E243"/>
  <c r="E244"/>
  <c r="E241"/>
  <c r="E255"/>
  <c r="E254"/>
  <c r="E253"/>
  <c r="E252"/>
  <c r="E249"/>
  <c r="E251"/>
  <c r="E250"/>
  <c r="E26" i="15"/>
  <c r="E30"/>
  <c r="E34"/>
  <c r="E20"/>
  <c r="E23"/>
  <c r="E27"/>
  <c r="E31"/>
  <c r="E21"/>
  <c r="E24"/>
  <c r="E28"/>
  <c r="E32"/>
  <c r="E33"/>
  <c r="E25"/>
  <c r="E29"/>
  <c r="E22"/>
  <c r="J119" i="13"/>
  <c r="J115"/>
  <c r="J111"/>
  <c r="J107"/>
  <c r="J118"/>
  <c r="J114"/>
  <c r="J110"/>
  <c r="J106"/>
  <c r="J117"/>
  <c r="J113"/>
  <c r="J109"/>
  <c r="J105"/>
  <c r="J116"/>
  <c r="J112"/>
  <c r="J108"/>
  <c r="J39" i="15"/>
  <c r="J38"/>
  <c r="J37"/>
  <c r="J51"/>
  <c r="J50"/>
  <c r="J49"/>
  <c r="J48"/>
  <c r="J47"/>
  <c r="J46"/>
  <c r="J45"/>
  <c r="J44"/>
  <c r="J43"/>
  <c r="J42"/>
  <c r="J41"/>
  <c r="J40"/>
  <c r="T196" i="16"/>
  <c r="T202"/>
  <c r="T201"/>
  <c r="T199"/>
  <c r="T204"/>
  <c r="T192"/>
  <c r="T195"/>
  <c r="T193"/>
  <c r="T200"/>
  <c r="T190"/>
  <c r="T197"/>
  <c r="T203"/>
  <c r="T198"/>
  <c r="T194"/>
  <c r="T191"/>
  <c r="E238"/>
  <c r="E230"/>
  <c r="E235"/>
  <c r="E236"/>
  <c r="E225"/>
  <c r="E234"/>
  <c r="E224"/>
  <c r="E229"/>
  <c r="E237"/>
  <c r="E231"/>
  <c r="E228"/>
  <c r="E233"/>
  <c r="E226"/>
  <c r="E227"/>
  <c r="E232"/>
  <c r="T187"/>
  <c r="T173"/>
  <c r="T184"/>
  <c r="T177"/>
  <c r="T180"/>
  <c r="T181"/>
  <c r="T175"/>
  <c r="T185"/>
  <c r="T174"/>
  <c r="T183"/>
  <c r="T178"/>
  <c r="T179"/>
  <c r="T182"/>
  <c r="T176"/>
  <c r="T186"/>
  <c r="T85" i="18"/>
  <c r="T75"/>
  <c r="T76"/>
  <c r="T78"/>
  <c r="T73"/>
  <c r="T79"/>
  <c r="T72"/>
  <c r="T82"/>
  <c r="T71"/>
  <c r="T83"/>
  <c r="T80"/>
  <c r="T81"/>
  <c r="T77"/>
  <c r="T74"/>
  <c r="T84"/>
  <c r="O136" i="15"/>
  <c r="O134"/>
  <c r="O135"/>
  <c r="O125"/>
  <c r="O122"/>
  <c r="O123"/>
  <c r="O124"/>
  <c r="O129"/>
  <c r="O126"/>
  <c r="O127"/>
  <c r="O128"/>
  <c r="O133"/>
  <c r="O130"/>
  <c r="O131"/>
  <c r="O132"/>
  <c r="T80" i="13"/>
  <c r="T76"/>
  <c r="T72"/>
  <c r="T83"/>
  <c r="T79"/>
  <c r="T75"/>
  <c r="T71"/>
  <c r="T82"/>
  <c r="T78"/>
  <c r="T74"/>
  <c r="T85"/>
  <c r="T81"/>
  <c r="T77"/>
  <c r="T73"/>
  <c r="T84"/>
  <c r="T9" i="15"/>
  <c r="T6"/>
  <c r="T4"/>
  <c r="T16"/>
  <c r="T11"/>
  <c r="T14"/>
  <c r="T10"/>
  <c r="T7"/>
  <c r="T13"/>
  <c r="T3"/>
  <c r="T5"/>
  <c r="T15"/>
  <c r="T17"/>
  <c r="T8"/>
  <c r="T12"/>
  <c r="T153"/>
  <c r="T152"/>
  <c r="T139"/>
  <c r="T140"/>
  <c r="T141"/>
  <c r="T142"/>
  <c r="T143"/>
  <c r="T144"/>
  <c r="T145"/>
  <c r="T146"/>
  <c r="T147"/>
  <c r="T148"/>
  <c r="T149"/>
  <c r="T150"/>
  <c r="T151"/>
  <c r="J29" i="18"/>
  <c r="J30"/>
  <c r="J20"/>
  <c r="J34"/>
  <c r="J33"/>
  <c r="J23"/>
  <c r="J24"/>
  <c r="J21"/>
  <c r="J22"/>
  <c r="J27"/>
  <c r="J28"/>
  <c r="J25"/>
  <c r="J26"/>
  <c r="J31"/>
  <c r="J32"/>
  <c r="T56" i="16"/>
  <c r="T58"/>
  <c r="T55"/>
  <c r="T59"/>
  <c r="T60"/>
  <c r="T62"/>
  <c r="T63"/>
  <c r="T67"/>
  <c r="T64"/>
  <c r="T66"/>
  <c r="T57"/>
  <c r="T68"/>
  <c r="T54"/>
  <c r="T61"/>
  <c r="T65"/>
  <c r="T109" i="17"/>
  <c r="T110"/>
  <c r="T111"/>
  <c r="T116"/>
  <c r="T113"/>
  <c r="T114"/>
  <c r="T115"/>
  <c r="T119"/>
  <c r="T117"/>
  <c r="T118"/>
  <c r="T108"/>
  <c r="T105"/>
  <c r="T106"/>
  <c r="T107"/>
  <c r="T112"/>
  <c r="T23" i="18"/>
  <c r="T25"/>
  <c r="T20"/>
  <c r="T24"/>
  <c r="G55" i="14" s="1"/>
  <c r="T27" i="18"/>
  <c r="T29"/>
  <c r="T28"/>
  <c r="T32"/>
  <c r="T31"/>
  <c r="T33"/>
  <c r="T22"/>
  <c r="T34"/>
  <c r="T21"/>
  <c r="T26"/>
  <c r="T30"/>
  <c r="E81" i="15"/>
  <c r="E83"/>
  <c r="E75"/>
  <c r="E84"/>
  <c r="E74"/>
  <c r="E73"/>
  <c r="E78"/>
  <c r="E82"/>
  <c r="E85"/>
  <c r="E71"/>
  <c r="E76"/>
  <c r="E80"/>
  <c r="E72"/>
  <c r="E77"/>
  <c r="E79"/>
  <c r="J34" i="13"/>
  <c r="J32"/>
  <c r="J20"/>
  <c r="J31"/>
  <c r="J28"/>
  <c r="J21"/>
  <c r="J25"/>
  <c r="J24"/>
  <c r="J33"/>
  <c r="J26"/>
  <c r="J30"/>
  <c r="J29"/>
  <c r="J22"/>
  <c r="J23"/>
  <c r="J27"/>
  <c r="J163"/>
  <c r="J159"/>
  <c r="J170"/>
  <c r="J166"/>
  <c r="J162"/>
  <c r="J158"/>
  <c r="J169"/>
  <c r="J165"/>
  <c r="J161"/>
  <c r="J157"/>
  <c r="J168"/>
  <c r="J164"/>
  <c r="J160"/>
  <c r="J156"/>
  <c r="J167"/>
  <c r="J101" i="15"/>
  <c r="J100"/>
  <c r="J96"/>
  <c r="J99"/>
  <c r="J97"/>
  <c r="J92"/>
  <c r="J88"/>
  <c r="J95"/>
  <c r="J93"/>
  <c r="J98"/>
  <c r="J102"/>
  <c r="J91"/>
  <c r="J89"/>
  <c r="J90"/>
  <c r="J94"/>
  <c r="T130" i="16"/>
  <c r="T131"/>
  <c r="T132"/>
  <c r="T136"/>
  <c r="T134"/>
  <c r="T135"/>
  <c r="T125"/>
  <c r="T122"/>
  <c r="T123"/>
  <c r="T124"/>
  <c r="T129"/>
  <c r="T126"/>
  <c r="T127"/>
  <c r="T128"/>
  <c r="T133"/>
  <c r="E203"/>
  <c r="E197"/>
  <c r="E194"/>
  <c r="E199"/>
  <c r="E192"/>
  <c r="E193"/>
  <c r="E198"/>
  <c r="E204"/>
  <c r="E196"/>
  <c r="E201"/>
  <c r="E202"/>
  <c r="E195"/>
  <c r="E200"/>
  <c r="E190"/>
  <c r="E191"/>
  <c r="T136" i="17"/>
  <c r="T125"/>
  <c r="T126"/>
  <c r="T127"/>
  <c r="T124"/>
  <c r="T129"/>
  <c r="T130"/>
  <c r="T131"/>
  <c r="T128"/>
  <c r="T133"/>
  <c r="T134"/>
  <c r="T135"/>
  <c r="T132"/>
  <c r="T122"/>
  <c r="T123"/>
  <c r="T45" i="16"/>
  <c r="T47"/>
  <c r="T38"/>
  <c r="T51"/>
  <c r="T49"/>
  <c r="T42"/>
  <c r="T46"/>
  <c r="T37"/>
  <c r="T39"/>
  <c r="T50"/>
  <c r="T40"/>
  <c r="T41"/>
  <c r="T43"/>
  <c r="T44"/>
  <c r="T48"/>
  <c r="J41"/>
  <c r="J37"/>
  <c r="J40"/>
  <c r="J50"/>
  <c r="J49"/>
  <c r="J45"/>
  <c r="J48"/>
  <c r="J39"/>
  <c r="J43"/>
  <c r="J38"/>
  <c r="J42"/>
  <c r="J47"/>
  <c r="J51"/>
  <c r="J46"/>
  <c r="J44"/>
  <c r="O67" i="17"/>
  <c r="O63"/>
  <c r="O65"/>
  <c r="O54"/>
  <c r="O56"/>
  <c r="O58"/>
  <c r="O60"/>
  <c r="O62"/>
  <c r="O64"/>
  <c r="O66"/>
  <c r="O68"/>
  <c r="O61"/>
  <c r="O55"/>
  <c r="O57"/>
  <c r="O59"/>
  <c r="O13" i="16"/>
  <c r="O15"/>
  <c r="O17"/>
  <c r="O10"/>
  <c r="O4"/>
  <c r="O6"/>
  <c r="O8"/>
  <c r="O16"/>
  <c r="O12"/>
  <c r="O14"/>
  <c r="O3"/>
  <c r="O5"/>
  <c r="O7"/>
  <c r="O9"/>
  <c r="O11"/>
  <c r="J196"/>
  <c r="J191"/>
  <c r="J194"/>
  <c r="J200"/>
  <c r="J203"/>
  <c r="J198"/>
  <c r="J201"/>
  <c r="J192"/>
  <c r="J199"/>
  <c r="J190"/>
  <c r="J197"/>
  <c r="J204"/>
  <c r="J195"/>
  <c r="J202"/>
  <c r="J193"/>
  <c r="O108" i="18"/>
  <c r="O106"/>
  <c r="O107"/>
  <c r="O111"/>
  <c r="O118"/>
  <c r="O117"/>
  <c r="O113"/>
  <c r="O116"/>
  <c r="O114"/>
  <c r="O109"/>
  <c r="O105"/>
  <c r="O112"/>
  <c r="O110"/>
  <c r="O115"/>
  <c r="O119"/>
  <c r="E118" i="17"/>
  <c r="E108"/>
  <c r="E111"/>
  <c r="E115"/>
  <c r="E112"/>
  <c r="E116"/>
  <c r="E105"/>
  <c r="E119"/>
  <c r="E106"/>
  <c r="E109"/>
  <c r="E113"/>
  <c r="E110"/>
  <c r="E114"/>
  <c r="E117"/>
  <c r="E107"/>
  <c r="J5" i="16"/>
  <c r="J9"/>
  <c r="J8"/>
  <c r="J16"/>
  <c r="J13"/>
  <c r="J17"/>
  <c r="J10"/>
  <c r="J3"/>
  <c r="J7"/>
  <c r="J6"/>
  <c r="J4"/>
  <c r="J15"/>
  <c r="J14"/>
  <c r="J12"/>
  <c r="J11"/>
  <c r="O33" i="17"/>
  <c r="O31"/>
  <c r="O20"/>
  <c r="O30"/>
  <c r="O24"/>
  <c r="O26"/>
  <c r="O28"/>
  <c r="O21"/>
  <c r="O32"/>
  <c r="O34"/>
  <c r="O27"/>
  <c r="O29"/>
  <c r="O22"/>
  <c r="O23"/>
  <c r="O25"/>
  <c r="E109" i="18"/>
  <c r="E108"/>
  <c r="E107"/>
  <c r="E106"/>
  <c r="E105"/>
  <c r="E119"/>
  <c r="E118"/>
  <c r="E117"/>
  <c r="E116"/>
  <c r="E115"/>
  <c r="E114"/>
  <c r="E113"/>
  <c r="E112"/>
  <c r="E111"/>
  <c r="E110"/>
  <c r="J170" i="16"/>
  <c r="J169"/>
  <c r="J168"/>
  <c r="J167"/>
  <c r="J166"/>
  <c r="J165"/>
  <c r="J164"/>
  <c r="J163"/>
  <c r="J162"/>
  <c r="J161"/>
  <c r="J160"/>
  <c r="J159"/>
  <c r="J157"/>
  <c r="J156"/>
  <c r="J158"/>
  <c r="O63" i="18"/>
  <c r="O54"/>
  <c r="O62"/>
  <c r="O66"/>
  <c r="O60"/>
  <c r="O55"/>
  <c r="O59"/>
  <c r="O64"/>
  <c r="O56"/>
  <c r="O58"/>
  <c r="O68"/>
  <c r="O65"/>
  <c r="O61"/>
  <c r="O57"/>
  <c r="O67"/>
  <c r="E56"/>
  <c r="E59"/>
  <c r="E57"/>
  <c r="E68"/>
  <c r="E55"/>
  <c r="E58"/>
  <c r="E67"/>
  <c r="E64"/>
  <c r="E60"/>
  <c r="E61"/>
  <c r="E66"/>
  <c r="E63"/>
  <c r="E54"/>
  <c r="E62"/>
  <c r="E65"/>
  <c r="J126" i="16"/>
  <c r="J127"/>
  <c r="J128"/>
  <c r="J133"/>
  <c r="J130"/>
  <c r="J131"/>
  <c r="J132"/>
  <c r="J136"/>
  <c r="J134"/>
  <c r="J135"/>
  <c r="J125"/>
  <c r="J122"/>
  <c r="J123"/>
  <c r="J124"/>
  <c r="J129"/>
  <c r="O140" i="17"/>
  <c r="O144"/>
  <c r="O145"/>
  <c r="O153"/>
  <c r="O139"/>
  <c r="O148"/>
  <c r="O151"/>
  <c r="O142"/>
  <c r="O141"/>
  <c r="O146"/>
  <c r="O147"/>
  <c r="O150"/>
  <c r="O152"/>
  <c r="O143"/>
  <c r="O149"/>
  <c r="O14" i="18"/>
  <c r="O13"/>
  <c r="O4"/>
  <c r="O11"/>
  <c r="O10"/>
  <c r="O16"/>
  <c r="O9"/>
  <c r="O17"/>
  <c r="O12"/>
  <c r="O7"/>
  <c r="O8"/>
  <c r="O6"/>
  <c r="O5"/>
  <c r="O15"/>
  <c r="O3"/>
  <c r="O29" i="19"/>
  <c r="O31"/>
  <c r="O32"/>
  <c r="O34"/>
  <c r="O33"/>
  <c r="O22"/>
  <c r="O26"/>
  <c r="O21"/>
  <c r="O23"/>
  <c r="O30"/>
  <c r="O20"/>
  <c r="O25"/>
  <c r="O27"/>
  <c r="O24"/>
  <c r="O28"/>
  <c r="O297" i="16"/>
  <c r="O292"/>
  <c r="O306"/>
  <c r="O301"/>
  <c r="O304"/>
  <c r="O303"/>
  <c r="O302"/>
  <c r="O293"/>
  <c r="O300"/>
  <c r="O295"/>
  <c r="O298"/>
  <c r="O305"/>
  <c r="O296"/>
  <c r="O299"/>
  <c r="O294"/>
  <c r="J142" i="17"/>
  <c r="J139"/>
  <c r="J140"/>
  <c r="J141"/>
  <c r="J153"/>
  <c r="J152"/>
  <c r="J151"/>
  <c r="J150"/>
  <c r="J149"/>
  <c r="J148"/>
  <c r="J147"/>
  <c r="J146"/>
  <c r="J145"/>
  <c r="J144"/>
  <c r="J143"/>
  <c r="E10" i="18"/>
  <c r="E12"/>
  <c r="E15"/>
  <c r="E17"/>
  <c r="E3"/>
  <c r="E6"/>
  <c r="E5"/>
  <c r="E8"/>
  <c r="E11"/>
  <c r="E14"/>
  <c r="E9"/>
  <c r="E16"/>
  <c r="E4"/>
  <c r="E7"/>
  <c r="E13"/>
  <c r="J90" i="16"/>
  <c r="J97"/>
  <c r="J93"/>
  <c r="J91"/>
  <c r="J94"/>
  <c r="J92"/>
  <c r="J95"/>
  <c r="J101"/>
  <c r="J98"/>
  <c r="J89"/>
  <c r="J96"/>
  <c r="J99"/>
  <c r="J102"/>
  <c r="J100"/>
  <c r="J88"/>
  <c r="O110" i="17"/>
  <c r="O115"/>
  <c r="O112"/>
  <c r="O113"/>
  <c r="O106"/>
  <c r="O118"/>
  <c r="O111"/>
  <c r="O119"/>
  <c r="O116"/>
  <c r="O109"/>
  <c r="O114"/>
  <c r="O108"/>
  <c r="E76" i="14" s="1"/>
  <c r="O107" i="17"/>
  <c r="O117"/>
  <c r="O105"/>
  <c r="O50" i="20"/>
  <c r="O42"/>
  <c r="O47"/>
  <c r="O37"/>
  <c r="O48"/>
  <c r="O40"/>
  <c r="O43"/>
  <c r="O41"/>
  <c r="O46"/>
  <c r="O38"/>
  <c r="O45"/>
  <c r="O51"/>
  <c r="O44"/>
  <c r="O39"/>
  <c r="O49"/>
  <c r="T221" i="16"/>
  <c r="T220"/>
  <c r="T214"/>
  <c r="T211"/>
  <c r="T210"/>
  <c r="T207"/>
  <c r="T209"/>
  <c r="T219"/>
  <c r="T218"/>
  <c r="T215"/>
  <c r="T208"/>
  <c r="T213"/>
  <c r="T212"/>
  <c r="T217"/>
  <c r="T216"/>
  <c r="E62" i="19"/>
  <c r="E55"/>
  <c r="E57"/>
  <c r="E59"/>
  <c r="E61"/>
  <c r="E63"/>
  <c r="E65"/>
  <c r="E67"/>
  <c r="E56"/>
  <c r="E58"/>
  <c r="E60"/>
  <c r="E54"/>
  <c r="H129" i="14" s="1"/>
  <c r="E64" i="19"/>
  <c r="E66"/>
  <c r="E68"/>
  <c r="J51"/>
  <c r="J49"/>
  <c r="J42"/>
  <c r="J44"/>
  <c r="J38"/>
  <c r="J40"/>
  <c r="J50"/>
  <c r="J39"/>
  <c r="J46"/>
  <c r="J48"/>
  <c r="J37"/>
  <c r="J47"/>
  <c r="J41"/>
  <c r="J43"/>
  <c r="J45"/>
  <c r="O17" i="20"/>
  <c r="O16"/>
  <c r="O4"/>
  <c r="O5"/>
  <c r="O6"/>
  <c r="O3"/>
  <c r="O12"/>
  <c r="O9"/>
  <c r="O14"/>
  <c r="O11"/>
  <c r="O7"/>
  <c r="O13"/>
  <c r="O8"/>
  <c r="O10"/>
  <c r="O15"/>
  <c r="E26" i="19"/>
  <c r="E20"/>
  <c r="E22"/>
  <c r="E32"/>
  <c r="E34"/>
  <c r="E28"/>
  <c r="E30"/>
  <c r="E27"/>
  <c r="E21"/>
  <c r="E23"/>
  <c r="E25"/>
  <c r="E33"/>
  <c r="E29"/>
  <c r="E31"/>
  <c r="E24"/>
  <c r="T7"/>
  <c r="T8"/>
  <c r="T9"/>
  <c r="T14"/>
  <c r="T11"/>
  <c r="T12"/>
  <c r="T13"/>
  <c r="T17"/>
  <c r="T15"/>
  <c r="T16"/>
  <c r="T6"/>
  <c r="T3"/>
  <c r="T4"/>
  <c r="T5"/>
  <c r="T10"/>
  <c r="E61" i="20"/>
  <c r="E62"/>
  <c r="E65"/>
  <c r="E55"/>
  <c r="E64"/>
  <c r="E58"/>
  <c r="E57"/>
  <c r="E66"/>
  <c r="E59"/>
  <c r="E54"/>
  <c r="E68"/>
  <c r="E56"/>
  <c r="E60"/>
  <c r="E67"/>
  <c r="E63"/>
  <c r="J20" i="19"/>
  <c r="J22"/>
  <c r="J24"/>
  <c r="J34"/>
  <c r="J28"/>
  <c r="J30"/>
  <c r="J32"/>
  <c r="J27"/>
  <c r="J21"/>
  <c r="J23"/>
  <c r="J25"/>
  <c r="J33"/>
  <c r="J29"/>
  <c r="J31"/>
  <c r="J26"/>
  <c r="O58" i="20"/>
  <c r="O55"/>
  <c r="O56"/>
  <c r="O68"/>
  <c r="O65"/>
  <c r="O62"/>
  <c r="O67"/>
  <c r="O64"/>
  <c r="O57"/>
  <c r="O61"/>
  <c r="O59"/>
  <c r="O54"/>
  <c r="O60"/>
  <c r="O66"/>
  <c r="O63"/>
  <c r="O74" i="19"/>
  <c r="O78"/>
  <c r="O83"/>
  <c r="O77"/>
  <c r="O72"/>
  <c r="O82"/>
  <c r="O75"/>
  <c r="O81"/>
  <c r="O76"/>
  <c r="O73"/>
  <c r="O80"/>
  <c r="O84"/>
  <c r="O85"/>
  <c r="O71"/>
  <c r="H243" i="14" s="1"/>
  <c r="N243" s="1"/>
  <c r="C243" i="25" s="1"/>
  <c r="C43" i="31" s="1"/>
  <c r="AE61" i="33" s="1"/>
  <c r="O79" i="19"/>
  <c r="E22" i="20"/>
  <c r="E28"/>
  <c r="E29"/>
  <c r="E26"/>
  <c r="E33"/>
  <c r="E24"/>
  <c r="E30"/>
  <c r="E34"/>
  <c r="E21"/>
  <c r="E25"/>
  <c r="E31"/>
  <c r="E32"/>
  <c r="E23"/>
  <c r="E27"/>
  <c r="E20"/>
  <c r="T68"/>
  <c r="T54"/>
  <c r="T55"/>
  <c r="T56"/>
  <c r="T57"/>
  <c r="T58"/>
  <c r="T59"/>
  <c r="T60"/>
  <c r="T61"/>
  <c r="T62"/>
  <c r="T63"/>
  <c r="T64"/>
  <c r="T66"/>
  <c r="T67"/>
  <c r="T65"/>
  <c r="C3" i="14" l="1"/>
  <c r="N248"/>
  <c r="C248" i="25" s="1"/>
  <c r="C103" i="31" s="1"/>
  <c r="AE48" i="33" s="1"/>
  <c r="AJ48" s="1"/>
  <c r="AK48" s="1"/>
  <c r="D160" i="14"/>
  <c r="F195"/>
  <c r="E20" i="23"/>
  <c r="D172" i="14"/>
  <c r="N172" s="1"/>
  <c r="C172" i="25" s="1"/>
  <c r="C30" i="31" s="1"/>
  <c r="AE40" i="33" s="1"/>
  <c r="AJ40" s="1"/>
  <c r="AK40" s="1"/>
  <c r="D173" i="14"/>
  <c r="N173" s="1"/>
  <c r="C173" i="25" s="1"/>
  <c r="C122" i="31" s="1"/>
  <c r="AE154" i="33" s="1"/>
  <c r="D159" i="14"/>
  <c r="N233"/>
  <c r="C233" i="25" s="1"/>
  <c r="C34" i="31" s="1"/>
  <c r="AE16" i="33" s="1"/>
  <c r="AJ16" s="1"/>
  <c r="AK16" s="1"/>
  <c r="N232" i="14"/>
  <c r="C232" i="25" s="1"/>
  <c r="AJ51" i="33"/>
  <c r="AK51" s="1"/>
  <c r="AJ46"/>
  <c r="AK46"/>
  <c r="AJ61"/>
  <c r="AK61" s="1"/>
  <c r="I246" i="14"/>
  <c r="N246" s="1"/>
  <c r="C246" i="25" s="1"/>
  <c r="C57" i="31" s="1"/>
  <c r="AE26" i="33" s="1"/>
  <c r="I229" i="14"/>
  <c r="I197"/>
  <c r="F196"/>
  <c r="I234"/>
  <c r="I149"/>
  <c r="I235"/>
  <c r="I127"/>
  <c r="I5"/>
  <c r="I242"/>
  <c r="I69"/>
  <c r="E244"/>
  <c r="N244" s="1"/>
  <c r="C244" i="25" s="1"/>
  <c r="C59" i="31" s="1"/>
  <c r="AE27" i="33" s="1"/>
  <c r="E24" i="23"/>
  <c r="F234" i="14"/>
  <c r="F242"/>
  <c r="F235"/>
  <c r="J237"/>
  <c r="N237" s="1"/>
  <c r="C237" i="25" s="1"/>
  <c r="J238" i="14"/>
  <c r="N238" s="1"/>
  <c r="C238" i="25" s="1"/>
  <c r="I159" i="14"/>
  <c r="I225"/>
  <c r="N225" s="1"/>
  <c r="C225" i="25" s="1"/>
  <c r="F229" i="14"/>
  <c r="F228"/>
  <c r="N228" s="1"/>
  <c r="C228" i="25" s="1"/>
  <c r="C84" i="31" s="1"/>
  <c r="AE94" i="33" s="1"/>
  <c r="AJ94" s="1"/>
  <c r="AK94" s="1"/>
  <c r="AJ13"/>
  <c r="AK13"/>
  <c r="I215" i="14"/>
  <c r="N215" s="1"/>
  <c r="C215" i="25" s="1"/>
  <c r="I9" i="14"/>
  <c r="N9" s="1"/>
  <c r="C9" i="25" s="1"/>
  <c r="J193" i="14"/>
  <c r="N193" s="1"/>
  <c r="C193" i="25" s="1"/>
  <c r="I2" i="14"/>
  <c r="K8"/>
  <c r="I224"/>
  <c r="N224" s="1"/>
  <c r="C224" i="25" s="1"/>
  <c r="I171" i="14"/>
  <c r="N171" s="1"/>
  <c r="C171" i="25" s="1"/>
  <c r="F59" i="14"/>
  <c r="N59" s="1"/>
  <c r="C59" i="25" s="1"/>
  <c r="C83" i="14"/>
  <c r="I216"/>
  <c r="N216" s="1"/>
  <c r="C216" i="25" s="1"/>
  <c r="AJ37" i="33"/>
  <c r="AK37"/>
  <c r="N222" i="14"/>
  <c r="C222" i="25" s="1"/>
  <c r="I47" i="14"/>
  <c r="I181"/>
  <c r="N181" s="1"/>
  <c r="C181" i="25" s="1"/>
  <c r="C17" i="31" s="1"/>
  <c r="I85" i="14"/>
  <c r="I35"/>
  <c r="N209"/>
  <c r="C209" i="25" s="1"/>
  <c r="C50" i="31" s="1"/>
  <c r="K142" i="14"/>
  <c r="K212"/>
  <c r="N212" s="1"/>
  <c r="C212" i="25" s="1"/>
  <c r="C178" i="31" s="1"/>
  <c r="AE137" i="33" s="1"/>
  <c r="K82" i="14"/>
  <c r="K205"/>
  <c r="N205" s="1"/>
  <c r="C205" i="25" s="1"/>
  <c r="C172" i="31" s="1"/>
  <c r="AE12" i="33" s="1"/>
  <c r="K76" i="14"/>
  <c r="K68"/>
  <c r="K210"/>
  <c r="N210" s="1"/>
  <c r="C210" i="25" s="1"/>
  <c r="C176" i="31" s="1"/>
  <c r="AE38" i="33" s="1"/>
  <c r="K106" i="14"/>
  <c r="K206"/>
  <c r="N206" s="1"/>
  <c r="C206" i="25" s="1"/>
  <c r="C173" i="31" s="1"/>
  <c r="AE44" i="33" s="1"/>
  <c r="K137" i="14"/>
  <c r="K160"/>
  <c r="I86"/>
  <c r="I189"/>
  <c r="N189" s="1"/>
  <c r="C189" i="25" s="1"/>
  <c r="I90" i="14"/>
  <c r="I203"/>
  <c r="N203" s="1"/>
  <c r="C203" i="25" s="1"/>
  <c r="I191" i="14"/>
  <c r="N191" s="1"/>
  <c r="C191" i="25" s="1"/>
  <c r="C36" i="31" s="1"/>
  <c r="AE11" i="33" s="1"/>
  <c r="AJ11" s="1"/>
  <c r="AK11" s="1"/>
  <c r="I192" i="14"/>
  <c r="N192" s="1"/>
  <c r="C192" i="25" s="1"/>
  <c r="I134" i="14"/>
  <c r="I198"/>
  <c r="N198" s="1"/>
  <c r="C198" i="25" s="1"/>
  <c r="E159" i="14"/>
  <c r="E75"/>
  <c r="I170"/>
  <c r="N170" s="1"/>
  <c r="C170" i="25" s="1"/>
  <c r="I144" i="14"/>
  <c r="E93"/>
  <c r="I51"/>
  <c r="M196"/>
  <c r="M195"/>
  <c r="N195" s="1"/>
  <c r="C195" i="25" s="1"/>
  <c r="C27" i="31" s="1"/>
  <c r="M197" i="14"/>
  <c r="I155"/>
  <c r="I8"/>
  <c r="C85"/>
  <c r="I153"/>
  <c r="I57"/>
  <c r="I188"/>
  <c r="N188" s="1"/>
  <c r="C188" i="25" s="1"/>
  <c r="I48" i="14"/>
  <c r="N184"/>
  <c r="C184" i="25" s="1"/>
  <c r="I83" i="14"/>
  <c r="E36" i="23"/>
  <c r="J23"/>
  <c r="M155" i="14" s="1"/>
  <c r="F107"/>
  <c r="N107" s="1"/>
  <c r="C107" i="25" s="1"/>
  <c r="F166" i="14"/>
  <c r="N166" s="1"/>
  <c r="C166" i="25" s="1"/>
  <c r="C159" i="31" s="1"/>
  <c r="AE122" i="33" s="1"/>
  <c r="AJ122" s="1"/>
  <c r="AK122" s="1"/>
  <c r="F167" i="14"/>
  <c r="N167" s="1"/>
  <c r="C167" i="25" s="1"/>
  <c r="F73" i="14"/>
  <c r="N73" s="1"/>
  <c r="C73" i="25" s="1"/>
  <c r="C144" i="31" s="1"/>
  <c r="AE133" i="33" s="1"/>
  <c r="F58" i="14"/>
  <c r="N58" s="1"/>
  <c r="C58" i="25" s="1"/>
  <c r="C158" i="31" s="1"/>
  <c r="AE121" i="33" s="1"/>
  <c r="K20" i="14"/>
  <c r="N20" s="1"/>
  <c r="C20" i="25" s="1"/>
  <c r="J32" i="23"/>
  <c r="L4" i="14"/>
  <c r="N4" s="1"/>
  <c r="C4" i="25" s="1"/>
  <c r="L22" i="14"/>
  <c r="N22" s="1"/>
  <c r="C22" i="25" s="1"/>
  <c r="J35" i="23"/>
  <c r="M90" i="14" s="1"/>
  <c r="J158"/>
  <c r="N158" s="1"/>
  <c r="C158" i="25" s="1"/>
  <c r="C123" i="31" s="1"/>
  <c r="AE150" i="33" s="1"/>
  <c r="J79" i="14"/>
  <c r="N79" s="1"/>
  <c r="C79" i="25" s="1"/>
  <c r="I34" i="14"/>
  <c r="I150"/>
  <c r="I169"/>
  <c r="N169" s="1"/>
  <c r="C169" i="25" s="1"/>
  <c r="D17" i="14"/>
  <c r="D19"/>
  <c r="O3" i="23"/>
  <c r="M139" i="14" s="1"/>
  <c r="O27" i="23"/>
  <c r="M130" i="14" s="1"/>
  <c r="N130" s="1"/>
  <c r="C130" i="25" s="1"/>
  <c r="E8" i="23"/>
  <c r="I168" i="14"/>
  <c r="N168" s="1"/>
  <c r="C168" i="25" s="1"/>
  <c r="I21" i="14"/>
  <c r="F128"/>
  <c r="N128" s="1"/>
  <c r="C128" i="25" s="1"/>
  <c r="F60" i="14"/>
  <c r="N60" s="1"/>
  <c r="C60" i="25" s="1"/>
  <c r="F122" i="14"/>
  <c r="N122" s="1"/>
  <c r="C122" i="25" s="1"/>
  <c r="I52" i="14"/>
  <c r="F62"/>
  <c r="N62" s="1"/>
  <c r="C62" i="25" s="1"/>
  <c r="F112" i="14"/>
  <c r="N112" s="1"/>
  <c r="C112" i="25" s="1"/>
  <c r="F61" i="14"/>
  <c r="N61" s="1"/>
  <c r="C61" i="25" s="1"/>
  <c r="F63" i="14"/>
  <c r="N63" s="1"/>
  <c r="C63" i="25" s="1"/>
  <c r="F123" i="14"/>
  <c r="N123" s="1"/>
  <c r="C123" i="25" s="1"/>
  <c r="E4" i="23"/>
  <c r="O19"/>
  <c r="K90" i="14"/>
  <c r="I161"/>
  <c r="N161" s="1"/>
  <c r="C161" i="25" s="1"/>
  <c r="E44" i="23"/>
  <c r="E32"/>
  <c r="O24"/>
  <c r="E12"/>
  <c r="E40"/>
  <c r="J19"/>
  <c r="M132" i="14" s="1"/>
  <c r="N132" s="1"/>
  <c r="C132" i="25" s="1"/>
  <c r="I81" i="14"/>
  <c r="J15" i="23"/>
  <c r="M131" i="14" s="1"/>
  <c r="N131" s="1"/>
  <c r="C131" i="25" s="1"/>
  <c r="E28" i="23"/>
  <c r="O15"/>
  <c r="M106" i="14" s="1"/>
  <c r="J8" i="23"/>
  <c r="E98" i="14"/>
  <c r="I98"/>
  <c r="E16" i="23"/>
  <c r="K49" i="14"/>
  <c r="N49" s="1"/>
  <c r="C49" i="25" s="1"/>
  <c r="K99" i="14"/>
  <c r="K139"/>
  <c r="G165"/>
  <c r="J11" i="23"/>
  <c r="O11"/>
  <c r="F108" i="14"/>
  <c r="N108" s="1"/>
  <c r="C108" i="25" s="1"/>
  <c r="C144" i="14"/>
  <c r="C142"/>
  <c r="C141"/>
  <c r="G77"/>
  <c r="F109"/>
  <c r="N109" s="1"/>
  <c r="C109" i="25" s="1"/>
  <c r="C78" i="31" s="1"/>
  <c r="D90" i="14"/>
  <c r="M17"/>
  <c r="J28" i="23"/>
  <c r="D151" i="14"/>
  <c r="J3" i="23"/>
  <c r="M35" i="14" s="1"/>
  <c r="C21"/>
  <c r="C34"/>
  <c r="K159"/>
  <c r="K163"/>
  <c r="N163" s="1"/>
  <c r="C163" i="25" s="1"/>
  <c r="K164" i="14"/>
  <c r="N164" s="1"/>
  <c r="C164" i="25" s="1"/>
  <c r="I137" i="14"/>
  <c r="K11"/>
  <c r="K93"/>
  <c r="K152"/>
  <c r="F116"/>
  <c r="N116" s="1"/>
  <c r="C116" i="25" s="1"/>
  <c r="C83" i="31" s="1"/>
  <c r="K151" i="14"/>
  <c r="K138"/>
  <c r="N138" s="1"/>
  <c r="C138" i="25" s="1"/>
  <c r="K38" i="14"/>
  <c r="K129"/>
  <c r="N129" s="1"/>
  <c r="C129" i="25" s="1"/>
  <c r="G95" i="14"/>
  <c r="C51"/>
  <c r="I126"/>
  <c r="I106"/>
  <c r="G98"/>
  <c r="M19"/>
  <c r="G76"/>
  <c r="N76" s="1"/>
  <c r="C76" i="25" s="1"/>
  <c r="C166" i="31" s="1"/>
  <c r="AE146" i="33" s="1"/>
  <c r="E65" i="14"/>
  <c r="N65" s="1"/>
  <c r="C65" i="25" s="1"/>
  <c r="C163" i="31" s="1"/>
  <c r="AE183" i="33" s="1"/>
  <c r="C145" i="14"/>
  <c r="C160"/>
  <c r="G38"/>
  <c r="C52"/>
  <c r="E77"/>
  <c r="D42"/>
  <c r="N42" s="1"/>
  <c r="C42" i="25" s="1"/>
  <c r="C160" i="31" s="1"/>
  <c r="AE123" i="33" s="1"/>
  <c r="D74" i="14"/>
  <c r="N74" s="1"/>
  <c r="C74" i="25" s="1"/>
  <c r="C147" i="31" s="1"/>
  <c r="AE136" i="33" s="1"/>
  <c r="L12" i="14"/>
  <c r="N12" s="1"/>
  <c r="C12" i="25" s="1"/>
  <c r="F72" i="14"/>
  <c r="N72" s="1"/>
  <c r="C72" i="25" s="1"/>
  <c r="C143" i="31" s="1"/>
  <c r="AE132" i="33" s="1"/>
  <c r="I27" i="14"/>
  <c r="N27" s="1"/>
  <c r="C27" i="25" s="1"/>
  <c r="I160" i="14"/>
  <c r="L41"/>
  <c r="N41" s="1"/>
  <c r="C41" i="25" s="1"/>
  <c r="C152" i="31" s="1"/>
  <c r="AE143" i="33" s="1"/>
  <c r="H29" i="14"/>
  <c r="N29" s="1"/>
  <c r="C29" i="25" s="1"/>
  <c r="D38" i="14"/>
  <c r="L10"/>
  <c r="N10" s="1"/>
  <c r="C10" i="25" s="1"/>
  <c r="C8" i="14"/>
  <c r="C80"/>
  <c r="L133"/>
  <c r="N133" s="1"/>
  <c r="C133" i="25" s="1"/>
  <c r="C153" i="31" s="1"/>
  <c r="AE140" i="33" s="1"/>
  <c r="L28" i="14"/>
  <c r="N28" s="1"/>
  <c r="C28" i="25" s="1"/>
  <c r="L145" i="14"/>
  <c r="L151"/>
  <c r="H7"/>
  <c r="N7" s="1"/>
  <c r="C7" i="25" s="1"/>
  <c r="E140" i="14"/>
  <c r="N140" s="1"/>
  <c r="C140" i="25" s="1"/>
  <c r="E95" i="14"/>
  <c r="F156"/>
  <c r="N156" s="1"/>
  <c r="C156" i="25" s="1"/>
  <c r="C146" i="31" s="1"/>
  <c r="AE135" i="33" s="1"/>
  <c r="D152" i="14"/>
  <c r="D87"/>
  <c r="N87" s="1"/>
  <c r="C87" i="25" s="1"/>
  <c r="E165" i="14"/>
  <c r="F149"/>
  <c r="N149" s="1"/>
  <c r="C149" i="25" s="1"/>
  <c r="F66" i="14"/>
  <c r="N66" s="1"/>
  <c r="C66" i="25" s="1"/>
  <c r="C136" i="31" s="1"/>
  <c r="AE125" i="33" s="1"/>
  <c r="C82" i="14"/>
  <c r="F16"/>
  <c r="N16" s="1"/>
  <c r="C16" i="25" s="1"/>
  <c r="G75" i="14"/>
  <c r="F153"/>
  <c r="F70"/>
  <c r="N70" s="1"/>
  <c r="C70" i="25" s="1"/>
  <c r="C141" i="31" s="1"/>
  <c r="AE130" i="33" s="1"/>
  <c r="F71" i="14"/>
  <c r="N71" s="1"/>
  <c r="C71" i="25" s="1"/>
  <c r="C142" i="31" s="1"/>
  <c r="AE131" i="33" s="1"/>
  <c r="E55" i="14"/>
  <c r="I125"/>
  <c r="N125" s="1"/>
  <c r="C125" i="25" s="1"/>
  <c r="I141" i="14"/>
  <c r="I100"/>
  <c r="I142"/>
  <c r="I33"/>
  <c r="I6"/>
  <c r="D18"/>
  <c r="H23"/>
  <c r="N23" s="1"/>
  <c r="C23" i="25" s="1"/>
  <c r="G160" i="14"/>
  <c r="G94"/>
  <c r="F46"/>
  <c r="N46" s="1"/>
  <c r="C46" i="25" s="1"/>
  <c r="F104" i="14"/>
  <c r="N104" s="1"/>
  <c r="C104" i="25" s="1"/>
  <c r="C143" i="14"/>
  <c r="N143" s="1"/>
  <c r="C143" i="25" s="1"/>
  <c r="D37" i="14"/>
  <c r="N37" s="1"/>
  <c r="C37" i="25" s="1"/>
  <c r="C81" i="14"/>
  <c r="L99"/>
  <c r="D36"/>
  <c r="N36" s="1"/>
  <c r="C36" i="25" s="1"/>
  <c r="C100" i="14"/>
  <c r="C38"/>
  <c r="C97"/>
  <c r="C53"/>
  <c r="L152"/>
  <c r="L38"/>
  <c r="E94"/>
  <c r="F67"/>
  <c r="N67" s="1"/>
  <c r="C67" i="25" s="1"/>
  <c r="C137" i="31" s="1"/>
  <c r="AE126" i="33" s="1"/>
  <c r="F127" i="14"/>
  <c r="F68"/>
  <c r="D54"/>
  <c r="N54" s="1"/>
  <c r="C54" i="25" s="1"/>
  <c r="C11" i="14"/>
  <c r="F48"/>
  <c r="H32"/>
  <c r="N32" s="1"/>
  <c r="C32" i="25" s="1"/>
  <c r="F15" i="14"/>
  <c r="N15" s="1"/>
  <c r="C15" i="25" s="1"/>
  <c r="F114" i="14"/>
  <c r="N114" s="1"/>
  <c r="C114" i="25" s="1"/>
  <c r="C136" i="14"/>
  <c r="C2"/>
  <c r="N2" s="1"/>
  <c r="C2" i="25" s="1"/>
  <c r="C10" i="31" s="1"/>
  <c r="AE77" i="33" s="1"/>
  <c r="I80" i="14"/>
  <c r="I53"/>
  <c r="I38"/>
  <c r="J50"/>
  <c r="N50" s="1"/>
  <c r="C50" i="25" s="1"/>
  <c r="C110" i="31" s="1"/>
  <c r="AE179" i="33" s="1"/>
  <c r="I124" i="14"/>
  <c r="N124" s="1"/>
  <c r="C124" i="25" s="1"/>
  <c r="I145" i="14"/>
  <c r="I136"/>
  <c r="I11"/>
  <c r="L102"/>
  <c r="N102" s="1"/>
  <c r="C102" i="25" s="1"/>
  <c r="H30" i="14"/>
  <c r="N30" s="1"/>
  <c r="C30" i="25" s="1"/>
  <c r="L40" i="14"/>
  <c r="N40" s="1"/>
  <c r="C40" i="25" s="1"/>
  <c r="C151" i="31" s="1"/>
  <c r="AE142" i="33" s="1"/>
  <c r="H25" i="14"/>
  <c r="N25" s="1"/>
  <c r="C25" i="25" s="1"/>
  <c r="H26" i="14"/>
  <c r="N26" s="1"/>
  <c r="C26" i="25" s="1"/>
  <c r="F148" i="14"/>
  <c r="N148" s="1"/>
  <c r="C148" i="25" s="1"/>
  <c r="D154" i="14"/>
  <c r="N154" s="1"/>
  <c r="C154" i="25" s="1"/>
  <c r="C119" i="31" s="1"/>
  <c r="AE168" i="33" s="1"/>
  <c r="D43" i="14"/>
  <c r="N43" s="1"/>
  <c r="C43" i="25" s="1"/>
  <c r="C148" i="31" s="1"/>
  <c r="AE138" i="33" s="1"/>
  <c r="F115" i="14"/>
  <c r="N115" s="1"/>
  <c r="C115" i="25" s="1"/>
  <c r="D13" i="14"/>
  <c r="N13" s="1"/>
  <c r="C13" i="25" s="1"/>
  <c r="D44" i="14"/>
  <c r="N44" s="1"/>
  <c r="C44" i="25" s="1"/>
  <c r="C116" i="31" s="1"/>
  <c r="AE169" i="33" s="1"/>
  <c r="D47" i="14"/>
  <c r="F111"/>
  <c r="N111" s="1"/>
  <c r="C111" i="25" s="1"/>
  <c r="C99" i="14"/>
  <c r="L35"/>
  <c r="L39"/>
  <c r="N39" s="1"/>
  <c r="C39" i="25" s="1"/>
  <c r="C150" i="31" s="1"/>
  <c r="AE141" i="33" s="1"/>
  <c r="L113" i="14"/>
  <c r="N113" s="1"/>
  <c r="C113" i="25" s="1"/>
  <c r="C8" i="31" s="1"/>
  <c r="AE70" i="33" s="1"/>
  <c r="F147" i="14"/>
  <c r="N147" s="1"/>
  <c r="C147" i="25" s="1"/>
  <c r="E160" i="14"/>
  <c r="E157"/>
  <c r="N157" s="1"/>
  <c r="C157" i="25" s="1"/>
  <c r="E38" i="14"/>
  <c r="F105"/>
  <c r="N105" s="1"/>
  <c r="C105" i="25" s="1"/>
  <c r="D120" i="14"/>
  <c r="N120" s="1"/>
  <c r="C120" i="25" s="1"/>
  <c r="D89" i="14"/>
  <c r="N89" s="1"/>
  <c r="C89" i="25" s="1"/>
  <c r="D88" i="14"/>
  <c r="N88" s="1"/>
  <c r="C88" i="25" s="1"/>
  <c r="E64" i="14"/>
  <c r="N64" s="1"/>
  <c r="C64" i="25" s="1"/>
  <c r="C162" i="31" s="1"/>
  <c r="AE182" i="33" s="1"/>
  <c r="E141" i="14"/>
  <c r="D91"/>
  <c r="N91" s="1"/>
  <c r="C91" i="25" s="1"/>
  <c r="F5" i="14"/>
  <c r="F117"/>
  <c r="N117" s="1"/>
  <c r="C117" i="25" s="1"/>
  <c r="C120" i="31" s="1"/>
  <c r="AE167" i="33" s="1"/>
  <c r="D92" i="14"/>
  <c r="N92" s="1"/>
  <c r="C92" i="25" s="1"/>
  <c r="C6" i="14"/>
  <c r="C134"/>
  <c r="C150"/>
  <c r="H38"/>
  <c r="H118"/>
  <c r="N118" s="1"/>
  <c r="C118" i="25" s="1"/>
  <c r="F14" i="14"/>
  <c r="N14" s="1"/>
  <c r="C14" i="25" s="1"/>
  <c r="F56" i="14"/>
  <c r="N56" s="1"/>
  <c r="C56" i="25" s="1"/>
  <c r="F110" i="14"/>
  <c r="N110" s="1"/>
  <c r="C110" i="25" s="1"/>
  <c r="H24" i="14"/>
  <c r="N24" s="1"/>
  <c r="C24" i="25" s="1"/>
  <c r="C86" i="14"/>
  <c r="F38"/>
  <c r="I99"/>
  <c r="I3"/>
  <c r="I162"/>
  <c r="N162" s="1"/>
  <c r="C162" i="25" s="1"/>
  <c r="F45" i="14"/>
  <c r="N45" s="1"/>
  <c r="C45" i="25" s="1"/>
  <c r="C155" i="14"/>
  <c r="C126"/>
  <c r="L55"/>
  <c r="H31"/>
  <c r="N31" s="1"/>
  <c r="C31" i="25" s="1"/>
  <c r="C84" i="14"/>
  <c r="N84" s="1"/>
  <c r="C84" i="25" s="1"/>
  <c r="F69" i="14"/>
  <c r="N69" s="1"/>
  <c r="C69" i="25" s="1"/>
  <c r="C156" i="31" s="1"/>
  <c r="AE119" i="33" s="1"/>
  <c r="C33" i="14"/>
  <c r="C106"/>
  <c r="D119"/>
  <c r="N119" s="1"/>
  <c r="C119" i="25" s="1"/>
  <c r="F57" i="14"/>
  <c r="C137"/>
  <c r="F103"/>
  <c r="N103" s="1"/>
  <c r="C103" i="25" s="1"/>
  <c r="C73" i="31" s="1"/>
  <c r="I97" i="14"/>
  <c r="I101"/>
  <c r="N101" s="1"/>
  <c r="C101" i="25" s="1"/>
  <c r="C6" i="31" s="1"/>
  <c r="I95" i="14"/>
  <c r="I82"/>
  <c r="M18"/>
  <c r="N135"/>
  <c r="C135" i="25" s="1"/>
  <c r="N78" i="14"/>
  <c r="C78" i="25" s="1"/>
  <c r="C170" i="31" s="1"/>
  <c r="AE181" i="33" s="1"/>
  <c r="N121" i="14"/>
  <c r="C121" i="25" s="1"/>
  <c r="C114" i="31" s="1"/>
  <c r="AE172" i="33" s="1"/>
  <c r="N229" i="14" l="1"/>
  <c r="C229" i="25" s="1"/>
  <c r="AJ27" i="33"/>
  <c r="AK27" s="1"/>
  <c r="AJ44"/>
  <c r="AK44"/>
  <c r="AJ26"/>
  <c r="AK26" s="1"/>
  <c r="N196" i="14"/>
  <c r="C196" i="25" s="1"/>
  <c r="C28" i="31" s="1"/>
  <c r="N197" i="14"/>
  <c r="C197" i="25" s="1"/>
  <c r="C29" i="31" s="1"/>
  <c r="AE112" i="33" s="1"/>
  <c r="AJ112" s="1"/>
  <c r="AK112" s="1"/>
  <c r="N234" i="14"/>
  <c r="C234" i="25" s="1"/>
  <c r="C138" i="31" s="1"/>
  <c r="AE127" i="33" s="1"/>
  <c r="AJ127" s="1"/>
  <c r="AK127" s="1"/>
  <c r="N83" i="14"/>
  <c r="C83" i="25" s="1"/>
  <c r="C132" i="31" s="1"/>
  <c r="AE162" i="33" s="1"/>
  <c r="AJ162" s="1"/>
  <c r="AK162" s="1"/>
  <c r="N127" i="14"/>
  <c r="C127" i="25" s="1"/>
  <c r="N5" i="14"/>
  <c r="C5" i="25" s="1"/>
  <c r="C108" i="31" s="1"/>
  <c r="AE109" i="33" s="1"/>
  <c r="N235" i="14"/>
  <c r="C235" i="25" s="1"/>
  <c r="C140" i="31" s="1"/>
  <c r="AE128" i="33" s="1"/>
  <c r="AJ128" s="1"/>
  <c r="AK128" s="1"/>
  <c r="N242" i="14"/>
  <c r="C242" i="25" s="1"/>
  <c r="C139" i="31" s="1"/>
  <c r="AE129" i="33" s="1"/>
  <c r="AJ129" s="1"/>
  <c r="AK129" s="1"/>
  <c r="N75" i="14"/>
  <c r="C75" i="25" s="1"/>
  <c r="C165" i="31" s="1"/>
  <c r="AE145" i="33" s="1"/>
  <c r="AJ145" s="1"/>
  <c r="AK145" s="1"/>
  <c r="N68" i="14"/>
  <c r="C68" i="25" s="1"/>
  <c r="C155" i="31" s="1"/>
  <c r="AE118" i="33" s="1"/>
  <c r="AJ118" s="1"/>
  <c r="AK118" s="1"/>
  <c r="N47" i="14"/>
  <c r="C47" i="25" s="1"/>
  <c r="C19" i="31" s="1"/>
  <c r="AE49" i="33" s="1"/>
  <c r="AJ49" s="1"/>
  <c r="AK49" s="1"/>
  <c r="C92" i="31"/>
  <c r="C85"/>
  <c r="AE95" i="33" s="1"/>
  <c r="AJ95" s="1"/>
  <c r="AK95" s="1"/>
  <c r="C72" i="31"/>
  <c r="AE106" i="33" s="1"/>
  <c r="AJ106" s="1"/>
  <c r="AK106" s="1"/>
  <c r="C71" i="31"/>
  <c r="AE105" i="33" s="1"/>
  <c r="AJ105" s="1"/>
  <c r="AK105" s="1"/>
  <c r="C80" i="31"/>
  <c r="C95"/>
  <c r="C82"/>
  <c r="C96"/>
  <c r="C79"/>
  <c r="C99"/>
  <c r="AE92" i="33" s="1"/>
  <c r="AJ92" s="1"/>
  <c r="AK92" s="1"/>
  <c r="C75" i="31"/>
  <c r="C101"/>
  <c r="C77"/>
  <c r="C100"/>
  <c r="C76"/>
  <c r="C94"/>
  <c r="AE90" i="33" s="1"/>
  <c r="AJ90" s="1"/>
  <c r="AK90" s="1"/>
  <c r="C81" i="31"/>
  <c r="C61"/>
  <c r="C74"/>
  <c r="AE113" i="33" s="1"/>
  <c r="AJ113" s="1"/>
  <c r="AK113" s="1"/>
  <c r="C145" i="31"/>
  <c r="AE134" i="33" s="1"/>
  <c r="AJ134" s="1"/>
  <c r="AK134" s="1"/>
  <c r="AE39"/>
  <c r="AJ39" s="1"/>
  <c r="AK39" s="1"/>
  <c r="C65" i="31"/>
  <c r="C56"/>
  <c r="AE24" i="33" s="1"/>
  <c r="AJ24" s="1"/>
  <c r="AK24" s="1"/>
  <c r="C102" i="31"/>
  <c r="AE98" i="33" s="1"/>
  <c r="AJ98" s="1"/>
  <c r="AK98" s="1"/>
  <c r="C104" i="31"/>
  <c r="AE97" i="33" s="1"/>
  <c r="AJ97" s="1"/>
  <c r="AK97" s="1"/>
  <c r="C107" i="31"/>
  <c r="C21"/>
  <c r="AE54" i="33" s="1"/>
  <c r="AJ54" s="1"/>
  <c r="AK54" s="1"/>
  <c r="C22" i="31"/>
  <c r="C23"/>
  <c r="C106"/>
  <c r="AE108" i="33" s="1"/>
  <c r="C105" i="31"/>
  <c r="AE107" i="33" s="1"/>
  <c r="C46" i="31"/>
  <c r="AE86" i="33" s="1"/>
  <c r="AJ86" s="1"/>
  <c r="AK86" s="1"/>
  <c r="C54" i="31"/>
  <c r="C52"/>
  <c r="C32"/>
  <c r="AE17" i="33" s="1"/>
  <c r="AJ17" s="1"/>
  <c r="AK17" s="1"/>
  <c r="C49" i="31"/>
  <c r="C42"/>
  <c r="AE9" i="33" s="1"/>
  <c r="AJ9" s="1"/>
  <c r="AK9" s="1"/>
  <c r="C47" i="31"/>
  <c r="C33"/>
  <c r="AE15" i="33" s="1"/>
  <c r="C35" i="31"/>
  <c r="AJ12" i="33"/>
  <c r="AK12"/>
  <c r="N85" i="14"/>
  <c r="C85" i="25" s="1"/>
  <c r="C133" i="31" s="1"/>
  <c r="AE160" i="33" s="1"/>
  <c r="AJ160" s="1"/>
  <c r="AK160" s="1"/>
  <c r="AE60"/>
  <c r="AJ60" s="1"/>
  <c r="AK60" s="1"/>
  <c r="AJ38"/>
  <c r="AK38"/>
  <c r="AJ119"/>
  <c r="AK119" s="1"/>
  <c r="AJ126"/>
  <c r="AK126" s="1"/>
  <c r="AJ125"/>
  <c r="AK125" s="1"/>
  <c r="AJ140"/>
  <c r="AK140" s="1"/>
  <c r="AJ136"/>
  <c r="AK136" s="1"/>
  <c r="AJ146"/>
  <c r="AK146" s="1"/>
  <c r="AJ133"/>
  <c r="AK133" s="1"/>
  <c r="AJ181"/>
  <c r="AK181" s="1"/>
  <c r="AJ141"/>
  <c r="AK141" s="1"/>
  <c r="AJ135"/>
  <c r="AK135" s="1"/>
  <c r="AJ123"/>
  <c r="AK123" s="1"/>
  <c r="AJ150"/>
  <c r="AK150" s="1"/>
  <c r="AJ137"/>
  <c r="AK137"/>
  <c r="AJ154"/>
  <c r="AK154" s="1"/>
  <c r="AJ172"/>
  <c r="AK172" s="1"/>
  <c r="AJ138"/>
  <c r="AK138" s="1"/>
  <c r="AJ179"/>
  <c r="AK179" s="1"/>
  <c r="AJ131"/>
  <c r="AK131" s="1"/>
  <c r="AJ132"/>
  <c r="AK132" s="1"/>
  <c r="AJ167"/>
  <c r="AK167" s="1"/>
  <c r="AJ182"/>
  <c r="AK182" s="1"/>
  <c r="AJ169"/>
  <c r="AK169" s="1"/>
  <c r="AJ168"/>
  <c r="AK168" s="1"/>
  <c r="AJ142"/>
  <c r="AK142" s="1"/>
  <c r="AJ130"/>
  <c r="AK130" s="1"/>
  <c r="AJ143"/>
  <c r="AK143" s="1"/>
  <c r="AJ183"/>
  <c r="AK183" s="1"/>
  <c r="AJ121"/>
  <c r="AK121" s="1"/>
  <c r="AJ70"/>
  <c r="AK70" s="1"/>
  <c r="AJ77"/>
  <c r="AK77" s="1"/>
  <c r="N134" i="14"/>
  <c r="C134" i="25" s="1"/>
  <c r="N159" i="14"/>
  <c r="C159" i="25" s="1"/>
  <c r="C124" i="31" s="1"/>
  <c r="AE152" i="33" s="1"/>
  <c r="N86" i="14"/>
  <c r="C86" i="25" s="1"/>
  <c r="C134" i="31" s="1"/>
  <c r="AE159" i="33" s="1"/>
  <c r="N51" i="14"/>
  <c r="C51" i="25" s="1"/>
  <c r="N144" i="14"/>
  <c r="C144" i="25" s="1"/>
  <c r="N93" i="14"/>
  <c r="C93" i="25" s="1"/>
  <c r="C7" i="31"/>
  <c r="AE74" i="33" s="1"/>
  <c r="N155" i="14"/>
  <c r="C155" i="25" s="1"/>
  <c r="N153" i="14"/>
  <c r="C153" i="25" s="1"/>
  <c r="C112" i="31" s="1"/>
  <c r="AE170" i="33" s="1"/>
  <c r="N8" i="14"/>
  <c r="C8" i="25" s="1"/>
  <c r="C15" i="31" s="1"/>
  <c r="AE52" i="33" s="1"/>
  <c r="AJ52" s="1"/>
  <c r="AK52" s="1"/>
  <c r="N57" i="14"/>
  <c r="C57" i="25" s="1"/>
  <c r="C157" i="31" s="1"/>
  <c r="AE120" i="33" s="1"/>
  <c r="N48" i="14"/>
  <c r="C48" i="25" s="1"/>
  <c r="N34" i="14"/>
  <c r="C34" i="25" s="1"/>
  <c r="N19" i="14"/>
  <c r="C19" i="25" s="1"/>
  <c r="N139" i="14"/>
  <c r="C139" i="25" s="1"/>
  <c r="N17" i="14"/>
  <c r="C17" i="25" s="1"/>
  <c r="N21" i="14"/>
  <c r="C21" i="25" s="1"/>
  <c r="N81" i="14"/>
  <c r="C81" i="25" s="1"/>
  <c r="C130" i="31" s="1"/>
  <c r="AE157" i="33" s="1"/>
  <c r="N52" i="14"/>
  <c r="C52" i="25" s="1"/>
  <c r="N90" i="14"/>
  <c r="C90" i="25" s="1"/>
  <c r="N165" i="14"/>
  <c r="C165" i="25" s="1"/>
  <c r="N98" i="14"/>
  <c r="C98" i="25" s="1"/>
  <c r="N77" i="14"/>
  <c r="C77" i="25" s="1"/>
  <c r="C167" i="31" s="1"/>
  <c r="AE147" i="33" s="1"/>
  <c r="M11" i="14"/>
  <c r="N11" s="1"/>
  <c r="C11" i="25" s="1"/>
  <c r="C44" i="31" s="1"/>
  <c r="N33" i="14"/>
  <c r="C33" i="25" s="1"/>
  <c r="C16" i="31" s="1"/>
  <c r="AE88" i="33" s="1"/>
  <c r="N136" i="14"/>
  <c r="C136" i="25" s="1"/>
  <c r="C125" i="31" s="1"/>
  <c r="AE155" i="33" s="1"/>
  <c r="N152" i="14"/>
  <c r="C152" i="25" s="1"/>
  <c r="C118" i="31" s="1"/>
  <c r="AE165" i="33" s="1"/>
  <c r="N6" i="14"/>
  <c r="C6" i="25" s="1"/>
  <c r="N145" i="14"/>
  <c r="C145" i="25" s="1"/>
  <c r="N151" i="14"/>
  <c r="C151" i="25" s="1"/>
  <c r="C117" i="31" s="1"/>
  <c r="AE166" i="33" s="1"/>
  <c r="N18" i="14"/>
  <c r="C18" i="25" s="1"/>
  <c r="N137" i="14"/>
  <c r="C137" i="25" s="1"/>
  <c r="N35" i="14"/>
  <c r="C35" i="25" s="1"/>
  <c r="C45" i="31" s="1"/>
  <c r="N106" i="14"/>
  <c r="C106" i="25" s="1"/>
  <c r="N160" i="14"/>
  <c r="C160" i="25" s="1"/>
  <c r="N94" i="14"/>
  <c r="C94" i="25" s="1"/>
  <c r="N55" i="14"/>
  <c r="C55" i="25" s="1"/>
  <c r="C168" i="31" s="1"/>
  <c r="AE148" i="33" s="1"/>
  <c r="N141" i="14"/>
  <c r="C141" i="25" s="1"/>
  <c r="N95" i="14"/>
  <c r="C95" i="25" s="1"/>
  <c r="N150" i="14"/>
  <c r="C150" i="25" s="1"/>
  <c r="N82" i="14"/>
  <c r="C82" i="25" s="1"/>
  <c r="C131" i="31" s="1"/>
  <c r="AE161" i="33" s="1"/>
  <c r="N142" i="14"/>
  <c r="C142" i="25" s="1"/>
  <c r="N97" i="14"/>
  <c r="C97" i="25" s="1"/>
  <c r="N80" i="14"/>
  <c r="C80" i="25" s="1"/>
  <c r="C129" i="31" s="1"/>
  <c r="AE163" i="33" s="1"/>
  <c r="N126" i="14"/>
  <c r="C126" i="25" s="1"/>
  <c r="C53" i="31" s="1"/>
  <c r="N100" i="14"/>
  <c r="C100" i="25" s="1"/>
  <c r="C5" i="31" s="1"/>
  <c r="AE72" i="33" s="1"/>
  <c r="N53" i="14"/>
  <c r="C53" i="25" s="1"/>
  <c r="C146"/>
  <c r="C3" i="31" s="1"/>
  <c r="AE71" i="33" s="1"/>
  <c r="N3" i="14"/>
  <c r="C3" i="25" s="1"/>
  <c r="C11" i="31" s="1"/>
  <c r="AE53" i="33" s="1"/>
  <c r="N99" i="14"/>
  <c r="C99" i="25" s="1"/>
  <c r="C4" i="31" s="1"/>
  <c r="AE73" i="33" s="1"/>
  <c r="N38" i="14"/>
  <c r="C38" i="25" s="1"/>
  <c r="C113" i="31" s="1"/>
  <c r="AE171" i="33" s="1"/>
  <c r="AJ109" l="1"/>
  <c r="AK109" s="1"/>
  <c r="AJ15"/>
  <c r="AK15" s="1"/>
  <c r="AJ107"/>
  <c r="AK107" s="1"/>
  <c r="AJ108"/>
  <c r="AK108" s="1"/>
  <c r="C127" i="31"/>
  <c r="AE153" i="33" s="1"/>
  <c r="AJ153" s="1"/>
  <c r="AK153" s="1"/>
  <c r="C90" i="31"/>
  <c r="AE45" i="33" s="1"/>
  <c r="AJ45" s="1"/>
  <c r="AK45" s="1"/>
  <c r="AE82"/>
  <c r="AJ82" s="1"/>
  <c r="AK82" s="1"/>
  <c r="AE103"/>
  <c r="AJ103" s="1"/>
  <c r="AK103" s="1"/>
  <c r="AE96"/>
  <c r="AJ96" s="1"/>
  <c r="AK96" s="1"/>
  <c r="AE93"/>
  <c r="AE99"/>
  <c r="AJ99" s="1"/>
  <c r="AK99" s="1"/>
  <c r="AE100"/>
  <c r="AJ100" s="1"/>
  <c r="AK100" s="1"/>
  <c r="AE91"/>
  <c r="AJ91" s="1"/>
  <c r="AK91" s="1"/>
  <c r="AE47"/>
  <c r="AJ47" s="1"/>
  <c r="AK47" s="1"/>
  <c r="AE76"/>
  <c r="AJ76" s="1"/>
  <c r="AK76" s="1"/>
  <c r="C66" i="31"/>
  <c r="AE33" i="33" s="1"/>
  <c r="AJ33" s="1"/>
  <c r="AK33" s="1"/>
  <c r="C93" i="31"/>
  <c r="AE83" i="33" s="1"/>
  <c r="AJ83" s="1"/>
  <c r="AK83" s="1"/>
  <c r="C88" i="31"/>
  <c r="AE43" i="33" s="1"/>
  <c r="AJ43" s="1"/>
  <c r="AK43" s="1"/>
  <c r="AE31"/>
  <c r="AJ31" s="1"/>
  <c r="AK31" s="1"/>
  <c r="C68" i="31"/>
  <c r="AE23" i="33" s="1"/>
  <c r="AJ23" s="1"/>
  <c r="AK23" s="1"/>
  <c r="C67" i="31"/>
  <c r="AE22" i="33" s="1"/>
  <c r="AJ22" s="1"/>
  <c r="AK22" s="1"/>
  <c r="C60" i="31"/>
  <c r="AE28" i="33" s="1"/>
  <c r="AJ28" s="1"/>
  <c r="AK28" s="1"/>
  <c r="C58" i="31"/>
  <c r="AE25" i="33" s="1"/>
  <c r="AJ25" s="1"/>
  <c r="AK25" s="1"/>
  <c r="C64" i="31"/>
  <c r="AE36" i="33" s="1"/>
  <c r="AJ36" s="1"/>
  <c r="AK36" s="1"/>
  <c r="C63" i="31"/>
  <c r="C87"/>
  <c r="AE42" i="33" s="1"/>
  <c r="AJ42" s="1"/>
  <c r="AK42" s="1"/>
  <c r="C62" i="31"/>
  <c r="AE32" i="33" s="1"/>
  <c r="AJ32" s="1"/>
  <c r="AK32" s="1"/>
  <c r="AE102"/>
  <c r="AJ102" s="1"/>
  <c r="AK102" s="1"/>
  <c r="AE114"/>
  <c r="AJ114" s="1"/>
  <c r="AK114" s="1"/>
  <c r="C97" i="31"/>
  <c r="AE101" i="33" s="1"/>
  <c r="AJ101" s="1"/>
  <c r="AK101" s="1"/>
  <c r="C98" i="31"/>
  <c r="AE104" i="33" s="1"/>
  <c r="AJ104" s="1"/>
  <c r="AK104" s="1"/>
  <c r="AE34"/>
  <c r="AJ34" s="1"/>
  <c r="AK34" s="1"/>
  <c r="AE111"/>
  <c r="AJ111" s="1"/>
  <c r="AK111" s="1"/>
  <c r="AE115"/>
  <c r="AJ115" s="1"/>
  <c r="AK115" s="1"/>
  <c r="AE175"/>
  <c r="AJ175" s="1"/>
  <c r="AK175" s="1"/>
  <c r="AE89"/>
  <c r="AJ89" s="1"/>
  <c r="AK89" s="1"/>
  <c r="AE176"/>
  <c r="AJ176" s="1"/>
  <c r="AK176" s="1"/>
  <c r="AE55"/>
  <c r="AJ55" s="1"/>
  <c r="AK55" s="1"/>
  <c r="C26" i="31"/>
  <c r="C69"/>
  <c r="AE29" i="33" s="1"/>
  <c r="AJ29" s="1"/>
  <c r="AK29" s="1"/>
  <c r="C24" i="31"/>
  <c r="AE56" i="33"/>
  <c r="AJ56" s="1"/>
  <c r="AK56" s="1"/>
  <c r="C70" i="31"/>
  <c r="AE30" i="33" s="1"/>
  <c r="AJ30" s="1"/>
  <c r="AK30" s="1"/>
  <c r="C25" i="31"/>
  <c r="AE18" i="33"/>
  <c r="AJ18" s="1"/>
  <c r="AK18" s="1"/>
  <c r="AE174"/>
  <c r="AJ174" s="1"/>
  <c r="AK174" s="1"/>
  <c r="C41" i="31"/>
  <c r="AE19" i="33" s="1"/>
  <c r="AJ19" s="1"/>
  <c r="AK19" s="1"/>
  <c r="AE14"/>
  <c r="AJ14" s="1"/>
  <c r="AK14" s="1"/>
  <c r="C18" i="31"/>
  <c r="AE116" i="33" s="1"/>
  <c r="AJ116" s="1"/>
  <c r="AK116" s="1"/>
  <c r="AE62"/>
  <c r="AJ62" s="1"/>
  <c r="AK62" s="1"/>
  <c r="C14" i="31"/>
  <c r="AE79" i="33" s="1"/>
  <c r="AJ79" s="1"/>
  <c r="AK79" s="1"/>
  <c r="C51" i="31"/>
  <c r="C20"/>
  <c r="C89"/>
  <c r="AE81" i="33" s="1"/>
  <c r="AJ81" s="1"/>
  <c r="AK81" s="1"/>
  <c r="C37" i="31"/>
  <c r="AE84" i="33" s="1"/>
  <c r="AJ84" s="1"/>
  <c r="AK84" s="1"/>
  <c r="C55" i="31"/>
  <c r="AE110" i="33" s="1"/>
  <c r="AJ110" s="1"/>
  <c r="AK110" s="1"/>
  <c r="AE68"/>
  <c r="AJ68" s="1"/>
  <c r="AK68" s="1"/>
  <c r="C38" i="31"/>
  <c r="AE7" i="33" s="1"/>
  <c r="AJ7" s="1"/>
  <c r="AK7" s="1"/>
  <c r="C39" i="31"/>
  <c r="AE63" i="33" s="1"/>
  <c r="AJ63" s="1"/>
  <c r="AK63" s="1"/>
  <c r="C40" i="31"/>
  <c r="AE10" i="33" s="1"/>
  <c r="AJ10" s="1"/>
  <c r="AK10" s="1"/>
  <c r="AE67"/>
  <c r="AJ67" s="1"/>
  <c r="AK67" s="1"/>
  <c r="AE66"/>
  <c r="AJ66" s="1"/>
  <c r="AK66" s="1"/>
  <c r="AE85"/>
  <c r="AJ85" s="1"/>
  <c r="AK85" s="1"/>
  <c r="AE87"/>
  <c r="AJ87" s="1"/>
  <c r="AK87" s="1"/>
  <c r="C13" i="31"/>
  <c r="AE78" i="33" s="1"/>
  <c r="AJ78" s="1"/>
  <c r="AK78" s="1"/>
  <c r="AJ166"/>
  <c r="AK166" s="1"/>
  <c r="AJ155"/>
  <c r="AK155" s="1"/>
  <c r="AJ157"/>
  <c r="AK157" s="1"/>
  <c r="AJ152"/>
  <c r="AK152" s="1"/>
  <c r="AJ171"/>
  <c r="AK171" s="1"/>
  <c r="AJ161"/>
  <c r="AK161" s="1"/>
  <c r="AJ148"/>
  <c r="AK148" s="1"/>
  <c r="AJ170"/>
  <c r="AK170" s="1"/>
  <c r="AJ163"/>
  <c r="AK163" s="1"/>
  <c r="AJ165"/>
  <c r="AK165" s="1"/>
  <c r="AJ147"/>
  <c r="AK147" s="1"/>
  <c r="AJ120"/>
  <c r="AK120" s="1"/>
  <c r="AJ159"/>
  <c r="AK159" s="1"/>
  <c r="AJ71"/>
  <c r="AK71" s="1"/>
  <c r="AJ74"/>
  <c r="AK74" s="1"/>
  <c r="AJ73"/>
  <c r="AK73" s="1"/>
  <c r="AJ72"/>
  <c r="AK72" s="1"/>
  <c r="AJ53"/>
  <c r="AK53" s="1"/>
  <c r="AJ88"/>
  <c r="AK88" s="1"/>
  <c r="AE65"/>
  <c r="AJ93" l="1"/>
  <c r="AK93" s="1"/>
  <c r="AE35"/>
  <c r="AJ35" s="1"/>
  <c r="AK35" s="1"/>
  <c r="AE80"/>
  <c r="AJ80" s="1"/>
  <c r="AK80" s="1"/>
  <c r="AE177"/>
  <c r="AJ177" s="1"/>
  <c r="AK177" s="1"/>
  <c r="AE57"/>
  <c r="AJ57" s="1"/>
  <c r="AK57" s="1"/>
  <c r="AE58"/>
  <c r="AJ58" s="1"/>
  <c r="AK58" s="1"/>
  <c r="AE50"/>
  <c r="AJ50" s="1"/>
  <c r="AK50" s="1"/>
  <c r="AE59"/>
  <c r="AJ59" s="1"/>
  <c r="AK59" s="1"/>
  <c r="AE64"/>
  <c r="AJ64" s="1"/>
  <c r="AK64" s="1"/>
  <c r="AE6"/>
  <c r="AJ6" s="1"/>
  <c r="AK6" s="1"/>
  <c r="AE21"/>
  <c r="AJ21" s="1"/>
  <c r="AK21" s="1"/>
  <c r="AE8"/>
  <c r="AJ8" s="1"/>
  <c r="AK8" s="1"/>
  <c r="AJ65"/>
  <c r="AK65" s="1"/>
</calcChain>
</file>

<file path=xl/comments1.xml><?xml version="1.0" encoding="utf-8"?>
<comments xmlns="http://schemas.openxmlformats.org/spreadsheetml/2006/main">
  <authors>
    <author>Автор</author>
  </authors>
  <commentList>
    <comment ref="G9" authorId="0">
      <text>
        <r>
          <rPr>
            <b/>
            <sz val="9"/>
            <color indexed="81"/>
            <rFont val="Tahoma"/>
            <family val="2"/>
            <charset val="204"/>
          </rPr>
          <t>Панюшкин А.А.:</t>
        </r>
        <r>
          <rPr>
            <sz val="9"/>
            <color indexed="81"/>
            <rFont val="Tahoma"/>
            <family val="2"/>
            <charset val="204"/>
          </rPr>
          <t xml:space="preserve">
При появлении ного ноименования товара, добавляется автомотически.</t>
        </r>
      </text>
    </comment>
  </commentList>
</comments>
</file>

<file path=xl/comments2.xml><?xml version="1.0" encoding="utf-8"?>
<comments xmlns="http://schemas.openxmlformats.org/spreadsheetml/2006/main">
  <authors>
    <author>Панюшкин Александр Алексеевич</author>
  </authors>
  <commentList>
    <comment ref="AI2" authorId="0">
      <text>
        <r>
          <rPr>
            <b/>
            <sz val="9"/>
            <color indexed="81"/>
            <rFont val="Tahoma"/>
            <charset val="1"/>
          </rPr>
          <t>Панюшкин Александр Алексеевич:</t>
        </r>
        <r>
          <rPr>
            <sz val="9"/>
            <color indexed="81"/>
            <rFont val="Tahoma"/>
            <charset val="1"/>
          </rPr>
          <t xml:space="preserve">
Добавить дополнительный номер товара в столбец "P" или "Q"</t>
        </r>
      </text>
    </comment>
    <comment ref="AJ2" authorId="0">
      <text>
        <r>
          <rPr>
            <b/>
            <sz val="9"/>
            <color indexed="81"/>
            <rFont val="Tahoma"/>
            <charset val="1"/>
          </rPr>
          <t>Панюшкин Александр Алексеевич:</t>
        </r>
        <r>
          <rPr>
            <sz val="9"/>
            <color indexed="81"/>
            <rFont val="Tahoma"/>
            <charset val="1"/>
          </rPr>
          <t xml:space="preserve">
Добавить дополнительный номер товара в столбец "P" или "Q"</t>
        </r>
      </text>
    </comment>
    <comment ref="AK2" authorId="0">
      <text>
        <r>
          <rPr>
            <b/>
            <sz val="9"/>
            <color indexed="81"/>
            <rFont val="Tahoma"/>
            <charset val="1"/>
          </rPr>
          <t>Панюшкин Александр Алексеевич:</t>
        </r>
        <r>
          <rPr>
            <sz val="9"/>
            <color indexed="81"/>
            <rFont val="Tahoma"/>
            <charset val="1"/>
          </rPr>
          <t xml:space="preserve">
Добавить дополнительный номер товара в столбец "P" или "Q"</t>
        </r>
      </text>
    </comment>
  </commentList>
</comments>
</file>

<file path=xl/sharedStrings.xml><?xml version="1.0" encoding="utf-8"?>
<sst xmlns="http://schemas.openxmlformats.org/spreadsheetml/2006/main" count="3060" uniqueCount="1467">
  <si>
    <t>Код</t>
  </si>
  <si>
    <t>Блюдо</t>
  </si>
  <si>
    <t>Воппер Барбекю</t>
  </si>
  <si>
    <t>Миринда Оранж XXL</t>
  </si>
  <si>
    <t>Пепси Кола XXL</t>
  </si>
  <si>
    <t>Пепси Лайт XXL</t>
  </si>
  <si>
    <t>Севен Ап XXL</t>
  </si>
  <si>
    <t>Цезарь рэп</t>
  </si>
  <si>
    <t>Кофе глясе</t>
  </si>
  <si>
    <t>Биг Кинг экстра</t>
  </si>
  <si>
    <t>Биг Кинг</t>
  </si>
  <si>
    <t>Биг Кинг XXL</t>
  </si>
  <si>
    <t>Воппер</t>
  </si>
  <si>
    <t>Воппер мини</t>
  </si>
  <si>
    <t>Воппер мини с сыром</t>
  </si>
  <si>
    <t>Воппер с сыром</t>
  </si>
  <si>
    <t>Гамбургер</t>
  </si>
  <si>
    <t>Двойной Воппер</t>
  </si>
  <si>
    <t>Двойной Воппер с сыром</t>
  </si>
  <si>
    <t>Двойной Чизбургер</t>
  </si>
  <si>
    <t>Двойной Чизбургер XXL</t>
  </si>
  <si>
    <t>Криспи Чикен</t>
  </si>
  <si>
    <t>Криспи Чикен с сыром</t>
  </si>
  <si>
    <t>Лонг Чикен</t>
  </si>
  <si>
    <t>Лонг Чикен с сыром</t>
  </si>
  <si>
    <t>Наггетс бургер</t>
  </si>
  <si>
    <t>Тендеркрисп</t>
  </si>
  <si>
    <t>Тройной Воппер</t>
  </si>
  <si>
    <t>Тройной Воппер с сыром</t>
  </si>
  <si>
    <t>Фиш Кинг</t>
  </si>
  <si>
    <t>Фиш Кинг с сыром</t>
  </si>
  <si>
    <t>Чизбургер</t>
  </si>
  <si>
    <t>Барбекю Биф Рэп</t>
  </si>
  <si>
    <t>Стейкхаус</t>
  </si>
  <si>
    <t>Капучино станд с сиропом</t>
  </si>
  <si>
    <t>Латте станд с сиропом</t>
  </si>
  <si>
    <t>Чай зеленый мал</t>
  </si>
  <si>
    <t>Чай зеленый станд</t>
  </si>
  <si>
    <t>Чикенбургер</t>
  </si>
  <si>
    <t>Карт. Деревен. дет</t>
  </si>
  <si>
    <t>Куриньо</t>
  </si>
  <si>
    <t>Гол-бургер</t>
  </si>
  <si>
    <t>Ванильный Шейк мал</t>
  </si>
  <si>
    <t>Ванильный Шейк станд</t>
  </si>
  <si>
    <t>Ванильный Шейк бол</t>
  </si>
  <si>
    <t>Клубничный Шейк мал</t>
  </si>
  <si>
    <t>Клубничный Шейк станд</t>
  </si>
  <si>
    <t>Клубничный Шейк бол</t>
  </si>
  <si>
    <t>Шоколадный Шейк мал</t>
  </si>
  <si>
    <t>Шоколадный Шейк станд</t>
  </si>
  <si>
    <t>Шоколадный Шейк бол</t>
  </si>
  <si>
    <t>Чай мал</t>
  </si>
  <si>
    <t>Чай станд</t>
  </si>
  <si>
    <t>Кофе мал</t>
  </si>
  <si>
    <t>Кофе станд</t>
  </si>
  <si>
    <t>Каппучино мал</t>
  </si>
  <si>
    <t>Каппучино станд</t>
  </si>
  <si>
    <t>Латте Макиато мал</t>
  </si>
  <si>
    <t>Латте Макиато станд</t>
  </si>
  <si>
    <t>Латте мал</t>
  </si>
  <si>
    <t>Латте станд</t>
  </si>
  <si>
    <t>Пиво Старый мельник</t>
  </si>
  <si>
    <t>Пиво Эфес Пилснер</t>
  </si>
  <si>
    <t>Севен Ап бол</t>
  </si>
  <si>
    <t>Севен Ап дет</t>
  </si>
  <si>
    <t>Энергет.нап. Адреналин Раш</t>
  </si>
  <si>
    <t>Севен Ап станд</t>
  </si>
  <si>
    <t>Липтон Лимон</t>
  </si>
  <si>
    <t>Пепси Кола дет</t>
  </si>
  <si>
    <t>Севен Ап мал</t>
  </si>
  <si>
    <t>Пепси Кола станд</t>
  </si>
  <si>
    <t>Пепси Лайт станд</t>
  </si>
  <si>
    <t>Миринда Оранж станд</t>
  </si>
  <si>
    <t>Миринда Оранж мал</t>
  </si>
  <si>
    <t>Пепси Лайт мал</t>
  </si>
  <si>
    <t>Миринда Оранж дет</t>
  </si>
  <si>
    <t>Липтон Грин</t>
  </si>
  <si>
    <t>Миринда Оранж бол</t>
  </si>
  <si>
    <t>Пепси Лайт бол</t>
  </si>
  <si>
    <t>Пепси Кола бол</t>
  </si>
  <si>
    <t>Пепси Лайт дет</t>
  </si>
  <si>
    <t>Пепси Кола мал</t>
  </si>
  <si>
    <t>Аква Минерале 0,6л б/г</t>
  </si>
  <si>
    <t>Аква Минерале 0,6л с/г</t>
  </si>
  <si>
    <t>Сок "Я" Апельсиновый</t>
  </si>
  <si>
    <t>Сок "Я" Яблочный</t>
  </si>
  <si>
    <t>Кинг Наггетс Детский</t>
  </si>
  <si>
    <t>Кинг Наггетс Малый</t>
  </si>
  <si>
    <t>Кинг Наггетс Стандартный</t>
  </si>
  <si>
    <t>Кинг Фри дет</t>
  </si>
  <si>
    <t>Кинг Фри мал</t>
  </si>
  <si>
    <t>Кинг Фри станд</t>
  </si>
  <si>
    <t>Кинг Фри бол</t>
  </si>
  <si>
    <t>Луковые колечки малые</t>
  </si>
  <si>
    <t>Крылышки Кинг (3)</t>
  </si>
  <si>
    <t>Крылышки Кинг (5)</t>
  </si>
  <si>
    <t>Крылышки Кинг (8)</t>
  </si>
  <si>
    <t>Луковые колечки станд</t>
  </si>
  <si>
    <t>Луковые колечки детск</t>
  </si>
  <si>
    <t>Карт. Деревен. мал</t>
  </si>
  <si>
    <t>Карт. Деревен. станд</t>
  </si>
  <si>
    <t>Кинг Наггетс 12 шт.</t>
  </si>
  <si>
    <t>Луковые колечки 12 шт.</t>
  </si>
  <si>
    <t>Кинг Фри 220 гр.</t>
  </si>
  <si>
    <t>Кинг Баскет - Кинг Фри</t>
  </si>
  <si>
    <t>Крылышки Кинг (12)</t>
  </si>
  <si>
    <t>Кинг Баскет - Наггетсы XXL</t>
  </si>
  <si>
    <t>Кинг Баскет - Крылышки XXL</t>
  </si>
  <si>
    <t>Мал Сырные медальоны Камамбер</t>
  </si>
  <si>
    <t>Станд Сырные медальоны Камамбер</t>
  </si>
  <si>
    <t>Крылышки Кинг (3) промо 49</t>
  </si>
  <si>
    <t>Кинг салат</t>
  </si>
  <si>
    <t>Салат-микс</t>
  </si>
  <si>
    <t>Салат Цезарь</t>
  </si>
  <si>
    <t>Салат-микс промо 49</t>
  </si>
  <si>
    <t>Набор наклеек</t>
  </si>
  <si>
    <t>Тканевая маска на глаза</t>
  </si>
  <si>
    <t>Каталог</t>
  </si>
  <si>
    <t>Минифигурки</t>
  </si>
  <si>
    <t>Рожок</t>
  </si>
  <si>
    <t>Сандэй Ванильный</t>
  </si>
  <si>
    <t>Сандэй Клубничный</t>
  </si>
  <si>
    <t>Сандэй Шоколадный</t>
  </si>
  <si>
    <t>Сандэй Карамельный</t>
  </si>
  <si>
    <t>Горячий Брауни</t>
  </si>
  <si>
    <t>Горячий Блонди с мороженым</t>
  </si>
  <si>
    <t>Горячий Блонди</t>
  </si>
  <si>
    <t>Маффин Черничный</t>
  </si>
  <si>
    <t>Маффин Шоколадный</t>
  </si>
  <si>
    <t>Горячий Брауни с мороженым</t>
  </si>
  <si>
    <t>Айс Твист Шоколадная крошка</t>
  </si>
  <si>
    <t>Айс Твист Клубничный Кранч</t>
  </si>
  <si>
    <t>Оладьи  мал. с медом</t>
  </si>
  <si>
    <t>Оладьи мал. с клуб. джем</t>
  </si>
  <si>
    <t>Оладьи станд. с клуб. джем</t>
  </si>
  <si>
    <t>Оладьи станд. с медом</t>
  </si>
  <si>
    <t>Мед</t>
  </si>
  <si>
    <t>Клубничный джем</t>
  </si>
  <si>
    <t>Клубничный Чизкейк</t>
  </si>
  <si>
    <t>Сырники мал</t>
  </si>
  <si>
    <t>Смузи Клубника-Банан мал</t>
  </si>
  <si>
    <t>Смузи Клубника-Банан станд</t>
  </si>
  <si>
    <t>Смузи Клубника-Банан бол</t>
  </si>
  <si>
    <t>Фраппе Шоколадный бол</t>
  </si>
  <si>
    <t>Смузи Манго станд</t>
  </si>
  <si>
    <t>Смузи Манго бол</t>
  </si>
  <si>
    <t>Смузи Манго мал</t>
  </si>
  <si>
    <t>Фраппе Шоколадный станд</t>
  </si>
  <si>
    <t>Фраппе Карамельный бол</t>
  </si>
  <si>
    <t>Фраппе Карамельный мал</t>
  </si>
  <si>
    <t>Фраппе Карамельный станд</t>
  </si>
  <si>
    <t>Горячий Брауни с мор. промо 49</t>
  </si>
  <si>
    <t>Айс Твист Клубн. Кранч промо 49</t>
  </si>
  <si>
    <t>Айс Твист Шокол. крошка промо 49</t>
  </si>
  <si>
    <t>Мороженое с бельг вафлей</t>
  </si>
  <si>
    <t>Гриль чикен барбекю</t>
  </si>
  <si>
    <t>Пакет</t>
  </si>
  <si>
    <t>Игрушка</t>
  </si>
  <si>
    <t>Барбекю Чикен Рэп</t>
  </si>
  <si>
    <t>Воппер по-французски</t>
  </si>
  <si>
    <t>Сэндвич фреш</t>
  </si>
  <si>
    <t>Тортилья с ветчиной и сыром</t>
  </si>
  <si>
    <t>Влажная салфетка</t>
  </si>
  <si>
    <t>Фокачча</t>
  </si>
  <si>
    <t>Чек. Горячий Брауни промо 59</t>
  </si>
  <si>
    <t>Швейц. сыр бол.</t>
  </si>
  <si>
    <t>Швейц. сыр станд</t>
  </si>
  <si>
    <t>Швейц. сыр мал</t>
  </si>
  <si>
    <t>Стейкхаус итальяно</t>
  </si>
  <si>
    <t>Мороженое с бельг вафлей промо 49</t>
  </si>
  <si>
    <t>Кинг Наггетс 4 шт промо 49</t>
  </si>
  <si>
    <t>Кинг Наггетс Промо</t>
  </si>
  <si>
    <t>Постный бургер</t>
  </si>
  <si>
    <t>Постный ролл</t>
  </si>
  <si>
    <t>Фиш Кинг постный</t>
  </si>
  <si>
    <t>Фиш ролл</t>
  </si>
  <si>
    <t>Футбольный стакан</t>
  </si>
  <si>
    <t>Соус Сырный</t>
  </si>
  <si>
    <t>Кетчуп</t>
  </si>
  <si>
    <t>Соус Кисло-сладкий</t>
  </si>
  <si>
    <t>Соус Барбекю</t>
  </si>
  <si>
    <t>Соус Карри</t>
  </si>
  <si>
    <t>Соус Бальзамик Бол</t>
  </si>
  <si>
    <t>Соус Йогуртовый Бол</t>
  </si>
  <si>
    <t>Соус Йогурт Мал</t>
  </si>
  <si>
    <t>Майонез</t>
  </si>
  <si>
    <t>Сметана</t>
  </si>
  <si>
    <t>Соус Цезарь</t>
  </si>
  <si>
    <t>Соус Брусничный</t>
  </si>
  <si>
    <t>Топинг Клубничный</t>
  </si>
  <si>
    <t>Топинг Шоколадный</t>
  </si>
  <si>
    <t>Топинг Карамельный</t>
  </si>
  <si>
    <t>Экстра бекон (4 куска)</t>
  </si>
  <si>
    <t>Экстра двойной сыр</t>
  </si>
  <si>
    <t>Экстра сыр</t>
  </si>
  <si>
    <t>Экстра халопеньос (4)</t>
  </si>
  <si>
    <t>Экстра хруст. лук 28</t>
  </si>
  <si>
    <t>Экстра Ветчина</t>
  </si>
  <si>
    <t>Экстра Пармезан 10</t>
  </si>
  <si>
    <t>Экстра Двойной Пармезан 14</t>
  </si>
  <si>
    <t>Экстра Котлета Бургер</t>
  </si>
  <si>
    <t>Экстра Котлета Воппер</t>
  </si>
  <si>
    <t>Пепси Кола безлимит</t>
  </si>
  <si>
    <t>Пепси Кола безлимит бол</t>
  </si>
  <si>
    <t>Карнавальная маска</t>
  </si>
  <si>
    <t>Фиш салат</t>
  </si>
  <si>
    <t>Цезарь Фри станд</t>
  </si>
  <si>
    <t>Хот-Мороzz бургер</t>
  </si>
  <si>
    <t>СнеКурочка с пармезаном</t>
  </si>
  <si>
    <t>Бол Сырные медальоны Камамбер</t>
  </si>
  <si>
    <t>Фраппе Шоколадный мал</t>
  </si>
  <si>
    <t>Мороженое Твикс</t>
  </si>
  <si>
    <t>Мороженое Марс</t>
  </si>
  <si>
    <t>Цезарь Фри мал</t>
  </si>
  <si>
    <t>Сырные палочки мал</t>
  </si>
  <si>
    <t>Сырные палочки станд</t>
  </si>
  <si>
    <t>Сырные палочки бол</t>
  </si>
  <si>
    <t>WOT бонус-карточка</t>
  </si>
  <si>
    <t>Карт. Деревен. - ПРОМО</t>
  </si>
  <si>
    <t>Смузи Манго Промо</t>
  </si>
  <si>
    <t>Фраппе Карамельный Промо</t>
  </si>
  <si>
    <t>Смузи Клубника-Банан Промо</t>
  </si>
  <si>
    <t>Efes флешка</t>
  </si>
  <si>
    <t>Терияки Биф Ролл</t>
  </si>
  <si>
    <t>Терияки Фиш Ролл</t>
  </si>
  <si>
    <t>Постный   ролл</t>
  </si>
  <si>
    <t>Постный   бургер</t>
  </si>
  <si>
    <t>Без Льда</t>
  </si>
  <si>
    <t>Без соуса Барбекю 28</t>
  </si>
  <si>
    <t>Соус Барбекю 28</t>
  </si>
  <si>
    <t>Ветчина 2</t>
  </si>
  <si>
    <t>Без ветчины 2</t>
  </si>
  <si>
    <t>Салат 11</t>
  </si>
  <si>
    <t>Без салата 11</t>
  </si>
  <si>
    <t>Салат 14</t>
  </si>
  <si>
    <t>Без Салата 14</t>
  </si>
  <si>
    <t>Салат 21</t>
  </si>
  <si>
    <t>Без Салата 21</t>
  </si>
  <si>
    <t>Маринов огур 4</t>
  </si>
  <si>
    <t>Без марин огур 4</t>
  </si>
  <si>
    <t>Без марин огурц 2</t>
  </si>
  <si>
    <t>Маринов огурц 2</t>
  </si>
  <si>
    <t>Сыр 1</t>
  </si>
  <si>
    <t>Без сыра 1</t>
  </si>
  <si>
    <t>Без сыра 2</t>
  </si>
  <si>
    <t>Сыр 2</t>
  </si>
  <si>
    <t>Кетчуп 7</t>
  </si>
  <si>
    <t>Без кетчупа 7</t>
  </si>
  <si>
    <t>Кетчуп 9</t>
  </si>
  <si>
    <t>Без кетчупа 9</t>
  </si>
  <si>
    <t>Кетчуп 14</t>
  </si>
  <si>
    <t>Без кетчупа 14</t>
  </si>
  <si>
    <t>Кетчуп 15</t>
  </si>
  <si>
    <t>Без кетчупа 15</t>
  </si>
  <si>
    <t>Лук 7</t>
  </si>
  <si>
    <t>Без лука 7</t>
  </si>
  <si>
    <t>Лук 14</t>
  </si>
  <si>
    <t>Без лука 14</t>
  </si>
  <si>
    <t>Майонез 11</t>
  </si>
  <si>
    <t>Без майонеза 11</t>
  </si>
  <si>
    <t>Майонез 21</t>
  </si>
  <si>
    <t>Без майонеза 21</t>
  </si>
  <si>
    <t>Майонез 22</t>
  </si>
  <si>
    <t>Без майонеза 22</t>
  </si>
  <si>
    <t>Без майонеза 28</t>
  </si>
  <si>
    <t>Майонез 28</t>
  </si>
  <si>
    <t>Помидор 1</t>
  </si>
  <si>
    <t>Без помидора 1</t>
  </si>
  <si>
    <t>Помидор 2</t>
  </si>
  <si>
    <t>Без помидора 2</t>
  </si>
  <si>
    <t>Горчица 3</t>
  </si>
  <si>
    <t>Без горчицы 3</t>
  </si>
  <si>
    <t>Горчица 5</t>
  </si>
  <si>
    <t>Без горчицы 5</t>
  </si>
  <si>
    <t>Йогуртовый соус 9</t>
  </si>
  <si>
    <t>Без йогуртового соуса 9</t>
  </si>
  <si>
    <t>Кинг Соус 21</t>
  </si>
  <si>
    <t>Без Кинг Соуса 21</t>
  </si>
  <si>
    <t>Бекон 4</t>
  </si>
  <si>
    <t>Без бекона 4</t>
  </si>
  <si>
    <t>Соус Барбекю 14</t>
  </si>
  <si>
    <t>Без соуса Барбекю 14</t>
  </si>
  <si>
    <t>Сыр 3</t>
  </si>
  <si>
    <t>Без сыра 3</t>
  </si>
  <si>
    <t>Лук 4</t>
  </si>
  <si>
    <t>Марин. огурец 2</t>
  </si>
  <si>
    <t>Без соуса Барбекю 21</t>
  </si>
  <si>
    <t>Соус Барбекю 21</t>
  </si>
  <si>
    <t>Соус Бальзамик бол</t>
  </si>
  <si>
    <t>Соус Йогурт бол</t>
  </si>
  <si>
    <t>Св.Огурец 3</t>
  </si>
  <si>
    <t>Соус Пряные травы мал</t>
  </si>
  <si>
    <t>Соус Йогуртовый мал</t>
  </si>
  <si>
    <t>Халопеньо 5</t>
  </si>
  <si>
    <t>Без Халопеньо 5</t>
  </si>
  <si>
    <t>Со льдом</t>
  </si>
  <si>
    <t>Салат 7</t>
  </si>
  <si>
    <t>Кинг Соус 28</t>
  </si>
  <si>
    <t>Без Кинг Соуса 28</t>
  </si>
  <si>
    <t>Без Майонеза 14</t>
  </si>
  <si>
    <t>Майонез 14</t>
  </si>
  <si>
    <t>Без Хрустящего Лука 28</t>
  </si>
  <si>
    <t>Хрустящий Лук 28</t>
  </si>
  <si>
    <t>С солью</t>
  </si>
  <si>
    <t>Без соли</t>
  </si>
  <si>
    <t>Соус медово-горчичный 21</t>
  </si>
  <si>
    <t>Без соуса медово-горчичного 21</t>
  </si>
  <si>
    <t>крылышки кинг</t>
  </si>
  <si>
    <t>луковые кольца</t>
  </si>
  <si>
    <t>Котлета воппер 5"</t>
  </si>
  <si>
    <t>Котлета бургер 4"</t>
  </si>
  <si>
    <t>котлета рыбная</t>
  </si>
  <si>
    <t>Котлета кур. гамбургер 82гр</t>
  </si>
  <si>
    <t>нагетс кинг</t>
  </si>
  <si>
    <t>Котлета лонг(кур. 92гр )</t>
  </si>
  <si>
    <t>Котлета тендер( кур с хрус. корочк)</t>
  </si>
  <si>
    <t>котлета куриная гриль</t>
  </si>
  <si>
    <t>Св.Огурец 2</t>
  </si>
  <si>
    <t>Без кетчупа 11</t>
  </si>
  <si>
    <t>Кетчуп 11</t>
  </si>
  <si>
    <t>Соус цезарь 14</t>
  </si>
  <si>
    <t>Без соуса цезарь 14</t>
  </si>
  <si>
    <t>Без Хрустящего Лука 14</t>
  </si>
  <si>
    <t>Хрустящий Лук 14</t>
  </si>
  <si>
    <t>Без Сыр Грана Падано 10</t>
  </si>
  <si>
    <t>Сыр Грана Падано 10</t>
  </si>
  <si>
    <t>Котлета куриная гриль 0,5</t>
  </si>
  <si>
    <t>Экстра Мороженое для кофе глясе</t>
  </si>
  <si>
    <t>Без Сыра Грана Падано 14</t>
  </si>
  <si>
    <t>Сыр Грана Падано 14</t>
  </si>
  <si>
    <t>Соус Цезарь бол</t>
  </si>
  <si>
    <t>Без Салата 28</t>
  </si>
  <si>
    <t>Салат 28</t>
  </si>
  <si>
    <t>Сырные медальоны</t>
  </si>
  <si>
    <t>Йогуртовый соус 20</t>
  </si>
  <si>
    <t>Без йогуртового соуса 20</t>
  </si>
  <si>
    <t>Сироп ванильный</t>
  </si>
  <si>
    <t>Сироп карамельный</t>
  </si>
  <si>
    <t>Сироп миндальный</t>
  </si>
  <si>
    <t>Экстра Сироп карамельный станд</t>
  </si>
  <si>
    <t>Экстра Сироп миндальный мал</t>
  </si>
  <si>
    <t>Экстра Сироп ванильный мал</t>
  </si>
  <si>
    <t>Экстра Сироп карамельный мал</t>
  </si>
  <si>
    <t>Экстра Сироп миндальный станд</t>
  </si>
  <si>
    <t>Экстра Сироп ванильный станд</t>
  </si>
  <si>
    <t>Без соуса цезарь 28</t>
  </si>
  <si>
    <t>Соус цезарь 28</t>
  </si>
  <si>
    <t>Соус Хабанеро 14</t>
  </si>
  <si>
    <t>Без соуса Хабанеро 14</t>
  </si>
  <si>
    <t>Без соуса сырного хайнц 21</t>
  </si>
  <si>
    <t>Соус сырный хайнц 21</t>
  </si>
  <si>
    <t>Швейцарский сыр треугольники</t>
  </si>
  <si>
    <t>Котлета постная круглая</t>
  </si>
  <si>
    <t>Без кетчупа 21</t>
  </si>
  <si>
    <t>Кетчуп 21</t>
  </si>
  <si>
    <t>Морковь 12</t>
  </si>
  <si>
    <t>Салат 22</t>
  </si>
  <si>
    <t>Без Хрустящего Лука 10</t>
  </si>
  <si>
    <t>Хрустящий Лук 10</t>
  </si>
  <si>
    <t>Котлета овощная лонг</t>
  </si>
  <si>
    <t>Морковь 14</t>
  </si>
  <si>
    <t>Без соуса цезарь 21</t>
  </si>
  <si>
    <t>Соус цезарь 21</t>
  </si>
  <si>
    <t>Соус Терияки 21</t>
  </si>
  <si>
    <t>Экстра Топинг Карамельный</t>
  </si>
  <si>
    <t>Экстра Топинг Клубничный</t>
  </si>
  <si>
    <t>Экстра Топинг Шоколадный</t>
  </si>
  <si>
    <t>Фраппе Капучино станд</t>
  </si>
  <si>
    <t>Фраппе Капучино мал</t>
  </si>
  <si>
    <t>Фраппе Капучино бол</t>
  </si>
  <si>
    <t>Лимонад станд</t>
  </si>
  <si>
    <t>Лимонад мал</t>
  </si>
  <si>
    <t>Лимонад бол</t>
  </si>
  <si>
    <t>Воппер мини промо</t>
  </si>
  <si>
    <t>Пиво 1л бут</t>
  </si>
  <si>
    <t>Тендеркрисп с сыром</t>
  </si>
  <si>
    <t>Эн. нап. Адреналин Раш промо 49</t>
  </si>
  <si>
    <t>Севен Ап в бутылке 0,6</t>
  </si>
  <si>
    <t>Миринда в бутылке 0,6</t>
  </si>
  <si>
    <t>Пепси Кола в бутылке 0,6</t>
  </si>
  <si>
    <t>Пепси Лайт в бутылке 0,6</t>
  </si>
  <si>
    <t>Салат Цезарь (без черри)</t>
  </si>
  <si>
    <t>Детское печенье "Хайнц"</t>
  </si>
  <si>
    <t>Пюре "Хайнц" Наливное яблочко</t>
  </si>
  <si>
    <t>Кашка "Хайнц" Лакомая Гречневая грушка</t>
  </si>
  <si>
    <t>Пюре "Хайнц" Фруктовый салатик</t>
  </si>
  <si>
    <t>Сок "Хайнц" Яблочный"</t>
  </si>
  <si>
    <t>Шайба Бургер Кинг</t>
  </si>
  <si>
    <t>Гриль чикен лайт</t>
  </si>
  <si>
    <t>Tic-Tac драже</t>
  </si>
  <si>
    <t>Соус Пряные травы Мал</t>
  </si>
  <si>
    <t>Соус Биг Кинг 11</t>
  </si>
  <si>
    <t>Салат 6</t>
  </si>
  <si>
    <t>Марин. огурец 1</t>
  </si>
  <si>
    <t>Майонез 7</t>
  </si>
  <si>
    <t>Кетчуп 4</t>
  </si>
  <si>
    <t>Соус Биг Кинг 14</t>
  </si>
  <si>
    <t>Без Св.Огурца 3</t>
  </si>
  <si>
    <t>Без клубничного джема</t>
  </si>
  <si>
    <t>Без Св.Огурца 2</t>
  </si>
  <si>
    <t>Без моркови 12</t>
  </si>
  <si>
    <t>Без Салата 22</t>
  </si>
  <si>
    <t>Котлета мини гриль чикен</t>
  </si>
  <si>
    <t>Без йогуртового соуса 22</t>
  </si>
  <si>
    <t>Йогуртовый соус 22</t>
  </si>
  <si>
    <t>Кинг Наггетс промо 49</t>
  </si>
  <si>
    <t>Воппер Фреш</t>
  </si>
  <si>
    <t/>
  </si>
  <si>
    <t>Модификатор</t>
  </si>
  <si>
    <t>Чикен Воппер Фреш</t>
  </si>
  <si>
    <t>Танкобургер стандартный</t>
  </si>
  <si>
    <t>Танкобургер двойной</t>
  </si>
  <si>
    <t>Блины со сгущенным молоком</t>
  </si>
  <si>
    <t>Блины со сметаной</t>
  </si>
  <si>
    <t>Сырники с брусничным соусом</t>
  </si>
  <si>
    <t>Сырники со сметаной</t>
  </si>
  <si>
    <t>Блины с брусничным соусом</t>
  </si>
  <si>
    <t>Сырники со снущеным молоком</t>
  </si>
  <si>
    <t>Клаб Сэндвич</t>
  </si>
  <si>
    <t>Снек бокс с кольцами</t>
  </si>
  <si>
    <t>Снек бокс с наггетсами</t>
  </si>
  <si>
    <t>Снек бокс с крыльями</t>
  </si>
  <si>
    <t>Пепси Кола безлимит бол (1л)</t>
  </si>
  <si>
    <t>Без Суоса Терияки 21</t>
  </si>
  <si>
    <t>Соус Сладкий Чили 28</t>
  </si>
  <si>
    <t>Картофель по- деревенски</t>
  </si>
  <si>
    <t>Лонг Биф</t>
  </si>
  <si>
    <t>ЧикенВ.</t>
  </si>
  <si>
    <t>СнеКурочка</t>
  </si>
  <si>
    <t>Воппер Морозыч</t>
  </si>
  <si>
    <t>Воппер Сугробыч</t>
  </si>
  <si>
    <t>Код номенклатуры</t>
  </si>
  <si>
    <t>Наименование продукта</t>
  </si>
  <si>
    <t>Кинг соус 40%</t>
  </si>
  <si>
    <t>Майонез 65%</t>
  </si>
  <si>
    <t>Перец пакетик 0,25 гр.</t>
  </si>
  <si>
    <t>Сахар порционный</t>
  </si>
  <si>
    <t>Горчица</t>
  </si>
  <si>
    <t>Кетчуп dip</t>
  </si>
  <si>
    <t>Кетчуп Хаинц</t>
  </si>
  <si>
    <t>Перец острый Халапеньо кг</t>
  </si>
  <si>
    <t>Морковь очищенная п/ф</t>
  </si>
  <si>
    <t>Сыр Чеддер</t>
  </si>
  <si>
    <t>Сухарики чесночные(БК)</t>
  </si>
  <si>
    <t>Крошка сухого печенья</t>
  </si>
  <si>
    <t>Сироп (БК) клубничный</t>
  </si>
  <si>
    <t>Сироп (БК) шоколадный</t>
  </si>
  <si>
    <t>Сироп (БК) ванильный</t>
  </si>
  <si>
    <t>Топпинг (БК) сливочная помадка</t>
  </si>
  <si>
    <t>Топпинг (БК) клубничный</t>
  </si>
  <si>
    <t>Топпинг (БК) шоколадный</t>
  </si>
  <si>
    <t>Джем в асс. dip(своя карта в модификаторах)</t>
  </si>
  <si>
    <t>Котлета рыбная (89 гр)</t>
  </si>
  <si>
    <t>Соль пакетик 1 гр.</t>
  </si>
  <si>
    <t>Майонез dip</t>
  </si>
  <si>
    <t>Соус кисло-сладкий dip</t>
  </si>
  <si>
    <t>Соус барбекю dip</t>
  </si>
  <si>
    <t>Соус карри dip</t>
  </si>
  <si>
    <t>Соус Цезарь (БК)</t>
  </si>
  <si>
    <t>Заправка йогурт 50 гр</t>
  </si>
  <si>
    <t>Заправка бальзамик 50 гр</t>
  </si>
  <si>
    <t>Заправка йогурт dip</t>
  </si>
  <si>
    <t>Заправка пряные травы dip</t>
  </si>
  <si>
    <t>Йогуртовый соус с перцем</t>
  </si>
  <si>
    <t>Сыр Грана Падано</t>
  </si>
  <si>
    <t>Брауни (БК)</t>
  </si>
  <si>
    <t>Блонди (БК)</t>
  </si>
  <si>
    <t>Салфетка бумажная</t>
  </si>
  <si>
    <t>Контейнер для салата бумажный</t>
  </si>
  <si>
    <t>Контейнер для салата маленький</t>
  </si>
  <si>
    <t>Крышка для контейнера для салата мал.</t>
  </si>
  <si>
    <t>Крышка для мороженного Айс Твист</t>
  </si>
  <si>
    <t>Баночка для мороженого</t>
  </si>
  <si>
    <t>Ложка для мороженного Айс Твист</t>
  </si>
  <si>
    <t>Смесь для мороженого</t>
  </si>
  <si>
    <t>Смесь для коктейля 3%</t>
  </si>
  <si>
    <t>Игрушка( много разных кодов)</t>
  </si>
  <si>
    <t>Булочка 7" (74 гр)</t>
  </si>
  <si>
    <t>Булочка 4" (54 гр)</t>
  </si>
  <si>
    <t>Булочка Воппер 5" (81 гр)</t>
  </si>
  <si>
    <t>Вафельный рожок (БК)</t>
  </si>
  <si>
    <t>Пакет для картофеля фри ХХL БОЛЬШАЯ</t>
  </si>
  <si>
    <t>Крышка для стакана 12 унций</t>
  </si>
  <si>
    <t>Крышка для стакана 16/22 унции</t>
  </si>
  <si>
    <t>Крышка для стакана 32 унции</t>
  </si>
  <si>
    <t>Стакан для фраппе 0,3</t>
  </si>
  <si>
    <t>Стакан для фраппе 0,4</t>
  </si>
  <si>
    <t>Стакан для фраппе 0,5</t>
  </si>
  <si>
    <t>Крышка для стакана фраппе</t>
  </si>
  <si>
    <t>Соломинка для фраппе</t>
  </si>
  <si>
    <t>Ведро 85 унций</t>
  </si>
  <si>
    <t>Разделитель для ведра 85 унций</t>
  </si>
  <si>
    <t>Стакан двухслойный 9 унций</t>
  </si>
  <si>
    <t>Стакан двухслойный 12 унций</t>
  </si>
  <si>
    <t>Крышка для двухсл. стакана 9 унций</t>
  </si>
  <si>
    <t>Крышка для двухсл. стакана 12 унций</t>
  </si>
  <si>
    <t>Стакан 12 унций</t>
  </si>
  <si>
    <t>Стакан 16 унций</t>
  </si>
  <si>
    <t>Стакан 22 унции</t>
  </si>
  <si>
    <t>Стакан 32 унции</t>
  </si>
  <si>
    <t>Стакан для мороженого TWIX/MARS</t>
  </si>
  <si>
    <t>Пакет для картофеля фри малый ДЕТСКИЙ</t>
  </si>
  <si>
    <t>Пакет для картофеля фри средний МАЛЕНЬКИЙ</t>
  </si>
  <si>
    <t>Пакет для картофеля фри большой СТАНДАРТНЫЙ</t>
  </si>
  <si>
    <t>Пакет бумаж. с бол. дном с ручками</t>
  </si>
  <si>
    <t>Пакет для детского меню</t>
  </si>
  <si>
    <t>Бумага оберточная Воппер</t>
  </si>
  <si>
    <t>Бумага оберточная ХХL</t>
  </si>
  <si>
    <t>Бумага оберточная Лонг Чикен парафин  410х305 – 6000 шт в уп</t>
  </si>
  <si>
    <t>Бумага оберточная Дв. Чизбургер парафин 270х340 – 3000 шт в</t>
  </si>
  <si>
    <t>Бумага оберточная гамбургер</t>
  </si>
  <si>
    <t>Бумага оберточная Воппер Джуниор</t>
  </si>
  <si>
    <t>Крышка для контейнера для бельгийской вафли</t>
  </si>
  <si>
    <t>Контейнер для бельгийской вафли</t>
  </si>
  <si>
    <t>Вафля Бельгийская</t>
  </si>
  <si>
    <t>Шоколадно-карамельный соус Mars</t>
  </si>
  <si>
    <t>Twix микс</t>
  </si>
  <si>
    <t>Mars микс</t>
  </si>
  <si>
    <t>Картофель фри с/м</t>
  </si>
  <si>
    <t>Картофель деревенский с/м</t>
  </si>
  <si>
    <t>Сырные кусочки камамбер с/м</t>
  </si>
  <si>
    <t>Котлеты из говядины WHOPPER</t>
  </si>
  <si>
    <t>Луковые кольца</t>
  </si>
  <si>
    <t>Помидоры св.</t>
  </si>
  <si>
    <t>Лук репчатый</t>
  </si>
  <si>
    <t>Огурцы свежие</t>
  </si>
  <si>
    <t>Помидоры Черри</t>
  </si>
  <si>
    <t>Адреналин 0,25</t>
  </si>
  <si>
    <t>Пиво Эфес пилснер</t>
  </si>
  <si>
    <t>Пиво Старый Мельник</t>
  </si>
  <si>
    <t>Бекон нарезка кг</t>
  </si>
  <si>
    <t>Сироп пепси-кола</t>
  </si>
  <si>
    <t>Сироп миринда</t>
  </si>
  <si>
    <t>Сироп 7АП</t>
  </si>
  <si>
    <t>Аква минерале б/г (кк Аква Минерале 0,6л б/г)</t>
  </si>
  <si>
    <t>Аква минерале газ(кк Аква Минерале 0,6л )</t>
  </si>
  <si>
    <t>Аква Минерале 2л б/газа</t>
  </si>
  <si>
    <t>Микс салатов</t>
  </si>
  <si>
    <t>Сироп пепси лайт</t>
  </si>
  <si>
    <t>Мешалка</t>
  </si>
  <si>
    <t>Маффин (БК) шоколадный</t>
  </si>
  <si>
    <t>Маффин (БК) черничный</t>
  </si>
  <si>
    <t>Салфетка влажная (Т)</t>
  </si>
  <si>
    <t>Фраппе порошок капучино</t>
  </si>
  <si>
    <t>Лимонад лимон 1 л</t>
  </si>
  <si>
    <t>Соус Терияки</t>
  </si>
  <si>
    <t>Сладкий чили соус</t>
  </si>
  <si>
    <t>Огурцы маринованные кг</t>
  </si>
  <si>
    <t>Молоко 3,2%</t>
  </si>
  <si>
    <t>Молоко 1,5%</t>
  </si>
  <si>
    <t>Соус Брусничный dip(своя карта в модификаторах)</t>
  </si>
  <si>
    <t>Сироп Амаретто для напитков</t>
  </si>
  <si>
    <t>Сироп карамель    для напитков</t>
  </si>
  <si>
    <t>Сироп Ваниль для напитков</t>
  </si>
  <si>
    <t>Крышка для контейнера бумажного</t>
  </si>
  <si>
    <t>Булочка с кукурузной крошкой 4,5" (71 гр)</t>
  </si>
  <si>
    <t>Котлета Тендер</t>
  </si>
  <si>
    <t>Картонная заготовка для упак.сэндв.</t>
  </si>
  <si>
    <t>Сырники (Т)</t>
  </si>
  <si>
    <t>Ветчина нарезка</t>
  </si>
  <si>
    <t>Крылышки Кинг (ТМ)</t>
  </si>
  <si>
    <t>Нагетс Кинг (ТМ)</t>
  </si>
  <si>
    <t>Котлеты из говядины HAMBURGER</t>
  </si>
  <si>
    <t>Котлета Криспи Чикен</t>
  </si>
  <si>
    <t>Котлета Лонг Чикен</t>
  </si>
  <si>
    <t>Котлета Гриль Чикен</t>
  </si>
  <si>
    <t>Салат Айсберг( идет в двух кейсах)</t>
  </si>
  <si>
    <t>Чай пакетированный Ахмад чёрный</t>
  </si>
  <si>
    <t>Чай пакетированный Ахмад зелёный</t>
  </si>
  <si>
    <t>Кофе в зернах</t>
  </si>
  <si>
    <t>Лук острый</t>
  </si>
  <si>
    <t>Вилка белая</t>
  </si>
  <si>
    <t>Нож белый</t>
  </si>
  <si>
    <t>Соломинка в обертке</t>
  </si>
  <si>
    <t>Ложка чайная</t>
  </si>
  <si>
    <t>Котлета Мини Гриль Чикен</t>
  </si>
  <si>
    <t>Стакан для пива 0,5</t>
  </si>
  <si>
    <t>вес</t>
  </si>
  <si>
    <t>Картонная упаковка для завтрака (Блины)</t>
  </si>
  <si>
    <t>Картонная упаковка для детского обеда (240 шт. в уп.)</t>
  </si>
  <si>
    <t>Картонные заготовки для завтраков, Сырники (500 шт. в уп.)</t>
  </si>
  <si>
    <t>Картонная упаковка для снэков\нагетсов, 240 шт. в уп.</t>
  </si>
  <si>
    <t>ТТК-Салаты</t>
  </si>
  <si>
    <t>ТТК-Соуса</t>
  </si>
  <si>
    <t>ТТК-Гарниры</t>
  </si>
  <si>
    <t>ТТК-Закуски</t>
  </si>
  <si>
    <t>ТТК-Напитки</t>
  </si>
  <si>
    <t>ТТК-Десерты</t>
  </si>
  <si>
    <t>ТТК-Сэндвичи</t>
  </si>
  <si>
    <t>Экстра котлета Мини Гриль Чикен</t>
  </si>
  <si>
    <t>Гамбургер родео</t>
  </si>
  <si>
    <t>Твистер Барбекю</t>
  </si>
  <si>
    <t>Твистер Цезарь</t>
  </si>
  <si>
    <t>Масло фритюрное &lt;Профилюкс&gt;</t>
  </si>
  <si>
    <t>Общее</t>
  </si>
  <si>
    <t>Мучные тортильи 6Д</t>
  </si>
  <si>
    <t>Мучная тортилья 9Д</t>
  </si>
  <si>
    <t>ТТК-Промо</t>
  </si>
  <si>
    <t>ТТК-Завтраки</t>
  </si>
  <si>
    <t>Соус Карри оригинальный "Хайнц"</t>
  </si>
  <si>
    <t>брутто</t>
  </si>
  <si>
    <t>Расход блюд</t>
  </si>
  <si>
    <t>Группа</t>
  </si>
  <si>
    <t>Колличество ошибок</t>
  </si>
  <si>
    <t>ТТК</t>
  </si>
  <si>
    <t>Все ТТК</t>
  </si>
  <si>
    <t>Нет в группе</t>
  </si>
  <si>
    <t>Нет вгруппе</t>
  </si>
  <si>
    <t>Сгущенное молоко</t>
  </si>
  <si>
    <t>Без соуса Сладкий Чили 28</t>
  </si>
  <si>
    <t>Без горчицы 7</t>
  </si>
  <si>
    <t>Горчица 7</t>
  </si>
  <si>
    <t>Соус Карри 21</t>
  </si>
  <si>
    <t>Без соуса Карри 21</t>
  </si>
  <si>
    <t>Соус Барбекю 7</t>
  </si>
  <si>
    <t>Бекон 2</t>
  </si>
  <si>
    <t>Продукт молочный сгущеный с сахором</t>
  </si>
  <si>
    <t>Блины к завтраку 100 шт в уп.</t>
  </si>
  <si>
    <t>Нет в ТТК</t>
  </si>
  <si>
    <t>сироп считает в модификаторах</t>
  </si>
  <si>
    <t>ТТК-Новинки</t>
  </si>
  <si>
    <t>Соль(20 кг в уп.)</t>
  </si>
  <si>
    <t>ТТК-Экстра</t>
  </si>
  <si>
    <t>Колличество ошибок группа</t>
  </si>
  <si>
    <t>Колличество ошибок ТТК Экстра</t>
  </si>
  <si>
    <t>Экстра</t>
  </si>
  <si>
    <t>Нет в ТТК-Экстра</t>
  </si>
  <si>
    <t>Крышка для стакана 1,0 литр</t>
  </si>
  <si>
    <t>Стакан 1,0 литр</t>
  </si>
  <si>
    <t>Расход</t>
  </si>
  <si>
    <t>Сырники с топпингом Марс</t>
  </si>
  <si>
    <t>Блины с топпингом Марс</t>
  </si>
  <si>
    <t>Топпинг Марс</t>
  </si>
  <si>
    <t>Лук 9</t>
  </si>
  <si>
    <t>Кинг Фрешер</t>
  </si>
  <si>
    <t>Нет В ТТК</t>
  </si>
  <si>
    <t>Нет в ТТК экстра модификаторов</t>
  </si>
  <si>
    <t>Нет в группе модификаторов</t>
  </si>
  <si>
    <t>Экстра топинг марс</t>
  </si>
  <si>
    <t>Овощная котлета 192-224 шт в уп</t>
  </si>
  <si>
    <t>Кетчуп хайнц Итальянский п/э 1,0 кг 8кг в уп</t>
  </si>
  <si>
    <t>Без соуса Сладкий Чили 18</t>
  </si>
  <si>
    <t>Соус Сладкий Чили 18</t>
  </si>
  <si>
    <t>Без соуса Сладкий Чили 21</t>
  </si>
  <si>
    <t>Соус Сладкий Чили 21</t>
  </si>
  <si>
    <t>Воппер Мультизлаки</t>
  </si>
  <si>
    <t>Фреш Биф Ролл</t>
  </si>
  <si>
    <t>Лайт Чикен Ролл</t>
  </si>
  <si>
    <t>Без йогуртового соуса 14</t>
  </si>
  <si>
    <t>Йогуртовый соус 14</t>
  </si>
  <si>
    <t>Без Кетчупа Итальянского 18</t>
  </si>
  <si>
    <t>Кетчуп Итальянский 18</t>
  </si>
  <si>
    <t>Кетчуп Итальянский 14</t>
  </si>
  <si>
    <t>Булочка "4" тройная 48 шт. в уп.</t>
  </si>
  <si>
    <t>Кинг Букет - Большой микс</t>
  </si>
  <si>
    <t>Кинг Букет - Снек-микс</t>
  </si>
  <si>
    <t>Игрушка Маша</t>
  </si>
  <si>
    <t>Без Кетчупа Итальянского 14</t>
  </si>
  <si>
    <t>Луковые колечки малые промо 49</t>
  </si>
  <si>
    <t>Сандей Карамельный промо 49</t>
  </si>
  <si>
    <t>Сандей Клубничный промо 49</t>
  </si>
  <si>
    <t>Сандей Шоколадный промо 49</t>
  </si>
  <si>
    <t>Блины с брусничным соусом промо 49</t>
  </si>
  <si>
    <t>Сандей Ванильный промо 49</t>
  </si>
  <si>
    <t>Кинг Букет - Снек-дуэт</t>
  </si>
  <si>
    <t>Без лука 9</t>
  </si>
  <si>
    <t>Пирожок с вишней</t>
  </si>
  <si>
    <t>Пирожок с вишней 36 шт в уп.</t>
  </si>
  <si>
    <t>Картонная упаковка для пирожков</t>
  </si>
  <si>
    <t>Не заведено</t>
  </si>
  <si>
    <t>стандартная величина</t>
  </si>
  <si>
    <t>Бланк "Ежедневной инвентаризации"</t>
  </si>
  <si>
    <t>Менеджер:</t>
  </si>
  <si>
    <t>кол-во в кейсе</t>
  </si>
  <si>
    <t>кол-во в сливсе</t>
  </si>
  <si>
    <t>кейсы</t>
  </si>
  <si>
    <t>сливсы</t>
  </si>
  <si>
    <t>единицы</t>
  </si>
  <si>
    <t>итог</t>
  </si>
  <si>
    <t>Сроки реализации</t>
  </si>
  <si>
    <t>Осталось жить</t>
  </si>
  <si>
    <t>штуки</t>
  </si>
  <si>
    <t>коробки</t>
  </si>
  <si>
    <t>Требуется заказать в кейсах</t>
  </si>
  <si>
    <t>Сырник</t>
  </si>
  <si>
    <t>Пакет бумажный 4 фунт. (Маленький) 1000 шт</t>
  </si>
  <si>
    <t>Пакет бумажный 8 фунт. (Средний) 1000 шт</t>
  </si>
  <si>
    <t>Пакет бумажный 12 фунт. (Большой) 1000 шт</t>
  </si>
  <si>
    <t>Подложка на поднос (1000 шт. в уп.)</t>
  </si>
  <si>
    <t>Держатель для стаканов на две штуки (360 шт. в уп.)</t>
  </si>
  <si>
    <t>Держатель для стаканов на четыре штуке (180 шт. в уп.)</t>
  </si>
  <si>
    <t>Крошка сухого печенья с какао</t>
  </si>
  <si>
    <t>Соус сырный оригинальный "Хайнц" для бургеров</t>
  </si>
  <si>
    <t>Наклейка Маша</t>
  </si>
  <si>
    <t>Чиззи Фри</t>
  </si>
  <si>
    <t>Сыр ПАРМЕЗАН (Гоя) 7</t>
  </si>
  <si>
    <t>Карточка Игра Престолов</t>
  </si>
  <si>
    <t>Булочка мультизлаковая 89 гр 24 шт в уп</t>
  </si>
  <si>
    <t>Лепешка фокачча 72 шт. в уп.</t>
  </si>
  <si>
    <t>СОУС на основе растительных масел Гриль 6х1 кг</t>
  </si>
  <si>
    <t>Воппер Экстра Гриль</t>
  </si>
  <si>
    <t>Фокачча Фреш</t>
  </si>
  <si>
    <t>Соус Гриль 28</t>
  </si>
  <si>
    <t>Лонг Биф с Дымком</t>
  </si>
  <si>
    <t>Упаковка для фокаччи</t>
  </si>
  <si>
    <t>Стикер на упаковку для фокаччи</t>
  </si>
  <si>
    <t>Блины с клубничным джемом</t>
  </si>
  <si>
    <t>Сироп для коктейля Баунти</t>
  </si>
  <si>
    <t>Сироп для мороженого Баунти</t>
  </si>
  <si>
    <t>Крошка для мороженого Баунти</t>
  </si>
  <si>
    <t>Без соуса Гриль 28</t>
  </si>
  <si>
    <t>Шейк Баунти бол</t>
  </si>
  <si>
    <t>Шейк Баунти мал</t>
  </si>
  <si>
    <t>Шейк Баунти станд</t>
  </si>
  <si>
    <t>Мороженое Баунти</t>
  </si>
  <si>
    <t>Воппер Дж. Сыр-бекон</t>
  </si>
  <si>
    <t>Пепси</t>
  </si>
  <si>
    <t>Расчет сиропов для Refill</t>
  </si>
  <si>
    <t xml:space="preserve">Остатки на начало </t>
  </si>
  <si>
    <t>Остатки на конец</t>
  </si>
  <si>
    <t>Расход сиропов 0,167л.</t>
  </si>
  <si>
    <t>килограммы</t>
  </si>
  <si>
    <t>литры</t>
  </si>
  <si>
    <t>Булочка Черная 89 гр. два слоя 24 шт. в уп.</t>
  </si>
  <si>
    <t>Бумага оберточная Танкобургер 305х410 1000 шт в уп</t>
  </si>
  <si>
    <t>Танкобургер средний</t>
  </si>
  <si>
    <t xml:space="preserve">единица  измерения </t>
  </si>
  <si>
    <t>Кейсовость</t>
  </si>
  <si>
    <t>Сливсовость</t>
  </si>
  <si>
    <t>Экстра Топпинг Марс</t>
  </si>
  <si>
    <t>Экстра Топпинг Баунти</t>
  </si>
  <si>
    <t>Соус Сальса</t>
  </si>
  <si>
    <t>Соус томатный "Хайнц" Сальса 25 мл 125 шт в уп</t>
  </si>
  <si>
    <t>Сироп Монини шоколадное печенье</t>
  </si>
  <si>
    <t>Сироп Монини солёная карамель</t>
  </si>
  <si>
    <t>Сироп Монини французская ваниль</t>
  </si>
  <si>
    <t>Экстра Сироп Соленая карамель станд</t>
  </si>
  <si>
    <t>Экстра Сироп Шоколадное печенье станд</t>
  </si>
  <si>
    <t>Экстра Сироп Французская ваниль станд</t>
  </si>
  <si>
    <t>Экстра Сироп Французская ваниль мал</t>
  </si>
  <si>
    <t>Экстра Сироп Шоколадное печенье мал</t>
  </si>
  <si>
    <t>Экстра Сироп Соленая карамель мал</t>
  </si>
  <si>
    <t>Экстра наполнитель (крошка) Баунти</t>
  </si>
  <si>
    <t>Крылышки Кинг 9 шт</t>
  </si>
  <si>
    <t>Сироп Французская ваниль</t>
  </si>
  <si>
    <t>Сироп Соленая карамель</t>
  </si>
  <si>
    <t>Грибной Лонг Чикен</t>
  </si>
  <si>
    <t>Воппер по-деревенски</t>
  </si>
  <si>
    <t>Лонг Биф Кантри Клаб</t>
  </si>
  <si>
    <t>Соус Грибной 28</t>
  </si>
  <si>
    <t>Соус Грибной 21</t>
  </si>
  <si>
    <t>Йогуртовый соус 35</t>
  </si>
  <si>
    <t>Соус Грибной</t>
  </si>
  <si>
    <t>Сироп Шоколадное печенье</t>
  </si>
  <si>
    <t>+/- в шт/кг</t>
  </si>
  <si>
    <t>Бланк Инвентаризация</t>
  </si>
  <si>
    <t>Аксапта заказ</t>
  </si>
  <si>
    <t>Ручной ввод прихода товара</t>
  </si>
  <si>
    <t>номер</t>
  </si>
  <si>
    <t>д.номер</t>
  </si>
  <si>
    <t>Экстра наполнитель (крошка) Твикс</t>
  </si>
  <si>
    <t>Без соуса Грибного 21</t>
  </si>
  <si>
    <t>Корона бумажная 1000 шт. в уп.</t>
  </si>
  <si>
    <t>Без соуса Грибного 28</t>
  </si>
  <si>
    <t>Orbit Сладкая мята</t>
  </si>
  <si>
    <t>Orbit Клубника-Банан</t>
  </si>
  <si>
    <t>Воппер Фристайл</t>
  </si>
  <si>
    <t>Двойной Тулуп</t>
  </si>
  <si>
    <t>Снежный Боб</t>
  </si>
  <si>
    <t>Картофельная Котлета</t>
  </si>
  <si>
    <t>Картофельные котлеты большие Large Rosti 6*1,52 кг</t>
  </si>
  <si>
    <t>Воппер Шайба</t>
  </si>
  <si>
    <t>Пепси Лайт</t>
  </si>
  <si>
    <t>Миринда</t>
  </si>
  <si>
    <t xml:space="preserve">Севен Ап   </t>
  </si>
  <si>
    <t>Воппер Лайт</t>
  </si>
  <si>
    <t>Воппер Лайт Джуниор</t>
  </si>
  <si>
    <t>Без марин огурц 1</t>
  </si>
  <si>
    <t>Соус Томатный Сальса</t>
  </si>
  <si>
    <t>Без йогуртового соуса 28</t>
  </si>
  <si>
    <t>Внутренние купоны</t>
  </si>
  <si>
    <t>Круасан (булочка для круасэндвича)</t>
  </si>
  <si>
    <t>Яичная смесь</t>
  </si>
  <si>
    <t>Картофельные котлеты с сыром</t>
  </si>
  <si>
    <t>Французский тост</t>
  </si>
  <si>
    <t>Кленовый сироп dip</t>
  </si>
  <si>
    <t>Имунели мультифрукт</t>
  </si>
  <si>
    <t>Картофельные котлеты мини (10гр)</t>
  </si>
  <si>
    <t>Стакан 0,2 (для Хот Пот)</t>
  </si>
  <si>
    <t>КрСэнд с брусн соу</t>
  </si>
  <si>
    <t>КрСэнд вет/сыр</t>
  </si>
  <si>
    <t>КрСэнд яйц/вет/сыр</t>
  </si>
  <si>
    <t>КрСэнд Гриль я/с/б</t>
  </si>
  <si>
    <t>Кинг КрСэнд</t>
  </si>
  <si>
    <t>Буритто с яйцом и беконом</t>
  </si>
  <si>
    <t>Хашбраун с яйцом и сыром</t>
  </si>
  <si>
    <t>Французские тосты с кленовым сиропом</t>
  </si>
  <si>
    <t>Кинг Завтрак</t>
  </si>
  <si>
    <t>Хот Пот с ветчиной</t>
  </si>
  <si>
    <t>Хот Пот с беконом</t>
  </si>
  <si>
    <t>Драники стандартные</t>
  </si>
  <si>
    <t>Драники большие</t>
  </si>
  <si>
    <t>Имунеле Мультифрукт</t>
  </si>
  <si>
    <t>Без бекона 2</t>
  </si>
  <si>
    <t>Без Сыра ПАРМЕЗАН (Гоя) 7</t>
  </si>
  <si>
    <t>Скрамбл Эгг 45</t>
  </si>
  <si>
    <t>Скрамбл Эгг 90</t>
  </si>
  <si>
    <t>Блин 1</t>
  </si>
  <si>
    <t>Драники</t>
  </si>
  <si>
    <t>Котлета яичная</t>
  </si>
  <si>
    <t>Хашбраун</t>
  </si>
  <si>
    <t>Французские тосты</t>
  </si>
  <si>
    <t>Чизбургер Родео</t>
  </si>
  <si>
    <t>Злейший Воппер</t>
  </si>
  <si>
    <t>Без соуса Чанки Сальса 21</t>
  </si>
  <si>
    <t>Без Постного майонеза 21</t>
  </si>
  <si>
    <t>Без марин огурц 3</t>
  </si>
  <si>
    <t>Булочка ЧИЛИ 24 шт.</t>
  </si>
  <si>
    <t>Кетчуп Хаинц супер-острый 16 шт. в уп.</t>
  </si>
  <si>
    <t>Бумага оберточная Злейший Воппер</t>
  </si>
  <si>
    <t>Сырники</t>
  </si>
  <si>
    <t>Блины</t>
  </si>
  <si>
    <t>Кленовый сироп</t>
  </si>
  <si>
    <t>Без Постного майонеза 11</t>
  </si>
  <si>
    <t>5 Расход модификаторов</t>
  </si>
  <si>
    <t>Кол-во</t>
  </si>
  <si>
    <t>Сумма</t>
  </si>
  <si>
    <t>688</t>
  </si>
  <si>
    <t>694</t>
  </si>
  <si>
    <t>708</t>
  </si>
  <si>
    <t>714</t>
  </si>
  <si>
    <t>717</t>
  </si>
  <si>
    <t>719</t>
  </si>
  <si>
    <t>кинг наггетс</t>
  </si>
  <si>
    <t>725</t>
  </si>
  <si>
    <t>2789</t>
  </si>
  <si>
    <t>Пирожок с в</t>
  </si>
  <si>
    <t>2792</t>
  </si>
  <si>
    <t>10002</t>
  </si>
  <si>
    <t>10004</t>
  </si>
  <si>
    <t>Итого</t>
  </si>
  <si>
    <t>1 Расход блюд</t>
  </si>
  <si>
    <t>Ср. цена</t>
  </si>
  <si>
    <t>Скидка</t>
  </si>
  <si>
    <t>Оплачено</t>
  </si>
  <si>
    <t>865</t>
  </si>
  <si>
    <t>Цезарь ролл</t>
  </si>
  <si>
    <t>986</t>
  </si>
  <si>
    <t>1003</t>
  </si>
  <si>
    <t>1004</t>
  </si>
  <si>
    <t>Воппер Джуниор</t>
  </si>
  <si>
    <t>1007</t>
  </si>
  <si>
    <t>1015</t>
  </si>
  <si>
    <t>1025</t>
  </si>
  <si>
    <t>1026</t>
  </si>
  <si>
    <t>Барбекю Биф Ролл</t>
  </si>
  <si>
    <t>2017</t>
  </si>
  <si>
    <t>2019</t>
  </si>
  <si>
    <t>2023</t>
  </si>
  <si>
    <t>2033</t>
  </si>
  <si>
    <t>2034</t>
  </si>
  <si>
    <t>2035</t>
  </si>
  <si>
    <t>2036</t>
  </si>
  <si>
    <t>2037</t>
  </si>
  <si>
    <t>2040</t>
  </si>
  <si>
    <t>2041</t>
  </si>
  <si>
    <t>2044</t>
  </si>
  <si>
    <t>3002</t>
  </si>
  <si>
    <t>3003</t>
  </si>
  <si>
    <t>3004</t>
  </si>
  <si>
    <t>Кинг Фри джун</t>
  </si>
  <si>
    <t>3005</t>
  </si>
  <si>
    <t>3006</t>
  </si>
  <si>
    <t>3007</t>
  </si>
  <si>
    <t>3018</t>
  </si>
  <si>
    <t>Крылышки Кинг станд</t>
  </si>
  <si>
    <t>3022</t>
  </si>
  <si>
    <t>Лук. колечки станд</t>
  </si>
  <si>
    <t>3024</t>
  </si>
  <si>
    <t>3025</t>
  </si>
  <si>
    <t>7005</t>
  </si>
  <si>
    <t>7011</t>
  </si>
  <si>
    <t>7056</t>
  </si>
  <si>
    <t>7302</t>
  </si>
  <si>
    <t>8001</t>
  </si>
  <si>
    <t>8185</t>
  </si>
  <si>
    <t>9001</t>
  </si>
  <si>
    <t>9002</t>
  </si>
  <si>
    <t>9003</t>
  </si>
  <si>
    <t>9004</t>
  </si>
  <si>
    <t>9005</t>
  </si>
  <si>
    <t>9015</t>
  </si>
  <si>
    <t>Общий итог</t>
  </si>
  <si>
    <t>40</t>
  </si>
  <si>
    <t>9494</t>
  </si>
  <si>
    <t>Сырный Джо</t>
  </si>
  <si>
    <t>Кур де Франс</t>
  </si>
  <si>
    <t>Шарль де Гол</t>
  </si>
  <si>
    <t>Булочка 4,5 дюйма, с футбольной символикой, глубоко замороженная, 30 шт в уп.</t>
  </si>
  <si>
    <t>2</t>
  </si>
  <si>
    <t>7</t>
  </si>
  <si>
    <t>Аксапта 2 заказ</t>
  </si>
  <si>
    <t>Без соуса Барбекю 11</t>
  </si>
  <si>
    <t>3838</t>
  </si>
  <si>
    <t>Пирожок с яб</t>
  </si>
  <si>
    <t>Пирожок с яблоком</t>
  </si>
  <si>
    <t>Пирожок с яблоком 73 г 36 шт в уп</t>
  </si>
  <si>
    <t>Придет с поставкой ИВЛ 1</t>
  </si>
  <si>
    <t>Придет с поставкой ИВЛ 2</t>
  </si>
  <si>
    <t>Придет с поставкой ИВЛ 3</t>
  </si>
  <si>
    <t>Аксапта 3 заказ</t>
  </si>
  <si>
    <t>Без соуса сырного 14</t>
  </si>
  <si>
    <t>Соус Чесночный 25 мл dip</t>
  </si>
  <si>
    <t>Шоколадный вафельный рожок</t>
  </si>
  <si>
    <t>838</t>
  </si>
  <si>
    <t>Пепси Кола б/л мал (0,5)</t>
  </si>
  <si>
    <t>9011</t>
  </si>
  <si>
    <t>Соус Чесночный</t>
  </si>
  <si>
    <t>Без Кинг Соуса 22</t>
  </si>
  <si>
    <t>3209</t>
  </si>
  <si>
    <t>На месте</t>
  </si>
  <si>
    <t>3862</t>
  </si>
  <si>
    <t>С Собой</t>
  </si>
  <si>
    <t>Аксапта 3</t>
  </si>
  <si>
    <t>Аксапта 2</t>
  </si>
  <si>
    <t>Аксапта 1</t>
  </si>
  <si>
    <t>Заправка для салата Цезарь dip</t>
  </si>
  <si>
    <t>Шоколадный Рожок</t>
  </si>
  <si>
    <t>Чековая лента 30 шт. в уп.</t>
  </si>
  <si>
    <t>Куриные котлетки Velue 200 шт в кор</t>
  </si>
  <si>
    <t>Чикен Барбекю</t>
  </si>
  <si>
    <t>Чикен Кинг</t>
  </si>
  <si>
    <t>3906</t>
  </si>
  <si>
    <t>Котлета Вэлью Чикен</t>
  </si>
  <si>
    <t>Без лука жаренного 7</t>
  </si>
  <si>
    <t>Сырная мери</t>
  </si>
  <si>
    <t>Пепси Кола безлимит 0,3</t>
  </si>
  <si>
    <t>8673</t>
  </si>
  <si>
    <t>9564</t>
  </si>
  <si>
    <t>Orbit Bubblemint</t>
  </si>
  <si>
    <t>48</t>
  </si>
  <si>
    <t>59</t>
  </si>
  <si>
    <t>Без лука жаренного 14</t>
  </si>
  <si>
    <t>3295</t>
  </si>
  <si>
    <t>Сырный соус чили, 8 х 1кг.</t>
  </si>
  <si>
    <t>Злейший Ролл</t>
  </si>
  <si>
    <t>Без Халапеньо 4</t>
  </si>
  <si>
    <t>Котлета ВэльюЧикен</t>
  </si>
  <si>
    <t>Бумага оберточная XL</t>
  </si>
  <si>
    <t>Упаковка обед на бегу</t>
  </si>
  <si>
    <t>Сироп Чай Лимон</t>
  </si>
  <si>
    <t>Сироп Чай Зеленый</t>
  </si>
  <si>
    <t>Липтон Лимон разлив</t>
  </si>
  <si>
    <t>Липтон Зеленый разлив</t>
  </si>
  <si>
    <t>CS для заказа</t>
  </si>
  <si>
    <t>Перчатки виниловые</t>
  </si>
  <si>
    <t>Донат клубничный</t>
  </si>
  <si>
    <t>Донат шоколадный</t>
  </si>
  <si>
    <t>Соус майонезный с Хреном 9 шт х 0,5 кг</t>
  </si>
  <si>
    <t>Экстра Сироп Соленая карамель бол</t>
  </si>
  <si>
    <t>Экстра Сироп Французская ваниль бол</t>
  </si>
  <si>
    <t>Экстра Сироп Шоколадное печенье бол</t>
  </si>
  <si>
    <t>3965</t>
  </si>
  <si>
    <t>Капучино 0,5</t>
  </si>
  <si>
    <t>Капучино 0,5 с сиропом</t>
  </si>
  <si>
    <t>Латте 0,5</t>
  </si>
  <si>
    <t>7065</t>
  </si>
  <si>
    <t>Донат Клубничный</t>
  </si>
  <si>
    <t>Наушники Bass Sound</t>
  </si>
  <si>
    <t>Наушники Shock Wave</t>
  </si>
  <si>
    <t>Наушники Deep Bass Response</t>
  </si>
  <si>
    <t>Наушники Rich Bass</t>
  </si>
  <si>
    <t>Сырная цыпа</t>
  </si>
  <si>
    <t>Супер Хрен</t>
  </si>
  <si>
    <t>Стакан одноразового применения для горячего 0,5</t>
  </si>
  <si>
    <t>Манжет на стакан для горячего 0,5</t>
  </si>
  <si>
    <t>Латте 0,5 с сиропом</t>
  </si>
  <si>
    <t>Наушники Chromz</t>
  </si>
  <si>
    <t>Наушники Action Fit</t>
  </si>
  <si>
    <t>Наушники Deep Bass</t>
  </si>
  <si>
    <t>Мешалка для горячих напитков 0,5л.</t>
  </si>
  <si>
    <t>Сироп Шоколадное печенье для 0.5</t>
  </si>
  <si>
    <t>Сироп Французская ваниль для 0.5</t>
  </si>
  <si>
    <t>Соус Горчичный</t>
  </si>
  <si>
    <t>Сироп Соленая карамель для 0.5</t>
  </si>
  <si>
    <t>Соус на основе растительных масел Горчичный 25 мл 125 шт в уп</t>
  </si>
  <si>
    <t>Кофе (МАЛ.)</t>
  </si>
  <si>
    <t>Кофе (СТАНД.)</t>
  </si>
  <si>
    <t>Капучино МАЛ</t>
  </si>
  <si>
    <t>Капучино СТАНД</t>
  </si>
  <si>
    <t>Латте (МАЛ.)</t>
  </si>
  <si>
    <t>Латте (СТАНД.)</t>
  </si>
  <si>
    <t>Капучино БОЛ</t>
  </si>
  <si>
    <t>Шоколадное Капучино СТАНД</t>
  </si>
  <si>
    <t>Карамельное Латте (СТАНД.)</t>
  </si>
  <si>
    <t>Шоколадное Латте (БОЛ.)</t>
  </si>
  <si>
    <t>4242</t>
  </si>
  <si>
    <t>Сырные Медальоны 5 шт</t>
  </si>
  <si>
    <t>4243</t>
  </si>
  <si>
    <t>Сырные Медальоны 3 шт</t>
  </si>
  <si>
    <t>4244</t>
  </si>
  <si>
    <t>Сырные Медальоны 7 шт</t>
  </si>
  <si>
    <t>Без соуса хрен 21</t>
  </si>
  <si>
    <t>4191</t>
  </si>
  <si>
    <t>Липтон Лимон бол</t>
  </si>
  <si>
    <t>Липтон Лимон станд</t>
  </si>
  <si>
    <t>Ванильное Капучино СТАНД</t>
  </si>
  <si>
    <t>Карамельное Капучино СТАНД</t>
  </si>
  <si>
    <t>Карамельное Капучино БОЛ</t>
  </si>
  <si>
    <t>Шоколадное Капучино БОЛ</t>
  </si>
  <si>
    <t>Ванильное Латте (СТАНД.)</t>
  </si>
  <si>
    <t>Сыр.Медальоны 5шт</t>
  </si>
  <si>
    <t>Сыр.Медальоны 3шт</t>
  </si>
  <si>
    <t>Сыр.Медальоны 7шт</t>
  </si>
  <si>
    <t>Монетки из сыра в панировке</t>
  </si>
  <si>
    <t>Шоколадное Латте (СТАНД.)</t>
  </si>
  <si>
    <t>Карамельное Латте (БОЛ.)</t>
  </si>
  <si>
    <t>Ванильное Латте (БОЛ.)</t>
  </si>
  <si>
    <t>Соус майонезный Блю Чиз</t>
  </si>
  <si>
    <t>Чикен Блю Чиз</t>
  </si>
  <si>
    <t>10118</t>
  </si>
  <si>
    <t>Блю Чиз Бургер</t>
  </si>
  <si>
    <t>950</t>
  </si>
  <si>
    <t>1006</t>
  </si>
  <si>
    <t>1011</t>
  </si>
  <si>
    <t>1013</t>
  </si>
  <si>
    <t>1017</t>
  </si>
  <si>
    <t>1023</t>
  </si>
  <si>
    <t>1028</t>
  </si>
  <si>
    <t>1252</t>
  </si>
  <si>
    <t>Капучино (СТАНД.) с сиропом</t>
  </si>
  <si>
    <t>1420</t>
  </si>
  <si>
    <t>1422</t>
  </si>
  <si>
    <t>Чай Зеленый станд</t>
  </si>
  <si>
    <t>1667</t>
  </si>
  <si>
    <t>Пепси Кола б/л станд (0,8)</t>
  </si>
  <si>
    <t>2018</t>
  </si>
  <si>
    <t>2020</t>
  </si>
  <si>
    <t>2021</t>
  </si>
  <si>
    <t>2022</t>
  </si>
  <si>
    <t>2025</t>
  </si>
  <si>
    <t>2032</t>
  </si>
  <si>
    <t>2049</t>
  </si>
  <si>
    <t>2058</t>
  </si>
  <si>
    <t>2065</t>
  </si>
  <si>
    <t>2066</t>
  </si>
  <si>
    <t>2067</t>
  </si>
  <si>
    <t>2299</t>
  </si>
  <si>
    <t>Пепси Кола б/л бол (1л)</t>
  </si>
  <si>
    <t>2676</t>
  </si>
  <si>
    <t>2678</t>
  </si>
  <si>
    <t>3001</t>
  </si>
  <si>
    <t>Кинг Наггетс Джуниор</t>
  </si>
  <si>
    <t>3011</t>
  </si>
  <si>
    <t>Лук. колечки малые</t>
  </si>
  <si>
    <t>3017</t>
  </si>
  <si>
    <t>Крылышки Кинг мал</t>
  </si>
  <si>
    <t>3019</t>
  </si>
  <si>
    <t>Крылышки Кинг бол</t>
  </si>
  <si>
    <t>3032</t>
  </si>
  <si>
    <t>Кинг Букет - Крылышки XXL</t>
  </si>
  <si>
    <t>3656</t>
  </si>
  <si>
    <t>4003</t>
  </si>
  <si>
    <t>4008</t>
  </si>
  <si>
    <t>Липтон Грин станд</t>
  </si>
  <si>
    <t>Липтон Грин XXL</t>
  </si>
  <si>
    <t>Ванильное Капучино БОЛ</t>
  </si>
  <si>
    <t>7001</t>
  </si>
  <si>
    <t>7003</t>
  </si>
  <si>
    <t>7004</t>
  </si>
  <si>
    <t>7048</t>
  </si>
  <si>
    <t>7064</t>
  </si>
  <si>
    <t>Донат Шоколадный</t>
  </si>
  <si>
    <t>8002</t>
  </si>
  <si>
    <t>8004</t>
  </si>
  <si>
    <t>8076</t>
  </si>
  <si>
    <t>9012</t>
  </si>
  <si>
    <t>9565</t>
  </si>
  <si>
    <t>9572</t>
  </si>
  <si>
    <t>9600</t>
  </si>
  <si>
    <t>64</t>
  </si>
  <si>
    <t>78</t>
  </si>
  <si>
    <t>81</t>
  </si>
  <si>
    <t>84</t>
  </si>
  <si>
    <t>247</t>
  </si>
  <si>
    <t>255</t>
  </si>
  <si>
    <t>715</t>
  </si>
  <si>
    <t>721</t>
  </si>
  <si>
    <t>3293</t>
  </si>
  <si>
    <t>3296</t>
  </si>
  <si>
    <t>3309</t>
  </si>
  <si>
    <t>3697</t>
  </si>
  <si>
    <t>3861</t>
  </si>
  <si>
    <t>3977</t>
  </si>
  <si>
    <t>3979</t>
  </si>
  <si>
    <t>4149</t>
  </si>
  <si>
    <t>10001</t>
  </si>
  <si>
    <t>10003</t>
  </si>
  <si>
    <t>10005</t>
  </si>
  <si>
    <t>10007</t>
  </si>
  <si>
    <t>12001</t>
  </si>
  <si>
    <t>Без соуса БлюЧиз 28</t>
  </si>
  <si>
    <t>Минеральная вода с/г</t>
  </si>
  <si>
    <t>Сок  Апельсиновый</t>
  </si>
  <si>
    <t>Сок Яблочный</t>
  </si>
  <si>
    <t>10232</t>
  </si>
  <si>
    <t>Чикен Фри 9шт</t>
  </si>
  <si>
    <t>10233</t>
  </si>
  <si>
    <t>Чикен Фри 6шт</t>
  </si>
  <si>
    <t>3286</t>
  </si>
  <si>
    <t>3291</t>
  </si>
  <si>
    <t>Экстра Топпинг Твикс</t>
  </si>
  <si>
    <t>3308</t>
  </si>
  <si>
    <t>Чикен Фри</t>
  </si>
  <si>
    <t>Упаковка для Чикин Фри</t>
  </si>
  <si>
    <t>9959</t>
  </si>
  <si>
    <t>Беконайзер</t>
  </si>
  <si>
    <t>Без сыра 4</t>
  </si>
  <si>
    <t>4577</t>
  </si>
  <si>
    <t>Чикен фри</t>
  </si>
  <si>
    <t>7066</t>
  </si>
  <si>
    <t>Мороженое M&amp;M</t>
  </si>
  <si>
    <t>9573</t>
  </si>
  <si>
    <t>Сырная мэри</t>
  </si>
  <si>
    <t>Крошка M&amp;M</t>
  </si>
  <si>
    <t>3978</t>
  </si>
  <si>
    <t>1012</t>
  </si>
  <si>
    <t>Чикенбургер 39</t>
  </si>
  <si>
    <t>Донат Клубничный 39</t>
  </si>
  <si>
    <t>Донат шоколадный 39</t>
  </si>
  <si>
    <t>Пирожок с вишней 39</t>
  </si>
  <si>
    <t>Без бекона 6</t>
  </si>
  <si>
    <t>4150</t>
  </si>
  <si>
    <t>4155</t>
  </si>
  <si>
    <t>Гамбургер 39</t>
  </si>
  <si>
    <t>45</t>
  </si>
  <si>
    <t>3310</t>
  </si>
  <si>
    <t>Без Салата 24</t>
  </si>
  <si>
    <t>2024</t>
  </si>
  <si>
    <t>Липтон Лимон мал</t>
  </si>
  <si>
    <t>Липтон Грин мал</t>
  </si>
  <si>
    <t>9109</t>
  </si>
  <si>
    <t>Танкобургер</t>
  </si>
  <si>
    <t>Сок "Фруктовый сад" Яблочный</t>
  </si>
  <si>
    <t>Экстра Топпинг M&amp;M's</t>
  </si>
  <si>
    <t>Сок "Фруктовый сад" Апельсиновый</t>
  </si>
  <si>
    <t>31.09.17</t>
  </si>
  <si>
    <t>2794</t>
  </si>
  <si>
    <t>3206</t>
  </si>
  <si>
    <t>3208</t>
  </si>
  <si>
    <t>Севен Ап</t>
  </si>
  <si>
    <t>4015</t>
  </si>
  <si>
    <t>33</t>
  </si>
  <si>
    <t>30</t>
  </si>
  <si>
    <t>35</t>
  </si>
  <si>
    <t>51</t>
  </si>
  <si>
    <t>66</t>
  </si>
  <si>
    <t>13001</t>
  </si>
  <si>
    <t>Экстра Топпинг Карамельный</t>
  </si>
  <si>
    <t>13003</t>
  </si>
  <si>
    <t>Экстра Топпинг Шоколадный</t>
  </si>
  <si>
    <t>Бланк заказа</t>
  </si>
  <si>
    <t>Покупатель</t>
  </si>
  <si>
    <t>0039-М.О 0039-М.О, Егорьевск, ул Советская 156</t>
  </si>
  <si>
    <t>ООО "БУРГЕР РУС"</t>
  </si>
  <si>
    <t>Поставщик:</t>
  </si>
  <si>
    <t>Торговая точка</t>
  </si>
  <si>
    <t>18550</t>
  </si>
  <si>
    <t>0039-М.О, Егорьевск, ул Советская 156</t>
  </si>
  <si>
    <t>ООО "Ист-Вест Лоджистикс"</t>
  </si>
  <si>
    <t xml:space="preserve">Фактический адрес: </t>
  </si>
  <si>
    <t>Россия, Московская обл, Егорьевский, Егорьевск, Советская, 156</t>
  </si>
  <si>
    <t>Фактический адрес:</t>
  </si>
  <si>
    <t xml:space="preserve">Телефон: </t>
  </si>
  <si>
    <t>Россия, 141580, Московская обл,Солнечногорский р-н,Елино д, Зеленоградская ул, стр. 1, здание 3,</t>
  </si>
  <si>
    <t>Код у поставщика</t>
  </si>
  <si>
    <t>М.О-0039 Егорьевск</t>
  </si>
  <si>
    <t>Дата заказа</t>
  </si>
  <si>
    <t>Ожидаемая дата</t>
  </si>
  <si>
    <t>Телефон:</t>
  </si>
  <si>
    <t>Axapta</t>
  </si>
  <si>
    <t>№</t>
  </si>
  <si>
    <t>Наименование</t>
  </si>
  <si>
    <t>Вид упаковки</t>
  </si>
  <si>
    <t>Количество упаковок</t>
  </si>
  <si>
    <t xml:space="preserve">Количество в скл. ед. (шт, кг, л) </t>
  </si>
  <si>
    <t>1</t>
  </si>
  <si>
    <t>BK_55017</t>
  </si>
  <si>
    <t>Булочка для датского хот-дога с кунжутом 76 гр. 36 шт. в уп.</t>
  </si>
  <si>
    <t>КОР</t>
  </si>
  <si>
    <t>3</t>
  </si>
  <si>
    <t>4</t>
  </si>
  <si>
    <t>5</t>
  </si>
  <si>
    <t>BK_65037</t>
  </si>
  <si>
    <t>Булочка Солнечная 71г Unibake замороженная Булочка для гамбургера посыпаная кукурузной крупой 30 шт. в уп.</t>
  </si>
  <si>
    <t>6,00</t>
  </si>
  <si>
    <t>180,00</t>
  </si>
  <si>
    <t>6</t>
  </si>
  <si>
    <t>1,00</t>
  </si>
  <si>
    <t>8</t>
  </si>
  <si>
    <t>2,00</t>
  </si>
  <si>
    <t>9</t>
  </si>
  <si>
    <t>10</t>
  </si>
  <si>
    <t>5,00</t>
  </si>
  <si>
    <t>11</t>
  </si>
  <si>
    <t>12</t>
  </si>
  <si>
    <t>13</t>
  </si>
  <si>
    <t>14</t>
  </si>
  <si>
    <t>BK_58558</t>
  </si>
  <si>
    <t>Монетки из сыра в панировке (Гауда), 3 шт*1,5 кг</t>
  </si>
  <si>
    <t>15</t>
  </si>
  <si>
    <t>BK_68699</t>
  </si>
  <si>
    <t>Котлеты из говядины HAMBURGER 1,7 унции</t>
  </si>
  <si>
    <t>16</t>
  </si>
  <si>
    <t>17</t>
  </si>
  <si>
    <t>BK_58686</t>
  </si>
  <si>
    <t>Луковые кольца в сухарях 768 шт. в уп.</t>
  </si>
  <si>
    <t>18</t>
  </si>
  <si>
    <t>BK_69056</t>
  </si>
  <si>
    <t>Продолговатые куриные котлетки Чикен Лонг 120 шт. в уп.</t>
  </si>
  <si>
    <t>19</t>
  </si>
  <si>
    <t>20</t>
  </si>
  <si>
    <t>BK_69060</t>
  </si>
  <si>
    <t>Куриные котлеты рубленые Тендер гриль 128 шт. в уп.</t>
  </si>
  <si>
    <t>21</t>
  </si>
  <si>
    <t>3,00</t>
  </si>
  <si>
    <t>22</t>
  </si>
  <si>
    <t>23</t>
  </si>
  <si>
    <t>BK_67418</t>
  </si>
  <si>
    <t>Пирожок с вишней 36 шт. в уп.</t>
  </si>
  <si>
    <t>24</t>
  </si>
  <si>
    <t>BK_51092</t>
  </si>
  <si>
    <t>Сыр плавленный (ломтики) 6*140 шт в уп (840 ломт. В уп)</t>
  </si>
  <si>
    <t>25</t>
  </si>
  <si>
    <t>BK_51302</t>
  </si>
  <si>
    <t>Сыр Пармезан стружка 10*250 гр</t>
  </si>
  <si>
    <t>26</t>
  </si>
  <si>
    <t>BK_53227</t>
  </si>
  <si>
    <t>Смесь молочная для мороженого 11,04 кг в уп</t>
  </si>
  <si>
    <t>27</t>
  </si>
  <si>
    <t>BK_53228</t>
  </si>
  <si>
    <t>Смесь молочная для коктейля 10,81 кг в уп</t>
  </si>
  <si>
    <t>125,00</t>
  </si>
  <si>
    <t>BK_51205</t>
  </si>
  <si>
    <t>Соус барбекю 25 мл 125 шт. в уп.</t>
  </si>
  <si>
    <t>1 000,00</t>
  </si>
  <si>
    <t>600,00</t>
  </si>
  <si>
    <t>УПАК</t>
  </si>
  <si>
    <t>10009</t>
  </si>
  <si>
    <t>Экстра Двойной ПАРМЕЗАН (Гоя) 14</t>
  </si>
  <si>
    <t>795</t>
  </si>
  <si>
    <t>72,00</t>
  </si>
  <si>
    <t>4,00</t>
  </si>
  <si>
    <t>BK_80024</t>
  </si>
  <si>
    <t>BK_68670</t>
  </si>
  <si>
    <t>Палочки куриные Чикен Фрайз, изделие кулинарное замороженное, 686-798 шт в кор</t>
  </si>
  <si>
    <t>BK_69053</t>
  </si>
  <si>
    <t>Куриный гамбургер с поджаристой корочкой Гамбургеры "Нежные" 56 шт. вуп.</t>
  </si>
  <si>
    <t>10,00</t>
  </si>
  <si>
    <t>2 000,00</t>
  </si>
  <si>
    <t>Без Салата 10</t>
  </si>
  <si>
    <t>54,05</t>
  </si>
  <si>
    <t>Гераськина Е.</t>
  </si>
  <si>
    <t>7067</t>
  </si>
  <si>
    <t>Пирожок Клубника-Ваниль</t>
  </si>
  <si>
    <t>Пирожок клубника-ваниль</t>
  </si>
  <si>
    <t>2047</t>
  </si>
  <si>
    <t>2064</t>
  </si>
  <si>
    <t>Минеральная вода б/г</t>
  </si>
  <si>
    <t>3966</t>
  </si>
  <si>
    <t>Сок Фр. сад  Апельсин</t>
  </si>
  <si>
    <t>3969</t>
  </si>
  <si>
    <t>Латте (БОЛ.) с сиропом</t>
  </si>
  <si>
    <t>7062</t>
  </si>
  <si>
    <t>69</t>
  </si>
  <si>
    <t>72</t>
  </si>
  <si>
    <t>106</t>
  </si>
  <si>
    <t>794</t>
  </si>
  <si>
    <t>1807</t>
  </si>
  <si>
    <t>2439</t>
  </si>
  <si>
    <t>3836</t>
  </si>
  <si>
    <t>4183</t>
  </si>
  <si>
    <t>4646</t>
  </si>
  <si>
    <t>4745</t>
  </si>
  <si>
    <t>4818</t>
  </si>
  <si>
    <t>Пирожок клубника/ ваниль</t>
  </si>
  <si>
    <t>11001</t>
  </si>
  <si>
    <t>13002</t>
  </si>
  <si>
    <t>Экстра Топпинг Клубничный</t>
  </si>
  <si>
    <t>BGR1549272</t>
  </si>
  <si>
    <t>16.07.2017</t>
  </si>
  <si>
    <t>19.07.2017</t>
  </si>
  <si>
    <t>90,00</t>
  </si>
  <si>
    <t>96,00</t>
  </si>
  <si>
    <t>725,00</t>
  </si>
  <si>
    <t>248,00</t>
  </si>
  <si>
    <t>1 164,00</t>
  </si>
  <si>
    <t>768,00</t>
  </si>
  <si>
    <t>224,00</t>
  </si>
  <si>
    <t>512,00</t>
  </si>
  <si>
    <t>1 680,00</t>
  </si>
  <si>
    <t>2,50</t>
  </si>
  <si>
    <t>55,20</t>
  </si>
  <si>
    <t>BK_60020</t>
  </si>
  <si>
    <t>Соус майонезный «Блю Чиз» 0,5 кг х 9 шт</t>
  </si>
  <si>
    <t>4,50</t>
  </si>
  <si>
    <t>BK_51201</t>
  </si>
  <si>
    <t>250,00</t>
  </si>
  <si>
    <t>BK_67417</t>
  </si>
  <si>
    <t>BK_55036</t>
  </si>
  <si>
    <t>Булочка для гамбургера с кунжутом 89 гр. два слоя 24 шт. в уп.</t>
  </si>
  <si>
    <t>BK_55042</t>
  </si>
  <si>
    <t>Булочка "4" тройная 78г 24 шт. в уп.</t>
  </si>
  <si>
    <t>7,00</t>
  </si>
  <si>
    <t>168,00</t>
  </si>
  <si>
    <t>BK_56068</t>
  </si>
  <si>
    <t>Крышка круглая для горячих напитков 90мм Huhtamaki 1кор*1000шт</t>
  </si>
  <si>
    <t>BK_56076</t>
  </si>
  <si>
    <t>Стакан одноразового применения из ламинированной бумаги для горячих напитков Белый, 500мл 1кор*600шт</t>
  </si>
  <si>
    <t>1 200,00</t>
  </si>
  <si>
    <t>BK_58535</t>
  </si>
  <si>
    <t>Предварительно обжаренные быстрозамороженные картофельные полуфабрикаты с маркировкой «Burger King»: Картофель фри BK 9х9 с панировкой</t>
  </si>
  <si>
    <t>62,50</t>
  </si>
  <si>
    <t>BK_69069</t>
  </si>
  <si>
    <t>Котлеты "Классические", изделие кулинарное из мяса птицы замороженное рубленое, 93-108 шт</t>
  </si>
  <si>
    <t>BK_69103</t>
  </si>
  <si>
    <t>Булочка бутербродная круглая с кунжутом 55 г 96 шт в уп</t>
  </si>
  <si>
    <t>480,00</t>
  </si>
  <si>
    <t>BK_70032</t>
  </si>
  <si>
    <t>Перчатки виниловые одноразовые без напыления, OptiLine 10уп*100шт разм. M</t>
  </si>
  <si>
    <t>Ресторан: 0094-МСК, ул Большая Полянка 28 корп 1
Дата смены: 01.07.2017 - 25.07.2017</t>
  </si>
  <si>
    <t>2052</t>
  </si>
  <si>
    <t>Воппер Ролл</t>
  </si>
  <si>
    <t>Фиш Ролл</t>
  </si>
  <si>
    <t>Сандэй Ванильный 39</t>
  </si>
  <si>
    <t>10430</t>
  </si>
  <si>
    <t>Соус Сацебели</t>
  </si>
  <si>
    <t>Время печати: 26.07.2017 8:34:47, стр. 1 из 2</t>
  </si>
  <si>
    <t>74</t>
  </si>
  <si>
    <t>104</t>
  </si>
  <si>
    <t>113</t>
  </si>
  <si>
    <t>304</t>
  </si>
  <si>
    <t>866</t>
  </si>
  <si>
    <t>Без Сыра ПАРМЕЗАН (Гоя) 14</t>
  </si>
  <si>
    <t>979</t>
  </si>
  <si>
    <t>Время печати: 26.07.2017 8:34:47, стр. 2 из 2</t>
  </si>
  <si>
    <t>4220</t>
  </si>
  <si>
    <t>Без соуса БлюЧиз 21</t>
  </si>
  <si>
    <t>4786</t>
  </si>
  <si>
    <t>Котлета Воппер 2</t>
  </si>
  <si>
    <t>10008</t>
  </si>
  <si>
    <t>Экстра ПАРМЕЗАН (Гоя) 10</t>
  </si>
  <si>
    <t>Соус томатный Сацебели 25 мл, 125 шт.</t>
  </si>
  <si>
    <t>Ресторан: 0349-АДЫ, ТЦ Мега Адыгея
Дата смены: 26.07.2017 - 27.07.2017</t>
  </si>
  <si>
    <t>Время печати: 29.07.2017 15:01:37, стр. 1 из 3</t>
  </si>
  <si>
    <t>Время печати: 29.07.2017 15:01:37, стр. 2 из 3</t>
  </si>
  <si>
    <t>Время печати: 29.07.2017 15:01:37, стр. 3 из 3</t>
  </si>
  <si>
    <t>BGR1562317</t>
  </si>
  <si>
    <t>0094-МСК 0094-МСК, ул Большая Полянка 28 корп 1</t>
  </si>
  <si>
    <t>21627</t>
  </si>
  <si>
    <t>0094-МСК, ул Большая Полянка 28 корп 1</t>
  </si>
  <si>
    <t>BK-94 Большая Полянка</t>
  </si>
  <si>
    <t>27.07.2017</t>
  </si>
  <si>
    <t>31.07.2017</t>
  </si>
  <si>
    <t>BK_51017</t>
  </si>
  <si>
    <t>Майонез "Классический" 65% жирности 14 кг в уп.</t>
  </si>
  <si>
    <t>28,00</t>
  </si>
  <si>
    <t>BK_51058</t>
  </si>
  <si>
    <t>Кетчуп "Хайнц" томатный 25 мл 125 шт. в уп.</t>
  </si>
  <si>
    <t>BK_51065</t>
  </si>
  <si>
    <t>Кетчуп "Хайнц" томатный 12 кг в уп.</t>
  </si>
  <si>
    <t>12,00</t>
  </si>
  <si>
    <t>BK_80000</t>
  </si>
  <si>
    <t>Фритюрный жир BKR1, 7,5 л- 6,9 кг</t>
  </si>
  <si>
    <t>41,40</t>
  </si>
  <si>
    <t>BK_51218</t>
  </si>
  <si>
    <t>Соус Цезарь Хайнц 14 шт. в кор</t>
  </si>
  <si>
    <t>3,22</t>
  </si>
  <si>
    <t>BK_51256</t>
  </si>
  <si>
    <t>Западный барбекю соус 8 кг в уп.</t>
  </si>
  <si>
    <t>8,00</t>
  </si>
  <si>
    <t>144,00</t>
  </si>
  <si>
    <t>BK_55035</t>
  </si>
  <si>
    <t>Булочка для гамбургера с кунжутом 55 гр. 48 шт. в уп.</t>
  </si>
  <si>
    <t>15,00</t>
  </si>
  <si>
    <t>720,00</t>
  </si>
  <si>
    <t>BK_56064</t>
  </si>
  <si>
    <t>Стакан двухслойный 12 унций 600 шт. в уп. Стакан бумажный для горячих напитков</t>
  </si>
  <si>
    <t>BK_80028</t>
  </si>
  <si>
    <t>Соус шоколадно-карамельный Марс 315гр/бут</t>
  </si>
  <si>
    <t>ШТ</t>
  </si>
  <si>
    <t>1,26</t>
  </si>
  <si>
    <t>BK_58553</t>
  </si>
  <si>
    <t>Волнистые картофельные дольки "Барбекю" с кожурой, 4*2,5 кг</t>
  </si>
  <si>
    <t>20,00</t>
  </si>
  <si>
    <t>BK_69063</t>
  </si>
  <si>
    <t>Бифштекс Дворянский  «Воппер»</t>
  </si>
  <si>
    <t>714,00</t>
  </si>
  <si>
    <t>BK_60000</t>
  </si>
  <si>
    <t>Соус сырный 25 мл 125 шт. в уп.</t>
  </si>
  <si>
    <t>500,00</t>
  </si>
  <si>
    <t>BK_61084</t>
  </si>
  <si>
    <t>Ломтики маринованных корнишонов Огурцы резаные волнистые 14,5кг в уп.</t>
  </si>
  <si>
    <t>29,00</t>
  </si>
  <si>
    <t>BK_61220</t>
  </si>
  <si>
    <t>Соус Брусничный 25 гр 75 шт в уп.</t>
  </si>
  <si>
    <t>75,00</t>
  </si>
  <si>
    <t>BK_67420</t>
  </si>
  <si>
    <t>Пирожки с клубнично-ванильной начинкой, 36 шт в уп</t>
  </si>
  <si>
    <t>BK_68608</t>
  </si>
  <si>
    <t>Мучная тортилья 9Д, 144 шт в уп</t>
  </si>
  <si>
    <t>BK_68657</t>
  </si>
  <si>
    <t>Куриные крылышки "Баффало"</t>
  </si>
  <si>
    <t>750,00</t>
  </si>
  <si>
    <t>873,00</t>
  </si>
  <si>
    <t>384,00</t>
  </si>
  <si>
    <t>28</t>
  </si>
  <si>
    <t>BK_69590</t>
  </si>
  <si>
    <t>Кофе в зернах 6 кг в уп.</t>
  </si>
  <si>
    <t>29</t>
  </si>
  <si>
    <t>BK_80023</t>
  </si>
  <si>
    <t>48,00</t>
  </si>
  <si>
    <t>31</t>
  </si>
  <si>
    <t>BK_51014</t>
  </si>
  <si>
    <t>Королевский соус 14 кг в уп.RU</t>
  </si>
  <si>
    <t>32</t>
  </si>
  <si>
    <t>BK_51026</t>
  </si>
  <si>
    <t>Сахар белый свекловичный кристалический 2500 шт х 4 г</t>
  </si>
  <si>
    <t>2 500,00</t>
  </si>
  <si>
    <t>BK_51084</t>
  </si>
  <si>
    <t>Стручки жгучего перца консервированные 14,4 кг в уп.</t>
  </si>
  <si>
    <t>14,40</t>
  </si>
  <si>
    <t>34</t>
  </si>
  <si>
    <t>BK_51611</t>
  </si>
  <si>
    <t>Пирожное Брауни шоколадное 24 шт в уп</t>
  </si>
  <si>
    <t>24,00</t>
  </si>
  <si>
    <t>30,00</t>
  </si>
  <si>
    <t>36</t>
  </si>
  <si>
    <t>240,00</t>
  </si>
  <si>
    <t>37</t>
  </si>
  <si>
    <t>BK_55303</t>
  </si>
  <si>
    <t>Вафельные стаканчики для мороженого</t>
  </si>
  <si>
    <t>280,00</t>
  </si>
  <si>
    <t>38</t>
  </si>
  <si>
    <t>39</t>
  </si>
  <si>
    <t>BK_57429</t>
  </si>
  <si>
    <t>Картонная упаковка для детского обеда/Carton, Global Kids Box, промо 1кор*240шт</t>
  </si>
  <si>
    <t>187,50</t>
  </si>
  <si>
    <t>41</t>
  </si>
  <si>
    <t>BK_59836</t>
  </si>
  <si>
    <t>Бекон варёно-копчёный, замороженный, в нарезке 3 кг в уп.</t>
  </si>
  <si>
    <t>42</t>
  </si>
  <si>
    <t>BK_61002</t>
  </si>
  <si>
    <t>Подложка на поднос промо 1000 шт. в уп.</t>
  </si>
  <si>
    <t>43</t>
  </si>
  <si>
    <t>BK_69061</t>
  </si>
  <si>
    <t>Изделия кулинарные из мяса птицы рубленые формованные замороженные Наггетсы куриные, 2 кг х 4 шт</t>
  </si>
  <si>
    <t>9,00</t>
  </si>
  <si>
    <t>4 428,00</t>
  </si>
  <si>
    <t>44</t>
  </si>
  <si>
    <t>800,00</t>
  </si>
  <si>
    <t>BK_70035</t>
  </si>
  <si>
    <t>Перчатки нитриловые OptiLine 200 шт,  в коробке 2000 шт, размер M</t>
  </si>
  <si>
    <t>46</t>
  </si>
  <si>
    <t>BK_70036</t>
  </si>
  <si>
    <t>Перчатки нитриловые OptiLine 200 шт,  в коробке 2000 шт, размер L</t>
  </si>
  <si>
    <t>версия 1.5.2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</si>
</sst>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"/>
    <numFmt numFmtId="166" formatCode="dd/mm/yy;@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2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10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color theme="0"/>
      <name val="Arial"/>
      <family val="2"/>
      <charset val="204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6"/>
      <color theme="1"/>
      <name val="Calibri"/>
      <family val="2"/>
      <charset val="204"/>
      <scheme val="minor"/>
    </font>
    <font>
      <b/>
      <sz val="10"/>
      <color theme="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sz val="10"/>
      <color rgb="FFFFFF00"/>
      <name val="Calibri"/>
      <family val="2"/>
      <scheme val="minor"/>
    </font>
    <font>
      <b/>
      <u/>
      <sz val="10"/>
      <name val="Arial Cyr"/>
      <charset val="204"/>
    </font>
    <font>
      <sz val="1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2"/>
      <name val="Times New Roman"/>
      <family val="1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8"/>
      <color rgb="FF00B050"/>
      <name val="Calibri"/>
      <family val="2"/>
      <charset val="204"/>
      <scheme val="minor"/>
    </font>
    <font>
      <sz val="10"/>
      <name val="Arial Cyr"/>
      <charset val="204"/>
    </font>
    <font>
      <b/>
      <sz val="22"/>
      <color theme="1"/>
      <name val="Calibri"/>
      <family val="2"/>
      <charset val="204"/>
      <scheme val="minor"/>
    </font>
    <font>
      <b/>
      <sz val="12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b/>
      <sz val="10"/>
      <color indexed="8"/>
      <name val="Times New Roman"/>
    </font>
    <font>
      <sz val="10"/>
      <color indexed="8"/>
      <name val="Times New Roman"/>
    </font>
  </fonts>
  <fills count="28">
    <fill>
      <patternFill patternType="none"/>
    </fill>
    <fill>
      <patternFill patternType="gray125"/>
    </fill>
    <fill>
      <patternFill patternType="solid">
        <fgColor rgb="FFFFFF99"/>
        <bgColor theme="4" tint="0.79998168889431442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31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31"/>
      </patternFill>
    </fill>
    <fill>
      <patternFill patternType="solid">
        <fgColor indexed="9"/>
        <bgColor indexed="26"/>
      </patternFill>
    </fill>
    <fill>
      <patternFill patternType="solid">
        <fgColor indexed="44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rgb="FF99CCFF"/>
        <bgColor indexed="31"/>
      </patternFill>
    </fill>
    <fill>
      <patternFill patternType="solid">
        <fgColor rgb="FF99CCFF"/>
        <bgColor indexed="26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99FF99"/>
        <bgColor indexed="31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31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ott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otted">
        <color indexed="64"/>
      </right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/>
      <right/>
      <top style="dashed">
        <color indexed="64"/>
      </top>
      <bottom/>
      <diagonal/>
    </border>
    <border>
      <left/>
      <right/>
      <top/>
      <bottom style="dashed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0"/>
      </left>
      <right/>
      <top style="thin">
        <color indexed="0"/>
      </top>
      <bottom style="thin">
        <color indexed="64"/>
      </bottom>
      <diagonal/>
    </border>
    <border>
      <left/>
      <right style="thin">
        <color indexed="0"/>
      </right>
      <top style="thin">
        <color indexed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0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/>
      <top style="thin">
        <color indexed="64"/>
      </top>
      <bottom style="thin">
        <color indexed="0"/>
      </bottom>
      <diagonal/>
    </border>
    <border>
      <left/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/>
      <right style="thin">
        <color indexed="0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0"/>
      </bottom>
      <diagonal/>
    </border>
    <border>
      <left style="thin">
        <color indexed="64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/>
      <right style="thin">
        <color indexed="64"/>
      </right>
      <top style="thin">
        <color indexed="64"/>
      </top>
      <bottom style="thin">
        <color indexed="0"/>
      </bottom>
      <diagonal/>
    </border>
  </borders>
  <cellStyleXfs count="16">
    <xf numFmtId="0" fontId="0" fillId="0" borderId="0"/>
    <xf numFmtId="0" fontId="3" fillId="0" borderId="0">
      <alignment horizontal="center" vertical="top"/>
    </xf>
    <xf numFmtId="0" fontId="4" fillId="0" borderId="0">
      <alignment horizontal="center" vertical="top"/>
    </xf>
    <xf numFmtId="0" fontId="5" fillId="0" borderId="0">
      <alignment horizontal="center" vertical="top"/>
    </xf>
    <xf numFmtId="0" fontId="5" fillId="0" borderId="0">
      <alignment horizontal="right" vertical="top"/>
    </xf>
    <xf numFmtId="0" fontId="6" fillId="0" borderId="0">
      <alignment horizontal="center" vertical="top"/>
    </xf>
    <xf numFmtId="0" fontId="6" fillId="0" borderId="0">
      <alignment horizontal="left" vertical="top"/>
    </xf>
    <xf numFmtId="0" fontId="6" fillId="0" borderId="0">
      <alignment horizontal="right" vertical="top"/>
    </xf>
    <xf numFmtId="0" fontId="7" fillId="0" borderId="0">
      <alignment horizontal="center" vertical="top"/>
    </xf>
    <xf numFmtId="0" fontId="7" fillId="0" borderId="0">
      <alignment horizontal="left" vertical="top"/>
    </xf>
    <xf numFmtId="0" fontId="7" fillId="0" borderId="0">
      <alignment horizontal="right" vertical="top"/>
    </xf>
    <xf numFmtId="0" fontId="6" fillId="0" borderId="0">
      <alignment horizontal="right" vertical="top"/>
    </xf>
    <xf numFmtId="0" fontId="8" fillId="0" borderId="0"/>
    <xf numFmtId="0" fontId="8" fillId="0" borderId="0"/>
    <xf numFmtId="0" fontId="1" fillId="0" borderId="0"/>
    <xf numFmtId="0" fontId="33" fillId="0" borderId="0"/>
  </cellStyleXfs>
  <cellXfs count="502">
    <xf numFmtId="0" fontId="0" fillId="0" borderId="0" xfId="0"/>
    <xf numFmtId="0" fontId="0" fillId="0" borderId="0" xfId="0" applyProtection="1">
      <protection hidden="1"/>
    </xf>
    <xf numFmtId="0" fontId="0" fillId="0" borderId="0" xfId="0" applyProtection="1">
      <protection locked="0"/>
    </xf>
    <xf numFmtId="0" fontId="8" fillId="3" borderId="1" xfId="0" applyFont="1" applyFill="1" applyBorder="1" applyAlignment="1" applyProtection="1">
      <alignment horizontal="center"/>
      <protection hidden="1"/>
    </xf>
    <xf numFmtId="0" fontId="8" fillId="5" borderId="2" xfId="0" applyFont="1" applyFill="1" applyBorder="1" applyProtection="1">
      <protection hidden="1"/>
    </xf>
    <xf numFmtId="0" fontId="9" fillId="5" borderId="2" xfId="0" applyFont="1" applyFill="1" applyBorder="1" applyProtection="1">
      <protection hidden="1"/>
    </xf>
    <xf numFmtId="0" fontId="9" fillId="4" borderId="1" xfId="0" applyFont="1" applyFill="1" applyBorder="1" applyAlignment="1" applyProtection="1">
      <alignment horizontal="center"/>
      <protection hidden="1"/>
    </xf>
    <xf numFmtId="2" fontId="0" fillId="0" borderId="1" xfId="0" applyNumberFormat="1" applyBorder="1" applyProtection="1">
      <protection hidden="1"/>
    </xf>
    <xf numFmtId="0" fontId="8" fillId="2" borderId="1" xfId="0" applyFont="1" applyFill="1" applyBorder="1" applyAlignment="1" applyProtection="1">
      <alignment horizontal="center"/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0" fontId="8" fillId="6" borderId="2" xfId="0" applyFont="1" applyFill="1" applyBorder="1" applyAlignment="1" applyProtection="1">
      <alignment horizontal="left"/>
      <protection hidden="1"/>
    </xf>
    <xf numFmtId="0" fontId="2" fillId="6" borderId="2" xfId="0" applyFont="1" applyFill="1" applyBorder="1" applyProtection="1">
      <protection hidden="1"/>
    </xf>
    <xf numFmtId="0" fontId="0" fillId="5" borderId="2" xfId="0" applyFill="1" applyBorder="1" applyAlignment="1" applyProtection="1">
      <alignment horizontal="center" vertical="center"/>
      <protection hidden="1"/>
    </xf>
    <xf numFmtId="0" fontId="12" fillId="6" borderId="2" xfId="0" applyFont="1" applyFill="1" applyBorder="1" applyAlignment="1" applyProtection="1">
      <alignment horizontal="center"/>
      <protection hidden="1"/>
    </xf>
    <xf numFmtId="0" fontId="12" fillId="6" borderId="2" xfId="0" applyFont="1" applyFill="1" applyBorder="1" applyAlignment="1" applyProtection="1">
      <alignment horizontal="left"/>
      <protection hidden="1"/>
    </xf>
    <xf numFmtId="0" fontId="9" fillId="5" borderId="2" xfId="0" applyFont="1" applyFill="1" applyBorder="1" applyAlignment="1" applyProtection="1">
      <alignment horizontal="left" vertical="center"/>
      <protection hidden="1"/>
    </xf>
    <xf numFmtId="0" fontId="2" fillId="6" borderId="2" xfId="0" applyFont="1" applyFill="1" applyBorder="1" applyAlignment="1" applyProtection="1">
      <alignment horizontal="center" vertical="center"/>
      <protection hidden="1"/>
    </xf>
    <xf numFmtId="0" fontId="2" fillId="6" borderId="2" xfId="0" applyFont="1" applyFill="1" applyBorder="1" applyAlignment="1" applyProtection="1">
      <alignment horizontal="center"/>
      <protection hidden="1"/>
    </xf>
    <xf numFmtId="0" fontId="13" fillId="10" borderId="2" xfId="0" applyFont="1" applyFill="1" applyBorder="1" applyProtection="1">
      <protection hidden="1"/>
    </xf>
    <xf numFmtId="0" fontId="13" fillId="10" borderId="2" xfId="0" applyFont="1" applyFill="1" applyBorder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1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right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right"/>
      <protection locked="0"/>
    </xf>
    <xf numFmtId="0" fontId="0" fillId="0" borderId="1" xfId="0" applyBorder="1" applyAlignment="1" applyProtection="1">
      <protection locked="0"/>
    </xf>
    <xf numFmtId="0" fontId="14" fillId="0" borderId="0" xfId="0" applyFont="1" applyProtection="1">
      <protection locked="0"/>
    </xf>
    <xf numFmtId="0" fontId="14" fillId="5" borderId="3" xfId="0" applyFont="1" applyFill="1" applyBorder="1" applyProtection="1">
      <protection locked="0"/>
    </xf>
    <xf numFmtId="2" fontId="14" fillId="5" borderId="3" xfId="0" applyNumberFormat="1" applyFont="1" applyFill="1" applyBorder="1" applyProtection="1">
      <protection hidden="1"/>
    </xf>
    <xf numFmtId="0" fontId="15" fillId="7" borderId="3" xfId="0" applyFont="1" applyFill="1" applyBorder="1" applyAlignment="1" applyProtection="1">
      <alignment horizontal="left" wrapText="1"/>
      <protection locked="0"/>
    </xf>
    <xf numFmtId="0" fontId="15" fillId="7" borderId="3" xfId="0" applyFont="1" applyFill="1" applyBorder="1" applyAlignment="1" applyProtection="1">
      <alignment wrapText="1"/>
      <protection locked="0"/>
    </xf>
    <xf numFmtId="0" fontId="15" fillId="7" borderId="3" xfId="0" applyFont="1" applyFill="1" applyBorder="1" applyAlignment="1" applyProtection="1">
      <alignment horizontal="center" wrapText="1"/>
      <protection locked="0"/>
    </xf>
    <xf numFmtId="0" fontId="15" fillId="0" borderId="0" xfId="0" applyFont="1" applyAlignment="1" applyProtection="1">
      <alignment wrapText="1"/>
      <protection locked="0"/>
    </xf>
    <xf numFmtId="2" fontId="15" fillId="7" borderId="3" xfId="0" applyNumberFormat="1" applyFont="1" applyFill="1" applyBorder="1" applyProtection="1">
      <protection locked="0"/>
    </xf>
    <xf numFmtId="0" fontId="15" fillId="7" borderId="3" xfId="0" applyFont="1" applyFill="1" applyBorder="1" applyProtection="1">
      <protection locked="0"/>
    </xf>
    <xf numFmtId="0" fontId="10" fillId="9" borderId="3" xfId="0" applyFont="1" applyFill="1" applyBorder="1" applyAlignment="1" applyProtection="1">
      <alignment horizontal="center" wrapText="1"/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0" fillId="5" borderId="3" xfId="0" applyFill="1" applyBorder="1" applyProtection="1">
      <protection hidden="1"/>
    </xf>
    <xf numFmtId="0" fontId="16" fillId="5" borderId="3" xfId="0" applyFont="1" applyFill="1" applyBorder="1" applyAlignment="1" applyProtection="1">
      <alignment horizontal="left"/>
      <protection locked="0"/>
    </xf>
    <xf numFmtId="0" fontId="16" fillId="5" borderId="3" xfId="0" applyFont="1" applyFill="1" applyBorder="1" applyProtection="1">
      <protection locked="0"/>
    </xf>
    <xf numFmtId="0" fontId="0" fillId="5" borderId="3" xfId="0" applyFill="1" applyBorder="1" applyAlignment="1" applyProtection="1">
      <alignment horizontal="center"/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0" fillId="5" borderId="4" xfId="0" applyFill="1" applyBorder="1" applyAlignment="1" applyProtection="1">
      <alignment horizontal="center"/>
      <protection hidden="1"/>
    </xf>
    <xf numFmtId="0" fontId="0" fillId="5" borderId="5" xfId="0" applyFill="1" applyBorder="1" applyAlignment="1" applyProtection="1">
      <alignment horizontal="center"/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9" fillId="4" borderId="1" xfId="0" applyFont="1" applyFill="1" applyBorder="1" applyAlignment="1" applyProtection="1">
      <alignment horizontal="center"/>
      <protection locked="0"/>
    </xf>
    <xf numFmtId="0" fontId="8" fillId="3" borderId="1" xfId="0" applyFont="1" applyFill="1" applyBorder="1" applyAlignment="1" applyProtection="1">
      <alignment horizontal="center"/>
      <protection locked="0"/>
    </xf>
    <xf numFmtId="2" fontId="0" fillId="12" borderId="1" xfId="0" applyNumberFormat="1" applyFill="1" applyBorder="1" applyProtection="1">
      <protection hidden="1"/>
    </xf>
    <xf numFmtId="0" fontId="0" fillId="12" borderId="0" xfId="0" applyFill="1" applyProtection="1">
      <protection hidden="1"/>
    </xf>
    <xf numFmtId="0" fontId="0" fillId="12" borderId="0" xfId="0" applyFill="1" applyProtection="1">
      <protection locked="0"/>
    </xf>
    <xf numFmtId="0" fontId="0" fillId="12" borderId="1" xfId="0" applyFill="1" applyBorder="1" applyProtection="1">
      <protection locked="0"/>
    </xf>
    <xf numFmtId="0" fontId="0" fillId="11" borderId="1" xfId="0" applyFill="1" applyBorder="1" applyProtection="1">
      <protection locked="0"/>
    </xf>
    <xf numFmtId="2" fontId="0" fillId="11" borderId="1" xfId="0" applyNumberFormat="1" applyFill="1" applyBorder="1" applyProtection="1">
      <protection hidden="1"/>
    </xf>
    <xf numFmtId="0" fontId="15" fillId="12" borderId="3" xfId="0" applyFont="1" applyFill="1" applyBorder="1" applyAlignment="1" applyProtection="1">
      <alignment horizontal="center" wrapText="1"/>
      <protection hidden="1"/>
    </xf>
    <xf numFmtId="0" fontId="15" fillId="0" borderId="0" xfId="0" applyFont="1" applyAlignment="1" applyProtection="1">
      <alignment wrapText="1"/>
      <protection hidden="1"/>
    </xf>
    <xf numFmtId="0" fontId="16" fillId="12" borderId="3" xfId="0" applyFont="1" applyFill="1" applyBorder="1" applyAlignment="1" applyProtection="1">
      <alignment horizontal="left"/>
      <protection hidden="1"/>
    </xf>
    <xf numFmtId="0" fontId="16" fillId="12" borderId="3" xfId="0" applyFont="1" applyFill="1" applyBorder="1" applyProtection="1">
      <protection hidden="1"/>
    </xf>
    <xf numFmtId="2" fontId="15" fillId="12" borderId="3" xfId="0" applyNumberFormat="1" applyFont="1" applyFill="1" applyBorder="1" applyProtection="1">
      <protection hidden="1"/>
    </xf>
    <xf numFmtId="0" fontId="14" fillId="0" borderId="0" xfId="0" applyFont="1" applyProtection="1">
      <protection hidden="1"/>
    </xf>
    <xf numFmtId="0" fontId="15" fillId="12" borderId="3" xfId="0" applyFont="1" applyFill="1" applyBorder="1" applyProtection="1">
      <protection hidden="1"/>
    </xf>
    <xf numFmtId="0" fontId="15" fillId="12" borderId="4" xfId="0" applyFont="1" applyFill="1" applyBorder="1" applyAlignment="1" applyProtection="1">
      <alignment horizontal="center" wrapText="1"/>
      <protection hidden="1"/>
    </xf>
    <xf numFmtId="0" fontId="14" fillId="0" borderId="0" xfId="0" applyFont="1" applyAlignment="1" applyProtection="1">
      <alignment horizontal="center"/>
      <protection hidden="1"/>
    </xf>
    <xf numFmtId="0" fontId="16" fillId="12" borderId="3" xfId="0" applyNumberFormat="1" applyFont="1" applyFill="1" applyBorder="1" applyAlignment="1" applyProtection="1">
      <alignment horizontal="left"/>
      <protection hidden="1"/>
    </xf>
    <xf numFmtId="0" fontId="16" fillId="5" borderId="3" xfId="0" applyNumberFormat="1" applyFont="1" applyFill="1" applyBorder="1" applyAlignment="1" applyProtection="1">
      <alignment horizontal="left"/>
      <protection locked="0"/>
    </xf>
    <xf numFmtId="0" fontId="0" fillId="0" borderId="9" xfId="0" applyBorder="1" applyProtection="1">
      <protection locked="0"/>
    </xf>
    <xf numFmtId="0" fontId="8" fillId="2" borderId="10" xfId="0" applyFont="1" applyFill="1" applyBorder="1" applyAlignment="1" applyProtection="1">
      <alignment horizontal="center"/>
      <protection locked="0"/>
    </xf>
    <xf numFmtId="0" fontId="0" fillId="11" borderId="9" xfId="0" applyFill="1" applyBorder="1" applyProtection="1">
      <protection locked="0"/>
    </xf>
    <xf numFmtId="0" fontId="0" fillId="0" borderId="11" xfId="0" applyBorder="1" applyProtection="1">
      <protection locked="0"/>
    </xf>
    <xf numFmtId="0" fontId="0" fillId="0" borderId="11" xfId="0" applyBorder="1" applyAlignment="1" applyProtection="1">
      <alignment horizontal="left"/>
      <protection locked="0"/>
    </xf>
    <xf numFmtId="1" fontId="0" fillId="0" borderId="1" xfId="0" applyNumberFormat="1" applyBorder="1" applyAlignment="1" applyProtection="1">
      <alignment horizontal="left"/>
      <protection locked="0"/>
    </xf>
    <xf numFmtId="0" fontId="15" fillId="0" borderId="12" xfId="0" applyFont="1" applyBorder="1" applyAlignment="1" applyProtection="1">
      <alignment horizontal="center"/>
      <protection hidden="1"/>
    </xf>
    <xf numFmtId="0" fontId="0" fillId="5" borderId="3" xfId="0" applyFill="1" applyBorder="1" applyAlignment="1" applyProtection="1">
      <alignment horizontal="left"/>
      <protection hidden="1"/>
    </xf>
    <xf numFmtId="0" fontId="15" fillId="0" borderId="19" xfId="0" applyFont="1" applyBorder="1" applyAlignment="1" applyProtection="1">
      <alignment horizontal="center"/>
      <protection hidden="1"/>
    </xf>
    <xf numFmtId="0" fontId="15" fillId="0" borderId="20" xfId="0" applyFont="1" applyBorder="1" applyAlignment="1" applyProtection="1">
      <alignment horizontal="center"/>
      <protection hidden="1"/>
    </xf>
    <xf numFmtId="0" fontId="15" fillId="0" borderId="3" xfId="0" applyFont="1" applyBorder="1" applyAlignment="1" applyProtection="1">
      <alignment horizontal="center"/>
      <protection hidden="1"/>
    </xf>
    <xf numFmtId="2" fontId="14" fillId="0" borderId="0" xfId="0" applyNumberFormat="1" applyFont="1" applyAlignment="1" applyProtection="1">
      <alignment horizontal="center"/>
      <protection hidden="1"/>
    </xf>
    <xf numFmtId="164" fontId="16" fillId="12" borderId="3" xfId="0" applyNumberFormat="1" applyFont="1" applyFill="1" applyBorder="1" applyAlignment="1" applyProtection="1">
      <alignment horizontal="center"/>
      <protection hidden="1"/>
    </xf>
    <xf numFmtId="0" fontId="0" fillId="16" borderId="1" xfId="0" applyFill="1" applyBorder="1" applyAlignment="1" applyProtection="1">
      <alignment horizontal="center" vertical="center" wrapText="1"/>
      <protection hidden="1"/>
    </xf>
    <xf numFmtId="0" fontId="16" fillId="0" borderId="0" xfId="0" applyFont="1" applyProtection="1">
      <protection hidden="1"/>
    </xf>
    <xf numFmtId="0" fontId="16" fillId="0" borderId="0" xfId="0" applyFont="1" applyAlignment="1" applyProtection="1">
      <alignment horizontal="center" vertical="center"/>
      <protection hidden="1"/>
    </xf>
    <xf numFmtId="0" fontId="0" fillId="17" borderId="1" xfId="0" applyFill="1" applyBorder="1" applyAlignment="1" applyProtection="1">
      <alignment horizontal="right"/>
      <protection hidden="1"/>
    </xf>
    <xf numFmtId="0" fontId="0" fillId="12" borderId="1" xfId="0" applyFill="1" applyBorder="1" applyAlignment="1" applyProtection="1">
      <alignment horizontal="right" vertical="center" wrapText="1"/>
      <protection hidden="1"/>
    </xf>
    <xf numFmtId="0" fontId="0" fillId="12" borderId="1" xfId="0" applyFill="1" applyBorder="1" applyAlignment="1" applyProtection="1">
      <alignment horizontal="right"/>
      <protection hidden="1"/>
    </xf>
    <xf numFmtId="0" fontId="0" fillId="12" borderId="0" xfId="0" applyFill="1" applyAlignment="1" applyProtection="1">
      <alignment horizontal="right"/>
      <protection hidden="1"/>
    </xf>
    <xf numFmtId="0" fontId="0" fillId="13" borderId="1" xfId="0" applyFill="1" applyBorder="1" applyAlignment="1" applyProtection="1">
      <alignment horizontal="right"/>
      <protection hidden="1"/>
    </xf>
    <xf numFmtId="0" fontId="0" fillId="13" borderId="1" xfId="0" applyFill="1" applyBorder="1" applyAlignment="1" applyProtection="1">
      <alignment horizontal="center" vertical="center" wrapText="1"/>
      <protection hidden="1"/>
    </xf>
    <xf numFmtId="0" fontId="23" fillId="13" borderId="1" xfId="12" applyFont="1" applyFill="1" applyBorder="1" applyAlignment="1" applyProtection="1">
      <alignment horizontal="center" vertical="center" shrinkToFit="1"/>
      <protection hidden="1"/>
    </xf>
    <xf numFmtId="0" fontId="16" fillId="21" borderId="1" xfId="0" applyFont="1" applyFill="1" applyBorder="1" applyAlignment="1" applyProtection="1">
      <alignment horizontal="center" vertical="center" wrapText="1"/>
      <protection hidden="1"/>
    </xf>
    <xf numFmtId="165" fontId="22" fillId="15" borderId="1" xfId="0" applyNumberFormat="1" applyFont="1" applyFill="1" applyBorder="1" applyAlignment="1" applyProtection="1">
      <alignment horizontal="center" vertical="center" wrapText="1"/>
      <protection hidden="1"/>
    </xf>
    <xf numFmtId="0" fontId="23" fillId="13" borderId="1" xfId="12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left"/>
      <protection hidden="1"/>
    </xf>
    <xf numFmtId="0" fontId="22" fillId="0" borderId="26" xfId="0" applyFont="1" applyBorder="1" applyProtection="1">
      <protection hidden="1"/>
    </xf>
    <xf numFmtId="0" fontId="16" fillId="13" borderId="26" xfId="0" applyFont="1" applyFill="1" applyBorder="1" applyProtection="1">
      <protection hidden="1"/>
    </xf>
    <xf numFmtId="0" fontId="14" fillId="0" borderId="1" xfId="0" applyFont="1" applyBorder="1" applyProtection="1">
      <protection hidden="1"/>
    </xf>
    <xf numFmtId="0" fontId="14" fillId="0" borderId="1" xfId="0" applyFont="1" applyBorder="1" applyAlignment="1" applyProtection="1">
      <alignment horizontal="left"/>
      <protection hidden="1"/>
    </xf>
    <xf numFmtId="165" fontId="22" fillId="21" borderId="26" xfId="0" applyNumberFormat="1" applyFont="1" applyFill="1" applyBorder="1" applyAlignment="1" applyProtection="1">
      <alignment horizontal="center" vertical="center" wrapText="1"/>
      <protection hidden="1"/>
    </xf>
    <xf numFmtId="0" fontId="14" fillId="13" borderId="1" xfId="0" applyFont="1" applyFill="1" applyBorder="1" applyProtection="1">
      <protection hidden="1"/>
    </xf>
    <xf numFmtId="165" fontId="22" fillId="21" borderId="26" xfId="0" applyNumberFormat="1" applyFont="1" applyFill="1" applyBorder="1" applyAlignment="1" applyProtection="1">
      <alignment horizontal="center"/>
      <protection hidden="1"/>
    </xf>
    <xf numFmtId="0" fontId="0" fillId="21" borderId="1" xfId="0" applyFont="1" applyFill="1" applyBorder="1" applyAlignment="1" applyProtection="1">
      <alignment horizontal="right" vertical="center" wrapText="1"/>
      <protection hidden="1"/>
    </xf>
    <xf numFmtId="0" fontId="0" fillId="21" borderId="1" xfId="0" applyFill="1" applyBorder="1" applyAlignment="1" applyProtection="1">
      <alignment horizontal="right" vertical="center" wrapText="1"/>
      <protection hidden="1"/>
    </xf>
    <xf numFmtId="2" fontId="16" fillId="0" borderId="0" xfId="0" applyNumberFormat="1" applyFont="1" applyProtection="1">
      <protection hidden="1"/>
    </xf>
    <xf numFmtId="2" fontId="22" fillId="15" borderId="1" xfId="0" applyNumberFormat="1" applyFont="1" applyFill="1" applyBorder="1" applyAlignment="1" applyProtection="1">
      <alignment horizontal="center" vertical="center" wrapText="1"/>
      <protection hidden="1"/>
    </xf>
    <xf numFmtId="2" fontId="16" fillId="15" borderId="1" xfId="0" applyNumberFormat="1" applyFont="1" applyFill="1" applyBorder="1" applyAlignment="1" applyProtection="1">
      <alignment horizontal="center" vertical="center" wrapText="1"/>
      <protection hidden="1"/>
    </xf>
    <xf numFmtId="2" fontId="16" fillId="21" borderId="1" xfId="0" applyNumberFormat="1" applyFont="1" applyFill="1" applyBorder="1" applyAlignment="1" applyProtection="1">
      <alignment horizontal="center" vertical="center" wrapText="1"/>
      <protection hidden="1"/>
    </xf>
    <xf numFmtId="2" fontId="23" fillId="13" borderId="1" xfId="12" applyNumberFormat="1" applyFont="1" applyFill="1" applyBorder="1" applyAlignment="1" applyProtection="1">
      <alignment horizontal="center" vertical="center"/>
      <protection hidden="1"/>
    </xf>
    <xf numFmtId="1" fontId="15" fillId="0" borderId="0" xfId="0" applyNumberFormat="1" applyFont="1" applyAlignment="1" applyProtection="1">
      <alignment horizontal="right"/>
      <protection hidden="1"/>
    </xf>
    <xf numFmtId="1" fontId="15" fillId="0" borderId="1" xfId="0" applyNumberFormat="1" applyFont="1" applyBorder="1" applyAlignment="1" applyProtection="1">
      <alignment horizontal="right"/>
      <protection hidden="1"/>
    </xf>
    <xf numFmtId="2" fontId="23" fillId="13" borderId="1" xfId="12" applyNumberFormat="1" applyFont="1" applyFill="1" applyBorder="1" applyAlignment="1" applyProtection="1">
      <alignment horizontal="center" vertical="center" shrinkToFit="1"/>
      <protection hidden="1"/>
    </xf>
    <xf numFmtId="0" fontId="15" fillId="0" borderId="3" xfId="0" applyFont="1" applyBorder="1" applyAlignment="1" applyProtection="1">
      <alignment horizontal="center"/>
      <protection locked="0" hidden="1"/>
    </xf>
    <xf numFmtId="0" fontId="16" fillId="15" borderId="1" xfId="0" applyFont="1" applyFill="1" applyBorder="1" applyAlignment="1" applyProtection="1">
      <alignment horizontal="center" vertical="center" wrapText="1"/>
      <protection hidden="1"/>
    </xf>
    <xf numFmtId="0" fontId="22" fillId="16" borderId="1" xfId="13" applyFont="1" applyFill="1" applyBorder="1" applyAlignment="1" applyProtection="1">
      <alignment horizontal="center" vertical="center"/>
      <protection locked="0"/>
    </xf>
    <xf numFmtId="0" fontId="16" fillId="16" borderId="1" xfId="0" applyFont="1" applyFill="1" applyBorder="1" applyAlignment="1" applyProtection="1">
      <alignment horizontal="center" vertical="center" wrapText="1"/>
      <protection locked="0"/>
    </xf>
    <xf numFmtId="0" fontId="16" fillId="21" borderId="1" xfId="0" applyFont="1" applyFill="1" applyBorder="1" applyAlignment="1" applyProtection="1">
      <alignment horizontal="center" vertical="center" wrapText="1"/>
      <protection locked="0"/>
    </xf>
    <xf numFmtId="0" fontId="22" fillId="19" borderId="1" xfId="13" applyFont="1" applyFill="1" applyBorder="1" applyAlignment="1" applyProtection="1">
      <alignment horizontal="center" vertical="center" wrapText="1"/>
      <protection locked="0"/>
    </xf>
    <xf numFmtId="0" fontId="22" fillId="19" borderId="1" xfId="13" applyFont="1" applyFill="1" applyBorder="1" applyAlignment="1" applyProtection="1">
      <alignment horizontal="center" vertical="center"/>
      <protection locked="0"/>
    </xf>
    <xf numFmtId="0" fontId="16" fillId="16" borderId="1" xfId="0" applyFont="1" applyFill="1" applyBorder="1" applyAlignment="1" applyProtection="1">
      <alignment horizontal="center" vertical="center"/>
      <protection locked="0"/>
    </xf>
    <xf numFmtId="0" fontId="24" fillId="19" borderId="1" xfId="13" applyFont="1" applyFill="1" applyBorder="1" applyAlignment="1" applyProtection="1">
      <alignment horizontal="center" vertical="center"/>
      <protection locked="0"/>
    </xf>
    <xf numFmtId="0" fontId="22" fillId="16" borderId="1" xfId="13" applyFont="1" applyFill="1" applyBorder="1" applyAlignment="1" applyProtection="1">
      <alignment horizontal="center" vertical="center" wrapText="1"/>
      <protection locked="0"/>
    </xf>
    <xf numFmtId="0" fontId="22" fillId="13" borderId="1" xfId="12" applyFont="1" applyFill="1" applyBorder="1" applyAlignment="1" applyProtection="1">
      <alignment horizontal="center" vertical="center"/>
      <protection locked="0"/>
    </xf>
    <xf numFmtId="0" fontId="22" fillId="13" borderId="1" xfId="12" applyFont="1" applyFill="1" applyBorder="1" applyAlignment="1" applyProtection="1">
      <alignment vertical="center"/>
      <protection locked="0"/>
    </xf>
    <xf numFmtId="0" fontId="22" fillId="13" borderId="1" xfId="12" applyFont="1" applyFill="1" applyBorder="1" applyAlignment="1" applyProtection="1">
      <alignment horizontal="center"/>
      <protection locked="0"/>
    </xf>
    <xf numFmtId="0" fontId="22" fillId="13" borderId="1" xfId="12" applyFont="1" applyFill="1" applyBorder="1" applyAlignment="1" applyProtection="1">
      <alignment horizontal="center" vertical="center" shrinkToFit="1"/>
      <protection locked="0"/>
    </xf>
    <xf numFmtId="0" fontId="22" fillId="13" borderId="1" xfId="12" applyFont="1" applyFill="1" applyBorder="1" applyAlignment="1" applyProtection="1">
      <alignment vertical="center" shrinkToFit="1"/>
      <protection locked="0"/>
    </xf>
    <xf numFmtId="1" fontId="0" fillId="0" borderId="0" xfId="0" applyNumberFormat="1" applyProtection="1"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16" fillId="0" borderId="1" xfId="0" applyFont="1" applyFill="1" applyBorder="1" applyAlignment="1" applyProtection="1">
      <alignment horizontal="center" vertical="center" wrapText="1"/>
      <protection locked="0"/>
    </xf>
    <xf numFmtId="0" fontId="16" fillId="15" borderId="1" xfId="0" applyFont="1" applyFill="1" applyBorder="1" applyAlignment="1" applyProtection="1">
      <alignment horizontal="center" vertical="center" wrapText="1"/>
      <protection locked="0"/>
    </xf>
    <xf numFmtId="0" fontId="16" fillId="17" borderId="1" xfId="0" applyFont="1" applyFill="1" applyBorder="1" applyAlignment="1" applyProtection="1">
      <alignment horizontal="center" vertical="center" wrapText="1"/>
      <protection locked="0"/>
    </xf>
    <xf numFmtId="0" fontId="16" fillId="12" borderId="1" xfId="0" applyFont="1" applyFill="1" applyBorder="1" applyAlignment="1" applyProtection="1">
      <alignment horizontal="center" vertical="center" wrapText="1"/>
      <protection locked="0"/>
    </xf>
    <xf numFmtId="0" fontId="16" fillId="20" borderId="1" xfId="0" applyFont="1" applyFill="1" applyBorder="1" applyAlignment="1" applyProtection="1">
      <alignment horizontal="center" vertical="center"/>
      <protection locked="0"/>
    </xf>
    <xf numFmtId="0" fontId="16" fillId="15" borderId="1" xfId="0" applyFont="1" applyFill="1" applyBorder="1" applyAlignment="1" applyProtection="1">
      <alignment horizontal="center" vertical="center"/>
      <protection locked="0"/>
    </xf>
    <xf numFmtId="0" fontId="16" fillId="18" borderId="1" xfId="0" applyFont="1" applyFill="1" applyBorder="1" applyAlignment="1" applyProtection="1">
      <alignment horizontal="center" vertical="center"/>
      <protection locked="0"/>
    </xf>
    <xf numFmtId="0" fontId="16" fillId="17" borderId="1" xfId="0" applyFont="1" applyFill="1" applyBorder="1" applyAlignment="1" applyProtection="1">
      <alignment horizontal="center" vertical="center"/>
      <protection locked="0"/>
    </xf>
    <xf numFmtId="0" fontId="16" fillId="0" borderId="1" xfId="0" applyFont="1" applyBorder="1" applyAlignment="1" applyProtection="1">
      <alignment horizontal="center" vertical="center"/>
      <protection locked="0"/>
    </xf>
    <xf numFmtId="0" fontId="16" fillId="12" borderId="1" xfId="0" applyFont="1" applyFill="1" applyBorder="1" applyAlignment="1" applyProtection="1">
      <alignment horizontal="center" vertical="center"/>
      <protection locked="0"/>
    </xf>
    <xf numFmtId="0" fontId="16" fillId="22" borderId="1" xfId="0" applyFont="1" applyFill="1" applyBorder="1" applyAlignment="1" applyProtection="1">
      <alignment horizontal="center" vertical="center"/>
      <protection locked="0"/>
    </xf>
    <xf numFmtId="2" fontId="16" fillId="20" borderId="1" xfId="0" applyNumberFormat="1" applyFont="1" applyFill="1" applyBorder="1" applyAlignment="1" applyProtection="1">
      <alignment horizontal="center" vertical="center"/>
      <protection locked="0"/>
    </xf>
    <xf numFmtId="0" fontId="16" fillId="21" borderId="1" xfId="0" applyFont="1" applyFill="1" applyBorder="1" applyAlignment="1" applyProtection="1">
      <alignment horizontal="center" vertical="center"/>
      <protection locked="0"/>
    </xf>
    <xf numFmtId="0" fontId="22" fillId="12" borderId="1" xfId="12" applyFont="1" applyFill="1" applyBorder="1" applyAlignment="1" applyProtection="1">
      <alignment horizontal="center" vertical="center" shrinkToFit="1"/>
      <protection locked="0"/>
    </xf>
    <xf numFmtId="0" fontId="22" fillId="12" borderId="1" xfId="12" applyNumberFormat="1" applyFont="1" applyFill="1" applyBorder="1" applyAlignment="1" applyProtection="1">
      <alignment horizontal="center" vertical="center" shrinkToFit="1"/>
      <protection locked="0"/>
    </xf>
    <xf numFmtId="0" fontId="22" fillId="0" borderId="26" xfId="12" applyFont="1" applyFill="1" applyBorder="1" applyAlignment="1" applyProtection="1">
      <alignment horizontal="left"/>
      <protection hidden="1"/>
    </xf>
    <xf numFmtId="0" fontId="22" fillId="21" borderId="26" xfId="0" applyFont="1" applyFill="1" applyBorder="1" applyAlignment="1" applyProtection="1">
      <alignment horizontal="center" vertical="center" wrapText="1"/>
      <protection hidden="1"/>
    </xf>
    <xf numFmtId="0" fontId="22" fillId="13" borderId="26" xfId="12" applyFont="1" applyFill="1" applyBorder="1" applyAlignment="1" applyProtection="1">
      <alignment horizontal="center" vertical="center"/>
      <protection hidden="1"/>
    </xf>
    <xf numFmtId="0" fontId="22" fillId="13" borderId="26" xfId="12" applyFont="1" applyFill="1" applyBorder="1" applyAlignment="1" applyProtection="1">
      <alignment vertical="center"/>
      <protection hidden="1"/>
    </xf>
    <xf numFmtId="0" fontId="23" fillId="13" borderId="26" xfId="12" applyFont="1" applyFill="1" applyBorder="1" applyAlignment="1" applyProtection="1">
      <alignment vertical="center"/>
      <protection hidden="1"/>
    </xf>
    <xf numFmtId="0" fontId="22" fillId="0" borderId="0" xfId="0" applyFont="1" applyBorder="1" applyAlignment="1" applyProtection="1">
      <protection hidden="1"/>
    </xf>
    <xf numFmtId="0" fontId="9" fillId="0" borderId="0" xfId="0" applyFont="1" applyAlignment="1" applyProtection="1">
      <protection hidden="1"/>
    </xf>
    <xf numFmtId="0" fontId="9" fillId="0" borderId="28" xfId="0" applyFont="1" applyBorder="1" applyAlignment="1" applyProtection="1">
      <protection hidden="1"/>
    </xf>
    <xf numFmtId="0" fontId="14" fillId="0" borderId="3" xfId="0" applyFont="1" applyBorder="1" applyProtection="1">
      <protection hidden="1"/>
    </xf>
    <xf numFmtId="1" fontId="14" fillId="0" borderId="3" xfId="0" applyNumberFormat="1" applyFont="1" applyBorder="1" applyProtection="1">
      <protection hidden="1"/>
    </xf>
    <xf numFmtId="1" fontId="14" fillId="0" borderId="0" xfId="0" applyNumberFormat="1" applyFont="1" applyProtection="1">
      <protection hidden="1"/>
    </xf>
    <xf numFmtId="0" fontId="22" fillId="0" borderId="0" xfId="0" applyFont="1" applyAlignment="1" applyProtection="1">
      <alignment horizontal="center"/>
      <protection hidden="1"/>
    </xf>
    <xf numFmtId="0" fontId="14" fillId="0" borderId="0" xfId="0" applyFont="1" applyAlignment="1" applyProtection="1">
      <protection locked="0"/>
    </xf>
    <xf numFmtId="0" fontId="14" fillId="0" borderId="0" xfId="0" applyFont="1" applyAlignment="1" applyProtection="1">
      <alignment horizontal="center"/>
      <protection locked="0"/>
    </xf>
    <xf numFmtId="0" fontId="14" fillId="0" borderId="29" xfId="0" applyFont="1" applyBorder="1" applyProtection="1">
      <protection locked="0"/>
    </xf>
    <xf numFmtId="0" fontId="14" fillId="0" borderId="30" xfId="0" applyFont="1" applyBorder="1" applyProtection="1">
      <protection locked="0"/>
    </xf>
    <xf numFmtId="0" fontId="14" fillId="0" borderId="31" xfId="0" applyFont="1" applyBorder="1" applyProtection="1">
      <protection locked="0"/>
    </xf>
    <xf numFmtId="0" fontId="14" fillId="0" borderId="32" xfId="0" applyFont="1" applyBorder="1" applyProtection="1">
      <protection locked="0"/>
    </xf>
    <xf numFmtId="0" fontId="14" fillId="0" borderId="33" xfId="0" applyFont="1" applyBorder="1" applyProtection="1">
      <protection locked="0"/>
    </xf>
    <xf numFmtId="14" fontId="16" fillId="0" borderId="1" xfId="0" applyNumberFormat="1" applyFont="1" applyBorder="1" applyProtection="1">
      <protection locked="0"/>
    </xf>
    <xf numFmtId="165" fontId="23" fillId="21" borderId="1" xfId="0" applyNumberFormat="1" applyFont="1" applyFill="1" applyBorder="1" applyAlignment="1" applyProtection="1">
      <alignment horizontal="center" vertical="center" wrapText="1"/>
      <protection locked="0"/>
    </xf>
    <xf numFmtId="165" fontId="23" fillId="21" borderId="1" xfId="0" applyNumberFormat="1" applyFont="1" applyFill="1" applyBorder="1" applyAlignment="1" applyProtection="1">
      <alignment horizontal="center"/>
      <protection locked="0"/>
    </xf>
    <xf numFmtId="0" fontId="16" fillId="13" borderId="1" xfId="0" applyFont="1" applyFill="1" applyBorder="1" applyProtection="1">
      <protection locked="0"/>
    </xf>
    <xf numFmtId="0" fontId="23" fillId="13" borderId="1" xfId="12" applyFont="1" applyFill="1" applyBorder="1" applyAlignment="1" applyProtection="1">
      <alignment horizontal="center" vertical="center" shrinkToFit="1"/>
      <protection locked="0"/>
    </xf>
    <xf numFmtId="0" fontId="22" fillId="0" borderId="26" xfId="12" applyFont="1" applyFill="1" applyBorder="1" applyAlignment="1" applyProtection="1">
      <alignment horizontal="left"/>
      <protection locked="0"/>
    </xf>
    <xf numFmtId="0" fontId="22" fillId="21" borderId="26" xfId="0" applyFont="1" applyFill="1" applyBorder="1" applyAlignment="1" applyProtection="1">
      <alignment horizontal="center" vertical="center" wrapText="1"/>
      <protection locked="0"/>
    </xf>
    <xf numFmtId="0" fontId="22" fillId="13" borderId="26" xfId="12" applyFont="1" applyFill="1" applyBorder="1" applyAlignment="1" applyProtection="1">
      <alignment horizontal="center" vertical="center"/>
      <protection locked="0"/>
    </xf>
    <xf numFmtId="0" fontId="22" fillId="13" borderId="26" xfId="12" applyFont="1" applyFill="1" applyBorder="1" applyAlignment="1" applyProtection="1">
      <alignment vertical="center"/>
      <protection locked="0"/>
    </xf>
    <xf numFmtId="0" fontId="23" fillId="13" borderId="26" xfId="12" applyFont="1" applyFill="1" applyBorder="1" applyAlignment="1" applyProtection="1">
      <alignment vertical="center"/>
      <protection locked="0"/>
    </xf>
    <xf numFmtId="0" fontId="14" fillId="0" borderId="0" xfId="0" applyFont="1" applyAlignment="1" applyProtection="1">
      <alignment horizontal="left"/>
      <protection locked="0"/>
    </xf>
    <xf numFmtId="0" fontId="22" fillId="0" borderId="0" xfId="0" applyFont="1" applyBorder="1" applyAlignment="1" applyProtection="1">
      <alignment horizontal="right"/>
      <protection hidden="1"/>
    </xf>
    <xf numFmtId="2" fontId="14" fillId="0" borderId="1" xfId="0" applyNumberFormat="1" applyFont="1" applyBorder="1" applyProtection="1"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15" fillId="0" borderId="6" xfId="0" applyFont="1" applyBorder="1" applyAlignment="1" applyProtection="1">
      <alignment horizontal="center"/>
      <protection locked="0" hidden="1"/>
    </xf>
    <xf numFmtId="0" fontId="15" fillId="13" borderId="1" xfId="0" applyFont="1" applyFill="1" applyBorder="1" applyAlignment="1" applyProtection="1">
      <alignment horizontal="center" vertical="center"/>
      <protection hidden="1"/>
    </xf>
    <xf numFmtId="0" fontId="15" fillId="0" borderId="37" xfId="0" applyFont="1" applyBorder="1" applyAlignment="1" applyProtection="1">
      <protection hidden="1"/>
    </xf>
    <xf numFmtId="165" fontId="14" fillId="0" borderId="1" xfId="0" applyNumberFormat="1" applyFont="1" applyBorder="1" applyProtection="1">
      <protection hidden="1"/>
    </xf>
    <xf numFmtId="0" fontId="0" fillId="0" borderId="0" xfId="0" applyFill="1"/>
    <xf numFmtId="1" fontId="14" fillId="0" borderId="1" xfId="0" applyNumberFormat="1" applyFont="1" applyBorder="1" applyAlignment="1" applyProtection="1">
      <alignment horizontal="right"/>
      <protection hidden="1"/>
    </xf>
    <xf numFmtId="1" fontId="0" fillId="5" borderId="3" xfId="0" applyNumberFormat="1" applyFill="1" applyBorder="1" applyProtection="1">
      <protection hidden="1"/>
    </xf>
    <xf numFmtId="0" fontId="14" fillId="0" borderId="11" xfId="0" applyFont="1" applyBorder="1" applyAlignment="1" applyProtection="1">
      <alignment horizontal="left"/>
      <protection hidden="1"/>
    </xf>
    <xf numFmtId="1" fontId="14" fillId="0" borderId="1" xfId="0" applyNumberFormat="1" applyFont="1" applyBorder="1" applyAlignment="1" applyProtection="1">
      <alignment horizontal="right"/>
      <protection locked="0"/>
    </xf>
    <xf numFmtId="0" fontId="25" fillId="0" borderId="3" xfId="0" applyFont="1" applyBorder="1" applyProtection="1">
      <protection locked="0"/>
    </xf>
    <xf numFmtId="1" fontId="0" fillId="0" borderId="0" xfId="0" applyNumberFormat="1"/>
    <xf numFmtId="0" fontId="8" fillId="6" borderId="2" xfId="0" applyNumberFormat="1" applyFont="1" applyFill="1" applyBorder="1" applyAlignment="1" applyProtection="1">
      <alignment horizontal="left"/>
      <protection hidden="1"/>
    </xf>
    <xf numFmtId="49" fontId="27" fillId="23" borderId="0" xfId="0" applyNumberFormat="1" applyFont="1" applyFill="1" applyAlignment="1">
      <alignment vertical="center"/>
    </xf>
    <xf numFmtId="49" fontId="28" fillId="23" borderId="0" xfId="0" applyNumberFormat="1" applyFont="1" applyFill="1" applyAlignment="1">
      <alignment vertical="center"/>
    </xf>
    <xf numFmtId="0" fontId="27" fillId="11" borderId="0" xfId="0" applyFont="1" applyFill="1" applyAlignment="1">
      <alignment vertical="center"/>
    </xf>
    <xf numFmtId="0" fontId="28" fillId="11" borderId="24" xfId="0" applyFont="1" applyFill="1" applyBorder="1" applyAlignment="1">
      <alignment vertical="center"/>
    </xf>
    <xf numFmtId="0" fontId="28" fillId="11" borderId="40" xfId="0" applyFont="1" applyFill="1" applyBorder="1" applyAlignment="1">
      <alignment vertical="center"/>
    </xf>
    <xf numFmtId="0" fontId="27" fillId="11" borderId="0" xfId="0" applyFont="1" applyFill="1" applyBorder="1" applyAlignment="1">
      <alignment vertical="center"/>
    </xf>
    <xf numFmtId="14" fontId="28" fillId="23" borderId="9" xfId="0" applyNumberFormat="1" applyFont="1" applyFill="1" applyBorder="1" applyAlignment="1" applyProtection="1">
      <alignment horizontal="left" vertical="center"/>
      <protection locked="0"/>
    </xf>
    <xf numFmtId="0" fontId="28" fillId="11" borderId="25" xfId="0" applyFont="1" applyFill="1" applyBorder="1" applyAlignment="1">
      <alignment vertical="center"/>
    </xf>
    <xf numFmtId="49" fontId="28" fillId="11" borderId="25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/>
    <xf numFmtId="166" fontId="0" fillId="0" borderId="0" xfId="0" applyNumberFormat="1"/>
    <xf numFmtId="14" fontId="15" fillId="13" borderId="11" xfId="0" quotePrefix="1" applyNumberFormat="1" applyFont="1" applyFill="1" applyBorder="1" applyAlignment="1" applyProtection="1">
      <alignment vertical="center" wrapText="1"/>
      <protection hidden="1"/>
    </xf>
    <xf numFmtId="49" fontId="27" fillId="24" borderId="9" xfId="0" applyNumberFormat="1" applyFont="1" applyFill="1" applyBorder="1" applyAlignment="1">
      <alignment horizontal="left" vertical="top"/>
    </xf>
    <xf numFmtId="0" fontId="8" fillId="5" borderId="2" xfId="0" quotePrefix="1" applyFont="1" applyFill="1" applyBorder="1" applyProtection="1">
      <protection hidden="1"/>
    </xf>
    <xf numFmtId="16" fontId="16" fillId="0" borderId="1" xfId="0" applyNumberFormat="1" applyFont="1" applyBorder="1" applyAlignment="1" applyProtection="1">
      <alignment horizontal="center" vertical="center"/>
      <protection locked="0"/>
    </xf>
    <xf numFmtId="49" fontId="0" fillId="0" borderId="0" xfId="0" applyNumberFormat="1"/>
    <xf numFmtId="0" fontId="14" fillId="0" borderId="44" xfId="0" applyFont="1" applyBorder="1" applyProtection="1">
      <protection locked="0"/>
    </xf>
    <xf numFmtId="0" fontId="14" fillId="0" borderId="45" xfId="0" applyFont="1" applyBorder="1" applyProtection="1">
      <protection locked="0"/>
    </xf>
    <xf numFmtId="0" fontId="14" fillId="0" borderId="46" xfId="0" applyFont="1" applyBorder="1" applyProtection="1">
      <protection locked="0"/>
    </xf>
    <xf numFmtId="0" fontId="14" fillId="0" borderId="47" xfId="0" applyFont="1" applyBorder="1" applyProtection="1">
      <protection locked="0"/>
    </xf>
    <xf numFmtId="0" fontId="14" fillId="0" borderId="1" xfId="0" applyFont="1" applyBorder="1" applyProtection="1">
      <protection locked="0"/>
    </xf>
    <xf numFmtId="0" fontId="0" fillId="12" borderId="1" xfId="0" applyFill="1" applyBorder="1" applyAlignment="1" applyProtection="1">
      <alignment horizontal="right" vertical="center" wrapText="1"/>
      <protection locked="0"/>
    </xf>
    <xf numFmtId="0" fontId="0" fillId="21" borderId="1" xfId="0" applyFont="1" applyFill="1" applyBorder="1" applyAlignment="1" applyProtection="1">
      <alignment horizontal="right" vertical="center" wrapText="1"/>
      <protection locked="0"/>
    </xf>
    <xf numFmtId="0" fontId="0" fillId="17" borderId="1" xfId="0" applyFill="1" applyBorder="1" applyAlignment="1" applyProtection="1">
      <alignment horizontal="right"/>
      <protection locked="0"/>
    </xf>
    <xf numFmtId="0" fontId="0" fillId="21" borderId="1" xfId="0" applyFill="1" applyBorder="1" applyAlignment="1" applyProtection="1">
      <alignment horizontal="right" vertical="center" wrapText="1"/>
      <protection locked="0"/>
    </xf>
    <xf numFmtId="0" fontId="0" fillId="13" borderId="1" xfId="0" applyFill="1" applyBorder="1" applyAlignment="1" applyProtection="1">
      <alignment horizontal="right"/>
      <protection locked="0"/>
    </xf>
    <xf numFmtId="0" fontId="0" fillId="12" borderId="1" xfId="0" applyFill="1" applyBorder="1" applyAlignment="1" applyProtection="1">
      <alignment horizontal="right"/>
      <protection locked="0"/>
    </xf>
    <xf numFmtId="49" fontId="27" fillId="14" borderId="48" xfId="0" applyNumberFormat="1" applyFont="1" applyFill="1" applyBorder="1" applyAlignment="1">
      <alignment horizontal="left" vertical="top" wrapText="1"/>
    </xf>
    <xf numFmtId="49" fontId="27" fillId="14" borderId="49" xfId="0" applyNumberFormat="1" applyFont="1" applyFill="1" applyBorder="1" applyAlignment="1">
      <alignment vertical="top" wrapText="1"/>
    </xf>
    <xf numFmtId="14" fontId="28" fillId="23" borderId="48" xfId="0" applyNumberFormat="1" applyFont="1" applyFill="1" applyBorder="1" applyAlignment="1" applyProtection="1">
      <alignment horizontal="left" vertical="top"/>
      <protection locked="0"/>
    </xf>
    <xf numFmtId="0" fontId="0" fillId="0" borderId="49" xfId="0" applyBorder="1" applyAlignment="1">
      <alignment horizontal="center"/>
    </xf>
    <xf numFmtId="49" fontId="0" fillId="0" borderId="49" xfId="0" applyNumberFormat="1" applyBorder="1"/>
    <xf numFmtId="49" fontId="0" fillId="0" borderId="49" xfId="0" applyNumberFormat="1" applyBorder="1" applyAlignment="1">
      <alignment horizontal="center"/>
    </xf>
    <xf numFmtId="0" fontId="0" fillId="0" borderId="49" xfId="0" applyBorder="1" applyAlignment="1"/>
    <xf numFmtId="0" fontId="0" fillId="0" borderId="49" xfId="0" applyBorder="1" applyProtection="1">
      <protection locked="0"/>
    </xf>
    <xf numFmtId="0" fontId="0" fillId="12" borderId="49" xfId="0" applyFill="1" applyBorder="1" applyAlignment="1" applyProtection="1">
      <alignment horizontal="right" vertical="center" wrapText="1"/>
      <protection locked="0"/>
    </xf>
    <xf numFmtId="0" fontId="0" fillId="21" borderId="49" xfId="0" applyFont="1" applyFill="1" applyBorder="1" applyAlignment="1" applyProtection="1">
      <alignment horizontal="right" vertical="center" wrapText="1"/>
      <protection locked="0"/>
    </xf>
    <xf numFmtId="0" fontId="0" fillId="17" borderId="49" xfId="0" applyFill="1" applyBorder="1" applyAlignment="1" applyProtection="1">
      <alignment horizontal="right"/>
      <protection locked="0"/>
    </xf>
    <xf numFmtId="0" fontId="0" fillId="21" borderId="49" xfId="0" applyFill="1" applyBorder="1" applyAlignment="1" applyProtection="1">
      <alignment horizontal="right" vertical="center" wrapText="1"/>
      <protection locked="0"/>
    </xf>
    <xf numFmtId="0" fontId="0" fillId="13" borderId="49" xfId="0" applyFill="1" applyBorder="1" applyAlignment="1" applyProtection="1">
      <alignment horizontal="right"/>
      <protection locked="0"/>
    </xf>
    <xf numFmtId="0" fontId="0" fillId="12" borderId="49" xfId="0" applyFill="1" applyBorder="1" applyAlignment="1" applyProtection="1">
      <alignment horizontal="right"/>
      <protection locked="0"/>
    </xf>
    <xf numFmtId="0" fontId="22" fillId="0" borderId="0" xfId="0" applyFont="1" applyAlignment="1" applyProtection="1">
      <alignment horizontal="center"/>
      <protection hidden="1"/>
    </xf>
    <xf numFmtId="14" fontId="23" fillId="14" borderId="0" xfId="0" applyNumberFormat="1" applyFont="1" applyFill="1" applyBorder="1" applyAlignment="1" applyProtection="1">
      <alignment horizontal="center"/>
      <protection locked="0"/>
    </xf>
    <xf numFmtId="0" fontId="16" fillId="0" borderId="0" xfId="0" applyFont="1" applyAlignment="1" applyProtection="1">
      <alignment horizontal="center"/>
      <protection hidden="1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165" fontId="0" fillId="25" borderId="11" xfId="0" applyNumberFormat="1" applyFont="1" applyFill="1" applyBorder="1" applyAlignment="1" applyProtection="1">
      <alignment horizontal="center" vertical="center" wrapText="1"/>
      <protection locked="0"/>
    </xf>
    <xf numFmtId="2" fontId="0" fillId="25" borderId="11" xfId="0" applyNumberFormat="1" applyFont="1" applyFill="1" applyBorder="1" applyAlignment="1" applyProtection="1">
      <alignment horizontal="center" vertical="center" wrapText="1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14" fillId="0" borderId="50" xfId="0" applyFont="1" applyBorder="1" applyProtection="1">
      <protection locked="0"/>
    </xf>
    <xf numFmtId="0" fontId="14" fillId="0" borderId="51" xfId="0" applyFont="1" applyBorder="1" applyProtection="1">
      <protection locked="0"/>
    </xf>
    <xf numFmtId="0" fontId="14" fillId="0" borderId="49" xfId="0" applyFont="1" applyBorder="1" applyProtection="1">
      <protection locked="0"/>
    </xf>
    <xf numFmtId="0" fontId="14" fillId="0" borderId="52" xfId="0" applyFont="1" applyBorder="1" applyProtection="1">
      <protection locked="0"/>
    </xf>
    <xf numFmtId="0" fontId="14" fillId="0" borderId="10" xfId="0" applyFont="1" applyBorder="1" applyProtection="1"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17" borderId="49" xfId="0" applyFill="1" applyBorder="1" applyAlignment="1" applyProtection="1">
      <alignment horizontal="right"/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12" borderId="49" xfId="0" applyFill="1" applyBorder="1" applyAlignment="1" applyProtection="1">
      <alignment horizontal="right" vertical="center" wrapText="1"/>
      <protection hidden="1"/>
    </xf>
    <xf numFmtId="0" fontId="0" fillId="12" borderId="49" xfId="0" applyFill="1" applyBorder="1" applyAlignment="1" applyProtection="1">
      <alignment horizontal="right"/>
      <protection hidden="1"/>
    </xf>
    <xf numFmtId="0" fontId="25" fillId="0" borderId="3" xfId="0" applyFont="1" applyBorder="1" applyProtection="1">
      <protection hidden="1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14" fillId="0" borderId="53" xfId="0" applyFont="1" applyBorder="1" applyProtection="1">
      <protection locked="0"/>
    </xf>
    <xf numFmtId="0" fontId="14" fillId="0" borderId="54" xfId="0" applyFont="1" applyBorder="1" applyProtection="1"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right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5" borderId="3" xfId="0" applyFill="1" applyBorder="1" applyAlignment="1" applyProtection="1">
      <alignment horizontal="center"/>
      <protection hidden="1"/>
    </xf>
    <xf numFmtId="0" fontId="0" fillId="0" borderId="49" xfId="0" applyBorder="1" applyAlignment="1" applyProtection="1">
      <alignment horizontal="left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14" fontId="22" fillId="0" borderId="0" xfId="0" applyNumberFormat="1" applyFont="1" applyBorder="1" applyAlignment="1" applyProtection="1">
      <protection hidden="1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1" fontId="11" fillId="12" borderId="0" xfId="0" applyNumberFormat="1" applyFont="1" applyFill="1" applyAlignment="1" applyProtection="1">
      <protection hidden="1"/>
    </xf>
    <xf numFmtId="0" fontId="15" fillId="12" borderId="28" xfId="0" applyFont="1" applyFill="1" applyBorder="1" applyAlignment="1" applyProtection="1">
      <protection hidden="1"/>
    </xf>
    <xf numFmtId="0" fontId="15" fillId="12" borderId="28" xfId="0" applyFont="1" applyFill="1" applyBorder="1" applyAlignment="1" applyProtection="1">
      <protection locked="0"/>
    </xf>
    <xf numFmtId="1" fontId="15" fillId="12" borderId="0" xfId="0" applyNumberFormat="1" applyFont="1" applyFill="1" applyAlignment="1" applyProtection="1">
      <alignment horizontal="center"/>
      <protection locked="0"/>
    </xf>
    <xf numFmtId="0" fontId="16" fillId="13" borderId="1" xfId="0" applyFont="1" applyFill="1" applyBorder="1" applyProtection="1">
      <protection hidden="1"/>
    </xf>
    <xf numFmtId="0" fontId="15" fillId="12" borderId="28" xfId="0" applyFont="1" applyFill="1" applyBorder="1" applyAlignment="1" applyProtection="1">
      <alignment wrapText="1"/>
      <protection hidden="1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38" fillId="26" borderId="55" xfId="0" applyNumberFormat="1" applyFont="1" applyFill="1" applyBorder="1" applyAlignment="1" applyProtection="1">
      <alignment horizontal="center" vertical="top" wrapText="1"/>
    </xf>
    <xf numFmtId="0" fontId="38" fillId="26" borderId="55" xfId="0" applyNumberFormat="1" applyFont="1" applyFill="1" applyBorder="1" applyAlignment="1" applyProtection="1">
      <alignment horizontal="left" vertical="top" wrapText="1"/>
    </xf>
    <xf numFmtId="0" fontId="38" fillId="26" borderId="55" xfId="0" applyNumberFormat="1" applyFont="1" applyFill="1" applyBorder="1" applyAlignment="1" applyProtection="1">
      <alignment horizontal="right" vertical="top" wrapText="1"/>
    </xf>
    <xf numFmtId="0" fontId="39" fillId="26" borderId="55" xfId="0" applyNumberFormat="1" applyFont="1" applyFill="1" applyBorder="1" applyAlignment="1" applyProtection="1">
      <alignment horizontal="center" vertical="top" wrapText="1"/>
    </xf>
    <xf numFmtId="0" fontId="39" fillId="26" borderId="55" xfId="0" applyNumberFormat="1" applyFont="1" applyFill="1" applyBorder="1" applyAlignment="1" applyProtection="1">
      <alignment horizontal="left" vertical="top" wrapText="1"/>
    </xf>
    <xf numFmtId="0" fontId="39" fillId="26" borderId="55" xfId="0" applyNumberFormat="1" applyFont="1" applyFill="1" applyBorder="1" applyAlignment="1" applyProtection="1">
      <alignment horizontal="right" vertical="top" wrapText="1"/>
    </xf>
    <xf numFmtId="0" fontId="0" fillId="27" borderId="11" xfId="0" applyFont="1" applyFill="1" applyBorder="1" applyAlignment="1" applyProtection="1">
      <alignment horizontal="center" vertical="center" wrapText="1"/>
      <protection locked="0"/>
    </xf>
    <xf numFmtId="14" fontId="16" fillId="0" borderId="49" xfId="0" applyNumberFormat="1" applyFont="1" applyBorder="1" applyProtection="1">
      <protection locked="0"/>
    </xf>
    <xf numFmtId="14" fontId="22" fillId="0" borderId="49" xfId="0" applyNumberFormat="1" applyFont="1" applyBorder="1" applyProtection="1">
      <protection locked="0"/>
    </xf>
    <xf numFmtId="0" fontId="33" fillId="0" borderId="0" xfId="15"/>
    <xf numFmtId="0" fontId="27" fillId="11" borderId="0" xfId="15" applyFont="1" applyFill="1" applyAlignment="1">
      <alignment vertical="center"/>
    </xf>
    <xf numFmtId="0" fontId="28" fillId="11" borderId="24" xfId="15" applyFont="1" applyFill="1" applyBorder="1" applyAlignment="1">
      <alignment vertical="center"/>
    </xf>
    <xf numFmtId="0" fontId="28" fillId="11" borderId="40" xfId="15" applyFont="1" applyFill="1" applyBorder="1" applyAlignment="1">
      <alignment vertical="center"/>
    </xf>
    <xf numFmtId="0" fontId="27" fillId="11" borderId="0" xfId="15" applyFont="1" applyFill="1" applyBorder="1" applyAlignment="1">
      <alignment vertical="center"/>
    </xf>
    <xf numFmtId="14" fontId="28" fillId="23" borderId="9" xfId="15" applyNumberFormat="1" applyFont="1" applyFill="1" applyBorder="1" applyAlignment="1" applyProtection="1">
      <alignment horizontal="left" vertical="center"/>
      <protection locked="0"/>
    </xf>
    <xf numFmtId="0" fontId="28" fillId="11" borderId="25" xfId="15" applyFont="1" applyFill="1" applyBorder="1" applyAlignment="1">
      <alignment vertical="center"/>
    </xf>
    <xf numFmtId="0" fontId="33" fillId="0" borderId="0" xfId="15" applyAlignment="1">
      <alignment horizontal="center"/>
    </xf>
    <xf numFmtId="0" fontId="29" fillId="0" borderId="42" xfId="13" applyFont="1" applyBorder="1" applyAlignment="1">
      <alignment horizontal="center" vertical="center" wrapText="1"/>
    </xf>
    <xf numFmtId="0" fontId="29" fillId="0" borderId="43" xfId="13" applyFont="1" applyBorder="1" applyAlignment="1">
      <alignment horizontal="center" vertical="center" wrapText="1"/>
    </xf>
    <xf numFmtId="0" fontId="33" fillId="0" borderId="49" xfId="15" applyBorder="1" applyAlignment="1">
      <alignment horizontal="center"/>
    </xf>
    <xf numFmtId="49" fontId="33" fillId="0" borderId="49" xfId="15" applyNumberFormat="1" applyBorder="1"/>
    <xf numFmtId="0" fontId="33" fillId="0" borderId="49" xfId="15" applyBorder="1" applyProtection="1">
      <protection locked="0"/>
    </xf>
    <xf numFmtId="14" fontId="28" fillId="23" borderId="48" xfId="15" applyNumberFormat="1" applyFont="1" applyFill="1" applyBorder="1" applyAlignment="1" applyProtection="1">
      <alignment horizontal="left" vertical="top"/>
      <protection locked="0"/>
    </xf>
    <xf numFmtId="0" fontId="33" fillId="0" borderId="49" xfId="15" applyBorder="1" applyAlignment="1"/>
    <xf numFmtId="49" fontId="27" fillId="14" borderId="48" xfId="15" applyNumberFormat="1" applyFont="1" applyFill="1" applyBorder="1" applyAlignment="1">
      <alignment horizontal="left" vertical="top" wrapText="1"/>
    </xf>
    <xf numFmtId="49" fontId="27" fillId="14" borderId="49" xfId="15" applyNumberFormat="1" applyFont="1" applyFill="1" applyBorder="1" applyAlignment="1">
      <alignment vertical="top" wrapText="1"/>
    </xf>
    <xf numFmtId="49" fontId="27" fillId="24" borderId="9" xfId="15" applyNumberFormat="1" applyFont="1" applyFill="1" applyBorder="1" applyAlignment="1">
      <alignment horizontal="left" vertical="top"/>
    </xf>
    <xf numFmtId="49" fontId="28" fillId="11" borderId="25" xfId="15" applyNumberFormat="1" applyFont="1" applyFill="1" applyBorder="1" applyAlignment="1">
      <alignment vertical="center"/>
    </xf>
    <xf numFmtId="49" fontId="33" fillId="0" borderId="49" xfId="15" applyNumberFormat="1" applyBorder="1" applyAlignment="1">
      <alignment horizontal="center"/>
    </xf>
    <xf numFmtId="49" fontId="27" fillId="23" borderId="0" xfId="15" applyNumberFormat="1" applyFont="1" applyFill="1" applyAlignment="1">
      <alignment vertical="center"/>
    </xf>
    <xf numFmtId="49" fontId="28" fillId="23" borderId="0" xfId="15" applyNumberFormat="1" applyFont="1" applyFill="1" applyAlignment="1">
      <alignment vertical="center"/>
    </xf>
    <xf numFmtId="49" fontId="27" fillId="24" borderId="48" xfId="15" applyNumberFormat="1" applyFont="1" applyFill="1" applyBorder="1" applyAlignment="1">
      <alignment horizontal="left" vertical="top"/>
    </xf>
    <xf numFmtId="49" fontId="27" fillId="14" borderId="48" xfId="15" applyNumberFormat="1" applyFont="1" applyFill="1" applyBorder="1" applyAlignment="1">
      <alignment horizontal="left" vertical="top"/>
    </xf>
    <xf numFmtId="49" fontId="27" fillId="14" borderId="48" xfId="0" applyNumberFormat="1" applyFont="1" applyFill="1" applyBorder="1" applyAlignment="1">
      <alignment horizontal="left" vertical="top"/>
    </xf>
    <xf numFmtId="49" fontId="27" fillId="24" borderId="48" xfId="0" applyNumberFormat="1" applyFont="1" applyFill="1" applyBorder="1" applyAlignment="1">
      <alignment horizontal="left" vertical="top"/>
    </xf>
    <xf numFmtId="49" fontId="27" fillId="14" borderId="48" xfId="0" applyNumberFormat="1" applyFont="1" applyFill="1" applyBorder="1" applyAlignment="1">
      <alignment horizontal="left" vertical="top"/>
    </xf>
    <xf numFmtId="49" fontId="27" fillId="24" borderId="48" xfId="0" applyNumberFormat="1" applyFont="1" applyFill="1" applyBorder="1" applyAlignment="1">
      <alignment horizontal="left" vertical="top"/>
    </xf>
    <xf numFmtId="0" fontId="0" fillId="0" borderId="0" xfId="0" applyAlignment="1">
      <alignment wrapText="1"/>
    </xf>
    <xf numFmtId="0" fontId="6" fillId="0" borderId="58" xfId="5" quotePrefix="1" applyBorder="1" applyAlignment="1">
      <alignment horizontal="center" vertical="top" wrapText="1"/>
    </xf>
    <xf numFmtId="0" fontId="6" fillId="0" borderId="58" xfId="6" quotePrefix="1" applyBorder="1" applyAlignment="1">
      <alignment horizontal="left" vertical="top" wrapText="1"/>
    </xf>
    <xf numFmtId="0" fontId="6" fillId="0" borderId="40" xfId="7" quotePrefix="1" applyBorder="1" applyAlignment="1">
      <alignment horizontal="right" vertical="top" wrapText="1"/>
    </xf>
    <xf numFmtId="0" fontId="6" fillId="0" borderId="58" xfId="7" quotePrefix="1" applyBorder="1" applyAlignment="1">
      <alignment horizontal="right" vertical="top" wrapText="1"/>
    </xf>
    <xf numFmtId="0" fontId="6" fillId="0" borderId="61" xfId="7" quotePrefix="1" applyBorder="1" applyAlignment="1">
      <alignment horizontal="right" vertical="top" wrapText="1"/>
    </xf>
    <xf numFmtId="0" fontId="7" fillId="0" borderId="58" xfId="8" quotePrefix="1" applyBorder="1" applyAlignment="1">
      <alignment horizontal="center" vertical="top" wrapText="1"/>
    </xf>
    <xf numFmtId="0" fontId="7" fillId="0" borderId="0" xfId="9" quotePrefix="1" applyBorder="1" applyAlignment="1">
      <alignment horizontal="left" vertical="top" wrapText="1"/>
    </xf>
    <xf numFmtId="4" fontId="7" fillId="0" borderId="58" xfId="10" applyNumberFormat="1" applyBorder="1" applyAlignment="1">
      <alignment horizontal="right" vertical="top" wrapText="1"/>
    </xf>
    <xf numFmtId="4" fontId="7" fillId="0" borderId="0" xfId="10" applyNumberFormat="1" applyBorder="1" applyAlignment="1">
      <alignment horizontal="right" vertical="top" wrapText="1"/>
    </xf>
    <xf numFmtId="0" fontId="7" fillId="0" borderId="41" xfId="8" quotePrefix="1" applyBorder="1" applyAlignment="1">
      <alignment horizontal="center" vertical="top" wrapText="1"/>
    </xf>
    <xf numFmtId="0" fontId="7" fillId="0" borderId="58" xfId="9" quotePrefix="1" applyBorder="1" applyAlignment="1">
      <alignment horizontal="left" vertical="top" wrapText="1"/>
    </xf>
    <xf numFmtId="0" fontId="7" fillId="0" borderId="58" xfId="10" applyBorder="1" applyAlignment="1">
      <alignment horizontal="right" vertical="top" wrapText="1"/>
    </xf>
    <xf numFmtId="4" fontId="7" fillId="0" borderId="62" xfId="10" applyNumberFormat="1" applyBorder="1" applyAlignment="1">
      <alignment horizontal="right" vertical="top" wrapText="1"/>
    </xf>
    <xf numFmtId="0" fontId="7" fillId="0" borderId="28" xfId="10" applyBorder="1" applyAlignment="1">
      <alignment horizontal="right" vertical="top" wrapText="1"/>
    </xf>
    <xf numFmtId="0" fontId="7" fillId="0" borderId="25" xfId="8" quotePrefix="1" applyBorder="1" applyAlignment="1">
      <alignment horizontal="center" vertical="top" wrapText="1"/>
    </xf>
    <xf numFmtId="4" fontId="7" fillId="0" borderId="28" xfId="10" applyNumberFormat="1" applyBorder="1" applyAlignment="1">
      <alignment horizontal="right" vertical="top" wrapText="1"/>
    </xf>
    <xf numFmtId="0" fontId="7" fillId="0" borderId="63" xfId="10" applyBorder="1" applyAlignment="1">
      <alignment horizontal="right" vertical="top" wrapText="1"/>
    </xf>
    <xf numFmtId="4" fontId="7" fillId="0" borderId="64" xfId="10" applyNumberFormat="1" applyBorder="1" applyAlignment="1">
      <alignment horizontal="right" vertical="top" wrapText="1"/>
    </xf>
    <xf numFmtId="0" fontId="7" fillId="0" borderId="63" xfId="8" quotePrefix="1" applyBorder="1" applyAlignment="1">
      <alignment horizontal="center" vertical="top" wrapText="1"/>
    </xf>
    <xf numFmtId="0" fontId="7" fillId="0" borderId="28" xfId="9" quotePrefix="1" applyBorder="1" applyAlignment="1">
      <alignment horizontal="left" vertical="top" wrapText="1"/>
    </xf>
    <xf numFmtId="4" fontId="7" fillId="0" borderId="63" xfId="10" applyNumberFormat="1" applyBorder="1" applyAlignment="1">
      <alignment horizontal="right" vertical="top" wrapText="1"/>
    </xf>
    <xf numFmtId="0" fontId="7" fillId="0" borderId="67" xfId="10" applyBorder="1" applyAlignment="1">
      <alignment horizontal="right" vertical="top" wrapText="1"/>
    </xf>
    <xf numFmtId="0" fontId="7" fillId="0" borderId="48" xfId="8" quotePrefix="1" applyBorder="1" applyAlignment="1">
      <alignment horizontal="center" vertical="top" wrapText="1"/>
    </xf>
    <xf numFmtId="0" fontId="7" fillId="0" borderId="63" xfId="9" quotePrefix="1" applyBorder="1" applyAlignment="1">
      <alignment horizontal="left" vertical="top" wrapText="1"/>
    </xf>
    <xf numFmtId="4" fontId="7" fillId="0" borderId="67" xfId="10" applyNumberFormat="1" applyBorder="1" applyAlignment="1">
      <alignment horizontal="right" vertical="top" wrapText="1"/>
    </xf>
    <xf numFmtId="4" fontId="7" fillId="0" borderId="9" xfId="10" applyNumberFormat="1" applyBorder="1" applyAlignment="1">
      <alignment horizontal="right" vertical="top" wrapText="1"/>
    </xf>
    <xf numFmtId="0" fontId="7" fillId="0" borderId="67" xfId="9" quotePrefix="1" applyBorder="1" applyAlignment="1">
      <alignment horizontal="left" vertical="top" wrapText="1"/>
    </xf>
    <xf numFmtId="0" fontId="7" fillId="0" borderId="40" xfId="10" applyBorder="1" applyAlignment="1">
      <alignment horizontal="right" vertical="top" wrapText="1"/>
    </xf>
    <xf numFmtId="0" fontId="7" fillId="0" borderId="24" xfId="8" quotePrefix="1" applyBorder="1" applyAlignment="1">
      <alignment horizontal="center" vertical="top" wrapText="1"/>
    </xf>
    <xf numFmtId="4" fontId="7" fillId="0" borderId="40" xfId="10" applyNumberFormat="1" applyBorder="1" applyAlignment="1">
      <alignment horizontal="right" vertical="top" wrapText="1"/>
    </xf>
    <xf numFmtId="4" fontId="7" fillId="0" borderId="61" xfId="10" applyNumberFormat="1" applyBorder="1" applyAlignment="1">
      <alignment horizontal="right" vertical="top" wrapText="1"/>
    </xf>
    <xf numFmtId="0" fontId="7" fillId="0" borderId="40" xfId="9" quotePrefix="1" applyBorder="1" applyAlignment="1">
      <alignment horizontal="left" vertical="top" wrapText="1"/>
    </xf>
    <xf numFmtId="0" fontId="7" fillId="0" borderId="0" xfId="10" applyBorder="1" applyAlignment="1">
      <alignment horizontal="right" vertical="top" wrapText="1"/>
    </xf>
    <xf numFmtId="0" fontId="6" fillId="0" borderId="24" xfId="5" quotePrefix="1" applyBorder="1" applyAlignment="1">
      <alignment horizontal="center" vertical="top" wrapText="1"/>
    </xf>
    <xf numFmtId="0" fontId="6" fillId="0" borderId="40" xfId="6" quotePrefix="1" applyBorder="1" applyAlignment="1">
      <alignment horizontal="left" vertical="top" wrapText="1"/>
    </xf>
    <xf numFmtId="0" fontId="6" fillId="0" borderId="72" xfId="7" quotePrefix="1" applyBorder="1" applyAlignment="1">
      <alignment horizontal="right" vertical="top" wrapText="1"/>
    </xf>
    <xf numFmtId="0" fontId="7" fillId="0" borderId="72" xfId="9" quotePrefix="1" applyBorder="1" applyAlignment="1">
      <alignment horizontal="left" vertical="top" wrapText="1"/>
    </xf>
    <xf numFmtId="0" fontId="7" fillId="0" borderId="72" xfId="10" applyBorder="1" applyAlignment="1">
      <alignment horizontal="right" vertical="top" wrapText="1"/>
    </xf>
    <xf numFmtId="0" fontId="7" fillId="0" borderId="72" xfId="8" quotePrefix="1" applyBorder="1" applyAlignment="1">
      <alignment horizontal="center" vertical="top" wrapText="1"/>
    </xf>
    <xf numFmtId="4" fontId="7" fillId="0" borderId="72" xfId="10" applyNumberFormat="1" applyBorder="1" applyAlignment="1">
      <alignment horizontal="right" vertical="top" wrapText="1"/>
    </xf>
    <xf numFmtId="4" fontId="7" fillId="0" borderId="73" xfId="10" applyNumberFormat="1" applyBorder="1" applyAlignment="1">
      <alignment horizontal="right" vertical="top" wrapText="1"/>
    </xf>
    <xf numFmtId="0" fontId="7" fillId="0" borderId="74" xfId="9" quotePrefix="1" applyBorder="1" applyAlignment="1">
      <alignment horizontal="left" vertical="top" wrapText="1"/>
    </xf>
    <xf numFmtId="0" fontId="7" fillId="0" borderId="74" xfId="10" applyBorder="1" applyAlignment="1">
      <alignment horizontal="right" vertical="top" wrapText="1"/>
    </xf>
    <xf numFmtId="0" fontId="7" fillId="0" borderId="75" xfId="8" quotePrefix="1" applyBorder="1" applyAlignment="1">
      <alignment horizontal="center" vertical="top" wrapText="1"/>
    </xf>
    <xf numFmtId="0" fontId="7" fillId="0" borderId="75" xfId="9" quotePrefix="1" applyBorder="1" applyAlignment="1">
      <alignment horizontal="left" vertical="top" wrapText="1"/>
    </xf>
    <xf numFmtId="4" fontId="7" fillId="0" borderId="75" xfId="10" applyNumberFormat="1" applyBorder="1" applyAlignment="1">
      <alignment horizontal="right" vertical="top" wrapText="1"/>
    </xf>
    <xf numFmtId="0" fontId="7" fillId="0" borderId="75" xfId="10" applyBorder="1" applyAlignment="1">
      <alignment horizontal="right" vertical="top" wrapText="1"/>
    </xf>
    <xf numFmtId="0" fontId="6" fillId="0" borderId="75" xfId="6" quotePrefix="1" applyBorder="1" applyAlignment="1">
      <alignment horizontal="left" vertical="top" wrapText="1"/>
    </xf>
    <xf numFmtId="4" fontId="6" fillId="0" borderId="75" xfId="11" applyNumberFormat="1" applyBorder="1" applyAlignment="1">
      <alignment horizontal="right" vertical="top" wrapText="1"/>
    </xf>
    <xf numFmtId="0" fontId="6" fillId="0" borderId="70" xfId="11" applyBorder="1" applyAlignment="1">
      <alignment horizontal="right" vertical="top" wrapText="1"/>
    </xf>
    <xf numFmtId="0" fontId="0" fillId="0" borderId="76" xfId="0" applyBorder="1" applyAlignment="1">
      <alignment horizontal="right" vertical="top" wrapText="1"/>
    </xf>
    <xf numFmtId="4" fontId="7" fillId="0" borderId="68" xfId="10" applyNumberFormat="1" applyBorder="1" applyAlignment="1">
      <alignment horizontal="right" vertical="top" wrapText="1"/>
    </xf>
    <xf numFmtId="0" fontId="0" fillId="0" borderId="69" xfId="0" applyBorder="1" applyAlignment="1">
      <alignment vertical="top" wrapText="1"/>
    </xf>
    <xf numFmtId="4" fontId="7" fillId="0" borderId="59" xfId="10" applyNumberFormat="1" applyBorder="1" applyAlignment="1">
      <alignment horizontal="right" vertical="top" wrapText="1"/>
    </xf>
    <xf numFmtId="0" fontId="0" fillId="0" borderId="60" xfId="0" applyBorder="1" applyAlignment="1">
      <alignment vertical="top" wrapText="1"/>
    </xf>
    <xf numFmtId="4" fontId="7" fillId="0" borderId="65" xfId="10" applyNumberFormat="1" applyBorder="1" applyAlignment="1">
      <alignment horizontal="right" vertical="top" wrapText="1"/>
    </xf>
    <xf numFmtId="0" fontId="0" fillId="0" borderId="66" xfId="0" applyBorder="1" applyAlignment="1">
      <alignment vertical="top" wrapText="1"/>
    </xf>
    <xf numFmtId="0" fontId="6" fillId="0" borderId="59" xfId="7" quotePrefix="1" applyBorder="1" applyAlignment="1">
      <alignment horizontal="right" vertical="top" wrapText="1"/>
    </xf>
    <xf numFmtId="0" fontId="5" fillId="0" borderId="0" xfId="3" applyAlignment="1">
      <alignment horizontal="center" vertical="top" wrapText="1"/>
    </xf>
    <xf numFmtId="0" fontId="0" fillId="0" borderId="0" xfId="0" applyAlignment="1">
      <alignment vertical="top" wrapText="1"/>
    </xf>
    <xf numFmtId="0" fontId="3" fillId="0" borderId="0" xfId="1" quotePrefix="1" applyAlignment="1">
      <alignment horizontal="center" vertical="top" wrapText="1"/>
    </xf>
    <xf numFmtId="0" fontId="4" fillId="0" borderId="0" xfId="2" quotePrefix="1" applyAlignment="1">
      <alignment horizontal="center" vertical="top" wrapText="1"/>
    </xf>
    <xf numFmtId="0" fontId="5" fillId="0" borderId="0" xfId="4" quotePrefix="1" applyAlignment="1">
      <alignment horizontal="right" vertical="top" wrapText="1"/>
    </xf>
    <xf numFmtId="4" fontId="7" fillId="0" borderId="70" xfId="10" applyNumberFormat="1" applyBorder="1" applyAlignment="1">
      <alignment horizontal="right" vertical="top" wrapText="1"/>
    </xf>
    <xf numFmtId="0" fontId="0" fillId="0" borderId="71" xfId="0" applyBorder="1" applyAlignment="1">
      <alignment vertical="top" wrapText="1"/>
    </xf>
    <xf numFmtId="0" fontId="0" fillId="0" borderId="69" xfId="0" applyBorder="1" applyAlignment="1">
      <alignment horizontal="right" vertical="top" wrapText="1"/>
    </xf>
    <xf numFmtId="0" fontId="0" fillId="0" borderId="60" xfId="0" applyBorder="1" applyAlignment="1">
      <alignment horizontal="right" vertical="top" wrapText="1"/>
    </xf>
    <xf numFmtId="0" fontId="0" fillId="0" borderId="71" xfId="0" applyBorder="1" applyAlignment="1">
      <alignment horizontal="right" vertical="top" wrapText="1"/>
    </xf>
    <xf numFmtId="0" fontId="6" fillId="0" borderId="70" xfId="7" quotePrefix="1" applyBorder="1" applyAlignment="1">
      <alignment horizontal="right" vertical="top" wrapText="1"/>
    </xf>
    <xf numFmtId="0" fontId="0" fillId="0" borderId="9" xfId="0" applyBorder="1" applyAlignment="1">
      <alignment vertical="top" wrapText="1"/>
    </xf>
    <xf numFmtId="0" fontId="39" fillId="26" borderId="56" xfId="0" applyNumberFormat="1" applyFont="1" applyFill="1" applyBorder="1" applyAlignment="1" applyProtection="1">
      <alignment horizontal="right" vertical="top" wrapText="1"/>
    </xf>
    <xf numFmtId="0" fontId="39" fillId="26" borderId="57" xfId="0" applyNumberFormat="1" applyFont="1" applyFill="1" applyBorder="1" applyAlignment="1" applyProtection="1">
      <alignment horizontal="right" vertical="top" wrapText="1"/>
    </xf>
    <xf numFmtId="0" fontId="38" fillId="26" borderId="56" xfId="0" applyNumberFormat="1" applyFont="1" applyFill="1" applyBorder="1" applyAlignment="1" applyProtection="1">
      <alignment horizontal="right" vertical="top" wrapText="1"/>
    </xf>
    <xf numFmtId="0" fontId="38" fillId="26" borderId="57" xfId="0" applyNumberFormat="1" applyFont="1" applyFill="1" applyBorder="1" applyAlignment="1" applyProtection="1">
      <alignment horizontal="right" vertical="top" wrapText="1"/>
    </xf>
    <xf numFmtId="0" fontId="35" fillId="26" borderId="0" xfId="0" applyNumberFormat="1" applyFont="1" applyFill="1" applyBorder="1" applyAlignment="1" applyProtection="1">
      <alignment horizontal="center" vertical="top" wrapText="1"/>
    </xf>
    <xf numFmtId="0" fontId="36" fillId="26" borderId="0" xfId="0" applyNumberFormat="1" applyFont="1" applyFill="1" applyBorder="1" applyAlignment="1" applyProtection="1">
      <alignment horizontal="center" vertical="top" wrapText="1"/>
    </xf>
    <xf numFmtId="0" fontId="37" fillId="26" borderId="0" xfId="0" applyNumberFormat="1" applyFont="1" applyFill="1" applyBorder="1" applyAlignment="1" applyProtection="1">
      <alignment horizontal="right" vertical="top" wrapText="1"/>
    </xf>
    <xf numFmtId="0" fontId="37" fillId="26" borderId="0" xfId="0" applyNumberFormat="1" applyFont="1" applyFill="1" applyBorder="1" applyAlignment="1" applyProtection="1">
      <alignment horizontal="center" vertical="top" wrapText="1"/>
    </xf>
    <xf numFmtId="0" fontId="15" fillId="8" borderId="6" xfId="0" applyFont="1" applyFill="1" applyBorder="1" applyAlignment="1" applyProtection="1">
      <alignment horizontal="center"/>
      <protection hidden="1"/>
    </xf>
    <xf numFmtId="0" fontId="15" fillId="8" borderId="7" xfId="0" applyFont="1" applyFill="1" applyBorder="1" applyAlignment="1" applyProtection="1">
      <alignment horizontal="center"/>
      <protection hidden="1"/>
    </xf>
    <xf numFmtId="0" fontId="15" fillId="8" borderId="8" xfId="0" applyFont="1" applyFill="1" applyBorder="1" applyAlignment="1" applyProtection="1">
      <alignment horizontal="center"/>
      <protection hidden="1"/>
    </xf>
    <xf numFmtId="0" fontId="20" fillId="9" borderId="13" xfId="0" applyFont="1" applyFill="1" applyBorder="1" applyAlignment="1" applyProtection="1">
      <alignment horizontal="center"/>
      <protection hidden="1"/>
    </xf>
    <xf numFmtId="0" fontId="20" fillId="9" borderId="14" xfId="0" applyFont="1" applyFill="1" applyBorder="1" applyAlignment="1" applyProtection="1">
      <alignment horizontal="center"/>
      <protection hidden="1"/>
    </xf>
    <xf numFmtId="0" fontId="20" fillId="9" borderId="15" xfId="0" applyFont="1" applyFill="1" applyBorder="1" applyAlignment="1" applyProtection="1">
      <alignment horizontal="center" wrapText="1"/>
      <protection hidden="1"/>
    </xf>
    <xf numFmtId="0" fontId="20" fillId="9" borderId="16" xfId="0" applyFont="1" applyFill="1" applyBorder="1" applyAlignment="1" applyProtection="1">
      <alignment horizontal="center" wrapText="1"/>
      <protection hidden="1"/>
    </xf>
    <xf numFmtId="0" fontId="20" fillId="9" borderId="17" xfId="0" applyFont="1" applyFill="1" applyBorder="1" applyAlignment="1" applyProtection="1">
      <alignment horizontal="center"/>
      <protection hidden="1"/>
    </xf>
    <xf numFmtId="0" fontId="20" fillId="9" borderId="18" xfId="0" applyFont="1" applyFill="1" applyBorder="1" applyAlignment="1" applyProtection="1">
      <alignment horizontal="center"/>
      <protection hidden="1"/>
    </xf>
    <xf numFmtId="0" fontId="11" fillId="8" borderId="3" xfId="0" applyFont="1" applyFill="1" applyBorder="1" applyAlignment="1" applyProtection="1">
      <alignment horizontal="center"/>
      <protection hidden="1"/>
    </xf>
    <xf numFmtId="0" fontId="0" fillId="5" borderId="3" xfId="0" applyFill="1" applyBorder="1" applyAlignment="1" applyProtection="1">
      <alignment horizontal="center"/>
      <protection hidden="1"/>
    </xf>
    <xf numFmtId="0" fontId="0" fillId="5" borderId="4" xfId="0" applyFill="1" applyBorder="1" applyAlignment="1" applyProtection="1">
      <alignment horizontal="center"/>
      <protection hidden="1"/>
    </xf>
    <xf numFmtId="0" fontId="0" fillId="5" borderId="5" xfId="0" applyFill="1" applyBorder="1" applyAlignment="1" applyProtection="1">
      <alignment horizontal="center"/>
      <protection hidden="1"/>
    </xf>
    <xf numFmtId="0" fontId="11" fillId="8" borderId="4" xfId="0" applyFont="1" applyFill="1" applyBorder="1" applyAlignment="1" applyProtection="1">
      <alignment horizontal="center" vertical="center" wrapText="1"/>
      <protection hidden="1"/>
    </xf>
    <xf numFmtId="0" fontId="11" fillId="8" borderId="5" xfId="0" applyFont="1" applyFill="1" applyBorder="1" applyAlignment="1" applyProtection="1">
      <alignment horizontal="center" vertical="center" wrapText="1"/>
      <protection hidden="1"/>
    </xf>
    <xf numFmtId="0" fontId="11" fillId="8" borderId="3" xfId="0" applyFont="1" applyFill="1" applyBorder="1" applyAlignment="1" applyProtection="1">
      <alignment horizontal="center" vertical="center" wrapText="1"/>
      <protection hidden="1"/>
    </xf>
    <xf numFmtId="0" fontId="0" fillId="8" borderId="37" xfId="0" applyFill="1" applyBorder="1" applyAlignment="1" applyProtection="1">
      <alignment horizontal="center"/>
      <protection hidden="1"/>
    </xf>
    <xf numFmtId="0" fontId="0" fillId="8" borderId="12" xfId="0" applyFill="1" applyBorder="1" applyAlignment="1" applyProtection="1">
      <alignment horizontal="center"/>
      <protection hidden="1"/>
    </xf>
    <xf numFmtId="0" fontId="11" fillId="8" borderId="21" xfId="0" applyFont="1" applyFill="1" applyBorder="1" applyAlignment="1" applyProtection="1">
      <alignment horizontal="center" wrapText="1"/>
      <protection hidden="1"/>
    </xf>
    <xf numFmtId="0" fontId="11" fillId="8" borderId="38" xfId="0" applyFont="1" applyFill="1" applyBorder="1" applyAlignment="1" applyProtection="1">
      <alignment horizontal="center" wrapText="1"/>
      <protection hidden="1"/>
    </xf>
    <xf numFmtId="0" fontId="11" fillId="8" borderId="22" xfId="0" applyFont="1" applyFill="1" applyBorder="1" applyAlignment="1" applyProtection="1">
      <alignment horizontal="center" wrapText="1"/>
      <protection hidden="1"/>
    </xf>
    <xf numFmtId="0" fontId="11" fillId="8" borderId="12" xfId="0" applyFont="1" applyFill="1" applyBorder="1" applyAlignment="1" applyProtection="1">
      <alignment horizontal="center" wrapText="1"/>
      <protection hidden="1"/>
    </xf>
    <xf numFmtId="0" fontId="11" fillId="8" borderId="39" xfId="0" applyFont="1" applyFill="1" applyBorder="1" applyAlignment="1" applyProtection="1">
      <alignment horizontal="center" wrapText="1"/>
      <protection hidden="1"/>
    </xf>
    <xf numFmtId="0" fontId="11" fillId="8" borderId="23" xfId="0" applyFont="1" applyFill="1" applyBorder="1" applyAlignment="1" applyProtection="1">
      <alignment horizontal="center" wrapText="1"/>
      <protection hidden="1"/>
    </xf>
    <xf numFmtId="0" fontId="11" fillId="8" borderId="4" xfId="0" applyFont="1" applyFill="1" applyBorder="1" applyAlignment="1" applyProtection="1">
      <alignment horizontal="center" wrapText="1"/>
      <protection hidden="1"/>
    </xf>
    <xf numFmtId="0" fontId="11" fillId="8" borderId="5" xfId="0" applyFont="1" applyFill="1" applyBorder="1" applyAlignment="1" applyProtection="1">
      <alignment horizontal="center" wrapText="1"/>
      <protection hidden="1"/>
    </xf>
    <xf numFmtId="0" fontId="0" fillId="8" borderId="21" xfId="0" applyFill="1" applyBorder="1" applyAlignment="1" applyProtection="1">
      <alignment horizontal="center"/>
      <protection hidden="1"/>
    </xf>
    <xf numFmtId="0" fontId="0" fillId="8" borderId="38" xfId="0" applyFill="1" applyBorder="1" applyAlignment="1" applyProtection="1">
      <alignment horizontal="center"/>
      <protection hidden="1"/>
    </xf>
    <xf numFmtId="0" fontId="0" fillId="8" borderId="22" xfId="0" applyFill="1" applyBorder="1" applyAlignment="1" applyProtection="1">
      <alignment horizontal="center"/>
      <protection hidden="1"/>
    </xf>
    <xf numFmtId="0" fontId="0" fillId="8" borderId="39" xfId="0" applyFill="1" applyBorder="1" applyAlignment="1" applyProtection="1">
      <alignment horizontal="center"/>
      <protection hidden="1"/>
    </xf>
    <xf numFmtId="0" fontId="0" fillId="8" borderId="23" xfId="0" applyFill="1" applyBorder="1" applyAlignment="1" applyProtection="1">
      <alignment horizontal="center"/>
      <protection hidden="1"/>
    </xf>
    <xf numFmtId="0" fontId="15" fillId="13" borderId="6" xfId="0" applyFont="1" applyFill="1" applyBorder="1" applyAlignment="1" applyProtection="1">
      <alignment horizontal="center"/>
      <protection hidden="1"/>
    </xf>
    <xf numFmtId="0" fontId="15" fillId="13" borderId="7" xfId="0" applyFont="1" applyFill="1" applyBorder="1" applyAlignment="1" applyProtection="1">
      <alignment horizontal="center"/>
      <protection hidden="1"/>
    </xf>
    <xf numFmtId="0" fontId="15" fillId="13" borderId="8" xfId="0" applyFont="1" applyFill="1" applyBorder="1" applyAlignment="1" applyProtection="1">
      <alignment horizontal="center"/>
      <protection hidden="1"/>
    </xf>
    <xf numFmtId="0" fontId="16" fillId="13" borderId="6" xfId="0" applyFont="1" applyFill="1" applyBorder="1" applyAlignment="1" applyProtection="1">
      <alignment horizontal="center"/>
      <protection hidden="1"/>
    </xf>
    <xf numFmtId="0" fontId="16" fillId="13" borderId="7" xfId="0" applyFont="1" applyFill="1" applyBorder="1" applyAlignment="1" applyProtection="1">
      <alignment horizontal="center"/>
      <protection hidden="1"/>
    </xf>
    <xf numFmtId="0" fontId="16" fillId="13" borderId="8" xfId="0" applyFont="1" applyFill="1" applyBorder="1" applyAlignment="1" applyProtection="1">
      <alignment horizontal="center"/>
      <protection hidden="1"/>
    </xf>
    <xf numFmtId="0" fontId="14" fillId="0" borderId="21" xfId="0" applyFont="1" applyBorder="1" applyAlignment="1" applyProtection="1">
      <alignment horizontal="center" wrapText="1"/>
      <protection hidden="1"/>
    </xf>
    <xf numFmtId="0" fontId="14" fillId="0" borderId="22" xfId="0" applyFont="1" applyBorder="1" applyAlignment="1" applyProtection="1">
      <alignment horizontal="center" wrapText="1"/>
      <protection hidden="1"/>
    </xf>
    <xf numFmtId="0" fontId="14" fillId="0" borderId="12" xfId="0" applyFont="1" applyBorder="1" applyAlignment="1" applyProtection="1">
      <alignment horizontal="center" wrapText="1"/>
      <protection hidden="1"/>
    </xf>
    <xf numFmtId="0" fontId="14" fillId="0" borderId="23" xfId="0" applyFont="1" applyBorder="1" applyAlignment="1" applyProtection="1">
      <alignment horizontal="center" wrapText="1"/>
      <protection hidden="1"/>
    </xf>
    <xf numFmtId="0" fontId="14" fillId="0" borderId="4" xfId="0" applyFont="1" applyBorder="1" applyAlignment="1" applyProtection="1">
      <alignment horizontal="center"/>
      <protection hidden="1"/>
    </xf>
    <xf numFmtId="0" fontId="14" fillId="0" borderId="5" xfId="0" applyFont="1" applyBorder="1" applyAlignment="1" applyProtection="1">
      <alignment horizontal="center"/>
      <protection hidden="1"/>
    </xf>
    <xf numFmtId="0" fontId="14" fillId="0" borderId="4" xfId="0" applyFont="1" applyBorder="1" applyAlignment="1" applyProtection="1">
      <alignment horizontal="center" wrapText="1"/>
      <protection hidden="1"/>
    </xf>
    <xf numFmtId="0" fontId="14" fillId="0" borderId="5" xfId="0" applyFont="1" applyBorder="1" applyAlignment="1" applyProtection="1">
      <alignment horizontal="center" wrapText="1"/>
      <protection hidden="1"/>
    </xf>
    <xf numFmtId="0" fontId="15" fillId="0" borderId="3" xfId="0" applyFont="1" applyBorder="1" applyAlignment="1" applyProtection="1">
      <alignment horizontal="center"/>
      <protection hidden="1"/>
    </xf>
    <xf numFmtId="2" fontId="21" fillId="12" borderId="4" xfId="0" applyNumberFormat="1" applyFont="1" applyFill="1" applyBorder="1" applyAlignment="1" applyProtection="1">
      <alignment horizontal="center" wrapText="1"/>
      <protection hidden="1"/>
    </xf>
    <xf numFmtId="2" fontId="21" fillId="12" borderId="5" xfId="0" applyNumberFormat="1" applyFont="1" applyFill="1" applyBorder="1" applyAlignment="1" applyProtection="1">
      <alignment horizontal="center" wrapText="1"/>
      <protection hidden="1"/>
    </xf>
    <xf numFmtId="0" fontId="16" fillId="12" borderId="21" xfId="0" applyFont="1" applyFill="1" applyBorder="1" applyAlignment="1" applyProtection="1">
      <alignment horizontal="center"/>
      <protection hidden="1"/>
    </xf>
    <xf numFmtId="0" fontId="16" fillId="12" borderId="22" xfId="0" applyFont="1" applyFill="1" applyBorder="1" applyAlignment="1" applyProtection="1">
      <alignment horizontal="center"/>
      <protection hidden="1"/>
    </xf>
    <xf numFmtId="0" fontId="16" fillId="12" borderId="12" xfId="0" applyFont="1" applyFill="1" applyBorder="1" applyAlignment="1" applyProtection="1">
      <alignment horizontal="center"/>
      <protection hidden="1"/>
    </xf>
    <xf numFmtId="0" fontId="16" fillId="12" borderId="23" xfId="0" applyFont="1" applyFill="1" applyBorder="1" applyAlignment="1" applyProtection="1">
      <alignment horizontal="center"/>
      <protection hidden="1"/>
    </xf>
    <xf numFmtId="0" fontId="19" fillId="0" borderId="3" xfId="0" applyFont="1" applyBorder="1" applyAlignment="1" applyProtection="1">
      <alignment horizontal="center" wrapText="1"/>
      <protection hidden="1"/>
    </xf>
    <xf numFmtId="0" fontId="22" fillId="13" borderId="28" xfId="0" applyFont="1" applyFill="1" applyBorder="1" applyAlignment="1" applyProtection="1">
      <alignment horizontal="right"/>
      <protection hidden="1"/>
    </xf>
    <xf numFmtId="0" fontId="14" fillId="0" borderId="34" xfId="0" applyFont="1" applyBorder="1" applyAlignment="1" applyProtection="1">
      <alignment horizontal="center"/>
      <protection locked="0"/>
    </xf>
    <xf numFmtId="0" fontId="14" fillId="0" borderId="35" xfId="0" applyFont="1" applyBorder="1" applyAlignment="1" applyProtection="1">
      <alignment horizontal="center"/>
      <protection locked="0"/>
    </xf>
    <xf numFmtId="0" fontId="14" fillId="0" borderId="36" xfId="0" applyFont="1" applyBorder="1" applyAlignment="1" applyProtection="1">
      <alignment horizontal="center"/>
      <protection locked="0"/>
    </xf>
    <xf numFmtId="0" fontId="22" fillId="15" borderId="10" xfId="0" applyFont="1" applyFill="1" applyBorder="1" applyAlignment="1" applyProtection="1">
      <alignment horizontal="center" vertical="center" wrapText="1"/>
      <protection hidden="1"/>
    </xf>
    <xf numFmtId="0" fontId="22" fillId="15" borderId="11" xfId="0" applyFont="1" applyFill="1" applyBorder="1" applyAlignment="1" applyProtection="1">
      <alignment horizontal="center" vertical="center" wrapText="1"/>
      <protection hidden="1"/>
    </xf>
    <xf numFmtId="0" fontId="22" fillId="0" borderId="0" xfId="0" applyFont="1" applyAlignment="1" applyProtection="1">
      <alignment horizontal="center"/>
      <protection hidden="1"/>
    </xf>
    <xf numFmtId="14" fontId="23" fillId="14" borderId="0" xfId="0" applyNumberFormat="1" applyFont="1" applyFill="1" applyBorder="1" applyAlignment="1" applyProtection="1">
      <alignment horizontal="center"/>
      <protection locked="0"/>
    </xf>
    <xf numFmtId="0" fontId="0" fillId="15" borderId="1" xfId="0" applyFont="1" applyFill="1" applyBorder="1" applyAlignment="1" applyProtection="1">
      <alignment horizontal="center" vertical="center" wrapText="1"/>
      <protection hidden="1"/>
    </xf>
    <xf numFmtId="0" fontId="0" fillId="15" borderId="26" xfId="0" applyFont="1" applyFill="1" applyBorder="1" applyAlignment="1" applyProtection="1">
      <alignment horizontal="center" vertical="center" wrapText="1"/>
      <protection hidden="1"/>
    </xf>
    <xf numFmtId="0" fontId="16" fillId="15" borderId="10" xfId="0" applyFont="1" applyFill="1" applyBorder="1" applyAlignment="1" applyProtection="1">
      <alignment horizontal="center" vertical="center" wrapText="1"/>
      <protection hidden="1"/>
    </xf>
    <xf numFmtId="0" fontId="16" fillId="15" borderId="11" xfId="0" applyFont="1" applyFill="1" applyBorder="1" applyAlignment="1" applyProtection="1">
      <alignment horizontal="center" vertical="center" wrapText="1"/>
      <protection hidden="1"/>
    </xf>
    <xf numFmtId="0" fontId="16" fillId="15" borderId="24" xfId="0" applyFont="1" applyFill="1" applyBorder="1" applyAlignment="1" applyProtection="1">
      <alignment horizontal="center" vertical="center" wrapText="1"/>
      <protection hidden="1"/>
    </xf>
    <xf numFmtId="0" fontId="16" fillId="15" borderId="25" xfId="0" applyFont="1" applyFill="1" applyBorder="1" applyAlignment="1" applyProtection="1">
      <alignment horizontal="center" vertical="center" wrapText="1"/>
      <protection hidden="1"/>
    </xf>
    <xf numFmtId="0" fontId="16" fillId="15" borderId="27" xfId="0" applyFont="1" applyFill="1" applyBorder="1" applyAlignment="1" applyProtection="1">
      <alignment horizontal="center" vertical="center" wrapText="1"/>
      <protection hidden="1"/>
    </xf>
    <xf numFmtId="2" fontId="22" fillId="15" borderId="10" xfId="0" applyNumberFormat="1" applyFont="1" applyFill="1" applyBorder="1" applyAlignment="1" applyProtection="1">
      <alignment horizontal="center" vertical="center" wrapText="1"/>
      <protection hidden="1"/>
    </xf>
    <xf numFmtId="2" fontId="22" fillId="15" borderId="11" xfId="0" applyNumberFormat="1" applyFont="1" applyFill="1" applyBorder="1" applyAlignment="1" applyProtection="1">
      <alignment horizontal="center" vertical="center" wrapText="1"/>
      <protection hidden="1"/>
    </xf>
    <xf numFmtId="0" fontId="0" fillId="15" borderId="10" xfId="0" applyFont="1" applyFill="1" applyBorder="1" applyAlignment="1" applyProtection="1">
      <alignment horizontal="center" vertical="center" wrapText="1"/>
      <protection hidden="1"/>
    </xf>
    <xf numFmtId="0" fontId="0" fillId="15" borderId="11" xfId="0" applyFont="1" applyFill="1" applyBorder="1" applyAlignment="1" applyProtection="1">
      <alignment horizontal="center" vertical="center" wrapText="1"/>
      <protection hidden="1"/>
    </xf>
    <xf numFmtId="0" fontId="22" fillId="14" borderId="28" xfId="0" applyFont="1" applyFill="1" applyBorder="1" applyAlignment="1" applyProtection="1">
      <alignment horizontal="center"/>
      <protection locked="0"/>
    </xf>
    <xf numFmtId="0" fontId="0" fillId="25" borderId="10" xfId="0" applyFont="1" applyFill="1" applyBorder="1" applyAlignment="1" applyProtection="1">
      <alignment horizontal="center" vertical="center" wrapText="1"/>
      <protection locked="0"/>
    </xf>
    <xf numFmtId="0" fontId="0" fillId="25" borderId="11" xfId="0" applyFont="1" applyFill="1" applyBorder="1" applyAlignment="1" applyProtection="1">
      <alignment horizontal="center" vertical="center" wrapText="1"/>
      <protection locked="0"/>
    </xf>
    <xf numFmtId="0" fontId="32" fillId="0" borderId="0" xfId="0" applyFont="1" applyAlignment="1" applyProtection="1">
      <alignment horizontal="center"/>
      <protection hidden="1"/>
    </xf>
    <xf numFmtId="0" fontId="32" fillId="0" borderId="0" xfId="0" applyFont="1" applyBorder="1" applyAlignment="1" applyProtection="1">
      <alignment horizontal="center"/>
      <protection hidden="1"/>
    </xf>
    <xf numFmtId="0" fontId="15" fillId="13" borderId="1" xfId="0" applyFont="1" applyFill="1" applyBorder="1" applyAlignment="1" applyProtection="1">
      <alignment horizontal="center" vertical="center" wrapText="1"/>
      <protection hidden="1"/>
    </xf>
    <xf numFmtId="1" fontId="15" fillId="13" borderId="1" xfId="0" applyNumberFormat="1" applyFont="1" applyFill="1" applyBorder="1" applyAlignment="1" applyProtection="1">
      <alignment horizontal="center" vertical="center" wrapText="1"/>
      <protection hidden="1"/>
    </xf>
    <xf numFmtId="0" fontId="15" fillId="13" borderId="10" xfId="0" quotePrefix="1" applyFont="1" applyFill="1" applyBorder="1" applyAlignment="1" applyProtection="1">
      <alignment horizontal="center" vertical="center" wrapText="1"/>
      <protection hidden="1"/>
    </xf>
    <xf numFmtId="0" fontId="15" fillId="13" borderId="27" xfId="0" quotePrefix="1" applyFont="1" applyFill="1" applyBorder="1" applyAlignment="1" applyProtection="1">
      <alignment horizontal="center" vertical="center" wrapText="1"/>
      <protection hidden="1"/>
    </xf>
    <xf numFmtId="0" fontId="15" fillId="13" borderId="11" xfId="0" quotePrefix="1" applyFont="1" applyFill="1" applyBorder="1" applyAlignment="1" applyProtection="1">
      <alignment horizontal="center" vertical="center" wrapText="1"/>
      <protection hidden="1"/>
    </xf>
    <xf numFmtId="0" fontId="15" fillId="13" borderId="1" xfId="0" applyFont="1" applyFill="1" applyBorder="1" applyAlignment="1" applyProtection="1">
      <alignment horizontal="center" vertical="center"/>
      <protection hidden="1"/>
    </xf>
    <xf numFmtId="0" fontId="15" fillId="13" borderId="49" xfId="0" applyFont="1" applyFill="1" applyBorder="1" applyAlignment="1" applyProtection="1">
      <alignment horizontal="center" vertical="center"/>
      <protection hidden="1"/>
    </xf>
    <xf numFmtId="0" fontId="15" fillId="13" borderId="1" xfId="0" quotePrefix="1" applyFont="1" applyFill="1" applyBorder="1" applyAlignment="1" applyProtection="1">
      <alignment horizontal="center" vertical="center"/>
      <protection hidden="1"/>
    </xf>
    <xf numFmtId="1" fontId="34" fillId="12" borderId="0" xfId="0" applyNumberFormat="1" applyFont="1" applyFill="1" applyAlignment="1" applyProtection="1">
      <alignment horizontal="center"/>
      <protection hidden="1"/>
    </xf>
    <xf numFmtId="0" fontId="28" fillId="23" borderId="49" xfId="15" applyFont="1" applyFill="1" applyBorder="1" applyAlignment="1">
      <alignment horizontal="left" vertical="center"/>
    </xf>
    <xf numFmtId="0" fontId="28" fillId="23" borderId="49" xfId="15" applyFont="1" applyFill="1" applyBorder="1" applyAlignment="1">
      <alignment horizontal="left"/>
    </xf>
    <xf numFmtId="49" fontId="27" fillId="11" borderId="41" xfId="15" applyNumberFormat="1" applyFont="1" applyFill="1" applyBorder="1" applyAlignment="1">
      <alignment horizontal="center" vertical="top" wrapText="1"/>
    </xf>
    <xf numFmtId="49" fontId="27" fillId="11" borderId="0" xfId="15" applyNumberFormat="1" applyFont="1" applyFill="1" applyBorder="1" applyAlignment="1">
      <alignment horizontal="center" vertical="top" wrapText="1"/>
    </xf>
    <xf numFmtId="0" fontId="28" fillId="23" borderId="48" xfId="15" applyFont="1" applyFill="1" applyBorder="1" applyAlignment="1">
      <alignment horizontal="left"/>
    </xf>
    <xf numFmtId="0" fontId="33" fillId="0" borderId="9" xfId="15" applyBorder="1" applyAlignment="1">
      <alignment horizontal="left"/>
    </xf>
    <xf numFmtId="49" fontId="27" fillId="24" borderId="48" xfId="15" applyNumberFormat="1" applyFont="1" applyFill="1" applyBorder="1" applyAlignment="1">
      <alignment horizontal="left" vertical="top"/>
    </xf>
    <xf numFmtId="49" fontId="33" fillId="0" borderId="9" xfId="15" applyNumberFormat="1" applyBorder="1" applyAlignment="1">
      <alignment horizontal="left" vertical="top"/>
    </xf>
    <xf numFmtId="0" fontId="28" fillId="23" borderId="9" xfId="15" applyFont="1" applyFill="1" applyBorder="1" applyAlignment="1">
      <alignment horizontal="left"/>
    </xf>
    <xf numFmtId="0" fontId="27" fillId="24" borderId="48" xfId="15" applyFont="1" applyFill="1" applyBorder="1" applyAlignment="1">
      <alignment horizontal="left" vertical="top"/>
    </xf>
    <xf numFmtId="0" fontId="27" fillId="24" borderId="9" xfId="15" applyFont="1" applyFill="1" applyBorder="1" applyAlignment="1">
      <alignment horizontal="left" vertical="top"/>
    </xf>
    <xf numFmtId="0" fontId="26" fillId="23" borderId="0" xfId="15" applyFont="1" applyFill="1" applyAlignment="1">
      <alignment horizontal="left" vertical="center"/>
    </xf>
    <xf numFmtId="49" fontId="27" fillId="11" borderId="41" xfId="15" applyNumberFormat="1" applyFont="1" applyFill="1" applyBorder="1" applyAlignment="1">
      <alignment horizontal="left" vertical="center"/>
    </xf>
    <xf numFmtId="49" fontId="33" fillId="0" borderId="0" xfId="15" applyNumberFormat="1" applyAlignment="1">
      <alignment horizontal="left" vertical="center"/>
    </xf>
    <xf numFmtId="49" fontId="27" fillId="14" borderId="48" xfId="15" applyNumberFormat="1" applyFont="1" applyFill="1" applyBorder="1" applyAlignment="1">
      <alignment horizontal="left" vertical="top"/>
    </xf>
    <xf numFmtId="0" fontId="28" fillId="23" borderId="49" xfId="0" applyFont="1" applyFill="1" applyBorder="1" applyAlignment="1">
      <alignment horizontal="left" vertical="center"/>
    </xf>
    <xf numFmtId="0" fontId="28" fillId="23" borderId="49" xfId="0" applyFont="1" applyFill="1" applyBorder="1" applyAlignment="1">
      <alignment horizontal="left"/>
    </xf>
    <xf numFmtId="49" fontId="27" fillId="11" borderId="41" xfId="0" applyNumberFormat="1" applyFont="1" applyFill="1" applyBorder="1" applyAlignment="1">
      <alignment horizontal="center" vertical="top" wrapText="1"/>
    </xf>
    <xf numFmtId="49" fontId="27" fillId="11" borderId="0" xfId="0" applyNumberFormat="1" applyFont="1" applyFill="1" applyBorder="1" applyAlignment="1">
      <alignment horizontal="center" vertical="top" wrapText="1"/>
    </xf>
    <xf numFmtId="0" fontId="28" fillId="23" borderId="48" xfId="0" applyFont="1" applyFill="1" applyBorder="1" applyAlignment="1">
      <alignment horizontal="left"/>
    </xf>
    <xf numFmtId="0" fontId="0" fillId="0" borderId="9" xfId="0" applyBorder="1" applyAlignment="1">
      <alignment horizontal="left"/>
    </xf>
    <xf numFmtId="49" fontId="27" fillId="24" borderId="48" xfId="0" applyNumberFormat="1" applyFont="1" applyFill="1" applyBorder="1" applyAlignment="1">
      <alignment horizontal="left" vertical="top"/>
    </xf>
    <xf numFmtId="49" fontId="0" fillId="0" borderId="9" xfId="0" applyNumberFormat="1" applyBorder="1" applyAlignment="1">
      <alignment horizontal="left" vertical="top"/>
    </xf>
    <xf numFmtId="0" fontId="28" fillId="23" borderId="9" xfId="0" applyFont="1" applyFill="1" applyBorder="1" applyAlignment="1">
      <alignment horizontal="left"/>
    </xf>
    <xf numFmtId="0" fontId="27" fillId="24" borderId="48" xfId="0" applyFont="1" applyFill="1" applyBorder="1" applyAlignment="1">
      <alignment horizontal="left" vertical="top"/>
    </xf>
    <xf numFmtId="0" fontId="27" fillId="24" borderId="9" xfId="0" applyFont="1" applyFill="1" applyBorder="1" applyAlignment="1">
      <alignment horizontal="left" vertical="top"/>
    </xf>
    <xf numFmtId="0" fontId="26" fillId="23" borderId="0" xfId="0" applyFont="1" applyFill="1" applyAlignment="1">
      <alignment horizontal="left" vertical="center"/>
    </xf>
    <xf numFmtId="49" fontId="27" fillId="11" borderId="41" xfId="0" applyNumberFormat="1" applyFont="1" applyFill="1" applyBorder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49" fontId="27" fillId="14" borderId="48" xfId="0" applyNumberFormat="1" applyFont="1" applyFill="1" applyBorder="1" applyAlignment="1">
      <alignment horizontal="left" vertical="top"/>
    </xf>
  </cellXfs>
  <cellStyles count="16">
    <cellStyle name="S0" xfId="1"/>
    <cellStyle name="S1" xfId="2"/>
    <cellStyle name="S10" xfId="11"/>
    <cellStyle name="S2" xfId="4"/>
    <cellStyle name="S3" xfId="3"/>
    <cellStyle name="S4" xfId="5"/>
    <cellStyle name="S5" xfId="6"/>
    <cellStyle name="S6" xfId="7"/>
    <cellStyle name="S7" xfId="8"/>
    <cellStyle name="S8" xfId="9"/>
    <cellStyle name="S9" xfId="10"/>
    <cellStyle name="Обычный" xfId="0" builtinId="0"/>
    <cellStyle name="Обычный 2" xfId="14"/>
    <cellStyle name="Обычный 3" xfId="12"/>
    <cellStyle name="Обычный 4" xfId="15"/>
    <cellStyle name="Обычный_Лист1" xfId="13"/>
  </cellStyles>
  <dxfs count="125"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ont>
        <color rgb="FFFF0000"/>
      </font>
      <fill>
        <patternFill>
          <bgColor theme="1"/>
        </patternFill>
      </fill>
    </dxf>
    <dxf>
      <fill>
        <patternFill>
          <bgColor theme="0"/>
        </patternFill>
      </fill>
    </dxf>
    <dxf>
      <font>
        <color rgb="FFFF0000"/>
      </font>
      <fill>
        <patternFill>
          <bgColor theme="1"/>
        </patternFill>
      </fill>
    </dxf>
    <dxf>
      <font>
        <b/>
        <i val="0"/>
        <color auto="1"/>
      </font>
    </dxf>
    <dxf>
      <font>
        <b/>
        <i val="0"/>
        <color auto="1"/>
      </font>
    </dxf>
    <dxf>
      <fill>
        <patternFill>
          <bgColor rgb="FFFF0000"/>
        </patternFill>
      </fill>
    </dxf>
    <dxf>
      <font>
        <color theme="0"/>
      </font>
      <fill>
        <patternFill>
          <bgColor rgb="FFFF33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auto="1"/>
      </font>
      <fill>
        <patternFill>
          <fgColor auto="1"/>
          <bgColor rgb="FFFF0000"/>
        </patternFill>
      </fill>
    </dxf>
  </dxfs>
  <tableStyles count="0" defaultTableStyle="TableStyleMedium2" defaultPivotStyle="PivotStyleMedium9"/>
  <colors>
    <mruColors>
      <color rgb="FF99FF99"/>
      <color rgb="FFFFFFCC"/>
      <color rgb="FFFFFFFF"/>
      <color rgb="FFFF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43146</xdr:colOff>
      <xdr:row>0</xdr:row>
      <xdr:rowOff>64212</xdr:rowOff>
    </xdr:from>
    <xdr:to>
      <xdr:col>22</xdr:col>
      <xdr:colOff>717051</xdr:colOff>
      <xdr:row>3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06146" y="64212"/>
          <a:ext cx="673905" cy="1150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99"/>
  </sheetPr>
  <dimension ref="A1:H125"/>
  <sheetViews>
    <sheetView topLeftCell="A116" zoomScaleNormal="100" workbookViewId="0">
      <selection activeCell="C9" sqref="C9"/>
    </sheetView>
  </sheetViews>
  <sheetFormatPr defaultRowHeight="15"/>
  <cols>
    <col min="1" max="1" width="7.28515625" style="307" customWidth="1"/>
    <col min="2" max="2" width="22" style="307" customWidth="1"/>
    <col min="3" max="3" width="9.28515625" style="307" customWidth="1"/>
    <col min="4" max="4" width="2.140625" style="307" customWidth="1"/>
    <col min="5" max="5" width="8.28515625" style="307" customWidth="1"/>
    <col min="6" max="8" width="11.5703125" style="307" customWidth="1"/>
    <col min="9" max="256" width="9.140625" style="307"/>
    <col min="257" max="257" width="7.28515625" style="307" customWidth="1"/>
    <col min="258" max="258" width="22" style="307" customWidth="1"/>
    <col min="259" max="259" width="9.28515625" style="307" customWidth="1"/>
    <col min="260" max="260" width="2.140625" style="307" customWidth="1"/>
    <col min="261" max="261" width="8.28515625" style="307" customWidth="1"/>
    <col min="262" max="264" width="11.5703125" style="307" customWidth="1"/>
    <col min="265" max="512" width="9.140625" style="307"/>
    <col min="513" max="513" width="7.28515625" style="307" customWidth="1"/>
    <col min="514" max="514" width="22" style="307" customWidth="1"/>
    <col min="515" max="515" width="9.28515625" style="307" customWidth="1"/>
    <col min="516" max="516" width="2.140625" style="307" customWidth="1"/>
    <col min="517" max="517" width="8.28515625" style="307" customWidth="1"/>
    <col min="518" max="520" width="11.5703125" style="307" customWidth="1"/>
    <col min="521" max="768" width="9.140625" style="307"/>
    <col min="769" max="769" width="7.28515625" style="307" customWidth="1"/>
    <col min="770" max="770" width="22" style="307" customWidth="1"/>
    <col min="771" max="771" width="9.28515625" style="307" customWidth="1"/>
    <col min="772" max="772" width="2.140625" style="307" customWidth="1"/>
    <col min="773" max="773" width="8.28515625" style="307" customWidth="1"/>
    <col min="774" max="776" width="11.5703125" style="307" customWidth="1"/>
    <col min="777" max="1024" width="9.140625" style="307"/>
    <col min="1025" max="1025" width="7.28515625" style="307" customWidth="1"/>
    <col min="1026" max="1026" width="22" style="307" customWidth="1"/>
    <col min="1027" max="1027" width="9.28515625" style="307" customWidth="1"/>
    <col min="1028" max="1028" width="2.140625" style="307" customWidth="1"/>
    <col min="1029" max="1029" width="8.28515625" style="307" customWidth="1"/>
    <col min="1030" max="1032" width="11.5703125" style="307" customWidth="1"/>
    <col min="1033" max="1280" width="9.140625" style="307"/>
    <col min="1281" max="1281" width="7.28515625" style="307" customWidth="1"/>
    <col min="1282" max="1282" width="22" style="307" customWidth="1"/>
    <col min="1283" max="1283" width="9.28515625" style="307" customWidth="1"/>
    <col min="1284" max="1284" width="2.140625" style="307" customWidth="1"/>
    <col min="1285" max="1285" width="8.28515625" style="307" customWidth="1"/>
    <col min="1286" max="1288" width="11.5703125" style="307" customWidth="1"/>
    <col min="1289" max="1536" width="9.140625" style="307"/>
    <col min="1537" max="1537" width="7.28515625" style="307" customWidth="1"/>
    <col min="1538" max="1538" width="22" style="307" customWidth="1"/>
    <col min="1539" max="1539" width="9.28515625" style="307" customWidth="1"/>
    <col min="1540" max="1540" width="2.140625" style="307" customWidth="1"/>
    <col min="1541" max="1541" width="8.28515625" style="307" customWidth="1"/>
    <col min="1542" max="1544" width="11.5703125" style="307" customWidth="1"/>
    <col min="1545" max="1792" width="9.140625" style="307"/>
    <col min="1793" max="1793" width="7.28515625" style="307" customWidth="1"/>
    <col min="1794" max="1794" width="22" style="307" customWidth="1"/>
    <col min="1795" max="1795" width="9.28515625" style="307" customWidth="1"/>
    <col min="1796" max="1796" width="2.140625" style="307" customWidth="1"/>
    <col min="1797" max="1797" width="8.28515625" style="307" customWidth="1"/>
    <col min="1798" max="1800" width="11.5703125" style="307" customWidth="1"/>
    <col min="1801" max="2048" width="9.140625" style="307"/>
    <col min="2049" max="2049" width="7.28515625" style="307" customWidth="1"/>
    <col min="2050" max="2050" width="22" style="307" customWidth="1"/>
    <col min="2051" max="2051" width="9.28515625" style="307" customWidth="1"/>
    <col min="2052" max="2052" width="2.140625" style="307" customWidth="1"/>
    <col min="2053" max="2053" width="8.28515625" style="307" customWidth="1"/>
    <col min="2054" max="2056" width="11.5703125" style="307" customWidth="1"/>
    <col min="2057" max="2304" width="9.140625" style="307"/>
    <col min="2305" max="2305" width="7.28515625" style="307" customWidth="1"/>
    <col min="2306" max="2306" width="22" style="307" customWidth="1"/>
    <col min="2307" max="2307" width="9.28515625" style="307" customWidth="1"/>
    <col min="2308" max="2308" width="2.140625" style="307" customWidth="1"/>
    <col min="2309" max="2309" width="8.28515625" style="307" customWidth="1"/>
    <col min="2310" max="2312" width="11.5703125" style="307" customWidth="1"/>
    <col min="2313" max="2560" width="9.140625" style="307"/>
    <col min="2561" max="2561" width="7.28515625" style="307" customWidth="1"/>
    <col min="2562" max="2562" width="22" style="307" customWidth="1"/>
    <col min="2563" max="2563" width="9.28515625" style="307" customWidth="1"/>
    <col min="2564" max="2564" width="2.140625" style="307" customWidth="1"/>
    <col min="2565" max="2565" width="8.28515625" style="307" customWidth="1"/>
    <col min="2566" max="2568" width="11.5703125" style="307" customWidth="1"/>
    <col min="2569" max="2816" width="9.140625" style="307"/>
    <col min="2817" max="2817" width="7.28515625" style="307" customWidth="1"/>
    <col min="2818" max="2818" width="22" style="307" customWidth="1"/>
    <col min="2819" max="2819" width="9.28515625" style="307" customWidth="1"/>
    <col min="2820" max="2820" width="2.140625" style="307" customWidth="1"/>
    <col min="2821" max="2821" width="8.28515625" style="307" customWidth="1"/>
    <col min="2822" max="2824" width="11.5703125" style="307" customWidth="1"/>
    <col min="2825" max="3072" width="9.140625" style="307"/>
    <col min="3073" max="3073" width="7.28515625" style="307" customWidth="1"/>
    <col min="3074" max="3074" width="22" style="307" customWidth="1"/>
    <col min="3075" max="3075" width="9.28515625" style="307" customWidth="1"/>
    <col min="3076" max="3076" width="2.140625" style="307" customWidth="1"/>
    <col min="3077" max="3077" width="8.28515625" style="307" customWidth="1"/>
    <col min="3078" max="3080" width="11.5703125" style="307" customWidth="1"/>
    <col min="3081" max="3328" width="9.140625" style="307"/>
    <col min="3329" max="3329" width="7.28515625" style="307" customWidth="1"/>
    <col min="3330" max="3330" width="22" style="307" customWidth="1"/>
    <col min="3331" max="3331" width="9.28515625" style="307" customWidth="1"/>
    <col min="3332" max="3332" width="2.140625" style="307" customWidth="1"/>
    <col min="3333" max="3333" width="8.28515625" style="307" customWidth="1"/>
    <col min="3334" max="3336" width="11.5703125" style="307" customWidth="1"/>
    <col min="3337" max="3584" width="9.140625" style="307"/>
    <col min="3585" max="3585" width="7.28515625" style="307" customWidth="1"/>
    <col min="3586" max="3586" width="22" style="307" customWidth="1"/>
    <col min="3587" max="3587" width="9.28515625" style="307" customWidth="1"/>
    <col min="3588" max="3588" width="2.140625" style="307" customWidth="1"/>
    <col min="3589" max="3589" width="8.28515625" style="307" customWidth="1"/>
    <col min="3590" max="3592" width="11.5703125" style="307" customWidth="1"/>
    <col min="3593" max="3840" width="9.140625" style="307"/>
    <col min="3841" max="3841" width="7.28515625" style="307" customWidth="1"/>
    <col min="3842" max="3842" width="22" style="307" customWidth="1"/>
    <col min="3843" max="3843" width="9.28515625" style="307" customWidth="1"/>
    <col min="3844" max="3844" width="2.140625" style="307" customWidth="1"/>
    <col min="3845" max="3845" width="8.28515625" style="307" customWidth="1"/>
    <col min="3846" max="3848" width="11.5703125" style="307" customWidth="1"/>
    <col min="3849" max="4096" width="9.140625" style="307"/>
    <col min="4097" max="4097" width="7.28515625" style="307" customWidth="1"/>
    <col min="4098" max="4098" width="22" style="307" customWidth="1"/>
    <col min="4099" max="4099" width="9.28515625" style="307" customWidth="1"/>
    <col min="4100" max="4100" width="2.140625" style="307" customWidth="1"/>
    <col min="4101" max="4101" width="8.28515625" style="307" customWidth="1"/>
    <col min="4102" max="4104" width="11.5703125" style="307" customWidth="1"/>
    <col min="4105" max="4352" width="9.140625" style="307"/>
    <col min="4353" max="4353" width="7.28515625" style="307" customWidth="1"/>
    <col min="4354" max="4354" width="22" style="307" customWidth="1"/>
    <col min="4355" max="4355" width="9.28515625" style="307" customWidth="1"/>
    <col min="4356" max="4356" width="2.140625" style="307" customWidth="1"/>
    <col min="4357" max="4357" width="8.28515625" style="307" customWidth="1"/>
    <col min="4358" max="4360" width="11.5703125" style="307" customWidth="1"/>
    <col min="4361" max="4608" width="9.140625" style="307"/>
    <col min="4609" max="4609" width="7.28515625" style="307" customWidth="1"/>
    <col min="4610" max="4610" width="22" style="307" customWidth="1"/>
    <col min="4611" max="4611" width="9.28515625" style="307" customWidth="1"/>
    <col min="4612" max="4612" width="2.140625" style="307" customWidth="1"/>
    <col min="4613" max="4613" width="8.28515625" style="307" customWidth="1"/>
    <col min="4614" max="4616" width="11.5703125" style="307" customWidth="1"/>
    <col min="4617" max="4864" width="9.140625" style="307"/>
    <col min="4865" max="4865" width="7.28515625" style="307" customWidth="1"/>
    <col min="4866" max="4866" width="22" style="307" customWidth="1"/>
    <col min="4867" max="4867" width="9.28515625" style="307" customWidth="1"/>
    <col min="4868" max="4868" width="2.140625" style="307" customWidth="1"/>
    <col min="4869" max="4869" width="8.28515625" style="307" customWidth="1"/>
    <col min="4870" max="4872" width="11.5703125" style="307" customWidth="1"/>
    <col min="4873" max="5120" width="9.140625" style="307"/>
    <col min="5121" max="5121" width="7.28515625" style="307" customWidth="1"/>
    <col min="5122" max="5122" width="22" style="307" customWidth="1"/>
    <col min="5123" max="5123" width="9.28515625" style="307" customWidth="1"/>
    <col min="5124" max="5124" width="2.140625" style="307" customWidth="1"/>
    <col min="5125" max="5125" width="8.28515625" style="307" customWidth="1"/>
    <col min="5126" max="5128" width="11.5703125" style="307" customWidth="1"/>
    <col min="5129" max="5376" width="9.140625" style="307"/>
    <col min="5377" max="5377" width="7.28515625" style="307" customWidth="1"/>
    <col min="5378" max="5378" width="22" style="307" customWidth="1"/>
    <col min="5379" max="5379" width="9.28515625" style="307" customWidth="1"/>
    <col min="5380" max="5380" width="2.140625" style="307" customWidth="1"/>
    <col min="5381" max="5381" width="8.28515625" style="307" customWidth="1"/>
    <col min="5382" max="5384" width="11.5703125" style="307" customWidth="1"/>
    <col min="5385" max="5632" width="9.140625" style="307"/>
    <col min="5633" max="5633" width="7.28515625" style="307" customWidth="1"/>
    <col min="5634" max="5634" width="22" style="307" customWidth="1"/>
    <col min="5635" max="5635" width="9.28515625" style="307" customWidth="1"/>
    <col min="5636" max="5636" width="2.140625" style="307" customWidth="1"/>
    <col min="5637" max="5637" width="8.28515625" style="307" customWidth="1"/>
    <col min="5638" max="5640" width="11.5703125" style="307" customWidth="1"/>
    <col min="5641" max="5888" width="9.140625" style="307"/>
    <col min="5889" max="5889" width="7.28515625" style="307" customWidth="1"/>
    <col min="5890" max="5890" width="22" style="307" customWidth="1"/>
    <col min="5891" max="5891" width="9.28515625" style="307" customWidth="1"/>
    <col min="5892" max="5892" width="2.140625" style="307" customWidth="1"/>
    <col min="5893" max="5893" width="8.28515625" style="307" customWidth="1"/>
    <col min="5894" max="5896" width="11.5703125" style="307" customWidth="1"/>
    <col min="5897" max="6144" width="9.140625" style="307"/>
    <col min="6145" max="6145" width="7.28515625" style="307" customWidth="1"/>
    <col min="6146" max="6146" width="22" style="307" customWidth="1"/>
    <col min="6147" max="6147" width="9.28515625" style="307" customWidth="1"/>
    <col min="6148" max="6148" width="2.140625" style="307" customWidth="1"/>
    <col min="6149" max="6149" width="8.28515625" style="307" customWidth="1"/>
    <col min="6150" max="6152" width="11.5703125" style="307" customWidth="1"/>
    <col min="6153" max="6400" width="9.140625" style="307"/>
    <col min="6401" max="6401" width="7.28515625" style="307" customWidth="1"/>
    <col min="6402" max="6402" width="22" style="307" customWidth="1"/>
    <col min="6403" max="6403" width="9.28515625" style="307" customWidth="1"/>
    <col min="6404" max="6404" width="2.140625" style="307" customWidth="1"/>
    <col min="6405" max="6405" width="8.28515625" style="307" customWidth="1"/>
    <col min="6406" max="6408" width="11.5703125" style="307" customWidth="1"/>
    <col min="6409" max="6656" width="9.140625" style="307"/>
    <col min="6657" max="6657" width="7.28515625" style="307" customWidth="1"/>
    <col min="6658" max="6658" width="22" style="307" customWidth="1"/>
    <col min="6659" max="6659" width="9.28515625" style="307" customWidth="1"/>
    <col min="6660" max="6660" width="2.140625" style="307" customWidth="1"/>
    <col min="6661" max="6661" width="8.28515625" style="307" customWidth="1"/>
    <col min="6662" max="6664" width="11.5703125" style="307" customWidth="1"/>
    <col min="6665" max="6912" width="9.140625" style="307"/>
    <col min="6913" max="6913" width="7.28515625" style="307" customWidth="1"/>
    <col min="6914" max="6914" width="22" style="307" customWidth="1"/>
    <col min="6915" max="6915" width="9.28515625" style="307" customWidth="1"/>
    <col min="6916" max="6916" width="2.140625" style="307" customWidth="1"/>
    <col min="6917" max="6917" width="8.28515625" style="307" customWidth="1"/>
    <col min="6918" max="6920" width="11.5703125" style="307" customWidth="1"/>
    <col min="6921" max="7168" width="9.140625" style="307"/>
    <col min="7169" max="7169" width="7.28515625" style="307" customWidth="1"/>
    <col min="7170" max="7170" width="22" style="307" customWidth="1"/>
    <col min="7171" max="7171" width="9.28515625" style="307" customWidth="1"/>
    <col min="7172" max="7172" width="2.140625" style="307" customWidth="1"/>
    <col min="7173" max="7173" width="8.28515625" style="307" customWidth="1"/>
    <col min="7174" max="7176" width="11.5703125" style="307" customWidth="1"/>
    <col min="7177" max="7424" width="9.140625" style="307"/>
    <col min="7425" max="7425" width="7.28515625" style="307" customWidth="1"/>
    <col min="7426" max="7426" width="22" style="307" customWidth="1"/>
    <col min="7427" max="7427" width="9.28515625" style="307" customWidth="1"/>
    <col min="7428" max="7428" width="2.140625" style="307" customWidth="1"/>
    <col min="7429" max="7429" width="8.28515625" style="307" customWidth="1"/>
    <col min="7430" max="7432" width="11.5703125" style="307" customWidth="1"/>
    <col min="7433" max="7680" width="9.140625" style="307"/>
    <col min="7681" max="7681" width="7.28515625" style="307" customWidth="1"/>
    <col min="7682" max="7682" width="22" style="307" customWidth="1"/>
    <col min="7683" max="7683" width="9.28515625" style="307" customWidth="1"/>
    <col min="7684" max="7684" width="2.140625" style="307" customWidth="1"/>
    <col min="7685" max="7685" width="8.28515625" style="307" customWidth="1"/>
    <col min="7686" max="7688" width="11.5703125" style="307" customWidth="1"/>
    <col min="7689" max="7936" width="9.140625" style="307"/>
    <col min="7937" max="7937" width="7.28515625" style="307" customWidth="1"/>
    <col min="7938" max="7938" width="22" style="307" customWidth="1"/>
    <col min="7939" max="7939" width="9.28515625" style="307" customWidth="1"/>
    <col min="7940" max="7940" width="2.140625" style="307" customWidth="1"/>
    <col min="7941" max="7941" width="8.28515625" style="307" customWidth="1"/>
    <col min="7942" max="7944" width="11.5703125" style="307" customWidth="1"/>
    <col min="7945" max="8192" width="9.140625" style="307"/>
    <col min="8193" max="8193" width="7.28515625" style="307" customWidth="1"/>
    <col min="8194" max="8194" width="22" style="307" customWidth="1"/>
    <col min="8195" max="8195" width="9.28515625" style="307" customWidth="1"/>
    <col min="8196" max="8196" width="2.140625" style="307" customWidth="1"/>
    <col min="8197" max="8197" width="8.28515625" style="307" customWidth="1"/>
    <col min="8198" max="8200" width="11.5703125" style="307" customWidth="1"/>
    <col min="8201" max="8448" width="9.140625" style="307"/>
    <col min="8449" max="8449" width="7.28515625" style="307" customWidth="1"/>
    <col min="8450" max="8450" width="22" style="307" customWidth="1"/>
    <col min="8451" max="8451" width="9.28515625" style="307" customWidth="1"/>
    <col min="8452" max="8452" width="2.140625" style="307" customWidth="1"/>
    <col min="8453" max="8453" width="8.28515625" style="307" customWidth="1"/>
    <col min="8454" max="8456" width="11.5703125" style="307" customWidth="1"/>
    <col min="8457" max="8704" width="9.140625" style="307"/>
    <col min="8705" max="8705" width="7.28515625" style="307" customWidth="1"/>
    <col min="8706" max="8706" width="22" style="307" customWidth="1"/>
    <col min="8707" max="8707" width="9.28515625" style="307" customWidth="1"/>
    <col min="8708" max="8708" width="2.140625" style="307" customWidth="1"/>
    <col min="8709" max="8709" width="8.28515625" style="307" customWidth="1"/>
    <col min="8710" max="8712" width="11.5703125" style="307" customWidth="1"/>
    <col min="8713" max="8960" width="9.140625" style="307"/>
    <col min="8961" max="8961" width="7.28515625" style="307" customWidth="1"/>
    <col min="8962" max="8962" width="22" style="307" customWidth="1"/>
    <col min="8963" max="8963" width="9.28515625" style="307" customWidth="1"/>
    <col min="8964" max="8964" width="2.140625" style="307" customWidth="1"/>
    <col min="8965" max="8965" width="8.28515625" style="307" customWidth="1"/>
    <col min="8966" max="8968" width="11.5703125" style="307" customWidth="1"/>
    <col min="8969" max="9216" width="9.140625" style="307"/>
    <col min="9217" max="9217" width="7.28515625" style="307" customWidth="1"/>
    <col min="9218" max="9218" width="22" style="307" customWidth="1"/>
    <col min="9219" max="9219" width="9.28515625" style="307" customWidth="1"/>
    <col min="9220" max="9220" width="2.140625" style="307" customWidth="1"/>
    <col min="9221" max="9221" width="8.28515625" style="307" customWidth="1"/>
    <col min="9222" max="9224" width="11.5703125" style="307" customWidth="1"/>
    <col min="9225" max="9472" width="9.140625" style="307"/>
    <col min="9473" max="9473" width="7.28515625" style="307" customWidth="1"/>
    <col min="9474" max="9474" width="22" style="307" customWidth="1"/>
    <col min="9475" max="9475" width="9.28515625" style="307" customWidth="1"/>
    <col min="9476" max="9476" width="2.140625" style="307" customWidth="1"/>
    <col min="9477" max="9477" width="8.28515625" style="307" customWidth="1"/>
    <col min="9478" max="9480" width="11.5703125" style="307" customWidth="1"/>
    <col min="9481" max="9728" width="9.140625" style="307"/>
    <col min="9729" max="9729" width="7.28515625" style="307" customWidth="1"/>
    <col min="9730" max="9730" width="22" style="307" customWidth="1"/>
    <col min="9731" max="9731" width="9.28515625" style="307" customWidth="1"/>
    <col min="9732" max="9732" width="2.140625" style="307" customWidth="1"/>
    <col min="9733" max="9733" width="8.28515625" style="307" customWidth="1"/>
    <col min="9734" max="9736" width="11.5703125" style="307" customWidth="1"/>
    <col min="9737" max="9984" width="9.140625" style="307"/>
    <col min="9985" max="9985" width="7.28515625" style="307" customWidth="1"/>
    <col min="9986" max="9986" width="22" style="307" customWidth="1"/>
    <col min="9987" max="9987" width="9.28515625" style="307" customWidth="1"/>
    <col min="9988" max="9988" width="2.140625" style="307" customWidth="1"/>
    <col min="9989" max="9989" width="8.28515625" style="307" customWidth="1"/>
    <col min="9990" max="9992" width="11.5703125" style="307" customWidth="1"/>
    <col min="9993" max="10240" width="9.140625" style="307"/>
    <col min="10241" max="10241" width="7.28515625" style="307" customWidth="1"/>
    <col min="10242" max="10242" width="22" style="307" customWidth="1"/>
    <col min="10243" max="10243" width="9.28515625" style="307" customWidth="1"/>
    <col min="10244" max="10244" width="2.140625" style="307" customWidth="1"/>
    <col min="10245" max="10245" width="8.28515625" style="307" customWidth="1"/>
    <col min="10246" max="10248" width="11.5703125" style="307" customWidth="1"/>
    <col min="10249" max="10496" width="9.140625" style="307"/>
    <col min="10497" max="10497" width="7.28515625" style="307" customWidth="1"/>
    <col min="10498" max="10498" width="22" style="307" customWidth="1"/>
    <col min="10499" max="10499" width="9.28515625" style="307" customWidth="1"/>
    <col min="10500" max="10500" width="2.140625" style="307" customWidth="1"/>
    <col min="10501" max="10501" width="8.28515625" style="307" customWidth="1"/>
    <col min="10502" max="10504" width="11.5703125" style="307" customWidth="1"/>
    <col min="10505" max="10752" width="9.140625" style="307"/>
    <col min="10753" max="10753" width="7.28515625" style="307" customWidth="1"/>
    <col min="10754" max="10754" width="22" style="307" customWidth="1"/>
    <col min="10755" max="10755" width="9.28515625" style="307" customWidth="1"/>
    <col min="10756" max="10756" width="2.140625" style="307" customWidth="1"/>
    <col min="10757" max="10757" width="8.28515625" style="307" customWidth="1"/>
    <col min="10758" max="10760" width="11.5703125" style="307" customWidth="1"/>
    <col min="10761" max="11008" width="9.140625" style="307"/>
    <col min="11009" max="11009" width="7.28515625" style="307" customWidth="1"/>
    <col min="11010" max="11010" width="22" style="307" customWidth="1"/>
    <col min="11011" max="11011" width="9.28515625" style="307" customWidth="1"/>
    <col min="11012" max="11012" width="2.140625" style="307" customWidth="1"/>
    <col min="11013" max="11013" width="8.28515625" style="307" customWidth="1"/>
    <col min="11014" max="11016" width="11.5703125" style="307" customWidth="1"/>
    <col min="11017" max="11264" width="9.140625" style="307"/>
    <col min="11265" max="11265" width="7.28515625" style="307" customWidth="1"/>
    <col min="11266" max="11266" width="22" style="307" customWidth="1"/>
    <col min="11267" max="11267" width="9.28515625" style="307" customWidth="1"/>
    <col min="11268" max="11268" width="2.140625" style="307" customWidth="1"/>
    <col min="11269" max="11269" width="8.28515625" style="307" customWidth="1"/>
    <col min="11270" max="11272" width="11.5703125" style="307" customWidth="1"/>
    <col min="11273" max="11520" width="9.140625" style="307"/>
    <col min="11521" max="11521" width="7.28515625" style="307" customWidth="1"/>
    <col min="11522" max="11522" width="22" style="307" customWidth="1"/>
    <col min="11523" max="11523" width="9.28515625" style="307" customWidth="1"/>
    <col min="11524" max="11524" width="2.140625" style="307" customWidth="1"/>
    <col min="11525" max="11525" width="8.28515625" style="307" customWidth="1"/>
    <col min="11526" max="11528" width="11.5703125" style="307" customWidth="1"/>
    <col min="11529" max="11776" width="9.140625" style="307"/>
    <col min="11777" max="11777" width="7.28515625" style="307" customWidth="1"/>
    <col min="11778" max="11778" width="22" style="307" customWidth="1"/>
    <col min="11779" max="11779" width="9.28515625" style="307" customWidth="1"/>
    <col min="11780" max="11780" width="2.140625" style="307" customWidth="1"/>
    <col min="11781" max="11781" width="8.28515625" style="307" customWidth="1"/>
    <col min="11782" max="11784" width="11.5703125" style="307" customWidth="1"/>
    <col min="11785" max="12032" width="9.140625" style="307"/>
    <col min="12033" max="12033" width="7.28515625" style="307" customWidth="1"/>
    <col min="12034" max="12034" width="22" style="307" customWidth="1"/>
    <col min="12035" max="12035" width="9.28515625" style="307" customWidth="1"/>
    <col min="12036" max="12036" width="2.140625" style="307" customWidth="1"/>
    <col min="12037" max="12037" width="8.28515625" style="307" customWidth="1"/>
    <col min="12038" max="12040" width="11.5703125" style="307" customWidth="1"/>
    <col min="12041" max="12288" width="9.140625" style="307"/>
    <col min="12289" max="12289" width="7.28515625" style="307" customWidth="1"/>
    <col min="12290" max="12290" width="22" style="307" customWidth="1"/>
    <col min="12291" max="12291" width="9.28515625" style="307" customWidth="1"/>
    <col min="12292" max="12292" width="2.140625" style="307" customWidth="1"/>
    <col min="12293" max="12293" width="8.28515625" style="307" customWidth="1"/>
    <col min="12294" max="12296" width="11.5703125" style="307" customWidth="1"/>
    <col min="12297" max="12544" width="9.140625" style="307"/>
    <col min="12545" max="12545" width="7.28515625" style="307" customWidth="1"/>
    <col min="12546" max="12546" width="22" style="307" customWidth="1"/>
    <col min="12547" max="12547" width="9.28515625" style="307" customWidth="1"/>
    <col min="12548" max="12548" width="2.140625" style="307" customWidth="1"/>
    <col min="12549" max="12549" width="8.28515625" style="307" customWidth="1"/>
    <col min="12550" max="12552" width="11.5703125" style="307" customWidth="1"/>
    <col min="12553" max="12800" width="9.140625" style="307"/>
    <col min="12801" max="12801" width="7.28515625" style="307" customWidth="1"/>
    <col min="12802" max="12802" width="22" style="307" customWidth="1"/>
    <col min="12803" max="12803" width="9.28515625" style="307" customWidth="1"/>
    <col min="12804" max="12804" width="2.140625" style="307" customWidth="1"/>
    <col min="12805" max="12805" width="8.28515625" style="307" customWidth="1"/>
    <col min="12806" max="12808" width="11.5703125" style="307" customWidth="1"/>
    <col min="12809" max="13056" width="9.140625" style="307"/>
    <col min="13057" max="13057" width="7.28515625" style="307" customWidth="1"/>
    <col min="13058" max="13058" width="22" style="307" customWidth="1"/>
    <col min="13059" max="13059" width="9.28515625" style="307" customWidth="1"/>
    <col min="13060" max="13060" width="2.140625" style="307" customWidth="1"/>
    <col min="13061" max="13061" width="8.28515625" style="307" customWidth="1"/>
    <col min="13062" max="13064" width="11.5703125" style="307" customWidth="1"/>
    <col min="13065" max="13312" width="9.140625" style="307"/>
    <col min="13313" max="13313" width="7.28515625" style="307" customWidth="1"/>
    <col min="13314" max="13314" width="22" style="307" customWidth="1"/>
    <col min="13315" max="13315" width="9.28515625" style="307" customWidth="1"/>
    <col min="13316" max="13316" width="2.140625" style="307" customWidth="1"/>
    <col min="13317" max="13317" width="8.28515625" style="307" customWidth="1"/>
    <col min="13318" max="13320" width="11.5703125" style="307" customWidth="1"/>
    <col min="13321" max="13568" width="9.140625" style="307"/>
    <col min="13569" max="13569" width="7.28515625" style="307" customWidth="1"/>
    <col min="13570" max="13570" width="22" style="307" customWidth="1"/>
    <col min="13571" max="13571" width="9.28515625" style="307" customWidth="1"/>
    <col min="13572" max="13572" width="2.140625" style="307" customWidth="1"/>
    <col min="13573" max="13573" width="8.28515625" style="307" customWidth="1"/>
    <col min="13574" max="13576" width="11.5703125" style="307" customWidth="1"/>
    <col min="13577" max="13824" width="9.140625" style="307"/>
    <col min="13825" max="13825" width="7.28515625" style="307" customWidth="1"/>
    <col min="13826" max="13826" width="22" style="307" customWidth="1"/>
    <col min="13827" max="13827" width="9.28515625" style="307" customWidth="1"/>
    <col min="13828" max="13828" width="2.140625" style="307" customWidth="1"/>
    <col min="13829" max="13829" width="8.28515625" style="307" customWidth="1"/>
    <col min="13830" max="13832" width="11.5703125" style="307" customWidth="1"/>
    <col min="13833" max="14080" width="9.140625" style="307"/>
    <col min="14081" max="14081" width="7.28515625" style="307" customWidth="1"/>
    <col min="14082" max="14082" width="22" style="307" customWidth="1"/>
    <col min="14083" max="14083" width="9.28515625" style="307" customWidth="1"/>
    <col min="14084" max="14084" width="2.140625" style="307" customWidth="1"/>
    <col min="14085" max="14085" width="8.28515625" style="307" customWidth="1"/>
    <col min="14086" max="14088" width="11.5703125" style="307" customWidth="1"/>
    <col min="14089" max="14336" width="9.140625" style="307"/>
    <col min="14337" max="14337" width="7.28515625" style="307" customWidth="1"/>
    <col min="14338" max="14338" width="22" style="307" customWidth="1"/>
    <col min="14339" max="14339" width="9.28515625" style="307" customWidth="1"/>
    <col min="14340" max="14340" width="2.140625" style="307" customWidth="1"/>
    <col min="14341" max="14341" width="8.28515625" style="307" customWidth="1"/>
    <col min="14342" max="14344" width="11.5703125" style="307" customWidth="1"/>
    <col min="14345" max="14592" width="9.140625" style="307"/>
    <col min="14593" max="14593" width="7.28515625" style="307" customWidth="1"/>
    <col min="14594" max="14594" width="22" style="307" customWidth="1"/>
    <col min="14595" max="14595" width="9.28515625" style="307" customWidth="1"/>
    <col min="14596" max="14596" width="2.140625" style="307" customWidth="1"/>
    <col min="14597" max="14597" width="8.28515625" style="307" customWidth="1"/>
    <col min="14598" max="14600" width="11.5703125" style="307" customWidth="1"/>
    <col min="14601" max="14848" width="9.140625" style="307"/>
    <col min="14849" max="14849" width="7.28515625" style="307" customWidth="1"/>
    <col min="14850" max="14850" width="22" style="307" customWidth="1"/>
    <col min="14851" max="14851" width="9.28515625" style="307" customWidth="1"/>
    <col min="14852" max="14852" width="2.140625" style="307" customWidth="1"/>
    <col min="14853" max="14853" width="8.28515625" style="307" customWidth="1"/>
    <col min="14854" max="14856" width="11.5703125" style="307" customWidth="1"/>
    <col min="14857" max="15104" width="9.140625" style="307"/>
    <col min="15105" max="15105" width="7.28515625" style="307" customWidth="1"/>
    <col min="15106" max="15106" width="22" style="307" customWidth="1"/>
    <col min="15107" max="15107" width="9.28515625" style="307" customWidth="1"/>
    <col min="15108" max="15108" width="2.140625" style="307" customWidth="1"/>
    <col min="15109" max="15109" width="8.28515625" style="307" customWidth="1"/>
    <col min="15110" max="15112" width="11.5703125" style="307" customWidth="1"/>
    <col min="15113" max="15360" width="9.140625" style="307"/>
    <col min="15361" max="15361" width="7.28515625" style="307" customWidth="1"/>
    <col min="15362" max="15362" width="22" style="307" customWidth="1"/>
    <col min="15363" max="15363" width="9.28515625" style="307" customWidth="1"/>
    <col min="15364" max="15364" width="2.140625" style="307" customWidth="1"/>
    <col min="15365" max="15365" width="8.28515625" style="307" customWidth="1"/>
    <col min="15366" max="15368" width="11.5703125" style="307" customWidth="1"/>
    <col min="15369" max="15616" width="9.140625" style="307"/>
    <col min="15617" max="15617" width="7.28515625" style="307" customWidth="1"/>
    <col min="15618" max="15618" width="22" style="307" customWidth="1"/>
    <col min="15619" max="15619" width="9.28515625" style="307" customWidth="1"/>
    <col min="15620" max="15620" width="2.140625" style="307" customWidth="1"/>
    <col min="15621" max="15621" width="8.28515625" style="307" customWidth="1"/>
    <col min="15622" max="15624" width="11.5703125" style="307" customWidth="1"/>
    <col min="15625" max="15872" width="9.140625" style="307"/>
    <col min="15873" max="15873" width="7.28515625" style="307" customWidth="1"/>
    <col min="15874" max="15874" width="22" style="307" customWidth="1"/>
    <col min="15875" max="15875" width="9.28515625" style="307" customWidth="1"/>
    <col min="15876" max="15876" width="2.140625" style="307" customWidth="1"/>
    <col min="15877" max="15877" width="8.28515625" style="307" customWidth="1"/>
    <col min="15878" max="15880" width="11.5703125" style="307" customWidth="1"/>
    <col min="15881" max="16128" width="9.140625" style="307"/>
    <col min="16129" max="16129" width="7.28515625" style="307" customWidth="1"/>
    <col min="16130" max="16130" width="22" style="307" customWidth="1"/>
    <col min="16131" max="16131" width="9.28515625" style="307" customWidth="1"/>
    <col min="16132" max="16132" width="2.140625" style="307" customWidth="1"/>
    <col min="16133" max="16133" width="8.28515625" style="307" customWidth="1"/>
    <col min="16134" max="16136" width="11.5703125" style="307" customWidth="1"/>
    <col min="16137" max="16384" width="9.140625" style="307"/>
  </cols>
  <sheetData>
    <row r="1" spans="1:8" ht="17.25" customHeight="1">
      <c r="A1" s="368" t="s">
        <v>841</v>
      </c>
      <c r="B1" s="367"/>
      <c r="C1" s="367"/>
      <c r="D1" s="367"/>
      <c r="E1" s="367"/>
      <c r="F1" s="367"/>
      <c r="G1" s="367"/>
      <c r="H1" s="367"/>
    </row>
    <row r="2" spans="1:8" ht="24.95" customHeight="1">
      <c r="A2" s="369" t="s">
        <v>1353</v>
      </c>
      <c r="B2" s="367"/>
      <c r="C2" s="367"/>
      <c r="D2" s="367"/>
      <c r="E2" s="367"/>
      <c r="F2" s="367"/>
      <c r="G2" s="367"/>
      <c r="H2" s="367"/>
    </row>
    <row r="3" spans="1:8" ht="14.25" customHeight="1">
      <c r="A3" s="366"/>
      <c r="B3" s="367"/>
      <c r="C3" s="367"/>
      <c r="D3" s="367"/>
      <c r="E3" s="370" t="s">
        <v>1354</v>
      </c>
      <c r="F3" s="367"/>
      <c r="G3" s="367"/>
      <c r="H3" s="367"/>
    </row>
    <row r="4" spans="1:8" ht="13.7" customHeight="1">
      <c r="A4" s="308" t="s">
        <v>0</v>
      </c>
      <c r="B4" s="309" t="s">
        <v>1</v>
      </c>
      <c r="C4" s="310" t="s">
        <v>825</v>
      </c>
      <c r="D4" s="365" t="s">
        <v>842</v>
      </c>
      <c r="E4" s="362"/>
      <c r="F4" s="310" t="s">
        <v>826</v>
      </c>
      <c r="G4" s="311" t="s">
        <v>843</v>
      </c>
      <c r="H4" s="312" t="s">
        <v>844</v>
      </c>
    </row>
    <row r="5" spans="1:8" ht="13.7" customHeight="1">
      <c r="A5" s="313" t="s">
        <v>914</v>
      </c>
      <c r="B5" s="314" t="s">
        <v>915</v>
      </c>
      <c r="C5" s="315">
        <v>983</v>
      </c>
      <c r="D5" s="361">
        <v>73.11</v>
      </c>
      <c r="E5" s="362"/>
      <c r="F5" s="315">
        <v>71867.850000000006</v>
      </c>
      <c r="G5" s="316">
        <v>-8</v>
      </c>
      <c r="H5" s="315">
        <v>71859.850000000006</v>
      </c>
    </row>
    <row r="6" spans="1:8" ht="13.7" customHeight="1">
      <c r="A6" s="317" t="s">
        <v>845</v>
      </c>
      <c r="B6" s="318" t="s">
        <v>846</v>
      </c>
      <c r="C6" s="316">
        <v>96</v>
      </c>
      <c r="D6" s="361">
        <v>153.72999999999999</v>
      </c>
      <c r="E6" s="362"/>
      <c r="F6" s="316">
        <v>14758.26</v>
      </c>
      <c r="G6" s="319"/>
      <c r="H6" s="320">
        <v>14758.26</v>
      </c>
    </row>
    <row r="7" spans="1:8" ht="13.7" customHeight="1">
      <c r="A7" s="313" t="s">
        <v>1022</v>
      </c>
      <c r="B7" s="314" t="s">
        <v>8</v>
      </c>
      <c r="C7" s="315">
        <v>2</v>
      </c>
      <c r="D7" s="361">
        <v>99</v>
      </c>
      <c r="E7" s="362"/>
      <c r="F7" s="315">
        <v>198</v>
      </c>
      <c r="G7" s="321"/>
      <c r="H7" s="315">
        <v>198</v>
      </c>
    </row>
    <row r="8" spans="1:8" ht="13.7" customHeight="1">
      <c r="A8" s="322" t="s">
        <v>847</v>
      </c>
      <c r="B8" s="318" t="s">
        <v>9</v>
      </c>
      <c r="C8" s="323">
        <v>227</v>
      </c>
      <c r="D8" s="361">
        <v>99.93</v>
      </c>
      <c r="E8" s="362"/>
      <c r="F8" s="323">
        <v>22684.66</v>
      </c>
      <c r="G8" s="324"/>
      <c r="H8" s="325">
        <v>22684.66</v>
      </c>
    </row>
    <row r="9" spans="1:8" ht="13.7" customHeight="1">
      <c r="A9" s="326" t="s">
        <v>848</v>
      </c>
      <c r="B9" s="327" t="s">
        <v>12</v>
      </c>
      <c r="C9" s="328">
        <v>237</v>
      </c>
      <c r="D9" s="363">
        <v>118.19</v>
      </c>
      <c r="E9" s="364"/>
      <c r="F9" s="328">
        <v>28011.34</v>
      </c>
      <c r="G9" s="329"/>
      <c r="H9" s="328">
        <v>28011.34</v>
      </c>
    </row>
    <row r="10" spans="1:8" ht="13.7" customHeight="1">
      <c r="A10" s="330" t="s">
        <v>849</v>
      </c>
      <c r="B10" s="331" t="s">
        <v>850</v>
      </c>
      <c r="C10" s="332">
        <v>49</v>
      </c>
      <c r="D10" s="359">
        <v>69.180000000000007</v>
      </c>
      <c r="E10" s="360"/>
      <c r="F10" s="332">
        <v>3389.78</v>
      </c>
      <c r="G10" s="324"/>
      <c r="H10" s="333">
        <v>3389.78</v>
      </c>
    </row>
    <row r="11" spans="1:8" ht="13.7" customHeight="1">
      <c r="A11" s="326" t="s">
        <v>1023</v>
      </c>
      <c r="B11" s="334" t="s">
        <v>15</v>
      </c>
      <c r="C11" s="328">
        <v>21</v>
      </c>
      <c r="D11" s="359">
        <v>201.43</v>
      </c>
      <c r="E11" s="360"/>
      <c r="F11" s="328">
        <v>4230</v>
      </c>
      <c r="G11" s="329"/>
      <c r="H11" s="328">
        <v>4230</v>
      </c>
    </row>
    <row r="12" spans="1:8" ht="13.7" customHeight="1">
      <c r="A12" s="330" t="s">
        <v>851</v>
      </c>
      <c r="B12" s="331" t="s">
        <v>16</v>
      </c>
      <c r="C12" s="332">
        <v>15</v>
      </c>
      <c r="D12" s="359">
        <v>48</v>
      </c>
      <c r="E12" s="360"/>
      <c r="F12" s="332">
        <v>720</v>
      </c>
      <c r="G12" s="324"/>
      <c r="H12" s="333">
        <v>720</v>
      </c>
    </row>
    <row r="13" spans="1:8" ht="13.7" customHeight="1">
      <c r="A13" s="326" t="s">
        <v>1024</v>
      </c>
      <c r="B13" s="334" t="s">
        <v>17</v>
      </c>
      <c r="C13" s="328">
        <v>23</v>
      </c>
      <c r="D13" s="359">
        <v>252.39</v>
      </c>
      <c r="E13" s="360"/>
      <c r="F13" s="328">
        <v>5805</v>
      </c>
      <c r="G13" s="329"/>
      <c r="H13" s="328">
        <v>5805</v>
      </c>
    </row>
    <row r="14" spans="1:8" ht="13.7" customHeight="1">
      <c r="A14" s="330" t="s">
        <v>1126</v>
      </c>
      <c r="B14" s="331" t="s">
        <v>18</v>
      </c>
      <c r="C14" s="332">
        <v>10</v>
      </c>
      <c r="D14" s="359">
        <v>279</v>
      </c>
      <c r="E14" s="360"/>
      <c r="F14" s="332">
        <v>2790</v>
      </c>
      <c r="G14" s="324"/>
      <c r="H14" s="333">
        <v>2790</v>
      </c>
    </row>
    <row r="15" spans="1:8" ht="13.7" customHeight="1">
      <c r="A15" s="326" t="s">
        <v>1025</v>
      </c>
      <c r="B15" s="334" t="s">
        <v>19</v>
      </c>
      <c r="C15" s="328">
        <v>1</v>
      </c>
      <c r="D15" s="359">
        <v>115</v>
      </c>
      <c r="E15" s="360"/>
      <c r="F15" s="328">
        <v>115</v>
      </c>
      <c r="G15" s="329"/>
      <c r="H15" s="328">
        <v>115</v>
      </c>
    </row>
    <row r="16" spans="1:8" ht="13.7" customHeight="1">
      <c r="A16" s="330" t="s">
        <v>852</v>
      </c>
      <c r="B16" s="331" t="s">
        <v>21</v>
      </c>
      <c r="C16" s="332">
        <v>1</v>
      </c>
      <c r="D16" s="359">
        <v>129</v>
      </c>
      <c r="E16" s="360"/>
      <c r="F16" s="332">
        <v>129</v>
      </c>
      <c r="G16" s="324"/>
      <c r="H16" s="333">
        <v>129</v>
      </c>
    </row>
    <row r="17" spans="1:8" ht="13.7" customHeight="1">
      <c r="A17" s="326" t="s">
        <v>1026</v>
      </c>
      <c r="B17" s="334" t="s">
        <v>23</v>
      </c>
      <c r="C17" s="328">
        <v>32</v>
      </c>
      <c r="D17" s="359">
        <v>100.1</v>
      </c>
      <c r="E17" s="360"/>
      <c r="F17" s="328">
        <v>3203.33</v>
      </c>
      <c r="G17" s="329"/>
      <c r="H17" s="328">
        <v>3203.33</v>
      </c>
    </row>
    <row r="18" spans="1:8" ht="13.7" customHeight="1">
      <c r="A18" s="330" t="s">
        <v>1027</v>
      </c>
      <c r="B18" s="331" t="s">
        <v>29</v>
      </c>
      <c r="C18" s="332">
        <v>2</v>
      </c>
      <c r="D18" s="359">
        <v>140</v>
      </c>
      <c r="E18" s="360"/>
      <c r="F18" s="332">
        <v>280</v>
      </c>
      <c r="G18" s="324"/>
      <c r="H18" s="333">
        <v>280</v>
      </c>
    </row>
    <row r="19" spans="1:8" ht="13.7" customHeight="1">
      <c r="A19" s="326" t="s">
        <v>853</v>
      </c>
      <c r="B19" s="334" t="s">
        <v>31</v>
      </c>
      <c r="C19" s="328">
        <v>253</v>
      </c>
      <c r="D19" s="359">
        <v>43.58</v>
      </c>
      <c r="E19" s="360"/>
      <c r="F19" s="328">
        <v>11025.62</v>
      </c>
      <c r="G19" s="329"/>
      <c r="H19" s="328">
        <v>11025.62</v>
      </c>
    </row>
    <row r="20" spans="1:8" ht="13.7" customHeight="1">
      <c r="A20" s="330" t="s">
        <v>854</v>
      </c>
      <c r="B20" s="331" t="s">
        <v>855</v>
      </c>
      <c r="C20" s="332">
        <v>3</v>
      </c>
      <c r="D20" s="359">
        <v>173</v>
      </c>
      <c r="E20" s="360"/>
      <c r="F20" s="332">
        <v>519</v>
      </c>
      <c r="G20" s="324"/>
      <c r="H20" s="333">
        <v>519</v>
      </c>
    </row>
    <row r="21" spans="1:8" ht="13.7" customHeight="1">
      <c r="A21" s="326" t="s">
        <v>1028</v>
      </c>
      <c r="B21" s="334" t="s">
        <v>33</v>
      </c>
      <c r="C21" s="328">
        <v>82</v>
      </c>
      <c r="D21" s="359">
        <v>223.24</v>
      </c>
      <c r="E21" s="360"/>
      <c r="F21" s="328">
        <v>18305.53</v>
      </c>
      <c r="G21" s="329"/>
      <c r="H21" s="328">
        <v>18305.53</v>
      </c>
    </row>
    <row r="22" spans="1:8" ht="24.95" customHeight="1">
      <c r="A22" s="330" t="s">
        <v>1029</v>
      </c>
      <c r="B22" s="331" t="s">
        <v>1030</v>
      </c>
      <c r="C22" s="332">
        <v>1</v>
      </c>
      <c r="D22" s="359">
        <v>69</v>
      </c>
      <c r="E22" s="360"/>
      <c r="F22" s="332">
        <v>69</v>
      </c>
      <c r="G22" s="324"/>
      <c r="H22" s="333">
        <v>69</v>
      </c>
    </row>
    <row r="23" spans="1:8" ht="13.7" customHeight="1">
      <c r="A23" s="326" t="s">
        <v>1031</v>
      </c>
      <c r="B23" s="334" t="s">
        <v>36</v>
      </c>
      <c r="C23" s="328">
        <v>2</v>
      </c>
      <c r="D23" s="359">
        <v>55</v>
      </c>
      <c r="E23" s="360"/>
      <c r="F23" s="328">
        <v>110</v>
      </c>
      <c r="G23" s="329"/>
      <c r="H23" s="328">
        <v>110</v>
      </c>
    </row>
    <row r="24" spans="1:8" ht="13.7" customHeight="1">
      <c r="A24" s="330" t="s">
        <v>1032</v>
      </c>
      <c r="B24" s="331" t="s">
        <v>1033</v>
      </c>
      <c r="C24" s="332">
        <v>8</v>
      </c>
      <c r="D24" s="359">
        <v>62.05</v>
      </c>
      <c r="E24" s="360"/>
      <c r="F24" s="332">
        <v>496.41</v>
      </c>
      <c r="G24" s="324"/>
      <c r="H24" s="333">
        <v>496.41</v>
      </c>
    </row>
    <row r="25" spans="1:8" ht="13.7" customHeight="1">
      <c r="A25" s="326" t="s">
        <v>1034</v>
      </c>
      <c r="B25" s="334" t="s">
        <v>1035</v>
      </c>
      <c r="C25" s="328">
        <v>82</v>
      </c>
      <c r="D25" s="359">
        <v>95</v>
      </c>
      <c r="E25" s="360"/>
      <c r="F25" s="328">
        <v>7790</v>
      </c>
      <c r="G25" s="329"/>
      <c r="H25" s="328">
        <v>7790</v>
      </c>
    </row>
    <row r="26" spans="1:8" ht="13.7" customHeight="1">
      <c r="A26" s="330" t="s">
        <v>856</v>
      </c>
      <c r="B26" s="331" t="s">
        <v>42</v>
      </c>
      <c r="C26" s="332">
        <v>8</v>
      </c>
      <c r="D26" s="359">
        <v>63</v>
      </c>
      <c r="E26" s="360"/>
      <c r="F26" s="332">
        <v>504</v>
      </c>
      <c r="G26" s="324"/>
      <c r="H26" s="333">
        <v>504</v>
      </c>
    </row>
    <row r="27" spans="1:8" ht="13.7" customHeight="1">
      <c r="A27" s="326" t="s">
        <v>1036</v>
      </c>
      <c r="B27" s="334" t="s">
        <v>43</v>
      </c>
      <c r="C27" s="328">
        <v>6</v>
      </c>
      <c r="D27" s="359">
        <v>79</v>
      </c>
      <c r="E27" s="360"/>
      <c r="F27" s="328">
        <v>474</v>
      </c>
      <c r="G27" s="329"/>
      <c r="H27" s="328">
        <v>474</v>
      </c>
    </row>
    <row r="28" spans="1:8" ht="13.7" customHeight="1">
      <c r="A28" s="330" t="s">
        <v>857</v>
      </c>
      <c r="B28" s="331" t="s">
        <v>44</v>
      </c>
      <c r="C28" s="332">
        <v>12</v>
      </c>
      <c r="D28" s="359">
        <v>89</v>
      </c>
      <c r="E28" s="360"/>
      <c r="F28" s="332">
        <v>1068</v>
      </c>
      <c r="G28" s="324"/>
      <c r="H28" s="333">
        <v>1068</v>
      </c>
    </row>
    <row r="29" spans="1:8" ht="13.7" customHeight="1">
      <c r="A29" s="326" t="s">
        <v>1037</v>
      </c>
      <c r="B29" s="334" t="s">
        <v>45</v>
      </c>
      <c r="C29" s="328">
        <v>17</v>
      </c>
      <c r="D29" s="359">
        <v>59.12</v>
      </c>
      <c r="E29" s="360"/>
      <c r="F29" s="328">
        <v>1005</v>
      </c>
      <c r="G29" s="329"/>
      <c r="H29" s="328">
        <v>1005</v>
      </c>
    </row>
    <row r="30" spans="1:8" ht="13.7" customHeight="1">
      <c r="A30" s="330" t="s">
        <v>1038</v>
      </c>
      <c r="B30" s="331" t="s">
        <v>46</v>
      </c>
      <c r="C30" s="332">
        <v>5</v>
      </c>
      <c r="D30" s="359">
        <v>79</v>
      </c>
      <c r="E30" s="360"/>
      <c r="F30" s="332">
        <v>395</v>
      </c>
      <c r="G30" s="324"/>
      <c r="H30" s="333">
        <v>395</v>
      </c>
    </row>
    <row r="31" spans="1:8" ht="13.7" customHeight="1">
      <c r="A31" s="326" t="s">
        <v>1039</v>
      </c>
      <c r="B31" s="334" t="s">
        <v>47</v>
      </c>
      <c r="C31" s="328">
        <v>11</v>
      </c>
      <c r="D31" s="359">
        <v>89</v>
      </c>
      <c r="E31" s="360"/>
      <c r="F31" s="328">
        <v>979</v>
      </c>
      <c r="G31" s="329"/>
      <c r="H31" s="328">
        <v>979</v>
      </c>
    </row>
    <row r="32" spans="1:8" ht="13.7" customHeight="1">
      <c r="A32" s="330" t="s">
        <v>858</v>
      </c>
      <c r="B32" s="331" t="s">
        <v>48</v>
      </c>
      <c r="C32" s="332">
        <v>12</v>
      </c>
      <c r="D32" s="359">
        <v>63</v>
      </c>
      <c r="E32" s="360"/>
      <c r="F32" s="332">
        <v>756</v>
      </c>
      <c r="G32" s="324"/>
      <c r="H32" s="333">
        <v>756</v>
      </c>
    </row>
    <row r="33" spans="1:8" ht="13.7" customHeight="1">
      <c r="A33" s="326" t="s">
        <v>1138</v>
      </c>
      <c r="B33" s="334" t="s">
        <v>49</v>
      </c>
      <c r="C33" s="328">
        <v>6</v>
      </c>
      <c r="D33" s="359">
        <v>79</v>
      </c>
      <c r="E33" s="360"/>
      <c r="F33" s="328">
        <v>474</v>
      </c>
      <c r="G33" s="329"/>
      <c r="H33" s="328">
        <v>474</v>
      </c>
    </row>
    <row r="34" spans="1:8" ht="13.7" customHeight="1">
      <c r="A34" s="330" t="s">
        <v>1040</v>
      </c>
      <c r="B34" s="331" t="s">
        <v>50</v>
      </c>
      <c r="C34" s="332">
        <v>5</v>
      </c>
      <c r="D34" s="359">
        <v>89</v>
      </c>
      <c r="E34" s="360"/>
      <c r="F34" s="332">
        <v>445</v>
      </c>
      <c r="G34" s="324"/>
      <c r="H34" s="333">
        <v>445</v>
      </c>
    </row>
    <row r="35" spans="1:8" ht="13.7" customHeight="1">
      <c r="A35" s="326" t="s">
        <v>1041</v>
      </c>
      <c r="B35" s="334" t="s">
        <v>51</v>
      </c>
      <c r="C35" s="328">
        <v>6</v>
      </c>
      <c r="D35" s="359">
        <v>55</v>
      </c>
      <c r="E35" s="360"/>
      <c r="F35" s="328">
        <v>330</v>
      </c>
      <c r="G35" s="329"/>
      <c r="H35" s="328">
        <v>330</v>
      </c>
    </row>
    <row r="36" spans="1:8" ht="13.7" customHeight="1">
      <c r="A36" s="330" t="s">
        <v>859</v>
      </c>
      <c r="B36" s="331" t="s">
        <v>52</v>
      </c>
      <c r="C36" s="332">
        <v>12</v>
      </c>
      <c r="D36" s="359">
        <v>65</v>
      </c>
      <c r="E36" s="360"/>
      <c r="F36" s="332">
        <v>780</v>
      </c>
      <c r="G36" s="324"/>
      <c r="H36" s="333">
        <v>780</v>
      </c>
    </row>
    <row r="37" spans="1:8" ht="13.7" customHeight="1">
      <c r="A37" s="326" t="s">
        <v>860</v>
      </c>
      <c r="B37" s="334" t="s">
        <v>986</v>
      </c>
      <c r="C37" s="328">
        <v>22</v>
      </c>
      <c r="D37" s="359">
        <v>49</v>
      </c>
      <c r="E37" s="360"/>
      <c r="F37" s="328">
        <v>1078</v>
      </c>
      <c r="G37" s="329"/>
      <c r="H37" s="328">
        <v>1078</v>
      </c>
    </row>
    <row r="38" spans="1:8" ht="13.7" customHeight="1">
      <c r="A38" s="330" t="s">
        <v>861</v>
      </c>
      <c r="B38" s="331" t="s">
        <v>987</v>
      </c>
      <c r="C38" s="332">
        <v>14</v>
      </c>
      <c r="D38" s="359">
        <v>79</v>
      </c>
      <c r="E38" s="360"/>
      <c r="F38" s="332">
        <v>1106</v>
      </c>
      <c r="G38" s="324"/>
      <c r="H38" s="333">
        <v>1106</v>
      </c>
    </row>
    <row r="39" spans="1:8" ht="13.7" customHeight="1">
      <c r="A39" s="326" t="s">
        <v>862</v>
      </c>
      <c r="B39" s="334" t="s">
        <v>988</v>
      </c>
      <c r="C39" s="328">
        <v>23</v>
      </c>
      <c r="D39" s="359">
        <v>63.49</v>
      </c>
      <c r="E39" s="360"/>
      <c r="F39" s="328">
        <v>1460.26</v>
      </c>
      <c r="G39" s="335"/>
      <c r="H39" s="328">
        <v>1460.26</v>
      </c>
    </row>
    <row r="40" spans="1:8" ht="13.7" customHeight="1">
      <c r="A40" s="336" t="s">
        <v>863</v>
      </c>
      <c r="B40" s="331" t="s">
        <v>989</v>
      </c>
      <c r="C40" s="337">
        <v>56</v>
      </c>
      <c r="D40" s="359">
        <v>86.44</v>
      </c>
      <c r="E40" s="360"/>
      <c r="F40" s="337">
        <v>4840.6000000000004</v>
      </c>
      <c r="G40" s="319"/>
      <c r="H40" s="338">
        <v>4840.6000000000004</v>
      </c>
    </row>
    <row r="41" spans="1:8" ht="13.7" customHeight="1">
      <c r="A41" s="313" t="s">
        <v>864</v>
      </c>
      <c r="B41" s="339" t="s">
        <v>990</v>
      </c>
      <c r="C41" s="315">
        <v>11</v>
      </c>
      <c r="D41" s="371">
        <v>52.64</v>
      </c>
      <c r="E41" s="372"/>
      <c r="F41" s="315">
        <v>579</v>
      </c>
      <c r="G41" s="340"/>
      <c r="H41" s="315">
        <v>579</v>
      </c>
    </row>
    <row r="42" spans="1:8" ht="13.7" customHeight="1">
      <c r="A42" s="317" t="s">
        <v>865</v>
      </c>
      <c r="B42" s="318" t="s">
        <v>991</v>
      </c>
      <c r="C42" s="316">
        <v>12</v>
      </c>
      <c r="D42" s="361">
        <v>102.67</v>
      </c>
      <c r="E42" s="362"/>
      <c r="F42" s="316">
        <v>1232</v>
      </c>
      <c r="G42" s="319"/>
      <c r="H42" s="320">
        <v>1232</v>
      </c>
    </row>
    <row r="43" spans="1:8" ht="13.7" customHeight="1">
      <c r="A43" s="313" t="s">
        <v>866</v>
      </c>
      <c r="B43" s="314" t="s">
        <v>62</v>
      </c>
      <c r="C43" s="315">
        <v>131</v>
      </c>
      <c r="D43" s="361">
        <v>77.78</v>
      </c>
      <c r="E43" s="362"/>
      <c r="F43" s="315">
        <v>10189.18</v>
      </c>
      <c r="G43" s="340"/>
      <c r="H43" s="315">
        <v>10189.18</v>
      </c>
    </row>
    <row r="44" spans="1:8" ht="13.7" customHeight="1">
      <c r="A44" s="317" t="s">
        <v>1266</v>
      </c>
      <c r="B44" s="318" t="s">
        <v>65</v>
      </c>
      <c r="C44" s="316">
        <v>1</v>
      </c>
      <c r="D44" s="361">
        <v>95</v>
      </c>
      <c r="E44" s="362"/>
      <c r="F44" s="316">
        <v>95</v>
      </c>
      <c r="G44" s="319"/>
      <c r="H44" s="320">
        <v>95</v>
      </c>
    </row>
    <row r="45" spans="1:8" ht="13.7" customHeight="1">
      <c r="A45" s="313" t="s">
        <v>1042</v>
      </c>
      <c r="B45" s="314" t="s">
        <v>67</v>
      </c>
      <c r="C45" s="315">
        <v>6</v>
      </c>
      <c r="D45" s="361">
        <v>89</v>
      </c>
      <c r="E45" s="362"/>
      <c r="F45" s="315">
        <v>534</v>
      </c>
      <c r="G45" s="340"/>
      <c r="H45" s="315">
        <v>534</v>
      </c>
    </row>
    <row r="46" spans="1:8" ht="13.7" customHeight="1">
      <c r="A46" s="317" t="s">
        <v>1331</v>
      </c>
      <c r="B46" s="318" t="s">
        <v>70</v>
      </c>
      <c r="C46" s="316">
        <v>1</v>
      </c>
      <c r="D46" s="361">
        <v>56.22</v>
      </c>
      <c r="E46" s="362"/>
      <c r="F46" s="316">
        <v>56.22</v>
      </c>
      <c r="G46" s="319"/>
      <c r="H46" s="320">
        <v>56.22</v>
      </c>
    </row>
    <row r="47" spans="1:8" ht="13.7" customHeight="1">
      <c r="A47" s="313" t="s">
        <v>1043</v>
      </c>
      <c r="B47" s="314" t="s">
        <v>76</v>
      </c>
      <c r="C47" s="315">
        <v>11</v>
      </c>
      <c r="D47" s="361">
        <v>89</v>
      </c>
      <c r="E47" s="362"/>
      <c r="F47" s="315">
        <v>979</v>
      </c>
      <c r="G47" s="340"/>
      <c r="H47" s="315">
        <v>979</v>
      </c>
    </row>
    <row r="48" spans="1:8" ht="13.7" customHeight="1">
      <c r="A48" s="317" t="s">
        <v>1267</v>
      </c>
      <c r="B48" s="318" t="s">
        <v>1268</v>
      </c>
      <c r="C48" s="316">
        <v>27</v>
      </c>
      <c r="D48" s="361">
        <v>75</v>
      </c>
      <c r="E48" s="362"/>
      <c r="F48" s="316">
        <v>2025</v>
      </c>
      <c r="G48" s="319"/>
      <c r="H48" s="320">
        <v>2025</v>
      </c>
    </row>
    <row r="49" spans="1:8" ht="13.7" customHeight="1">
      <c r="A49" s="313" t="s">
        <v>1044</v>
      </c>
      <c r="B49" s="314" t="s">
        <v>1102</v>
      </c>
      <c r="C49" s="315">
        <v>2</v>
      </c>
      <c r="D49" s="361">
        <v>75</v>
      </c>
      <c r="E49" s="362"/>
      <c r="F49" s="315">
        <v>150</v>
      </c>
      <c r="G49" s="340"/>
      <c r="H49" s="315">
        <v>150</v>
      </c>
    </row>
    <row r="50" spans="1:8" ht="13.7" customHeight="1">
      <c r="A50" s="317" t="s">
        <v>1045</v>
      </c>
      <c r="B50" s="318" t="s">
        <v>1103</v>
      </c>
      <c r="C50" s="316">
        <v>11</v>
      </c>
      <c r="D50" s="361">
        <v>33.909999999999997</v>
      </c>
      <c r="E50" s="362"/>
      <c r="F50" s="316">
        <v>372.96</v>
      </c>
      <c r="G50" s="319"/>
      <c r="H50" s="320">
        <v>372.96</v>
      </c>
    </row>
    <row r="51" spans="1:8" ht="13.7" customHeight="1">
      <c r="A51" s="313" t="s">
        <v>1046</v>
      </c>
      <c r="B51" s="327" t="s">
        <v>1104</v>
      </c>
      <c r="C51" s="315">
        <v>54</v>
      </c>
      <c r="D51" s="363">
        <v>40.64</v>
      </c>
      <c r="E51" s="364"/>
      <c r="F51" s="315">
        <v>2194.81</v>
      </c>
      <c r="G51" s="321"/>
      <c r="H51" s="315">
        <v>2194.81</v>
      </c>
    </row>
    <row r="52" spans="1:8" ht="0.6" customHeight="1"/>
    <row r="53" spans="1:8" ht="14.25" customHeight="1">
      <c r="A53" s="366" t="s">
        <v>841</v>
      </c>
      <c r="B53" s="367"/>
      <c r="C53" s="367"/>
      <c r="D53" s="367"/>
      <c r="E53" s="370" t="s">
        <v>1355</v>
      </c>
      <c r="F53" s="367"/>
      <c r="G53" s="367"/>
      <c r="H53" s="367"/>
    </row>
    <row r="54" spans="1:8" ht="13.7" customHeight="1">
      <c r="A54" s="341" t="s">
        <v>0</v>
      </c>
      <c r="B54" s="309" t="s">
        <v>1</v>
      </c>
      <c r="C54" s="310" t="s">
        <v>825</v>
      </c>
      <c r="D54" s="365" t="s">
        <v>842</v>
      </c>
      <c r="E54" s="362"/>
      <c r="F54" s="310" t="s">
        <v>826</v>
      </c>
      <c r="G54" s="311" t="s">
        <v>843</v>
      </c>
      <c r="H54" s="312" t="s">
        <v>844</v>
      </c>
    </row>
    <row r="55" spans="1:8" ht="13.7" customHeight="1">
      <c r="A55" s="313" t="s">
        <v>1047</v>
      </c>
      <c r="B55" s="314" t="s">
        <v>1048</v>
      </c>
      <c r="C55" s="315">
        <v>43</v>
      </c>
      <c r="D55" s="361">
        <v>99</v>
      </c>
      <c r="E55" s="362"/>
      <c r="F55" s="315">
        <v>4257</v>
      </c>
      <c r="G55" s="340"/>
      <c r="H55" s="315">
        <v>4257</v>
      </c>
    </row>
    <row r="56" spans="1:8" ht="13.7" customHeight="1">
      <c r="A56" s="317" t="s">
        <v>1049</v>
      </c>
      <c r="B56" s="318" t="s">
        <v>654</v>
      </c>
      <c r="C56" s="316">
        <v>5</v>
      </c>
      <c r="D56" s="361">
        <v>345</v>
      </c>
      <c r="E56" s="362"/>
      <c r="F56" s="316">
        <v>1725</v>
      </c>
      <c r="G56" s="319"/>
      <c r="H56" s="320">
        <v>1725</v>
      </c>
    </row>
    <row r="57" spans="1:8" ht="13.7" customHeight="1">
      <c r="A57" s="313" t="s">
        <v>1050</v>
      </c>
      <c r="B57" s="314" t="s">
        <v>655</v>
      </c>
      <c r="C57" s="315">
        <v>3</v>
      </c>
      <c r="D57" s="361">
        <v>345</v>
      </c>
      <c r="E57" s="362"/>
      <c r="F57" s="315">
        <v>1035</v>
      </c>
      <c r="G57" s="321"/>
      <c r="H57" s="315">
        <v>1035</v>
      </c>
    </row>
    <row r="58" spans="1:8" ht="13.7" customHeight="1">
      <c r="A58" s="322" t="s">
        <v>1051</v>
      </c>
      <c r="B58" s="318" t="s">
        <v>1052</v>
      </c>
      <c r="C58" s="323">
        <v>198</v>
      </c>
      <c r="D58" s="361">
        <v>43.5</v>
      </c>
      <c r="E58" s="362"/>
      <c r="F58" s="323">
        <v>8612.92</v>
      </c>
      <c r="G58" s="324"/>
      <c r="H58" s="325">
        <v>8612.92</v>
      </c>
    </row>
    <row r="59" spans="1:8" ht="13.7" customHeight="1">
      <c r="A59" s="326" t="s">
        <v>867</v>
      </c>
      <c r="B59" s="327" t="s">
        <v>87</v>
      </c>
      <c r="C59" s="328">
        <v>11</v>
      </c>
      <c r="D59" s="363">
        <v>57.94</v>
      </c>
      <c r="E59" s="364"/>
      <c r="F59" s="328">
        <v>637.36</v>
      </c>
      <c r="G59" s="332">
        <v>-59.99</v>
      </c>
      <c r="H59" s="328">
        <v>577.37</v>
      </c>
    </row>
    <row r="60" spans="1:8" ht="13.7" customHeight="1">
      <c r="A60" s="330" t="s">
        <v>868</v>
      </c>
      <c r="B60" s="331" t="s">
        <v>88</v>
      </c>
      <c r="C60" s="332">
        <v>162</v>
      </c>
      <c r="D60" s="359">
        <v>68.47</v>
      </c>
      <c r="E60" s="360"/>
      <c r="F60" s="332">
        <v>11092.84</v>
      </c>
      <c r="G60" s="324"/>
      <c r="H60" s="333">
        <v>11092.84</v>
      </c>
    </row>
    <row r="61" spans="1:8" ht="13.7" customHeight="1">
      <c r="A61" s="326" t="s">
        <v>869</v>
      </c>
      <c r="B61" s="334" t="s">
        <v>870</v>
      </c>
      <c r="C61" s="328">
        <v>156</v>
      </c>
      <c r="D61" s="359">
        <v>25.15</v>
      </c>
      <c r="E61" s="360"/>
      <c r="F61" s="328">
        <v>3922.82</v>
      </c>
      <c r="G61" s="329"/>
      <c r="H61" s="328">
        <v>3922.82</v>
      </c>
    </row>
    <row r="62" spans="1:8" ht="13.7" customHeight="1">
      <c r="A62" s="330" t="s">
        <v>871</v>
      </c>
      <c r="B62" s="331" t="s">
        <v>90</v>
      </c>
      <c r="C62" s="332">
        <v>165</v>
      </c>
      <c r="D62" s="359">
        <v>60.31</v>
      </c>
      <c r="E62" s="360"/>
      <c r="F62" s="332">
        <v>9950.66</v>
      </c>
      <c r="G62" s="324"/>
      <c r="H62" s="333">
        <v>9950.66</v>
      </c>
    </row>
    <row r="63" spans="1:8" ht="13.7" customHeight="1">
      <c r="A63" s="326" t="s">
        <v>872</v>
      </c>
      <c r="B63" s="334" t="s">
        <v>91</v>
      </c>
      <c r="C63" s="328">
        <v>327</v>
      </c>
      <c r="D63" s="359">
        <v>62.83</v>
      </c>
      <c r="E63" s="360"/>
      <c r="F63" s="328">
        <v>20544.009999999998</v>
      </c>
      <c r="G63" s="332">
        <v>-7.5</v>
      </c>
      <c r="H63" s="328">
        <v>20536.509999999998</v>
      </c>
    </row>
    <row r="64" spans="1:8" ht="13.7" customHeight="1">
      <c r="A64" s="330" t="s">
        <v>873</v>
      </c>
      <c r="B64" s="331" t="s">
        <v>92</v>
      </c>
      <c r="C64" s="332">
        <v>126</v>
      </c>
      <c r="D64" s="359">
        <v>84.52</v>
      </c>
      <c r="E64" s="360"/>
      <c r="F64" s="332">
        <v>10649.1</v>
      </c>
      <c r="G64" s="328">
        <v>-8.5</v>
      </c>
      <c r="H64" s="333">
        <v>10640.6</v>
      </c>
    </row>
    <row r="65" spans="1:8" ht="13.7" customHeight="1">
      <c r="A65" s="326" t="s">
        <v>1053</v>
      </c>
      <c r="B65" s="334" t="s">
        <v>1054</v>
      </c>
      <c r="C65" s="328">
        <v>4</v>
      </c>
      <c r="D65" s="359">
        <v>89</v>
      </c>
      <c r="E65" s="360"/>
      <c r="F65" s="328">
        <v>356</v>
      </c>
      <c r="G65" s="329"/>
      <c r="H65" s="328">
        <v>356</v>
      </c>
    </row>
    <row r="66" spans="1:8" ht="13.7" customHeight="1">
      <c r="A66" s="330" t="s">
        <v>1055</v>
      </c>
      <c r="B66" s="331" t="s">
        <v>1056</v>
      </c>
      <c r="C66" s="332">
        <v>6</v>
      </c>
      <c r="D66" s="359">
        <v>99</v>
      </c>
      <c r="E66" s="373"/>
      <c r="F66" s="332">
        <v>594</v>
      </c>
      <c r="G66" s="324"/>
      <c r="H66" s="333">
        <v>594</v>
      </c>
    </row>
    <row r="67" spans="1:8" ht="13.7" customHeight="1">
      <c r="A67" s="326" t="s">
        <v>874</v>
      </c>
      <c r="B67" s="334" t="s">
        <v>875</v>
      </c>
      <c r="C67" s="328">
        <v>15</v>
      </c>
      <c r="D67" s="359">
        <v>144.88</v>
      </c>
      <c r="E67" s="373"/>
      <c r="F67" s="328">
        <v>2173.2199999999998</v>
      </c>
      <c r="G67" s="329"/>
      <c r="H67" s="328">
        <v>2173.2199999999998</v>
      </c>
    </row>
    <row r="68" spans="1:8" ht="13.7" customHeight="1">
      <c r="A68" s="330" t="s">
        <v>1057</v>
      </c>
      <c r="B68" s="331" t="s">
        <v>1058</v>
      </c>
      <c r="C68" s="332">
        <v>16</v>
      </c>
      <c r="D68" s="359">
        <v>215</v>
      </c>
      <c r="E68" s="373"/>
      <c r="F68" s="332">
        <v>3440</v>
      </c>
      <c r="G68" s="324"/>
      <c r="H68" s="333">
        <v>3440</v>
      </c>
    </row>
    <row r="69" spans="1:8" ht="13.7" customHeight="1">
      <c r="A69" s="326" t="s">
        <v>876</v>
      </c>
      <c r="B69" s="334" t="s">
        <v>877</v>
      </c>
      <c r="C69" s="328">
        <v>12</v>
      </c>
      <c r="D69" s="359">
        <v>89</v>
      </c>
      <c r="E69" s="373"/>
      <c r="F69" s="328">
        <v>1068</v>
      </c>
      <c r="G69" s="329"/>
      <c r="H69" s="328">
        <v>1068</v>
      </c>
    </row>
    <row r="70" spans="1:8" ht="13.7" customHeight="1">
      <c r="A70" s="330" t="s">
        <v>878</v>
      </c>
      <c r="B70" s="331" t="s">
        <v>99</v>
      </c>
      <c r="C70" s="332">
        <v>13</v>
      </c>
      <c r="D70" s="359">
        <v>75</v>
      </c>
      <c r="E70" s="373"/>
      <c r="F70" s="332">
        <v>975</v>
      </c>
      <c r="G70" s="324"/>
      <c r="H70" s="333">
        <v>975</v>
      </c>
    </row>
    <row r="71" spans="1:8" ht="13.7" customHeight="1">
      <c r="A71" s="326" t="s">
        <v>879</v>
      </c>
      <c r="B71" s="334" t="s">
        <v>100</v>
      </c>
      <c r="C71" s="328">
        <v>31</v>
      </c>
      <c r="D71" s="359">
        <v>85</v>
      </c>
      <c r="E71" s="373"/>
      <c r="F71" s="328">
        <v>2635</v>
      </c>
      <c r="G71" s="329"/>
      <c r="H71" s="328">
        <v>2635</v>
      </c>
    </row>
    <row r="72" spans="1:8" ht="24.95" customHeight="1">
      <c r="A72" s="330" t="s">
        <v>1059</v>
      </c>
      <c r="B72" s="331" t="s">
        <v>1060</v>
      </c>
      <c r="C72" s="332">
        <v>1</v>
      </c>
      <c r="D72" s="359">
        <v>480</v>
      </c>
      <c r="E72" s="373"/>
      <c r="F72" s="332">
        <v>480</v>
      </c>
      <c r="G72" s="324"/>
      <c r="H72" s="333">
        <v>480</v>
      </c>
    </row>
    <row r="73" spans="1:8" ht="13.7" customHeight="1">
      <c r="A73" s="326" t="s">
        <v>1061</v>
      </c>
      <c r="B73" s="334" t="s">
        <v>812</v>
      </c>
      <c r="C73" s="328">
        <v>5</v>
      </c>
      <c r="D73" s="359">
        <v>75</v>
      </c>
      <c r="E73" s="373"/>
      <c r="F73" s="328">
        <v>375</v>
      </c>
      <c r="G73" s="329"/>
      <c r="H73" s="328">
        <v>375</v>
      </c>
    </row>
    <row r="74" spans="1:8" ht="13.7" customHeight="1">
      <c r="A74" s="330" t="s">
        <v>962</v>
      </c>
      <c r="B74" s="331" t="s">
        <v>992</v>
      </c>
      <c r="C74" s="332">
        <v>18</v>
      </c>
      <c r="D74" s="359">
        <v>112.33</v>
      </c>
      <c r="E74" s="373"/>
      <c r="F74" s="332">
        <v>2022</v>
      </c>
      <c r="G74" s="324"/>
      <c r="H74" s="333">
        <v>2022</v>
      </c>
    </row>
    <row r="75" spans="1:8" ht="13.7" customHeight="1">
      <c r="A75" s="326" t="s">
        <v>1269</v>
      </c>
      <c r="B75" s="334" t="s">
        <v>1270</v>
      </c>
      <c r="C75" s="328">
        <v>5</v>
      </c>
      <c r="D75" s="359">
        <v>50</v>
      </c>
      <c r="E75" s="373"/>
      <c r="F75" s="328">
        <v>250</v>
      </c>
      <c r="G75" s="329"/>
      <c r="H75" s="328">
        <v>250</v>
      </c>
    </row>
    <row r="76" spans="1:8" ht="13.7" customHeight="1">
      <c r="A76" s="330" t="s">
        <v>1271</v>
      </c>
      <c r="B76" s="331" t="s">
        <v>1272</v>
      </c>
      <c r="C76" s="332">
        <v>1</v>
      </c>
      <c r="D76" s="359">
        <v>155</v>
      </c>
      <c r="E76" s="373"/>
      <c r="F76" s="332">
        <v>155</v>
      </c>
      <c r="G76" s="324"/>
      <c r="H76" s="333">
        <v>155</v>
      </c>
    </row>
    <row r="77" spans="1:8" ht="13.7" customHeight="1">
      <c r="A77" s="326" t="s">
        <v>1062</v>
      </c>
      <c r="B77" s="334" t="s">
        <v>112</v>
      </c>
      <c r="C77" s="328">
        <v>11</v>
      </c>
      <c r="D77" s="359">
        <v>49.78</v>
      </c>
      <c r="E77" s="373"/>
      <c r="F77" s="328">
        <v>547.58000000000004</v>
      </c>
      <c r="G77" s="329"/>
      <c r="H77" s="328">
        <v>547.58000000000004</v>
      </c>
    </row>
    <row r="78" spans="1:8" ht="13.7" customHeight="1">
      <c r="A78" s="330" t="s">
        <v>1063</v>
      </c>
      <c r="B78" s="331" t="s">
        <v>113</v>
      </c>
      <c r="C78" s="332">
        <v>7</v>
      </c>
      <c r="D78" s="359">
        <v>209</v>
      </c>
      <c r="E78" s="373"/>
      <c r="F78" s="332">
        <v>1463</v>
      </c>
      <c r="G78" s="324"/>
      <c r="H78" s="333">
        <v>1463</v>
      </c>
    </row>
    <row r="79" spans="1:8" ht="13.7" customHeight="1">
      <c r="A79" s="326" t="s">
        <v>996</v>
      </c>
      <c r="B79" s="334" t="s">
        <v>1011</v>
      </c>
      <c r="C79" s="328">
        <v>33</v>
      </c>
      <c r="D79" s="359">
        <v>75.67</v>
      </c>
      <c r="E79" s="373"/>
      <c r="F79" s="328">
        <v>2497</v>
      </c>
      <c r="G79" s="329"/>
      <c r="H79" s="328">
        <v>2497</v>
      </c>
    </row>
    <row r="80" spans="1:8" ht="13.7" customHeight="1">
      <c r="A80" s="330" t="s">
        <v>998</v>
      </c>
      <c r="B80" s="331" t="s">
        <v>1012</v>
      </c>
      <c r="C80" s="332">
        <v>8</v>
      </c>
      <c r="D80" s="359">
        <v>60</v>
      </c>
      <c r="E80" s="373"/>
      <c r="F80" s="332">
        <v>480</v>
      </c>
      <c r="G80" s="324"/>
      <c r="H80" s="333">
        <v>480</v>
      </c>
    </row>
    <row r="81" spans="1:8" ht="13.7" customHeight="1">
      <c r="A81" s="326" t="s">
        <v>1000</v>
      </c>
      <c r="B81" s="334" t="s">
        <v>1013</v>
      </c>
      <c r="C81" s="328">
        <v>17</v>
      </c>
      <c r="D81" s="359">
        <v>99</v>
      </c>
      <c r="E81" s="373"/>
      <c r="F81" s="328">
        <v>1683</v>
      </c>
      <c r="G81" s="329"/>
      <c r="H81" s="328">
        <v>1683</v>
      </c>
    </row>
    <row r="82" spans="1:8" ht="13.7" customHeight="1">
      <c r="A82" s="330" t="s">
        <v>1067</v>
      </c>
      <c r="B82" s="331" t="s">
        <v>119</v>
      </c>
      <c r="C82" s="332">
        <v>44</v>
      </c>
      <c r="D82" s="359">
        <v>22.64</v>
      </c>
      <c r="E82" s="373"/>
      <c r="F82" s="332">
        <v>996</v>
      </c>
      <c r="G82" s="324"/>
      <c r="H82" s="333">
        <v>996</v>
      </c>
    </row>
    <row r="83" spans="1:8" ht="13.7" customHeight="1">
      <c r="A83" s="326" t="s">
        <v>1068</v>
      </c>
      <c r="B83" s="334" t="s">
        <v>121</v>
      </c>
      <c r="C83" s="328">
        <v>15</v>
      </c>
      <c r="D83" s="359">
        <v>56</v>
      </c>
      <c r="E83" s="373"/>
      <c r="F83" s="328">
        <v>840</v>
      </c>
      <c r="G83" s="329"/>
      <c r="H83" s="328">
        <v>840</v>
      </c>
    </row>
    <row r="84" spans="1:8" ht="13.7" customHeight="1">
      <c r="A84" s="330" t="s">
        <v>1069</v>
      </c>
      <c r="B84" s="331" t="s">
        <v>122</v>
      </c>
      <c r="C84" s="332">
        <v>21</v>
      </c>
      <c r="D84" s="359">
        <v>46.67</v>
      </c>
      <c r="E84" s="373"/>
      <c r="F84" s="332">
        <v>980</v>
      </c>
      <c r="G84" s="324"/>
      <c r="H84" s="333">
        <v>980</v>
      </c>
    </row>
    <row r="85" spans="1:8" ht="13.7" customHeight="1">
      <c r="A85" s="326" t="s">
        <v>880</v>
      </c>
      <c r="B85" s="334" t="s">
        <v>123</v>
      </c>
      <c r="C85" s="328">
        <v>14</v>
      </c>
      <c r="D85" s="359">
        <v>45</v>
      </c>
      <c r="E85" s="373"/>
      <c r="F85" s="328">
        <v>630</v>
      </c>
      <c r="G85" s="329"/>
      <c r="H85" s="328">
        <v>630</v>
      </c>
    </row>
    <row r="86" spans="1:8" ht="24.95" customHeight="1">
      <c r="A86" s="330" t="s">
        <v>881</v>
      </c>
      <c r="B86" s="331" t="s">
        <v>129</v>
      </c>
      <c r="C86" s="332">
        <v>26</v>
      </c>
      <c r="D86" s="359">
        <v>109.88</v>
      </c>
      <c r="E86" s="373"/>
      <c r="F86" s="332">
        <v>2856.96</v>
      </c>
      <c r="G86" s="324"/>
      <c r="H86" s="333">
        <v>2856.96</v>
      </c>
    </row>
    <row r="87" spans="1:8" ht="13.7" customHeight="1">
      <c r="A87" s="326" t="s">
        <v>1070</v>
      </c>
      <c r="B87" s="334" t="s">
        <v>211</v>
      </c>
      <c r="C87" s="328">
        <v>40</v>
      </c>
      <c r="D87" s="359">
        <v>99</v>
      </c>
      <c r="E87" s="373"/>
      <c r="F87" s="328">
        <v>3960</v>
      </c>
      <c r="G87" s="329"/>
      <c r="H87" s="328">
        <v>3960</v>
      </c>
    </row>
    <row r="88" spans="1:8" ht="13.7" customHeight="1">
      <c r="A88" s="330" t="s">
        <v>882</v>
      </c>
      <c r="B88" s="331" t="s">
        <v>666</v>
      </c>
      <c r="C88" s="332">
        <v>25</v>
      </c>
      <c r="D88" s="359">
        <v>52.34</v>
      </c>
      <c r="E88" s="373"/>
      <c r="F88" s="332">
        <v>1308.3800000000001</v>
      </c>
      <c r="G88" s="324"/>
      <c r="H88" s="333">
        <v>1308.3800000000001</v>
      </c>
    </row>
    <row r="89" spans="1:8" ht="13.7" customHeight="1">
      <c r="A89" s="326" t="s">
        <v>1273</v>
      </c>
      <c r="B89" s="334" t="s">
        <v>905</v>
      </c>
      <c r="C89" s="328">
        <v>3</v>
      </c>
      <c r="D89" s="359">
        <v>59</v>
      </c>
      <c r="E89" s="373"/>
      <c r="F89" s="328">
        <v>177</v>
      </c>
      <c r="G89" s="335"/>
      <c r="H89" s="328">
        <v>177</v>
      </c>
    </row>
    <row r="90" spans="1:8" ht="13.7" customHeight="1">
      <c r="A90" s="336" t="s">
        <v>1071</v>
      </c>
      <c r="B90" s="331" t="s">
        <v>1072</v>
      </c>
      <c r="C90" s="337">
        <v>10</v>
      </c>
      <c r="D90" s="359">
        <v>75</v>
      </c>
      <c r="E90" s="373"/>
      <c r="F90" s="337">
        <v>750</v>
      </c>
      <c r="G90" s="319"/>
      <c r="H90" s="338">
        <v>750</v>
      </c>
    </row>
    <row r="91" spans="1:8" ht="13.7" customHeight="1">
      <c r="A91" s="313" t="s">
        <v>966</v>
      </c>
      <c r="B91" s="339" t="s">
        <v>967</v>
      </c>
      <c r="C91" s="315">
        <v>5</v>
      </c>
      <c r="D91" s="371">
        <v>75</v>
      </c>
      <c r="E91" s="375"/>
      <c r="F91" s="315">
        <v>375</v>
      </c>
      <c r="G91" s="340"/>
      <c r="H91" s="315">
        <v>375</v>
      </c>
    </row>
    <row r="92" spans="1:8" ht="13.7" customHeight="1">
      <c r="A92" s="317" t="s">
        <v>1120</v>
      </c>
      <c r="B92" s="318" t="s">
        <v>1121</v>
      </c>
      <c r="C92" s="316">
        <v>45</v>
      </c>
      <c r="D92" s="361">
        <v>99</v>
      </c>
      <c r="E92" s="374"/>
      <c r="F92" s="316">
        <v>4455</v>
      </c>
      <c r="G92" s="319"/>
      <c r="H92" s="320">
        <v>4455</v>
      </c>
    </row>
    <row r="93" spans="1:8" ht="13.7" customHeight="1">
      <c r="A93" s="313" t="s">
        <v>1263</v>
      </c>
      <c r="B93" s="314" t="s">
        <v>1264</v>
      </c>
      <c r="C93" s="315">
        <v>6</v>
      </c>
      <c r="D93" s="361">
        <v>57.42</v>
      </c>
      <c r="E93" s="374"/>
      <c r="F93" s="315">
        <v>344.5</v>
      </c>
      <c r="G93" s="340"/>
      <c r="H93" s="315">
        <v>344.5</v>
      </c>
    </row>
    <row r="94" spans="1:8" ht="13.7" customHeight="1">
      <c r="A94" s="317" t="s">
        <v>883</v>
      </c>
      <c r="B94" s="318" t="s">
        <v>820</v>
      </c>
      <c r="C94" s="316">
        <v>1</v>
      </c>
      <c r="D94" s="361">
        <v>85</v>
      </c>
      <c r="E94" s="374"/>
      <c r="F94" s="316">
        <v>85</v>
      </c>
      <c r="G94" s="319"/>
      <c r="H94" s="320">
        <v>85</v>
      </c>
    </row>
    <row r="95" spans="1:8" ht="13.7" customHeight="1">
      <c r="A95" s="313" t="s">
        <v>884</v>
      </c>
      <c r="B95" s="314" t="s">
        <v>155</v>
      </c>
      <c r="C95" s="315">
        <v>4</v>
      </c>
      <c r="D95" s="361">
        <v>194.48</v>
      </c>
      <c r="E95" s="374"/>
      <c r="F95" s="315">
        <v>777.92</v>
      </c>
      <c r="G95" s="340"/>
      <c r="H95" s="315">
        <v>777.92</v>
      </c>
    </row>
    <row r="96" spans="1:8" ht="13.7" customHeight="1">
      <c r="A96" s="317" t="s">
        <v>1073</v>
      </c>
      <c r="B96" s="318" t="s">
        <v>156</v>
      </c>
      <c r="C96" s="316">
        <v>8</v>
      </c>
      <c r="D96" s="361">
        <v>10</v>
      </c>
      <c r="E96" s="374"/>
      <c r="F96" s="316">
        <v>80</v>
      </c>
      <c r="G96" s="319"/>
      <c r="H96" s="320">
        <v>80</v>
      </c>
    </row>
    <row r="97" spans="1:8" ht="13.7" customHeight="1">
      <c r="A97" s="313" t="s">
        <v>1074</v>
      </c>
      <c r="B97" s="314" t="s">
        <v>157</v>
      </c>
      <c r="C97" s="315">
        <v>57</v>
      </c>
      <c r="D97" s="361">
        <v>74.94</v>
      </c>
      <c r="E97" s="374"/>
      <c r="F97" s="315">
        <v>4271.8500000000004</v>
      </c>
      <c r="G97" s="340"/>
      <c r="H97" s="315">
        <v>4271.8500000000004</v>
      </c>
    </row>
    <row r="98" spans="1:8" ht="13.7" customHeight="1">
      <c r="A98" s="317" t="s">
        <v>1075</v>
      </c>
      <c r="B98" s="318" t="s">
        <v>162</v>
      </c>
      <c r="C98" s="316">
        <v>103</v>
      </c>
      <c r="D98" s="361">
        <v>3.45</v>
      </c>
      <c r="E98" s="362"/>
      <c r="F98" s="316">
        <v>355.32</v>
      </c>
      <c r="G98" s="319"/>
      <c r="H98" s="320">
        <v>355.32</v>
      </c>
    </row>
    <row r="99" spans="1:8" ht="13.7" customHeight="1">
      <c r="A99" s="313" t="s">
        <v>885</v>
      </c>
      <c r="B99" s="314" t="s">
        <v>426</v>
      </c>
      <c r="C99" s="315">
        <v>8</v>
      </c>
      <c r="D99" s="361">
        <v>157.75</v>
      </c>
      <c r="E99" s="362"/>
      <c r="F99" s="315">
        <v>1262</v>
      </c>
      <c r="G99" s="340"/>
      <c r="H99" s="315">
        <v>1262</v>
      </c>
    </row>
    <row r="100" spans="1:8" ht="13.7" customHeight="1">
      <c r="A100" s="317" t="s">
        <v>937</v>
      </c>
      <c r="B100" s="318" t="s">
        <v>764</v>
      </c>
      <c r="C100" s="316">
        <v>5</v>
      </c>
      <c r="D100" s="361">
        <v>25</v>
      </c>
      <c r="E100" s="362"/>
      <c r="F100" s="316">
        <v>125</v>
      </c>
      <c r="G100" s="319"/>
      <c r="H100" s="320">
        <v>125</v>
      </c>
    </row>
    <row r="101" spans="1:8" ht="13.7" customHeight="1">
      <c r="A101" s="313" t="s">
        <v>886</v>
      </c>
      <c r="B101" s="314" t="s">
        <v>177</v>
      </c>
      <c r="C101" s="315">
        <v>370</v>
      </c>
      <c r="D101" s="361">
        <v>20.29</v>
      </c>
      <c r="E101" s="362"/>
      <c r="F101" s="315">
        <v>7508.11</v>
      </c>
      <c r="G101" s="340"/>
      <c r="H101" s="315">
        <v>7508.11</v>
      </c>
    </row>
    <row r="102" spans="1:8" ht="13.7" customHeight="1">
      <c r="A102" s="317" t="s">
        <v>887</v>
      </c>
      <c r="B102" s="318" t="s">
        <v>178</v>
      </c>
      <c r="C102" s="316">
        <v>70</v>
      </c>
      <c r="D102" s="361">
        <v>21.5</v>
      </c>
      <c r="E102" s="362"/>
      <c r="F102" s="316">
        <v>1505.09</v>
      </c>
      <c r="G102" s="319"/>
      <c r="H102" s="320">
        <v>1505.09</v>
      </c>
    </row>
    <row r="103" spans="1:8" ht="13.7" customHeight="1">
      <c r="A103" s="313" t="s">
        <v>888</v>
      </c>
      <c r="B103" s="314" t="s">
        <v>179</v>
      </c>
      <c r="C103" s="315">
        <v>81</v>
      </c>
      <c r="D103" s="361">
        <v>21.55</v>
      </c>
      <c r="E103" s="362"/>
      <c r="F103" s="315">
        <v>1745.62</v>
      </c>
      <c r="G103" s="340"/>
      <c r="H103" s="315">
        <v>1745.62</v>
      </c>
    </row>
    <row r="104" spans="1:8" ht="13.7" customHeight="1">
      <c r="A104" s="322" t="s">
        <v>889</v>
      </c>
      <c r="B104" s="318" t="s">
        <v>180</v>
      </c>
      <c r="C104" s="323">
        <v>63</v>
      </c>
      <c r="D104" s="361">
        <v>20.48</v>
      </c>
      <c r="E104" s="362"/>
      <c r="F104" s="323">
        <v>1290.5</v>
      </c>
      <c r="G104" s="319"/>
      <c r="H104" s="325">
        <v>1290.5</v>
      </c>
    </row>
    <row r="105" spans="1:8" ht="0.6" customHeight="1"/>
    <row r="106" spans="1:8" ht="14.25" customHeight="1">
      <c r="A106" s="366" t="s">
        <v>841</v>
      </c>
      <c r="B106" s="367"/>
      <c r="C106" s="367"/>
      <c r="D106" s="367"/>
      <c r="E106" s="370" t="s">
        <v>1356</v>
      </c>
      <c r="F106" s="367"/>
      <c r="G106" s="367"/>
      <c r="H106" s="367"/>
    </row>
    <row r="107" spans="1:8" ht="13.7" customHeight="1">
      <c r="A107" s="308" t="s">
        <v>0</v>
      </c>
      <c r="B107" s="342" t="s">
        <v>1</v>
      </c>
      <c r="C107" s="343" t="s">
        <v>825</v>
      </c>
      <c r="D107" s="376" t="s">
        <v>842</v>
      </c>
      <c r="E107" s="372"/>
      <c r="F107" s="343" t="s">
        <v>826</v>
      </c>
      <c r="G107" s="310" t="s">
        <v>843</v>
      </c>
      <c r="H107" s="343" t="s">
        <v>844</v>
      </c>
    </row>
    <row r="108" spans="1:8" ht="13.7" customHeight="1">
      <c r="A108" s="317" t="s">
        <v>890</v>
      </c>
      <c r="B108" s="344" t="s">
        <v>181</v>
      </c>
      <c r="C108" s="337">
        <v>24</v>
      </c>
      <c r="D108" s="363">
        <v>19.11</v>
      </c>
      <c r="E108" s="364"/>
      <c r="F108" s="337">
        <v>458.62</v>
      </c>
      <c r="G108" s="345"/>
      <c r="H108" s="338">
        <v>458.62</v>
      </c>
    </row>
    <row r="109" spans="1:8" ht="13.7" customHeight="1">
      <c r="A109" s="346" t="s">
        <v>916</v>
      </c>
      <c r="B109" s="339" t="s">
        <v>917</v>
      </c>
      <c r="C109" s="347">
        <v>44</v>
      </c>
      <c r="D109" s="371">
        <v>16.68</v>
      </c>
      <c r="E109" s="372"/>
      <c r="F109" s="347">
        <v>734.13</v>
      </c>
      <c r="G109" s="335"/>
      <c r="H109" s="347">
        <v>734.13</v>
      </c>
    </row>
    <row r="110" spans="1:8" ht="13.7" customHeight="1">
      <c r="A110" s="336" t="s">
        <v>1076</v>
      </c>
      <c r="B110" s="344" t="s">
        <v>983</v>
      </c>
      <c r="C110" s="337">
        <v>20</v>
      </c>
      <c r="D110" s="363">
        <v>19.559999999999999</v>
      </c>
      <c r="E110" s="364"/>
      <c r="F110" s="337">
        <v>391.11</v>
      </c>
      <c r="G110" s="345"/>
      <c r="H110" s="338">
        <v>391.11</v>
      </c>
    </row>
    <row r="111" spans="1:8" ht="13.7" customHeight="1">
      <c r="A111" s="346" t="s">
        <v>891</v>
      </c>
      <c r="B111" s="339" t="s">
        <v>188</v>
      </c>
      <c r="C111" s="347">
        <v>10</v>
      </c>
      <c r="D111" s="371">
        <v>25</v>
      </c>
      <c r="E111" s="372"/>
      <c r="F111" s="347">
        <v>250</v>
      </c>
      <c r="G111" s="335"/>
      <c r="H111" s="347">
        <v>250</v>
      </c>
    </row>
    <row r="112" spans="1:8" ht="13.7" customHeight="1">
      <c r="A112" s="336" t="s">
        <v>1141</v>
      </c>
      <c r="B112" s="344" t="s">
        <v>1142</v>
      </c>
      <c r="C112" s="337">
        <v>51</v>
      </c>
      <c r="D112" s="363">
        <v>202.53</v>
      </c>
      <c r="E112" s="364"/>
      <c r="F112" s="337">
        <v>10329</v>
      </c>
      <c r="G112" s="345"/>
      <c r="H112" s="338">
        <v>10329</v>
      </c>
    </row>
    <row r="113" spans="1:8" ht="13.7" customHeight="1">
      <c r="A113" s="346" t="s">
        <v>894</v>
      </c>
      <c r="B113" s="339" t="s">
        <v>895</v>
      </c>
      <c r="C113" s="347">
        <v>32</v>
      </c>
      <c r="D113" s="371">
        <v>206.5</v>
      </c>
      <c r="E113" s="372"/>
      <c r="F113" s="347">
        <v>6608</v>
      </c>
      <c r="G113" s="335"/>
      <c r="H113" s="347">
        <v>6608</v>
      </c>
    </row>
    <row r="114" spans="1:8" ht="13.7" customHeight="1">
      <c r="A114" s="336" t="s">
        <v>938</v>
      </c>
      <c r="B114" s="344" t="s">
        <v>38</v>
      </c>
      <c r="C114" s="337">
        <v>128</v>
      </c>
      <c r="D114" s="363">
        <v>40.619999999999997</v>
      </c>
      <c r="E114" s="364"/>
      <c r="F114" s="337">
        <v>5199.75</v>
      </c>
      <c r="G114" s="345"/>
      <c r="H114" s="338">
        <v>5199.75</v>
      </c>
    </row>
    <row r="115" spans="1:8" ht="13.7" customHeight="1">
      <c r="A115" s="346" t="s">
        <v>1077</v>
      </c>
      <c r="B115" s="339" t="s">
        <v>930</v>
      </c>
      <c r="C115" s="347">
        <v>29</v>
      </c>
      <c r="D115" s="371">
        <v>63.23</v>
      </c>
      <c r="E115" s="372"/>
      <c r="F115" s="347">
        <v>1833.65</v>
      </c>
      <c r="G115" s="335"/>
      <c r="H115" s="347">
        <v>1833.65</v>
      </c>
    </row>
    <row r="116" spans="1:8" ht="13.7" customHeight="1">
      <c r="A116" s="336" t="s">
        <v>1078</v>
      </c>
      <c r="B116" s="344" t="s">
        <v>931</v>
      </c>
      <c r="C116" s="337">
        <v>123</v>
      </c>
      <c r="D116" s="363">
        <v>99.73</v>
      </c>
      <c r="E116" s="364"/>
      <c r="F116" s="337">
        <v>12267</v>
      </c>
      <c r="G116" s="347">
        <v>-9.9</v>
      </c>
      <c r="H116" s="338">
        <v>12257.1</v>
      </c>
    </row>
    <row r="117" spans="1:8" ht="13.7" customHeight="1">
      <c r="A117" s="346" t="s">
        <v>1122</v>
      </c>
      <c r="B117" s="339" t="s">
        <v>1123</v>
      </c>
      <c r="C117" s="347">
        <v>34</v>
      </c>
      <c r="D117" s="371">
        <v>189.88</v>
      </c>
      <c r="E117" s="372"/>
      <c r="F117" s="347">
        <v>6456</v>
      </c>
      <c r="G117" s="335"/>
      <c r="H117" s="347">
        <v>6456</v>
      </c>
    </row>
    <row r="118" spans="1:8" ht="13.7" customHeight="1">
      <c r="A118" s="336" t="s">
        <v>1079</v>
      </c>
      <c r="B118" s="344" t="s">
        <v>939</v>
      </c>
      <c r="C118" s="337">
        <v>10</v>
      </c>
      <c r="D118" s="363">
        <v>25</v>
      </c>
      <c r="E118" s="364"/>
      <c r="F118" s="337">
        <v>250</v>
      </c>
      <c r="G118" s="345"/>
      <c r="H118" s="348">
        <v>250</v>
      </c>
    </row>
    <row r="119" spans="1:8" ht="13.7" customHeight="1">
      <c r="A119" s="346" t="s">
        <v>1115</v>
      </c>
      <c r="B119" s="349" t="s">
        <v>1116</v>
      </c>
      <c r="C119" s="347">
        <v>33</v>
      </c>
      <c r="D119" s="359">
        <v>300.45</v>
      </c>
      <c r="E119" s="360"/>
      <c r="F119" s="347">
        <v>9915</v>
      </c>
      <c r="G119" s="350"/>
      <c r="H119" s="347">
        <v>9915</v>
      </c>
    </row>
    <row r="120" spans="1:8" ht="13.7" customHeight="1">
      <c r="A120" s="351" t="s">
        <v>1020</v>
      </c>
      <c r="B120" s="352" t="s">
        <v>1021</v>
      </c>
      <c r="C120" s="353">
        <v>14</v>
      </c>
      <c r="D120" s="359">
        <v>201.14</v>
      </c>
      <c r="E120" s="377"/>
      <c r="F120" s="353">
        <v>2816</v>
      </c>
      <c r="G120" s="354"/>
      <c r="H120" s="353">
        <v>2816</v>
      </c>
    </row>
    <row r="121" spans="1:8" ht="13.7" customHeight="1">
      <c r="A121" s="351" t="s">
        <v>1105</v>
      </c>
      <c r="B121" s="352" t="s">
        <v>1106</v>
      </c>
      <c r="C121" s="353">
        <v>76</v>
      </c>
      <c r="D121" s="359">
        <v>118.99</v>
      </c>
      <c r="E121" s="377"/>
      <c r="F121" s="353">
        <v>9043.24</v>
      </c>
      <c r="G121" s="353">
        <v>-11.9</v>
      </c>
      <c r="H121" s="353">
        <v>9031.34</v>
      </c>
    </row>
    <row r="122" spans="1:8" ht="13.7" customHeight="1">
      <c r="A122" s="351" t="s">
        <v>1107</v>
      </c>
      <c r="B122" s="352" t="s">
        <v>1108</v>
      </c>
      <c r="C122" s="353">
        <v>35</v>
      </c>
      <c r="D122" s="359">
        <v>89.99</v>
      </c>
      <c r="E122" s="377"/>
      <c r="F122" s="353">
        <v>3149.65</v>
      </c>
      <c r="G122" s="353">
        <v>-9</v>
      </c>
      <c r="H122" s="353">
        <v>3140.65</v>
      </c>
    </row>
    <row r="123" spans="1:8" ht="13.7" customHeight="1">
      <c r="A123" s="351" t="s">
        <v>1335</v>
      </c>
      <c r="B123" s="352" t="s">
        <v>1336</v>
      </c>
      <c r="C123" s="353">
        <v>21</v>
      </c>
      <c r="D123" s="359">
        <v>22.01</v>
      </c>
      <c r="E123" s="377"/>
      <c r="F123" s="353">
        <v>462.29</v>
      </c>
      <c r="G123" s="354"/>
      <c r="H123" s="353">
        <v>462.29</v>
      </c>
    </row>
    <row r="124" spans="1:8" ht="13.7" customHeight="1">
      <c r="A124" s="355" t="s">
        <v>407</v>
      </c>
      <c r="B124" s="355" t="s">
        <v>892</v>
      </c>
      <c r="C124" s="356">
        <v>5719</v>
      </c>
      <c r="D124" s="357"/>
      <c r="E124" s="358"/>
      <c r="F124" s="356">
        <v>431063.01</v>
      </c>
      <c r="G124" s="356">
        <v>-114.79</v>
      </c>
      <c r="H124" s="356">
        <v>430948.22</v>
      </c>
    </row>
    <row r="125" spans="1:8" ht="13.7" customHeight="1"/>
  </sheetData>
  <mergeCells count="125">
    <mergeCell ref="D122:E122"/>
    <mergeCell ref="D123:E123"/>
    <mergeCell ref="D117:E117"/>
    <mergeCell ref="D118:E118"/>
    <mergeCell ref="D119:E119"/>
    <mergeCell ref="D120:E120"/>
    <mergeCell ref="D121:E121"/>
    <mergeCell ref="D112:E112"/>
    <mergeCell ref="D113:E113"/>
    <mergeCell ref="D114:E114"/>
    <mergeCell ref="D115:E115"/>
    <mergeCell ref="D116:E116"/>
    <mergeCell ref="D108:E108"/>
    <mergeCell ref="D109:E109"/>
    <mergeCell ref="D110:E110"/>
    <mergeCell ref="D111:E111"/>
    <mergeCell ref="D97:E97"/>
    <mergeCell ref="D98:E98"/>
    <mergeCell ref="D99:E99"/>
    <mergeCell ref="D100:E100"/>
    <mergeCell ref="D104:E104"/>
    <mergeCell ref="D103:E103"/>
    <mergeCell ref="D101:E101"/>
    <mergeCell ref="D102:E102"/>
    <mergeCell ref="A106:D106"/>
    <mergeCell ref="E106:H106"/>
    <mergeCell ref="D107:E107"/>
    <mergeCell ref="D92:E92"/>
    <mergeCell ref="D93:E93"/>
    <mergeCell ref="D94:E94"/>
    <mergeCell ref="D95:E95"/>
    <mergeCell ref="D96:E96"/>
    <mergeCell ref="D87:E87"/>
    <mergeCell ref="D88:E88"/>
    <mergeCell ref="D89:E89"/>
    <mergeCell ref="D90:E90"/>
    <mergeCell ref="D91:E91"/>
    <mergeCell ref="D82:E82"/>
    <mergeCell ref="D83:E83"/>
    <mergeCell ref="D84:E84"/>
    <mergeCell ref="D85:E85"/>
    <mergeCell ref="D86:E86"/>
    <mergeCell ref="D77:E77"/>
    <mergeCell ref="D78:E78"/>
    <mergeCell ref="D79:E79"/>
    <mergeCell ref="D80:E80"/>
    <mergeCell ref="D81:E81"/>
    <mergeCell ref="D73:E73"/>
    <mergeCell ref="D74:E74"/>
    <mergeCell ref="D75:E75"/>
    <mergeCell ref="D76:E76"/>
    <mergeCell ref="D67:E67"/>
    <mergeCell ref="D68:E68"/>
    <mergeCell ref="D69:E69"/>
    <mergeCell ref="D70:E70"/>
    <mergeCell ref="D71:E71"/>
    <mergeCell ref="E53:H53"/>
    <mergeCell ref="D55:E55"/>
    <mergeCell ref="D72:E72"/>
    <mergeCell ref="D62:E62"/>
    <mergeCell ref="D66:E66"/>
    <mergeCell ref="D57:E57"/>
    <mergeCell ref="D65:E65"/>
    <mergeCell ref="D56:E56"/>
    <mergeCell ref="D59:E59"/>
    <mergeCell ref="D61:E61"/>
    <mergeCell ref="D60:E60"/>
    <mergeCell ref="D63:E63"/>
    <mergeCell ref="D64:E64"/>
    <mergeCell ref="D58:E58"/>
    <mergeCell ref="D41:E41"/>
    <mergeCell ref="D40:E40"/>
    <mergeCell ref="D39:E39"/>
    <mergeCell ref="D34:E34"/>
    <mergeCell ref="D27:E27"/>
    <mergeCell ref="D29:E29"/>
    <mergeCell ref="D30:E30"/>
    <mergeCell ref="D33:E33"/>
    <mergeCell ref="D35:E35"/>
    <mergeCell ref="D28:E28"/>
    <mergeCell ref="A1:H1"/>
    <mergeCell ref="A2:H2"/>
    <mergeCell ref="A3:D3"/>
    <mergeCell ref="E3:H3"/>
    <mergeCell ref="D4:E4"/>
    <mergeCell ref="D16:E16"/>
    <mergeCell ref="D6:E6"/>
    <mergeCell ref="D7:E7"/>
    <mergeCell ref="D23:E23"/>
    <mergeCell ref="D17:E17"/>
    <mergeCell ref="D22:E22"/>
    <mergeCell ref="D18:E18"/>
    <mergeCell ref="D19:E19"/>
    <mergeCell ref="D20:E20"/>
    <mergeCell ref="D12:E12"/>
    <mergeCell ref="D13:E13"/>
    <mergeCell ref="D14:E14"/>
    <mergeCell ref="D15:E15"/>
    <mergeCell ref="D21:E21"/>
    <mergeCell ref="D5:E5"/>
    <mergeCell ref="D9:E9"/>
    <mergeCell ref="D124:E124"/>
    <mergeCell ref="D10:E10"/>
    <mergeCell ref="D8:E8"/>
    <mergeCell ref="D11:E11"/>
    <mergeCell ref="D32:E32"/>
    <mergeCell ref="D36:E36"/>
    <mergeCell ref="D47:E47"/>
    <mergeCell ref="D48:E48"/>
    <mergeCell ref="D51:E51"/>
    <mergeCell ref="D43:E43"/>
    <mergeCell ref="D44:E44"/>
    <mergeCell ref="D45:E45"/>
    <mergeCell ref="D50:E50"/>
    <mergeCell ref="D25:E25"/>
    <mergeCell ref="D24:E24"/>
    <mergeCell ref="D54:E54"/>
    <mergeCell ref="D49:E49"/>
    <mergeCell ref="D37:E37"/>
    <mergeCell ref="A53:D53"/>
    <mergeCell ref="D46:E46"/>
    <mergeCell ref="D31:E31"/>
    <mergeCell ref="D26:E26"/>
    <mergeCell ref="D38:E38"/>
    <mergeCell ref="D42:E4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99"/>
  </sheetPr>
  <dimension ref="A1:C700"/>
  <sheetViews>
    <sheetView zoomScaleNormal="100" workbookViewId="0">
      <selection activeCell="C705" sqref="C705"/>
    </sheetView>
  </sheetViews>
  <sheetFormatPr defaultRowHeight="15"/>
  <cols>
    <col min="1" max="1" width="9.140625" style="2"/>
    <col min="2" max="2" width="8.7109375" style="1" customWidth="1"/>
    <col min="3" max="3" width="13.140625" style="124" customWidth="1"/>
    <col min="4" max="11" width="8.7109375" style="1" customWidth="1"/>
    <col min="12" max="16384" width="9.140625" style="1"/>
  </cols>
  <sheetData>
    <row r="1" spans="2:3" ht="15.75" customHeight="1"/>
    <row r="2" spans="2:3" ht="15" customHeight="1"/>
    <row r="3" spans="2:3" ht="15" customHeight="1"/>
    <row r="4" spans="2:3" ht="15" customHeight="1"/>
    <row r="5" spans="2:3" ht="15" customHeight="1">
      <c r="B5" s="1">
        <f>'Шаблон блюда'!A5+1-1</f>
        <v>838</v>
      </c>
      <c r="C5" s="124">
        <f>'Шаблон блюда'!C5+1-1</f>
        <v>983</v>
      </c>
    </row>
    <row r="6" spans="2:3">
      <c r="B6" s="1">
        <f>'Шаблон блюда'!A6+1-1</f>
        <v>865</v>
      </c>
      <c r="C6" s="124">
        <f>'Шаблон блюда'!C6+1-1</f>
        <v>96</v>
      </c>
    </row>
    <row r="7" spans="2:3">
      <c r="B7" s="1">
        <f>'Шаблон блюда'!A7+1-1</f>
        <v>950</v>
      </c>
      <c r="C7" s="124">
        <f>'Шаблон блюда'!C7+1-1</f>
        <v>2</v>
      </c>
    </row>
    <row r="8" spans="2:3">
      <c r="B8" s="1">
        <f>'Шаблон блюда'!A8+1-1</f>
        <v>986</v>
      </c>
      <c r="C8" s="124">
        <f>'Шаблон блюда'!C8+1-1</f>
        <v>227</v>
      </c>
    </row>
    <row r="9" spans="2:3">
      <c r="B9" s="1">
        <f>'Шаблон блюда'!A9+1-1</f>
        <v>1003</v>
      </c>
      <c r="C9" s="124">
        <f>'Шаблон блюда'!C9+1-1</f>
        <v>237</v>
      </c>
    </row>
    <row r="10" spans="2:3">
      <c r="B10" s="1">
        <f>'Шаблон блюда'!A10+1-1</f>
        <v>1004</v>
      </c>
      <c r="C10" s="124">
        <f>'Шаблон блюда'!C10+1-1</f>
        <v>49</v>
      </c>
    </row>
    <row r="11" spans="2:3">
      <c r="B11" s="1">
        <f>'Шаблон блюда'!A11+1-1</f>
        <v>1006</v>
      </c>
      <c r="C11" s="124">
        <f>'Шаблон блюда'!C11+1-1</f>
        <v>21</v>
      </c>
    </row>
    <row r="12" spans="2:3">
      <c r="B12" s="1">
        <f>'Шаблон блюда'!A12+1-1</f>
        <v>1007</v>
      </c>
      <c r="C12" s="124">
        <f>'Шаблон блюда'!C12+1-1</f>
        <v>15</v>
      </c>
    </row>
    <row r="13" spans="2:3">
      <c r="B13" s="1">
        <f>'Шаблон блюда'!A13+1-1</f>
        <v>1011</v>
      </c>
      <c r="C13" s="124">
        <f>'Шаблон блюда'!C13+1-1</f>
        <v>23</v>
      </c>
    </row>
    <row r="14" spans="2:3">
      <c r="B14" s="1">
        <f>'Шаблон блюда'!A14+1-1</f>
        <v>1012</v>
      </c>
      <c r="C14" s="124">
        <f>'Шаблон блюда'!C14+1-1</f>
        <v>10</v>
      </c>
    </row>
    <row r="15" spans="2:3">
      <c r="B15" s="1">
        <f>'Шаблон блюда'!A15+1-1</f>
        <v>1013</v>
      </c>
      <c r="C15" s="124">
        <f>'Шаблон блюда'!C15+1-1</f>
        <v>1</v>
      </c>
    </row>
    <row r="16" spans="2:3">
      <c r="B16" s="1">
        <f>'Шаблон блюда'!A16+1-1</f>
        <v>1015</v>
      </c>
      <c r="C16" s="124">
        <f>'Шаблон блюда'!C16+1-1</f>
        <v>1</v>
      </c>
    </row>
    <row r="17" spans="2:3">
      <c r="B17" s="1">
        <f>'Шаблон блюда'!A17+1-1</f>
        <v>1017</v>
      </c>
      <c r="C17" s="124">
        <f>'Шаблон блюда'!C17+1-1</f>
        <v>32</v>
      </c>
    </row>
    <row r="18" spans="2:3">
      <c r="B18" s="1">
        <f>'Шаблон блюда'!A18+1-1</f>
        <v>1023</v>
      </c>
      <c r="C18" s="124">
        <f>'Шаблон блюда'!C18+1-1</f>
        <v>2</v>
      </c>
    </row>
    <row r="19" spans="2:3">
      <c r="B19" s="1">
        <f>'Шаблон блюда'!A19+1-1</f>
        <v>1025</v>
      </c>
      <c r="C19" s="124">
        <f>'Шаблон блюда'!C19+1-1</f>
        <v>253</v>
      </c>
    </row>
    <row r="20" spans="2:3">
      <c r="B20" s="1">
        <f>'Шаблон блюда'!A20+1-1</f>
        <v>1026</v>
      </c>
      <c r="C20" s="124">
        <f>'Шаблон блюда'!C20+1-1</f>
        <v>3</v>
      </c>
    </row>
    <row r="21" spans="2:3">
      <c r="B21" s="1">
        <f>'Шаблон блюда'!A21+1-1</f>
        <v>1028</v>
      </c>
      <c r="C21" s="124">
        <f>'Шаблон блюда'!C21+1-1</f>
        <v>82</v>
      </c>
    </row>
    <row r="22" spans="2:3">
      <c r="B22" s="1">
        <f>'Шаблон блюда'!A22+1-1</f>
        <v>1252</v>
      </c>
      <c r="C22" s="124">
        <f>'Шаблон блюда'!C22+1-1</f>
        <v>1</v>
      </c>
    </row>
    <row r="23" spans="2:3">
      <c r="B23" s="1">
        <f>'Шаблон блюда'!A23+1-1</f>
        <v>1420</v>
      </c>
      <c r="C23" s="124">
        <f>'Шаблон блюда'!C23+1-1</f>
        <v>2</v>
      </c>
    </row>
    <row r="24" spans="2:3">
      <c r="B24" s="1">
        <f>'Шаблон блюда'!A24+1-1</f>
        <v>1422</v>
      </c>
      <c r="C24" s="124">
        <f>'Шаблон блюда'!C24+1-1</f>
        <v>8</v>
      </c>
    </row>
    <row r="25" spans="2:3">
      <c r="B25" s="1">
        <f>'Шаблон блюда'!A25+1-1</f>
        <v>1667</v>
      </c>
      <c r="C25" s="124">
        <f>'Шаблон блюда'!C25+1-1</f>
        <v>82</v>
      </c>
    </row>
    <row r="26" spans="2:3">
      <c r="B26" s="1">
        <f>'Шаблон блюда'!A26+1-1</f>
        <v>2017</v>
      </c>
      <c r="C26" s="124">
        <f>'Шаблон блюда'!C26+1-1</f>
        <v>8</v>
      </c>
    </row>
    <row r="27" spans="2:3">
      <c r="B27" s="1">
        <f>'Шаблон блюда'!A27+1-1</f>
        <v>2018</v>
      </c>
      <c r="C27" s="124">
        <f>'Шаблон блюда'!C27+1-1</f>
        <v>6</v>
      </c>
    </row>
    <row r="28" spans="2:3">
      <c r="B28" s="1">
        <f>'Шаблон блюда'!A28+1-1</f>
        <v>2019</v>
      </c>
      <c r="C28" s="124">
        <f>'Шаблон блюда'!C28+1-1</f>
        <v>12</v>
      </c>
    </row>
    <row r="29" spans="2:3">
      <c r="B29" s="1">
        <f>'Шаблон блюда'!A29+1-1</f>
        <v>2020</v>
      </c>
      <c r="C29" s="124">
        <f>'Шаблон блюда'!C29+1-1</f>
        <v>17</v>
      </c>
    </row>
    <row r="30" spans="2:3">
      <c r="B30" s="1">
        <f>'Шаблон блюда'!A30+1-1</f>
        <v>2021</v>
      </c>
      <c r="C30" s="124">
        <f>'Шаблон блюда'!C30+1-1</f>
        <v>5</v>
      </c>
    </row>
    <row r="31" spans="2:3">
      <c r="B31" s="1">
        <f>'Шаблон блюда'!A31+1-1</f>
        <v>2022</v>
      </c>
      <c r="C31" s="124">
        <f>'Шаблон блюда'!C31+1-1</f>
        <v>11</v>
      </c>
    </row>
    <row r="32" spans="2:3">
      <c r="B32" s="1">
        <f>'Шаблон блюда'!A32+1-1</f>
        <v>2023</v>
      </c>
      <c r="C32" s="124">
        <f>'Шаблон блюда'!C32+1-1</f>
        <v>12</v>
      </c>
    </row>
    <row r="33" spans="2:3">
      <c r="B33" s="1">
        <f>'Шаблон блюда'!A33+1-1</f>
        <v>2024</v>
      </c>
      <c r="C33" s="124">
        <f>'Шаблон блюда'!C33+1-1</f>
        <v>6</v>
      </c>
    </row>
    <row r="34" spans="2:3">
      <c r="B34" s="1">
        <f>'Шаблон блюда'!A34+1-1</f>
        <v>2025</v>
      </c>
      <c r="C34" s="124">
        <f>'Шаблон блюда'!C34+1-1</f>
        <v>5</v>
      </c>
    </row>
    <row r="35" spans="2:3">
      <c r="B35" s="1">
        <f>'Шаблон блюда'!A35+1-1</f>
        <v>2032</v>
      </c>
      <c r="C35" s="124">
        <f>'Шаблон блюда'!C35+1-1</f>
        <v>6</v>
      </c>
    </row>
    <row r="36" spans="2:3">
      <c r="B36" s="1">
        <f>'Шаблон блюда'!A36+1-1</f>
        <v>2033</v>
      </c>
      <c r="C36" s="124">
        <f>'Шаблон блюда'!C36+1-1</f>
        <v>12</v>
      </c>
    </row>
    <row r="37" spans="2:3">
      <c r="B37" s="1">
        <f>'Шаблон блюда'!A37+1-1</f>
        <v>2034</v>
      </c>
      <c r="C37" s="124">
        <f>'Шаблон блюда'!C37+1-1</f>
        <v>22</v>
      </c>
    </row>
    <row r="38" spans="2:3">
      <c r="B38" s="1">
        <f>'Шаблон блюда'!A38+1-1</f>
        <v>2035</v>
      </c>
      <c r="C38" s="124">
        <f>'Шаблон блюда'!C38+1-1</f>
        <v>14</v>
      </c>
    </row>
    <row r="39" spans="2:3">
      <c r="B39" s="1">
        <f>'Шаблон блюда'!A39+1-1</f>
        <v>2036</v>
      </c>
      <c r="C39" s="124">
        <f>'Шаблон блюда'!C39+1-1</f>
        <v>23</v>
      </c>
    </row>
    <row r="40" spans="2:3">
      <c r="B40" s="1">
        <f>'Шаблон блюда'!A40+1-1</f>
        <v>2037</v>
      </c>
      <c r="C40" s="124">
        <f>'Шаблон блюда'!C40+1-1</f>
        <v>56</v>
      </c>
    </row>
    <row r="41" spans="2:3">
      <c r="B41" s="1">
        <f>'Шаблон блюда'!A41+1-1</f>
        <v>2040</v>
      </c>
      <c r="C41" s="124">
        <f>'Шаблон блюда'!C41+1-1</f>
        <v>11</v>
      </c>
    </row>
    <row r="42" spans="2:3">
      <c r="B42" s="1">
        <f>'Шаблон блюда'!A42+1-1</f>
        <v>2041</v>
      </c>
      <c r="C42" s="124">
        <f>'Шаблон блюда'!C42+1-1</f>
        <v>12</v>
      </c>
    </row>
    <row r="43" spans="2:3">
      <c r="B43" s="1">
        <f>'Шаблон блюда'!A43+1-1</f>
        <v>2044</v>
      </c>
      <c r="C43" s="124">
        <f>'Шаблон блюда'!C43+1-1</f>
        <v>131</v>
      </c>
    </row>
    <row r="44" spans="2:3">
      <c r="B44" s="1">
        <f>'Шаблон блюда'!A44+1-1</f>
        <v>2047</v>
      </c>
      <c r="C44" s="124">
        <f>'Шаблон блюда'!C44+1-1</f>
        <v>1</v>
      </c>
    </row>
    <row r="45" spans="2:3">
      <c r="B45" s="1">
        <f>'Шаблон блюда'!A45+1-1</f>
        <v>2049</v>
      </c>
      <c r="C45" s="124">
        <f>'Шаблон блюда'!C45+1-1</f>
        <v>6</v>
      </c>
    </row>
    <row r="46" spans="2:3">
      <c r="B46" s="1">
        <f>'Шаблон блюда'!A46+1-1</f>
        <v>2052</v>
      </c>
      <c r="C46" s="124">
        <f>'Шаблон блюда'!C46+1-1</f>
        <v>1</v>
      </c>
    </row>
    <row r="47" spans="2:3">
      <c r="B47" s="1">
        <f>'Шаблон блюда'!A47+1-1</f>
        <v>2058</v>
      </c>
      <c r="C47" s="124">
        <f>'Шаблон блюда'!C47+1-1</f>
        <v>11</v>
      </c>
    </row>
    <row r="48" spans="2:3">
      <c r="B48" s="1">
        <f>'Шаблон блюда'!A48+1-1</f>
        <v>2064</v>
      </c>
      <c r="C48" s="124">
        <f>'Шаблон блюда'!C48+1-1</f>
        <v>27</v>
      </c>
    </row>
    <row r="49" spans="2:3">
      <c r="B49" s="1">
        <f>'Шаблон блюда'!A49+1-1</f>
        <v>2065</v>
      </c>
      <c r="C49" s="124">
        <f>'Шаблон блюда'!C49+1-1</f>
        <v>2</v>
      </c>
    </row>
    <row r="50" spans="2:3">
      <c r="B50" s="1">
        <f>'Шаблон блюда'!A50+1-1</f>
        <v>2066</v>
      </c>
      <c r="C50" s="124">
        <f>'Шаблон блюда'!C50+1-1</f>
        <v>11</v>
      </c>
    </row>
    <row r="51" spans="2:3">
      <c r="B51" s="1">
        <f>'Шаблон блюда'!A51+1-1</f>
        <v>2067</v>
      </c>
      <c r="C51" s="124">
        <f>'Шаблон блюда'!C51+1-1</f>
        <v>54</v>
      </c>
    </row>
    <row r="52" spans="2:3">
      <c r="B52" s="1">
        <f>'Шаблон блюда'!A52+1-1</f>
        <v>0</v>
      </c>
      <c r="C52" s="124">
        <f>'Шаблон блюда'!C52+1-1</f>
        <v>0</v>
      </c>
    </row>
    <row r="53" spans="2:3" ht="15" customHeight="1">
      <c r="B53" s="1" t="e">
        <f>'Шаблон блюда'!A53+1-1</f>
        <v>#VALUE!</v>
      </c>
      <c r="C53" s="124">
        <f>'Шаблон блюда'!C53+1-1</f>
        <v>0</v>
      </c>
    </row>
    <row r="54" spans="2:3" ht="15" customHeight="1">
      <c r="B54" s="1" t="e">
        <f>'Шаблон блюда'!A54+1-1</f>
        <v>#VALUE!</v>
      </c>
      <c r="C54" s="124" t="e">
        <f>'Шаблон блюда'!C54+1-1</f>
        <v>#VALUE!</v>
      </c>
    </row>
    <row r="55" spans="2:3" ht="15" customHeight="1">
      <c r="B55" s="1">
        <f>'Шаблон блюда'!A55+1-1</f>
        <v>2299</v>
      </c>
      <c r="C55" s="124">
        <f>'Шаблон блюда'!C55+1-1</f>
        <v>43</v>
      </c>
    </row>
    <row r="56" spans="2:3">
      <c r="B56" s="1">
        <f>'Шаблон блюда'!A56+1-1</f>
        <v>2676</v>
      </c>
      <c r="C56" s="124">
        <f>'Шаблон блюда'!C56+1-1</f>
        <v>5</v>
      </c>
    </row>
    <row r="57" spans="2:3">
      <c r="B57" s="1">
        <f>'Шаблон блюда'!A57+1-1</f>
        <v>2678</v>
      </c>
      <c r="C57" s="124">
        <f>'Шаблон блюда'!C57+1-1</f>
        <v>3</v>
      </c>
    </row>
    <row r="58" spans="2:3">
      <c r="B58" s="1">
        <f>'Шаблон блюда'!A58+1-1</f>
        <v>3001</v>
      </c>
      <c r="C58" s="124">
        <f>'Шаблон блюда'!C58+1-1</f>
        <v>198</v>
      </c>
    </row>
    <row r="59" spans="2:3">
      <c r="B59" s="1">
        <f>'Шаблон блюда'!A59+1-1</f>
        <v>3002</v>
      </c>
      <c r="C59" s="124">
        <f>'Шаблон блюда'!C59+1-1</f>
        <v>11</v>
      </c>
    </row>
    <row r="60" spans="2:3" ht="25.5" customHeight="1">
      <c r="B60" s="1">
        <f>'Шаблон блюда'!A60+1-1</f>
        <v>3003</v>
      </c>
      <c r="C60" s="124">
        <f>'Шаблон блюда'!C60+1-1</f>
        <v>162</v>
      </c>
    </row>
    <row r="61" spans="2:3">
      <c r="B61" s="1">
        <f>'Шаблон блюда'!A61+1-1</f>
        <v>3004</v>
      </c>
      <c r="C61" s="124">
        <f>'Шаблон блюда'!C61+1-1</f>
        <v>156</v>
      </c>
    </row>
    <row r="62" spans="2:3">
      <c r="B62" s="1">
        <f>'Шаблон блюда'!A62+1-1</f>
        <v>3005</v>
      </c>
      <c r="C62" s="124">
        <f>'Шаблон блюда'!C62+1-1</f>
        <v>165</v>
      </c>
    </row>
    <row r="63" spans="2:3">
      <c r="B63" s="1">
        <f>'Шаблон блюда'!A63+1-1</f>
        <v>3006</v>
      </c>
      <c r="C63" s="124">
        <f>'Шаблон блюда'!C63+1-1</f>
        <v>327</v>
      </c>
    </row>
    <row r="64" spans="2:3">
      <c r="B64" s="1">
        <f>'Шаблон блюда'!A64+1-1</f>
        <v>3007</v>
      </c>
      <c r="C64" s="124">
        <f>'Шаблон блюда'!C64+1-1</f>
        <v>126</v>
      </c>
    </row>
    <row r="65" spans="2:3">
      <c r="B65" s="1">
        <f>'Шаблон блюда'!A65+1-1</f>
        <v>3011</v>
      </c>
      <c r="C65" s="124">
        <f>'Шаблон блюда'!C65+1-1</f>
        <v>4</v>
      </c>
    </row>
    <row r="66" spans="2:3">
      <c r="B66" s="1">
        <f>'Шаблон блюда'!A66+1-1</f>
        <v>3017</v>
      </c>
      <c r="C66" s="124">
        <f>'Шаблон блюда'!C66+1-1</f>
        <v>6</v>
      </c>
    </row>
    <row r="67" spans="2:3">
      <c r="B67" s="1">
        <f>'Шаблон блюда'!A67+1-1</f>
        <v>3018</v>
      </c>
      <c r="C67" s="124">
        <f>'Шаблон блюда'!C67+1-1</f>
        <v>15</v>
      </c>
    </row>
    <row r="68" spans="2:3">
      <c r="B68" s="1">
        <f>'Шаблон блюда'!A68+1-1</f>
        <v>3019</v>
      </c>
      <c r="C68" s="124">
        <f>'Шаблон блюда'!C68+1-1</f>
        <v>16</v>
      </c>
    </row>
    <row r="69" spans="2:3">
      <c r="B69" s="1">
        <f>'Шаблон блюда'!A69+1-1</f>
        <v>3022</v>
      </c>
      <c r="C69" s="124">
        <f>'Шаблон блюда'!C69+1-1</f>
        <v>12</v>
      </c>
    </row>
    <row r="70" spans="2:3">
      <c r="B70" s="1">
        <f>'Шаблон блюда'!A70+1-1</f>
        <v>3024</v>
      </c>
      <c r="C70" s="124">
        <f>'Шаблон блюда'!C70+1-1</f>
        <v>13</v>
      </c>
    </row>
    <row r="71" spans="2:3">
      <c r="B71" s="1">
        <f>'Шаблон блюда'!A71+1-1</f>
        <v>3025</v>
      </c>
      <c r="C71" s="124">
        <f>'Шаблон блюда'!C71+1-1</f>
        <v>31</v>
      </c>
    </row>
    <row r="72" spans="2:3" ht="15" customHeight="1">
      <c r="B72" s="1">
        <f>'Шаблон блюда'!A72+1-1</f>
        <v>3032</v>
      </c>
      <c r="C72" s="124">
        <f>'Шаблон блюда'!C72+1-1</f>
        <v>1</v>
      </c>
    </row>
    <row r="73" spans="2:3">
      <c r="B73" s="1">
        <f>'Шаблон блюда'!A73+1-1</f>
        <v>3656</v>
      </c>
      <c r="C73" s="124">
        <f>'Шаблон блюда'!C73+1-1</f>
        <v>5</v>
      </c>
    </row>
    <row r="74" spans="2:3">
      <c r="B74" s="1">
        <f>'Шаблон блюда'!A74+1-1</f>
        <v>3965</v>
      </c>
      <c r="C74" s="124">
        <f>'Шаблон блюда'!C74+1-1</f>
        <v>18</v>
      </c>
    </row>
    <row r="75" spans="2:3">
      <c r="B75" s="1">
        <f>'Шаблон блюда'!A75+1-1</f>
        <v>3966</v>
      </c>
      <c r="C75" s="124">
        <f>'Шаблон блюда'!C75+1-1</f>
        <v>5</v>
      </c>
    </row>
    <row r="76" spans="2:3">
      <c r="B76" s="1">
        <f>'Шаблон блюда'!A76+1-1</f>
        <v>3969</v>
      </c>
      <c r="C76" s="124">
        <f>'Шаблон блюда'!C76+1-1</f>
        <v>1</v>
      </c>
    </row>
    <row r="77" spans="2:3" ht="15" customHeight="1">
      <c r="B77" s="1">
        <f>'Шаблон блюда'!A77+1-1</f>
        <v>4003</v>
      </c>
      <c r="C77" s="124">
        <f>'Шаблон блюда'!C77+1-1</f>
        <v>11</v>
      </c>
    </row>
    <row r="78" spans="2:3">
      <c r="B78" s="1">
        <f>'Шаблон блюда'!A78+1-1</f>
        <v>4008</v>
      </c>
      <c r="C78" s="124">
        <f>'Шаблон блюда'!C78+1-1</f>
        <v>7</v>
      </c>
    </row>
    <row r="79" spans="2:3">
      <c r="B79" s="1">
        <f>'Шаблон блюда'!A79+1-1</f>
        <v>4242</v>
      </c>
      <c r="C79" s="124">
        <f>'Шаблон блюда'!C79+1-1</f>
        <v>33</v>
      </c>
    </row>
    <row r="80" spans="2:3">
      <c r="B80" s="1">
        <f>'Шаблон блюда'!A80+1-1</f>
        <v>4243</v>
      </c>
      <c r="C80" s="124">
        <f>'Шаблон блюда'!C80+1-1</f>
        <v>8</v>
      </c>
    </row>
    <row r="81" spans="2:3">
      <c r="B81" s="1">
        <f>'Шаблон блюда'!A81+1-1</f>
        <v>4244</v>
      </c>
      <c r="C81" s="124">
        <f>'Шаблон блюда'!C81+1-1</f>
        <v>17</v>
      </c>
    </row>
    <row r="82" spans="2:3">
      <c r="B82" s="1">
        <f>'Шаблон блюда'!A82+1-1</f>
        <v>7001</v>
      </c>
      <c r="C82" s="124">
        <f>'Шаблон блюда'!C82+1-1</f>
        <v>44</v>
      </c>
    </row>
    <row r="83" spans="2:3">
      <c r="B83" s="1">
        <f>'Шаблон блюда'!A83+1-1</f>
        <v>7003</v>
      </c>
      <c r="C83" s="124">
        <f>'Шаблон блюда'!C83+1-1</f>
        <v>15</v>
      </c>
    </row>
    <row r="84" spans="2:3" ht="25.5" customHeight="1">
      <c r="B84" s="1">
        <f>'Шаблон блюда'!A84+1-1</f>
        <v>7004</v>
      </c>
      <c r="C84" s="124">
        <f>'Шаблон блюда'!C84+1-1</f>
        <v>21</v>
      </c>
    </row>
    <row r="85" spans="2:3" ht="25.5" customHeight="1">
      <c r="B85" s="1">
        <f>'Шаблон блюда'!A85+1-1</f>
        <v>7005</v>
      </c>
      <c r="C85" s="124">
        <f>'Шаблон блюда'!C85+1-1</f>
        <v>14</v>
      </c>
    </row>
    <row r="86" spans="2:3">
      <c r="B86" s="1">
        <f>'Шаблон блюда'!A86+1-1</f>
        <v>7011</v>
      </c>
      <c r="C86" s="124">
        <f>'Шаблон блюда'!C86+1-1</f>
        <v>26</v>
      </c>
    </row>
    <row r="87" spans="2:3">
      <c r="B87" s="1">
        <f>'Шаблон блюда'!A87+1-1</f>
        <v>7048</v>
      </c>
      <c r="C87" s="124">
        <f>'Шаблон блюда'!C87+1-1</f>
        <v>40</v>
      </c>
    </row>
    <row r="88" spans="2:3" ht="25.5" customHeight="1">
      <c r="B88" s="1">
        <f>'Шаблон блюда'!A88+1-1</f>
        <v>7056</v>
      </c>
      <c r="C88" s="124">
        <f>'Шаблон блюда'!C88+1-1</f>
        <v>25</v>
      </c>
    </row>
    <row r="89" spans="2:3">
      <c r="B89" s="1">
        <f>'Шаблон блюда'!A89+1-1</f>
        <v>7062</v>
      </c>
      <c r="C89" s="124">
        <f>'Шаблон блюда'!C89+1-1</f>
        <v>3</v>
      </c>
    </row>
    <row r="90" spans="2:3" ht="15" customHeight="1">
      <c r="B90" s="1">
        <f>'Шаблон блюда'!A90+1-1</f>
        <v>7064</v>
      </c>
      <c r="C90" s="124">
        <f>'Шаблон блюда'!C90+1-1</f>
        <v>10</v>
      </c>
    </row>
    <row r="91" spans="2:3">
      <c r="B91" s="1">
        <f>'Шаблон блюда'!A91+1-1</f>
        <v>7065</v>
      </c>
      <c r="C91" s="124">
        <f>'Шаблон блюда'!C91+1-1</f>
        <v>5</v>
      </c>
    </row>
    <row r="92" spans="2:3" ht="15" customHeight="1">
      <c r="B92" s="1">
        <f>'Шаблон блюда'!A92+1-1</f>
        <v>7066</v>
      </c>
      <c r="C92" s="124">
        <f>'Шаблон блюда'!C92+1-1</f>
        <v>45</v>
      </c>
    </row>
    <row r="93" spans="2:3">
      <c r="B93" s="1">
        <f>'Шаблон блюда'!A93+1-1</f>
        <v>7067</v>
      </c>
      <c r="C93" s="124">
        <f>'Шаблон блюда'!C93+1-1</f>
        <v>6</v>
      </c>
    </row>
    <row r="94" spans="2:3">
      <c r="B94" s="1">
        <f>'Шаблон блюда'!A94+1-1</f>
        <v>7302</v>
      </c>
      <c r="C94" s="124">
        <f>'Шаблон блюда'!C94+1-1</f>
        <v>1</v>
      </c>
    </row>
    <row r="95" spans="2:3" ht="15" customHeight="1">
      <c r="B95" s="1">
        <f>'Шаблон блюда'!A95+1-1</f>
        <v>8001</v>
      </c>
      <c r="C95" s="124">
        <f>'Шаблон блюда'!C95+1-1</f>
        <v>4</v>
      </c>
    </row>
    <row r="96" spans="2:3" ht="25.5" customHeight="1">
      <c r="B96" s="1">
        <f>'Шаблон блюда'!A96+1-1</f>
        <v>8002</v>
      </c>
      <c r="C96" s="124">
        <f>'Шаблон блюда'!C96+1-1</f>
        <v>8</v>
      </c>
    </row>
    <row r="97" spans="2:3" ht="25.5" customHeight="1">
      <c r="B97" s="1">
        <f>'Шаблон блюда'!A97+1-1</f>
        <v>8004</v>
      </c>
      <c r="C97" s="124">
        <f>'Шаблон блюда'!C97+1-1</f>
        <v>57</v>
      </c>
    </row>
    <row r="98" spans="2:3" ht="25.5" customHeight="1">
      <c r="B98" s="1">
        <f>'Шаблон блюда'!A98+1-1</f>
        <v>8076</v>
      </c>
      <c r="C98" s="124">
        <f>'Шаблон блюда'!C98+1-1</f>
        <v>103</v>
      </c>
    </row>
    <row r="99" spans="2:3" ht="25.5" customHeight="1">
      <c r="B99" s="1">
        <f>'Шаблон блюда'!A99+1-1</f>
        <v>8185</v>
      </c>
      <c r="C99" s="124">
        <f>'Шаблон блюда'!C99+1-1</f>
        <v>8</v>
      </c>
    </row>
    <row r="100" spans="2:3" ht="15" customHeight="1">
      <c r="B100" s="1">
        <f>'Шаблон блюда'!A100+1-1</f>
        <v>8673</v>
      </c>
      <c r="C100" s="124">
        <f>'Шаблон блюда'!C100+1-1</f>
        <v>5</v>
      </c>
    </row>
    <row r="101" spans="2:3" ht="15" customHeight="1">
      <c r="B101" s="1">
        <f>'Шаблон блюда'!A101+1-1</f>
        <v>9001</v>
      </c>
      <c r="C101" s="124">
        <f>'Шаблон блюда'!C101+1-1</f>
        <v>370</v>
      </c>
    </row>
    <row r="102" spans="2:3" ht="15" customHeight="1">
      <c r="B102" s="1">
        <f>'Шаблон блюда'!A102+1-1</f>
        <v>9002</v>
      </c>
      <c r="C102" s="124">
        <f>'Шаблон блюда'!C102+1-1</f>
        <v>70</v>
      </c>
    </row>
    <row r="103" spans="2:3" ht="15" customHeight="1">
      <c r="B103" s="1">
        <f>'Шаблон блюда'!A103+1-1</f>
        <v>9003</v>
      </c>
      <c r="C103" s="124">
        <f>'Шаблон блюда'!C103+1-1</f>
        <v>81</v>
      </c>
    </row>
    <row r="104" spans="2:3" ht="15" customHeight="1">
      <c r="B104" s="1">
        <f>'Шаблон блюда'!A104+1-1</f>
        <v>9004</v>
      </c>
      <c r="C104" s="124">
        <f>'Шаблон блюда'!C104+1-1</f>
        <v>63</v>
      </c>
    </row>
    <row r="105" spans="2:3" ht="15" customHeight="1">
      <c r="B105" s="1">
        <f>'Шаблон блюда'!A105+1-1</f>
        <v>0</v>
      </c>
      <c r="C105" s="124">
        <f>'Шаблон блюда'!C105+1-1</f>
        <v>0</v>
      </c>
    </row>
    <row r="106" spans="2:3" ht="15" customHeight="1">
      <c r="B106" s="1" t="e">
        <f>'Шаблон блюда'!A106+1-1</f>
        <v>#VALUE!</v>
      </c>
      <c r="C106" s="124">
        <f>'Шаблон блюда'!C106+1-1</f>
        <v>0</v>
      </c>
    </row>
    <row r="107" spans="2:3" ht="14.45" customHeight="1">
      <c r="B107" s="1" t="e">
        <f>'Шаблон блюда'!A107+1-1</f>
        <v>#VALUE!</v>
      </c>
      <c r="C107" s="124" t="e">
        <f>'Шаблон блюда'!C107+1-1</f>
        <v>#VALUE!</v>
      </c>
    </row>
    <row r="108" spans="2:3" ht="15" customHeight="1">
      <c r="B108" s="1">
        <f>'Шаблон блюда'!A108+1-1</f>
        <v>9005</v>
      </c>
      <c r="C108" s="124">
        <f>'Шаблон блюда'!C108+1-1</f>
        <v>24</v>
      </c>
    </row>
    <row r="109" spans="2:3" ht="15" customHeight="1">
      <c r="B109" s="1">
        <f>'Шаблон блюда'!A109+1-1</f>
        <v>9011</v>
      </c>
      <c r="C109" s="124">
        <f>'Шаблон блюда'!C109+1-1</f>
        <v>44</v>
      </c>
    </row>
    <row r="110" spans="2:3">
      <c r="B110" s="1">
        <f>'Шаблон блюда'!A110+1-1</f>
        <v>9012</v>
      </c>
      <c r="C110" s="124">
        <f>'Шаблон блюда'!C110+1-1</f>
        <v>20</v>
      </c>
    </row>
    <row r="111" spans="2:3">
      <c r="B111" s="1">
        <f>'Шаблон блюда'!A111+1-1</f>
        <v>9015</v>
      </c>
      <c r="C111" s="124">
        <f>'Шаблон блюда'!C111+1-1</f>
        <v>10</v>
      </c>
    </row>
    <row r="112" spans="2:3">
      <c r="B112" s="1">
        <f>'Шаблон блюда'!A112+1-1</f>
        <v>9109</v>
      </c>
      <c r="C112" s="124">
        <f>'Шаблон блюда'!C112+1-1</f>
        <v>51</v>
      </c>
    </row>
    <row r="113" spans="2:3">
      <c r="B113" s="1">
        <f>'Шаблон блюда'!A113+1-1</f>
        <v>9494</v>
      </c>
      <c r="C113" s="124">
        <f>'Шаблон блюда'!C113+1-1</f>
        <v>32</v>
      </c>
    </row>
    <row r="114" spans="2:3" ht="25.5" customHeight="1">
      <c r="B114" s="1">
        <f>'Шаблон блюда'!A114+1-1</f>
        <v>9564</v>
      </c>
      <c r="C114" s="124">
        <f>'Шаблон блюда'!C114+1-1</f>
        <v>128</v>
      </c>
    </row>
    <row r="115" spans="2:3">
      <c r="B115" s="1">
        <f>'Шаблон блюда'!A115+1-1</f>
        <v>9565</v>
      </c>
      <c r="C115" s="124">
        <f>'Шаблон блюда'!C115+1-1</f>
        <v>29</v>
      </c>
    </row>
    <row r="116" spans="2:3" ht="15" customHeight="1">
      <c r="B116" s="1">
        <f>'Шаблон блюда'!A116+1-1</f>
        <v>9572</v>
      </c>
      <c r="C116" s="124">
        <f>'Шаблон блюда'!C116+1-1</f>
        <v>123</v>
      </c>
    </row>
    <row r="117" spans="2:3" ht="15" customHeight="1">
      <c r="B117" s="1">
        <f>'Шаблон блюда'!A117+1-1</f>
        <v>9573</v>
      </c>
      <c r="C117" s="124">
        <f>'Шаблон блюда'!C117+1-1</f>
        <v>34</v>
      </c>
    </row>
    <row r="118" spans="2:3">
      <c r="B118" s="1">
        <f>'Шаблон блюда'!A118+1-1</f>
        <v>9600</v>
      </c>
      <c r="C118" s="124">
        <f>'Шаблон блюда'!C118+1-1</f>
        <v>10</v>
      </c>
    </row>
    <row r="119" spans="2:3">
      <c r="B119" s="1">
        <f>'Шаблон блюда'!A119+1-1</f>
        <v>9959</v>
      </c>
      <c r="C119" s="124">
        <f>'Шаблон блюда'!C119+1-1</f>
        <v>33</v>
      </c>
    </row>
    <row r="120" spans="2:3">
      <c r="B120" s="1">
        <f>'Шаблон блюда'!A120+1-1</f>
        <v>10118</v>
      </c>
      <c r="C120" s="124">
        <f>'Шаблон блюда'!C120+1-1</f>
        <v>14</v>
      </c>
    </row>
    <row r="121" spans="2:3" ht="15" customHeight="1">
      <c r="B121" s="1">
        <f>'Шаблон блюда'!A121+1-1</f>
        <v>10232</v>
      </c>
      <c r="C121" s="124">
        <f>'Шаблон блюда'!C121+1-1</f>
        <v>76</v>
      </c>
    </row>
    <row r="122" spans="2:3">
      <c r="B122" s="1">
        <f>'Шаблон блюда'!A122+1-1</f>
        <v>10233</v>
      </c>
      <c r="C122" s="124">
        <f>'Шаблон блюда'!C122+1-1</f>
        <v>35</v>
      </c>
    </row>
    <row r="123" spans="2:3" ht="15" customHeight="1">
      <c r="B123" s="1">
        <f>'Шаблон блюда'!A123+1-1</f>
        <v>10430</v>
      </c>
      <c r="C123" s="124">
        <f>'Шаблон блюда'!C123+1-1</f>
        <v>21</v>
      </c>
    </row>
    <row r="124" spans="2:3">
      <c r="B124" s="1" t="e">
        <f>'Шаблон блюда'!A124+1-1</f>
        <v>#VALUE!</v>
      </c>
      <c r="C124" s="124">
        <f>'Шаблон блюда'!C124+1-1</f>
        <v>5719</v>
      </c>
    </row>
    <row r="125" spans="2:3">
      <c r="B125" s="1">
        <f>'Шаблон блюда'!A125+1-1</f>
        <v>0</v>
      </c>
      <c r="C125" s="124">
        <f>'Шаблон блюда'!C125+1-1</f>
        <v>0</v>
      </c>
    </row>
    <row r="126" spans="2:3">
      <c r="B126" s="1">
        <f>'Шаблон блюда'!A126+1-1</f>
        <v>0</v>
      </c>
      <c r="C126" s="124">
        <f>'Шаблон блюда'!C126+1-1</f>
        <v>0</v>
      </c>
    </row>
    <row r="127" spans="2:3">
      <c r="B127" s="1">
        <f>'Шаблон блюда'!A127+1-1</f>
        <v>0</v>
      </c>
      <c r="C127" s="124">
        <f>'Шаблон блюда'!C127+1-1</f>
        <v>0</v>
      </c>
    </row>
    <row r="128" spans="2:3">
      <c r="B128" s="1">
        <f>'Шаблон блюда'!A128+1-1</f>
        <v>0</v>
      </c>
      <c r="C128" s="124">
        <f>'Шаблон блюда'!C128+1-1</f>
        <v>0</v>
      </c>
    </row>
    <row r="129" spans="2:3">
      <c r="B129" s="1">
        <f>'Шаблон блюда'!A129+1-1</f>
        <v>0</v>
      </c>
      <c r="C129" s="124">
        <f>'Шаблон блюда'!C129+1-1</f>
        <v>0</v>
      </c>
    </row>
    <row r="130" spans="2:3">
      <c r="B130" s="1">
        <f>'Шаблон блюда'!A130+1-1</f>
        <v>0</v>
      </c>
      <c r="C130" s="124">
        <f>'Шаблон блюда'!C130+1-1</f>
        <v>0</v>
      </c>
    </row>
    <row r="131" spans="2:3">
      <c r="B131" s="1">
        <f>'Шаблон блюда'!A131+1-1</f>
        <v>0</v>
      </c>
      <c r="C131" s="124">
        <f>'Шаблон блюда'!C131+1-1</f>
        <v>0</v>
      </c>
    </row>
    <row r="132" spans="2:3">
      <c r="B132" s="1">
        <f>'Шаблон блюда'!A132+1-1</f>
        <v>0</v>
      </c>
      <c r="C132" s="124">
        <f>'Шаблон блюда'!C132+1-1</f>
        <v>0</v>
      </c>
    </row>
    <row r="133" spans="2:3">
      <c r="B133" s="1">
        <f>'Шаблон блюда'!A133+1-1</f>
        <v>0</v>
      </c>
      <c r="C133" s="124">
        <f>'Шаблон блюда'!C133+1-1</f>
        <v>0</v>
      </c>
    </row>
    <row r="134" spans="2:3">
      <c r="B134" s="1">
        <f>'Шаблон блюда'!A134+1-1</f>
        <v>0</v>
      </c>
      <c r="C134" s="124">
        <f>'Шаблон блюда'!C134+1-1</f>
        <v>0</v>
      </c>
    </row>
    <row r="135" spans="2:3">
      <c r="B135" s="1">
        <f>'Шаблон блюда'!A135+1-1</f>
        <v>0</v>
      </c>
      <c r="C135" s="124">
        <f>'Шаблон блюда'!C135+1-1</f>
        <v>0</v>
      </c>
    </row>
    <row r="136" spans="2:3">
      <c r="B136" s="1">
        <f>'Шаблон блюда'!A136+1-1</f>
        <v>0</v>
      </c>
      <c r="C136" s="124">
        <f>'Шаблон блюда'!C136+1-1</f>
        <v>0</v>
      </c>
    </row>
    <row r="137" spans="2:3">
      <c r="B137" s="1">
        <f>'Шаблон блюда'!A137+1-1</f>
        <v>0</v>
      </c>
      <c r="C137" s="124">
        <f>'Шаблон блюда'!C137+1-1</f>
        <v>0</v>
      </c>
    </row>
    <row r="138" spans="2:3">
      <c r="B138" s="1">
        <f>'Шаблон блюда'!A138+1-1</f>
        <v>0</v>
      </c>
      <c r="C138" s="124">
        <f>'Шаблон блюда'!C138+1-1</f>
        <v>0</v>
      </c>
    </row>
    <row r="139" spans="2:3">
      <c r="B139" s="1">
        <f>'Шаблон блюда'!A139+1-1</f>
        <v>0</v>
      </c>
      <c r="C139" s="124">
        <f>'Шаблон блюда'!C139+1-1</f>
        <v>0</v>
      </c>
    </row>
    <row r="140" spans="2:3">
      <c r="B140" s="1">
        <f>'Шаблон блюда'!A140+1-1</f>
        <v>0</v>
      </c>
      <c r="C140" s="124">
        <f>'Шаблон блюда'!C140+1-1</f>
        <v>0</v>
      </c>
    </row>
    <row r="141" spans="2:3">
      <c r="B141" s="1">
        <f>'Шаблон блюда'!A141+1-1</f>
        <v>0</v>
      </c>
      <c r="C141" s="124">
        <f>'Шаблон блюда'!C141+1-1</f>
        <v>0</v>
      </c>
    </row>
    <row r="142" spans="2:3">
      <c r="B142" s="1">
        <f>'Шаблон блюда'!A142+1-1</f>
        <v>0</v>
      </c>
      <c r="C142" s="124">
        <f>'Шаблон блюда'!C142+1-1</f>
        <v>0</v>
      </c>
    </row>
    <row r="143" spans="2:3">
      <c r="B143" s="1">
        <f>'Шаблон блюда'!A143+1-1</f>
        <v>0</v>
      </c>
      <c r="C143" s="124">
        <f>'Шаблон блюда'!C143+1-1</f>
        <v>0</v>
      </c>
    </row>
    <row r="144" spans="2:3" ht="15" customHeight="1">
      <c r="B144" s="1">
        <f>'Шаблон блюда'!A144+1-1</f>
        <v>0</v>
      </c>
      <c r="C144" s="124">
        <f>'Шаблон блюда'!C144+1-1</f>
        <v>0</v>
      </c>
    </row>
    <row r="145" spans="2:3">
      <c r="B145" s="1">
        <f>'Шаблон блюда'!A145+1-1</f>
        <v>0</v>
      </c>
      <c r="C145" s="124">
        <f>'Шаблон блюда'!C145+1-1</f>
        <v>0</v>
      </c>
    </row>
    <row r="146" spans="2:3">
      <c r="B146" s="1">
        <f>'Шаблон блюда'!A146+1-1</f>
        <v>0</v>
      </c>
      <c r="C146" s="124">
        <f>'Шаблон блюда'!C146+1-1</f>
        <v>0</v>
      </c>
    </row>
    <row r="147" spans="2:3" ht="15" customHeight="1">
      <c r="B147" s="1">
        <f>'Шаблон блюда'!A147+1-1</f>
        <v>0</v>
      </c>
      <c r="C147" s="124">
        <f>'Шаблон блюда'!C147+1-1</f>
        <v>0</v>
      </c>
    </row>
    <row r="148" spans="2:3" ht="15" customHeight="1">
      <c r="B148" s="1">
        <f>'Шаблон блюда'!A148+1-1</f>
        <v>0</v>
      </c>
      <c r="C148" s="124">
        <f>'Шаблон блюда'!C148+1-1</f>
        <v>0</v>
      </c>
    </row>
    <row r="149" spans="2:3" ht="15" customHeight="1">
      <c r="B149" s="1">
        <f>'Шаблон блюда'!A149+1-1</f>
        <v>0</v>
      </c>
      <c r="C149" s="124">
        <f>'Шаблон блюда'!C149+1-1</f>
        <v>0</v>
      </c>
    </row>
    <row r="150" spans="2:3" ht="15" customHeight="1">
      <c r="B150" s="1">
        <f>'Шаблон блюда'!A150+1-1</f>
        <v>0</v>
      </c>
      <c r="C150" s="124">
        <f>'Шаблон блюда'!C150+1-1</f>
        <v>0</v>
      </c>
    </row>
    <row r="151" spans="2:3" ht="15" customHeight="1">
      <c r="B151" s="1">
        <f>'Шаблон блюда'!A151+1-1</f>
        <v>0</v>
      </c>
      <c r="C151" s="124">
        <f>'Шаблон блюда'!C151+1-1</f>
        <v>0</v>
      </c>
    </row>
    <row r="152" spans="2:3" ht="15" customHeight="1">
      <c r="B152" s="1">
        <f>'Шаблон блюда'!A152+1-1</f>
        <v>0</v>
      </c>
      <c r="C152" s="124">
        <f>'Шаблон блюда'!C152+1-1</f>
        <v>0</v>
      </c>
    </row>
    <row r="153" spans="2:3" ht="15" customHeight="1">
      <c r="B153" s="1">
        <f>'Шаблон блюда'!A153+1-1</f>
        <v>0</v>
      </c>
      <c r="C153" s="124">
        <f>'Шаблон блюда'!C153+1-1</f>
        <v>0</v>
      </c>
    </row>
    <row r="154" spans="2:3" ht="15" customHeight="1">
      <c r="B154" s="1">
        <f>'Шаблон блюда'!A154+1-1</f>
        <v>0</v>
      </c>
      <c r="C154" s="124">
        <f>'Шаблон блюда'!C154+1-1</f>
        <v>0</v>
      </c>
    </row>
    <row r="155" spans="2:3" ht="15" customHeight="1">
      <c r="B155" s="1">
        <f>'Шаблон блюда'!A155+1-1</f>
        <v>0</v>
      </c>
      <c r="C155" s="124">
        <f>'Шаблон блюда'!C155+1-1</f>
        <v>0</v>
      </c>
    </row>
    <row r="156" spans="2:3" ht="15" customHeight="1">
      <c r="B156" s="1">
        <f>'Шаблон блюда'!A156+1-1</f>
        <v>0</v>
      </c>
      <c r="C156" s="124">
        <f>'Шаблон блюда'!C156+1-1</f>
        <v>0</v>
      </c>
    </row>
    <row r="157" spans="2:3" ht="15" customHeight="1">
      <c r="B157" s="1">
        <f>'Шаблон блюда'!A157+1-1</f>
        <v>0</v>
      </c>
      <c r="C157" s="124">
        <f>'Шаблон блюда'!C157+1-1</f>
        <v>0</v>
      </c>
    </row>
    <row r="158" spans="2:3">
      <c r="B158" s="1">
        <f>'Шаблон блюда'!A158+1-1</f>
        <v>0</v>
      </c>
      <c r="C158" s="124">
        <f>'Шаблон блюда'!C158+1-1</f>
        <v>0</v>
      </c>
    </row>
    <row r="159" spans="2:3" ht="15" customHeight="1">
      <c r="B159" s="1">
        <f>'Шаблон блюда'!A159+1-1</f>
        <v>0</v>
      </c>
      <c r="C159" s="124">
        <f>'Шаблон блюда'!C159+1-1</f>
        <v>0</v>
      </c>
    </row>
    <row r="160" spans="2:3" ht="15" customHeight="1">
      <c r="B160" s="1">
        <f>'Шаблон блюда'!A160+1-1</f>
        <v>0</v>
      </c>
      <c r="C160" s="124">
        <f>'Шаблон блюда'!C160+1-1</f>
        <v>0</v>
      </c>
    </row>
    <row r="161" spans="2:3">
      <c r="B161" s="1">
        <f>'Шаблон блюда'!A161+1-1</f>
        <v>0</v>
      </c>
      <c r="C161" s="124">
        <f>'Шаблон блюда'!C161+1-1</f>
        <v>0</v>
      </c>
    </row>
    <row r="162" spans="2:3">
      <c r="B162" s="1">
        <f>'Шаблон блюда'!A162+1-1</f>
        <v>0</v>
      </c>
      <c r="C162" s="124">
        <f>'Шаблон блюда'!C162+1-1</f>
        <v>0</v>
      </c>
    </row>
    <row r="163" spans="2:3">
      <c r="B163" s="1">
        <f>'Шаблон блюда'!A163+1-1</f>
        <v>0</v>
      </c>
      <c r="C163" s="124">
        <f>'Шаблон блюда'!C163+1-1</f>
        <v>0</v>
      </c>
    </row>
    <row r="164" spans="2:3">
      <c r="B164" s="1">
        <f>'Шаблон блюда'!A164+1-1</f>
        <v>0</v>
      </c>
      <c r="C164" s="124">
        <f>'Шаблон блюда'!C164+1-1</f>
        <v>0</v>
      </c>
    </row>
    <row r="165" spans="2:3">
      <c r="B165" s="1">
        <f>'Шаблон блюда'!A165+1-1</f>
        <v>0</v>
      </c>
      <c r="C165" s="124">
        <f>'Шаблон блюда'!C165+1-1</f>
        <v>0</v>
      </c>
    </row>
    <row r="166" spans="2:3">
      <c r="B166" s="1">
        <f>'Шаблон блюда'!A166+1-1</f>
        <v>0</v>
      </c>
      <c r="C166" s="124">
        <f>'Шаблон блюда'!C166+1-1</f>
        <v>0</v>
      </c>
    </row>
    <row r="167" spans="2:3">
      <c r="B167" s="1">
        <f>'Шаблон блюда'!A167+1-1</f>
        <v>0</v>
      </c>
      <c r="C167" s="124">
        <f>'Шаблон блюда'!C167+1-1</f>
        <v>0</v>
      </c>
    </row>
    <row r="168" spans="2:3">
      <c r="B168" s="1">
        <f>'Шаблон блюда'!A168+1-1</f>
        <v>0</v>
      </c>
      <c r="C168" s="124">
        <f>'Шаблон блюда'!C168+1-1</f>
        <v>0</v>
      </c>
    </row>
    <row r="169" spans="2:3">
      <c r="B169" s="1">
        <f>'Шаблон блюда'!A169+1-1</f>
        <v>0</v>
      </c>
      <c r="C169" s="124">
        <f>'Шаблон блюда'!C169+1-1</f>
        <v>0</v>
      </c>
    </row>
    <row r="170" spans="2:3">
      <c r="B170" s="1">
        <f>'Шаблон блюда'!A170+1-1</f>
        <v>0</v>
      </c>
      <c r="C170" s="124">
        <f>'Шаблон блюда'!C170+1-1</f>
        <v>0</v>
      </c>
    </row>
    <row r="171" spans="2:3">
      <c r="B171" s="1">
        <f>'Шаблон блюда'!A171+1-1</f>
        <v>0</v>
      </c>
      <c r="C171" s="124">
        <f>'Шаблон блюда'!C171+1-1</f>
        <v>0</v>
      </c>
    </row>
    <row r="172" spans="2:3">
      <c r="B172" s="1">
        <f>'Шаблон блюда'!A172+1-1</f>
        <v>0</v>
      </c>
      <c r="C172" s="124">
        <f>'Шаблон блюда'!C172+1-1</f>
        <v>0</v>
      </c>
    </row>
    <row r="173" spans="2:3">
      <c r="B173" s="1">
        <f>'Шаблон блюда'!A173+1-1</f>
        <v>0</v>
      </c>
      <c r="C173" s="124">
        <f>'Шаблон блюда'!C173+1-1</f>
        <v>0</v>
      </c>
    </row>
    <row r="174" spans="2:3">
      <c r="B174" s="1">
        <f>'Шаблон блюда'!A174+1-1</f>
        <v>0</v>
      </c>
      <c r="C174" s="124">
        <f>'Шаблон блюда'!C174+1-1</f>
        <v>0</v>
      </c>
    </row>
    <row r="175" spans="2:3">
      <c r="B175" s="1">
        <f>'Шаблон блюда'!A175+1-1</f>
        <v>0</v>
      </c>
      <c r="C175" s="124">
        <f>'Шаблон блюда'!C175+1-1</f>
        <v>0</v>
      </c>
    </row>
    <row r="176" spans="2:3">
      <c r="B176" s="1">
        <f>'Шаблон блюда'!A176+1-1</f>
        <v>0</v>
      </c>
      <c r="C176" s="124">
        <f>'Шаблон блюда'!C176+1-1</f>
        <v>0</v>
      </c>
    </row>
    <row r="177" spans="2:3">
      <c r="B177" s="1">
        <f>'Шаблон блюда'!A177+1-1</f>
        <v>0</v>
      </c>
      <c r="C177" s="124">
        <f>'Шаблон блюда'!C177+1-1</f>
        <v>0</v>
      </c>
    </row>
    <row r="178" spans="2:3">
      <c r="B178" s="1">
        <f>'Шаблон блюда'!A178+1-1</f>
        <v>0</v>
      </c>
      <c r="C178" s="124">
        <f>'Шаблон блюда'!C178+1-1</f>
        <v>0</v>
      </c>
    </row>
    <row r="179" spans="2:3">
      <c r="B179" s="1">
        <f>'Шаблон блюда'!A179+1-1</f>
        <v>0</v>
      </c>
      <c r="C179" s="124">
        <f>'Шаблон блюда'!C179+1-1</f>
        <v>0</v>
      </c>
    </row>
    <row r="180" spans="2:3">
      <c r="B180" s="1">
        <f>'Шаблон блюда'!A180+1-1</f>
        <v>0</v>
      </c>
      <c r="C180" s="124">
        <f>'Шаблон блюда'!C180+1-1</f>
        <v>0</v>
      </c>
    </row>
    <row r="181" spans="2:3">
      <c r="B181" s="1">
        <f>'Шаблон блюда'!A181+1-1</f>
        <v>0</v>
      </c>
      <c r="C181" s="124">
        <f>'Шаблон блюда'!C181+1-1</f>
        <v>0</v>
      </c>
    </row>
    <row r="182" spans="2:3">
      <c r="B182" s="1">
        <f>'Шаблон блюда'!A182+1-1</f>
        <v>0</v>
      </c>
      <c r="C182" s="124">
        <f>'Шаблон блюда'!C182+1-1</f>
        <v>0</v>
      </c>
    </row>
    <row r="183" spans="2:3">
      <c r="B183" s="1">
        <f>'Шаблон блюда'!A183+1-1</f>
        <v>0</v>
      </c>
      <c r="C183" s="124">
        <f>'Шаблон блюда'!C183+1-1</f>
        <v>0</v>
      </c>
    </row>
    <row r="184" spans="2:3">
      <c r="B184" s="1">
        <f>'Шаблон блюда'!A184+1-1</f>
        <v>0</v>
      </c>
      <c r="C184" s="124">
        <f>'Шаблон блюда'!C184+1-1</f>
        <v>0</v>
      </c>
    </row>
    <row r="185" spans="2:3">
      <c r="B185" s="1">
        <f>'Шаблон блюда'!A185+1-1</f>
        <v>0</v>
      </c>
      <c r="C185" s="124">
        <f>'Шаблон блюда'!C185+1-1</f>
        <v>0</v>
      </c>
    </row>
    <row r="186" spans="2:3">
      <c r="B186" s="1">
        <f>'Шаблон блюда'!A186+1-1</f>
        <v>0</v>
      </c>
      <c r="C186" s="124">
        <f>'Шаблон блюда'!C186+1-1</f>
        <v>0</v>
      </c>
    </row>
    <row r="187" spans="2:3" ht="15" customHeight="1">
      <c r="B187" s="1">
        <f>'Шаблон блюда'!A187+1-1</f>
        <v>0</v>
      </c>
      <c r="C187" s="124">
        <f>'Шаблон блюда'!C187+1-1</f>
        <v>0</v>
      </c>
    </row>
    <row r="188" spans="2:3">
      <c r="B188" s="1">
        <f>'Шаблон блюда'!A188+1-1</f>
        <v>0</v>
      </c>
      <c r="C188" s="124">
        <f>'Шаблон блюда'!C188+1-1</f>
        <v>0</v>
      </c>
    </row>
    <row r="189" spans="2:3">
      <c r="B189" s="1">
        <f>'Шаблон блюда'!A189+1-1</f>
        <v>0</v>
      </c>
      <c r="C189" s="124">
        <f>'Шаблон блюда'!C189+1-1</f>
        <v>0</v>
      </c>
    </row>
    <row r="190" spans="2:3">
      <c r="B190" s="1">
        <f>'Шаблон блюда'!A190+1-1</f>
        <v>0</v>
      </c>
      <c r="C190" s="124">
        <f>'Шаблон блюда'!C190+1-1</f>
        <v>0</v>
      </c>
    </row>
    <row r="191" spans="2:3">
      <c r="B191" s="1">
        <f>'Шаблон блюда'!A191+1-1</f>
        <v>0</v>
      </c>
      <c r="C191" s="124">
        <f>'Шаблон блюда'!C191+1-1</f>
        <v>0</v>
      </c>
    </row>
    <row r="192" spans="2:3">
      <c r="B192" s="1">
        <f>'Шаблон блюда'!A192+1-1</f>
        <v>0</v>
      </c>
      <c r="C192" s="124">
        <f>'Шаблон блюда'!C192+1-1</f>
        <v>0</v>
      </c>
    </row>
    <row r="193" spans="2:3">
      <c r="B193" s="1">
        <f>'Шаблон блюда'!A193+1-1</f>
        <v>0</v>
      </c>
      <c r="C193" s="124">
        <f>'Шаблон блюда'!C193+1-1</f>
        <v>0</v>
      </c>
    </row>
    <row r="194" spans="2:3">
      <c r="B194" s="1">
        <f>'Шаблон блюда'!A194+1-1</f>
        <v>0</v>
      </c>
      <c r="C194" s="124">
        <f>'Шаблон блюда'!C194+1-1</f>
        <v>0</v>
      </c>
    </row>
    <row r="195" spans="2:3">
      <c r="B195" s="1">
        <f>'Шаблон блюда'!A195+1-1</f>
        <v>0</v>
      </c>
      <c r="C195" s="124">
        <f>'Шаблон блюда'!C195+1-1</f>
        <v>0</v>
      </c>
    </row>
    <row r="196" spans="2:3">
      <c r="B196" s="1">
        <f>'Шаблон блюда'!A196+1-1</f>
        <v>0</v>
      </c>
      <c r="C196" s="124">
        <f>'Шаблон блюда'!C196+1-1</f>
        <v>0</v>
      </c>
    </row>
    <row r="197" spans="2:3">
      <c r="B197" s="1">
        <f>'Шаблон блюда'!A197+1-1</f>
        <v>0</v>
      </c>
      <c r="C197" s="124">
        <f>'Шаблон блюда'!C197+1-1</f>
        <v>0</v>
      </c>
    </row>
    <row r="198" spans="2:3">
      <c r="B198" s="1">
        <f>'Шаблон блюда'!A198+1-1</f>
        <v>0</v>
      </c>
      <c r="C198" s="124">
        <f>'Шаблон блюда'!C198+1-1</f>
        <v>0</v>
      </c>
    </row>
    <row r="199" spans="2:3">
      <c r="B199" s="1">
        <f>'Шаблон блюда'!A199+1-1</f>
        <v>0</v>
      </c>
      <c r="C199" s="124">
        <f>'Шаблон блюда'!C199+1-1</f>
        <v>0</v>
      </c>
    </row>
    <row r="200" spans="2:3" ht="15" customHeight="1">
      <c r="B200" s="1">
        <f>'Шаблон блюда'!A200+1-1</f>
        <v>0</v>
      </c>
      <c r="C200" s="124">
        <f>'Шаблон блюда'!C200+1-1</f>
        <v>0</v>
      </c>
    </row>
    <row r="201" spans="2:3" ht="15" customHeight="1">
      <c r="B201" s="1">
        <f>'Шаблон блюда'!A201+1-1</f>
        <v>0</v>
      </c>
      <c r="C201" s="124">
        <f>'Шаблон блюда'!C201+1-1</f>
        <v>0</v>
      </c>
    </row>
    <row r="202" spans="2:3">
      <c r="B202" s="1">
        <f>'Шаблон блюда'!A202+1-1</f>
        <v>0</v>
      </c>
      <c r="C202" s="124">
        <f>'Шаблон блюда'!C202+1-1</f>
        <v>0</v>
      </c>
    </row>
    <row r="203" spans="2:3">
      <c r="B203" s="1">
        <f>'Шаблон блюда'!A203+1-1</f>
        <v>0</v>
      </c>
      <c r="C203" s="124">
        <f>'Шаблон блюда'!C203+1-1</f>
        <v>0</v>
      </c>
    </row>
    <row r="204" spans="2:3" ht="15" customHeight="1">
      <c r="B204" s="1">
        <f>'Шаблон блюда'!A204+1-1</f>
        <v>0</v>
      </c>
      <c r="C204" s="124">
        <f>'Шаблон блюда'!C204+1-1</f>
        <v>0</v>
      </c>
    </row>
    <row r="205" spans="2:3" ht="15" customHeight="1">
      <c r="B205" s="1">
        <f>'Шаблон блюда'!A205+1-1</f>
        <v>0</v>
      </c>
      <c r="C205" s="124">
        <f>'Шаблон блюда'!C205+1-1</f>
        <v>0</v>
      </c>
    </row>
    <row r="206" spans="2:3">
      <c r="B206" s="1">
        <f>'Шаблон блюда'!A206+1-1</f>
        <v>0</v>
      </c>
      <c r="C206" s="124">
        <f>'Шаблон блюда'!C206+1-1</f>
        <v>0</v>
      </c>
    </row>
    <row r="207" spans="2:3">
      <c r="B207" s="1">
        <f>'Шаблон блюда'!A207+1-1</f>
        <v>0</v>
      </c>
      <c r="C207" s="124">
        <f>'Шаблон блюда'!C207+1-1</f>
        <v>0</v>
      </c>
    </row>
    <row r="208" spans="2:3">
      <c r="B208" s="1">
        <f>'Шаблон блюда'!A208+1-1</f>
        <v>0</v>
      </c>
      <c r="C208" s="124">
        <f>'Шаблон блюда'!C208+1-1</f>
        <v>0</v>
      </c>
    </row>
    <row r="209" spans="2:3">
      <c r="B209" s="1">
        <f>'Шаблон блюда'!A209+1-1</f>
        <v>0</v>
      </c>
      <c r="C209" s="124">
        <f>'Шаблон блюда'!C209+1-1</f>
        <v>0</v>
      </c>
    </row>
    <row r="210" spans="2:3">
      <c r="B210" s="1">
        <f>'Шаблон блюда'!A210+1-1</f>
        <v>0</v>
      </c>
      <c r="C210" s="124">
        <f>'Шаблон блюда'!C210+1-1</f>
        <v>0</v>
      </c>
    </row>
    <row r="211" spans="2:3" ht="15" customHeight="1">
      <c r="B211" s="1">
        <f>'Шаблон блюда'!A211+1-1</f>
        <v>0</v>
      </c>
      <c r="C211" s="124">
        <f>'Шаблон блюда'!C211+1-1</f>
        <v>0</v>
      </c>
    </row>
    <row r="212" spans="2:3" ht="15" customHeight="1">
      <c r="B212" s="1">
        <f>'Шаблон блюда'!A212+1-1</f>
        <v>0</v>
      </c>
      <c r="C212" s="124">
        <f>'Шаблон блюда'!C212+1-1</f>
        <v>0</v>
      </c>
    </row>
    <row r="213" spans="2:3">
      <c r="B213" s="1">
        <f>'Шаблон блюда'!A213+1-1</f>
        <v>0</v>
      </c>
      <c r="C213" s="124">
        <f>'Шаблон блюда'!C213+1-1</f>
        <v>0</v>
      </c>
    </row>
    <row r="214" spans="2:3">
      <c r="B214" s="1">
        <f>'Шаблон блюда'!A214+1-1</f>
        <v>0</v>
      </c>
      <c r="C214" s="124">
        <f>'Шаблон блюда'!C214+1-1</f>
        <v>0</v>
      </c>
    </row>
    <row r="215" spans="2:3">
      <c r="B215" s="1">
        <f>'Шаблон блюда'!A215+1-1</f>
        <v>0</v>
      </c>
      <c r="C215" s="124">
        <f>'Шаблон блюда'!C215+1-1</f>
        <v>0</v>
      </c>
    </row>
    <row r="216" spans="2:3">
      <c r="B216" s="1">
        <f>'Шаблон блюда'!A216+1-1</f>
        <v>0</v>
      </c>
      <c r="C216" s="124">
        <f>'Шаблон блюда'!C216+1-1</f>
        <v>0</v>
      </c>
    </row>
    <row r="217" spans="2:3">
      <c r="B217" s="1">
        <f>'Шаблон блюда'!A217+1-1</f>
        <v>0</v>
      </c>
      <c r="C217" s="124">
        <f>'Шаблон блюда'!C217+1-1</f>
        <v>0</v>
      </c>
    </row>
    <row r="218" spans="2:3">
      <c r="B218" s="1">
        <f>'Шаблон блюда'!A218+1-1</f>
        <v>0</v>
      </c>
      <c r="C218" s="124">
        <f>'Шаблон блюда'!C218+1-1</f>
        <v>0</v>
      </c>
    </row>
    <row r="219" spans="2:3">
      <c r="B219" s="1">
        <f>'Шаблон блюда'!A219+1-1</f>
        <v>0</v>
      </c>
      <c r="C219" s="124">
        <f>'Шаблон блюда'!C219+1-1</f>
        <v>0</v>
      </c>
    </row>
    <row r="220" spans="2:3">
      <c r="B220" s="1">
        <f>'Шаблон блюда'!A220+1-1</f>
        <v>0</v>
      </c>
      <c r="C220" s="124">
        <f>'Шаблон блюда'!C220+1-1</f>
        <v>0</v>
      </c>
    </row>
    <row r="221" spans="2:3">
      <c r="B221" s="1">
        <f>'Шаблон блюда'!A221+1-1</f>
        <v>0</v>
      </c>
      <c r="C221" s="124">
        <f>'Шаблон блюда'!C221+1-1</f>
        <v>0</v>
      </c>
    </row>
    <row r="222" spans="2:3">
      <c r="B222" s="1">
        <f>'Шаблон блюда'!A222+1-1</f>
        <v>0</v>
      </c>
      <c r="C222" s="124">
        <f>'Шаблон блюда'!C222+1-1</f>
        <v>0</v>
      </c>
    </row>
    <row r="223" spans="2:3" ht="15" customHeight="1">
      <c r="B223" s="1">
        <f>'Шаблон блюда'!A223+1-1</f>
        <v>0</v>
      </c>
      <c r="C223" s="124">
        <f>'Шаблон блюда'!C223+1-1</f>
        <v>0</v>
      </c>
    </row>
    <row r="224" spans="2:3">
      <c r="B224" s="1">
        <f>'Шаблон блюда'!A224+1-1</f>
        <v>0</v>
      </c>
      <c r="C224" s="124">
        <f>'Шаблон блюда'!C224+1-1</f>
        <v>0</v>
      </c>
    </row>
    <row r="225" spans="2:3">
      <c r="B225" s="1">
        <f>'Шаблон блюда'!A225+1-1</f>
        <v>0</v>
      </c>
      <c r="C225" s="124">
        <f>'Шаблон блюда'!C225+1-1</f>
        <v>0</v>
      </c>
    </row>
    <row r="226" spans="2:3">
      <c r="B226" s="1">
        <f>'Шаблон блюда'!A226+1-1</f>
        <v>0</v>
      </c>
      <c r="C226" s="124">
        <f>'Шаблон блюда'!C226+1-1</f>
        <v>0</v>
      </c>
    </row>
    <row r="227" spans="2:3">
      <c r="B227" s="1">
        <f>'Шаблон блюда'!A227+1-1</f>
        <v>0</v>
      </c>
      <c r="C227" s="124">
        <f>'Шаблон блюда'!C227+1-1</f>
        <v>0</v>
      </c>
    </row>
    <row r="228" spans="2:3">
      <c r="B228" s="1">
        <f>'Шаблон блюда'!A228+1-1</f>
        <v>0</v>
      </c>
      <c r="C228" s="124">
        <f>'Шаблон блюда'!C228+1-1</f>
        <v>0</v>
      </c>
    </row>
    <row r="229" spans="2:3">
      <c r="B229" s="1">
        <f>'Шаблон блюда'!A229+1-1</f>
        <v>0</v>
      </c>
      <c r="C229" s="124">
        <f>'Шаблон блюда'!C229+1-1</f>
        <v>0</v>
      </c>
    </row>
    <row r="230" spans="2:3">
      <c r="B230" s="1">
        <f>'Шаблон блюда'!A230+1-1</f>
        <v>0</v>
      </c>
      <c r="C230" s="124">
        <f>'Шаблон блюда'!C230+1-1</f>
        <v>0</v>
      </c>
    </row>
    <row r="231" spans="2:3">
      <c r="B231" s="1">
        <f>'Шаблон блюда'!A231+1-1</f>
        <v>0</v>
      </c>
      <c r="C231" s="124">
        <f>'Шаблон блюда'!C231+1-1</f>
        <v>0</v>
      </c>
    </row>
    <row r="232" spans="2:3">
      <c r="B232" s="1">
        <f>'Шаблон блюда'!A232+1-1</f>
        <v>0</v>
      </c>
      <c r="C232" s="124">
        <f>'Шаблон блюда'!C232+1-1</f>
        <v>0</v>
      </c>
    </row>
    <row r="233" spans="2:3">
      <c r="B233" s="1">
        <f>'Шаблон блюда'!A233+1-1</f>
        <v>0</v>
      </c>
      <c r="C233" s="124">
        <f>'Шаблон блюда'!C233+1-1</f>
        <v>0</v>
      </c>
    </row>
    <row r="234" spans="2:3">
      <c r="B234" s="1">
        <f>'Шаблон блюда'!A234+1-1</f>
        <v>0</v>
      </c>
      <c r="C234" s="124">
        <f>'Шаблон блюда'!C234+1-1</f>
        <v>0</v>
      </c>
    </row>
    <row r="235" spans="2:3">
      <c r="B235" s="1">
        <f>'Шаблон блюда'!A235+1-1</f>
        <v>0</v>
      </c>
      <c r="C235" s="124">
        <f>'Шаблон блюда'!C235+1-1</f>
        <v>0</v>
      </c>
    </row>
    <row r="236" spans="2:3">
      <c r="B236" s="1">
        <f>'Шаблон блюда'!A236+1-1</f>
        <v>0</v>
      </c>
      <c r="C236" s="124">
        <f>'Шаблон блюда'!C236+1-1</f>
        <v>0</v>
      </c>
    </row>
    <row r="237" spans="2:3">
      <c r="B237" s="1">
        <f>'Шаблон блюда'!A237+1-1</f>
        <v>0</v>
      </c>
      <c r="C237" s="124">
        <f>'Шаблон блюда'!C237+1-1</f>
        <v>0</v>
      </c>
    </row>
    <row r="238" spans="2:3">
      <c r="B238" s="1">
        <f>'Шаблон блюда'!A238+1-1</f>
        <v>0</v>
      </c>
      <c r="C238" s="124">
        <f>'Шаблон блюда'!C238+1-1</f>
        <v>0</v>
      </c>
    </row>
    <row r="239" spans="2:3">
      <c r="B239" s="1">
        <f>'Шаблон блюда'!A239+1-1</f>
        <v>0</v>
      </c>
      <c r="C239" s="124">
        <f>'Шаблон блюда'!C239+1-1</f>
        <v>0</v>
      </c>
    </row>
    <row r="240" spans="2:3">
      <c r="B240" s="1">
        <f>'Шаблон блюда'!A240+1-1</f>
        <v>0</v>
      </c>
      <c r="C240" s="124">
        <f>'Шаблон блюда'!C240+1-1</f>
        <v>0</v>
      </c>
    </row>
    <row r="241" spans="2:3">
      <c r="B241" s="1">
        <f>'Шаблон блюда'!A241+1-1</f>
        <v>0</v>
      </c>
      <c r="C241" s="124">
        <f>'Шаблон блюда'!C241+1-1</f>
        <v>0</v>
      </c>
    </row>
    <row r="242" spans="2:3">
      <c r="B242" s="1">
        <f>'Шаблон блюда'!A242+1-1</f>
        <v>0</v>
      </c>
      <c r="C242" s="124">
        <f>'Шаблон блюда'!C242+1-1</f>
        <v>0</v>
      </c>
    </row>
    <row r="243" spans="2:3">
      <c r="B243" s="1">
        <f>'Шаблон блюда'!A243+1-1</f>
        <v>0</v>
      </c>
      <c r="C243" s="124">
        <f>'Шаблон блюда'!C243+1-1</f>
        <v>0</v>
      </c>
    </row>
    <row r="244" spans="2:3">
      <c r="B244" s="1">
        <f>'Шаблон блюда'!A244+1-1</f>
        <v>0</v>
      </c>
      <c r="C244" s="124">
        <f>'Шаблон блюда'!C244+1-1</f>
        <v>0</v>
      </c>
    </row>
    <row r="245" spans="2:3">
      <c r="B245" s="1">
        <f>'Шаблон блюда'!A245+1-1</f>
        <v>0</v>
      </c>
      <c r="C245" s="124">
        <f>'Шаблон блюда'!C245+1-1</f>
        <v>0</v>
      </c>
    </row>
    <row r="246" spans="2:3">
      <c r="B246" s="1">
        <f>'Шаблон блюда'!A246+1-1</f>
        <v>0</v>
      </c>
      <c r="C246" s="124">
        <f>'Шаблон блюда'!C246+1-1</f>
        <v>0</v>
      </c>
    </row>
    <row r="247" spans="2:3">
      <c r="B247" s="1">
        <f>'Шаблон блюда'!A247+1-1</f>
        <v>0</v>
      </c>
      <c r="C247" s="124">
        <f>'Шаблон блюда'!C247+1-1</f>
        <v>0</v>
      </c>
    </row>
    <row r="248" spans="2:3">
      <c r="B248" s="1">
        <f>'Шаблон блюда'!A248+1-1</f>
        <v>0</v>
      </c>
      <c r="C248" s="124">
        <f>'Шаблон блюда'!C248+1-1</f>
        <v>0</v>
      </c>
    </row>
    <row r="249" spans="2:3">
      <c r="B249" s="1">
        <f>'Шаблон блюда'!A249+1-1</f>
        <v>0</v>
      </c>
      <c r="C249" s="124">
        <f>'Шаблон блюда'!C249+1-1</f>
        <v>0</v>
      </c>
    </row>
    <row r="250" spans="2:3">
      <c r="B250" s="1">
        <f>'Шаблон блюда'!A250+1-1</f>
        <v>0</v>
      </c>
      <c r="C250" s="124">
        <f>'Шаблон блюда'!C250+1-1</f>
        <v>0</v>
      </c>
    </row>
    <row r="251" spans="2:3">
      <c r="B251" s="1">
        <f>'Шаблон блюда'!A251+1-1</f>
        <v>0</v>
      </c>
      <c r="C251" s="124">
        <f>'Шаблон блюда'!C251+1-1</f>
        <v>0</v>
      </c>
    </row>
    <row r="252" spans="2:3">
      <c r="B252" s="1">
        <f>'Шаблон блюда'!A252+1-1</f>
        <v>0</v>
      </c>
      <c r="C252" s="124">
        <f>'Шаблон блюда'!C252+1-1</f>
        <v>0</v>
      </c>
    </row>
    <row r="253" spans="2:3">
      <c r="B253" s="1">
        <f>'Шаблон блюда'!A253+1-1</f>
        <v>0</v>
      </c>
      <c r="C253" s="124">
        <f>'Шаблон блюда'!C253+1-1</f>
        <v>0</v>
      </c>
    </row>
    <row r="254" spans="2:3">
      <c r="B254" s="1">
        <f>'Шаблон блюда'!A254+1-1</f>
        <v>0</v>
      </c>
      <c r="C254" s="124">
        <f>'Шаблон блюда'!C254+1-1</f>
        <v>0</v>
      </c>
    </row>
    <row r="255" spans="2:3">
      <c r="B255" s="1">
        <f>'Шаблон блюда'!A255+1-1</f>
        <v>0</v>
      </c>
      <c r="C255" s="124">
        <f>'Шаблон блюда'!C255+1-1</f>
        <v>0</v>
      </c>
    </row>
    <row r="256" spans="2:3">
      <c r="B256" s="1">
        <f>'Шаблон блюда'!A256+1-1</f>
        <v>0</v>
      </c>
      <c r="C256" s="124">
        <f>'Шаблон блюда'!C256+1-1</f>
        <v>0</v>
      </c>
    </row>
    <row r="257" spans="2:3">
      <c r="B257" s="1">
        <f>'Шаблон блюда'!A257+1-1</f>
        <v>0</v>
      </c>
      <c r="C257" s="124">
        <f>'Шаблон блюда'!C257+1-1</f>
        <v>0</v>
      </c>
    </row>
    <row r="258" spans="2:3">
      <c r="B258" s="1">
        <f>'Шаблон блюда'!A258+1-1</f>
        <v>0</v>
      </c>
      <c r="C258" s="124">
        <f>'Шаблон блюда'!C258+1-1</f>
        <v>0</v>
      </c>
    </row>
    <row r="259" spans="2:3">
      <c r="B259" s="1">
        <f>'Шаблон блюда'!A259+1-1</f>
        <v>0</v>
      </c>
      <c r="C259" s="124">
        <f>'Шаблон блюда'!C259+1-1</f>
        <v>0</v>
      </c>
    </row>
    <row r="260" spans="2:3">
      <c r="B260" s="1">
        <f>'Шаблон блюда'!A260+1-1</f>
        <v>0</v>
      </c>
      <c r="C260" s="124">
        <f>'Шаблон блюда'!C260+1-1</f>
        <v>0</v>
      </c>
    </row>
    <row r="261" spans="2:3">
      <c r="B261" s="1">
        <f>'Шаблон блюда'!A261+1-1</f>
        <v>0</v>
      </c>
      <c r="C261" s="124">
        <f>'Шаблон блюда'!C261+1-1</f>
        <v>0</v>
      </c>
    </row>
    <row r="262" spans="2:3">
      <c r="B262" s="1">
        <f>'Шаблон блюда'!A262+1-1</f>
        <v>0</v>
      </c>
      <c r="C262" s="124">
        <f>'Шаблон блюда'!C262+1-1</f>
        <v>0</v>
      </c>
    </row>
    <row r="263" spans="2:3">
      <c r="B263" s="1">
        <f>'Шаблон блюда'!A263+1-1</f>
        <v>0</v>
      </c>
      <c r="C263" s="124">
        <f>'Шаблон блюда'!C263+1-1</f>
        <v>0</v>
      </c>
    </row>
    <row r="264" spans="2:3">
      <c r="B264" s="1">
        <f>'Шаблон блюда'!A264+1-1</f>
        <v>0</v>
      </c>
      <c r="C264" s="124">
        <f>'Шаблон блюда'!C264+1-1</f>
        <v>0</v>
      </c>
    </row>
    <row r="265" spans="2:3" ht="15" customHeight="1">
      <c r="B265" s="1">
        <f>'Шаблон блюда'!A265+1-1</f>
        <v>0</v>
      </c>
      <c r="C265" s="124">
        <f>'Шаблон блюда'!C265+1-1</f>
        <v>0</v>
      </c>
    </row>
    <row r="266" spans="2:3" ht="15" customHeight="1">
      <c r="B266" s="1">
        <f>'Шаблон блюда'!A266+1-1</f>
        <v>0</v>
      </c>
      <c r="C266" s="124">
        <f>'Шаблон блюда'!C266+1-1</f>
        <v>0</v>
      </c>
    </row>
    <row r="267" spans="2:3">
      <c r="B267" s="1">
        <f>'Шаблон блюда'!A267+1-1</f>
        <v>0</v>
      </c>
      <c r="C267" s="124">
        <f>'Шаблон блюда'!C267+1-1</f>
        <v>0</v>
      </c>
    </row>
    <row r="268" spans="2:3">
      <c r="B268" s="1">
        <f>'Шаблон блюда'!A268+1-1</f>
        <v>0</v>
      </c>
      <c r="C268" s="124">
        <f>'Шаблон блюда'!C268+1-1</f>
        <v>0</v>
      </c>
    </row>
    <row r="269" spans="2:3">
      <c r="B269" s="1">
        <f>'Шаблон блюда'!A269+1-1</f>
        <v>0</v>
      </c>
      <c r="C269" s="124">
        <f>'Шаблон блюда'!C269+1-1</f>
        <v>0</v>
      </c>
    </row>
    <row r="270" spans="2:3">
      <c r="B270" s="1">
        <f>'Шаблон блюда'!A270+1-1</f>
        <v>0</v>
      </c>
      <c r="C270" s="124">
        <f>'Шаблон блюда'!C270+1-1</f>
        <v>0</v>
      </c>
    </row>
    <row r="271" spans="2:3">
      <c r="B271" s="1">
        <f>'Шаблон блюда'!A271+1-1</f>
        <v>0</v>
      </c>
      <c r="C271" s="124">
        <f>'Шаблон блюда'!C271+1-1</f>
        <v>0</v>
      </c>
    </row>
    <row r="272" spans="2:3">
      <c r="B272" s="1">
        <f>'Шаблон блюда'!A272+1-1</f>
        <v>0</v>
      </c>
      <c r="C272" s="124">
        <f>'Шаблон блюда'!C272+1-1</f>
        <v>0</v>
      </c>
    </row>
    <row r="273" spans="2:3">
      <c r="B273" s="1">
        <f>'Шаблон блюда'!A273+1-1</f>
        <v>0</v>
      </c>
      <c r="C273" s="124">
        <f>'Шаблон блюда'!C273+1-1</f>
        <v>0</v>
      </c>
    </row>
    <row r="274" spans="2:3">
      <c r="B274" s="1">
        <f>'Шаблон блюда'!A274+1-1</f>
        <v>0</v>
      </c>
      <c r="C274" s="124">
        <f>'Шаблон блюда'!C274+1-1</f>
        <v>0</v>
      </c>
    </row>
    <row r="275" spans="2:3">
      <c r="B275" s="1">
        <f>'Шаблон блюда'!A275+1-1</f>
        <v>0</v>
      </c>
      <c r="C275" s="124">
        <f>'Шаблон блюда'!C275+1-1</f>
        <v>0</v>
      </c>
    </row>
    <row r="276" spans="2:3">
      <c r="B276" s="1">
        <f>'Шаблон блюда'!A276+1-1</f>
        <v>0</v>
      </c>
      <c r="C276" s="124">
        <f>'Шаблон блюда'!C276+1-1</f>
        <v>0</v>
      </c>
    </row>
    <row r="277" spans="2:3">
      <c r="B277" s="1">
        <f>'Шаблон блюда'!A277+1-1</f>
        <v>0</v>
      </c>
      <c r="C277" s="124">
        <f>'Шаблон блюда'!C277+1-1</f>
        <v>0</v>
      </c>
    </row>
    <row r="278" spans="2:3">
      <c r="B278" s="1">
        <f>'Шаблон блюда'!A278+1-1</f>
        <v>0</v>
      </c>
      <c r="C278" s="124">
        <f>'Шаблон блюда'!C278+1-1</f>
        <v>0</v>
      </c>
    </row>
    <row r="279" spans="2:3">
      <c r="B279" s="1">
        <f>'Шаблон блюда'!A279+1-1</f>
        <v>0</v>
      </c>
      <c r="C279" s="124">
        <f>'Шаблон блюда'!C279+1-1</f>
        <v>0</v>
      </c>
    </row>
    <row r="280" spans="2:3">
      <c r="B280" s="1">
        <f>'Шаблон блюда'!A280+1-1</f>
        <v>0</v>
      </c>
      <c r="C280" s="124">
        <f>'Шаблон блюда'!C280+1-1</f>
        <v>0</v>
      </c>
    </row>
    <row r="281" spans="2:3">
      <c r="B281" s="1">
        <f>'Шаблон блюда'!A281+1-1</f>
        <v>0</v>
      </c>
      <c r="C281" s="124">
        <f>'Шаблон блюда'!C281+1-1</f>
        <v>0</v>
      </c>
    </row>
    <row r="282" spans="2:3">
      <c r="B282" s="1">
        <f>'Шаблон блюда'!A282+1-1</f>
        <v>0</v>
      </c>
      <c r="C282" s="124">
        <f>'Шаблон блюда'!C282+1-1</f>
        <v>0</v>
      </c>
    </row>
    <row r="283" spans="2:3">
      <c r="B283" s="1">
        <f>'Шаблон блюда'!A283+1-1</f>
        <v>0</v>
      </c>
      <c r="C283" s="124">
        <f>'Шаблон блюда'!C283+1-1</f>
        <v>0</v>
      </c>
    </row>
    <row r="284" spans="2:3">
      <c r="B284" s="1">
        <f>'Шаблон блюда'!A284+1-1</f>
        <v>0</v>
      </c>
      <c r="C284" s="124">
        <f>'Шаблон блюда'!C284+1-1</f>
        <v>0</v>
      </c>
    </row>
    <row r="285" spans="2:3">
      <c r="B285" s="1">
        <f>'Шаблон блюда'!A285+1-1</f>
        <v>0</v>
      </c>
      <c r="C285" s="124">
        <f>'Шаблон блюда'!C285+1-1</f>
        <v>0</v>
      </c>
    </row>
    <row r="286" spans="2:3">
      <c r="B286" s="1">
        <f>'Шаблон блюда'!A286+1-1</f>
        <v>0</v>
      </c>
      <c r="C286" s="124">
        <f>'Шаблон блюда'!C286+1-1</f>
        <v>0</v>
      </c>
    </row>
    <row r="287" spans="2:3">
      <c r="B287" s="1">
        <f>'Шаблон блюда'!A287+1-1</f>
        <v>0</v>
      </c>
      <c r="C287" s="124">
        <f>'Шаблон блюда'!C287+1-1</f>
        <v>0</v>
      </c>
    </row>
    <row r="288" spans="2:3">
      <c r="B288" s="1">
        <f>'Шаблон блюда'!A288+1-1</f>
        <v>0</v>
      </c>
      <c r="C288" s="124">
        <f>'Шаблон блюда'!C288+1-1</f>
        <v>0</v>
      </c>
    </row>
    <row r="289" spans="2:3">
      <c r="B289" s="1">
        <f>'Шаблон блюда'!A289+1-1</f>
        <v>0</v>
      </c>
      <c r="C289" s="124">
        <f>'Шаблон блюда'!C289+1-1</f>
        <v>0</v>
      </c>
    </row>
    <row r="290" spans="2:3">
      <c r="B290" s="1">
        <f>'Шаблон блюда'!A290+1-1</f>
        <v>0</v>
      </c>
      <c r="C290" s="124">
        <f>'Шаблон блюда'!C290+1-1</f>
        <v>0</v>
      </c>
    </row>
    <row r="291" spans="2:3">
      <c r="B291" s="1">
        <f>'Шаблон блюда'!A291+1-1</f>
        <v>0</v>
      </c>
      <c r="C291" s="124">
        <f>'Шаблон блюда'!C291+1-1</f>
        <v>0</v>
      </c>
    </row>
    <row r="292" spans="2:3">
      <c r="B292" s="1">
        <f>'Шаблон блюда'!A292+1-1</f>
        <v>0</v>
      </c>
      <c r="C292" s="124">
        <f>'Шаблон блюда'!C292+1-1</f>
        <v>0</v>
      </c>
    </row>
    <row r="293" spans="2:3">
      <c r="B293" s="1">
        <f>'Шаблон блюда'!A293+1-1</f>
        <v>0</v>
      </c>
      <c r="C293" s="124">
        <f>'Шаблон блюда'!C293+1-1</f>
        <v>0</v>
      </c>
    </row>
    <row r="294" spans="2:3">
      <c r="B294" s="1">
        <f>'Шаблон блюда'!A294+1-1</f>
        <v>0</v>
      </c>
      <c r="C294" s="124">
        <f>'Шаблон блюда'!C294+1-1</f>
        <v>0</v>
      </c>
    </row>
    <row r="295" spans="2:3">
      <c r="B295" s="1">
        <f>'Шаблон блюда'!A295+1-1</f>
        <v>0</v>
      </c>
      <c r="C295" s="124">
        <f>'Шаблон блюда'!C295+1-1</f>
        <v>0</v>
      </c>
    </row>
    <row r="296" spans="2:3">
      <c r="B296" s="1">
        <f>'Шаблон блюда'!A296+1-1</f>
        <v>0</v>
      </c>
      <c r="C296" s="124">
        <f>'Шаблон блюда'!C296+1-1</f>
        <v>0</v>
      </c>
    </row>
    <row r="297" spans="2:3">
      <c r="B297" s="1">
        <f>'Шаблон блюда'!A297+1-1</f>
        <v>0</v>
      </c>
      <c r="C297" s="124">
        <f>'Шаблон блюда'!C297+1-1</f>
        <v>0</v>
      </c>
    </row>
    <row r="298" spans="2:3">
      <c r="B298" s="1">
        <f>'Шаблон блюда'!A298+1-1</f>
        <v>0</v>
      </c>
      <c r="C298" s="124">
        <f>'Шаблон блюда'!C298+1-1</f>
        <v>0</v>
      </c>
    </row>
    <row r="299" spans="2:3">
      <c r="B299" s="1">
        <f>'Шаблон блюда'!A299+1-1</f>
        <v>0</v>
      </c>
      <c r="C299" s="124">
        <f>'Шаблон блюда'!C299+1-1</f>
        <v>0</v>
      </c>
    </row>
    <row r="300" spans="2:3">
      <c r="B300" s="1">
        <f>'Шаблон блюда'!A300+1-1</f>
        <v>0</v>
      </c>
      <c r="C300" s="124">
        <f>'Шаблон блюда'!C300+1-1</f>
        <v>0</v>
      </c>
    </row>
    <row r="301" spans="2:3">
      <c r="B301" s="1">
        <f>'Шаблон блюда'!A301+1-1</f>
        <v>0</v>
      </c>
      <c r="C301" s="124">
        <f>'Шаблон блюда'!C301+1-1</f>
        <v>0</v>
      </c>
    </row>
    <row r="302" spans="2:3">
      <c r="B302" s="1">
        <f>'Шаблон блюда'!A302+1-1</f>
        <v>0</v>
      </c>
      <c r="C302" s="124">
        <f>'Шаблон блюда'!C302+1-1</f>
        <v>0</v>
      </c>
    </row>
    <row r="303" spans="2:3">
      <c r="B303" s="1">
        <f>'Шаблон блюда'!A303+1-1</f>
        <v>0</v>
      </c>
      <c r="C303" s="124">
        <f>'Шаблон блюда'!C303+1-1</f>
        <v>0</v>
      </c>
    </row>
    <row r="304" spans="2:3">
      <c r="B304" s="1">
        <f>'Шаблон блюда'!A304+1-1</f>
        <v>0</v>
      </c>
      <c r="C304" s="124">
        <f>'Шаблон блюда'!C304+1-1</f>
        <v>0</v>
      </c>
    </row>
    <row r="305" spans="2:3">
      <c r="B305" s="1">
        <f>'Шаблон блюда'!A305+1-1</f>
        <v>0</v>
      </c>
      <c r="C305" s="124">
        <f>'Шаблон блюда'!C305+1-1</f>
        <v>0</v>
      </c>
    </row>
    <row r="306" spans="2:3" ht="15" customHeight="1">
      <c r="B306" s="1">
        <f>'Шаблон блюда'!A306+1-1</f>
        <v>0</v>
      </c>
      <c r="C306" s="124">
        <f>'Шаблон блюда'!C306+1-1</f>
        <v>0</v>
      </c>
    </row>
    <row r="307" spans="2:3">
      <c r="B307" s="1">
        <f>'Шаблон блюда'!A307+1-1</f>
        <v>0</v>
      </c>
      <c r="C307" s="124">
        <f>'Шаблон блюда'!C307+1-1</f>
        <v>0</v>
      </c>
    </row>
    <row r="308" spans="2:3">
      <c r="B308" s="1">
        <f>'Шаблон блюда'!A308+1-1</f>
        <v>0</v>
      </c>
      <c r="C308" s="124">
        <f>'Шаблон блюда'!C308+1-1</f>
        <v>0</v>
      </c>
    </row>
    <row r="309" spans="2:3">
      <c r="B309" s="1">
        <f>'Шаблон блюда'!A309+1-1</f>
        <v>0</v>
      </c>
      <c r="C309" s="124">
        <f>'Шаблон блюда'!C309+1-1</f>
        <v>0</v>
      </c>
    </row>
    <row r="310" spans="2:3">
      <c r="B310" s="1">
        <f>'Шаблон блюда'!A310+1-1</f>
        <v>0</v>
      </c>
      <c r="C310" s="124">
        <f>'Шаблон блюда'!C310+1-1</f>
        <v>0</v>
      </c>
    </row>
    <row r="311" spans="2:3">
      <c r="B311" s="1">
        <f>'Шаблон блюда'!A311+1-1</f>
        <v>0</v>
      </c>
      <c r="C311" s="124">
        <f>'Шаблон блюда'!C311+1-1</f>
        <v>0</v>
      </c>
    </row>
    <row r="312" spans="2:3">
      <c r="B312" s="1">
        <f>'Шаблон блюда'!A312+1-1</f>
        <v>0</v>
      </c>
      <c r="C312" s="124">
        <f>'Шаблон блюда'!C312+1-1</f>
        <v>0</v>
      </c>
    </row>
    <row r="313" spans="2:3">
      <c r="B313" s="1">
        <f>'Шаблон блюда'!A313+1-1</f>
        <v>0</v>
      </c>
      <c r="C313" s="124">
        <f>'Шаблон блюда'!C313+1-1</f>
        <v>0</v>
      </c>
    </row>
    <row r="314" spans="2:3">
      <c r="B314" s="1">
        <f>'Шаблон блюда'!A314+1-1</f>
        <v>0</v>
      </c>
      <c r="C314" s="124">
        <f>'Шаблон блюда'!C314+1-1</f>
        <v>0</v>
      </c>
    </row>
    <row r="315" spans="2:3">
      <c r="B315" s="1">
        <f>'Шаблон блюда'!A315+1-1</f>
        <v>0</v>
      </c>
      <c r="C315" s="124">
        <f>'Шаблон блюда'!C315+1-1</f>
        <v>0</v>
      </c>
    </row>
    <row r="316" spans="2:3">
      <c r="B316" s="1">
        <f>'Шаблон блюда'!A316+1-1</f>
        <v>0</v>
      </c>
      <c r="C316" s="124">
        <f>'Шаблон блюда'!C316+1-1</f>
        <v>0</v>
      </c>
    </row>
    <row r="317" spans="2:3" ht="15" customHeight="1">
      <c r="B317" s="1">
        <f>'Шаблон блюда'!A317+1-1</f>
        <v>0</v>
      </c>
      <c r="C317" s="124">
        <f>'Шаблон блюда'!C317+1-1</f>
        <v>0</v>
      </c>
    </row>
    <row r="318" spans="2:3" ht="15" customHeight="1">
      <c r="B318" s="1">
        <f>'Шаблон блюда'!A318+1-1</f>
        <v>0</v>
      </c>
      <c r="C318" s="124">
        <f>'Шаблон блюда'!C318+1-1</f>
        <v>0</v>
      </c>
    </row>
    <row r="319" spans="2:3">
      <c r="B319" s="1">
        <f>'Шаблон блюда'!A319+1-1</f>
        <v>0</v>
      </c>
      <c r="C319" s="124">
        <f>'Шаблон блюда'!C319+1-1</f>
        <v>0</v>
      </c>
    </row>
    <row r="320" spans="2:3">
      <c r="B320" s="1">
        <f>'Шаблон блюда'!A320+1-1</f>
        <v>0</v>
      </c>
      <c r="C320" s="124">
        <f>'Шаблон блюда'!C320+1-1</f>
        <v>0</v>
      </c>
    </row>
    <row r="321" spans="2:3">
      <c r="B321" s="1">
        <f>'Шаблон блюда'!A321+1-1</f>
        <v>0</v>
      </c>
      <c r="C321" s="124">
        <f>'Шаблон блюда'!C321+1-1</f>
        <v>0</v>
      </c>
    </row>
    <row r="322" spans="2:3">
      <c r="B322" s="1">
        <f>'Шаблон блюда'!A322+1-1</f>
        <v>0</v>
      </c>
      <c r="C322" s="124">
        <f>'Шаблон блюда'!C322+1-1</f>
        <v>0</v>
      </c>
    </row>
    <row r="323" spans="2:3">
      <c r="B323" s="1">
        <f>'Шаблон блюда'!A323+1-1</f>
        <v>0</v>
      </c>
      <c r="C323" s="124">
        <f>'Шаблон блюда'!C323+1-1</f>
        <v>0</v>
      </c>
    </row>
    <row r="324" spans="2:3">
      <c r="B324" s="1">
        <f>'Шаблон блюда'!A324+1-1</f>
        <v>0</v>
      </c>
      <c r="C324" s="124">
        <f>'Шаблон блюда'!C324+1-1</f>
        <v>0</v>
      </c>
    </row>
    <row r="325" spans="2:3">
      <c r="B325" s="1">
        <f>'Шаблон блюда'!A325+1-1</f>
        <v>0</v>
      </c>
      <c r="C325" s="124">
        <f>'Шаблон блюда'!C325+1-1</f>
        <v>0</v>
      </c>
    </row>
    <row r="326" spans="2:3">
      <c r="B326" s="1">
        <f>'Шаблон блюда'!A326+1-1</f>
        <v>0</v>
      </c>
      <c r="C326" s="124">
        <f>'Шаблон блюда'!C326+1-1</f>
        <v>0</v>
      </c>
    </row>
    <row r="327" spans="2:3">
      <c r="B327" s="1">
        <f>'Шаблон блюда'!A327+1-1</f>
        <v>0</v>
      </c>
      <c r="C327" s="124">
        <f>'Шаблон блюда'!C327+1-1</f>
        <v>0</v>
      </c>
    </row>
    <row r="328" spans="2:3">
      <c r="B328" s="1">
        <f>'Шаблон блюда'!A328+1-1</f>
        <v>0</v>
      </c>
      <c r="C328" s="124">
        <f>'Шаблон блюда'!C328+1-1</f>
        <v>0</v>
      </c>
    </row>
    <row r="329" spans="2:3">
      <c r="B329" s="1">
        <f>'Шаблон блюда'!A329+1-1</f>
        <v>0</v>
      </c>
      <c r="C329" s="124">
        <f>'Шаблон блюда'!C329+1-1</f>
        <v>0</v>
      </c>
    </row>
    <row r="330" spans="2:3">
      <c r="B330" s="1">
        <f>'Шаблон блюда'!A330+1-1</f>
        <v>0</v>
      </c>
      <c r="C330" s="124">
        <f>'Шаблон блюда'!C330+1-1</f>
        <v>0</v>
      </c>
    </row>
    <row r="331" spans="2:3">
      <c r="B331" s="1">
        <f>'Шаблон блюда'!A331+1-1</f>
        <v>0</v>
      </c>
      <c r="C331" s="124">
        <f>'Шаблон блюда'!C331+1-1</f>
        <v>0</v>
      </c>
    </row>
    <row r="332" spans="2:3">
      <c r="B332" s="1">
        <f>'Шаблон блюда'!A332+1-1</f>
        <v>0</v>
      </c>
      <c r="C332" s="124">
        <f>'Шаблон блюда'!C332+1-1</f>
        <v>0</v>
      </c>
    </row>
    <row r="333" spans="2:3">
      <c r="B333" s="1">
        <f>'Шаблон блюда'!A333+1-1</f>
        <v>0</v>
      </c>
      <c r="C333" s="124">
        <f>'Шаблон блюда'!C333+1-1</f>
        <v>0</v>
      </c>
    </row>
    <row r="334" spans="2:3">
      <c r="B334" s="1">
        <f>'Шаблон блюда'!A334+1-1</f>
        <v>0</v>
      </c>
      <c r="C334" s="124">
        <f>'Шаблон блюда'!C334+1-1</f>
        <v>0</v>
      </c>
    </row>
    <row r="335" spans="2:3" ht="15" customHeight="1">
      <c r="B335" s="1">
        <f>'Шаблон блюда'!A335+1-1</f>
        <v>0</v>
      </c>
      <c r="C335" s="124">
        <f>'Шаблон блюда'!C335+1-1</f>
        <v>0</v>
      </c>
    </row>
    <row r="336" spans="2:3">
      <c r="B336" s="1">
        <f>'Шаблон блюда'!A336+1-1</f>
        <v>0</v>
      </c>
      <c r="C336" s="124">
        <f>'Шаблон блюда'!C336+1-1</f>
        <v>0</v>
      </c>
    </row>
    <row r="337" spans="2:3">
      <c r="B337" s="1">
        <f>'Шаблон блюда'!A337+1-1</f>
        <v>0</v>
      </c>
      <c r="C337" s="124">
        <f>'Шаблон блюда'!C337+1-1</f>
        <v>0</v>
      </c>
    </row>
    <row r="338" spans="2:3">
      <c r="B338" s="1">
        <f>'Шаблон блюда'!A338+1-1</f>
        <v>0</v>
      </c>
      <c r="C338" s="124">
        <f>'Шаблон блюда'!C338+1-1</f>
        <v>0</v>
      </c>
    </row>
    <row r="339" spans="2:3">
      <c r="B339" s="1">
        <f>'Шаблон блюда'!A339+1-1</f>
        <v>0</v>
      </c>
      <c r="C339" s="124">
        <f>'Шаблон блюда'!C339+1-1</f>
        <v>0</v>
      </c>
    </row>
    <row r="340" spans="2:3">
      <c r="B340" s="1">
        <f>'Шаблон блюда'!A340+1-1</f>
        <v>0</v>
      </c>
      <c r="C340" s="124">
        <f>'Шаблон блюда'!C340+1-1</f>
        <v>0</v>
      </c>
    </row>
    <row r="341" spans="2:3">
      <c r="B341" s="1">
        <f>'Шаблон блюда'!A341+1-1</f>
        <v>0</v>
      </c>
      <c r="C341" s="124">
        <f>'Шаблон блюда'!C341+1-1</f>
        <v>0</v>
      </c>
    </row>
    <row r="342" spans="2:3">
      <c r="B342" s="1">
        <f>'Шаблон блюда'!A342+1-1</f>
        <v>0</v>
      </c>
      <c r="C342" s="124">
        <f>'Шаблон блюда'!C342+1-1</f>
        <v>0</v>
      </c>
    </row>
    <row r="343" spans="2:3">
      <c r="B343" s="1">
        <f>'Шаблон блюда'!A343+1-1</f>
        <v>0</v>
      </c>
      <c r="C343" s="124">
        <f>'Шаблон блюда'!C343+1-1</f>
        <v>0</v>
      </c>
    </row>
    <row r="344" spans="2:3">
      <c r="B344" s="1">
        <f>'Шаблон блюда'!A344+1-1</f>
        <v>0</v>
      </c>
      <c r="C344" s="124">
        <f>'Шаблон блюда'!C344+1-1</f>
        <v>0</v>
      </c>
    </row>
    <row r="345" spans="2:3">
      <c r="B345" s="1">
        <f>'Шаблон блюда'!A345+1-1</f>
        <v>0</v>
      </c>
      <c r="C345" s="124">
        <f>'Шаблон блюда'!C345+1-1</f>
        <v>0</v>
      </c>
    </row>
    <row r="346" spans="2:3">
      <c r="B346" s="1">
        <f>'Шаблон блюда'!A346+1-1</f>
        <v>0</v>
      </c>
      <c r="C346" s="124">
        <f>'Шаблон блюда'!C346+1-1</f>
        <v>0</v>
      </c>
    </row>
    <row r="347" spans="2:3">
      <c r="B347" s="1">
        <f>'Шаблон блюда'!A347+1-1</f>
        <v>0</v>
      </c>
      <c r="C347" s="124">
        <f>'Шаблон блюда'!C347+1-1</f>
        <v>0</v>
      </c>
    </row>
    <row r="348" spans="2:3">
      <c r="B348" s="1">
        <f>'Шаблон блюда'!A348+1-1</f>
        <v>0</v>
      </c>
      <c r="C348" s="124">
        <f>'Шаблон блюда'!C348+1-1</f>
        <v>0</v>
      </c>
    </row>
    <row r="349" spans="2:3">
      <c r="B349" s="1">
        <f>'Шаблон блюда'!A349+1-1</f>
        <v>0</v>
      </c>
      <c r="C349" s="124">
        <f>'Шаблон блюда'!C349+1-1</f>
        <v>0</v>
      </c>
    </row>
    <row r="350" spans="2:3">
      <c r="B350" s="1">
        <f>'Шаблон блюда'!A350+1-1</f>
        <v>0</v>
      </c>
      <c r="C350" s="124">
        <f>'Шаблон блюда'!C350+1-1</f>
        <v>0</v>
      </c>
    </row>
    <row r="351" spans="2:3">
      <c r="B351" s="1">
        <f>'Шаблон блюда'!A351+1-1</f>
        <v>0</v>
      </c>
      <c r="C351" s="124">
        <f>'Шаблон блюда'!C351+1-1</f>
        <v>0</v>
      </c>
    </row>
    <row r="352" spans="2:3">
      <c r="B352" s="1">
        <f>'Шаблон блюда'!A352+1-1</f>
        <v>0</v>
      </c>
      <c r="C352" s="124">
        <f>'Шаблон блюда'!C352+1-1</f>
        <v>0</v>
      </c>
    </row>
    <row r="353" spans="2:3">
      <c r="B353" s="1">
        <f>'Шаблон блюда'!A353+1-1</f>
        <v>0</v>
      </c>
      <c r="C353" s="124">
        <f>'Шаблон блюда'!C353+1-1</f>
        <v>0</v>
      </c>
    </row>
    <row r="354" spans="2:3">
      <c r="B354" s="1">
        <f>'Шаблон блюда'!A354+1-1</f>
        <v>0</v>
      </c>
      <c r="C354" s="124">
        <f>'Шаблон блюда'!C354+1-1</f>
        <v>0</v>
      </c>
    </row>
    <row r="355" spans="2:3">
      <c r="B355" s="1">
        <f>'Шаблон блюда'!A355+1-1</f>
        <v>0</v>
      </c>
      <c r="C355" s="124">
        <f>'Шаблон блюда'!C355+1-1</f>
        <v>0</v>
      </c>
    </row>
    <row r="356" spans="2:3">
      <c r="B356" s="1">
        <f>'Шаблон блюда'!A356+1-1</f>
        <v>0</v>
      </c>
      <c r="C356" s="124">
        <f>'Шаблон блюда'!C356+1-1</f>
        <v>0</v>
      </c>
    </row>
    <row r="357" spans="2:3">
      <c r="B357" s="1">
        <f>'Шаблон блюда'!A357+1-1</f>
        <v>0</v>
      </c>
      <c r="C357" s="124">
        <f>'Шаблон блюда'!C357+1-1</f>
        <v>0</v>
      </c>
    </row>
    <row r="358" spans="2:3">
      <c r="B358" s="1">
        <f>'Шаблон блюда'!A358+1-1</f>
        <v>0</v>
      </c>
      <c r="C358" s="124">
        <f>'Шаблон блюда'!C358+1-1</f>
        <v>0</v>
      </c>
    </row>
    <row r="359" spans="2:3">
      <c r="B359" s="1">
        <f>'Шаблон блюда'!A359+1-1</f>
        <v>0</v>
      </c>
      <c r="C359" s="124">
        <f>'Шаблон блюда'!C359+1-1</f>
        <v>0</v>
      </c>
    </row>
    <row r="360" spans="2:3">
      <c r="B360" s="1">
        <f>'Шаблон блюда'!A360+1-1</f>
        <v>0</v>
      </c>
      <c r="C360" s="124">
        <f>'Шаблон блюда'!C360+1-1</f>
        <v>0</v>
      </c>
    </row>
    <row r="361" spans="2:3">
      <c r="B361" s="1">
        <f>'Шаблон блюда'!A361+1-1</f>
        <v>0</v>
      </c>
      <c r="C361" s="124">
        <f>'Шаблон блюда'!C361+1-1</f>
        <v>0</v>
      </c>
    </row>
    <row r="362" spans="2:3">
      <c r="B362" s="1">
        <f>'Шаблон блюда'!A362+1-1</f>
        <v>0</v>
      </c>
      <c r="C362" s="124">
        <f>'Шаблон блюда'!C362+1-1</f>
        <v>0</v>
      </c>
    </row>
    <row r="363" spans="2:3">
      <c r="B363" s="1">
        <f>'Шаблон блюда'!A363+1-1</f>
        <v>0</v>
      </c>
      <c r="C363" s="124">
        <f>'Шаблон блюда'!C363+1-1</f>
        <v>0</v>
      </c>
    </row>
    <row r="364" spans="2:3">
      <c r="B364" s="1">
        <f>'Шаблон блюда'!A364+1-1</f>
        <v>0</v>
      </c>
      <c r="C364" s="124">
        <f>'Шаблон блюда'!C364+1-1</f>
        <v>0</v>
      </c>
    </row>
    <row r="365" spans="2:3">
      <c r="B365" s="1">
        <f>'Шаблон блюда'!A365+1-1</f>
        <v>0</v>
      </c>
      <c r="C365" s="124">
        <f>'Шаблон блюда'!C365+1-1</f>
        <v>0</v>
      </c>
    </row>
    <row r="366" spans="2:3">
      <c r="B366" s="1">
        <f>'Шаблон блюда'!A366+1-1</f>
        <v>0</v>
      </c>
      <c r="C366" s="124">
        <f>'Шаблон блюда'!C366+1-1</f>
        <v>0</v>
      </c>
    </row>
    <row r="367" spans="2:3">
      <c r="B367" s="1">
        <f>'Шаблон блюда'!A367+1-1</f>
        <v>0</v>
      </c>
      <c r="C367" s="124">
        <f>'Шаблон блюда'!C367+1-1</f>
        <v>0</v>
      </c>
    </row>
    <row r="368" spans="2:3">
      <c r="B368" s="1">
        <f>'Шаблон блюда'!A368+1-1</f>
        <v>0</v>
      </c>
      <c r="C368" s="124">
        <f>'Шаблон блюда'!C368+1-1</f>
        <v>0</v>
      </c>
    </row>
    <row r="369" spans="2:3">
      <c r="B369" s="1">
        <f>'Шаблон блюда'!A369+1-1</f>
        <v>0</v>
      </c>
      <c r="C369" s="124">
        <f>'Шаблон блюда'!C369+1-1</f>
        <v>0</v>
      </c>
    </row>
    <row r="370" spans="2:3">
      <c r="B370" s="1">
        <f>'Шаблон блюда'!A370+1-1</f>
        <v>0</v>
      </c>
      <c r="C370" s="124">
        <f>'Шаблон блюда'!C370+1-1</f>
        <v>0</v>
      </c>
    </row>
    <row r="371" spans="2:3" ht="15" customHeight="1">
      <c r="B371" s="1">
        <f>'Шаблон блюда'!A371+1-1</f>
        <v>0</v>
      </c>
      <c r="C371" s="124">
        <f>'Шаблон блюда'!C371+1-1</f>
        <v>0</v>
      </c>
    </row>
    <row r="372" spans="2:3" ht="15" customHeight="1">
      <c r="B372" s="1">
        <f>'Шаблон блюда'!A372+1-1</f>
        <v>0</v>
      </c>
      <c r="C372" s="124">
        <f>'Шаблон блюда'!C372+1-1</f>
        <v>0</v>
      </c>
    </row>
    <row r="373" spans="2:3">
      <c r="B373" s="1">
        <f>'Шаблон блюда'!A373+1-1</f>
        <v>0</v>
      </c>
      <c r="C373" s="124">
        <f>'Шаблон блюда'!C373+1-1</f>
        <v>0</v>
      </c>
    </row>
    <row r="374" spans="2:3">
      <c r="B374" s="1">
        <f>'Шаблон блюда'!A374+1-1</f>
        <v>0</v>
      </c>
      <c r="C374" s="124">
        <f>'Шаблон блюда'!C374+1-1</f>
        <v>0</v>
      </c>
    </row>
    <row r="375" spans="2:3">
      <c r="B375" s="1">
        <f>'Шаблон блюда'!A375+1-1</f>
        <v>0</v>
      </c>
      <c r="C375" s="124">
        <f>'Шаблон блюда'!C375+1-1</f>
        <v>0</v>
      </c>
    </row>
    <row r="376" spans="2:3">
      <c r="B376" s="1">
        <f>'Шаблон блюда'!A376+1-1</f>
        <v>0</v>
      </c>
      <c r="C376" s="124">
        <f>'Шаблон блюда'!C376+1-1</f>
        <v>0</v>
      </c>
    </row>
    <row r="377" spans="2:3">
      <c r="B377" s="1">
        <f>'Шаблон блюда'!A377+1-1</f>
        <v>0</v>
      </c>
      <c r="C377" s="124">
        <f>'Шаблон блюда'!C377+1-1</f>
        <v>0</v>
      </c>
    </row>
    <row r="378" spans="2:3">
      <c r="B378" s="1">
        <f>'Шаблон блюда'!A378+1-1</f>
        <v>0</v>
      </c>
      <c r="C378" s="124">
        <f>'Шаблон блюда'!C378+1-1</f>
        <v>0</v>
      </c>
    </row>
    <row r="379" spans="2:3">
      <c r="B379" s="1">
        <f>'Шаблон блюда'!A379+1-1</f>
        <v>0</v>
      </c>
      <c r="C379" s="124">
        <f>'Шаблон блюда'!C379+1-1</f>
        <v>0</v>
      </c>
    </row>
    <row r="380" spans="2:3">
      <c r="B380" s="1">
        <f>'Шаблон блюда'!A380+1-1</f>
        <v>0</v>
      </c>
      <c r="C380" s="124">
        <f>'Шаблон блюда'!C380+1-1</f>
        <v>0</v>
      </c>
    </row>
    <row r="381" spans="2:3">
      <c r="B381" s="1">
        <f>'Шаблон блюда'!A381+1-1</f>
        <v>0</v>
      </c>
      <c r="C381" s="124">
        <f>'Шаблон блюда'!C381+1-1</f>
        <v>0</v>
      </c>
    </row>
    <row r="382" spans="2:3">
      <c r="B382" s="1">
        <f>'Шаблон блюда'!A382+1-1</f>
        <v>0</v>
      </c>
      <c r="C382" s="124">
        <f>'Шаблон блюда'!C382+1-1</f>
        <v>0</v>
      </c>
    </row>
    <row r="383" spans="2:3">
      <c r="B383" s="1">
        <f>'Шаблон блюда'!A383+1-1</f>
        <v>0</v>
      </c>
      <c r="C383" s="124">
        <f>'Шаблон блюда'!C383+1-1</f>
        <v>0</v>
      </c>
    </row>
    <row r="384" spans="2:3">
      <c r="B384" s="1">
        <f>'Шаблон блюда'!A384+1-1</f>
        <v>0</v>
      </c>
      <c r="C384" s="124">
        <f>'Шаблон блюда'!C384+1-1</f>
        <v>0</v>
      </c>
    </row>
    <row r="385" spans="2:3">
      <c r="B385" s="1">
        <f>'Шаблон блюда'!A385+1-1</f>
        <v>0</v>
      </c>
      <c r="C385" s="124">
        <f>'Шаблон блюда'!C385+1-1</f>
        <v>0</v>
      </c>
    </row>
    <row r="386" spans="2:3">
      <c r="B386" s="1">
        <f>'Шаблон блюда'!A386+1-1</f>
        <v>0</v>
      </c>
      <c r="C386" s="124">
        <f>'Шаблон блюда'!C386+1-1</f>
        <v>0</v>
      </c>
    </row>
    <row r="387" spans="2:3">
      <c r="B387" s="1">
        <f>'Шаблон блюда'!A387+1-1</f>
        <v>0</v>
      </c>
      <c r="C387" s="124">
        <f>'Шаблон блюда'!C387+1-1</f>
        <v>0</v>
      </c>
    </row>
    <row r="388" spans="2:3">
      <c r="B388" s="1">
        <f>'Шаблон блюда'!A388+1-1</f>
        <v>0</v>
      </c>
      <c r="C388" s="124">
        <f>'Шаблон блюда'!C388+1-1</f>
        <v>0</v>
      </c>
    </row>
    <row r="389" spans="2:3">
      <c r="B389" s="1">
        <f>'Шаблон блюда'!A389+1-1</f>
        <v>0</v>
      </c>
      <c r="C389" s="124">
        <f>'Шаблон блюда'!C389+1-1</f>
        <v>0</v>
      </c>
    </row>
    <row r="390" spans="2:3">
      <c r="B390" s="1">
        <f>'Шаблон блюда'!A390+1-1</f>
        <v>0</v>
      </c>
      <c r="C390" s="124">
        <f>'Шаблон блюда'!C390+1-1</f>
        <v>0</v>
      </c>
    </row>
    <row r="391" spans="2:3">
      <c r="B391" s="1">
        <f>'Шаблон блюда'!A391+1-1</f>
        <v>0</v>
      </c>
      <c r="C391" s="124">
        <f>'Шаблон блюда'!C391+1-1</f>
        <v>0</v>
      </c>
    </row>
    <row r="392" spans="2:3">
      <c r="B392" s="1">
        <f>'Шаблон блюда'!A392+1-1</f>
        <v>0</v>
      </c>
      <c r="C392" s="124">
        <f>'Шаблон блюда'!C392+1-1</f>
        <v>0</v>
      </c>
    </row>
    <row r="393" spans="2:3">
      <c r="B393" s="1">
        <f>'Шаблон блюда'!A393+1-1</f>
        <v>0</v>
      </c>
      <c r="C393" s="124">
        <f>'Шаблон блюда'!C393+1-1</f>
        <v>0</v>
      </c>
    </row>
    <row r="394" spans="2:3">
      <c r="B394" s="1">
        <f>'Шаблон блюда'!A394+1-1</f>
        <v>0</v>
      </c>
      <c r="C394" s="124">
        <f>'Шаблон блюда'!C394+1-1</f>
        <v>0</v>
      </c>
    </row>
    <row r="395" spans="2:3">
      <c r="B395" s="1">
        <f>'Шаблон блюда'!A395+1-1</f>
        <v>0</v>
      </c>
      <c r="C395" s="124">
        <f>'Шаблон блюда'!C395+1-1</f>
        <v>0</v>
      </c>
    </row>
    <row r="396" spans="2:3">
      <c r="B396" s="1">
        <f>'Шаблон блюда'!A396+1-1</f>
        <v>0</v>
      </c>
      <c r="C396" s="124">
        <f>'Шаблон блюда'!C396+1-1</f>
        <v>0</v>
      </c>
    </row>
    <row r="397" spans="2:3">
      <c r="B397" s="1">
        <f>'Шаблон блюда'!A397+1-1</f>
        <v>0</v>
      </c>
      <c r="C397" s="124">
        <f>'Шаблон блюда'!C397+1-1</f>
        <v>0</v>
      </c>
    </row>
    <row r="398" spans="2:3">
      <c r="B398" s="1">
        <f>'Шаблон блюда'!A398+1-1</f>
        <v>0</v>
      </c>
      <c r="C398" s="124">
        <f>'Шаблон блюда'!C398+1-1</f>
        <v>0</v>
      </c>
    </row>
    <row r="399" spans="2:3">
      <c r="B399" s="1">
        <f>'Шаблон блюда'!A399+1-1</f>
        <v>0</v>
      </c>
      <c r="C399" s="124">
        <f>'Шаблон блюда'!C399+1-1</f>
        <v>0</v>
      </c>
    </row>
    <row r="400" spans="2:3">
      <c r="B400" s="1">
        <f>'Шаблон блюда'!A400+1-1</f>
        <v>0</v>
      </c>
      <c r="C400" s="124">
        <f>'Шаблон блюда'!C400+1-1</f>
        <v>0</v>
      </c>
    </row>
    <row r="401" spans="2:3">
      <c r="B401" s="1">
        <f>'Шаблон блюда'!A401+1-1</f>
        <v>0</v>
      </c>
      <c r="C401" s="124">
        <f>'Шаблон блюда'!C401+1-1</f>
        <v>0</v>
      </c>
    </row>
    <row r="402" spans="2:3">
      <c r="B402" s="1">
        <f>'Шаблон блюда'!A402+1-1</f>
        <v>0</v>
      </c>
      <c r="C402" s="124">
        <f>'Шаблон блюда'!C402+1-1</f>
        <v>0</v>
      </c>
    </row>
    <row r="403" spans="2:3">
      <c r="B403" s="1">
        <f>'Шаблон блюда'!A403+1-1</f>
        <v>0</v>
      </c>
      <c r="C403" s="124">
        <f>'Шаблон блюда'!C403+1-1</f>
        <v>0</v>
      </c>
    </row>
    <row r="404" spans="2:3">
      <c r="B404" s="1">
        <f>'Шаблон блюда'!A404+1-1</f>
        <v>0</v>
      </c>
      <c r="C404" s="124">
        <f>'Шаблон блюда'!C404+1-1</f>
        <v>0</v>
      </c>
    </row>
    <row r="405" spans="2:3">
      <c r="B405" s="1">
        <f>'Шаблон блюда'!A405+1-1</f>
        <v>0</v>
      </c>
      <c r="C405" s="124">
        <f>'Шаблон блюда'!C405+1-1</f>
        <v>0</v>
      </c>
    </row>
    <row r="406" spans="2:3">
      <c r="B406" s="1">
        <f>'Шаблон блюда'!A406+1-1</f>
        <v>0</v>
      </c>
      <c r="C406" s="124">
        <f>'Шаблон блюда'!C406+1-1</f>
        <v>0</v>
      </c>
    </row>
    <row r="407" spans="2:3">
      <c r="B407" s="1">
        <f>'Шаблон блюда'!A407+1-1</f>
        <v>0</v>
      </c>
      <c r="C407" s="124">
        <f>'Шаблон блюда'!C407+1-1</f>
        <v>0</v>
      </c>
    </row>
    <row r="408" spans="2:3">
      <c r="B408" s="1">
        <f>'Шаблон блюда'!A408+1-1</f>
        <v>0</v>
      </c>
      <c r="C408" s="124">
        <f>'Шаблон блюда'!C408+1-1</f>
        <v>0</v>
      </c>
    </row>
    <row r="409" spans="2:3">
      <c r="B409" s="1">
        <f>'Шаблон блюда'!A409+1-1</f>
        <v>0</v>
      </c>
      <c r="C409" s="124">
        <f>'Шаблон блюда'!C409+1-1</f>
        <v>0</v>
      </c>
    </row>
    <row r="410" spans="2:3">
      <c r="B410" s="1">
        <f>'Шаблон блюда'!A410+1-1</f>
        <v>0</v>
      </c>
      <c r="C410" s="124">
        <f>'Шаблон блюда'!C410+1-1</f>
        <v>0</v>
      </c>
    </row>
    <row r="411" spans="2:3">
      <c r="B411" s="1">
        <f>'Шаблон блюда'!A411+1-1</f>
        <v>0</v>
      </c>
      <c r="C411" s="124">
        <f>'Шаблон блюда'!C411+1-1</f>
        <v>0</v>
      </c>
    </row>
    <row r="412" spans="2:3">
      <c r="B412" s="1">
        <f>'Шаблон блюда'!A412+1-1</f>
        <v>0</v>
      </c>
      <c r="C412" s="124">
        <f>'Шаблон блюда'!C412+1-1</f>
        <v>0</v>
      </c>
    </row>
    <row r="413" spans="2:3">
      <c r="B413" s="1">
        <f>'Шаблон блюда'!A413+1-1</f>
        <v>0</v>
      </c>
      <c r="C413" s="124">
        <f>'Шаблон блюда'!C413+1-1</f>
        <v>0</v>
      </c>
    </row>
    <row r="414" spans="2:3">
      <c r="B414" s="1">
        <f>'Шаблон блюда'!A414+1-1</f>
        <v>0</v>
      </c>
      <c r="C414" s="124">
        <f>'Шаблон блюда'!C414+1-1</f>
        <v>0</v>
      </c>
    </row>
    <row r="415" spans="2:3">
      <c r="B415" s="1">
        <f>'Шаблон блюда'!A415+1-1</f>
        <v>0</v>
      </c>
      <c r="C415" s="124">
        <f>'Шаблон блюда'!C415+1-1</f>
        <v>0</v>
      </c>
    </row>
    <row r="416" spans="2:3">
      <c r="B416" s="1">
        <f>'Шаблон блюда'!A416+1-1</f>
        <v>0</v>
      </c>
      <c r="C416" s="124">
        <f>'Шаблон блюда'!C416+1-1</f>
        <v>0</v>
      </c>
    </row>
    <row r="417" spans="2:3">
      <c r="B417" s="1">
        <f>'Шаблон блюда'!A417+1-1</f>
        <v>0</v>
      </c>
      <c r="C417" s="124">
        <f>'Шаблон блюда'!C417+1-1</f>
        <v>0</v>
      </c>
    </row>
    <row r="418" spans="2:3">
      <c r="B418" s="1">
        <f>'Шаблон блюда'!A418+1-1</f>
        <v>0</v>
      </c>
      <c r="C418" s="124">
        <f>'Шаблон блюда'!C418+1-1</f>
        <v>0</v>
      </c>
    </row>
    <row r="419" spans="2:3">
      <c r="B419" s="1">
        <f>'Шаблон блюда'!A419+1-1</f>
        <v>0</v>
      </c>
      <c r="C419" s="124">
        <f>'Шаблон блюда'!C419+1-1</f>
        <v>0</v>
      </c>
    </row>
    <row r="420" spans="2:3">
      <c r="B420" s="1">
        <f>'Шаблон блюда'!A420+1-1</f>
        <v>0</v>
      </c>
      <c r="C420" s="124">
        <f>'Шаблон блюда'!C420+1-1</f>
        <v>0</v>
      </c>
    </row>
    <row r="421" spans="2:3">
      <c r="B421" s="1">
        <f>'Шаблон блюда'!A421+1-1</f>
        <v>0</v>
      </c>
      <c r="C421" s="124">
        <f>'Шаблон блюда'!C421+1-1</f>
        <v>0</v>
      </c>
    </row>
    <row r="422" spans="2:3" ht="15" customHeight="1">
      <c r="B422" s="1">
        <f>'Шаблон блюда'!A422+1-1</f>
        <v>0</v>
      </c>
      <c r="C422" s="124">
        <f>'Шаблон блюда'!C422+1-1</f>
        <v>0</v>
      </c>
    </row>
    <row r="423" spans="2:3" ht="15" customHeight="1">
      <c r="B423" s="1">
        <f>'Шаблон блюда'!A423+1-1</f>
        <v>0</v>
      </c>
      <c r="C423" s="124">
        <f>'Шаблон блюда'!C423+1-1</f>
        <v>0</v>
      </c>
    </row>
    <row r="424" spans="2:3">
      <c r="B424" s="1">
        <f>'Шаблон блюда'!A424+1-1</f>
        <v>0</v>
      </c>
      <c r="C424" s="124">
        <f>'Шаблон блюда'!C424+1-1</f>
        <v>0</v>
      </c>
    </row>
    <row r="425" spans="2:3">
      <c r="B425" s="1">
        <f>'Шаблон блюда'!A425+1-1</f>
        <v>0</v>
      </c>
      <c r="C425" s="124">
        <f>'Шаблон блюда'!C425+1-1</f>
        <v>0</v>
      </c>
    </row>
    <row r="426" spans="2:3">
      <c r="B426" s="1">
        <f>'Шаблон блюда'!A426+1-1</f>
        <v>0</v>
      </c>
      <c r="C426" s="124">
        <f>'Шаблон блюда'!C426+1-1</f>
        <v>0</v>
      </c>
    </row>
    <row r="427" spans="2:3">
      <c r="B427" s="1">
        <f>'Шаблон блюда'!A427+1-1</f>
        <v>0</v>
      </c>
      <c r="C427" s="124">
        <f>'Шаблон блюда'!C427+1-1</f>
        <v>0</v>
      </c>
    </row>
    <row r="428" spans="2:3">
      <c r="B428" s="1">
        <f>'Шаблон блюда'!A428+1-1</f>
        <v>0</v>
      </c>
      <c r="C428" s="124">
        <f>'Шаблон блюда'!C428+1-1</f>
        <v>0</v>
      </c>
    </row>
    <row r="429" spans="2:3">
      <c r="B429" s="1">
        <f>'Шаблон блюда'!A429+1-1</f>
        <v>0</v>
      </c>
      <c r="C429" s="124">
        <f>'Шаблон блюда'!C429+1-1</f>
        <v>0</v>
      </c>
    </row>
    <row r="430" spans="2:3">
      <c r="B430" s="1">
        <f>'Шаблон блюда'!A430+1-1</f>
        <v>0</v>
      </c>
      <c r="C430" s="124">
        <f>'Шаблон блюда'!C430+1-1</f>
        <v>0</v>
      </c>
    </row>
    <row r="431" spans="2:3">
      <c r="B431" s="1">
        <f>'Шаблон блюда'!A431+1-1</f>
        <v>0</v>
      </c>
      <c r="C431" s="124">
        <f>'Шаблон блюда'!C431+1-1</f>
        <v>0</v>
      </c>
    </row>
    <row r="432" spans="2:3">
      <c r="B432" s="1">
        <f>'Шаблон блюда'!A432+1-1</f>
        <v>0</v>
      </c>
      <c r="C432" s="124">
        <f>'Шаблон блюда'!C432+1-1</f>
        <v>0</v>
      </c>
    </row>
    <row r="433" spans="2:3">
      <c r="B433" s="1">
        <f>'Шаблон блюда'!A433+1-1</f>
        <v>0</v>
      </c>
      <c r="C433" s="124">
        <f>'Шаблон блюда'!C433+1-1</f>
        <v>0</v>
      </c>
    </row>
    <row r="434" spans="2:3">
      <c r="B434" s="1">
        <f>'Шаблон блюда'!A434+1-1</f>
        <v>0</v>
      </c>
      <c r="C434" s="124">
        <f>'Шаблон блюда'!C434+1-1</f>
        <v>0</v>
      </c>
    </row>
    <row r="435" spans="2:3">
      <c r="B435" s="1">
        <f>'Шаблон блюда'!A435+1-1</f>
        <v>0</v>
      </c>
      <c r="C435" s="124">
        <f>'Шаблон блюда'!C435+1-1</f>
        <v>0</v>
      </c>
    </row>
    <row r="436" spans="2:3">
      <c r="B436" s="1">
        <f>'Шаблон блюда'!A436+1-1</f>
        <v>0</v>
      </c>
      <c r="C436" s="124">
        <f>'Шаблон блюда'!C436+1-1</f>
        <v>0</v>
      </c>
    </row>
    <row r="437" spans="2:3">
      <c r="B437" s="1">
        <f>'Шаблон блюда'!A437+1-1</f>
        <v>0</v>
      </c>
      <c r="C437" s="124">
        <f>'Шаблон блюда'!C437+1-1</f>
        <v>0</v>
      </c>
    </row>
    <row r="438" spans="2:3">
      <c r="B438" s="1">
        <f>'Шаблон блюда'!A438+1-1</f>
        <v>0</v>
      </c>
      <c r="C438" s="124">
        <f>'Шаблон блюда'!C438+1-1</f>
        <v>0</v>
      </c>
    </row>
    <row r="439" spans="2:3">
      <c r="B439" s="1">
        <f>'Шаблон блюда'!A439+1-1</f>
        <v>0</v>
      </c>
      <c r="C439" s="124">
        <f>'Шаблон блюда'!C439+1-1</f>
        <v>0</v>
      </c>
    </row>
    <row r="440" spans="2:3">
      <c r="B440" s="1">
        <f>'Шаблон блюда'!A440+1-1</f>
        <v>0</v>
      </c>
      <c r="C440" s="124">
        <f>'Шаблон блюда'!C440+1-1</f>
        <v>0</v>
      </c>
    </row>
    <row r="441" spans="2:3">
      <c r="B441" s="1">
        <f>'Шаблон блюда'!A441+1-1</f>
        <v>0</v>
      </c>
      <c r="C441" s="124">
        <f>'Шаблон блюда'!C441+1-1</f>
        <v>0</v>
      </c>
    </row>
    <row r="442" spans="2:3">
      <c r="B442" s="1">
        <f>'Шаблон блюда'!A442+1-1</f>
        <v>0</v>
      </c>
      <c r="C442" s="124">
        <f>'Шаблон блюда'!C442+1-1</f>
        <v>0</v>
      </c>
    </row>
    <row r="443" spans="2:3">
      <c r="B443" s="1">
        <f>'Шаблон блюда'!A443+1-1</f>
        <v>0</v>
      </c>
      <c r="C443" s="124">
        <f>'Шаблон блюда'!C443+1-1</f>
        <v>0</v>
      </c>
    </row>
    <row r="444" spans="2:3">
      <c r="B444" s="1">
        <f>'Шаблон блюда'!A444+1-1</f>
        <v>0</v>
      </c>
      <c r="C444" s="124">
        <f>'Шаблон блюда'!C444+1-1</f>
        <v>0</v>
      </c>
    </row>
    <row r="445" spans="2:3">
      <c r="B445" s="1">
        <f>'Шаблон блюда'!A445+1-1</f>
        <v>0</v>
      </c>
      <c r="C445" s="124">
        <f>'Шаблон блюда'!C445+1-1</f>
        <v>0</v>
      </c>
    </row>
    <row r="446" spans="2:3">
      <c r="B446" s="1">
        <f>'Шаблон блюда'!A446+1-1</f>
        <v>0</v>
      </c>
      <c r="C446" s="124">
        <f>'Шаблон блюда'!C446+1-1</f>
        <v>0</v>
      </c>
    </row>
    <row r="447" spans="2:3">
      <c r="B447" s="1">
        <f>'Шаблон блюда'!A447+1-1</f>
        <v>0</v>
      </c>
      <c r="C447" s="124">
        <f>'Шаблон блюда'!C447+1-1</f>
        <v>0</v>
      </c>
    </row>
    <row r="448" spans="2:3">
      <c r="B448" s="1">
        <f>'Шаблон блюда'!A448+1-1</f>
        <v>0</v>
      </c>
      <c r="C448" s="124">
        <f>'Шаблон блюда'!C448+1-1</f>
        <v>0</v>
      </c>
    </row>
    <row r="449" spans="2:3">
      <c r="B449" s="1">
        <f>'Шаблон блюда'!A449+1-1</f>
        <v>0</v>
      </c>
      <c r="C449" s="124">
        <f>'Шаблон блюда'!C449+1-1</f>
        <v>0</v>
      </c>
    </row>
    <row r="450" spans="2:3">
      <c r="B450" s="1">
        <f>'Шаблон блюда'!A450+1-1</f>
        <v>0</v>
      </c>
      <c r="C450" s="124">
        <f>'Шаблон блюда'!C450+1-1</f>
        <v>0</v>
      </c>
    </row>
    <row r="451" spans="2:3">
      <c r="B451" s="1">
        <f>'Шаблон блюда'!A451+1-1</f>
        <v>0</v>
      </c>
      <c r="C451" s="124">
        <f>'Шаблон блюда'!C451+1-1</f>
        <v>0</v>
      </c>
    </row>
    <row r="452" spans="2:3">
      <c r="B452" s="1">
        <f>'Шаблон блюда'!A452+1-1</f>
        <v>0</v>
      </c>
      <c r="C452" s="124">
        <f>'Шаблон блюда'!C452+1-1</f>
        <v>0</v>
      </c>
    </row>
    <row r="453" spans="2:3">
      <c r="B453" s="1">
        <f>'Шаблон блюда'!A453+1-1</f>
        <v>0</v>
      </c>
      <c r="C453" s="124">
        <f>'Шаблон блюда'!C453+1-1</f>
        <v>0</v>
      </c>
    </row>
    <row r="454" spans="2:3">
      <c r="B454" s="1">
        <f>'Шаблон блюда'!A454+1-1</f>
        <v>0</v>
      </c>
      <c r="C454" s="124">
        <f>'Шаблон блюда'!C454+1-1</f>
        <v>0</v>
      </c>
    </row>
    <row r="455" spans="2:3">
      <c r="B455" s="1">
        <f>'Шаблон блюда'!A455+1-1</f>
        <v>0</v>
      </c>
      <c r="C455" s="124">
        <f>'Шаблон блюда'!C455+1-1</f>
        <v>0</v>
      </c>
    </row>
    <row r="456" spans="2:3">
      <c r="B456" s="1">
        <f>'Шаблон блюда'!A456+1-1</f>
        <v>0</v>
      </c>
      <c r="C456" s="124">
        <f>'Шаблон блюда'!C456+1-1</f>
        <v>0</v>
      </c>
    </row>
    <row r="457" spans="2:3">
      <c r="B457" s="1">
        <f>'Шаблон блюда'!A457+1-1</f>
        <v>0</v>
      </c>
      <c r="C457" s="124">
        <f>'Шаблон блюда'!C457+1-1</f>
        <v>0</v>
      </c>
    </row>
    <row r="458" spans="2:3">
      <c r="B458" s="1">
        <f>'Шаблон блюда'!A458+1-1</f>
        <v>0</v>
      </c>
      <c r="C458" s="124">
        <f>'Шаблон блюда'!C458+1-1</f>
        <v>0</v>
      </c>
    </row>
    <row r="459" spans="2:3">
      <c r="B459" s="1">
        <f>'Шаблон блюда'!A459+1-1</f>
        <v>0</v>
      </c>
      <c r="C459" s="124">
        <f>'Шаблон блюда'!C459+1-1</f>
        <v>0</v>
      </c>
    </row>
    <row r="460" spans="2:3">
      <c r="B460" s="1">
        <f>'Шаблон блюда'!A460+1-1</f>
        <v>0</v>
      </c>
      <c r="C460" s="124">
        <f>'Шаблон блюда'!C460+1-1</f>
        <v>0</v>
      </c>
    </row>
    <row r="461" spans="2:3">
      <c r="B461" s="1">
        <f>'Шаблон блюда'!A461+1-1</f>
        <v>0</v>
      </c>
      <c r="C461" s="124">
        <f>'Шаблон блюда'!C461+1-1</f>
        <v>0</v>
      </c>
    </row>
    <row r="462" spans="2:3">
      <c r="B462" s="1">
        <f>'Шаблон блюда'!A462+1-1</f>
        <v>0</v>
      </c>
      <c r="C462" s="124">
        <f>'Шаблон блюда'!C462+1-1</f>
        <v>0</v>
      </c>
    </row>
    <row r="463" spans="2:3">
      <c r="B463" s="1">
        <f>'Шаблон блюда'!A463+1-1</f>
        <v>0</v>
      </c>
      <c r="C463" s="124">
        <f>'Шаблон блюда'!C463+1-1</f>
        <v>0</v>
      </c>
    </row>
    <row r="464" spans="2:3">
      <c r="B464" s="1">
        <f>'Шаблон блюда'!A464+1-1</f>
        <v>0</v>
      </c>
      <c r="C464" s="124">
        <f>'Шаблон блюда'!C464+1-1</f>
        <v>0</v>
      </c>
    </row>
    <row r="465" spans="2:3">
      <c r="B465" s="1">
        <f>'Шаблон блюда'!A465+1-1</f>
        <v>0</v>
      </c>
      <c r="C465" s="124">
        <f>'Шаблон блюда'!C465+1-1</f>
        <v>0</v>
      </c>
    </row>
    <row r="466" spans="2:3">
      <c r="B466" s="1">
        <f>'Шаблон блюда'!A466+1-1</f>
        <v>0</v>
      </c>
      <c r="C466" s="124">
        <f>'Шаблон блюда'!C466+1-1</f>
        <v>0</v>
      </c>
    </row>
    <row r="467" spans="2:3">
      <c r="B467" s="1">
        <f>'Шаблон блюда'!A467+1-1</f>
        <v>0</v>
      </c>
      <c r="C467" s="124">
        <f>'Шаблон блюда'!C467+1-1</f>
        <v>0</v>
      </c>
    </row>
    <row r="468" spans="2:3">
      <c r="B468" s="1">
        <f>'Шаблон блюда'!A468+1-1</f>
        <v>0</v>
      </c>
      <c r="C468" s="124">
        <f>'Шаблон блюда'!C468+1-1</f>
        <v>0</v>
      </c>
    </row>
    <row r="469" spans="2:3">
      <c r="B469" s="1">
        <f>'Шаблон блюда'!A469+1-1</f>
        <v>0</v>
      </c>
      <c r="C469" s="124">
        <f>'Шаблон блюда'!C469+1-1</f>
        <v>0</v>
      </c>
    </row>
    <row r="470" spans="2:3">
      <c r="B470" s="1">
        <f>'Шаблон блюда'!A470+1-1</f>
        <v>0</v>
      </c>
      <c r="C470" s="124">
        <f>'Шаблон блюда'!C470+1-1</f>
        <v>0</v>
      </c>
    </row>
    <row r="471" spans="2:3">
      <c r="B471" s="1">
        <f>'Шаблон блюда'!A471+1-1</f>
        <v>0</v>
      </c>
      <c r="C471" s="124">
        <f>'Шаблон блюда'!C471+1-1</f>
        <v>0</v>
      </c>
    </row>
    <row r="472" spans="2:3">
      <c r="B472" s="1">
        <f>'Шаблон блюда'!A472+1-1</f>
        <v>0</v>
      </c>
      <c r="C472" s="124">
        <f>'Шаблон блюда'!C472+1-1</f>
        <v>0</v>
      </c>
    </row>
    <row r="473" spans="2:3">
      <c r="B473" s="1">
        <f>'Шаблон блюда'!A473+1-1</f>
        <v>0</v>
      </c>
      <c r="C473" s="124">
        <f>'Шаблон блюда'!C473+1-1</f>
        <v>0</v>
      </c>
    </row>
    <row r="474" spans="2:3">
      <c r="B474" s="1">
        <f>'Шаблон блюда'!A474+1-1</f>
        <v>0</v>
      </c>
      <c r="C474" s="124">
        <f>'Шаблон блюда'!C474+1-1</f>
        <v>0</v>
      </c>
    </row>
    <row r="475" spans="2:3">
      <c r="B475" s="1">
        <f>'Шаблон блюда'!A475+1-1</f>
        <v>0</v>
      </c>
      <c r="C475" s="124">
        <f>'Шаблон блюда'!C475+1-1</f>
        <v>0</v>
      </c>
    </row>
    <row r="476" spans="2:3">
      <c r="B476" s="1">
        <f>'Шаблон блюда'!A476+1-1</f>
        <v>0</v>
      </c>
      <c r="C476" s="124">
        <f>'Шаблон блюда'!C476+1-1</f>
        <v>0</v>
      </c>
    </row>
    <row r="477" spans="2:3">
      <c r="B477" s="1">
        <f>'Шаблон блюда'!A477+1-1</f>
        <v>0</v>
      </c>
      <c r="C477" s="124">
        <f>'Шаблон блюда'!C477+1-1</f>
        <v>0</v>
      </c>
    </row>
    <row r="478" spans="2:3">
      <c r="B478" s="1">
        <f>'Шаблон блюда'!A478+1-1</f>
        <v>0</v>
      </c>
      <c r="C478" s="124">
        <f>'Шаблон блюда'!C478+1-1</f>
        <v>0</v>
      </c>
    </row>
    <row r="479" spans="2:3">
      <c r="B479" s="1">
        <f>'Шаблон блюда'!A479+1-1</f>
        <v>0</v>
      </c>
      <c r="C479" s="124">
        <f>'Шаблон блюда'!C479+1-1</f>
        <v>0</v>
      </c>
    </row>
    <row r="480" spans="2:3">
      <c r="B480" s="1">
        <f>'Шаблон блюда'!A480+1-1</f>
        <v>0</v>
      </c>
      <c r="C480" s="124">
        <f>'Шаблон блюда'!C480+1-1</f>
        <v>0</v>
      </c>
    </row>
    <row r="481" spans="2:3">
      <c r="B481" s="1">
        <f>'Шаблон блюда'!A481+1-1</f>
        <v>0</v>
      </c>
      <c r="C481" s="124">
        <f>'Шаблон блюда'!C481+1-1</f>
        <v>0</v>
      </c>
    </row>
    <row r="482" spans="2:3">
      <c r="B482" s="1">
        <f>'Шаблон блюда'!A482+1-1</f>
        <v>0</v>
      </c>
      <c r="C482" s="124">
        <f>'Шаблон блюда'!C482+1-1</f>
        <v>0</v>
      </c>
    </row>
    <row r="483" spans="2:3">
      <c r="B483" s="1">
        <f>'Шаблон блюда'!A483+1-1</f>
        <v>0</v>
      </c>
      <c r="C483" s="124">
        <f>'Шаблон блюда'!C483+1-1</f>
        <v>0</v>
      </c>
    </row>
    <row r="484" spans="2:3">
      <c r="B484" s="1">
        <f>'Шаблон блюда'!A484+1-1</f>
        <v>0</v>
      </c>
      <c r="C484" s="124">
        <f>'Шаблон блюда'!C484+1-1</f>
        <v>0</v>
      </c>
    </row>
    <row r="485" spans="2:3">
      <c r="B485" s="1">
        <f>'Шаблон блюда'!A485+1-1</f>
        <v>0</v>
      </c>
      <c r="C485" s="124">
        <f>'Шаблон блюда'!C485+1-1</f>
        <v>0</v>
      </c>
    </row>
    <row r="486" spans="2:3">
      <c r="B486" s="1">
        <f>'Шаблон блюда'!A486+1-1</f>
        <v>0</v>
      </c>
      <c r="C486" s="124">
        <f>'Шаблон блюда'!C486+1-1</f>
        <v>0</v>
      </c>
    </row>
    <row r="487" spans="2:3">
      <c r="B487" s="1">
        <f>'Шаблон блюда'!A487+1-1</f>
        <v>0</v>
      </c>
      <c r="C487" s="124">
        <f>'Шаблон блюда'!C487+1-1</f>
        <v>0</v>
      </c>
    </row>
    <row r="488" spans="2:3">
      <c r="B488" s="1">
        <f>'Шаблон блюда'!A488+1-1</f>
        <v>0</v>
      </c>
      <c r="C488" s="124">
        <f>'Шаблон блюда'!C488+1-1</f>
        <v>0</v>
      </c>
    </row>
    <row r="489" spans="2:3">
      <c r="B489" s="1">
        <f>'Шаблон блюда'!A489+1-1</f>
        <v>0</v>
      </c>
      <c r="C489" s="124">
        <f>'Шаблон блюда'!C489+1-1</f>
        <v>0</v>
      </c>
    </row>
    <row r="490" spans="2:3">
      <c r="B490" s="1">
        <f>'Шаблон блюда'!A490+1-1</f>
        <v>0</v>
      </c>
      <c r="C490" s="124">
        <f>'Шаблон блюда'!C490+1-1</f>
        <v>0</v>
      </c>
    </row>
    <row r="491" spans="2:3">
      <c r="B491" s="1">
        <f>'Шаблон блюда'!A491+1-1</f>
        <v>0</v>
      </c>
      <c r="C491" s="124">
        <f>'Шаблон блюда'!C491+1-1</f>
        <v>0</v>
      </c>
    </row>
    <row r="492" spans="2:3">
      <c r="B492" s="1">
        <f>'Шаблон блюда'!A492+1-1</f>
        <v>0</v>
      </c>
      <c r="C492" s="124">
        <f>'Шаблон блюда'!C492+1-1</f>
        <v>0</v>
      </c>
    </row>
    <row r="493" spans="2:3">
      <c r="B493" s="1">
        <f>'Шаблон блюда'!A493+1-1</f>
        <v>0</v>
      </c>
      <c r="C493" s="124">
        <f>'Шаблон блюда'!C493+1-1</f>
        <v>0</v>
      </c>
    </row>
    <row r="494" spans="2:3">
      <c r="B494" s="1">
        <f>'Шаблон блюда'!A494+1-1</f>
        <v>0</v>
      </c>
      <c r="C494" s="124">
        <f>'Шаблон блюда'!C494+1-1</f>
        <v>0</v>
      </c>
    </row>
    <row r="495" spans="2:3">
      <c r="B495" s="1">
        <f>'Шаблон блюда'!A495+1-1</f>
        <v>0</v>
      </c>
      <c r="C495" s="124">
        <f>'Шаблон блюда'!C495+1-1</f>
        <v>0</v>
      </c>
    </row>
    <row r="496" spans="2:3">
      <c r="B496" s="1">
        <f>'Шаблон блюда'!A496+1-1</f>
        <v>0</v>
      </c>
      <c r="C496" s="124">
        <f>'Шаблон блюда'!C496+1-1</f>
        <v>0</v>
      </c>
    </row>
    <row r="497" spans="2:3">
      <c r="B497" s="1">
        <f>'Шаблон блюда'!A497+1-1</f>
        <v>0</v>
      </c>
      <c r="C497" s="124">
        <f>'Шаблон блюда'!C497+1-1</f>
        <v>0</v>
      </c>
    </row>
    <row r="498" spans="2:3">
      <c r="B498" s="1">
        <f>'Шаблон блюда'!A498+1-1</f>
        <v>0</v>
      </c>
      <c r="C498" s="124">
        <f>'Шаблон блюда'!C498+1-1</f>
        <v>0</v>
      </c>
    </row>
    <row r="499" spans="2:3">
      <c r="B499" s="1">
        <f>'Шаблон блюда'!A499+1-1</f>
        <v>0</v>
      </c>
      <c r="C499" s="124">
        <f>'Шаблон блюда'!C499+1-1</f>
        <v>0</v>
      </c>
    </row>
    <row r="500" spans="2:3">
      <c r="B500" s="1">
        <f>'Шаблон блюда'!A500+1-1</f>
        <v>0</v>
      </c>
      <c r="C500" s="124">
        <f>'Шаблон блюда'!C500+1-1</f>
        <v>0</v>
      </c>
    </row>
    <row r="501" spans="2:3">
      <c r="B501" s="1">
        <f>'Шаблон блюда'!A501+1-1</f>
        <v>0</v>
      </c>
      <c r="C501" s="124">
        <f>'Шаблон блюда'!C501+1-1</f>
        <v>0</v>
      </c>
    </row>
    <row r="502" spans="2:3">
      <c r="B502" s="1">
        <f>'Шаблон блюда'!A502+1-1</f>
        <v>0</v>
      </c>
      <c r="C502" s="124">
        <f>'Шаблон блюда'!C502+1-1</f>
        <v>0</v>
      </c>
    </row>
    <row r="503" spans="2:3">
      <c r="B503" s="1">
        <f>'Шаблон блюда'!A503+1-1</f>
        <v>0</v>
      </c>
      <c r="C503" s="124">
        <f>'Шаблон блюда'!C503+1-1</f>
        <v>0</v>
      </c>
    </row>
    <row r="504" spans="2:3">
      <c r="B504" s="1">
        <f>'Шаблон блюда'!A504+1-1</f>
        <v>0</v>
      </c>
      <c r="C504" s="124">
        <f>'Шаблон блюда'!C504+1-1</f>
        <v>0</v>
      </c>
    </row>
    <row r="505" spans="2:3">
      <c r="B505" s="1">
        <f>'Шаблон блюда'!A505+1-1</f>
        <v>0</v>
      </c>
      <c r="C505" s="124">
        <f>'Шаблон блюда'!C505+1-1</f>
        <v>0</v>
      </c>
    </row>
    <row r="506" spans="2:3">
      <c r="B506" s="1">
        <f>'Шаблон блюда'!A506+1-1</f>
        <v>0</v>
      </c>
      <c r="C506" s="124">
        <f>'Шаблон блюда'!C506+1-1</f>
        <v>0</v>
      </c>
    </row>
    <row r="507" spans="2:3">
      <c r="B507" s="1">
        <f>'Шаблон блюда'!A507+1-1</f>
        <v>0</v>
      </c>
      <c r="C507" s="124">
        <f>'Шаблон блюда'!C507+1-1</f>
        <v>0</v>
      </c>
    </row>
    <row r="508" spans="2:3">
      <c r="B508" s="1">
        <f>'Шаблон блюда'!A508+1-1</f>
        <v>0</v>
      </c>
      <c r="C508" s="124">
        <f>'Шаблон блюда'!C508+1-1</f>
        <v>0</v>
      </c>
    </row>
    <row r="509" spans="2:3">
      <c r="B509" s="1">
        <f>'Шаблон блюда'!A509+1-1</f>
        <v>0</v>
      </c>
      <c r="C509" s="124">
        <f>'Шаблон блюда'!C509+1-1</f>
        <v>0</v>
      </c>
    </row>
    <row r="510" spans="2:3">
      <c r="B510" s="1">
        <f>'Шаблон блюда'!A510+1-1</f>
        <v>0</v>
      </c>
      <c r="C510" s="124">
        <f>'Шаблон блюда'!C510+1-1</f>
        <v>0</v>
      </c>
    </row>
    <row r="511" spans="2:3">
      <c r="B511" s="1">
        <f>'Шаблон блюда'!A511+1-1</f>
        <v>0</v>
      </c>
      <c r="C511" s="124">
        <f>'Шаблон блюда'!C511+1-1</f>
        <v>0</v>
      </c>
    </row>
    <row r="512" spans="2:3">
      <c r="B512" s="1">
        <f>'Шаблон блюда'!A512+1-1</f>
        <v>0</v>
      </c>
      <c r="C512" s="124">
        <f>'Шаблон блюда'!C512+1-1</f>
        <v>0</v>
      </c>
    </row>
    <row r="513" spans="2:3">
      <c r="B513" s="1">
        <f>'Шаблон блюда'!A513+1-1</f>
        <v>0</v>
      </c>
      <c r="C513" s="124">
        <f>'Шаблон блюда'!C513+1-1</f>
        <v>0</v>
      </c>
    </row>
    <row r="514" spans="2:3">
      <c r="B514" s="1">
        <f>'Шаблон блюда'!A514+1-1</f>
        <v>0</v>
      </c>
      <c r="C514" s="124">
        <f>'Шаблон блюда'!C514+1-1</f>
        <v>0</v>
      </c>
    </row>
    <row r="515" spans="2:3">
      <c r="B515" s="1">
        <f>'Шаблон блюда'!A515+1-1</f>
        <v>0</v>
      </c>
      <c r="C515" s="124">
        <f>'Шаблон блюда'!C515+1-1</f>
        <v>0</v>
      </c>
    </row>
    <row r="516" spans="2:3">
      <c r="B516" s="1">
        <f>'Шаблон блюда'!A516+1-1</f>
        <v>0</v>
      </c>
      <c r="C516" s="124">
        <f>'Шаблон блюда'!C516+1-1</f>
        <v>0</v>
      </c>
    </row>
    <row r="517" spans="2:3">
      <c r="B517" s="1">
        <f>'Шаблон блюда'!A517+1-1</f>
        <v>0</v>
      </c>
      <c r="C517" s="124">
        <f>'Шаблон блюда'!C517+1-1</f>
        <v>0</v>
      </c>
    </row>
    <row r="518" spans="2:3">
      <c r="B518" s="1">
        <f>'Шаблон блюда'!A518+1-1</f>
        <v>0</v>
      </c>
      <c r="C518" s="124">
        <f>'Шаблон блюда'!C518+1-1</f>
        <v>0</v>
      </c>
    </row>
    <row r="519" spans="2:3">
      <c r="B519" s="1">
        <f>'Шаблон блюда'!A519+1-1</f>
        <v>0</v>
      </c>
      <c r="C519" s="124">
        <f>'Шаблон блюда'!C519+1-1</f>
        <v>0</v>
      </c>
    </row>
    <row r="520" spans="2:3">
      <c r="B520" s="1">
        <f>'Шаблон блюда'!A520+1-1</f>
        <v>0</v>
      </c>
      <c r="C520" s="124">
        <f>'Шаблон блюда'!C520+1-1</f>
        <v>0</v>
      </c>
    </row>
    <row r="521" spans="2:3">
      <c r="B521" s="1">
        <f>'Шаблон блюда'!A521+1-1</f>
        <v>0</v>
      </c>
      <c r="C521" s="124">
        <f>'Шаблон блюда'!C521+1-1</f>
        <v>0</v>
      </c>
    </row>
    <row r="522" spans="2:3">
      <c r="B522" s="1">
        <f>'Шаблон блюда'!A522+1-1</f>
        <v>0</v>
      </c>
      <c r="C522" s="124">
        <f>'Шаблон блюда'!C522+1-1</f>
        <v>0</v>
      </c>
    </row>
    <row r="523" spans="2:3">
      <c r="B523" s="1">
        <f>'Шаблон блюда'!A523+1-1</f>
        <v>0</v>
      </c>
      <c r="C523" s="124">
        <f>'Шаблон блюда'!C523+1-1</f>
        <v>0</v>
      </c>
    </row>
    <row r="524" spans="2:3">
      <c r="B524" s="1">
        <f>'Шаблон блюда'!A524+1-1</f>
        <v>0</v>
      </c>
      <c r="C524" s="124">
        <f>'Шаблон блюда'!C524+1-1</f>
        <v>0</v>
      </c>
    </row>
    <row r="525" spans="2:3">
      <c r="B525" s="1">
        <f>'Шаблон блюда'!A525+1-1</f>
        <v>0</v>
      </c>
      <c r="C525" s="124">
        <f>'Шаблон блюда'!C525+1-1</f>
        <v>0</v>
      </c>
    </row>
    <row r="526" spans="2:3">
      <c r="B526" s="1">
        <f>'Шаблон блюда'!A526+1-1</f>
        <v>0</v>
      </c>
      <c r="C526" s="124">
        <f>'Шаблон блюда'!C526+1-1</f>
        <v>0</v>
      </c>
    </row>
    <row r="527" spans="2:3">
      <c r="B527" s="1">
        <f>'Шаблон блюда'!A527+1-1</f>
        <v>0</v>
      </c>
      <c r="C527" s="124">
        <f>'Шаблон блюда'!C527+1-1</f>
        <v>0</v>
      </c>
    </row>
    <row r="528" spans="2:3">
      <c r="B528" s="1">
        <f>'Шаблон блюда'!A528+1-1</f>
        <v>0</v>
      </c>
      <c r="C528" s="124">
        <f>'Шаблон блюда'!C528+1-1</f>
        <v>0</v>
      </c>
    </row>
    <row r="529" spans="2:3">
      <c r="B529" s="1">
        <f>'Шаблон блюда'!A529+1-1</f>
        <v>0</v>
      </c>
      <c r="C529" s="124">
        <f>'Шаблон блюда'!C529+1-1</f>
        <v>0</v>
      </c>
    </row>
    <row r="530" spans="2:3">
      <c r="B530" s="1">
        <f>'Шаблон блюда'!A530+1-1</f>
        <v>0</v>
      </c>
      <c r="C530" s="124">
        <f>'Шаблон блюда'!C530+1-1</f>
        <v>0</v>
      </c>
    </row>
    <row r="531" spans="2:3">
      <c r="B531" s="1">
        <f>'Шаблон блюда'!A531+1-1</f>
        <v>0</v>
      </c>
      <c r="C531" s="124">
        <f>'Шаблон блюда'!C531+1-1</f>
        <v>0</v>
      </c>
    </row>
    <row r="532" spans="2:3">
      <c r="B532" s="1">
        <f>'Шаблон блюда'!A532+1-1</f>
        <v>0</v>
      </c>
      <c r="C532" s="124">
        <f>'Шаблон блюда'!C532+1-1</f>
        <v>0</v>
      </c>
    </row>
    <row r="533" spans="2:3">
      <c r="B533" s="1">
        <f>'Шаблон блюда'!A533+1-1</f>
        <v>0</v>
      </c>
      <c r="C533" s="124">
        <f>'Шаблон блюда'!C533+1-1</f>
        <v>0</v>
      </c>
    </row>
    <row r="534" spans="2:3">
      <c r="B534" s="1">
        <f>'Шаблон блюда'!A534+1-1</f>
        <v>0</v>
      </c>
      <c r="C534" s="124">
        <f>'Шаблон блюда'!C534+1-1</f>
        <v>0</v>
      </c>
    </row>
    <row r="535" spans="2:3">
      <c r="B535" s="1">
        <f>'Шаблон блюда'!A535+1-1</f>
        <v>0</v>
      </c>
      <c r="C535" s="124">
        <f>'Шаблон блюда'!C535+1-1</f>
        <v>0</v>
      </c>
    </row>
    <row r="536" spans="2:3">
      <c r="B536" s="1">
        <f>'Шаблон блюда'!A536+1-1</f>
        <v>0</v>
      </c>
      <c r="C536" s="124">
        <f>'Шаблон блюда'!C536+1-1</f>
        <v>0</v>
      </c>
    </row>
    <row r="537" spans="2:3">
      <c r="B537" s="1">
        <f>'Шаблон блюда'!A537+1-1</f>
        <v>0</v>
      </c>
      <c r="C537" s="124">
        <f>'Шаблон блюда'!C537+1-1</f>
        <v>0</v>
      </c>
    </row>
    <row r="538" spans="2:3">
      <c r="B538" s="1">
        <f>'Шаблон блюда'!A538+1-1</f>
        <v>0</v>
      </c>
      <c r="C538" s="124">
        <f>'Шаблон блюда'!C538+1-1</f>
        <v>0</v>
      </c>
    </row>
    <row r="539" spans="2:3">
      <c r="B539" s="1">
        <f>'Шаблон блюда'!A539+1-1</f>
        <v>0</v>
      </c>
      <c r="C539" s="124">
        <f>'Шаблон блюда'!C539+1-1</f>
        <v>0</v>
      </c>
    </row>
    <row r="540" spans="2:3">
      <c r="B540" s="1">
        <f>'Шаблон блюда'!A540+1-1</f>
        <v>0</v>
      </c>
      <c r="C540" s="124">
        <f>'Шаблон блюда'!C540+1-1</f>
        <v>0</v>
      </c>
    </row>
    <row r="541" spans="2:3">
      <c r="B541" s="1">
        <f>'Шаблон блюда'!A541+1-1</f>
        <v>0</v>
      </c>
      <c r="C541" s="124">
        <f>'Шаблон блюда'!C541+1-1</f>
        <v>0</v>
      </c>
    </row>
    <row r="542" spans="2:3">
      <c r="B542" s="1">
        <f>'Шаблон блюда'!A542+1-1</f>
        <v>0</v>
      </c>
      <c r="C542" s="124">
        <f>'Шаблон блюда'!C542+1-1</f>
        <v>0</v>
      </c>
    </row>
    <row r="543" spans="2:3">
      <c r="B543" s="1">
        <f>'Шаблон блюда'!A543+1-1</f>
        <v>0</v>
      </c>
      <c r="C543" s="124">
        <f>'Шаблон блюда'!C543+1-1</f>
        <v>0</v>
      </c>
    </row>
    <row r="544" spans="2:3">
      <c r="B544" s="1">
        <f>'Шаблон блюда'!A544+1-1</f>
        <v>0</v>
      </c>
      <c r="C544" s="124">
        <f>'Шаблон блюда'!C544+1-1</f>
        <v>0</v>
      </c>
    </row>
    <row r="545" spans="2:3">
      <c r="B545" s="1">
        <f>'Шаблон блюда'!A545+1-1</f>
        <v>0</v>
      </c>
      <c r="C545" s="124">
        <f>'Шаблон блюда'!C545+1-1</f>
        <v>0</v>
      </c>
    </row>
    <row r="546" spans="2:3">
      <c r="B546" s="1">
        <f>'Шаблон блюда'!A546+1-1</f>
        <v>0</v>
      </c>
      <c r="C546" s="124">
        <f>'Шаблон блюда'!C546+1-1</f>
        <v>0</v>
      </c>
    </row>
    <row r="547" spans="2:3">
      <c r="B547" s="1">
        <f>'Шаблон блюда'!A547+1-1</f>
        <v>0</v>
      </c>
      <c r="C547" s="124">
        <f>'Шаблон блюда'!C547+1-1</f>
        <v>0</v>
      </c>
    </row>
    <row r="548" spans="2:3">
      <c r="B548" s="1">
        <f>'Шаблон блюда'!A548+1-1</f>
        <v>0</v>
      </c>
      <c r="C548" s="124">
        <f>'Шаблон блюда'!C548+1-1</f>
        <v>0</v>
      </c>
    </row>
    <row r="549" spans="2:3">
      <c r="B549" s="1">
        <f>'Шаблон блюда'!A549+1-1</f>
        <v>0</v>
      </c>
      <c r="C549" s="124">
        <f>'Шаблон блюда'!C549+1-1</f>
        <v>0</v>
      </c>
    </row>
    <row r="550" spans="2:3">
      <c r="B550" s="1">
        <f>'Шаблон блюда'!A550+1-1</f>
        <v>0</v>
      </c>
      <c r="C550" s="124">
        <f>'Шаблон блюда'!C550+1-1</f>
        <v>0</v>
      </c>
    </row>
    <row r="551" spans="2:3">
      <c r="B551" s="1">
        <f>'Шаблон блюда'!A551+1-1</f>
        <v>0</v>
      </c>
      <c r="C551" s="124">
        <f>'Шаблон блюда'!C551+1-1</f>
        <v>0</v>
      </c>
    </row>
    <row r="552" spans="2:3">
      <c r="B552" s="1">
        <f>'Шаблон блюда'!A552+1-1</f>
        <v>0</v>
      </c>
      <c r="C552" s="124">
        <f>'Шаблон блюда'!C552+1-1</f>
        <v>0</v>
      </c>
    </row>
    <row r="553" spans="2:3">
      <c r="B553" s="1">
        <f>'Шаблон блюда'!A553+1-1</f>
        <v>0</v>
      </c>
      <c r="C553" s="124">
        <f>'Шаблон блюда'!C553+1-1</f>
        <v>0</v>
      </c>
    </row>
    <row r="554" spans="2:3">
      <c r="B554" s="1">
        <f>'Шаблон блюда'!A554+1-1</f>
        <v>0</v>
      </c>
      <c r="C554" s="124">
        <f>'Шаблон блюда'!C554+1-1</f>
        <v>0</v>
      </c>
    </row>
    <row r="555" spans="2:3">
      <c r="B555" s="1">
        <f>'Шаблон блюда'!A555+1-1</f>
        <v>0</v>
      </c>
      <c r="C555" s="124">
        <f>'Шаблон блюда'!C555+1-1</f>
        <v>0</v>
      </c>
    </row>
    <row r="556" spans="2:3">
      <c r="B556" s="1">
        <f>'Шаблон блюда'!A556+1-1</f>
        <v>0</v>
      </c>
      <c r="C556" s="124">
        <f>'Шаблон блюда'!C556+1-1</f>
        <v>0</v>
      </c>
    </row>
    <row r="557" spans="2:3">
      <c r="B557" s="1">
        <f>'Шаблон блюда'!A557+1-1</f>
        <v>0</v>
      </c>
      <c r="C557" s="124">
        <f>'Шаблон блюда'!C557+1-1</f>
        <v>0</v>
      </c>
    </row>
    <row r="558" spans="2:3">
      <c r="B558" s="1">
        <f>'Шаблон блюда'!A558+1-1</f>
        <v>0</v>
      </c>
      <c r="C558" s="124">
        <f>'Шаблон блюда'!C558+1-1</f>
        <v>0</v>
      </c>
    </row>
    <row r="559" spans="2:3">
      <c r="B559" s="1">
        <f>'Шаблон блюда'!A559+1-1</f>
        <v>0</v>
      </c>
      <c r="C559" s="124">
        <f>'Шаблон блюда'!C559+1-1</f>
        <v>0</v>
      </c>
    </row>
    <row r="560" spans="2:3">
      <c r="B560" s="1">
        <f>'Шаблон блюда'!A560+1-1</f>
        <v>0</v>
      </c>
      <c r="C560" s="124">
        <f>'Шаблон блюда'!C560+1-1</f>
        <v>0</v>
      </c>
    </row>
    <row r="561" spans="2:3">
      <c r="B561" s="1">
        <f>'Шаблон блюда'!A561+1-1</f>
        <v>0</v>
      </c>
      <c r="C561" s="124">
        <f>'Шаблон блюда'!C561+1-1</f>
        <v>0</v>
      </c>
    </row>
    <row r="562" spans="2:3">
      <c r="B562" s="1">
        <f>'Шаблон блюда'!A562+1-1</f>
        <v>0</v>
      </c>
      <c r="C562" s="124">
        <f>'Шаблон блюда'!C562+1-1</f>
        <v>0</v>
      </c>
    </row>
    <row r="563" spans="2:3">
      <c r="B563" s="1">
        <f>'Шаблон блюда'!A563+1-1</f>
        <v>0</v>
      </c>
      <c r="C563" s="124">
        <f>'Шаблон блюда'!C563+1-1</f>
        <v>0</v>
      </c>
    </row>
    <row r="564" spans="2:3">
      <c r="B564" s="1">
        <f>'Шаблон блюда'!A564+1-1</f>
        <v>0</v>
      </c>
      <c r="C564" s="124">
        <f>'Шаблон блюда'!C564+1-1</f>
        <v>0</v>
      </c>
    </row>
    <row r="565" spans="2:3">
      <c r="B565" s="1">
        <f>'Шаблон блюда'!A565+1-1</f>
        <v>0</v>
      </c>
      <c r="C565" s="124">
        <f>'Шаблон блюда'!C565+1-1</f>
        <v>0</v>
      </c>
    </row>
    <row r="566" spans="2:3">
      <c r="B566" s="1">
        <f>'Шаблон блюда'!A566+1-1</f>
        <v>0</v>
      </c>
      <c r="C566" s="124">
        <f>'Шаблон блюда'!C566+1-1</f>
        <v>0</v>
      </c>
    </row>
    <row r="567" spans="2:3">
      <c r="B567" s="1">
        <f>'Шаблон блюда'!A567+1-1</f>
        <v>0</v>
      </c>
      <c r="C567" s="124">
        <f>'Шаблон блюда'!C567+1-1</f>
        <v>0</v>
      </c>
    </row>
    <row r="568" spans="2:3">
      <c r="B568" s="1">
        <f>'Шаблон блюда'!A568+1-1</f>
        <v>0</v>
      </c>
      <c r="C568" s="124">
        <f>'Шаблон блюда'!C568+1-1</f>
        <v>0</v>
      </c>
    </row>
    <row r="569" spans="2:3">
      <c r="B569" s="1">
        <f>'Шаблон блюда'!A569+1-1</f>
        <v>0</v>
      </c>
      <c r="C569" s="124">
        <f>'Шаблон блюда'!C569+1-1</f>
        <v>0</v>
      </c>
    </row>
    <row r="570" spans="2:3">
      <c r="B570" s="1">
        <f>'Шаблон блюда'!A570+1-1</f>
        <v>0</v>
      </c>
      <c r="C570" s="124">
        <f>'Шаблон блюда'!C570+1-1</f>
        <v>0</v>
      </c>
    </row>
    <row r="571" spans="2:3">
      <c r="B571" s="1">
        <f>'Шаблон блюда'!A571+1-1</f>
        <v>0</v>
      </c>
      <c r="C571" s="124">
        <f>'Шаблон блюда'!C571+1-1</f>
        <v>0</v>
      </c>
    </row>
    <row r="572" spans="2:3">
      <c r="B572" s="1">
        <f>'Шаблон блюда'!A572+1-1</f>
        <v>0</v>
      </c>
      <c r="C572" s="124">
        <f>'Шаблон блюда'!C572+1-1</f>
        <v>0</v>
      </c>
    </row>
    <row r="573" spans="2:3">
      <c r="B573" s="1">
        <f>'Шаблон блюда'!A573+1-1</f>
        <v>0</v>
      </c>
      <c r="C573" s="124">
        <f>'Шаблон блюда'!C573+1-1</f>
        <v>0</v>
      </c>
    </row>
    <row r="574" spans="2:3">
      <c r="B574" s="1">
        <f>'Шаблон блюда'!A574+1-1</f>
        <v>0</v>
      </c>
      <c r="C574" s="124">
        <f>'Шаблон блюда'!C574+1-1</f>
        <v>0</v>
      </c>
    </row>
    <row r="575" spans="2:3">
      <c r="B575" s="1">
        <f>'Шаблон блюда'!A575+1-1</f>
        <v>0</v>
      </c>
      <c r="C575" s="124">
        <f>'Шаблон блюда'!C575+1-1</f>
        <v>0</v>
      </c>
    </row>
    <row r="576" spans="2:3">
      <c r="B576" s="1">
        <f>'Шаблон блюда'!A576+1-1</f>
        <v>0</v>
      </c>
      <c r="C576" s="124">
        <f>'Шаблон блюда'!C576+1-1</f>
        <v>0</v>
      </c>
    </row>
    <row r="577" spans="2:3">
      <c r="B577" s="1">
        <f>'Шаблон блюда'!A577+1-1</f>
        <v>0</v>
      </c>
      <c r="C577" s="124">
        <f>'Шаблон блюда'!C577+1-1</f>
        <v>0</v>
      </c>
    </row>
    <row r="578" spans="2:3">
      <c r="B578" s="1">
        <f>'Шаблон блюда'!A578+1-1</f>
        <v>0</v>
      </c>
      <c r="C578" s="124">
        <f>'Шаблон блюда'!C578+1-1</f>
        <v>0</v>
      </c>
    </row>
    <row r="579" spans="2:3">
      <c r="B579" s="1">
        <f>'Шаблон блюда'!A579+1-1</f>
        <v>0</v>
      </c>
      <c r="C579" s="124">
        <f>'Шаблон блюда'!C579+1-1</f>
        <v>0</v>
      </c>
    </row>
    <row r="580" spans="2:3">
      <c r="B580" s="1">
        <f>'Шаблон блюда'!A580+1-1</f>
        <v>0</v>
      </c>
      <c r="C580" s="124">
        <f>'Шаблон блюда'!C580+1-1</f>
        <v>0</v>
      </c>
    </row>
    <row r="581" spans="2:3">
      <c r="B581" s="1">
        <f>'Шаблон блюда'!A581+1-1</f>
        <v>0</v>
      </c>
      <c r="C581" s="124">
        <f>'Шаблон блюда'!C581+1-1</f>
        <v>0</v>
      </c>
    </row>
    <row r="582" spans="2:3">
      <c r="B582" s="1">
        <f>'Шаблон блюда'!A582+1-1</f>
        <v>0</v>
      </c>
      <c r="C582" s="124">
        <f>'Шаблон блюда'!C582+1-1</f>
        <v>0</v>
      </c>
    </row>
    <row r="583" spans="2:3">
      <c r="B583" s="1">
        <f>'Шаблон блюда'!A583+1-1</f>
        <v>0</v>
      </c>
      <c r="C583" s="124">
        <f>'Шаблон блюда'!C583+1-1</f>
        <v>0</v>
      </c>
    </row>
    <row r="584" spans="2:3">
      <c r="B584" s="1">
        <f>'Шаблон блюда'!A584+1-1</f>
        <v>0</v>
      </c>
      <c r="C584" s="124">
        <f>'Шаблон блюда'!C584+1-1</f>
        <v>0</v>
      </c>
    </row>
    <row r="585" spans="2:3">
      <c r="B585" s="1">
        <f>'Шаблон блюда'!A585+1-1</f>
        <v>0</v>
      </c>
      <c r="C585" s="124">
        <f>'Шаблон блюда'!C585+1-1</f>
        <v>0</v>
      </c>
    </row>
    <row r="586" spans="2:3">
      <c r="B586" s="1">
        <f>'Шаблон блюда'!A586+1-1</f>
        <v>0</v>
      </c>
      <c r="C586" s="124">
        <f>'Шаблон блюда'!C586+1-1</f>
        <v>0</v>
      </c>
    </row>
    <row r="587" spans="2:3">
      <c r="B587" s="1">
        <f>'Шаблон блюда'!A587+1-1</f>
        <v>0</v>
      </c>
      <c r="C587" s="124">
        <f>'Шаблон блюда'!C587+1-1</f>
        <v>0</v>
      </c>
    </row>
    <row r="588" spans="2:3">
      <c r="B588" s="1">
        <f>'Шаблон блюда'!A588+1-1</f>
        <v>0</v>
      </c>
      <c r="C588" s="124">
        <f>'Шаблон блюда'!C588+1-1</f>
        <v>0</v>
      </c>
    </row>
    <row r="589" spans="2:3">
      <c r="B589" s="1">
        <f>'Шаблон блюда'!A589+1-1</f>
        <v>0</v>
      </c>
      <c r="C589" s="124">
        <f>'Шаблон блюда'!C589+1-1</f>
        <v>0</v>
      </c>
    </row>
    <row r="590" spans="2:3">
      <c r="B590" s="1">
        <f>'Шаблон блюда'!A590+1-1</f>
        <v>0</v>
      </c>
      <c r="C590" s="124">
        <f>'Шаблон блюда'!C590+1-1</f>
        <v>0</v>
      </c>
    </row>
    <row r="591" spans="2:3">
      <c r="B591" s="1">
        <f>'Шаблон блюда'!A591+1-1</f>
        <v>0</v>
      </c>
      <c r="C591" s="124">
        <f>'Шаблон блюда'!C591+1-1</f>
        <v>0</v>
      </c>
    </row>
    <row r="592" spans="2:3">
      <c r="B592" s="1">
        <f>'Шаблон блюда'!A592+1-1</f>
        <v>0</v>
      </c>
      <c r="C592" s="124">
        <f>'Шаблон блюда'!C592+1-1</f>
        <v>0</v>
      </c>
    </row>
    <row r="593" spans="2:3">
      <c r="B593" s="1">
        <f>'Шаблон блюда'!A593+1-1</f>
        <v>0</v>
      </c>
      <c r="C593" s="124">
        <f>'Шаблон блюда'!C593+1-1</f>
        <v>0</v>
      </c>
    </row>
    <row r="594" spans="2:3">
      <c r="B594" s="1">
        <f>'Шаблон блюда'!A594+1-1</f>
        <v>0</v>
      </c>
      <c r="C594" s="124">
        <f>'Шаблон блюда'!C594+1-1</f>
        <v>0</v>
      </c>
    </row>
    <row r="595" spans="2:3">
      <c r="B595" s="1">
        <f>'Шаблон блюда'!A595+1-1</f>
        <v>0</v>
      </c>
      <c r="C595" s="124">
        <f>'Шаблон блюда'!C595+1-1</f>
        <v>0</v>
      </c>
    </row>
    <row r="596" spans="2:3">
      <c r="B596" s="1">
        <f>'Шаблон блюда'!A596+1-1</f>
        <v>0</v>
      </c>
      <c r="C596" s="124">
        <f>'Шаблон блюда'!C596+1-1</f>
        <v>0</v>
      </c>
    </row>
    <row r="597" spans="2:3">
      <c r="B597" s="1">
        <f>'Шаблон блюда'!A597+1-1</f>
        <v>0</v>
      </c>
      <c r="C597" s="124">
        <f>'Шаблон блюда'!C597+1-1</f>
        <v>0</v>
      </c>
    </row>
    <row r="598" spans="2:3">
      <c r="B598" s="1">
        <f>'Шаблон блюда'!A598+1-1</f>
        <v>0</v>
      </c>
      <c r="C598" s="124">
        <f>'Шаблон блюда'!C598+1-1</f>
        <v>0</v>
      </c>
    </row>
    <row r="599" spans="2:3">
      <c r="B599" s="1">
        <f>'Шаблон блюда'!A599+1-1</f>
        <v>0</v>
      </c>
      <c r="C599" s="124">
        <f>'Шаблон блюда'!C599+1-1</f>
        <v>0</v>
      </c>
    </row>
    <row r="600" spans="2:3">
      <c r="B600" s="1">
        <f>'Шаблон блюда'!A600+1-1</f>
        <v>0</v>
      </c>
      <c r="C600" s="124">
        <f>'Шаблон блюда'!C600+1-1</f>
        <v>0</v>
      </c>
    </row>
    <row r="601" spans="2:3">
      <c r="B601" s="1">
        <f>'Шаблон блюда'!A601+1-1</f>
        <v>0</v>
      </c>
      <c r="C601" s="124">
        <f>'Шаблон блюда'!C601+1-1</f>
        <v>0</v>
      </c>
    </row>
    <row r="602" spans="2:3">
      <c r="B602" s="1">
        <f>'Шаблон блюда'!A602+1-1</f>
        <v>0</v>
      </c>
      <c r="C602" s="124">
        <f>'Шаблон блюда'!C602+1-1</f>
        <v>0</v>
      </c>
    </row>
    <row r="603" spans="2:3">
      <c r="B603" s="1">
        <f>'Шаблон блюда'!A603+1-1</f>
        <v>0</v>
      </c>
      <c r="C603" s="124">
        <f>'Шаблон блюда'!C603+1-1</f>
        <v>0</v>
      </c>
    </row>
    <row r="604" spans="2:3">
      <c r="B604" s="1">
        <f>'Шаблон блюда'!A604+1-1</f>
        <v>0</v>
      </c>
      <c r="C604" s="124">
        <f>'Шаблон блюда'!C604+1-1</f>
        <v>0</v>
      </c>
    </row>
    <row r="605" spans="2:3">
      <c r="B605" s="1">
        <f>'Шаблон блюда'!A605+1-1</f>
        <v>0</v>
      </c>
      <c r="C605" s="124">
        <f>'Шаблон блюда'!C605+1-1</f>
        <v>0</v>
      </c>
    </row>
    <row r="606" spans="2:3">
      <c r="B606" s="1">
        <f>'Шаблон блюда'!A606+1-1</f>
        <v>0</v>
      </c>
      <c r="C606" s="124">
        <f>'Шаблон блюда'!C606+1-1</f>
        <v>0</v>
      </c>
    </row>
    <row r="607" spans="2:3">
      <c r="B607" s="1">
        <f>'Шаблон блюда'!A607+1-1</f>
        <v>0</v>
      </c>
      <c r="C607" s="124">
        <f>'Шаблон блюда'!C607+1-1</f>
        <v>0</v>
      </c>
    </row>
    <row r="608" spans="2:3">
      <c r="B608" s="1">
        <f>'Шаблон блюда'!A608+1-1</f>
        <v>0</v>
      </c>
      <c r="C608" s="124">
        <f>'Шаблон блюда'!C608+1-1</f>
        <v>0</v>
      </c>
    </row>
    <row r="609" spans="2:3">
      <c r="B609" s="1">
        <f>'Шаблон блюда'!A609+1-1</f>
        <v>0</v>
      </c>
      <c r="C609" s="124">
        <f>'Шаблон блюда'!C609+1-1</f>
        <v>0</v>
      </c>
    </row>
    <row r="610" spans="2:3">
      <c r="B610" s="1">
        <f>'Шаблон блюда'!A610+1-1</f>
        <v>0</v>
      </c>
      <c r="C610" s="124">
        <f>'Шаблон блюда'!C610+1-1</f>
        <v>0</v>
      </c>
    </row>
    <row r="611" spans="2:3">
      <c r="B611" s="1">
        <f>'Шаблон блюда'!A611+1-1</f>
        <v>0</v>
      </c>
      <c r="C611" s="124">
        <f>'Шаблон блюда'!C611+1-1</f>
        <v>0</v>
      </c>
    </row>
    <row r="612" spans="2:3">
      <c r="B612" s="1">
        <f>'Шаблон блюда'!A612+1-1</f>
        <v>0</v>
      </c>
      <c r="C612" s="124">
        <f>'Шаблон блюда'!C612+1-1</f>
        <v>0</v>
      </c>
    </row>
    <row r="613" spans="2:3">
      <c r="B613" s="1">
        <f>'Шаблон блюда'!A613+1-1</f>
        <v>0</v>
      </c>
      <c r="C613" s="124">
        <f>'Шаблон блюда'!C613+1-1</f>
        <v>0</v>
      </c>
    </row>
    <row r="614" spans="2:3">
      <c r="B614" s="1">
        <f>'Шаблон блюда'!A614+1-1</f>
        <v>0</v>
      </c>
      <c r="C614" s="124">
        <f>'Шаблон блюда'!C614+1-1</f>
        <v>0</v>
      </c>
    </row>
    <row r="615" spans="2:3">
      <c r="B615" s="1">
        <f>'Шаблон блюда'!A615+1-1</f>
        <v>0</v>
      </c>
      <c r="C615" s="124">
        <f>'Шаблон блюда'!C615+1-1</f>
        <v>0</v>
      </c>
    </row>
    <row r="616" spans="2:3">
      <c r="B616" s="1">
        <f>'Шаблон блюда'!A616+1-1</f>
        <v>0</v>
      </c>
      <c r="C616" s="124">
        <f>'Шаблон блюда'!C616+1-1</f>
        <v>0</v>
      </c>
    </row>
    <row r="617" spans="2:3">
      <c r="B617" s="1">
        <f>'Шаблон блюда'!A617+1-1</f>
        <v>0</v>
      </c>
      <c r="C617" s="124">
        <f>'Шаблон блюда'!C617+1-1</f>
        <v>0</v>
      </c>
    </row>
    <row r="618" spans="2:3">
      <c r="B618" s="1">
        <f>'Шаблон блюда'!A618+1-1</f>
        <v>0</v>
      </c>
      <c r="C618" s="124">
        <f>'Шаблон блюда'!C618+1-1</f>
        <v>0</v>
      </c>
    </row>
    <row r="619" spans="2:3">
      <c r="B619" s="1">
        <f>'Шаблон блюда'!A619+1-1</f>
        <v>0</v>
      </c>
      <c r="C619" s="124">
        <f>'Шаблон блюда'!C619+1-1</f>
        <v>0</v>
      </c>
    </row>
    <row r="620" spans="2:3">
      <c r="B620" s="1">
        <f>'Шаблон блюда'!A620+1-1</f>
        <v>0</v>
      </c>
      <c r="C620" s="124">
        <f>'Шаблон блюда'!C620+1-1</f>
        <v>0</v>
      </c>
    </row>
    <row r="621" spans="2:3">
      <c r="B621" s="1">
        <f>'Шаблон блюда'!A621+1-1</f>
        <v>0</v>
      </c>
      <c r="C621" s="124">
        <f>'Шаблон блюда'!C621+1-1</f>
        <v>0</v>
      </c>
    </row>
    <row r="622" spans="2:3">
      <c r="B622" s="1">
        <f>'Шаблон блюда'!A622+1-1</f>
        <v>0</v>
      </c>
      <c r="C622" s="124">
        <f>'Шаблон блюда'!C622+1-1</f>
        <v>0</v>
      </c>
    </row>
    <row r="623" spans="2:3">
      <c r="B623" s="1">
        <f>'Шаблон блюда'!A623+1-1</f>
        <v>0</v>
      </c>
      <c r="C623" s="124">
        <f>'Шаблон блюда'!C623+1-1</f>
        <v>0</v>
      </c>
    </row>
    <row r="624" spans="2:3">
      <c r="B624" s="1">
        <f>'Шаблон блюда'!A624+1-1</f>
        <v>0</v>
      </c>
      <c r="C624" s="124">
        <f>'Шаблон блюда'!C624+1-1</f>
        <v>0</v>
      </c>
    </row>
    <row r="625" spans="2:3">
      <c r="B625" s="1">
        <f>'Шаблон блюда'!A625+1-1</f>
        <v>0</v>
      </c>
      <c r="C625" s="124">
        <f>'Шаблон блюда'!C625+1-1</f>
        <v>0</v>
      </c>
    </row>
    <row r="626" spans="2:3">
      <c r="B626" s="1">
        <f>'Шаблон блюда'!A626+1-1</f>
        <v>0</v>
      </c>
      <c r="C626" s="124">
        <f>'Шаблон блюда'!C626+1-1</f>
        <v>0</v>
      </c>
    </row>
    <row r="627" spans="2:3">
      <c r="B627" s="1">
        <f>'Шаблон блюда'!A627+1-1</f>
        <v>0</v>
      </c>
      <c r="C627" s="124">
        <f>'Шаблон блюда'!C627+1-1</f>
        <v>0</v>
      </c>
    </row>
    <row r="628" spans="2:3">
      <c r="B628" s="1">
        <f>'Шаблон блюда'!A628+1-1</f>
        <v>0</v>
      </c>
      <c r="C628" s="124">
        <f>'Шаблон блюда'!C628+1-1</f>
        <v>0</v>
      </c>
    </row>
    <row r="629" spans="2:3">
      <c r="B629" s="1">
        <f>'Шаблон блюда'!A629+1-1</f>
        <v>0</v>
      </c>
      <c r="C629" s="124">
        <f>'Шаблон блюда'!C629+1-1</f>
        <v>0</v>
      </c>
    </row>
    <row r="630" spans="2:3">
      <c r="B630" s="1">
        <f>'Шаблон блюда'!A630+1-1</f>
        <v>0</v>
      </c>
      <c r="C630" s="124">
        <f>'Шаблон блюда'!C630+1-1</f>
        <v>0</v>
      </c>
    </row>
    <row r="631" spans="2:3">
      <c r="B631" s="1">
        <f>'Шаблон блюда'!A631+1-1</f>
        <v>0</v>
      </c>
      <c r="C631" s="124">
        <f>'Шаблон блюда'!C631+1-1</f>
        <v>0</v>
      </c>
    </row>
    <row r="632" spans="2:3">
      <c r="B632" s="1">
        <f>'Шаблон блюда'!A632+1-1</f>
        <v>0</v>
      </c>
      <c r="C632" s="124">
        <f>'Шаблон блюда'!C632+1-1</f>
        <v>0</v>
      </c>
    </row>
    <row r="633" spans="2:3">
      <c r="B633" s="1">
        <f>'Шаблон блюда'!A633+1-1</f>
        <v>0</v>
      </c>
      <c r="C633" s="124">
        <f>'Шаблон блюда'!C633+1-1</f>
        <v>0</v>
      </c>
    </row>
    <row r="634" spans="2:3">
      <c r="B634" s="1">
        <f>'Шаблон блюда'!A634+1-1</f>
        <v>0</v>
      </c>
      <c r="C634" s="124">
        <f>'Шаблон блюда'!C634+1-1</f>
        <v>0</v>
      </c>
    </row>
    <row r="635" spans="2:3">
      <c r="B635" s="1">
        <f>'Шаблон блюда'!A635+1-1</f>
        <v>0</v>
      </c>
      <c r="C635" s="124">
        <f>'Шаблон блюда'!C635+1-1</f>
        <v>0</v>
      </c>
    </row>
    <row r="636" spans="2:3">
      <c r="B636" s="1">
        <f>'Шаблон блюда'!A636+1-1</f>
        <v>0</v>
      </c>
      <c r="C636" s="124">
        <f>'Шаблон блюда'!C636+1-1</f>
        <v>0</v>
      </c>
    </row>
    <row r="637" spans="2:3">
      <c r="B637" s="1">
        <f>'Шаблон блюда'!A637+1-1</f>
        <v>0</v>
      </c>
      <c r="C637" s="124">
        <f>'Шаблон блюда'!C637+1-1</f>
        <v>0</v>
      </c>
    </row>
    <row r="638" spans="2:3">
      <c r="B638" s="1">
        <f>'Шаблон блюда'!A638+1-1</f>
        <v>0</v>
      </c>
      <c r="C638" s="124">
        <f>'Шаблон блюда'!C638+1-1</f>
        <v>0</v>
      </c>
    </row>
    <row r="639" spans="2:3">
      <c r="B639" s="1">
        <f>'Шаблон блюда'!A639+1-1</f>
        <v>0</v>
      </c>
      <c r="C639" s="124">
        <f>'Шаблон блюда'!C639+1-1</f>
        <v>0</v>
      </c>
    </row>
    <row r="640" spans="2:3">
      <c r="B640" s="1">
        <f>'Шаблон блюда'!A640+1-1</f>
        <v>0</v>
      </c>
      <c r="C640" s="124">
        <f>'Шаблон блюда'!C640+1-1</f>
        <v>0</v>
      </c>
    </row>
    <row r="641" spans="2:3">
      <c r="B641" s="1">
        <f>'Шаблон блюда'!A641+1-1</f>
        <v>0</v>
      </c>
      <c r="C641" s="124">
        <f>'Шаблон блюда'!C641+1-1</f>
        <v>0</v>
      </c>
    </row>
    <row r="642" spans="2:3">
      <c r="B642" s="1">
        <f>'Шаблон блюда'!A642+1-1</f>
        <v>0</v>
      </c>
      <c r="C642" s="124">
        <f>'Шаблон блюда'!C642+1-1</f>
        <v>0</v>
      </c>
    </row>
    <row r="643" spans="2:3">
      <c r="B643" s="1">
        <f>'Шаблон блюда'!A643+1-1</f>
        <v>0</v>
      </c>
      <c r="C643" s="124">
        <f>'Шаблон блюда'!C643+1-1</f>
        <v>0</v>
      </c>
    </row>
    <row r="644" spans="2:3">
      <c r="B644" s="1">
        <f>'Шаблон блюда'!A644+1-1</f>
        <v>0</v>
      </c>
      <c r="C644" s="124">
        <f>'Шаблон блюда'!C644+1-1</f>
        <v>0</v>
      </c>
    </row>
    <row r="645" spans="2:3">
      <c r="B645" s="1">
        <f>'Шаблон блюда'!A645+1-1</f>
        <v>0</v>
      </c>
      <c r="C645" s="124">
        <f>'Шаблон блюда'!C645+1-1</f>
        <v>0</v>
      </c>
    </row>
    <row r="646" spans="2:3">
      <c r="B646" s="1">
        <f>'Шаблон блюда'!A646+1-1</f>
        <v>0</v>
      </c>
      <c r="C646" s="124">
        <f>'Шаблон блюда'!C646+1-1</f>
        <v>0</v>
      </c>
    </row>
    <row r="647" spans="2:3">
      <c r="B647" s="1">
        <f>'Шаблон блюда'!A647+1-1</f>
        <v>0</v>
      </c>
      <c r="C647" s="124">
        <f>'Шаблон блюда'!C647+1-1</f>
        <v>0</v>
      </c>
    </row>
    <row r="648" spans="2:3">
      <c r="B648" s="1">
        <f>'Шаблон блюда'!A648+1-1</f>
        <v>0</v>
      </c>
      <c r="C648" s="124">
        <f>'Шаблон блюда'!C648+1-1</f>
        <v>0</v>
      </c>
    </row>
    <row r="649" spans="2:3">
      <c r="B649" s="1">
        <f>'Шаблон блюда'!A649+1-1</f>
        <v>0</v>
      </c>
      <c r="C649" s="124">
        <f>'Шаблон блюда'!C649+1-1</f>
        <v>0</v>
      </c>
    </row>
    <row r="650" spans="2:3">
      <c r="B650" s="1">
        <f>'Шаблон блюда'!A650+1-1</f>
        <v>0</v>
      </c>
      <c r="C650" s="124">
        <f>'Шаблон блюда'!C650+1-1</f>
        <v>0</v>
      </c>
    </row>
    <row r="651" spans="2:3">
      <c r="B651" s="1">
        <f>'Шаблон блюда'!A651+1-1</f>
        <v>0</v>
      </c>
      <c r="C651" s="124">
        <f>'Шаблон блюда'!C651+1-1</f>
        <v>0</v>
      </c>
    </row>
    <row r="652" spans="2:3">
      <c r="B652" s="1">
        <f>'Шаблон блюда'!A652+1-1</f>
        <v>0</v>
      </c>
      <c r="C652" s="124">
        <f>'Шаблон блюда'!C652+1-1</f>
        <v>0</v>
      </c>
    </row>
    <row r="653" spans="2:3">
      <c r="B653" s="1">
        <f>'Шаблон блюда'!A653+1-1</f>
        <v>0</v>
      </c>
      <c r="C653" s="124">
        <f>'Шаблон блюда'!C653+1-1</f>
        <v>0</v>
      </c>
    </row>
    <row r="654" spans="2:3">
      <c r="B654" s="1">
        <f>'Шаблон блюда'!A654+1-1</f>
        <v>0</v>
      </c>
      <c r="C654" s="124">
        <f>'Шаблон блюда'!C654+1-1</f>
        <v>0</v>
      </c>
    </row>
    <row r="655" spans="2:3">
      <c r="B655" s="1">
        <f>'Шаблон блюда'!A655+1-1</f>
        <v>0</v>
      </c>
      <c r="C655" s="124">
        <f>'Шаблон блюда'!C655+1-1</f>
        <v>0</v>
      </c>
    </row>
    <row r="656" spans="2:3">
      <c r="B656" s="1">
        <f>'Шаблон блюда'!A656+1-1</f>
        <v>0</v>
      </c>
      <c r="C656" s="124">
        <f>'Шаблон блюда'!C656+1-1</f>
        <v>0</v>
      </c>
    </row>
    <row r="657" spans="2:3">
      <c r="B657" s="1">
        <f>'Шаблон блюда'!A657+1-1</f>
        <v>0</v>
      </c>
      <c r="C657" s="124">
        <f>'Шаблон блюда'!C657+1-1</f>
        <v>0</v>
      </c>
    </row>
    <row r="658" spans="2:3">
      <c r="B658" s="1">
        <f>'Шаблон блюда'!A658+1-1</f>
        <v>0</v>
      </c>
      <c r="C658" s="124">
        <f>'Шаблон блюда'!C658+1-1</f>
        <v>0</v>
      </c>
    </row>
    <row r="659" spans="2:3">
      <c r="B659" s="1">
        <f>'Шаблон блюда'!A659+1-1</f>
        <v>0</v>
      </c>
      <c r="C659" s="124">
        <f>'Шаблон блюда'!C659+1-1</f>
        <v>0</v>
      </c>
    </row>
    <row r="660" spans="2:3">
      <c r="B660" s="1">
        <f>'Шаблон блюда'!A660+1-1</f>
        <v>0</v>
      </c>
      <c r="C660" s="124">
        <f>'Шаблон блюда'!C660+1-1</f>
        <v>0</v>
      </c>
    </row>
    <row r="661" spans="2:3">
      <c r="B661" s="1">
        <f>'Шаблон блюда'!A661+1-1</f>
        <v>0</v>
      </c>
      <c r="C661" s="124">
        <f>'Шаблон блюда'!C661+1-1</f>
        <v>0</v>
      </c>
    </row>
    <row r="662" spans="2:3">
      <c r="B662" s="1">
        <f>'Шаблон блюда'!A662+1-1</f>
        <v>0</v>
      </c>
      <c r="C662" s="124">
        <f>'Шаблон блюда'!C662+1-1</f>
        <v>0</v>
      </c>
    </row>
    <row r="663" spans="2:3">
      <c r="B663" s="1">
        <f>'Шаблон блюда'!A663+1-1</f>
        <v>0</v>
      </c>
      <c r="C663" s="124">
        <f>'Шаблон блюда'!C663+1-1</f>
        <v>0</v>
      </c>
    </row>
    <row r="664" spans="2:3">
      <c r="B664" s="1">
        <f>'Шаблон блюда'!A664+1-1</f>
        <v>0</v>
      </c>
      <c r="C664" s="124">
        <f>'Шаблон блюда'!C664+1-1</f>
        <v>0</v>
      </c>
    </row>
    <row r="665" spans="2:3">
      <c r="B665" s="1">
        <f>'Шаблон блюда'!A665+1-1</f>
        <v>0</v>
      </c>
      <c r="C665" s="124">
        <f>'Шаблон блюда'!C665+1-1</f>
        <v>0</v>
      </c>
    </row>
    <row r="666" spans="2:3">
      <c r="B666" s="1">
        <f>'Шаблон блюда'!A666+1-1</f>
        <v>0</v>
      </c>
      <c r="C666" s="124">
        <f>'Шаблон блюда'!C666+1-1</f>
        <v>0</v>
      </c>
    </row>
    <row r="667" spans="2:3">
      <c r="B667" s="1">
        <f>'Шаблон блюда'!A667+1-1</f>
        <v>0</v>
      </c>
      <c r="C667" s="124">
        <f>'Шаблон блюда'!C667+1-1</f>
        <v>0</v>
      </c>
    </row>
    <row r="668" spans="2:3">
      <c r="B668" s="1">
        <f>'Шаблон блюда'!A668+1-1</f>
        <v>0</v>
      </c>
      <c r="C668" s="124">
        <f>'Шаблон блюда'!C668+1-1</f>
        <v>0</v>
      </c>
    </row>
    <row r="669" spans="2:3">
      <c r="B669" s="1">
        <f>'Шаблон блюда'!A669+1-1</f>
        <v>0</v>
      </c>
      <c r="C669" s="124">
        <f>'Шаблон блюда'!C669+1-1</f>
        <v>0</v>
      </c>
    </row>
    <row r="670" spans="2:3">
      <c r="B670" s="1">
        <f>'Шаблон блюда'!A670+1-1</f>
        <v>0</v>
      </c>
      <c r="C670" s="124">
        <f>'Шаблон блюда'!C670+1-1</f>
        <v>0</v>
      </c>
    </row>
    <row r="671" spans="2:3">
      <c r="B671" s="1">
        <f>'Шаблон блюда'!A671+1-1</f>
        <v>0</v>
      </c>
      <c r="C671" s="124">
        <f>'Шаблон блюда'!C671+1-1</f>
        <v>0</v>
      </c>
    </row>
    <row r="672" spans="2:3">
      <c r="B672" s="1">
        <f>'Шаблон блюда'!A672+1-1</f>
        <v>0</v>
      </c>
      <c r="C672" s="124">
        <f>'Шаблон блюда'!C672+1-1</f>
        <v>0</v>
      </c>
    </row>
    <row r="673" spans="2:3">
      <c r="B673" s="1">
        <f>'Шаблон блюда'!A673+1-1</f>
        <v>0</v>
      </c>
      <c r="C673" s="124">
        <f>'Шаблон блюда'!C673+1-1</f>
        <v>0</v>
      </c>
    </row>
    <row r="674" spans="2:3">
      <c r="B674" s="1">
        <f>'Шаблон блюда'!A674+1-1</f>
        <v>0</v>
      </c>
      <c r="C674" s="124">
        <f>'Шаблон блюда'!C674+1-1</f>
        <v>0</v>
      </c>
    </row>
    <row r="675" spans="2:3">
      <c r="B675" s="1">
        <f>'Шаблон блюда'!A675+1-1</f>
        <v>0</v>
      </c>
      <c r="C675" s="124">
        <f>'Шаблон блюда'!C675+1-1</f>
        <v>0</v>
      </c>
    </row>
    <row r="676" spans="2:3">
      <c r="B676" s="1">
        <f>'Шаблон блюда'!A676+1-1</f>
        <v>0</v>
      </c>
      <c r="C676" s="124">
        <f>'Шаблон блюда'!C676+1-1</f>
        <v>0</v>
      </c>
    </row>
    <row r="677" spans="2:3">
      <c r="B677" s="1">
        <f>'Шаблон блюда'!A677+1-1</f>
        <v>0</v>
      </c>
      <c r="C677" s="124">
        <f>'Шаблон блюда'!C677+1-1</f>
        <v>0</v>
      </c>
    </row>
    <row r="678" spans="2:3">
      <c r="B678" s="1">
        <f>'Шаблон блюда'!A678+1-1</f>
        <v>0</v>
      </c>
      <c r="C678" s="124">
        <f>'Шаблон блюда'!C678+1-1</f>
        <v>0</v>
      </c>
    </row>
    <row r="679" spans="2:3">
      <c r="B679" s="1">
        <f>'Шаблон блюда'!A679+1-1</f>
        <v>0</v>
      </c>
      <c r="C679" s="124">
        <f>'Шаблон блюда'!C679+1-1</f>
        <v>0</v>
      </c>
    </row>
    <row r="680" spans="2:3">
      <c r="B680" s="1">
        <f>'Шаблон блюда'!A680+1-1</f>
        <v>0</v>
      </c>
      <c r="C680" s="124">
        <f>'Шаблон блюда'!C680+1-1</f>
        <v>0</v>
      </c>
    </row>
    <row r="681" spans="2:3">
      <c r="B681" s="1">
        <f>'Шаблон блюда'!A681+1-1</f>
        <v>0</v>
      </c>
      <c r="C681" s="124">
        <f>'Шаблон блюда'!C681+1-1</f>
        <v>0</v>
      </c>
    </row>
    <row r="682" spans="2:3">
      <c r="B682" s="1">
        <f>'Шаблон блюда'!A682+1-1</f>
        <v>0</v>
      </c>
      <c r="C682" s="124">
        <f>'Шаблон блюда'!C682+1-1</f>
        <v>0</v>
      </c>
    </row>
    <row r="683" spans="2:3">
      <c r="B683" s="1">
        <f>'Шаблон блюда'!A683+1-1</f>
        <v>0</v>
      </c>
      <c r="C683" s="124">
        <f>'Шаблон блюда'!C683+1-1</f>
        <v>0</v>
      </c>
    </row>
    <row r="684" spans="2:3">
      <c r="B684" s="1">
        <f>'Шаблон блюда'!A684+1-1</f>
        <v>0</v>
      </c>
      <c r="C684" s="124">
        <f>'Шаблон блюда'!C684+1-1</f>
        <v>0</v>
      </c>
    </row>
    <row r="685" spans="2:3">
      <c r="B685" s="1">
        <f>'Шаблон блюда'!A685+1-1</f>
        <v>0</v>
      </c>
      <c r="C685" s="124">
        <f>'Шаблон блюда'!C685+1-1</f>
        <v>0</v>
      </c>
    </row>
    <row r="686" spans="2:3">
      <c r="B686" s="1">
        <f>'Шаблон блюда'!A686+1-1</f>
        <v>0</v>
      </c>
      <c r="C686" s="124">
        <f>'Шаблон блюда'!C686+1-1</f>
        <v>0</v>
      </c>
    </row>
    <row r="687" spans="2:3">
      <c r="B687" s="1">
        <f>'Шаблон блюда'!A687+1-1</f>
        <v>0</v>
      </c>
      <c r="C687" s="124">
        <f>'Шаблон блюда'!C687+1-1</f>
        <v>0</v>
      </c>
    </row>
    <row r="688" spans="2:3">
      <c r="B688" s="1">
        <f>'Шаблон блюда'!A688+1-1</f>
        <v>0</v>
      </c>
      <c r="C688" s="124">
        <f>'Шаблон блюда'!C688+1-1</f>
        <v>0</v>
      </c>
    </row>
    <row r="689" spans="2:3">
      <c r="B689" s="1">
        <f>'Шаблон блюда'!A689+1-1</f>
        <v>0</v>
      </c>
      <c r="C689" s="124">
        <f>'Шаблон блюда'!C689+1-1</f>
        <v>0</v>
      </c>
    </row>
    <row r="690" spans="2:3">
      <c r="B690" s="1">
        <f>'Шаблон блюда'!A690+1-1</f>
        <v>0</v>
      </c>
      <c r="C690" s="124">
        <f>'Шаблон блюда'!C690+1-1</f>
        <v>0</v>
      </c>
    </row>
    <row r="691" spans="2:3">
      <c r="B691" s="1">
        <f>'Шаблон блюда'!A691+1-1</f>
        <v>0</v>
      </c>
      <c r="C691" s="124">
        <f>'Шаблон блюда'!C691+1-1</f>
        <v>0</v>
      </c>
    </row>
    <row r="692" spans="2:3">
      <c r="B692" s="1">
        <f>'Шаблон блюда'!A692+1-1</f>
        <v>0</v>
      </c>
      <c r="C692" s="124">
        <f>'Шаблон блюда'!C692+1-1</f>
        <v>0</v>
      </c>
    </row>
    <row r="693" spans="2:3">
      <c r="B693" s="1">
        <f>'Шаблон блюда'!A693+1-1</f>
        <v>0</v>
      </c>
      <c r="C693" s="124">
        <f>'Шаблон блюда'!C693+1-1</f>
        <v>0</v>
      </c>
    </row>
    <row r="694" spans="2:3">
      <c r="B694" s="1">
        <f>'Шаблон блюда'!A694+1-1</f>
        <v>0</v>
      </c>
      <c r="C694" s="124">
        <f>'Шаблон блюда'!C694+1-1</f>
        <v>0</v>
      </c>
    </row>
    <row r="695" spans="2:3">
      <c r="B695" s="1">
        <f>'Шаблон блюда'!A695+1-1</f>
        <v>0</v>
      </c>
      <c r="C695" s="124">
        <f>'Шаблон блюда'!C695+1-1</f>
        <v>0</v>
      </c>
    </row>
    <row r="696" spans="2:3">
      <c r="B696" s="1">
        <f>'Шаблон блюда'!A696+1-1</f>
        <v>0</v>
      </c>
      <c r="C696" s="124">
        <f>'Шаблон блюда'!C696+1-1</f>
        <v>0</v>
      </c>
    </row>
    <row r="697" spans="2:3">
      <c r="B697" s="1">
        <f>'Шаблон блюда'!A697+1-1</f>
        <v>0</v>
      </c>
      <c r="C697" s="124">
        <f>'Шаблон блюда'!C697+1-1</f>
        <v>0</v>
      </c>
    </row>
    <row r="698" spans="2:3">
      <c r="B698" s="1">
        <f>'Шаблон блюда'!A698+1-1</f>
        <v>0</v>
      </c>
      <c r="C698" s="124">
        <f>'Шаблон блюда'!C698+1-1</f>
        <v>0</v>
      </c>
    </row>
    <row r="699" spans="2:3">
      <c r="B699" s="1">
        <f>'Шаблон блюда'!A699+1-1</f>
        <v>0</v>
      </c>
      <c r="C699" s="124">
        <f>'Шаблон блюда'!C699+1-1</f>
        <v>0</v>
      </c>
    </row>
    <row r="700" spans="2:3">
      <c r="B700" s="1">
        <f>'Шаблон блюда'!A700+1-1</f>
        <v>0</v>
      </c>
      <c r="C700" s="124">
        <f>'Шаблон блюда'!C700+1-1</f>
        <v>0</v>
      </c>
    </row>
  </sheetData>
  <sheetProtection algorithmName="SHA-512" hashValue="6K/0rzj6maG9MeCtRqqZ3/62qpg7qWehIwT7c16hxmIKXDsPN/Kioe0pTR+EWJPLeGYI4NAxpGuwmgg+FNfCew==" saltValue="bEkV8ZggnxcGl7qG8hDVNg==" spinCount="100000"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9FF99"/>
  </sheetPr>
  <dimension ref="A1:D980"/>
  <sheetViews>
    <sheetView topLeftCell="A25" workbookViewId="0">
      <selection activeCell="H39" sqref="H39"/>
    </sheetView>
  </sheetViews>
  <sheetFormatPr defaultRowHeight="15"/>
  <cols>
    <col min="1" max="4" width="9.140625" style="1" customWidth="1"/>
    <col min="5" max="16" width="8.7109375" style="1" customWidth="1"/>
    <col min="17" max="16384" width="9.140625" style="1"/>
  </cols>
  <sheetData>
    <row r="1" spans="1:4" ht="15.75" customHeight="1"/>
    <row r="2" spans="1:4" ht="15" customHeight="1"/>
    <row r="3" spans="1:4" ht="15" customHeight="1"/>
    <row r="4" spans="1:4" ht="15" customHeight="1"/>
    <row r="5" spans="1:4">
      <c r="A5" s="1">
        <f>IFERROR('Шаблон модификаторы'!B5+1-1,0)</f>
        <v>2</v>
      </c>
      <c r="B5" s="1">
        <f>'Шаблон модификаторы'!D5+1-1</f>
        <v>5</v>
      </c>
      <c r="C5" s="1">
        <f>IFERROR('Шаблон модификаторы'!E5+1-1,0)</f>
        <v>0</v>
      </c>
      <c r="D5" s="1">
        <f>IFERROR('Шаблон модификаторы'!F5+1-1,0)</f>
        <v>0</v>
      </c>
    </row>
    <row r="6" spans="1:4">
      <c r="A6" s="1">
        <f>IFERROR('Шаблон модификаторы'!B6+1-1,0)</f>
        <v>27</v>
      </c>
      <c r="B6" s="1">
        <f>'Шаблон модификаторы'!D6+1-1</f>
        <v>4</v>
      </c>
      <c r="C6" s="1">
        <f>IFERROR('Шаблон модификаторы'!E6+1-1,0)</f>
        <v>0</v>
      </c>
      <c r="D6" s="1">
        <f>IFERROR('Шаблон модификаторы'!F6+1-1,0)</f>
        <v>0</v>
      </c>
    </row>
    <row r="7" spans="1:4">
      <c r="A7" s="1">
        <f>IFERROR('Шаблон модификаторы'!B7+1-1,0)</f>
        <v>30</v>
      </c>
      <c r="B7" s="1">
        <f>'Шаблон модификаторы'!D7+1-1</f>
        <v>6</v>
      </c>
      <c r="C7" s="1">
        <f>IFERROR('Шаблон модификаторы'!E7+1-1,0)</f>
        <v>0</v>
      </c>
      <c r="D7" s="1">
        <f>IFERROR('Шаблон модификаторы'!F7+1-1,0)</f>
        <v>0</v>
      </c>
    </row>
    <row r="8" spans="1:4">
      <c r="A8" s="1">
        <f>IFERROR('Шаблон модификаторы'!B8+1-1,0)</f>
        <v>33</v>
      </c>
      <c r="B8" s="1">
        <f>'Шаблон модификаторы'!D8+1-1</f>
        <v>25</v>
      </c>
      <c r="C8" s="1">
        <f>IFERROR('Шаблон модификаторы'!E8+1-1,0)</f>
        <v>0</v>
      </c>
      <c r="D8" s="1">
        <f>IFERROR('Шаблон модификаторы'!F8+1-1,0)</f>
        <v>0</v>
      </c>
    </row>
    <row r="9" spans="1:4">
      <c r="A9" s="1">
        <f>IFERROR('Шаблон модификаторы'!B9+1-1,0)</f>
        <v>35</v>
      </c>
      <c r="B9" s="1">
        <f>'Шаблон модификаторы'!D9+1-1</f>
        <v>13</v>
      </c>
      <c r="C9" s="1">
        <f>IFERROR('Шаблон модификаторы'!E9+1-1,0)</f>
        <v>0</v>
      </c>
      <c r="D9" s="1">
        <f>IFERROR('Шаблон модификаторы'!F9+1-1,0)</f>
        <v>0</v>
      </c>
    </row>
    <row r="10" spans="1:4">
      <c r="A10" s="1">
        <f>IFERROR('Шаблон модификаторы'!B10+1-1,0)</f>
        <v>40</v>
      </c>
      <c r="B10" s="1">
        <f>'Шаблон модификаторы'!D10+1-1</f>
        <v>5</v>
      </c>
      <c r="C10" s="1">
        <f>IFERROR('Шаблон модификаторы'!E10+1-1,0)</f>
        <v>0</v>
      </c>
      <c r="D10" s="1">
        <f>IFERROR('Шаблон модификаторы'!F10+1-1,0)</f>
        <v>0</v>
      </c>
    </row>
    <row r="11" spans="1:4">
      <c r="A11" s="1">
        <f>IFERROR('Шаблон модификаторы'!B11+1-1,0)</f>
        <v>45</v>
      </c>
      <c r="B11" s="1">
        <f>'Шаблон модификаторы'!D11+1-1</f>
        <v>2</v>
      </c>
      <c r="C11" s="1">
        <f>IFERROR('Шаблон модификаторы'!E11+1-1,0)</f>
        <v>0</v>
      </c>
      <c r="D11" s="1">
        <f>IFERROR('Шаблон модификаторы'!F11+1-1,0)</f>
        <v>0</v>
      </c>
    </row>
    <row r="12" spans="1:4">
      <c r="A12" s="1">
        <f>IFERROR('Шаблон модификаторы'!B12+1-1,0)</f>
        <v>48</v>
      </c>
      <c r="B12" s="1">
        <f>'Шаблон модификаторы'!D12+1-1</f>
        <v>19</v>
      </c>
      <c r="C12" s="1">
        <f>IFERROR('Шаблон модификаторы'!E12+1-1,0)</f>
        <v>0</v>
      </c>
      <c r="D12" s="1">
        <f>IFERROR('Шаблон модификаторы'!F12+1-1,0)</f>
        <v>0</v>
      </c>
    </row>
    <row r="13" spans="1:4">
      <c r="A13" s="1">
        <f>IFERROR('Шаблон модификаторы'!B13+1-1,0)</f>
        <v>51</v>
      </c>
      <c r="B13" s="1">
        <f>'Шаблон модификаторы'!D13+1-1</f>
        <v>17</v>
      </c>
      <c r="C13" s="1">
        <f>IFERROR('Шаблон модификаторы'!E13+1-1,0)</f>
        <v>0</v>
      </c>
      <c r="D13" s="1">
        <f>IFERROR('Шаблон модификаторы'!F13+1-1,0)</f>
        <v>0</v>
      </c>
    </row>
    <row r="14" spans="1:4">
      <c r="A14" s="1">
        <f>IFERROR('Шаблон модификаторы'!B14+1-1,0)</f>
        <v>59</v>
      </c>
      <c r="B14" s="1">
        <f>'Шаблон модификаторы'!D14+1-1</f>
        <v>65</v>
      </c>
      <c r="C14" s="1">
        <f>IFERROR('Шаблон модификаторы'!E14+1-1,0)</f>
        <v>0</v>
      </c>
      <c r="D14" s="1">
        <f>IFERROR('Шаблон модификаторы'!F14+1-1,0)</f>
        <v>0</v>
      </c>
    </row>
    <row r="15" spans="1:4">
      <c r="A15" s="1">
        <f>IFERROR('Шаблон модификаторы'!B15+1-1,0)</f>
        <v>64</v>
      </c>
      <c r="B15" s="1">
        <f>'Шаблон модификаторы'!D15+1-1</f>
        <v>182</v>
      </c>
      <c r="C15" s="1">
        <f>IFERROR('Шаблон модификаторы'!E15+1-1,0)</f>
        <v>0</v>
      </c>
      <c r="D15" s="1">
        <f>IFERROR('Шаблон модификаторы'!F15+1-1,0)</f>
        <v>0</v>
      </c>
    </row>
    <row r="16" spans="1:4">
      <c r="A16" s="1">
        <f>IFERROR('Шаблон модификаторы'!B16+1-1,0)</f>
        <v>66</v>
      </c>
      <c r="B16" s="1">
        <f>'Шаблон модификаторы'!D16+1-1</f>
        <v>4</v>
      </c>
      <c r="C16" s="1">
        <f>IFERROR('Шаблон модификаторы'!E16+1-1,0)</f>
        <v>0</v>
      </c>
      <c r="D16" s="1">
        <f>IFERROR('Шаблон модификаторы'!F16+1-1,0)</f>
        <v>0</v>
      </c>
    </row>
    <row r="17" spans="1:4">
      <c r="A17" s="1">
        <f>IFERROR('Шаблон модификаторы'!B17+1-1,0)</f>
        <v>69</v>
      </c>
      <c r="B17" s="1">
        <f>'Шаблон модификаторы'!D17+1-1</f>
        <v>30</v>
      </c>
      <c r="C17" s="1">
        <f>IFERROR('Шаблон модификаторы'!E17+1-1,0)</f>
        <v>0</v>
      </c>
      <c r="D17" s="1">
        <f>IFERROR('Шаблон модификаторы'!F17+1-1,0)</f>
        <v>0</v>
      </c>
    </row>
    <row r="18" spans="1:4">
      <c r="A18" s="1">
        <f>IFERROR('Шаблон модификаторы'!B18+1-1,0)</f>
        <v>72</v>
      </c>
      <c r="B18" s="1">
        <f>'Шаблон модификаторы'!D18+1-1</f>
        <v>9</v>
      </c>
      <c r="C18" s="1">
        <f>IFERROR('Шаблон модификаторы'!E18+1-1,0)</f>
        <v>0</v>
      </c>
      <c r="D18" s="1">
        <f>IFERROR('Шаблон модификаторы'!F18+1-1,0)</f>
        <v>0</v>
      </c>
    </row>
    <row r="19" spans="1:4">
      <c r="A19" s="1">
        <f>IFERROR('Шаблон модификаторы'!B19+1-1,0)</f>
        <v>74</v>
      </c>
      <c r="B19" s="1">
        <f>'Шаблон модификаторы'!D19+1-1</f>
        <v>4</v>
      </c>
      <c r="C19" s="1">
        <f>IFERROR('Шаблон модификаторы'!E19+1-1,0)</f>
        <v>0</v>
      </c>
      <c r="D19" s="1">
        <f>IFERROR('Шаблон модификаторы'!F19+1-1,0)</f>
        <v>0</v>
      </c>
    </row>
    <row r="20" spans="1:4">
      <c r="A20" s="1">
        <f>IFERROR('Шаблон модификаторы'!B20+1-1,0)</f>
        <v>78</v>
      </c>
      <c r="B20" s="1">
        <f>'Шаблон модификаторы'!D20+1-1</f>
        <v>6</v>
      </c>
      <c r="C20" s="1">
        <f>IFERROR('Шаблон модификаторы'!E20+1-1,0)</f>
        <v>0</v>
      </c>
      <c r="D20" s="1">
        <f>IFERROR('Шаблон модификаторы'!F20+1-1,0)</f>
        <v>0</v>
      </c>
    </row>
    <row r="21" spans="1:4">
      <c r="A21" s="1">
        <f>IFERROR('Шаблон модификаторы'!B21+1-1,0)</f>
        <v>81</v>
      </c>
      <c r="B21" s="1">
        <f>'Шаблон модификаторы'!D21+1-1</f>
        <v>26</v>
      </c>
      <c r="C21" s="1">
        <f>IFERROR('Шаблон модификаторы'!E21+1-1,0)</f>
        <v>0</v>
      </c>
      <c r="D21" s="1">
        <f>IFERROR('Шаблон модификаторы'!F21+1-1,0)</f>
        <v>0</v>
      </c>
    </row>
    <row r="22" spans="1:4">
      <c r="A22" s="1">
        <f>IFERROR('Шаблон модификаторы'!B22+1-1,0)</f>
        <v>84</v>
      </c>
      <c r="B22" s="1">
        <f>'Шаблон модификаторы'!D22+1-1</f>
        <v>39</v>
      </c>
      <c r="C22" s="1">
        <f>IFERROR('Шаблон модификаторы'!E22+1-1,0)</f>
        <v>0</v>
      </c>
      <c r="D22" s="1">
        <f>IFERROR('Шаблон модификаторы'!F22+1-1,0)</f>
        <v>0</v>
      </c>
    </row>
    <row r="23" spans="1:4">
      <c r="A23" s="1">
        <f>IFERROR('Шаблон модификаторы'!B23+1-1,0)</f>
        <v>104</v>
      </c>
      <c r="B23" s="1">
        <f>'Шаблон модификаторы'!D23+1-1</f>
        <v>6</v>
      </c>
      <c r="C23" s="1">
        <f>IFERROR('Шаблон модификаторы'!E23+1-1,0)</f>
        <v>0</v>
      </c>
      <c r="D23" s="1">
        <f>IFERROR('Шаблон модификаторы'!F23+1-1,0)</f>
        <v>0</v>
      </c>
    </row>
    <row r="24" spans="1:4">
      <c r="A24" s="1">
        <f>IFERROR('Шаблон модификаторы'!B24+1-1,0)</f>
        <v>106</v>
      </c>
      <c r="B24" s="1">
        <f>'Шаблон модификаторы'!D24+1-1</f>
        <v>14</v>
      </c>
      <c r="C24" s="1">
        <f>IFERROR('Шаблон модификаторы'!E24+1-1,0)</f>
        <v>0</v>
      </c>
      <c r="D24" s="1">
        <f>IFERROR('Шаблон модификаторы'!F24+1-1,0)</f>
        <v>0</v>
      </c>
    </row>
    <row r="25" spans="1:4">
      <c r="A25" s="1">
        <f>IFERROR('Шаблон модификаторы'!B25+1-1,0)</f>
        <v>113</v>
      </c>
      <c r="B25" s="1">
        <f>'Шаблон модификаторы'!D25+1-1</f>
        <v>3</v>
      </c>
      <c r="C25" s="1">
        <f>IFERROR('Шаблон модификаторы'!E25+1-1,0)</f>
        <v>0</v>
      </c>
      <c r="D25" s="1">
        <f>IFERROR('Шаблон модификаторы'!F25+1-1,0)</f>
        <v>0</v>
      </c>
    </row>
    <row r="26" spans="1:4">
      <c r="A26" s="1">
        <f>IFERROR('Шаблон модификаторы'!B26+1-1,0)</f>
        <v>247</v>
      </c>
      <c r="B26" s="1">
        <f>'Шаблон модификаторы'!D26+1-1</f>
        <v>80</v>
      </c>
      <c r="C26" s="1">
        <f>IFERROR('Шаблон модификаторы'!E26+1-1,0)</f>
        <v>0</v>
      </c>
      <c r="D26" s="1">
        <f>IFERROR('Шаблон модификаторы'!F26+1-1,0)</f>
        <v>0</v>
      </c>
    </row>
    <row r="27" spans="1:4">
      <c r="A27" s="1">
        <f>IFERROR('Шаблон модификаторы'!B27+1-1,0)</f>
        <v>255</v>
      </c>
      <c r="B27" s="1">
        <f>'Шаблон модификаторы'!D27+1-1</f>
        <v>47</v>
      </c>
      <c r="C27" s="1">
        <f>IFERROR('Шаблон модификаторы'!E27+1-1,0)</f>
        <v>0</v>
      </c>
      <c r="D27" s="1">
        <f>IFERROR('Шаблон модификаторы'!F27+1-1,0)</f>
        <v>0</v>
      </c>
    </row>
    <row r="28" spans="1:4">
      <c r="A28" s="1">
        <f>IFERROR('Шаблон модификаторы'!B28+1-1,0)</f>
        <v>304</v>
      </c>
      <c r="B28" s="1">
        <f>'Шаблон модификаторы'!D28+1-1</f>
        <v>14</v>
      </c>
      <c r="C28" s="1">
        <f>IFERROR('Шаблон модификаторы'!E28+1-1,0)</f>
        <v>0</v>
      </c>
      <c r="D28" s="1">
        <f>IFERROR('Шаблон модификаторы'!F28+1-1,0)</f>
        <v>0</v>
      </c>
    </row>
    <row r="29" spans="1:4">
      <c r="A29" s="1">
        <f>IFERROR('Шаблон модификаторы'!B29+1-1,0)</f>
        <v>688</v>
      </c>
      <c r="B29" s="1">
        <f>'Шаблон модификаторы'!D29+1-1</f>
        <v>5652</v>
      </c>
      <c r="C29" s="1">
        <f>IFERROR('Шаблон модификаторы'!E29+1-1,0)</f>
        <v>0</v>
      </c>
      <c r="D29" s="1">
        <f>IFERROR('Шаблон модификаторы'!F29+1-1,0)</f>
        <v>0</v>
      </c>
    </row>
    <row r="30" spans="1:4">
      <c r="A30" s="1">
        <f>IFERROR('Шаблон модификаторы'!B30+1-1,0)</f>
        <v>694</v>
      </c>
      <c r="B30" s="1">
        <f>'Шаблон модификаторы'!D30+1-1</f>
        <v>4121</v>
      </c>
      <c r="C30" s="1">
        <f>IFERROR('Шаблон модификаторы'!E30+1-1,0)</f>
        <v>0</v>
      </c>
      <c r="D30" s="1">
        <f>IFERROR('Шаблон модификаторы'!F30+1-1,0)</f>
        <v>0</v>
      </c>
    </row>
    <row r="31" spans="1:4">
      <c r="A31" s="1">
        <f>IFERROR('Шаблон модификаторы'!B31+1-1,0)</f>
        <v>708</v>
      </c>
      <c r="B31" s="1">
        <f>'Шаблон модификаторы'!D31+1-1</f>
        <v>7756</v>
      </c>
      <c r="C31" s="1">
        <f>IFERROR('Шаблон модификаторы'!E31+1-1,0)</f>
        <v>0</v>
      </c>
      <c r="D31" s="1">
        <f>IFERROR('Шаблон модификаторы'!F31+1-1,0)</f>
        <v>0</v>
      </c>
    </row>
    <row r="32" spans="1:4">
      <c r="A32" s="1">
        <f>IFERROR('Шаблон модификаторы'!B32+1-1,0)</f>
        <v>714</v>
      </c>
      <c r="B32" s="1">
        <f>'Шаблон модификаторы'!D32+1-1</f>
        <v>11208</v>
      </c>
      <c r="C32" s="1">
        <f>IFERROR('Шаблон модификаторы'!E32+1-1,0)</f>
        <v>0</v>
      </c>
      <c r="D32" s="1">
        <f>IFERROR('Шаблон модификаторы'!F32+1-1,0)</f>
        <v>0</v>
      </c>
    </row>
    <row r="33" spans="1:4">
      <c r="A33" s="1">
        <f>IFERROR('Шаблон модификаторы'!B33+1-1,0)</f>
        <v>715</v>
      </c>
      <c r="B33" s="1">
        <f>'Шаблон модификаторы'!D33+1-1</f>
        <v>551</v>
      </c>
      <c r="C33" s="1">
        <f>IFERROR('Шаблон модификаторы'!E33+1-1,0)</f>
        <v>0</v>
      </c>
      <c r="D33" s="1">
        <f>IFERROR('Шаблон модификаторы'!F33+1-1,0)</f>
        <v>0</v>
      </c>
    </row>
    <row r="34" spans="1:4">
      <c r="A34" s="1">
        <f>IFERROR('Шаблон модификаторы'!B34+1-1,0)</f>
        <v>717</v>
      </c>
      <c r="B34" s="1">
        <f>'Шаблон модификаторы'!D34+1-1</f>
        <v>240</v>
      </c>
      <c r="C34" s="1">
        <f>IFERROR('Шаблон модификаторы'!E34+1-1,0)</f>
        <v>0</v>
      </c>
      <c r="D34" s="1">
        <f>IFERROR('Шаблон модификаторы'!F34+1-1,0)</f>
        <v>0</v>
      </c>
    </row>
    <row r="35" spans="1:4">
      <c r="A35" s="1">
        <f>IFERROR('Шаблон модификаторы'!B35+1-1,0)</f>
        <v>719</v>
      </c>
      <c r="B35" s="1">
        <f>'Шаблон модификаторы'!D35+1-1</f>
        <v>28154</v>
      </c>
      <c r="C35" s="1">
        <f>IFERROR('Шаблон модификаторы'!E35+1-1,0)</f>
        <v>0</v>
      </c>
      <c r="D35" s="1">
        <f>IFERROR('Шаблон модификаторы'!F35+1-1,0)</f>
        <v>0</v>
      </c>
    </row>
    <row r="36" spans="1:4">
      <c r="A36" s="1">
        <f>IFERROR('Шаблон модификаторы'!B36+1-1,0)</f>
        <v>721</v>
      </c>
      <c r="B36" s="1">
        <f>'Шаблон модификаторы'!D36+1-1</f>
        <v>917</v>
      </c>
      <c r="C36" s="1">
        <f>IFERROR('Шаблон модификаторы'!E36+1-1,0)</f>
        <v>0</v>
      </c>
      <c r="D36" s="1">
        <f>IFERROR('Шаблон модификаторы'!F36+1-1,0)</f>
        <v>0</v>
      </c>
    </row>
    <row r="37" spans="1:4">
      <c r="A37" s="1">
        <f>IFERROR('Шаблон модификаторы'!B37+1-1,0)</f>
        <v>725</v>
      </c>
      <c r="B37" s="1">
        <f>'Шаблон модификаторы'!D37+1-1</f>
        <v>1539</v>
      </c>
      <c r="C37" s="1">
        <f>IFERROR('Шаблон модификаторы'!E37+1-1,0)</f>
        <v>0</v>
      </c>
      <c r="D37" s="1">
        <f>IFERROR('Шаблон модификаторы'!F37+1-1,0)</f>
        <v>0</v>
      </c>
    </row>
    <row r="38" spans="1:4">
      <c r="A38" s="1">
        <f>IFERROR('Шаблон модификаторы'!B38+1-1,0)</f>
        <v>794</v>
      </c>
      <c r="B38" s="1">
        <f>'Шаблон модификаторы'!D38+1-1</f>
        <v>3</v>
      </c>
      <c r="C38" s="1">
        <f>IFERROR('Шаблон модификаторы'!E38+1-1,0)</f>
        <v>0</v>
      </c>
      <c r="D38" s="1">
        <f>IFERROR('Шаблон модификаторы'!F38+1-1,0)</f>
        <v>0</v>
      </c>
    </row>
    <row r="39" spans="1:4">
      <c r="A39" s="1">
        <f>IFERROR('Шаблон модификаторы'!B39+1-1,0)</f>
        <v>795</v>
      </c>
      <c r="B39" s="1">
        <f>'Шаблон модификаторы'!D39+1-1</f>
        <v>4</v>
      </c>
      <c r="C39" s="1">
        <f>IFERROR('Шаблон модификаторы'!E39+1-1,0)</f>
        <v>0</v>
      </c>
      <c r="D39" s="1">
        <f>IFERROR('Шаблон модификаторы'!F39+1-1,0)</f>
        <v>0</v>
      </c>
    </row>
    <row r="40" spans="1:4">
      <c r="A40" s="1">
        <f>IFERROR('Шаблон модификаторы'!B40+1-1,0)</f>
        <v>866</v>
      </c>
      <c r="B40" s="1">
        <f>'Шаблон модификаторы'!D40+1-1</f>
        <v>1</v>
      </c>
      <c r="C40" s="1">
        <f>IFERROR('Шаблон модификаторы'!E40+1-1,0)</f>
        <v>0</v>
      </c>
      <c r="D40" s="1">
        <f>IFERROR('Шаблон модификаторы'!F40+1-1,0)</f>
        <v>0</v>
      </c>
    </row>
    <row r="41" spans="1:4">
      <c r="A41" s="1">
        <f>IFERROR('Шаблон модификаторы'!B41+1-1,0)</f>
        <v>979</v>
      </c>
      <c r="B41" s="1">
        <f>'Шаблон модификаторы'!D41+1-1</f>
        <v>9</v>
      </c>
      <c r="C41" s="1">
        <f>IFERROR('Шаблон модификаторы'!E41+1-1,0)</f>
        <v>0</v>
      </c>
      <c r="D41" s="1">
        <f>IFERROR('Шаблон модификаторы'!F41+1-1,0)</f>
        <v>0</v>
      </c>
    </row>
    <row r="42" spans="1:4">
      <c r="A42" s="1">
        <f>IFERROR('Шаблон модификаторы'!B42+1-1,0)</f>
        <v>1807</v>
      </c>
      <c r="B42" s="1">
        <f>'Шаблон модификаторы'!D42+1-1</f>
        <v>5</v>
      </c>
      <c r="C42" s="1">
        <f>IFERROR('Шаблон модификаторы'!E42+1-1,0)</f>
        <v>0</v>
      </c>
      <c r="D42" s="1">
        <f>IFERROR('Шаблон модификаторы'!F42+1-1,0)</f>
        <v>0</v>
      </c>
    </row>
    <row r="43" spans="1:4">
      <c r="A43" s="1">
        <f>IFERROR('Шаблон модификаторы'!B43+1-1,0)</f>
        <v>2439</v>
      </c>
      <c r="B43" s="1">
        <f>'Шаблон модификаторы'!D43+1-1</f>
        <v>3</v>
      </c>
      <c r="C43" s="1">
        <f>IFERROR('Шаблон модификаторы'!E43+1-1,0)</f>
        <v>0</v>
      </c>
      <c r="D43" s="1">
        <f>IFERROR('Шаблон модификаторы'!F43+1-1,0)</f>
        <v>0</v>
      </c>
    </row>
    <row r="44" spans="1:4">
      <c r="A44" s="1">
        <f>IFERROR('Шаблон модификаторы'!B44+1-1,0)</f>
        <v>2789</v>
      </c>
      <c r="B44" s="1">
        <f>'Шаблон модификаторы'!D44+1-1</f>
        <v>792</v>
      </c>
      <c r="C44" s="1">
        <f>IFERROR('Шаблон модификаторы'!E44+1-1,0)</f>
        <v>0</v>
      </c>
      <c r="D44" s="1">
        <f>IFERROR('Шаблон модификаторы'!F44+1-1,0)</f>
        <v>0</v>
      </c>
    </row>
    <row r="45" spans="1:4">
      <c r="A45" s="1">
        <f>IFERROR('Шаблон модификаторы'!B45+1-1,0)</f>
        <v>2792</v>
      </c>
      <c r="B45" s="1">
        <f>'Шаблон модификаторы'!D45+1-1</f>
        <v>136</v>
      </c>
      <c r="C45" s="1">
        <f>IFERROR('Шаблон модификаторы'!E45+1-1,0)</f>
        <v>0</v>
      </c>
      <c r="D45" s="1">
        <f>IFERROR('Шаблон модификаторы'!F45+1-1,0)</f>
        <v>0</v>
      </c>
    </row>
    <row r="46" spans="1:4">
      <c r="A46" s="1">
        <f>IFERROR('Шаблон модификаторы'!B46+1-1,0)</f>
        <v>2794</v>
      </c>
      <c r="B46" s="1">
        <f>'Шаблон модификаторы'!D46+1-1</f>
        <v>1</v>
      </c>
      <c r="C46" s="1">
        <f>IFERROR('Шаблон модификаторы'!E46+1-1,0)</f>
        <v>0</v>
      </c>
      <c r="D46" s="1">
        <f>IFERROR('Шаблон модификаторы'!F46+1-1,0)</f>
        <v>0</v>
      </c>
    </row>
    <row r="47" spans="1:4">
      <c r="A47" s="1">
        <f>IFERROR('Шаблон модификаторы'!B47+1-1,0)</f>
        <v>3206</v>
      </c>
      <c r="B47" s="1">
        <f>'Шаблон модификаторы'!D47+1-1</f>
        <v>1</v>
      </c>
      <c r="C47" s="1">
        <f>IFERROR('Шаблон модификаторы'!E47+1-1,0)</f>
        <v>0</v>
      </c>
      <c r="D47" s="1">
        <f>IFERROR('Шаблон модификаторы'!F47+1-1,0)</f>
        <v>0</v>
      </c>
    </row>
    <row r="48" spans="1:4">
      <c r="A48" s="1">
        <f>IFERROR('Шаблон модификаторы'!B48+1-1,0)</f>
        <v>3208</v>
      </c>
      <c r="B48" s="1">
        <f>'Шаблон модификаторы'!D48+1-1</f>
        <v>1</v>
      </c>
      <c r="C48" s="1">
        <f>IFERROR('Шаблон модификаторы'!E48+1-1,0)</f>
        <v>0</v>
      </c>
      <c r="D48" s="1">
        <f>IFERROR('Шаблон модификаторы'!F48+1-1,0)</f>
        <v>0</v>
      </c>
    </row>
    <row r="49" spans="1:4">
      <c r="A49" s="1">
        <f>IFERROR('Шаблон модификаторы'!B49+1-1,0)</f>
        <v>3209</v>
      </c>
      <c r="B49" s="1">
        <f>'Шаблон модификаторы'!D49+1-1</f>
        <v>6375</v>
      </c>
      <c r="C49" s="1">
        <f>IFERROR('Шаблон модификаторы'!E49+1-1,0)</f>
        <v>0</v>
      </c>
      <c r="D49" s="1">
        <f>IFERROR('Шаблон модификаторы'!F49+1-1,0)</f>
        <v>0</v>
      </c>
    </row>
    <row r="50" spans="1:4">
      <c r="A50" s="1">
        <f>IFERROR('Шаблон модификаторы'!B50+1-1,0)</f>
        <v>3286</v>
      </c>
      <c r="B50" s="1">
        <f>'Шаблон модификаторы'!D50+1-1</f>
        <v>4</v>
      </c>
      <c r="C50" s="1">
        <f>IFERROR('Шаблон модификаторы'!E50+1-1,0)</f>
        <v>0</v>
      </c>
      <c r="D50" s="1">
        <f>IFERROR('Шаблон модификаторы'!F50+1-1,0)</f>
        <v>160</v>
      </c>
    </row>
    <row r="51" spans="1:4">
      <c r="A51" s="1">
        <f>IFERROR('Шаблон модификаторы'!B51+1-1,0)</f>
        <v>3291</v>
      </c>
      <c r="B51" s="1">
        <f>'Шаблон модификаторы'!D51+1-1</f>
        <v>12</v>
      </c>
      <c r="C51" s="1">
        <f>IFERROR('Шаблон модификаторы'!E51+1-1,0)</f>
        <v>0</v>
      </c>
      <c r="D51" s="1">
        <f>IFERROR('Шаблон модификаторы'!F51+1-1,0)</f>
        <v>480</v>
      </c>
    </row>
    <row r="52" spans="1:4" ht="15" customHeight="1">
      <c r="A52" s="1">
        <f>IFERROR('Шаблон модификаторы'!B52+1-1,0)</f>
        <v>0</v>
      </c>
      <c r="B52" s="1">
        <f>'Шаблон модификаторы'!D52+1-1</f>
        <v>0</v>
      </c>
      <c r="C52" s="1">
        <f>IFERROR('Шаблон модификаторы'!E52+1-1,0)</f>
        <v>0</v>
      </c>
      <c r="D52" s="1">
        <f>IFERROR('Шаблон модификаторы'!F52+1-1,0)</f>
        <v>0</v>
      </c>
    </row>
    <row r="53" spans="1:4" ht="15" customHeight="1">
      <c r="A53" s="1">
        <f>IFERROR('Шаблон модификаторы'!B53+1-1,0)</f>
        <v>0</v>
      </c>
      <c r="B53" s="1">
        <f>'Шаблон модификаторы'!D53+1-1</f>
        <v>0</v>
      </c>
      <c r="C53" s="1">
        <f>IFERROR('Шаблон модификаторы'!E53+1-1,0)</f>
        <v>0</v>
      </c>
      <c r="D53" s="1">
        <f>IFERROR('Шаблон модификаторы'!F53+1-1,0)</f>
        <v>0</v>
      </c>
    </row>
    <row r="54" spans="1:4" ht="15" customHeight="1">
      <c r="A54" s="1">
        <f>IFERROR('Шаблон модификаторы'!B54+1-1,0)</f>
        <v>0</v>
      </c>
      <c r="B54" s="1" t="e">
        <f>'Шаблон модификаторы'!D54+1-1</f>
        <v>#VALUE!</v>
      </c>
      <c r="C54" s="1">
        <f>IFERROR('Шаблон модификаторы'!E54+1-1,0)</f>
        <v>0</v>
      </c>
      <c r="D54" s="1">
        <f>IFERROR('Шаблон модификаторы'!F54+1-1,0)</f>
        <v>0</v>
      </c>
    </row>
    <row r="55" spans="1:4">
      <c r="A55" s="1">
        <f>IFERROR('Шаблон модификаторы'!B55+1-1,0)</f>
        <v>3293</v>
      </c>
      <c r="B55" s="1">
        <f>'Шаблон модификаторы'!D55+1-1</f>
        <v>108</v>
      </c>
      <c r="C55" s="1">
        <f>IFERROR('Шаблон модификаторы'!E55+1-1,0)</f>
        <v>0</v>
      </c>
      <c r="D55" s="1">
        <f>IFERROR('Шаблон модификаторы'!F55+1-1,0)</f>
        <v>2808</v>
      </c>
    </row>
    <row r="56" spans="1:4">
      <c r="A56" s="1">
        <f>IFERROR('Шаблон модификаторы'!B56+1-1,0)</f>
        <v>3295</v>
      </c>
      <c r="B56" s="1">
        <f>'Шаблон модификаторы'!D56+1-1</f>
        <v>61</v>
      </c>
      <c r="C56" s="1">
        <f>IFERROR('Шаблон модификаторы'!E56+1-1,0)</f>
        <v>0</v>
      </c>
      <c r="D56" s="1">
        <f>IFERROR('Шаблон модификаторы'!F56+1-1,0)</f>
        <v>1586</v>
      </c>
    </row>
    <row r="57" spans="1:4">
      <c r="A57" s="1">
        <f>IFERROR('Шаблон модификаторы'!B57+1-1,0)</f>
        <v>3296</v>
      </c>
      <c r="B57" s="1">
        <f>'Шаблон модификаторы'!D57+1-1</f>
        <v>75</v>
      </c>
      <c r="C57" s="1">
        <f>IFERROR('Шаблон модификаторы'!E57+1-1,0)</f>
        <v>0</v>
      </c>
      <c r="D57" s="1">
        <f>IFERROR('Шаблон модификаторы'!F57+1-1,0)</f>
        <v>1950</v>
      </c>
    </row>
    <row r="58" spans="1:4">
      <c r="A58" s="1">
        <f>IFERROR('Шаблон модификаторы'!B58+1-1,0)</f>
        <v>3308</v>
      </c>
      <c r="B58" s="1">
        <f>'Шаблон модификаторы'!D58+1-1</f>
        <v>5</v>
      </c>
      <c r="C58" s="1">
        <f>IFERROR('Шаблон модификаторы'!E58+1-1,0)</f>
        <v>0</v>
      </c>
      <c r="D58" s="1">
        <f>IFERROR('Шаблон модификаторы'!F58+1-1,0)</f>
        <v>0</v>
      </c>
    </row>
    <row r="59" spans="1:4">
      <c r="A59" s="1">
        <f>IFERROR('Шаблон модификаторы'!B59+1-1,0)</f>
        <v>3309</v>
      </c>
      <c r="B59" s="1">
        <f>'Шаблон модификаторы'!D59+1-1</f>
        <v>12</v>
      </c>
      <c r="C59" s="1">
        <f>IFERROR('Шаблон модификаторы'!E59+1-1,0)</f>
        <v>0</v>
      </c>
      <c r="D59" s="1">
        <f>IFERROR('Шаблон модификаторы'!F59+1-1,0)</f>
        <v>0</v>
      </c>
    </row>
    <row r="60" spans="1:4">
      <c r="A60" s="1">
        <f>IFERROR('Шаблон модификаторы'!B60+1-1,0)</f>
        <v>3310</v>
      </c>
      <c r="B60" s="1">
        <f>'Шаблон модификаторы'!D60+1-1</f>
        <v>6</v>
      </c>
      <c r="C60" s="1">
        <f>IFERROR('Шаблон модификаторы'!E60+1-1,0)</f>
        <v>0</v>
      </c>
      <c r="D60" s="1">
        <f>IFERROR('Шаблон модификаторы'!F60+1-1,0)</f>
        <v>0</v>
      </c>
    </row>
    <row r="61" spans="1:4">
      <c r="A61" s="1">
        <f>IFERROR('Шаблон модификаторы'!B61+1-1,0)</f>
        <v>3697</v>
      </c>
      <c r="B61" s="1">
        <f>'Шаблон модификаторы'!D61+1-1</f>
        <v>23</v>
      </c>
      <c r="C61" s="1">
        <f>IFERROR('Шаблон модификаторы'!E61+1-1,0)</f>
        <v>0</v>
      </c>
      <c r="D61" s="1">
        <f>IFERROR('Шаблон модификаторы'!F61+1-1,0)</f>
        <v>0</v>
      </c>
    </row>
    <row r="62" spans="1:4">
      <c r="A62" s="1">
        <f>IFERROR('Шаблон модификаторы'!B62+1-1,0)</f>
        <v>3836</v>
      </c>
      <c r="B62" s="1">
        <f>'Шаблон модификаторы'!D62+1-1</f>
        <v>1</v>
      </c>
      <c r="C62" s="1">
        <f>IFERROR('Шаблон модификаторы'!E62+1-1,0)</f>
        <v>0</v>
      </c>
      <c r="D62" s="1">
        <f>IFERROR('Шаблон модификаторы'!F62+1-1,0)</f>
        <v>0</v>
      </c>
    </row>
    <row r="63" spans="1:4">
      <c r="A63" s="1">
        <f>IFERROR('Шаблон модификаторы'!B63+1-1,0)</f>
        <v>3838</v>
      </c>
      <c r="B63" s="1">
        <f>'Шаблон модификаторы'!D63+1-1</f>
        <v>35</v>
      </c>
      <c r="C63" s="1">
        <f>IFERROR('Шаблон модификаторы'!E63+1-1,0)</f>
        <v>0</v>
      </c>
      <c r="D63" s="1">
        <f>IFERROR('Шаблон модификаторы'!F63+1-1,0)</f>
        <v>0</v>
      </c>
    </row>
    <row r="64" spans="1:4">
      <c r="A64" s="1">
        <f>IFERROR('Шаблон модификаторы'!B64+1-1,0)</f>
        <v>3861</v>
      </c>
      <c r="B64" s="1">
        <f>'Шаблон модификаторы'!D64+1-1</f>
        <v>321</v>
      </c>
      <c r="C64" s="1">
        <f>IFERROR('Шаблон модификаторы'!E64+1-1,0)</f>
        <v>0</v>
      </c>
      <c r="D64" s="1">
        <f>IFERROR('Шаблон модификаторы'!F64+1-1,0)</f>
        <v>0</v>
      </c>
    </row>
    <row r="65" spans="1:4">
      <c r="A65" s="1">
        <f>IFERROR('Шаблон модификаторы'!B65+1-1,0)</f>
        <v>3862</v>
      </c>
      <c r="B65" s="1">
        <f>'Шаблон модификаторы'!D65+1-1</f>
        <v>80</v>
      </c>
      <c r="C65" s="1">
        <f>IFERROR('Шаблон модификаторы'!E65+1-1,0)</f>
        <v>0</v>
      </c>
      <c r="D65" s="1">
        <f>IFERROR('Шаблон модификаторы'!F65+1-1,0)</f>
        <v>0</v>
      </c>
    </row>
    <row r="66" spans="1:4">
      <c r="A66" s="1">
        <f>IFERROR('Шаблон модификаторы'!B66+1-1,0)</f>
        <v>3906</v>
      </c>
      <c r="B66" s="1">
        <f>'Шаблон модификаторы'!D66+1-1</f>
        <v>3083</v>
      </c>
      <c r="C66" s="1">
        <f>IFERROR('Шаблон модификаторы'!E66+1-1,0)</f>
        <v>0</v>
      </c>
      <c r="D66" s="1">
        <f>IFERROR('Шаблон модификаторы'!F66+1-1,0)</f>
        <v>0</v>
      </c>
    </row>
    <row r="67" spans="1:4">
      <c r="A67" s="1">
        <f>IFERROR('Шаблон модификаторы'!B67+1-1,0)</f>
        <v>3977</v>
      </c>
      <c r="B67" s="1">
        <f>'Шаблон модификаторы'!D67+1-1</f>
        <v>51</v>
      </c>
      <c r="C67" s="1">
        <f>IFERROR('Шаблон модификаторы'!E67+1-1,0)</f>
        <v>0</v>
      </c>
      <c r="D67" s="1">
        <f>IFERROR('Шаблон модификаторы'!F67+1-1,0)</f>
        <v>1326</v>
      </c>
    </row>
    <row r="68" spans="1:4">
      <c r="A68" s="1">
        <f>IFERROR('Шаблон модификаторы'!B68+1-1,0)</f>
        <v>3978</v>
      </c>
      <c r="B68" s="1">
        <f>'Шаблон модификаторы'!D68+1-1</f>
        <v>18</v>
      </c>
      <c r="C68" s="1">
        <f>IFERROR('Шаблон модификаторы'!E68+1-1,0)</f>
        <v>0</v>
      </c>
      <c r="D68" s="1">
        <f>IFERROR('Шаблон модификаторы'!F68+1-1,0)</f>
        <v>468</v>
      </c>
    </row>
    <row r="69" spans="1:4">
      <c r="A69" s="1">
        <f>IFERROR('Шаблон модификаторы'!B69+1-1,0)</f>
        <v>3979</v>
      </c>
      <c r="B69" s="1">
        <f>'Шаблон модификаторы'!D69+1-1</f>
        <v>33</v>
      </c>
      <c r="C69" s="1">
        <f>IFERROR('Шаблон модификаторы'!E69+1-1,0)</f>
        <v>0</v>
      </c>
      <c r="D69" s="1">
        <f>IFERROR('Шаблон модификаторы'!F69+1-1,0)</f>
        <v>858</v>
      </c>
    </row>
    <row r="70" spans="1:4">
      <c r="A70" s="1">
        <f>IFERROR('Шаблон модификаторы'!B70+1-1,0)</f>
        <v>4015</v>
      </c>
      <c r="B70" s="1">
        <f>'Шаблон модификаторы'!D70+1-1</f>
        <v>1</v>
      </c>
      <c r="C70" s="1">
        <f>IFERROR('Шаблон модификаторы'!E70+1-1,0)</f>
        <v>0</v>
      </c>
      <c r="D70" s="1">
        <f>IFERROR('Шаблон модификаторы'!F70+1-1,0)</f>
        <v>0</v>
      </c>
    </row>
    <row r="71" spans="1:4">
      <c r="A71" s="1">
        <f>IFERROR('Шаблон модификаторы'!B71+1-1,0)</f>
        <v>4149</v>
      </c>
      <c r="B71" s="1">
        <f>'Шаблон модификаторы'!D71+1-1</f>
        <v>6</v>
      </c>
      <c r="C71" s="1">
        <f>IFERROR('Шаблон модификаторы'!E71+1-1,0)</f>
        <v>0</v>
      </c>
      <c r="D71" s="1">
        <f>IFERROR('Шаблон модификаторы'!F71+1-1,0)</f>
        <v>0</v>
      </c>
    </row>
    <row r="72" spans="1:4">
      <c r="A72" s="1">
        <f>IFERROR('Шаблон модификаторы'!B72+1-1,0)</f>
        <v>4150</v>
      </c>
      <c r="B72" s="1">
        <f>'Шаблон модификаторы'!D72+1-1</f>
        <v>10</v>
      </c>
      <c r="C72" s="1">
        <f>IFERROR('Шаблон модификаторы'!E72+1-1,0)</f>
        <v>0</v>
      </c>
      <c r="D72" s="1">
        <f>IFERROR('Шаблон модификаторы'!F72+1-1,0)</f>
        <v>0</v>
      </c>
    </row>
    <row r="73" spans="1:4">
      <c r="A73" s="1">
        <f>IFERROR('Шаблон модификаторы'!B73+1-1,0)</f>
        <v>4155</v>
      </c>
      <c r="B73" s="1">
        <f>'Шаблон модификаторы'!D73+1-1</f>
        <v>12</v>
      </c>
      <c r="C73" s="1">
        <f>IFERROR('Шаблон модификаторы'!E73+1-1,0)</f>
        <v>0</v>
      </c>
      <c r="D73" s="1">
        <f>IFERROR('Шаблон модификаторы'!F73+1-1,0)</f>
        <v>0</v>
      </c>
    </row>
    <row r="74" spans="1:4">
      <c r="A74" s="1">
        <f>IFERROR('Шаблон модификаторы'!B74+1-1,0)</f>
        <v>4183</v>
      </c>
      <c r="B74" s="1">
        <f>'Шаблон модификаторы'!D74+1-1</f>
        <v>5</v>
      </c>
      <c r="C74" s="1">
        <f>IFERROR('Шаблон модификаторы'!E74+1-1,0)</f>
        <v>0</v>
      </c>
      <c r="D74" s="1">
        <f>IFERROR('Шаблон модификаторы'!F74+1-1,0)</f>
        <v>0</v>
      </c>
    </row>
    <row r="75" spans="1:4">
      <c r="A75" s="1">
        <f>IFERROR('Шаблон модификаторы'!B75+1-1,0)</f>
        <v>4191</v>
      </c>
      <c r="B75" s="1">
        <f>'Шаблон модификаторы'!D75+1-1</f>
        <v>3307</v>
      </c>
      <c r="C75" s="1">
        <f>IFERROR('Шаблон модификаторы'!E75+1-1,0)</f>
        <v>0</v>
      </c>
      <c r="D75" s="1">
        <f>IFERROR('Шаблон модификаторы'!F75+1-1,0)</f>
        <v>0</v>
      </c>
    </row>
    <row r="76" spans="1:4">
      <c r="A76" s="1">
        <f>IFERROR('Шаблон модификаторы'!B76+1-1,0)</f>
        <v>4220</v>
      </c>
      <c r="B76" s="1">
        <f>'Шаблон модификаторы'!D76+1-1</f>
        <v>2</v>
      </c>
      <c r="C76" s="1">
        <f>IFERROR('Шаблон модификаторы'!E76+1-1,0)</f>
        <v>0</v>
      </c>
      <c r="D76" s="1">
        <f>IFERROR('Шаблон модификаторы'!F76+1-1,0)</f>
        <v>0</v>
      </c>
    </row>
    <row r="77" spans="1:4">
      <c r="A77" s="1">
        <f>IFERROR('Шаблон модификаторы'!B77+1-1,0)</f>
        <v>4577</v>
      </c>
      <c r="B77" s="1">
        <f>'Шаблон модификаторы'!D77+1-1</f>
        <v>7869</v>
      </c>
      <c r="C77" s="1">
        <f>IFERROR('Шаблон модификаторы'!E77+1-1,0)</f>
        <v>0</v>
      </c>
      <c r="D77" s="1">
        <f>IFERROR('Шаблон модификаторы'!F77+1-1,0)</f>
        <v>0</v>
      </c>
    </row>
    <row r="78" spans="1:4">
      <c r="A78" s="1">
        <f>IFERROR('Шаблон модификаторы'!B78+1-1,0)</f>
        <v>4646</v>
      </c>
      <c r="B78" s="1">
        <f>'Шаблон модификаторы'!D78+1-1</f>
        <v>3</v>
      </c>
      <c r="C78" s="1">
        <f>IFERROR('Шаблон модификаторы'!E78+1-1,0)</f>
        <v>0</v>
      </c>
      <c r="D78" s="1">
        <f>IFERROR('Шаблон модификаторы'!F78+1-1,0)</f>
        <v>0</v>
      </c>
    </row>
    <row r="79" spans="1:4">
      <c r="A79" s="1">
        <f>IFERROR('Шаблон модификаторы'!B79+1-1,0)</f>
        <v>4745</v>
      </c>
      <c r="B79" s="1">
        <f>'Шаблон модификаторы'!D79+1-1</f>
        <v>11</v>
      </c>
      <c r="C79" s="1">
        <f>IFERROR('Шаблон модификаторы'!E79+1-1,0)</f>
        <v>0</v>
      </c>
      <c r="D79" s="1">
        <f>IFERROR('Шаблон модификаторы'!F79+1-1,0)</f>
        <v>440</v>
      </c>
    </row>
    <row r="80" spans="1:4">
      <c r="A80" s="1">
        <f>IFERROR('Шаблон модификаторы'!B80+1-1,0)</f>
        <v>4786</v>
      </c>
      <c r="B80" s="1">
        <f>'Шаблон модификаторы'!D80+1-1</f>
        <v>567</v>
      </c>
      <c r="C80" s="1">
        <f>IFERROR('Шаблон модификаторы'!E80+1-1,0)</f>
        <v>0</v>
      </c>
      <c r="D80" s="1">
        <f>IFERROR('Шаблон модификаторы'!F80+1-1,0)</f>
        <v>0</v>
      </c>
    </row>
    <row r="81" spans="1:4">
      <c r="A81" s="1">
        <f>IFERROR('Шаблон модификаторы'!B81+1-1,0)</f>
        <v>4818</v>
      </c>
      <c r="B81" s="1">
        <f>'Шаблон модификаторы'!D81+1-1</f>
        <v>455</v>
      </c>
      <c r="C81" s="1">
        <f>IFERROR('Шаблон модификаторы'!E81+1-1,0)</f>
        <v>0</v>
      </c>
      <c r="D81" s="1">
        <f>IFERROR('Шаблон модификаторы'!F81+1-1,0)</f>
        <v>0</v>
      </c>
    </row>
    <row r="82" spans="1:4">
      <c r="A82" s="1">
        <f>IFERROR('Шаблон модификаторы'!B82+1-1,0)</f>
        <v>10001</v>
      </c>
      <c r="B82" s="1">
        <f>'Шаблон модификаторы'!D82+1-1</f>
        <v>202</v>
      </c>
      <c r="C82" s="1">
        <f>IFERROR('Шаблон модификаторы'!E82+1-1,0)</f>
        <v>0</v>
      </c>
      <c r="D82" s="1">
        <f>IFERROR('Шаблон модификаторы'!F82+1-1,0)</f>
        <v>6060</v>
      </c>
    </row>
    <row r="83" spans="1:4">
      <c r="A83" s="1">
        <f>IFERROR('Шаблон модификаторы'!B83+1-1,0)</f>
        <v>10002</v>
      </c>
      <c r="B83" s="1">
        <f>'Шаблон модификаторы'!D83+1-1</f>
        <v>337</v>
      </c>
      <c r="C83" s="1">
        <f>IFERROR('Шаблон модификаторы'!E83+1-1,0)</f>
        <v>0</v>
      </c>
      <c r="D83" s="1">
        <f>IFERROR('Шаблон модификаторы'!F83+1-1,0)</f>
        <v>10110</v>
      </c>
    </row>
    <row r="84" spans="1:4" ht="15" customHeight="1">
      <c r="A84" s="1">
        <f>IFERROR('Шаблон модификаторы'!B84+1-1,0)</f>
        <v>10003</v>
      </c>
      <c r="B84" s="1">
        <f>'Шаблон модификаторы'!D84+1-1</f>
        <v>535</v>
      </c>
      <c r="C84" s="1">
        <f>IFERROR('Шаблон модификаторы'!E84+1-1,0)</f>
        <v>0</v>
      </c>
      <c r="D84" s="1">
        <f>IFERROR('Шаблон модификаторы'!F84+1-1,0)</f>
        <v>8025</v>
      </c>
    </row>
    <row r="85" spans="1:4">
      <c r="A85" s="1">
        <f>IFERROR('Шаблон модификаторы'!B85+1-1,0)</f>
        <v>10004</v>
      </c>
      <c r="B85" s="1">
        <f>'Шаблон модификаторы'!D85+1-1</f>
        <v>434</v>
      </c>
      <c r="C85" s="1">
        <f>IFERROR('Шаблон модификаторы'!E85+1-1,0)</f>
        <v>0</v>
      </c>
      <c r="D85" s="1">
        <f>IFERROR('Шаблон модификаторы'!F85+1-1,0)</f>
        <v>13020</v>
      </c>
    </row>
    <row r="86" spans="1:4">
      <c r="A86" s="1">
        <f>IFERROR('Шаблон модификаторы'!B86+1-1,0)</f>
        <v>10005</v>
      </c>
      <c r="B86" s="1">
        <f>'Шаблон модификаторы'!D86+1-1</f>
        <v>98</v>
      </c>
      <c r="C86" s="1">
        <f>IFERROR('Шаблон модификаторы'!E86+1-1,0)</f>
        <v>0</v>
      </c>
      <c r="D86" s="1">
        <f>IFERROR('Шаблон модификаторы'!F86+1-1,0)</f>
        <v>2940</v>
      </c>
    </row>
    <row r="87" spans="1:4">
      <c r="A87" s="1">
        <f>IFERROR('Шаблон модификаторы'!B87+1-1,0)</f>
        <v>10007</v>
      </c>
      <c r="B87" s="1">
        <f>'Шаблон модификаторы'!D87+1-1</f>
        <v>49</v>
      </c>
      <c r="C87" s="1">
        <f>IFERROR('Шаблон модификаторы'!E87+1-1,0)</f>
        <v>0</v>
      </c>
      <c r="D87" s="1">
        <f>IFERROR('Шаблон модификаторы'!F87+1-1,0)</f>
        <v>1470</v>
      </c>
    </row>
    <row r="88" spans="1:4">
      <c r="A88" s="1">
        <f>IFERROR('Шаблон модификаторы'!B88+1-1,0)</f>
        <v>10008</v>
      </c>
      <c r="B88" s="1">
        <f>'Шаблон модификаторы'!D88+1-1</f>
        <v>19</v>
      </c>
      <c r="C88" s="1">
        <f>IFERROR('Шаблон модификаторы'!E88+1-1,0)</f>
        <v>0</v>
      </c>
      <c r="D88" s="1">
        <f>IFERROR('Шаблон модификаторы'!F88+1-1,0)</f>
        <v>475</v>
      </c>
    </row>
    <row r="89" spans="1:4" ht="15" customHeight="1">
      <c r="A89" s="1">
        <f>IFERROR('Шаблон модификаторы'!B89+1-1,0)</f>
        <v>10009</v>
      </c>
      <c r="B89" s="1">
        <f>'Шаблон модификаторы'!D89+1-1</f>
        <v>2</v>
      </c>
      <c r="C89" s="1">
        <f>IFERROR('Шаблон модификаторы'!E89+1-1,0)</f>
        <v>0</v>
      </c>
      <c r="D89" s="1">
        <f>IFERROR('Шаблон модификаторы'!F89+1-1,0)</f>
        <v>70</v>
      </c>
    </row>
    <row r="90" spans="1:4">
      <c r="A90" s="1">
        <f>IFERROR('Шаблон модификаторы'!B90+1-1,0)</f>
        <v>11001</v>
      </c>
      <c r="B90" s="1">
        <f>'Шаблон модификаторы'!D90+1-1</f>
        <v>9</v>
      </c>
      <c r="C90" s="1">
        <f>IFERROR('Шаблон модификаторы'!E90+1-1,0)</f>
        <v>0</v>
      </c>
      <c r="D90" s="1">
        <f>IFERROR('Шаблон модификаторы'!F90+1-1,0)</f>
        <v>315</v>
      </c>
    </row>
    <row r="91" spans="1:4">
      <c r="A91" s="1">
        <f>IFERROR('Шаблон модификаторы'!B91+1-1,0)</f>
        <v>12001</v>
      </c>
      <c r="B91" s="1">
        <f>'Шаблон модификаторы'!D91+1-1</f>
        <v>40</v>
      </c>
      <c r="C91" s="1">
        <f>IFERROR('Шаблон модификаторы'!E91+1-1,0)</f>
        <v>0</v>
      </c>
      <c r="D91" s="1">
        <f>IFERROR('Шаблон модификаторы'!F91+1-1,0)</f>
        <v>3000</v>
      </c>
    </row>
    <row r="92" spans="1:4">
      <c r="A92" s="1">
        <f>IFERROR('Шаблон модификаторы'!B92+1-1,0)</f>
        <v>13001</v>
      </c>
      <c r="B92" s="1">
        <f>'Шаблон модификаторы'!D92+1-1</f>
        <v>9</v>
      </c>
      <c r="C92" s="1">
        <f>IFERROR('Шаблон модификаторы'!E92+1-1,0)</f>
        <v>0</v>
      </c>
      <c r="D92" s="1">
        <f>IFERROR('Шаблон модификаторы'!F92+1-1,0)</f>
        <v>270</v>
      </c>
    </row>
    <row r="93" spans="1:4">
      <c r="A93" s="1">
        <f>IFERROR('Шаблон модификаторы'!B93+1-1,0)</f>
        <v>13002</v>
      </c>
      <c r="B93" s="1">
        <f>'Шаблон модификаторы'!D93+1-1</f>
        <v>2</v>
      </c>
      <c r="C93" s="1">
        <f>IFERROR('Шаблон модификаторы'!E93+1-1,0)</f>
        <v>0</v>
      </c>
      <c r="D93" s="1">
        <f>IFERROR('Шаблон модификаторы'!F93+1-1,0)</f>
        <v>60</v>
      </c>
    </row>
    <row r="94" spans="1:4">
      <c r="A94" s="1">
        <f>IFERROR('Шаблон модификаторы'!B94+1-1,0)</f>
        <v>13003</v>
      </c>
      <c r="B94" s="1">
        <f>'Шаблон модификаторы'!D94+1-1</f>
        <v>7</v>
      </c>
      <c r="C94" s="1">
        <f>IFERROR('Шаблон модификаторы'!E94+1-1,0)</f>
        <v>0</v>
      </c>
      <c r="D94" s="1">
        <f>IFERROR('Шаблон модификаторы'!F94+1-1,0)</f>
        <v>210</v>
      </c>
    </row>
    <row r="95" spans="1:4">
      <c r="A95" s="1">
        <f>IFERROR('Шаблон модификаторы'!B95+1-1,0)</f>
        <v>0</v>
      </c>
      <c r="B95" s="1">
        <f>'Шаблон модификаторы'!D95+1-1</f>
        <v>86013</v>
      </c>
      <c r="C95" s="1">
        <f>IFERROR('Шаблон модификаторы'!E95+1-1,0)</f>
        <v>0</v>
      </c>
      <c r="D95" s="1">
        <f>IFERROR('Шаблон модификаторы'!F95+1-1,0)</f>
        <v>56101</v>
      </c>
    </row>
    <row r="96" spans="1:4">
      <c r="A96" s="1">
        <f>IFERROR('Шаблон модификаторы'!B96+1-1,0)</f>
        <v>0</v>
      </c>
      <c r="B96" s="1">
        <f>'Шаблон модификаторы'!D96+1-1</f>
        <v>0</v>
      </c>
      <c r="C96" s="1">
        <f>IFERROR('Шаблон модификаторы'!E96+1-1,0)</f>
        <v>0</v>
      </c>
      <c r="D96" s="1">
        <f>IFERROR('Шаблон модификаторы'!F96+1-1,0)</f>
        <v>0</v>
      </c>
    </row>
    <row r="97" spans="1:4">
      <c r="A97" s="1">
        <f>IFERROR('Шаблон модификаторы'!B97+1-1,0)</f>
        <v>0</v>
      </c>
      <c r="B97" s="1">
        <f>'Шаблон модификаторы'!D97+1-1</f>
        <v>0</v>
      </c>
      <c r="C97" s="1">
        <f>IFERROR('Шаблон модификаторы'!E97+1-1,0)</f>
        <v>0</v>
      </c>
      <c r="D97" s="1">
        <f>IFERROR('Шаблон модификаторы'!F97+1-1,0)</f>
        <v>0</v>
      </c>
    </row>
    <row r="98" spans="1:4">
      <c r="A98" s="1">
        <f>IFERROR('Шаблон модификаторы'!B98+1-1,0)</f>
        <v>0</v>
      </c>
      <c r="B98" s="1">
        <f>'Шаблон модификаторы'!D98+1-1</f>
        <v>0</v>
      </c>
      <c r="C98" s="1">
        <f>IFERROR('Шаблон модификаторы'!E98+1-1,0)</f>
        <v>0</v>
      </c>
      <c r="D98" s="1">
        <f>IFERROR('Шаблон модификаторы'!F98+1-1,0)</f>
        <v>0</v>
      </c>
    </row>
    <row r="99" spans="1:4">
      <c r="A99" s="1">
        <f>IFERROR('Шаблон модификаторы'!B99+1-1,0)</f>
        <v>0</v>
      </c>
      <c r="B99" s="1">
        <f>'Шаблон модификаторы'!D99+1-1</f>
        <v>0</v>
      </c>
      <c r="C99" s="1">
        <f>IFERROR('Шаблон модификаторы'!E99+1-1,0)</f>
        <v>0</v>
      </c>
      <c r="D99" s="1">
        <f>IFERROR('Шаблон модификаторы'!F99+1-1,0)</f>
        <v>0</v>
      </c>
    </row>
    <row r="100" spans="1:4">
      <c r="A100" s="1">
        <f>IFERROR('Шаблон модификаторы'!B100+1-1,0)</f>
        <v>0</v>
      </c>
      <c r="B100" s="1">
        <f>'Шаблон модификаторы'!D100+1-1</f>
        <v>0</v>
      </c>
      <c r="C100" s="1">
        <f>IFERROR('Шаблон модификаторы'!E100+1-1,0)</f>
        <v>0</v>
      </c>
      <c r="D100" s="1">
        <f>IFERROR('Шаблон модификаторы'!F100+1-1,0)</f>
        <v>0</v>
      </c>
    </row>
    <row r="101" spans="1:4">
      <c r="A101" s="1">
        <f>IFERROR('Шаблон модификаторы'!B101+1-1,0)</f>
        <v>0</v>
      </c>
      <c r="B101" s="1">
        <f>'Шаблон модификаторы'!D101+1-1</f>
        <v>0</v>
      </c>
      <c r="C101" s="1">
        <f>IFERROR('Шаблон модификаторы'!E101+1-1,0)</f>
        <v>0</v>
      </c>
      <c r="D101" s="1">
        <f>IFERROR('Шаблон модификаторы'!F101+1-1,0)</f>
        <v>0</v>
      </c>
    </row>
    <row r="102" spans="1:4" ht="14.45" customHeight="1">
      <c r="A102" s="1">
        <f>IFERROR('Шаблон модификаторы'!B102+1-1,0)</f>
        <v>0</v>
      </c>
      <c r="B102" s="1">
        <f>'Шаблон модификаторы'!D102+1-1</f>
        <v>0</v>
      </c>
      <c r="C102" s="1">
        <f>IFERROR('Шаблон модификаторы'!E102+1-1,0)</f>
        <v>0</v>
      </c>
      <c r="D102" s="1">
        <f>IFERROR('Шаблон модификаторы'!F102+1-1,0)</f>
        <v>0</v>
      </c>
    </row>
    <row r="103" spans="1:4" ht="14.45" customHeight="1">
      <c r="A103" s="1">
        <f>IFERROR('Шаблон модификаторы'!B103+1-1,0)</f>
        <v>0</v>
      </c>
      <c r="B103" s="1">
        <f>'Шаблон модификаторы'!D103+1-1</f>
        <v>0</v>
      </c>
      <c r="C103" s="1">
        <f>IFERROR('Шаблон модификаторы'!E103+1-1,0)</f>
        <v>0</v>
      </c>
      <c r="D103" s="1">
        <f>IFERROR('Шаблон модификаторы'!F103+1-1,0)</f>
        <v>0</v>
      </c>
    </row>
    <row r="104" spans="1:4" ht="15" customHeight="1">
      <c r="A104" s="1">
        <f>IFERROR('Шаблон модификаторы'!B104+1-1,0)</f>
        <v>0</v>
      </c>
      <c r="B104" s="1">
        <f>'Шаблон модификаторы'!D104+1-1</f>
        <v>0</v>
      </c>
      <c r="C104" s="1">
        <f>IFERROR('Шаблон модификаторы'!E104+1-1,0)</f>
        <v>0</v>
      </c>
      <c r="D104" s="1">
        <f>IFERROR('Шаблон модификаторы'!F104+1-1,0)</f>
        <v>0</v>
      </c>
    </row>
    <row r="105" spans="1:4" ht="15" customHeight="1">
      <c r="A105" s="1">
        <f>IFERROR('Шаблон модификаторы'!B105+1-1,0)</f>
        <v>0</v>
      </c>
      <c r="B105" s="1">
        <f>'Шаблон модификаторы'!D105+1-1</f>
        <v>0</v>
      </c>
      <c r="C105" s="1">
        <f>IFERROR('Шаблон модификаторы'!E105+1-1,0)</f>
        <v>0</v>
      </c>
      <c r="D105" s="1">
        <f>IFERROR('Шаблон модификаторы'!F105+1-1,0)</f>
        <v>0</v>
      </c>
    </row>
    <row r="106" spans="1:4" ht="15" customHeight="1">
      <c r="A106" s="1">
        <f>IFERROR('Шаблон модификаторы'!B106+1-1,0)</f>
        <v>0</v>
      </c>
      <c r="B106" s="1">
        <f>'Шаблон модификаторы'!D106+1-1</f>
        <v>0</v>
      </c>
      <c r="C106" s="1">
        <f>IFERROR('Шаблон модификаторы'!E106+1-1,0)</f>
        <v>0</v>
      </c>
      <c r="D106" s="1">
        <f>IFERROR('Шаблон модификаторы'!F106+1-1,0)</f>
        <v>0</v>
      </c>
    </row>
    <row r="107" spans="1:4" ht="15" customHeight="1">
      <c r="A107" s="1">
        <f>IFERROR('Шаблон модификаторы'!B107+1-1,0)</f>
        <v>0</v>
      </c>
      <c r="B107" s="1">
        <f>'Шаблон модификаторы'!D107+1-1</f>
        <v>0</v>
      </c>
      <c r="C107" s="1">
        <f>IFERROR('Шаблон модификаторы'!E107+1-1,0)</f>
        <v>0</v>
      </c>
      <c r="D107" s="1">
        <f>IFERROR('Шаблон модификаторы'!F107+1-1,0)</f>
        <v>0</v>
      </c>
    </row>
    <row r="108" spans="1:4">
      <c r="A108" s="1">
        <f>IFERROR('Шаблон модификаторы'!B108+1-1,0)</f>
        <v>0</v>
      </c>
      <c r="B108" s="1">
        <f>'Шаблон модификаторы'!D108+1-1</f>
        <v>0</v>
      </c>
      <c r="C108" s="1">
        <f>IFERROR('Шаблон модификаторы'!E108+1-1,0)</f>
        <v>0</v>
      </c>
      <c r="D108" s="1">
        <f>IFERROR('Шаблон модификаторы'!F108+1-1,0)</f>
        <v>0</v>
      </c>
    </row>
    <row r="109" spans="1:4">
      <c r="A109" s="1">
        <f>IFERROR('Шаблон модификаторы'!B109+1-1,0)</f>
        <v>0</v>
      </c>
      <c r="B109" s="1">
        <f>'Шаблон модификаторы'!D109+1-1</f>
        <v>0</v>
      </c>
      <c r="C109" s="1">
        <f>IFERROR('Шаблон модификаторы'!E109+1-1,0)</f>
        <v>0</v>
      </c>
      <c r="D109" s="1">
        <f>IFERROR('Шаблон модификаторы'!F109+1-1,0)</f>
        <v>0</v>
      </c>
    </row>
    <row r="110" spans="1:4">
      <c r="A110" s="1">
        <f>IFERROR('Шаблон модификаторы'!B110+1-1,0)</f>
        <v>0</v>
      </c>
      <c r="B110" s="1">
        <f>'Шаблон модификаторы'!D110+1-1</f>
        <v>0</v>
      </c>
      <c r="C110" s="1">
        <f>IFERROR('Шаблон модификаторы'!E110+1-1,0)</f>
        <v>0</v>
      </c>
      <c r="D110" s="1">
        <f>IFERROR('Шаблон модификаторы'!F110+1-1,0)</f>
        <v>0</v>
      </c>
    </row>
    <row r="111" spans="1:4">
      <c r="A111" s="1">
        <f>IFERROR('Шаблон модификаторы'!B111+1-1,0)</f>
        <v>0</v>
      </c>
      <c r="B111" s="1">
        <f>'Шаблон модификаторы'!D111+1-1</f>
        <v>0</v>
      </c>
      <c r="C111" s="1">
        <f>IFERROR('Шаблон модификаторы'!E111+1-1,0)</f>
        <v>0</v>
      </c>
      <c r="D111" s="1">
        <f>IFERROR('Шаблон модификаторы'!F111+1-1,0)</f>
        <v>0</v>
      </c>
    </row>
    <row r="112" spans="1:4">
      <c r="A112" s="1">
        <f>IFERROR('Шаблон модификаторы'!B112+1-1,0)</f>
        <v>0</v>
      </c>
      <c r="B112" s="1">
        <f>'Шаблон модификаторы'!D112+1-1</f>
        <v>0</v>
      </c>
      <c r="C112" s="1">
        <f>IFERROR('Шаблон модификаторы'!E112+1-1,0)</f>
        <v>0</v>
      </c>
      <c r="D112" s="1">
        <f>IFERROR('Шаблон модификаторы'!F112+1-1,0)</f>
        <v>0</v>
      </c>
    </row>
    <row r="113" spans="1:4">
      <c r="A113" s="1">
        <f>IFERROR('Шаблон модификаторы'!B113+1-1,0)</f>
        <v>0</v>
      </c>
      <c r="B113" s="1">
        <f>'Шаблон модификаторы'!D113+1-1</f>
        <v>0</v>
      </c>
      <c r="C113" s="1">
        <f>IFERROR('Шаблон модификаторы'!E113+1-1,0)</f>
        <v>0</v>
      </c>
      <c r="D113" s="1">
        <f>IFERROR('Шаблон модификаторы'!F113+1-1,0)</f>
        <v>0</v>
      </c>
    </row>
    <row r="114" spans="1:4">
      <c r="A114" s="1">
        <f>IFERROR('Шаблон модификаторы'!B114+1-1,0)</f>
        <v>0</v>
      </c>
      <c r="B114" s="1">
        <f>'Шаблон модификаторы'!D114+1-1</f>
        <v>0</v>
      </c>
      <c r="C114" s="1">
        <f>IFERROR('Шаблон модификаторы'!E114+1-1,0)</f>
        <v>0</v>
      </c>
      <c r="D114" s="1">
        <f>IFERROR('Шаблон модификаторы'!F114+1-1,0)</f>
        <v>0</v>
      </c>
    </row>
    <row r="115" spans="1:4">
      <c r="A115" s="1">
        <f>IFERROR('Шаблон модификаторы'!B115+1-1,0)</f>
        <v>0</v>
      </c>
      <c r="B115" s="1">
        <f>'Шаблон модификаторы'!D115+1-1</f>
        <v>0</v>
      </c>
      <c r="C115" s="1">
        <f>IFERROR('Шаблон модификаторы'!E115+1-1,0)</f>
        <v>0</v>
      </c>
      <c r="D115" s="1">
        <f>IFERROR('Шаблон модификаторы'!F115+1-1,0)</f>
        <v>0</v>
      </c>
    </row>
    <row r="116" spans="1:4">
      <c r="A116" s="1">
        <f>IFERROR('Шаблон модификаторы'!B116+1-1,0)</f>
        <v>0</v>
      </c>
      <c r="B116" s="1">
        <f>'Шаблон модификаторы'!D116+1-1</f>
        <v>0</v>
      </c>
      <c r="C116" s="1">
        <f>IFERROR('Шаблон модификаторы'!E116+1-1,0)</f>
        <v>0</v>
      </c>
      <c r="D116" s="1">
        <f>IFERROR('Шаблон модификаторы'!F116+1-1,0)</f>
        <v>0</v>
      </c>
    </row>
    <row r="117" spans="1:4">
      <c r="A117" s="1">
        <f>IFERROR('Шаблон модификаторы'!B117+1-1,0)</f>
        <v>0</v>
      </c>
      <c r="B117" s="1">
        <f>'Шаблон модификаторы'!D117+1-1</f>
        <v>0</v>
      </c>
      <c r="C117" s="1">
        <f>IFERROR('Шаблон модификаторы'!E117+1-1,0)</f>
        <v>0</v>
      </c>
      <c r="D117" s="1">
        <f>IFERROR('Шаблон модификаторы'!F117+1-1,0)</f>
        <v>0</v>
      </c>
    </row>
    <row r="118" spans="1:4">
      <c r="A118" s="1">
        <f>IFERROR('Шаблон модификаторы'!B118+1-1,0)</f>
        <v>0</v>
      </c>
      <c r="B118" s="1">
        <f>'Шаблон модификаторы'!D118+1-1</f>
        <v>0</v>
      </c>
      <c r="C118" s="1">
        <f>IFERROR('Шаблон модификаторы'!E118+1-1,0)</f>
        <v>0</v>
      </c>
      <c r="D118" s="1">
        <f>IFERROR('Шаблон модификаторы'!F118+1-1,0)</f>
        <v>0</v>
      </c>
    </row>
    <row r="119" spans="1:4">
      <c r="A119" s="1">
        <f>IFERROR('Шаблон модификаторы'!B119+1-1,0)</f>
        <v>0</v>
      </c>
      <c r="B119" s="1">
        <f>'Шаблон модификаторы'!D119+1-1</f>
        <v>0</v>
      </c>
      <c r="C119" s="1">
        <f>IFERROR('Шаблон модификаторы'!E119+1-1,0)</f>
        <v>0</v>
      </c>
      <c r="D119" s="1">
        <f>IFERROR('Шаблон модификаторы'!F119+1-1,0)</f>
        <v>0</v>
      </c>
    </row>
    <row r="120" spans="1:4">
      <c r="A120" s="1">
        <f>IFERROR('Шаблон модификаторы'!B120+1-1,0)</f>
        <v>0</v>
      </c>
      <c r="B120" s="1">
        <f>'Шаблон модификаторы'!D120+1-1</f>
        <v>0</v>
      </c>
      <c r="C120" s="1">
        <f>IFERROR('Шаблон модификаторы'!E120+1-1,0)</f>
        <v>0</v>
      </c>
      <c r="D120" s="1">
        <f>IFERROR('Шаблон модификаторы'!F120+1-1,0)</f>
        <v>0</v>
      </c>
    </row>
    <row r="121" spans="1:4">
      <c r="A121" s="1">
        <f>IFERROR('Шаблон модификаторы'!B121+1-1,0)</f>
        <v>0</v>
      </c>
      <c r="B121" s="1">
        <f>'Шаблон модификаторы'!D121+1-1</f>
        <v>0</v>
      </c>
      <c r="C121" s="1">
        <f>IFERROR('Шаблон модификаторы'!E121+1-1,0)</f>
        <v>0</v>
      </c>
      <c r="D121" s="1">
        <f>IFERROR('Шаблон модификаторы'!F121+1-1,0)</f>
        <v>0</v>
      </c>
    </row>
    <row r="122" spans="1:4">
      <c r="A122" s="1">
        <f>IFERROR('Шаблон модификаторы'!B122+1-1,0)</f>
        <v>0</v>
      </c>
      <c r="B122" s="1">
        <f>'Шаблон модификаторы'!D122+1-1</f>
        <v>0</v>
      </c>
      <c r="C122" s="1">
        <f>IFERROR('Шаблон модификаторы'!E122+1-1,0)</f>
        <v>0</v>
      </c>
      <c r="D122" s="1">
        <f>IFERROR('Шаблон модификаторы'!F122+1-1,0)</f>
        <v>0</v>
      </c>
    </row>
    <row r="123" spans="1:4">
      <c r="A123" s="1">
        <f>IFERROR('Шаблон модификаторы'!B123+1-1,0)</f>
        <v>0</v>
      </c>
      <c r="B123" s="1">
        <f>'Шаблон модификаторы'!D123+1-1</f>
        <v>0</v>
      </c>
      <c r="C123" s="1">
        <f>IFERROR('Шаблон модификаторы'!E123+1-1,0)</f>
        <v>0</v>
      </c>
      <c r="D123" s="1">
        <f>IFERROR('Шаблон модификаторы'!F123+1-1,0)</f>
        <v>0</v>
      </c>
    </row>
    <row r="124" spans="1:4">
      <c r="A124" s="1">
        <f>IFERROR('Шаблон модификаторы'!B124+1-1,0)</f>
        <v>0</v>
      </c>
      <c r="B124" s="1">
        <f>'Шаблон модификаторы'!D124+1-1</f>
        <v>0</v>
      </c>
      <c r="C124" s="1">
        <f>IFERROR('Шаблон модификаторы'!E124+1-1,0)</f>
        <v>0</v>
      </c>
      <c r="D124" s="1">
        <f>IFERROR('Шаблон модификаторы'!F124+1-1,0)</f>
        <v>0</v>
      </c>
    </row>
    <row r="125" spans="1:4">
      <c r="A125" s="1">
        <f>IFERROR('Шаблон модификаторы'!B125+1-1,0)</f>
        <v>0</v>
      </c>
      <c r="B125" s="1">
        <f>'Шаблон модификаторы'!D125+1-1</f>
        <v>0</v>
      </c>
      <c r="C125" s="1">
        <f>IFERROR('Шаблон модификаторы'!E125+1-1,0)</f>
        <v>0</v>
      </c>
      <c r="D125" s="1">
        <f>IFERROR('Шаблон модификаторы'!F125+1-1,0)</f>
        <v>0</v>
      </c>
    </row>
    <row r="126" spans="1:4">
      <c r="A126" s="1">
        <f>IFERROR('Шаблон модификаторы'!B126+1-1,0)</f>
        <v>0</v>
      </c>
      <c r="B126" s="1">
        <f>'Шаблон модификаторы'!D126+1-1</f>
        <v>0</v>
      </c>
      <c r="C126" s="1">
        <f>IFERROR('Шаблон модификаторы'!E126+1-1,0)</f>
        <v>0</v>
      </c>
      <c r="D126" s="1">
        <f>IFERROR('Шаблон модификаторы'!F126+1-1,0)</f>
        <v>0</v>
      </c>
    </row>
    <row r="127" spans="1:4">
      <c r="A127" s="1">
        <f>IFERROR('Шаблон модификаторы'!B127+1-1,0)</f>
        <v>0</v>
      </c>
      <c r="B127" s="1">
        <f>'Шаблон модификаторы'!D127+1-1</f>
        <v>0</v>
      </c>
      <c r="C127" s="1">
        <f>IFERROR('Шаблон модификаторы'!E127+1-1,0)</f>
        <v>0</v>
      </c>
      <c r="D127" s="1">
        <f>IFERROR('Шаблон модификаторы'!F127+1-1,0)</f>
        <v>0</v>
      </c>
    </row>
    <row r="128" spans="1:4">
      <c r="A128" s="1">
        <f>IFERROR('Шаблон модификаторы'!B128+1-1,0)</f>
        <v>0</v>
      </c>
      <c r="B128" s="1">
        <f>'Шаблон модификаторы'!D128+1-1</f>
        <v>0</v>
      </c>
      <c r="C128" s="1">
        <f>IFERROR('Шаблон модификаторы'!E128+1-1,0)</f>
        <v>0</v>
      </c>
      <c r="D128" s="1">
        <f>IFERROR('Шаблон модификаторы'!F128+1-1,0)</f>
        <v>0</v>
      </c>
    </row>
    <row r="129" spans="1:4">
      <c r="A129" s="1">
        <f>IFERROR('Шаблон модификаторы'!B129+1-1,0)</f>
        <v>0</v>
      </c>
      <c r="B129" s="1">
        <f>'Шаблон модификаторы'!D129+1-1</f>
        <v>0</v>
      </c>
      <c r="C129" s="1">
        <f>IFERROR('Шаблон модификаторы'!E129+1-1,0)</f>
        <v>0</v>
      </c>
      <c r="D129" s="1">
        <f>IFERROR('Шаблон модификаторы'!F129+1-1,0)</f>
        <v>0</v>
      </c>
    </row>
    <row r="130" spans="1:4">
      <c r="A130" s="1">
        <f>IFERROR('Шаблон модификаторы'!B130+1-1,0)</f>
        <v>0</v>
      </c>
      <c r="B130" s="1">
        <f>'Шаблон модификаторы'!D130+1-1</f>
        <v>0</v>
      </c>
      <c r="C130" s="1">
        <f>IFERROR('Шаблон модификаторы'!E130+1-1,0)</f>
        <v>0</v>
      </c>
      <c r="D130" s="1">
        <f>IFERROR('Шаблон модификаторы'!F130+1-1,0)</f>
        <v>0</v>
      </c>
    </row>
    <row r="131" spans="1:4">
      <c r="A131" s="1">
        <f>IFERROR('Шаблон модификаторы'!B131+1-1,0)</f>
        <v>0</v>
      </c>
      <c r="B131" s="1">
        <f>'Шаблон модификаторы'!D131+1-1</f>
        <v>0</v>
      </c>
      <c r="C131" s="1">
        <f>IFERROR('Шаблон модификаторы'!E131+1-1,0)</f>
        <v>0</v>
      </c>
      <c r="D131" s="1">
        <f>IFERROR('Шаблон модификаторы'!F131+1-1,0)</f>
        <v>0</v>
      </c>
    </row>
    <row r="132" spans="1:4">
      <c r="A132" s="1">
        <f>IFERROR('Шаблон модификаторы'!B132+1-1,0)</f>
        <v>0</v>
      </c>
      <c r="B132" s="1">
        <f>'Шаблон модификаторы'!D132+1-1</f>
        <v>0</v>
      </c>
      <c r="C132" s="1">
        <f>IFERROR('Шаблон модификаторы'!E132+1-1,0)</f>
        <v>0</v>
      </c>
      <c r="D132" s="1">
        <f>IFERROR('Шаблон модификаторы'!F132+1-1,0)</f>
        <v>0</v>
      </c>
    </row>
    <row r="133" spans="1:4">
      <c r="A133" s="1">
        <f>IFERROR('Шаблон модификаторы'!B133+1-1,0)</f>
        <v>0</v>
      </c>
      <c r="B133" s="1">
        <f>'Шаблон модификаторы'!D133+1-1</f>
        <v>0</v>
      </c>
      <c r="C133" s="1">
        <f>IFERROR('Шаблон модификаторы'!E133+1-1,0)</f>
        <v>0</v>
      </c>
      <c r="D133" s="1">
        <f>IFERROR('Шаблон модификаторы'!F133+1-1,0)</f>
        <v>0</v>
      </c>
    </row>
    <row r="134" spans="1:4">
      <c r="A134" s="1">
        <f>IFERROR('Шаблон модификаторы'!B134+1-1,0)</f>
        <v>0</v>
      </c>
      <c r="B134" s="1">
        <f>'Шаблон модификаторы'!D134+1-1</f>
        <v>0</v>
      </c>
      <c r="C134" s="1">
        <f>IFERROR('Шаблон модификаторы'!E134+1-1,0)</f>
        <v>0</v>
      </c>
      <c r="D134" s="1">
        <f>IFERROR('Шаблон модификаторы'!F134+1-1,0)</f>
        <v>0</v>
      </c>
    </row>
    <row r="135" spans="1:4">
      <c r="A135" s="1">
        <f>IFERROR('Шаблон модификаторы'!B135+1-1,0)</f>
        <v>0</v>
      </c>
      <c r="B135" s="1">
        <f>'Шаблон модификаторы'!D135+1-1</f>
        <v>0</v>
      </c>
      <c r="C135" s="1">
        <f>IFERROR('Шаблон модификаторы'!E135+1-1,0)</f>
        <v>0</v>
      </c>
      <c r="D135" s="1">
        <f>IFERROR('Шаблон модификаторы'!F135+1-1,0)</f>
        <v>0</v>
      </c>
    </row>
    <row r="136" spans="1:4">
      <c r="A136" s="1">
        <f>IFERROR('Шаблон модификаторы'!B136+1-1,0)</f>
        <v>0</v>
      </c>
      <c r="B136" s="1">
        <f>'Шаблон модификаторы'!D136+1-1</f>
        <v>0</v>
      </c>
      <c r="C136" s="1">
        <f>IFERROR('Шаблон модификаторы'!E136+1-1,0)</f>
        <v>0</v>
      </c>
      <c r="D136" s="1">
        <f>IFERROR('Шаблон модификаторы'!F136+1-1,0)</f>
        <v>0</v>
      </c>
    </row>
    <row r="137" spans="1:4">
      <c r="A137" s="1">
        <f>IFERROR('Шаблон модификаторы'!B137+1-1,0)</f>
        <v>0</v>
      </c>
      <c r="B137" s="1">
        <f>'Шаблон модификаторы'!D137+1-1</f>
        <v>0</v>
      </c>
      <c r="C137" s="1">
        <f>IFERROR('Шаблон модификаторы'!E137+1-1,0)</f>
        <v>0</v>
      </c>
      <c r="D137" s="1">
        <f>IFERROR('Шаблон модификаторы'!F137+1-1,0)</f>
        <v>0</v>
      </c>
    </row>
    <row r="138" spans="1:4">
      <c r="A138" s="1">
        <f>IFERROR('Шаблон модификаторы'!B138+1-1,0)</f>
        <v>0</v>
      </c>
      <c r="B138" s="1">
        <f>'Шаблон модификаторы'!D138+1-1</f>
        <v>0</v>
      </c>
      <c r="C138" s="1">
        <f>IFERROR('Шаблон модификаторы'!E138+1-1,0)</f>
        <v>0</v>
      </c>
      <c r="D138" s="1">
        <f>IFERROR('Шаблон модификаторы'!F138+1-1,0)</f>
        <v>0</v>
      </c>
    </row>
    <row r="139" spans="1:4">
      <c r="A139" s="1">
        <f>IFERROR('Шаблон модификаторы'!B139+1-1,0)</f>
        <v>0</v>
      </c>
      <c r="B139" s="1">
        <f>'Шаблон модификаторы'!D139+1-1</f>
        <v>0</v>
      </c>
      <c r="C139" s="1">
        <f>IFERROR('Шаблон модификаторы'!E139+1-1,0)</f>
        <v>0</v>
      </c>
      <c r="D139" s="1">
        <f>IFERROR('Шаблон модификаторы'!F139+1-1,0)</f>
        <v>0</v>
      </c>
    </row>
    <row r="140" spans="1:4">
      <c r="A140" s="1">
        <f>IFERROR('Шаблон модификаторы'!B140+1-1,0)</f>
        <v>0</v>
      </c>
      <c r="B140" s="1">
        <f>'Шаблон модификаторы'!D140+1-1</f>
        <v>0</v>
      </c>
      <c r="C140" s="1">
        <f>IFERROR('Шаблон модификаторы'!E140+1-1,0)</f>
        <v>0</v>
      </c>
      <c r="D140" s="1">
        <f>IFERROR('Шаблон модификаторы'!F140+1-1,0)</f>
        <v>0</v>
      </c>
    </row>
    <row r="141" spans="1:4">
      <c r="A141" s="1">
        <f>IFERROR('Шаблон модификаторы'!B141+1-1,0)</f>
        <v>0</v>
      </c>
      <c r="B141" s="1">
        <f>'Шаблон модификаторы'!D141+1-1</f>
        <v>0</v>
      </c>
      <c r="C141" s="1">
        <f>IFERROR('Шаблон модификаторы'!E141+1-1,0)</f>
        <v>0</v>
      </c>
      <c r="D141" s="1">
        <f>IFERROR('Шаблон модификаторы'!F141+1-1,0)</f>
        <v>0</v>
      </c>
    </row>
    <row r="142" spans="1:4">
      <c r="A142" s="1">
        <f>IFERROR('Шаблон модификаторы'!B142+1-1,0)</f>
        <v>0</v>
      </c>
      <c r="B142" s="1">
        <f>'Шаблон модификаторы'!D142+1-1</f>
        <v>0</v>
      </c>
      <c r="C142" s="1">
        <f>IFERROR('Шаблон модификаторы'!E142+1-1,0)</f>
        <v>0</v>
      </c>
      <c r="D142" s="1">
        <f>IFERROR('Шаблон модификаторы'!F142+1-1,0)</f>
        <v>0</v>
      </c>
    </row>
    <row r="143" spans="1:4">
      <c r="A143" s="1">
        <f>IFERROR('Шаблон модификаторы'!B143+1-1,0)</f>
        <v>0</v>
      </c>
      <c r="B143" s="1">
        <f>'Шаблон модификаторы'!D143+1-1</f>
        <v>0</v>
      </c>
      <c r="C143" s="1">
        <f>IFERROR('Шаблон модификаторы'!E143+1-1,0)</f>
        <v>0</v>
      </c>
      <c r="D143" s="1">
        <f>IFERROR('Шаблон модификаторы'!F143+1-1,0)</f>
        <v>0</v>
      </c>
    </row>
    <row r="144" spans="1:4">
      <c r="A144" s="1">
        <f>IFERROR('Шаблон модификаторы'!B144+1-1,0)</f>
        <v>0</v>
      </c>
      <c r="B144" s="1">
        <f>'Шаблон модификаторы'!D144+1-1</f>
        <v>0</v>
      </c>
      <c r="C144" s="1">
        <f>IFERROR('Шаблон модификаторы'!E144+1-1,0)</f>
        <v>0</v>
      </c>
      <c r="D144" s="1">
        <f>IFERROR('Шаблон модификаторы'!F144+1-1,0)</f>
        <v>0</v>
      </c>
    </row>
    <row r="145" spans="1:4">
      <c r="A145" s="1">
        <f>IFERROR('Шаблон модификаторы'!B145+1-1,0)</f>
        <v>0</v>
      </c>
      <c r="B145" s="1">
        <f>'Шаблон модификаторы'!D145+1-1</f>
        <v>0</v>
      </c>
      <c r="C145" s="1">
        <f>IFERROR('Шаблон модификаторы'!E145+1-1,0)</f>
        <v>0</v>
      </c>
      <c r="D145" s="1">
        <f>IFERROR('Шаблон модификаторы'!F145+1-1,0)</f>
        <v>0</v>
      </c>
    </row>
    <row r="146" spans="1:4">
      <c r="A146" s="1">
        <f>IFERROR('Шаблон модификаторы'!B146+1-1,0)</f>
        <v>0</v>
      </c>
      <c r="B146" s="1">
        <f>'Шаблон модификаторы'!D146+1-1</f>
        <v>0</v>
      </c>
      <c r="C146" s="1">
        <f>IFERROR('Шаблон модификаторы'!E146+1-1,0)</f>
        <v>0</v>
      </c>
      <c r="D146" s="1">
        <f>IFERROR('Шаблон модификаторы'!F146+1-1,0)</f>
        <v>0</v>
      </c>
    </row>
    <row r="147" spans="1:4">
      <c r="A147" s="1">
        <f>IFERROR('Шаблон модификаторы'!B147+1-1,0)</f>
        <v>0</v>
      </c>
      <c r="B147" s="1">
        <f>'Шаблон модификаторы'!D147+1-1</f>
        <v>0</v>
      </c>
      <c r="C147" s="1">
        <f>IFERROR('Шаблон модификаторы'!E147+1-1,0)</f>
        <v>0</v>
      </c>
      <c r="D147" s="1">
        <f>IFERROR('Шаблон модификаторы'!F147+1-1,0)</f>
        <v>0</v>
      </c>
    </row>
    <row r="148" spans="1:4">
      <c r="A148" s="1">
        <f>IFERROR('Шаблон модификаторы'!B148+1-1,0)</f>
        <v>0</v>
      </c>
      <c r="B148" s="1">
        <f>'Шаблон модификаторы'!D148+1-1</f>
        <v>0</v>
      </c>
      <c r="C148" s="1">
        <f>IFERROR('Шаблон модификаторы'!E148+1-1,0)</f>
        <v>0</v>
      </c>
      <c r="D148" s="1">
        <f>IFERROR('Шаблон модификаторы'!F148+1-1,0)</f>
        <v>0</v>
      </c>
    </row>
    <row r="149" spans="1:4">
      <c r="A149" s="1">
        <f>IFERROR('Шаблон модификаторы'!B149+1-1,0)</f>
        <v>0</v>
      </c>
      <c r="B149" s="1">
        <f>'Шаблон модификаторы'!D149+1-1</f>
        <v>0</v>
      </c>
      <c r="C149" s="1">
        <f>IFERROR('Шаблон модификаторы'!E149+1-1,0)</f>
        <v>0</v>
      </c>
      <c r="D149" s="1">
        <f>IFERROR('Шаблон модификаторы'!F149+1-1,0)</f>
        <v>0</v>
      </c>
    </row>
    <row r="150" spans="1:4">
      <c r="A150" s="1">
        <f>IFERROR('Шаблон модификаторы'!B150+1-1,0)</f>
        <v>0</v>
      </c>
      <c r="B150" s="1">
        <f>'Шаблон модификаторы'!D150+1-1</f>
        <v>0</v>
      </c>
      <c r="C150" s="1">
        <f>IFERROR('Шаблон модификаторы'!E150+1-1,0)</f>
        <v>0</v>
      </c>
      <c r="D150" s="1">
        <f>IFERROR('Шаблон модификаторы'!F150+1-1,0)</f>
        <v>0</v>
      </c>
    </row>
    <row r="151" spans="1:4">
      <c r="A151" s="1">
        <f>IFERROR('Шаблон модификаторы'!B151+1-1,0)</f>
        <v>0</v>
      </c>
      <c r="B151" s="1">
        <f>'Шаблон модификаторы'!D151+1-1</f>
        <v>0</v>
      </c>
      <c r="C151" s="1">
        <f>IFERROR('Шаблон модификаторы'!E151+1-1,0)</f>
        <v>0</v>
      </c>
      <c r="D151" s="1">
        <f>IFERROR('Шаблон модификаторы'!F151+1-1,0)</f>
        <v>0</v>
      </c>
    </row>
    <row r="152" spans="1:4">
      <c r="A152" s="1">
        <f>IFERROR('Шаблон модификаторы'!B152+1-1,0)</f>
        <v>0</v>
      </c>
      <c r="B152" s="1">
        <f>'Шаблон модификаторы'!D152+1-1</f>
        <v>0</v>
      </c>
      <c r="C152" s="1">
        <f>IFERROR('Шаблон модификаторы'!E152+1-1,0)</f>
        <v>0</v>
      </c>
      <c r="D152" s="1">
        <f>IFERROR('Шаблон модификаторы'!F152+1-1,0)</f>
        <v>0</v>
      </c>
    </row>
    <row r="153" spans="1:4">
      <c r="A153" s="1">
        <f>IFERROR('Шаблон модификаторы'!B153+1-1,0)</f>
        <v>0</v>
      </c>
      <c r="B153" s="1">
        <f>'Шаблон модификаторы'!D153+1-1</f>
        <v>0</v>
      </c>
      <c r="C153" s="1">
        <f>IFERROR('Шаблон модификаторы'!E153+1-1,0)</f>
        <v>0</v>
      </c>
      <c r="D153" s="1">
        <f>IFERROR('Шаблон модификаторы'!F153+1-1,0)</f>
        <v>0</v>
      </c>
    </row>
    <row r="154" spans="1:4">
      <c r="A154" s="1">
        <f>IFERROR('Шаблон модификаторы'!B154+1-1,0)</f>
        <v>0</v>
      </c>
      <c r="B154" s="1">
        <f>'Шаблон модификаторы'!D154+1-1</f>
        <v>0</v>
      </c>
      <c r="C154" s="1">
        <f>IFERROR('Шаблон модификаторы'!E154+1-1,0)</f>
        <v>0</v>
      </c>
      <c r="D154" s="1">
        <f>IFERROR('Шаблон модификаторы'!F154+1-1,0)</f>
        <v>0</v>
      </c>
    </row>
    <row r="155" spans="1:4">
      <c r="A155" s="1">
        <f>IFERROR('Шаблон модификаторы'!B155+1-1,0)</f>
        <v>0</v>
      </c>
      <c r="B155" s="1">
        <f>'Шаблон модификаторы'!D155+1-1</f>
        <v>0</v>
      </c>
      <c r="C155" s="1">
        <f>IFERROR('Шаблон модификаторы'!E155+1-1,0)</f>
        <v>0</v>
      </c>
      <c r="D155" s="1">
        <f>IFERROR('Шаблон модификаторы'!F155+1-1,0)</f>
        <v>0</v>
      </c>
    </row>
    <row r="156" spans="1:4" ht="15" customHeight="1">
      <c r="A156" s="1">
        <f>IFERROR('Шаблон модификаторы'!B156+1-1,0)</f>
        <v>0</v>
      </c>
      <c r="B156" s="1">
        <f>'Шаблон модификаторы'!D156+1-1</f>
        <v>0</v>
      </c>
      <c r="C156" s="1">
        <f>IFERROR('Шаблон модификаторы'!E156+1-1,0)</f>
        <v>0</v>
      </c>
      <c r="D156" s="1">
        <f>IFERROR('Шаблон модификаторы'!F156+1-1,0)</f>
        <v>0</v>
      </c>
    </row>
    <row r="157" spans="1:4" ht="15" customHeight="1">
      <c r="A157" s="1">
        <f>IFERROR('Шаблон модификаторы'!B157+1-1,0)</f>
        <v>0</v>
      </c>
      <c r="B157" s="1">
        <f>'Шаблон модификаторы'!D157+1-1</f>
        <v>0</v>
      </c>
      <c r="C157" s="1">
        <f>IFERROR('Шаблон модификаторы'!E157+1-1,0)</f>
        <v>0</v>
      </c>
      <c r="D157" s="1">
        <f>IFERROR('Шаблон модификаторы'!F157+1-1,0)</f>
        <v>0</v>
      </c>
    </row>
    <row r="158" spans="1:4" ht="14.45" customHeight="1">
      <c r="A158" s="1">
        <f>IFERROR('Шаблон модификаторы'!B158+1-1,0)</f>
        <v>0</v>
      </c>
      <c r="B158" s="1">
        <f>'Шаблон модификаторы'!D158+1-1</f>
        <v>0</v>
      </c>
      <c r="C158" s="1">
        <f>IFERROR('Шаблон модификаторы'!E158+1-1,0)</f>
        <v>0</v>
      </c>
      <c r="D158" s="1">
        <f>IFERROR('Шаблон модификаторы'!F158+1-1,0)</f>
        <v>0</v>
      </c>
    </row>
    <row r="159" spans="1:4" ht="14.45" customHeight="1">
      <c r="A159" s="1">
        <f>IFERROR('Шаблон модификаторы'!B159+1-1,0)</f>
        <v>0</v>
      </c>
      <c r="B159" s="1">
        <f>'Шаблон модификаторы'!D159+1-1</f>
        <v>0</v>
      </c>
      <c r="C159" s="1">
        <f>IFERROR('Шаблон модификаторы'!E159+1-1,0)</f>
        <v>0</v>
      </c>
      <c r="D159" s="1">
        <f>IFERROR('Шаблон модификаторы'!F159+1-1,0)</f>
        <v>0</v>
      </c>
    </row>
    <row r="160" spans="1:4">
      <c r="A160" s="1">
        <f>IFERROR('Шаблон модификаторы'!B160+1-1,0)</f>
        <v>0</v>
      </c>
      <c r="B160" s="1">
        <f>'Шаблон модификаторы'!D160+1-1</f>
        <v>0</v>
      </c>
      <c r="C160" s="1">
        <f>IFERROR('Шаблон модификаторы'!E160+1-1,0)</f>
        <v>0</v>
      </c>
      <c r="D160" s="1">
        <f>IFERROR('Шаблон модификаторы'!F160+1-1,0)</f>
        <v>0</v>
      </c>
    </row>
    <row r="161" spans="1:4">
      <c r="A161" s="1">
        <f>IFERROR('Шаблон модификаторы'!B161+1-1,0)</f>
        <v>0</v>
      </c>
      <c r="B161" s="1">
        <f>'Шаблон модификаторы'!D161+1-1</f>
        <v>0</v>
      </c>
      <c r="C161" s="1">
        <f>IFERROR('Шаблон модификаторы'!E161+1-1,0)</f>
        <v>0</v>
      </c>
      <c r="D161" s="1">
        <f>IFERROR('Шаблон модификаторы'!F161+1-1,0)</f>
        <v>0</v>
      </c>
    </row>
    <row r="162" spans="1:4">
      <c r="A162" s="1">
        <f>IFERROR('Шаблон модификаторы'!B162+1-1,0)</f>
        <v>0</v>
      </c>
      <c r="B162" s="1">
        <f>'Шаблон модификаторы'!D162+1-1</f>
        <v>0</v>
      </c>
      <c r="C162" s="1">
        <f>IFERROR('Шаблон модификаторы'!E162+1-1,0)</f>
        <v>0</v>
      </c>
      <c r="D162" s="1">
        <f>IFERROR('Шаблон модификаторы'!F162+1-1,0)</f>
        <v>0</v>
      </c>
    </row>
    <row r="163" spans="1:4">
      <c r="A163" s="1">
        <f>IFERROR('Шаблон модификаторы'!B163+1-1,0)</f>
        <v>0</v>
      </c>
      <c r="B163" s="1">
        <f>'Шаблон модификаторы'!D163+1-1</f>
        <v>0</v>
      </c>
      <c r="C163" s="1">
        <f>IFERROR('Шаблон модификаторы'!E163+1-1,0)</f>
        <v>0</v>
      </c>
      <c r="D163" s="1">
        <f>IFERROR('Шаблон модификаторы'!F163+1-1,0)</f>
        <v>0</v>
      </c>
    </row>
    <row r="164" spans="1:4">
      <c r="A164" s="1">
        <f>IFERROR('Шаблон модификаторы'!B164+1-1,0)</f>
        <v>0</v>
      </c>
      <c r="B164" s="1">
        <f>'Шаблон модификаторы'!D164+1-1</f>
        <v>0</v>
      </c>
      <c r="C164" s="1">
        <f>IFERROR('Шаблон модификаторы'!E164+1-1,0)</f>
        <v>0</v>
      </c>
      <c r="D164" s="1">
        <f>IFERROR('Шаблон модификаторы'!F164+1-1,0)</f>
        <v>0</v>
      </c>
    </row>
    <row r="165" spans="1:4">
      <c r="A165" s="1">
        <f>IFERROR('Шаблон модификаторы'!B165+1-1,0)</f>
        <v>0</v>
      </c>
      <c r="B165" s="1">
        <f>'Шаблон модификаторы'!D165+1-1</f>
        <v>0</v>
      </c>
      <c r="C165" s="1">
        <f>IFERROR('Шаблон модификаторы'!E165+1-1,0)</f>
        <v>0</v>
      </c>
      <c r="D165" s="1">
        <f>IFERROR('Шаблон модификаторы'!F165+1-1,0)</f>
        <v>0</v>
      </c>
    </row>
    <row r="166" spans="1:4">
      <c r="A166" s="1">
        <f>IFERROR('Шаблон модификаторы'!B166+1-1,0)</f>
        <v>0</v>
      </c>
      <c r="B166" s="1">
        <f>'Шаблон модификаторы'!D166+1-1</f>
        <v>0</v>
      </c>
      <c r="C166" s="1">
        <f>IFERROR('Шаблон модификаторы'!E166+1-1,0)</f>
        <v>0</v>
      </c>
      <c r="D166" s="1">
        <f>IFERROR('Шаблон модификаторы'!F166+1-1,0)</f>
        <v>0</v>
      </c>
    </row>
    <row r="167" spans="1:4">
      <c r="A167" s="1">
        <f>IFERROR('Шаблон модификаторы'!B167+1-1,0)</f>
        <v>0</v>
      </c>
      <c r="B167" s="1">
        <f>'Шаблон модификаторы'!D167+1-1</f>
        <v>0</v>
      </c>
      <c r="C167" s="1">
        <f>IFERROR('Шаблон модификаторы'!E167+1-1,0)</f>
        <v>0</v>
      </c>
      <c r="D167" s="1">
        <f>IFERROR('Шаблон модификаторы'!F167+1-1,0)</f>
        <v>0</v>
      </c>
    </row>
    <row r="168" spans="1:4">
      <c r="A168" s="1">
        <f>IFERROR('Шаблон модификаторы'!B168+1-1,0)</f>
        <v>0</v>
      </c>
      <c r="B168" s="1">
        <f>'Шаблон модификаторы'!D168+1-1</f>
        <v>0</v>
      </c>
      <c r="C168" s="1">
        <f>IFERROR('Шаблон модификаторы'!E168+1-1,0)</f>
        <v>0</v>
      </c>
      <c r="D168" s="1">
        <f>IFERROR('Шаблон модификаторы'!F168+1-1,0)</f>
        <v>0</v>
      </c>
    </row>
    <row r="169" spans="1:4">
      <c r="A169" s="1">
        <f>IFERROR('Шаблон модификаторы'!B169+1-1,0)</f>
        <v>0</v>
      </c>
      <c r="B169" s="1">
        <f>'Шаблон модификаторы'!D169+1-1</f>
        <v>0</v>
      </c>
      <c r="C169" s="1">
        <f>IFERROR('Шаблон модификаторы'!E169+1-1,0)</f>
        <v>0</v>
      </c>
      <c r="D169" s="1">
        <f>IFERROR('Шаблон модификаторы'!F169+1-1,0)</f>
        <v>0</v>
      </c>
    </row>
    <row r="170" spans="1:4">
      <c r="A170" s="1">
        <f>IFERROR('Шаблон модификаторы'!B170+1-1,0)</f>
        <v>0</v>
      </c>
      <c r="B170" s="1">
        <f>'Шаблон модификаторы'!D170+1-1</f>
        <v>0</v>
      </c>
      <c r="C170" s="1">
        <f>IFERROR('Шаблон модификаторы'!E170+1-1,0)</f>
        <v>0</v>
      </c>
      <c r="D170" s="1">
        <f>IFERROR('Шаблон модификаторы'!F170+1-1,0)</f>
        <v>0</v>
      </c>
    </row>
    <row r="171" spans="1:4">
      <c r="A171" s="1">
        <f>IFERROR('Шаблон модификаторы'!B171+1-1,0)</f>
        <v>0</v>
      </c>
      <c r="B171" s="1">
        <f>'Шаблон модификаторы'!D171+1-1</f>
        <v>0</v>
      </c>
      <c r="C171" s="1">
        <f>IFERROR('Шаблон модификаторы'!E171+1-1,0)</f>
        <v>0</v>
      </c>
      <c r="D171" s="1">
        <f>IFERROR('Шаблон модификаторы'!F171+1-1,0)</f>
        <v>0</v>
      </c>
    </row>
    <row r="172" spans="1:4">
      <c r="A172" s="1">
        <f>IFERROR('Шаблон модификаторы'!B172+1-1,0)</f>
        <v>0</v>
      </c>
      <c r="B172" s="1">
        <f>'Шаблон модификаторы'!D172+1-1</f>
        <v>0</v>
      </c>
      <c r="C172" s="1">
        <f>IFERROR('Шаблон модификаторы'!E172+1-1,0)</f>
        <v>0</v>
      </c>
      <c r="D172" s="1">
        <f>IFERROR('Шаблон модификаторы'!F172+1-1,0)</f>
        <v>0</v>
      </c>
    </row>
    <row r="173" spans="1:4">
      <c r="A173" s="1">
        <f>IFERROR('Шаблон модификаторы'!B173+1-1,0)</f>
        <v>0</v>
      </c>
      <c r="B173" s="1">
        <f>'Шаблон модификаторы'!D173+1-1</f>
        <v>0</v>
      </c>
      <c r="C173" s="1">
        <f>IFERROR('Шаблон модификаторы'!E173+1-1,0)</f>
        <v>0</v>
      </c>
      <c r="D173" s="1">
        <f>IFERROR('Шаблон модификаторы'!F173+1-1,0)</f>
        <v>0</v>
      </c>
    </row>
    <row r="174" spans="1:4">
      <c r="A174" s="1">
        <f>IFERROR('Шаблон модификаторы'!B174+1-1,0)</f>
        <v>0</v>
      </c>
      <c r="B174" s="1">
        <f>'Шаблон модификаторы'!D174+1-1</f>
        <v>0</v>
      </c>
      <c r="C174" s="1">
        <f>IFERROR('Шаблон модификаторы'!E174+1-1,0)</f>
        <v>0</v>
      </c>
      <c r="D174" s="1">
        <f>IFERROR('Шаблон модификаторы'!F174+1-1,0)</f>
        <v>0</v>
      </c>
    </row>
    <row r="175" spans="1:4">
      <c r="A175" s="1">
        <f>IFERROR('Шаблон модификаторы'!B175+1-1,0)</f>
        <v>0</v>
      </c>
      <c r="B175" s="1">
        <f>'Шаблон модификаторы'!D175+1-1</f>
        <v>0</v>
      </c>
      <c r="C175" s="1">
        <f>IFERROR('Шаблон модификаторы'!E175+1-1,0)</f>
        <v>0</v>
      </c>
      <c r="D175" s="1">
        <f>IFERROR('Шаблон модификаторы'!F175+1-1,0)</f>
        <v>0</v>
      </c>
    </row>
    <row r="176" spans="1:4">
      <c r="A176" s="1">
        <f>IFERROR('Шаблон модификаторы'!B176+1-1,0)</f>
        <v>0</v>
      </c>
      <c r="B176" s="1">
        <f>'Шаблон модификаторы'!D176+1-1</f>
        <v>0</v>
      </c>
      <c r="C176" s="1">
        <f>IFERROR('Шаблон модификаторы'!E176+1-1,0)</f>
        <v>0</v>
      </c>
      <c r="D176" s="1">
        <f>IFERROR('Шаблон модификаторы'!F176+1-1,0)</f>
        <v>0</v>
      </c>
    </row>
    <row r="177" spans="1:4">
      <c r="A177" s="1">
        <f>IFERROR('Шаблон модификаторы'!B177+1-1,0)</f>
        <v>0</v>
      </c>
      <c r="B177" s="1">
        <f>'Шаблон модификаторы'!D177+1-1</f>
        <v>0</v>
      </c>
      <c r="C177" s="1">
        <f>IFERROR('Шаблон модификаторы'!E177+1-1,0)</f>
        <v>0</v>
      </c>
      <c r="D177" s="1">
        <f>IFERROR('Шаблон модификаторы'!F177+1-1,0)</f>
        <v>0</v>
      </c>
    </row>
    <row r="178" spans="1:4">
      <c r="A178" s="1">
        <f>IFERROR('Шаблон модификаторы'!B178+1-1,0)</f>
        <v>0</v>
      </c>
      <c r="B178" s="1">
        <f>'Шаблон модификаторы'!D178+1-1</f>
        <v>0</v>
      </c>
      <c r="C178" s="1">
        <f>IFERROR('Шаблон модификаторы'!E178+1-1,0)</f>
        <v>0</v>
      </c>
      <c r="D178" s="1">
        <f>IFERROR('Шаблон модификаторы'!F178+1-1,0)</f>
        <v>0</v>
      </c>
    </row>
    <row r="179" spans="1:4">
      <c r="A179" s="1">
        <f>IFERROR('Шаблон модификаторы'!B179+1-1,0)</f>
        <v>0</v>
      </c>
      <c r="B179" s="1">
        <f>'Шаблон модификаторы'!D179+1-1</f>
        <v>0</v>
      </c>
      <c r="C179" s="1">
        <f>IFERROR('Шаблон модификаторы'!E179+1-1,0)</f>
        <v>0</v>
      </c>
      <c r="D179" s="1">
        <f>IFERROR('Шаблон модификаторы'!F179+1-1,0)</f>
        <v>0</v>
      </c>
    </row>
    <row r="180" spans="1:4">
      <c r="A180" s="1">
        <f>IFERROR('Шаблон модификаторы'!B180+1-1,0)</f>
        <v>0</v>
      </c>
      <c r="B180" s="1">
        <f>'Шаблон модификаторы'!D180+1-1</f>
        <v>0</v>
      </c>
      <c r="C180" s="1">
        <f>IFERROR('Шаблон модификаторы'!E180+1-1,0)</f>
        <v>0</v>
      </c>
      <c r="D180" s="1">
        <f>IFERROR('Шаблон модификаторы'!F180+1-1,0)</f>
        <v>0</v>
      </c>
    </row>
    <row r="181" spans="1:4">
      <c r="A181" s="1">
        <f>IFERROR('Шаблон модификаторы'!B181+1-1,0)</f>
        <v>0</v>
      </c>
      <c r="B181" s="1">
        <f>'Шаблон модификаторы'!D181+1-1</f>
        <v>0</v>
      </c>
      <c r="C181" s="1">
        <f>IFERROR('Шаблон модификаторы'!E181+1-1,0)</f>
        <v>0</v>
      </c>
      <c r="D181" s="1">
        <f>IFERROR('Шаблон модификаторы'!F181+1-1,0)</f>
        <v>0</v>
      </c>
    </row>
    <row r="182" spans="1:4">
      <c r="A182" s="1">
        <f>IFERROR('Шаблон модификаторы'!B182+1-1,0)</f>
        <v>0</v>
      </c>
      <c r="B182" s="1">
        <f>'Шаблон модификаторы'!D182+1-1</f>
        <v>0</v>
      </c>
      <c r="C182" s="1">
        <f>IFERROR('Шаблон модификаторы'!E182+1-1,0)</f>
        <v>0</v>
      </c>
      <c r="D182" s="1">
        <f>IFERROR('Шаблон модификаторы'!F182+1-1,0)</f>
        <v>0</v>
      </c>
    </row>
    <row r="183" spans="1:4">
      <c r="A183" s="1">
        <f>IFERROR('Шаблон модификаторы'!B183+1-1,0)</f>
        <v>0</v>
      </c>
      <c r="B183" s="1">
        <f>'Шаблон модификаторы'!D183+1-1</f>
        <v>0</v>
      </c>
      <c r="C183" s="1">
        <f>IFERROR('Шаблон модификаторы'!E183+1-1,0)</f>
        <v>0</v>
      </c>
      <c r="D183" s="1">
        <f>IFERROR('Шаблон модификаторы'!F183+1-1,0)</f>
        <v>0</v>
      </c>
    </row>
    <row r="184" spans="1:4">
      <c r="A184" s="1">
        <f>IFERROR('Шаблон модификаторы'!B184+1-1,0)</f>
        <v>0</v>
      </c>
      <c r="B184" s="1">
        <f>'Шаблон модификаторы'!D184+1-1</f>
        <v>0</v>
      </c>
      <c r="C184" s="1">
        <f>IFERROR('Шаблон модификаторы'!E184+1-1,0)</f>
        <v>0</v>
      </c>
      <c r="D184" s="1">
        <f>IFERROR('Шаблон модификаторы'!F184+1-1,0)</f>
        <v>0</v>
      </c>
    </row>
    <row r="185" spans="1:4">
      <c r="A185" s="1">
        <f>IFERROR('Шаблон модификаторы'!B185+1-1,0)</f>
        <v>0</v>
      </c>
      <c r="B185" s="1">
        <f>'Шаблон модификаторы'!D185+1-1</f>
        <v>0</v>
      </c>
      <c r="C185" s="1">
        <f>IFERROR('Шаблон модификаторы'!E185+1-1,0)</f>
        <v>0</v>
      </c>
      <c r="D185" s="1">
        <f>IFERROR('Шаблон модификаторы'!F185+1-1,0)</f>
        <v>0</v>
      </c>
    </row>
    <row r="186" spans="1:4">
      <c r="A186" s="1">
        <f>IFERROR('Шаблон модификаторы'!B186+1-1,0)</f>
        <v>0</v>
      </c>
      <c r="B186" s="1">
        <f>'Шаблон модификаторы'!D186+1-1</f>
        <v>0</v>
      </c>
      <c r="C186" s="1">
        <f>IFERROR('Шаблон модификаторы'!E186+1-1,0)</f>
        <v>0</v>
      </c>
      <c r="D186" s="1">
        <f>IFERROR('Шаблон модификаторы'!F186+1-1,0)</f>
        <v>0</v>
      </c>
    </row>
    <row r="187" spans="1:4">
      <c r="A187" s="1">
        <f>IFERROR('Шаблон модификаторы'!B187+1-1,0)</f>
        <v>0</v>
      </c>
      <c r="B187" s="1">
        <f>'Шаблон модификаторы'!D187+1-1</f>
        <v>0</v>
      </c>
      <c r="C187" s="1">
        <f>IFERROR('Шаблон модификаторы'!E187+1-1,0)</f>
        <v>0</v>
      </c>
      <c r="D187" s="1">
        <f>IFERROR('Шаблон модификаторы'!F187+1-1,0)</f>
        <v>0</v>
      </c>
    </row>
    <row r="188" spans="1:4">
      <c r="A188" s="1">
        <f>IFERROR('Шаблон модификаторы'!B188+1-1,0)</f>
        <v>0</v>
      </c>
      <c r="B188" s="1">
        <f>'Шаблон модификаторы'!D188+1-1</f>
        <v>0</v>
      </c>
      <c r="C188" s="1">
        <f>IFERROR('Шаблон модификаторы'!E188+1-1,0)</f>
        <v>0</v>
      </c>
      <c r="D188" s="1">
        <f>IFERROR('Шаблон модификаторы'!F188+1-1,0)</f>
        <v>0</v>
      </c>
    </row>
    <row r="189" spans="1:4">
      <c r="A189" s="1">
        <f>IFERROR('Шаблон модификаторы'!B189+1-1,0)</f>
        <v>0</v>
      </c>
      <c r="B189" s="1">
        <f>'Шаблон модификаторы'!D189+1-1</f>
        <v>0</v>
      </c>
      <c r="C189" s="1">
        <f>IFERROR('Шаблон модификаторы'!E189+1-1,0)</f>
        <v>0</v>
      </c>
      <c r="D189" s="1">
        <f>IFERROR('Шаблон модификаторы'!F189+1-1,0)</f>
        <v>0</v>
      </c>
    </row>
    <row r="190" spans="1:4">
      <c r="A190" s="1">
        <f>IFERROR('Шаблон модификаторы'!B190+1-1,0)</f>
        <v>0</v>
      </c>
      <c r="B190" s="1">
        <f>'Шаблон модификаторы'!D190+1-1</f>
        <v>0</v>
      </c>
      <c r="C190" s="1">
        <f>IFERROR('Шаблон модификаторы'!E190+1-1,0)</f>
        <v>0</v>
      </c>
      <c r="D190" s="1">
        <f>IFERROR('Шаблон модификаторы'!F190+1-1,0)</f>
        <v>0</v>
      </c>
    </row>
    <row r="191" spans="1:4">
      <c r="A191" s="1">
        <f>IFERROR('Шаблон модификаторы'!B191+1-1,0)</f>
        <v>0</v>
      </c>
      <c r="B191" s="1">
        <f>'Шаблон модификаторы'!D191+1-1</f>
        <v>0</v>
      </c>
      <c r="C191" s="1">
        <f>IFERROR('Шаблон модификаторы'!E191+1-1,0)</f>
        <v>0</v>
      </c>
      <c r="D191" s="1">
        <f>IFERROR('Шаблон модификаторы'!F191+1-1,0)</f>
        <v>0</v>
      </c>
    </row>
    <row r="192" spans="1:4">
      <c r="A192" s="1">
        <f>IFERROR('Шаблон модификаторы'!B192+1-1,0)</f>
        <v>0</v>
      </c>
      <c r="B192" s="1">
        <f>'Шаблон модификаторы'!D192+1-1</f>
        <v>0</v>
      </c>
      <c r="C192" s="1">
        <f>IFERROR('Шаблон модификаторы'!E192+1-1,0)</f>
        <v>0</v>
      </c>
      <c r="D192" s="1">
        <f>IFERROR('Шаблон модификаторы'!F192+1-1,0)</f>
        <v>0</v>
      </c>
    </row>
    <row r="193" spans="1:4">
      <c r="A193" s="1">
        <f>IFERROR('Шаблон модификаторы'!B193+1-1,0)</f>
        <v>0</v>
      </c>
      <c r="B193" s="1">
        <f>'Шаблон модификаторы'!D193+1-1</f>
        <v>0</v>
      </c>
      <c r="C193" s="1">
        <f>IFERROR('Шаблон модификаторы'!E193+1-1,0)</f>
        <v>0</v>
      </c>
      <c r="D193" s="1">
        <f>IFERROR('Шаблон модификаторы'!F193+1-1,0)</f>
        <v>0</v>
      </c>
    </row>
    <row r="194" spans="1:4">
      <c r="A194" s="1">
        <f>IFERROR('Шаблон модификаторы'!B194+1-1,0)</f>
        <v>0</v>
      </c>
      <c r="B194" s="1">
        <f>'Шаблон модификаторы'!D194+1-1</f>
        <v>0</v>
      </c>
      <c r="C194" s="1">
        <f>IFERROR('Шаблон модификаторы'!E194+1-1,0)</f>
        <v>0</v>
      </c>
      <c r="D194" s="1">
        <f>IFERROR('Шаблон модификаторы'!F194+1-1,0)</f>
        <v>0</v>
      </c>
    </row>
    <row r="195" spans="1:4">
      <c r="A195" s="1">
        <f>IFERROR('Шаблон модификаторы'!B195+1-1,0)</f>
        <v>0</v>
      </c>
      <c r="B195" s="1">
        <f>'Шаблон модификаторы'!D195+1-1</f>
        <v>0</v>
      </c>
      <c r="C195" s="1">
        <f>IFERROR('Шаблон модификаторы'!E195+1-1,0)</f>
        <v>0</v>
      </c>
      <c r="D195" s="1">
        <f>IFERROR('Шаблон модификаторы'!F195+1-1,0)</f>
        <v>0</v>
      </c>
    </row>
    <row r="196" spans="1:4">
      <c r="A196" s="1">
        <f>IFERROR('Шаблон модификаторы'!B196+1-1,0)</f>
        <v>0</v>
      </c>
      <c r="B196" s="1">
        <f>'Шаблон модификаторы'!D196+1-1</f>
        <v>0</v>
      </c>
      <c r="C196" s="1">
        <f>IFERROR('Шаблон модификаторы'!E196+1-1,0)</f>
        <v>0</v>
      </c>
      <c r="D196" s="1">
        <f>IFERROR('Шаблон модификаторы'!F196+1-1,0)</f>
        <v>0</v>
      </c>
    </row>
    <row r="197" spans="1:4">
      <c r="A197" s="1">
        <f>IFERROR('Шаблон модификаторы'!B197+1-1,0)</f>
        <v>0</v>
      </c>
      <c r="B197" s="1">
        <f>'Шаблон модификаторы'!D197+1-1</f>
        <v>0</v>
      </c>
      <c r="C197" s="1">
        <f>IFERROR('Шаблон модификаторы'!E197+1-1,0)</f>
        <v>0</v>
      </c>
      <c r="D197" s="1">
        <f>IFERROR('Шаблон модификаторы'!F197+1-1,0)</f>
        <v>0</v>
      </c>
    </row>
    <row r="198" spans="1:4">
      <c r="A198" s="1">
        <f>IFERROR('Шаблон модификаторы'!B198+1-1,0)</f>
        <v>0</v>
      </c>
      <c r="B198" s="1">
        <f>'Шаблон модификаторы'!D198+1-1</f>
        <v>0</v>
      </c>
      <c r="C198" s="1">
        <f>IFERROR('Шаблон модификаторы'!E198+1-1,0)</f>
        <v>0</v>
      </c>
      <c r="D198" s="1">
        <f>IFERROR('Шаблон модификаторы'!F198+1-1,0)</f>
        <v>0</v>
      </c>
    </row>
    <row r="199" spans="1:4">
      <c r="A199" s="1">
        <f>IFERROR('Шаблон модификаторы'!B199+1-1,0)</f>
        <v>0</v>
      </c>
      <c r="B199" s="1">
        <f>'Шаблон модификаторы'!D199+1-1</f>
        <v>0</v>
      </c>
      <c r="C199" s="1">
        <f>IFERROR('Шаблон модификаторы'!E199+1-1,0)</f>
        <v>0</v>
      </c>
      <c r="D199" s="1">
        <f>IFERROR('Шаблон модификаторы'!F199+1-1,0)</f>
        <v>0</v>
      </c>
    </row>
    <row r="200" spans="1:4">
      <c r="A200" s="1">
        <f>IFERROR('Шаблон модификаторы'!B200+1-1,0)</f>
        <v>0</v>
      </c>
      <c r="B200" s="1">
        <f>'Шаблон модификаторы'!D200+1-1</f>
        <v>0</v>
      </c>
      <c r="C200" s="1">
        <f>IFERROR('Шаблон модификаторы'!E200+1-1,0)</f>
        <v>0</v>
      </c>
      <c r="D200" s="1">
        <f>IFERROR('Шаблон модификаторы'!F200+1-1,0)</f>
        <v>0</v>
      </c>
    </row>
    <row r="201" spans="1:4">
      <c r="A201" s="1">
        <f>IFERROR('Шаблон модификаторы'!B201+1-1,0)</f>
        <v>0</v>
      </c>
      <c r="B201" s="1">
        <f>'Шаблон модификаторы'!D201+1-1</f>
        <v>0</v>
      </c>
      <c r="C201" s="1">
        <f>IFERROR('Шаблон модификаторы'!E201+1-1,0)</f>
        <v>0</v>
      </c>
      <c r="D201" s="1">
        <f>IFERROR('Шаблон модификаторы'!F201+1-1,0)</f>
        <v>0</v>
      </c>
    </row>
    <row r="202" spans="1:4">
      <c r="A202" s="1">
        <f>IFERROR('Шаблон модификаторы'!B202+1-1,0)</f>
        <v>0</v>
      </c>
      <c r="B202" s="1">
        <f>'Шаблон модификаторы'!D202+1-1</f>
        <v>0</v>
      </c>
      <c r="C202" s="1">
        <f>IFERROR('Шаблон модификаторы'!E202+1-1,0)</f>
        <v>0</v>
      </c>
      <c r="D202" s="1">
        <f>IFERROR('Шаблон модификаторы'!F202+1-1,0)</f>
        <v>0</v>
      </c>
    </row>
    <row r="203" spans="1:4">
      <c r="A203" s="1">
        <f>IFERROR('Шаблон модификаторы'!B203+1-1,0)</f>
        <v>0</v>
      </c>
      <c r="B203" s="1">
        <f>'Шаблон модификаторы'!D203+1-1</f>
        <v>0</v>
      </c>
      <c r="C203" s="1">
        <f>IFERROR('Шаблон модификаторы'!E203+1-1,0)</f>
        <v>0</v>
      </c>
      <c r="D203" s="1">
        <f>IFERROR('Шаблон модификаторы'!F203+1-1,0)</f>
        <v>0</v>
      </c>
    </row>
    <row r="204" spans="1:4">
      <c r="A204" s="1">
        <f>IFERROR('Шаблон модификаторы'!B204+1-1,0)</f>
        <v>0</v>
      </c>
      <c r="B204" s="1">
        <f>'Шаблон модификаторы'!D204+1-1</f>
        <v>0</v>
      </c>
      <c r="C204" s="1">
        <f>IFERROR('Шаблон модификаторы'!E204+1-1,0)</f>
        <v>0</v>
      </c>
      <c r="D204" s="1">
        <f>IFERROR('Шаблон модификаторы'!F204+1-1,0)</f>
        <v>0</v>
      </c>
    </row>
    <row r="205" spans="1:4">
      <c r="A205" s="1">
        <f>IFERROR('Шаблон модификаторы'!B205+1-1,0)</f>
        <v>0</v>
      </c>
      <c r="B205" s="1">
        <f>'Шаблон модификаторы'!D205+1-1</f>
        <v>0</v>
      </c>
      <c r="C205" s="1">
        <f>IFERROR('Шаблон модификаторы'!E205+1-1,0)</f>
        <v>0</v>
      </c>
      <c r="D205" s="1">
        <f>IFERROR('Шаблон модификаторы'!F205+1-1,0)</f>
        <v>0</v>
      </c>
    </row>
    <row r="206" spans="1:4">
      <c r="A206" s="1">
        <f>IFERROR('Шаблон модификаторы'!B206+1-1,0)</f>
        <v>0</v>
      </c>
      <c r="B206" s="1">
        <f>'Шаблон модификаторы'!D206+1-1</f>
        <v>0</v>
      </c>
      <c r="C206" s="1">
        <f>IFERROR('Шаблон модификаторы'!E206+1-1,0)</f>
        <v>0</v>
      </c>
      <c r="D206" s="1">
        <f>IFERROR('Шаблон модификаторы'!F206+1-1,0)</f>
        <v>0</v>
      </c>
    </row>
    <row r="207" spans="1:4">
      <c r="A207" s="1">
        <f>IFERROR('Шаблон модификаторы'!B207+1-1,0)</f>
        <v>0</v>
      </c>
      <c r="B207" s="1">
        <f>'Шаблон модификаторы'!D207+1-1</f>
        <v>0</v>
      </c>
      <c r="C207" s="1">
        <f>IFERROR('Шаблон модификаторы'!E207+1-1,0)</f>
        <v>0</v>
      </c>
      <c r="D207" s="1">
        <f>IFERROR('Шаблон модификаторы'!F207+1-1,0)</f>
        <v>0</v>
      </c>
    </row>
    <row r="208" spans="1:4">
      <c r="A208" s="1">
        <f>IFERROR('Шаблон модификаторы'!B208+1-1,0)</f>
        <v>0</v>
      </c>
      <c r="B208" s="1">
        <f>'Шаблон модификаторы'!D208+1-1</f>
        <v>0</v>
      </c>
      <c r="C208" s="1">
        <f>IFERROR('Шаблон модификаторы'!E208+1-1,0)</f>
        <v>0</v>
      </c>
      <c r="D208" s="1">
        <f>IFERROR('Шаблон модификаторы'!F208+1-1,0)</f>
        <v>0</v>
      </c>
    </row>
    <row r="209" spans="1:4">
      <c r="A209" s="1">
        <f>IFERROR('Шаблон модификаторы'!B209+1-1,0)</f>
        <v>0</v>
      </c>
      <c r="B209" s="1">
        <f>'Шаблон модификаторы'!D209+1-1</f>
        <v>0</v>
      </c>
      <c r="C209" s="1">
        <f>IFERROR('Шаблон модификаторы'!E209+1-1,0)</f>
        <v>0</v>
      </c>
      <c r="D209" s="1">
        <f>IFERROR('Шаблон модификаторы'!F209+1-1,0)</f>
        <v>0</v>
      </c>
    </row>
    <row r="210" spans="1:4">
      <c r="A210" s="1">
        <f>IFERROR('Шаблон модификаторы'!B210+1-1,0)</f>
        <v>0</v>
      </c>
      <c r="B210" s="1">
        <f>'Шаблон модификаторы'!D210+1-1</f>
        <v>0</v>
      </c>
      <c r="C210" s="1">
        <f>IFERROR('Шаблон модификаторы'!E210+1-1,0)</f>
        <v>0</v>
      </c>
      <c r="D210" s="1">
        <f>IFERROR('Шаблон модификаторы'!F210+1-1,0)</f>
        <v>0</v>
      </c>
    </row>
    <row r="211" spans="1:4">
      <c r="A211" s="1">
        <f>IFERROR('Шаблон модификаторы'!B211+1-1,0)</f>
        <v>0</v>
      </c>
      <c r="B211" s="1">
        <f>'Шаблон модификаторы'!D211+1-1</f>
        <v>0</v>
      </c>
      <c r="C211" s="1">
        <f>IFERROR('Шаблон модификаторы'!E211+1-1,0)</f>
        <v>0</v>
      </c>
      <c r="D211" s="1">
        <f>IFERROR('Шаблон модификаторы'!F211+1-1,0)</f>
        <v>0</v>
      </c>
    </row>
    <row r="212" spans="1:4">
      <c r="A212" s="1">
        <f>IFERROR('Шаблон модификаторы'!B212+1-1,0)</f>
        <v>0</v>
      </c>
      <c r="B212" s="1">
        <f>'Шаблон модификаторы'!D212+1-1</f>
        <v>0</v>
      </c>
      <c r="C212" s="1">
        <f>IFERROR('Шаблон модификаторы'!E212+1-1,0)</f>
        <v>0</v>
      </c>
      <c r="D212" s="1">
        <f>IFERROR('Шаблон модификаторы'!F212+1-1,0)</f>
        <v>0</v>
      </c>
    </row>
    <row r="213" spans="1:4">
      <c r="A213" s="1">
        <f>IFERROR('Шаблон модификаторы'!B213+1-1,0)</f>
        <v>0</v>
      </c>
      <c r="B213" s="1">
        <f>'Шаблон модификаторы'!D213+1-1</f>
        <v>0</v>
      </c>
      <c r="C213" s="1">
        <f>IFERROR('Шаблон модификаторы'!E213+1-1,0)</f>
        <v>0</v>
      </c>
      <c r="D213" s="1">
        <f>IFERROR('Шаблон модификаторы'!F213+1-1,0)</f>
        <v>0</v>
      </c>
    </row>
    <row r="214" spans="1:4">
      <c r="A214" s="1">
        <f>IFERROR('Шаблон модификаторы'!B214+1-1,0)</f>
        <v>0</v>
      </c>
      <c r="B214" s="1">
        <f>'Шаблон модификаторы'!D214+1-1</f>
        <v>0</v>
      </c>
      <c r="C214" s="1">
        <f>IFERROR('Шаблон модификаторы'!E214+1-1,0)</f>
        <v>0</v>
      </c>
      <c r="D214" s="1">
        <f>IFERROR('Шаблон модификаторы'!F214+1-1,0)</f>
        <v>0</v>
      </c>
    </row>
    <row r="215" spans="1:4">
      <c r="A215" s="1">
        <f>IFERROR('Шаблон модификаторы'!B215+1-1,0)</f>
        <v>0</v>
      </c>
      <c r="B215" s="1">
        <f>'Шаблон модификаторы'!D215+1-1</f>
        <v>0</v>
      </c>
      <c r="C215" s="1">
        <f>IFERROR('Шаблон модификаторы'!E215+1-1,0)</f>
        <v>0</v>
      </c>
      <c r="D215" s="1">
        <f>IFERROR('Шаблон модификаторы'!F215+1-1,0)</f>
        <v>0</v>
      </c>
    </row>
    <row r="216" spans="1:4">
      <c r="A216" s="1">
        <f>IFERROR('Шаблон модификаторы'!B216+1-1,0)</f>
        <v>0</v>
      </c>
      <c r="B216" s="1">
        <f>'Шаблон модификаторы'!D216+1-1</f>
        <v>0</v>
      </c>
      <c r="C216" s="1">
        <f>IFERROR('Шаблон модификаторы'!E216+1-1,0)</f>
        <v>0</v>
      </c>
      <c r="D216" s="1">
        <f>IFERROR('Шаблон модификаторы'!F216+1-1,0)</f>
        <v>0</v>
      </c>
    </row>
    <row r="217" spans="1:4">
      <c r="A217" s="1">
        <f>IFERROR('Шаблон модификаторы'!B217+1-1,0)</f>
        <v>0</v>
      </c>
      <c r="B217" s="1">
        <f>'Шаблон модификаторы'!D217+1-1</f>
        <v>0</v>
      </c>
      <c r="C217" s="1">
        <f>IFERROR('Шаблон модификаторы'!E217+1-1,0)</f>
        <v>0</v>
      </c>
      <c r="D217" s="1">
        <f>IFERROR('Шаблон модификаторы'!F217+1-1,0)</f>
        <v>0</v>
      </c>
    </row>
    <row r="218" spans="1:4">
      <c r="A218" s="1">
        <f>IFERROR('Шаблон модификаторы'!B218+1-1,0)</f>
        <v>0</v>
      </c>
      <c r="B218" s="1">
        <f>'Шаблон модификаторы'!D218+1-1</f>
        <v>0</v>
      </c>
      <c r="C218" s="1">
        <f>IFERROR('Шаблон модификаторы'!E218+1-1,0)</f>
        <v>0</v>
      </c>
      <c r="D218" s="1">
        <f>IFERROR('Шаблон модификаторы'!F218+1-1,0)</f>
        <v>0</v>
      </c>
    </row>
    <row r="219" spans="1:4">
      <c r="A219" s="1">
        <f>IFERROR('Шаблон модификаторы'!B219+1-1,0)</f>
        <v>0</v>
      </c>
      <c r="B219" s="1">
        <f>'Шаблон модификаторы'!D219+1-1</f>
        <v>0</v>
      </c>
      <c r="C219" s="1">
        <f>IFERROR('Шаблон модификаторы'!E219+1-1,0)</f>
        <v>0</v>
      </c>
      <c r="D219" s="1">
        <f>IFERROR('Шаблон модификаторы'!F219+1-1,0)</f>
        <v>0</v>
      </c>
    </row>
    <row r="220" spans="1:4">
      <c r="A220" s="1">
        <f>IFERROR('Шаблон модификаторы'!B220+1-1,0)</f>
        <v>0</v>
      </c>
      <c r="B220" s="1">
        <f>'Шаблон модификаторы'!D220+1-1</f>
        <v>0</v>
      </c>
      <c r="C220" s="1">
        <f>IFERROR('Шаблон модификаторы'!E220+1-1,0)</f>
        <v>0</v>
      </c>
      <c r="D220" s="1">
        <f>IFERROR('Шаблон модификаторы'!F220+1-1,0)</f>
        <v>0</v>
      </c>
    </row>
    <row r="221" spans="1:4">
      <c r="A221" s="1">
        <f>IFERROR('Шаблон модификаторы'!B221+1-1,0)</f>
        <v>0</v>
      </c>
      <c r="B221" s="1">
        <f>'Шаблон модификаторы'!D221+1-1</f>
        <v>0</v>
      </c>
      <c r="C221" s="1">
        <f>IFERROR('Шаблон модификаторы'!E221+1-1,0)</f>
        <v>0</v>
      </c>
      <c r="D221" s="1">
        <f>IFERROR('Шаблон модификаторы'!F221+1-1,0)</f>
        <v>0</v>
      </c>
    </row>
    <row r="222" spans="1:4">
      <c r="A222" s="1">
        <f>IFERROR('Шаблон модификаторы'!B222+1-1,0)</f>
        <v>0</v>
      </c>
      <c r="B222" s="1">
        <f>'Шаблон модификаторы'!D222+1-1</f>
        <v>0</v>
      </c>
      <c r="C222" s="1">
        <f>IFERROR('Шаблон модификаторы'!E222+1-1,0)</f>
        <v>0</v>
      </c>
      <c r="D222" s="1">
        <f>IFERROR('Шаблон модификаторы'!F222+1-1,0)</f>
        <v>0</v>
      </c>
    </row>
    <row r="223" spans="1:4">
      <c r="A223" s="1">
        <f>IFERROR('Шаблон модификаторы'!B223+1-1,0)</f>
        <v>0</v>
      </c>
      <c r="B223" s="1">
        <f>'Шаблон модификаторы'!D223+1-1</f>
        <v>0</v>
      </c>
      <c r="C223" s="1">
        <f>IFERROR('Шаблон модификаторы'!E223+1-1,0)</f>
        <v>0</v>
      </c>
      <c r="D223" s="1">
        <f>IFERROR('Шаблон модификаторы'!F223+1-1,0)</f>
        <v>0</v>
      </c>
    </row>
    <row r="224" spans="1:4">
      <c r="A224" s="1">
        <f>IFERROR('Шаблон модификаторы'!B224+1-1,0)</f>
        <v>0</v>
      </c>
      <c r="B224" s="1">
        <f>'Шаблон модификаторы'!D224+1-1</f>
        <v>0</v>
      </c>
      <c r="C224" s="1">
        <f>IFERROR('Шаблон модификаторы'!E224+1-1,0)</f>
        <v>0</v>
      </c>
      <c r="D224" s="1">
        <f>IFERROR('Шаблон модификаторы'!F224+1-1,0)</f>
        <v>0</v>
      </c>
    </row>
    <row r="225" spans="1:4">
      <c r="A225" s="1">
        <f>IFERROR('Шаблон модификаторы'!B225+1-1,0)</f>
        <v>0</v>
      </c>
      <c r="B225" s="1">
        <f>'Шаблон модификаторы'!D225+1-1</f>
        <v>0</v>
      </c>
      <c r="C225" s="1">
        <f>IFERROR('Шаблон модификаторы'!E225+1-1,0)</f>
        <v>0</v>
      </c>
      <c r="D225" s="1">
        <f>IFERROR('Шаблон модификаторы'!F225+1-1,0)</f>
        <v>0</v>
      </c>
    </row>
    <row r="226" spans="1:4">
      <c r="A226" s="1">
        <f>IFERROR('Шаблон модификаторы'!B226+1-1,0)</f>
        <v>0</v>
      </c>
      <c r="B226" s="1">
        <f>'Шаблон модификаторы'!D226+1-1</f>
        <v>0</v>
      </c>
      <c r="C226" s="1">
        <f>IFERROR('Шаблон модификаторы'!E226+1-1,0)</f>
        <v>0</v>
      </c>
      <c r="D226" s="1">
        <f>IFERROR('Шаблон модификаторы'!F226+1-1,0)</f>
        <v>0</v>
      </c>
    </row>
    <row r="227" spans="1:4">
      <c r="A227" s="1">
        <f>IFERROR('Шаблон модификаторы'!B227+1-1,0)</f>
        <v>0</v>
      </c>
      <c r="B227" s="1">
        <f>'Шаблон модификаторы'!D227+1-1</f>
        <v>0</v>
      </c>
      <c r="C227" s="1">
        <f>IFERROR('Шаблон модификаторы'!E227+1-1,0)</f>
        <v>0</v>
      </c>
      <c r="D227" s="1">
        <f>IFERROR('Шаблон модификаторы'!F227+1-1,0)</f>
        <v>0</v>
      </c>
    </row>
    <row r="228" spans="1:4">
      <c r="A228" s="1">
        <f>IFERROR('Шаблон модификаторы'!B228+1-1,0)</f>
        <v>0</v>
      </c>
      <c r="B228" s="1">
        <f>'Шаблон модификаторы'!D228+1-1</f>
        <v>0</v>
      </c>
      <c r="C228" s="1">
        <f>IFERROR('Шаблон модификаторы'!E228+1-1,0)</f>
        <v>0</v>
      </c>
      <c r="D228" s="1">
        <f>IFERROR('Шаблон модификаторы'!F228+1-1,0)</f>
        <v>0</v>
      </c>
    </row>
    <row r="229" spans="1:4">
      <c r="A229" s="1">
        <f>IFERROR('Шаблон модификаторы'!B229+1-1,0)</f>
        <v>0</v>
      </c>
      <c r="B229" s="1">
        <f>'Шаблон модификаторы'!D229+1-1</f>
        <v>0</v>
      </c>
      <c r="C229" s="1">
        <f>IFERROR('Шаблон модификаторы'!E229+1-1,0)</f>
        <v>0</v>
      </c>
      <c r="D229" s="1">
        <f>IFERROR('Шаблон модификаторы'!F229+1-1,0)</f>
        <v>0</v>
      </c>
    </row>
    <row r="230" spans="1:4">
      <c r="A230" s="1">
        <f>IFERROR('Шаблон модификаторы'!B230+1-1,0)</f>
        <v>0</v>
      </c>
      <c r="B230" s="1">
        <f>'Шаблон модификаторы'!D230+1-1</f>
        <v>0</v>
      </c>
      <c r="C230" s="1">
        <f>IFERROR('Шаблон модификаторы'!E230+1-1,0)</f>
        <v>0</v>
      </c>
      <c r="D230" s="1">
        <f>IFERROR('Шаблон модификаторы'!F230+1-1,0)</f>
        <v>0</v>
      </c>
    </row>
    <row r="231" spans="1:4">
      <c r="A231" s="1">
        <f>IFERROR('Шаблон модификаторы'!B231+1-1,0)</f>
        <v>0</v>
      </c>
      <c r="B231" s="1">
        <f>'Шаблон модификаторы'!D231+1-1</f>
        <v>0</v>
      </c>
      <c r="C231" s="1">
        <f>IFERROR('Шаблон модификаторы'!E231+1-1,0)</f>
        <v>0</v>
      </c>
      <c r="D231" s="1">
        <f>IFERROR('Шаблон модификаторы'!F231+1-1,0)</f>
        <v>0</v>
      </c>
    </row>
    <row r="232" spans="1:4">
      <c r="A232" s="1">
        <f>IFERROR('Шаблон модификаторы'!B232+1-1,0)</f>
        <v>0</v>
      </c>
      <c r="B232" s="1">
        <f>'Шаблон модификаторы'!D232+1-1</f>
        <v>0</v>
      </c>
      <c r="C232" s="1">
        <f>IFERROR('Шаблон модификаторы'!E232+1-1,0)</f>
        <v>0</v>
      </c>
      <c r="D232" s="1">
        <f>IFERROR('Шаблон модификаторы'!F232+1-1,0)</f>
        <v>0</v>
      </c>
    </row>
    <row r="233" spans="1:4">
      <c r="A233" s="1">
        <f>IFERROR('Шаблон модификаторы'!B233+1-1,0)</f>
        <v>0</v>
      </c>
      <c r="B233" s="1">
        <f>'Шаблон модификаторы'!D233+1-1</f>
        <v>0</v>
      </c>
      <c r="C233" s="1">
        <f>IFERROR('Шаблон модификаторы'!E233+1-1,0)</f>
        <v>0</v>
      </c>
      <c r="D233" s="1">
        <f>IFERROR('Шаблон модификаторы'!F233+1-1,0)</f>
        <v>0</v>
      </c>
    </row>
    <row r="234" spans="1:4">
      <c r="A234" s="1">
        <f>IFERROR('Шаблон модификаторы'!B234+1-1,0)</f>
        <v>0</v>
      </c>
      <c r="B234" s="1">
        <f>'Шаблон модификаторы'!D234+1-1</f>
        <v>0</v>
      </c>
      <c r="C234" s="1">
        <f>IFERROR('Шаблон модификаторы'!E234+1-1,0)</f>
        <v>0</v>
      </c>
      <c r="D234" s="1">
        <f>IFERROR('Шаблон модификаторы'!F234+1-1,0)</f>
        <v>0</v>
      </c>
    </row>
    <row r="235" spans="1:4">
      <c r="A235" s="1">
        <f>IFERROR('Шаблон модификаторы'!B235+1-1,0)</f>
        <v>0</v>
      </c>
      <c r="B235" s="1">
        <f>'Шаблон модификаторы'!D235+1-1</f>
        <v>0</v>
      </c>
      <c r="C235" s="1">
        <f>IFERROR('Шаблон модификаторы'!E235+1-1,0)</f>
        <v>0</v>
      </c>
      <c r="D235" s="1">
        <f>IFERROR('Шаблон модификаторы'!F235+1-1,0)</f>
        <v>0</v>
      </c>
    </row>
    <row r="236" spans="1:4">
      <c r="A236" s="1">
        <f>IFERROR('Шаблон модификаторы'!B236+1-1,0)</f>
        <v>0</v>
      </c>
      <c r="B236" s="1">
        <f>'Шаблон модификаторы'!D236+1-1</f>
        <v>0</v>
      </c>
      <c r="C236" s="1">
        <f>IFERROR('Шаблон модификаторы'!E236+1-1,0)</f>
        <v>0</v>
      </c>
      <c r="D236" s="1">
        <f>IFERROR('Шаблон модификаторы'!F236+1-1,0)</f>
        <v>0</v>
      </c>
    </row>
    <row r="237" spans="1:4">
      <c r="A237" s="1">
        <f>IFERROR('Шаблон модификаторы'!B237+1-1,0)</f>
        <v>0</v>
      </c>
      <c r="B237" s="1">
        <f>'Шаблон модификаторы'!D237+1-1</f>
        <v>0</v>
      </c>
      <c r="C237" s="1">
        <f>IFERROR('Шаблон модификаторы'!E237+1-1,0)</f>
        <v>0</v>
      </c>
      <c r="D237" s="1">
        <f>IFERROR('Шаблон модификаторы'!F237+1-1,0)</f>
        <v>0</v>
      </c>
    </row>
    <row r="238" spans="1:4">
      <c r="A238" s="1">
        <f>IFERROR('Шаблон модификаторы'!B238+1-1,0)</f>
        <v>0</v>
      </c>
      <c r="B238" s="1">
        <f>'Шаблон модификаторы'!D238+1-1</f>
        <v>0</v>
      </c>
      <c r="C238" s="1">
        <f>IFERROR('Шаблон модификаторы'!E238+1-1,0)</f>
        <v>0</v>
      </c>
      <c r="D238" s="1">
        <f>IFERROR('Шаблон модификаторы'!F238+1-1,0)</f>
        <v>0</v>
      </c>
    </row>
    <row r="239" spans="1:4">
      <c r="A239" s="1">
        <f>IFERROR('Шаблон модификаторы'!B239+1-1,0)</f>
        <v>0</v>
      </c>
      <c r="B239" s="1">
        <f>'Шаблон модификаторы'!D239+1-1</f>
        <v>0</v>
      </c>
      <c r="C239" s="1">
        <f>IFERROR('Шаблон модификаторы'!E239+1-1,0)</f>
        <v>0</v>
      </c>
      <c r="D239" s="1">
        <f>IFERROR('Шаблон модификаторы'!F239+1-1,0)</f>
        <v>0</v>
      </c>
    </row>
    <row r="240" spans="1:4">
      <c r="A240" s="1">
        <f>IFERROR('Шаблон модификаторы'!B240+1-1,0)</f>
        <v>0</v>
      </c>
      <c r="B240" s="1">
        <f>'Шаблон модификаторы'!D240+1-1</f>
        <v>0</v>
      </c>
      <c r="C240" s="1">
        <f>IFERROR('Шаблон модификаторы'!E240+1-1,0)</f>
        <v>0</v>
      </c>
      <c r="D240" s="1">
        <f>IFERROR('Шаблон модификаторы'!F240+1-1,0)</f>
        <v>0</v>
      </c>
    </row>
    <row r="241" spans="1:4">
      <c r="A241" s="1">
        <f>IFERROR('Шаблон модификаторы'!B241+1-1,0)</f>
        <v>0</v>
      </c>
      <c r="B241" s="1">
        <f>'Шаблон модификаторы'!D241+1-1</f>
        <v>0</v>
      </c>
      <c r="C241" s="1">
        <f>IFERROR('Шаблон модификаторы'!E241+1-1,0)</f>
        <v>0</v>
      </c>
      <c r="D241" s="1">
        <f>IFERROR('Шаблон модификаторы'!F241+1-1,0)</f>
        <v>0</v>
      </c>
    </row>
    <row r="242" spans="1:4">
      <c r="A242" s="1">
        <f>IFERROR('Шаблон модификаторы'!B242+1-1,0)</f>
        <v>0</v>
      </c>
      <c r="B242" s="1">
        <f>'Шаблон модификаторы'!D242+1-1</f>
        <v>0</v>
      </c>
      <c r="C242" s="1">
        <f>IFERROR('Шаблон модификаторы'!E242+1-1,0)</f>
        <v>0</v>
      </c>
      <c r="D242" s="1">
        <f>IFERROR('Шаблон модификаторы'!F242+1-1,0)</f>
        <v>0</v>
      </c>
    </row>
    <row r="243" spans="1:4">
      <c r="A243" s="1">
        <f>IFERROR('Шаблон модификаторы'!B243+1-1,0)</f>
        <v>0</v>
      </c>
      <c r="B243" s="1">
        <f>'Шаблон модификаторы'!D243+1-1</f>
        <v>0</v>
      </c>
      <c r="C243" s="1">
        <f>IFERROR('Шаблон модификаторы'!E243+1-1,0)</f>
        <v>0</v>
      </c>
      <c r="D243" s="1">
        <f>IFERROR('Шаблон модификаторы'!F243+1-1,0)</f>
        <v>0</v>
      </c>
    </row>
    <row r="244" spans="1:4">
      <c r="A244" s="1">
        <f>IFERROR('Шаблон модификаторы'!B244+1-1,0)</f>
        <v>0</v>
      </c>
      <c r="B244" s="1">
        <f>'Шаблон модификаторы'!D244+1-1</f>
        <v>0</v>
      </c>
      <c r="C244" s="1">
        <f>IFERROR('Шаблон модификаторы'!E244+1-1,0)</f>
        <v>0</v>
      </c>
      <c r="D244" s="1">
        <f>IFERROR('Шаблон модификаторы'!F244+1-1,0)</f>
        <v>0</v>
      </c>
    </row>
    <row r="245" spans="1:4">
      <c r="A245" s="1">
        <f>IFERROR('Шаблон модификаторы'!B245+1-1,0)</f>
        <v>0</v>
      </c>
      <c r="B245" s="1">
        <f>'Шаблон модификаторы'!D245+1-1</f>
        <v>0</v>
      </c>
      <c r="C245" s="1">
        <f>IFERROR('Шаблон модификаторы'!E245+1-1,0)</f>
        <v>0</v>
      </c>
      <c r="D245" s="1">
        <f>IFERROR('Шаблон модификаторы'!F245+1-1,0)</f>
        <v>0</v>
      </c>
    </row>
    <row r="246" spans="1:4">
      <c r="A246" s="1">
        <f>IFERROR('Шаблон модификаторы'!B246+1-1,0)</f>
        <v>0</v>
      </c>
      <c r="B246" s="1">
        <f>'Шаблон модификаторы'!D246+1-1</f>
        <v>0</v>
      </c>
      <c r="C246" s="1">
        <f>IFERROR('Шаблон модификаторы'!E246+1-1,0)</f>
        <v>0</v>
      </c>
      <c r="D246" s="1">
        <f>IFERROR('Шаблон модификаторы'!F246+1-1,0)</f>
        <v>0</v>
      </c>
    </row>
    <row r="247" spans="1:4">
      <c r="A247" s="1">
        <f>IFERROR('Шаблон модификаторы'!B247+1-1,0)</f>
        <v>0</v>
      </c>
      <c r="B247" s="1">
        <f>'Шаблон модификаторы'!D247+1-1</f>
        <v>0</v>
      </c>
      <c r="C247" s="1">
        <f>IFERROR('Шаблон модификаторы'!E247+1-1,0)</f>
        <v>0</v>
      </c>
      <c r="D247" s="1">
        <f>IFERROR('Шаблон модификаторы'!F247+1-1,0)</f>
        <v>0</v>
      </c>
    </row>
    <row r="248" spans="1:4">
      <c r="A248" s="1">
        <f>IFERROR('Шаблон модификаторы'!B248+1-1,0)</f>
        <v>0</v>
      </c>
      <c r="B248" s="1">
        <f>'Шаблон модификаторы'!D248+1-1</f>
        <v>0</v>
      </c>
      <c r="C248" s="1">
        <f>IFERROR('Шаблон модификаторы'!E248+1-1,0)</f>
        <v>0</v>
      </c>
      <c r="D248" s="1">
        <f>IFERROR('Шаблон модификаторы'!F248+1-1,0)</f>
        <v>0</v>
      </c>
    </row>
    <row r="249" spans="1:4">
      <c r="A249" s="1">
        <f>IFERROR('Шаблон модификаторы'!B249+1-1,0)</f>
        <v>0</v>
      </c>
      <c r="B249" s="1">
        <f>'Шаблон модификаторы'!D249+1-1</f>
        <v>0</v>
      </c>
      <c r="C249" s="1">
        <f>IFERROR('Шаблон модификаторы'!E249+1-1,0)</f>
        <v>0</v>
      </c>
      <c r="D249" s="1">
        <f>IFERROR('Шаблон модификаторы'!F249+1-1,0)</f>
        <v>0</v>
      </c>
    </row>
    <row r="250" spans="1:4">
      <c r="A250" s="1">
        <f>IFERROR('Шаблон модификаторы'!B250+1-1,0)</f>
        <v>0</v>
      </c>
      <c r="B250" s="1">
        <f>'Шаблон модификаторы'!D250+1-1</f>
        <v>0</v>
      </c>
      <c r="C250" s="1">
        <f>IFERROR('Шаблон модификаторы'!E250+1-1,0)</f>
        <v>0</v>
      </c>
      <c r="D250" s="1">
        <f>IFERROR('Шаблон модификаторы'!F250+1-1,0)</f>
        <v>0</v>
      </c>
    </row>
    <row r="251" spans="1:4">
      <c r="A251" s="1">
        <f>IFERROR('Шаблон модификаторы'!B251+1-1,0)</f>
        <v>0</v>
      </c>
      <c r="B251" s="1">
        <f>'Шаблон модификаторы'!D251+1-1</f>
        <v>0</v>
      </c>
      <c r="C251" s="1">
        <f>IFERROR('Шаблон модификаторы'!E251+1-1,0)</f>
        <v>0</v>
      </c>
      <c r="D251" s="1">
        <f>IFERROR('Шаблон модификаторы'!F251+1-1,0)</f>
        <v>0</v>
      </c>
    </row>
    <row r="252" spans="1:4">
      <c r="A252" s="1">
        <f>IFERROR('Шаблон модификаторы'!B252+1-1,0)</f>
        <v>0</v>
      </c>
      <c r="B252" s="1">
        <f>'Шаблон модификаторы'!D252+1-1</f>
        <v>0</v>
      </c>
      <c r="C252" s="1">
        <f>IFERROR('Шаблон модификаторы'!E252+1-1,0)</f>
        <v>0</v>
      </c>
      <c r="D252" s="1">
        <f>IFERROR('Шаблон модификаторы'!F252+1-1,0)</f>
        <v>0</v>
      </c>
    </row>
    <row r="253" spans="1:4">
      <c r="A253" s="1">
        <f>IFERROR('Шаблон модификаторы'!B253+1-1,0)</f>
        <v>0</v>
      </c>
      <c r="B253" s="1">
        <f>'Шаблон модификаторы'!D253+1-1</f>
        <v>0</v>
      </c>
      <c r="C253" s="1">
        <f>IFERROR('Шаблон модификаторы'!E253+1-1,0)</f>
        <v>0</v>
      </c>
      <c r="D253" s="1">
        <f>IFERROR('Шаблон модификаторы'!F253+1-1,0)</f>
        <v>0</v>
      </c>
    </row>
    <row r="254" spans="1:4">
      <c r="A254" s="1">
        <f>IFERROR('Шаблон модификаторы'!B254+1-1,0)</f>
        <v>0</v>
      </c>
      <c r="B254" s="1">
        <f>'Шаблон модификаторы'!D254+1-1</f>
        <v>0</v>
      </c>
      <c r="C254" s="1">
        <f>IFERROR('Шаблон модификаторы'!E254+1-1,0)</f>
        <v>0</v>
      </c>
      <c r="D254" s="1">
        <f>IFERROR('Шаблон модификаторы'!F254+1-1,0)</f>
        <v>0</v>
      </c>
    </row>
    <row r="255" spans="1:4">
      <c r="A255" s="1">
        <f>IFERROR('Шаблон модификаторы'!B255+1-1,0)</f>
        <v>0</v>
      </c>
      <c r="B255" s="1">
        <f>'Шаблон модификаторы'!D255+1-1</f>
        <v>0</v>
      </c>
      <c r="C255" s="1">
        <f>IFERROR('Шаблон модификаторы'!E255+1-1,0)</f>
        <v>0</v>
      </c>
      <c r="D255" s="1">
        <f>IFERROR('Шаблон модификаторы'!F255+1-1,0)</f>
        <v>0</v>
      </c>
    </row>
    <row r="256" spans="1:4">
      <c r="A256" s="1">
        <f>IFERROR('Шаблон модификаторы'!B256+1-1,0)</f>
        <v>0</v>
      </c>
      <c r="B256" s="1">
        <f>'Шаблон модификаторы'!D256+1-1</f>
        <v>0</v>
      </c>
      <c r="C256" s="1">
        <f>IFERROR('Шаблон модификаторы'!E256+1-1,0)</f>
        <v>0</v>
      </c>
      <c r="D256" s="1">
        <f>IFERROR('Шаблон модификаторы'!F256+1-1,0)</f>
        <v>0</v>
      </c>
    </row>
    <row r="257" spans="1:4">
      <c r="A257" s="1">
        <f>IFERROR('Шаблон модификаторы'!B257+1-1,0)</f>
        <v>0</v>
      </c>
      <c r="B257" s="1">
        <f>'Шаблон модификаторы'!D257+1-1</f>
        <v>0</v>
      </c>
      <c r="C257" s="1">
        <f>IFERROR('Шаблон модификаторы'!E257+1-1,0)</f>
        <v>0</v>
      </c>
      <c r="D257" s="1">
        <f>IFERROR('Шаблон модификаторы'!F257+1-1,0)</f>
        <v>0</v>
      </c>
    </row>
    <row r="258" spans="1:4">
      <c r="A258" s="1">
        <f>IFERROR('Шаблон модификаторы'!B258+1-1,0)</f>
        <v>0</v>
      </c>
      <c r="B258" s="1">
        <f>'Шаблон модификаторы'!D258+1-1</f>
        <v>0</v>
      </c>
      <c r="C258" s="1">
        <f>IFERROR('Шаблон модификаторы'!E258+1-1,0)</f>
        <v>0</v>
      </c>
      <c r="D258" s="1">
        <f>IFERROR('Шаблон модификаторы'!F258+1-1,0)</f>
        <v>0</v>
      </c>
    </row>
    <row r="259" spans="1:4">
      <c r="A259" s="1">
        <f>IFERROR('Шаблон модификаторы'!B259+1-1,0)</f>
        <v>0</v>
      </c>
      <c r="B259" s="1">
        <f>'Шаблон модификаторы'!D259+1-1</f>
        <v>0</v>
      </c>
      <c r="C259" s="1">
        <f>IFERROR('Шаблон модификаторы'!E259+1-1,0)</f>
        <v>0</v>
      </c>
      <c r="D259" s="1">
        <f>IFERROR('Шаблон модификаторы'!F259+1-1,0)</f>
        <v>0</v>
      </c>
    </row>
    <row r="260" spans="1:4">
      <c r="A260" s="1">
        <f>IFERROR('Шаблон модификаторы'!B260+1-1,0)</f>
        <v>0</v>
      </c>
      <c r="B260" s="1">
        <f>'Шаблон модификаторы'!D260+1-1</f>
        <v>0</v>
      </c>
      <c r="C260" s="1">
        <f>IFERROR('Шаблон модификаторы'!E260+1-1,0)</f>
        <v>0</v>
      </c>
      <c r="D260" s="1">
        <f>IFERROR('Шаблон модификаторы'!F260+1-1,0)</f>
        <v>0</v>
      </c>
    </row>
    <row r="261" spans="1:4">
      <c r="A261" s="1">
        <f>IFERROR('Шаблон модификаторы'!B261+1-1,0)</f>
        <v>0</v>
      </c>
      <c r="B261" s="1">
        <f>'Шаблон модификаторы'!D261+1-1</f>
        <v>0</v>
      </c>
      <c r="C261" s="1">
        <f>IFERROR('Шаблон модификаторы'!E261+1-1,0)</f>
        <v>0</v>
      </c>
      <c r="D261" s="1">
        <f>IFERROR('Шаблон модификаторы'!F261+1-1,0)</f>
        <v>0</v>
      </c>
    </row>
    <row r="262" spans="1:4">
      <c r="A262" s="1">
        <f>IFERROR('Шаблон модификаторы'!B262+1-1,0)</f>
        <v>0</v>
      </c>
      <c r="B262" s="1">
        <f>'Шаблон модификаторы'!D262+1-1</f>
        <v>0</v>
      </c>
      <c r="C262" s="1">
        <f>IFERROR('Шаблон модификаторы'!E262+1-1,0)</f>
        <v>0</v>
      </c>
      <c r="D262" s="1">
        <f>IFERROR('Шаблон модификаторы'!F262+1-1,0)</f>
        <v>0</v>
      </c>
    </row>
    <row r="263" spans="1:4">
      <c r="A263" s="1">
        <f>IFERROR('Шаблон модификаторы'!B263+1-1,0)</f>
        <v>0</v>
      </c>
      <c r="B263" s="1">
        <f>'Шаблон модификаторы'!D263+1-1</f>
        <v>0</v>
      </c>
      <c r="C263" s="1">
        <f>IFERROR('Шаблон модификаторы'!E263+1-1,0)</f>
        <v>0</v>
      </c>
      <c r="D263" s="1">
        <f>IFERROR('Шаблон модификаторы'!F263+1-1,0)</f>
        <v>0</v>
      </c>
    </row>
    <row r="264" spans="1:4">
      <c r="A264" s="1">
        <f>IFERROR('Шаблон модификаторы'!B264+1-1,0)</f>
        <v>0</v>
      </c>
      <c r="B264" s="1">
        <f>'Шаблон модификаторы'!D264+1-1</f>
        <v>0</v>
      </c>
      <c r="C264" s="1">
        <f>IFERROR('Шаблон модификаторы'!E264+1-1,0)</f>
        <v>0</v>
      </c>
      <c r="D264" s="1">
        <f>IFERROR('Шаблон модификаторы'!F264+1-1,0)</f>
        <v>0</v>
      </c>
    </row>
    <row r="265" spans="1:4">
      <c r="A265" s="1">
        <f>IFERROR('Шаблон модификаторы'!B265+1-1,0)</f>
        <v>0</v>
      </c>
      <c r="B265" s="1">
        <f>'Шаблон модификаторы'!D265+1-1</f>
        <v>0</v>
      </c>
      <c r="C265" s="1">
        <f>IFERROR('Шаблон модификаторы'!E265+1-1,0)</f>
        <v>0</v>
      </c>
      <c r="D265" s="1">
        <f>IFERROR('Шаблон модификаторы'!F265+1-1,0)</f>
        <v>0</v>
      </c>
    </row>
    <row r="266" spans="1:4">
      <c r="A266" s="1">
        <f>IFERROR('Шаблон модификаторы'!B266+1-1,0)</f>
        <v>0</v>
      </c>
      <c r="B266" s="1">
        <f>'Шаблон модификаторы'!D266+1-1</f>
        <v>0</v>
      </c>
      <c r="C266" s="1">
        <f>IFERROR('Шаблон модификаторы'!E266+1-1,0)</f>
        <v>0</v>
      </c>
      <c r="D266" s="1">
        <f>IFERROR('Шаблон модификаторы'!F266+1-1,0)</f>
        <v>0</v>
      </c>
    </row>
    <row r="267" spans="1:4">
      <c r="A267" s="1">
        <f>IFERROR('Шаблон модификаторы'!B267+1-1,0)</f>
        <v>0</v>
      </c>
      <c r="B267" s="1">
        <f>'Шаблон модификаторы'!D267+1-1</f>
        <v>0</v>
      </c>
      <c r="C267" s="1">
        <f>IFERROR('Шаблон модификаторы'!E267+1-1,0)</f>
        <v>0</v>
      </c>
      <c r="D267" s="1">
        <f>IFERROR('Шаблон модификаторы'!F267+1-1,0)</f>
        <v>0</v>
      </c>
    </row>
    <row r="268" spans="1:4">
      <c r="A268" s="1">
        <f>IFERROR('Шаблон модификаторы'!B268+1-1,0)</f>
        <v>0</v>
      </c>
      <c r="B268" s="1">
        <f>'Шаблон модификаторы'!D268+1-1</f>
        <v>0</v>
      </c>
      <c r="C268" s="1">
        <f>IFERROR('Шаблон модификаторы'!E268+1-1,0)</f>
        <v>0</v>
      </c>
      <c r="D268" s="1">
        <f>IFERROR('Шаблон модификаторы'!F268+1-1,0)</f>
        <v>0</v>
      </c>
    </row>
    <row r="269" spans="1:4">
      <c r="A269" s="1">
        <f>IFERROR('Шаблон модификаторы'!B269+1-1,0)</f>
        <v>0</v>
      </c>
      <c r="B269" s="1">
        <f>'Шаблон модификаторы'!D269+1-1</f>
        <v>0</v>
      </c>
      <c r="C269" s="1">
        <f>IFERROR('Шаблон модификаторы'!E269+1-1,0)</f>
        <v>0</v>
      </c>
      <c r="D269" s="1">
        <f>IFERROR('Шаблон модификаторы'!F269+1-1,0)</f>
        <v>0</v>
      </c>
    </row>
    <row r="270" spans="1:4">
      <c r="A270" s="1">
        <f>IFERROR('Шаблон модификаторы'!B270+1-1,0)</f>
        <v>0</v>
      </c>
      <c r="B270" s="1">
        <f>'Шаблон модификаторы'!D270+1-1</f>
        <v>0</v>
      </c>
      <c r="C270" s="1">
        <f>IFERROR('Шаблон модификаторы'!E270+1-1,0)</f>
        <v>0</v>
      </c>
      <c r="D270" s="1">
        <f>IFERROR('Шаблон модификаторы'!F270+1-1,0)</f>
        <v>0</v>
      </c>
    </row>
    <row r="271" spans="1:4">
      <c r="A271" s="1">
        <f>IFERROR('Шаблон модификаторы'!B271+1-1,0)</f>
        <v>0</v>
      </c>
      <c r="B271" s="1">
        <f>'Шаблон модификаторы'!D271+1-1</f>
        <v>0</v>
      </c>
      <c r="C271" s="1">
        <f>IFERROR('Шаблон модификаторы'!E271+1-1,0)</f>
        <v>0</v>
      </c>
      <c r="D271" s="1">
        <f>IFERROR('Шаблон модификаторы'!F271+1-1,0)</f>
        <v>0</v>
      </c>
    </row>
    <row r="272" spans="1:4">
      <c r="A272" s="1">
        <f>IFERROR('Шаблон модификаторы'!B272+1-1,0)</f>
        <v>0</v>
      </c>
      <c r="B272" s="1">
        <f>'Шаблон модификаторы'!D272+1-1</f>
        <v>0</v>
      </c>
      <c r="C272" s="1">
        <f>IFERROR('Шаблон модификаторы'!E272+1-1,0)</f>
        <v>0</v>
      </c>
      <c r="D272" s="1">
        <f>IFERROR('Шаблон модификаторы'!F272+1-1,0)</f>
        <v>0</v>
      </c>
    </row>
    <row r="273" spans="1:4">
      <c r="A273" s="1">
        <f>IFERROR('Шаблон модификаторы'!B273+1-1,0)</f>
        <v>0</v>
      </c>
      <c r="B273" s="1">
        <f>'Шаблон модификаторы'!D273+1-1</f>
        <v>0</v>
      </c>
      <c r="C273" s="1">
        <f>IFERROR('Шаблон модификаторы'!E273+1-1,0)</f>
        <v>0</v>
      </c>
      <c r="D273" s="1">
        <f>IFERROR('Шаблон модификаторы'!F273+1-1,0)</f>
        <v>0</v>
      </c>
    </row>
    <row r="274" spans="1:4">
      <c r="A274" s="1">
        <f>IFERROR('Шаблон модификаторы'!B274+1-1,0)</f>
        <v>0</v>
      </c>
      <c r="B274" s="1">
        <f>'Шаблон модификаторы'!D274+1-1</f>
        <v>0</v>
      </c>
      <c r="C274" s="1">
        <f>IFERROR('Шаблон модификаторы'!E274+1-1,0)</f>
        <v>0</v>
      </c>
      <c r="D274" s="1">
        <f>IFERROR('Шаблон модификаторы'!F274+1-1,0)</f>
        <v>0</v>
      </c>
    </row>
    <row r="275" spans="1:4">
      <c r="A275" s="1">
        <f>IFERROR('Шаблон модификаторы'!B275+1-1,0)</f>
        <v>0</v>
      </c>
      <c r="B275" s="1">
        <f>'Шаблон модификаторы'!D275+1-1</f>
        <v>0</v>
      </c>
      <c r="C275" s="1">
        <f>IFERROR('Шаблон модификаторы'!E275+1-1,0)</f>
        <v>0</v>
      </c>
      <c r="D275" s="1">
        <f>IFERROR('Шаблон модификаторы'!F275+1-1,0)</f>
        <v>0</v>
      </c>
    </row>
    <row r="276" spans="1:4">
      <c r="A276" s="1">
        <f>IFERROR('Шаблон модификаторы'!B276+1-1,0)</f>
        <v>0</v>
      </c>
      <c r="B276" s="1">
        <f>'Шаблон модификаторы'!D276+1-1</f>
        <v>0</v>
      </c>
      <c r="C276" s="1">
        <f>IFERROR('Шаблон модификаторы'!E276+1-1,0)</f>
        <v>0</v>
      </c>
      <c r="D276" s="1">
        <f>IFERROR('Шаблон модификаторы'!F276+1-1,0)</f>
        <v>0</v>
      </c>
    </row>
    <row r="277" spans="1:4">
      <c r="A277" s="1">
        <f>IFERROR('Шаблон модификаторы'!B277+1-1,0)</f>
        <v>0</v>
      </c>
      <c r="B277" s="1">
        <f>'Шаблон модификаторы'!D277+1-1</f>
        <v>0</v>
      </c>
      <c r="C277" s="1">
        <f>IFERROR('Шаблон модификаторы'!E277+1-1,0)</f>
        <v>0</v>
      </c>
      <c r="D277" s="1">
        <f>IFERROR('Шаблон модификаторы'!F277+1-1,0)</f>
        <v>0</v>
      </c>
    </row>
    <row r="278" spans="1:4">
      <c r="A278" s="1">
        <f>IFERROR('Шаблон модификаторы'!B278+1-1,0)</f>
        <v>0</v>
      </c>
      <c r="B278" s="1">
        <f>'Шаблон модификаторы'!D278+1-1</f>
        <v>0</v>
      </c>
      <c r="C278" s="1">
        <f>IFERROR('Шаблон модификаторы'!E278+1-1,0)</f>
        <v>0</v>
      </c>
      <c r="D278" s="1">
        <f>IFERROR('Шаблон модификаторы'!F278+1-1,0)</f>
        <v>0</v>
      </c>
    </row>
    <row r="279" spans="1:4">
      <c r="A279" s="1">
        <f>IFERROR('Шаблон модификаторы'!B279+1-1,0)</f>
        <v>0</v>
      </c>
      <c r="B279" s="1">
        <f>'Шаблон модификаторы'!D279+1-1</f>
        <v>0</v>
      </c>
      <c r="C279" s="1">
        <f>IFERROR('Шаблон модификаторы'!E279+1-1,0)</f>
        <v>0</v>
      </c>
      <c r="D279" s="1">
        <f>IFERROR('Шаблон модификаторы'!F279+1-1,0)</f>
        <v>0</v>
      </c>
    </row>
    <row r="280" spans="1:4">
      <c r="A280" s="1">
        <f>IFERROR('Шаблон модификаторы'!B280+1-1,0)</f>
        <v>0</v>
      </c>
      <c r="B280" s="1">
        <f>'Шаблон модификаторы'!D280+1-1</f>
        <v>0</v>
      </c>
      <c r="C280" s="1">
        <f>IFERROR('Шаблон модификаторы'!E280+1-1,0)</f>
        <v>0</v>
      </c>
      <c r="D280" s="1">
        <f>IFERROR('Шаблон модификаторы'!F280+1-1,0)</f>
        <v>0</v>
      </c>
    </row>
    <row r="281" spans="1:4">
      <c r="A281" s="1">
        <f>IFERROR('Шаблон модификаторы'!B281+1-1,0)</f>
        <v>0</v>
      </c>
      <c r="B281" s="1">
        <f>'Шаблон модификаторы'!D281+1-1</f>
        <v>0</v>
      </c>
      <c r="C281" s="1">
        <f>IFERROR('Шаблон модификаторы'!E281+1-1,0)</f>
        <v>0</v>
      </c>
      <c r="D281" s="1">
        <f>IFERROR('Шаблон модификаторы'!F281+1-1,0)</f>
        <v>0</v>
      </c>
    </row>
    <row r="282" spans="1:4">
      <c r="A282" s="1">
        <f>IFERROR('Шаблон модификаторы'!B282+1-1,0)</f>
        <v>0</v>
      </c>
      <c r="B282" s="1">
        <f>'Шаблон модификаторы'!D282+1-1</f>
        <v>0</v>
      </c>
      <c r="C282" s="1">
        <f>IFERROR('Шаблон модификаторы'!E282+1-1,0)</f>
        <v>0</v>
      </c>
      <c r="D282" s="1">
        <f>IFERROR('Шаблон модификаторы'!F282+1-1,0)</f>
        <v>0</v>
      </c>
    </row>
    <row r="283" spans="1:4">
      <c r="A283" s="1">
        <f>IFERROR('Шаблон модификаторы'!B283+1-1,0)</f>
        <v>0</v>
      </c>
      <c r="B283" s="1">
        <f>'Шаблон модификаторы'!D283+1-1</f>
        <v>0</v>
      </c>
      <c r="C283" s="1">
        <f>IFERROR('Шаблон модификаторы'!E283+1-1,0)</f>
        <v>0</v>
      </c>
      <c r="D283" s="1">
        <f>IFERROR('Шаблон модификаторы'!F283+1-1,0)</f>
        <v>0</v>
      </c>
    </row>
    <row r="284" spans="1:4">
      <c r="A284" s="1">
        <f>IFERROR('Шаблон модификаторы'!B284+1-1,0)</f>
        <v>0</v>
      </c>
      <c r="B284" s="1">
        <f>'Шаблон модификаторы'!D284+1-1</f>
        <v>0</v>
      </c>
      <c r="C284" s="1">
        <f>IFERROR('Шаблон модификаторы'!E284+1-1,0)</f>
        <v>0</v>
      </c>
      <c r="D284" s="1">
        <f>IFERROR('Шаблон модификаторы'!F284+1-1,0)</f>
        <v>0</v>
      </c>
    </row>
    <row r="285" spans="1:4">
      <c r="A285" s="1">
        <f>IFERROR('Шаблон модификаторы'!B285+1-1,0)</f>
        <v>0</v>
      </c>
      <c r="B285" s="1">
        <f>'Шаблон модификаторы'!D285+1-1</f>
        <v>0</v>
      </c>
      <c r="C285" s="1">
        <f>IFERROR('Шаблон модификаторы'!E285+1-1,0)</f>
        <v>0</v>
      </c>
      <c r="D285" s="1">
        <f>IFERROR('Шаблон модификаторы'!F285+1-1,0)</f>
        <v>0</v>
      </c>
    </row>
    <row r="286" spans="1:4">
      <c r="A286" s="1">
        <f>IFERROR('Шаблон модификаторы'!B286+1-1,0)</f>
        <v>0</v>
      </c>
      <c r="B286" s="1">
        <f>'Шаблон модификаторы'!D286+1-1</f>
        <v>0</v>
      </c>
      <c r="C286" s="1">
        <f>IFERROR('Шаблон модификаторы'!E286+1-1,0)</f>
        <v>0</v>
      </c>
      <c r="D286" s="1">
        <f>IFERROR('Шаблон модификаторы'!F286+1-1,0)</f>
        <v>0</v>
      </c>
    </row>
    <row r="287" spans="1:4">
      <c r="A287" s="1">
        <f>IFERROR('Шаблон модификаторы'!B287+1-1,0)</f>
        <v>0</v>
      </c>
      <c r="B287" s="1">
        <f>'Шаблон модификаторы'!D287+1-1</f>
        <v>0</v>
      </c>
      <c r="C287" s="1">
        <f>IFERROR('Шаблон модификаторы'!E287+1-1,0)</f>
        <v>0</v>
      </c>
      <c r="D287" s="1">
        <f>IFERROR('Шаблон модификаторы'!F287+1-1,0)</f>
        <v>0</v>
      </c>
    </row>
    <row r="288" spans="1:4">
      <c r="A288" s="1">
        <f>IFERROR('Шаблон модификаторы'!B288+1-1,0)</f>
        <v>0</v>
      </c>
      <c r="B288" s="1">
        <f>'Шаблон модификаторы'!D288+1-1</f>
        <v>0</v>
      </c>
      <c r="C288" s="1">
        <f>IFERROR('Шаблон модификаторы'!E288+1-1,0)</f>
        <v>0</v>
      </c>
      <c r="D288" s="1">
        <f>IFERROR('Шаблон модификаторы'!F288+1-1,0)</f>
        <v>0</v>
      </c>
    </row>
    <row r="289" spans="1:4">
      <c r="A289" s="1">
        <f>IFERROR('Шаблон модификаторы'!B289+1-1,0)</f>
        <v>0</v>
      </c>
      <c r="B289" s="1">
        <f>'Шаблон модификаторы'!D289+1-1</f>
        <v>0</v>
      </c>
      <c r="C289" s="1">
        <f>IFERROR('Шаблон модификаторы'!E289+1-1,0)</f>
        <v>0</v>
      </c>
      <c r="D289" s="1">
        <f>IFERROR('Шаблон модификаторы'!F289+1-1,0)</f>
        <v>0</v>
      </c>
    </row>
    <row r="290" spans="1:4">
      <c r="A290" s="1">
        <f>IFERROR('Шаблон модификаторы'!B290+1-1,0)</f>
        <v>0</v>
      </c>
      <c r="B290" s="1">
        <f>'Шаблон модификаторы'!D290+1-1</f>
        <v>0</v>
      </c>
      <c r="C290" s="1">
        <f>IFERROR('Шаблон модификаторы'!E290+1-1,0)</f>
        <v>0</v>
      </c>
      <c r="D290" s="1">
        <f>IFERROR('Шаблон модификаторы'!F290+1-1,0)</f>
        <v>0</v>
      </c>
    </row>
    <row r="291" spans="1:4">
      <c r="A291" s="1">
        <f>IFERROR('Шаблон модификаторы'!B291+1-1,0)</f>
        <v>0</v>
      </c>
      <c r="B291" s="1">
        <f>'Шаблон модификаторы'!D291+1-1</f>
        <v>0</v>
      </c>
      <c r="C291" s="1">
        <f>IFERROR('Шаблон модификаторы'!E291+1-1,0)</f>
        <v>0</v>
      </c>
      <c r="D291" s="1">
        <f>IFERROR('Шаблон модификаторы'!F291+1-1,0)</f>
        <v>0</v>
      </c>
    </row>
    <row r="292" spans="1:4">
      <c r="A292" s="1">
        <f>IFERROR('Шаблон модификаторы'!B292+1-1,0)</f>
        <v>0</v>
      </c>
      <c r="B292" s="1">
        <f>'Шаблон модификаторы'!D292+1-1</f>
        <v>0</v>
      </c>
      <c r="C292" s="1">
        <f>IFERROR('Шаблон модификаторы'!E292+1-1,0)</f>
        <v>0</v>
      </c>
      <c r="D292" s="1">
        <f>IFERROR('Шаблон модификаторы'!F292+1-1,0)</f>
        <v>0</v>
      </c>
    </row>
    <row r="293" spans="1:4">
      <c r="A293" s="1">
        <f>IFERROR('Шаблон модификаторы'!B293+1-1,0)</f>
        <v>0</v>
      </c>
      <c r="B293" s="1">
        <f>'Шаблон модификаторы'!D293+1-1</f>
        <v>0</v>
      </c>
      <c r="C293" s="1">
        <f>IFERROR('Шаблон модификаторы'!E293+1-1,0)</f>
        <v>0</v>
      </c>
      <c r="D293" s="1">
        <f>IFERROR('Шаблон модификаторы'!F293+1-1,0)</f>
        <v>0</v>
      </c>
    </row>
    <row r="294" spans="1:4">
      <c r="A294" s="1">
        <f>IFERROR('Шаблон модификаторы'!B294+1-1,0)</f>
        <v>0</v>
      </c>
      <c r="B294" s="1">
        <f>'Шаблон модификаторы'!D294+1-1</f>
        <v>0</v>
      </c>
      <c r="C294" s="1">
        <f>IFERROR('Шаблон модификаторы'!E294+1-1,0)</f>
        <v>0</v>
      </c>
      <c r="D294" s="1">
        <f>IFERROR('Шаблон модификаторы'!F294+1-1,0)</f>
        <v>0</v>
      </c>
    </row>
    <row r="295" spans="1:4">
      <c r="A295" s="1">
        <f>IFERROR('Шаблон модификаторы'!B295+1-1,0)</f>
        <v>0</v>
      </c>
      <c r="B295" s="1">
        <f>'Шаблон модификаторы'!D295+1-1</f>
        <v>0</v>
      </c>
      <c r="C295" s="1">
        <f>IFERROR('Шаблон модификаторы'!E295+1-1,0)</f>
        <v>0</v>
      </c>
      <c r="D295" s="1">
        <f>IFERROR('Шаблон модификаторы'!F295+1-1,0)</f>
        <v>0</v>
      </c>
    </row>
    <row r="296" spans="1:4">
      <c r="A296" s="1">
        <f>IFERROR('Шаблон модификаторы'!B296+1-1,0)</f>
        <v>0</v>
      </c>
      <c r="B296" s="1">
        <f>'Шаблон модификаторы'!D296+1-1</f>
        <v>0</v>
      </c>
      <c r="C296" s="1">
        <f>IFERROR('Шаблон модификаторы'!E296+1-1,0)</f>
        <v>0</v>
      </c>
      <c r="D296" s="1">
        <f>IFERROR('Шаблон модификаторы'!F296+1-1,0)</f>
        <v>0</v>
      </c>
    </row>
    <row r="297" spans="1:4">
      <c r="A297" s="1">
        <f>IFERROR('Шаблон модификаторы'!B297+1-1,0)</f>
        <v>0</v>
      </c>
      <c r="B297" s="1">
        <f>'Шаблон модификаторы'!D297+1-1</f>
        <v>0</v>
      </c>
      <c r="C297" s="1">
        <f>IFERROR('Шаблон модификаторы'!E297+1-1,0)</f>
        <v>0</v>
      </c>
      <c r="D297" s="1">
        <f>IFERROR('Шаблон модификаторы'!F297+1-1,0)</f>
        <v>0</v>
      </c>
    </row>
    <row r="298" spans="1:4">
      <c r="A298" s="1">
        <f>IFERROR('Шаблон модификаторы'!B298+1-1,0)</f>
        <v>0</v>
      </c>
      <c r="B298" s="1">
        <f>'Шаблон модификаторы'!D298+1-1</f>
        <v>0</v>
      </c>
      <c r="C298" s="1">
        <f>IFERROR('Шаблон модификаторы'!E298+1-1,0)</f>
        <v>0</v>
      </c>
      <c r="D298" s="1">
        <f>IFERROR('Шаблон модификаторы'!F298+1-1,0)</f>
        <v>0</v>
      </c>
    </row>
    <row r="299" spans="1:4">
      <c r="A299" s="1">
        <f>IFERROR('Шаблон модификаторы'!B299+1-1,0)</f>
        <v>0</v>
      </c>
      <c r="B299" s="1">
        <f>'Шаблон модификаторы'!D299+1-1</f>
        <v>0</v>
      </c>
      <c r="C299" s="1">
        <f>IFERROR('Шаблон модификаторы'!E299+1-1,0)</f>
        <v>0</v>
      </c>
      <c r="D299" s="1">
        <f>IFERROR('Шаблон модификаторы'!F299+1-1,0)</f>
        <v>0</v>
      </c>
    </row>
    <row r="300" spans="1:4">
      <c r="A300" s="1">
        <f>IFERROR('Шаблон модификаторы'!B300+1-1,0)</f>
        <v>0</v>
      </c>
      <c r="B300" s="1">
        <f>'Шаблон модификаторы'!D300+1-1</f>
        <v>0</v>
      </c>
      <c r="C300" s="1">
        <f>IFERROR('Шаблон модификаторы'!E300+1-1,0)</f>
        <v>0</v>
      </c>
      <c r="D300" s="1">
        <f>IFERROR('Шаблон модификаторы'!F300+1-1,0)</f>
        <v>0</v>
      </c>
    </row>
    <row r="301" spans="1:4">
      <c r="A301" s="1">
        <f>IFERROR('Шаблон модификаторы'!B301+1-1,0)</f>
        <v>0</v>
      </c>
      <c r="B301" s="1">
        <f>'Шаблон модификаторы'!D301+1-1</f>
        <v>0</v>
      </c>
      <c r="C301" s="1">
        <f>IFERROR('Шаблон модификаторы'!E301+1-1,0)</f>
        <v>0</v>
      </c>
      <c r="D301" s="1">
        <f>IFERROR('Шаблон модификаторы'!F301+1-1,0)</f>
        <v>0</v>
      </c>
    </row>
    <row r="302" spans="1:4">
      <c r="A302" s="1">
        <f>IFERROR('Шаблон модификаторы'!B302+1-1,0)</f>
        <v>0</v>
      </c>
      <c r="B302" s="1">
        <f>'Шаблон модификаторы'!D302+1-1</f>
        <v>0</v>
      </c>
      <c r="C302" s="1">
        <f>IFERROR('Шаблон модификаторы'!E302+1-1,0)</f>
        <v>0</v>
      </c>
      <c r="D302" s="1">
        <f>IFERROR('Шаблон модификаторы'!F302+1-1,0)</f>
        <v>0</v>
      </c>
    </row>
    <row r="303" spans="1:4">
      <c r="A303" s="1">
        <f>IFERROR('Шаблон модификаторы'!B303+1-1,0)</f>
        <v>0</v>
      </c>
      <c r="B303" s="1">
        <f>'Шаблон модификаторы'!D303+1-1</f>
        <v>0</v>
      </c>
      <c r="C303" s="1">
        <f>IFERROR('Шаблон модификаторы'!E303+1-1,0)</f>
        <v>0</v>
      </c>
      <c r="D303" s="1">
        <f>IFERROR('Шаблон модификаторы'!F303+1-1,0)</f>
        <v>0</v>
      </c>
    </row>
    <row r="304" spans="1:4">
      <c r="A304" s="1">
        <f>IFERROR('Шаблон модификаторы'!B304+1-1,0)</f>
        <v>0</v>
      </c>
      <c r="B304" s="1">
        <f>'Шаблон модификаторы'!D304+1-1</f>
        <v>0</v>
      </c>
      <c r="C304" s="1">
        <f>IFERROR('Шаблон модификаторы'!E304+1-1,0)</f>
        <v>0</v>
      </c>
      <c r="D304" s="1">
        <f>IFERROR('Шаблон модификаторы'!F304+1-1,0)</f>
        <v>0</v>
      </c>
    </row>
    <row r="305" spans="1:4">
      <c r="A305" s="1">
        <f>IFERROR('Шаблон модификаторы'!B305+1-1,0)</f>
        <v>0</v>
      </c>
      <c r="B305" s="1">
        <f>'Шаблон модификаторы'!D305+1-1</f>
        <v>0</v>
      </c>
      <c r="C305" s="1">
        <f>IFERROR('Шаблон модификаторы'!E305+1-1,0)</f>
        <v>0</v>
      </c>
      <c r="D305" s="1">
        <f>IFERROR('Шаблон модификаторы'!F305+1-1,0)</f>
        <v>0</v>
      </c>
    </row>
    <row r="306" spans="1:4">
      <c r="A306" s="1">
        <f>IFERROR('Шаблон модификаторы'!B306+1-1,0)</f>
        <v>0</v>
      </c>
      <c r="B306" s="1">
        <f>'Шаблон модификаторы'!D306+1-1</f>
        <v>0</v>
      </c>
      <c r="C306" s="1">
        <f>IFERROR('Шаблон модификаторы'!E306+1-1,0)</f>
        <v>0</v>
      </c>
      <c r="D306" s="1">
        <f>IFERROR('Шаблон модификаторы'!F306+1-1,0)</f>
        <v>0</v>
      </c>
    </row>
    <row r="307" spans="1:4">
      <c r="A307" s="1">
        <f>IFERROR('Шаблон модификаторы'!B307+1-1,0)</f>
        <v>0</v>
      </c>
      <c r="B307" s="1">
        <f>'Шаблон модификаторы'!D307+1-1</f>
        <v>0</v>
      </c>
      <c r="C307" s="1">
        <f>IFERROR('Шаблон модификаторы'!E307+1-1,0)</f>
        <v>0</v>
      </c>
      <c r="D307" s="1">
        <f>IFERROR('Шаблон модификаторы'!F307+1-1,0)</f>
        <v>0</v>
      </c>
    </row>
    <row r="308" spans="1:4">
      <c r="A308" s="1">
        <f>IFERROR('Шаблон модификаторы'!B308+1-1,0)</f>
        <v>0</v>
      </c>
      <c r="B308" s="1">
        <f>'Шаблон модификаторы'!D308+1-1</f>
        <v>0</v>
      </c>
      <c r="C308" s="1">
        <f>IFERROR('Шаблон модификаторы'!E308+1-1,0)</f>
        <v>0</v>
      </c>
      <c r="D308" s="1">
        <f>IFERROR('Шаблон модификаторы'!F308+1-1,0)</f>
        <v>0</v>
      </c>
    </row>
    <row r="309" spans="1:4">
      <c r="A309" s="1">
        <f>IFERROR('Шаблон модификаторы'!B309+1-1,0)</f>
        <v>0</v>
      </c>
      <c r="B309" s="1">
        <f>'Шаблон модификаторы'!D309+1-1</f>
        <v>0</v>
      </c>
      <c r="C309" s="1">
        <f>IFERROR('Шаблон модификаторы'!E309+1-1,0)</f>
        <v>0</v>
      </c>
      <c r="D309" s="1">
        <f>IFERROR('Шаблон модификаторы'!F309+1-1,0)</f>
        <v>0</v>
      </c>
    </row>
    <row r="310" spans="1:4">
      <c r="A310" s="1">
        <f>IFERROR('Шаблон модификаторы'!B310+1-1,0)</f>
        <v>0</v>
      </c>
      <c r="B310" s="1">
        <f>'Шаблон модификаторы'!D310+1-1</f>
        <v>0</v>
      </c>
      <c r="C310" s="1">
        <f>IFERROR('Шаблон модификаторы'!E310+1-1,0)</f>
        <v>0</v>
      </c>
      <c r="D310" s="1">
        <f>IFERROR('Шаблон модификаторы'!F310+1-1,0)</f>
        <v>0</v>
      </c>
    </row>
    <row r="311" spans="1:4">
      <c r="A311" s="1">
        <f>IFERROR('Шаблон модификаторы'!B311+1-1,0)</f>
        <v>0</v>
      </c>
      <c r="B311" s="1">
        <f>'Шаблон модификаторы'!D311+1-1</f>
        <v>0</v>
      </c>
      <c r="C311" s="1">
        <f>IFERROR('Шаблон модификаторы'!E311+1-1,0)</f>
        <v>0</v>
      </c>
      <c r="D311" s="1">
        <f>IFERROR('Шаблон модификаторы'!F311+1-1,0)</f>
        <v>0</v>
      </c>
    </row>
    <row r="312" spans="1:4">
      <c r="A312" s="1">
        <f>IFERROR('Шаблон модификаторы'!B312+1-1,0)</f>
        <v>0</v>
      </c>
      <c r="B312" s="1">
        <f>'Шаблон модификаторы'!D312+1-1</f>
        <v>0</v>
      </c>
      <c r="C312" s="1">
        <f>IFERROR('Шаблон модификаторы'!E312+1-1,0)</f>
        <v>0</v>
      </c>
      <c r="D312" s="1">
        <f>IFERROR('Шаблон модификаторы'!F312+1-1,0)</f>
        <v>0</v>
      </c>
    </row>
    <row r="313" spans="1:4">
      <c r="A313" s="1">
        <f>IFERROR('Шаблон модификаторы'!B313+1-1,0)</f>
        <v>0</v>
      </c>
      <c r="B313" s="1">
        <f>'Шаблон модификаторы'!D313+1-1</f>
        <v>0</v>
      </c>
      <c r="C313" s="1">
        <f>IFERROR('Шаблон модификаторы'!E313+1-1,0)</f>
        <v>0</v>
      </c>
      <c r="D313" s="1">
        <f>IFERROR('Шаблон модификаторы'!F313+1-1,0)</f>
        <v>0</v>
      </c>
    </row>
    <row r="314" spans="1:4">
      <c r="A314" s="1">
        <f>IFERROR('Шаблон модификаторы'!B314+1-1,0)</f>
        <v>0</v>
      </c>
      <c r="B314" s="1">
        <f>'Шаблон модификаторы'!D314+1-1</f>
        <v>0</v>
      </c>
      <c r="C314" s="1">
        <f>IFERROR('Шаблон модификаторы'!E314+1-1,0)</f>
        <v>0</v>
      </c>
      <c r="D314" s="1">
        <f>IFERROR('Шаблон модификаторы'!F314+1-1,0)</f>
        <v>0</v>
      </c>
    </row>
    <row r="315" spans="1:4">
      <c r="A315" s="1">
        <f>IFERROR('Шаблон модификаторы'!B315+1-1,0)</f>
        <v>0</v>
      </c>
      <c r="B315" s="1">
        <f>'Шаблон модификаторы'!D315+1-1</f>
        <v>0</v>
      </c>
      <c r="C315" s="1">
        <f>IFERROR('Шаблон модификаторы'!E315+1-1,0)</f>
        <v>0</v>
      </c>
      <c r="D315" s="1">
        <f>IFERROR('Шаблон модификаторы'!F315+1-1,0)</f>
        <v>0</v>
      </c>
    </row>
    <row r="316" spans="1:4">
      <c r="A316" s="1">
        <f>IFERROR('Шаблон модификаторы'!B316+1-1,0)</f>
        <v>0</v>
      </c>
      <c r="B316" s="1">
        <f>'Шаблон модификаторы'!D316+1-1</f>
        <v>0</v>
      </c>
      <c r="C316" s="1">
        <f>IFERROR('Шаблон модификаторы'!E316+1-1,0)</f>
        <v>0</v>
      </c>
      <c r="D316" s="1">
        <f>IFERROR('Шаблон модификаторы'!F316+1-1,0)</f>
        <v>0</v>
      </c>
    </row>
    <row r="317" spans="1:4">
      <c r="A317" s="1">
        <f>IFERROR('Шаблон модификаторы'!B317+1-1,0)</f>
        <v>0</v>
      </c>
      <c r="B317" s="1">
        <f>'Шаблон модификаторы'!D317+1-1</f>
        <v>0</v>
      </c>
      <c r="C317" s="1">
        <f>IFERROR('Шаблон модификаторы'!E317+1-1,0)</f>
        <v>0</v>
      </c>
      <c r="D317" s="1">
        <f>IFERROR('Шаблон модификаторы'!F317+1-1,0)</f>
        <v>0</v>
      </c>
    </row>
    <row r="318" spans="1:4">
      <c r="A318" s="1">
        <f>IFERROR('Шаблон модификаторы'!B318+1-1,0)</f>
        <v>0</v>
      </c>
      <c r="B318" s="1">
        <f>'Шаблон модификаторы'!D318+1-1</f>
        <v>0</v>
      </c>
      <c r="C318" s="1">
        <f>IFERROR('Шаблон модификаторы'!E318+1-1,0)</f>
        <v>0</v>
      </c>
      <c r="D318" s="1">
        <f>IFERROR('Шаблон модификаторы'!F318+1-1,0)</f>
        <v>0</v>
      </c>
    </row>
    <row r="319" spans="1:4">
      <c r="A319" s="1">
        <f>IFERROR('Шаблон модификаторы'!B319+1-1,0)</f>
        <v>0</v>
      </c>
      <c r="B319" s="1">
        <f>'Шаблон модификаторы'!D319+1-1</f>
        <v>0</v>
      </c>
      <c r="C319" s="1">
        <f>IFERROR('Шаблон модификаторы'!E319+1-1,0)</f>
        <v>0</v>
      </c>
      <c r="D319" s="1">
        <f>IFERROR('Шаблон модификаторы'!F319+1-1,0)</f>
        <v>0</v>
      </c>
    </row>
    <row r="320" spans="1:4">
      <c r="A320" s="1">
        <f>IFERROR('Шаблон модификаторы'!B320+1-1,0)</f>
        <v>0</v>
      </c>
      <c r="B320" s="1">
        <f>'Шаблон модификаторы'!D320+1-1</f>
        <v>0</v>
      </c>
      <c r="C320" s="1">
        <f>IFERROR('Шаблон модификаторы'!E320+1-1,0)</f>
        <v>0</v>
      </c>
      <c r="D320" s="1">
        <f>IFERROR('Шаблон модификаторы'!F320+1-1,0)</f>
        <v>0</v>
      </c>
    </row>
    <row r="321" spans="1:4">
      <c r="A321" s="1">
        <f>IFERROR('Шаблон модификаторы'!B321+1-1,0)</f>
        <v>0</v>
      </c>
      <c r="B321" s="1">
        <f>'Шаблон модификаторы'!D321+1-1</f>
        <v>0</v>
      </c>
      <c r="C321" s="1">
        <f>IFERROR('Шаблон модификаторы'!E321+1-1,0)</f>
        <v>0</v>
      </c>
      <c r="D321" s="1">
        <f>IFERROR('Шаблон модификаторы'!F321+1-1,0)</f>
        <v>0</v>
      </c>
    </row>
    <row r="322" spans="1:4">
      <c r="A322" s="1">
        <f>IFERROR('Шаблон модификаторы'!B322+1-1,0)</f>
        <v>0</v>
      </c>
      <c r="B322" s="1">
        <f>'Шаблон модификаторы'!D322+1-1</f>
        <v>0</v>
      </c>
      <c r="C322" s="1">
        <f>IFERROR('Шаблон модификаторы'!E322+1-1,0)</f>
        <v>0</v>
      </c>
      <c r="D322" s="1">
        <f>IFERROR('Шаблон модификаторы'!F322+1-1,0)</f>
        <v>0</v>
      </c>
    </row>
    <row r="323" spans="1:4">
      <c r="A323" s="1">
        <f>IFERROR('Шаблон модификаторы'!B323+1-1,0)</f>
        <v>0</v>
      </c>
      <c r="B323" s="1">
        <f>'Шаблон модификаторы'!D323+1-1</f>
        <v>0</v>
      </c>
      <c r="C323" s="1">
        <f>IFERROR('Шаблон модификаторы'!E323+1-1,0)</f>
        <v>0</v>
      </c>
      <c r="D323" s="1">
        <f>IFERROR('Шаблон модификаторы'!F323+1-1,0)</f>
        <v>0</v>
      </c>
    </row>
    <row r="324" spans="1:4">
      <c r="A324" s="1">
        <f>IFERROR('Шаблон модификаторы'!B324+1-1,0)</f>
        <v>0</v>
      </c>
      <c r="B324" s="1">
        <f>'Шаблон модификаторы'!D324+1-1</f>
        <v>0</v>
      </c>
      <c r="C324" s="1">
        <f>IFERROR('Шаблон модификаторы'!E324+1-1,0)</f>
        <v>0</v>
      </c>
      <c r="D324" s="1">
        <f>IFERROR('Шаблон модификаторы'!F324+1-1,0)</f>
        <v>0</v>
      </c>
    </row>
    <row r="325" spans="1:4">
      <c r="A325" s="1">
        <f>IFERROR('Шаблон модификаторы'!B325+1-1,0)</f>
        <v>0</v>
      </c>
      <c r="B325" s="1">
        <f>'Шаблон модификаторы'!D325+1-1</f>
        <v>0</v>
      </c>
      <c r="C325" s="1">
        <f>IFERROR('Шаблон модификаторы'!E325+1-1,0)</f>
        <v>0</v>
      </c>
      <c r="D325" s="1">
        <f>IFERROR('Шаблон модификаторы'!F325+1-1,0)</f>
        <v>0</v>
      </c>
    </row>
    <row r="326" spans="1:4">
      <c r="A326" s="1">
        <f>IFERROR('Шаблон модификаторы'!B326+1-1,0)</f>
        <v>0</v>
      </c>
      <c r="B326" s="1">
        <f>'Шаблон модификаторы'!D326+1-1</f>
        <v>0</v>
      </c>
      <c r="C326" s="1">
        <f>IFERROR('Шаблон модификаторы'!E326+1-1,0)</f>
        <v>0</v>
      </c>
      <c r="D326" s="1">
        <f>IFERROR('Шаблон модификаторы'!F326+1-1,0)</f>
        <v>0</v>
      </c>
    </row>
    <row r="327" spans="1:4">
      <c r="A327" s="1">
        <f>IFERROR('Шаблон модификаторы'!B327+1-1,0)</f>
        <v>0</v>
      </c>
      <c r="B327" s="1">
        <f>'Шаблон модификаторы'!D327+1-1</f>
        <v>0</v>
      </c>
      <c r="C327" s="1">
        <f>IFERROR('Шаблон модификаторы'!E327+1-1,0)</f>
        <v>0</v>
      </c>
      <c r="D327" s="1">
        <f>IFERROR('Шаблон модификаторы'!F327+1-1,0)</f>
        <v>0</v>
      </c>
    </row>
    <row r="328" spans="1:4">
      <c r="A328" s="1">
        <f>IFERROR('Шаблон модификаторы'!B328+1-1,0)</f>
        <v>0</v>
      </c>
      <c r="B328" s="1">
        <f>'Шаблон модификаторы'!D328+1-1</f>
        <v>0</v>
      </c>
      <c r="C328" s="1">
        <f>IFERROR('Шаблон модификаторы'!E328+1-1,0)</f>
        <v>0</v>
      </c>
      <c r="D328" s="1">
        <f>IFERROR('Шаблон модификаторы'!F328+1-1,0)</f>
        <v>0</v>
      </c>
    </row>
    <row r="329" spans="1:4">
      <c r="A329" s="1">
        <f>IFERROR('Шаблон модификаторы'!B329+1-1,0)</f>
        <v>0</v>
      </c>
      <c r="B329" s="1">
        <f>'Шаблон модификаторы'!D329+1-1</f>
        <v>0</v>
      </c>
      <c r="C329" s="1">
        <f>IFERROR('Шаблон модификаторы'!E329+1-1,0)</f>
        <v>0</v>
      </c>
      <c r="D329" s="1">
        <f>IFERROR('Шаблон модификаторы'!F329+1-1,0)</f>
        <v>0</v>
      </c>
    </row>
    <row r="330" spans="1:4">
      <c r="A330" s="1">
        <f>IFERROR('Шаблон модификаторы'!B330+1-1,0)</f>
        <v>0</v>
      </c>
      <c r="B330" s="1">
        <f>'Шаблон модификаторы'!D330+1-1</f>
        <v>0</v>
      </c>
      <c r="C330" s="1">
        <f>IFERROR('Шаблон модификаторы'!E330+1-1,0)</f>
        <v>0</v>
      </c>
      <c r="D330" s="1">
        <f>IFERROR('Шаблон модификаторы'!F330+1-1,0)</f>
        <v>0</v>
      </c>
    </row>
    <row r="331" spans="1:4">
      <c r="A331" s="1">
        <f>IFERROR('Шаблон модификаторы'!B331+1-1,0)</f>
        <v>0</v>
      </c>
      <c r="B331" s="1">
        <f>'Шаблон модификаторы'!D331+1-1</f>
        <v>0</v>
      </c>
      <c r="C331" s="1">
        <f>IFERROR('Шаблон модификаторы'!E331+1-1,0)</f>
        <v>0</v>
      </c>
      <c r="D331" s="1">
        <f>IFERROR('Шаблон модификаторы'!F331+1-1,0)</f>
        <v>0</v>
      </c>
    </row>
    <row r="332" spans="1:4">
      <c r="A332" s="1">
        <f>IFERROR('Шаблон модификаторы'!B332+1-1,0)</f>
        <v>0</v>
      </c>
      <c r="B332" s="1">
        <f>'Шаблон модификаторы'!D332+1-1</f>
        <v>0</v>
      </c>
      <c r="C332" s="1">
        <f>IFERROR('Шаблон модификаторы'!E332+1-1,0)</f>
        <v>0</v>
      </c>
      <c r="D332" s="1">
        <f>IFERROR('Шаблон модификаторы'!F332+1-1,0)</f>
        <v>0</v>
      </c>
    </row>
    <row r="333" spans="1:4">
      <c r="A333" s="1">
        <f>IFERROR('Шаблон модификаторы'!B333+1-1,0)</f>
        <v>0</v>
      </c>
      <c r="B333" s="1">
        <f>'Шаблон модификаторы'!D333+1-1</f>
        <v>0</v>
      </c>
      <c r="C333" s="1">
        <f>IFERROR('Шаблон модификаторы'!E333+1-1,0)</f>
        <v>0</v>
      </c>
      <c r="D333" s="1">
        <f>IFERROR('Шаблон модификаторы'!F333+1-1,0)</f>
        <v>0</v>
      </c>
    </row>
    <row r="334" spans="1:4">
      <c r="A334" s="1">
        <f>IFERROR('Шаблон модификаторы'!B334+1-1,0)</f>
        <v>0</v>
      </c>
      <c r="B334" s="1">
        <f>'Шаблон модификаторы'!D334+1-1</f>
        <v>0</v>
      </c>
      <c r="C334" s="1">
        <f>IFERROR('Шаблон модификаторы'!E334+1-1,0)</f>
        <v>0</v>
      </c>
      <c r="D334" s="1">
        <f>IFERROR('Шаблон модификаторы'!F334+1-1,0)</f>
        <v>0</v>
      </c>
    </row>
    <row r="335" spans="1:4">
      <c r="A335" s="1">
        <f>IFERROR('Шаблон модификаторы'!B335+1-1,0)</f>
        <v>0</v>
      </c>
      <c r="B335" s="1">
        <f>'Шаблон модификаторы'!D335+1-1</f>
        <v>0</v>
      </c>
      <c r="C335" s="1">
        <f>IFERROR('Шаблон модификаторы'!E335+1-1,0)</f>
        <v>0</v>
      </c>
      <c r="D335" s="1">
        <f>IFERROR('Шаблон модификаторы'!F335+1-1,0)</f>
        <v>0</v>
      </c>
    </row>
    <row r="336" spans="1:4">
      <c r="A336" s="1">
        <f>IFERROR('Шаблон модификаторы'!B336+1-1,0)</f>
        <v>0</v>
      </c>
      <c r="B336" s="1">
        <f>'Шаблон модификаторы'!D336+1-1</f>
        <v>0</v>
      </c>
      <c r="C336" s="1">
        <f>IFERROR('Шаблон модификаторы'!E336+1-1,0)</f>
        <v>0</v>
      </c>
      <c r="D336" s="1">
        <f>IFERROR('Шаблон модификаторы'!F336+1-1,0)</f>
        <v>0</v>
      </c>
    </row>
    <row r="337" spans="1:4">
      <c r="A337" s="1">
        <f>IFERROR('Шаблон модификаторы'!B337+1-1,0)</f>
        <v>0</v>
      </c>
      <c r="B337" s="1">
        <f>'Шаблон модификаторы'!D337+1-1</f>
        <v>0</v>
      </c>
      <c r="C337" s="1">
        <f>IFERROR('Шаблон модификаторы'!E337+1-1,0)</f>
        <v>0</v>
      </c>
      <c r="D337" s="1">
        <f>IFERROR('Шаблон модификаторы'!F337+1-1,0)</f>
        <v>0</v>
      </c>
    </row>
    <row r="338" spans="1:4">
      <c r="A338" s="1">
        <f>IFERROR('Шаблон модификаторы'!B338+1-1,0)</f>
        <v>0</v>
      </c>
      <c r="B338" s="1">
        <f>'Шаблон модификаторы'!D338+1-1</f>
        <v>0</v>
      </c>
      <c r="C338" s="1">
        <f>IFERROR('Шаблон модификаторы'!E338+1-1,0)</f>
        <v>0</v>
      </c>
      <c r="D338" s="1">
        <f>IFERROR('Шаблон модификаторы'!F338+1-1,0)</f>
        <v>0</v>
      </c>
    </row>
    <row r="339" spans="1:4">
      <c r="A339" s="1">
        <f>IFERROR('Шаблон модификаторы'!B339+1-1,0)</f>
        <v>0</v>
      </c>
      <c r="B339" s="1">
        <f>'Шаблон модификаторы'!D339+1-1</f>
        <v>0</v>
      </c>
      <c r="C339" s="1">
        <f>IFERROR('Шаблон модификаторы'!E339+1-1,0)</f>
        <v>0</v>
      </c>
      <c r="D339" s="1">
        <f>IFERROR('Шаблон модификаторы'!F339+1-1,0)</f>
        <v>0</v>
      </c>
    </row>
    <row r="340" spans="1:4">
      <c r="A340" s="1">
        <f>IFERROR('Шаблон модификаторы'!B340+1-1,0)</f>
        <v>0</v>
      </c>
      <c r="B340" s="1">
        <f>'Шаблон модификаторы'!D340+1-1</f>
        <v>0</v>
      </c>
      <c r="C340" s="1">
        <f>IFERROR('Шаблон модификаторы'!E340+1-1,0)</f>
        <v>0</v>
      </c>
      <c r="D340" s="1">
        <f>IFERROR('Шаблон модификаторы'!F340+1-1,0)</f>
        <v>0</v>
      </c>
    </row>
    <row r="341" spans="1:4">
      <c r="A341" s="1">
        <f>IFERROR('Шаблон модификаторы'!B341+1-1,0)</f>
        <v>0</v>
      </c>
      <c r="B341" s="1">
        <f>'Шаблон модификаторы'!D341+1-1</f>
        <v>0</v>
      </c>
      <c r="C341" s="1">
        <f>IFERROR('Шаблон модификаторы'!E341+1-1,0)</f>
        <v>0</v>
      </c>
      <c r="D341" s="1">
        <f>IFERROR('Шаблон модификаторы'!F341+1-1,0)</f>
        <v>0</v>
      </c>
    </row>
    <row r="342" spans="1:4">
      <c r="A342" s="1">
        <f>IFERROR('Шаблон модификаторы'!B342+1-1,0)</f>
        <v>0</v>
      </c>
      <c r="B342" s="1">
        <f>'Шаблон модификаторы'!D342+1-1</f>
        <v>0</v>
      </c>
      <c r="C342" s="1">
        <f>IFERROR('Шаблон модификаторы'!E342+1-1,0)</f>
        <v>0</v>
      </c>
      <c r="D342" s="1">
        <f>IFERROR('Шаблон модификаторы'!F342+1-1,0)</f>
        <v>0</v>
      </c>
    </row>
    <row r="343" spans="1:4">
      <c r="A343" s="1">
        <f>IFERROR('Шаблон модификаторы'!B343+1-1,0)</f>
        <v>0</v>
      </c>
      <c r="B343" s="1">
        <f>'Шаблон модификаторы'!D343+1-1</f>
        <v>0</v>
      </c>
      <c r="C343" s="1">
        <f>IFERROR('Шаблон модификаторы'!E343+1-1,0)</f>
        <v>0</v>
      </c>
      <c r="D343" s="1">
        <f>IFERROR('Шаблон модификаторы'!F343+1-1,0)</f>
        <v>0</v>
      </c>
    </row>
    <row r="344" spans="1:4">
      <c r="A344" s="1">
        <f>IFERROR('Шаблон модификаторы'!B344+1-1,0)</f>
        <v>0</v>
      </c>
      <c r="B344" s="1">
        <f>'Шаблон модификаторы'!D344+1-1</f>
        <v>0</v>
      </c>
      <c r="C344" s="1">
        <f>IFERROR('Шаблон модификаторы'!E344+1-1,0)</f>
        <v>0</v>
      </c>
      <c r="D344" s="1">
        <f>IFERROR('Шаблон модификаторы'!F344+1-1,0)</f>
        <v>0</v>
      </c>
    </row>
    <row r="345" spans="1:4">
      <c r="A345" s="1">
        <f>IFERROR('Шаблон модификаторы'!B345+1-1,0)</f>
        <v>0</v>
      </c>
      <c r="B345" s="1">
        <f>'Шаблон модификаторы'!D345+1-1</f>
        <v>0</v>
      </c>
      <c r="C345" s="1">
        <f>IFERROR('Шаблон модификаторы'!E345+1-1,0)</f>
        <v>0</v>
      </c>
      <c r="D345" s="1">
        <f>IFERROR('Шаблон модификаторы'!F345+1-1,0)</f>
        <v>0</v>
      </c>
    </row>
    <row r="346" spans="1:4">
      <c r="A346" s="1">
        <f>IFERROR('Шаблон модификаторы'!B346+1-1,0)</f>
        <v>0</v>
      </c>
      <c r="B346" s="1">
        <f>'Шаблон модификаторы'!D346+1-1</f>
        <v>0</v>
      </c>
      <c r="C346" s="1">
        <f>IFERROR('Шаблон модификаторы'!E346+1-1,0)</f>
        <v>0</v>
      </c>
      <c r="D346" s="1">
        <f>IFERROR('Шаблон модификаторы'!F346+1-1,0)</f>
        <v>0</v>
      </c>
    </row>
    <row r="347" spans="1:4">
      <c r="A347" s="1">
        <f>IFERROR('Шаблон модификаторы'!B347+1-1,0)</f>
        <v>0</v>
      </c>
      <c r="B347" s="1">
        <f>'Шаблон модификаторы'!D347+1-1</f>
        <v>0</v>
      </c>
      <c r="C347" s="1">
        <f>IFERROR('Шаблон модификаторы'!E347+1-1,0)</f>
        <v>0</v>
      </c>
      <c r="D347" s="1">
        <f>IFERROR('Шаблон модификаторы'!F347+1-1,0)</f>
        <v>0</v>
      </c>
    </row>
    <row r="348" spans="1:4">
      <c r="A348" s="1">
        <f>IFERROR('Шаблон модификаторы'!B348+1-1,0)</f>
        <v>0</v>
      </c>
      <c r="B348" s="1">
        <f>'Шаблон модификаторы'!D348+1-1</f>
        <v>0</v>
      </c>
      <c r="C348" s="1">
        <f>IFERROR('Шаблон модификаторы'!E348+1-1,0)</f>
        <v>0</v>
      </c>
      <c r="D348" s="1">
        <f>IFERROR('Шаблон модификаторы'!F348+1-1,0)</f>
        <v>0</v>
      </c>
    </row>
    <row r="349" spans="1:4">
      <c r="A349" s="1">
        <f>IFERROR('Шаблон модификаторы'!B349+1-1,0)</f>
        <v>0</v>
      </c>
      <c r="B349" s="1">
        <f>'Шаблон модификаторы'!D349+1-1</f>
        <v>0</v>
      </c>
      <c r="C349" s="1">
        <f>IFERROR('Шаблон модификаторы'!E349+1-1,0)</f>
        <v>0</v>
      </c>
      <c r="D349" s="1">
        <f>IFERROR('Шаблон модификаторы'!F349+1-1,0)</f>
        <v>0</v>
      </c>
    </row>
    <row r="350" spans="1:4">
      <c r="A350" s="1">
        <f>IFERROR('Шаблон модификаторы'!B350+1-1,0)</f>
        <v>0</v>
      </c>
      <c r="B350" s="1">
        <f>'Шаблон модификаторы'!D350+1-1</f>
        <v>0</v>
      </c>
      <c r="C350" s="1">
        <f>IFERROR('Шаблон модификаторы'!E350+1-1,0)</f>
        <v>0</v>
      </c>
      <c r="D350" s="1">
        <f>IFERROR('Шаблон модификаторы'!F350+1-1,0)</f>
        <v>0</v>
      </c>
    </row>
    <row r="351" spans="1:4">
      <c r="A351" s="1">
        <f>IFERROR('Шаблон модификаторы'!B351+1-1,0)</f>
        <v>0</v>
      </c>
      <c r="B351" s="1">
        <f>'Шаблон модификаторы'!D351+1-1</f>
        <v>0</v>
      </c>
      <c r="C351" s="1">
        <f>IFERROR('Шаблон модификаторы'!E351+1-1,0)</f>
        <v>0</v>
      </c>
      <c r="D351" s="1">
        <f>IFERROR('Шаблон модификаторы'!F351+1-1,0)</f>
        <v>0</v>
      </c>
    </row>
    <row r="352" spans="1:4">
      <c r="A352" s="1">
        <f>IFERROR('Шаблон модификаторы'!B352+1-1,0)</f>
        <v>0</v>
      </c>
      <c r="B352" s="1">
        <f>'Шаблон модификаторы'!D352+1-1</f>
        <v>0</v>
      </c>
      <c r="C352" s="1">
        <f>IFERROR('Шаблон модификаторы'!E352+1-1,0)</f>
        <v>0</v>
      </c>
      <c r="D352" s="1">
        <f>IFERROR('Шаблон модификаторы'!F352+1-1,0)</f>
        <v>0</v>
      </c>
    </row>
    <row r="353" spans="1:4">
      <c r="A353" s="1">
        <f>IFERROR('Шаблон модификаторы'!B353+1-1,0)</f>
        <v>0</v>
      </c>
      <c r="B353" s="1">
        <f>'Шаблон модификаторы'!D353+1-1</f>
        <v>0</v>
      </c>
      <c r="C353" s="1">
        <f>IFERROR('Шаблон модификаторы'!E353+1-1,0)</f>
        <v>0</v>
      </c>
      <c r="D353" s="1">
        <f>IFERROR('Шаблон модификаторы'!F353+1-1,0)</f>
        <v>0</v>
      </c>
    </row>
    <row r="354" spans="1:4">
      <c r="A354" s="1">
        <f>IFERROR('Шаблон модификаторы'!B354+1-1,0)</f>
        <v>0</v>
      </c>
      <c r="B354" s="1">
        <f>'Шаблон модификаторы'!D354+1-1</f>
        <v>0</v>
      </c>
      <c r="C354" s="1">
        <f>IFERROR('Шаблон модификаторы'!E354+1-1,0)</f>
        <v>0</v>
      </c>
      <c r="D354" s="1">
        <f>IFERROR('Шаблон модификаторы'!F354+1-1,0)</f>
        <v>0</v>
      </c>
    </row>
    <row r="355" spans="1:4">
      <c r="A355" s="1">
        <f>IFERROR('Шаблон модификаторы'!B355+1-1,0)</f>
        <v>0</v>
      </c>
      <c r="B355" s="1">
        <f>'Шаблон модификаторы'!D355+1-1</f>
        <v>0</v>
      </c>
      <c r="C355" s="1">
        <f>IFERROR('Шаблон модификаторы'!E355+1-1,0)</f>
        <v>0</v>
      </c>
      <c r="D355" s="1">
        <f>IFERROR('Шаблон модификаторы'!F355+1-1,0)</f>
        <v>0</v>
      </c>
    </row>
    <row r="356" spans="1:4">
      <c r="A356" s="1">
        <f>IFERROR('Шаблон модификаторы'!B356+1-1,0)</f>
        <v>0</v>
      </c>
      <c r="B356" s="1">
        <f>'Шаблон модификаторы'!D356+1-1</f>
        <v>0</v>
      </c>
      <c r="C356" s="1">
        <f>IFERROR('Шаблон модификаторы'!E356+1-1,0)</f>
        <v>0</v>
      </c>
      <c r="D356" s="1">
        <f>IFERROR('Шаблон модификаторы'!F356+1-1,0)</f>
        <v>0</v>
      </c>
    </row>
    <row r="357" spans="1:4">
      <c r="A357" s="1">
        <f>IFERROR('Шаблон модификаторы'!B357+1-1,0)</f>
        <v>0</v>
      </c>
      <c r="B357" s="1">
        <f>'Шаблон модификаторы'!D357+1-1</f>
        <v>0</v>
      </c>
      <c r="C357" s="1">
        <f>IFERROR('Шаблон модификаторы'!E357+1-1,0)</f>
        <v>0</v>
      </c>
      <c r="D357" s="1">
        <f>IFERROR('Шаблон модификаторы'!F357+1-1,0)</f>
        <v>0</v>
      </c>
    </row>
    <row r="358" spans="1:4">
      <c r="A358" s="1">
        <f>IFERROR('Шаблон модификаторы'!B358+1-1,0)</f>
        <v>0</v>
      </c>
      <c r="B358" s="1">
        <f>'Шаблон модификаторы'!D358+1-1</f>
        <v>0</v>
      </c>
      <c r="C358" s="1">
        <f>IFERROR('Шаблон модификаторы'!E358+1-1,0)</f>
        <v>0</v>
      </c>
      <c r="D358" s="1">
        <f>IFERROR('Шаблон модификаторы'!F358+1-1,0)</f>
        <v>0</v>
      </c>
    </row>
    <row r="359" spans="1:4">
      <c r="A359" s="1">
        <f>IFERROR('Шаблон модификаторы'!B359+1-1,0)</f>
        <v>0</v>
      </c>
      <c r="B359" s="1">
        <f>'Шаблон модификаторы'!D359+1-1</f>
        <v>0</v>
      </c>
      <c r="C359" s="1">
        <f>IFERROR('Шаблон модификаторы'!E359+1-1,0)</f>
        <v>0</v>
      </c>
      <c r="D359" s="1">
        <f>IFERROR('Шаблон модификаторы'!F359+1-1,0)</f>
        <v>0</v>
      </c>
    </row>
    <row r="360" spans="1:4">
      <c r="A360" s="1">
        <f>IFERROR('Шаблон модификаторы'!B360+1-1,0)</f>
        <v>0</v>
      </c>
      <c r="B360" s="1">
        <f>'Шаблон модификаторы'!D360+1-1</f>
        <v>0</v>
      </c>
      <c r="C360" s="1">
        <f>IFERROR('Шаблон модификаторы'!E360+1-1,0)</f>
        <v>0</v>
      </c>
      <c r="D360" s="1">
        <f>IFERROR('Шаблон модификаторы'!F360+1-1,0)</f>
        <v>0</v>
      </c>
    </row>
    <row r="361" spans="1:4">
      <c r="A361" s="1">
        <f>IFERROR('Шаблон модификаторы'!B361+1-1,0)</f>
        <v>0</v>
      </c>
      <c r="B361" s="1">
        <f>'Шаблон модификаторы'!D361+1-1</f>
        <v>0</v>
      </c>
      <c r="C361" s="1">
        <f>IFERROR('Шаблон модификаторы'!E361+1-1,0)</f>
        <v>0</v>
      </c>
      <c r="D361" s="1">
        <f>IFERROR('Шаблон модификаторы'!F361+1-1,0)</f>
        <v>0</v>
      </c>
    </row>
    <row r="362" spans="1:4">
      <c r="A362" s="1">
        <f>IFERROR('Шаблон модификаторы'!B362+1-1,0)</f>
        <v>0</v>
      </c>
      <c r="B362" s="1">
        <f>'Шаблон модификаторы'!D362+1-1</f>
        <v>0</v>
      </c>
      <c r="C362" s="1">
        <f>IFERROR('Шаблон модификаторы'!E362+1-1,0)</f>
        <v>0</v>
      </c>
      <c r="D362" s="1">
        <f>IFERROR('Шаблон модификаторы'!F362+1-1,0)</f>
        <v>0</v>
      </c>
    </row>
    <row r="363" spans="1:4">
      <c r="A363" s="1">
        <f>IFERROR('Шаблон модификаторы'!B363+1-1,0)</f>
        <v>0</v>
      </c>
      <c r="B363" s="1">
        <f>'Шаблон модификаторы'!D363+1-1</f>
        <v>0</v>
      </c>
      <c r="C363" s="1">
        <f>IFERROR('Шаблон модификаторы'!E363+1-1,0)</f>
        <v>0</v>
      </c>
      <c r="D363" s="1">
        <f>IFERROR('Шаблон модификаторы'!F363+1-1,0)</f>
        <v>0</v>
      </c>
    </row>
    <row r="364" spans="1:4">
      <c r="A364" s="1">
        <f>IFERROR('Шаблон модификаторы'!B364+1-1,0)</f>
        <v>0</v>
      </c>
      <c r="B364" s="1">
        <f>'Шаблон модификаторы'!D364+1-1</f>
        <v>0</v>
      </c>
      <c r="C364" s="1">
        <f>IFERROR('Шаблон модификаторы'!E364+1-1,0)</f>
        <v>0</v>
      </c>
      <c r="D364" s="1">
        <f>IFERROR('Шаблон модификаторы'!F364+1-1,0)</f>
        <v>0</v>
      </c>
    </row>
    <row r="365" spans="1:4">
      <c r="A365" s="1">
        <f>IFERROR('Шаблон модификаторы'!B365+1-1,0)</f>
        <v>0</v>
      </c>
      <c r="B365" s="1">
        <f>'Шаблон модификаторы'!D365+1-1</f>
        <v>0</v>
      </c>
      <c r="C365" s="1">
        <f>IFERROR('Шаблон модификаторы'!E365+1-1,0)</f>
        <v>0</v>
      </c>
      <c r="D365" s="1">
        <f>IFERROR('Шаблон модификаторы'!F365+1-1,0)</f>
        <v>0</v>
      </c>
    </row>
    <row r="366" spans="1:4">
      <c r="A366" s="1">
        <f>IFERROR('Шаблон модификаторы'!B366+1-1,0)</f>
        <v>0</v>
      </c>
      <c r="B366" s="1">
        <f>'Шаблон модификаторы'!D366+1-1</f>
        <v>0</v>
      </c>
      <c r="C366" s="1">
        <f>IFERROR('Шаблон модификаторы'!E366+1-1,0)</f>
        <v>0</v>
      </c>
      <c r="D366" s="1">
        <f>IFERROR('Шаблон модификаторы'!F366+1-1,0)</f>
        <v>0</v>
      </c>
    </row>
    <row r="367" spans="1:4">
      <c r="A367" s="1">
        <f>IFERROR('Шаблон модификаторы'!B367+1-1,0)</f>
        <v>0</v>
      </c>
      <c r="B367" s="1">
        <f>'Шаблон модификаторы'!D367+1-1</f>
        <v>0</v>
      </c>
      <c r="C367" s="1">
        <f>IFERROR('Шаблон модификаторы'!E367+1-1,0)</f>
        <v>0</v>
      </c>
      <c r="D367" s="1">
        <f>IFERROR('Шаблон модификаторы'!F367+1-1,0)</f>
        <v>0</v>
      </c>
    </row>
    <row r="368" spans="1:4">
      <c r="A368" s="1">
        <f>IFERROR('Шаблон модификаторы'!B368+1-1,0)</f>
        <v>0</v>
      </c>
      <c r="B368" s="1">
        <f>'Шаблон модификаторы'!D368+1-1</f>
        <v>0</v>
      </c>
      <c r="C368" s="1">
        <f>IFERROR('Шаблон модификаторы'!E368+1-1,0)</f>
        <v>0</v>
      </c>
      <c r="D368" s="1">
        <f>IFERROR('Шаблон модификаторы'!F368+1-1,0)</f>
        <v>0</v>
      </c>
    </row>
    <row r="369" spans="1:4">
      <c r="A369" s="1">
        <f>IFERROR('Шаблон модификаторы'!B369+1-1,0)</f>
        <v>0</v>
      </c>
      <c r="B369" s="1">
        <f>'Шаблон модификаторы'!D369+1-1</f>
        <v>0</v>
      </c>
      <c r="C369" s="1">
        <f>IFERROR('Шаблон модификаторы'!E369+1-1,0)</f>
        <v>0</v>
      </c>
      <c r="D369" s="1">
        <f>IFERROR('Шаблон модификаторы'!F369+1-1,0)</f>
        <v>0</v>
      </c>
    </row>
    <row r="370" spans="1:4">
      <c r="A370" s="1">
        <f>IFERROR('Шаблон модификаторы'!B370+1-1,0)</f>
        <v>0</v>
      </c>
      <c r="B370" s="1">
        <f>'Шаблон модификаторы'!D370+1-1</f>
        <v>0</v>
      </c>
      <c r="C370" s="1">
        <f>IFERROR('Шаблон модификаторы'!E370+1-1,0)</f>
        <v>0</v>
      </c>
      <c r="D370" s="1">
        <f>IFERROR('Шаблон модификаторы'!F370+1-1,0)</f>
        <v>0</v>
      </c>
    </row>
    <row r="371" spans="1:4">
      <c r="A371" s="1">
        <f>IFERROR('Шаблон модификаторы'!B371+1-1,0)</f>
        <v>0</v>
      </c>
      <c r="B371" s="1">
        <f>'Шаблон модификаторы'!D371+1-1</f>
        <v>0</v>
      </c>
      <c r="C371" s="1">
        <f>IFERROR('Шаблон модификаторы'!E371+1-1,0)</f>
        <v>0</v>
      </c>
      <c r="D371" s="1">
        <f>IFERROR('Шаблон модификаторы'!F371+1-1,0)</f>
        <v>0</v>
      </c>
    </row>
    <row r="372" spans="1:4">
      <c r="A372" s="1">
        <f>IFERROR('Шаблон модификаторы'!B372+1-1,0)</f>
        <v>0</v>
      </c>
      <c r="B372" s="1">
        <f>'Шаблон модификаторы'!D372+1-1</f>
        <v>0</v>
      </c>
      <c r="C372" s="1">
        <f>IFERROR('Шаблон модификаторы'!E372+1-1,0)</f>
        <v>0</v>
      </c>
      <c r="D372" s="1">
        <f>IFERROR('Шаблон модификаторы'!F372+1-1,0)</f>
        <v>0</v>
      </c>
    </row>
    <row r="373" spans="1:4">
      <c r="A373" s="1">
        <f>IFERROR('Шаблон модификаторы'!B373+1-1,0)</f>
        <v>0</v>
      </c>
      <c r="B373" s="1">
        <f>'Шаблон модификаторы'!D373+1-1</f>
        <v>0</v>
      </c>
      <c r="C373" s="1">
        <f>IFERROR('Шаблон модификаторы'!E373+1-1,0)</f>
        <v>0</v>
      </c>
      <c r="D373" s="1">
        <f>IFERROR('Шаблон модификаторы'!F373+1-1,0)</f>
        <v>0</v>
      </c>
    </row>
    <row r="374" spans="1:4">
      <c r="A374" s="1">
        <f>IFERROR('Шаблон модификаторы'!B374+1-1,0)</f>
        <v>0</v>
      </c>
      <c r="B374" s="1">
        <f>'Шаблон модификаторы'!D374+1-1</f>
        <v>0</v>
      </c>
      <c r="C374" s="1">
        <f>IFERROR('Шаблон модификаторы'!E374+1-1,0)</f>
        <v>0</v>
      </c>
      <c r="D374" s="1">
        <f>IFERROR('Шаблон модификаторы'!F374+1-1,0)</f>
        <v>0</v>
      </c>
    </row>
    <row r="375" spans="1:4">
      <c r="A375" s="1">
        <f>IFERROR('Шаблон модификаторы'!B375+1-1,0)</f>
        <v>0</v>
      </c>
      <c r="B375" s="1">
        <f>'Шаблон модификаторы'!D375+1-1</f>
        <v>0</v>
      </c>
      <c r="C375" s="1">
        <f>IFERROR('Шаблон модификаторы'!E375+1-1,0)</f>
        <v>0</v>
      </c>
      <c r="D375" s="1">
        <f>IFERROR('Шаблон модификаторы'!F375+1-1,0)</f>
        <v>0</v>
      </c>
    </row>
    <row r="376" spans="1:4">
      <c r="A376" s="1">
        <f>IFERROR('Шаблон модификаторы'!B376+1-1,0)</f>
        <v>0</v>
      </c>
      <c r="B376" s="1">
        <f>'Шаблон модификаторы'!D376+1-1</f>
        <v>0</v>
      </c>
      <c r="C376" s="1">
        <f>IFERROR('Шаблон модификаторы'!E376+1-1,0)</f>
        <v>0</v>
      </c>
      <c r="D376" s="1">
        <f>IFERROR('Шаблон модификаторы'!F376+1-1,0)</f>
        <v>0</v>
      </c>
    </row>
    <row r="377" spans="1:4">
      <c r="A377" s="1">
        <f>IFERROR('Шаблон модификаторы'!B377+1-1,0)</f>
        <v>0</v>
      </c>
      <c r="B377" s="1">
        <f>'Шаблон модификаторы'!D377+1-1</f>
        <v>0</v>
      </c>
      <c r="C377" s="1">
        <f>IFERROR('Шаблон модификаторы'!E377+1-1,0)</f>
        <v>0</v>
      </c>
      <c r="D377" s="1">
        <f>IFERROR('Шаблон модификаторы'!F377+1-1,0)</f>
        <v>0</v>
      </c>
    </row>
    <row r="378" spans="1:4">
      <c r="A378" s="1">
        <f>IFERROR('Шаблон модификаторы'!B378+1-1,0)</f>
        <v>0</v>
      </c>
      <c r="B378" s="1">
        <f>'Шаблон модификаторы'!D378+1-1</f>
        <v>0</v>
      </c>
      <c r="C378" s="1">
        <f>IFERROR('Шаблон модификаторы'!E378+1-1,0)</f>
        <v>0</v>
      </c>
      <c r="D378" s="1">
        <f>IFERROR('Шаблон модификаторы'!F378+1-1,0)</f>
        <v>0</v>
      </c>
    </row>
    <row r="379" spans="1:4">
      <c r="A379" s="1">
        <f>IFERROR('Шаблон модификаторы'!B379+1-1,0)</f>
        <v>0</v>
      </c>
      <c r="B379" s="1">
        <f>'Шаблон модификаторы'!D379+1-1</f>
        <v>0</v>
      </c>
      <c r="C379" s="1">
        <f>IFERROR('Шаблон модификаторы'!E379+1-1,0)</f>
        <v>0</v>
      </c>
      <c r="D379" s="1">
        <f>IFERROR('Шаблон модификаторы'!F379+1-1,0)</f>
        <v>0</v>
      </c>
    </row>
    <row r="380" spans="1:4">
      <c r="A380" s="1">
        <f>IFERROR('Шаблон модификаторы'!B380+1-1,0)</f>
        <v>0</v>
      </c>
      <c r="B380" s="1">
        <f>'Шаблон модификаторы'!D380+1-1</f>
        <v>0</v>
      </c>
      <c r="C380" s="1">
        <f>IFERROR('Шаблон модификаторы'!E380+1-1,0)</f>
        <v>0</v>
      </c>
      <c r="D380" s="1">
        <f>IFERROR('Шаблон модификаторы'!F380+1-1,0)</f>
        <v>0</v>
      </c>
    </row>
    <row r="381" spans="1:4">
      <c r="A381" s="1">
        <f>IFERROR('Шаблон модификаторы'!B381+1-1,0)</f>
        <v>0</v>
      </c>
      <c r="B381" s="1">
        <f>'Шаблон модификаторы'!D381+1-1</f>
        <v>0</v>
      </c>
      <c r="C381" s="1">
        <f>IFERROR('Шаблон модификаторы'!E381+1-1,0)</f>
        <v>0</v>
      </c>
      <c r="D381" s="1">
        <f>IFERROR('Шаблон модификаторы'!F381+1-1,0)</f>
        <v>0</v>
      </c>
    </row>
    <row r="382" spans="1:4">
      <c r="A382" s="1">
        <f>IFERROR('Шаблон модификаторы'!B382+1-1,0)</f>
        <v>0</v>
      </c>
      <c r="B382" s="1">
        <f>'Шаблон модификаторы'!D382+1-1</f>
        <v>0</v>
      </c>
      <c r="C382" s="1">
        <f>IFERROR('Шаблон модификаторы'!E382+1-1,0)</f>
        <v>0</v>
      </c>
      <c r="D382" s="1">
        <f>IFERROR('Шаблон модификаторы'!F382+1-1,0)</f>
        <v>0</v>
      </c>
    </row>
    <row r="383" spans="1:4">
      <c r="A383" s="1">
        <f>IFERROR('Шаблон модификаторы'!B383+1-1,0)</f>
        <v>0</v>
      </c>
      <c r="B383" s="1">
        <f>'Шаблон модификаторы'!D383+1-1</f>
        <v>0</v>
      </c>
      <c r="C383" s="1">
        <f>IFERROR('Шаблон модификаторы'!E383+1-1,0)</f>
        <v>0</v>
      </c>
      <c r="D383" s="1">
        <f>IFERROR('Шаблон модификаторы'!F383+1-1,0)</f>
        <v>0</v>
      </c>
    </row>
    <row r="384" spans="1:4">
      <c r="A384" s="1">
        <f>IFERROR('Шаблон модификаторы'!B384+1-1,0)</f>
        <v>0</v>
      </c>
      <c r="B384" s="1">
        <f>'Шаблон модификаторы'!D384+1-1</f>
        <v>0</v>
      </c>
      <c r="C384" s="1">
        <f>IFERROR('Шаблон модификаторы'!E384+1-1,0)</f>
        <v>0</v>
      </c>
      <c r="D384" s="1">
        <f>IFERROR('Шаблон модификаторы'!F384+1-1,0)</f>
        <v>0</v>
      </c>
    </row>
    <row r="385" spans="1:4">
      <c r="A385" s="1">
        <f>IFERROR('Шаблон модификаторы'!B385+1-1,0)</f>
        <v>0</v>
      </c>
      <c r="B385" s="1">
        <f>'Шаблон модификаторы'!D385+1-1</f>
        <v>0</v>
      </c>
      <c r="C385" s="1">
        <f>IFERROR('Шаблон модификаторы'!E385+1-1,0)</f>
        <v>0</v>
      </c>
      <c r="D385" s="1">
        <f>IFERROR('Шаблон модификаторы'!F385+1-1,0)</f>
        <v>0</v>
      </c>
    </row>
    <row r="386" spans="1:4">
      <c r="A386" s="1">
        <f>IFERROR('Шаблон модификаторы'!B386+1-1,0)</f>
        <v>0</v>
      </c>
      <c r="B386" s="1">
        <f>'Шаблон модификаторы'!D386+1-1</f>
        <v>0</v>
      </c>
      <c r="C386" s="1">
        <f>IFERROR('Шаблон модификаторы'!E386+1-1,0)</f>
        <v>0</v>
      </c>
      <c r="D386" s="1">
        <f>IFERROR('Шаблон модификаторы'!F386+1-1,0)</f>
        <v>0</v>
      </c>
    </row>
    <row r="387" spans="1:4">
      <c r="A387" s="1">
        <f>IFERROR('Шаблон модификаторы'!B387+1-1,0)</f>
        <v>0</v>
      </c>
      <c r="B387" s="1">
        <f>'Шаблон модификаторы'!D387+1-1</f>
        <v>0</v>
      </c>
      <c r="C387" s="1">
        <f>IFERROR('Шаблон модификаторы'!E387+1-1,0)</f>
        <v>0</v>
      </c>
      <c r="D387" s="1">
        <f>IFERROR('Шаблон модификаторы'!F387+1-1,0)</f>
        <v>0</v>
      </c>
    </row>
    <row r="388" spans="1:4">
      <c r="A388" s="1">
        <f>IFERROR('Шаблон модификаторы'!B388+1-1,0)</f>
        <v>0</v>
      </c>
      <c r="B388" s="1">
        <f>'Шаблон модификаторы'!D388+1-1</f>
        <v>0</v>
      </c>
      <c r="C388" s="1">
        <f>IFERROR('Шаблон модификаторы'!E388+1-1,0)</f>
        <v>0</v>
      </c>
      <c r="D388" s="1">
        <f>IFERROR('Шаблон модификаторы'!F388+1-1,0)</f>
        <v>0</v>
      </c>
    </row>
    <row r="389" spans="1:4">
      <c r="A389" s="1">
        <f>IFERROR('Шаблон модификаторы'!B389+1-1,0)</f>
        <v>0</v>
      </c>
      <c r="B389" s="1">
        <f>'Шаблон модификаторы'!D389+1-1</f>
        <v>0</v>
      </c>
      <c r="C389" s="1">
        <f>IFERROR('Шаблон модификаторы'!E389+1-1,0)</f>
        <v>0</v>
      </c>
      <c r="D389" s="1">
        <f>IFERROR('Шаблон модификаторы'!F389+1-1,0)</f>
        <v>0</v>
      </c>
    </row>
    <row r="390" spans="1:4">
      <c r="A390" s="1">
        <f>IFERROR('Шаблон модификаторы'!B390+1-1,0)</f>
        <v>0</v>
      </c>
      <c r="B390" s="1">
        <f>'Шаблон модификаторы'!D390+1-1</f>
        <v>0</v>
      </c>
      <c r="C390" s="1">
        <f>IFERROR('Шаблон модификаторы'!E390+1-1,0)</f>
        <v>0</v>
      </c>
      <c r="D390" s="1">
        <f>IFERROR('Шаблон модификаторы'!F390+1-1,0)</f>
        <v>0</v>
      </c>
    </row>
    <row r="391" spans="1:4">
      <c r="A391" s="1">
        <f>IFERROR('Шаблон модификаторы'!B391+1-1,0)</f>
        <v>0</v>
      </c>
      <c r="B391" s="1">
        <f>'Шаблон модификаторы'!D391+1-1</f>
        <v>0</v>
      </c>
      <c r="C391" s="1">
        <f>IFERROR('Шаблон модификаторы'!E391+1-1,0)</f>
        <v>0</v>
      </c>
      <c r="D391" s="1">
        <f>IFERROR('Шаблон модификаторы'!F391+1-1,0)</f>
        <v>0</v>
      </c>
    </row>
    <row r="392" spans="1:4">
      <c r="A392" s="1">
        <f>IFERROR('Шаблон модификаторы'!B392+1-1,0)</f>
        <v>0</v>
      </c>
      <c r="B392" s="1">
        <f>'Шаблон модификаторы'!D392+1-1</f>
        <v>0</v>
      </c>
      <c r="C392" s="1">
        <f>IFERROR('Шаблон модификаторы'!E392+1-1,0)</f>
        <v>0</v>
      </c>
      <c r="D392" s="1">
        <f>IFERROR('Шаблон модификаторы'!F392+1-1,0)</f>
        <v>0</v>
      </c>
    </row>
    <row r="393" spans="1:4">
      <c r="A393" s="1">
        <f>IFERROR('Шаблон модификаторы'!B393+1-1,0)</f>
        <v>0</v>
      </c>
      <c r="B393" s="1">
        <f>'Шаблон модификаторы'!D393+1-1</f>
        <v>0</v>
      </c>
      <c r="C393" s="1">
        <f>IFERROR('Шаблон модификаторы'!E393+1-1,0)</f>
        <v>0</v>
      </c>
      <c r="D393" s="1">
        <f>IFERROR('Шаблон модификаторы'!F393+1-1,0)</f>
        <v>0</v>
      </c>
    </row>
    <row r="394" spans="1:4">
      <c r="A394" s="1">
        <f>IFERROR('Шаблон модификаторы'!B394+1-1,0)</f>
        <v>0</v>
      </c>
      <c r="B394" s="1">
        <f>'Шаблон модификаторы'!D394+1-1</f>
        <v>0</v>
      </c>
      <c r="C394" s="1">
        <f>IFERROR('Шаблон модификаторы'!E394+1-1,0)</f>
        <v>0</v>
      </c>
      <c r="D394" s="1">
        <f>IFERROR('Шаблон модификаторы'!F394+1-1,0)</f>
        <v>0</v>
      </c>
    </row>
    <row r="395" spans="1:4">
      <c r="A395" s="1">
        <f>IFERROR('Шаблон модификаторы'!B395+1-1,0)</f>
        <v>0</v>
      </c>
      <c r="B395" s="1">
        <f>'Шаблон модификаторы'!D395+1-1</f>
        <v>0</v>
      </c>
      <c r="C395" s="1">
        <f>IFERROR('Шаблон модификаторы'!E395+1-1,0)</f>
        <v>0</v>
      </c>
      <c r="D395" s="1">
        <f>IFERROR('Шаблон модификаторы'!F395+1-1,0)</f>
        <v>0</v>
      </c>
    </row>
    <row r="396" spans="1:4">
      <c r="A396" s="1">
        <f>IFERROR('Шаблон модификаторы'!B396+1-1,0)</f>
        <v>0</v>
      </c>
      <c r="B396" s="1">
        <f>'Шаблон модификаторы'!D396+1-1</f>
        <v>0</v>
      </c>
      <c r="C396" s="1">
        <f>IFERROR('Шаблон модификаторы'!E396+1-1,0)</f>
        <v>0</v>
      </c>
      <c r="D396" s="1">
        <f>IFERROR('Шаблон модификаторы'!F396+1-1,0)</f>
        <v>0</v>
      </c>
    </row>
    <row r="397" spans="1:4">
      <c r="A397" s="1">
        <f>IFERROR('Шаблон модификаторы'!B397+1-1,0)</f>
        <v>0</v>
      </c>
      <c r="B397" s="1">
        <f>'Шаблон модификаторы'!D397+1-1</f>
        <v>0</v>
      </c>
      <c r="C397" s="1">
        <f>IFERROR('Шаблон модификаторы'!E397+1-1,0)</f>
        <v>0</v>
      </c>
      <c r="D397" s="1">
        <f>IFERROR('Шаблон модификаторы'!F397+1-1,0)</f>
        <v>0</v>
      </c>
    </row>
    <row r="398" spans="1:4">
      <c r="A398" s="1">
        <f>IFERROR('Шаблон модификаторы'!B398+1-1,0)</f>
        <v>0</v>
      </c>
      <c r="B398" s="1">
        <f>'Шаблон модификаторы'!D398+1-1</f>
        <v>0</v>
      </c>
      <c r="C398" s="1">
        <f>IFERROR('Шаблон модификаторы'!E398+1-1,0)</f>
        <v>0</v>
      </c>
      <c r="D398" s="1">
        <f>IFERROR('Шаблон модификаторы'!F398+1-1,0)</f>
        <v>0</v>
      </c>
    </row>
    <row r="399" spans="1:4">
      <c r="A399" s="1">
        <f>IFERROR('Шаблон модификаторы'!B399+1-1,0)</f>
        <v>0</v>
      </c>
      <c r="B399" s="1">
        <f>'Шаблон модификаторы'!D399+1-1</f>
        <v>0</v>
      </c>
      <c r="C399" s="1">
        <f>IFERROR('Шаблон модификаторы'!E399+1-1,0)</f>
        <v>0</v>
      </c>
      <c r="D399" s="1">
        <f>IFERROR('Шаблон модификаторы'!F399+1-1,0)</f>
        <v>0</v>
      </c>
    </row>
    <row r="400" spans="1:4">
      <c r="A400" s="1">
        <f>IFERROR('Шаблон модификаторы'!B400+1-1,0)</f>
        <v>0</v>
      </c>
      <c r="B400" s="1">
        <f>'Шаблон модификаторы'!D400+1-1</f>
        <v>0</v>
      </c>
      <c r="C400" s="1">
        <f>IFERROR('Шаблон модификаторы'!E400+1-1,0)</f>
        <v>0</v>
      </c>
      <c r="D400" s="1">
        <f>IFERROR('Шаблон модификаторы'!F400+1-1,0)</f>
        <v>0</v>
      </c>
    </row>
    <row r="401" spans="1:4">
      <c r="A401" s="1">
        <f>IFERROR('Шаблон модификаторы'!B401+1-1,0)</f>
        <v>0</v>
      </c>
      <c r="B401" s="1">
        <f>'Шаблон модификаторы'!D401+1-1</f>
        <v>0</v>
      </c>
      <c r="C401" s="1">
        <f>IFERROR('Шаблон модификаторы'!E401+1-1,0)</f>
        <v>0</v>
      </c>
      <c r="D401" s="1">
        <f>IFERROR('Шаблон модификаторы'!F401+1-1,0)</f>
        <v>0</v>
      </c>
    </row>
    <row r="402" spans="1:4">
      <c r="A402" s="1">
        <f>IFERROR('Шаблон модификаторы'!B402+1-1,0)</f>
        <v>0</v>
      </c>
      <c r="B402" s="1">
        <f>'Шаблон модификаторы'!D402+1-1</f>
        <v>0</v>
      </c>
      <c r="C402" s="1">
        <f>IFERROR('Шаблон модификаторы'!E402+1-1,0)</f>
        <v>0</v>
      </c>
      <c r="D402" s="1">
        <f>IFERROR('Шаблон модификаторы'!F402+1-1,0)</f>
        <v>0</v>
      </c>
    </row>
    <row r="403" spans="1:4">
      <c r="A403" s="1">
        <f>IFERROR('Шаблон модификаторы'!B403+1-1,0)</f>
        <v>0</v>
      </c>
      <c r="B403" s="1">
        <f>'Шаблон модификаторы'!D403+1-1</f>
        <v>0</v>
      </c>
      <c r="C403" s="1">
        <f>IFERROR('Шаблон модификаторы'!E403+1-1,0)</f>
        <v>0</v>
      </c>
      <c r="D403" s="1">
        <f>IFERROR('Шаблон модификаторы'!F403+1-1,0)</f>
        <v>0</v>
      </c>
    </row>
    <row r="404" spans="1:4">
      <c r="A404" s="1">
        <f>IFERROR('Шаблон модификаторы'!B404+1-1,0)</f>
        <v>0</v>
      </c>
      <c r="B404" s="1">
        <f>'Шаблон модификаторы'!D404+1-1</f>
        <v>0</v>
      </c>
      <c r="C404" s="1">
        <f>IFERROR('Шаблон модификаторы'!E404+1-1,0)</f>
        <v>0</v>
      </c>
      <c r="D404" s="1">
        <f>IFERROR('Шаблон модификаторы'!F404+1-1,0)</f>
        <v>0</v>
      </c>
    </row>
    <row r="405" spans="1:4">
      <c r="A405" s="1">
        <f>IFERROR('Шаблон модификаторы'!B405+1-1,0)</f>
        <v>0</v>
      </c>
      <c r="B405" s="1">
        <f>'Шаблон модификаторы'!D405+1-1</f>
        <v>0</v>
      </c>
      <c r="C405" s="1">
        <f>IFERROR('Шаблон модификаторы'!E405+1-1,0)</f>
        <v>0</v>
      </c>
      <c r="D405" s="1">
        <f>IFERROR('Шаблон модификаторы'!F405+1-1,0)</f>
        <v>0</v>
      </c>
    </row>
    <row r="406" spans="1:4">
      <c r="A406" s="1">
        <f>IFERROR('Шаблон модификаторы'!B406+1-1,0)</f>
        <v>0</v>
      </c>
      <c r="B406" s="1">
        <f>'Шаблон модификаторы'!D406+1-1</f>
        <v>0</v>
      </c>
      <c r="C406" s="1">
        <f>IFERROR('Шаблон модификаторы'!E406+1-1,0)</f>
        <v>0</v>
      </c>
      <c r="D406" s="1">
        <f>IFERROR('Шаблон модификаторы'!F406+1-1,0)</f>
        <v>0</v>
      </c>
    </row>
    <row r="407" spans="1:4">
      <c r="A407" s="1">
        <f>IFERROR('Шаблон модификаторы'!B407+1-1,0)</f>
        <v>0</v>
      </c>
      <c r="B407" s="1">
        <f>'Шаблон модификаторы'!D407+1-1</f>
        <v>0</v>
      </c>
      <c r="C407" s="1">
        <f>IFERROR('Шаблон модификаторы'!E407+1-1,0)</f>
        <v>0</v>
      </c>
      <c r="D407" s="1">
        <f>IFERROR('Шаблон модификаторы'!F407+1-1,0)</f>
        <v>0</v>
      </c>
    </row>
    <row r="408" spans="1:4">
      <c r="A408" s="1">
        <f>IFERROR('Шаблон модификаторы'!B408+1-1,0)</f>
        <v>0</v>
      </c>
      <c r="B408" s="1">
        <f>'Шаблон модификаторы'!D408+1-1</f>
        <v>0</v>
      </c>
      <c r="C408" s="1">
        <f>IFERROR('Шаблон модификаторы'!E408+1-1,0)</f>
        <v>0</v>
      </c>
      <c r="D408" s="1">
        <f>IFERROR('Шаблон модификаторы'!F408+1-1,0)</f>
        <v>0</v>
      </c>
    </row>
    <row r="409" spans="1:4">
      <c r="A409" s="1">
        <f>IFERROR('Шаблон модификаторы'!B409+1-1,0)</f>
        <v>0</v>
      </c>
      <c r="B409" s="1">
        <f>'Шаблон модификаторы'!D409+1-1</f>
        <v>0</v>
      </c>
      <c r="C409" s="1">
        <f>IFERROR('Шаблон модификаторы'!E409+1-1,0)</f>
        <v>0</v>
      </c>
      <c r="D409" s="1">
        <f>IFERROR('Шаблон модификаторы'!F409+1-1,0)</f>
        <v>0</v>
      </c>
    </row>
    <row r="410" spans="1:4">
      <c r="A410" s="1">
        <f>IFERROR('Шаблон модификаторы'!B410+1-1,0)</f>
        <v>0</v>
      </c>
      <c r="B410" s="1">
        <f>'Шаблон модификаторы'!D410+1-1</f>
        <v>0</v>
      </c>
      <c r="C410" s="1">
        <f>IFERROR('Шаблон модификаторы'!E410+1-1,0)</f>
        <v>0</v>
      </c>
      <c r="D410" s="1">
        <f>IFERROR('Шаблон модификаторы'!F410+1-1,0)</f>
        <v>0</v>
      </c>
    </row>
    <row r="411" spans="1:4">
      <c r="A411" s="1">
        <f>IFERROR('Шаблон модификаторы'!B411+1-1,0)</f>
        <v>0</v>
      </c>
      <c r="B411" s="1">
        <f>'Шаблон модификаторы'!D411+1-1</f>
        <v>0</v>
      </c>
      <c r="C411" s="1">
        <f>IFERROR('Шаблон модификаторы'!E411+1-1,0)</f>
        <v>0</v>
      </c>
      <c r="D411" s="1">
        <f>IFERROR('Шаблон модификаторы'!F411+1-1,0)</f>
        <v>0</v>
      </c>
    </row>
    <row r="412" spans="1:4">
      <c r="A412" s="1">
        <f>IFERROR('Шаблон модификаторы'!B412+1-1,0)</f>
        <v>0</v>
      </c>
      <c r="B412" s="1">
        <f>'Шаблон модификаторы'!D412+1-1</f>
        <v>0</v>
      </c>
      <c r="C412" s="1">
        <f>IFERROR('Шаблон модификаторы'!E412+1-1,0)</f>
        <v>0</v>
      </c>
      <c r="D412" s="1">
        <f>IFERROR('Шаблон модификаторы'!F412+1-1,0)</f>
        <v>0</v>
      </c>
    </row>
    <row r="413" spans="1:4">
      <c r="A413" s="1">
        <f>IFERROR('Шаблон модификаторы'!B413+1-1,0)</f>
        <v>0</v>
      </c>
      <c r="B413" s="1">
        <f>'Шаблон модификаторы'!D413+1-1</f>
        <v>0</v>
      </c>
      <c r="C413" s="1">
        <f>IFERROR('Шаблон модификаторы'!E413+1-1,0)</f>
        <v>0</v>
      </c>
      <c r="D413" s="1">
        <f>IFERROR('Шаблон модификаторы'!F413+1-1,0)</f>
        <v>0</v>
      </c>
    </row>
    <row r="414" spans="1:4">
      <c r="A414" s="1">
        <f>IFERROR('Шаблон модификаторы'!B414+1-1,0)</f>
        <v>0</v>
      </c>
      <c r="B414" s="1">
        <f>'Шаблон модификаторы'!D414+1-1</f>
        <v>0</v>
      </c>
      <c r="C414" s="1">
        <f>IFERROR('Шаблон модификаторы'!E414+1-1,0)</f>
        <v>0</v>
      </c>
      <c r="D414" s="1">
        <f>IFERROR('Шаблон модификаторы'!F414+1-1,0)</f>
        <v>0</v>
      </c>
    </row>
    <row r="415" spans="1:4">
      <c r="A415" s="1">
        <f>IFERROR('Шаблон модификаторы'!B415+1-1,0)</f>
        <v>0</v>
      </c>
      <c r="B415" s="1">
        <f>'Шаблон модификаторы'!D415+1-1</f>
        <v>0</v>
      </c>
      <c r="C415" s="1">
        <f>IFERROR('Шаблон модификаторы'!E415+1-1,0)</f>
        <v>0</v>
      </c>
      <c r="D415" s="1">
        <f>IFERROR('Шаблон модификаторы'!F415+1-1,0)</f>
        <v>0</v>
      </c>
    </row>
    <row r="416" spans="1:4">
      <c r="A416" s="1">
        <f>IFERROR('Шаблон модификаторы'!B416+1-1,0)</f>
        <v>0</v>
      </c>
      <c r="B416" s="1">
        <f>'Шаблон модификаторы'!D416+1-1</f>
        <v>0</v>
      </c>
      <c r="C416" s="1">
        <f>IFERROR('Шаблон модификаторы'!E416+1-1,0)</f>
        <v>0</v>
      </c>
      <c r="D416" s="1">
        <f>IFERROR('Шаблон модификаторы'!F416+1-1,0)</f>
        <v>0</v>
      </c>
    </row>
    <row r="417" spans="1:4">
      <c r="A417" s="1">
        <f>IFERROR('Шаблон модификаторы'!B417+1-1,0)</f>
        <v>0</v>
      </c>
      <c r="B417" s="1">
        <f>'Шаблон модификаторы'!D417+1-1</f>
        <v>0</v>
      </c>
      <c r="C417" s="1">
        <f>IFERROR('Шаблон модификаторы'!E417+1-1,0)</f>
        <v>0</v>
      </c>
      <c r="D417" s="1">
        <f>IFERROR('Шаблон модификаторы'!F417+1-1,0)</f>
        <v>0</v>
      </c>
    </row>
    <row r="418" spans="1:4">
      <c r="A418" s="1">
        <f>IFERROR('Шаблон модификаторы'!B418+1-1,0)</f>
        <v>0</v>
      </c>
      <c r="B418" s="1">
        <f>'Шаблон модификаторы'!D418+1-1</f>
        <v>0</v>
      </c>
      <c r="C418" s="1">
        <f>IFERROR('Шаблон модификаторы'!E418+1-1,0)</f>
        <v>0</v>
      </c>
      <c r="D418" s="1">
        <f>IFERROR('Шаблон модификаторы'!F418+1-1,0)</f>
        <v>0</v>
      </c>
    </row>
    <row r="419" spans="1:4">
      <c r="A419" s="1">
        <f>IFERROR('Шаблон модификаторы'!B419+1-1,0)</f>
        <v>0</v>
      </c>
      <c r="B419" s="1">
        <f>'Шаблон модификаторы'!D419+1-1</f>
        <v>0</v>
      </c>
      <c r="C419" s="1">
        <f>IFERROR('Шаблон модификаторы'!E419+1-1,0)</f>
        <v>0</v>
      </c>
      <c r="D419" s="1">
        <f>IFERROR('Шаблон модификаторы'!F419+1-1,0)</f>
        <v>0</v>
      </c>
    </row>
    <row r="420" spans="1:4">
      <c r="A420" s="1">
        <f>IFERROR('Шаблон модификаторы'!B420+1-1,0)</f>
        <v>0</v>
      </c>
      <c r="B420" s="1">
        <f>'Шаблон модификаторы'!D420+1-1</f>
        <v>0</v>
      </c>
      <c r="C420" s="1">
        <f>IFERROR('Шаблон модификаторы'!E420+1-1,0)</f>
        <v>0</v>
      </c>
      <c r="D420" s="1">
        <f>IFERROR('Шаблон модификаторы'!F420+1-1,0)</f>
        <v>0</v>
      </c>
    </row>
    <row r="421" spans="1:4">
      <c r="A421" s="1">
        <f>IFERROR('Шаблон модификаторы'!B421+1-1,0)</f>
        <v>0</v>
      </c>
      <c r="B421" s="1">
        <f>'Шаблон модификаторы'!D421+1-1</f>
        <v>0</v>
      </c>
      <c r="C421" s="1">
        <f>IFERROR('Шаблон модификаторы'!E421+1-1,0)</f>
        <v>0</v>
      </c>
      <c r="D421" s="1">
        <f>IFERROR('Шаблон модификаторы'!F421+1-1,0)</f>
        <v>0</v>
      </c>
    </row>
    <row r="422" spans="1:4">
      <c r="A422" s="1">
        <f>IFERROR('Шаблон модификаторы'!B422+1-1,0)</f>
        <v>0</v>
      </c>
      <c r="B422" s="1">
        <f>'Шаблон модификаторы'!D422+1-1</f>
        <v>0</v>
      </c>
      <c r="C422" s="1">
        <f>IFERROR('Шаблон модификаторы'!E422+1-1,0)</f>
        <v>0</v>
      </c>
      <c r="D422" s="1">
        <f>IFERROR('Шаблон модификаторы'!F422+1-1,0)</f>
        <v>0</v>
      </c>
    </row>
    <row r="423" spans="1:4">
      <c r="A423" s="1">
        <f>IFERROR('Шаблон модификаторы'!B423+1-1,0)</f>
        <v>0</v>
      </c>
      <c r="B423" s="1">
        <f>'Шаблон модификаторы'!D423+1-1</f>
        <v>0</v>
      </c>
      <c r="C423" s="1">
        <f>IFERROR('Шаблон модификаторы'!E423+1-1,0)</f>
        <v>0</v>
      </c>
      <c r="D423" s="1">
        <f>IFERROR('Шаблон модификаторы'!F423+1-1,0)</f>
        <v>0</v>
      </c>
    </row>
    <row r="424" spans="1:4">
      <c r="A424" s="1">
        <f>IFERROR('Шаблон модификаторы'!B424+1-1,0)</f>
        <v>0</v>
      </c>
      <c r="B424" s="1">
        <f>'Шаблон модификаторы'!D424+1-1</f>
        <v>0</v>
      </c>
      <c r="C424" s="1">
        <f>IFERROR('Шаблон модификаторы'!E424+1-1,0)</f>
        <v>0</v>
      </c>
      <c r="D424" s="1">
        <f>IFERROR('Шаблон модификаторы'!F424+1-1,0)</f>
        <v>0</v>
      </c>
    </row>
    <row r="425" spans="1:4">
      <c r="A425" s="1">
        <f>IFERROR('Шаблон модификаторы'!B425+1-1,0)</f>
        <v>0</v>
      </c>
      <c r="B425" s="1">
        <f>'Шаблон модификаторы'!D425+1-1</f>
        <v>0</v>
      </c>
      <c r="C425" s="1">
        <f>IFERROR('Шаблон модификаторы'!E425+1-1,0)</f>
        <v>0</v>
      </c>
      <c r="D425" s="1">
        <f>IFERROR('Шаблон модификаторы'!F425+1-1,0)</f>
        <v>0</v>
      </c>
    </row>
    <row r="426" spans="1:4">
      <c r="A426" s="1">
        <f>IFERROR('Шаблон модификаторы'!B426+1-1,0)</f>
        <v>0</v>
      </c>
      <c r="B426" s="1">
        <f>'Шаблон модификаторы'!D426+1-1</f>
        <v>0</v>
      </c>
      <c r="C426" s="1">
        <f>IFERROR('Шаблон модификаторы'!E426+1-1,0)</f>
        <v>0</v>
      </c>
      <c r="D426" s="1">
        <f>IFERROR('Шаблон модификаторы'!F426+1-1,0)</f>
        <v>0</v>
      </c>
    </row>
    <row r="427" spans="1:4">
      <c r="A427" s="1">
        <f>IFERROR('Шаблон модификаторы'!B427+1-1,0)</f>
        <v>0</v>
      </c>
      <c r="B427" s="1">
        <f>'Шаблон модификаторы'!D427+1-1</f>
        <v>0</v>
      </c>
      <c r="C427" s="1">
        <f>IFERROR('Шаблон модификаторы'!E427+1-1,0)</f>
        <v>0</v>
      </c>
      <c r="D427" s="1">
        <f>IFERROR('Шаблон модификаторы'!F427+1-1,0)</f>
        <v>0</v>
      </c>
    </row>
    <row r="428" spans="1:4">
      <c r="A428" s="1">
        <f>IFERROR('Шаблон модификаторы'!B428+1-1,0)</f>
        <v>0</v>
      </c>
      <c r="B428" s="1">
        <f>'Шаблон модификаторы'!D428+1-1</f>
        <v>0</v>
      </c>
      <c r="C428" s="1">
        <f>IFERROR('Шаблон модификаторы'!E428+1-1,0)</f>
        <v>0</v>
      </c>
      <c r="D428" s="1">
        <f>IFERROR('Шаблон модификаторы'!F428+1-1,0)</f>
        <v>0</v>
      </c>
    </row>
    <row r="429" spans="1:4">
      <c r="A429" s="1">
        <f>IFERROR('Шаблон модификаторы'!B429+1-1,0)</f>
        <v>0</v>
      </c>
      <c r="B429" s="1">
        <f>'Шаблон модификаторы'!D429+1-1</f>
        <v>0</v>
      </c>
      <c r="C429" s="1">
        <f>IFERROR('Шаблон модификаторы'!E429+1-1,0)</f>
        <v>0</v>
      </c>
      <c r="D429" s="1">
        <f>IFERROR('Шаблон модификаторы'!F429+1-1,0)</f>
        <v>0</v>
      </c>
    </row>
    <row r="430" spans="1:4">
      <c r="A430" s="1">
        <f>IFERROR('Шаблон модификаторы'!B430+1-1,0)</f>
        <v>0</v>
      </c>
      <c r="B430" s="1">
        <f>'Шаблон модификаторы'!D430+1-1</f>
        <v>0</v>
      </c>
      <c r="C430" s="1">
        <f>IFERROR('Шаблон модификаторы'!E430+1-1,0)</f>
        <v>0</v>
      </c>
      <c r="D430" s="1">
        <f>IFERROR('Шаблон модификаторы'!F430+1-1,0)</f>
        <v>0</v>
      </c>
    </row>
    <row r="431" spans="1:4">
      <c r="A431" s="1">
        <f>IFERROR('Шаблон модификаторы'!B431+1-1,0)</f>
        <v>0</v>
      </c>
      <c r="B431" s="1">
        <f>'Шаблон модификаторы'!D431+1-1</f>
        <v>0</v>
      </c>
      <c r="C431" s="1">
        <f>IFERROR('Шаблон модификаторы'!E431+1-1,0)</f>
        <v>0</v>
      </c>
      <c r="D431" s="1">
        <f>IFERROR('Шаблон модификаторы'!F431+1-1,0)</f>
        <v>0</v>
      </c>
    </row>
    <row r="432" spans="1:4">
      <c r="A432" s="1">
        <f>IFERROR('Шаблон модификаторы'!B432+1-1,0)</f>
        <v>0</v>
      </c>
      <c r="B432" s="1">
        <f>'Шаблон модификаторы'!D432+1-1</f>
        <v>0</v>
      </c>
      <c r="C432" s="1">
        <f>IFERROR('Шаблон модификаторы'!E432+1-1,0)</f>
        <v>0</v>
      </c>
      <c r="D432" s="1">
        <f>IFERROR('Шаблон модификаторы'!F432+1-1,0)</f>
        <v>0</v>
      </c>
    </row>
    <row r="433" spans="1:4">
      <c r="A433" s="1">
        <f>IFERROR('Шаблон модификаторы'!B433+1-1,0)</f>
        <v>0</v>
      </c>
      <c r="B433" s="1">
        <f>'Шаблон модификаторы'!D433+1-1</f>
        <v>0</v>
      </c>
      <c r="C433" s="1">
        <f>IFERROR('Шаблон модификаторы'!E433+1-1,0)</f>
        <v>0</v>
      </c>
      <c r="D433" s="1">
        <f>IFERROR('Шаблон модификаторы'!F433+1-1,0)</f>
        <v>0</v>
      </c>
    </row>
    <row r="434" spans="1:4">
      <c r="A434" s="1">
        <f>IFERROR('Шаблон модификаторы'!B434+1-1,0)</f>
        <v>0</v>
      </c>
      <c r="B434" s="1">
        <f>'Шаблон модификаторы'!D434+1-1</f>
        <v>0</v>
      </c>
      <c r="C434" s="1">
        <f>IFERROR('Шаблон модификаторы'!E434+1-1,0)</f>
        <v>0</v>
      </c>
      <c r="D434" s="1">
        <f>IFERROR('Шаблон модификаторы'!F434+1-1,0)</f>
        <v>0</v>
      </c>
    </row>
    <row r="435" spans="1:4">
      <c r="A435" s="1">
        <f>IFERROR('Шаблон модификаторы'!B435+1-1,0)</f>
        <v>0</v>
      </c>
      <c r="B435" s="1">
        <f>'Шаблон модификаторы'!D435+1-1</f>
        <v>0</v>
      </c>
      <c r="C435" s="1">
        <f>IFERROR('Шаблон модификаторы'!E435+1-1,0)</f>
        <v>0</v>
      </c>
      <c r="D435" s="1">
        <f>IFERROR('Шаблон модификаторы'!F435+1-1,0)</f>
        <v>0</v>
      </c>
    </row>
    <row r="436" spans="1:4">
      <c r="A436" s="1">
        <f>IFERROR('Шаблон модификаторы'!B436+1-1,0)</f>
        <v>0</v>
      </c>
      <c r="B436" s="1">
        <f>'Шаблон модификаторы'!D436+1-1</f>
        <v>0</v>
      </c>
      <c r="C436" s="1">
        <f>IFERROR('Шаблон модификаторы'!E436+1-1,0)</f>
        <v>0</v>
      </c>
      <c r="D436" s="1">
        <f>IFERROR('Шаблон модификаторы'!F436+1-1,0)</f>
        <v>0</v>
      </c>
    </row>
    <row r="437" spans="1:4">
      <c r="A437" s="1">
        <f>IFERROR('Шаблон модификаторы'!B437+1-1,0)</f>
        <v>0</v>
      </c>
      <c r="B437" s="1">
        <f>'Шаблон модификаторы'!D437+1-1</f>
        <v>0</v>
      </c>
      <c r="C437" s="1">
        <f>IFERROR('Шаблон модификаторы'!E437+1-1,0)</f>
        <v>0</v>
      </c>
      <c r="D437" s="1">
        <f>IFERROR('Шаблон модификаторы'!F437+1-1,0)</f>
        <v>0</v>
      </c>
    </row>
    <row r="438" spans="1:4">
      <c r="A438" s="1">
        <f>IFERROR('Шаблон модификаторы'!B438+1-1,0)</f>
        <v>0</v>
      </c>
      <c r="B438" s="1">
        <f>'Шаблон модификаторы'!D438+1-1</f>
        <v>0</v>
      </c>
      <c r="C438" s="1">
        <f>IFERROR('Шаблон модификаторы'!E438+1-1,0)</f>
        <v>0</v>
      </c>
      <c r="D438" s="1">
        <f>IFERROR('Шаблон модификаторы'!F438+1-1,0)</f>
        <v>0</v>
      </c>
    </row>
    <row r="439" spans="1:4">
      <c r="A439" s="1">
        <f>IFERROR('Шаблон модификаторы'!B439+1-1,0)</f>
        <v>0</v>
      </c>
      <c r="B439" s="1">
        <f>'Шаблон модификаторы'!D439+1-1</f>
        <v>0</v>
      </c>
      <c r="C439" s="1">
        <f>IFERROR('Шаблон модификаторы'!E439+1-1,0)</f>
        <v>0</v>
      </c>
      <c r="D439" s="1">
        <f>IFERROR('Шаблон модификаторы'!F439+1-1,0)</f>
        <v>0</v>
      </c>
    </row>
    <row r="440" spans="1:4">
      <c r="A440" s="1">
        <f>IFERROR('Шаблон модификаторы'!B440+1-1,0)</f>
        <v>0</v>
      </c>
      <c r="B440" s="1">
        <f>'Шаблон модификаторы'!D440+1-1</f>
        <v>0</v>
      </c>
      <c r="C440" s="1">
        <f>IFERROR('Шаблон модификаторы'!E440+1-1,0)</f>
        <v>0</v>
      </c>
      <c r="D440" s="1">
        <f>IFERROR('Шаблон модификаторы'!F440+1-1,0)</f>
        <v>0</v>
      </c>
    </row>
    <row r="441" spans="1:4">
      <c r="A441" s="1">
        <f>IFERROR('Шаблон модификаторы'!B441+1-1,0)</f>
        <v>0</v>
      </c>
      <c r="B441" s="1">
        <f>'Шаблон модификаторы'!D441+1-1</f>
        <v>0</v>
      </c>
      <c r="C441" s="1">
        <f>IFERROR('Шаблон модификаторы'!E441+1-1,0)</f>
        <v>0</v>
      </c>
      <c r="D441" s="1">
        <f>IFERROR('Шаблон модификаторы'!F441+1-1,0)</f>
        <v>0</v>
      </c>
    </row>
    <row r="442" spans="1:4">
      <c r="A442" s="1">
        <f>IFERROR('Шаблон модификаторы'!B442+1-1,0)</f>
        <v>0</v>
      </c>
      <c r="B442" s="1">
        <f>'Шаблон модификаторы'!D442+1-1</f>
        <v>0</v>
      </c>
      <c r="C442" s="1">
        <f>IFERROR('Шаблон модификаторы'!E442+1-1,0)</f>
        <v>0</v>
      </c>
      <c r="D442" s="1">
        <f>IFERROR('Шаблон модификаторы'!F442+1-1,0)</f>
        <v>0</v>
      </c>
    </row>
    <row r="443" spans="1:4">
      <c r="A443" s="1">
        <f>IFERROR('Шаблон модификаторы'!B443+1-1,0)</f>
        <v>0</v>
      </c>
      <c r="B443" s="1">
        <f>'Шаблон модификаторы'!D443+1-1</f>
        <v>0</v>
      </c>
      <c r="C443" s="1">
        <f>IFERROR('Шаблон модификаторы'!E443+1-1,0)</f>
        <v>0</v>
      </c>
      <c r="D443" s="1">
        <f>IFERROR('Шаблон модификаторы'!F443+1-1,0)</f>
        <v>0</v>
      </c>
    </row>
    <row r="444" spans="1:4">
      <c r="A444" s="1">
        <f>IFERROR('Шаблон модификаторы'!B444+1-1,0)</f>
        <v>0</v>
      </c>
      <c r="B444" s="1">
        <f>'Шаблон модификаторы'!D444+1-1</f>
        <v>0</v>
      </c>
      <c r="C444" s="1">
        <f>IFERROR('Шаблон модификаторы'!E444+1-1,0)</f>
        <v>0</v>
      </c>
      <c r="D444" s="1">
        <f>IFERROR('Шаблон модификаторы'!F444+1-1,0)</f>
        <v>0</v>
      </c>
    </row>
    <row r="445" spans="1:4">
      <c r="A445" s="1">
        <f>IFERROR('Шаблон модификаторы'!B445+1-1,0)</f>
        <v>0</v>
      </c>
      <c r="B445" s="1">
        <f>'Шаблон модификаторы'!D445+1-1</f>
        <v>0</v>
      </c>
      <c r="C445" s="1">
        <f>IFERROR('Шаблон модификаторы'!E445+1-1,0)</f>
        <v>0</v>
      </c>
      <c r="D445" s="1">
        <f>IFERROR('Шаблон модификаторы'!F445+1-1,0)</f>
        <v>0</v>
      </c>
    </row>
    <row r="446" spans="1:4">
      <c r="A446" s="1">
        <f>IFERROR('Шаблон модификаторы'!B446+1-1,0)</f>
        <v>0</v>
      </c>
      <c r="B446" s="1">
        <f>'Шаблон модификаторы'!D446+1-1</f>
        <v>0</v>
      </c>
      <c r="C446" s="1">
        <f>IFERROR('Шаблон модификаторы'!E446+1-1,0)</f>
        <v>0</v>
      </c>
      <c r="D446" s="1">
        <f>IFERROR('Шаблон модификаторы'!F446+1-1,0)</f>
        <v>0</v>
      </c>
    </row>
    <row r="447" spans="1:4">
      <c r="A447" s="1">
        <f>IFERROR('Шаблон модификаторы'!B447+1-1,0)</f>
        <v>0</v>
      </c>
      <c r="B447" s="1">
        <f>'Шаблон модификаторы'!D447+1-1</f>
        <v>0</v>
      </c>
      <c r="C447" s="1">
        <f>IFERROR('Шаблон модификаторы'!E447+1-1,0)</f>
        <v>0</v>
      </c>
      <c r="D447" s="1">
        <f>IFERROR('Шаблон модификаторы'!F447+1-1,0)</f>
        <v>0</v>
      </c>
    </row>
    <row r="448" spans="1:4">
      <c r="A448" s="1">
        <f>IFERROR('Шаблон модификаторы'!B448+1-1,0)</f>
        <v>0</v>
      </c>
      <c r="B448" s="1">
        <f>'Шаблон модификаторы'!D448+1-1</f>
        <v>0</v>
      </c>
      <c r="C448" s="1">
        <f>IFERROR('Шаблон модификаторы'!E448+1-1,0)</f>
        <v>0</v>
      </c>
      <c r="D448" s="1">
        <f>IFERROR('Шаблон модификаторы'!F448+1-1,0)</f>
        <v>0</v>
      </c>
    </row>
    <row r="449" spans="1:4">
      <c r="A449" s="1">
        <f>IFERROR('Шаблон модификаторы'!B449+1-1,0)</f>
        <v>0</v>
      </c>
      <c r="B449" s="1">
        <f>'Шаблон модификаторы'!D449+1-1</f>
        <v>0</v>
      </c>
      <c r="C449" s="1">
        <f>IFERROR('Шаблон модификаторы'!E449+1-1,0)</f>
        <v>0</v>
      </c>
      <c r="D449" s="1">
        <f>IFERROR('Шаблон модификаторы'!F449+1-1,0)</f>
        <v>0</v>
      </c>
    </row>
    <row r="450" spans="1:4">
      <c r="A450" s="1">
        <f>IFERROR('Шаблон модификаторы'!B450+1-1,0)</f>
        <v>0</v>
      </c>
      <c r="B450" s="1">
        <f>'Шаблон модификаторы'!D450+1-1</f>
        <v>0</v>
      </c>
      <c r="C450" s="1">
        <f>IFERROR('Шаблон модификаторы'!E450+1-1,0)</f>
        <v>0</v>
      </c>
      <c r="D450" s="1">
        <f>IFERROR('Шаблон модификаторы'!F450+1-1,0)</f>
        <v>0</v>
      </c>
    </row>
    <row r="451" spans="1:4">
      <c r="A451" s="1">
        <f>IFERROR('Шаблон модификаторы'!B451+1-1,0)</f>
        <v>0</v>
      </c>
      <c r="B451" s="1">
        <f>'Шаблон модификаторы'!D451+1-1</f>
        <v>0</v>
      </c>
      <c r="C451" s="1">
        <f>IFERROR('Шаблон модификаторы'!E451+1-1,0)</f>
        <v>0</v>
      </c>
      <c r="D451" s="1">
        <f>IFERROR('Шаблон модификаторы'!F451+1-1,0)</f>
        <v>0</v>
      </c>
    </row>
    <row r="452" spans="1:4">
      <c r="A452" s="1">
        <f>IFERROR('Шаблон модификаторы'!B452+1-1,0)</f>
        <v>0</v>
      </c>
      <c r="B452" s="1">
        <f>'Шаблон модификаторы'!D452+1-1</f>
        <v>0</v>
      </c>
      <c r="C452" s="1">
        <f>IFERROR('Шаблон модификаторы'!E452+1-1,0)</f>
        <v>0</v>
      </c>
      <c r="D452" s="1">
        <f>IFERROR('Шаблон модификаторы'!F452+1-1,0)</f>
        <v>0</v>
      </c>
    </row>
    <row r="453" spans="1:4">
      <c r="A453" s="1">
        <f>IFERROR('Шаблон модификаторы'!B453+1-1,0)</f>
        <v>0</v>
      </c>
      <c r="B453" s="1">
        <f>'Шаблон модификаторы'!D453+1-1</f>
        <v>0</v>
      </c>
      <c r="C453" s="1">
        <f>IFERROR('Шаблон модификаторы'!E453+1-1,0)</f>
        <v>0</v>
      </c>
      <c r="D453" s="1">
        <f>IFERROR('Шаблон модификаторы'!F453+1-1,0)</f>
        <v>0</v>
      </c>
    </row>
    <row r="454" spans="1:4">
      <c r="A454" s="1">
        <f>IFERROR('Шаблон модификаторы'!B454+1-1,0)</f>
        <v>0</v>
      </c>
      <c r="B454" s="1">
        <f>'Шаблон модификаторы'!D454+1-1</f>
        <v>0</v>
      </c>
      <c r="C454" s="1">
        <f>IFERROR('Шаблон модификаторы'!E454+1-1,0)</f>
        <v>0</v>
      </c>
      <c r="D454" s="1">
        <f>IFERROR('Шаблон модификаторы'!F454+1-1,0)</f>
        <v>0</v>
      </c>
    </row>
    <row r="455" spans="1:4">
      <c r="A455" s="1">
        <f>IFERROR('Шаблон модификаторы'!B455+1-1,0)</f>
        <v>0</v>
      </c>
      <c r="B455" s="1">
        <f>'Шаблон модификаторы'!D455+1-1</f>
        <v>0</v>
      </c>
      <c r="C455" s="1">
        <f>IFERROR('Шаблон модификаторы'!E455+1-1,0)</f>
        <v>0</v>
      </c>
      <c r="D455" s="1">
        <f>IFERROR('Шаблон модификаторы'!F455+1-1,0)</f>
        <v>0</v>
      </c>
    </row>
    <row r="456" spans="1:4">
      <c r="A456" s="1">
        <f>IFERROR('Шаблон модификаторы'!B456+1-1,0)</f>
        <v>0</v>
      </c>
      <c r="B456" s="1">
        <f>'Шаблон модификаторы'!D456+1-1</f>
        <v>0</v>
      </c>
      <c r="C456" s="1">
        <f>IFERROR('Шаблон модификаторы'!E456+1-1,0)</f>
        <v>0</v>
      </c>
      <c r="D456" s="1">
        <f>IFERROR('Шаблон модификаторы'!F456+1-1,0)</f>
        <v>0</v>
      </c>
    </row>
    <row r="457" spans="1:4">
      <c r="A457" s="1">
        <f>IFERROR('Шаблон модификаторы'!B457+1-1,0)</f>
        <v>0</v>
      </c>
      <c r="B457" s="1">
        <f>'Шаблон модификаторы'!D457+1-1</f>
        <v>0</v>
      </c>
      <c r="C457" s="1">
        <f>IFERROR('Шаблон модификаторы'!E457+1-1,0)</f>
        <v>0</v>
      </c>
      <c r="D457" s="1">
        <f>IFERROR('Шаблон модификаторы'!F457+1-1,0)</f>
        <v>0</v>
      </c>
    </row>
    <row r="458" spans="1:4">
      <c r="A458" s="1">
        <f>IFERROR('Шаблон модификаторы'!B458+1-1,0)</f>
        <v>0</v>
      </c>
      <c r="B458" s="1">
        <f>'Шаблон модификаторы'!D458+1-1</f>
        <v>0</v>
      </c>
      <c r="C458" s="1">
        <f>IFERROR('Шаблон модификаторы'!E458+1-1,0)</f>
        <v>0</v>
      </c>
      <c r="D458" s="1">
        <f>IFERROR('Шаблон модификаторы'!F458+1-1,0)</f>
        <v>0</v>
      </c>
    </row>
    <row r="459" spans="1:4">
      <c r="A459" s="1">
        <f>IFERROR('Шаблон модификаторы'!B459+1-1,0)</f>
        <v>0</v>
      </c>
      <c r="B459" s="1">
        <f>'Шаблон модификаторы'!D459+1-1</f>
        <v>0</v>
      </c>
      <c r="C459" s="1">
        <f>IFERROR('Шаблон модификаторы'!E459+1-1,0)</f>
        <v>0</v>
      </c>
      <c r="D459" s="1">
        <f>IFERROR('Шаблон модификаторы'!F459+1-1,0)</f>
        <v>0</v>
      </c>
    </row>
    <row r="460" spans="1:4">
      <c r="A460" s="1">
        <f>IFERROR('Шаблон модификаторы'!B460+1-1,0)</f>
        <v>0</v>
      </c>
      <c r="B460" s="1">
        <f>'Шаблон модификаторы'!D460+1-1</f>
        <v>0</v>
      </c>
      <c r="C460" s="1">
        <f>IFERROR('Шаблон модификаторы'!E460+1-1,0)</f>
        <v>0</v>
      </c>
      <c r="D460" s="1">
        <f>IFERROR('Шаблон модификаторы'!F460+1-1,0)</f>
        <v>0</v>
      </c>
    </row>
    <row r="461" spans="1:4">
      <c r="A461" s="1">
        <f>IFERROR('Шаблон модификаторы'!B461+1-1,0)</f>
        <v>0</v>
      </c>
      <c r="B461" s="1">
        <f>'Шаблон модификаторы'!D461+1-1</f>
        <v>0</v>
      </c>
      <c r="C461" s="1">
        <f>IFERROR('Шаблон модификаторы'!E461+1-1,0)</f>
        <v>0</v>
      </c>
      <c r="D461" s="1">
        <f>IFERROR('Шаблон модификаторы'!F461+1-1,0)</f>
        <v>0</v>
      </c>
    </row>
    <row r="462" spans="1:4">
      <c r="A462" s="1">
        <f>IFERROR('Шаблон модификаторы'!B462+1-1,0)</f>
        <v>0</v>
      </c>
      <c r="B462" s="1">
        <f>'Шаблон модификаторы'!D462+1-1</f>
        <v>0</v>
      </c>
      <c r="C462" s="1">
        <f>IFERROR('Шаблон модификаторы'!E462+1-1,0)</f>
        <v>0</v>
      </c>
      <c r="D462" s="1">
        <f>IFERROR('Шаблон модификаторы'!F462+1-1,0)</f>
        <v>0</v>
      </c>
    </row>
    <row r="463" spans="1:4">
      <c r="A463" s="1">
        <f>IFERROR('Шаблон модификаторы'!B463+1-1,0)</f>
        <v>0</v>
      </c>
      <c r="B463" s="1">
        <f>'Шаблон модификаторы'!D463+1-1</f>
        <v>0</v>
      </c>
      <c r="C463" s="1">
        <f>IFERROR('Шаблон модификаторы'!E463+1-1,0)</f>
        <v>0</v>
      </c>
      <c r="D463" s="1">
        <f>IFERROR('Шаблон модификаторы'!F463+1-1,0)</f>
        <v>0</v>
      </c>
    </row>
    <row r="464" spans="1:4">
      <c r="A464" s="1">
        <f>IFERROR('Шаблон модификаторы'!B464+1-1,0)</f>
        <v>0</v>
      </c>
      <c r="B464" s="1">
        <f>'Шаблон модификаторы'!D464+1-1</f>
        <v>0</v>
      </c>
      <c r="C464" s="1">
        <f>IFERROR('Шаблон модификаторы'!E464+1-1,0)</f>
        <v>0</v>
      </c>
      <c r="D464" s="1">
        <f>IFERROR('Шаблон модификаторы'!F464+1-1,0)</f>
        <v>0</v>
      </c>
    </row>
    <row r="465" spans="1:4">
      <c r="A465" s="1">
        <f>IFERROR('Шаблон модификаторы'!B465+1-1,0)</f>
        <v>0</v>
      </c>
      <c r="B465" s="1">
        <f>'Шаблон модификаторы'!D465+1-1</f>
        <v>0</v>
      </c>
      <c r="C465" s="1">
        <f>IFERROR('Шаблон модификаторы'!E465+1-1,0)</f>
        <v>0</v>
      </c>
      <c r="D465" s="1">
        <f>IFERROR('Шаблон модификаторы'!F465+1-1,0)</f>
        <v>0</v>
      </c>
    </row>
    <row r="466" spans="1:4">
      <c r="A466" s="1">
        <f>IFERROR('Шаблон модификаторы'!B466+1-1,0)</f>
        <v>0</v>
      </c>
      <c r="B466" s="1">
        <f>'Шаблон модификаторы'!D466+1-1</f>
        <v>0</v>
      </c>
      <c r="C466" s="1">
        <f>IFERROR('Шаблон модификаторы'!E466+1-1,0)</f>
        <v>0</v>
      </c>
      <c r="D466" s="1">
        <f>IFERROR('Шаблон модификаторы'!F466+1-1,0)</f>
        <v>0</v>
      </c>
    </row>
    <row r="467" spans="1:4">
      <c r="A467" s="1">
        <f>IFERROR('Шаблон модификаторы'!B467+1-1,0)</f>
        <v>0</v>
      </c>
      <c r="B467" s="1">
        <f>'Шаблон модификаторы'!D467+1-1</f>
        <v>0</v>
      </c>
      <c r="C467" s="1">
        <f>IFERROR('Шаблон модификаторы'!E467+1-1,0)</f>
        <v>0</v>
      </c>
      <c r="D467" s="1">
        <f>IFERROR('Шаблон модификаторы'!F467+1-1,0)</f>
        <v>0</v>
      </c>
    </row>
    <row r="468" spans="1:4">
      <c r="A468" s="1">
        <f>IFERROR('Шаблон модификаторы'!B468+1-1,0)</f>
        <v>0</v>
      </c>
      <c r="B468" s="1">
        <f>'Шаблон модификаторы'!D468+1-1</f>
        <v>0</v>
      </c>
      <c r="C468" s="1">
        <f>IFERROR('Шаблон модификаторы'!E468+1-1,0)</f>
        <v>0</v>
      </c>
      <c r="D468" s="1">
        <f>IFERROR('Шаблон модификаторы'!F468+1-1,0)</f>
        <v>0</v>
      </c>
    </row>
    <row r="469" spans="1:4">
      <c r="A469" s="1">
        <f>IFERROR('Шаблон модификаторы'!B469+1-1,0)</f>
        <v>0</v>
      </c>
      <c r="B469" s="1">
        <f>'Шаблон модификаторы'!D469+1-1</f>
        <v>0</v>
      </c>
      <c r="C469" s="1">
        <f>IFERROR('Шаблон модификаторы'!E469+1-1,0)</f>
        <v>0</v>
      </c>
      <c r="D469" s="1">
        <f>IFERROR('Шаблон модификаторы'!F469+1-1,0)</f>
        <v>0</v>
      </c>
    </row>
    <row r="470" spans="1:4">
      <c r="A470" s="1">
        <f>IFERROR('Шаблон модификаторы'!B470+1-1,0)</f>
        <v>0</v>
      </c>
      <c r="B470" s="1">
        <f>'Шаблон модификаторы'!D470+1-1</f>
        <v>0</v>
      </c>
      <c r="C470" s="1">
        <f>IFERROR('Шаблон модификаторы'!E470+1-1,0)</f>
        <v>0</v>
      </c>
      <c r="D470" s="1">
        <f>IFERROR('Шаблон модификаторы'!F470+1-1,0)</f>
        <v>0</v>
      </c>
    </row>
    <row r="471" spans="1:4">
      <c r="A471" s="1">
        <f>IFERROR('Шаблон модификаторы'!B471+1-1,0)</f>
        <v>0</v>
      </c>
      <c r="B471" s="1">
        <f>'Шаблон модификаторы'!D471+1-1</f>
        <v>0</v>
      </c>
      <c r="C471" s="1">
        <f>IFERROR('Шаблон модификаторы'!E471+1-1,0)</f>
        <v>0</v>
      </c>
      <c r="D471" s="1">
        <f>IFERROR('Шаблон модификаторы'!F471+1-1,0)</f>
        <v>0</v>
      </c>
    </row>
    <row r="472" spans="1:4">
      <c r="A472" s="1">
        <f>IFERROR('Шаблон модификаторы'!B472+1-1,0)</f>
        <v>0</v>
      </c>
      <c r="B472" s="1">
        <f>'Шаблон модификаторы'!D472+1-1</f>
        <v>0</v>
      </c>
      <c r="C472" s="1">
        <f>IFERROR('Шаблон модификаторы'!E472+1-1,0)</f>
        <v>0</v>
      </c>
      <c r="D472" s="1">
        <f>IFERROR('Шаблон модификаторы'!F472+1-1,0)</f>
        <v>0</v>
      </c>
    </row>
    <row r="473" spans="1:4">
      <c r="A473" s="1">
        <f>IFERROR('Шаблон модификаторы'!B473+1-1,0)</f>
        <v>0</v>
      </c>
      <c r="B473" s="1">
        <f>'Шаблон модификаторы'!D473+1-1</f>
        <v>0</v>
      </c>
      <c r="C473" s="1">
        <f>IFERROR('Шаблон модификаторы'!E473+1-1,0)</f>
        <v>0</v>
      </c>
      <c r="D473" s="1">
        <f>IFERROR('Шаблон модификаторы'!F473+1-1,0)</f>
        <v>0</v>
      </c>
    </row>
    <row r="474" spans="1:4">
      <c r="A474" s="1">
        <f>IFERROR('Шаблон модификаторы'!B474+1-1,0)</f>
        <v>0</v>
      </c>
      <c r="B474" s="1">
        <f>'Шаблон модификаторы'!D474+1-1</f>
        <v>0</v>
      </c>
      <c r="C474" s="1">
        <f>IFERROR('Шаблон модификаторы'!E474+1-1,0)</f>
        <v>0</v>
      </c>
      <c r="D474" s="1">
        <f>IFERROR('Шаблон модификаторы'!F474+1-1,0)</f>
        <v>0</v>
      </c>
    </row>
    <row r="475" spans="1:4">
      <c r="A475" s="1">
        <f>IFERROR('Шаблон модификаторы'!B475+1-1,0)</f>
        <v>0</v>
      </c>
      <c r="B475" s="1">
        <f>'Шаблон модификаторы'!D475+1-1</f>
        <v>0</v>
      </c>
      <c r="C475" s="1">
        <f>IFERROR('Шаблон модификаторы'!E475+1-1,0)</f>
        <v>0</v>
      </c>
      <c r="D475" s="1">
        <f>IFERROR('Шаблон модификаторы'!F475+1-1,0)</f>
        <v>0</v>
      </c>
    </row>
    <row r="476" spans="1:4">
      <c r="A476" s="1">
        <f>IFERROR('Шаблон модификаторы'!B476+1-1,0)</f>
        <v>0</v>
      </c>
      <c r="B476" s="1">
        <f>'Шаблон модификаторы'!D476+1-1</f>
        <v>0</v>
      </c>
      <c r="C476" s="1">
        <f>IFERROR('Шаблон модификаторы'!E476+1-1,0)</f>
        <v>0</v>
      </c>
      <c r="D476" s="1">
        <f>IFERROR('Шаблон модификаторы'!F476+1-1,0)</f>
        <v>0</v>
      </c>
    </row>
    <row r="477" spans="1:4">
      <c r="A477" s="1">
        <f>IFERROR('Шаблон модификаторы'!B477+1-1,0)</f>
        <v>0</v>
      </c>
      <c r="B477" s="1">
        <f>'Шаблон модификаторы'!D477+1-1</f>
        <v>0</v>
      </c>
      <c r="C477" s="1">
        <f>IFERROR('Шаблон модификаторы'!E477+1-1,0)</f>
        <v>0</v>
      </c>
      <c r="D477" s="1">
        <f>IFERROR('Шаблон модификаторы'!F477+1-1,0)</f>
        <v>0</v>
      </c>
    </row>
    <row r="478" spans="1:4">
      <c r="A478" s="1">
        <f>IFERROR('Шаблон модификаторы'!B478+1-1,0)</f>
        <v>0</v>
      </c>
      <c r="B478" s="1">
        <f>'Шаблон модификаторы'!D478+1-1</f>
        <v>0</v>
      </c>
      <c r="C478" s="1">
        <f>IFERROR('Шаблон модификаторы'!E478+1-1,0)</f>
        <v>0</v>
      </c>
      <c r="D478" s="1">
        <f>IFERROR('Шаблон модификаторы'!F478+1-1,0)</f>
        <v>0</v>
      </c>
    </row>
    <row r="479" spans="1:4">
      <c r="A479" s="1">
        <f>IFERROR('Шаблон модификаторы'!B479+1-1,0)</f>
        <v>0</v>
      </c>
      <c r="B479" s="1">
        <f>'Шаблон модификаторы'!D479+1-1</f>
        <v>0</v>
      </c>
      <c r="C479" s="1">
        <f>IFERROR('Шаблон модификаторы'!E479+1-1,0)</f>
        <v>0</v>
      </c>
      <c r="D479" s="1">
        <f>IFERROR('Шаблон модификаторы'!F479+1-1,0)</f>
        <v>0</v>
      </c>
    </row>
    <row r="480" spans="1:4">
      <c r="A480" s="1">
        <f>IFERROR('Шаблон модификаторы'!B480+1-1,0)</f>
        <v>0</v>
      </c>
      <c r="B480" s="1">
        <f>'Шаблон модификаторы'!D480+1-1</f>
        <v>0</v>
      </c>
      <c r="C480" s="1">
        <f>IFERROR('Шаблон модификаторы'!E480+1-1,0)</f>
        <v>0</v>
      </c>
      <c r="D480" s="1">
        <f>IFERROR('Шаблон модификаторы'!F480+1-1,0)</f>
        <v>0</v>
      </c>
    </row>
    <row r="481" spans="1:4">
      <c r="A481" s="1">
        <f>IFERROR('Шаблон модификаторы'!B481+1-1,0)</f>
        <v>0</v>
      </c>
      <c r="B481" s="1">
        <f>'Шаблон модификаторы'!D481+1-1</f>
        <v>0</v>
      </c>
      <c r="C481" s="1">
        <f>IFERROR('Шаблон модификаторы'!E481+1-1,0)</f>
        <v>0</v>
      </c>
      <c r="D481" s="1">
        <f>IFERROR('Шаблон модификаторы'!F481+1-1,0)</f>
        <v>0</v>
      </c>
    </row>
    <row r="482" spans="1:4">
      <c r="A482" s="1">
        <f>IFERROR('Шаблон модификаторы'!B482+1-1,0)</f>
        <v>0</v>
      </c>
      <c r="B482" s="1">
        <f>'Шаблон модификаторы'!D482+1-1</f>
        <v>0</v>
      </c>
      <c r="C482" s="1">
        <f>IFERROR('Шаблон модификаторы'!E482+1-1,0)</f>
        <v>0</v>
      </c>
      <c r="D482" s="1">
        <f>IFERROR('Шаблон модификаторы'!F482+1-1,0)</f>
        <v>0</v>
      </c>
    </row>
    <row r="483" spans="1:4">
      <c r="A483" s="1">
        <f>IFERROR('Шаблон модификаторы'!B483+1-1,0)</f>
        <v>0</v>
      </c>
      <c r="B483" s="1">
        <f>'Шаблон модификаторы'!D483+1-1</f>
        <v>0</v>
      </c>
      <c r="C483" s="1">
        <f>IFERROR('Шаблон модификаторы'!E483+1-1,0)</f>
        <v>0</v>
      </c>
      <c r="D483" s="1">
        <f>IFERROR('Шаблон модификаторы'!F483+1-1,0)</f>
        <v>0</v>
      </c>
    </row>
    <row r="484" spans="1:4">
      <c r="A484" s="1">
        <f>IFERROR('Шаблон модификаторы'!B484+1-1,0)</f>
        <v>0</v>
      </c>
      <c r="B484" s="1">
        <f>'Шаблон модификаторы'!D484+1-1</f>
        <v>0</v>
      </c>
      <c r="C484" s="1">
        <f>IFERROR('Шаблон модификаторы'!E484+1-1,0)</f>
        <v>0</v>
      </c>
      <c r="D484" s="1">
        <f>IFERROR('Шаблон модификаторы'!F484+1-1,0)</f>
        <v>0</v>
      </c>
    </row>
    <row r="485" spans="1:4">
      <c r="A485" s="1">
        <f>IFERROR('Шаблон модификаторы'!B485+1-1,0)</f>
        <v>0</v>
      </c>
      <c r="B485" s="1">
        <f>'Шаблон модификаторы'!D485+1-1</f>
        <v>0</v>
      </c>
      <c r="C485" s="1">
        <f>IFERROR('Шаблон модификаторы'!E485+1-1,0)</f>
        <v>0</v>
      </c>
      <c r="D485" s="1">
        <f>IFERROR('Шаблон модификаторы'!F485+1-1,0)</f>
        <v>0</v>
      </c>
    </row>
    <row r="486" spans="1:4">
      <c r="A486" s="1">
        <f>IFERROR('Шаблон модификаторы'!B486+1-1,0)</f>
        <v>0</v>
      </c>
      <c r="B486" s="1">
        <f>'Шаблон модификаторы'!D486+1-1</f>
        <v>0</v>
      </c>
      <c r="C486" s="1">
        <f>IFERROR('Шаблон модификаторы'!E486+1-1,0)</f>
        <v>0</v>
      </c>
      <c r="D486" s="1">
        <f>IFERROR('Шаблон модификаторы'!F486+1-1,0)</f>
        <v>0</v>
      </c>
    </row>
    <row r="487" spans="1:4">
      <c r="A487" s="1">
        <f>IFERROR('Шаблон модификаторы'!B487+1-1,0)</f>
        <v>0</v>
      </c>
      <c r="B487" s="1">
        <f>'Шаблон модификаторы'!D487+1-1</f>
        <v>0</v>
      </c>
      <c r="C487" s="1">
        <f>IFERROR('Шаблон модификаторы'!E487+1-1,0)</f>
        <v>0</v>
      </c>
      <c r="D487" s="1">
        <f>IFERROR('Шаблон модификаторы'!F487+1-1,0)</f>
        <v>0</v>
      </c>
    </row>
    <row r="488" spans="1:4">
      <c r="A488" s="1">
        <f>IFERROR('Шаблон модификаторы'!B488+1-1,0)</f>
        <v>0</v>
      </c>
      <c r="B488" s="1">
        <f>'Шаблон модификаторы'!D488+1-1</f>
        <v>0</v>
      </c>
      <c r="C488" s="1">
        <f>IFERROR('Шаблон модификаторы'!E488+1-1,0)</f>
        <v>0</v>
      </c>
      <c r="D488" s="1">
        <f>IFERROR('Шаблон модификаторы'!F488+1-1,0)</f>
        <v>0</v>
      </c>
    </row>
    <row r="489" spans="1:4">
      <c r="A489" s="1">
        <f>IFERROR('Шаблон модификаторы'!B489+1-1,0)</f>
        <v>0</v>
      </c>
      <c r="B489" s="1">
        <f>'Шаблон модификаторы'!D489+1-1</f>
        <v>0</v>
      </c>
      <c r="C489" s="1">
        <f>IFERROR('Шаблон модификаторы'!E489+1-1,0)</f>
        <v>0</v>
      </c>
      <c r="D489" s="1">
        <f>IFERROR('Шаблон модификаторы'!F489+1-1,0)</f>
        <v>0</v>
      </c>
    </row>
    <row r="490" spans="1:4">
      <c r="A490" s="1">
        <f>IFERROR('Шаблон модификаторы'!B490+1-1,0)</f>
        <v>0</v>
      </c>
      <c r="B490" s="1">
        <f>'Шаблон модификаторы'!D490+1-1</f>
        <v>0</v>
      </c>
      <c r="C490" s="1">
        <f>IFERROR('Шаблон модификаторы'!E490+1-1,0)</f>
        <v>0</v>
      </c>
      <c r="D490" s="1">
        <f>IFERROR('Шаблон модификаторы'!F490+1-1,0)</f>
        <v>0</v>
      </c>
    </row>
    <row r="491" spans="1:4">
      <c r="A491" s="1">
        <f>IFERROR('Шаблон модификаторы'!B491+1-1,0)</f>
        <v>0</v>
      </c>
      <c r="B491" s="1">
        <f>'Шаблон модификаторы'!D491+1-1</f>
        <v>0</v>
      </c>
      <c r="C491" s="1">
        <f>IFERROR('Шаблон модификаторы'!E491+1-1,0)</f>
        <v>0</v>
      </c>
      <c r="D491" s="1">
        <f>IFERROR('Шаблон модификаторы'!F491+1-1,0)</f>
        <v>0</v>
      </c>
    </row>
    <row r="492" spans="1:4">
      <c r="A492" s="1">
        <f>IFERROR('Шаблон модификаторы'!B492+1-1,0)</f>
        <v>0</v>
      </c>
      <c r="B492" s="1">
        <f>'Шаблон модификаторы'!D492+1-1</f>
        <v>0</v>
      </c>
      <c r="C492" s="1">
        <f>IFERROR('Шаблон модификаторы'!E492+1-1,0)</f>
        <v>0</v>
      </c>
      <c r="D492" s="1">
        <f>IFERROR('Шаблон модификаторы'!F492+1-1,0)</f>
        <v>0</v>
      </c>
    </row>
    <row r="493" spans="1:4">
      <c r="A493" s="1">
        <f>IFERROR('Шаблон модификаторы'!B493+1-1,0)</f>
        <v>0</v>
      </c>
      <c r="B493" s="1">
        <f>'Шаблон модификаторы'!D493+1-1</f>
        <v>0</v>
      </c>
      <c r="C493" s="1">
        <f>IFERROR('Шаблон модификаторы'!E493+1-1,0)</f>
        <v>0</v>
      </c>
      <c r="D493" s="1">
        <f>IFERROR('Шаблон модификаторы'!F493+1-1,0)</f>
        <v>0</v>
      </c>
    </row>
    <row r="494" spans="1:4">
      <c r="A494" s="1">
        <f>IFERROR('Шаблон модификаторы'!B494+1-1,0)</f>
        <v>0</v>
      </c>
      <c r="B494" s="1">
        <f>'Шаблон модификаторы'!D494+1-1</f>
        <v>0</v>
      </c>
      <c r="C494" s="1">
        <f>IFERROR('Шаблон модификаторы'!E494+1-1,0)</f>
        <v>0</v>
      </c>
      <c r="D494" s="1">
        <f>IFERROR('Шаблон модификаторы'!F494+1-1,0)</f>
        <v>0</v>
      </c>
    </row>
    <row r="495" spans="1:4">
      <c r="A495" s="1">
        <f>IFERROR('Шаблон модификаторы'!B495+1-1,0)</f>
        <v>0</v>
      </c>
      <c r="B495" s="1">
        <f>'Шаблон модификаторы'!D495+1-1</f>
        <v>0</v>
      </c>
      <c r="C495" s="1">
        <f>IFERROR('Шаблон модификаторы'!E495+1-1,0)</f>
        <v>0</v>
      </c>
      <c r="D495" s="1">
        <f>IFERROR('Шаблон модификаторы'!F495+1-1,0)</f>
        <v>0</v>
      </c>
    </row>
    <row r="496" spans="1:4">
      <c r="A496" s="1">
        <f>IFERROR('Шаблон модификаторы'!B496+1-1,0)</f>
        <v>0</v>
      </c>
      <c r="B496" s="1">
        <f>'Шаблон модификаторы'!D496+1-1</f>
        <v>0</v>
      </c>
      <c r="C496" s="1">
        <f>IFERROR('Шаблон модификаторы'!E496+1-1,0)</f>
        <v>0</v>
      </c>
      <c r="D496" s="1">
        <f>IFERROR('Шаблон модификаторы'!F496+1-1,0)</f>
        <v>0</v>
      </c>
    </row>
    <row r="497" spans="1:4">
      <c r="A497" s="1">
        <f>IFERROR('Шаблон модификаторы'!B497+1-1,0)</f>
        <v>0</v>
      </c>
      <c r="B497" s="1">
        <f>'Шаблон модификаторы'!D497+1-1</f>
        <v>0</v>
      </c>
      <c r="C497" s="1">
        <f>IFERROR('Шаблон модификаторы'!E497+1-1,0)</f>
        <v>0</v>
      </c>
      <c r="D497" s="1">
        <f>IFERROR('Шаблон модификаторы'!F497+1-1,0)</f>
        <v>0</v>
      </c>
    </row>
    <row r="498" spans="1:4">
      <c r="A498" s="1">
        <f>IFERROR('Шаблон модификаторы'!B498+1-1,0)</f>
        <v>0</v>
      </c>
      <c r="B498" s="1">
        <f>'Шаблон модификаторы'!D498+1-1</f>
        <v>0</v>
      </c>
      <c r="C498" s="1">
        <f>IFERROR('Шаблон модификаторы'!E498+1-1,0)</f>
        <v>0</v>
      </c>
      <c r="D498" s="1">
        <f>IFERROR('Шаблон модификаторы'!F498+1-1,0)</f>
        <v>0</v>
      </c>
    </row>
    <row r="499" spans="1:4">
      <c r="A499" s="1">
        <f>IFERROR('Шаблон модификаторы'!B499+1-1,0)</f>
        <v>0</v>
      </c>
      <c r="B499" s="1">
        <f>'Шаблон модификаторы'!D499+1-1</f>
        <v>0</v>
      </c>
      <c r="C499" s="1">
        <f>IFERROR('Шаблон модификаторы'!E499+1-1,0)</f>
        <v>0</v>
      </c>
      <c r="D499" s="1">
        <f>IFERROR('Шаблон модификаторы'!F499+1-1,0)</f>
        <v>0</v>
      </c>
    </row>
    <row r="500" spans="1:4">
      <c r="A500" s="1">
        <f>IFERROR('Шаблон модификаторы'!B500+1-1,0)</f>
        <v>0</v>
      </c>
      <c r="B500" s="1">
        <f>'Шаблон модификаторы'!D500+1-1</f>
        <v>0</v>
      </c>
      <c r="C500" s="1">
        <f>IFERROR('Шаблон модификаторы'!E500+1-1,0)</f>
        <v>0</v>
      </c>
      <c r="D500" s="1">
        <f>IFERROR('Шаблон модификаторы'!F500+1-1,0)</f>
        <v>0</v>
      </c>
    </row>
    <row r="501" spans="1:4">
      <c r="A501" s="1">
        <f>IFERROR('Шаблон модификаторы'!B501+1-1,0)</f>
        <v>0</v>
      </c>
      <c r="B501" s="1">
        <f>'Шаблон модификаторы'!D501+1-1</f>
        <v>0</v>
      </c>
      <c r="C501" s="1">
        <f>IFERROR('Шаблон модификаторы'!E501+1-1,0)</f>
        <v>0</v>
      </c>
      <c r="D501" s="1">
        <f>IFERROR('Шаблон модификаторы'!F501+1-1,0)</f>
        <v>0</v>
      </c>
    </row>
    <row r="502" spans="1:4">
      <c r="A502" s="1">
        <f>IFERROR('Шаблон модификаторы'!B502+1-1,0)</f>
        <v>0</v>
      </c>
      <c r="B502" s="1">
        <f>'Шаблон модификаторы'!D502+1-1</f>
        <v>0</v>
      </c>
      <c r="C502" s="1">
        <f>IFERROR('Шаблон модификаторы'!E502+1-1,0)</f>
        <v>0</v>
      </c>
      <c r="D502" s="1">
        <f>IFERROR('Шаблон модификаторы'!F502+1-1,0)</f>
        <v>0</v>
      </c>
    </row>
    <row r="503" spans="1:4">
      <c r="A503" s="1">
        <f>IFERROR('Шаблон модификаторы'!B503+1-1,0)</f>
        <v>0</v>
      </c>
      <c r="B503" s="1">
        <f>'Шаблон модификаторы'!D503+1-1</f>
        <v>0</v>
      </c>
      <c r="C503" s="1">
        <f>IFERROR('Шаблон модификаторы'!E503+1-1,0)</f>
        <v>0</v>
      </c>
      <c r="D503" s="1">
        <f>IFERROR('Шаблон модификаторы'!F503+1-1,0)</f>
        <v>0</v>
      </c>
    </row>
    <row r="504" spans="1:4">
      <c r="A504" s="1">
        <f>IFERROR('Шаблон модификаторы'!B504+1-1,0)</f>
        <v>0</v>
      </c>
      <c r="B504" s="1">
        <f>'Шаблон модификаторы'!D504+1-1</f>
        <v>0</v>
      </c>
      <c r="C504" s="1">
        <f>IFERROR('Шаблон модификаторы'!E504+1-1,0)</f>
        <v>0</v>
      </c>
      <c r="D504" s="1">
        <f>IFERROR('Шаблон модификаторы'!F504+1-1,0)</f>
        <v>0</v>
      </c>
    </row>
    <row r="505" spans="1:4">
      <c r="A505" s="1">
        <f>IFERROR('Шаблон модификаторы'!B505+1-1,0)</f>
        <v>0</v>
      </c>
      <c r="B505" s="1">
        <f>'Шаблон модификаторы'!D505+1-1</f>
        <v>0</v>
      </c>
      <c r="C505" s="1">
        <f>IFERROR('Шаблон модификаторы'!E505+1-1,0)</f>
        <v>0</v>
      </c>
      <c r="D505" s="1">
        <f>IFERROR('Шаблон модификаторы'!F505+1-1,0)</f>
        <v>0</v>
      </c>
    </row>
    <row r="506" spans="1:4">
      <c r="A506" s="1">
        <f>IFERROR('Шаблон модификаторы'!B506+1-1,0)</f>
        <v>0</v>
      </c>
      <c r="B506" s="1">
        <f>'Шаблон модификаторы'!D506+1-1</f>
        <v>0</v>
      </c>
      <c r="C506" s="1">
        <f>IFERROR('Шаблон модификаторы'!E506+1-1,0)</f>
        <v>0</v>
      </c>
      <c r="D506" s="1">
        <f>IFERROR('Шаблон модификаторы'!F506+1-1,0)</f>
        <v>0</v>
      </c>
    </row>
    <row r="507" spans="1:4">
      <c r="A507" s="1">
        <f>IFERROR('Шаблон модификаторы'!B507+1-1,0)</f>
        <v>0</v>
      </c>
      <c r="B507" s="1">
        <f>'Шаблон модификаторы'!D507+1-1</f>
        <v>0</v>
      </c>
      <c r="C507" s="1">
        <f>IFERROR('Шаблон модификаторы'!E507+1-1,0)</f>
        <v>0</v>
      </c>
      <c r="D507" s="1">
        <f>IFERROR('Шаблон модификаторы'!F507+1-1,0)</f>
        <v>0</v>
      </c>
    </row>
    <row r="508" spans="1:4">
      <c r="A508" s="1">
        <f>IFERROR('Шаблон модификаторы'!B508+1-1,0)</f>
        <v>0</v>
      </c>
      <c r="B508" s="1">
        <f>'Шаблон модификаторы'!D508+1-1</f>
        <v>0</v>
      </c>
      <c r="C508" s="1">
        <f>IFERROR('Шаблон модификаторы'!E508+1-1,0)</f>
        <v>0</v>
      </c>
      <c r="D508" s="1">
        <f>IFERROR('Шаблон модификаторы'!F508+1-1,0)</f>
        <v>0</v>
      </c>
    </row>
    <row r="509" spans="1:4">
      <c r="A509" s="1">
        <f>IFERROR('Шаблон модификаторы'!B509+1-1,0)</f>
        <v>0</v>
      </c>
      <c r="B509" s="1">
        <f>'Шаблон модификаторы'!D509+1-1</f>
        <v>0</v>
      </c>
      <c r="C509" s="1">
        <f>IFERROR('Шаблон модификаторы'!E509+1-1,0)</f>
        <v>0</v>
      </c>
      <c r="D509" s="1">
        <f>IFERROR('Шаблон модификаторы'!F509+1-1,0)</f>
        <v>0</v>
      </c>
    </row>
    <row r="510" spans="1:4">
      <c r="A510" s="1">
        <f>IFERROR('Шаблон модификаторы'!B510+1-1,0)</f>
        <v>0</v>
      </c>
      <c r="B510" s="1">
        <f>'Шаблон модификаторы'!D510+1-1</f>
        <v>0</v>
      </c>
      <c r="C510" s="1">
        <f>IFERROR('Шаблон модификаторы'!E510+1-1,0)</f>
        <v>0</v>
      </c>
      <c r="D510" s="1">
        <f>IFERROR('Шаблон модификаторы'!F510+1-1,0)</f>
        <v>0</v>
      </c>
    </row>
    <row r="511" spans="1:4">
      <c r="A511" s="1">
        <f>IFERROR('Шаблон модификаторы'!B511+1-1,0)</f>
        <v>0</v>
      </c>
      <c r="B511" s="1">
        <f>'Шаблон модификаторы'!D511+1-1</f>
        <v>0</v>
      </c>
      <c r="C511" s="1">
        <f>IFERROR('Шаблон модификаторы'!E511+1-1,0)</f>
        <v>0</v>
      </c>
      <c r="D511" s="1">
        <f>IFERROR('Шаблон модификаторы'!F511+1-1,0)</f>
        <v>0</v>
      </c>
    </row>
    <row r="512" spans="1:4">
      <c r="A512" s="1">
        <f>IFERROR('Шаблон модификаторы'!B512+1-1,0)</f>
        <v>0</v>
      </c>
      <c r="B512" s="1">
        <f>'Шаблон модификаторы'!D512+1-1</f>
        <v>0</v>
      </c>
      <c r="C512" s="1">
        <f>IFERROR('Шаблон модификаторы'!E512+1-1,0)</f>
        <v>0</v>
      </c>
      <c r="D512" s="1">
        <f>IFERROR('Шаблон модификаторы'!F512+1-1,0)</f>
        <v>0</v>
      </c>
    </row>
    <row r="513" spans="1:4">
      <c r="A513" s="1">
        <f>IFERROR('Шаблон модификаторы'!B513+1-1,0)</f>
        <v>0</v>
      </c>
      <c r="B513" s="1">
        <f>'Шаблон модификаторы'!D513+1-1</f>
        <v>0</v>
      </c>
      <c r="C513" s="1">
        <f>IFERROR('Шаблон модификаторы'!E513+1-1,0)</f>
        <v>0</v>
      </c>
      <c r="D513" s="1">
        <f>IFERROR('Шаблон модификаторы'!F513+1-1,0)</f>
        <v>0</v>
      </c>
    </row>
    <row r="514" spans="1:4">
      <c r="A514" s="1">
        <f>IFERROR('Шаблон модификаторы'!B514+1-1,0)</f>
        <v>0</v>
      </c>
      <c r="B514" s="1">
        <f>'Шаблон модификаторы'!D514+1-1</f>
        <v>0</v>
      </c>
      <c r="C514" s="1">
        <f>IFERROR('Шаблон модификаторы'!E514+1-1,0)</f>
        <v>0</v>
      </c>
      <c r="D514" s="1">
        <f>IFERROR('Шаблон модификаторы'!F514+1-1,0)</f>
        <v>0</v>
      </c>
    </row>
    <row r="515" spans="1:4">
      <c r="A515" s="1">
        <f>IFERROR('Шаблон модификаторы'!B515+1-1,0)</f>
        <v>0</v>
      </c>
      <c r="B515" s="1">
        <f>'Шаблон модификаторы'!D515+1-1</f>
        <v>0</v>
      </c>
      <c r="C515" s="1">
        <f>IFERROR('Шаблон модификаторы'!E515+1-1,0)</f>
        <v>0</v>
      </c>
      <c r="D515" s="1">
        <f>IFERROR('Шаблон модификаторы'!F515+1-1,0)</f>
        <v>0</v>
      </c>
    </row>
    <row r="516" spans="1:4">
      <c r="A516" s="1">
        <f>IFERROR('Шаблон модификаторы'!B516+1-1,0)</f>
        <v>0</v>
      </c>
      <c r="B516" s="1">
        <f>'Шаблон модификаторы'!D516+1-1</f>
        <v>0</v>
      </c>
      <c r="C516" s="1">
        <f>IFERROR('Шаблон модификаторы'!E516+1-1,0)</f>
        <v>0</v>
      </c>
      <c r="D516" s="1">
        <f>IFERROR('Шаблон модификаторы'!F516+1-1,0)</f>
        <v>0</v>
      </c>
    </row>
    <row r="517" spans="1:4">
      <c r="A517" s="1">
        <f>IFERROR('Шаблон модификаторы'!B517+1-1,0)</f>
        <v>0</v>
      </c>
      <c r="B517" s="1">
        <f>'Шаблон модификаторы'!D517+1-1</f>
        <v>0</v>
      </c>
      <c r="C517" s="1">
        <f>IFERROR('Шаблон модификаторы'!E517+1-1,0)</f>
        <v>0</v>
      </c>
      <c r="D517" s="1">
        <f>IFERROR('Шаблон модификаторы'!F517+1-1,0)</f>
        <v>0</v>
      </c>
    </row>
    <row r="518" spans="1:4">
      <c r="A518" s="1">
        <f>IFERROR('Шаблон модификаторы'!B518+1-1,0)</f>
        <v>0</v>
      </c>
      <c r="B518" s="1">
        <f>'Шаблон модификаторы'!D518+1-1</f>
        <v>0</v>
      </c>
      <c r="C518" s="1">
        <f>IFERROR('Шаблон модификаторы'!E518+1-1,0)</f>
        <v>0</v>
      </c>
      <c r="D518" s="1">
        <f>IFERROR('Шаблон модификаторы'!F518+1-1,0)</f>
        <v>0</v>
      </c>
    </row>
    <row r="519" spans="1:4">
      <c r="A519" s="1">
        <f>IFERROR('Шаблон модификаторы'!B519+1-1,0)</f>
        <v>0</v>
      </c>
      <c r="B519" s="1">
        <f>'Шаблон модификаторы'!D519+1-1</f>
        <v>0</v>
      </c>
      <c r="C519" s="1">
        <f>IFERROR('Шаблон модификаторы'!E519+1-1,0)</f>
        <v>0</v>
      </c>
      <c r="D519" s="1">
        <f>IFERROR('Шаблон модификаторы'!F519+1-1,0)</f>
        <v>0</v>
      </c>
    </row>
    <row r="520" spans="1:4">
      <c r="A520" s="1">
        <f>IFERROR('Шаблон модификаторы'!B520+1-1,0)</f>
        <v>0</v>
      </c>
      <c r="B520" s="1">
        <f>'Шаблон модификаторы'!D520+1-1</f>
        <v>0</v>
      </c>
      <c r="C520" s="1">
        <f>IFERROR('Шаблон модификаторы'!E520+1-1,0)</f>
        <v>0</v>
      </c>
      <c r="D520" s="1">
        <f>IFERROR('Шаблон модификаторы'!F520+1-1,0)</f>
        <v>0</v>
      </c>
    </row>
    <row r="521" spans="1:4">
      <c r="A521" s="1">
        <f>IFERROR('Шаблон модификаторы'!B521+1-1,0)</f>
        <v>0</v>
      </c>
      <c r="B521" s="1">
        <f>'Шаблон модификаторы'!D521+1-1</f>
        <v>0</v>
      </c>
      <c r="C521" s="1">
        <f>IFERROR('Шаблон модификаторы'!E521+1-1,0)</f>
        <v>0</v>
      </c>
      <c r="D521" s="1">
        <f>IFERROR('Шаблон модификаторы'!F521+1-1,0)</f>
        <v>0</v>
      </c>
    </row>
    <row r="522" spans="1:4">
      <c r="A522" s="1">
        <f>IFERROR('Шаблон модификаторы'!B522+1-1,0)</f>
        <v>0</v>
      </c>
      <c r="B522" s="1">
        <f>'Шаблон модификаторы'!D522+1-1</f>
        <v>0</v>
      </c>
      <c r="C522" s="1">
        <f>IFERROR('Шаблон модификаторы'!E522+1-1,0)</f>
        <v>0</v>
      </c>
      <c r="D522" s="1">
        <f>IFERROR('Шаблон модификаторы'!F522+1-1,0)</f>
        <v>0</v>
      </c>
    </row>
    <row r="523" spans="1:4">
      <c r="A523" s="1">
        <f>IFERROR('Шаблон модификаторы'!B523+1-1,0)</f>
        <v>0</v>
      </c>
      <c r="B523" s="1">
        <f>'Шаблон модификаторы'!D523+1-1</f>
        <v>0</v>
      </c>
      <c r="C523" s="1">
        <f>IFERROR('Шаблон модификаторы'!E523+1-1,0)</f>
        <v>0</v>
      </c>
      <c r="D523" s="1">
        <f>IFERROR('Шаблон модификаторы'!F523+1-1,0)</f>
        <v>0</v>
      </c>
    </row>
    <row r="524" spans="1:4">
      <c r="A524" s="1">
        <f>IFERROR('Шаблон модификаторы'!B524+1-1,0)</f>
        <v>0</v>
      </c>
      <c r="B524" s="1">
        <f>'Шаблон модификаторы'!D524+1-1</f>
        <v>0</v>
      </c>
      <c r="C524" s="1">
        <f>IFERROR('Шаблон модификаторы'!E524+1-1,0)</f>
        <v>0</v>
      </c>
      <c r="D524" s="1">
        <f>IFERROR('Шаблон модификаторы'!F524+1-1,0)</f>
        <v>0</v>
      </c>
    </row>
    <row r="525" spans="1:4">
      <c r="A525" s="1">
        <f>IFERROR('Шаблон модификаторы'!B525+1-1,0)</f>
        <v>0</v>
      </c>
      <c r="B525" s="1">
        <f>'Шаблон модификаторы'!D525+1-1</f>
        <v>0</v>
      </c>
      <c r="C525" s="1">
        <f>IFERROR('Шаблон модификаторы'!E525+1-1,0)</f>
        <v>0</v>
      </c>
      <c r="D525" s="1">
        <f>IFERROR('Шаблон модификаторы'!F525+1-1,0)</f>
        <v>0</v>
      </c>
    </row>
    <row r="526" spans="1:4">
      <c r="A526" s="1">
        <f>IFERROR('Шаблон модификаторы'!B526+1-1,0)</f>
        <v>0</v>
      </c>
      <c r="B526" s="1">
        <f>'Шаблон модификаторы'!D526+1-1</f>
        <v>0</v>
      </c>
      <c r="C526" s="1">
        <f>IFERROR('Шаблон модификаторы'!E526+1-1,0)</f>
        <v>0</v>
      </c>
      <c r="D526" s="1">
        <f>IFERROR('Шаблон модификаторы'!F526+1-1,0)</f>
        <v>0</v>
      </c>
    </row>
    <row r="527" spans="1:4">
      <c r="A527" s="1">
        <f>IFERROR('Шаблон модификаторы'!B527+1-1,0)</f>
        <v>0</v>
      </c>
      <c r="B527" s="1">
        <f>'Шаблон модификаторы'!D527+1-1</f>
        <v>0</v>
      </c>
      <c r="C527" s="1">
        <f>IFERROR('Шаблон модификаторы'!E527+1-1,0)</f>
        <v>0</v>
      </c>
      <c r="D527" s="1">
        <f>IFERROR('Шаблон модификаторы'!F527+1-1,0)</f>
        <v>0</v>
      </c>
    </row>
    <row r="528" spans="1:4">
      <c r="A528" s="1">
        <f>IFERROR('Шаблон модификаторы'!B528+1-1,0)</f>
        <v>0</v>
      </c>
      <c r="B528" s="1">
        <f>'Шаблон модификаторы'!D528+1-1</f>
        <v>0</v>
      </c>
      <c r="C528" s="1">
        <f>IFERROR('Шаблон модификаторы'!E528+1-1,0)</f>
        <v>0</v>
      </c>
      <c r="D528" s="1">
        <f>IFERROR('Шаблон модификаторы'!F528+1-1,0)</f>
        <v>0</v>
      </c>
    </row>
    <row r="529" spans="1:4">
      <c r="A529" s="1">
        <f>IFERROR('Шаблон модификаторы'!B529+1-1,0)</f>
        <v>0</v>
      </c>
      <c r="B529" s="1">
        <f>'Шаблон модификаторы'!D529+1-1</f>
        <v>0</v>
      </c>
      <c r="C529" s="1">
        <f>IFERROR('Шаблон модификаторы'!E529+1-1,0)</f>
        <v>0</v>
      </c>
      <c r="D529" s="1">
        <f>IFERROR('Шаблон модификаторы'!F529+1-1,0)</f>
        <v>0</v>
      </c>
    </row>
    <row r="530" spans="1:4">
      <c r="A530" s="1">
        <f>IFERROR('Шаблон модификаторы'!B530+1-1,0)</f>
        <v>0</v>
      </c>
      <c r="B530" s="1">
        <f>'Шаблон модификаторы'!D530+1-1</f>
        <v>0</v>
      </c>
      <c r="C530" s="1">
        <f>IFERROR('Шаблон модификаторы'!E530+1-1,0)</f>
        <v>0</v>
      </c>
      <c r="D530" s="1">
        <f>IFERROR('Шаблон модификаторы'!F530+1-1,0)</f>
        <v>0</v>
      </c>
    </row>
    <row r="531" spans="1:4">
      <c r="A531" s="1">
        <f>IFERROR('Шаблон модификаторы'!B531+1-1,0)</f>
        <v>0</v>
      </c>
      <c r="B531" s="1">
        <f>'Шаблон модификаторы'!D531+1-1</f>
        <v>0</v>
      </c>
      <c r="C531" s="1">
        <f>IFERROR('Шаблон модификаторы'!E531+1-1,0)</f>
        <v>0</v>
      </c>
      <c r="D531" s="1">
        <f>IFERROR('Шаблон модификаторы'!F531+1-1,0)</f>
        <v>0</v>
      </c>
    </row>
    <row r="532" spans="1:4">
      <c r="A532" s="1">
        <f>IFERROR('Шаблон модификаторы'!B532+1-1,0)</f>
        <v>0</v>
      </c>
      <c r="B532" s="1">
        <f>'Шаблон модификаторы'!D532+1-1</f>
        <v>0</v>
      </c>
      <c r="C532" s="1">
        <f>IFERROR('Шаблон модификаторы'!E532+1-1,0)</f>
        <v>0</v>
      </c>
      <c r="D532" s="1">
        <f>IFERROR('Шаблон модификаторы'!F532+1-1,0)</f>
        <v>0</v>
      </c>
    </row>
    <row r="533" spans="1:4">
      <c r="A533" s="1">
        <f>IFERROR('Шаблон модификаторы'!B533+1-1,0)</f>
        <v>0</v>
      </c>
      <c r="B533" s="1">
        <f>'Шаблон модификаторы'!D533+1-1</f>
        <v>0</v>
      </c>
      <c r="C533" s="1">
        <f>IFERROR('Шаблон модификаторы'!E533+1-1,0)</f>
        <v>0</v>
      </c>
      <c r="D533" s="1">
        <f>IFERROR('Шаблон модификаторы'!F533+1-1,0)</f>
        <v>0</v>
      </c>
    </row>
    <row r="534" spans="1:4">
      <c r="A534" s="1">
        <f>IFERROR('Шаблон модификаторы'!B534+1-1,0)</f>
        <v>0</v>
      </c>
      <c r="B534" s="1">
        <f>'Шаблон модификаторы'!D534+1-1</f>
        <v>0</v>
      </c>
      <c r="C534" s="1">
        <f>IFERROR('Шаблон модификаторы'!E534+1-1,0)</f>
        <v>0</v>
      </c>
      <c r="D534" s="1">
        <f>IFERROR('Шаблон модификаторы'!F534+1-1,0)</f>
        <v>0</v>
      </c>
    </row>
    <row r="535" spans="1:4">
      <c r="A535" s="1">
        <f>IFERROR('Шаблон модификаторы'!B535+1-1,0)</f>
        <v>0</v>
      </c>
      <c r="B535" s="1">
        <f>'Шаблон модификаторы'!D535+1-1</f>
        <v>0</v>
      </c>
      <c r="C535" s="1">
        <f>IFERROR('Шаблон модификаторы'!E535+1-1,0)</f>
        <v>0</v>
      </c>
      <c r="D535" s="1">
        <f>IFERROR('Шаблон модификаторы'!F535+1-1,0)</f>
        <v>0</v>
      </c>
    </row>
    <row r="536" spans="1:4">
      <c r="A536" s="1">
        <f>IFERROR('Шаблон модификаторы'!B536+1-1,0)</f>
        <v>0</v>
      </c>
      <c r="B536" s="1">
        <f>'Шаблон модификаторы'!D536+1-1</f>
        <v>0</v>
      </c>
      <c r="C536" s="1">
        <f>IFERROR('Шаблон модификаторы'!E536+1-1,0)</f>
        <v>0</v>
      </c>
      <c r="D536" s="1">
        <f>IFERROR('Шаблон модификаторы'!F536+1-1,0)</f>
        <v>0</v>
      </c>
    </row>
    <row r="537" spans="1:4">
      <c r="A537" s="1">
        <f>IFERROR('Шаблон модификаторы'!B537+1-1,0)</f>
        <v>0</v>
      </c>
      <c r="B537" s="1">
        <f>'Шаблон модификаторы'!D537+1-1</f>
        <v>0</v>
      </c>
      <c r="C537" s="1">
        <f>IFERROR('Шаблон модификаторы'!E537+1-1,0)</f>
        <v>0</v>
      </c>
      <c r="D537" s="1">
        <f>IFERROR('Шаблон модификаторы'!F537+1-1,0)</f>
        <v>0</v>
      </c>
    </row>
    <row r="538" spans="1:4">
      <c r="A538" s="1">
        <f>IFERROR('Шаблон модификаторы'!B538+1-1,0)</f>
        <v>0</v>
      </c>
      <c r="B538" s="1">
        <f>'Шаблон модификаторы'!D538+1-1</f>
        <v>0</v>
      </c>
      <c r="C538" s="1">
        <f>IFERROR('Шаблон модификаторы'!E538+1-1,0)</f>
        <v>0</v>
      </c>
      <c r="D538" s="1">
        <f>IFERROR('Шаблон модификаторы'!F538+1-1,0)</f>
        <v>0</v>
      </c>
    </row>
    <row r="539" spans="1:4">
      <c r="A539" s="1">
        <f>IFERROR('Шаблон модификаторы'!B539+1-1,0)</f>
        <v>0</v>
      </c>
      <c r="B539" s="1">
        <f>'Шаблон модификаторы'!D539+1-1</f>
        <v>0</v>
      </c>
      <c r="C539" s="1">
        <f>IFERROR('Шаблон модификаторы'!E539+1-1,0)</f>
        <v>0</v>
      </c>
      <c r="D539" s="1">
        <f>IFERROR('Шаблон модификаторы'!F539+1-1,0)</f>
        <v>0</v>
      </c>
    </row>
    <row r="540" spans="1:4">
      <c r="A540" s="1">
        <f>IFERROR('Шаблон модификаторы'!B540+1-1,0)</f>
        <v>0</v>
      </c>
      <c r="B540" s="1">
        <f>'Шаблон модификаторы'!D540+1-1</f>
        <v>0</v>
      </c>
      <c r="C540" s="1">
        <f>IFERROR('Шаблон модификаторы'!E540+1-1,0)</f>
        <v>0</v>
      </c>
      <c r="D540" s="1">
        <f>IFERROR('Шаблон модификаторы'!F540+1-1,0)</f>
        <v>0</v>
      </c>
    </row>
    <row r="541" spans="1:4">
      <c r="A541" s="1">
        <f>IFERROR('Шаблон модификаторы'!B541+1-1,0)</f>
        <v>0</v>
      </c>
      <c r="B541" s="1">
        <f>'Шаблон модификаторы'!D541+1-1</f>
        <v>0</v>
      </c>
      <c r="C541" s="1">
        <f>IFERROR('Шаблон модификаторы'!E541+1-1,0)</f>
        <v>0</v>
      </c>
      <c r="D541" s="1">
        <f>IFERROR('Шаблон модификаторы'!F541+1-1,0)</f>
        <v>0</v>
      </c>
    </row>
    <row r="542" spans="1:4">
      <c r="A542" s="1">
        <f>IFERROR('Шаблон модификаторы'!B542+1-1,0)</f>
        <v>0</v>
      </c>
      <c r="B542" s="1">
        <f>'Шаблон модификаторы'!D542+1-1</f>
        <v>0</v>
      </c>
      <c r="C542" s="1">
        <f>IFERROR('Шаблон модификаторы'!E542+1-1,0)</f>
        <v>0</v>
      </c>
      <c r="D542" s="1">
        <f>IFERROR('Шаблон модификаторы'!F542+1-1,0)</f>
        <v>0</v>
      </c>
    </row>
    <row r="543" spans="1:4">
      <c r="A543" s="1">
        <f>IFERROR('Шаблон модификаторы'!B543+1-1,0)</f>
        <v>0</v>
      </c>
      <c r="B543" s="1">
        <f>'Шаблон модификаторы'!D543+1-1</f>
        <v>0</v>
      </c>
      <c r="C543" s="1">
        <f>IFERROR('Шаблон модификаторы'!E543+1-1,0)</f>
        <v>0</v>
      </c>
      <c r="D543" s="1">
        <f>IFERROR('Шаблон модификаторы'!F543+1-1,0)</f>
        <v>0</v>
      </c>
    </row>
    <row r="544" spans="1:4">
      <c r="A544" s="1">
        <f>IFERROR('Шаблон модификаторы'!B544+1-1,0)</f>
        <v>0</v>
      </c>
      <c r="B544" s="1">
        <f>'Шаблон модификаторы'!D544+1-1</f>
        <v>0</v>
      </c>
      <c r="C544" s="1">
        <f>IFERROR('Шаблон модификаторы'!E544+1-1,0)</f>
        <v>0</v>
      </c>
      <c r="D544" s="1">
        <f>IFERROR('Шаблон модификаторы'!F544+1-1,0)</f>
        <v>0</v>
      </c>
    </row>
    <row r="545" spans="1:4">
      <c r="A545" s="1">
        <f>IFERROR('Шаблон модификаторы'!B545+1-1,0)</f>
        <v>0</v>
      </c>
      <c r="B545" s="1">
        <f>'Шаблон модификаторы'!D545+1-1</f>
        <v>0</v>
      </c>
      <c r="C545" s="1">
        <f>IFERROR('Шаблон модификаторы'!E545+1-1,0)</f>
        <v>0</v>
      </c>
      <c r="D545" s="1">
        <f>IFERROR('Шаблон модификаторы'!F545+1-1,0)</f>
        <v>0</v>
      </c>
    </row>
    <row r="546" spans="1:4">
      <c r="A546" s="1">
        <f>IFERROR('Шаблон модификаторы'!B546+1-1,0)</f>
        <v>0</v>
      </c>
      <c r="B546" s="1">
        <f>'Шаблон модификаторы'!D546+1-1</f>
        <v>0</v>
      </c>
      <c r="C546" s="1">
        <f>IFERROR('Шаблон модификаторы'!E546+1-1,0)</f>
        <v>0</v>
      </c>
      <c r="D546" s="1">
        <f>IFERROR('Шаблон модификаторы'!F546+1-1,0)</f>
        <v>0</v>
      </c>
    </row>
    <row r="547" spans="1:4">
      <c r="A547" s="1">
        <f>IFERROR('Шаблон модификаторы'!B547+1-1,0)</f>
        <v>0</v>
      </c>
      <c r="B547" s="1">
        <f>'Шаблон модификаторы'!D547+1-1</f>
        <v>0</v>
      </c>
      <c r="C547" s="1">
        <f>IFERROR('Шаблон модификаторы'!E547+1-1,0)</f>
        <v>0</v>
      </c>
      <c r="D547" s="1">
        <f>IFERROR('Шаблон модификаторы'!F547+1-1,0)</f>
        <v>0</v>
      </c>
    </row>
    <row r="548" spans="1:4">
      <c r="A548" s="1">
        <f>IFERROR('Шаблон модификаторы'!B548+1-1,0)</f>
        <v>0</v>
      </c>
      <c r="B548" s="1">
        <f>'Шаблон модификаторы'!D548+1-1</f>
        <v>0</v>
      </c>
      <c r="C548" s="1">
        <f>IFERROR('Шаблон модификаторы'!E548+1-1,0)</f>
        <v>0</v>
      </c>
      <c r="D548" s="1">
        <f>IFERROR('Шаблон модификаторы'!F548+1-1,0)</f>
        <v>0</v>
      </c>
    </row>
    <row r="549" spans="1:4">
      <c r="A549" s="1">
        <f>IFERROR('Шаблон модификаторы'!B549+1-1,0)</f>
        <v>0</v>
      </c>
      <c r="B549" s="1">
        <f>'Шаблон модификаторы'!D549+1-1</f>
        <v>0</v>
      </c>
      <c r="C549" s="1">
        <f>IFERROR('Шаблон модификаторы'!E549+1-1,0)</f>
        <v>0</v>
      </c>
      <c r="D549" s="1">
        <f>IFERROR('Шаблон модификаторы'!F549+1-1,0)</f>
        <v>0</v>
      </c>
    </row>
    <row r="550" spans="1:4">
      <c r="A550" s="1">
        <f>IFERROR('Шаблон модификаторы'!B550+1-1,0)</f>
        <v>0</v>
      </c>
      <c r="B550" s="1">
        <f>'Шаблон модификаторы'!D550+1-1</f>
        <v>0</v>
      </c>
      <c r="C550" s="1">
        <f>IFERROR('Шаблон модификаторы'!E550+1-1,0)</f>
        <v>0</v>
      </c>
      <c r="D550" s="1">
        <f>IFERROR('Шаблон модификаторы'!F550+1-1,0)</f>
        <v>0</v>
      </c>
    </row>
    <row r="551" spans="1:4">
      <c r="A551" s="1">
        <f>IFERROR('Шаблон модификаторы'!B551+1-1,0)</f>
        <v>0</v>
      </c>
      <c r="B551" s="1">
        <f>'Шаблон модификаторы'!D551+1-1</f>
        <v>0</v>
      </c>
      <c r="C551" s="1">
        <f>IFERROR('Шаблон модификаторы'!E551+1-1,0)</f>
        <v>0</v>
      </c>
      <c r="D551" s="1">
        <f>IFERROR('Шаблон модификаторы'!F551+1-1,0)</f>
        <v>0</v>
      </c>
    </row>
    <row r="552" spans="1:4">
      <c r="A552" s="1">
        <f>IFERROR('Шаблон модификаторы'!B552+1-1,0)</f>
        <v>0</v>
      </c>
      <c r="B552" s="1">
        <f>'Шаблон модификаторы'!D552+1-1</f>
        <v>0</v>
      </c>
      <c r="C552" s="1">
        <f>IFERROR('Шаблон модификаторы'!E552+1-1,0)</f>
        <v>0</v>
      </c>
      <c r="D552" s="1">
        <f>IFERROR('Шаблон модификаторы'!F552+1-1,0)</f>
        <v>0</v>
      </c>
    </row>
    <row r="553" spans="1:4">
      <c r="A553" s="1">
        <f>IFERROR('Шаблон модификаторы'!B553+1-1,0)</f>
        <v>0</v>
      </c>
      <c r="B553" s="1">
        <f>'Шаблон модификаторы'!D553+1-1</f>
        <v>0</v>
      </c>
      <c r="C553" s="1">
        <f>IFERROR('Шаблон модификаторы'!E553+1-1,0)</f>
        <v>0</v>
      </c>
      <c r="D553" s="1">
        <f>IFERROR('Шаблон модификаторы'!F553+1-1,0)</f>
        <v>0</v>
      </c>
    </row>
    <row r="554" spans="1:4">
      <c r="A554" s="1">
        <f>IFERROR('Шаблон модификаторы'!B554+1-1,0)</f>
        <v>0</v>
      </c>
      <c r="B554" s="1">
        <f>'Шаблон модификаторы'!D554+1-1</f>
        <v>0</v>
      </c>
      <c r="C554" s="1">
        <f>IFERROR('Шаблон модификаторы'!E554+1-1,0)</f>
        <v>0</v>
      </c>
      <c r="D554" s="1">
        <f>IFERROR('Шаблон модификаторы'!F554+1-1,0)</f>
        <v>0</v>
      </c>
    </row>
    <row r="555" spans="1:4">
      <c r="A555" s="1">
        <f>IFERROR('Шаблон модификаторы'!B555+1-1,0)</f>
        <v>0</v>
      </c>
      <c r="B555" s="1">
        <f>'Шаблон модификаторы'!D555+1-1</f>
        <v>0</v>
      </c>
      <c r="C555" s="1">
        <f>IFERROR('Шаблон модификаторы'!E555+1-1,0)</f>
        <v>0</v>
      </c>
      <c r="D555" s="1">
        <f>IFERROR('Шаблон модификаторы'!F555+1-1,0)</f>
        <v>0</v>
      </c>
    </row>
    <row r="556" spans="1:4">
      <c r="A556" s="1">
        <f>IFERROR('Шаблон модификаторы'!B556+1-1,0)</f>
        <v>0</v>
      </c>
      <c r="B556" s="1">
        <f>'Шаблон модификаторы'!D556+1-1</f>
        <v>0</v>
      </c>
      <c r="C556" s="1">
        <f>IFERROR('Шаблон модификаторы'!E556+1-1,0)</f>
        <v>0</v>
      </c>
      <c r="D556" s="1">
        <f>IFERROR('Шаблон модификаторы'!F556+1-1,0)</f>
        <v>0</v>
      </c>
    </row>
    <row r="557" spans="1:4">
      <c r="A557" s="1">
        <f>IFERROR('Шаблон модификаторы'!B557+1-1,0)</f>
        <v>0</v>
      </c>
      <c r="B557" s="1">
        <f>'Шаблон модификаторы'!D557+1-1</f>
        <v>0</v>
      </c>
      <c r="C557" s="1">
        <f>IFERROR('Шаблон модификаторы'!E557+1-1,0)</f>
        <v>0</v>
      </c>
      <c r="D557" s="1">
        <f>IFERROR('Шаблон модификаторы'!F557+1-1,0)</f>
        <v>0</v>
      </c>
    </row>
    <row r="558" spans="1:4">
      <c r="A558" s="1">
        <f>IFERROR('Шаблон модификаторы'!B558+1-1,0)</f>
        <v>0</v>
      </c>
      <c r="B558" s="1">
        <f>'Шаблон модификаторы'!D558+1-1</f>
        <v>0</v>
      </c>
      <c r="C558" s="1">
        <f>IFERROR('Шаблон модификаторы'!E558+1-1,0)</f>
        <v>0</v>
      </c>
      <c r="D558" s="1">
        <f>IFERROR('Шаблон модификаторы'!F558+1-1,0)</f>
        <v>0</v>
      </c>
    </row>
    <row r="559" spans="1:4">
      <c r="A559" s="1">
        <f>IFERROR('Шаблон модификаторы'!B559+1-1,0)</f>
        <v>0</v>
      </c>
      <c r="B559" s="1">
        <f>'Шаблон модификаторы'!D559+1-1</f>
        <v>0</v>
      </c>
      <c r="C559" s="1">
        <f>IFERROR('Шаблон модификаторы'!E559+1-1,0)</f>
        <v>0</v>
      </c>
      <c r="D559" s="1">
        <f>IFERROR('Шаблон модификаторы'!F559+1-1,0)</f>
        <v>0</v>
      </c>
    </row>
    <row r="560" spans="1:4">
      <c r="A560" s="1">
        <f>IFERROR('Шаблон модификаторы'!B560+1-1,0)</f>
        <v>0</v>
      </c>
      <c r="B560" s="1">
        <f>'Шаблон модификаторы'!D560+1-1</f>
        <v>0</v>
      </c>
      <c r="C560" s="1">
        <f>IFERROR('Шаблон модификаторы'!E560+1-1,0)</f>
        <v>0</v>
      </c>
      <c r="D560" s="1">
        <f>IFERROR('Шаблон модификаторы'!F560+1-1,0)</f>
        <v>0</v>
      </c>
    </row>
    <row r="561" spans="1:4">
      <c r="A561" s="1">
        <f>IFERROR('Шаблон модификаторы'!B561+1-1,0)</f>
        <v>0</v>
      </c>
      <c r="B561" s="1">
        <f>'Шаблон модификаторы'!D561+1-1</f>
        <v>0</v>
      </c>
      <c r="C561" s="1">
        <f>IFERROR('Шаблон модификаторы'!E561+1-1,0)</f>
        <v>0</v>
      </c>
      <c r="D561" s="1">
        <f>IFERROR('Шаблон модификаторы'!F561+1-1,0)</f>
        <v>0</v>
      </c>
    </row>
    <row r="562" spans="1:4">
      <c r="A562" s="1">
        <f>IFERROR('Шаблон модификаторы'!B562+1-1,0)</f>
        <v>0</v>
      </c>
      <c r="B562" s="1">
        <f>'Шаблон модификаторы'!D562+1-1</f>
        <v>0</v>
      </c>
      <c r="C562" s="1">
        <f>IFERROR('Шаблон модификаторы'!E562+1-1,0)</f>
        <v>0</v>
      </c>
      <c r="D562" s="1">
        <f>IFERROR('Шаблон модификаторы'!F562+1-1,0)</f>
        <v>0</v>
      </c>
    </row>
    <row r="563" spans="1:4">
      <c r="A563" s="1">
        <f>IFERROR('Шаблон модификаторы'!B563+1-1,0)</f>
        <v>0</v>
      </c>
      <c r="B563" s="1">
        <f>'Шаблон модификаторы'!D563+1-1</f>
        <v>0</v>
      </c>
      <c r="C563" s="1">
        <f>IFERROR('Шаблон модификаторы'!E563+1-1,0)</f>
        <v>0</v>
      </c>
      <c r="D563" s="1">
        <f>IFERROR('Шаблон модификаторы'!F563+1-1,0)</f>
        <v>0</v>
      </c>
    </row>
    <row r="564" spans="1:4">
      <c r="A564" s="1">
        <f>IFERROR('Шаблон модификаторы'!B564+1-1,0)</f>
        <v>0</v>
      </c>
      <c r="B564" s="1">
        <f>'Шаблон модификаторы'!D564+1-1</f>
        <v>0</v>
      </c>
      <c r="C564" s="1">
        <f>IFERROR('Шаблон модификаторы'!E564+1-1,0)</f>
        <v>0</v>
      </c>
      <c r="D564" s="1">
        <f>IFERROR('Шаблон модификаторы'!F564+1-1,0)</f>
        <v>0</v>
      </c>
    </row>
    <row r="565" spans="1:4">
      <c r="A565" s="1">
        <f>IFERROR('Шаблон модификаторы'!B565+1-1,0)</f>
        <v>0</v>
      </c>
      <c r="B565" s="1">
        <f>'Шаблон модификаторы'!D565+1-1</f>
        <v>0</v>
      </c>
      <c r="C565" s="1">
        <f>IFERROR('Шаблон модификаторы'!E565+1-1,0)</f>
        <v>0</v>
      </c>
      <c r="D565" s="1">
        <f>IFERROR('Шаблон модификаторы'!F565+1-1,0)</f>
        <v>0</v>
      </c>
    </row>
    <row r="566" spans="1:4">
      <c r="A566" s="1">
        <f>IFERROR('Шаблон модификаторы'!B566+1-1,0)</f>
        <v>0</v>
      </c>
      <c r="B566" s="1">
        <f>'Шаблон модификаторы'!D566+1-1</f>
        <v>0</v>
      </c>
      <c r="C566" s="1">
        <f>IFERROR('Шаблон модификаторы'!E566+1-1,0)</f>
        <v>0</v>
      </c>
      <c r="D566" s="1">
        <f>IFERROR('Шаблон модификаторы'!F566+1-1,0)</f>
        <v>0</v>
      </c>
    </row>
    <row r="567" spans="1:4">
      <c r="A567" s="1">
        <f>IFERROR('Шаблон модификаторы'!B567+1-1,0)</f>
        <v>0</v>
      </c>
      <c r="B567" s="1">
        <f>'Шаблон модификаторы'!D567+1-1</f>
        <v>0</v>
      </c>
      <c r="C567" s="1">
        <f>IFERROR('Шаблон модификаторы'!E567+1-1,0)</f>
        <v>0</v>
      </c>
      <c r="D567" s="1">
        <f>IFERROR('Шаблон модификаторы'!F567+1-1,0)</f>
        <v>0</v>
      </c>
    </row>
    <row r="568" spans="1:4">
      <c r="A568" s="1">
        <f>IFERROR('Шаблон модификаторы'!B568+1-1,0)</f>
        <v>0</v>
      </c>
      <c r="B568" s="1">
        <f>'Шаблон модификаторы'!D568+1-1</f>
        <v>0</v>
      </c>
      <c r="C568" s="1">
        <f>IFERROR('Шаблон модификаторы'!E568+1-1,0)</f>
        <v>0</v>
      </c>
      <c r="D568" s="1">
        <f>IFERROR('Шаблон модификаторы'!F568+1-1,0)</f>
        <v>0</v>
      </c>
    </row>
    <row r="569" spans="1:4">
      <c r="A569" s="1">
        <f>IFERROR('Шаблон модификаторы'!B569+1-1,0)</f>
        <v>0</v>
      </c>
      <c r="B569" s="1">
        <f>'Шаблон модификаторы'!D569+1-1</f>
        <v>0</v>
      </c>
      <c r="C569" s="1">
        <f>IFERROR('Шаблон модификаторы'!E569+1-1,0)</f>
        <v>0</v>
      </c>
      <c r="D569" s="1">
        <f>IFERROR('Шаблон модификаторы'!F569+1-1,0)</f>
        <v>0</v>
      </c>
    </row>
    <row r="570" spans="1:4">
      <c r="A570" s="1">
        <f>IFERROR('Шаблон модификаторы'!B570+1-1,0)</f>
        <v>0</v>
      </c>
      <c r="B570" s="1">
        <f>'Шаблон модификаторы'!D570+1-1</f>
        <v>0</v>
      </c>
      <c r="C570" s="1">
        <f>IFERROR('Шаблон модификаторы'!E570+1-1,0)</f>
        <v>0</v>
      </c>
      <c r="D570" s="1">
        <f>IFERROR('Шаблон модификаторы'!F570+1-1,0)</f>
        <v>0</v>
      </c>
    </row>
    <row r="571" spans="1:4">
      <c r="A571" s="1">
        <f>IFERROR('Шаблон модификаторы'!B571+1-1,0)</f>
        <v>0</v>
      </c>
      <c r="B571" s="1">
        <f>'Шаблон модификаторы'!D571+1-1</f>
        <v>0</v>
      </c>
      <c r="C571" s="1">
        <f>IFERROR('Шаблон модификаторы'!E571+1-1,0)</f>
        <v>0</v>
      </c>
      <c r="D571" s="1">
        <f>IFERROR('Шаблон модификаторы'!F571+1-1,0)</f>
        <v>0</v>
      </c>
    </row>
    <row r="572" spans="1:4">
      <c r="A572" s="1">
        <f>IFERROR('Шаблон модификаторы'!B572+1-1,0)</f>
        <v>0</v>
      </c>
      <c r="B572" s="1">
        <f>'Шаблон модификаторы'!D572+1-1</f>
        <v>0</v>
      </c>
      <c r="C572" s="1">
        <f>IFERROR('Шаблон модификаторы'!E572+1-1,0)</f>
        <v>0</v>
      </c>
      <c r="D572" s="1">
        <f>IFERROR('Шаблон модификаторы'!F572+1-1,0)</f>
        <v>0</v>
      </c>
    </row>
    <row r="573" spans="1:4">
      <c r="A573" s="1">
        <f>IFERROR('Шаблон модификаторы'!B573+1-1,0)</f>
        <v>0</v>
      </c>
      <c r="B573" s="1">
        <f>'Шаблон модификаторы'!D573+1-1</f>
        <v>0</v>
      </c>
      <c r="C573" s="1">
        <f>IFERROR('Шаблон модификаторы'!E573+1-1,0)</f>
        <v>0</v>
      </c>
      <c r="D573" s="1">
        <f>IFERROR('Шаблон модификаторы'!F573+1-1,0)</f>
        <v>0</v>
      </c>
    </row>
    <row r="574" spans="1:4">
      <c r="A574" s="1">
        <f>IFERROR('Шаблон модификаторы'!B574+1-1,0)</f>
        <v>0</v>
      </c>
      <c r="B574" s="1">
        <f>'Шаблон модификаторы'!D574+1-1</f>
        <v>0</v>
      </c>
      <c r="C574" s="1">
        <f>IFERROR('Шаблон модификаторы'!E574+1-1,0)</f>
        <v>0</v>
      </c>
      <c r="D574" s="1">
        <f>IFERROR('Шаблон модификаторы'!F574+1-1,0)</f>
        <v>0</v>
      </c>
    </row>
    <row r="575" spans="1:4">
      <c r="A575" s="1">
        <f>IFERROR('Шаблон модификаторы'!B575+1-1,0)</f>
        <v>0</v>
      </c>
      <c r="B575" s="1">
        <f>'Шаблон модификаторы'!D575+1-1</f>
        <v>0</v>
      </c>
      <c r="C575" s="1">
        <f>IFERROR('Шаблон модификаторы'!E575+1-1,0)</f>
        <v>0</v>
      </c>
      <c r="D575" s="1">
        <f>IFERROR('Шаблон модификаторы'!F575+1-1,0)</f>
        <v>0</v>
      </c>
    </row>
    <row r="576" spans="1:4">
      <c r="A576" s="1">
        <f>IFERROR('Шаблон модификаторы'!B576+1-1,0)</f>
        <v>0</v>
      </c>
      <c r="B576" s="1">
        <f>'Шаблон модификаторы'!D576+1-1</f>
        <v>0</v>
      </c>
      <c r="C576" s="1">
        <f>IFERROR('Шаблон модификаторы'!E576+1-1,0)</f>
        <v>0</v>
      </c>
      <c r="D576" s="1">
        <f>IFERROR('Шаблон модификаторы'!F576+1-1,0)</f>
        <v>0</v>
      </c>
    </row>
    <row r="577" spans="1:4">
      <c r="A577" s="1">
        <f>IFERROR('Шаблон модификаторы'!B577+1-1,0)</f>
        <v>0</v>
      </c>
      <c r="B577" s="1">
        <f>'Шаблон модификаторы'!D577+1-1</f>
        <v>0</v>
      </c>
      <c r="C577" s="1">
        <f>IFERROR('Шаблон модификаторы'!E577+1-1,0)</f>
        <v>0</v>
      </c>
      <c r="D577" s="1">
        <f>IFERROR('Шаблон модификаторы'!F577+1-1,0)</f>
        <v>0</v>
      </c>
    </row>
    <row r="578" spans="1:4">
      <c r="A578" s="1">
        <f>IFERROR('Шаблон модификаторы'!B578+1-1,0)</f>
        <v>0</v>
      </c>
      <c r="B578" s="1">
        <f>'Шаблон модификаторы'!D578+1-1</f>
        <v>0</v>
      </c>
      <c r="C578" s="1">
        <f>IFERROR('Шаблон модификаторы'!E578+1-1,0)</f>
        <v>0</v>
      </c>
      <c r="D578" s="1">
        <f>IFERROR('Шаблон модификаторы'!F578+1-1,0)</f>
        <v>0</v>
      </c>
    </row>
    <row r="579" spans="1:4">
      <c r="A579" s="1">
        <f>IFERROR('Шаблон модификаторы'!B579+1-1,0)</f>
        <v>0</v>
      </c>
      <c r="B579" s="1">
        <f>'Шаблон модификаторы'!D579+1-1</f>
        <v>0</v>
      </c>
      <c r="C579" s="1">
        <f>IFERROR('Шаблон модификаторы'!E579+1-1,0)</f>
        <v>0</v>
      </c>
      <c r="D579" s="1">
        <f>IFERROR('Шаблон модификаторы'!F579+1-1,0)</f>
        <v>0</v>
      </c>
    </row>
    <row r="580" spans="1:4">
      <c r="A580" s="1">
        <f>IFERROR('Шаблон модификаторы'!B580+1-1,0)</f>
        <v>0</v>
      </c>
      <c r="B580" s="1">
        <f>'Шаблон модификаторы'!D580+1-1</f>
        <v>0</v>
      </c>
      <c r="C580" s="1">
        <f>IFERROR('Шаблон модификаторы'!E580+1-1,0)</f>
        <v>0</v>
      </c>
      <c r="D580" s="1">
        <f>IFERROR('Шаблон модификаторы'!F580+1-1,0)</f>
        <v>0</v>
      </c>
    </row>
    <row r="581" spans="1:4">
      <c r="A581" s="1">
        <f>IFERROR('Шаблон модификаторы'!B581+1-1,0)</f>
        <v>0</v>
      </c>
      <c r="B581" s="1">
        <f>'Шаблон модификаторы'!D581+1-1</f>
        <v>0</v>
      </c>
      <c r="C581" s="1">
        <f>IFERROR('Шаблон модификаторы'!E581+1-1,0)</f>
        <v>0</v>
      </c>
      <c r="D581" s="1">
        <f>IFERROR('Шаблон модификаторы'!F581+1-1,0)</f>
        <v>0</v>
      </c>
    </row>
    <row r="582" spans="1:4">
      <c r="A582" s="1">
        <f>IFERROR('Шаблон модификаторы'!B582+1-1,0)</f>
        <v>0</v>
      </c>
      <c r="B582" s="1">
        <f>'Шаблон модификаторы'!D582+1-1</f>
        <v>0</v>
      </c>
      <c r="C582" s="1">
        <f>IFERROR('Шаблон модификаторы'!E582+1-1,0)</f>
        <v>0</v>
      </c>
      <c r="D582" s="1">
        <f>IFERROR('Шаблон модификаторы'!F582+1-1,0)</f>
        <v>0</v>
      </c>
    </row>
    <row r="583" spans="1:4">
      <c r="A583" s="1">
        <f>IFERROR('Шаблон модификаторы'!B583+1-1,0)</f>
        <v>0</v>
      </c>
      <c r="B583" s="1">
        <f>'Шаблон модификаторы'!D583+1-1</f>
        <v>0</v>
      </c>
      <c r="C583" s="1">
        <f>IFERROR('Шаблон модификаторы'!E583+1-1,0)</f>
        <v>0</v>
      </c>
      <c r="D583" s="1">
        <f>IFERROR('Шаблон модификаторы'!F583+1-1,0)</f>
        <v>0</v>
      </c>
    </row>
    <row r="584" spans="1:4">
      <c r="A584" s="1">
        <f>IFERROR('Шаблон модификаторы'!B584+1-1,0)</f>
        <v>0</v>
      </c>
      <c r="B584" s="1">
        <f>'Шаблон модификаторы'!D584+1-1</f>
        <v>0</v>
      </c>
      <c r="C584" s="1">
        <f>IFERROR('Шаблон модификаторы'!E584+1-1,0)</f>
        <v>0</v>
      </c>
      <c r="D584" s="1">
        <f>IFERROR('Шаблон модификаторы'!F584+1-1,0)</f>
        <v>0</v>
      </c>
    </row>
    <row r="585" spans="1:4">
      <c r="A585" s="1">
        <f>IFERROR('Шаблон модификаторы'!B585+1-1,0)</f>
        <v>0</v>
      </c>
      <c r="B585" s="1">
        <f>'Шаблон модификаторы'!D585+1-1</f>
        <v>0</v>
      </c>
      <c r="C585" s="1">
        <f>IFERROR('Шаблон модификаторы'!E585+1-1,0)</f>
        <v>0</v>
      </c>
      <c r="D585" s="1">
        <f>IFERROR('Шаблон модификаторы'!F585+1-1,0)</f>
        <v>0</v>
      </c>
    </row>
    <row r="586" spans="1:4">
      <c r="A586" s="1">
        <f>IFERROR('Шаблон модификаторы'!B586+1-1,0)</f>
        <v>0</v>
      </c>
      <c r="B586" s="1">
        <f>'Шаблон модификаторы'!D586+1-1</f>
        <v>0</v>
      </c>
      <c r="C586" s="1">
        <f>IFERROR('Шаблон модификаторы'!E586+1-1,0)</f>
        <v>0</v>
      </c>
      <c r="D586" s="1">
        <f>IFERROR('Шаблон модификаторы'!F586+1-1,0)</f>
        <v>0</v>
      </c>
    </row>
    <row r="587" spans="1:4">
      <c r="A587" s="1">
        <f>IFERROR('Шаблон модификаторы'!B587+1-1,0)</f>
        <v>0</v>
      </c>
      <c r="B587" s="1">
        <f>'Шаблон модификаторы'!D587+1-1</f>
        <v>0</v>
      </c>
      <c r="C587" s="1">
        <f>IFERROR('Шаблон модификаторы'!E587+1-1,0)</f>
        <v>0</v>
      </c>
      <c r="D587" s="1">
        <f>IFERROR('Шаблон модификаторы'!F587+1-1,0)</f>
        <v>0</v>
      </c>
    </row>
    <row r="588" spans="1:4">
      <c r="A588" s="1">
        <f>IFERROR('Шаблон модификаторы'!B588+1-1,0)</f>
        <v>0</v>
      </c>
      <c r="B588" s="1">
        <f>'Шаблон модификаторы'!D588+1-1</f>
        <v>0</v>
      </c>
      <c r="C588" s="1">
        <f>IFERROR('Шаблон модификаторы'!E588+1-1,0)</f>
        <v>0</v>
      </c>
      <c r="D588" s="1">
        <f>IFERROR('Шаблон модификаторы'!F588+1-1,0)</f>
        <v>0</v>
      </c>
    </row>
    <row r="589" spans="1:4">
      <c r="A589" s="1">
        <f>IFERROR('Шаблон модификаторы'!B589+1-1,0)</f>
        <v>0</v>
      </c>
      <c r="B589" s="1">
        <f>'Шаблон модификаторы'!D589+1-1</f>
        <v>0</v>
      </c>
      <c r="C589" s="1">
        <f>IFERROR('Шаблон модификаторы'!E589+1-1,0)</f>
        <v>0</v>
      </c>
      <c r="D589" s="1">
        <f>IFERROR('Шаблон модификаторы'!F589+1-1,0)</f>
        <v>0</v>
      </c>
    </row>
    <row r="590" spans="1:4">
      <c r="A590" s="1">
        <f>IFERROR('Шаблон модификаторы'!B590+1-1,0)</f>
        <v>0</v>
      </c>
      <c r="B590" s="1">
        <f>'Шаблон модификаторы'!D590+1-1</f>
        <v>0</v>
      </c>
      <c r="C590" s="1">
        <f>IFERROR('Шаблон модификаторы'!E590+1-1,0)</f>
        <v>0</v>
      </c>
      <c r="D590" s="1">
        <f>IFERROR('Шаблон модификаторы'!F590+1-1,0)</f>
        <v>0</v>
      </c>
    </row>
    <row r="591" spans="1:4">
      <c r="A591" s="1">
        <f>IFERROR('Шаблон модификаторы'!B591+1-1,0)</f>
        <v>0</v>
      </c>
      <c r="B591" s="1">
        <f>'Шаблон модификаторы'!D591+1-1</f>
        <v>0</v>
      </c>
      <c r="C591" s="1">
        <f>IFERROR('Шаблон модификаторы'!E591+1-1,0)</f>
        <v>0</v>
      </c>
      <c r="D591" s="1">
        <f>IFERROR('Шаблон модификаторы'!F591+1-1,0)</f>
        <v>0</v>
      </c>
    </row>
    <row r="592" spans="1:4">
      <c r="A592" s="1">
        <f>IFERROR('Шаблон модификаторы'!B592+1-1,0)</f>
        <v>0</v>
      </c>
      <c r="B592" s="1">
        <f>'Шаблон модификаторы'!D592+1-1</f>
        <v>0</v>
      </c>
      <c r="C592" s="1">
        <f>IFERROR('Шаблон модификаторы'!E592+1-1,0)</f>
        <v>0</v>
      </c>
      <c r="D592" s="1">
        <f>IFERROR('Шаблон модификаторы'!F592+1-1,0)</f>
        <v>0</v>
      </c>
    </row>
    <row r="593" spans="1:4">
      <c r="A593" s="1">
        <f>IFERROR('Шаблон модификаторы'!B593+1-1,0)</f>
        <v>0</v>
      </c>
      <c r="B593" s="1">
        <f>'Шаблон модификаторы'!D593+1-1</f>
        <v>0</v>
      </c>
      <c r="C593" s="1">
        <f>IFERROR('Шаблон модификаторы'!E593+1-1,0)</f>
        <v>0</v>
      </c>
      <c r="D593" s="1">
        <f>IFERROR('Шаблон модификаторы'!F593+1-1,0)</f>
        <v>0</v>
      </c>
    </row>
    <row r="594" spans="1:4">
      <c r="A594" s="1">
        <f>IFERROR('Шаблон модификаторы'!B594+1-1,0)</f>
        <v>0</v>
      </c>
      <c r="B594" s="1">
        <f>'Шаблон модификаторы'!D594+1-1</f>
        <v>0</v>
      </c>
      <c r="C594" s="1">
        <f>IFERROR('Шаблон модификаторы'!E594+1-1,0)</f>
        <v>0</v>
      </c>
      <c r="D594" s="1">
        <f>IFERROR('Шаблон модификаторы'!F594+1-1,0)</f>
        <v>0</v>
      </c>
    </row>
    <row r="595" spans="1:4">
      <c r="A595" s="1">
        <f>IFERROR('Шаблон модификаторы'!B595+1-1,0)</f>
        <v>0</v>
      </c>
      <c r="B595" s="1">
        <f>'Шаблон модификаторы'!D595+1-1</f>
        <v>0</v>
      </c>
      <c r="C595" s="1">
        <f>IFERROR('Шаблон модификаторы'!E595+1-1,0)</f>
        <v>0</v>
      </c>
      <c r="D595" s="1">
        <f>IFERROR('Шаблон модификаторы'!F595+1-1,0)</f>
        <v>0</v>
      </c>
    </row>
    <row r="596" spans="1:4">
      <c r="A596" s="1">
        <f>IFERROR('Шаблон модификаторы'!B596+1-1,0)</f>
        <v>0</v>
      </c>
      <c r="B596" s="1">
        <f>'Шаблон модификаторы'!D596+1-1</f>
        <v>0</v>
      </c>
      <c r="C596" s="1">
        <f>IFERROR('Шаблон модификаторы'!E596+1-1,0)</f>
        <v>0</v>
      </c>
      <c r="D596" s="1">
        <f>IFERROR('Шаблон модификаторы'!F596+1-1,0)</f>
        <v>0</v>
      </c>
    </row>
    <row r="597" spans="1:4">
      <c r="A597" s="1">
        <f>IFERROR('Шаблон модификаторы'!B597+1-1,0)</f>
        <v>0</v>
      </c>
      <c r="B597" s="1">
        <f>'Шаблон модификаторы'!D597+1-1</f>
        <v>0</v>
      </c>
      <c r="C597" s="1">
        <f>IFERROR('Шаблон модификаторы'!E597+1-1,0)</f>
        <v>0</v>
      </c>
      <c r="D597" s="1">
        <f>IFERROR('Шаблон модификаторы'!F597+1-1,0)</f>
        <v>0</v>
      </c>
    </row>
    <row r="598" spans="1:4">
      <c r="A598" s="1">
        <f>IFERROR('Шаблон модификаторы'!B598+1-1,0)</f>
        <v>0</v>
      </c>
      <c r="B598" s="1">
        <f>'Шаблон модификаторы'!D598+1-1</f>
        <v>0</v>
      </c>
      <c r="C598" s="1">
        <f>IFERROR('Шаблон модификаторы'!E598+1-1,0)</f>
        <v>0</v>
      </c>
      <c r="D598" s="1">
        <f>IFERROR('Шаблон модификаторы'!F598+1-1,0)</f>
        <v>0</v>
      </c>
    </row>
    <row r="599" spans="1:4">
      <c r="A599" s="1">
        <f>IFERROR('Шаблон модификаторы'!B599+1-1,0)</f>
        <v>0</v>
      </c>
      <c r="B599" s="1">
        <f>'Шаблон модификаторы'!D599+1-1</f>
        <v>0</v>
      </c>
      <c r="C599" s="1">
        <f>IFERROR('Шаблон модификаторы'!E599+1-1,0)</f>
        <v>0</v>
      </c>
      <c r="D599" s="1">
        <f>IFERROR('Шаблон модификаторы'!F599+1-1,0)</f>
        <v>0</v>
      </c>
    </row>
    <row r="600" spans="1:4">
      <c r="A600" s="1">
        <f>IFERROR('Шаблон модификаторы'!B600+1-1,0)</f>
        <v>0</v>
      </c>
      <c r="B600" s="1">
        <f>'Шаблон модификаторы'!D600+1-1</f>
        <v>0</v>
      </c>
      <c r="C600" s="1">
        <f>IFERROR('Шаблон модификаторы'!E600+1-1,0)</f>
        <v>0</v>
      </c>
      <c r="D600" s="1">
        <f>IFERROR('Шаблон модификаторы'!F600+1-1,0)</f>
        <v>0</v>
      </c>
    </row>
    <row r="601" spans="1:4">
      <c r="A601" s="1">
        <f>IFERROR('Шаблон модификаторы'!B601+1-1,0)</f>
        <v>0</v>
      </c>
      <c r="B601" s="1">
        <f>'Шаблон модификаторы'!D601+1-1</f>
        <v>0</v>
      </c>
      <c r="C601" s="1">
        <f>IFERROR('Шаблон модификаторы'!E601+1-1,0)</f>
        <v>0</v>
      </c>
      <c r="D601" s="1">
        <f>IFERROR('Шаблон модификаторы'!F601+1-1,0)</f>
        <v>0</v>
      </c>
    </row>
    <row r="602" spans="1:4">
      <c r="A602" s="1">
        <f>IFERROR('Шаблон модификаторы'!B602+1-1,0)</f>
        <v>0</v>
      </c>
      <c r="B602" s="1">
        <f>'Шаблон модификаторы'!D602+1-1</f>
        <v>0</v>
      </c>
      <c r="C602" s="1">
        <f>IFERROR('Шаблон модификаторы'!E602+1-1,0)</f>
        <v>0</v>
      </c>
      <c r="D602" s="1">
        <f>IFERROR('Шаблон модификаторы'!F602+1-1,0)</f>
        <v>0</v>
      </c>
    </row>
    <row r="603" spans="1:4">
      <c r="A603" s="1">
        <f>IFERROR('Шаблон модификаторы'!B603+1-1,0)</f>
        <v>0</v>
      </c>
      <c r="B603" s="1">
        <f>'Шаблон модификаторы'!D603+1-1</f>
        <v>0</v>
      </c>
      <c r="C603" s="1">
        <f>IFERROR('Шаблон модификаторы'!E603+1-1,0)</f>
        <v>0</v>
      </c>
      <c r="D603" s="1">
        <f>IFERROR('Шаблон модификаторы'!F603+1-1,0)</f>
        <v>0</v>
      </c>
    </row>
    <row r="604" spans="1:4">
      <c r="A604" s="1">
        <f>IFERROR('Шаблон модификаторы'!B604+1-1,0)</f>
        <v>0</v>
      </c>
      <c r="B604" s="1">
        <f>'Шаблон модификаторы'!D604+1-1</f>
        <v>0</v>
      </c>
      <c r="C604" s="1">
        <f>IFERROR('Шаблон модификаторы'!E604+1-1,0)</f>
        <v>0</v>
      </c>
      <c r="D604" s="1">
        <f>IFERROR('Шаблон модификаторы'!F604+1-1,0)</f>
        <v>0</v>
      </c>
    </row>
    <row r="605" spans="1:4">
      <c r="A605" s="1">
        <f>IFERROR('Шаблон модификаторы'!B605+1-1,0)</f>
        <v>0</v>
      </c>
      <c r="B605" s="1">
        <f>'Шаблон модификаторы'!D605+1-1</f>
        <v>0</v>
      </c>
      <c r="C605" s="1">
        <f>IFERROR('Шаблон модификаторы'!E605+1-1,0)</f>
        <v>0</v>
      </c>
      <c r="D605" s="1">
        <f>IFERROR('Шаблон модификаторы'!F605+1-1,0)</f>
        <v>0</v>
      </c>
    </row>
    <row r="606" spans="1:4">
      <c r="A606" s="1">
        <f>IFERROR('Шаблон модификаторы'!B606+1-1,0)</f>
        <v>0</v>
      </c>
      <c r="B606" s="1">
        <f>'Шаблон модификаторы'!D606+1-1</f>
        <v>0</v>
      </c>
      <c r="C606" s="1">
        <f>IFERROR('Шаблон модификаторы'!E606+1-1,0)</f>
        <v>0</v>
      </c>
      <c r="D606" s="1">
        <f>IFERROR('Шаблон модификаторы'!F606+1-1,0)</f>
        <v>0</v>
      </c>
    </row>
    <row r="607" spans="1:4">
      <c r="A607" s="1">
        <f>IFERROR('Шаблон модификаторы'!B607+1-1,0)</f>
        <v>0</v>
      </c>
      <c r="B607" s="1">
        <f>'Шаблон модификаторы'!D607+1-1</f>
        <v>0</v>
      </c>
      <c r="C607" s="1">
        <f>IFERROR('Шаблон модификаторы'!E607+1-1,0)</f>
        <v>0</v>
      </c>
      <c r="D607" s="1">
        <f>IFERROR('Шаблон модификаторы'!F607+1-1,0)</f>
        <v>0</v>
      </c>
    </row>
    <row r="608" spans="1:4">
      <c r="A608" s="1">
        <f>IFERROR('Шаблон модификаторы'!B608+1-1,0)</f>
        <v>0</v>
      </c>
      <c r="B608" s="1">
        <f>'Шаблон модификаторы'!D608+1-1</f>
        <v>0</v>
      </c>
      <c r="C608" s="1">
        <f>IFERROR('Шаблон модификаторы'!E608+1-1,0)</f>
        <v>0</v>
      </c>
      <c r="D608" s="1">
        <f>IFERROR('Шаблон модификаторы'!F608+1-1,0)</f>
        <v>0</v>
      </c>
    </row>
    <row r="609" spans="1:4">
      <c r="A609" s="1">
        <f>IFERROR('Шаблон модификаторы'!B609+1-1,0)</f>
        <v>0</v>
      </c>
      <c r="B609" s="1">
        <f>'Шаблон модификаторы'!D609+1-1</f>
        <v>0</v>
      </c>
      <c r="C609" s="1">
        <f>IFERROR('Шаблон модификаторы'!E609+1-1,0)</f>
        <v>0</v>
      </c>
      <c r="D609" s="1">
        <f>IFERROR('Шаблон модификаторы'!F609+1-1,0)</f>
        <v>0</v>
      </c>
    </row>
    <row r="610" spans="1:4">
      <c r="A610" s="1">
        <f>IFERROR('Шаблон модификаторы'!B610+1-1,0)</f>
        <v>0</v>
      </c>
      <c r="B610" s="1">
        <f>'Шаблон модификаторы'!D610+1-1</f>
        <v>0</v>
      </c>
      <c r="C610" s="1">
        <f>IFERROR('Шаблон модификаторы'!E610+1-1,0)</f>
        <v>0</v>
      </c>
      <c r="D610" s="1">
        <f>IFERROR('Шаблон модификаторы'!F610+1-1,0)</f>
        <v>0</v>
      </c>
    </row>
    <row r="611" spans="1:4">
      <c r="A611" s="1">
        <f>IFERROR('Шаблон модификаторы'!B611+1-1,0)</f>
        <v>0</v>
      </c>
      <c r="B611" s="1">
        <f>'Шаблон модификаторы'!D611+1-1</f>
        <v>0</v>
      </c>
      <c r="C611" s="1">
        <f>IFERROR('Шаблон модификаторы'!E611+1-1,0)</f>
        <v>0</v>
      </c>
      <c r="D611" s="1">
        <f>IFERROR('Шаблон модификаторы'!F611+1-1,0)</f>
        <v>0</v>
      </c>
    </row>
    <row r="612" spans="1:4">
      <c r="A612" s="1">
        <f>IFERROR('Шаблон модификаторы'!B612+1-1,0)</f>
        <v>0</v>
      </c>
      <c r="B612" s="1">
        <f>'Шаблон модификаторы'!D612+1-1</f>
        <v>0</v>
      </c>
      <c r="C612" s="1">
        <f>IFERROR('Шаблон модификаторы'!E612+1-1,0)</f>
        <v>0</v>
      </c>
      <c r="D612" s="1">
        <f>IFERROR('Шаблон модификаторы'!F612+1-1,0)</f>
        <v>0</v>
      </c>
    </row>
    <row r="613" spans="1:4">
      <c r="A613" s="1">
        <f>IFERROR('Шаблон модификаторы'!B613+1-1,0)</f>
        <v>0</v>
      </c>
      <c r="B613" s="1">
        <f>'Шаблон модификаторы'!D613+1-1</f>
        <v>0</v>
      </c>
      <c r="C613" s="1">
        <f>IFERROR('Шаблон модификаторы'!E613+1-1,0)</f>
        <v>0</v>
      </c>
      <c r="D613" s="1">
        <f>IFERROR('Шаблон модификаторы'!F613+1-1,0)</f>
        <v>0</v>
      </c>
    </row>
    <row r="614" spans="1:4">
      <c r="A614" s="1">
        <f>IFERROR('Шаблон модификаторы'!B614+1-1,0)</f>
        <v>0</v>
      </c>
      <c r="B614" s="1">
        <f>'Шаблон модификаторы'!D614+1-1</f>
        <v>0</v>
      </c>
      <c r="C614" s="1">
        <f>IFERROR('Шаблон модификаторы'!E614+1-1,0)</f>
        <v>0</v>
      </c>
      <c r="D614" s="1">
        <f>IFERROR('Шаблон модификаторы'!F614+1-1,0)</f>
        <v>0</v>
      </c>
    </row>
    <row r="615" spans="1:4">
      <c r="A615" s="1">
        <f>IFERROR('Шаблон модификаторы'!B615+1-1,0)</f>
        <v>0</v>
      </c>
      <c r="B615" s="1">
        <f>'Шаблон модификаторы'!D615+1-1</f>
        <v>0</v>
      </c>
      <c r="C615" s="1">
        <f>IFERROR('Шаблон модификаторы'!E615+1-1,0)</f>
        <v>0</v>
      </c>
      <c r="D615" s="1">
        <f>IFERROR('Шаблон модификаторы'!F615+1-1,0)</f>
        <v>0</v>
      </c>
    </row>
    <row r="616" spans="1:4">
      <c r="A616" s="1">
        <f>IFERROR('Шаблон модификаторы'!B616+1-1,0)</f>
        <v>0</v>
      </c>
      <c r="B616" s="1">
        <f>'Шаблон модификаторы'!D616+1-1</f>
        <v>0</v>
      </c>
      <c r="C616" s="1">
        <f>IFERROR('Шаблон модификаторы'!E616+1-1,0)</f>
        <v>0</v>
      </c>
      <c r="D616" s="1">
        <f>IFERROR('Шаблон модификаторы'!F616+1-1,0)</f>
        <v>0</v>
      </c>
    </row>
    <row r="617" spans="1:4">
      <c r="A617" s="1">
        <f>IFERROR('Шаблон модификаторы'!B617+1-1,0)</f>
        <v>0</v>
      </c>
      <c r="B617" s="1">
        <f>'Шаблон модификаторы'!D617+1-1</f>
        <v>0</v>
      </c>
      <c r="C617" s="1">
        <f>IFERROR('Шаблон модификаторы'!E617+1-1,0)</f>
        <v>0</v>
      </c>
      <c r="D617" s="1">
        <f>IFERROR('Шаблон модификаторы'!F617+1-1,0)</f>
        <v>0</v>
      </c>
    </row>
    <row r="618" spans="1:4">
      <c r="A618" s="1">
        <f>IFERROR('Шаблон модификаторы'!B618+1-1,0)</f>
        <v>0</v>
      </c>
      <c r="B618" s="1">
        <f>'Шаблон модификаторы'!D618+1-1</f>
        <v>0</v>
      </c>
      <c r="C618" s="1">
        <f>IFERROR('Шаблон модификаторы'!E618+1-1,0)</f>
        <v>0</v>
      </c>
      <c r="D618" s="1">
        <f>IFERROR('Шаблон модификаторы'!F618+1-1,0)</f>
        <v>0</v>
      </c>
    </row>
    <row r="619" spans="1:4">
      <c r="A619" s="1">
        <f>IFERROR('Шаблон модификаторы'!B619+1-1,0)</f>
        <v>0</v>
      </c>
      <c r="B619" s="1">
        <f>'Шаблон модификаторы'!D619+1-1</f>
        <v>0</v>
      </c>
      <c r="C619" s="1">
        <f>IFERROR('Шаблон модификаторы'!E619+1-1,0)</f>
        <v>0</v>
      </c>
      <c r="D619" s="1">
        <f>IFERROR('Шаблон модификаторы'!F619+1-1,0)</f>
        <v>0</v>
      </c>
    </row>
    <row r="620" spans="1:4">
      <c r="A620" s="1">
        <f>IFERROR('Шаблон модификаторы'!B620+1-1,0)</f>
        <v>0</v>
      </c>
      <c r="B620" s="1">
        <f>'Шаблон модификаторы'!D620+1-1</f>
        <v>0</v>
      </c>
      <c r="C620" s="1">
        <f>IFERROR('Шаблон модификаторы'!E620+1-1,0)</f>
        <v>0</v>
      </c>
      <c r="D620" s="1">
        <f>IFERROR('Шаблон модификаторы'!F620+1-1,0)</f>
        <v>0</v>
      </c>
    </row>
    <row r="621" spans="1:4">
      <c r="A621" s="1">
        <f>IFERROR('Шаблон модификаторы'!B621+1-1,0)</f>
        <v>0</v>
      </c>
      <c r="B621" s="1">
        <f>'Шаблон модификаторы'!D621+1-1</f>
        <v>0</v>
      </c>
      <c r="C621" s="1">
        <f>IFERROR('Шаблон модификаторы'!E621+1-1,0)</f>
        <v>0</v>
      </c>
      <c r="D621" s="1">
        <f>IFERROR('Шаблон модификаторы'!F621+1-1,0)</f>
        <v>0</v>
      </c>
    </row>
    <row r="622" spans="1:4">
      <c r="A622" s="1">
        <f>IFERROR('Шаблон модификаторы'!B622+1-1,0)</f>
        <v>0</v>
      </c>
      <c r="B622" s="1">
        <f>'Шаблон модификаторы'!D622+1-1</f>
        <v>0</v>
      </c>
      <c r="C622" s="1">
        <f>IFERROR('Шаблон модификаторы'!E622+1-1,0)</f>
        <v>0</v>
      </c>
      <c r="D622" s="1">
        <f>IFERROR('Шаблон модификаторы'!F622+1-1,0)</f>
        <v>0</v>
      </c>
    </row>
    <row r="623" spans="1:4">
      <c r="A623" s="1">
        <f>IFERROR('Шаблон модификаторы'!B623+1-1,0)</f>
        <v>0</v>
      </c>
      <c r="B623" s="1">
        <f>'Шаблон модификаторы'!D623+1-1</f>
        <v>0</v>
      </c>
      <c r="C623" s="1">
        <f>IFERROR('Шаблон модификаторы'!E623+1-1,0)</f>
        <v>0</v>
      </c>
      <c r="D623" s="1">
        <f>IFERROR('Шаблон модификаторы'!F623+1-1,0)</f>
        <v>0</v>
      </c>
    </row>
    <row r="624" spans="1:4">
      <c r="A624" s="1">
        <f>IFERROR('Шаблон модификаторы'!B624+1-1,0)</f>
        <v>0</v>
      </c>
      <c r="B624" s="1">
        <f>'Шаблон модификаторы'!D624+1-1</f>
        <v>0</v>
      </c>
      <c r="C624" s="1">
        <f>IFERROR('Шаблон модификаторы'!E624+1-1,0)</f>
        <v>0</v>
      </c>
      <c r="D624" s="1">
        <f>IFERROR('Шаблон модификаторы'!F624+1-1,0)</f>
        <v>0</v>
      </c>
    </row>
    <row r="625" spans="1:4">
      <c r="A625" s="1">
        <f>IFERROR('Шаблон модификаторы'!B625+1-1,0)</f>
        <v>0</v>
      </c>
      <c r="B625" s="1">
        <f>'Шаблон модификаторы'!D625+1-1</f>
        <v>0</v>
      </c>
      <c r="C625" s="1">
        <f>IFERROR('Шаблон модификаторы'!E625+1-1,0)</f>
        <v>0</v>
      </c>
      <c r="D625" s="1">
        <f>IFERROR('Шаблон модификаторы'!F625+1-1,0)</f>
        <v>0</v>
      </c>
    </row>
    <row r="626" spans="1:4">
      <c r="A626" s="1">
        <f>IFERROR('Шаблон модификаторы'!B626+1-1,0)</f>
        <v>0</v>
      </c>
      <c r="B626" s="1">
        <f>'Шаблон модификаторы'!D626+1-1</f>
        <v>0</v>
      </c>
      <c r="C626" s="1">
        <f>IFERROR('Шаблон модификаторы'!E626+1-1,0)</f>
        <v>0</v>
      </c>
      <c r="D626" s="1">
        <f>IFERROR('Шаблон модификаторы'!F626+1-1,0)</f>
        <v>0</v>
      </c>
    </row>
    <row r="627" spans="1:4">
      <c r="A627" s="1">
        <f>IFERROR('Шаблон модификаторы'!B627+1-1,0)</f>
        <v>0</v>
      </c>
      <c r="B627" s="1">
        <f>'Шаблон модификаторы'!D627+1-1</f>
        <v>0</v>
      </c>
      <c r="C627" s="1">
        <f>IFERROR('Шаблон модификаторы'!E627+1-1,0)</f>
        <v>0</v>
      </c>
      <c r="D627" s="1">
        <f>IFERROR('Шаблон модификаторы'!F627+1-1,0)</f>
        <v>0</v>
      </c>
    </row>
    <row r="628" spans="1:4">
      <c r="A628" s="1">
        <f>IFERROR('Шаблон модификаторы'!B628+1-1,0)</f>
        <v>0</v>
      </c>
      <c r="B628" s="1">
        <f>'Шаблон модификаторы'!D628+1-1</f>
        <v>0</v>
      </c>
      <c r="C628" s="1">
        <f>IFERROR('Шаблон модификаторы'!E628+1-1,0)</f>
        <v>0</v>
      </c>
      <c r="D628" s="1">
        <f>IFERROR('Шаблон модификаторы'!F628+1-1,0)</f>
        <v>0</v>
      </c>
    </row>
    <row r="629" spans="1:4">
      <c r="A629" s="1">
        <f>IFERROR('Шаблон модификаторы'!B629+1-1,0)</f>
        <v>0</v>
      </c>
      <c r="B629" s="1">
        <f>'Шаблон модификаторы'!D629+1-1</f>
        <v>0</v>
      </c>
      <c r="C629" s="1">
        <f>IFERROR('Шаблон модификаторы'!E629+1-1,0)</f>
        <v>0</v>
      </c>
      <c r="D629" s="1">
        <f>IFERROR('Шаблон модификаторы'!F629+1-1,0)</f>
        <v>0</v>
      </c>
    </row>
    <row r="630" spans="1:4">
      <c r="A630" s="1">
        <f>IFERROR('Шаблон модификаторы'!B630+1-1,0)</f>
        <v>0</v>
      </c>
      <c r="B630" s="1">
        <f>'Шаблон модификаторы'!D630+1-1</f>
        <v>0</v>
      </c>
      <c r="C630" s="1">
        <f>IFERROR('Шаблон модификаторы'!E630+1-1,0)</f>
        <v>0</v>
      </c>
      <c r="D630" s="1">
        <f>IFERROR('Шаблон модификаторы'!F630+1-1,0)</f>
        <v>0</v>
      </c>
    </row>
    <row r="631" spans="1:4">
      <c r="A631" s="1">
        <f>IFERROR('Шаблон модификаторы'!B631+1-1,0)</f>
        <v>0</v>
      </c>
      <c r="B631" s="1">
        <f>'Шаблон модификаторы'!D631+1-1</f>
        <v>0</v>
      </c>
      <c r="C631" s="1">
        <f>IFERROR('Шаблон модификаторы'!E631+1-1,0)</f>
        <v>0</v>
      </c>
      <c r="D631" s="1">
        <f>IFERROR('Шаблон модификаторы'!F631+1-1,0)</f>
        <v>0</v>
      </c>
    </row>
    <row r="632" spans="1:4">
      <c r="A632" s="1">
        <f>IFERROR('Шаблон модификаторы'!B632+1-1,0)</f>
        <v>0</v>
      </c>
      <c r="B632" s="1">
        <f>'Шаблон модификаторы'!D632+1-1</f>
        <v>0</v>
      </c>
      <c r="C632" s="1">
        <f>IFERROR('Шаблон модификаторы'!E632+1-1,0)</f>
        <v>0</v>
      </c>
      <c r="D632" s="1">
        <f>IFERROR('Шаблон модификаторы'!F632+1-1,0)</f>
        <v>0</v>
      </c>
    </row>
    <row r="633" spans="1:4">
      <c r="A633" s="1">
        <f>IFERROR('Шаблон модификаторы'!B633+1-1,0)</f>
        <v>0</v>
      </c>
      <c r="B633" s="1">
        <f>'Шаблон модификаторы'!D633+1-1</f>
        <v>0</v>
      </c>
      <c r="C633" s="1">
        <f>IFERROR('Шаблон модификаторы'!E633+1-1,0)</f>
        <v>0</v>
      </c>
      <c r="D633" s="1">
        <f>IFERROR('Шаблон модификаторы'!F633+1-1,0)</f>
        <v>0</v>
      </c>
    </row>
    <row r="634" spans="1:4">
      <c r="A634" s="1">
        <f>IFERROR('Шаблон модификаторы'!B634+1-1,0)</f>
        <v>0</v>
      </c>
      <c r="B634" s="1">
        <f>'Шаблон модификаторы'!D634+1-1</f>
        <v>0</v>
      </c>
      <c r="C634" s="1">
        <f>IFERROR('Шаблон модификаторы'!E634+1-1,0)</f>
        <v>0</v>
      </c>
      <c r="D634" s="1">
        <f>IFERROR('Шаблон модификаторы'!F634+1-1,0)</f>
        <v>0</v>
      </c>
    </row>
    <row r="635" spans="1:4">
      <c r="A635" s="1">
        <f>IFERROR('Шаблон модификаторы'!B635+1-1,0)</f>
        <v>0</v>
      </c>
      <c r="B635" s="1">
        <f>'Шаблон модификаторы'!D635+1-1</f>
        <v>0</v>
      </c>
      <c r="C635" s="1">
        <f>IFERROR('Шаблон модификаторы'!E635+1-1,0)</f>
        <v>0</v>
      </c>
      <c r="D635" s="1">
        <f>IFERROR('Шаблон модификаторы'!F635+1-1,0)</f>
        <v>0</v>
      </c>
    </row>
    <row r="636" spans="1:4">
      <c r="A636" s="1">
        <f>IFERROR('Шаблон модификаторы'!B636+1-1,0)</f>
        <v>0</v>
      </c>
      <c r="B636" s="1">
        <f>'Шаблон модификаторы'!D636+1-1</f>
        <v>0</v>
      </c>
      <c r="C636" s="1">
        <f>IFERROR('Шаблон модификаторы'!E636+1-1,0)</f>
        <v>0</v>
      </c>
      <c r="D636" s="1">
        <f>IFERROR('Шаблон модификаторы'!F636+1-1,0)</f>
        <v>0</v>
      </c>
    </row>
    <row r="637" spans="1:4">
      <c r="A637" s="1">
        <f>IFERROR('Шаблон модификаторы'!B637+1-1,0)</f>
        <v>0</v>
      </c>
      <c r="B637" s="1">
        <f>'Шаблон модификаторы'!D637+1-1</f>
        <v>0</v>
      </c>
      <c r="C637" s="1">
        <f>IFERROR('Шаблон модификаторы'!E637+1-1,0)</f>
        <v>0</v>
      </c>
      <c r="D637" s="1">
        <f>IFERROR('Шаблон модификаторы'!F637+1-1,0)</f>
        <v>0</v>
      </c>
    </row>
    <row r="638" spans="1:4">
      <c r="A638" s="1">
        <f>IFERROR('Шаблон модификаторы'!B638+1-1,0)</f>
        <v>0</v>
      </c>
      <c r="B638" s="1">
        <f>'Шаблон модификаторы'!D638+1-1</f>
        <v>0</v>
      </c>
      <c r="C638" s="1">
        <f>IFERROR('Шаблон модификаторы'!E638+1-1,0)</f>
        <v>0</v>
      </c>
      <c r="D638" s="1">
        <f>IFERROR('Шаблон модификаторы'!F638+1-1,0)</f>
        <v>0</v>
      </c>
    </row>
    <row r="639" spans="1:4">
      <c r="A639" s="1">
        <f>IFERROR('Шаблон модификаторы'!B639+1-1,0)</f>
        <v>0</v>
      </c>
      <c r="B639" s="1">
        <f>'Шаблон модификаторы'!D639+1-1</f>
        <v>0</v>
      </c>
      <c r="C639" s="1">
        <f>IFERROR('Шаблон модификаторы'!E639+1-1,0)</f>
        <v>0</v>
      </c>
      <c r="D639" s="1">
        <f>IFERROR('Шаблон модификаторы'!F639+1-1,0)</f>
        <v>0</v>
      </c>
    </row>
    <row r="640" spans="1:4">
      <c r="A640" s="1">
        <f>IFERROR('Шаблон модификаторы'!B640+1-1,0)</f>
        <v>0</v>
      </c>
      <c r="B640" s="1">
        <f>'Шаблон модификаторы'!D640+1-1</f>
        <v>0</v>
      </c>
      <c r="C640" s="1">
        <f>IFERROR('Шаблон модификаторы'!E640+1-1,0)</f>
        <v>0</v>
      </c>
      <c r="D640" s="1">
        <f>IFERROR('Шаблон модификаторы'!F640+1-1,0)</f>
        <v>0</v>
      </c>
    </row>
    <row r="641" spans="1:4">
      <c r="A641" s="1">
        <f>IFERROR('Шаблон модификаторы'!B641+1-1,0)</f>
        <v>0</v>
      </c>
      <c r="B641" s="1">
        <f>'Шаблон модификаторы'!D641+1-1</f>
        <v>0</v>
      </c>
      <c r="C641" s="1">
        <f>IFERROR('Шаблон модификаторы'!E641+1-1,0)</f>
        <v>0</v>
      </c>
      <c r="D641" s="1">
        <f>IFERROR('Шаблон модификаторы'!F641+1-1,0)</f>
        <v>0</v>
      </c>
    </row>
    <row r="642" spans="1:4">
      <c r="A642" s="1">
        <f>IFERROR('Шаблон модификаторы'!B642+1-1,0)</f>
        <v>0</v>
      </c>
      <c r="B642" s="1">
        <f>'Шаблон модификаторы'!D642+1-1</f>
        <v>0</v>
      </c>
      <c r="C642" s="1">
        <f>IFERROR('Шаблон модификаторы'!E642+1-1,0)</f>
        <v>0</v>
      </c>
      <c r="D642" s="1">
        <f>IFERROR('Шаблон модификаторы'!F642+1-1,0)</f>
        <v>0</v>
      </c>
    </row>
    <row r="643" spans="1:4">
      <c r="A643" s="1">
        <f>IFERROR('Шаблон модификаторы'!B643+1-1,0)</f>
        <v>0</v>
      </c>
      <c r="B643" s="1">
        <f>'Шаблон модификаторы'!D643+1-1</f>
        <v>0</v>
      </c>
      <c r="C643" s="1">
        <f>IFERROR('Шаблон модификаторы'!E643+1-1,0)</f>
        <v>0</v>
      </c>
      <c r="D643" s="1">
        <f>IFERROR('Шаблон модификаторы'!F643+1-1,0)</f>
        <v>0</v>
      </c>
    </row>
    <row r="644" spans="1:4">
      <c r="A644" s="1">
        <f>IFERROR('Шаблон модификаторы'!B644+1-1,0)</f>
        <v>0</v>
      </c>
      <c r="B644" s="1">
        <f>'Шаблон модификаторы'!D644+1-1</f>
        <v>0</v>
      </c>
      <c r="C644" s="1">
        <f>IFERROR('Шаблон модификаторы'!E644+1-1,0)</f>
        <v>0</v>
      </c>
      <c r="D644" s="1">
        <f>IFERROR('Шаблон модификаторы'!F644+1-1,0)</f>
        <v>0</v>
      </c>
    </row>
    <row r="645" spans="1:4">
      <c r="A645" s="1">
        <f>IFERROR('Шаблон модификаторы'!B645+1-1,0)</f>
        <v>0</v>
      </c>
      <c r="B645" s="1">
        <f>'Шаблон модификаторы'!D645+1-1</f>
        <v>0</v>
      </c>
      <c r="C645" s="1">
        <f>IFERROR('Шаблон модификаторы'!E645+1-1,0)</f>
        <v>0</v>
      </c>
      <c r="D645" s="1">
        <f>IFERROR('Шаблон модификаторы'!F645+1-1,0)</f>
        <v>0</v>
      </c>
    </row>
    <row r="646" spans="1:4">
      <c r="A646" s="1">
        <f>IFERROR('Шаблон модификаторы'!B646+1-1,0)</f>
        <v>0</v>
      </c>
      <c r="B646" s="1">
        <f>'Шаблон модификаторы'!D646+1-1</f>
        <v>0</v>
      </c>
      <c r="C646" s="1">
        <f>IFERROR('Шаблон модификаторы'!E646+1-1,0)</f>
        <v>0</v>
      </c>
      <c r="D646" s="1">
        <f>IFERROR('Шаблон модификаторы'!F646+1-1,0)</f>
        <v>0</v>
      </c>
    </row>
    <row r="647" spans="1:4">
      <c r="A647" s="1">
        <f>IFERROR('Шаблон модификаторы'!B647+1-1,0)</f>
        <v>0</v>
      </c>
      <c r="B647" s="1">
        <f>'Шаблон модификаторы'!D647+1-1</f>
        <v>0</v>
      </c>
      <c r="C647" s="1">
        <f>IFERROR('Шаблон модификаторы'!E647+1-1,0)</f>
        <v>0</v>
      </c>
      <c r="D647" s="1">
        <f>IFERROR('Шаблон модификаторы'!F647+1-1,0)</f>
        <v>0</v>
      </c>
    </row>
    <row r="648" spans="1:4">
      <c r="A648" s="1">
        <f>IFERROR('Шаблон модификаторы'!B648+1-1,0)</f>
        <v>0</v>
      </c>
      <c r="B648" s="1">
        <f>'Шаблон модификаторы'!D648+1-1</f>
        <v>0</v>
      </c>
      <c r="C648" s="1">
        <f>IFERROR('Шаблон модификаторы'!E648+1-1,0)</f>
        <v>0</v>
      </c>
      <c r="D648" s="1">
        <f>IFERROR('Шаблон модификаторы'!F648+1-1,0)</f>
        <v>0</v>
      </c>
    </row>
    <row r="649" spans="1:4">
      <c r="A649" s="1">
        <f>IFERROR('Шаблон модификаторы'!B649+1-1,0)</f>
        <v>0</v>
      </c>
      <c r="B649" s="1">
        <f>'Шаблон модификаторы'!D649+1-1</f>
        <v>0</v>
      </c>
      <c r="C649" s="1">
        <f>IFERROR('Шаблон модификаторы'!E649+1-1,0)</f>
        <v>0</v>
      </c>
      <c r="D649" s="1">
        <f>IFERROR('Шаблон модификаторы'!F649+1-1,0)</f>
        <v>0</v>
      </c>
    </row>
    <row r="650" spans="1:4">
      <c r="A650" s="1">
        <f>IFERROR('Шаблон модификаторы'!B650+1-1,0)</f>
        <v>0</v>
      </c>
      <c r="B650" s="1">
        <f>'Шаблон модификаторы'!D650+1-1</f>
        <v>0</v>
      </c>
      <c r="C650" s="1">
        <f>IFERROR('Шаблон модификаторы'!E650+1-1,0)</f>
        <v>0</v>
      </c>
      <c r="D650" s="1">
        <f>IFERROR('Шаблон модификаторы'!F650+1-1,0)</f>
        <v>0</v>
      </c>
    </row>
    <row r="651" spans="1:4">
      <c r="A651" s="1">
        <f>IFERROR('Шаблон модификаторы'!B651+1-1,0)</f>
        <v>0</v>
      </c>
      <c r="B651" s="1">
        <f>'Шаблон модификаторы'!D651+1-1</f>
        <v>0</v>
      </c>
      <c r="C651" s="1">
        <f>IFERROR('Шаблон модификаторы'!E651+1-1,0)</f>
        <v>0</v>
      </c>
      <c r="D651" s="1">
        <f>IFERROR('Шаблон модификаторы'!F651+1-1,0)</f>
        <v>0</v>
      </c>
    </row>
    <row r="652" spans="1:4">
      <c r="A652" s="1">
        <f>IFERROR('Шаблон модификаторы'!B652+1-1,0)</f>
        <v>0</v>
      </c>
      <c r="B652" s="1">
        <f>'Шаблон модификаторы'!D652+1-1</f>
        <v>0</v>
      </c>
      <c r="C652" s="1">
        <f>IFERROR('Шаблон модификаторы'!E652+1-1,0)</f>
        <v>0</v>
      </c>
      <c r="D652" s="1">
        <f>IFERROR('Шаблон модификаторы'!F652+1-1,0)</f>
        <v>0</v>
      </c>
    </row>
    <row r="653" spans="1:4">
      <c r="A653" s="1">
        <f>IFERROR('Шаблон модификаторы'!B653+1-1,0)</f>
        <v>0</v>
      </c>
      <c r="B653" s="1">
        <f>'Шаблон модификаторы'!D653+1-1</f>
        <v>0</v>
      </c>
      <c r="C653" s="1">
        <f>IFERROR('Шаблон модификаторы'!E653+1-1,0)</f>
        <v>0</v>
      </c>
      <c r="D653" s="1">
        <f>IFERROR('Шаблон модификаторы'!F653+1-1,0)</f>
        <v>0</v>
      </c>
    </row>
    <row r="654" spans="1:4">
      <c r="A654" s="1">
        <f>IFERROR('Шаблон модификаторы'!B654+1-1,0)</f>
        <v>0</v>
      </c>
      <c r="B654" s="1">
        <f>'Шаблон модификаторы'!D654+1-1</f>
        <v>0</v>
      </c>
      <c r="C654" s="1">
        <f>IFERROR('Шаблон модификаторы'!E654+1-1,0)</f>
        <v>0</v>
      </c>
      <c r="D654" s="1">
        <f>IFERROR('Шаблон модификаторы'!F654+1-1,0)</f>
        <v>0</v>
      </c>
    </row>
    <row r="655" spans="1:4">
      <c r="A655" s="1">
        <f>IFERROR('Шаблон модификаторы'!B655+1-1,0)</f>
        <v>0</v>
      </c>
      <c r="B655" s="1">
        <f>'Шаблон модификаторы'!D655+1-1</f>
        <v>0</v>
      </c>
      <c r="C655" s="1">
        <f>IFERROR('Шаблон модификаторы'!E655+1-1,0)</f>
        <v>0</v>
      </c>
      <c r="D655" s="1">
        <f>IFERROR('Шаблон модификаторы'!F655+1-1,0)</f>
        <v>0</v>
      </c>
    </row>
    <row r="656" spans="1:4">
      <c r="A656" s="1">
        <f>IFERROR('Шаблон модификаторы'!B656+1-1,0)</f>
        <v>0</v>
      </c>
      <c r="B656" s="1">
        <f>'Шаблон модификаторы'!D656+1-1</f>
        <v>0</v>
      </c>
      <c r="C656" s="1">
        <f>IFERROR('Шаблон модификаторы'!E656+1-1,0)</f>
        <v>0</v>
      </c>
      <c r="D656" s="1">
        <f>IFERROR('Шаблон модификаторы'!F656+1-1,0)</f>
        <v>0</v>
      </c>
    </row>
    <row r="657" spans="1:4">
      <c r="A657" s="1">
        <f>IFERROR('Шаблон модификаторы'!B657+1-1,0)</f>
        <v>0</v>
      </c>
      <c r="B657" s="1">
        <f>'Шаблон модификаторы'!D657+1-1</f>
        <v>0</v>
      </c>
      <c r="C657" s="1">
        <f>IFERROR('Шаблон модификаторы'!E657+1-1,0)</f>
        <v>0</v>
      </c>
      <c r="D657" s="1">
        <f>IFERROR('Шаблон модификаторы'!F657+1-1,0)</f>
        <v>0</v>
      </c>
    </row>
    <row r="658" spans="1:4">
      <c r="A658" s="1">
        <f>IFERROR('Шаблон модификаторы'!B658+1-1,0)</f>
        <v>0</v>
      </c>
      <c r="B658" s="1">
        <f>'Шаблон модификаторы'!D658+1-1</f>
        <v>0</v>
      </c>
      <c r="C658" s="1">
        <f>IFERROR('Шаблон модификаторы'!E658+1-1,0)</f>
        <v>0</v>
      </c>
      <c r="D658" s="1">
        <f>IFERROR('Шаблон модификаторы'!F658+1-1,0)</f>
        <v>0</v>
      </c>
    </row>
    <row r="659" spans="1:4">
      <c r="A659" s="1">
        <f>IFERROR('Шаблон модификаторы'!B659+1-1,0)</f>
        <v>0</v>
      </c>
      <c r="B659" s="1">
        <f>'Шаблон модификаторы'!D659+1-1</f>
        <v>0</v>
      </c>
      <c r="C659" s="1">
        <f>IFERROR('Шаблон модификаторы'!E659+1-1,0)</f>
        <v>0</v>
      </c>
      <c r="D659" s="1">
        <f>IFERROR('Шаблон модификаторы'!F659+1-1,0)</f>
        <v>0</v>
      </c>
    </row>
    <row r="660" spans="1:4">
      <c r="A660" s="1">
        <f>IFERROR('Шаблон модификаторы'!B660+1-1,0)</f>
        <v>0</v>
      </c>
      <c r="B660" s="1">
        <f>'Шаблон модификаторы'!D660+1-1</f>
        <v>0</v>
      </c>
      <c r="C660" s="1">
        <f>IFERROR('Шаблон модификаторы'!E660+1-1,0)</f>
        <v>0</v>
      </c>
      <c r="D660" s="1">
        <f>IFERROR('Шаблон модификаторы'!F660+1-1,0)</f>
        <v>0</v>
      </c>
    </row>
    <row r="661" spans="1:4">
      <c r="A661" s="1">
        <f>IFERROR('Шаблон модификаторы'!B661+1-1,0)</f>
        <v>0</v>
      </c>
      <c r="B661" s="1">
        <f>'Шаблон модификаторы'!D661+1-1</f>
        <v>0</v>
      </c>
      <c r="C661" s="1">
        <f>IFERROR('Шаблон модификаторы'!E661+1-1,0)</f>
        <v>0</v>
      </c>
      <c r="D661" s="1">
        <f>IFERROR('Шаблон модификаторы'!F661+1-1,0)</f>
        <v>0</v>
      </c>
    </row>
    <row r="662" spans="1:4">
      <c r="A662" s="1">
        <f>IFERROR('Шаблон модификаторы'!B662+1-1,0)</f>
        <v>0</v>
      </c>
      <c r="B662" s="1">
        <f>'Шаблон модификаторы'!D662+1-1</f>
        <v>0</v>
      </c>
      <c r="C662" s="1">
        <f>IFERROR('Шаблон модификаторы'!E662+1-1,0)</f>
        <v>0</v>
      </c>
      <c r="D662" s="1">
        <f>IFERROR('Шаблон модификаторы'!F662+1-1,0)</f>
        <v>0</v>
      </c>
    </row>
    <row r="663" spans="1:4">
      <c r="A663" s="1">
        <f>IFERROR('Шаблон модификаторы'!B663+1-1,0)</f>
        <v>0</v>
      </c>
      <c r="B663" s="1">
        <f>'Шаблон модификаторы'!D663+1-1</f>
        <v>0</v>
      </c>
      <c r="C663" s="1">
        <f>IFERROR('Шаблон модификаторы'!E663+1-1,0)</f>
        <v>0</v>
      </c>
      <c r="D663" s="1">
        <f>IFERROR('Шаблон модификаторы'!F663+1-1,0)</f>
        <v>0</v>
      </c>
    </row>
    <row r="664" spans="1:4">
      <c r="A664" s="1">
        <f>IFERROR('Шаблон модификаторы'!B664+1-1,0)</f>
        <v>0</v>
      </c>
      <c r="B664" s="1">
        <f>'Шаблон модификаторы'!D664+1-1</f>
        <v>0</v>
      </c>
      <c r="C664" s="1">
        <f>IFERROR('Шаблон модификаторы'!E664+1-1,0)</f>
        <v>0</v>
      </c>
      <c r="D664" s="1">
        <f>IFERROR('Шаблон модификаторы'!F664+1-1,0)</f>
        <v>0</v>
      </c>
    </row>
    <row r="665" spans="1:4">
      <c r="A665" s="1">
        <f>IFERROR('Шаблон модификаторы'!B665+1-1,0)</f>
        <v>0</v>
      </c>
      <c r="B665" s="1">
        <f>'Шаблон модификаторы'!D665+1-1</f>
        <v>0</v>
      </c>
      <c r="C665" s="1">
        <f>IFERROR('Шаблон модификаторы'!E665+1-1,0)</f>
        <v>0</v>
      </c>
      <c r="D665" s="1">
        <f>IFERROR('Шаблон модификаторы'!F665+1-1,0)</f>
        <v>0</v>
      </c>
    </row>
    <row r="666" spans="1:4">
      <c r="A666" s="1">
        <f>IFERROR('Шаблон модификаторы'!B666+1-1,0)</f>
        <v>0</v>
      </c>
      <c r="B666" s="1">
        <f>'Шаблон модификаторы'!D666+1-1</f>
        <v>0</v>
      </c>
      <c r="C666" s="1">
        <f>IFERROR('Шаблон модификаторы'!E666+1-1,0)</f>
        <v>0</v>
      </c>
      <c r="D666" s="1">
        <f>IFERROR('Шаблон модификаторы'!F666+1-1,0)</f>
        <v>0</v>
      </c>
    </row>
    <row r="667" spans="1:4">
      <c r="A667" s="1">
        <f>IFERROR('Шаблон модификаторы'!B667+1-1,0)</f>
        <v>0</v>
      </c>
      <c r="B667" s="1">
        <f>'Шаблон модификаторы'!D667+1-1</f>
        <v>0</v>
      </c>
      <c r="C667" s="1">
        <f>IFERROR('Шаблон модификаторы'!E667+1-1,0)</f>
        <v>0</v>
      </c>
      <c r="D667" s="1">
        <f>IFERROR('Шаблон модификаторы'!F667+1-1,0)</f>
        <v>0</v>
      </c>
    </row>
    <row r="668" spans="1:4">
      <c r="A668" s="1">
        <f>IFERROR('Шаблон модификаторы'!B668+1-1,0)</f>
        <v>0</v>
      </c>
      <c r="B668" s="1">
        <f>'Шаблон модификаторы'!D668+1-1</f>
        <v>0</v>
      </c>
      <c r="C668" s="1">
        <f>IFERROR('Шаблон модификаторы'!E668+1-1,0)</f>
        <v>0</v>
      </c>
      <c r="D668" s="1">
        <f>IFERROR('Шаблон модификаторы'!F668+1-1,0)</f>
        <v>0</v>
      </c>
    </row>
    <row r="669" spans="1:4">
      <c r="A669" s="1">
        <f>IFERROR('Шаблон модификаторы'!B669+1-1,0)</f>
        <v>0</v>
      </c>
      <c r="B669" s="1">
        <f>'Шаблон модификаторы'!D669+1-1</f>
        <v>0</v>
      </c>
      <c r="C669" s="1">
        <f>IFERROR('Шаблон модификаторы'!E669+1-1,0)</f>
        <v>0</v>
      </c>
      <c r="D669" s="1">
        <f>IFERROR('Шаблон модификаторы'!F669+1-1,0)</f>
        <v>0</v>
      </c>
    </row>
    <row r="670" spans="1:4">
      <c r="A670" s="1">
        <f>IFERROR('Шаблон модификаторы'!B670+1-1,0)</f>
        <v>0</v>
      </c>
      <c r="B670" s="1">
        <f>'Шаблон модификаторы'!D670+1-1</f>
        <v>0</v>
      </c>
      <c r="C670" s="1">
        <f>IFERROR('Шаблон модификаторы'!E670+1-1,0)</f>
        <v>0</v>
      </c>
      <c r="D670" s="1">
        <f>IFERROR('Шаблон модификаторы'!F670+1-1,0)</f>
        <v>0</v>
      </c>
    </row>
    <row r="671" spans="1:4">
      <c r="A671" s="1">
        <f>IFERROR('Шаблон модификаторы'!B671+1-1,0)</f>
        <v>0</v>
      </c>
      <c r="B671" s="1">
        <f>'Шаблон модификаторы'!D671+1-1</f>
        <v>0</v>
      </c>
      <c r="C671" s="1">
        <f>IFERROR('Шаблон модификаторы'!E671+1-1,0)</f>
        <v>0</v>
      </c>
      <c r="D671" s="1">
        <f>IFERROR('Шаблон модификаторы'!F671+1-1,0)</f>
        <v>0</v>
      </c>
    </row>
    <row r="672" spans="1:4">
      <c r="A672" s="1">
        <f>IFERROR('Шаблон модификаторы'!B672+1-1,0)</f>
        <v>0</v>
      </c>
      <c r="B672" s="1">
        <f>'Шаблон модификаторы'!D672+1-1</f>
        <v>0</v>
      </c>
      <c r="C672" s="1">
        <f>IFERROR('Шаблон модификаторы'!E672+1-1,0)</f>
        <v>0</v>
      </c>
      <c r="D672" s="1">
        <f>IFERROR('Шаблон модификаторы'!F672+1-1,0)</f>
        <v>0</v>
      </c>
    </row>
    <row r="673" spans="1:4">
      <c r="A673" s="1">
        <f>IFERROR('Шаблон модификаторы'!B673+1-1,0)</f>
        <v>0</v>
      </c>
      <c r="B673" s="1">
        <f>'Шаблон модификаторы'!D673+1-1</f>
        <v>0</v>
      </c>
      <c r="C673" s="1">
        <f>IFERROR('Шаблон модификаторы'!E673+1-1,0)</f>
        <v>0</v>
      </c>
      <c r="D673" s="1">
        <f>IFERROR('Шаблон модификаторы'!F673+1-1,0)</f>
        <v>0</v>
      </c>
    </row>
    <row r="674" spans="1:4">
      <c r="A674" s="1">
        <f>IFERROR('Шаблон модификаторы'!B674+1-1,0)</f>
        <v>0</v>
      </c>
      <c r="B674" s="1">
        <f>'Шаблон модификаторы'!D674+1-1</f>
        <v>0</v>
      </c>
      <c r="C674" s="1">
        <f>IFERROR('Шаблон модификаторы'!E674+1-1,0)</f>
        <v>0</v>
      </c>
      <c r="D674" s="1">
        <f>IFERROR('Шаблон модификаторы'!F674+1-1,0)</f>
        <v>0</v>
      </c>
    </row>
    <row r="675" spans="1:4">
      <c r="A675" s="1">
        <f>IFERROR('Шаблон модификаторы'!B675+1-1,0)</f>
        <v>0</v>
      </c>
      <c r="B675" s="1">
        <f>'Шаблон модификаторы'!D675+1-1</f>
        <v>0</v>
      </c>
      <c r="C675" s="1">
        <f>IFERROR('Шаблон модификаторы'!E675+1-1,0)</f>
        <v>0</v>
      </c>
      <c r="D675" s="1">
        <f>IFERROR('Шаблон модификаторы'!F675+1-1,0)</f>
        <v>0</v>
      </c>
    </row>
    <row r="676" spans="1:4">
      <c r="A676" s="1">
        <f>IFERROR('Шаблон модификаторы'!B676+1-1,0)</f>
        <v>0</v>
      </c>
      <c r="B676" s="1">
        <f>'Шаблон модификаторы'!D676+1-1</f>
        <v>0</v>
      </c>
      <c r="C676" s="1">
        <f>IFERROR('Шаблон модификаторы'!E676+1-1,0)</f>
        <v>0</v>
      </c>
      <c r="D676" s="1">
        <f>IFERROR('Шаблон модификаторы'!F676+1-1,0)</f>
        <v>0</v>
      </c>
    </row>
    <row r="677" spans="1:4">
      <c r="A677" s="1">
        <f>IFERROR('Шаблон модификаторы'!B677+1-1,0)</f>
        <v>0</v>
      </c>
      <c r="B677" s="1">
        <f>'Шаблон модификаторы'!D677+1-1</f>
        <v>0</v>
      </c>
      <c r="C677" s="1">
        <f>IFERROR('Шаблон модификаторы'!E677+1-1,0)</f>
        <v>0</v>
      </c>
      <c r="D677" s="1">
        <f>IFERROR('Шаблон модификаторы'!F677+1-1,0)</f>
        <v>0</v>
      </c>
    </row>
    <row r="678" spans="1:4">
      <c r="A678" s="1">
        <f>IFERROR('Шаблон модификаторы'!B678+1-1,0)</f>
        <v>0</v>
      </c>
      <c r="B678" s="1">
        <f>'Шаблон модификаторы'!D678+1-1</f>
        <v>0</v>
      </c>
      <c r="C678" s="1">
        <f>IFERROR('Шаблон модификаторы'!E678+1-1,0)</f>
        <v>0</v>
      </c>
      <c r="D678" s="1">
        <f>IFERROR('Шаблон модификаторы'!F678+1-1,0)</f>
        <v>0</v>
      </c>
    </row>
    <row r="679" spans="1:4">
      <c r="A679" s="1">
        <f>IFERROR('Шаблон модификаторы'!B679+1-1,0)</f>
        <v>0</v>
      </c>
      <c r="B679" s="1">
        <f>'Шаблон модификаторы'!D679+1-1</f>
        <v>0</v>
      </c>
      <c r="C679" s="1">
        <f>IFERROR('Шаблон модификаторы'!E679+1-1,0)</f>
        <v>0</v>
      </c>
      <c r="D679" s="1">
        <f>IFERROR('Шаблон модификаторы'!F679+1-1,0)</f>
        <v>0</v>
      </c>
    </row>
    <row r="680" spans="1:4">
      <c r="A680" s="1">
        <f>IFERROR('Шаблон модификаторы'!B680+1-1,0)</f>
        <v>0</v>
      </c>
      <c r="B680" s="1">
        <f>'Шаблон модификаторы'!D680+1-1</f>
        <v>0</v>
      </c>
      <c r="C680" s="1">
        <f>IFERROR('Шаблон модификаторы'!E680+1-1,0)</f>
        <v>0</v>
      </c>
      <c r="D680" s="1">
        <f>IFERROR('Шаблон модификаторы'!F680+1-1,0)</f>
        <v>0</v>
      </c>
    </row>
    <row r="681" spans="1:4">
      <c r="A681" s="1">
        <f>IFERROR('Шаблон модификаторы'!B681+1-1,0)</f>
        <v>0</v>
      </c>
      <c r="B681" s="1">
        <f>'Шаблон модификаторы'!D681+1-1</f>
        <v>0</v>
      </c>
      <c r="C681" s="1">
        <f>IFERROR('Шаблон модификаторы'!E681+1-1,0)</f>
        <v>0</v>
      </c>
      <c r="D681" s="1">
        <f>IFERROR('Шаблон модификаторы'!F681+1-1,0)</f>
        <v>0</v>
      </c>
    </row>
    <row r="682" spans="1:4">
      <c r="A682" s="1">
        <f>IFERROR('Шаблон модификаторы'!B682+1-1,0)</f>
        <v>0</v>
      </c>
      <c r="B682" s="1">
        <f>'Шаблон модификаторы'!D682+1-1</f>
        <v>0</v>
      </c>
      <c r="C682" s="1">
        <f>IFERROR('Шаблон модификаторы'!E682+1-1,0)</f>
        <v>0</v>
      </c>
      <c r="D682" s="1">
        <f>IFERROR('Шаблон модификаторы'!F682+1-1,0)</f>
        <v>0</v>
      </c>
    </row>
    <row r="683" spans="1:4">
      <c r="A683" s="1">
        <f>IFERROR('Шаблон модификаторы'!B683+1-1,0)</f>
        <v>0</v>
      </c>
      <c r="B683" s="1">
        <f>'Шаблон модификаторы'!D683+1-1</f>
        <v>0</v>
      </c>
      <c r="C683" s="1">
        <f>IFERROR('Шаблон модификаторы'!E683+1-1,0)</f>
        <v>0</v>
      </c>
      <c r="D683" s="1">
        <f>IFERROR('Шаблон модификаторы'!F683+1-1,0)</f>
        <v>0</v>
      </c>
    </row>
    <row r="684" spans="1:4">
      <c r="A684" s="1">
        <f>IFERROR('Шаблон модификаторы'!B684+1-1,0)</f>
        <v>0</v>
      </c>
      <c r="B684" s="1">
        <f>'Шаблон модификаторы'!D684+1-1</f>
        <v>0</v>
      </c>
      <c r="C684" s="1">
        <f>IFERROR('Шаблон модификаторы'!E684+1-1,0)</f>
        <v>0</v>
      </c>
      <c r="D684" s="1">
        <f>IFERROR('Шаблон модификаторы'!F684+1-1,0)</f>
        <v>0</v>
      </c>
    </row>
    <row r="685" spans="1:4">
      <c r="A685" s="1">
        <f>IFERROR('Шаблон модификаторы'!B685+1-1,0)</f>
        <v>0</v>
      </c>
      <c r="B685" s="1">
        <f>'Шаблон модификаторы'!D685+1-1</f>
        <v>0</v>
      </c>
      <c r="C685" s="1">
        <f>IFERROR('Шаблон модификаторы'!E685+1-1,0)</f>
        <v>0</v>
      </c>
      <c r="D685" s="1">
        <f>IFERROR('Шаблон модификаторы'!F685+1-1,0)</f>
        <v>0</v>
      </c>
    </row>
    <row r="686" spans="1:4">
      <c r="A686" s="1">
        <f>IFERROR('Шаблон модификаторы'!B686+1-1,0)</f>
        <v>0</v>
      </c>
      <c r="B686" s="1">
        <f>'Шаблон модификаторы'!D686+1-1</f>
        <v>0</v>
      </c>
      <c r="C686" s="1">
        <f>IFERROR('Шаблон модификаторы'!E686+1-1,0)</f>
        <v>0</v>
      </c>
      <c r="D686" s="1">
        <f>IFERROR('Шаблон модификаторы'!F686+1-1,0)</f>
        <v>0</v>
      </c>
    </row>
    <row r="687" spans="1:4">
      <c r="A687" s="1">
        <f>IFERROR('Шаблон модификаторы'!B687+1-1,0)</f>
        <v>0</v>
      </c>
      <c r="B687" s="1">
        <f>'Шаблон модификаторы'!D687+1-1</f>
        <v>0</v>
      </c>
      <c r="C687" s="1">
        <f>IFERROR('Шаблон модификаторы'!E687+1-1,0)</f>
        <v>0</v>
      </c>
      <c r="D687" s="1">
        <f>IFERROR('Шаблон модификаторы'!F687+1-1,0)</f>
        <v>0</v>
      </c>
    </row>
    <row r="688" spans="1:4">
      <c r="A688" s="1">
        <f>IFERROR('Шаблон модификаторы'!B688+1-1,0)</f>
        <v>0</v>
      </c>
      <c r="B688" s="1">
        <f>'Шаблон модификаторы'!D688+1-1</f>
        <v>0</v>
      </c>
      <c r="C688" s="1">
        <f>IFERROR('Шаблон модификаторы'!E688+1-1,0)</f>
        <v>0</v>
      </c>
      <c r="D688" s="1">
        <f>IFERROR('Шаблон модификаторы'!F688+1-1,0)</f>
        <v>0</v>
      </c>
    </row>
    <row r="689" spans="1:4">
      <c r="A689" s="1">
        <f>IFERROR('Шаблон модификаторы'!B689+1-1,0)</f>
        <v>0</v>
      </c>
      <c r="B689" s="1">
        <f>'Шаблон модификаторы'!D689+1-1</f>
        <v>0</v>
      </c>
      <c r="C689" s="1">
        <f>IFERROR('Шаблон модификаторы'!E689+1-1,0)</f>
        <v>0</v>
      </c>
      <c r="D689" s="1">
        <f>IFERROR('Шаблон модификаторы'!F689+1-1,0)</f>
        <v>0</v>
      </c>
    </row>
    <row r="690" spans="1:4">
      <c r="A690" s="1">
        <f>IFERROR('Шаблон модификаторы'!B690+1-1,0)</f>
        <v>0</v>
      </c>
      <c r="B690" s="1">
        <f>'Шаблон модификаторы'!D690+1-1</f>
        <v>0</v>
      </c>
      <c r="C690" s="1">
        <f>IFERROR('Шаблон модификаторы'!E690+1-1,0)</f>
        <v>0</v>
      </c>
      <c r="D690" s="1">
        <f>IFERROR('Шаблон модификаторы'!F690+1-1,0)</f>
        <v>0</v>
      </c>
    </row>
    <row r="691" spans="1:4">
      <c r="A691" s="1">
        <f>IFERROR('Шаблон модификаторы'!B691+1-1,0)</f>
        <v>0</v>
      </c>
      <c r="B691" s="1">
        <f>'Шаблон модификаторы'!D691+1-1</f>
        <v>0</v>
      </c>
      <c r="C691" s="1">
        <f>IFERROR('Шаблон модификаторы'!E691+1-1,0)</f>
        <v>0</v>
      </c>
      <c r="D691" s="1">
        <f>IFERROR('Шаблон модификаторы'!F691+1-1,0)</f>
        <v>0</v>
      </c>
    </row>
    <row r="692" spans="1:4">
      <c r="A692" s="1">
        <f>IFERROR('Шаблон модификаторы'!B692+1-1,0)</f>
        <v>0</v>
      </c>
      <c r="B692" s="1">
        <f>'Шаблон модификаторы'!D692+1-1</f>
        <v>0</v>
      </c>
      <c r="C692" s="1">
        <f>IFERROR('Шаблон модификаторы'!E692+1-1,0)</f>
        <v>0</v>
      </c>
      <c r="D692" s="1">
        <f>IFERROR('Шаблон модификаторы'!F692+1-1,0)</f>
        <v>0</v>
      </c>
    </row>
    <row r="693" spans="1:4">
      <c r="A693" s="1">
        <f>IFERROR('Шаблон модификаторы'!B693+1-1,0)</f>
        <v>0</v>
      </c>
      <c r="B693" s="1">
        <f>'Шаблон модификаторы'!D693+1-1</f>
        <v>0</v>
      </c>
      <c r="C693" s="1">
        <f>IFERROR('Шаблон модификаторы'!E693+1-1,0)</f>
        <v>0</v>
      </c>
      <c r="D693" s="1">
        <f>IFERROR('Шаблон модификаторы'!F693+1-1,0)</f>
        <v>0</v>
      </c>
    </row>
    <row r="694" spans="1:4">
      <c r="A694" s="1">
        <f>IFERROR('Шаблон модификаторы'!B694+1-1,0)</f>
        <v>0</v>
      </c>
      <c r="B694" s="1">
        <f>'Шаблон модификаторы'!D694+1-1</f>
        <v>0</v>
      </c>
      <c r="C694" s="1">
        <f>IFERROR('Шаблон модификаторы'!E694+1-1,0)</f>
        <v>0</v>
      </c>
      <c r="D694" s="1">
        <f>IFERROR('Шаблон модификаторы'!F694+1-1,0)</f>
        <v>0</v>
      </c>
    </row>
    <row r="695" spans="1:4">
      <c r="A695" s="1">
        <f>IFERROR('Шаблон модификаторы'!B695+1-1,0)</f>
        <v>0</v>
      </c>
      <c r="B695" s="1">
        <f>'Шаблон модификаторы'!D695+1-1</f>
        <v>0</v>
      </c>
      <c r="C695" s="1">
        <f>IFERROR('Шаблон модификаторы'!E695+1-1,0)</f>
        <v>0</v>
      </c>
      <c r="D695" s="1">
        <f>IFERROR('Шаблон модификаторы'!F695+1-1,0)</f>
        <v>0</v>
      </c>
    </row>
    <row r="696" spans="1:4">
      <c r="A696" s="1">
        <f>IFERROR('Шаблон модификаторы'!B696+1-1,0)</f>
        <v>0</v>
      </c>
      <c r="B696" s="1">
        <f>'Шаблон модификаторы'!D696+1-1</f>
        <v>0</v>
      </c>
      <c r="C696" s="1">
        <f>IFERROR('Шаблон модификаторы'!E696+1-1,0)</f>
        <v>0</v>
      </c>
      <c r="D696" s="1">
        <f>IFERROR('Шаблон модификаторы'!F696+1-1,0)</f>
        <v>0</v>
      </c>
    </row>
    <row r="697" spans="1:4">
      <c r="A697" s="1">
        <f>IFERROR('Шаблон модификаторы'!B697+1-1,0)</f>
        <v>0</v>
      </c>
      <c r="B697" s="1">
        <f>'Шаблон модификаторы'!D697+1-1</f>
        <v>0</v>
      </c>
      <c r="C697" s="1">
        <f>IFERROR('Шаблон модификаторы'!E697+1-1,0)</f>
        <v>0</v>
      </c>
      <c r="D697" s="1">
        <f>IFERROR('Шаблон модификаторы'!F697+1-1,0)</f>
        <v>0</v>
      </c>
    </row>
    <row r="698" spans="1:4">
      <c r="A698" s="1">
        <f>IFERROR('Шаблон модификаторы'!B698+1-1,0)</f>
        <v>0</v>
      </c>
      <c r="B698" s="1">
        <f>'Шаблон модификаторы'!D698+1-1</f>
        <v>0</v>
      </c>
      <c r="C698" s="1">
        <f>IFERROR('Шаблон модификаторы'!E698+1-1,0)</f>
        <v>0</v>
      </c>
      <c r="D698" s="1">
        <f>IFERROR('Шаблон модификаторы'!F698+1-1,0)</f>
        <v>0</v>
      </c>
    </row>
    <row r="699" spans="1:4">
      <c r="A699" s="1">
        <f>IFERROR('Шаблон модификаторы'!B699+1-1,0)</f>
        <v>0</v>
      </c>
      <c r="B699" s="1">
        <f>'Шаблон модификаторы'!D699+1-1</f>
        <v>0</v>
      </c>
      <c r="C699" s="1">
        <f>IFERROR('Шаблон модификаторы'!E699+1-1,0)</f>
        <v>0</v>
      </c>
      <c r="D699" s="1">
        <f>IFERROR('Шаблон модификаторы'!F699+1-1,0)</f>
        <v>0</v>
      </c>
    </row>
    <row r="700" spans="1:4">
      <c r="A700" s="1">
        <f>IFERROR('Шаблон модификаторы'!B700+1-1,0)</f>
        <v>0</v>
      </c>
      <c r="B700" s="1">
        <f>'Шаблон модификаторы'!D700+1-1</f>
        <v>0</v>
      </c>
      <c r="C700" s="1">
        <f>IFERROR('Шаблон модификаторы'!E700+1-1,0)</f>
        <v>0</v>
      </c>
      <c r="D700" s="1">
        <f>IFERROR('Шаблон модификаторы'!F700+1-1,0)</f>
        <v>0</v>
      </c>
    </row>
    <row r="701" spans="1:4">
      <c r="A701" s="1">
        <f>IFERROR('Шаблон модификаторы'!B701+1-1,0)</f>
        <v>0</v>
      </c>
      <c r="B701" s="1">
        <f>'Шаблон модификаторы'!D701+1-1</f>
        <v>0</v>
      </c>
      <c r="C701" s="1">
        <f>IFERROR('Шаблон модификаторы'!E701+1-1,0)</f>
        <v>0</v>
      </c>
      <c r="D701" s="1">
        <f>IFERROR('Шаблон модификаторы'!F701+1-1,0)</f>
        <v>0</v>
      </c>
    </row>
    <row r="702" spans="1:4">
      <c r="A702" s="1">
        <f>IFERROR('Шаблон модификаторы'!B702+1-1,0)</f>
        <v>0</v>
      </c>
      <c r="B702" s="1">
        <f>'Шаблон модификаторы'!D702+1-1</f>
        <v>0</v>
      </c>
      <c r="C702" s="1">
        <f>IFERROR('Шаблон модификаторы'!E702+1-1,0)</f>
        <v>0</v>
      </c>
      <c r="D702" s="1">
        <f>IFERROR('Шаблон модификаторы'!F702+1-1,0)</f>
        <v>0</v>
      </c>
    </row>
    <row r="703" spans="1:4">
      <c r="A703" s="1">
        <f>IFERROR('Шаблон модификаторы'!B703+1-1,0)</f>
        <v>0</v>
      </c>
      <c r="B703" s="1">
        <f>'Шаблон модификаторы'!D703+1-1</f>
        <v>0</v>
      </c>
      <c r="C703" s="1">
        <f>IFERROR('Шаблон модификаторы'!E703+1-1,0)</f>
        <v>0</v>
      </c>
      <c r="D703" s="1">
        <f>IFERROR('Шаблон модификаторы'!F703+1-1,0)</f>
        <v>0</v>
      </c>
    </row>
    <row r="704" spans="1:4">
      <c r="A704" s="1">
        <f>IFERROR('Шаблон модификаторы'!B704+1-1,0)</f>
        <v>0</v>
      </c>
      <c r="B704" s="1">
        <f>'Шаблон модификаторы'!D704+1-1</f>
        <v>0</v>
      </c>
      <c r="C704" s="1">
        <f>IFERROR('Шаблон модификаторы'!E704+1-1,0)</f>
        <v>0</v>
      </c>
      <c r="D704" s="1">
        <f>IFERROR('Шаблон модификаторы'!F704+1-1,0)</f>
        <v>0</v>
      </c>
    </row>
    <row r="705" spans="1:4">
      <c r="A705" s="1">
        <f>IFERROR('Шаблон модификаторы'!B705+1-1,0)</f>
        <v>0</v>
      </c>
      <c r="B705" s="1">
        <f>'Шаблон модификаторы'!D705+1-1</f>
        <v>0</v>
      </c>
      <c r="C705" s="1">
        <f>IFERROR('Шаблон модификаторы'!E705+1-1,0)</f>
        <v>0</v>
      </c>
      <c r="D705" s="1">
        <f>IFERROR('Шаблон модификаторы'!F705+1-1,0)</f>
        <v>0</v>
      </c>
    </row>
    <row r="706" spans="1:4">
      <c r="A706" s="1">
        <f>IFERROR('Шаблон модификаторы'!B706+1-1,0)</f>
        <v>0</v>
      </c>
      <c r="B706" s="1">
        <f>'Шаблон модификаторы'!D706+1-1</f>
        <v>0</v>
      </c>
      <c r="C706" s="1">
        <f>IFERROR('Шаблон модификаторы'!E706+1-1,0)</f>
        <v>0</v>
      </c>
      <c r="D706" s="1">
        <f>IFERROR('Шаблон модификаторы'!F706+1-1,0)</f>
        <v>0</v>
      </c>
    </row>
    <row r="707" spans="1:4">
      <c r="A707" s="1">
        <f>IFERROR('Шаблон модификаторы'!B707+1-1,0)</f>
        <v>0</v>
      </c>
      <c r="B707" s="1">
        <f>'Шаблон модификаторы'!D707+1-1</f>
        <v>0</v>
      </c>
      <c r="C707" s="1">
        <f>IFERROR('Шаблон модификаторы'!E707+1-1,0)</f>
        <v>0</v>
      </c>
      <c r="D707" s="1">
        <f>IFERROR('Шаблон модификаторы'!F707+1-1,0)</f>
        <v>0</v>
      </c>
    </row>
    <row r="708" spans="1:4">
      <c r="A708" s="1">
        <f>IFERROR('Шаблон модификаторы'!B708+1-1,0)</f>
        <v>0</v>
      </c>
      <c r="B708" s="1">
        <f>'Шаблон модификаторы'!D708+1-1</f>
        <v>0</v>
      </c>
      <c r="C708" s="1">
        <f>IFERROR('Шаблон модификаторы'!E708+1-1,0)</f>
        <v>0</v>
      </c>
      <c r="D708" s="1">
        <f>IFERROR('Шаблон модификаторы'!F708+1-1,0)</f>
        <v>0</v>
      </c>
    </row>
    <row r="709" spans="1:4">
      <c r="A709" s="1">
        <f>IFERROR('Шаблон модификаторы'!B709+1-1,0)</f>
        <v>0</v>
      </c>
      <c r="B709" s="1">
        <f>'Шаблон модификаторы'!D709+1-1</f>
        <v>0</v>
      </c>
      <c r="C709" s="1">
        <f>IFERROR('Шаблон модификаторы'!E709+1-1,0)</f>
        <v>0</v>
      </c>
      <c r="D709" s="1">
        <f>IFERROR('Шаблон модификаторы'!F709+1-1,0)</f>
        <v>0</v>
      </c>
    </row>
    <row r="710" spans="1:4">
      <c r="A710" s="1">
        <f>IFERROR('Шаблон модификаторы'!B710+1-1,0)</f>
        <v>0</v>
      </c>
      <c r="B710" s="1">
        <f>'Шаблон модификаторы'!D710+1-1</f>
        <v>0</v>
      </c>
      <c r="C710" s="1">
        <f>IFERROR('Шаблон модификаторы'!E710+1-1,0)</f>
        <v>0</v>
      </c>
      <c r="D710" s="1">
        <f>IFERROR('Шаблон модификаторы'!F710+1-1,0)</f>
        <v>0</v>
      </c>
    </row>
    <row r="711" spans="1:4">
      <c r="A711" s="1">
        <f>IFERROR('Шаблон модификаторы'!B711+1-1,0)</f>
        <v>0</v>
      </c>
      <c r="B711" s="1">
        <f>'Шаблон модификаторы'!D711+1-1</f>
        <v>0</v>
      </c>
      <c r="C711" s="1">
        <f>IFERROR('Шаблон модификаторы'!E711+1-1,0)</f>
        <v>0</v>
      </c>
      <c r="D711" s="1">
        <f>IFERROR('Шаблон модификаторы'!F711+1-1,0)</f>
        <v>0</v>
      </c>
    </row>
    <row r="712" spans="1:4">
      <c r="A712" s="1">
        <f>IFERROR('Шаблон модификаторы'!B712+1-1,0)</f>
        <v>0</v>
      </c>
      <c r="B712" s="1">
        <f>'Шаблон модификаторы'!D712+1-1</f>
        <v>0</v>
      </c>
      <c r="C712" s="1">
        <f>IFERROR('Шаблон модификаторы'!E712+1-1,0)</f>
        <v>0</v>
      </c>
      <c r="D712" s="1">
        <f>IFERROR('Шаблон модификаторы'!F712+1-1,0)</f>
        <v>0</v>
      </c>
    </row>
    <row r="713" spans="1:4">
      <c r="A713" s="1">
        <f>IFERROR('Шаблон модификаторы'!B713+1-1,0)</f>
        <v>0</v>
      </c>
      <c r="B713" s="1">
        <f>'Шаблон модификаторы'!D713+1-1</f>
        <v>0</v>
      </c>
      <c r="C713" s="1">
        <f>IFERROR('Шаблон модификаторы'!E713+1-1,0)</f>
        <v>0</v>
      </c>
      <c r="D713" s="1">
        <f>IFERROR('Шаблон модификаторы'!F713+1-1,0)</f>
        <v>0</v>
      </c>
    </row>
    <row r="714" spans="1:4">
      <c r="A714" s="1">
        <f>IFERROR('Шаблон модификаторы'!B714+1-1,0)</f>
        <v>0</v>
      </c>
      <c r="B714" s="1">
        <f>'Шаблон модификаторы'!D714+1-1</f>
        <v>0</v>
      </c>
      <c r="C714" s="1">
        <f>IFERROR('Шаблон модификаторы'!E714+1-1,0)</f>
        <v>0</v>
      </c>
      <c r="D714" s="1">
        <f>IFERROR('Шаблон модификаторы'!F714+1-1,0)</f>
        <v>0</v>
      </c>
    </row>
    <row r="715" spans="1:4">
      <c r="A715" s="1">
        <f>IFERROR('Шаблон модификаторы'!B715+1-1,0)</f>
        <v>0</v>
      </c>
      <c r="B715" s="1">
        <f>'Шаблон модификаторы'!D715+1-1</f>
        <v>0</v>
      </c>
      <c r="C715" s="1">
        <f>IFERROR('Шаблон модификаторы'!E715+1-1,0)</f>
        <v>0</v>
      </c>
      <c r="D715" s="1">
        <f>IFERROR('Шаблон модификаторы'!F715+1-1,0)</f>
        <v>0</v>
      </c>
    </row>
    <row r="716" spans="1:4">
      <c r="A716" s="1">
        <f>IFERROR('Шаблон модификаторы'!B716+1-1,0)</f>
        <v>0</v>
      </c>
      <c r="B716" s="1">
        <f>'Шаблон модификаторы'!D716+1-1</f>
        <v>0</v>
      </c>
      <c r="C716" s="1">
        <f>IFERROR('Шаблон модификаторы'!E716+1-1,0)</f>
        <v>0</v>
      </c>
      <c r="D716" s="1">
        <f>IFERROR('Шаблон модификаторы'!F716+1-1,0)</f>
        <v>0</v>
      </c>
    </row>
    <row r="717" spans="1:4">
      <c r="A717" s="1">
        <f>IFERROR('Шаблон модификаторы'!B717+1-1,0)</f>
        <v>0</v>
      </c>
      <c r="B717" s="1">
        <f>'Шаблон модификаторы'!D717+1-1</f>
        <v>0</v>
      </c>
      <c r="C717" s="1">
        <f>IFERROR('Шаблон модификаторы'!E717+1-1,0)</f>
        <v>0</v>
      </c>
      <c r="D717" s="1">
        <f>IFERROR('Шаблон модификаторы'!F717+1-1,0)</f>
        <v>0</v>
      </c>
    </row>
    <row r="718" spans="1:4">
      <c r="A718" s="1">
        <f>IFERROR('Шаблон модификаторы'!B718+1-1,0)</f>
        <v>0</v>
      </c>
      <c r="B718" s="1">
        <f>'Шаблон модификаторы'!D718+1-1</f>
        <v>0</v>
      </c>
      <c r="C718" s="1">
        <f>IFERROR('Шаблон модификаторы'!E718+1-1,0)</f>
        <v>0</v>
      </c>
      <c r="D718" s="1">
        <f>IFERROR('Шаблон модификаторы'!F718+1-1,0)</f>
        <v>0</v>
      </c>
    </row>
    <row r="719" spans="1:4">
      <c r="A719" s="1">
        <f>IFERROR('Шаблон модификаторы'!B719+1-1,0)</f>
        <v>0</v>
      </c>
      <c r="B719" s="1">
        <f>'Шаблон модификаторы'!D719+1-1</f>
        <v>0</v>
      </c>
      <c r="C719" s="1">
        <f>IFERROR('Шаблон модификаторы'!E719+1-1,0)</f>
        <v>0</v>
      </c>
      <c r="D719" s="1">
        <f>IFERROR('Шаблон модификаторы'!F719+1-1,0)</f>
        <v>0</v>
      </c>
    </row>
    <row r="720" spans="1:4">
      <c r="A720" s="1">
        <f>IFERROR('Шаблон модификаторы'!B720+1-1,0)</f>
        <v>0</v>
      </c>
      <c r="B720" s="1">
        <f>'Шаблон модификаторы'!D720+1-1</f>
        <v>0</v>
      </c>
      <c r="C720" s="1">
        <f>IFERROR('Шаблон модификаторы'!E720+1-1,0)</f>
        <v>0</v>
      </c>
      <c r="D720" s="1">
        <f>IFERROR('Шаблон модификаторы'!F720+1-1,0)</f>
        <v>0</v>
      </c>
    </row>
    <row r="721" spans="1:4">
      <c r="A721" s="1">
        <f>IFERROR('Шаблон модификаторы'!B721+1-1,0)</f>
        <v>0</v>
      </c>
      <c r="B721" s="1">
        <f>'Шаблон модификаторы'!D721+1-1</f>
        <v>0</v>
      </c>
      <c r="C721" s="1">
        <f>IFERROR('Шаблон модификаторы'!E721+1-1,0)</f>
        <v>0</v>
      </c>
      <c r="D721" s="1">
        <f>IFERROR('Шаблон модификаторы'!F721+1-1,0)</f>
        <v>0</v>
      </c>
    </row>
    <row r="722" spans="1:4">
      <c r="A722" s="1">
        <f>IFERROR('Шаблон модификаторы'!B722+1-1,0)</f>
        <v>0</v>
      </c>
      <c r="B722" s="1">
        <f>'Шаблон модификаторы'!D722+1-1</f>
        <v>0</v>
      </c>
      <c r="C722" s="1">
        <f>IFERROR('Шаблон модификаторы'!E722+1-1,0)</f>
        <v>0</v>
      </c>
      <c r="D722" s="1">
        <f>IFERROR('Шаблон модификаторы'!F722+1-1,0)</f>
        <v>0</v>
      </c>
    </row>
    <row r="723" spans="1:4">
      <c r="A723" s="1">
        <f>IFERROR('Шаблон модификаторы'!B723+1-1,0)</f>
        <v>0</v>
      </c>
      <c r="B723" s="1">
        <f>'Шаблон модификаторы'!D723+1-1</f>
        <v>0</v>
      </c>
      <c r="C723" s="1">
        <f>IFERROR('Шаблон модификаторы'!E723+1-1,0)</f>
        <v>0</v>
      </c>
      <c r="D723" s="1">
        <f>IFERROR('Шаблон модификаторы'!F723+1-1,0)</f>
        <v>0</v>
      </c>
    </row>
    <row r="724" spans="1:4">
      <c r="A724" s="1">
        <f>IFERROR('Шаблон модификаторы'!B724+1-1,0)</f>
        <v>0</v>
      </c>
      <c r="B724" s="1">
        <f>'Шаблон модификаторы'!D724+1-1</f>
        <v>0</v>
      </c>
      <c r="C724" s="1">
        <f>IFERROR('Шаблон модификаторы'!E724+1-1,0)</f>
        <v>0</v>
      </c>
      <c r="D724" s="1">
        <f>IFERROR('Шаблон модификаторы'!F724+1-1,0)</f>
        <v>0</v>
      </c>
    </row>
    <row r="725" spans="1:4">
      <c r="A725" s="1">
        <f>IFERROR('Шаблон модификаторы'!B725+1-1,0)</f>
        <v>0</v>
      </c>
      <c r="B725" s="1">
        <f>'Шаблон модификаторы'!D725+1-1</f>
        <v>0</v>
      </c>
      <c r="C725" s="1">
        <f>IFERROR('Шаблон модификаторы'!E725+1-1,0)</f>
        <v>0</v>
      </c>
      <c r="D725" s="1">
        <f>IFERROR('Шаблон модификаторы'!F725+1-1,0)</f>
        <v>0</v>
      </c>
    </row>
    <row r="726" spans="1:4">
      <c r="A726" s="1">
        <f>IFERROR('Шаблон модификаторы'!B726+1-1,0)</f>
        <v>0</v>
      </c>
      <c r="B726" s="1">
        <f>'Шаблон модификаторы'!D726+1-1</f>
        <v>0</v>
      </c>
      <c r="C726" s="1">
        <f>IFERROR('Шаблон модификаторы'!E726+1-1,0)</f>
        <v>0</v>
      </c>
      <c r="D726" s="1">
        <f>IFERROR('Шаблон модификаторы'!F726+1-1,0)</f>
        <v>0</v>
      </c>
    </row>
    <row r="727" spans="1:4">
      <c r="A727" s="1">
        <f>IFERROR('Шаблон модификаторы'!B727+1-1,0)</f>
        <v>0</v>
      </c>
      <c r="B727" s="1">
        <f>'Шаблон модификаторы'!D727+1-1</f>
        <v>0</v>
      </c>
      <c r="C727" s="1">
        <f>IFERROR('Шаблон модификаторы'!E727+1-1,0)</f>
        <v>0</v>
      </c>
      <c r="D727" s="1">
        <f>IFERROR('Шаблон модификаторы'!F727+1-1,0)</f>
        <v>0</v>
      </c>
    </row>
    <row r="728" spans="1:4">
      <c r="A728" s="1">
        <f>IFERROR('Шаблон модификаторы'!B728+1-1,0)</f>
        <v>0</v>
      </c>
      <c r="B728" s="1">
        <f>'Шаблон модификаторы'!D728+1-1</f>
        <v>0</v>
      </c>
      <c r="C728" s="1">
        <f>IFERROR('Шаблон модификаторы'!E728+1-1,0)</f>
        <v>0</v>
      </c>
      <c r="D728" s="1">
        <f>IFERROR('Шаблон модификаторы'!F728+1-1,0)</f>
        <v>0</v>
      </c>
    </row>
    <row r="729" spans="1:4">
      <c r="A729" s="1">
        <f>IFERROR('Шаблон модификаторы'!B729+1-1,0)</f>
        <v>0</v>
      </c>
      <c r="B729" s="1">
        <f>'Шаблон модификаторы'!D729+1-1</f>
        <v>0</v>
      </c>
      <c r="C729" s="1">
        <f>IFERROR('Шаблон модификаторы'!E729+1-1,0)</f>
        <v>0</v>
      </c>
      <c r="D729" s="1">
        <f>IFERROR('Шаблон модификаторы'!F729+1-1,0)</f>
        <v>0</v>
      </c>
    </row>
    <row r="730" spans="1:4">
      <c r="A730" s="1">
        <f>IFERROR('Шаблон модификаторы'!B730+1-1,0)</f>
        <v>0</v>
      </c>
      <c r="B730" s="1">
        <f>'Шаблон модификаторы'!D730+1-1</f>
        <v>0</v>
      </c>
      <c r="C730" s="1">
        <f>IFERROR('Шаблон модификаторы'!E730+1-1,0)</f>
        <v>0</v>
      </c>
      <c r="D730" s="1">
        <f>IFERROR('Шаблон модификаторы'!F730+1-1,0)</f>
        <v>0</v>
      </c>
    </row>
    <row r="731" spans="1:4">
      <c r="A731" s="1">
        <f>IFERROR('Шаблон модификаторы'!B731+1-1,0)</f>
        <v>0</v>
      </c>
      <c r="B731" s="1">
        <f>'Шаблон модификаторы'!D731+1-1</f>
        <v>0</v>
      </c>
      <c r="C731" s="1">
        <f>IFERROR('Шаблон модификаторы'!E731+1-1,0)</f>
        <v>0</v>
      </c>
      <c r="D731" s="1">
        <f>IFERROR('Шаблон модификаторы'!F731+1-1,0)</f>
        <v>0</v>
      </c>
    </row>
    <row r="732" spans="1:4">
      <c r="A732" s="1">
        <f>IFERROR('Шаблон модификаторы'!B732+1-1,0)</f>
        <v>0</v>
      </c>
      <c r="B732" s="1">
        <f>'Шаблон модификаторы'!D732+1-1</f>
        <v>0</v>
      </c>
      <c r="C732" s="1">
        <f>IFERROR('Шаблон модификаторы'!E732+1-1,0)</f>
        <v>0</v>
      </c>
      <c r="D732" s="1">
        <f>IFERROR('Шаблон модификаторы'!F732+1-1,0)</f>
        <v>0</v>
      </c>
    </row>
    <row r="733" spans="1:4">
      <c r="A733" s="1">
        <f>IFERROR('Шаблон модификаторы'!B733+1-1,0)</f>
        <v>0</v>
      </c>
      <c r="B733" s="1">
        <f>'Шаблон модификаторы'!D733+1-1</f>
        <v>0</v>
      </c>
      <c r="C733" s="1">
        <f>IFERROR('Шаблон модификаторы'!E733+1-1,0)</f>
        <v>0</v>
      </c>
      <c r="D733" s="1">
        <f>IFERROR('Шаблон модификаторы'!F733+1-1,0)</f>
        <v>0</v>
      </c>
    </row>
    <row r="734" spans="1:4">
      <c r="A734" s="1">
        <f>IFERROR('Шаблон модификаторы'!B734+1-1,0)</f>
        <v>0</v>
      </c>
      <c r="B734" s="1">
        <f>'Шаблон модификаторы'!D734+1-1</f>
        <v>0</v>
      </c>
      <c r="C734" s="1">
        <f>IFERROR('Шаблон модификаторы'!E734+1-1,0)</f>
        <v>0</v>
      </c>
      <c r="D734" s="1">
        <f>IFERROR('Шаблон модификаторы'!F734+1-1,0)</f>
        <v>0</v>
      </c>
    </row>
    <row r="735" spans="1:4">
      <c r="A735" s="1">
        <f>IFERROR('Шаблон модификаторы'!B735+1-1,0)</f>
        <v>0</v>
      </c>
      <c r="B735" s="1">
        <f>'Шаблон модификаторы'!D735+1-1</f>
        <v>0</v>
      </c>
      <c r="C735" s="1">
        <f>IFERROR('Шаблон модификаторы'!E735+1-1,0)</f>
        <v>0</v>
      </c>
      <c r="D735" s="1">
        <f>IFERROR('Шаблон модификаторы'!F735+1-1,0)</f>
        <v>0</v>
      </c>
    </row>
    <row r="736" spans="1:4">
      <c r="A736" s="1">
        <f>IFERROR('Шаблон модификаторы'!B736+1-1,0)</f>
        <v>0</v>
      </c>
      <c r="B736" s="1">
        <f>'Шаблон модификаторы'!D736+1-1</f>
        <v>0</v>
      </c>
      <c r="C736" s="1">
        <f>IFERROR('Шаблон модификаторы'!E736+1-1,0)</f>
        <v>0</v>
      </c>
      <c r="D736" s="1">
        <f>IFERROR('Шаблон модификаторы'!F736+1-1,0)</f>
        <v>0</v>
      </c>
    </row>
    <row r="737" spans="1:4">
      <c r="A737" s="1">
        <f>IFERROR('Шаблон модификаторы'!B737+1-1,0)</f>
        <v>0</v>
      </c>
      <c r="B737" s="1">
        <f>'Шаблон модификаторы'!D737+1-1</f>
        <v>0</v>
      </c>
      <c r="C737" s="1">
        <f>IFERROR('Шаблон модификаторы'!E737+1-1,0)</f>
        <v>0</v>
      </c>
      <c r="D737" s="1">
        <f>IFERROR('Шаблон модификаторы'!F737+1-1,0)</f>
        <v>0</v>
      </c>
    </row>
    <row r="738" spans="1:4">
      <c r="A738" s="1">
        <f>IFERROR('Шаблон модификаторы'!B738+1-1,0)</f>
        <v>0</v>
      </c>
      <c r="B738" s="1">
        <f>'Шаблон модификаторы'!D738+1-1</f>
        <v>0</v>
      </c>
      <c r="C738" s="1">
        <f>IFERROR('Шаблон модификаторы'!E738+1-1,0)</f>
        <v>0</v>
      </c>
      <c r="D738" s="1">
        <f>IFERROR('Шаблон модификаторы'!F738+1-1,0)</f>
        <v>0</v>
      </c>
    </row>
    <row r="739" spans="1:4">
      <c r="A739" s="1">
        <f>IFERROR('Шаблон модификаторы'!B739+1-1,0)</f>
        <v>0</v>
      </c>
      <c r="B739" s="1">
        <f>'Шаблон модификаторы'!D739+1-1</f>
        <v>0</v>
      </c>
      <c r="C739" s="1">
        <f>IFERROR('Шаблон модификаторы'!E739+1-1,0)</f>
        <v>0</v>
      </c>
      <c r="D739" s="1">
        <f>IFERROR('Шаблон модификаторы'!F739+1-1,0)</f>
        <v>0</v>
      </c>
    </row>
    <row r="740" spans="1:4">
      <c r="A740" s="1">
        <f>IFERROR('Шаблон модификаторы'!B740+1-1,0)</f>
        <v>0</v>
      </c>
      <c r="B740" s="1">
        <f>'Шаблон модификаторы'!D740+1-1</f>
        <v>0</v>
      </c>
      <c r="C740" s="1">
        <f>IFERROR('Шаблон модификаторы'!E740+1-1,0)</f>
        <v>0</v>
      </c>
      <c r="D740" s="1">
        <f>IFERROR('Шаблон модификаторы'!F740+1-1,0)</f>
        <v>0</v>
      </c>
    </row>
    <row r="741" spans="1:4">
      <c r="A741" s="1">
        <f>IFERROR('Шаблон модификаторы'!B741+1-1,0)</f>
        <v>0</v>
      </c>
      <c r="B741" s="1">
        <f>'Шаблон модификаторы'!D741+1-1</f>
        <v>0</v>
      </c>
      <c r="C741" s="1">
        <f>IFERROR('Шаблон модификаторы'!E741+1-1,0)</f>
        <v>0</v>
      </c>
      <c r="D741" s="1">
        <f>IFERROR('Шаблон модификаторы'!F741+1-1,0)</f>
        <v>0</v>
      </c>
    </row>
    <row r="742" spans="1:4">
      <c r="A742" s="1">
        <f>IFERROR('Шаблон модификаторы'!B742+1-1,0)</f>
        <v>0</v>
      </c>
      <c r="B742" s="1">
        <f>'Шаблон модификаторы'!D742+1-1</f>
        <v>0</v>
      </c>
      <c r="C742" s="1">
        <f>IFERROR('Шаблон модификаторы'!E742+1-1,0)</f>
        <v>0</v>
      </c>
      <c r="D742" s="1">
        <f>IFERROR('Шаблон модификаторы'!F742+1-1,0)</f>
        <v>0</v>
      </c>
    </row>
    <row r="743" spans="1:4">
      <c r="A743" s="1">
        <f>IFERROR('Шаблон модификаторы'!B743+1-1,0)</f>
        <v>0</v>
      </c>
      <c r="B743" s="1">
        <f>'Шаблон модификаторы'!D743+1-1</f>
        <v>0</v>
      </c>
      <c r="C743" s="1">
        <f>IFERROR('Шаблон модификаторы'!E743+1-1,0)</f>
        <v>0</v>
      </c>
      <c r="D743" s="1">
        <f>IFERROR('Шаблон модификаторы'!F743+1-1,0)</f>
        <v>0</v>
      </c>
    </row>
    <row r="744" spans="1:4">
      <c r="A744" s="1">
        <f>IFERROR('Шаблон модификаторы'!B744+1-1,0)</f>
        <v>0</v>
      </c>
      <c r="B744" s="1">
        <f>'Шаблон модификаторы'!D744+1-1</f>
        <v>0</v>
      </c>
      <c r="C744" s="1">
        <f>IFERROR('Шаблон модификаторы'!E744+1-1,0)</f>
        <v>0</v>
      </c>
      <c r="D744" s="1">
        <f>IFERROR('Шаблон модификаторы'!F744+1-1,0)</f>
        <v>0</v>
      </c>
    </row>
    <row r="745" spans="1:4">
      <c r="A745" s="1">
        <f>IFERROR('Шаблон модификаторы'!B745+1-1,0)</f>
        <v>0</v>
      </c>
      <c r="B745" s="1">
        <f>'Шаблон модификаторы'!D745+1-1</f>
        <v>0</v>
      </c>
      <c r="C745" s="1">
        <f>IFERROR('Шаблон модификаторы'!E745+1-1,0)</f>
        <v>0</v>
      </c>
      <c r="D745" s="1">
        <f>IFERROR('Шаблон модификаторы'!F745+1-1,0)</f>
        <v>0</v>
      </c>
    </row>
    <row r="746" spans="1:4">
      <c r="A746" s="1">
        <f>IFERROR('Шаблон модификаторы'!B746+1-1,0)</f>
        <v>0</v>
      </c>
      <c r="B746" s="1">
        <f>'Шаблон модификаторы'!D746+1-1</f>
        <v>0</v>
      </c>
      <c r="C746" s="1">
        <f>IFERROR('Шаблон модификаторы'!E746+1-1,0)</f>
        <v>0</v>
      </c>
      <c r="D746" s="1">
        <f>IFERROR('Шаблон модификаторы'!F746+1-1,0)</f>
        <v>0</v>
      </c>
    </row>
    <row r="747" spans="1:4">
      <c r="A747" s="1">
        <f>IFERROR('Шаблон модификаторы'!B747+1-1,0)</f>
        <v>0</v>
      </c>
      <c r="B747" s="1">
        <f>'Шаблон модификаторы'!D747+1-1</f>
        <v>0</v>
      </c>
      <c r="C747" s="1">
        <f>IFERROR('Шаблон модификаторы'!E747+1-1,0)</f>
        <v>0</v>
      </c>
      <c r="D747" s="1">
        <f>IFERROR('Шаблон модификаторы'!F747+1-1,0)</f>
        <v>0</v>
      </c>
    </row>
    <row r="748" spans="1:4">
      <c r="A748" s="1">
        <f>IFERROR('Шаблон модификаторы'!B748+1-1,0)</f>
        <v>0</v>
      </c>
      <c r="B748" s="1">
        <f>'Шаблон модификаторы'!D748+1-1</f>
        <v>0</v>
      </c>
      <c r="C748" s="1">
        <f>IFERROR('Шаблон модификаторы'!E748+1-1,0)</f>
        <v>0</v>
      </c>
      <c r="D748" s="1">
        <f>IFERROR('Шаблон модификаторы'!F748+1-1,0)</f>
        <v>0</v>
      </c>
    </row>
    <row r="749" spans="1:4">
      <c r="A749" s="1">
        <f>IFERROR('Шаблон модификаторы'!B749+1-1,0)</f>
        <v>0</v>
      </c>
      <c r="B749" s="1">
        <f>'Шаблон модификаторы'!D749+1-1</f>
        <v>0</v>
      </c>
      <c r="C749" s="1">
        <f>IFERROR('Шаблон модификаторы'!E749+1-1,0)</f>
        <v>0</v>
      </c>
      <c r="D749" s="1">
        <f>IFERROR('Шаблон модификаторы'!F749+1-1,0)</f>
        <v>0</v>
      </c>
    </row>
    <row r="750" spans="1:4">
      <c r="A750" s="1">
        <f>IFERROR('Шаблон модификаторы'!B750+1-1,0)</f>
        <v>0</v>
      </c>
      <c r="B750" s="1">
        <f>'Шаблон модификаторы'!D750+1-1</f>
        <v>0</v>
      </c>
      <c r="C750" s="1">
        <f>IFERROR('Шаблон модификаторы'!E750+1-1,0)</f>
        <v>0</v>
      </c>
      <c r="D750" s="1">
        <f>IFERROR('Шаблон модификаторы'!F750+1-1,0)</f>
        <v>0</v>
      </c>
    </row>
    <row r="751" spans="1:4">
      <c r="A751" s="1">
        <f>IFERROR('Шаблон модификаторы'!B751+1-1,0)</f>
        <v>0</v>
      </c>
      <c r="B751" s="1">
        <f>'Шаблон модификаторы'!D751+1-1</f>
        <v>0</v>
      </c>
      <c r="C751" s="1">
        <f>IFERROR('Шаблон модификаторы'!E751+1-1,0)</f>
        <v>0</v>
      </c>
      <c r="D751" s="1">
        <f>IFERROR('Шаблон модификаторы'!F751+1-1,0)</f>
        <v>0</v>
      </c>
    </row>
    <row r="752" spans="1:4">
      <c r="A752" s="1">
        <f>IFERROR('Шаблон модификаторы'!B752+1-1,0)</f>
        <v>0</v>
      </c>
      <c r="B752" s="1">
        <f>'Шаблон модификаторы'!D752+1-1</f>
        <v>0</v>
      </c>
      <c r="C752" s="1">
        <f>IFERROR('Шаблон модификаторы'!E752+1-1,0)</f>
        <v>0</v>
      </c>
      <c r="D752" s="1">
        <f>IFERROR('Шаблон модификаторы'!F752+1-1,0)</f>
        <v>0</v>
      </c>
    </row>
    <row r="753" spans="1:4">
      <c r="A753" s="1">
        <f>IFERROR('Шаблон модификаторы'!B753+1-1,0)</f>
        <v>0</v>
      </c>
      <c r="B753" s="1">
        <f>'Шаблон модификаторы'!D753+1-1</f>
        <v>0</v>
      </c>
      <c r="C753" s="1">
        <f>IFERROR('Шаблон модификаторы'!E753+1-1,0)</f>
        <v>0</v>
      </c>
      <c r="D753" s="1">
        <f>IFERROR('Шаблон модификаторы'!F753+1-1,0)</f>
        <v>0</v>
      </c>
    </row>
    <row r="754" spans="1:4">
      <c r="A754" s="1">
        <f>IFERROR('Шаблон модификаторы'!B754+1-1,0)</f>
        <v>0</v>
      </c>
      <c r="B754" s="1">
        <f>'Шаблон модификаторы'!D754+1-1</f>
        <v>0</v>
      </c>
      <c r="C754" s="1">
        <f>IFERROR('Шаблон модификаторы'!E754+1-1,0)</f>
        <v>0</v>
      </c>
      <c r="D754" s="1">
        <f>IFERROR('Шаблон модификаторы'!F754+1-1,0)</f>
        <v>0</v>
      </c>
    </row>
    <row r="755" spans="1:4">
      <c r="A755" s="1">
        <f>IFERROR('Шаблон модификаторы'!B755+1-1,0)</f>
        <v>0</v>
      </c>
      <c r="B755" s="1">
        <f>'Шаблон модификаторы'!D755+1-1</f>
        <v>0</v>
      </c>
      <c r="C755" s="1">
        <f>IFERROR('Шаблон модификаторы'!E755+1-1,0)</f>
        <v>0</v>
      </c>
      <c r="D755" s="1">
        <f>IFERROR('Шаблон модификаторы'!F755+1-1,0)</f>
        <v>0</v>
      </c>
    </row>
    <row r="756" spans="1:4">
      <c r="A756" s="1">
        <f>IFERROR('Шаблон модификаторы'!B756+1-1,0)</f>
        <v>0</v>
      </c>
      <c r="B756" s="1">
        <f>'Шаблон модификаторы'!D756+1-1</f>
        <v>0</v>
      </c>
      <c r="C756" s="1">
        <f>IFERROR('Шаблон модификаторы'!E756+1-1,0)</f>
        <v>0</v>
      </c>
      <c r="D756" s="1">
        <f>IFERROR('Шаблон модификаторы'!F756+1-1,0)</f>
        <v>0</v>
      </c>
    </row>
    <row r="757" spans="1:4">
      <c r="A757" s="1">
        <f>IFERROR('Шаблон модификаторы'!B757+1-1,0)</f>
        <v>0</v>
      </c>
      <c r="B757" s="1">
        <f>'Шаблон модификаторы'!D757+1-1</f>
        <v>0</v>
      </c>
      <c r="C757" s="1">
        <f>IFERROR('Шаблон модификаторы'!E757+1-1,0)</f>
        <v>0</v>
      </c>
      <c r="D757" s="1">
        <f>IFERROR('Шаблон модификаторы'!F757+1-1,0)</f>
        <v>0</v>
      </c>
    </row>
    <row r="758" spans="1:4">
      <c r="A758" s="1">
        <f>IFERROR('Шаблон модификаторы'!B758+1-1,0)</f>
        <v>0</v>
      </c>
      <c r="B758" s="1">
        <f>'Шаблон модификаторы'!D758+1-1</f>
        <v>0</v>
      </c>
      <c r="C758" s="1">
        <f>IFERROR('Шаблон модификаторы'!E758+1-1,0)</f>
        <v>0</v>
      </c>
      <c r="D758" s="1">
        <f>IFERROR('Шаблон модификаторы'!F758+1-1,0)</f>
        <v>0</v>
      </c>
    </row>
    <row r="759" spans="1:4">
      <c r="A759" s="1">
        <f>IFERROR('Шаблон модификаторы'!B759+1-1,0)</f>
        <v>0</v>
      </c>
      <c r="B759" s="1">
        <f>'Шаблон модификаторы'!D759+1-1</f>
        <v>0</v>
      </c>
      <c r="C759" s="1">
        <f>IFERROR('Шаблон модификаторы'!E759+1-1,0)</f>
        <v>0</v>
      </c>
      <c r="D759" s="1">
        <f>IFERROR('Шаблон модификаторы'!F759+1-1,0)</f>
        <v>0</v>
      </c>
    </row>
    <row r="760" spans="1:4">
      <c r="A760" s="1">
        <f>IFERROR('Шаблон модификаторы'!B760+1-1,0)</f>
        <v>0</v>
      </c>
      <c r="B760" s="1">
        <f>'Шаблон модификаторы'!D760+1-1</f>
        <v>0</v>
      </c>
      <c r="C760" s="1">
        <f>IFERROR('Шаблон модификаторы'!E760+1-1,0)</f>
        <v>0</v>
      </c>
      <c r="D760" s="1">
        <f>IFERROR('Шаблон модификаторы'!F760+1-1,0)</f>
        <v>0</v>
      </c>
    </row>
    <row r="761" spans="1:4">
      <c r="A761" s="1">
        <f>IFERROR('Шаблон модификаторы'!B761+1-1,0)</f>
        <v>0</v>
      </c>
      <c r="B761" s="1">
        <f>'Шаблон модификаторы'!D761+1-1</f>
        <v>0</v>
      </c>
      <c r="C761" s="1">
        <f>IFERROR('Шаблон модификаторы'!E761+1-1,0)</f>
        <v>0</v>
      </c>
      <c r="D761" s="1">
        <f>IFERROR('Шаблон модификаторы'!F761+1-1,0)</f>
        <v>0</v>
      </c>
    </row>
    <row r="762" spans="1:4">
      <c r="A762" s="1">
        <f>IFERROR('Шаблон модификаторы'!B762+1-1,0)</f>
        <v>0</v>
      </c>
      <c r="B762" s="1">
        <f>'Шаблон модификаторы'!D762+1-1</f>
        <v>0</v>
      </c>
      <c r="C762" s="1">
        <f>IFERROR('Шаблон модификаторы'!E762+1-1,0)</f>
        <v>0</v>
      </c>
      <c r="D762" s="1">
        <f>IFERROR('Шаблон модификаторы'!F762+1-1,0)</f>
        <v>0</v>
      </c>
    </row>
    <row r="763" spans="1:4">
      <c r="A763" s="1">
        <f>IFERROR('Шаблон модификаторы'!B763+1-1,0)</f>
        <v>0</v>
      </c>
      <c r="B763" s="1">
        <f>'Шаблон модификаторы'!D763+1-1</f>
        <v>0</v>
      </c>
      <c r="C763" s="1">
        <f>IFERROR('Шаблон модификаторы'!E763+1-1,0)</f>
        <v>0</v>
      </c>
      <c r="D763" s="1">
        <f>IFERROR('Шаблон модификаторы'!F763+1-1,0)</f>
        <v>0</v>
      </c>
    </row>
    <row r="764" spans="1:4">
      <c r="A764" s="1">
        <f>IFERROR('Шаблон модификаторы'!B764+1-1,0)</f>
        <v>0</v>
      </c>
      <c r="B764" s="1">
        <f>'Шаблон модификаторы'!D764+1-1</f>
        <v>0</v>
      </c>
      <c r="C764" s="1">
        <f>IFERROR('Шаблон модификаторы'!E764+1-1,0)</f>
        <v>0</v>
      </c>
      <c r="D764" s="1">
        <f>IFERROR('Шаблон модификаторы'!F764+1-1,0)</f>
        <v>0</v>
      </c>
    </row>
    <row r="765" spans="1:4">
      <c r="A765" s="1">
        <f>IFERROR('Шаблон модификаторы'!B765+1-1,0)</f>
        <v>0</v>
      </c>
      <c r="B765" s="1">
        <f>'Шаблон модификаторы'!D765+1-1</f>
        <v>0</v>
      </c>
      <c r="C765" s="1">
        <f>IFERROR('Шаблон модификаторы'!E765+1-1,0)</f>
        <v>0</v>
      </c>
      <c r="D765" s="1">
        <f>IFERROR('Шаблон модификаторы'!F765+1-1,0)</f>
        <v>0</v>
      </c>
    </row>
    <row r="766" spans="1:4">
      <c r="A766" s="1">
        <f>IFERROR('Шаблон модификаторы'!B766+1-1,0)</f>
        <v>0</v>
      </c>
      <c r="B766" s="1">
        <f>'Шаблон модификаторы'!D766+1-1</f>
        <v>0</v>
      </c>
      <c r="C766" s="1">
        <f>IFERROR('Шаблон модификаторы'!E766+1-1,0)</f>
        <v>0</v>
      </c>
      <c r="D766" s="1">
        <f>IFERROR('Шаблон модификаторы'!F766+1-1,0)</f>
        <v>0</v>
      </c>
    </row>
    <row r="767" spans="1:4">
      <c r="A767" s="1">
        <f>IFERROR('Шаблон модификаторы'!B767+1-1,0)</f>
        <v>0</v>
      </c>
      <c r="B767" s="1">
        <f>'Шаблон модификаторы'!D767+1-1</f>
        <v>0</v>
      </c>
      <c r="C767" s="1">
        <f>IFERROR('Шаблон модификаторы'!E767+1-1,0)</f>
        <v>0</v>
      </c>
      <c r="D767" s="1">
        <f>IFERROR('Шаблон модификаторы'!F767+1-1,0)</f>
        <v>0</v>
      </c>
    </row>
    <row r="768" spans="1:4">
      <c r="A768" s="1">
        <f>IFERROR('Шаблон модификаторы'!B768+1-1,0)</f>
        <v>0</v>
      </c>
      <c r="B768" s="1">
        <f>'Шаблон модификаторы'!D768+1-1</f>
        <v>0</v>
      </c>
      <c r="C768" s="1">
        <f>IFERROR('Шаблон модификаторы'!E768+1-1,0)</f>
        <v>0</v>
      </c>
      <c r="D768" s="1">
        <f>IFERROR('Шаблон модификаторы'!F768+1-1,0)</f>
        <v>0</v>
      </c>
    </row>
    <row r="769" spans="1:4">
      <c r="A769" s="1">
        <f>IFERROR('Шаблон модификаторы'!B769+1-1,0)</f>
        <v>0</v>
      </c>
      <c r="B769" s="1">
        <f>'Шаблон модификаторы'!D769+1-1</f>
        <v>0</v>
      </c>
      <c r="C769" s="1">
        <f>IFERROR('Шаблон модификаторы'!E769+1-1,0)</f>
        <v>0</v>
      </c>
      <c r="D769" s="1">
        <f>IFERROR('Шаблон модификаторы'!F769+1-1,0)</f>
        <v>0</v>
      </c>
    </row>
    <row r="770" spans="1:4">
      <c r="A770" s="1">
        <f>IFERROR('Шаблон модификаторы'!B770+1-1,0)</f>
        <v>0</v>
      </c>
      <c r="B770" s="1">
        <f>'Шаблон модификаторы'!D770+1-1</f>
        <v>0</v>
      </c>
      <c r="C770" s="1">
        <f>IFERROR('Шаблон модификаторы'!E770+1-1,0)</f>
        <v>0</v>
      </c>
      <c r="D770" s="1">
        <f>IFERROR('Шаблон модификаторы'!F770+1-1,0)</f>
        <v>0</v>
      </c>
    </row>
    <row r="771" spans="1:4">
      <c r="A771" s="1">
        <f>IFERROR('Шаблон модификаторы'!B771+1-1,0)</f>
        <v>0</v>
      </c>
      <c r="B771" s="1">
        <f>'Шаблон модификаторы'!D771+1-1</f>
        <v>0</v>
      </c>
      <c r="C771" s="1">
        <f>IFERROR('Шаблон модификаторы'!E771+1-1,0)</f>
        <v>0</v>
      </c>
      <c r="D771" s="1">
        <f>IFERROR('Шаблон модификаторы'!F771+1-1,0)</f>
        <v>0</v>
      </c>
    </row>
    <row r="772" spans="1:4">
      <c r="A772" s="1">
        <f>IFERROR('Шаблон модификаторы'!B772+1-1,0)</f>
        <v>0</v>
      </c>
      <c r="B772" s="1">
        <f>'Шаблон модификаторы'!D772+1-1</f>
        <v>0</v>
      </c>
      <c r="C772" s="1">
        <f>IFERROR('Шаблон модификаторы'!E772+1-1,0)</f>
        <v>0</v>
      </c>
      <c r="D772" s="1">
        <f>IFERROR('Шаблон модификаторы'!F772+1-1,0)</f>
        <v>0</v>
      </c>
    </row>
    <row r="773" spans="1:4">
      <c r="A773" s="1">
        <f>IFERROR('Шаблон модификаторы'!B773+1-1,0)</f>
        <v>0</v>
      </c>
      <c r="B773" s="1">
        <f>'Шаблон модификаторы'!D773+1-1</f>
        <v>0</v>
      </c>
      <c r="C773" s="1">
        <f>IFERROR('Шаблон модификаторы'!E773+1-1,0)</f>
        <v>0</v>
      </c>
      <c r="D773" s="1">
        <f>IFERROR('Шаблон модификаторы'!F773+1-1,0)</f>
        <v>0</v>
      </c>
    </row>
    <row r="774" spans="1:4">
      <c r="A774" s="1">
        <f>IFERROR('Шаблон модификаторы'!B774+1-1,0)</f>
        <v>0</v>
      </c>
      <c r="B774" s="1">
        <f>'Шаблон модификаторы'!D774+1-1</f>
        <v>0</v>
      </c>
      <c r="C774" s="1">
        <f>IFERROR('Шаблон модификаторы'!E774+1-1,0)</f>
        <v>0</v>
      </c>
      <c r="D774" s="1">
        <f>IFERROR('Шаблон модификаторы'!F774+1-1,0)</f>
        <v>0</v>
      </c>
    </row>
    <row r="775" spans="1:4">
      <c r="A775" s="1">
        <f>IFERROR('Шаблон модификаторы'!B775+1-1,0)</f>
        <v>0</v>
      </c>
      <c r="B775" s="1">
        <f>'Шаблон модификаторы'!D775+1-1</f>
        <v>0</v>
      </c>
      <c r="C775" s="1">
        <f>IFERROR('Шаблон модификаторы'!E775+1-1,0)</f>
        <v>0</v>
      </c>
      <c r="D775" s="1">
        <f>IFERROR('Шаблон модификаторы'!F775+1-1,0)</f>
        <v>0</v>
      </c>
    </row>
    <row r="776" spans="1:4">
      <c r="A776" s="1">
        <f>IFERROR('Шаблон модификаторы'!B776+1-1,0)</f>
        <v>0</v>
      </c>
      <c r="B776" s="1">
        <f>'Шаблон модификаторы'!D776+1-1</f>
        <v>0</v>
      </c>
      <c r="C776" s="1">
        <f>IFERROR('Шаблон модификаторы'!E776+1-1,0)</f>
        <v>0</v>
      </c>
      <c r="D776" s="1">
        <f>IFERROR('Шаблон модификаторы'!F776+1-1,0)</f>
        <v>0</v>
      </c>
    </row>
    <row r="777" spans="1:4">
      <c r="A777" s="1">
        <f>IFERROR('Шаблон модификаторы'!B777+1-1,0)</f>
        <v>0</v>
      </c>
      <c r="B777" s="1">
        <f>'Шаблон модификаторы'!D777+1-1</f>
        <v>0</v>
      </c>
      <c r="C777" s="1">
        <f>IFERROR('Шаблон модификаторы'!E777+1-1,0)</f>
        <v>0</v>
      </c>
      <c r="D777" s="1">
        <f>IFERROR('Шаблон модификаторы'!F777+1-1,0)</f>
        <v>0</v>
      </c>
    </row>
    <row r="778" spans="1:4">
      <c r="A778" s="1">
        <f>IFERROR('Шаблон модификаторы'!B778+1-1,0)</f>
        <v>0</v>
      </c>
      <c r="B778" s="1">
        <f>'Шаблон модификаторы'!D778+1-1</f>
        <v>0</v>
      </c>
      <c r="C778" s="1">
        <f>IFERROR('Шаблон модификаторы'!E778+1-1,0)</f>
        <v>0</v>
      </c>
      <c r="D778" s="1">
        <f>IFERROR('Шаблон модификаторы'!F778+1-1,0)</f>
        <v>0</v>
      </c>
    </row>
    <row r="779" spans="1:4">
      <c r="A779" s="1">
        <f>IFERROR('Шаблон модификаторы'!B779+1-1,0)</f>
        <v>0</v>
      </c>
      <c r="B779" s="1">
        <f>'Шаблон модификаторы'!D779+1-1</f>
        <v>0</v>
      </c>
      <c r="C779" s="1">
        <f>IFERROR('Шаблон модификаторы'!E779+1-1,0)</f>
        <v>0</v>
      </c>
      <c r="D779" s="1">
        <f>IFERROR('Шаблон модификаторы'!F779+1-1,0)</f>
        <v>0</v>
      </c>
    </row>
    <row r="780" spans="1:4">
      <c r="A780" s="1">
        <f>IFERROR('Шаблон модификаторы'!B780+1-1,0)</f>
        <v>0</v>
      </c>
      <c r="B780" s="1">
        <f>'Шаблон модификаторы'!D780+1-1</f>
        <v>0</v>
      </c>
      <c r="C780" s="1">
        <f>IFERROR('Шаблон модификаторы'!E780+1-1,0)</f>
        <v>0</v>
      </c>
      <c r="D780" s="1">
        <f>IFERROR('Шаблон модификаторы'!F780+1-1,0)</f>
        <v>0</v>
      </c>
    </row>
    <row r="781" spans="1:4">
      <c r="A781" s="1">
        <f>IFERROR('Шаблон модификаторы'!B781+1-1,0)</f>
        <v>0</v>
      </c>
      <c r="B781" s="1">
        <f>'Шаблон модификаторы'!D781+1-1</f>
        <v>0</v>
      </c>
      <c r="C781" s="1">
        <f>IFERROR('Шаблон модификаторы'!E781+1-1,0)</f>
        <v>0</v>
      </c>
      <c r="D781" s="1">
        <f>IFERROR('Шаблон модификаторы'!F781+1-1,0)</f>
        <v>0</v>
      </c>
    </row>
    <row r="782" spans="1:4">
      <c r="A782" s="1">
        <f>IFERROR('Шаблон модификаторы'!B782+1-1,0)</f>
        <v>0</v>
      </c>
      <c r="B782" s="1">
        <f>'Шаблон модификаторы'!D782+1-1</f>
        <v>0</v>
      </c>
      <c r="C782" s="1">
        <f>IFERROR('Шаблон модификаторы'!E782+1-1,0)</f>
        <v>0</v>
      </c>
      <c r="D782" s="1">
        <f>IFERROR('Шаблон модификаторы'!F782+1-1,0)</f>
        <v>0</v>
      </c>
    </row>
    <row r="783" spans="1:4">
      <c r="A783" s="1">
        <f>IFERROR('Шаблон модификаторы'!B783+1-1,0)</f>
        <v>0</v>
      </c>
      <c r="B783" s="1">
        <f>'Шаблон модификаторы'!D783+1-1</f>
        <v>0</v>
      </c>
      <c r="C783" s="1">
        <f>IFERROR('Шаблон модификаторы'!E783+1-1,0)</f>
        <v>0</v>
      </c>
      <c r="D783" s="1">
        <f>IFERROR('Шаблон модификаторы'!F783+1-1,0)</f>
        <v>0</v>
      </c>
    </row>
    <row r="784" spans="1:4">
      <c r="A784" s="1">
        <f>IFERROR('Шаблон модификаторы'!B784+1-1,0)</f>
        <v>0</v>
      </c>
      <c r="B784" s="1">
        <f>'Шаблон модификаторы'!D784+1-1</f>
        <v>0</v>
      </c>
      <c r="C784" s="1">
        <f>IFERROR('Шаблон модификаторы'!E784+1-1,0)</f>
        <v>0</v>
      </c>
      <c r="D784" s="1">
        <f>IFERROR('Шаблон модификаторы'!F784+1-1,0)</f>
        <v>0</v>
      </c>
    </row>
    <row r="785" spans="1:4">
      <c r="A785" s="1">
        <f>IFERROR('Шаблон модификаторы'!B785+1-1,0)</f>
        <v>0</v>
      </c>
      <c r="B785" s="1">
        <f>'Шаблон модификаторы'!D785+1-1</f>
        <v>0</v>
      </c>
      <c r="C785" s="1">
        <f>IFERROR('Шаблон модификаторы'!E785+1-1,0)</f>
        <v>0</v>
      </c>
      <c r="D785" s="1">
        <f>IFERROR('Шаблон модификаторы'!F785+1-1,0)</f>
        <v>0</v>
      </c>
    </row>
    <row r="786" spans="1:4">
      <c r="A786" s="1">
        <f>IFERROR('Шаблон модификаторы'!B786+1-1,0)</f>
        <v>0</v>
      </c>
      <c r="B786" s="1">
        <f>'Шаблон модификаторы'!D786+1-1</f>
        <v>0</v>
      </c>
      <c r="C786" s="1">
        <f>IFERROR('Шаблон модификаторы'!E786+1-1,0)</f>
        <v>0</v>
      </c>
      <c r="D786" s="1">
        <f>IFERROR('Шаблон модификаторы'!F786+1-1,0)</f>
        <v>0</v>
      </c>
    </row>
    <row r="787" spans="1:4">
      <c r="A787" s="1">
        <f>IFERROR('Шаблон модификаторы'!B787+1-1,0)</f>
        <v>0</v>
      </c>
      <c r="B787" s="1">
        <f>'Шаблон модификаторы'!D787+1-1</f>
        <v>0</v>
      </c>
      <c r="C787" s="1">
        <f>IFERROR('Шаблон модификаторы'!E787+1-1,0)</f>
        <v>0</v>
      </c>
      <c r="D787" s="1">
        <f>IFERROR('Шаблон модификаторы'!F787+1-1,0)</f>
        <v>0</v>
      </c>
    </row>
    <row r="788" spans="1:4">
      <c r="A788" s="1">
        <f>IFERROR('Шаблон модификаторы'!B788+1-1,0)</f>
        <v>0</v>
      </c>
      <c r="B788" s="1">
        <f>'Шаблон модификаторы'!D788+1-1</f>
        <v>0</v>
      </c>
      <c r="C788" s="1">
        <f>IFERROR('Шаблон модификаторы'!E788+1-1,0)</f>
        <v>0</v>
      </c>
      <c r="D788" s="1">
        <f>IFERROR('Шаблон модификаторы'!F788+1-1,0)</f>
        <v>0</v>
      </c>
    </row>
    <row r="789" spans="1:4">
      <c r="A789" s="1">
        <f>IFERROR('Шаблон модификаторы'!B789+1-1,0)</f>
        <v>0</v>
      </c>
      <c r="B789" s="1">
        <f>'Шаблон модификаторы'!D789+1-1</f>
        <v>0</v>
      </c>
      <c r="C789" s="1">
        <f>IFERROR('Шаблон модификаторы'!E789+1-1,0)</f>
        <v>0</v>
      </c>
      <c r="D789" s="1">
        <f>IFERROR('Шаблон модификаторы'!F789+1-1,0)</f>
        <v>0</v>
      </c>
    </row>
    <row r="790" spans="1:4">
      <c r="A790" s="1">
        <f>IFERROR('Шаблон модификаторы'!B790+1-1,0)</f>
        <v>0</v>
      </c>
      <c r="B790" s="1">
        <f>'Шаблон модификаторы'!D790+1-1</f>
        <v>0</v>
      </c>
      <c r="C790" s="1">
        <f>IFERROR('Шаблон модификаторы'!E790+1-1,0)</f>
        <v>0</v>
      </c>
      <c r="D790" s="1">
        <f>IFERROR('Шаблон модификаторы'!F790+1-1,0)</f>
        <v>0</v>
      </c>
    </row>
    <row r="791" spans="1:4">
      <c r="A791" s="1">
        <f>IFERROR('Шаблон модификаторы'!B791+1-1,0)</f>
        <v>0</v>
      </c>
      <c r="B791" s="1">
        <f>'Шаблон модификаторы'!D791+1-1</f>
        <v>0</v>
      </c>
      <c r="C791" s="1">
        <f>IFERROR('Шаблон модификаторы'!E791+1-1,0)</f>
        <v>0</v>
      </c>
      <c r="D791" s="1">
        <f>IFERROR('Шаблон модификаторы'!F791+1-1,0)</f>
        <v>0</v>
      </c>
    </row>
    <row r="792" spans="1:4">
      <c r="A792" s="1">
        <f>IFERROR('Шаблон модификаторы'!B792+1-1,0)</f>
        <v>0</v>
      </c>
      <c r="B792" s="1">
        <f>'Шаблон модификаторы'!D792+1-1</f>
        <v>0</v>
      </c>
      <c r="C792" s="1">
        <f>IFERROR('Шаблон модификаторы'!E792+1-1,0)</f>
        <v>0</v>
      </c>
      <c r="D792" s="1">
        <f>IFERROR('Шаблон модификаторы'!F792+1-1,0)</f>
        <v>0</v>
      </c>
    </row>
    <row r="793" spans="1:4">
      <c r="A793" s="1">
        <f>IFERROR('Шаблон модификаторы'!B793+1-1,0)</f>
        <v>0</v>
      </c>
      <c r="B793" s="1">
        <f>'Шаблон модификаторы'!D793+1-1</f>
        <v>0</v>
      </c>
      <c r="C793" s="1">
        <f>IFERROR('Шаблон модификаторы'!E793+1-1,0)</f>
        <v>0</v>
      </c>
      <c r="D793" s="1">
        <f>IFERROR('Шаблон модификаторы'!F793+1-1,0)</f>
        <v>0</v>
      </c>
    </row>
    <row r="794" spans="1:4">
      <c r="A794" s="1">
        <f>IFERROR('Шаблон модификаторы'!B794+1-1,0)</f>
        <v>0</v>
      </c>
      <c r="B794" s="1">
        <f>'Шаблон модификаторы'!D794+1-1</f>
        <v>0</v>
      </c>
      <c r="C794" s="1">
        <f>IFERROR('Шаблон модификаторы'!E794+1-1,0)</f>
        <v>0</v>
      </c>
      <c r="D794" s="1">
        <f>IFERROR('Шаблон модификаторы'!F794+1-1,0)</f>
        <v>0</v>
      </c>
    </row>
    <row r="795" spans="1:4">
      <c r="A795" s="1">
        <f>IFERROR('Шаблон модификаторы'!B795+1-1,0)</f>
        <v>0</v>
      </c>
      <c r="B795" s="1">
        <f>'Шаблон модификаторы'!D795+1-1</f>
        <v>0</v>
      </c>
      <c r="C795" s="1">
        <f>IFERROR('Шаблон модификаторы'!E795+1-1,0)</f>
        <v>0</v>
      </c>
      <c r="D795" s="1">
        <f>IFERROR('Шаблон модификаторы'!F795+1-1,0)</f>
        <v>0</v>
      </c>
    </row>
    <row r="796" spans="1:4">
      <c r="A796" s="1">
        <f>IFERROR('Шаблон модификаторы'!B796+1-1,0)</f>
        <v>0</v>
      </c>
      <c r="B796" s="1">
        <f>'Шаблон модификаторы'!D796+1-1</f>
        <v>0</v>
      </c>
      <c r="C796" s="1">
        <f>IFERROR('Шаблон модификаторы'!E796+1-1,0)</f>
        <v>0</v>
      </c>
      <c r="D796" s="1">
        <f>IFERROR('Шаблон модификаторы'!F796+1-1,0)</f>
        <v>0</v>
      </c>
    </row>
    <row r="797" spans="1:4">
      <c r="A797" s="1">
        <f>IFERROR('Шаблон модификаторы'!B797+1-1,0)</f>
        <v>0</v>
      </c>
      <c r="B797" s="1">
        <f>'Шаблон модификаторы'!D797+1-1</f>
        <v>0</v>
      </c>
      <c r="C797" s="1">
        <f>IFERROR('Шаблон модификаторы'!E797+1-1,0)</f>
        <v>0</v>
      </c>
      <c r="D797" s="1">
        <f>IFERROR('Шаблон модификаторы'!F797+1-1,0)</f>
        <v>0</v>
      </c>
    </row>
    <row r="798" spans="1:4">
      <c r="A798" s="1">
        <f>IFERROR('Шаблон модификаторы'!B798+1-1,0)</f>
        <v>0</v>
      </c>
      <c r="B798" s="1">
        <f>'Шаблон модификаторы'!D798+1-1</f>
        <v>0</v>
      </c>
      <c r="C798" s="1">
        <f>IFERROR('Шаблон модификаторы'!E798+1-1,0)</f>
        <v>0</v>
      </c>
      <c r="D798" s="1">
        <f>IFERROR('Шаблон модификаторы'!F798+1-1,0)</f>
        <v>0</v>
      </c>
    </row>
    <row r="799" spans="1:4">
      <c r="A799" s="1">
        <f>IFERROR('Шаблон модификаторы'!B799+1-1,0)</f>
        <v>0</v>
      </c>
      <c r="B799" s="1">
        <f>'Шаблон модификаторы'!D799+1-1</f>
        <v>0</v>
      </c>
      <c r="C799" s="1">
        <f>IFERROR('Шаблон модификаторы'!E799+1-1,0)</f>
        <v>0</v>
      </c>
      <c r="D799" s="1">
        <f>IFERROR('Шаблон модификаторы'!F799+1-1,0)</f>
        <v>0</v>
      </c>
    </row>
    <row r="800" spans="1:4">
      <c r="A800" s="1">
        <f>IFERROR('Шаблон модификаторы'!B800+1-1,0)</f>
        <v>0</v>
      </c>
      <c r="B800" s="1">
        <f>'Шаблон модификаторы'!D800+1-1</f>
        <v>0</v>
      </c>
      <c r="C800" s="1">
        <f>IFERROR('Шаблон модификаторы'!E800+1-1,0)</f>
        <v>0</v>
      </c>
      <c r="D800" s="1">
        <f>IFERROR('Шаблон модификаторы'!F800+1-1,0)</f>
        <v>0</v>
      </c>
    </row>
    <row r="801" spans="1:4">
      <c r="A801" s="1">
        <f>IFERROR('Шаблон модификаторы'!B801+1-1,0)</f>
        <v>0</v>
      </c>
      <c r="B801" s="1">
        <f>'Шаблон модификаторы'!D801+1-1</f>
        <v>0</v>
      </c>
      <c r="C801" s="1">
        <f>IFERROR('Шаблон модификаторы'!E801+1-1,0)</f>
        <v>0</v>
      </c>
      <c r="D801" s="1">
        <f>IFERROR('Шаблон модификаторы'!F801+1-1,0)</f>
        <v>0</v>
      </c>
    </row>
    <row r="802" spans="1:4">
      <c r="A802" s="1">
        <f>IFERROR('Шаблон модификаторы'!B802+1-1,0)</f>
        <v>0</v>
      </c>
      <c r="B802" s="1">
        <f>'Шаблон модификаторы'!D802+1-1</f>
        <v>0</v>
      </c>
      <c r="C802" s="1">
        <f>IFERROR('Шаблон модификаторы'!E802+1-1,0)</f>
        <v>0</v>
      </c>
      <c r="D802" s="1">
        <f>IFERROR('Шаблон модификаторы'!F802+1-1,0)</f>
        <v>0</v>
      </c>
    </row>
    <row r="803" spans="1:4">
      <c r="A803" s="1">
        <f>IFERROR('Шаблон модификаторы'!B803+1-1,0)</f>
        <v>0</v>
      </c>
      <c r="B803" s="1">
        <f>'Шаблон модификаторы'!D803+1-1</f>
        <v>0</v>
      </c>
      <c r="C803" s="1">
        <f>IFERROR('Шаблон модификаторы'!E803+1-1,0)</f>
        <v>0</v>
      </c>
      <c r="D803" s="1">
        <f>IFERROR('Шаблон модификаторы'!F803+1-1,0)</f>
        <v>0</v>
      </c>
    </row>
    <row r="804" spans="1:4">
      <c r="A804" s="1">
        <f>IFERROR('Шаблон модификаторы'!B804+1-1,0)</f>
        <v>0</v>
      </c>
      <c r="B804" s="1">
        <f>'Шаблон модификаторы'!D804+1-1</f>
        <v>0</v>
      </c>
      <c r="C804" s="1">
        <f>IFERROR('Шаблон модификаторы'!E804+1-1,0)</f>
        <v>0</v>
      </c>
      <c r="D804" s="1">
        <f>IFERROR('Шаблон модификаторы'!F804+1-1,0)</f>
        <v>0</v>
      </c>
    </row>
    <row r="805" spans="1:4">
      <c r="A805" s="1">
        <f>IFERROR('Шаблон модификаторы'!B805+1-1,0)</f>
        <v>0</v>
      </c>
      <c r="B805" s="1">
        <f>'Шаблон модификаторы'!D805+1-1</f>
        <v>0</v>
      </c>
      <c r="C805" s="1">
        <f>IFERROR('Шаблон модификаторы'!E805+1-1,0)</f>
        <v>0</v>
      </c>
      <c r="D805" s="1">
        <f>IFERROR('Шаблон модификаторы'!F805+1-1,0)</f>
        <v>0</v>
      </c>
    </row>
    <row r="806" spans="1:4">
      <c r="A806" s="1">
        <f>IFERROR('Шаблон модификаторы'!B806+1-1,0)</f>
        <v>0</v>
      </c>
      <c r="B806" s="1">
        <f>'Шаблон модификаторы'!D806+1-1</f>
        <v>0</v>
      </c>
      <c r="C806" s="1">
        <f>IFERROR('Шаблон модификаторы'!E806+1-1,0)</f>
        <v>0</v>
      </c>
      <c r="D806" s="1">
        <f>IFERROR('Шаблон модификаторы'!F806+1-1,0)</f>
        <v>0</v>
      </c>
    </row>
    <row r="807" spans="1:4">
      <c r="A807" s="1">
        <f>IFERROR('Шаблон модификаторы'!B807+1-1,0)</f>
        <v>0</v>
      </c>
      <c r="B807" s="1">
        <f>'Шаблон модификаторы'!D807+1-1</f>
        <v>0</v>
      </c>
      <c r="C807" s="1">
        <f>IFERROR('Шаблон модификаторы'!E807+1-1,0)</f>
        <v>0</v>
      </c>
      <c r="D807" s="1">
        <f>IFERROR('Шаблон модификаторы'!F807+1-1,0)</f>
        <v>0</v>
      </c>
    </row>
    <row r="808" spans="1:4">
      <c r="A808" s="1">
        <f>IFERROR('Шаблон модификаторы'!B808+1-1,0)</f>
        <v>0</v>
      </c>
      <c r="B808" s="1">
        <f>'Шаблон модификаторы'!D808+1-1</f>
        <v>0</v>
      </c>
      <c r="C808" s="1">
        <f>IFERROR('Шаблон модификаторы'!E808+1-1,0)</f>
        <v>0</v>
      </c>
      <c r="D808" s="1">
        <f>IFERROR('Шаблон модификаторы'!F808+1-1,0)</f>
        <v>0</v>
      </c>
    </row>
    <row r="809" spans="1:4">
      <c r="A809" s="1">
        <f>IFERROR('Шаблон модификаторы'!B809+1-1,0)</f>
        <v>0</v>
      </c>
      <c r="B809" s="1">
        <f>'Шаблон модификаторы'!D809+1-1</f>
        <v>0</v>
      </c>
      <c r="C809" s="1">
        <f>IFERROR('Шаблон модификаторы'!E809+1-1,0)</f>
        <v>0</v>
      </c>
      <c r="D809" s="1">
        <f>IFERROR('Шаблон модификаторы'!F809+1-1,0)</f>
        <v>0</v>
      </c>
    </row>
    <row r="810" spans="1:4">
      <c r="A810" s="1">
        <f>IFERROR('Шаблон модификаторы'!B810+1-1,0)</f>
        <v>0</v>
      </c>
      <c r="B810" s="1">
        <f>'Шаблон модификаторы'!D810+1-1</f>
        <v>0</v>
      </c>
      <c r="C810" s="1">
        <f>IFERROR('Шаблон модификаторы'!E810+1-1,0)</f>
        <v>0</v>
      </c>
      <c r="D810" s="1">
        <f>IFERROR('Шаблон модификаторы'!F810+1-1,0)</f>
        <v>0</v>
      </c>
    </row>
    <row r="811" spans="1:4">
      <c r="A811" s="1">
        <f>IFERROR('Шаблон модификаторы'!B811+1-1,0)</f>
        <v>0</v>
      </c>
      <c r="B811" s="1">
        <f>'Шаблон модификаторы'!D811+1-1</f>
        <v>0</v>
      </c>
      <c r="C811" s="1">
        <f>IFERROR('Шаблон модификаторы'!E811+1-1,0)</f>
        <v>0</v>
      </c>
      <c r="D811" s="1">
        <f>IFERROR('Шаблон модификаторы'!F811+1-1,0)</f>
        <v>0</v>
      </c>
    </row>
    <row r="812" spans="1:4">
      <c r="A812" s="1">
        <f>IFERROR('Шаблон модификаторы'!B812+1-1,0)</f>
        <v>0</v>
      </c>
      <c r="B812" s="1">
        <f>'Шаблон модификаторы'!D812+1-1</f>
        <v>0</v>
      </c>
      <c r="C812" s="1">
        <f>IFERROR('Шаблон модификаторы'!E812+1-1,0)</f>
        <v>0</v>
      </c>
      <c r="D812" s="1">
        <f>IFERROR('Шаблон модификаторы'!F812+1-1,0)</f>
        <v>0</v>
      </c>
    </row>
    <row r="813" spans="1:4">
      <c r="A813" s="1">
        <f>IFERROR('Шаблон модификаторы'!B813+1-1,0)</f>
        <v>0</v>
      </c>
      <c r="B813" s="1">
        <f>'Шаблон модификаторы'!D813+1-1</f>
        <v>0</v>
      </c>
      <c r="C813" s="1">
        <f>IFERROR('Шаблон модификаторы'!E813+1-1,0)</f>
        <v>0</v>
      </c>
      <c r="D813" s="1">
        <f>IFERROR('Шаблон модификаторы'!F813+1-1,0)</f>
        <v>0</v>
      </c>
    </row>
    <row r="814" spans="1:4">
      <c r="A814" s="1">
        <f>IFERROR('Шаблон модификаторы'!B814+1-1,0)</f>
        <v>0</v>
      </c>
      <c r="B814" s="1">
        <f>'Шаблон модификаторы'!D814+1-1</f>
        <v>0</v>
      </c>
      <c r="C814" s="1">
        <f>IFERROR('Шаблон модификаторы'!E814+1-1,0)</f>
        <v>0</v>
      </c>
      <c r="D814" s="1">
        <f>IFERROR('Шаблон модификаторы'!F814+1-1,0)</f>
        <v>0</v>
      </c>
    </row>
    <row r="815" spans="1:4">
      <c r="A815" s="1">
        <f>IFERROR('Шаблон модификаторы'!B815+1-1,0)</f>
        <v>0</v>
      </c>
      <c r="B815" s="1">
        <f>'Шаблон модификаторы'!D815+1-1</f>
        <v>0</v>
      </c>
      <c r="C815" s="1">
        <f>IFERROR('Шаблон модификаторы'!E815+1-1,0)</f>
        <v>0</v>
      </c>
      <c r="D815" s="1">
        <f>IFERROR('Шаблон модификаторы'!F815+1-1,0)</f>
        <v>0</v>
      </c>
    </row>
    <row r="816" spans="1:4">
      <c r="A816" s="1">
        <f>IFERROR('Шаблон модификаторы'!B816+1-1,0)</f>
        <v>0</v>
      </c>
      <c r="B816" s="1">
        <f>'Шаблон модификаторы'!D816+1-1</f>
        <v>0</v>
      </c>
      <c r="C816" s="1">
        <f>IFERROR('Шаблон модификаторы'!E816+1-1,0)</f>
        <v>0</v>
      </c>
      <c r="D816" s="1">
        <f>IFERROR('Шаблон модификаторы'!F816+1-1,0)</f>
        <v>0</v>
      </c>
    </row>
    <row r="817" spans="1:4">
      <c r="A817" s="1">
        <f>IFERROR('Шаблон модификаторы'!B817+1-1,0)</f>
        <v>0</v>
      </c>
      <c r="B817" s="1">
        <f>'Шаблон модификаторы'!D817+1-1</f>
        <v>0</v>
      </c>
      <c r="C817" s="1">
        <f>IFERROR('Шаблон модификаторы'!E817+1-1,0)</f>
        <v>0</v>
      </c>
      <c r="D817" s="1">
        <f>IFERROR('Шаблон модификаторы'!F817+1-1,0)</f>
        <v>0</v>
      </c>
    </row>
    <row r="818" spans="1:4">
      <c r="A818" s="1">
        <f>IFERROR('Шаблон модификаторы'!B818+1-1,0)</f>
        <v>0</v>
      </c>
      <c r="B818" s="1">
        <f>'Шаблон модификаторы'!D818+1-1</f>
        <v>0</v>
      </c>
      <c r="C818" s="1">
        <f>IFERROR('Шаблон модификаторы'!E818+1-1,0)</f>
        <v>0</v>
      </c>
      <c r="D818" s="1">
        <f>IFERROR('Шаблон модификаторы'!F818+1-1,0)</f>
        <v>0</v>
      </c>
    </row>
    <row r="819" spans="1:4">
      <c r="A819" s="1">
        <f>IFERROR('Шаблон модификаторы'!B819+1-1,0)</f>
        <v>0</v>
      </c>
      <c r="B819" s="1">
        <f>'Шаблон модификаторы'!D819+1-1</f>
        <v>0</v>
      </c>
      <c r="C819" s="1">
        <f>IFERROR('Шаблон модификаторы'!E819+1-1,0)</f>
        <v>0</v>
      </c>
      <c r="D819" s="1">
        <f>IFERROR('Шаблон модификаторы'!F819+1-1,0)</f>
        <v>0</v>
      </c>
    </row>
    <row r="820" spans="1:4">
      <c r="A820" s="1">
        <f>IFERROR('Шаблон модификаторы'!B820+1-1,0)</f>
        <v>0</v>
      </c>
      <c r="B820" s="1">
        <f>'Шаблон модификаторы'!D820+1-1</f>
        <v>0</v>
      </c>
      <c r="C820" s="1">
        <f>IFERROR('Шаблон модификаторы'!E820+1-1,0)</f>
        <v>0</v>
      </c>
      <c r="D820" s="1">
        <f>IFERROR('Шаблон модификаторы'!F820+1-1,0)</f>
        <v>0</v>
      </c>
    </row>
    <row r="821" spans="1:4">
      <c r="A821" s="1">
        <f>IFERROR('Шаблон модификаторы'!B821+1-1,0)</f>
        <v>0</v>
      </c>
      <c r="B821" s="1">
        <f>'Шаблон модификаторы'!D821+1-1</f>
        <v>0</v>
      </c>
      <c r="C821" s="1">
        <f>IFERROR('Шаблон модификаторы'!E821+1-1,0)</f>
        <v>0</v>
      </c>
      <c r="D821" s="1">
        <f>IFERROR('Шаблон модификаторы'!F821+1-1,0)</f>
        <v>0</v>
      </c>
    </row>
    <row r="822" spans="1:4">
      <c r="A822" s="1">
        <f>IFERROR('Шаблон модификаторы'!B822+1-1,0)</f>
        <v>0</v>
      </c>
      <c r="B822" s="1">
        <f>'Шаблон модификаторы'!D822+1-1</f>
        <v>0</v>
      </c>
      <c r="C822" s="1">
        <f>IFERROR('Шаблон модификаторы'!E822+1-1,0)</f>
        <v>0</v>
      </c>
      <c r="D822" s="1">
        <f>IFERROR('Шаблон модификаторы'!F822+1-1,0)</f>
        <v>0</v>
      </c>
    </row>
    <row r="823" spans="1:4">
      <c r="A823" s="1">
        <f>IFERROR('Шаблон модификаторы'!B823+1-1,0)</f>
        <v>0</v>
      </c>
      <c r="B823" s="1">
        <f>'Шаблон модификаторы'!D823+1-1</f>
        <v>0</v>
      </c>
      <c r="C823" s="1">
        <f>IFERROR('Шаблон модификаторы'!E823+1-1,0)</f>
        <v>0</v>
      </c>
      <c r="D823" s="1">
        <f>IFERROR('Шаблон модификаторы'!F823+1-1,0)</f>
        <v>0</v>
      </c>
    </row>
    <row r="824" spans="1:4">
      <c r="A824" s="1">
        <f>IFERROR('Шаблон модификаторы'!B824+1-1,0)</f>
        <v>0</v>
      </c>
      <c r="B824" s="1">
        <f>'Шаблон модификаторы'!D824+1-1</f>
        <v>0</v>
      </c>
      <c r="C824" s="1">
        <f>IFERROR('Шаблон модификаторы'!E824+1-1,0)</f>
        <v>0</v>
      </c>
      <c r="D824" s="1">
        <f>IFERROR('Шаблон модификаторы'!F824+1-1,0)</f>
        <v>0</v>
      </c>
    </row>
    <row r="825" spans="1:4">
      <c r="A825" s="1">
        <f>IFERROR('Шаблон модификаторы'!B825+1-1,0)</f>
        <v>0</v>
      </c>
      <c r="B825" s="1">
        <f>'Шаблон модификаторы'!D825+1-1</f>
        <v>0</v>
      </c>
      <c r="C825" s="1">
        <f>IFERROR('Шаблон модификаторы'!E825+1-1,0)</f>
        <v>0</v>
      </c>
      <c r="D825" s="1">
        <f>IFERROR('Шаблон модификаторы'!F825+1-1,0)</f>
        <v>0</v>
      </c>
    </row>
    <row r="826" spans="1:4">
      <c r="A826" s="1">
        <f>IFERROR('Шаблон модификаторы'!B826+1-1,0)</f>
        <v>0</v>
      </c>
      <c r="B826" s="1">
        <f>'Шаблон модификаторы'!D826+1-1</f>
        <v>0</v>
      </c>
      <c r="C826" s="1">
        <f>IFERROR('Шаблон модификаторы'!E826+1-1,0)</f>
        <v>0</v>
      </c>
      <c r="D826" s="1">
        <f>IFERROR('Шаблон модификаторы'!F826+1-1,0)</f>
        <v>0</v>
      </c>
    </row>
    <row r="827" spans="1:4">
      <c r="A827" s="1">
        <f>IFERROR('Шаблон модификаторы'!B827+1-1,0)</f>
        <v>0</v>
      </c>
      <c r="B827" s="1">
        <f>'Шаблон модификаторы'!D827+1-1</f>
        <v>0</v>
      </c>
      <c r="C827" s="1">
        <f>IFERROR('Шаблон модификаторы'!E827+1-1,0)</f>
        <v>0</v>
      </c>
      <c r="D827" s="1">
        <f>IFERROR('Шаблон модификаторы'!F827+1-1,0)</f>
        <v>0</v>
      </c>
    </row>
    <row r="828" spans="1:4">
      <c r="A828" s="1">
        <f>IFERROR('Шаблон модификаторы'!B828+1-1,0)</f>
        <v>0</v>
      </c>
      <c r="B828" s="1">
        <f>'Шаблон модификаторы'!D828+1-1</f>
        <v>0</v>
      </c>
      <c r="C828" s="1">
        <f>IFERROR('Шаблон модификаторы'!E828+1-1,0)</f>
        <v>0</v>
      </c>
      <c r="D828" s="1">
        <f>IFERROR('Шаблон модификаторы'!F828+1-1,0)</f>
        <v>0</v>
      </c>
    </row>
    <row r="829" spans="1:4">
      <c r="A829" s="1">
        <f>IFERROR('Шаблон модификаторы'!B829+1-1,0)</f>
        <v>0</v>
      </c>
      <c r="B829" s="1">
        <f>'Шаблон модификаторы'!D829+1-1</f>
        <v>0</v>
      </c>
      <c r="C829" s="1">
        <f>IFERROR('Шаблон модификаторы'!E829+1-1,0)</f>
        <v>0</v>
      </c>
      <c r="D829" s="1">
        <f>IFERROR('Шаблон модификаторы'!F829+1-1,0)</f>
        <v>0</v>
      </c>
    </row>
    <row r="830" spans="1:4">
      <c r="A830" s="1">
        <f>IFERROR('Шаблон модификаторы'!B830+1-1,0)</f>
        <v>0</v>
      </c>
      <c r="B830" s="1">
        <f>'Шаблон модификаторы'!D830+1-1</f>
        <v>0</v>
      </c>
      <c r="C830" s="1">
        <f>IFERROR('Шаблон модификаторы'!E830+1-1,0)</f>
        <v>0</v>
      </c>
      <c r="D830" s="1">
        <f>IFERROR('Шаблон модификаторы'!F830+1-1,0)</f>
        <v>0</v>
      </c>
    </row>
    <row r="831" spans="1:4">
      <c r="A831" s="1">
        <f>IFERROR('Шаблон модификаторы'!B831+1-1,0)</f>
        <v>0</v>
      </c>
      <c r="B831" s="1">
        <f>'Шаблон модификаторы'!D831+1-1</f>
        <v>0</v>
      </c>
      <c r="C831" s="1">
        <f>IFERROR('Шаблон модификаторы'!E831+1-1,0)</f>
        <v>0</v>
      </c>
      <c r="D831" s="1">
        <f>IFERROR('Шаблон модификаторы'!F831+1-1,0)</f>
        <v>0</v>
      </c>
    </row>
    <row r="832" spans="1:4">
      <c r="A832" s="1">
        <f>IFERROR('Шаблон модификаторы'!B832+1-1,0)</f>
        <v>0</v>
      </c>
      <c r="B832" s="1">
        <f>'Шаблон модификаторы'!D832+1-1</f>
        <v>0</v>
      </c>
      <c r="C832" s="1">
        <f>IFERROR('Шаблон модификаторы'!E832+1-1,0)</f>
        <v>0</v>
      </c>
      <c r="D832" s="1">
        <f>IFERROR('Шаблон модификаторы'!F832+1-1,0)</f>
        <v>0</v>
      </c>
    </row>
    <row r="833" spans="1:4">
      <c r="A833" s="1">
        <f>IFERROR('Шаблон модификаторы'!B833+1-1,0)</f>
        <v>0</v>
      </c>
      <c r="B833" s="1">
        <f>'Шаблон модификаторы'!D833+1-1</f>
        <v>0</v>
      </c>
      <c r="C833" s="1">
        <f>IFERROR('Шаблон модификаторы'!E833+1-1,0)</f>
        <v>0</v>
      </c>
      <c r="D833" s="1">
        <f>IFERROR('Шаблон модификаторы'!F833+1-1,0)</f>
        <v>0</v>
      </c>
    </row>
    <row r="834" spans="1:4">
      <c r="A834" s="1">
        <f>IFERROR('Шаблон модификаторы'!B834+1-1,0)</f>
        <v>0</v>
      </c>
      <c r="B834" s="1">
        <f>'Шаблон модификаторы'!D834+1-1</f>
        <v>0</v>
      </c>
      <c r="C834" s="1">
        <f>IFERROR('Шаблон модификаторы'!E834+1-1,0)</f>
        <v>0</v>
      </c>
      <c r="D834" s="1">
        <f>IFERROR('Шаблон модификаторы'!F834+1-1,0)</f>
        <v>0</v>
      </c>
    </row>
    <row r="835" spans="1:4">
      <c r="A835" s="1">
        <f>IFERROR('Шаблон модификаторы'!B835+1-1,0)</f>
        <v>0</v>
      </c>
      <c r="B835" s="1">
        <f>'Шаблон модификаторы'!D835+1-1</f>
        <v>0</v>
      </c>
      <c r="C835" s="1">
        <f>IFERROR('Шаблон модификаторы'!E835+1-1,0)</f>
        <v>0</v>
      </c>
      <c r="D835" s="1">
        <f>IFERROR('Шаблон модификаторы'!F835+1-1,0)</f>
        <v>0</v>
      </c>
    </row>
    <row r="836" spans="1:4">
      <c r="A836" s="1">
        <f>IFERROR('Шаблон модификаторы'!B836+1-1,0)</f>
        <v>0</v>
      </c>
      <c r="B836" s="1">
        <f>'Шаблон модификаторы'!D836+1-1</f>
        <v>0</v>
      </c>
      <c r="C836" s="1">
        <f>IFERROR('Шаблон модификаторы'!E836+1-1,0)</f>
        <v>0</v>
      </c>
      <c r="D836" s="1">
        <f>IFERROR('Шаблон модификаторы'!F836+1-1,0)</f>
        <v>0</v>
      </c>
    </row>
    <row r="837" spans="1:4">
      <c r="A837" s="1">
        <f>IFERROR('Шаблон модификаторы'!B837+1-1,0)</f>
        <v>0</v>
      </c>
      <c r="B837" s="1">
        <f>'Шаблон модификаторы'!D837+1-1</f>
        <v>0</v>
      </c>
      <c r="C837" s="1">
        <f>IFERROR('Шаблон модификаторы'!E837+1-1,0)</f>
        <v>0</v>
      </c>
      <c r="D837" s="1">
        <f>IFERROR('Шаблон модификаторы'!F837+1-1,0)</f>
        <v>0</v>
      </c>
    </row>
    <row r="838" spans="1:4">
      <c r="A838" s="1">
        <f>IFERROR('Шаблон модификаторы'!B838+1-1,0)</f>
        <v>0</v>
      </c>
      <c r="B838" s="1">
        <f>'Шаблон модификаторы'!D838+1-1</f>
        <v>0</v>
      </c>
      <c r="C838" s="1">
        <f>IFERROR('Шаблон модификаторы'!E838+1-1,0)</f>
        <v>0</v>
      </c>
      <c r="D838" s="1">
        <f>IFERROR('Шаблон модификаторы'!F838+1-1,0)</f>
        <v>0</v>
      </c>
    </row>
    <row r="839" spans="1:4">
      <c r="A839" s="1">
        <f>IFERROR('Шаблон модификаторы'!B839+1-1,0)</f>
        <v>0</v>
      </c>
      <c r="B839" s="1">
        <f>'Шаблон модификаторы'!D839+1-1</f>
        <v>0</v>
      </c>
      <c r="C839" s="1">
        <f>IFERROR('Шаблон модификаторы'!E839+1-1,0)</f>
        <v>0</v>
      </c>
      <c r="D839" s="1">
        <f>IFERROR('Шаблон модификаторы'!F839+1-1,0)</f>
        <v>0</v>
      </c>
    </row>
    <row r="840" spans="1:4">
      <c r="A840" s="1">
        <f>IFERROR('Шаблон модификаторы'!B840+1-1,0)</f>
        <v>0</v>
      </c>
      <c r="B840" s="1">
        <f>'Шаблон модификаторы'!D840+1-1</f>
        <v>0</v>
      </c>
      <c r="C840" s="1">
        <f>IFERROR('Шаблон модификаторы'!E840+1-1,0)</f>
        <v>0</v>
      </c>
      <c r="D840" s="1">
        <f>IFERROR('Шаблон модификаторы'!F840+1-1,0)</f>
        <v>0</v>
      </c>
    </row>
    <row r="841" spans="1:4">
      <c r="A841" s="1">
        <f>IFERROR('Шаблон модификаторы'!B841+1-1,0)</f>
        <v>0</v>
      </c>
      <c r="B841" s="1">
        <f>'Шаблон модификаторы'!D841+1-1</f>
        <v>0</v>
      </c>
      <c r="C841" s="1">
        <f>IFERROR('Шаблон модификаторы'!E841+1-1,0)</f>
        <v>0</v>
      </c>
      <c r="D841" s="1">
        <f>IFERROR('Шаблон модификаторы'!F841+1-1,0)</f>
        <v>0</v>
      </c>
    </row>
    <row r="842" spans="1:4">
      <c r="A842" s="1">
        <f>IFERROR('Шаблон модификаторы'!B842+1-1,0)</f>
        <v>0</v>
      </c>
      <c r="B842" s="1">
        <f>'Шаблон модификаторы'!D842+1-1</f>
        <v>0</v>
      </c>
      <c r="C842" s="1">
        <f>IFERROR('Шаблон модификаторы'!E842+1-1,0)</f>
        <v>0</v>
      </c>
      <c r="D842" s="1">
        <f>IFERROR('Шаблон модификаторы'!F842+1-1,0)</f>
        <v>0</v>
      </c>
    </row>
    <row r="843" spans="1:4">
      <c r="A843" s="1">
        <f>IFERROR('Шаблон модификаторы'!B843+1-1,0)</f>
        <v>0</v>
      </c>
      <c r="B843" s="1">
        <f>'Шаблон модификаторы'!D843+1-1</f>
        <v>0</v>
      </c>
      <c r="C843" s="1">
        <f>IFERROR('Шаблон модификаторы'!E843+1-1,0)</f>
        <v>0</v>
      </c>
      <c r="D843" s="1">
        <f>IFERROR('Шаблон модификаторы'!F843+1-1,0)</f>
        <v>0</v>
      </c>
    </row>
    <row r="844" spans="1:4">
      <c r="A844" s="1">
        <f>IFERROR('Шаблон модификаторы'!B844+1-1,0)</f>
        <v>0</v>
      </c>
      <c r="B844" s="1">
        <f>'Шаблон модификаторы'!D844+1-1</f>
        <v>0</v>
      </c>
      <c r="C844" s="1">
        <f>IFERROR('Шаблон модификаторы'!E844+1-1,0)</f>
        <v>0</v>
      </c>
      <c r="D844" s="1">
        <f>IFERROR('Шаблон модификаторы'!F844+1-1,0)</f>
        <v>0</v>
      </c>
    </row>
    <row r="845" spans="1:4">
      <c r="A845" s="1">
        <f>IFERROR('Шаблон модификаторы'!B845+1-1,0)</f>
        <v>0</v>
      </c>
      <c r="B845" s="1">
        <f>'Шаблон модификаторы'!D845+1-1</f>
        <v>0</v>
      </c>
      <c r="C845" s="1">
        <f>IFERROR('Шаблон модификаторы'!E845+1-1,0)</f>
        <v>0</v>
      </c>
      <c r="D845" s="1">
        <f>IFERROR('Шаблон модификаторы'!F845+1-1,0)</f>
        <v>0</v>
      </c>
    </row>
    <row r="846" spans="1:4">
      <c r="A846" s="1">
        <f>IFERROR('Шаблон модификаторы'!B846+1-1,0)</f>
        <v>0</v>
      </c>
      <c r="B846" s="1">
        <f>'Шаблон модификаторы'!D846+1-1</f>
        <v>0</v>
      </c>
      <c r="C846" s="1">
        <f>IFERROR('Шаблон модификаторы'!E846+1-1,0)</f>
        <v>0</v>
      </c>
      <c r="D846" s="1">
        <f>IFERROR('Шаблон модификаторы'!F846+1-1,0)</f>
        <v>0</v>
      </c>
    </row>
    <row r="847" spans="1:4">
      <c r="A847" s="1">
        <f>IFERROR('Шаблон модификаторы'!B847+1-1,0)</f>
        <v>0</v>
      </c>
      <c r="B847" s="1">
        <f>'Шаблон модификаторы'!D847+1-1</f>
        <v>0</v>
      </c>
      <c r="C847" s="1">
        <f>IFERROR('Шаблон модификаторы'!E847+1-1,0)</f>
        <v>0</v>
      </c>
      <c r="D847" s="1">
        <f>IFERROR('Шаблон модификаторы'!F847+1-1,0)</f>
        <v>0</v>
      </c>
    </row>
    <row r="848" spans="1:4">
      <c r="A848" s="1">
        <f>IFERROR('Шаблон модификаторы'!B848+1-1,0)</f>
        <v>0</v>
      </c>
      <c r="B848" s="1">
        <f>'Шаблон модификаторы'!D848+1-1</f>
        <v>0</v>
      </c>
      <c r="C848" s="1">
        <f>IFERROR('Шаблон модификаторы'!E848+1-1,0)</f>
        <v>0</v>
      </c>
      <c r="D848" s="1">
        <f>IFERROR('Шаблон модификаторы'!F848+1-1,0)</f>
        <v>0</v>
      </c>
    </row>
    <row r="849" spans="1:4">
      <c r="A849" s="1">
        <f>IFERROR('Шаблон модификаторы'!B849+1-1,0)</f>
        <v>0</v>
      </c>
      <c r="B849" s="1">
        <f>'Шаблон модификаторы'!D849+1-1</f>
        <v>0</v>
      </c>
      <c r="C849" s="1">
        <f>IFERROR('Шаблон модификаторы'!E849+1-1,0)</f>
        <v>0</v>
      </c>
      <c r="D849" s="1">
        <f>IFERROR('Шаблон модификаторы'!F849+1-1,0)</f>
        <v>0</v>
      </c>
    </row>
    <row r="850" spans="1:4">
      <c r="A850" s="1">
        <f>IFERROR('Шаблон модификаторы'!B850+1-1,0)</f>
        <v>0</v>
      </c>
      <c r="B850" s="1">
        <f>'Шаблон модификаторы'!D850+1-1</f>
        <v>0</v>
      </c>
      <c r="C850" s="1">
        <f>IFERROR('Шаблон модификаторы'!E850+1-1,0)</f>
        <v>0</v>
      </c>
      <c r="D850" s="1">
        <f>IFERROR('Шаблон модификаторы'!F850+1-1,0)</f>
        <v>0</v>
      </c>
    </row>
    <row r="851" spans="1:4">
      <c r="A851" s="1">
        <f>IFERROR('Шаблон модификаторы'!B851+1-1,0)</f>
        <v>0</v>
      </c>
      <c r="B851" s="1">
        <f>'Шаблон модификаторы'!D851+1-1</f>
        <v>0</v>
      </c>
      <c r="C851" s="1">
        <f>IFERROR('Шаблон модификаторы'!E851+1-1,0)</f>
        <v>0</v>
      </c>
      <c r="D851" s="1">
        <f>IFERROR('Шаблон модификаторы'!F851+1-1,0)</f>
        <v>0</v>
      </c>
    </row>
    <row r="852" spans="1:4">
      <c r="A852" s="1">
        <f>IFERROR('Шаблон модификаторы'!B852+1-1,0)</f>
        <v>0</v>
      </c>
      <c r="B852" s="1">
        <f>'Шаблон модификаторы'!D852+1-1</f>
        <v>0</v>
      </c>
      <c r="C852" s="1">
        <f>IFERROR('Шаблон модификаторы'!E852+1-1,0)</f>
        <v>0</v>
      </c>
      <c r="D852" s="1">
        <f>IFERROR('Шаблон модификаторы'!F852+1-1,0)</f>
        <v>0</v>
      </c>
    </row>
    <row r="853" spans="1:4">
      <c r="A853" s="1">
        <f>IFERROR('Шаблон модификаторы'!B853+1-1,0)</f>
        <v>0</v>
      </c>
      <c r="B853" s="1">
        <f>'Шаблон модификаторы'!D853+1-1</f>
        <v>0</v>
      </c>
      <c r="C853" s="1">
        <f>IFERROR('Шаблон модификаторы'!E853+1-1,0)</f>
        <v>0</v>
      </c>
      <c r="D853" s="1">
        <f>IFERROR('Шаблон модификаторы'!F853+1-1,0)</f>
        <v>0</v>
      </c>
    </row>
    <row r="854" spans="1:4">
      <c r="A854" s="1">
        <f>IFERROR('Шаблон модификаторы'!B854+1-1,0)</f>
        <v>0</v>
      </c>
      <c r="B854" s="1">
        <f>'Шаблон модификаторы'!D854+1-1</f>
        <v>0</v>
      </c>
      <c r="C854" s="1">
        <f>IFERROR('Шаблон модификаторы'!E854+1-1,0)</f>
        <v>0</v>
      </c>
      <c r="D854" s="1">
        <f>IFERROR('Шаблон модификаторы'!F854+1-1,0)</f>
        <v>0</v>
      </c>
    </row>
    <row r="855" spans="1:4">
      <c r="A855" s="1">
        <f>IFERROR('Шаблон модификаторы'!B855+1-1,0)</f>
        <v>0</v>
      </c>
      <c r="B855" s="1">
        <f>'Шаблон модификаторы'!D855+1-1</f>
        <v>0</v>
      </c>
      <c r="C855" s="1">
        <f>IFERROR('Шаблон модификаторы'!E855+1-1,0)</f>
        <v>0</v>
      </c>
      <c r="D855" s="1">
        <f>IFERROR('Шаблон модификаторы'!F855+1-1,0)</f>
        <v>0</v>
      </c>
    </row>
    <row r="856" spans="1:4">
      <c r="A856" s="1">
        <f>IFERROR('Шаблон модификаторы'!B856+1-1,0)</f>
        <v>0</v>
      </c>
      <c r="B856" s="1">
        <f>'Шаблон модификаторы'!D856+1-1</f>
        <v>0</v>
      </c>
      <c r="C856" s="1">
        <f>IFERROR('Шаблон модификаторы'!E856+1-1,0)</f>
        <v>0</v>
      </c>
      <c r="D856" s="1">
        <f>IFERROR('Шаблон модификаторы'!F856+1-1,0)</f>
        <v>0</v>
      </c>
    </row>
    <row r="857" spans="1:4">
      <c r="A857" s="1">
        <f>IFERROR('Шаблон модификаторы'!B857+1-1,0)</f>
        <v>0</v>
      </c>
      <c r="B857" s="1">
        <f>'Шаблон модификаторы'!D857+1-1</f>
        <v>0</v>
      </c>
      <c r="C857" s="1">
        <f>IFERROR('Шаблон модификаторы'!E857+1-1,0)</f>
        <v>0</v>
      </c>
      <c r="D857" s="1">
        <f>IFERROR('Шаблон модификаторы'!F857+1-1,0)</f>
        <v>0</v>
      </c>
    </row>
    <row r="858" spans="1:4">
      <c r="A858" s="1">
        <f>IFERROR('Шаблон модификаторы'!B858+1-1,0)</f>
        <v>0</v>
      </c>
      <c r="B858" s="1">
        <f>'Шаблон модификаторы'!D858+1-1</f>
        <v>0</v>
      </c>
      <c r="C858" s="1">
        <f>IFERROR('Шаблон модификаторы'!E858+1-1,0)</f>
        <v>0</v>
      </c>
      <c r="D858" s="1">
        <f>IFERROR('Шаблон модификаторы'!F858+1-1,0)</f>
        <v>0</v>
      </c>
    </row>
    <row r="859" spans="1:4">
      <c r="A859" s="1">
        <f>IFERROR('Шаблон модификаторы'!B859+1-1,0)</f>
        <v>0</v>
      </c>
      <c r="B859" s="1">
        <f>'Шаблон модификаторы'!D859+1-1</f>
        <v>0</v>
      </c>
      <c r="C859" s="1">
        <f>IFERROR('Шаблон модификаторы'!E859+1-1,0)</f>
        <v>0</v>
      </c>
      <c r="D859" s="1">
        <f>IFERROR('Шаблон модификаторы'!F859+1-1,0)</f>
        <v>0</v>
      </c>
    </row>
    <row r="860" spans="1:4">
      <c r="A860" s="1">
        <f>IFERROR('Шаблон модификаторы'!B860+1-1,0)</f>
        <v>0</v>
      </c>
      <c r="B860" s="1">
        <f>'Шаблон модификаторы'!D860+1-1</f>
        <v>0</v>
      </c>
      <c r="C860" s="1">
        <f>IFERROR('Шаблон модификаторы'!E860+1-1,0)</f>
        <v>0</v>
      </c>
      <c r="D860" s="1">
        <f>IFERROR('Шаблон модификаторы'!F860+1-1,0)</f>
        <v>0</v>
      </c>
    </row>
    <row r="861" spans="1:4">
      <c r="A861" s="1">
        <f>IFERROR('Шаблон модификаторы'!B861+1-1,0)</f>
        <v>0</v>
      </c>
      <c r="B861" s="1">
        <f>'Шаблон модификаторы'!D861+1-1</f>
        <v>0</v>
      </c>
      <c r="C861" s="1">
        <f>IFERROR('Шаблон модификаторы'!E861+1-1,0)</f>
        <v>0</v>
      </c>
      <c r="D861" s="1">
        <f>IFERROR('Шаблон модификаторы'!F861+1-1,0)</f>
        <v>0</v>
      </c>
    </row>
    <row r="862" spans="1:4">
      <c r="A862" s="1">
        <f>IFERROR('Шаблон модификаторы'!B862+1-1,0)</f>
        <v>0</v>
      </c>
      <c r="B862" s="1">
        <f>'Шаблон модификаторы'!D862+1-1</f>
        <v>0</v>
      </c>
      <c r="C862" s="1">
        <f>IFERROR('Шаблон модификаторы'!E862+1-1,0)</f>
        <v>0</v>
      </c>
      <c r="D862" s="1">
        <f>IFERROR('Шаблон модификаторы'!F862+1-1,0)</f>
        <v>0</v>
      </c>
    </row>
    <row r="863" spans="1:4">
      <c r="A863" s="1">
        <f>IFERROR('Шаблон модификаторы'!B863+1-1,0)</f>
        <v>0</v>
      </c>
      <c r="B863" s="1">
        <f>'Шаблон модификаторы'!D863+1-1</f>
        <v>0</v>
      </c>
      <c r="C863" s="1">
        <f>IFERROR('Шаблон модификаторы'!E863+1-1,0)</f>
        <v>0</v>
      </c>
      <c r="D863" s="1">
        <f>IFERROR('Шаблон модификаторы'!F863+1-1,0)</f>
        <v>0</v>
      </c>
    </row>
    <row r="864" spans="1:4">
      <c r="A864" s="1">
        <f>IFERROR('Шаблон модификаторы'!B864+1-1,0)</f>
        <v>0</v>
      </c>
      <c r="B864" s="1">
        <f>'Шаблон модификаторы'!D864+1-1</f>
        <v>0</v>
      </c>
      <c r="C864" s="1">
        <f>IFERROR('Шаблон модификаторы'!E864+1-1,0)</f>
        <v>0</v>
      </c>
      <c r="D864" s="1">
        <f>IFERROR('Шаблон модификаторы'!F864+1-1,0)</f>
        <v>0</v>
      </c>
    </row>
    <row r="865" spans="1:4">
      <c r="A865" s="1">
        <f>IFERROR('Шаблон модификаторы'!B865+1-1,0)</f>
        <v>0</v>
      </c>
      <c r="B865" s="1">
        <f>'Шаблон модификаторы'!D865+1-1</f>
        <v>0</v>
      </c>
      <c r="C865" s="1">
        <f>IFERROR('Шаблон модификаторы'!E865+1-1,0)</f>
        <v>0</v>
      </c>
      <c r="D865" s="1">
        <f>IFERROR('Шаблон модификаторы'!F865+1-1,0)</f>
        <v>0</v>
      </c>
    </row>
    <row r="866" spans="1:4">
      <c r="A866" s="1">
        <f>IFERROR('Шаблон модификаторы'!B866+1-1,0)</f>
        <v>0</v>
      </c>
      <c r="B866" s="1">
        <f>'Шаблон модификаторы'!D866+1-1</f>
        <v>0</v>
      </c>
      <c r="C866" s="1">
        <f>IFERROR('Шаблон модификаторы'!E866+1-1,0)</f>
        <v>0</v>
      </c>
      <c r="D866" s="1">
        <f>IFERROR('Шаблон модификаторы'!F866+1-1,0)</f>
        <v>0</v>
      </c>
    </row>
    <row r="867" spans="1:4">
      <c r="A867" s="1">
        <f>IFERROR('Шаблон модификаторы'!B867+1-1,0)</f>
        <v>0</v>
      </c>
      <c r="B867" s="1">
        <f>'Шаблон модификаторы'!D867+1-1</f>
        <v>0</v>
      </c>
      <c r="C867" s="1">
        <f>IFERROR('Шаблон модификаторы'!E867+1-1,0)</f>
        <v>0</v>
      </c>
      <c r="D867" s="1">
        <f>IFERROR('Шаблон модификаторы'!F867+1-1,0)</f>
        <v>0</v>
      </c>
    </row>
    <row r="868" spans="1:4">
      <c r="A868" s="1">
        <f>IFERROR('Шаблон модификаторы'!B868+1-1,0)</f>
        <v>0</v>
      </c>
      <c r="B868" s="1">
        <f>'Шаблон модификаторы'!D868+1-1</f>
        <v>0</v>
      </c>
      <c r="C868" s="1">
        <f>IFERROR('Шаблон модификаторы'!E868+1-1,0)</f>
        <v>0</v>
      </c>
      <c r="D868" s="1">
        <f>IFERROR('Шаблон модификаторы'!F868+1-1,0)</f>
        <v>0</v>
      </c>
    </row>
    <row r="869" spans="1:4">
      <c r="A869" s="1">
        <f>IFERROR('Шаблон модификаторы'!B869+1-1,0)</f>
        <v>0</v>
      </c>
      <c r="B869" s="1">
        <f>'Шаблон модификаторы'!D869+1-1</f>
        <v>0</v>
      </c>
      <c r="C869" s="1">
        <f>IFERROR('Шаблон модификаторы'!E869+1-1,0)</f>
        <v>0</v>
      </c>
      <c r="D869" s="1">
        <f>IFERROR('Шаблон модификаторы'!F869+1-1,0)</f>
        <v>0</v>
      </c>
    </row>
    <row r="870" spans="1:4">
      <c r="A870" s="1">
        <f>IFERROR('Шаблон модификаторы'!B870+1-1,0)</f>
        <v>0</v>
      </c>
      <c r="B870" s="1">
        <f>'Шаблон модификаторы'!D870+1-1</f>
        <v>0</v>
      </c>
      <c r="C870" s="1">
        <f>IFERROR('Шаблон модификаторы'!E870+1-1,0)</f>
        <v>0</v>
      </c>
      <c r="D870" s="1">
        <f>IFERROR('Шаблон модификаторы'!F870+1-1,0)</f>
        <v>0</v>
      </c>
    </row>
    <row r="871" spans="1:4">
      <c r="A871" s="1">
        <f>IFERROR('Шаблон модификаторы'!B871+1-1,0)</f>
        <v>0</v>
      </c>
      <c r="B871" s="1">
        <f>'Шаблон модификаторы'!D871+1-1</f>
        <v>0</v>
      </c>
      <c r="C871" s="1">
        <f>IFERROR('Шаблон модификаторы'!E871+1-1,0)</f>
        <v>0</v>
      </c>
      <c r="D871" s="1">
        <f>IFERROR('Шаблон модификаторы'!F871+1-1,0)</f>
        <v>0</v>
      </c>
    </row>
    <row r="872" spans="1:4">
      <c r="A872" s="1">
        <f>IFERROR('Шаблон модификаторы'!B872+1-1,0)</f>
        <v>0</v>
      </c>
      <c r="B872" s="1">
        <f>'Шаблон модификаторы'!D872+1-1</f>
        <v>0</v>
      </c>
      <c r="C872" s="1">
        <f>IFERROR('Шаблон модификаторы'!E872+1-1,0)</f>
        <v>0</v>
      </c>
      <c r="D872" s="1">
        <f>IFERROR('Шаблон модификаторы'!F872+1-1,0)</f>
        <v>0</v>
      </c>
    </row>
    <row r="873" spans="1:4">
      <c r="A873" s="1">
        <f>IFERROR('Шаблон модификаторы'!B873+1-1,0)</f>
        <v>0</v>
      </c>
      <c r="B873" s="1">
        <f>'Шаблон модификаторы'!D873+1-1</f>
        <v>0</v>
      </c>
      <c r="C873" s="1">
        <f>IFERROR('Шаблон модификаторы'!E873+1-1,0)</f>
        <v>0</v>
      </c>
      <c r="D873" s="1">
        <f>IFERROR('Шаблон модификаторы'!F873+1-1,0)</f>
        <v>0</v>
      </c>
    </row>
    <row r="874" spans="1:4">
      <c r="A874" s="1">
        <f>IFERROR('Шаблон модификаторы'!B874+1-1,0)</f>
        <v>0</v>
      </c>
      <c r="B874" s="1">
        <f>'Шаблон модификаторы'!D874+1-1</f>
        <v>0</v>
      </c>
      <c r="C874" s="1">
        <f>IFERROR('Шаблон модификаторы'!E874+1-1,0)</f>
        <v>0</v>
      </c>
      <c r="D874" s="1">
        <f>IFERROR('Шаблон модификаторы'!F874+1-1,0)</f>
        <v>0</v>
      </c>
    </row>
    <row r="875" spans="1:4">
      <c r="A875" s="1">
        <f>IFERROR('Шаблон модификаторы'!B875+1-1,0)</f>
        <v>0</v>
      </c>
      <c r="B875" s="1">
        <f>'Шаблон модификаторы'!D875+1-1</f>
        <v>0</v>
      </c>
      <c r="C875" s="1">
        <f>IFERROR('Шаблон модификаторы'!E875+1-1,0)</f>
        <v>0</v>
      </c>
      <c r="D875" s="1">
        <f>IFERROR('Шаблон модификаторы'!F875+1-1,0)</f>
        <v>0</v>
      </c>
    </row>
    <row r="876" spans="1:4">
      <c r="A876" s="1">
        <f>IFERROR('Шаблон модификаторы'!B876+1-1,0)</f>
        <v>0</v>
      </c>
      <c r="B876" s="1">
        <f>'Шаблон модификаторы'!D876+1-1</f>
        <v>0</v>
      </c>
      <c r="C876" s="1">
        <f>IFERROR('Шаблон модификаторы'!E876+1-1,0)</f>
        <v>0</v>
      </c>
      <c r="D876" s="1">
        <f>IFERROR('Шаблон модификаторы'!F876+1-1,0)</f>
        <v>0</v>
      </c>
    </row>
    <row r="877" spans="1:4">
      <c r="A877" s="1">
        <f>IFERROR('Шаблон модификаторы'!B877+1-1,0)</f>
        <v>0</v>
      </c>
      <c r="B877" s="1">
        <f>'Шаблон модификаторы'!D877+1-1</f>
        <v>0</v>
      </c>
      <c r="C877" s="1">
        <f>IFERROR('Шаблон модификаторы'!E877+1-1,0)</f>
        <v>0</v>
      </c>
      <c r="D877" s="1">
        <f>IFERROR('Шаблон модификаторы'!F877+1-1,0)</f>
        <v>0</v>
      </c>
    </row>
    <row r="878" spans="1:4">
      <c r="A878" s="1">
        <f>IFERROR('Шаблон модификаторы'!B878+1-1,0)</f>
        <v>0</v>
      </c>
      <c r="B878" s="1">
        <f>'Шаблон модификаторы'!D878+1-1</f>
        <v>0</v>
      </c>
      <c r="C878" s="1">
        <f>IFERROR('Шаблон модификаторы'!E878+1-1,0)</f>
        <v>0</v>
      </c>
      <c r="D878" s="1">
        <f>IFERROR('Шаблон модификаторы'!F878+1-1,0)</f>
        <v>0</v>
      </c>
    </row>
    <row r="879" spans="1:4">
      <c r="A879" s="1">
        <f>IFERROR('Шаблон модификаторы'!B879+1-1,0)</f>
        <v>0</v>
      </c>
      <c r="B879" s="1">
        <f>'Шаблон модификаторы'!D879+1-1</f>
        <v>0</v>
      </c>
      <c r="C879" s="1">
        <f>IFERROR('Шаблон модификаторы'!E879+1-1,0)</f>
        <v>0</v>
      </c>
      <c r="D879" s="1">
        <f>IFERROR('Шаблон модификаторы'!F879+1-1,0)</f>
        <v>0</v>
      </c>
    </row>
    <row r="880" spans="1:4">
      <c r="A880" s="1">
        <f>IFERROR('Шаблон модификаторы'!B880+1-1,0)</f>
        <v>0</v>
      </c>
      <c r="B880" s="1">
        <f>'Шаблон модификаторы'!D880+1-1</f>
        <v>0</v>
      </c>
      <c r="C880" s="1">
        <f>IFERROR('Шаблон модификаторы'!E880+1-1,0)</f>
        <v>0</v>
      </c>
      <c r="D880" s="1">
        <f>IFERROR('Шаблон модификаторы'!F880+1-1,0)</f>
        <v>0</v>
      </c>
    </row>
    <row r="881" spans="1:4">
      <c r="A881" s="1">
        <f>IFERROR('Шаблон модификаторы'!B881+1-1,0)</f>
        <v>0</v>
      </c>
      <c r="B881" s="1">
        <f>'Шаблон модификаторы'!D881+1-1</f>
        <v>0</v>
      </c>
      <c r="C881" s="1">
        <f>IFERROR('Шаблон модификаторы'!E881+1-1,0)</f>
        <v>0</v>
      </c>
      <c r="D881" s="1">
        <f>IFERROR('Шаблон модификаторы'!F881+1-1,0)</f>
        <v>0</v>
      </c>
    </row>
    <row r="882" spans="1:4">
      <c r="A882" s="1">
        <f>IFERROR('Шаблон модификаторы'!B882+1-1,0)</f>
        <v>0</v>
      </c>
      <c r="B882" s="1">
        <f>'Шаблон модификаторы'!D882+1-1</f>
        <v>0</v>
      </c>
      <c r="C882" s="1">
        <f>IFERROR('Шаблон модификаторы'!E882+1-1,0)</f>
        <v>0</v>
      </c>
      <c r="D882" s="1">
        <f>IFERROR('Шаблон модификаторы'!F882+1-1,0)</f>
        <v>0</v>
      </c>
    </row>
    <row r="883" spans="1:4">
      <c r="A883" s="1">
        <f>IFERROR('Шаблон модификаторы'!B883+1-1,0)</f>
        <v>0</v>
      </c>
      <c r="B883" s="1">
        <f>'Шаблон модификаторы'!D883+1-1</f>
        <v>0</v>
      </c>
      <c r="C883" s="1">
        <f>IFERROR('Шаблон модификаторы'!E883+1-1,0)</f>
        <v>0</v>
      </c>
      <c r="D883" s="1">
        <f>IFERROR('Шаблон модификаторы'!F883+1-1,0)</f>
        <v>0</v>
      </c>
    </row>
    <row r="884" spans="1:4">
      <c r="A884" s="1">
        <f>IFERROR('Шаблон модификаторы'!B884+1-1,0)</f>
        <v>0</v>
      </c>
      <c r="B884" s="1">
        <f>'Шаблон модификаторы'!D884+1-1</f>
        <v>0</v>
      </c>
      <c r="C884" s="1">
        <f>IFERROR('Шаблон модификаторы'!E884+1-1,0)</f>
        <v>0</v>
      </c>
      <c r="D884" s="1">
        <f>IFERROR('Шаблон модификаторы'!F884+1-1,0)</f>
        <v>0</v>
      </c>
    </row>
    <row r="885" spans="1:4">
      <c r="A885" s="1">
        <f>IFERROR('Шаблон модификаторы'!B885+1-1,0)</f>
        <v>0</v>
      </c>
      <c r="B885" s="1">
        <f>'Шаблон модификаторы'!D885+1-1</f>
        <v>0</v>
      </c>
      <c r="C885" s="1">
        <f>IFERROR('Шаблон модификаторы'!E885+1-1,0)</f>
        <v>0</v>
      </c>
      <c r="D885" s="1">
        <f>IFERROR('Шаблон модификаторы'!F885+1-1,0)</f>
        <v>0</v>
      </c>
    </row>
    <row r="886" spans="1:4">
      <c r="A886" s="1">
        <f>IFERROR('Шаблон модификаторы'!B886+1-1,0)</f>
        <v>0</v>
      </c>
      <c r="B886" s="1">
        <f>'Шаблон модификаторы'!D886+1-1</f>
        <v>0</v>
      </c>
      <c r="C886" s="1">
        <f>IFERROR('Шаблон модификаторы'!E886+1-1,0)</f>
        <v>0</v>
      </c>
      <c r="D886" s="1">
        <f>IFERROR('Шаблон модификаторы'!F886+1-1,0)</f>
        <v>0</v>
      </c>
    </row>
    <row r="887" spans="1:4">
      <c r="A887" s="1">
        <f>IFERROR('Шаблон модификаторы'!B887+1-1,0)</f>
        <v>0</v>
      </c>
      <c r="B887" s="1">
        <f>'Шаблон модификаторы'!D887+1-1</f>
        <v>0</v>
      </c>
      <c r="C887" s="1">
        <f>IFERROR('Шаблон модификаторы'!E887+1-1,0)</f>
        <v>0</v>
      </c>
      <c r="D887" s="1">
        <f>IFERROR('Шаблон модификаторы'!F887+1-1,0)</f>
        <v>0</v>
      </c>
    </row>
    <row r="888" spans="1:4">
      <c r="A888" s="1">
        <f>IFERROR('Шаблон модификаторы'!B888+1-1,0)</f>
        <v>0</v>
      </c>
      <c r="B888" s="1">
        <f>'Шаблон модификаторы'!D888+1-1</f>
        <v>0</v>
      </c>
      <c r="C888" s="1">
        <f>IFERROR('Шаблон модификаторы'!E888+1-1,0)</f>
        <v>0</v>
      </c>
      <c r="D888" s="1">
        <f>IFERROR('Шаблон модификаторы'!F888+1-1,0)</f>
        <v>0</v>
      </c>
    </row>
    <row r="889" spans="1:4">
      <c r="A889" s="1">
        <f>IFERROR('Шаблон модификаторы'!B889+1-1,0)</f>
        <v>0</v>
      </c>
      <c r="B889" s="1">
        <f>'Шаблон модификаторы'!D889+1-1</f>
        <v>0</v>
      </c>
      <c r="C889" s="1">
        <f>IFERROR('Шаблон модификаторы'!E889+1-1,0)</f>
        <v>0</v>
      </c>
      <c r="D889" s="1">
        <f>IFERROR('Шаблон модификаторы'!F889+1-1,0)</f>
        <v>0</v>
      </c>
    </row>
    <row r="890" spans="1:4">
      <c r="A890" s="1">
        <f>IFERROR('Шаблон модификаторы'!B890+1-1,0)</f>
        <v>0</v>
      </c>
      <c r="B890" s="1">
        <f>'Шаблон модификаторы'!D890+1-1</f>
        <v>0</v>
      </c>
      <c r="C890" s="1">
        <f>IFERROR('Шаблон модификаторы'!E890+1-1,0)</f>
        <v>0</v>
      </c>
      <c r="D890" s="1">
        <f>IFERROR('Шаблон модификаторы'!F890+1-1,0)</f>
        <v>0</v>
      </c>
    </row>
    <row r="891" spans="1:4">
      <c r="A891" s="1">
        <f>IFERROR('Шаблон модификаторы'!B891+1-1,0)</f>
        <v>0</v>
      </c>
      <c r="B891" s="1">
        <f>'Шаблон модификаторы'!D891+1-1</f>
        <v>0</v>
      </c>
      <c r="C891" s="1">
        <f>IFERROR('Шаблон модификаторы'!E891+1-1,0)</f>
        <v>0</v>
      </c>
      <c r="D891" s="1">
        <f>IFERROR('Шаблон модификаторы'!F891+1-1,0)</f>
        <v>0</v>
      </c>
    </row>
    <row r="892" spans="1:4">
      <c r="A892" s="1">
        <f>IFERROR('Шаблон модификаторы'!B892+1-1,0)</f>
        <v>0</v>
      </c>
      <c r="B892" s="1">
        <f>'Шаблон модификаторы'!D892+1-1</f>
        <v>0</v>
      </c>
      <c r="C892" s="1">
        <f>IFERROR('Шаблон модификаторы'!E892+1-1,0)</f>
        <v>0</v>
      </c>
      <c r="D892" s="1">
        <f>IFERROR('Шаблон модификаторы'!F892+1-1,0)</f>
        <v>0</v>
      </c>
    </row>
    <row r="893" spans="1:4">
      <c r="A893" s="1">
        <f>IFERROR('Шаблон модификаторы'!B893+1-1,0)</f>
        <v>0</v>
      </c>
      <c r="B893" s="1">
        <f>'Шаблон модификаторы'!D893+1-1</f>
        <v>0</v>
      </c>
      <c r="C893" s="1">
        <f>IFERROR('Шаблон модификаторы'!E893+1-1,0)</f>
        <v>0</v>
      </c>
      <c r="D893" s="1">
        <f>IFERROR('Шаблон модификаторы'!F893+1-1,0)</f>
        <v>0</v>
      </c>
    </row>
    <row r="894" spans="1:4">
      <c r="A894" s="1">
        <f>IFERROR('Шаблон модификаторы'!B894+1-1,0)</f>
        <v>0</v>
      </c>
      <c r="B894" s="1">
        <f>'Шаблон модификаторы'!D894+1-1</f>
        <v>0</v>
      </c>
      <c r="C894" s="1">
        <f>IFERROR('Шаблон модификаторы'!E894+1-1,0)</f>
        <v>0</v>
      </c>
      <c r="D894" s="1">
        <f>IFERROR('Шаблон модификаторы'!F894+1-1,0)</f>
        <v>0</v>
      </c>
    </row>
    <row r="895" spans="1:4">
      <c r="A895" s="1">
        <f>IFERROR('Шаблон модификаторы'!B895+1-1,0)</f>
        <v>0</v>
      </c>
      <c r="B895" s="1">
        <f>'Шаблон модификаторы'!D895+1-1</f>
        <v>0</v>
      </c>
      <c r="C895" s="1">
        <f>IFERROR('Шаблон модификаторы'!E895+1-1,0)</f>
        <v>0</v>
      </c>
      <c r="D895" s="1">
        <f>IFERROR('Шаблон модификаторы'!F895+1-1,0)</f>
        <v>0</v>
      </c>
    </row>
    <row r="896" spans="1:4">
      <c r="A896" s="1">
        <f>IFERROR('Шаблон модификаторы'!B896+1-1,0)</f>
        <v>0</v>
      </c>
      <c r="B896" s="1">
        <f>'Шаблон модификаторы'!D896+1-1</f>
        <v>0</v>
      </c>
      <c r="C896" s="1">
        <f>IFERROR('Шаблон модификаторы'!E896+1-1,0)</f>
        <v>0</v>
      </c>
      <c r="D896" s="1">
        <f>IFERROR('Шаблон модификаторы'!F896+1-1,0)</f>
        <v>0</v>
      </c>
    </row>
    <row r="897" spans="1:4">
      <c r="A897" s="1">
        <f>IFERROR('Шаблон модификаторы'!B897+1-1,0)</f>
        <v>0</v>
      </c>
      <c r="B897" s="1">
        <f>'Шаблон модификаторы'!D897+1-1</f>
        <v>0</v>
      </c>
      <c r="C897" s="1">
        <f>IFERROR('Шаблон модификаторы'!E897+1-1,0)</f>
        <v>0</v>
      </c>
      <c r="D897" s="1">
        <f>IFERROR('Шаблон модификаторы'!F897+1-1,0)</f>
        <v>0</v>
      </c>
    </row>
    <row r="898" spans="1:4">
      <c r="A898" s="1">
        <f>IFERROR('Шаблон модификаторы'!B898+1-1,0)</f>
        <v>0</v>
      </c>
      <c r="B898" s="1">
        <f>'Шаблон модификаторы'!D898+1-1</f>
        <v>0</v>
      </c>
      <c r="C898" s="1">
        <f>IFERROR('Шаблон модификаторы'!E898+1-1,0)</f>
        <v>0</v>
      </c>
      <c r="D898" s="1">
        <f>IFERROR('Шаблон модификаторы'!F898+1-1,0)</f>
        <v>0</v>
      </c>
    </row>
    <row r="899" spans="1:4">
      <c r="A899" s="1">
        <f>IFERROR('Шаблон модификаторы'!B899+1-1,0)</f>
        <v>0</v>
      </c>
      <c r="B899" s="1">
        <f>'Шаблон модификаторы'!D899+1-1</f>
        <v>0</v>
      </c>
      <c r="C899" s="1">
        <f>IFERROR('Шаблон модификаторы'!E899+1-1,0)</f>
        <v>0</v>
      </c>
      <c r="D899" s="1">
        <f>IFERROR('Шаблон модификаторы'!F899+1-1,0)</f>
        <v>0</v>
      </c>
    </row>
    <row r="900" spans="1:4">
      <c r="A900" s="1">
        <f>IFERROR('Шаблон модификаторы'!B900+1-1,0)</f>
        <v>0</v>
      </c>
      <c r="B900" s="1">
        <f>'Шаблон модификаторы'!D900+1-1</f>
        <v>0</v>
      </c>
      <c r="C900" s="1">
        <f>IFERROR('Шаблон модификаторы'!E900+1-1,0)</f>
        <v>0</v>
      </c>
      <c r="D900" s="1">
        <f>IFERROR('Шаблон модификаторы'!F900+1-1,0)</f>
        <v>0</v>
      </c>
    </row>
    <row r="901" spans="1:4">
      <c r="A901" s="1">
        <f>IFERROR('Шаблон модификаторы'!B901+1-1,0)</f>
        <v>0</v>
      </c>
      <c r="B901" s="1">
        <f>'Шаблон модификаторы'!D901+1-1</f>
        <v>0</v>
      </c>
      <c r="C901" s="1">
        <f>IFERROR('Шаблон модификаторы'!E901+1-1,0)</f>
        <v>0</v>
      </c>
      <c r="D901" s="1">
        <f>IFERROR('Шаблон модификаторы'!F901+1-1,0)</f>
        <v>0</v>
      </c>
    </row>
    <row r="902" spans="1:4">
      <c r="A902" s="1">
        <f>IFERROR('Шаблон модификаторы'!B902+1-1,0)</f>
        <v>0</v>
      </c>
      <c r="B902" s="1">
        <f>'Шаблон модификаторы'!D902+1-1</f>
        <v>0</v>
      </c>
      <c r="C902" s="1">
        <f>IFERROR('Шаблон модификаторы'!E902+1-1,0)</f>
        <v>0</v>
      </c>
      <c r="D902" s="1">
        <f>IFERROR('Шаблон модификаторы'!F902+1-1,0)</f>
        <v>0</v>
      </c>
    </row>
    <row r="903" spans="1:4">
      <c r="A903" s="1">
        <f>IFERROR('Шаблон модификаторы'!B903+1-1,0)</f>
        <v>0</v>
      </c>
      <c r="B903" s="1">
        <f>'Шаблон модификаторы'!D903+1-1</f>
        <v>0</v>
      </c>
      <c r="C903" s="1">
        <f>IFERROR('Шаблон модификаторы'!E903+1-1,0)</f>
        <v>0</v>
      </c>
      <c r="D903" s="1">
        <f>IFERROR('Шаблон модификаторы'!F903+1-1,0)</f>
        <v>0</v>
      </c>
    </row>
    <row r="904" spans="1:4">
      <c r="A904" s="1">
        <f>IFERROR('Шаблон модификаторы'!B904+1-1,0)</f>
        <v>0</v>
      </c>
      <c r="B904" s="1">
        <f>'Шаблон модификаторы'!D904+1-1</f>
        <v>0</v>
      </c>
      <c r="C904" s="1">
        <f>IFERROR('Шаблон модификаторы'!E904+1-1,0)</f>
        <v>0</v>
      </c>
      <c r="D904" s="1">
        <f>IFERROR('Шаблон модификаторы'!F904+1-1,0)</f>
        <v>0</v>
      </c>
    </row>
    <row r="905" spans="1:4">
      <c r="A905" s="1">
        <f>IFERROR('Шаблон модификаторы'!B905+1-1,0)</f>
        <v>0</v>
      </c>
      <c r="B905" s="1">
        <f>'Шаблон модификаторы'!D905+1-1</f>
        <v>0</v>
      </c>
      <c r="C905" s="1">
        <f>IFERROR('Шаблон модификаторы'!E905+1-1,0)</f>
        <v>0</v>
      </c>
      <c r="D905" s="1">
        <f>IFERROR('Шаблон модификаторы'!F905+1-1,0)</f>
        <v>0</v>
      </c>
    </row>
    <row r="906" spans="1:4">
      <c r="A906" s="1">
        <f>IFERROR('Шаблон модификаторы'!B906+1-1,0)</f>
        <v>0</v>
      </c>
      <c r="B906" s="1">
        <f>'Шаблон модификаторы'!D906+1-1</f>
        <v>0</v>
      </c>
      <c r="C906" s="1">
        <f>IFERROR('Шаблон модификаторы'!E906+1-1,0)</f>
        <v>0</v>
      </c>
      <c r="D906" s="1">
        <f>IFERROR('Шаблон модификаторы'!F906+1-1,0)</f>
        <v>0</v>
      </c>
    </row>
    <row r="907" spans="1:4">
      <c r="A907" s="1">
        <f>IFERROR('Шаблон модификаторы'!B907+1-1,0)</f>
        <v>0</v>
      </c>
      <c r="B907" s="1">
        <f>'Шаблон модификаторы'!D907+1-1</f>
        <v>0</v>
      </c>
      <c r="C907" s="1">
        <f>IFERROR('Шаблон модификаторы'!E907+1-1,0)</f>
        <v>0</v>
      </c>
      <c r="D907" s="1">
        <f>IFERROR('Шаблон модификаторы'!F907+1-1,0)</f>
        <v>0</v>
      </c>
    </row>
    <row r="908" spans="1:4">
      <c r="A908" s="1">
        <f>IFERROR('Шаблон модификаторы'!B908+1-1,0)</f>
        <v>0</v>
      </c>
      <c r="B908" s="1">
        <f>'Шаблон модификаторы'!D908+1-1</f>
        <v>0</v>
      </c>
      <c r="C908" s="1">
        <f>IFERROR('Шаблон модификаторы'!E908+1-1,0)</f>
        <v>0</v>
      </c>
      <c r="D908" s="1">
        <f>IFERROR('Шаблон модификаторы'!F908+1-1,0)</f>
        <v>0</v>
      </c>
    </row>
    <row r="909" spans="1:4">
      <c r="A909" s="1">
        <f>IFERROR('Шаблон модификаторы'!B909+1-1,0)</f>
        <v>0</v>
      </c>
      <c r="B909" s="1">
        <f>'Шаблон модификаторы'!D909+1-1</f>
        <v>0</v>
      </c>
      <c r="C909" s="1">
        <f>IFERROR('Шаблон модификаторы'!E909+1-1,0)</f>
        <v>0</v>
      </c>
      <c r="D909" s="1">
        <f>IFERROR('Шаблон модификаторы'!F909+1-1,0)</f>
        <v>0</v>
      </c>
    </row>
    <row r="910" spans="1:4">
      <c r="A910" s="1">
        <f>IFERROR('Шаблон модификаторы'!B910+1-1,0)</f>
        <v>0</v>
      </c>
      <c r="B910" s="1">
        <f>'Шаблон модификаторы'!D910+1-1</f>
        <v>0</v>
      </c>
      <c r="C910" s="1">
        <f>IFERROR('Шаблон модификаторы'!E910+1-1,0)</f>
        <v>0</v>
      </c>
      <c r="D910" s="1">
        <f>IFERROR('Шаблон модификаторы'!F910+1-1,0)</f>
        <v>0</v>
      </c>
    </row>
    <row r="911" spans="1:4">
      <c r="A911" s="1">
        <f>IFERROR('Шаблон модификаторы'!B911+1-1,0)</f>
        <v>0</v>
      </c>
      <c r="B911" s="1">
        <f>'Шаблон модификаторы'!D911+1-1</f>
        <v>0</v>
      </c>
      <c r="C911" s="1">
        <f>IFERROR('Шаблон модификаторы'!E911+1-1,0)</f>
        <v>0</v>
      </c>
      <c r="D911" s="1">
        <f>IFERROR('Шаблон модификаторы'!F911+1-1,0)</f>
        <v>0</v>
      </c>
    </row>
    <row r="912" spans="1:4">
      <c r="A912" s="1">
        <f>IFERROR('Шаблон модификаторы'!B912+1-1,0)</f>
        <v>0</v>
      </c>
      <c r="B912" s="1">
        <f>'Шаблон модификаторы'!D912+1-1</f>
        <v>0</v>
      </c>
      <c r="C912" s="1">
        <f>IFERROR('Шаблон модификаторы'!E912+1-1,0)</f>
        <v>0</v>
      </c>
      <c r="D912" s="1">
        <f>IFERROR('Шаблон модификаторы'!F912+1-1,0)</f>
        <v>0</v>
      </c>
    </row>
    <row r="913" spans="1:4">
      <c r="A913" s="1">
        <f>IFERROR('Шаблон модификаторы'!B913+1-1,0)</f>
        <v>0</v>
      </c>
      <c r="B913" s="1">
        <f>'Шаблон модификаторы'!D913+1-1</f>
        <v>0</v>
      </c>
      <c r="C913" s="1">
        <f>IFERROR('Шаблон модификаторы'!E913+1-1,0)</f>
        <v>0</v>
      </c>
      <c r="D913" s="1">
        <f>IFERROR('Шаблон модификаторы'!F913+1-1,0)</f>
        <v>0</v>
      </c>
    </row>
    <row r="914" spans="1:4">
      <c r="A914" s="1">
        <f>IFERROR('Шаблон модификаторы'!B914+1-1,0)</f>
        <v>0</v>
      </c>
      <c r="B914" s="1">
        <f>'Шаблон модификаторы'!D914+1-1</f>
        <v>0</v>
      </c>
      <c r="C914" s="1">
        <f>IFERROR('Шаблон модификаторы'!E914+1-1,0)</f>
        <v>0</v>
      </c>
      <c r="D914" s="1">
        <f>IFERROR('Шаблон модификаторы'!F914+1-1,0)</f>
        <v>0</v>
      </c>
    </row>
    <row r="915" spans="1:4">
      <c r="A915" s="1">
        <f>IFERROR('Шаблон модификаторы'!B915+1-1,0)</f>
        <v>0</v>
      </c>
      <c r="B915" s="1">
        <f>'Шаблон модификаторы'!D915+1-1</f>
        <v>0</v>
      </c>
      <c r="C915" s="1">
        <f>IFERROR('Шаблон модификаторы'!E915+1-1,0)</f>
        <v>0</v>
      </c>
      <c r="D915" s="1">
        <f>IFERROR('Шаблон модификаторы'!F915+1-1,0)</f>
        <v>0</v>
      </c>
    </row>
    <row r="916" spans="1:4">
      <c r="A916" s="1">
        <f>IFERROR('Шаблон модификаторы'!B916+1-1,0)</f>
        <v>0</v>
      </c>
      <c r="B916" s="1">
        <f>'Шаблон модификаторы'!D916+1-1</f>
        <v>0</v>
      </c>
      <c r="C916" s="1">
        <f>IFERROR('Шаблон модификаторы'!E916+1-1,0)</f>
        <v>0</v>
      </c>
      <c r="D916" s="1">
        <f>IFERROR('Шаблон модификаторы'!F916+1-1,0)</f>
        <v>0</v>
      </c>
    </row>
    <row r="917" spans="1:4">
      <c r="A917" s="1">
        <f>IFERROR('Шаблон модификаторы'!B917+1-1,0)</f>
        <v>0</v>
      </c>
      <c r="B917" s="1">
        <f>'Шаблон модификаторы'!D917+1-1</f>
        <v>0</v>
      </c>
      <c r="C917" s="1">
        <f>IFERROR('Шаблон модификаторы'!E917+1-1,0)</f>
        <v>0</v>
      </c>
      <c r="D917" s="1">
        <f>IFERROR('Шаблон модификаторы'!F917+1-1,0)</f>
        <v>0</v>
      </c>
    </row>
    <row r="918" spans="1:4">
      <c r="A918" s="1">
        <f>IFERROR('Шаблон модификаторы'!B918+1-1,0)</f>
        <v>0</v>
      </c>
      <c r="B918" s="1">
        <f>'Шаблон модификаторы'!D918+1-1</f>
        <v>0</v>
      </c>
      <c r="C918" s="1">
        <f>IFERROR('Шаблон модификаторы'!E918+1-1,0)</f>
        <v>0</v>
      </c>
      <c r="D918" s="1">
        <f>IFERROR('Шаблон модификаторы'!F918+1-1,0)</f>
        <v>0</v>
      </c>
    </row>
    <row r="919" spans="1:4">
      <c r="A919" s="1">
        <f>IFERROR('Шаблон модификаторы'!B919+1-1,0)</f>
        <v>0</v>
      </c>
      <c r="B919" s="1">
        <f>'Шаблон модификаторы'!D919+1-1</f>
        <v>0</v>
      </c>
      <c r="C919" s="1">
        <f>IFERROR('Шаблон модификаторы'!E919+1-1,0)</f>
        <v>0</v>
      </c>
      <c r="D919" s="1">
        <f>IFERROR('Шаблон модификаторы'!F919+1-1,0)</f>
        <v>0</v>
      </c>
    </row>
    <row r="920" spans="1:4">
      <c r="A920" s="1">
        <f>IFERROR('Шаблон модификаторы'!B920+1-1,0)</f>
        <v>0</v>
      </c>
      <c r="B920" s="1">
        <f>'Шаблон модификаторы'!D920+1-1</f>
        <v>0</v>
      </c>
      <c r="C920" s="1">
        <f>IFERROR('Шаблон модификаторы'!E920+1-1,0)</f>
        <v>0</v>
      </c>
      <c r="D920" s="1">
        <f>IFERROR('Шаблон модификаторы'!F920+1-1,0)</f>
        <v>0</v>
      </c>
    </row>
    <row r="921" spans="1:4">
      <c r="A921" s="1">
        <f>IFERROR('Шаблон модификаторы'!B921+1-1,0)</f>
        <v>0</v>
      </c>
      <c r="B921" s="1">
        <f>'Шаблон модификаторы'!D921+1-1</f>
        <v>0</v>
      </c>
      <c r="C921" s="1">
        <f>IFERROR('Шаблон модификаторы'!E921+1-1,0)</f>
        <v>0</v>
      </c>
      <c r="D921" s="1">
        <f>IFERROR('Шаблон модификаторы'!F921+1-1,0)</f>
        <v>0</v>
      </c>
    </row>
    <row r="922" spans="1:4">
      <c r="A922" s="1">
        <f>IFERROR('Шаблон модификаторы'!B922+1-1,0)</f>
        <v>0</v>
      </c>
      <c r="B922" s="1">
        <f>'Шаблон модификаторы'!D922+1-1</f>
        <v>0</v>
      </c>
      <c r="C922" s="1">
        <f>IFERROR('Шаблон модификаторы'!E922+1-1,0)</f>
        <v>0</v>
      </c>
      <c r="D922" s="1">
        <f>IFERROR('Шаблон модификаторы'!F922+1-1,0)</f>
        <v>0</v>
      </c>
    </row>
    <row r="923" spans="1:4">
      <c r="A923" s="1">
        <f>IFERROR('Шаблон модификаторы'!B923+1-1,0)</f>
        <v>0</v>
      </c>
      <c r="B923" s="1">
        <f>'Шаблон модификаторы'!D923+1-1</f>
        <v>0</v>
      </c>
      <c r="C923" s="1">
        <f>IFERROR('Шаблон модификаторы'!E923+1-1,0)</f>
        <v>0</v>
      </c>
      <c r="D923" s="1">
        <f>IFERROR('Шаблон модификаторы'!F923+1-1,0)</f>
        <v>0</v>
      </c>
    </row>
    <row r="924" spans="1:4">
      <c r="A924" s="1">
        <f>IFERROR('Шаблон модификаторы'!B924+1-1,0)</f>
        <v>0</v>
      </c>
      <c r="B924" s="1">
        <f>'Шаблон модификаторы'!D924+1-1</f>
        <v>0</v>
      </c>
      <c r="C924" s="1">
        <f>IFERROR('Шаблон модификаторы'!E924+1-1,0)</f>
        <v>0</v>
      </c>
      <c r="D924" s="1">
        <f>IFERROR('Шаблон модификаторы'!F924+1-1,0)</f>
        <v>0</v>
      </c>
    </row>
    <row r="925" spans="1:4">
      <c r="A925" s="1">
        <f>IFERROR('Шаблон модификаторы'!B925+1-1,0)</f>
        <v>0</v>
      </c>
      <c r="B925" s="1">
        <f>'Шаблон модификаторы'!D925+1-1</f>
        <v>0</v>
      </c>
      <c r="C925" s="1">
        <f>IFERROR('Шаблон модификаторы'!E925+1-1,0)</f>
        <v>0</v>
      </c>
      <c r="D925" s="1">
        <f>IFERROR('Шаблон модификаторы'!F925+1-1,0)</f>
        <v>0</v>
      </c>
    </row>
    <row r="926" spans="1:4">
      <c r="A926" s="1">
        <f>IFERROR('Шаблон модификаторы'!B926+1-1,0)</f>
        <v>0</v>
      </c>
      <c r="B926" s="1">
        <f>'Шаблон модификаторы'!D926+1-1</f>
        <v>0</v>
      </c>
      <c r="C926" s="1">
        <f>IFERROR('Шаблон модификаторы'!E926+1-1,0)</f>
        <v>0</v>
      </c>
      <c r="D926" s="1">
        <f>IFERROR('Шаблон модификаторы'!F926+1-1,0)</f>
        <v>0</v>
      </c>
    </row>
    <row r="927" spans="1:4">
      <c r="A927" s="1">
        <f>IFERROR('Шаблон модификаторы'!B927+1-1,0)</f>
        <v>0</v>
      </c>
      <c r="B927" s="1">
        <f>'Шаблон модификаторы'!D927+1-1</f>
        <v>0</v>
      </c>
      <c r="C927" s="1">
        <f>IFERROR('Шаблон модификаторы'!E927+1-1,0)</f>
        <v>0</v>
      </c>
      <c r="D927" s="1">
        <f>IFERROR('Шаблон модификаторы'!F927+1-1,0)</f>
        <v>0</v>
      </c>
    </row>
    <row r="928" spans="1:4">
      <c r="A928" s="1">
        <f>IFERROR('Шаблон модификаторы'!B928+1-1,0)</f>
        <v>0</v>
      </c>
      <c r="B928" s="1">
        <f>'Шаблон модификаторы'!D928+1-1</f>
        <v>0</v>
      </c>
      <c r="C928" s="1">
        <f>IFERROR('Шаблон модификаторы'!E928+1-1,0)</f>
        <v>0</v>
      </c>
      <c r="D928" s="1">
        <f>IFERROR('Шаблон модификаторы'!F928+1-1,0)</f>
        <v>0</v>
      </c>
    </row>
    <row r="929" spans="1:4">
      <c r="A929" s="1">
        <f>IFERROR('Шаблон модификаторы'!B929+1-1,0)</f>
        <v>0</v>
      </c>
      <c r="B929" s="1">
        <f>'Шаблон модификаторы'!D929+1-1</f>
        <v>0</v>
      </c>
      <c r="C929" s="1">
        <f>IFERROR('Шаблон модификаторы'!E929+1-1,0)</f>
        <v>0</v>
      </c>
      <c r="D929" s="1">
        <f>IFERROR('Шаблон модификаторы'!F929+1-1,0)</f>
        <v>0</v>
      </c>
    </row>
    <row r="930" spans="1:4">
      <c r="A930" s="1">
        <f>IFERROR('Шаблон модификаторы'!B930+1-1,0)</f>
        <v>0</v>
      </c>
      <c r="B930" s="1">
        <f>'Шаблон модификаторы'!D930+1-1</f>
        <v>0</v>
      </c>
      <c r="C930" s="1">
        <f>IFERROR('Шаблон модификаторы'!E930+1-1,0)</f>
        <v>0</v>
      </c>
      <c r="D930" s="1">
        <f>IFERROR('Шаблон модификаторы'!F930+1-1,0)</f>
        <v>0</v>
      </c>
    </row>
    <row r="931" spans="1:4">
      <c r="A931" s="1">
        <f>IFERROR('Шаблон модификаторы'!B931+1-1,0)</f>
        <v>0</v>
      </c>
      <c r="B931" s="1">
        <f>'Шаблон модификаторы'!D931+1-1</f>
        <v>0</v>
      </c>
      <c r="C931" s="1">
        <f>IFERROR('Шаблон модификаторы'!E931+1-1,0)</f>
        <v>0</v>
      </c>
      <c r="D931" s="1">
        <f>IFERROR('Шаблон модификаторы'!F931+1-1,0)</f>
        <v>0</v>
      </c>
    </row>
    <row r="932" spans="1:4">
      <c r="A932" s="1">
        <f>IFERROR('Шаблон модификаторы'!B932+1-1,0)</f>
        <v>0</v>
      </c>
      <c r="B932" s="1">
        <f>'Шаблон модификаторы'!D932+1-1</f>
        <v>0</v>
      </c>
      <c r="C932" s="1">
        <f>IFERROR('Шаблон модификаторы'!E932+1-1,0)</f>
        <v>0</v>
      </c>
      <c r="D932" s="1">
        <f>IFERROR('Шаблон модификаторы'!F932+1-1,0)</f>
        <v>0</v>
      </c>
    </row>
    <row r="933" spans="1:4">
      <c r="A933" s="1">
        <f>IFERROR('Шаблон модификаторы'!B933+1-1,0)</f>
        <v>0</v>
      </c>
      <c r="B933" s="1">
        <f>'Шаблон модификаторы'!D933+1-1</f>
        <v>0</v>
      </c>
      <c r="C933" s="1">
        <f>IFERROR('Шаблон модификаторы'!E933+1-1,0)</f>
        <v>0</v>
      </c>
      <c r="D933" s="1">
        <f>IFERROR('Шаблон модификаторы'!F933+1-1,0)</f>
        <v>0</v>
      </c>
    </row>
    <row r="934" spans="1:4">
      <c r="A934" s="1">
        <f>IFERROR('Шаблон модификаторы'!B934+1-1,0)</f>
        <v>0</v>
      </c>
      <c r="B934" s="1">
        <f>'Шаблон модификаторы'!D934+1-1</f>
        <v>0</v>
      </c>
      <c r="C934" s="1">
        <f>IFERROR('Шаблон модификаторы'!E934+1-1,0)</f>
        <v>0</v>
      </c>
      <c r="D934" s="1">
        <f>IFERROR('Шаблон модификаторы'!F934+1-1,0)</f>
        <v>0</v>
      </c>
    </row>
    <row r="935" spans="1:4">
      <c r="A935" s="1">
        <f>IFERROR('Шаблон модификаторы'!B935+1-1,0)</f>
        <v>0</v>
      </c>
      <c r="B935" s="1">
        <f>'Шаблон модификаторы'!D935+1-1</f>
        <v>0</v>
      </c>
      <c r="C935" s="1">
        <f>IFERROR('Шаблон модификаторы'!E935+1-1,0)</f>
        <v>0</v>
      </c>
      <c r="D935" s="1">
        <f>IFERROR('Шаблон модификаторы'!F935+1-1,0)</f>
        <v>0</v>
      </c>
    </row>
    <row r="936" spans="1:4">
      <c r="A936" s="1">
        <f>IFERROR('Шаблон модификаторы'!B936+1-1,0)</f>
        <v>0</v>
      </c>
      <c r="B936" s="1">
        <f>'Шаблон модификаторы'!D936+1-1</f>
        <v>0</v>
      </c>
      <c r="C936" s="1">
        <f>IFERROR('Шаблон модификаторы'!E936+1-1,0)</f>
        <v>0</v>
      </c>
      <c r="D936" s="1">
        <f>IFERROR('Шаблон модификаторы'!F936+1-1,0)</f>
        <v>0</v>
      </c>
    </row>
    <row r="937" spans="1:4">
      <c r="A937" s="1">
        <f>IFERROR('Шаблон модификаторы'!B937+1-1,0)</f>
        <v>0</v>
      </c>
      <c r="B937" s="1">
        <f>'Шаблон модификаторы'!D937+1-1</f>
        <v>0</v>
      </c>
      <c r="C937" s="1">
        <f>IFERROR('Шаблон модификаторы'!E937+1-1,0)</f>
        <v>0</v>
      </c>
      <c r="D937" s="1">
        <f>IFERROR('Шаблон модификаторы'!F937+1-1,0)</f>
        <v>0</v>
      </c>
    </row>
    <row r="938" spans="1:4">
      <c r="A938" s="1">
        <f>IFERROR('Шаблон модификаторы'!B938+1-1,0)</f>
        <v>0</v>
      </c>
      <c r="B938" s="1">
        <f>'Шаблон модификаторы'!D938+1-1</f>
        <v>0</v>
      </c>
      <c r="C938" s="1">
        <f>IFERROR('Шаблон модификаторы'!E938+1-1,0)</f>
        <v>0</v>
      </c>
      <c r="D938" s="1">
        <f>IFERROR('Шаблон модификаторы'!F938+1-1,0)</f>
        <v>0</v>
      </c>
    </row>
    <row r="939" spans="1:4">
      <c r="A939" s="1">
        <f>IFERROR('Шаблон модификаторы'!B939+1-1,0)</f>
        <v>0</v>
      </c>
      <c r="B939" s="1">
        <f>'Шаблон модификаторы'!D939+1-1</f>
        <v>0</v>
      </c>
      <c r="C939" s="1">
        <f>IFERROR('Шаблон модификаторы'!E939+1-1,0)</f>
        <v>0</v>
      </c>
      <c r="D939" s="1">
        <f>IFERROR('Шаблон модификаторы'!F939+1-1,0)</f>
        <v>0</v>
      </c>
    </row>
    <row r="940" spans="1:4">
      <c r="A940" s="1">
        <f>IFERROR('Шаблон модификаторы'!B940+1-1,0)</f>
        <v>0</v>
      </c>
      <c r="B940" s="1">
        <f>'Шаблон модификаторы'!D940+1-1</f>
        <v>0</v>
      </c>
      <c r="C940" s="1">
        <f>IFERROR('Шаблон модификаторы'!E940+1-1,0)</f>
        <v>0</v>
      </c>
      <c r="D940" s="1">
        <f>IFERROR('Шаблон модификаторы'!F940+1-1,0)</f>
        <v>0</v>
      </c>
    </row>
    <row r="941" spans="1:4">
      <c r="A941" s="1">
        <f>IFERROR('Шаблон модификаторы'!B941+1-1,0)</f>
        <v>0</v>
      </c>
      <c r="B941" s="1">
        <f>'Шаблон модификаторы'!D941+1-1</f>
        <v>0</v>
      </c>
      <c r="C941" s="1">
        <f>IFERROR('Шаблон модификаторы'!E941+1-1,0)</f>
        <v>0</v>
      </c>
      <c r="D941" s="1">
        <f>IFERROR('Шаблон модификаторы'!F941+1-1,0)</f>
        <v>0</v>
      </c>
    </row>
    <row r="942" spans="1:4">
      <c r="A942" s="1">
        <f>IFERROR('Шаблон модификаторы'!B942+1-1,0)</f>
        <v>0</v>
      </c>
      <c r="B942" s="1">
        <f>'Шаблон модификаторы'!D942+1-1</f>
        <v>0</v>
      </c>
      <c r="C942" s="1">
        <f>IFERROR('Шаблон модификаторы'!E942+1-1,0)</f>
        <v>0</v>
      </c>
      <c r="D942" s="1">
        <f>IFERROR('Шаблон модификаторы'!F942+1-1,0)</f>
        <v>0</v>
      </c>
    </row>
    <row r="943" spans="1:4">
      <c r="A943" s="1">
        <f>IFERROR('Шаблон модификаторы'!B943+1-1,0)</f>
        <v>0</v>
      </c>
      <c r="B943" s="1">
        <f>'Шаблон модификаторы'!D943+1-1</f>
        <v>0</v>
      </c>
      <c r="C943" s="1">
        <f>IFERROR('Шаблон модификаторы'!E943+1-1,0)</f>
        <v>0</v>
      </c>
      <c r="D943" s="1">
        <f>IFERROR('Шаблон модификаторы'!F943+1-1,0)</f>
        <v>0</v>
      </c>
    </row>
    <row r="944" spans="1:4">
      <c r="A944" s="1">
        <f>IFERROR('Шаблон модификаторы'!B944+1-1,0)</f>
        <v>0</v>
      </c>
      <c r="B944" s="1">
        <f>'Шаблон модификаторы'!D944+1-1</f>
        <v>0</v>
      </c>
      <c r="C944" s="1">
        <f>IFERROR('Шаблон модификаторы'!E944+1-1,0)</f>
        <v>0</v>
      </c>
      <c r="D944" s="1">
        <f>IFERROR('Шаблон модификаторы'!F944+1-1,0)</f>
        <v>0</v>
      </c>
    </row>
    <row r="945" spans="1:4">
      <c r="A945" s="1">
        <f>IFERROR('Шаблон модификаторы'!B945+1-1,0)</f>
        <v>0</v>
      </c>
      <c r="B945" s="1">
        <f>'Шаблон модификаторы'!D945+1-1</f>
        <v>0</v>
      </c>
      <c r="C945" s="1">
        <f>IFERROR('Шаблон модификаторы'!E945+1-1,0)</f>
        <v>0</v>
      </c>
      <c r="D945" s="1">
        <f>IFERROR('Шаблон модификаторы'!F945+1-1,0)</f>
        <v>0</v>
      </c>
    </row>
    <row r="946" spans="1:4">
      <c r="A946" s="1">
        <f>IFERROR('Шаблон модификаторы'!B946+1-1,0)</f>
        <v>0</v>
      </c>
      <c r="B946" s="1">
        <f>'Шаблон модификаторы'!D946+1-1</f>
        <v>0</v>
      </c>
      <c r="C946" s="1">
        <f>IFERROR('Шаблон модификаторы'!E946+1-1,0)</f>
        <v>0</v>
      </c>
      <c r="D946" s="1">
        <f>IFERROR('Шаблон модификаторы'!F946+1-1,0)</f>
        <v>0</v>
      </c>
    </row>
    <row r="947" spans="1:4">
      <c r="A947" s="1">
        <f>IFERROR('Шаблон модификаторы'!B947+1-1,0)</f>
        <v>0</v>
      </c>
      <c r="B947" s="1">
        <f>'Шаблон модификаторы'!D947+1-1</f>
        <v>0</v>
      </c>
      <c r="C947" s="1">
        <f>IFERROR('Шаблон модификаторы'!E947+1-1,0)</f>
        <v>0</v>
      </c>
      <c r="D947" s="1">
        <f>IFERROR('Шаблон модификаторы'!F947+1-1,0)</f>
        <v>0</v>
      </c>
    </row>
    <row r="948" spans="1:4">
      <c r="A948" s="1">
        <f>IFERROR('Шаблон модификаторы'!B948+1-1,0)</f>
        <v>0</v>
      </c>
      <c r="B948" s="1">
        <f>'Шаблон модификаторы'!D948+1-1</f>
        <v>0</v>
      </c>
      <c r="C948" s="1">
        <f>IFERROR('Шаблон модификаторы'!E948+1-1,0)</f>
        <v>0</v>
      </c>
      <c r="D948" s="1">
        <f>IFERROR('Шаблон модификаторы'!F948+1-1,0)</f>
        <v>0</v>
      </c>
    </row>
    <row r="949" spans="1:4">
      <c r="A949" s="1">
        <f>IFERROR('Шаблон модификаторы'!B949+1-1,0)</f>
        <v>0</v>
      </c>
      <c r="B949" s="1">
        <f>'Шаблон модификаторы'!D949+1-1</f>
        <v>0</v>
      </c>
      <c r="C949" s="1">
        <f>IFERROR('Шаблон модификаторы'!E949+1-1,0)</f>
        <v>0</v>
      </c>
      <c r="D949" s="1">
        <f>IFERROR('Шаблон модификаторы'!F949+1-1,0)</f>
        <v>0</v>
      </c>
    </row>
    <row r="950" spans="1:4">
      <c r="A950" s="1">
        <f>IFERROR('Шаблон модификаторы'!B950+1-1,0)</f>
        <v>0</v>
      </c>
      <c r="B950" s="1">
        <f>'Шаблон модификаторы'!D950+1-1</f>
        <v>0</v>
      </c>
      <c r="C950" s="1">
        <f>IFERROR('Шаблон модификаторы'!E950+1-1,0)</f>
        <v>0</v>
      </c>
      <c r="D950" s="1">
        <f>IFERROR('Шаблон модификаторы'!F950+1-1,0)</f>
        <v>0</v>
      </c>
    </row>
    <row r="951" spans="1:4">
      <c r="A951" s="1">
        <f>IFERROR('Шаблон модификаторы'!B951+1-1,0)</f>
        <v>0</v>
      </c>
      <c r="B951" s="1">
        <f>'Шаблон модификаторы'!D951+1-1</f>
        <v>0</v>
      </c>
      <c r="C951" s="1">
        <f>IFERROR('Шаблон модификаторы'!E951+1-1,0)</f>
        <v>0</v>
      </c>
      <c r="D951" s="1">
        <f>IFERROR('Шаблон модификаторы'!F951+1-1,0)</f>
        <v>0</v>
      </c>
    </row>
    <row r="952" spans="1:4">
      <c r="A952" s="1">
        <f>IFERROR('Шаблон модификаторы'!B952+1-1,0)</f>
        <v>0</v>
      </c>
      <c r="B952" s="1">
        <f>'Шаблон модификаторы'!D952+1-1</f>
        <v>0</v>
      </c>
      <c r="C952" s="1">
        <f>IFERROR('Шаблон модификаторы'!E952+1-1,0)</f>
        <v>0</v>
      </c>
      <c r="D952" s="1">
        <f>IFERROR('Шаблон модификаторы'!F952+1-1,0)</f>
        <v>0</v>
      </c>
    </row>
    <row r="953" spans="1:4">
      <c r="A953" s="1">
        <f>IFERROR('Шаблон модификаторы'!B953+1-1,0)</f>
        <v>0</v>
      </c>
      <c r="B953" s="1">
        <f>'Шаблон модификаторы'!D953+1-1</f>
        <v>0</v>
      </c>
      <c r="C953" s="1">
        <f>IFERROR('Шаблон модификаторы'!E953+1-1,0)</f>
        <v>0</v>
      </c>
      <c r="D953" s="1">
        <f>IFERROR('Шаблон модификаторы'!F953+1-1,0)</f>
        <v>0</v>
      </c>
    </row>
    <row r="954" spans="1:4">
      <c r="A954" s="1">
        <f>IFERROR('Шаблон модификаторы'!B954+1-1,0)</f>
        <v>0</v>
      </c>
      <c r="B954" s="1">
        <f>'Шаблон модификаторы'!D954+1-1</f>
        <v>0</v>
      </c>
      <c r="C954" s="1">
        <f>IFERROR('Шаблон модификаторы'!E954+1-1,0)</f>
        <v>0</v>
      </c>
      <c r="D954" s="1">
        <f>IFERROR('Шаблон модификаторы'!F954+1-1,0)</f>
        <v>0</v>
      </c>
    </row>
    <row r="955" spans="1:4">
      <c r="A955" s="1">
        <f>IFERROR('Шаблон модификаторы'!B955+1-1,0)</f>
        <v>0</v>
      </c>
      <c r="B955" s="1">
        <f>'Шаблон модификаторы'!D955+1-1</f>
        <v>0</v>
      </c>
      <c r="C955" s="1">
        <f>IFERROR('Шаблон модификаторы'!E955+1-1,0)</f>
        <v>0</v>
      </c>
      <c r="D955" s="1">
        <f>IFERROR('Шаблон модификаторы'!F955+1-1,0)</f>
        <v>0</v>
      </c>
    </row>
    <row r="956" spans="1:4">
      <c r="A956" s="1">
        <f>IFERROR('Шаблон модификаторы'!B956+1-1,0)</f>
        <v>0</v>
      </c>
      <c r="B956" s="1">
        <f>'Шаблон модификаторы'!D956+1-1</f>
        <v>0</v>
      </c>
      <c r="C956" s="1">
        <f>IFERROR('Шаблон модификаторы'!E956+1-1,0)</f>
        <v>0</v>
      </c>
      <c r="D956" s="1">
        <f>IFERROR('Шаблон модификаторы'!F956+1-1,0)</f>
        <v>0</v>
      </c>
    </row>
    <row r="957" spans="1:4">
      <c r="A957" s="1">
        <f>IFERROR('Шаблон модификаторы'!B957+1-1,0)</f>
        <v>0</v>
      </c>
      <c r="B957" s="1">
        <f>'Шаблон модификаторы'!D957+1-1</f>
        <v>0</v>
      </c>
      <c r="C957" s="1">
        <f>IFERROR('Шаблон модификаторы'!E957+1-1,0)</f>
        <v>0</v>
      </c>
      <c r="D957" s="1">
        <f>IFERROR('Шаблон модификаторы'!F957+1-1,0)</f>
        <v>0</v>
      </c>
    </row>
    <row r="958" spans="1:4">
      <c r="A958" s="1">
        <f>IFERROR('Шаблон модификаторы'!B958+1-1,0)</f>
        <v>0</v>
      </c>
      <c r="B958" s="1">
        <f>'Шаблон модификаторы'!D958+1-1</f>
        <v>0</v>
      </c>
      <c r="C958" s="1">
        <f>IFERROR('Шаблон модификаторы'!E958+1-1,0)</f>
        <v>0</v>
      </c>
      <c r="D958" s="1">
        <f>IFERROR('Шаблон модификаторы'!F958+1-1,0)</f>
        <v>0</v>
      </c>
    </row>
    <row r="959" spans="1:4">
      <c r="A959" s="1">
        <f>IFERROR('Шаблон модификаторы'!B959+1-1,0)</f>
        <v>0</v>
      </c>
      <c r="B959" s="1">
        <f>'Шаблон модификаторы'!D959+1-1</f>
        <v>0</v>
      </c>
      <c r="C959" s="1">
        <f>IFERROR('Шаблон модификаторы'!E959+1-1,0)</f>
        <v>0</v>
      </c>
      <c r="D959" s="1">
        <f>IFERROR('Шаблон модификаторы'!F959+1-1,0)</f>
        <v>0</v>
      </c>
    </row>
    <row r="960" spans="1:4">
      <c r="A960" s="1">
        <f>IFERROR('Шаблон модификаторы'!B960+1-1,0)</f>
        <v>0</v>
      </c>
      <c r="B960" s="1">
        <f>'Шаблон модификаторы'!D960+1-1</f>
        <v>0</v>
      </c>
      <c r="C960" s="1">
        <f>IFERROR('Шаблон модификаторы'!E960+1-1,0)</f>
        <v>0</v>
      </c>
      <c r="D960" s="1">
        <f>IFERROR('Шаблон модификаторы'!F960+1-1,0)</f>
        <v>0</v>
      </c>
    </row>
    <row r="961" spans="1:4">
      <c r="A961" s="1">
        <f>IFERROR('Шаблон модификаторы'!B961+1-1,0)</f>
        <v>0</v>
      </c>
      <c r="B961" s="1">
        <f>'Шаблон модификаторы'!D961+1-1</f>
        <v>0</v>
      </c>
      <c r="C961" s="1">
        <f>IFERROR('Шаблон модификаторы'!E961+1-1,0)</f>
        <v>0</v>
      </c>
      <c r="D961" s="1">
        <f>IFERROR('Шаблон модификаторы'!F961+1-1,0)</f>
        <v>0</v>
      </c>
    </row>
    <row r="962" spans="1:4">
      <c r="A962" s="1">
        <f>IFERROR('Шаблон модификаторы'!B962+1-1,0)</f>
        <v>0</v>
      </c>
      <c r="B962" s="1">
        <f>'Шаблон модификаторы'!D962+1-1</f>
        <v>0</v>
      </c>
      <c r="C962" s="1">
        <f>IFERROR('Шаблон модификаторы'!E962+1-1,0)</f>
        <v>0</v>
      </c>
      <c r="D962" s="1">
        <f>IFERROR('Шаблон модификаторы'!F962+1-1,0)</f>
        <v>0</v>
      </c>
    </row>
    <row r="963" spans="1:4">
      <c r="A963" s="1">
        <f>IFERROR('Шаблон модификаторы'!B963+1-1,0)</f>
        <v>0</v>
      </c>
      <c r="B963" s="1">
        <f>'Шаблон модификаторы'!D963+1-1</f>
        <v>0</v>
      </c>
      <c r="C963" s="1">
        <f>IFERROR('Шаблон модификаторы'!E963+1-1,0)</f>
        <v>0</v>
      </c>
      <c r="D963" s="1">
        <f>IFERROR('Шаблон модификаторы'!F963+1-1,0)</f>
        <v>0</v>
      </c>
    </row>
    <row r="964" spans="1:4">
      <c r="A964" s="1">
        <f>IFERROR('Шаблон модификаторы'!B964+1-1,0)</f>
        <v>0</v>
      </c>
      <c r="B964" s="1">
        <f>'Шаблон модификаторы'!D964+1-1</f>
        <v>0</v>
      </c>
      <c r="C964" s="1">
        <f>IFERROR('Шаблон модификаторы'!E964+1-1,0)</f>
        <v>0</v>
      </c>
      <c r="D964" s="1">
        <f>IFERROR('Шаблон модификаторы'!F964+1-1,0)</f>
        <v>0</v>
      </c>
    </row>
    <row r="965" spans="1:4">
      <c r="A965" s="1">
        <f>IFERROR('Шаблон модификаторы'!B965+1-1,0)</f>
        <v>0</v>
      </c>
      <c r="B965" s="1">
        <f>'Шаблон модификаторы'!D965+1-1</f>
        <v>0</v>
      </c>
      <c r="C965" s="1">
        <f>IFERROR('Шаблон модификаторы'!E965+1-1,0)</f>
        <v>0</v>
      </c>
      <c r="D965" s="1">
        <f>IFERROR('Шаблон модификаторы'!F965+1-1,0)</f>
        <v>0</v>
      </c>
    </row>
    <row r="966" spans="1:4">
      <c r="A966" s="1">
        <f>IFERROR('Шаблон модификаторы'!B966+1-1,0)</f>
        <v>0</v>
      </c>
      <c r="B966" s="1">
        <f>'Шаблон модификаторы'!D966+1-1</f>
        <v>0</v>
      </c>
      <c r="C966" s="1">
        <f>IFERROR('Шаблон модификаторы'!E966+1-1,0)</f>
        <v>0</v>
      </c>
      <c r="D966" s="1">
        <f>IFERROR('Шаблон модификаторы'!F966+1-1,0)</f>
        <v>0</v>
      </c>
    </row>
    <row r="967" spans="1:4">
      <c r="A967" s="1">
        <f>IFERROR('Шаблон модификаторы'!B967+1-1,0)</f>
        <v>0</v>
      </c>
      <c r="B967" s="1">
        <f>'Шаблон модификаторы'!D967+1-1</f>
        <v>0</v>
      </c>
      <c r="C967" s="1">
        <f>IFERROR('Шаблон модификаторы'!E967+1-1,0)</f>
        <v>0</v>
      </c>
      <c r="D967" s="1">
        <f>IFERROR('Шаблон модификаторы'!F967+1-1,0)</f>
        <v>0</v>
      </c>
    </row>
    <row r="968" spans="1:4">
      <c r="A968" s="1">
        <f>IFERROR('Шаблон модификаторы'!B968+1-1,0)</f>
        <v>0</v>
      </c>
      <c r="B968" s="1">
        <f>'Шаблон модификаторы'!D968+1-1</f>
        <v>0</v>
      </c>
      <c r="C968" s="1">
        <f>IFERROR('Шаблон модификаторы'!E968+1-1,0)</f>
        <v>0</v>
      </c>
      <c r="D968" s="1">
        <f>IFERROR('Шаблон модификаторы'!F968+1-1,0)</f>
        <v>0</v>
      </c>
    </row>
    <row r="969" spans="1:4">
      <c r="A969" s="1">
        <f>IFERROR('Шаблон модификаторы'!B969+1-1,0)</f>
        <v>0</v>
      </c>
      <c r="B969" s="1">
        <f>'Шаблон модификаторы'!D969+1-1</f>
        <v>0</v>
      </c>
      <c r="C969" s="1">
        <f>IFERROR('Шаблон модификаторы'!E969+1-1,0)</f>
        <v>0</v>
      </c>
      <c r="D969" s="1">
        <f>IFERROR('Шаблон модификаторы'!F969+1-1,0)</f>
        <v>0</v>
      </c>
    </row>
    <row r="970" spans="1:4">
      <c r="A970" s="1">
        <f>IFERROR('Шаблон модификаторы'!B970+1-1,0)</f>
        <v>0</v>
      </c>
      <c r="B970" s="1">
        <f>'Шаблон модификаторы'!D970+1-1</f>
        <v>0</v>
      </c>
      <c r="C970" s="1">
        <f>IFERROR('Шаблон модификаторы'!E970+1-1,0)</f>
        <v>0</v>
      </c>
      <c r="D970" s="1">
        <f>IFERROR('Шаблон модификаторы'!F970+1-1,0)</f>
        <v>0</v>
      </c>
    </row>
    <row r="971" spans="1:4">
      <c r="A971" s="1">
        <f>IFERROR('Шаблон модификаторы'!B971+1-1,0)</f>
        <v>0</v>
      </c>
      <c r="B971" s="1">
        <f>'Шаблон модификаторы'!D971+1-1</f>
        <v>0</v>
      </c>
      <c r="C971" s="1">
        <f>IFERROR('Шаблон модификаторы'!E971+1-1,0)</f>
        <v>0</v>
      </c>
      <c r="D971" s="1">
        <f>IFERROR('Шаблон модификаторы'!F971+1-1,0)</f>
        <v>0</v>
      </c>
    </row>
    <row r="972" spans="1:4">
      <c r="A972" s="1">
        <f>IFERROR('Шаблон модификаторы'!B972+1-1,0)</f>
        <v>0</v>
      </c>
      <c r="B972" s="1">
        <f>'Шаблон модификаторы'!D972+1-1</f>
        <v>0</v>
      </c>
      <c r="C972" s="1">
        <f>IFERROR('Шаблон модификаторы'!E972+1-1,0)</f>
        <v>0</v>
      </c>
      <c r="D972" s="1">
        <f>IFERROR('Шаблон модификаторы'!F972+1-1,0)</f>
        <v>0</v>
      </c>
    </row>
    <row r="973" spans="1:4">
      <c r="A973" s="1">
        <f>IFERROR('Шаблон модификаторы'!B973+1-1,0)</f>
        <v>0</v>
      </c>
      <c r="B973" s="1">
        <f>'Шаблон модификаторы'!D973+1-1</f>
        <v>0</v>
      </c>
      <c r="C973" s="1">
        <f>IFERROR('Шаблон модификаторы'!E973+1-1,0)</f>
        <v>0</v>
      </c>
      <c r="D973" s="1">
        <f>IFERROR('Шаблон модификаторы'!F973+1-1,0)</f>
        <v>0</v>
      </c>
    </row>
    <row r="974" spans="1:4">
      <c r="A974" s="1">
        <f>IFERROR('Шаблон модификаторы'!B974+1-1,0)</f>
        <v>0</v>
      </c>
      <c r="B974" s="1">
        <f>'Шаблон модификаторы'!D974+1-1</f>
        <v>0</v>
      </c>
      <c r="C974" s="1">
        <f>IFERROR('Шаблон модификаторы'!E974+1-1,0)</f>
        <v>0</v>
      </c>
      <c r="D974" s="1">
        <f>IFERROR('Шаблон модификаторы'!F974+1-1,0)</f>
        <v>0</v>
      </c>
    </row>
    <row r="975" spans="1:4">
      <c r="A975" s="1">
        <f>IFERROR('Шаблон модификаторы'!B975+1-1,0)</f>
        <v>0</v>
      </c>
      <c r="B975" s="1">
        <f>'Шаблон модификаторы'!D975+1-1</f>
        <v>0</v>
      </c>
      <c r="C975" s="1">
        <f>IFERROR('Шаблон модификаторы'!E975+1-1,0)</f>
        <v>0</v>
      </c>
      <c r="D975" s="1">
        <f>IFERROR('Шаблон модификаторы'!F975+1-1,0)</f>
        <v>0</v>
      </c>
    </row>
    <row r="976" spans="1:4">
      <c r="A976" s="1">
        <f>IFERROR('Шаблон модификаторы'!B976+1-1,0)</f>
        <v>0</v>
      </c>
      <c r="B976" s="1">
        <f>'Шаблон модификаторы'!D976+1-1</f>
        <v>0</v>
      </c>
      <c r="C976" s="1">
        <f>IFERROR('Шаблон модификаторы'!E976+1-1,0)</f>
        <v>0</v>
      </c>
      <c r="D976" s="1">
        <f>IFERROR('Шаблон модификаторы'!F976+1-1,0)</f>
        <v>0</v>
      </c>
    </row>
    <row r="977" spans="1:4">
      <c r="A977" s="1">
        <f>IFERROR('Шаблон модификаторы'!B977+1-1,0)</f>
        <v>0</v>
      </c>
      <c r="B977" s="1">
        <f>'Шаблон модификаторы'!D977+1-1</f>
        <v>0</v>
      </c>
      <c r="C977" s="1">
        <f>IFERROR('Шаблон модификаторы'!E977+1-1,0)</f>
        <v>0</v>
      </c>
      <c r="D977" s="1">
        <f>IFERROR('Шаблон модификаторы'!F977+1-1,0)</f>
        <v>0</v>
      </c>
    </row>
    <row r="978" spans="1:4">
      <c r="A978" s="1">
        <f>IFERROR('Шаблон модификаторы'!B978+1-1,0)</f>
        <v>0</v>
      </c>
      <c r="B978" s="1">
        <f>'Шаблон модификаторы'!D978+1-1</f>
        <v>0</v>
      </c>
      <c r="C978" s="1">
        <f>IFERROR('Шаблон модификаторы'!E978+1-1,0)</f>
        <v>0</v>
      </c>
      <c r="D978" s="1">
        <f>IFERROR('Шаблон модификаторы'!F978+1-1,0)</f>
        <v>0</v>
      </c>
    </row>
    <row r="979" spans="1:4">
      <c r="A979" s="1">
        <f>IFERROR('Шаблон модификаторы'!B979+1-1,0)</f>
        <v>0</v>
      </c>
      <c r="B979" s="1">
        <f>'Шаблон модификаторы'!D979+1-1</f>
        <v>0</v>
      </c>
      <c r="C979" s="1">
        <f>IFERROR('Шаблон модификаторы'!E979+1-1,0)</f>
        <v>0</v>
      </c>
      <c r="D979" s="1">
        <f>IFERROR('Шаблон модификаторы'!F979+1-1,0)</f>
        <v>0</v>
      </c>
    </row>
    <row r="980" spans="1:4">
      <c r="A980" s="1">
        <f>IFERROR('Шаблон модификаторы'!B980+1-1,0)</f>
        <v>0</v>
      </c>
      <c r="B980" s="1">
        <f>'Шаблон модификаторы'!D980+1-1</f>
        <v>0</v>
      </c>
      <c r="C980" s="1">
        <f>IFERROR('Шаблон модификаторы'!E980+1-1,0)</f>
        <v>0</v>
      </c>
      <c r="D980" s="1">
        <f>IFERROR('Шаблон модификаторы'!F980+1-1,0)</f>
        <v>0</v>
      </c>
    </row>
  </sheetData>
  <sheetProtection algorithmName="SHA-512" hashValue="nBmjaHNZblE2qftqmkbaEP282NCr6wZzwQok7NCpLkbGcQXuAdreZBGCRd8dLpOTZzENKNDuX1SR1BXcSnqHIQ==" saltValue="HAHUI2OdbjUdKcXwSE97kw==" spinCount="100000" sheet="1" objects="1" scenarios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11"/>
  <sheetViews>
    <sheetView view="pageBreakPreview" topLeftCell="A1398" zoomScaleNormal="100" zoomScaleSheetLayoutView="100" workbookViewId="0">
      <selection activeCell="B1409" sqref="B1409"/>
    </sheetView>
  </sheetViews>
  <sheetFormatPr defaultRowHeight="15"/>
  <cols>
    <col min="1" max="1" width="8.7109375" style="13" customWidth="1"/>
    <col min="2" max="2" width="40.140625" style="13" customWidth="1"/>
    <col min="3" max="3" width="17.42578125" style="13" customWidth="1"/>
    <col min="4" max="16384" width="9.140625" style="1"/>
  </cols>
  <sheetData>
    <row r="1" spans="1:3">
      <c r="A1" s="19" t="str">
        <f>'Шаблон блюда'!A4</f>
        <v>Код</v>
      </c>
      <c r="B1" s="19" t="str">
        <f>'Шаблон блюда'!B4</f>
        <v>Блюдо</v>
      </c>
      <c r="C1" s="20" t="str">
        <f>'Шаблон блюда'!C4</f>
        <v>Кол-во</v>
      </c>
    </row>
    <row r="2" spans="1:3">
      <c r="A2" s="17">
        <f>IFERROR('Шаблон блюда данные'!B5,"0")</f>
        <v>838</v>
      </c>
      <c r="B2" s="12" t="str">
        <f>IF('Шаблон блюда'!B5="Общий итог","0",'Шаблон блюда'!B5)</f>
        <v>Пепси Кола б/л мал (0,5)</v>
      </c>
      <c r="C2" s="18">
        <f>IF(A2="0",0,'Шаблон блюда данные'!C5)</f>
        <v>983</v>
      </c>
    </row>
    <row r="3" spans="1:3">
      <c r="A3" s="17">
        <f>IFERROR('Шаблон блюда данные'!B6,"0")</f>
        <v>865</v>
      </c>
      <c r="B3" s="12" t="str">
        <f>IF('Шаблон блюда'!B6="Общий итог","0",'Шаблон блюда'!B6)</f>
        <v>Цезарь ролл</v>
      </c>
      <c r="C3" s="18">
        <f>IF(A3="0",0,'Шаблон блюда данные'!C6)</f>
        <v>96</v>
      </c>
    </row>
    <row r="4" spans="1:3">
      <c r="A4" s="17">
        <f>IFERROR('Шаблон блюда данные'!B7,"0")</f>
        <v>950</v>
      </c>
      <c r="B4" s="12" t="str">
        <f>IF('Шаблон блюда'!B7="Общий итог","0",'Шаблон блюда'!B7)</f>
        <v>Кофе глясе</v>
      </c>
      <c r="C4" s="18">
        <f>IF(A4="0",0,'Шаблон блюда данные'!C7)</f>
        <v>2</v>
      </c>
    </row>
    <row r="5" spans="1:3">
      <c r="A5" s="17">
        <f>IFERROR('Шаблон блюда данные'!B8,"0")</f>
        <v>986</v>
      </c>
      <c r="B5" s="12" t="str">
        <f>IF('Шаблон блюда'!B8="Общий итог","0",'Шаблон блюда'!B8)</f>
        <v>Биг Кинг экстра</v>
      </c>
      <c r="C5" s="18">
        <f>IF(A5="0",0,'Шаблон блюда данные'!C8)</f>
        <v>227</v>
      </c>
    </row>
    <row r="6" spans="1:3">
      <c r="A6" s="17">
        <f>IFERROR('Шаблон блюда данные'!B9,"0")</f>
        <v>1003</v>
      </c>
      <c r="B6" s="12" t="str">
        <f>IF('Шаблон блюда'!B9="Общий итог","0",'Шаблон блюда'!B9)</f>
        <v>Воппер</v>
      </c>
      <c r="C6" s="18">
        <f>IF(A6="0",0,'Шаблон блюда данные'!C9)</f>
        <v>237</v>
      </c>
    </row>
    <row r="7" spans="1:3">
      <c r="A7" s="17">
        <f>IFERROR('Шаблон блюда данные'!B10,"0")</f>
        <v>1004</v>
      </c>
      <c r="B7" s="12" t="str">
        <f>IF('Шаблон блюда'!B10="Общий итог","0",'Шаблон блюда'!B10)</f>
        <v>Воппер Джуниор</v>
      </c>
      <c r="C7" s="18">
        <f>IF(A7="0",0,'Шаблон блюда данные'!C10)</f>
        <v>49</v>
      </c>
    </row>
    <row r="8" spans="1:3">
      <c r="A8" s="17">
        <f>IFERROR('Шаблон блюда данные'!B11,"0")</f>
        <v>1006</v>
      </c>
      <c r="B8" s="12" t="str">
        <f>IF('Шаблон блюда'!B11="Общий итог","0",'Шаблон блюда'!B11)</f>
        <v>Воппер с сыром</v>
      </c>
      <c r="C8" s="18">
        <f>IF(A8="0",0,'Шаблон блюда данные'!C11)</f>
        <v>21</v>
      </c>
    </row>
    <row r="9" spans="1:3">
      <c r="A9" s="17">
        <f>IFERROR('Шаблон блюда данные'!B12,"0")</f>
        <v>1007</v>
      </c>
      <c r="B9" s="12" t="str">
        <f>IF('Шаблон блюда'!B12="Общий итог","0",'Шаблон блюда'!B12)</f>
        <v>Гамбургер</v>
      </c>
      <c r="C9" s="18">
        <f>IF(A9="0",0,'Шаблон блюда данные'!C12)</f>
        <v>15</v>
      </c>
    </row>
    <row r="10" spans="1:3">
      <c r="A10" s="17">
        <f>IFERROR('Шаблон блюда данные'!B13,"0")</f>
        <v>1011</v>
      </c>
      <c r="B10" s="12" t="str">
        <f>IF('Шаблон блюда'!B13="Общий итог","0",'Шаблон блюда'!B13)</f>
        <v>Двойной Воппер</v>
      </c>
      <c r="C10" s="18">
        <f>IF(A10="0",0,'Шаблон блюда данные'!C13)</f>
        <v>23</v>
      </c>
    </row>
    <row r="11" spans="1:3">
      <c r="A11" s="17">
        <f>IFERROR('Шаблон блюда данные'!B14,"0")</f>
        <v>1012</v>
      </c>
      <c r="B11" s="12" t="str">
        <f>IF('Шаблон блюда'!B14="Общий итог","0",'Шаблон блюда'!B14)</f>
        <v>Двойной Воппер с сыром</v>
      </c>
      <c r="C11" s="18">
        <f>IF(A11="0",0,'Шаблон блюда данные'!C14)</f>
        <v>10</v>
      </c>
    </row>
    <row r="12" spans="1:3">
      <c r="A12" s="17">
        <f>IFERROR('Шаблон блюда данные'!B15,"0")</f>
        <v>1013</v>
      </c>
      <c r="B12" s="12" t="str">
        <f>IF('Шаблон блюда'!B15="Общий итог","0",'Шаблон блюда'!B15)</f>
        <v>Двойной Чизбургер</v>
      </c>
      <c r="C12" s="18">
        <f>IF(A12="0",0,'Шаблон блюда данные'!C15)</f>
        <v>1</v>
      </c>
    </row>
    <row r="13" spans="1:3">
      <c r="A13" s="17">
        <f>IFERROR('Шаблон блюда данные'!B16,"0")</f>
        <v>1015</v>
      </c>
      <c r="B13" s="12" t="str">
        <f>IF('Шаблон блюда'!B16="Общий итог","0",'Шаблон блюда'!B16)</f>
        <v>Криспи Чикен</v>
      </c>
      <c r="C13" s="18">
        <f>IF(A13="0",0,'Шаблон блюда данные'!C16)</f>
        <v>1</v>
      </c>
    </row>
    <row r="14" spans="1:3">
      <c r="A14" s="17">
        <f>IFERROR('Шаблон блюда данные'!B17,"0")</f>
        <v>1017</v>
      </c>
      <c r="B14" s="12" t="str">
        <f>IF('Шаблон блюда'!B17="Общий итог","0",'Шаблон блюда'!B17)</f>
        <v>Лонг Чикен</v>
      </c>
      <c r="C14" s="18">
        <f>IF(A14="0",0,'Шаблон блюда данные'!C17)</f>
        <v>32</v>
      </c>
    </row>
    <row r="15" spans="1:3">
      <c r="A15" s="17">
        <f>IFERROR('Шаблон блюда данные'!B18,"0")</f>
        <v>1023</v>
      </c>
      <c r="B15" s="12" t="str">
        <f>IF('Шаблон блюда'!B18="Общий итог","0",'Шаблон блюда'!B18)</f>
        <v>Фиш Кинг</v>
      </c>
      <c r="C15" s="18">
        <f>IF(A15="0",0,'Шаблон блюда данные'!C18)</f>
        <v>2</v>
      </c>
    </row>
    <row r="16" spans="1:3">
      <c r="A16" s="17">
        <f>IFERROR('Шаблон блюда данные'!B19,"0")</f>
        <v>1025</v>
      </c>
      <c r="B16" s="12" t="str">
        <f>IF('Шаблон блюда'!B19="Общий итог","0",'Шаблон блюда'!B19)</f>
        <v>Чизбургер</v>
      </c>
      <c r="C16" s="18">
        <f>IF(A16="0",0,'Шаблон блюда данные'!C19)</f>
        <v>253</v>
      </c>
    </row>
    <row r="17" spans="1:3">
      <c r="A17" s="17">
        <f>IFERROR('Шаблон блюда данные'!B20,"0")</f>
        <v>1026</v>
      </c>
      <c r="B17" s="12" t="str">
        <f>IF('Шаблон блюда'!B20="Общий итог","0",'Шаблон блюда'!B20)</f>
        <v>Барбекю Биф Ролл</v>
      </c>
      <c r="C17" s="18">
        <f>IF(A17="0",0,'Шаблон блюда данные'!C20)</f>
        <v>3</v>
      </c>
    </row>
    <row r="18" spans="1:3">
      <c r="A18" s="17">
        <f>IFERROR('Шаблон блюда данные'!B21,"0")</f>
        <v>1028</v>
      </c>
      <c r="B18" s="12" t="str">
        <f>IF('Шаблон блюда'!B21="Общий итог","0",'Шаблон блюда'!B21)</f>
        <v>Стейкхаус</v>
      </c>
      <c r="C18" s="18">
        <f>IF(A18="0",0,'Шаблон блюда данные'!C21)</f>
        <v>82</v>
      </c>
    </row>
    <row r="19" spans="1:3">
      <c r="A19" s="17">
        <f>IFERROR('Шаблон блюда данные'!B22,"0")</f>
        <v>1252</v>
      </c>
      <c r="B19" s="12" t="str">
        <f>IF('Шаблон блюда'!B22="Общий итог","0",'Шаблон блюда'!B22)</f>
        <v>Капучино (СТАНД.) с сиропом</v>
      </c>
      <c r="C19" s="18">
        <f>IF(A19="0",0,'Шаблон блюда данные'!C22)</f>
        <v>1</v>
      </c>
    </row>
    <row r="20" spans="1:3">
      <c r="A20" s="17">
        <f>IFERROR('Шаблон блюда данные'!B23,"0")</f>
        <v>1420</v>
      </c>
      <c r="B20" s="12" t="str">
        <f>IF('Шаблон блюда'!B23="Общий итог","0",'Шаблон блюда'!B23)</f>
        <v>Чай зеленый мал</v>
      </c>
      <c r="C20" s="18">
        <f>IF(A20="0",0,'Шаблон блюда данные'!C23)</f>
        <v>2</v>
      </c>
    </row>
    <row r="21" spans="1:3">
      <c r="A21" s="17">
        <f>IFERROR('Шаблон блюда данные'!B24,"0")</f>
        <v>1422</v>
      </c>
      <c r="B21" s="12" t="str">
        <f>IF('Шаблон блюда'!B24="Общий итог","0",'Шаблон блюда'!B24)</f>
        <v>Чай Зеленый станд</v>
      </c>
      <c r="C21" s="18">
        <f>IF(A21="0",0,'Шаблон блюда данные'!C24)</f>
        <v>8</v>
      </c>
    </row>
    <row r="22" spans="1:3">
      <c r="A22" s="17">
        <f>IFERROR('Шаблон блюда данные'!B25,"0")</f>
        <v>1667</v>
      </c>
      <c r="B22" s="12" t="str">
        <f>IF('Шаблон блюда'!B25="Общий итог","0",'Шаблон блюда'!B25)</f>
        <v>Пепси Кола б/л станд (0,8)</v>
      </c>
      <c r="C22" s="18">
        <f>IF(A22="0",0,'Шаблон блюда данные'!C25)</f>
        <v>82</v>
      </c>
    </row>
    <row r="23" spans="1:3">
      <c r="A23" s="17">
        <f>IFERROR('Шаблон блюда данные'!B26,"0")</f>
        <v>2017</v>
      </c>
      <c r="B23" s="12" t="str">
        <f>IF('Шаблон блюда'!B26="Общий итог","0",'Шаблон блюда'!B26)</f>
        <v>Ванильный Шейк мал</v>
      </c>
      <c r="C23" s="18">
        <f>IF(A23="0",0,'Шаблон блюда данные'!C26)</f>
        <v>8</v>
      </c>
    </row>
    <row r="24" spans="1:3">
      <c r="A24" s="17">
        <f>IFERROR('Шаблон блюда данные'!B27,"0")</f>
        <v>2018</v>
      </c>
      <c r="B24" s="12" t="str">
        <f>IF('Шаблон блюда'!B27="Общий итог","0",'Шаблон блюда'!B27)</f>
        <v>Ванильный Шейк станд</v>
      </c>
      <c r="C24" s="18">
        <f>IF(A24="0",0,'Шаблон блюда данные'!C27)</f>
        <v>6</v>
      </c>
    </row>
    <row r="25" spans="1:3">
      <c r="A25" s="17">
        <f>IFERROR('Шаблон блюда данные'!B28,"0")</f>
        <v>2019</v>
      </c>
      <c r="B25" s="12" t="str">
        <f>IF('Шаблон блюда'!B28="Общий итог","0",'Шаблон блюда'!B28)</f>
        <v>Ванильный Шейк бол</v>
      </c>
      <c r="C25" s="18">
        <f>IF(A25="0",0,'Шаблон блюда данные'!C28)</f>
        <v>12</v>
      </c>
    </row>
    <row r="26" spans="1:3">
      <c r="A26" s="17">
        <f>IFERROR('Шаблон блюда данные'!B29,"0")</f>
        <v>2020</v>
      </c>
      <c r="B26" s="12" t="str">
        <f>IF('Шаблон блюда'!B29="Общий итог","0",'Шаблон блюда'!B29)</f>
        <v>Клубничный Шейк мал</v>
      </c>
      <c r="C26" s="18">
        <f>IF(A26="0",0,'Шаблон блюда данные'!C29)</f>
        <v>17</v>
      </c>
    </row>
    <row r="27" spans="1:3">
      <c r="A27" s="17">
        <f>IFERROR('Шаблон блюда данные'!B30,"0")</f>
        <v>2021</v>
      </c>
      <c r="B27" s="12" t="str">
        <f>IF('Шаблон блюда'!B30="Общий итог","0",'Шаблон блюда'!B30)</f>
        <v>Клубничный Шейк станд</v>
      </c>
      <c r="C27" s="18">
        <f>IF(A27="0",0,'Шаблон блюда данные'!C30)</f>
        <v>5</v>
      </c>
    </row>
    <row r="28" spans="1:3">
      <c r="A28" s="17">
        <f>IFERROR('Шаблон блюда данные'!B31,"0")</f>
        <v>2022</v>
      </c>
      <c r="B28" s="12" t="str">
        <f>IF('Шаблон блюда'!B31="Общий итог","0",'Шаблон блюда'!B31)</f>
        <v>Клубничный Шейк бол</v>
      </c>
      <c r="C28" s="18">
        <f>IF(A28="0",0,'Шаблон блюда данные'!C31)</f>
        <v>11</v>
      </c>
    </row>
    <row r="29" spans="1:3">
      <c r="A29" s="17">
        <f>IFERROR('Шаблон блюда данные'!B32,"0")</f>
        <v>2023</v>
      </c>
      <c r="B29" s="12" t="str">
        <f>IF('Шаблон блюда'!B32="Общий итог","0",'Шаблон блюда'!B32)</f>
        <v>Шоколадный Шейк мал</v>
      </c>
      <c r="C29" s="18">
        <f>IF(A29="0",0,'Шаблон блюда данные'!C32)</f>
        <v>12</v>
      </c>
    </row>
    <row r="30" spans="1:3">
      <c r="A30" s="17">
        <f>IFERROR('Шаблон блюда данные'!B33,"0")</f>
        <v>2024</v>
      </c>
      <c r="B30" s="12" t="str">
        <f>IF('Шаблон блюда'!B33="Общий итог","0",'Шаблон блюда'!B33)</f>
        <v>Шоколадный Шейк станд</v>
      </c>
      <c r="C30" s="18">
        <f>IF(A30="0",0,'Шаблон блюда данные'!C33)</f>
        <v>6</v>
      </c>
    </row>
    <row r="31" spans="1:3">
      <c r="A31" s="17">
        <f>IFERROR('Шаблон блюда данные'!B34,"0")</f>
        <v>2025</v>
      </c>
      <c r="B31" s="12" t="str">
        <f>IF('Шаблон блюда'!B34="Общий итог","0",'Шаблон блюда'!B34)</f>
        <v>Шоколадный Шейк бол</v>
      </c>
      <c r="C31" s="18">
        <f>IF(A31="0",0,'Шаблон блюда данные'!C34)</f>
        <v>5</v>
      </c>
    </row>
    <row r="32" spans="1:3">
      <c r="A32" s="17">
        <f>IFERROR('Шаблон блюда данные'!B35,"0")</f>
        <v>2032</v>
      </c>
      <c r="B32" s="12" t="str">
        <f>IF('Шаблон блюда'!B35="Общий итог","0",'Шаблон блюда'!B35)</f>
        <v>Чай мал</v>
      </c>
      <c r="C32" s="18">
        <f>IF(A32="0",0,'Шаблон блюда данные'!C35)</f>
        <v>6</v>
      </c>
    </row>
    <row r="33" spans="1:3">
      <c r="A33" s="17">
        <f>IFERROR('Шаблон блюда данные'!B36,"0")</f>
        <v>2033</v>
      </c>
      <c r="B33" s="12" t="str">
        <f>IF('Шаблон блюда'!B36="Общий итог","0",'Шаблон блюда'!B36)</f>
        <v>Чай станд</v>
      </c>
      <c r="C33" s="18">
        <f>IF(A33="0",0,'Шаблон блюда данные'!C36)</f>
        <v>12</v>
      </c>
    </row>
    <row r="34" spans="1:3">
      <c r="A34" s="17">
        <f>IFERROR('Шаблон блюда данные'!B37,"0")</f>
        <v>2034</v>
      </c>
      <c r="B34" s="12" t="str">
        <f>IF('Шаблон блюда'!B37="Общий итог","0",'Шаблон блюда'!B37)</f>
        <v>Кофе (МАЛ.)</v>
      </c>
      <c r="C34" s="18">
        <f>IF(A34="0",0,'Шаблон блюда данные'!C37)</f>
        <v>22</v>
      </c>
    </row>
    <row r="35" spans="1:3">
      <c r="A35" s="17">
        <f>IFERROR('Шаблон блюда данные'!B38,"0")</f>
        <v>2035</v>
      </c>
      <c r="B35" s="12" t="str">
        <f>IF('Шаблон блюда'!B38="Общий итог","0",'Шаблон блюда'!B38)</f>
        <v>Кофе (СТАНД.)</v>
      </c>
      <c r="C35" s="18">
        <f>IF(A35="0",0,'Шаблон блюда данные'!C38)</f>
        <v>14</v>
      </c>
    </row>
    <row r="36" spans="1:3">
      <c r="A36" s="17">
        <f>IFERROR('Шаблон блюда данные'!B39,"0")</f>
        <v>2036</v>
      </c>
      <c r="B36" s="12" t="str">
        <f>IF('Шаблон блюда'!B39="Общий итог","0",'Шаблон блюда'!B39)</f>
        <v>Капучино МАЛ</v>
      </c>
      <c r="C36" s="18">
        <f>IF(A36="0",0,'Шаблон блюда данные'!C39)</f>
        <v>23</v>
      </c>
    </row>
    <row r="37" spans="1:3">
      <c r="A37" s="17">
        <f>IFERROR('Шаблон блюда данные'!B40,"0")</f>
        <v>2037</v>
      </c>
      <c r="B37" s="12" t="str">
        <f>IF('Шаблон блюда'!B40="Общий итог","0",'Шаблон блюда'!B40)</f>
        <v>Капучино СТАНД</v>
      </c>
      <c r="C37" s="18">
        <f>IF(A37="0",0,'Шаблон блюда данные'!C40)</f>
        <v>56</v>
      </c>
    </row>
    <row r="38" spans="1:3">
      <c r="A38" s="17">
        <f>IFERROR('Шаблон блюда данные'!B41,"0")</f>
        <v>2040</v>
      </c>
      <c r="B38" s="12" t="str">
        <f>IF('Шаблон блюда'!B41="Общий итог","0",'Шаблон блюда'!B41)</f>
        <v>Латте (МАЛ.)</v>
      </c>
      <c r="C38" s="18">
        <f>IF(A38="0",0,'Шаблон блюда данные'!C41)</f>
        <v>11</v>
      </c>
    </row>
    <row r="39" spans="1:3">
      <c r="A39" s="17">
        <f>IFERROR('Шаблон блюда данные'!B42,"0")</f>
        <v>2041</v>
      </c>
      <c r="B39" s="12" t="str">
        <f>IF('Шаблон блюда'!B42="Общий итог","0",'Шаблон блюда'!B42)</f>
        <v>Латте (СТАНД.)</v>
      </c>
      <c r="C39" s="18">
        <f>IF(A39="0",0,'Шаблон блюда данные'!C42)</f>
        <v>12</v>
      </c>
    </row>
    <row r="40" spans="1:3">
      <c r="A40" s="17">
        <f>IFERROR('Шаблон блюда данные'!B43,"0")</f>
        <v>2044</v>
      </c>
      <c r="B40" s="12" t="str">
        <f>IF('Шаблон блюда'!B43="Общий итог","0",'Шаблон блюда'!B43)</f>
        <v>Пиво Эфес Пилснер</v>
      </c>
      <c r="C40" s="18">
        <f>IF(A40="0",0,'Шаблон блюда данные'!C43)</f>
        <v>131</v>
      </c>
    </row>
    <row r="41" spans="1:3">
      <c r="A41" s="17">
        <f>IFERROR('Шаблон блюда данные'!B44,"0")</f>
        <v>2047</v>
      </c>
      <c r="B41" s="12" t="str">
        <f>IF('Шаблон блюда'!B44="Общий итог","0",'Шаблон блюда'!B44)</f>
        <v>Энергет.нап. Адреналин Раш</v>
      </c>
      <c r="C41" s="18">
        <f>IF(A41="0",0,'Шаблон блюда данные'!C44)</f>
        <v>1</v>
      </c>
    </row>
    <row r="42" spans="1:3">
      <c r="A42" s="17">
        <f>IFERROR('Шаблон блюда данные'!B45,"0")</f>
        <v>2049</v>
      </c>
      <c r="B42" s="12" t="str">
        <f>IF('Шаблон блюда'!B45="Общий итог","0",'Шаблон блюда'!B45)</f>
        <v>Липтон Лимон</v>
      </c>
      <c r="C42" s="18">
        <f>IF(A42="0",0,'Шаблон блюда данные'!C45)</f>
        <v>6</v>
      </c>
    </row>
    <row r="43" spans="1:3">
      <c r="A43" s="17">
        <f>IFERROR('Шаблон блюда данные'!B46,"0")</f>
        <v>2052</v>
      </c>
      <c r="B43" s="12" t="str">
        <f>IF('Шаблон блюда'!B46="Общий итог","0",'Шаблон блюда'!B46)</f>
        <v>Пепси Кола станд</v>
      </c>
      <c r="C43" s="18">
        <f>IF(A43="0",0,'Шаблон блюда данные'!C46)</f>
        <v>1</v>
      </c>
    </row>
    <row r="44" spans="1:3">
      <c r="A44" s="17">
        <f>IFERROR('Шаблон блюда данные'!B47,"0")</f>
        <v>2058</v>
      </c>
      <c r="B44" s="12" t="str">
        <f>IF('Шаблон блюда'!B47="Общий итог","0",'Шаблон блюда'!B47)</f>
        <v>Липтон Грин</v>
      </c>
      <c r="C44" s="18">
        <f>IF(A44="0",0,'Шаблон блюда данные'!C47)</f>
        <v>11</v>
      </c>
    </row>
    <row r="45" spans="1:3">
      <c r="A45" s="17">
        <f>IFERROR('Шаблон блюда данные'!B48,"0")</f>
        <v>2064</v>
      </c>
      <c r="B45" s="12" t="str">
        <f>IF('Шаблон блюда'!B48="Общий итог","0",'Шаблон блюда'!B48)</f>
        <v>Минеральная вода б/г</v>
      </c>
      <c r="C45" s="18">
        <f>IF(A45="0",0,'Шаблон блюда данные'!C48)</f>
        <v>27</v>
      </c>
    </row>
    <row r="46" spans="1:3">
      <c r="A46" s="17">
        <f>IFERROR('Шаблон блюда данные'!B49,"0")</f>
        <v>2065</v>
      </c>
      <c r="B46" s="12" t="str">
        <f>IF('Шаблон блюда'!B49="Общий итог","0",'Шаблон блюда'!B49)</f>
        <v>Минеральная вода с/г</v>
      </c>
      <c r="C46" s="18">
        <f>IF(A46="0",0,'Шаблон блюда данные'!C49)</f>
        <v>2</v>
      </c>
    </row>
    <row r="47" spans="1:3">
      <c r="A47" s="17">
        <f>IFERROR('Шаблон блюда данные'!B50,"0")</f>
        <v>2066</v>
      </c>
      <c r="B47" s="12" t="str">
        <f>IF('Шаблон блюда'!B50="Общий итог","0",'Шаблон блюда'!B50)</f>
        <v>Сок  Апельсиновый</v>
      </c>
      <c r="C47" s="18">
        <f>IF(A47="0",0,'Шаблон блюда данные'!C50)</f>
        <v>11</v>
      </c>
    </row>
    <row r="48" spans="1:3">
      <c r="A48" s="17">
        <f>IFERROR('Шаблон блюда данные'!B51,"0")</f>
        <v>2067</v>
      </c>
      <c r="B48" s="12" t="str">
        <f>IF('Шаблон блюда'!B51="Общий итог","0",'Шаблон блюда'!B51)</f>
        <v>Сок Яблочный</v>
      </c>
      <c r="C48" s="18">
        <f>IF(A48="0",0,'Шаблон блюда данные'!C51)</f>
        <v>54</v>
      </c>
    </row>
    <row r="49" spans="1:3">
      <c r="A49" s="17">
        <f>IFERROR('Шаблон блюда данные'!B52,"0")</f>
        <v>0</v>
      </c>
      <c r="B49" s="12">
        <f>IF('Шаблон блюда'!B52="Общий итог","0",'Шаблон блюда'!B52)</f>
        <v>0</v>
      </c>
      <c r="C49" s="18">
        <f>IF(A49="0",0,'Шаблон блюда данные'!C52)</f>
        <v>0</v>
      </c>
    </row>
    <row r="50" spans="1:3">
      <c r="A50" s="17" t="str">
        <f>IFERROR('Шаблон блюда данные'!B53,"0")</f>
        <v>0</v>
      </c>
      <c r="B50" s="12">
        <f>IF('Шаблон блюда'!B53="Общий итог","0",'Шаблон блюда'!B53)</f>
        <v>0</v>
      </c>
      <c r="C50" s="18">
        <f>IF(A50="0",0,'Шаблон блюда данные'!C53)</f>
        <v>0</v>
      </c>
    </row>
    <row r="51" spans="1:3">
      <c r="A51" s="17" t="str">
        <f>IFERROR('Шаблон блюда данные'!B54,"0")</f>
        <v>0</v>
      </c>
      <c r="B51" s="12" t="str">
        <f>IF('Шаблон блюда'!B54="Общий итог","0",'Шаблон блюда'!B54)</f>
        <v>Блюдо</v>
      </c>
      <c r="C51" s="18">
        <f>IF(A51="0",0,'Шаблон блюда данные'!C54)</f>
        <v>0</v>
      </c>
    </row>
    <row r="52" spans="1:3">
      <c r="A52" s="17">
        <f>IFERROR('Шаблон блюда данные'!B55,"0")</f>
        <v>2299</v>
      </c>
      <c r="B52" s="12" t="str">
        <f>IF('Шаблон блюда'!B55="Общий итог","0",'Шаблон блюда'!B55)</f>
        <v>Пепси Кола б/л бол (1л)</v>
      </c>
      <c r="C52" s="18">
        <f>IF(A52="0",0,'Шаблон блюда данные'!C55)</f>
        <v>43</v>
      </c>
    </row>
    <row r="53" spans="1:3">
      <c r="A53" s="17">
        <f>IFERROR('Шаблон блюда данные'!B56,"0")</f>
        <v>2676</v>
      </c>
      <c r="B53" s="12" t="str">
        <f>IF('Шаблон блюда'!B56="Общий итог","0",'Шаблон блюда'!B56)</f>
        <v>Кинг Букет - Большой микс</v>
      </c>
      <c r="C53" s="18">
        <f>IF(A53="0",0,'Шаблон блюда данные'!C56)</f>
        <v>5</v>
      </c>
    </row>
    <row r="54" spans="1:3">
      <c r="A54" s="17">
        <f>IFERROR('Шаблон блюда данные'!B57,"0")</f>
        <v>2678</v>
      </c>
      <c r="B54" s="12" t="str">
        <f>IF('Шаблон блюда'!B57="Общий итог","0",'Шаблон блюда'!B57)</f>
        <v>Кинг Букет - Снек-микс</v>
      </c>
      <c r="C54" s="18">
        <f>IF(A54="0",0,'Шаблон блюда данные'!C57)</f>
        <v>3</v>
      </c>
    </row>
    <row r="55" spans="1:3">
      <c r="A55" s="17">
        <f>IFERROR('Шаблон блюда данные'!B58,"0")</f>
        <v>3001</v>
      </c>
      <c r="B55" s="12" t="str">
        <f>IF('Шаблон блюда'!B58="Общий итог","0",'Шаблон блюда'!B58)</f>
        <v>Кинг Наггетс Джуниор</v>
      </c>
      <c r="C55" s="18">
        <f>IF(A55="0",0,'Шаблон блюда данные'!C58)</f>
        <v>198</v>
      </c>
    </row>
    <row r="56" spans="1:3">
      <c r="A56" s="17">
        <f>IFERROR('Шаблон блюда данные'!B59,"0")</f>
        <v>3002</v>
      </c>
      <c r="B56" s="12" t="str">
        <f>IF('Шаблон блюда'!B59="Общий итог","0",'Шаблон блюда'!B59)</f>
        <v>Кинг Наггетс Малый</v>
      </c>
      <c r="C56" s="18">
        <f>IF(A56="0",0,'Шаблон блюда данные'!C59)</f>
        <v>11</v>
      </c>
    </row>
    <row r="57" spans="1:3">
      <c r="A57" s="17">
        <f>IFERROR('Шаблон блюда данные'!B60,"0")</f>
        <v>3003</v>
      </c>
      <c r="B57" s="12" t="str">
        <f>IF('Шаблон блюда'!B60="Общий итог","0",'Шаблон блюда'!B60)</f>
        <v>Кинг Наггетс Стандартный</v>
      </c>
      <c r="C57" s="18">
        <f>IF(A57="0",0,'Шаблон блюда данные'!C60)</f>
        <v>162</v>
      </c>
    </row>
    <row r="58" spans="1:3">
      <c r="A58" s="17">
        <f>IFERROR('Шаблон блюда данные'!B61,"0")</f>
        <v>3004</v>
      </c>
      <c r="B58" s="12" t="str">
        <f>IF('Шаблон блюда'!B61="Общий итог","0",'Шаблон блюда'!B61)</f>
        <v>Кинг Фри джун</v>
      </c>
      <c r="C58" s="18">
        <f>IF(A58="0",0,'Шаблон блюда данные'!C61)</f>
        <v>156</v>
      </c>
    </row>
    <row r="59" spans="1:3">
      <c r="A59" s="17">
        <f>IFERROR('Шаблон блюда данные'!B62,"0")</f>
        <v>3005</v>
      </c>
      <c r="B59" s="12" t="str">
        <f>IF('Шаблон блюда'!B62="Общий итог","0",'Шаблон блюда'!B62)</f>
        <v>Кинг Фри мал</v>
      </c>
      <c r="C59" s="18">
        <f>IF(A59="0",0,'Шаблон блюда данные'!C62)</f>
        <v>165</v>
      </c>
    </row>
    <row r="60" spans="1:3">
      <c r="A60" s="17">
        <f>IFERROR('Шаблон блюда данные'!B63,"0")</f>
        <v>3006</v>
      </c>
      <c r="B60" s="12" t="str">
        <f>IF('Шаблон блюда'!B63="Общий итог","0",'Шаблон блюда'!B63)</f>
        <v>Кинг Фри станд</v>
      </c>
      <c r="C60" s="18">
        <f>IF(A60="0",0,'Шаблон блюда данные'!C63)</f>
        <v>327</v>
      </c>
    </row>
    <row r="61" spans="1:3">
      <c r="A61" s="17">
        <f>IFERROR('Шаблон блюда данные'!B64,"0")</f>
        <v>3007</v>
      </c>
      <c r="B61" s="12" t="str">
        <f>IF('Шаблон блюда'!B64="Общий итог","0",'Шаблон блюда'!B64)</f>
        <v>Кинг Фри бол</v>
      </c>
      <c r="C61" s="18">
        <f>IF(A61="0",0,'Шаблон блюда данные'!C64)</f>
        <v>126</v>
      </c>
    </row>
    <row r="62" spans="1:3">
      <c r="A62" s="17">
        <f>IFERROR('Шаблон блюда данные'!B65,"0")</f>
        <v>3011</v>
      </c>
      <c r="B62" s="12" t="str">
        <f>IF('Шаблон блюда'!B65="Общий итог","0",'Шаблон блюда'!B65)</f>
        <v>Лук. колечки малые</v>
      </c>
      <c r="C62" s="18">
        <f>IF(A62="0",0,'Шаблон блюда данные'!C65)</f>
        <v>4</v>
      </c>
    </row>
    <row r="63" spans="1:3">
      <c r="A63" s="17">
        <f>IFERROR('Шаблон блюда данные'!B66,"0")</f>
        <v>3017</v>
      </c>
      <c r="B63" s="12" t="str">
        <f>IF('Шаблон блюда'!B66="Общий итог","0",'Шаблон блюда'!B66)</f>
        <v>Крылышки Кинг мал</v>
      </c>
      <c r="C63" s="18">
        <f>IF(A63="0",0,'Шаблон блюда данные'!C66)</f>
        <v>6</v>
      </c>
    </row>
    <row r="64" spans="1:3">
      <c r="A64" s="17">
        <f>IFERROR('Шаблон блюда данные'!B67,"0")</f>
        <v>3018</v>
      </c>
      <c r="B64" s="12" t="str">
        <f>IF('Шаблон блюда'!B67="Общий итог","0",'Шаблон блюда'!B67)</f>
        <v>Крылышки Кинг станд</v>
      </c>
      <c r="C64" s="18">
        <f>IF(A64="0",0,'Шаблон блюда данные'!C67)</f>
        <v>15</v>
      </c>
    </row>
    <row r="65" spans="1:3">
      <c r="A65" s="17">
        <f>IFERROR('Шаблон блюда данные'!B68,"0")</f>
        <v>3019</v>
      </c>
      <c r="B65" s="12" t="str">
        <f>IF('Шаблон блюда'!B68="Общий итог","0",'Шаблон блюда'!B68)</f>
        <v>Крылышки Кинг бол</v>
      </c>
      <c r="C65" s="18">
        <f>IF(A65="0",0,'Шаблон блюда данные'!C68)</f>
        <v>16</v>
      </c>
    </row>
    <row r="66" spans="1:3">
      <c r="A66" s="17">
        <f>IFERROR('Шаблон блюда данные'!B69,"0")</f>
        <v>3022</v>
      </c>
      <c r="B66" s="12" t="str">
        <f>IF('Шаблон блюда'!B69="Общий итог","0",'Шаблон блюда'!B69)</f>
        <v>Лук. колечки станд</v>
      </c>
      <c r="C66" s="18">
        <f>IF(A66="0",0,'Шаблон блюда данные'!C69)</f>
        <v>12</v>
      </c>
    </row>
    <row r="67" spans="1:3">
      <c r="A67" s="17">
        <f>IFERROR('Шаблон блюда данные'!B70,"0")</f>
        <v>3024</v>
      </c>
      <c r="B67" s="12" t="str">
        <f>IF('Шаблон блюда'!B70="Общий итог","0",'Шаблон блюда'!B70)</f>
        <v>Карт. Деревен. мал</v>
      </c>
      <c r="C67" s="18">
        <f>IF(A67="0",0,'Шаблон блюда данные'!C70)</f>
        <v>13</v>
      </c>
    </row>
    <row r="68" spans="1:3">
      <c r="A68" s="17">
        <f>IFERROR('Шаблон блюда данные'!B71,"0")</f>
        <v>3025</v>
      </c>
      <c r="B68" s="12" t="str">
        <f>IF('Шаблон блюда'!B71="Общий итог","0",'Шаблон блюда'!B71)</f>
        <v>Карт. Деревен. станд</v>
      </c>
      <c r="C68" s="18">
        <f>IF(A68="0",0,'Шаблон блюда данные'!C71)</f>
        <v>31</v>
      </c>
    </row>
    <row r="69" spans="1:3">
      <c r="A69" s="17">
        <f>IFERROR('Шаблон блюда данные'!B72,"0")</f>
        <v>3032</v>
      </c>
      <c r="B69" s="12" t="str">
        <f>IF('Шаблон блюда'!B72="Общий итог","0",'Шаблон блюда'!B72)</f>
        <v>Кинг Букет - Крылышки XXL</v>
      </c>
      <c r="C69" s="18">
        <f>IF(A69="0",0,'Шаблон блюда данные'!C72)</f>
        <v>1</v>
      </c>
    </row>
    <row r="70" spans="1:3">
      <c r="A70" s="17">
        <f>IFERROR('Шаблон блюда данные'!B73,"0")</f>
        <v>3656</v>
      </c>
      <c r="B70" s="12" t="str">
        <f>IF('Шаблон блюда'!B73="Общий итог","0",'Шаблон блюда'!B73)</f>
        <v>Чизбургер Родео</v>
      </c>
      <c r="C70" s="18">
        <f>IF(A70="0",0,'Шаблон блюда данные'!C73)</f>
        <v>5</v>
      </c>
    </row>
    <row r="71" spans="1:3">
      <c r="A71" s="17">
        <f>IFERROR('Шаблон блюда данные'!B74,"0")</f>
        <v>3965</v>
      </c>
      <c r="B71" s="12" t="str">
        <f>IF('Шаблон блюда'!B74="Общий итог","0",'Шаблон блюда'!B74)</f>
        <v>Капучино БОЛ</v>
      </c>
      <c r="C71" s="18">
        <f>IF(A71="0",0,'Шаблон блюда данные'!C74)</f>
        <v>18</v>
      </c>
    </row>
    <row r="72" spans="1:3">
      <c r="A72" s="17">
        <f>IFERROR('Шаблон блюда данные'!B75,"0")</f>
        <v>3966</v>
      </c>
      <c r="B72" s="12" t="str">
        <f>IF('Шаблон блюда'!B75="Общий итог","0",'Шаблон блюда'!B75)</f>
        <v>Сок Фр. сад  Апельсин</v>
      </c>
      <c r="C72" s="18">
        <f>IF(A72="0",0,'Шаблон блюда данные'!C75)</f>
        <v>5</v>
      </c>
    </row>
    <row r="73" spans="1:3">
      <c r="A73" s="17">
        <f>IFERROR('Шаблон блюда данные'!B76,"0")</f>
        <v>3969</v>
      </c>
      <c r="B73" s="12" t="str">
        <f>IF('Шаблон блюда'!B76="Общий итог","0",'Шаблон блюда'!B76)</f>
        <v>Латте (БОЛ.) с сиропом</v>
      </c>
      <c r="C73" s="18">
        <f>IF(A73="0",0,'Шаблон блюда данные'!C76)</f>
        <v>1</v>
      </c>
    </row>
    <row r="74" spans="1:3">
      <c r="A74" s="17">
        <f>IFERROR('Шаблон блюда данные'!B77,"0")</f>
        <v>4003</v>
      </c>
      <c r="B74" s="12" t="str">
        <f>IF('Шаблон блюда'!B77="Общий итог","0",'Шаблон блюда'!B77)</f>
        <v>Салат-микс</v>
      </c>
      <c r="C74" s="18">
        <f>IF(A74="0",0,'Шаблон блюда данные'!C77)</f>
        <v>11</v>
      </c>
    </row>
    <row r="75" spans="1:3">
      <c r="A75" s="17">
        <f>IFERROR('Шаблон блюда данные'!B78,"0")</f>
        <v>4008</v>
      </c>
      <c r="B75" s="12" t="str">
        <f>IF('Шаблон блюда'!B78="Общий итог","0",'Шаблон блюда'!B78)</f>
        <v>Салат Цезарь</v>
      </c>
      <c r="C75" s="18">
        <f>IF(A75="0",0,'Шаблон блюда данные'!C78)</f>
        <v>7</v>
      </c>
    </row>
    <row r="76" spans="1:3">
      <c r="A76" s="17">
        <f>IFERROR('Шаблон блюда данные'!B79,"0")</f>
        <v>4242</v>
      </c>
      <c r="B76" s="12" t="str">
        <f>IF('Шаблон блюда'!B79="Общий итог","0",'Шаблон блюда'!B79)</f>
        <v>Сыр.Медальоны 5шт</v>
      </c>
      <c r="C76" s="18">
        <f>IF(A76="0",0,'Шаблон блюда данные'!C79)</f>
        <v>33</v>
      </c>
    </row>
    <row r="77" spans="1:3">
      <c r="A77" s="17">
        <f>IFERROR('Шаблон блюда данные'!B80,"0")</f>
        <v>4243</v>
      </c>
      <c r="B77" s="12" t="str">
        <f>IF('Шаблон блюда'!B80="Общий итог","0",'Шаблон блюда'!B80)</f>
        <v>Сыр.Медальоны 3шт</v>
      </c>
      <c r="C77" s="18">
        <f>IF(A77="0",0,'Шаблон блюда данные'!C80)</f>
        <v>8</v>
      </c>
    </row>
    <row r="78" spans="1:3">
      <c r="A78" s="17">
        <f>IFERROR('Шаблон блюда данные'!B81,"0")</f>
        <v>4244</v>
      </c>
      <c r="B78" s="12" t="str">
        <f>IF('Шаблон блюда'!B81="Общий итог","0",'Шаблон блюда'!B81)</f>
        <v>Сыр.Медальоны 7шт</v>
      </c>
      <c r="C78" s="18">
        <f>IF(A78="0",0,'Шаблон блюда данные'!C81)</f>
        <v>17</v>
      </c>
    </row>
    <row r="79" spans="1:3">
      <c r="A79" s="17">
        <f>IFERROR('Шаблон блюда данные'!B82,"0")</f>
        <v>7001</v>
      </c>
      <c r="B79" s="12" t="str">
        <f>IF('Шаблон блюда'!B82="Общий итог","0",'Шаблон блюда'!B82)</f>
        <v>Рожок</v>
      </c>
      <c r="C79" s="18">
        <f>IF(A79="0",0,'Шаблон блюда данные'!C82)</f>
        <v>44</v>
      </c>
    </row>
    <row r="80" spans="1:3">
      <c r="A80" s="17">
        <f>IFERROR('Шаблон блюда данные'!B83,"0")</f>
        <v>7003</v>
      </c>
      <c r="B80" s="12" t="str">
        <f>IF('Шаблон блюда'!B83="Общий итог","0",'Шаблон блюда'!B83)</f>
        <v>Сандэй Клубничный</v>
      </c>
      <c r="C80" s="18">
        <f>IF(A80="0",0,'Шаблон блюда данные'!C83)</f>
        <v>15</v>
      </c>
    </row>
    <row r="81" spans="1:3">
      <c r="A81" s="17">
        <f>IFERROR('Шаблон блюда данные'!B84,"0")</f>
        <v>7004</v>
      </c>
      <c r="B81" s="12" t="str">
        <f>IF('Шаблон блюда'!B84="Общий итог","0",'Шаблон блюда'!B84)</f>
        <v>Сандэй Шоколадный</v>
      </c>
      <c r="C81" s="18">
        <f>IF(A81="0",0,'Шаблон блюда данные'!C84)</f>
        <v>21</v>
      </c>
    </row>
    <row r="82" spans="1:3">
      <c r="A82" s="17">
        <f>IFERROR('Шаблон блюда данные'!B85,"0")</f>
        <v>7005</v>
      </c>
      <c r="B82" s="12" t="str">
        <f>IF('Шаблон блюда'!B85="Общий итог","0",'Шаблон блюда'!B85)</f>
        <v>Сандэй Карамельный</v>
      </c>
      <c r="C82" s="18">
        <f>IF(A82="0",0,'Шаблон блюда данные'!C85)</f>
        <v>14</v>
      </c>
    </row>
    <row r="83" spans="1:3">
      <c r="A83" s="17">
        <f>IFERROR('Шаблон блюда данные'!B86,"0")</f>
        <v>7011</v>
      </c>
      <c r="B83" s="12" t="str">
        <f>IF('Шаблон блюда'!B86="Общий итог","0",'Шаблон блюда'!B86)</f>
        <v>Горячий Брауни с мороженым</v>
      </c>
      <c r="C83" s="18">
        <f>IF(A83="0",0,'Шаблон блюда данные'!C86)</f>
        <v>26</v>
      </c>
    </row>
    <row r="84" spans="1:3">
      <c r="A84" s="17">
        <f>IFERROR('Шаблон блюда данные'!B87,"0")</f>
        <v>7048</v>
      </c>
      <c r="B84" s="12" t="str">
        <f>IF('Шаблон блюда'!B87="Общий итог","0",'Шаблон блюда'!B87)</f>
        <v>Мороженое Твикс</v>
      </c>
      <c r="C84" s="18">
        <f>IF(A84="0",0,'Шаблон блюда данные'!C87)</f>
        <v>40</v>
      </c>
    </row>
    <row r="85" spans="1:3">
      <c r="A85" s="17">
        <f>IFERROR('Шаблон блюда данные'!B88,"0")</f>
        <v>7056</v>
      </c>
      <c r="B85" s="12" t="str">
        <f>IF('Шаблон блюда'!B88="Общий итог","0",'Шаблон блюда'!B88)</f>
        <v>Пирожок с вишней</v>
      </c>
      <c r="C85" s="18">
        <f>IF(A85="0",0,'Шаблон блюда данные'!C88)</f>
        <v>25</v>
      </c>
    </row>
    <row r="86" spans="1:3">
      <c r="A86" s="17">
        <f>IFERROR('Шаблон блюда данные'!B89,"0")</f>
        <v>7062</v>
      </c>
      <c r="B86" s="12" t="str">
        <f>IF('Шаблон блюда'!B89="Общий итог","0",'Шаблон блюда'!B89)</f>
        <v>Пирожок с яблоком</v>
      </c>
      <c r="C86" s="18">
        <f>IF(A86="0",0,'Шаблон блюда данные'!C89)</f>
        <v>3</v>
      </c>
    </row>
    <row r="87" spans="1:3">
      <c r="A87" s="17">
        <f>IFERROR('Шаблон блюда данные'!B90,"0")</f>
        <v>7064</v>
      </c>
      <c r="B87" s="12" t="str">
        <f>IF('Шаблон блюда'!B90="Общий итог","0",'Шаблон блюда'!B90)</f>
        <v>Донат Шоколадный</v>
      </c>
      <c r="C87" s="18">
        <f>IF(A87="0",0,'Шаблон блюда данные'!C90)</f>
        <v>10</v>
      </c>
    </row>
    <row r="88" spans="1:3">
      <c r="A88" s="17">
        <f>IFERROR('Шаблон блюда данные'!B91,"0")</f>
        <v>7065</v>
      </c>
      <c r="B88" s="12" t="str">
        <f>IF('Шаблон блюда'!B91="Общий итог","0",'Шаблон блюда'!B91)</f>
        <v>Донат Клубничный</v>
      </c>
      <c r="C88" s="18">
        <f>IF(A88="0",0,'Шаблон блюда данные'!C91)</f>
        <v>5</v>
      </c>
    </row>
    <row r="89" spans="1:3">
      <c r="A89" s="17">
        <f>IFERROR('Шаблон блюда данные'!B92,"0")</f>
        <v>7066</v>
      </c>
      <c r="B89" s="12" t="str">
        <f>IF('Шаблон блюда'!B92="Общий итог","0",'Шаблон блюда'!B92)</f>
        <v>Мороженое M&amp;M</v>
      </c>
      <c r="C89" s="18">
        <f>IF(A89="0",0,'Шаблон блюда данные'!C92)</f>
        <v>45</v>
      </c>
    </row>
    <row r="90" spans="1:3">
      <c r="A90" s="17">
        <f>IFERROR('Шаблон блюда данные'!B93,"0")</f>
        <v>7067</v>
      </c>
      <c r="B90" s="12" t="str">
        <f>IF('Шаблон блюда'!B93="Общий итог","0",'Шаблон блюда'!B93)</f>
        <v>Пирожок Клубника-Ваниль</v>
      </c>
      <c r="C90" s="18">
        <f>IF(A90="0",0,'Шаблон блюда данные'!C93)</f>
        <v>6</v>
      </c>
    </row>
    <row r="91" spans="1:3">
      <c r="A91" s="17">
        <f>IFERROR('Шаблон блюда данные'!B94,"0")</f>
        <v>7302</v>
      </c>
      <c r="B91" s="12" t="str">
        <f>IF('Шаблон блюда'!B94="Общий итог","0",'Шаблон блюда'!B94)</f>
        <v>Сырники</v>
      </c>
      <c r="C91" s="18">
        <f>IF(A91="0",0,'Шаблон блюда данные'!C94)</f>
        <v>1</v>
      </c>
    </row>
    <row r="92" spans="1:3">
      <c r="A92" s="17">
        <f>IFERROR('Шаблон блюда данные'!B95,"0")</f>
        <v>8001</v>
      </c>
      <c r="B92" s="12" t="str">
        <f>IF('Шаблон блюда'!B95="Общий итог","0",'Шаблон блюда'!B95)</f>
        <v>Гриль чикен барбекю</v>
      </c>
      <c r="C92" s="18">
        <f>IF(A92="0",0,'Шаблон блюда данные'!C95)</f>
        <v>4</v>
      </c>
    </row>
    <row r="93" spans="1:3">
      <c r="A93" s="17">
        <f>IFERROR('Шаблон блюда данные'!B96,"0")</f>
        <v>8002</v>
      </c>
      <c r="B93" s="12" t="str">
        <f>IF('Шаблон блюда'!B96="Общий итог","0",'Шаблон блюда'!B96)</f>
        <v>Пакет</v>
      </c>
      <c r="C93" s="18">
        <f>IF(A93="0",0,'Шаблон блюда данные'!C96)</f>
        <v>8</v>
      </c>
    </row>
    <row r="94" spans="1:3">
      <c r="A94" s="17">
        <f>IFERROR('Шаблон блюда данные'!B97,"0")</f>
        <v>8004</v>
      </c>
      <c r="B94" s="12" t="str">
        <f>IF('Шаблон блюда'!B97="Общий итог","0",'Шаблон блюда'!B97)</f>
        <v>Игрушка</v>
      </c>
      <c r="C94" s="18">
        <f>IF(A94="0",0,'Шаблон блюда данные'!C97)</f>
        <v>57</v>
      </c>
    </row>
    <row r="95" spans="1:3">
      <c r="A95" s="17">
        <f>IFERROR('Шаблон блюда данные'!B98,"0")</f>
        <v>8076</v>
      </c>
      <c r="B95" s="12" t="str">
        <f>IF('Шаблон блюда'!B98="Общий итог","0",'Шаблон блюда'!B98)</f>
        <v>Влажная салфетка</v>
      </c>
      <c r="C95" s="18">
        <f>IF(A95="0",0,'Шаблон блюда данные'!C98)</f>
        <v>103</v>
      </c>
    </row>
    <row r="96" spans="1:3">
      <c r="A96" s="17">
        <f>IFERROR('Шаблон блюда данные'!B99,"0")</f>
        <v>8185</v>
      </c>
      <c r="B96" s="12" t="str">
        <f>IF('Шаблон блюда'!B99="Общий итог","0",'Шаблон блюда'!B99)</f>
        <v>Лонг Биф</v>
      </c>
      <c r="C96" s="18">
        <f>IF(A96="0",0,'Шаблон блюда данные'!C99)</f>
        <v>8</v>
      </c>
    </row>
    <row r="97" spans="1:3">
      <c r="A97" s="17">
        <f>IFERROR('Шаблон блюда данные'!B100,"0")</f>
        <v>8673</v>
      </c>
      <c r="B97" s="12" t="str">
        <f>IF('Шаблон блюда'!B100="Общий итог","0",'Шаблон блюда'!B100)</f>
        <v>Orbit Сладкая мята</v>
      </c>
      <c r="C97" s="18">
        <f>IF(A97="0",0,'Шаблон блюда данные'!C100)</f>
        <v>5</v>
      </c>
    </row>
    <row r="98" spans="1:3">
      <c r="A98" s="17">
        <f>IFERROR('Шаблон блюда данные'!B101,"0")</f>
        <v>9001</v>
      </c>
      <c r="B98" s="12" t="str">
        <f>IF('Шаблон блюда'!B101="Общий итог","0",'Шаблон блюда'!B101)</f>
        <v>Соус Сырный</v>
      </c>
      <c r="C98" s="18">
        <f>IF(A98="0",0,'Шаблон блюда данные'!C101)</f>
        <v>370</v>
      </c>
    </row>
    <row r="99" spans="1:3">
      <c r="A99" s="17">
        <f>IFERROR('Шаблон блюда данные'!B102,"0")</f>
        <v>9002</v>
      </c>
      <c r="B99" s="12" t="str">
        <f>IF('Шаблон блюда'!B102="Общий итог","0",'Шаблон блюда'!B102)</f>
        <v>Кетчуп</v>
      </c>
      <c r="C99" s="18">
        <f>IF(A99="0",0,'Шаблон блюда данные'!C102)</f>
        <v>70</v>
      </c>
    </row>
    <row r="100" spans="1:3">
      <c r="A100" s="17">
        <f>IFERROR('Шаблон блюда данные'!B103,"0")</f>
        <v>9003</v>
      </c>
      <c r="B100" s="12" t="str">
        <f>IF('Шаблон блюда'!B103="Общий итог","0",'Шаблон блюда'!B103)</f>
        <v>Соус Кисло-сладкий</v>
      </c>
      <c r="C100" s="18">
        <f>IF(A100="0",0,'Шаблон блюда данные'!C103)</f>
        <v>81</v>
      </c>
    </row>
    <row r="101" spans="1:3">
      <c r="A101" s="17">
        <f>IFERROR('Шаблон блюда данные'!B104,"0")</f>
        <v>9004</v>
      </c>
      <c r="B101" s="12" t="str">
        <f>IF('Шаблон блюда'!B104="Общий итог","0",'Шаблон блюда'!B104)</f>
        <v>Соус Барбекю</v>
      </c>
      <c r="C101" s="18">
        <f>IF(A101="0",0,'Шаблон блюда данные'!C104)</f>
        <v>63</v>
      </c>
    </row>
    <row r="102" spans="1:3">
      <c r="A102" s="17">
        <f>IFERROR('Шаблон блюда данные'!B105,"0")</f>
        <v>0</v>
      </c>
      <c r="B102" s="12">
        <f>IF('Шаблон блюда'!B105="Общий итог","0",'Шаблон блюда'!B105)</f>
        <v>0</v>
      </c>
      <c r="C102" s="18">
        <f>IF(A102="0",0,'Шаблон блюда данные'!C105)</f>
        <v>0</v>
      </c>
    </row>
    <row r="103" spans="1:3">
      <c r="A103" s="17" t="str">
        <f>IFERROR('Шаблон блюда данные'!B106,"0")</f>
        <v>0</v>
      </c>
      <c r="B103" s="12">
        <f>IF('Шаблон блюда'!B106="Общий итог","0",'Шаблон блюда'!B106)</f>
        <v>0</v>
      </c>
      <c r="C103" s="18">
        <f>IF(A103="0",0,'Шаблон блюда данные'!C106)</f>
        <v>0</v>
      </c>
    </row>
    <row r="104" spans="1:3">
      <c r="A104" s="17" t="str">
        <f>IFERROR('Шаблон блюда данные'!B107,"0")</f>
        <v>0</v>
      </c>
      <c r="B104" s="12" t="str">
        <f>IF('Шаблон блюда'!B107="Общий итог","0",'Шаблон блюда'!B107)</f>
        <v>Блюдо</v>
      </c>
      <c r="C104" s="18">
        <f>IF(A104="0",0,'Шаблон блюда данные'!C107)</f>
        <v>0</v>
      </c>
    </row>
    <row r="105" spans="1:3">
      <c r="A105" s="17">
        <f>IFERROR('Шаблон блюда данные'!B108,"0")</f>
        <v>9005</v>
      </c>
      <c r="B105" s="12" t="str">
        <f>IF('Шаблон блюда'!B108="Общий итог","0",'Шаблон блюда'!B108)</f>
        <v>Соус Карри</v>
      </c>
      <c r="C105" s="18">
        <f>IF(A105="0",0,'Шаблон блюда данные'!C108)</f>
        <v>24</v>
      </c>
    </row>
    <row r="106" spans="1:3">
      <c r="A106" s="17">
        <f>IFERROR('Шаблон блюда данные'!B109,"0")</f>
        <v>9011</v>
      </c>
      <c r="B106" s="12" t="str">
        <f>IF('Шаблон блюда'!B109="Общий итог","0",'Шаблон блюда'!B109)</f>
        <v>Соус Чесночный</v>
      </c>
      <c r="C106" s="18">
        <f>IF(A106="0",0,'Шаблон блюда данные'!C109)</f>
        <v>44</v>
      </c>
    </row>
    <row r="107" spans="1:3">
      <c r="A107" s="17">
        <f>IFERROR('Шаблон блюда данные'!B110,"0")</f>
        <v>9012</v>
      </c>
      <c r="B107" s="12" t="str">
        <f>IF('Шаблон блюда'!B110="Общий итог","0",'Шаблон блюда'!B110)</f>
        <v>Соус Горчичный</v>
      </c>
      <c r="C107" s="18">
        <f>IF(A107="0",0,'Шаблон блюда данные'!C110)</f>
        <v>20</v>
      </c>
    </row>
    <row r="108" spans="1:3">
      <c r="A108" s="17">
        <f>IFERROR('Шаблон блюда данные'!B111,"0")</f>
        <v>9015</v>
      </c>
      <c r="B108" s="12" t="str">
        <f>IF('Шаблон блюда'!B111="Общий итог","0",'Шаблон блюда'!B111)</f>
        <v>Соус Брусничный</v>
      </c>
      <c r="C108" s="18">
        <f>IF(A108="0",0,'Шаблон блюда данные'!C111)</f>
        <v>10</v>
      </c>
    </row>
    <row r="109" spans="1:3">
      <c r="A109" s="17">
        <f>IFERROR('Шаблон блюда данные'!B112,"0")</f>
        <v>9109</v>
      </c>
      <c r="B109" s="12" t="str">
        <f>IF('Шаблон блюда'!B112="Общий итог","0",'Шаблон блюда'!B112)</f>
        <v>Танкобургер</v>
      </c>
      <c r="C109" s="18">
        <f>IF(A109="0",0,'Шаблон блюда данные'!C112)</f>
        <v>51</v>
      </c>
    </row>
    <row r="110" spans="1:3">
      <c r="A110" s="17">
        <f>IFERROR('Шаблон блюда данные'!B113,"0")</f>
        <v>9494</v>
      </c>
      <c r="B110" s="12" t="str">
        <f>IF('Шаблон блюда'!B113="Общий итог","0",'Шаблон блюда'!B113)</f>
        <v>Сырный Джо</v>
      </c>
      <c r="C110" s="18">
        <f>IF(A110="0",0,'Шаблон блюда данные'!C113)</f>
        <v>32</v>
      </c>
    </row>
    <row r="111" spans="1:3">
      <c r="A111" s="17">
        <f>IFERROR('Шаблон блюда данные'!B114,"0")</f>
        <v>9564</v>
      </c>
      <c r="B111" s="12" t="str">
        <f>IF('Шаблон блюда'!B114="Общий итог","0",'Шаблон блюда'!B114)</f>
        <v>Чикенбургер</v>
      </c>
      <c r="C111" s="18">
        <f>IF(A111="0",0,'Шаблон блюда данные'!C114)</f>
        <v>128</v>
      </c>
    </row>
    <row r="112" spans="1:3">
      <c r="A112" s="17">
        <f>IFERROR('Шаблон блюда данные'!B115,"0")</f>
        <v>9565</v>
      </c>
      <c r="B112" s="12" t="str">
        <f>IF('Шаблон блюда'!B115="Общий итог","0",'Шаблон блюда'!B115)</f>
        <v>Чикен Барбекю</v>
      </c>
      <c r="C112" s="18">
        <f>IF(A112="0",0,'Шаблон блюда данные'!C115)</f>
        <v>29</v>
      </c>
    </row>
    <row r="113" spans="1:3">
      <c r="A113" s="17">
        <f>IFERROR('Шаблон блюда данные'!B116,"0")</f>
        <v>9572</v>
      </c>
      <c r="B113" s="12" t="str">
        <f>IF('Шаблон блюда'!B116="Общий итог","0",'Шаблон блюда'!B116)</f>
        <v>Чикен Кинг</v>
      </c>
      <c r="C113" s="18">
        <f>IF(A113="0",0,'Шаблон блюда данные'!C116)</f>
        <v>123</v>
      </c>
    </row>
    <row r="114" spans="1:3">
      <c r="A114" s="17">
        <f>IFERROR('Шаблон блюда данные'!B117,"0")</f>
        <v>9573</v>
      </c>
      <c r="B114" s="12" t="str">
        <f>IF('Шаблон блюда'!B117="Общий итог","0",'Шаблон блюда'!B117)</f>
        <v>Сырная мэри</v>
      </c>
      <c r="C114" s="18">
        <f>IF(A114="0",0,'Шаблон блюда данные'!C117)</f>
        <v>34</v>
      </c>
    </row>
    <row r="115" spans="1:3">
      <c r="A115" s="17">
        <f>IFERROR('Шаблон блюда данные'!B118,"0")</f>
        <v>9600</v>
      </c>
      <c r="B115" s="12" t="str">
        <f>IF('Шаблон блюда'!B118="Общий итог","0",'Шаблон блюда'!B118)</f>
        <v>Orbit Bubblemint</v>
      </c>
      <c r="C115" s="18">
        <f>IF(A115="0",0,'Шаблон блюда данные'!C118)</f>
        <v>10</v>
      </c>
    </row>
    <row r="116" spans="1:3">
      <c r="A116" s="17">
        <f>IFERROR('Шаблон блюда данные'!B119,"0")</f>
        <v>9959</v>
      </c>
      <c r="B116" s="12" t="str">
        <f>IF('Шаблон блюда'!B119="Общий итог","0",'Шаблон блюда'!B119)</f>
        <v>Беконайзер</v>
      </c>
      <c r="C116" s="18">
        <f>IF(A116="0",0,'Шаблон блюда данные'!C119)</f>
        <v>33</v>
      </c>
    </row>
    <row r="117" spans="1:3">
      <c r="A117" s="17">
        <f>IFERROR('Шаблон блюда данные'!B120,"0")</f>
        <v>10118</v>
      </c>
      <c r="B117" s="12" t="str">
        <f>IF('Шаблон блюда'!B120="Общий итог","0",'Шаблон блюда'!B120)</f>
        <v>Блю Чиз Бургер</v>
      </c>
      <c r="C117" s="18">
        <f>IF(A117="0",0,'Шаблон блюда данные'!C120)</f>
        <v>14</v>
      </c>
    </row>
    <row r="118" spans="1:3">
      <c r="A118" s="17">
        <f>IFERROR('Шаблон блюда данные'!B121,"0")</f>
        <v>10232</v>
      </c>
      <c r="B118" s="12" t="str">
        <f>IF('Шаблон блюда'!B121="Общий итог","0",'Шаблон блюда'!B121)</f>
        <v>Чикен Фри 9шт</v>
      </c>
      <c r="C118" s="18">
        <f>IF(A118="0",0,'Шаблон блюда данные'!C121)</f>
        <v>76</v>
      </c>
    </row>
    <row r="119" spans="1:3">
      <c r="A119" s="17">
        <f>IFERROR('Шаблон блюда данные'!B122,"0")</f>
        <v>10233</v>
      </c>
      <c r="B119" s="12" t="str">
        <f>IF('Шаблон блюда'!B122="Общий итог","0",'Шаблон блюда'!B122)</f>
        <v>Чикен Фри 6шт</v>
      </c>
      <c r="C119" s="18">
        <f>IF(A119="0",0,'Шаблон блюда данные'!C122)</f>
        <v>35</v>
      </c>
    </row>
    <row r="120" spans="1:3">
      <c r="A120" s="17">
        <f>IFERROR('Шаблон блюда данные'!B123,"0")</f>
        <v>10430</v>
      </c>
      <c r="B120" s="12" t="str">
        <f>IF('Шаблон блюда'!B123="Общий итог","0",'Шаблон блюда'!B123)</f>
        <v>Соус Сацебели</v>
      </c>
      <c r="C120" s="18">
        <f>IF(A120="0",0,'Шаблон блюда данные'!C123)</f>
        <v>21</v>
      </c>
    </row>
    <row r="121" spans="1:3">
      <c r="A121" s="17" t="str">
        <f>IFERROR('Шаблон блюда данные'!B124,"0")</f>
        <v>0</v>
      </c>
      <c r="B121" s="12" t="str">
        <f>IF('Шаблон блюда'!B124="Общий итог","0",'Шаблон блюда'!B124)</f>
        <v>0</v>
      </c>
      <c r="C121" s="18">
        <f>IF(A121="0",0,'Шаблон блюда данные'!C124)</f>
        <v>0</v>
      </c>
    </row>
    <row r="122" spans="1:3">
      <c r="A122" s="17">
        <f>IFERROR('Шаблон блюда данные'!B125,"0")</f>
        <v>0</v>
      </c>
      <c r="B122" s="12">
        <f>IF('Шаблон блюда'!B125="Общий итог","0",'Шаблон блюда'!B125)</f>
        <v>0</v>
      </c>
      <c r="C122" s="18">
        <f>IF(A122="0",0,'Шаблон блюда данные'!C125)</f>
        <v>0</v>
      </c>
    </row>
    <row r="123" spans="1:3">
      <c r="A123" s="17">
        <f>IFERROR('Шаблон блюда данные'!B126,"0")</f>
        <v>0</v>
      </c>
      <c r="B123" s="12">
        <f>IF('Шаблон блюда'!B126="Общий итог","0",'Шаблон блюда'!B126)</f>
        <v>0</v>
      </c>
      <c r="C123" s="18">
        <f>IF(A123="0",0,'Шаблон блюда данные'!C126)</f>
        <v>0</v>
      </c>
    </row>
    <row r="124" spans="1:3">
      <c r="A124" s="17">
        <f>IFERROR('Шаблон блюда данные'!B127,"0")</f>
        <v>0</v>
      </c>
      <c r="B124" s="12">
        <f>IF('Шаблон блюда'!B127="Общий итог","0",'Шаблон блюда'!B127)</f>
        <v>0</v>
      </c>
      <c r="C124" s="18">
        <f>IF(A124="0",0,'Шаблон блюда данные'!C127)</f>
        <v>0</v>
      </c>
    </row>
    <row r="125" spans="1:3">
      <c r="A125" s="17">
        <f>IFERROR('Шаблон блюда данные'!B128,"0")</f>
        <v>0</v>
      </c>
      <c r="B125" s="12">
        <f>IF('Шаблон блюда'!B128="Общий итог","0",'Шаблон блюда'!B128)</f>
        <v>0</v>
      </c>
      <c r="C125" s="18">
        <f>IF(A125="0",0,'Шаблон блюда данные'!C128)</f>
        <v>0</v>
      </c>
    </row>
    <row r="126" spans="1:3">
      <c r="A126" s="17">
        <f>IFERROR('Шаблон блюда данные'!B129,"0")</f>
        <v>0</v>
      </c>
      <c r="B126" s="12">
        <f>IF('Шаблон блюда'!B129="Общий итог","0",'Шаблон блюда'!B129)</f>
        <v>0</v>
      </c>
      <c r="C126" s="18">
        <f>IF(A126="0",0,'Шаблон блюда данные'!C129)</f>
        <v>0</v>
      </c>
    </row>
    <row r="127" spans="1:3">
      <c r="A127" s="17">
        <f>IFERROR('Шаблон блюда данные'!B130,"0")</f>
        <v>0</v>
      </c>
      <c r="B127" s="12">
        <f>IF('Шаблон блюда'!B130="Общий итог","0",'Шаблон блюда'!B130)</f>
        <v>0</v>
      </c>
      <c r="C127" s="18">
        <f>IF(A127="0",0,'Шаблон блюда данные'!C130)</f>
        <v>0</v>
      </c>
    </row>
    <row r="128" spans="1:3">
      <c r="A128" s="17">
        <f>IFERROR('Шаблон блюда данные'!B131,"0")</f>
        <v>0</v>
      </c>
      <c r="B128" s="12">
        <f>IF('Шаблон блюда'!B131="Общий итог","0",'Шаблон блюда'!B131)</f>
        <v>0</v>
      </c>
      <c r="C128" s="18">
        <f>IF(A128="0",0,'Шаблон блюда данные'!C131)</f>
        <v>0</v>
      </c>
    </row>
    <row r="129" spans="1:3">
      <c r="A129" s="17">
        <f>IFERROR('Шаблон блюда данные'!B132,"0")</f>
        <v>0</v>
      </c>
      <c r="B129" s="12">
        <f>IF('Шаблон блюда'!B132="Общий итог","0",'Шаблон блюда'!B132)</f>
        <v>0</v>
      </c>
      <c r="C129" s="18">
        <f>IF(A129="0",0,'Шаблон блюда данные'!C132)</f>
        <v>0</v>
      </c>
    </row>
    <row r="130" spans="1:3">
      <c r="A130" s="17">
        <f>IFERROR('Шаблон блюда данные'!B133,"0")</f>
        <v>0</v>
      </c>
      <c r="B130" s="12">
        <f>IF('Шаблон блюда'!B133="Общий итог","0",'Шаблон блюда'!B133)</f>
        <v>0</v>
      </c>
      <c r="C130" s="18">
        <f>IF(A130="0",0,'Шаблон блюда данные'!C133)</f>
        <v>0</v>
      </c>
    </row>
    <row r="131" spans="1:3">
      <c r="A131" s="17">
        <f>IFERROR('Шаблон блюда данные'!B134,"0")</f>
        <v>0</v>
      </c>
      <c r="B131" s="12">
        <f>IF('Шаблон блюда'!B134="Общий итог","0",'Шаблон блюда'!B134)</f>
        <v>0</v>
      </c>
      <c r="C131" s="18">
        <f>IF(A131="0",0,'Шаблон блюда данные'!C134)</f>
        <v>0</v>
      </c>
    </row>
    <row r="132" spans="1:3">
      <c r="A132" s="17">
        <f>IFERROR('Шаблон блюда данные'!B135,"0")</f>
        <v>0</v>
      </c>
      <c r="B132" s="12">
        <f>IF('Шаблон блюда'!B135="Общий итог","0",'Шаблон блюда'!B135)</f>
        <v>0</v>
      </c>
      <c r="C132" s="18">
        <f>IF(A132="0",0,'Шаблон блюда данные'!C135)</f>
        <v>0</v>
      </c>
    </row>
    <row r="133" spans="1:3">
      <c r="A133" s="17">
        <f>IFERROR('Шаблон блюда данные'!B136,"0")</f>
        <v>0</v>
      </c>
      <c r="B133" s="12">
        <f>IF('Шаблон блюда'!B136="Общий итог","0",'Шаблон блюда'!B136)</f>
        <v>0</v>
      </c>
      <c r="C133" s="18">
        <f>IF(A133="0",0,'Шаблон блюда данные'!C136)</f>
        <v>0</v>
      </c>
    </row>
    <row r="134" spans="1:3">
      <c r="A134" s="17">
        <f>IFERROR('Шаблон блюда данные'!B137,"0")</f>
        <v>0</v>
      </c>
      <c r="B134" s="12">
        <f>IF('Шаблон блюда'!B137="Общий итог","0",'Шаблон блюда'!B137)</f>
        <v>0</v>
      </c>
      <c r="C134" s="18">
        <f>IF(A134="0",0,'Шаблон блюда данные'!C137)</f>
        <v>0</v>
      </c>
    </row>
    <row r="135" spans="1:3">
      <c r="A135" s="17">
        <f>IFERROR('Шаблон блюда данные'!B138,"0")</f>
        <v>0</v>
      </c>
      <c r="B135" s="12">
        <f>IF('Шаблон блюда'!B138="Общий итог","0",'Шаблон блюда'!B138)</f>
        <v>0</v>
      </c>
      <c r="C135" s="18">
        <f>IF(A135="0",0,'Шаблон блюда данные'!C138)</f>
        <v>0</v>
      </c>
    </row>
    <row r="136" spans="1:3">
      <c r="A136" s="17">
        <f>IFERROR('Шаблон блюда данные'!B139,"0")</f>
        <v>0</v>
      </c>
      <c r="B136" s="12">
        <f>IF('Шаблон блюда'!B139="Общий итог","0",'Шаблон блюда'!B139)</f>
        <v>0</v>
      </c>
      <c r="C136" s="18">
        <f>IF(A136="0",0,'Шаблон блюда данные'!C139)</f>
        <v>0</v>
      </c>
    </row>
    <row r="137" spans="1:3">
      <c r="A137" s="17">
        <f>IFERROR('Шаблон блюда данные'!B140,"0")</f>
        <v>0</v>
      </c>
      <c r="B137" s="12">
        <f>IF('Шаблон блюда'!B140="Общий итог","0",'Шаблон блюда'!B140)</f>
        <v>0</v>
      </c>
      <c r="C137" s="18">
        <f>IF(A137="0",0,'Шаблон блюда данные'!C140)</f>
        <v>0</v>
      </c>
    </row>
    <row r="138" spans="1:3">
      <c r="A138" s="17">
        <f>IFERROR('Шаблон блюда данные'!B141,"0")</f>
        <v>0</v>
      </c>
      <c r="B138" s="12">
        <f>IF('Шаблон блюда'!B141="Общий итог","0",'Шаблон блюда'!B141)</f>
        <v>0</v>
      </c>
      <c r="C138" s="18">
        <f>IF(A138="0",0,'Шаблон блюда данные'!C141)</f>
        <v>0</v>
      </c>
    </row>
    <row r="139" spans="1:3">
      <c r="A139" s="17">
        <f>IFERROR('Шаблон блюда данные'!B142,"0")</f>
        <v>0</v>
      </c>
      <c r="B139" s="12">
        <f>IF('Шаблон блюда'!B142="Общий итог","0",'Шаблон блюда'!B142)</f>
        <v>0</v>
      </c>
      <c r="C139" s="18">
        <f>IF(A139="0",0,'Шаблон блюда данные'!C142)</f>
        <v>0</v>
      </c>
    </row>
    <row r="140" spans="1:3">
      <c r="A140" s="17">
        <f>IFERROR('Шаблон блюда данные'!B143,"0")</f>
        <v>0</v>
      </c>
      <c r="B140" s="12">
        <f>IF('Шаблон блюда'!B143="Общий итог","0",'Шаблон блюда'!B143)</f>
        <v>0</v>
      </c>
      <c r="C140" s="18">
        <f>IF(A140="0",0,'Шаблон блюда данные'!C143)</f>
        <v>0</v>
      </c>
    </row>
    <row r="141" spans="1:3">
      <c r="A141" s="17">
        <f>IFERROR('Шаблон блюда данные'!B144,"0")</f>
        <v>0</v>
      </c>
      <c r="B141" s="12">
        <f>IF('Шаблон блюда'!B144="Общий итог","0",'Шаблон блюда'!B144)</f>
        <v>0</v>
      </c>
      <c r="C141" s="18">
        <f>IF(A141="0",0,'Шаблон блюда данные'!C144)</f>
        <v>0</v>
      </c>
    </row>
    <row r="142" spans="1:3">
      <c r="A142" s="17">
        <f>IFERROR('Шаблон блюда данные'!B145,"0")</f>
        <v>0</v>
      </c>
      <c r="B142" s="12">
        <f>IF('Шаблон блюда'!B145="Общий итог","0",'Шаблон блюда'!B145)</f>
        <v>0</v>
      </c>
      <c r="C142" s="18">
        <f>IF(A142="0",0,'Шаблон блюда данные'!C145)</f>
        <v>0</v>
      </c>
    </row>
    <row r="143" spans="1:3">
      <c r="A143" s="17">
        <f>IFERROR('Шаблон блюда данные'!B146,"0")</f>
        <v>0</v>
      </c>
      <c r="B143" s="12">
        <f>IF('Шаблон блюда'!B146="Общий итог","0",'Шаблон блюда'!B146)</f>
        <v>0</v>
      </c>
      <c r="C143" s="18">
        <f>IF(A143="0",0,'Шаблон блюда данные'!C146)</f>
        <v>0</v>
      </c>
    </row>
    <row r="144" spans="1:3">
      <c r="A144" s="17">
        <f>IFERROR('Шаблон блюда данные'!B147,"0")</f>
        <v>0</v>
      </c>
      <c r="B144" s="12">
        <f>IF('Шаблон блюда'!B147="Общий итог","0",'Шаблон блюда'!B147)</f>
        <v>0</v>
      </c>
      <c r="C144" s="18">
        <f>IF(A144="0",0,'Шаблон блюда данные'!C147)</f>
        <v>0</v>
      </c>
    </row>
    <row r="145" spans="1:3">
      <c r="A145" s="17">
        <f>IFERROR('Шаблон блюда данные'!B148,"0")</f>
        <v>0</v>
      </c>
      <c r="B145" s="12">
        <f>IF('Шаблон блюда'!B148="Общий итог","0",'Шаблон блюда'!B148)</f>
        <v>0</v>
      </c>
      <c r="C145" s="18">
        <f>IF(A145="0",0,'Шаблон блюда данные'!C148)</f>
        <v>0</v>
      </c>
    </row>
    <row r="146" spans="1:3">
      <c r="A146" s="17">
        <f>IFERROR('Шаблон блюда данные'!B149,"0")</f>
        <v>0</v>
      </c>
      <c r="B146" s="12">
        <f>IF('Шаблон блюда'!B149="Общий итог","0",'Шаблон блюда'!B149)</f>
        <v>0</v>
      </c>
      <c r="C146" s="18">
        <f>IF(A146="0",0,'Шаблон блюда данные'!C149)</f>
        <v>0</v>
      </c>
    </row>
    <row r="147" spans="1:3">
      <c r="A147" s="17">
        <f>IFERROR('Шаблон блюда данные'!B150,"0")</f>
        <v>0</v>
      </c>
      <c r="B147" s="12">
        <f>IF('Шаблон блюда'!B150="Общий итог","0",'Шаблон блюда'!B150)</f>
        <v>0</v>
      </c>
      <c r="C147" s="18">
        <f>IF(A147="0",0,'Шаблон блюда данные'!C150)</f>
        <v>0</v>
      </c>
    </row>
    <row r="148" spans="1:3">
      <c r="A148" s="17">
        <f>IFERROR('Шаблон блюда данные'!B151,"0")</f>
        <v>0</v>
      </c>
      <c r="B148" s="12">
        <f>IF('Шаблон блюда'!B151="Общий итог","0",'Шаблон блюда'!B151)</f>
        <v>0</v>
      </c>
      <c r="C148" s="18">
        <f>IF(A148="0",0,'Шаблон блюда данные'!C151)</f>
        <v>0</v>
      </c>
    </row>
    <row r="149" spans="1:3">
      <c r="A149" s="17">
        <f>IFERROR('Шаблон блюда данные'!B152,"0")</f>
        <v>0</v>
      </c>
      <c r="B149" s="12">
        <f>IF('Шаблон блюда'!B152="Общий итог","0",'Шаблон блюда'!B152)</f>
        <v>0</v>
      </c>
      <c r="C149" s="18">
        <f>IF(A149="0",0,'Шаблон блюда данные'!C152)</f>
        <v>0</v>
      </c>
    </row>
    <row r="150" spans="1:3">
      <c r="A150" s="17">
        <f>IFERROR('Шаблон блюда данные'!B153,"0")</f>
        <v>0</v>
      </c>
      <c r="B150" s="12">
        <f>IF('Шаблон блюда'!B153="Общий итог","0",'Шаблон блюда'!B153)</f>
        <v>0</v>
      </c>
      <c r="C150" s="18">
        <f>IF(A150="0",0,'Шаблон блюда данные'!C153)</f>
        <v>0</v>
      </c>
    </row>
    <row r="151" spans="1:3">
      <c r="A151" s="17">
        <f>IFERROR('Шаблон блюда данные'!B154,"0")</f>
        <v>0</v>
      </c>
      <c r="B151" s="12">
        <f>IF('Шаблон блюда'!B154="Общий итог","0",'Шаблон блюда'!B154)</f>
        <v>0</v>
      </c>
      <c r="C151" s="18">
        <f>IF(A151="0",0,'Шаблон блюда данные'!C154)</f>
        <v>0</v>
      </c>
    </row>
    <row r="152" spans="1:3">
      <c r="A152" s="17">
        <f>IFERROR('Шаблон блюда данные'!B155,"0")</f>
        <v>0</v>
      </c>
      <c r="B152" s="12">
        <f>IF('Шаблон блюда'!B155="Общий итог","0",'Шаблон блюда'!B155)</f>
        <v>0</v>
      </c>
      <c r="C152" s="18">
        <f>IF(A152="0",0,'Шаблон блюда данные'!C155)</f>
        <v>0</v>
      </c>
    </row>
    <row r="153" spans="1:3">
      <c r="A153" s="17">
        <f>IFERROR('Шаблон блюда данные'!B156,"0")</f>
        <v>0</v>
      </c>
      <c r="B153" s="12">
        <f>IF('Шаблон блюда'!B156="Общий итог","0",'Шаблон блюда'!B156)</f>
        <v>0</v>
      </c>
      <c r="C153" s="18">
        <f>IF(A153="0",0,'Шаблон блюда данные'!C156)</f>
        <v>0</v>
      </c>
    </row>
    <row r="154" spans="1:3">
      <c r="A154" s="17">
        <f>IFERROR('Шаблон блюда данные'!B157,"0")</f>
        <v>0</v>
      </c>
      <c r="B154" s="12">
        <f>IF('Шаблон блюда'!B157="Общий итог","0",'Шаблон блюда'!B157)</f>
        <v>0</v>
      </c>
      <c r="C154" s="18">
        <f>IF(A154="0",0,'Шаблон блюда данные'!C157)</f>
        <v>0</v>
      </c>
    </row>
    <row r="155" spans="1:3">
      <c r="A155" s="17">
        <f>IFERROR('Шаблон блюда данные'!B158,"0")</f>
        <v>0</v>
      </c>
      <c r="B155" s="12">
        <f>IF('Шаблон блюда'!B158="Общий итог","0",'Шаблон блюда'!B158)</f>
        <v>0</v>
      </c>
      <c r="C155" s="18">
        <f>IF(A155="0",0,'Шаблон блюда данные'!C158)</f>
        <v>0</v>
      </c>
    </row>
    <row r="156" spans="1:3">
      <c r="A156" s="17">
        <f>IFERROR('Шаблон блюда данные'!B159,"0")</f>
        <v>0</v>
      </c>
      <c r="B156" s="12">
        <f>IF('Шаблон блюда'!B159="Общий итог","0",'Шаблон блюда'!B159)</f>
        <v>0</v>
      </c>
      <c r="C156" s="18">
        <f>IF(A156="0",0,'Шаблон блюда данные'!C159)</f>
        <v>0</v>
      </c>
    </row>
    <row r="157" spans="1:3">
      <c r="A157" s="17">
        <f>IFERROR('Шаблон блюда данные'!B160,"0")</f>
        <v>0</v>
      </c>
      <c r="B157" s="12">
        <f>IF('Шаблон блюда'!B160="Общий итог","0",'Шаблон блюда'!B160)</f>
        <v>0</v>
      </c>
      <c r="C157" s="18">
        <f>IF(A157="0",0,'Шаблон блюда данные'!C160)</f>
        <v>0</v>
      </c>
    </row>
    <row r="158" spans="1:3">
      <c r="A158" s="17">
        <f>IFERROR('Шаблон блюда данные'!B161,"0")</f>
        <v>0</v>
      </c>
      <c r="B158" s="12">
        <f>IF('Шаблон блюда'!B161="Общий итог","0",'Шаблон блюда'!B161)</f>
        <v>0</v>
      </c>
      <c r="C158" s="18">
        <f>IF(A158="0",0,'Шаблон блюда данные'!C161)</f>
        <v>0</v>
      </c>
    </row>
    <row r="159" spans="1:3">
      <c r="A159" s="17">
        <f>IFERROR('Шаблон блюда данные'!B162,"0")</f>
        <v>0</v>
      </c>
      <c r="B159" s="12">
        <f>IF('Шаблон блюда'!B162="Общий итог","0",'Шаблон блюда'!B162)</f>
        <v>0</v>
      </c>
      <c r="C159" s="18">
        <f>IF(A159="0",0,'Шаблон блюда данные'!C162)</f>
        <v>0</v>
      </c>
    </row>
    <row r="160" spans="1:3">
      <c r="A160" s="17">
        <f>IFERROR('Шаблон блюда данные'!B163,"0")</f>
        <v>0</v>
      </c>
      <c r="B160" s="12">
        <f>IF('Шаблон блюда'!B163="Общий итог","0",'Шаблон блюда'!B163)</f>
        <v>0</v>
      </c>
      <c r="C160" s="18">
        <f>IF(A160="0",0,'Шаблон блюда данные'!C163)</f>
        <v>0</v>
      </c>
    </row>
    <row r="161" spans="1:3">
      <c r="A161" s="17">
        <f>IFERROR('Шаблон блюда данные'!B164,"0")</f>
        <v>0</v>
      </c>
      <c r="B161" s="12">
        <f>IF('Шаблон блюда'!B164="Общий итог","0",'Шаблон блюда'!B164)</f>
        <v>0</v>
      </c>
      <c r="C161" s="18">
        <f>IF(A161="0",0,'Шаблон блюда данные'!C164)</f>
        <v>0</v>
      </c>
    </row>
    <row r="162" spans="1:3">
      <c r="A162" s="17">
        <f>IFERROR('Шаблон блюда данные'!B165,"0")</f>
        <v>0</v>
      </c>
      <c r="B162" s="12">
        <f>IF('Шаблон блюда'!B165="Общий итог","0",'Шаблон блюда'!B165)</f>
        <v>0</v>
      </c>
      <c r="C162" s="18">
        <f>IF(A162="0",0,'Шаблон блюда данные'!C165)</f>
        <v>0</v>
      </c>
    </row>
    <row r="163" spans="1:3">
      <c r="A163" s="17">
        <f>IFERROR('Шаблон блюда данные'!B166,"0")</f>
        <v>0</v>
      </c>
      <c r="B163" s="12">
        <f>IF('Шаблон блюда'!B166="Общий итог","0",'Шаблон блюда'!B166)</f>
        <v>0</v>
      </c>
      <c r="C163" s="18">
        <f>IF(A163="0",0,'Шаблон блюда данные'!C166)</f>
        <v>0</v>
      </c>
    </row>
    <row r="164" spans="1:3">
      <c r="A164" s="17">
        <f>IFERROR('Шаблон блюда данные'!B167,"0")</f>
        <v>0</v>
      </c>
      <c r="B164" s="12">
        <f>IF('Шаблон блюда'!B167="Общий итог","0",'Шаблон блюда'!B167)</f>
        <v>0</v>
      </c>
      <c r="C164" s="18">
        <f>IF(A164="0",0,'Шаблон блюда данные'!C167)</f>
        <v>0</v>
      </c>
    </row>
    <row r="165" spans="1:3">
      <c r="A165" s="17">
        <f>IFERROR('Шаблон блюда данные'!B168,"0")</f>
        <v>0</v>
      </c>
      <c r="B165" s="12">
        <f>IF('Шаблон блюда'!B168="Общий итог","0",'Шаблон блюда'!B168)</f>
        <v>0</v>
      </c>
      <c r="C165" s="18">
        <f>IF(A165="0",0,'Шаблон блюда данные'!C168)</f>
        <v>0</v>
      </c>
    </row>
    <row r="166" spans="1:3">
      <c r="A166" s="17">
        <f>IFERROR('Шаблон блюда данные'!B169,"0")</f>
        <v>0</v>
      </c>
      <c r="B166" s="12">
        <f>IF('Шаблон блюда'!B169="Общий итог","0",'Шаблон блюда'!B169)</f>
        <v>0</v>
      </c>
      <c r="C166" s="18">
        <f>IF(A166="0",0,'Шаблон блюда данные'!C169)</f>
        <v>0</v>
      </c>
    </row>
    <row r="167" spans="1:3">
      <c r="A167" s="17">
        <f>IFERROR('Шаблон блюда данные'!B170,"0")</f>
        <v>0</v>
      </c>
      <c r="B167" s="12">
        <f>IF('Шаблон блюда'!B170="Общий итог","0",'Шаблон блюда'!B170)</f>
        <v>0</v>
      </c>
      <c r="C167" s="18">
        <f>IF(A167="0",0,'Шаблон блюда данные'!C170)</f>
        <v>0</v>
      </c>
    </row>
    <row r="168" spans="1:3">
      <c r="A168" s="17">
        <f>IFERROR('Шаблон блюда данные'!B171,"0")</f>
        <v>0</v>
      </c>
      <c r="B168" s="12">
        <f>IF('Шаблон блюда'!B171="Общий итог","0",'Шаблон блюда'!B171)</f>
        <v>0</v>
      </c>
      <c r="C168" s="18">
        <f>IF(A168="0",0,'Шаблон блюда данные'!C171)</f>
        <v>0</v>
      </c>
    </row>
    <row r="169" spans="1:3">
      <c r="A169" s="17">
        <f>IFERROR('Шаблон блюда данные'!B172,"0")</f>
        <v>0</v>
      </c>
      <c r="B169" s="12">
        <f>IF('Шаблон блюда'!B172="Общий итог","0",'Шаблон блюда'!B172)</f>
        <v>0</v>
      </c>
      <c r="C169" s="18">
        <f>IF(A169="0",0,'Шаблон блюда данные'!C172)</f>
        <v>0</v>
      </c>
    </row>
    <row r="170" spans="1:3">
      <c r="A170" s="17">
        <f>IFERROR('Шаблон блюда данные'!B173,"0")</f>
        <v>0</v>
      </c>
      <c r="B170" s="12">
        <f>IF('Шаблон блюда'!B173="Общий итог","0",'Шаблон блюда'!B173)</f>
        <v>0</v>
      </c>
      <c r="C170" s="18">
        <f>IF(A170="0",0,'Шаблон блюда данные'!C173)</f>
        <v>0</v>
      </c>
    </row>
    <row r="171" spans="1:3">
      <c r="A171" s="17">
        <f>IFERROR('Шаблон блюда данные'!B174,"0")</f>
        <v>0</v>
      </c>
      <c r="B171" s="12">
        <f>IF('Шаблон блюда'!B174="Общий итог","0",'Шаблон блюда'!B174)</f>
        <v>0</v>
      </c>
      <c r="C171" s="18">
        <f>IF(A171="0",0,'Шаблон блюда данные'!C174)</f>
        <v>0</v>
      </c>
    </row>
    <row r="172" spans="1:3">
      <c r="A172" s="17">
        <f>IFERROR('Шаблон блюда данные'!B175,"0")</f>
        <v>0</v>
      </c>
      <c r="B172" s="12">
        <f>IF('Шаблон блюда'!B175="Общий итог","0",'Шаблон блюда'!B175)</f>
        <v>0</v>
      </c>
      <c r="C172" s="18">
        <f>IF(A172="0",0,'Шаблон блюда данные'!C175)</f>
        <v>0</v>
      </c>
    </row>
    <row r="173" spans="1:3">
      <c r="A173" s="17">
        <f>IFERROR('Шаблон блюда данные'!B176,"0")</f>
        <v>0</v>
      </c>
      <c r="B173" s="12">
        <f>IF('Шаблон блюда'!B176="Общий итог","0",'Шаблон блюда'!B176)</f>
        <v>0</v>
      </c>
      <c r="C173" s="18">
        <f>IF(A173="0",0,'Шаблон блюда данные'!C176)</f>
        <v>0</v>
      </c>
    </row>
    <row r="174" spans="1:3">
      <c r="A174" s="17">
        <f>IFERROR('Шаблон блюда данные'!B177,"0")</f>
        <v>0</v>
      </c>
      <c r="B174" s="12">
        <f>IF('Шаблон блюда'!B177="Общий итог","0",'Шаблон блюда'!B177)</f>
        <v>0</v>
      </c>
      <c r="C174" s="18">
        <f>IF(A174="0",0,'Шаблон блюда данные'!C177)</f>
        <v>0</v>
      </c>
    </row>
    <row r="175" spans="1:3">
      <c r="A175" s="17">
        <f>IFERROR('Шаблон блюда данные'!B178,"0")</f>
        <v>0</v>
      </c>
      <c r="B175" s="12">
        <f>IF('Шаблон блюда'!B178="Общий итог","0",'Шаблон блюда'!B178)</f>
        <v>0</v>
      </c>
      <c r="C175" s="18">
        <f>IF(A175="0",0,'Шаблон блюда данные'!C178)</f>
        <v>0</v>
      </c>
    </row>
    <row r="176" spans="1:3">
      <c r="A176" s="17">
        <f>IFERROR('Шаблон блюда данные'!B179,"0")</f>
        <v>0</v>
      </c>
      <c r="B176" s="12">
        <f>IF('Шаблон блюда'!B179="Общий итог","0",'Шаблон блюда'!B179)</f>
        <v>0</v>
      </c>
      <c r="C176" s="18">
        <f>IF(A176="0",0,'Шаблон блюда данные'!C179)</f>
        <v>0</v>
      </c>
    </row>
    <row r="177" spans="1:3">
      <c r="A177" s="17">
        <f>IFERROR('Шаблон блюда данные'!B180,"0")</f>
        <v>0</v>
      </c>
      <c r="B177" s="12">
        <f>IF('Шаблон блюда'!B180="Общий итог","0",'Шаблон блюда'!B180)</f>
        <v>0</v>
      </c>
      <c r="C177" s="18">
        <f>IF(A177="0",0,'Шаблон блюда данные'!C180)</f>
        <v>0</v>
      </c>
    </row>
    <row r="178" spans="1:3">
      <c r="A178" s="17">
        <f>IFERROR('Шаблон блюда данные'!B181,"0")</f>
        <v>0</v>
      </c>
      <c r="B178" s="12">
        <f>IF('Шаблон блюда'!B181="Общий итог","0",'Шаблон блюда'!B181)</f>
        <v>0</v>
      </c>
      <c r="C178" s="18">
        <f>IF(A178="0",0,'Шаблон блюда данные'!C181)</f>
        <v>0</v>
      </c>
    </row>
    <row r="179" spans="1:3">
      <c r="A179" s="17">
        <f>IFERROR('Шаблон блюда данные'!B182,"0")</f>
        <v>0</v>
      </c>
      <c r="B179" s="12">
        <f>IF('Шаблон блюда'!B182="Общий итог","0",'Шаблон блюда'!B182)</f>
        <v>0</v>
      </c>
      <c r="C179" s="18">
        <f>IF(A179="0",0,'Шаблон блюда данные'!C182)</f>
        <v>0</v>
      </c>
    </row>
    <row r="180" spans="1:3">
      <c r="A180" s="17">
        <f>IFERROR('Шаблон блюда данные'!B183,"0")</f>
        <v>0</v>
      </c>
      <c r="B180" s="12">
        <f>IF('Шаблон блюда'!B183="Общий итог","0",'Шаблон блюда'!B183)</f>
        <v>0</v>
      </c>
      <c r="C180" s="18">
        <f>IF(A180="0",0,'Шаблон блюда данные'!C183)</f>
        <v>0</v>
      </c>
    </row>
    <row r="181" spans="1:3">
      <c r="A181" s="17">
        <f>IFERROR('Шаблон блюда данные'!B184,"0")</f>
        <v>0</v>
      </c>
      <c r="B181" s="12">
        <f>IF('Шаблон блюда'!B184="Общий итог","0",'Шаблон блюда'!B184)</f>
        <v>0</v>
      </c>
      <c r="C181" s="18">
        <f>IF(A181="0",0,'Шаблон блюда данные'!C184)</f>
        <v>0</v>
      </c>
    </row>
    <row r="182" spans="1:3">
      <c r="A182" s="17">
        <f>IFERROR('Шаблон блюда данные'!B185,"0")</f>
        <v>0</v>
      </c>
      <c r="B182" s="12">
        <f>IF('Шаблон блюда'!B185="Общий итог","0",'Шаблон блюда'!B185)</f>
        <v>0</v>
      </c>
      <c r="C182" s="18">
        <f>IF(A182="0",0,'Шаблон блюда данные'!C185)</f>
        <v>0</v>
      </c>
    </row>
    <row r="183" spans="1:3">
      <c r="A183" s="17">
        <f>IFERROR('Шаблон блюда данные'!B186,"0")</f>
        <v>0</v>
      </c>
      <c r="B183" s="12">
        <f>IF('Шаблон блюда'!B186="Общий итог","0",'Шаблон блюда'!B186)</f>
        <v>0</v>
      </c>
      <c r="C183" s="18">
        <f>IF(A183="0",0,'Шаблон блюда данные'!C186)</f>
        <v>0</v>
      </c>
    </row>
    <row r="184" spans="1:3">
      <c r="A184" s="17">
        <f>IFERROR('Шаблон блюда данные'!B187,"0")</f>
        <v>0</v>
      </c>
      <c r="B184" s="12">
        <f>IF('Шаблон блюда'!B187="Общий итог","0",'Шаблон блюда'!B187)</f>
        <v>0</v>
      </c>
      <c r="C184" s="18">
        <f>IF(A184="0",0,'Шаблон блюда данные'!C187)</f>
        <v>0</v>
      </c>
    </row>
    <row r="185" spans="1:3">
      <c r="A185" s="17">
        <f>IFERROR('Шаблон блюда данные'!B188,"0")</f>
        <v>0</v>
      </c>
      <c r="B185" s="12">
        <f>IF('Шаблон блюда'!B188="Общий итог","0",'Шаблон блюда'!B188)</f>
        <v>0</v>
      </c>
      <c r="C185" s="18">
        <f>IF(A185="0",0,'Шаблон блюда данные'!C188)</f>
        <v>0</v>
      </c>
    </row>
    <row r="186" spans="1:3">
      <c r="A186" s="17">
        <f>IFERROR('Шаблон блюда данные'!B189,"0")</f>
        <v>0</v>
      </c>
      <c r="B186" s="12">
        <f>IF('Шаблон блюда'!B189="Общий итог","0",'Шаблон блюда'!B189)</f>
        <v>0</v>
      </c>
      <c r="C186" s="18">
        <f>IF(A186="0",0,'Шаблон блюда данные'!C189)</f>
        <v>0</v>
      </c>
    </row>
    <row r="187" spans="1:3">
      <c r="A187" s="17">
        <f>IFERROR('Шаблон блюда данные'!B190,"0")</f>
        <v>0</v>
      </c>
      <c r="B187" s="12">
        <f>IF('Шаблон блюда'!B190="Общий итог","0",'Шаблон блюда'!B190)</f>
        <v>0</v>
      </c>
      <c r="C187" s="18">
        <f>IF(A187="0",0,'Шаблон блюда данные'!C190)</f>
        <v>0</v>
      </c>
    </row>
    <row r="188" spans="1:3">
      <c r="A188" s="17">
        <f>IFERROR('Шаблон блюда данные'!B191,"0")</f>
        <v>0</v>
      </c>
      <c r="B188" s="12">
        <f>IF('Шаблон блюда'!B191="Общий итог","0",'Шаблон блюда'!B191)</f>
        <v>0</v>
      </c>
      <c r="C188" s="18">
        <f>IF(A188="0",0,'Шаблон блюда данные'!C191)</f>
        <v>0</v>
      </c>
    </row>
    <row r="189" spans="1:3">
      <c r="A189" s="17">
        <f>IFERROR('Шаблон блюда данные'!B192,"0")</f>
        <v>0</v>
      </c>
      <c r="B189" s="12">
        <f>IF('Шаблон блюда'!B192="Общий итог","0",'Шаблон блюда'!B192)</f>
        <v>0</v>
      </c>
      <c r="C189" s="18">
        <f>IF(A189="0",0,'Шаблон блюда данные'!C192)</f>
        <v>0</v>
      </c>
    </row>
    <row r="190" spans="1:3">
      <c r="A190" s="17">
        <f>IFERROR('Шаблон блюда данные'!B193,"0")</f>
        <v>0</v>
      </c>
      <c r="B190" s="12">
        <f>IF('Шаблон блюда'!B193="Общий итог","0",'Шаблон блюда'!B193)</f>
        <v>0</v>
      </c>
      <c r="C190" s="18">
        <f>IF(A190="0",0,'Шаблон блюда данные'!C193)</f>
        <v>0</v>
      </c>
    </row>
    <row r="191" spans="1:3">
      <c r="A191" s="17">
        <f>IFERROR('Шаблон блюда данные'!B194,"0")</f>
        <v>0</v>
      </c>
      <c r="B191" s="12">
        <f>IF('Шаблон блюда'!B194="Общий итог","0",'Шаблон блюда'!B194)</f>
        <v>0</v>
      </c>
      <c r="C191" s="18">
        <f>IF(A191="0",0,'Шаблон блюда данные'!C194)</f>
        <v>0</v>
      </c>
    </row>
    <row r="192" spans="1:3">
      <c r="A192" s="17">
        <f>IFERROR('Шаблон блюда данные'!B195,"0")</f>
        <v>0</v>
      </c>
      <c r="B192" s="12">
        <f>IF('Шаблон блюда'!B195="Общий итог","0",'Шаблон блюда'!B195)</f>
        <v>0</v>
      </c>
      <c r="C192" s="18">
        <f>IF(A192="0",0,'Шаблон блюда данные'!C195)</f>
        <v>0</v>
      </c>
    </row>
    <row r="193" spans="1:3">
      <c r="A193" s="17">
        <f>IFERROR('Шаблон блюда данные'!B196,"0")</f>
        <v>0</v>
      </c>
      <c r="B193" s="12">
        <f>IF('Шаблон блюда'!B196="Общий итог","0",'Шаблон блюда'!B196)</f>
        <v>0</v>
      </c>
      <c r="C193" s="18">
        <f>IF(A193="0",0,'Шаблон блюда данные'!C196)</f>
        <v>0</v>
      </c>
    </row>
    <row r="194" spans="1:3">
      <c r="A194" s="17">
        <f>IFERROR('Шаблон блюда данные'!B197,"0")</f>
        <v>0</v>
      </c>
      <c r="B194" s="12">
        <f>IF('Шаблон блюда'!B197="Общий итог","0",'Шаблон блюда'!B197)</f>
        <v>0</v>
      </c>
      <c r="C194" s="18">
        <f>IF(A194="0",0,'Шаблон блюда данные'!C197)</f>
        <v>0</v>
      </c>
    </row>
    <row r="195" spans="1:3">
      <c r="A195" s="17">
        <f>IFERROR('Шаблон блюда данные'!B198,"0")</f>
        <v>0</v>
      </c>
      <c r="B195" s="12">
        <f>IF('Шаблон блюда'!B198="Общий итог","0",'Шаблон блюда'!B198)</f>
        <v>0</v>
      </c>
      <c r="C195" s="18">
        <f>IF(A195="0",0,'Шаблон блюда данные'!C198)</f>
        <v>0</v>
      </c>
    </row>
    <row r="196" spans="1:3">
      <c r="A196" s="17">
        <f>IFERROR('Шаблон блюда данные'!B199,"0")</f>
        <v>0</v>
      </c>
      <c r="B196" s="12">
        <f>IF('Шаблон блюда'!B199="Общий итог","0",'Шаблон блюда'!B199)</f>
        <v>0</v>
      </c>
      <c r="C196" s="18">
        <f>IF(A196="0",0,'Шаблон блюда данные'!C199)</f>
        <v>0</v>
      </c>
    </row>
    <row r="197" spans="1:3">
      <c r="A197" s="17">
        <f>IFERROR('Шаблон блюда данные'!B200,"0")</f>
        <v>0</v>
      </c>
      <c r="B197" s="12">
        <f>IF('Шаблон блюда'!B200="Общий итог","0",'Шаблон блюда'!B200)</f>
        <v>0</v>
      </c>
      <c r="C197" s="18">
        <f>IF(A197="0",0,'Шаблон блюда данные'!C200)</f>
        <v>0</v>
      </c>
    </row>
    <row r="198" spans="1:3">
      <c r="A198" s="17">
        <f>IFERROR('Шаблон блюда данные'!B201,"0")</f>
        <v>0</v>
      </c>
      <c r="B198" s="12">
        <f>IF('Шаблон блюда'!B201="Общий итог","0",'Шаблон блюда'!B201)</f>
        <v>0</v>
      </c>
      <c r="C198" s="18">
        <f>IF(A198="0",0,'Шаблон блюда данные'!C201)</f>
        <v>0</v>
      </c>
    </row>
    <row r="199" spans="1:3">
      <c r="A199" s="17">
        <f>IFERROR('Шаблон блюда данные'!B202,"0")</f>
        <v>0</v>
      </c>
      <c r="B199" s="12">
        <f>IF('Шаблон блюда'!B202="Общий итог","0",'Шаблон блюда'!B202)</f>
        <v>0</v>
      </c>
      <c r="C199" s="18">
        <f>IF(A199="0",0,'Шаблон блюда данные'!C202)</f>
        <v>0</v>
      </c>
    </row>
    <row r="200" spans="1:3">
      <c r="A200" s="17">
        <f>IFERROR('Шаблон блюда данные'!B203,"0")</f>
        <v>0</v>
      </c>
      <c r="B200" s="12">
        <f>IF('Шаблон блюда'!B203="Общий итог","0",'Шаблон блюда'!B203)</f>
        <v>0</v>
      </c>
      <c r="C200" s="18">
        <f>IF(A200="0",0,'Шаблон блюда данные'!C203)</f>
        <v>0</v>
      </c>
    </row>
    <row r="201" spans="1:3">
      <c r="A201" s="17">
        <f>IFERROR('Шаблон блюда данные'!B204,"0")</f>
        <v>0</v>
      </c>
      <c r="B201" s="12">
        <f>IF('Шаблон блюда'!B204="Общий итог","0",'Шаблон блюда'!B204)</f>
        <v>0</v>
      </c>
      <c r="C201" s="18">
        <f>IF(A201="0",0,'Шаблон блюда данные'!C204)</f>
        <v>0</v>
      </c>
    </row>
    <row r="202" spans="1:3">
      <c r="A202" s="17">
        <f>IFERROR('Шаблон блюда данные'!B205,"0")</f>
        <v>0</v>
      </c>
      <c r="B202" s="12">
        <f>IF('Шаблон блюда'!B205="Общий итог","0",'Шаблон блюда'!B205)</f>
        <v>0</v>
      </c>
      <c r="C202" s="18">
        <f>IF(A202="0",0,'Шаблон блюда данные'!C205)</f>
        <v>0</v>
      </c>
    </row>
    <row r="203" spans="1:3">
      <c r="A203" s="17">
        <f>IFERROR('Шаблон блюда данные'!B206,"0")</f>
        <v>0</v>
      </c>
      <c r="B203" s="12">
        <f>IF('Шаблон блюда'!B206="Общий итог","0",'Шаблон блюда'!B206)</f>
        <v>0</v>
      </c>
      <c r="C203" s="18">
        <f>IF(A203="0",0,'Шаблон блюда данные'!C206)</f>
        <v>0</v>
      </c>
    </row>
    <row r="204" spans="1:3">
      <c r="A204" s="17">
        <f>IFERROR('Шаблон блюда данные'!B207,"0")</f>
        <v>0</v>
      </c>
      <c r="B204" s="12">
        <f>IF('Шаблон блюда'!B207="Общий итог","0",'Шаблон блюда'!B207)</f>
        <v>0</v>
      </c>
      <c r="C204" s="18">
        <f>IF(A204="0",0,'Шаблон блюда данные'!C207)</f>
        <v>0</v>
      </c>
    </row>
    <row r="205" spans="1:3">
      <c r="A205" s="17">
        <f>IFERROR('Шаблон блюда данные'!B208,"0")</f>
        <v>0</v>
      </c>
      <c r="B205" s="12">
        <f>IF('Шаблон блюда'!B208="Общий итог","0",'Шаблон блюда'!B208)</f>
        <v>0</v>
      </c>
      <c r="C205" s="18">
        <f>IF(A205="0",0,'Шаблон блюда данные'!C208)</f>
        <v>0</v>
      </c>
    </row>
    <row r="206" spans="1:3">
      <c r="A206" s="17">
        <f>IFERROR('Шаблон блюда данные'!B209,"0")</f>
        <v>0</v>
      </c>
      <c r="B206" s="12">
        <f>IF('Шаблон блюда'!B209="Общий итог","0",'Шаблон блюда'!B209)</f>
        <v>0</v>
      </c>
      <c r="C206" s="18">
        <f>IF(A206="0",0,'Шаблон блюда данные'!C209)</f>
        <v>0</v>
      </c>
    </row>
    <row r="207" spans="1:3">
      <c r="A207" s="17">
        <f>IFERROR('Шаблон блюда данные'!B210,"0")</f>
        <v>0</v>
      </c>
      <c r="B207" s="12">
        <f>IF('Шаблон блюда'!B210="Общий итог","0",'Шаблон блюда'!B210)</f>
        <v>0</v>
      </c>
      <c r="C207" s="18">
        <f>IF(A207="0",0,'Шаблон блюда данные'!C210)</f>
        <v>0</v>
      </c>
    </row>
    <row r="208" spans="1:3">
      <c r="A208" s="17">
        <f>IFERROR('Шаблон блюда данные'!B211,"0")</f>
        <v>0</v>
      </c>
      <c r="B208" s="12">
        <f>IF('Шаблон блюда'!B211="Общий итог","0",'Шаблон блюда'!B211)</f>
        <v>0</v>
      </c>
      <c r="C208" s="18">
        <f>IF(A208="0",0,'Шаблон блюда данные'!C211)</f>
        <v>0</v>
      </c>
    </row>
    <row r="209" spans="1:3">
      <c r="A209" s="17">
        <f>IFERROR('Шаблон блюда данные'!B212,"0")</f>
        <v>0</v>
      </c>
      <c r="B209" s="12">
        <f>IF('Шаблон блюда'!B212="Общий итог","0",'Шаблон блюда'!B212)</f>
        <v>0</v>
      </c>
      <c r="C209" s="18">
        <f>IF(A209="0",0,'Шаблон блюда данные'!C212)</f>
        <v>0</v>
      </c>
    </row>
    <row r="210" spans="1:3">
      <c r="A210" s="17">
        <f>IFERROR('Шаблон блюда данные'!B213,"0")</f>
        <v>0</v>
      </c>
      <c r="B210" s="12">
        <f>IF('Шаблон блюда'!B213="Общий итог","0",'Шаблон блюда'!B213)</f>
        <v>0</v>
      </c>
      <c r="C210" s="18">
        <f>IF(A210="0",0,'Шаблон блюда данные'!C213)</f>
        <v>0</v>
      </c>
    </row>
    <row r="211" spans="1:3">
      <c r="A211" s="17">
        <f>IFERROR('Шаблон блюда данные'!B214,"0")</f>
        <v>0</v>
      </c>
      <c r="B211" s="12">
        <f>IF('Шаблон блюда'!B214="Общий итог","0",'Шаблон блюда'!B214)</f>
        <v>0</v>
      </c>
      <c r="C211" s="18">
        <f>IF(A211="0",0,'Шаблон блюда данные'!C214)</f>
        <v>0</v>
      </c>
    </row>
    <row r="212" spans="1:3">
      <c r="A212" s="17">
        <f>IFERROR('Шаблон блюда данные'!B215,"0")</f>
        <v>0</v>
      </c>
      <c r="B212" s="12">
        <f>IF('Шаблон блюда'!B215="Общий итог","0",'Шаблон блюда'!B215)</f>
        <v>0</v>
      </c>
      <c r="C212" s="18">
        <f>IF(A212="0",0,'Шаблон блюда данные'!C215)</f>
        <v>0</v>
      </c>
    </row>
    <row r="213" spans="1:3">
      <c r="A213" s="17">
        <f>IFERROR('Шаблон блюда данные'!B216,"0")</f>
        <v>0</v>
      </c>
      <c r="B213" s="12">
        <f>IF('Шаблон блюда'!B216="Общий итог","0",'Шаблон блюда'!B216)</f>
        <v>0</v>
      </c>
      <c r="C213" s="18">
        <f>IF(A213="0",0,'Шаблон блюда данные'!C216)</f>
        <v>0</v>
      </c>
    </row>
    <row r="214" spans="1:3">
      <c r="A214" s="17">
        <f>IFERROR('Шаблон блюда данные'!B217,"0")</f>
        <v>0</v>
      </c>
      <c r="B214" s="12">
        <f>IF('Шаблон блюда'!B217="Общий итог","0",'Шаблон блюда'!B217)</f>
        <v>0</v>
      </c>
      <c r="C214" s="18">
        <f>IF(A214="0",0,'Шаблон блюда данные'!C217)</f>
        <v>0</v>
      </c>
    </row>
    <row r="215" spans="1:3">
      <c r="A215" s="17">
        <f>IFERROR('Шаблон блюда данные'!B218,"0")</f>
        <v>0</v>
      </c>
      <c r="B215" s="12">
        <f>IF('Шаблон блюда'!B218="Общий итог","0",'Шаблон блюда'!B218)</f>
        <v>0</v>
      </c>
      <c r="C215" s="18">
        <f>IF(A215="0",0,'Шаблон блюда данные'!C218)</f>
        <v>0</v>
      </c>
    </row>
    <row r="216" spans="1:3">
      <c r="A216" s="17">
        <f>IFERROR('Шаблон блюда данные'!B219,"0")</f>
        <v>0</v>
      </c>
      <c r="B216" s="12">
        <f>IF('Шаблон блюда'!B219="Общий итог","0",'Шаблон блюда'!B219)</f>
        <v>0</v>
      </c>
      <c r="C216" s="18">
        <f>IF(A216="0",0,'Шаблон блюда данные'!C219)</f>
        <v>0</v>
      </c>
    </row>
    <row r="217" spans="1:3">
      <c r="A217" s="17">
        <f>IFERROR('Шаблон блюда данные'!B220,"0")</f>
        <v>0</v>
      </c>
      <c r="B217" s="12">
        <f>IF('Шаблон блюда'!B220="Общий итог","0",'Шаблон блюда'!B220)</f>
        <v>0</v>
      </c>
      <c r="C217" s="18">
        <f>IF(A217="0",0,'Шаблон блюда данные'!C220)</f>
        <v>0</v>
      </c>
    </row>
    <row r="218" spans="1:3">
      <c r="A218" s="17">
        <f>IFERROR('Шаблон блюда данные'!B221,"0")</f>
        <v>0</v>
      </c>
      <c r="B218" s="12">
        <f>IF('Шаблон блюда'!B221="Общий итог","0",'Шаблон блюда'!B221)</f>
        <v>0</v>
      </c>
      <c r="C218" s="18">
        <f>IF(A218="0",0,'Шаблон блюда данные'!C221)</f>
        <v>0</v>
      </c>
    </row>
    <row r="219" spans="1:3">
      <c r="A219" s="17">
        <f>IFERROR('Шаблон блюда данные'!B222,"0")</f>
        <v>0</v>
      </c>
      <c r="B219" s="12">
        <f>IF('Шаблон блюда'!B222="Общий итог","0",'Шаблон блюда'!B222)</f>
        <v>0</v>
      </c>
      <c r="C219" s="18">
        <f>IF(A219="0",0,'Шаблон блюда данные'!C222)</f>
        <v>0</v>
      </c>
    </row>
    <row r="220" spans="1:3">
      <c r="A220" s="17">
        <f>IFERROR('Шаблон блюда данные'!B223,"0")</f>
        <v>0</v>
      </c>
      <c r="B220" s="12">
        <f>IF('Шаблон блюда'!B223="Общий итог","0",'Шаблон блюда'!B223)</f>
        <v>0</v>
      </c>
      <c r="C220" s="18">
        <f>IF(A220="0",0,'Шаблон блюда данные'!C223)</f>
        <v>0</v>
      </c>
    </row>
    <row r="221" spans="1:3">
      <c r="A221" s="17">
        <f>IFERROR('Шаблон блюда данные'!B224,"0")</f>
        <v>0</v>
      </c>
      <c r="B221" s="12">
        <f>IF('Шаблон блюда'!B224="Общий итог","0",'Шаблон блюда'!B224)</f>
        <v>0</v>
      </c>
      <c r="C221" s="18">
        <f>IF(A221="0",0,'Шаблон блюда данные'!C224)</f>
        <v>0</v>
      </c>
    </row>
    <row r="222" spans="1:3">
      <c r="A222" s="17">
        <f>IFERROR('Шаблон блюда данные'!B225,"0")</f>
        <v>0</v>
      </c>
      <c r="B222" s="12">
        <f>IF('Шаблон блюда'!B225="Общий итог","0",'Шаблон блюда'!B225)</f>
        <v>0</v>
      </c>
      <c r="C222" s="18">
        <f>IF(A222="0",0,'Шаблон блюда данные'!C225)</f>
        <v>0</v>
      </c>
    </row>
    <row r="223" spans="1:3">
      <c r="A223" s="17">
        <f>IFERROR('Шаблон блюда данные'!B226,"0")</f>
        <v>0</v>
      </c>
      <c r="B223" s="12">
        <f>IF('Шаблон блюда'!B226="Общий итог","0",'Шаблон блюда'!B226)</f>
        <v>0</v>
      </c>
      <c r="C223" s="18">
        <f>IF(A223="0",0,'Шаблон блюда данные'!C226)</f>
        <v>0</v>
      </c>
    </row>
    <row r="224" spans="1:3">
      <c r="A224" s="17">
        <f>IFERROR('Шаблон блюда данные'!B227,"0")</f>
        <v>0</v>
      </c>
      <c r="B224" s="12">
        <f>IF('Шаблон блюда'!B227="Общий итог","0",'Шаблон блюда'!B227)</f>
        <v>0</v>
      </c>
      <c r="C224" s="18">
        <f>IF(A224="0",0,'Шаблон блюда данные'!C227)</f>
        <v>0</v>
      </c>
    </row>
    <row r="225" spans="1:3">
      <c r="A225" s="17">
        <f>IFERROR('Шаблон блюда данные'!B228,"0")</f>
        <v>0</v>
      </c>
      <c r="B225" s="12">
        <f>IF('Шаблон блюда'!B228="Общий итог","0",'Шаблон блюда'!B228)</f>
        <v>0</v>
      </c>
      <c r="C225" s="18">
        <f>IF(A225="0",0,'Шаблон блюда данные'!C228)</f>
        <v>0</v>
      </c>
    </row>
    <row r="226" spans="1:3">
      <c r="A226" s="17">
        <f>IFERROR('Шаблон блюда данные'!B229,"0")</f>
        <v>0</v>
      </c>
      <c r="B226" s="12">
        <f>IF('Шаблон блюда'!B229="Общий итог","0",'Шаблон блюда'!B229)</f>
        <v>0</v>
      </c>
      <c r="C226" s="18">
        <f>IF(A226="0",0,'Шаблон блюда данные'!C229)</f>
        <v>0</v>
      </c>
    </row>
    <row r="227" spans="1:3">
      <c r="A227" s="17">
        <f>IFERROR('Шаблон блюда данные'!B230,"0")</f>
        <v>0</v>
      </c>
      <c r="B227" s="12">
        <f>IF('Шаблон блюда'!B230="Общий итог","0",'Шаблон блюда'!B230)</f>
        <v>0</v>
      </c>
      <c r="C227" s="18">
        <f>IF(A227="0",0,'Шаблон блюда данные'!C230)</f>
        <v>0</v>
      </c>
    </row>
    <row r="228" spans="1:3">
      <c r="A228" s="17">
        <f>IFERROR('Шаблон блюда данные'!B231,"0")</f>
        <v>0</v>
      </c>
      <c r="B228" s="12">
        <f>IF('Шаблон блюда'!B231="Общий итог","0",'Шаблон блюда'!B231)</f>
        <v>0</v>
      </c>
      <c r="C228" s="18">
        <f>IF(A228="0",0,'Шаблон блюда данные'!C231)</f>
        <v>0</v>
      </c>
    </row>
    <row r="229" spans="1:3">
      <c r="A229" s="17">
        <f>IFERROR('Шаблон блюда данные'!B232,"0")</f>
        <v>0</v>
      </c>
      <c r="B229" s="12">
        <f>IF('Шаблон блюда'!B232="Общий итог","0",'Шаблон блюда'!B232)</f>
        <v>0</v>
      </c>
      <c r="C229" s="18">
        <f>IF(A229="0",0,'Шаблон блюда данные'!C232)</f>
        <v>0</v>
      </c>
    </row>
    <row r="230" spans="1:3">
      <c r="A230" s="17">
        <f>IFERROR('Шаблон блюда данные'!B233,"0")</f>
        <v>0</v>
      </c>
      <c r="B230" s="12">
        <f>IF('Шаблон блюда'!B233="Общий итог","0",'Шаблон блюда'!B233)</f>
        <v>0</v>
      </c>
      <c r="C230" s="18">
        <f>IF(A230="0",0,'Шаблон блюда данные'!C233)</f>
        <v>0</v>
      </c>
    </row>
    <row r="231" spans="1:3">
      <c r="A231" s="17">
        <f>IFERROR('Шаблон блюда данные'!B234,"0")</f>
        <v>0</v>
      </c>
      <c r="B231" s="12">
        <f>IF('Шаблон блюда'!B234="Общий итог","0",'Шаблон блюда'!B234)</f>
        <v>0</v>
      </c>
      <c r="C231" s="18">
        <f>IF(A231="0",0,'Шаблон блюда данные'!C234)</f>
        <v>0</v>
      </c>
    </row>
    <row r="232" spans="1:3">
      <c r="A232" s="17">
        <f>IFERROR('Шаблон блюда данные'!B235,"0")</f>
        <v>0</v>
      </c>
      <c r="B232" s="12">
        <f>IF('Шаблон блюда'!B235="Общий итог","0",'Шаблон блюда'!B235)</f>
        <v>0</v>
      </c>
      <c r="C232" s="18">
        <f>IF(A232="0",0,'Шаблон блюда данные'!C235)</f>
        <v>0</v>
      </c>
    </row>
    <row r="233" spans="1:3">
      <c r="A233" s="17">
        <f>IFERROR('Шаблон блюда данные'!B236,"0")</f>
        <v>0</v>
      </c>
      <c r="B233" s="12">
        <f>IF('Шаблон блюда'!B236="Общий итог","0",'Шаблон блюда'!B236)</f>
        <v>0</v>
      </c>
      <c r="C233" s="18">
        <f>IF(A233="0",0,'Шаблон блюда данные'!C236)</f>
        <v>0</v>
      </c>
    </row>
    <row r="234" spans="1:3">
      <c r="A234" s="17">
        <f>IFERROR('Шаблон блюда данные'!B237,"0")</f>
        <v>0</v>
      </c>
      <c r="B234" s="12">
        <f>IF('Шаблон блюда'!B237="Общий итог","0",'Шаблон блюда'!B237)</f>
        <v>0</v>
      </c>
      <c r="C234" s="18">
        <f>IF(A234="0",0,'Шаблон блюда данные'!C237)</f>
        <v>0</v>
      </c>
    </row>
    <row r="235" spans="1:3">
      <c r="A235" s="17">
        <f>IFERROR('Шаблон блюда данные'!B238,"0")</f>
        <v>0</v>
      </c>
      <c r="B235" s="12">
        <f>IF('Шаблон блюда'!B238="Общий итог","0",'Шаблон блюда'!B238)</f>
        <v>0</v>
      </c>
      <c r="C235" s="18">
        <f>IF(A235="0",0,'Шаблон блюда данные'!C238)</f>
        <v>0</v>
      </c>
    </row>
    <row r="236" spans="1:3">
      <c r="A236" s="17">
        <f>IFERROR('Шаблон блюда данные'!B239,"0")</f>
        <v>0</v>
      </c>
      <c r="B236" s="12">
        <f>IF('Шаблон блюда'!B239="Общий итог","0",'Шаблон блюда'!B239)</f>
        <v>0</v>
      </c>
      <c r="C236" s="18">
        <f>IF(A236="0",0,'Шаблон блюда данные'!C239)</f>
        <v>0</v>
      </c>
    </row>
    <row r="237" spans="1:3">
      <c r="A237" s="17">
        <f>IFERROR('Шаблон блюда данные'!B240,"0")</f>
        <v>0</v>
      </c>
      <c r="B237" s="12">
        <f>IF('Шаблон блюда'!B240="Общий итог","0",'Шаблон блюда'!B240)</f>
        <v>0</v>
      </c>
      <c r="C237" s="18">
        <f>IF(A237="0",0,'Шаблон блюда данные'!C240)</f>
        <v>0</v>
      </c>
    </row>
    <row r="238" spans="1:3">
      <c r="A238" s="17">
        <f>IFERROR('Шаблон блюда данные'!B241,"0")</f>
        <v>0</v>
      </c>
      <c r="B238" s="12">
        <f>IF('Шаблон блюда'!B241="Общий итог","0",'Шаблон блюда'!B241)</f>
        <v>0</v>
      </c>
      <c r="C238" s="18">
        <f>IF(A238="0",0,'Шаблон блюда данные'!C241)</f>
        <v>0</v>
      </c>
    </row>
    <row r="239" spans="1:3">
      <c r="A239" s="17">
        <f>IFERROR('Шаблон блюда данные'!B242,"0")</f>
        <v>0</v>
      </c>
      <c r="B239" s="12">
        <f>IF('Шаблон блюда'!B242="Общий итог","0",'Шаблон блюда'!B242)</f>
        <v>0</v>
      </c>
      <c r="C239" s="18">
        <f>IF(A239="0",0,'Шаблон блюда данные'!C242)</f>
        <v>0</v>
      </c>
    </row>
    <row r="240" spans="1:3">
      <c r="A240" s="17">
        <f>IFERROR('Шаблон блюда данные'!B243,"0")</f>
        <v>0</v>
      </c>
      <c r="B240" s="12">
        <f>IF('Шаблон блюда'!B243="Общий итог","0",'Шаблон блюда'!B243)</f>
        <v>0</v>
      </c>
      <c r="C240" s="18">
        <f>IF(A240="0",0,'Шаблон блюда данные'!C243)</f>
        <v>0</v>
      </c>
    </row>
    <row r="241" spans="1:3">
      <c r="A241" s="17">
        <f>IFERROR('Шаблон блюда данные'!B244,"0")</f>
        <v>0</v>
      </c>
      <c r="B241" s="12">
        <f>IF('Шаблон блюда'!B244="Общий итог","0",'Шаблон блюда'!B244)</f>
        <v>0</v>
      </c>
      <c r="C241" s="18">
        <f>IF(A241="0",0,'Шаблон блюда данные'!C244)</f>
        <v>0</v>
      </c>
    </row>
    <row r="242" spans="1:3">
      <c r="A242" s="17">
        <f>IFERROR('Шаблон блюда данные'!B245,"0")</f>
        <v>0</v>
      </c>
      <c r="B242" s="12">
        <f>IF('Шаблон блюда'!B245="Общий итог","0",'Шаблон блюда'!B245)</f>
        <v>0</v>
      </c>
      <c r="C242" s="18">
        <f>IF(A242="0",0,'Шаблон блюда данные'!C245)</f>
        <v>0</v>
      </c>
    </row>
    <row r="243" spans="1:3">
      <c r="A243" s="17">
        <f>IFERROR('Шаблон блюда данные'!B246,"0")</f>
        <v>0</v>
      </c>
      <c r="B243" s="12">
        <f>IF('Шаблон блюда'!B246="Общий итог","0",'Шаблон блюда'!B246)</f>
        <v>0</v>
      </c>
      <c r="C243" s="18">
        <f>IF(A243="0",0,'Шаблон блюда данные'!C246)</f>
        <v>0</v>
      </c>
    </row>
    <row r="244" spans="1:3">
      <c r="A244" s="17">
        <f>IFERROR('Шаблон блюда данные'!B247,"0")</f>
        <v>0</v>
      </c>
      <c r="B244" s="12">
        <f>IF('Шаблон блюда'!B247="Общий итог","0",'Шаблон блюда'!B247)</f>
        <v>0</v>
      </c>
      <c r="C244" s="18">
        <f>IF(A244="0",0,'Шаблон блюда данные'!C247)</f>
        <v>0</v>
      </c>
    </row>
    <row r="245" spans="1:3">
      <c r="A245" s="17">
        <f>IFERROR('Шаблон блюда данные'!B248,"0")</f>
        <v>0</v>
      </c>
      <c r="B245" s="12">
        <f>IF('Шаблон блюда'!B248="Общий итог","0",'Шаблон блюда'!B248)</f>
        <v>0</v>
      </c>
      <c r="C245" s="18">
        <f>IF(A245="0",0,'Шаблон блюда данные'!C248)</f>
        <v>0</v>
      </c>
    </row>
    <row r="246" spans="1:3">
      <c r="A246" s="17">
        <f>IFERROR('Шаблон блюда данные'!B249,"0")</f>
        <v>0</v>
      </c>
      <c r="B246" s="12">
        <f>IF('Шаблон блюда'!B249="Общий итог","0",'Шаблон блюда'!B249)</f>
        <v>0</v>
      </c>
      <c r="C246" s="18">
        <f>IF(A246="0",0,'Шаблон блюда данные'!C249)</f>
        <v>0</v>
      </c>
    </row>
    <row r="247" spans="1:3">
      <c r="A247" s="17">
        <f>IFERROR('Шаблон блюда данные'!B250,"0")</f>
        <v>0</v>
      </c>
      <c r="B247" s="12">
        <f>IF('Шаблон блюда'!B250="Общий итог","0",'Шаблон блюда'!B250)</f>
        <v>0</v>
      </c>
      <c r="C247" s="18">
        <f>IF(A247="0",0,'Шаблон блюда данные'!C250)</f>
        <v>0</v>
      </c>
    </row>
    <row r="248" spans="1:3">
      <c r="A248" s="17">
        <f>IFERROR('Шаблон блюда данные'!B251,"0")</f>
        <v>0</v>
      </c>
      <c r="B248" s="12">
        <f>IF('Шаблон блюда'!B251="Общий итог","0",'Шаблон блюда'!B251)</f>
        <v>0</v>
      </c>
      <c r="C248" s="18">
        <f>IF(A248="0",0,'Шаблон блюда данные'!C251)</f>
        <v>0</v>
      </c>
    </row>
    <row r="249" spans="1:3">
      <c r="A249" s="17">
        <f>IFERROR('Шаблон блюда данные'!B252,"0")</f>
        <v>0</v>
      </c>
      <c r="B249" s="12">
        <f>IF('Шаблон блюда'!B252="Общий итог","0",'Шаблон блюда'!B252)</f>
        <v>0</v>
      </c>
      <c r="C249" s="18">
        <f>IF(A249="0",0,'Шаблон блюда данные'!C252)</f>
        <v>0</v>
      </c>
    </row>
    <row r="250" spans="1:3">
      <c r="A250" s="17">
        <f>IFERROR('Шаблон блюда данные'!B253,"0")</f>
        <v>0</v>
      </c>
      <c r="B250" s="12">
        <f>IF('Шаблон блюда'!B253="Общий итог","0",'Шаблон блюда'!B253)</f>
        <v>0</v>
      </c>
      <c r="C250" s="18">
        <f>IF(A250="0",0,'Шаблон блюда данные'!C253)</f>
        <v>0</v>
      </c>
    </row>
    <row r="251" spans="1:3">
      <c r="A251" s="17">
        <f>IFERROR('Шаблон блюда данные'!B254,"0")</f>
        <v>0</v>
      </c>
      <c r="B251" s="12">
        <f>IF('Шаблон блюда'!B254="Общий итог","0",'Шаблон блюда'!B254)</f>
        <v>0</v>
      </c>
      <c r="C251" s="18">
        <f>IF(A251="0",0,'Шаблон блюда данные'!C254)</f>
        <v>0</v>
      </c>
    </row>
    <row r="252" spans="1:3">
      <c r="A252" s="17">
        <f>IFERROR('Шаблон блюда данные'!B255,"0")</f>
        <v>0</v>
      </c>
      <c r="B252" s="12">
        <f>IF('Шаблон блюда'!B255="Общий итог","0",'Шаблон блюда'!B255)</f>
        <v>0</v>
      </c>
      <c r="C252" s="18">
        <f>IF(A252="0",0,'Шаблон блюда данные'!C255)</f>
        <v>0</v>
      </c>
    </row>
    <row r="253" spans="1:3">
      <c r="A253" s="17">
        <f>IFERROR('Шаблон блюда данные'!B256,"0")</f>
        <v>0</v>
      </c>
      <c r="B253" s="12">
        <f>IF('Шаблон блюда'!B256="Общий итог","0",'Шаблон блюда'!B256)</f>
        <v>0</v>
      </c>
      <c r="C253" s="18">
        <f>IF(A253="0",0,'Шаблон блюда данные'!C256)</f>
        <v>0</v>
      </c>
    </row>
    <row r="254" spans="1:3">
      <c r="A254" s="17">
        <f>IFERROR('Шаблон блюда данные'!B257,"0")</f>
        <v>0</v>
      </c>
      <c r="B254" s="12">
        <f>IF('Шаблон блюда'!B257="Общий итог","0",'Шаблон блюда'!B257)</f>
        <v>0</v>
      </c>
      <c r="C254" s="18">
        <f>IF(A254="0",0,'Шаблон блюда данные'!C257)</f>
        <v>0</v>
      </c>
    </row>
    <row r="255" spans="1:3">
      <c r="A255" s="17">
        <f>IFERROR('Шаблон блюда данные'!B258,"0")</f>
        <v>0</v>
      </c>
      <c r="B255" s="12">
        <f>IF('Шаблон блюда'!B258="Общий итог","0",'Шаблон блюда'!B258)</f>
        <v>0</v>
      </c>
      <c r="C255" s="18">
        <f>IF(A255="0",0,'Шаблон блюда данные'!C258)</f>
        <v>0</v>
      </c>
    </row>
    <row r="256" spans="1:3">
      <c r="A256" s="17">
        <f>IFERROR('Шаблон блюда данные'!B259,"0")</f>
        <v>0</v>
      </c>
      <c r="B256" s="12">
        <f>IF('Шаблон блюда'!B259="Общий итог","0",'Шаблон блюда'!B259)</f>
        <v>0</v>
      </c>
      <c r="C256" s="18">
        <f>IF(A256="0",0,'Шаблон блюда данные'!C259)</f>
        <v>0</v>
      </c>
    </row>
    <row r="257" spans="1:3">
      <c r="A257" s="17">
        <f>IFERROR('Шаблон блюда данные'!B260,"0")</f>
        <v>0</v>
      </c>
      <c r="B257" s="12">
        <f>IF('Шаблон блюда'!B260="Общий итог","0",'Шаблон блюда'!B260)</f>
        <v>0</v>
      </c>
      <c r="C257" s="18">
        <f>IF(A257="0",0,'Шаблон блюда данные'!C260)</f>
        <v>0</v>
      </c>
    </row>
    <row r="258" spans="1:3">
      <c r="A258" s="17">
        <f>IFERROR('Шаблон блюда данные'!B261,"0")</f>
        <v>0</v>
      </c>
      <c r="B258" s="12">
        <f>IF('Шаблон блюда'!B261="Общий итог","0",'Шаблон блюда'!B261)</f>
        <v>0</v>
      </c>
      <c r="C258" s="18">
        <f>IF(A258="0",0,'Шаблон блюда данные'!C261)</f>
        <v>0</v>
      </c>
    </row>
    <row r="259" spans="1:3">
      <c r="A259" s="17">
        <f>IFERROR('Шаблон блюда данные'!B262,"0")</f>
        <v>0</v>
      </c>
      <c r="B259" s="12">
        <f>IF('Шаблон блюда'!B262="Общий итог","0",'Шаблон блюда'!B262)</f>
        <v>0</v>
      </c>
      <c r="C259" s="18">
        <f>IF(A259="0",0,'Шаблон блюда данные'!C262)</f>
        <v>0</v>
      </c>
    </row>
    <row r="260" spans="1:3">
      <c r="A260" s="17">
        <f>IFERROR('Шаблон блюда данные'!B263,"0")</f>
        <v>0</v>
      </c>
      <c r="B260" s="12">
        <f>IF('Шаблон блюда'!B263="Общий итог","0",'Шаблон блюда'!B263)</f>
        <v>0</v>
      </c>
      <c r="C260" s="18">
        <f>IF(A260="0",0,'Шаблон блюда данные'!C263)</f>
        <v>0</v>
      </c>
    </row>
    <row r="261" spans="1:3">
      <c r="A261" s="17">
        <f>IFERROR('Шаблон блюда данные'!B264,"0")</f>
        <v>0</v>
      </c>
      <c r="B261" s="12">
        <f>IF('Шаблон блюда'!B264="Общий итог","0",'Шаблон блюда'!B264)</f>
        <v>0</v>
      </c>
      <c r="C261" s="18">
        <f>IF(A261="0",0,'Шаблон блюда данные'!C264)</f>
        <v>0</v>
      </c>
    </row>
    <row r="262" spans="1:3">
      <c r="A262" s="17">
        <f>IFERROR('Шаблон блюда данные'!B265,"0")</f>
        <v>0</v>
      </c>
      <c r="B262" s="12">
        <f>IF('Шаблон блюда'!B265="Общий итог","0",'Шаблон блюда'!B265)</f>
        <v>0</v>
      </c>
      <c r="C262" s="18">
        <f>IF(A262="0",0,'Шаблон блюда данные'!C265)</f>
        <v>0</v>
      </c>
    </row>
    <row r="263" spans="1:3">
      <c r="A263" s="17">
        <f>IFERROR('Шаблон блюда данные'!B266,"0")</f>
        <v>0</v>
      </c>
      <c r="B263" s="12">
        <f>IF('Шаблон блюда'!B266="Общий итог","0",'Шаблон блюда'!B266)</f>
        <v>0</v>
      </c>
      <c r="C263" s="18">
        <f>IF(A263="0",0,'Шаблон блюда данные'!C266)</f>
        <v>0</v>
      </c>
    </row>
    <row r="264" spans="1:3">
      <c r="A264" s="17">
        <f>IFERROR('Шаблон блюда данные'!B267,"0")</f>
        <v>0</v>
      </c>
      <c r="B264" s="12">
        <f>IF('Шаблон блюда'!B267="Общий итог","0",'Шаблон блюда'!B267)</f>
        <v>0</v>
      </c>
      <c r="C264" s="18">
        <f>IF(A264="0",0,'Шаблон блюда данные'!C267)</f>
        <v>0</v>
      </c>
    </row>
    <row r="265" spans="1:3">
      <c r="A265" s="17">
        <f>IFERROR('Шаблон блюда данные'!B268,"0")</f>
        <v>0</v>
      </c>
      <c r="B265" s="12">
        <f>IF('Шаблон блюда'!B268="Общий итог","0",'Шаблон блюда'!B268)</f>
        <v>0</v>
      </c>
      <c r="C265" s="18">
        <f>IF(A265="0",0,'Шаблон блюда данные'!C268)</f>
        <v>0</v>
      </c>
    </row>
    <row r="266" spans="1:3">
      <c r="A266" s="17">
        <f>IFERROR('Шаблон блюда данные'!B269,"0")</f>
        <v>0</v>
      </c>
      <c r="B266" s="12">
        <f>IF('Шаблон блюда'!B269="Общий итог","0",'Шаблон блюда'!B269)</f>
        <v>0</v>
      </c>
      <c r="C266" s="18">
        <f>IF(A266="0",0,'Шаблон блюда данные'!C269)</f>
        <v>0</v>
      </c>
    </row>
    <row r="267" spans="1:3">
      <c r="A267" s="17">
        <f>IFERROR('Шаблон блюда данные'!B270,"0")</f>
        <v>0</v>
      </c>
      <c r="B267" s="12">
        <f>IF('Шаблон блюда'!B270="Общий итог","0",'Шаблон блюда'!B270)</f>
        <v>0</v>
      </c>
      <c r="C267" s="18">
        <f>IF(A267="0",0,'Шаблон блюда данные'!C270)</f>
        <v>0</v>
      </c>
    </row>
    <row r="268" spans="1:3">
      <c r="A268" s="17">
        <f>IFERROR('Шаблон блюда данные'!B271,"0")</f>
        <v>0</v>
      </c>
      <c r="B268" s="12">
        <f>IF('Шаблон блюда'!B271="Общий итог","0",'Шаблон блюда'!B271)</f>
        <v>0</v>
      </c>
      <c r="C268" s="18">
        <f>IF(A268="0",0,'Шаблон блюда данные'!C271)</f>
        <v>0</v>
      </c>
    </row>
    <row r="269" spans="1:3">
      <c r="A269" s="17">
        <f>IFERROR('Шаблон блюда данные'!B272,"0")</f>
        <v>0</v>
      </c>
      <c r="B269" s="12">
        <f>IF('Шаблон блюда'!B272="Общий итог","0",'Шаблон блюда'!B272)</f>
        <v>0</v>
      </c>
      <c r="C269" s="18">
        <f>IF(A269="0",0,'Шаблон блюда данные'!C272)</f>
        <v>0</v>
      </c>
    </row>
    <row r="270" spans="1:3">
      <c r="A270" s="17">
        <f>IFERROR('Шаблон блюда данные'!B273,"0")</f>
        <v>0</v>
      </c>
      <c r="B270" s="12">
        <f>IF('Шаблон блюда'!B273="Общий итог","0",'Шаблон блюда'!B273)</f>
        <v>0</v>
      </c>
      <c r="C270" s="18">
        <f>IF(A270="0",0,'Шаблон блюда данные'!C273)</f>
        <v>0</v>
      </c>
    </row>
    <row r="271" spans="1:3">
      <c r="A271" s="17">
        <f>IFERROR('Шаблон блюда данные'!B274,"0")</f>
        <v>0</v>
      </c>
      <c r="B271" s="12">
        <f>IF('Шаблон блюда'!B274="Общий итог","0",'Шаблон блюда'!B274)</f>
        <v>0</v>
      </c>
      <c r="C271" s="18">
        <f>IF(A271="0",0,'Шаблон блюда данные'!C274)</f>
        <v>0</v>
      </c>
    </row>
    <row r="272" spans="1:3">
      <c r="A272" s="17">
        <f>IFERROR('Шаблон блюда данные'!B275,"0")</f>
        <v>0</v>
      </c>
      <c r="B272" s="12">
        <f>IF('Шаблон блюда'!B275="Общий итог","0",'Шаблон блюда'!B275)</f>
        <v>0</v>
      </c>
      <c r="C272" s="18">
        <f>IF(A272="0",0,'Шаблон блюда данные'!C275)</f>
        <v>0</v>
      </c>
    </row>
    <row r="273" spans="1:3">
      <c r="A273" s="17">
        <f>IFERROR('Шаблон блюда данные'!B276,"0")</f>
        <v>0</v>
      </c>
      <c r="B273" s="12">
        <f>IF('Шаблон блюда'!B276="Общий итог","0",'Шаблон блюда'!B276)</f>
        <v>0</v>
      </c>
      <c r="C273" s="18">
        <f>IF(A273="0",0,'Шаблон блюда данные'!C276)</f>
        <v>0</v>
      </c>
    </row>
    <row r="274" spans="1:3">
      <c r="A274" s="17">
        <f>IFERROR('Шаблон блюда данные'!B277,"0")</f>
        <v>0</v>
      </c>
      <c r="B274" s="12">
        <f>IF('Шаблон блюда'!B277="Общий итог","0",'Шаблон блюда'!B277)</f>
        <v>0</v>
      </c>
      <c r="C274" s="18">
        <f>IF(A274="0",0,'Шаблон блюда данные'!C277)</f>
        <v>0</v>
      </c>
    </row>
    <row r="275" spans="1:3">
      <c r="A275" s="17">
        <f>IFERROR('Шаблон блюда данные'!B278,"0")</f>
        <v>0</v>
      </c>
      <c r="B275" s="12">
        <f>IF('Шаблон блюда'!B278="Общий итог","0",'Шаблон блюда'!B278)</f>
        <v>0</v>
      </c>
      <c r="C275" s="18">
        <f>IF(A275="0",0,'Шаблон блюда данные'!C278)</f>
        <v>0</v>
      </c>
    </row>
    <row r="276" spans="1:3">
      <c r="A276" s="17">
        <f>IFERROR('Шаблон блюда данные'!B279,"0")</f>
        <v>0</v>
      </c>
      <c r="B276" s="12">
        <f>IF('Шаблон блюда'!B279="Общий итог","0",'Шаблон блюда'!B279)</f>
        <v>0</v>
      </c>
      <c r="C276" s="18">
        <f>IF(A276="0",0,'Шаблон блюда данные'!C279)</f>
        <v>0</v>
      </c>
    </row>
    <row r="277" spans="1:3">
      <c r="A277" s="17">
        <f>IFERROR('Шаблон блюда данные'!B280,"0")</f>
        <v>0</v>
      </c>
      <c r="B277" s="12">
        <f>IF('Шаблон блюда'!B280="Общий итог","0",'Шаблон блюда'!B280)</f>
        <v>0</v>
      </c>
      <c r="C277" s="18">
        <f>IF(A277="0",0,'Шаблон блюда данные'!C280)</f>
        <v>0</v>
      </c>
    </row>
    <row r="278" spans="1:3">
      <c r="A278" s="17">
        <f>IFERROR('Шаблон блюда данные'!B281,"0")</f>
        <v>0</v>
      </c>
      <c r="B278" s="12">
        <f>IF('Шаблон блюда'!B281="Общий итог","0",'Шаблон блюда'!B281)</f>
        <v>0</v>
      </c>
      <c r="C278" s="18">
        <f>IF(A278="0",0,'Шаблон блюда данные'!C281)</f>
        <v>0</v>
      </c>
    </row>
    <row r="279" spans="1:3">
      <c r="A279" s="17">
        <f>IFERROR('Шаблон блюда данные'!B282,"0")</f>
        <v>0</v>
      </c>
      <c r="B279" s="12">
        <f>IF('Шаблон блюда'!B282="Общий итог","0",'Шаблон блюда'!B282)</f>
        <v>0</v>
      </c>
      <c r="C279" s="18">
        <f>IF(A279="0",0,'Шаблон блюда данные'!C282)</f>
        <v>0</v>
      </c>
    </row>
    <row r="280" spans="1:3">
      <c r="A280" s="17">
        <f>IFERROR('Шаблон блюда данные'!B283,"0")</f>
        <v>0</v>
      </c>
      <c r="B280" s="12">
        <f>IF('Шаблон блюда'!B283="Общий итог","0",'Шаблон блюда'!B283)</f>
        <v>0</v>
      </c>
      <c r="C280" s="18">
        <f>IF(A280="0",0,'Шаблон блюда данные'!C283)</f>
        <v>0</v>
      </c>
    </row>
    <row r="281" spans="1:3">
      <c r="A281" s="17">
        <f>IFERROR('Шаблон блюда данные'!B284,"0")</f>
        <v>0</v>
      </c>
      <c r="B281" s="12">
        <f>IF('Шаблон блюда'!B284="Общий итог","0",'Шаблон блюда'!B284)</f>
        <v>0</v>
      </c>
      <c r="C281" s="18">
        <f>IF(A281="0",0,'Шаблон блюда данные'!C284)</f>
        <v>0</v>
      </c>
    </row>
    <row r="282" spans="1:3">
      <c r="A282" s="17">
        <f>IFERROR('Шаблон блюда данные'!B285,"0")</f>
        <v>0</v>
      </c>
      <c r="B282" s="12">
        <f>IF('Шаблон блюда'!B285="Общий итог","0",'Шаблон блюда'!B285)</f>
        <v>0</v>
      </c>
      <c r="C282" s="18">
        <f>IF(A282="0",0,'Шаблон блюда данные'!C285)</f>
        <v>0</v>
      </c>
    </row>
    <row r="283" spans="1:3">
      <c r="A283" s="17">
        <f>IFERROR('Шаблон блюда данные'!B286,"0")</f>
        <v>0</v>
      </c>
      <c r="B283" s="12">
        <f>IF('Шаблон блюда'!B286="Общий итог","0",'Шаблон блюда'!B286)</f>
        <v>0</v>
      </c>
      <c r="C283" s="18">
        <f>IF(A283="0",0,'Шаблон блюда данные'!C286)</f>
        <v>0</v>
      </c>
    </row>
    <row r="284" spans="1:3">
      <c r="A284" s="17">
        <f>IFERROR('Шаблон блюда данные'!B287,"0")</f>
        <v>0</v>
      </c>
      <c r="B284" s="12">
        <f>IF('Шаблон блюда'!B287="Общий итог","0",'Шаблон блюда'!B287)</f>
        <v>0</v>
      </c>
      <c r="C284" s="18">
        <f>IF(A284="0",0,'Шаблон блюда данные'!C287)</f>
        <v>0</v>
      </c>
    </row>
    <row r="285" spans="1:3">
      <c r="A285" s="17">
        <f>IFERROR('Шаблон блюда данные'!B288,"0")</f>
        <v>0</v>
      </c>
      <c r="B285" s="12">
        <f>IF('Шаблон блюда'!B288="Общий итог","0",'Шаблон блюда'!B288)</f>
        <v>0</v>
      </c>
      <c r="C285" s="18">
        <f>IF(A285="0",0,'Шаблон блюда данные'!C288)</f>
        <v>0</v>
      </c>
    </row>
    <row r="286" spans="1:3">
      <c r="A286" s="17">
        <f>IFERROR('Шаблон блюда данные'!B289,"0")</f>
        <v>0</v>
      </c>
      <c r="B286" s="12">
        <f>IF('Шаблон блюда'!B289="Общий итог","0",'Шаблон блюда'!B289)</f>
        <v>0</v>
      </c>
      <c r="C286" s="18">
        <f>IF(A286="0",0,'Шаблон блюда данные'!C289)</f>
        <v>0</v>
      </c>
    </row>
    <row r="287" spans="1:3">
      <c r="A287" s="17">
        <f>IFERROR('Шаблон блюда данные'!B290,"0")</f>
        <v>0</v>
      </c>
      <c r="B287" s="12">
        <f>IF('Шаблон блюда'!B290="Общий итог","0",'Шаблон блюда'!B290)</f>
        <v>0</v>
      </c>
      <c r="C287" s="18">
        <f>IF(A287="0",0,'Шаблон блюда данные'!C290)</f>
        <v>0</v>
      </c>
    </row>
    <row r="288" spans="1:3">
      <c r="A288" s="17">
        <f>IFERROR('Шаблон блюда данные'!B291,"0")</f>
        <v>0</v>
      </c>
      <c r="B288" s="12">
        <f>IF('Шаблон блюда'!B291="Общий итог","0",'Шаблон блюда'!B291)</f>
        <v>0</v>
      </c>
      <c r="C288" s="18">
        <f>IF(A288="0",0,'Шаблон блюда данные'!C291)</f>
        <v>0</v>
      </c>
    </row>
    <row r="289" spans="1:3">
      <c r="A289" s="17">
        <f>IFERROR('Шаблон блюда данные'!B292,"0")</f>
        <v>0</v>
      </c>
      <c r="B289" s="12">
        <f>IF('Шаблон блюда'!B292="Общий итог","0",'Шаблон блюда'!B292)</f>
        <v>0</v>
      </c>
      <c r="C289" s="18">
        <f>IF(A289="0",0,'Шаблон блюда данные'!C292)</f>
        <v>0</v>
      </c>
    </row>
    <row r="290" spans="1:3">
      <c r="A290" s="17">
        <f>IFERROR('Шаблон блюда данные'!B293,"0")</f>
        <v>0</v>
      </c>
      <c r="B290" s="12">
        <f>IF('Шаблон блюда'!B293="Общий итог","0",'Шаблон блюда'!B293)</f>
        <v>0</v>
      </c>
      <c r="C290" s="18">
        <f>IF(A290="0",0,'Шаблон блюда данные'!C293)</f>
        <v>0</v>
      </c>
    </row>
    <row r="291" spans="1:3">
      <c r="A291" s="17">
        <f>IFERROR('Шаблон блюда данные'!B294,"0")</f>
        <v>0</v>
      </c>
      <c r="B291" s="12">
        <f>IF('Шаблон блюда'!B294="Общий итог","0",'Шаблон блюда'!B294)</f>
        <v>0</v>
      </c>
      <c r="C291" s="18">
        <f>IF(A291="0",0,'Шаблон блюда данные'!C294)</f>
        <v>0</v>
      </c>
    </row>
    <row r="292" spans="1:3">
      <c r="A292" s="17">
        <f>IFERROR('Шаблон блюда данные'!B295,"0")</f>
        <v>0</v>
      </c>
      <c r="B292" s="12">
        <f>IF('Шаблон блюда'!B295="Общий итог","0",'Шаблон блюда'!B295)</f>
        <v>0</v>
      </c>
      <c r="C292" s="18">
        <f>IF(A292="0",0,'Шаблон блюда данные'!C295)</f>
        <v>0</v>
      </c>
    </row>
    <row r="293" spans="1:3">
      <c r="A293" s="17">
        <f>IFERROR('Шаблон блюда данные'!B296,"0")</f>
        <v>0</v>
      </c>
      <c r="B293" s="12">
        <f>IF('Шаблон блюда'!B296="Общий итог","0",'Шаблон блюда'!B296)</f>
        <v>0</v>
      </c>
      <c r="C293" s="18">
        <f>IF(A293="0",0,'Шаблон блюда данные'!C296)</f>
        <v>0</v>
      </c>
    </row>
    <row r="294" spans="1:3">
      <c r="A294" s="17">
        <f>IFERROR('Шаблон блюда данные'!B297,"0")</f>
        <v>0</v>
      </c>
      <c r="B294" s="12">
        <f>IF('Шаблон блюда'!B297="Общий итог","0",'Шаблон блюда'!B297)</f>
        <v>0</v>
      </c>
      <c r="C294" s="18">
        <f>IF(A294="0",0,'Шаблон блюда данные'!C297)</f>
        <v>0</v>
      </c>
    </row>
    <row r="295" spans="1:3">
      <c r="A295" s="17">
        <f>IFERROR('Шаблон блюда данные'!B298,"0")</f>
        <v>0</v>
      </c>
      <c r="B295" s="12">
        <f>IF('Шаблон блюда'!B298="Общий итог","0",'Шаблон блюда'!B298)</f>
        <v>0</v>
      </c>
      <c r="C295" s="18">
        <f>IF(A295="0",0,'Шаблон блюда данные'!C298)</f>
        <v>0</v>
      </c>
    </row>
    <row r="296" spans="1:3">
      <c r="A296" s="17">
        <f>IFERROR('Шаблон блюда данные'!B299,"0")</f>
        <v>0</v>
      </c>
      <c r="B296" s="12">
        <f>IF('Шаблон блюда'!B299="Общий итог","0",'Шаблон блюда'!B299)</f>
        <v>0</v>
      </c>
      <c r="C296" s="18">
        <f>IF(A296="0",0,'Шаблон блюда данные'!C299)</f>
        <v>0</v>
      </c>
    </row>
    <row r="297" spans="1:3">
      <c r="A297" s="17">
        <f>IFERROR('Шаблон блюда данные'!B300,"0")</f>
        <v>0</v>
      </c>
      <c r="B297" s="12">
        <f>IF('Шаблон блюда'!B300="Общий итог","0",'Шаблон блюда'!B300)</f>
        <v>0</v>
      </c>
      <c r="C297" s="18">
        <f>IF(A297="0",0,'Шаблон блюда данные'!C300)</f>
        <v>0</v>
      </c>
    </row>
    <row r="298" spans="1:3">
      <c r="A298" s="17">
        <f>IFERROR('Шаблон блюда данные'!B301,"0")</f>
        <v>0</v>
      </c>
      <c r="B298" s="12">
        <f>IF('Шаблон блюда'!B301="Общий итог","0",'Шаблон блюда'!B301)</f>
        <v>0</v>
      </c>
      <c r="C298" s="18">
        <f>IF(A298="0",0,'Шаблон блюда данные'!C301)</f>
        <v>0</v>
      </c>
    </row>
    <row r="299" spans="1:3">
      <c r="A299" s="17">
        <f>IFERROR('Шаблон блюда данные'!B302,"0")</f>
        <v>0</v>
      </c>
      <c r="B299" s="12">
        <f>IF('Шаблон блюда'!B302="Общий итог","0",'Шаблон блюда'!B302)</f>
        <v>0</v>
      </c>
      <c r="C299" s="18">
        <f>IF(A299="0",0,'Шаблон блюда данные'!C302)</f>
        <v>0</v>
      </c>
    </row>
    <row r="300" spans="1:3">
      <c r="A300" s="17">
        <f>IFERROR('Шаблон блюда данные'!B303,"0")</f>
        <v>0</v>
      </c>
      <c r="B300" s="12">
        <f>IF('Шаблон блюда'!B303="Общий итог","0",'Шаблон блюда'!B303)</f>
        <v>0</v>
      </c>
      <c r="C300" s="18">
        <f>IF(A300="0",0,'Шаблон блюда данные'!C303)</f>
        <v>0</v>
      </c>
    </row>
    <row r="301" spans="1:3">
      <c r="A301" s="17">
        <f>IFERROR('Шаблон модификаторы блюда'!A5,"0")</f>
        <v>2</v>
      </c>
      <c r="B301" s="12" t="str">
        <f>IF('Шаблон модификаторы'!C5="Итого","0",'Шаблон модификаторы'!C5)</f>
        <v>Без Льда</v>
      </c>
      <c r="C301" s="18">
        <f>IF(A301="0",0,'Шаблон модификаторы блюда'!B5)</f>
        <v>5</v>
      </c>
    </row>
    <row r="302" spans="1:3">
      <c r="A302" s="17">
        <f>IFERROR('Шаблон модификаторы блюда'!A6,"0")</f>
        <v>27</v>
      </c>
      <c r="B302" s="12" t="str">
        <f>IF('Шаблон модификаторы'!C6="Итого","0",'Шаблон модификаторы'!C6)</f>
        <v>Без Салата 10</v>
      </c>
      <c r="C302" s="18">
        <f>IF(A302="0",0,'Шаблон модификаторы блюда'!B6)</f>
        <v>4</v>
      </c>
    </row>
    <row r="303" spans="1:3">
      <c r="A303" s="17">
        <f>IFERROR('Шаблон модификаторы блюда'!A7,"0")</f>
        <v>30</v>
      </c>
      <c r="B303" s="12" t="str">
        <f>IF('Шаблон модификаторы'!C7="Итого","0",'Шаблон модификаторы'!C7)</f>
        <v>Без Салата 14</v>
      </c>
      <c r="C303" s="18">
        <f>IF(A303="0",0,'Шаблон модификаторы блюда'!B7)</f>
        <v>6</v>
      </c>
    </row>
    <row r="304" spans="1:3">
      <c r="A304" s="17">
        <f>IFERROR('Шаблон модификаторы блюда'!A8,"0")</f>
        <v>33</v>
      </c>
      <c r="B304" s="12" t="str">
        <f>IF('Шаблон модификаторы'!C8="Итого","0",'Шаблон модификаторы'!C8)</f>
        <v>Без марин огур 4</v>
      </c>
      <c r="C304" s="18">
        <f>IF(A304="0",0,'Шаблон модификаторы блюда'!B8)</f>
        <v>25</v>
      </c>
    </row>
    <row r="305" spans="1:3">
      <c r="A305" s="17">
        <f>IFERROR('Шаблон модификаторы блюда'!A9,"0")</f>
        <v>35</v>
      </c>
      <c r="B305" s="12" t="str">
        <f>IF('Шаблон модификаторы'!C9="Итого","0",'Шаблон модификаторы'!C9)</f>
        <v>Без марин огурц 2</v>
      </c>
      <c r="C305" s="18">
        <f>IF(A305="0",0,'Шаблон модификаторы блюда'!B9)</f>
        <v>13</v>
      </c>
    </row>
    <row r="306" spans="1:3">
      <c r="A306" s="17">
        <f>IFERROR('Шаблон модификаторы блюда'!A10,"0")</f>
        <v>40</v>
      </c>
      <c r="B306" s="12" t="str">
        <f>IF('Шаблон модификаторы'!C10="Итого","0",'Шаблон модификаторы'!C10)</f>
        <v>Без сыра 1</v>
      </c>
      <c r="C306" s="18">
        <f>IF(A306="0",0,'Шаблон модификаторы блюда'!B10)</f>
        <v>5</v>
      </c>
    </row>
    <row r="307" spans="1:3">
      <c r="A307" s="17">
        <f>IFERROR('Шаблон модификаторы блюда'!A11,"0")</f>
        <v>45</v>
      </c>
      <c r="B307" s="12" t="str">
        <f>IF('Шаблон модификаторы'!C11="Итого","0",'Шаблон модификаторы'!C11)</f>
        <v>Без кетчупа 7</v>
      </c>
      <c r="C307" s="18">
        <f>IF(A307="0",0,'Шаблон модификаторы блюда'!B11)</f>
        <v>2</v>
      </c>
    </row>
    <row r="308" spans="1:3">
      <c r="A308" s="17">
        <f>IFERROR('Шаблон модификаторы блюда'!A12,"0")</f>
        <v>48</v>
      </c>
      <c r="B308" s="12" t="str">
        <f>IF('Шаблон модификаторы'!C12="Итого","0",'Шаблон модификаторы'!C12)</f>
        <v>Без кетчупа 9</v>
      </c>
      <c r="C308" s="18">
        <f>IF(A308="0",0,'Шаблон модификаторы блюда'!B12)</f>
        <v>19</v>
      </c>
    </row>
    <row r="309" spans="1:3">
      <c r="A309" s="17">
        <f>IFERROR('Шаблон модификаторы блюда'!A13,"0")</f>
        <v>51</v>
      </c>
      <c r="B309" s="12" t="str">
        <f>IF('Шаблон модификаторы'!C13="Итого","0",'Шаблон модификаторы'!C13)</f>
        <v>Без кетчупа 14</v>
      </c>
      <c r="C309" s="18">
        <f>IF(A309="0",0,'Шаблон модификаторы блюда'!B13)</f>
        <v>17</v>
      </c>
    </row>
    <row r="310" spans="1:3">
      <c r="A310" s="17">
        <f>IFERROR('Шаблон модификаторы блюда'!A14,"0")</f>
        <v>59</v>
      </c>
      <c r="B310" s="12" t="str">
        <f>IF('Шаблон модификаторы'!C14="Итого","0",'Шаблон модификаторы'!C14)</f>
        <v>Без лука 7</v>
      </c>
      <c r="C310" s="18">
        <f>IF(A310="0",0,'Шаблон модификаторы блюда'!B14)</f>
        <v>65</v>
      </c>
    </row>
    <row r="311" spans="1:3">
      <c r="A311" s="17">
        <f>IFERROR('Шаблон модификаторы блюда'!A15,"0")</f>
        <v>64</v>
      </c>
      <c r="B311" s="12" t="str">
        <f>IF('Шаблон модификаторы'!C15="Итого","0",'Шаблон модификаторы'!C15)</f>
        <v>Без лука 14</v>
      </c>
      <c r="C311" s="18">
        <f>IF(A311="0",0,'Шаблон модификаторы блюда'!B15)</f>
        <v>182</v>
      </c>
    </row>
    <row r="312" spans="1:3">
      <c r="A312" s="17">
        <f>IFERROR('Шаблон модификаторы блюда'!A16,"0")</f>
        <v>66</v>
      </c>
      <c r="B312" s="12" t="str">
        <f>IF('Шаблон модификаторы'!C16="Итого","0",'Шаблон модификаторы'!C16)</f>
        <v>Без майонеза 11</v>
      </c>
      <c r="C312" s="18">
        <f>IF(A312="0",0,'Шаблон модификаторы блюда'!B16)</f>
        <v>4</v>
      </c>
    </row>
    <row r="313" spans="1:3">
      <c r="A313" s="17">
        <f>IFERROR('Шаблон модификаторы блюда'!A17,"0")</f>
        <v>69</v>
      </c>
      <c r="B313" s="12" t="str">
        <f>IF('Шаблон модификаторы'!C17="Итого","0",'Шаблон модификаторы'!C17)</f>
        <v>Без майонеза 21</v>
      </c>
      <c r="C313" s="18">
        <f>IF(A313="0",0,'Шаблон модификаторы блюда'!B17)</f>
        <v>30</v>
      </c>
    </row>
    <row r="314" spans="1:3">
      <c r="A314" s="17">
        <f>IFERROR('Шаблон модификаторы блюда'!A18,"0")</f>
        <v>72</v>
      </c>
      <c r="B314" s="12" t="str">
        <f>IF('Шаблон модификаторы'!C18="Итого","0",'Шаблон модификаторы'!C18)</f>
        <v>Без майонеза 22</v>
      </c>
      <c r="C314" s="18">
        <f>IF(A314="0",0,'Шаблон модификаторы блюда'!B18)</f>
        <v>9</v>
      </c>
    </row>
    <row r="315" spans="1:3">
      <c r="A315" s="17">
        <f>IFERROR('Шаблон модификаторы блюда'!A19,"0")</f>
        <v>74</v>
      </c>
      <c r="B315" s="12" t="str">
        <f>IF('Шаблон модификаторы'!C19="Итого","0",'Шаблон модификаторы'!C19)</f>
        <v>Без майонеза 28</v>
      </c>
      <c r="C315" s="18">
        <f>IF(A315="0",0,'Шаблон модификаторы блюда'!B19)</f>
        <v>4</v>
      </c>
    </row>
    <row r="316" spans="1:3">
      <c r="A316" s="17">
        <f>IFERROR('Шаблон модификаторы блюда'!A20,"0")</f>
        <v>78</v>
      </c>
      <c r="B316" s="12" t="str">
        <f>IF('Шаблон модификаторы'!C20="Итого","0",'Шаблон модификаторы'!C20)</f>
        <v>Без помидора 1</v>
      </c>
      <c r="C316" s="18">
        <f>IF(A316="0",0,'Шаблон модификаторы блюда'!B20)</f>
        <v>6</v>
      </c>
    </row>
    <row r="317" spans="1:3">
      <c r="A317" s="17">
        <f>IFERROR('Шаблон модификаторы блюда'!A21,"0")</f>
        <v>81</v>
      </c>
      <c r="B317" s="12" t="str">
        <f>IF('Шаблон модификаторы'!C21="Итого","0",'Шаблон модификаторы'!C21)</f>
        <v>Без помидора 2</v>
      </c>
      <c r="C317" s="18">
        <f>IF(A317="0",0,'Шаблон модификаторы блюда'!B21)</f>
        <v>26</v>
      </c>
    </row>
    <row r="318" spans="1:3">
      <c r="A318" s="17">
        <f>IFERROR('Шаблон модификаторы блюда'!A22,"0")</f>
        <v>84</v>
      </c>
      <c r="B318" s="12" t="str">
        <f>IF('Шаблон модификаторы'!C22="Итого","0",'Шаблон модификаторы'!C22)</f>
        <v>Без горчицы 3</v>
      </c>
      <c r="C318" s="18">
        <f>IF(A318="0",0,'Шаблон модификаторы блюда'!B22)</f>
        <v>39</v>
      </c>
    </row>
    <row r="319" spans="1:3">
      <c r="A319" s="17">
        <f>IFERROR('Шаблон модификаторы блюда'!A23,"0")</f>
        <v>104</v>
      </c>
      <c r="B319" s="12" t="str">
        <f>IF('Шаблон модификаторы'!C23="Итого","0",'Шаблон модификаторы'!C23)</f>
        <v>Без Кинг Соуса 21</v>
      </c>
      <c r="C319" s="18">
        <f>IF(A319="0",0,'Шаблон модификаторы блюда'!B23)</f>
        <v>6</v>
      </c>
    </row>
    <row r="320" spans="1:3">
      <c r="A320" s="17">
        <f>IFERROR('Шаблон модификаторы блюда'!A24,"0")</f>
        <v>106</v>
      </c>
      <c r="B320" s="12" t="str">
        <f>IF('Шаблон модификаторы'!C24="Итого","0",'Шаблон модификаторы'!C24)</f>
        <v>Без бекона 4</v>
      </c>
      <c r="C320" s="18">
        <f>IF(A320="0",0,'Шаблон модификаторы блюда'!B24)</f>
        <v>14</v>
      </c>
    </row>
    <row r="321" spans="1:3">
      <c r="A321" s="17">
        <f>IFERROR('Шаблон модификаторы блюда'!A25,"0")</f>
        <v>113</v>
      </c>
      <c r="B321" s="12" t="str">
        <f>IF('Шаблон модификаторы'!C25="Итого","0",'Шаблон модификаторы'!C25)</f>
        <v>Без соуса Барбекю 14</v>
      </c>
      <c r="C321" s="18">
        <f>IF(A321="0",0,'Шаблон модификаторы блюда'!B25)</f>
        <v>3</v>
      </c>
    </row>
    <row r="322" spans="1:3">
      <c r="A322" s="17">
        <f>IFERROR('Шаблон модификаторы блюда'!A26,"0")</f>
        <v>247</v>
      </c>
      <c r="B322" s="12" t="str">
        <f>IF('Шаблон модификаторы'!C26="Итого","0",'Шаблон модификаторы'!C26)</f>
        <v>Соус Пряные травы мал</v>
      </c>
      <c r="C322" s="18">
        <f>IF(A322="0",0,'Шаблон модификаторы блюда'!B26)</f>
        <v>80</v>
      </c>
    </row>
    <row r="323" spans="1:3">
      <c r="A323" s="17">
        <f>IFERROR('Шаблон модификаторы блюда'!A27,"0")</f>
        <v>255</v>
      </c>
      <c r="B323" s="12" t="str">
        <f>IF('Шаблон модификаторы'!C27="Итого","0",'Шаблон модификаторы'!C27)</f>
        <v>Соус Йогуртовый мал</v>
      </c>
      <c r="C323" s="18">
        <f>IF(A323="0",0,'Шаблон модификаторы блюда'!B27)</f>
        <v>47</v>
      </c>
    </row>
    <row r="324" spans="1:3">
      <c r="A324" s="17">
        <f>IFERROR('Шаблон модификаторы блюда'!A28,"0")</f>
        <v>304</v>
      </c>
      <c r="B324" s="12" t="str">
        <f>IF('Шаблон модификаторы'!C28="Итого","0",'Шаблон модификаторы'!C28)</f>
        <v>Без Майонеза 14</v>
      </c>
      <c r="C324" s="18">
        <f>IF(A324="0",0,'Шаблон модификаторы блюда'!B28)</f>
        <v>14</v>
      </c>
    </row>
    <row r="325" spans="1:3">
      <c r="A325" s="17">
        <f>IFERROR('Шаблон модификаторы блюда'!A29,"0")</f>
        <v>688</v>
      </c>
      <c r="B325" s="12" t="str">
        <f>IF('Шаблон модификаторы'!C29="Итого","0",'Шаблон модификаторы'!C29)</f>
        <v>крылышки кинг</v>
      </c>
      <c r="C325" s="18">
        <f>IF(A325="0",0,'Шаблон модификаторы блюда'!B29)</f>
        <v>5652</v>
      </c>
    </row>
    <row r="326" spans="1:3">
      <c r="A326" s="17">
        <f>IFERROR('Шаблон модификаторы блюда'!A30,"0")</f>
        <v>694</v>
      </c>
      <c r="B326" s="12" t="str">
        <f>IF('Шаблон модификаторы'!C30="Итого","0",'Шаблон модификаторы'!C30)</f>
        <v>луковые кольца</v>
      </c>
      <c r="C326" s="18">
        <f>IF(A326="0",0,'Шаблон модификаторы блюда'!B30)</f>
        <v>4121</v>
      </c>
    </row>
    <row r="327" spans="1:3">
      <c r="A327" s="17">
        <f>IFERROR('Шаблон модификаторы блюда'!A31,"0")</f>
        <v>708</v>
      </c>
      <c r="B327" s="12" t="str">
        <f>IF('Шаблон модификаторы'!C31="Итого","0",'Шаблон модификаторы'!C31)</f>
        <v>Котлета воппер 5"</v>
      </c>
      <c r="C327" s="18">
        <f>IF(A327="0",0,'Шаблон модификаторы блюда'!B31)</f>
        <v>7756</v>
      </c>
    </row>
    <row r="328" spans="1:3">
      <c r="A328" s="17">
        <f>IFERROR('Шаблон модификаторы блюда'!A32,"0")</f>
        <v>714</v>
      </c>
      <c r="B328" s="12" t="str">
        <f>IF('Шаблон модификаторы'!C32="Итого","0",'Шаблон модификаторы'!C32)</f>
        <v>Котлета бургер 4"</v>
      </c>
      <c r="C328" s="18">
        <f>IF(A328="0",0,'Шаблон модификаторы блюда'!B32)</f>
        <v>11208</v>
      </c>
    </row>
    <row r="329" spans="1:3">
      <c r="A329" s="17">
        <f>IFERROR('Шаблон модификаторы блюда'!A33,"0")</f>
        <v>715</v>
      </c>
      <c r="B329" s="12" t="str">
        <f>IF('Шаблон модификаторы'!C33="Итого","0",'Шаблон модификаторы'!C33)</f>
        <v>котлета рыбная</v>
      </c>
      <c r="C329" s="18">
        <f>IF(A329="0",0,'Шаблон модификаторы блюда'!B33)</f>
        <v>551</v>
      </c>
    </row>
    <row r="330" spans="1:3">
      <c r="A330" s="17">
        <f>IFERROR('Шаблон модификаторы блюда'!A34,"0")</f>
        <v>717</v>
      </c>
      <c r="B330" s="12" t="str">
        <f>IF('Шаблон модификаторы'!C34="Итого","0",'Шаблон модификаторы'!C34)</f>
        <v>Котлета кур. гамбургер 82гр</v>
      </c>
      <c r="C330" s="18">
        <f>IF(A330="0",0,'Шаблон модификаторы блюда'!B34)</f>
        <v>240</v>
      </c>
    </row>
    <row r="331" spans="1:3">
      <c r="A331" s="17">
        <f>IFERROR('Шаблон модификаторы блюда'!A35,"0")</f>
        <v>719</v>
      </c>
      <c r="B331" s="12" t="str">
        <f>IF('Шаблон модификаторы'!C35="Итого","0",'Шаблон модификаторы'!C35)</f>
        <v>кинг наггетс</v>
      </c>
      <c r="C331" s="18">
        <f>IF(A331="0",0,'Шаблон модификаторы блюда'!B35)</f>
        <v>28154</v>
      </c>
    </row>
    <row r="332" spans="1:3">
      <c r="A332" s="17">
        <f>IFERROR('Шаблон модификаторы блюда'!A36,"0")</f>
        <v>721</v>
      </c>
      <c r="B332" s="12" t="str">
        <f>IF('Шаблон модификаторы'!C36="Итого","0",'Шаблон модификаторы'!C36)</f>
        <v>Котлета лонг(кур. 92гр )</v>
      </c>
      <c r="C332" s="18">
        <f>IF(A332="0",0,'Шаблон модификаторы блюда'!B36)</f>
        <v>917</v>
      </c>
    </row>
    <row r="333" spans="1:3">
      <c r="A333" s="17">
        <f>IFERROR('Шаблон модификаторы блюда'!A37,"0")</f>
        <v>725</v>
      </c>
      <c r="B333" s="12" t="str">
        <f>IF('Шаблон модификаторы'!C37="Итого","0",'Шаблон модификаторы'!C37)</f>
        <v>котлета куриная гриль</v>
      </c>
      <c r="C333" s="18">
        <f>IF(A333="0",0,'Шаблон модификаторы блюда'!B37)</f>
        <v>1539</v>
      </c>
    </row>
    <row r="334" spans="1:3">
      <c r="A334" s="17">
        <f>IFERROR('Шаблон модификаторы блюда'!A38,"0")</f>
        <v>794</v>
      </c>
      <c r="B334" s="12" t="str">
        <f>IF('Шаблон модификаторы'!C38="Итого","0",'Шаблон модификаторы'!C38)</f>
        <v>Без соуса цезарь 14</v>
      </c>
      <c r="C334" s="18">
        <f>IF(A334="0",0,'Шаблон модификаторы блюда'!B38)</f>
        <v>3</v>
      </c>
    </row>
    <row r="335" spans="1:3">
      <c r="A335" s="17">
        <f>IFERROR('Шаблон модификаторы блюда'!A39,"0")</f>
        <v>795</v>
      </c>
      <c r="B335" s="12" t="str">
        <f>IF('Шаблон модификаторы'!C39="Итого","0",'Шаблон модификаторы'!C39)</f>
        <v>Без Хрустящего Лука 14</v>
      </c>
      <c r="C335" s="18">
        <f>IF(A335="0",0,'Шаблон модификаторы блюда'!B39)</f>
        <v>4</v>
      </c>
    </row>
    <row r="336" spans="1:3">
      <c r="A336" s="17">
        <f>IFERROR('Шаблон модификаторы блюда'!A40,"0")</f>
        <v>866</v>
      </c>
      <c r="B336" s="12" t="str">
        <f>IF('Шаблон модификаторы'!C40="Итого","0",'Шаблон модификаторы'!C40)</f>
        <v>Без Сыра ПАРМЕЗАН (Гоя) 14</v>
      </c>
      <c r="C336" s="18">
        <f>IF(A336="0",0,'Шаблон модификаторы блюда'!B40)</f>
        <v>1</v>
      </c>
    </row>
    <row r="337" spans="1:3">
      <c r="A337" s="17">
        <f>IFERROR('Шаблон модификаторы блюда'!A41,"0")</f>
        <v>979</v>
      </c>
      <c r="B337" s="12" t="str">
        <f>IF('Шаблон модификаторы'!C41="Итого","0",'Шаблон модификаторы'!C41)</f>
        <v>Без Кинг Соуса 22</v>
      </c>
      <c r="C337" s="18">
        <f>IF(A337="0",0,'Шаблон модификаторы блюда'!B41)</f>
        <v>9</v>
      </c>
    </row>
    <row r="338" spans="1:3">
      <c r="A338" s="17">
        <f>IFERROR('Шаблон модификаторы блюда'!A42,"0")</f>
        <v>1807</v>
      </c>
      <c r="B338" s="12" t="str">
        <f>IF('Шаблон модификаторы'!C42="Итого","0",'Шаблон модификаторы'!C42)</f>
        <v>Без соуса цезарь 21</v>
      </c>
      <c r="C338" s="18">
        <f>IF(A338="0",0,'Шаблон модификаторы блюда'!B42)</f>
        <v>5</v>
      </c>
    </row>
    <row r="339" spans="1:3">
      <c r="A339" s="17">
        <f>IFERROR('Шаблон модификаторы блюда'!A43,"0")</f>
        <v>2439</v>
      </c>
      <c r="B339" s="12" t="str">
        <f>IF('Шаблон модификаторы'!C43="Итого","0",'Шаблон модификаторы'!C43)</f>
        <v>Без бекона 2</v>
      </c>
      <c r="C339" s="18">
        <f>IF(A339="0",0,'Шаблон модификаторы блюда'!B43)</f>
        <v>3</v>
      </c>
    </row>
    <row r="340" spans="1:3">
      <c r="A340" s="17">
        <f>IFERROR('Шаблон модификаторы блюда'!A44,"0")</f>
        <v>2789</v>
      </c>
      <c r="B340" s="12" t="str">
        <f>IF('Шаблон модификаторы'!C44="Итого","0",'Шаблон модификаторы'!C44)</f>
        <v>Пирожок с в</v>
      </c>
      <c r="C340" s="18">
        <f>IF(A340="0",0,'Шаблон модификаторы блюда'!B44)</f>
        <v>792</v>
      </c>
    </row>
    <row r="341" spans="1:3">
      <c r="A341" s="17">
        <f>IFERROR('Шаблон модификаторы блюда'!A45,"0")</f>
        <v>2792</v>
      </c>
      <c r="B341" s="12" t="str">
        <f>IF('Шаблон модификаторы'!C45="Итого","0",'Шаблон модификаторы'!C45)</f>
        <v>Сырник</v>
      </c>
      <c r="C341" s="18">
        <f>IF(A341="0",0,'Шаблон модификаторы блюда'!B45)</f>
        <v>136</v>
      </c>
    </row>
    <row r="342" spans="1:3">
      <c r="A342" s="17">
        <f>IFERROR('Шаблон модификаторы блюда'!A46,"0")</f>
        <v>2794</v>
      </c>
      <c r="B342" s="12" t="str">
        <f>IF('Шаблон модификаторы'!C46="Итого","0",'Шаблон модификаторы'!C46)</f>
        <v>Без Сыра ПАРМЕЗАН (Гоя) 7</v>
      </c>
      <c r="C342" s="18">
        <f>IF(A342="0",0,'Шаблон модификаторы блюда'!B46)</f>
        <v>1</v>
      </c>
    </row>
    <row r="343" spans="1:3">
      <c r="A343" s="17">
        <f>IFERROR('Шаблон модификаторы блюда'!A47,"0")</f>
        <v>3206</v>
      </c>
      <c r="B343" s="12" t="str">
        <f>IF('Шаблон модификаторы'!C47="Итого","0",'Шаблон модификаторы'!C47)</f>
        <v>Миринда</v>
      </c>
      <c r="C343" s="18">
        <f>IF(A343="0",0,'Шаблон модификаторы блюда'!B47)</f>
        <v>1</v>
      </c>
    </row>
    <row r="344" spans="1:3">
      <c r="A344" s="17">
        <f>IFERROR('Шаблон модификаторы блюда'!A48,"0")</f>
        <v>3208</v>
      </c>
      <c r="B344" s="12" t="str">
        <f>IF('Шаблон модификаторы'!C48="Итого","0",'Шаблон модификаторы'!C48)</f>
        <v>Севен Ап</v>
      </c>
      <c r="C344" s="18">
        <f>IF(A344="0",0,'Шаблон модификаторы блюда'!B48)</f>
        <v>1</v>
      </c>
    </row>
    <row r="345" spans="1:3">
      <c r="A345" s="17">
        <f>IFERROR('Шаблон модификаторы блюда'!A49,"0")</f>
        <v>3209</v>
      </c>
      <c r="B345" s="12" t="str">
        <f>IF('Шаблон модификаторы'!C49="Итого","0",'Шаблон модификаторы'!C49)</f>
        <v>Пепси</v>
      </c>
      <c r="C345" s="18">
        <f>IF(A345="0",0,'Шаблон модификаторы блюда'!B49)</f>
        <v>6375</v>
      </c>
    </row>
    <row r="346" spans="1:3">
      <c r="A346" s="17">
        <f>IFERROR('Шаблон модификаторы блюда'!A50,"0")</f>
        <v>3286</v>
      </c>
      <c r="B346" s="12" t="str">
        <f>IF('Шаблон модификаторы'!C50="Итого","0",'Шаблон модификаторы'!C50)</f>
        <v>Экстра наполнитель (крошка) Твикс</v>
      </c>
      <c r="C346" s="18">
        <f>IF(A346="0",0,'Шаблон модификаторы блюда'!B50)</f>
        <v>4</v>
      </c>
    </row>
    <row r="347" spans="1:3">
      <c r="A347" s="17">
        <f>IFERROR('Шаблон модификаторы блюда'!A51,"0")</f>
        <v>3291</v>
      </c>
      <c r="B347" s="12" t="str">
        <f>IF('Шаблон модификаторы'!C51="Итого","0",'Шаблон модификаторы'!C51)</f>
        <v>Экстра Топпинг Твикс</v>
      </c>
      <c r="C347" s="18">
        <f>IF(A347="0",0,'Шаблон модификаторы блюда'!B51)</f>
        <v>12</v>
      </c>
    </row>
    <row r="348" spans="1:3">
      <c r="A348" s="17">
        <f>IFERROR('Шаблон модификаторы блюда'!A52,"0")</f>
        <v>0</v>
      </c>
      <c r="B348" s="12">
        <f>IF('Шаблон модификаторы'!C52="Итого","0",'Шаблон модификаторы'!C52)</f>
        <v>0</v>
      </c>
      <c r="C348" s="18">
        <f>IF(A348="0",0,'Шаблон модификаторы блюда'!B52)</f>
        <v>0</v>
      </c>
    </row>
    <row r="349" spans="1:3">
      <c r="A349" s="17">
        <f>IFERROR('Шаблон модификаторы блюда'!A53,"0")</f>
        <v>0</v>
      </c>
      <c r="B349" s="12">
        <f>IF('Шаблон модификаторы'!C53="Итого","0",'Шаблон модификаторы'!C53)</f>
        <v>0</v>
      </c>
      <c r="C349" s="18">
        <f>IF(A349="0",0,'Шаблон модификаторы блюда'!B53)</f>
        <v>0</v>
      </c>
    </row>
    <row r="350" spans="1:3">
      <c r="A350" s="17">
        <f>IFERROR('Шаблон модификаторы блюда'!A54,"0")</f>
        <v>0</v>
      </c>
      <c r="B350" s="12" t="str">
        <f>IF('Шаблон модификаторы'!C54="Итого","0",'Шаблон модификаторы'!C54)</f>
        <v>Модификатор</v>
      </c>
      <c r="C350" s="18" t="e">
        <f>IF(A350="0",0,'Шаблон модификаторы блюда'!B54)</f>
        <v>#VALUE!</v>
      </c>
    </row>
    <row r="351" spans="1:3">
      <c r="A351" s="17">
        <f>IFERROR('Шаблон модификаторы блюда'!A55,"0")</f>
        <v>3293</v>
      </c>
      <c r="B351" s="12" t="str">
        <f>IF('Шаблон модификаторы'!C55="Итого","0",'Шаблон модификаторы'!C55)</f>
        <v>Экстра Сироп Соленая карамель станд</v>
      </c>
      <c r="C351" s="18">
        <f>IF(A351="0",0,'Шаблон модификаторы блюда'!B55)</f>
        <v>108</v>
      </c>
    </row>
    <row r="352" spans="1:3">
      <c r="A352" s="17">
        <f>IFERROR('Шаблон модификаторы блюда'!A56,"0")</f>
        <v>3295</v>
      </c>
      <c r="B352" s="12" t="str">
        <f>IF('Шаблон модификаторы'!C56="Итого","0",'Шаблон модификаторы'!C56)</f>
        <v>Экстра Сироп Шоколадное печенье станд</v>
      </c>
      <c r="C352" s="18">
        <f>IF(A352="0",0,'Шаблон модификаторы блюда'!B56)</f>
        <v>61</v>
      </c>
    </row>
    <row r="353" spans="1:3">
      <c r="A353" s="17">
        <f>IFERROR('Шаблон модификаторы блюда'!A57,"0")</f>
        <v>3296</v>
      </c>
      <c r="B353" s="12" t="str">
        <f>IF('Шаблон модификаторы'!C57="Итого","0",'Шаблон модификаторы'!C57)</f>
        <v>Экстра Сироп Французская ваниль станд</v>
      </c>
      <c r="C353" s="18">
        <f>IF(A353="0",0,'Шаблон модификаторы блюда'!B57)</f>
        <v>75</v>
      </c>
    </row>
    <row r="354" spans="1:3">
      <c r="A354" s="17">
        <f>IFERROR('Шаблон модификаторы блюда'!A58,"0")</f>
        <v>3308</v>
      </c>
      <c r="B354" s="12" t="str">
        <f>IF('Шаблон модификаторы'!C58="Итого","0",'Шаблон модификаторы'!C58)</f>
        <v>Сироп Французская ваниль</v>
      </c>
      <c r="C354" s="18">
        <f>IF(A354="0",0,'Шаблон модификаторы блюда'!B58)</f>
        <v>5</v>
      </c>
    </row>
    <row r="355" spans="1:3">
      <c r="A355" s="17">
        <f>IFERROR('Шаблон модификаторы блюда'!A59,"0")</f>
        <v>3309</v>
      </c>
      <c r="B355" s="12" t="str">
        <f>IF('Шаблон модификаторы'!C59="Итого","0",'Шаблон модификаторы'!C59)</f>
        <v>Сироп Соленая карамель</v>
      </c>
      <c r="C355" s="18">
        <f>IF(A355="0",0,'Шаблон модификаторы блюда'!B59)</f>
        <v>12</v>
      </c>
    </row>
    <row r="356" spans="1:3">
      <c r="A356" s="17">
        <f>IFERROR('Шаблон модификаторы блюда'!A60,"0")</f>
        <v>3310</v>
      </c>
      <c r="B356" s="12" t="str">
        <f>IF('Шаблон модификаторы'!C60="Итого","0",'Шаблон модификаторы'!C60)</f>
        <v>Сироп Шоколадное печенье</v>
      </c>
      <c r="C356" s="18">
        <f>IF(A356="0",0,'Шаблон модификаторы блюда'!B60)</f>
        <v>6</v>
      </c>
    </row>
    <row r="357" spans="1:3">
      <c r="A357" s="17">
        <f>IFERROR('Шаблон модификаторы блюда'!A61,"0")</f>
        <v>3697</v>
      </c>
      <c r="B357" s="12" t="str">
        <f>IF('Шаблон модификаторы'!C61="Итого","0",'Шаблон модификаторы'!C61)</f>
        <v>Без марин огурц 1</v>
      </c>
      <c r="C357" s="18">
        <f>IF(A357="0",0,'Шаблон модификаторы блюда'!B61)</f>
        <v>23</v>
      </c>
    </row>
    <row r="358" spans="1:3">
      <c r="A358" s="17">
        <f>IFERROR('Шаблон модификаторы блюда'!A62,"0")</f>
        <v>3836</v>
      </c>
      <c r="B358" s="12" t="str">
        <f>IF('Шаблон модификаторы'!C62="Итого","0",'Шаблон модификаторы'!C62)</f>
        <v>Без соуса сырного 14</v>
      </c>
      <c r="C358" s="18">
        <f>IF(A358="0",0,'Шаблон модификаторы блюда'!B62)</f>
        <v>1</v>
      </c>
    </row>
    <row r="359" spans="1:3">
      <c r="A359" s="17">
        <f>IFERROR('Шаблон модификаторы блюда'!A63,"0")</f>
        <v>3838</v>
      </c>
      <c r="B359" s="12" t="str">
        <f>IF('Шаблон модификаторы'!C63="Итого","0",'Шаблон модификаторы'!C63)</f>
        <v>Пирожок с яб</v>
      </c>
      <c r="C359" s="18">
        <f>IF(A359="0",0,'Шаблон модификаторы блюда'!B63)</f>
        <v>35</v>
      </c>
    </row>
    <row r="360" spans="1:3">
      <c r="A360" s="17">
        <f>IFERROR('Шаблон модификаторы блюда'!A64,"0")</f>
        <v>3861</v>
      </c>
      <c r="B360" s="12" t="str">
        <f>IF('Шаблон модификаторы'!C64="Итого","0",'Шаблон модификаторы'!C64)</f>
        <v>На месте</v>
      </c>
      <c r="C360" s="18">
        <f>IF(A360="0",0,'Шаблон модификаторы блюда'!B64)</f>
        <v>321</v>
      </c>
    </row>
    <row r="361" spans="1:3">
      <c r="A361" s="17">
        <f>IFERROR('Шаблон модификаторы блюда'!A65,"0")</f>
        <v>3862</v>
      </c>
      <c r="B361" s="12" t="str">
        <f>IF('Шаблон модификаторы'!C65="Итого","0",'Шаблон модификаторы'!C65)</f>
        <v>С Собой</v>
      </c>
      <c r="C361" s="18">
        <f>IF(A361="0",0,'Шаблон модификаторы блюда'!B65)</f>
        <v>80</v>
      </c>
    </row>
    <row r="362" spans="1:3">
      <c r="A362" s="17">
        <f>IFERROR('Шаблон модификаторы блюда'!A66,"0")</f>
        <v>3906</v>
      </c>
      <c r="B362" s="12" t="str">
        <f>IF('Шаблон модификаторы'!C66="Итого","0",'Шаблон модификаторы'!C66)</f>
        <v>Котлета ВэльюЧикен</v>
      </c>
      <c r="C362" s="18">
        <f>IF(A362="0",0,'Шаблон модификаторы блюда'!B66)</f>
        <v>3083</v>
      </c>
    </row>
    <row r="363" spans="1:3">
      <c r="A363" s="17">
        <f>IFERROR('Шаблон модификаторы блюда'!A67,"0")</f>
        <v>3977</v>
      </c>
      <c r="B363" s="12" t="str">
        <f>IF('Шаблон модификаторы'!C67="Итого","0",'Шаблон модификаторы'!C67)</f>
        <v>Экстра Сироп Соленая карамель бол</v>
      </c>
      <c r="C363" s="18">
        <f>IF(A363="0",0,'Шаблон модификаторы блюда'!B67)</f>
        <v>51</v>
      </c>
    </row>
    <row r="364" spans="1:3">
      <c r="A364" s="17">
        <f>IFERROR('Шаблон модификаторы блюда'!A68,"0")</f>
        <v>3978</v>
      </c>
      <c r="B364" s="12" t="str">
        <f>IF('Шаблон модификаторы'!C68="Итого","0",'Шаблон модификаторы'!C68)</f>
        <v>Экстра Сироп Французская ваниль бол</v>
      </c>
      <c r="C364" s="18">
        <f>IF(A364="0",0,'Шаблон модификаторы блюда'!B68)</f>
        <v>18</v>
      </c>
    </row>
    <row r="365" spans="1:3">
      <c r="A365" s="17">
        <f>IFERROR('Шаблон модификаторы блюда'!A69,"0")</f>
        <v>3979</v>
      </c>
      <c r="B365" s="12" t="str">
        <f>IF('Шаблон модификаторы'!C69="Итого","0",'Шаблон модификаторы'!C69)</f>
        <v>Экстра Сироп Шоколадное печенье бол</v>
      </c>
      <c r="C365" s="18">
        <f>IF(A365="0",0,'Шаблон модификаторы блюда'!B69)</f>
        <v>33</v>
      </c>
    </row>
    <row r="366" spans="1:3">
      <c r="A366" s="17">
        <f>IFERROR('Шаблон модификаторы блюда'!A70,"0")</f>
        <v>4015</v>
      </c>
      <c r="B366" s="12" t="str">
        <f>IF('Шаблон модификаторы'!C70="Итого","0",'Шаблон модификаторы'!C70)</f>
        <v>Липтон Лимон</v>
      </c>
      <c r="C366" s="18">
        <f>IF(A366="0",0,'Шаблон модификаторы блюда'!B70)</f>
        <v>1</v>
      </c>
    </row>
    <row r="367" spans="1:3">
      <c r="A367" s="17">
        <f>IFERROR('Шаблон модификаторы блюда'!A71,"0")</f>
        <v>4149</v>
      </c>
      <c r="B367" s="12" t="str">
        <f>IF('Шаблон модификаторы'!C71="Итого","0",'Шаблон модификаторы'!C71)</f>
        <v>Сироп Шоколадное печенье для 0.5</v>
      </c>
      <c r="C367" s="18">
        <f>IF(A367="0",0,'Шаблон модификаторы блюда'!B71)</f>
        <v>6</v>
      </c>
    </row>
    <row r="368" spans="1:3">
      <c r="A368" s="17">
        <f>IFERROR('Шаблон модификаторы блюда'!A72,"0")</f>
        <v>4150</v>
      </c>
      <c r="B368" s="12" t="str">
        <f>IF('Шаблон модификаторы'!C72="Итого","0",'Шаблон модификаторы'!C72)</f>
        <v>Сироп Французская ваниль для 0.5</v>
      </c>
      <c r="C368" s="18">
        <f>IF(A368="0",0,'Шаблон модификаторы блюда'!B72)</f>
        <v>10</v>
      </c>
    </row>
    <row r="369" spans="1:3">
      <c r="A369" s="17">
        <f>IFERROR('Шаблон модификаторы блюда'!A73,"0")</f>
        <v>4155</v>
      </c>
      <c r="B369" s="12" t="str">
        <f>IF('Шаблон модификаторы'!C73="Итого","0",'Шаблон модификаторы'!C73)</f>
        <v>Сироп Соленая карамель для 0.5</v>
      </c>
      <c r="C369" s="18">
        <f>IF(A369="0",0,'Шаблон модификаторы блюда'!B73)</f>
        <v>12</v>
      </c>
    </row>
    <row r="370" spans="1:3">
      <c r="A370" s="17">
        <f>IFERROR('Шаблон модификаторы блюда'!A74,"0")</f>
        <v>4183</v>
      </c>
      <c r="B370" s="12" t="str">
        <f>IF('Шаблон модификаторы'!C74="Итого","0",'Шаблон модификаторы'!C74)</f>
        <v>Без бекона 6</v>
      </c>
      <c r="C370" s="18">
        <f>IF(A370="0",0,'Шаблон модификаторы блюда'!B74)</f>
        <v>5</v>
      </c>
    </row>
    <row r="371" spans="1:3">
      <c r="A371" s="17">
        <f>IFERROR('Шаблон модификаторы блюда'!A75,"0")</f>
        <v>4191</v>
      </c>
      <c r="B371" s="12" t="str">
        <f>IF('Шаблон модификаторы'!C75="Итого","0",'Шаблон модификаторы'!C75)</f>
        <v>Сырные медальоны</v>
      </c>
      <c r="C371" s="18">
        <f>IF(A371="0",0,'Шаблон модификаторы блюда'!B75)</f>
        <v>3307</v>
      </c>
    </row>
    <row r="372" spans="1:3">
      <c r="A372" s="17">
        <f>IFERROR('Шаблон модификаторы блюда'!A76,"0")</f>
        <v>4220</v>
      </c>
      <c r="B372" s="12" t="str">
        <f>IF('Шаблон модификаторы'!C76="Итого","0",'Шаблон модификаторы'!C76)</f>
        <v>Без соуса БлюЧиз 21</v>
      </c>
      <c r="C372" s="18">
        <f>IF(A372="0",0,'Шаблон модификаторы блюда'!B76)</f>
        <v>2</v>
      </c>
    </row>
    <row r="373" spans="1:3">
      <c r="A373" s="17">
        <f>IFERROR('Шаблон модификаторы блюда'!A77,"0")</f>
        <v>4577</v>
      </c>
      <c r="B373" s="12" t="str">
        <f>IF('Шаблон модификаторы'!C77="Итого","0",'Шаблон модификаторы'!C77)</f>
        <v>Чикен фри</v>
      </c>
      <c r="C373" s="18">
        <f>IF(A373="0",0,'Шаблон модификаторы блюда'!B77)</f>
        <v>7869</v>
      </c>
    </row>
    <row r="374" spans="1:3">
      <c r="A374" s="17">
        <f>IFERROR('Шаблон модификаторы блюда'!A78,"0")</f>
        <v>4646</v>
      </c>
      <c r="B374" s="12" t="str">
        <f>IF('Шаблон модификаторы'!C78="Итого","0",'Шаблон модификаторы'!C78)</f>
        <v>Без Салата 24</v>
      </c>
      <c r="C374" s="18">
        <f>IF(A374="0",0,'Шаблон модификаторы блюда'!B78)</f>
        <v>3</v>
      </c>
    </row>
    <row r="375" spans="1:3">
      <c r="A375" s="17">
        <f>IFERROR('Шаблон модификаторы блюда'!A79,"0")</f>
        <v>4745</v>
      </c>
      <c r="B375" s="12" t="str">
        <f>IF('Шаблон модификаторы'!C79="Итого","0",'Шаблон модификаторы'!C79)</f>
        <v>Экстра Топпинг M&amp;M's</v>
      </c>
      <c r="C375" s="18">
        <f>IF(A375="0",0,'Шаблон модификаторы блюда'!B79)</f>
        <v>11</v>
      </c>
    </row>
    <row r="376" spans="1:3">
      <c r="A376" s="17">
        <f>IFERROR('Шаблон модификаторы блюда'!A80,"0")</f>
        <v>4786</v>
      </c>
      <c r="B376" s="12" t="str">
        <f>IF('Шаблон модификаторы'!C80="Итого","0",'Шаблон модификаторы'!C80)</f>
        <v>Котлета Воппер 2</v>
      </c>
      <c r="C376" s="18">
        <f>IF(A376="0",0,'Шаблон модификаторы блюда'!B80)</f>
        <v>567</v>
      </c>
    </row>
    <row r="377" spans="1:3">
      <c r="A377" s="17">
        <f>IFERROR('Шаблон модификаторы блюда'!A81,"0")</f>
        <v>4818</v>
      </c>
      <c r="B377" s="12" t="str">
        <f>IF('Шаблон модификаторы'!C81="Итого","0",'Шаблон модификаторы'!C81)</f>
        <v>Пирожок клубника/ ваниль</v>
      </c>
      <c r="C377" s="18">
        <f>IF(A377="0",0,'Шаблон модификаторы блюда'!B81)</f>
        <v>455</v>
      </c>
    </row>
    <row r="378" spans="1:3">
      <c r="A378" s="17">
        <f>IFERROR('Шаблон модификаторы блюда'!A82,"0")</f>
        <v>10001</v>
      </c>
      <c r="B378" s="12" t="str">
        <f>IF('Шаблон модификаторы'!C82="Итого","0",'Шаблон модификаторы'!C82)</f>
        <v>Экстра бекон (4 куска)</v>
      </c>
      <c r="C378" s="18">
        <f>IF(A378="0",0,'Шаблон модификаторы блюда'!B82)</f>
        <v>202</v>
      </c>
    </row>
    <row r="379" spans="1:3">
      <c r="A379" s="17">
        <f>IFERROR('Шаблон модификаторы блюда'!A83,"0")</f>
        <v>10002</v>
      </c>
      <c r="B379" s="12" t="str">
        <f>IF('Шаблон модификаторы'!C83="Итого","0",'Шаблон модификаторы'!C83)</f>
        <v>Экстра двойной сыр</v>
      </c>
      <c r="C379" s="18">
        <f>IF(A379="0",0,'Шаблон модификаторы блюда'!B83)</f>
        <v>337</v>
      </c>
    </row>
    <row r="380" spans="1:3">
      <c r="A380" s="17">
        <f>IFERROR('Шаблон модификаторы блюда'!A84,"0")</f>
        <v>10003</v>
      </c>
      <c r="B380" s="12" t="str">
        <f>IF('Шаблон модификаторы'!C84="Итого","0",'Шаблон модификаторы'!C84)</f>
        <v>Экстра сыр</v>
      </c>
      <c r="C380" s="18">
        <f>IF(A380="0",0,'Шаблон модификаторы блюда'!B84)</f>
        <v>535</v>
      </c>
    </row>
    <row r="381" spans="1:3">
      <c r="A381" s="17">
        <f>IFERROR('Шаблон модификаторы блюда'!A85,"0")</f>
        <v>10004</v>
      </c>
      <c r="B381" s="12" t="str">
        <f>IF('Шаблон модификаторы'!C85="Итого","0",'Шаблон модификаторы'!C85)</f>
        <v>Экстра халопеньос (4)</v>
      </c>
      <c r="C381" s="18">
        <f>IF(A381="0",0,'Шаблон модификаторы блюда'!B85)</f>
        <v>434</v>
      </c>
    </row>
    <row r="382" spans="1:3">
      <c r="A382" s="17">
        <f>IFERROR('Шаблон модификаторы блюда'!A86,"0")</f>
        <v>10005</v>
      </c>
      <c r="B382" s="12" t="str">
        <f>IF('Шаблон модификаторы'!C86="Итого","0",'Шаблон модификаторы'!C86)</f>
        <v>Экстра хруст. лук 28</v>
      </c>
      <c r="C382" s="18">
        <f>IF(A382="0",0,'Шаблон модификаторы блюда'!B86)</f>
        <v>98</v>
      </c>
    </row>
    <row r="383" spans="1:3">
      <c r="A383" s="17">
        <f>IFERROR('Шаблон модификаторы блюда'!A87,"0")</f>
        <v>10007</v>
      </c>
      <c r="B383" s="12" t="str">
        <f>IF('Шаблон модификаторы'!C87="Итого","0",'Шаблон модификаторы'!C87)</f>
        <v>Экстра Ветчина</v>
      </c>
      <c r="C383" s="18">
        <f>IF(A383="0",0,'Шаблон модификаторы блюда'!B87)</f>
        <v>49</v>
      </c>
    </row>
    <row r="384" spans="1:3">
      <c r="A384" s="17">
        <f>IFERROR('Шаблон модификаторы блюда'!A88,"0")</f>
        <v>10008</v>
      </c>
      <c r="B384" s="12" t="str">
        <f>IF('Шаблон модификаторы'!C88="Итого","0",'Шаблон модификаторы'!C88)</f>
        <v>Экстра ПАРМЕЗАН (Гоя) 10</v>
      </c>
      <c r="C384" s="18">
        <f>IF(A384="0",0,'Шаблон модификаторы блюда'!B88)</f>
        <v>19</v>
      </c>
    </row>
    <row r="385" spans="1:3">
      <c r="A385" s="17">
        <f>IFERROR('Шаблон модификаторы блюда'!A89,"0")</f>
        <v>10009</v>
      </c>
      <c r="B385" s="12" t="str">
        <f>IF('Шаблон модификаторы'!C89="Итого","0",'Шаблон модификаторы'!C89)</f>
        <v>Экстра Двойной ПАРМЕЗАН (Гоя) 14</v>
      </c>
      <c r="C385" s="18">
        <f>IF(A385="0",0,'Шаблон модификаторы блюда'!B89)</f>
        <v>2</v>
      </c>
    </row>
    <row r="386" spans="1:3">
      <c r="A386" s="17">
        <f>IFERROR('Шаблон модификаторы блюда'!A90,"0")</f>
        <v>11001</v>
      </c>
      <c r="B386" s="12" t="str">
        <f>IF('Шаблон модификаторы'!C90="Итого","0",'Шаблон модификаторы'!C90)</f>
        <v>Экстра Котлета Бургер</v>
      </c>
      <c r="C386" s="18">
        <f>IF(A386="0",0,'Шаблон модификаторы блюда'!B90)</f>
        <v>9</v>
      </c>
    </row>
    <row r="387" spans="1:3">
      <c r="A387" s="17">
        <f>IFERROR('Шаблон модификаторы блюда'!A91,"0")</f>
        <v>12001</v>
      </c>
      <c r="B387" s="12" t="str">
        <f>IF('Шаблон модификаторы'!C91="Итого","0",'Шаблон модификаторы'!C91)</f>
        <v>Экстра Котлета Воппер</v>
      </c>
      <c r="C387" s="18">
        <f>IF(A387="0",0,'Шаблон модификаторы блюда'!B91)</f>
        <v>40</v>
      </c>
    </row>
    <row r="388" spans="1:3">
      <c r="A388" s="17">
        <f>IFERROR('Шаблон модификаторы блюда'!A92,"0")</f>
        <v>13001</v>
      </c>
      <c r="B388" s="12" t="str">
        <f>IF('Шаблон модификаторы'!C92="Итого","0",'Шаблон модификаторы'!C92)</f>
        <v>Экстра Топпинг Карамельный</v>
      </c>
      <c r="C388" s="18">
        <f>IF(A388="0",0,'Шаблон модификаторы блюда'!B92)</f>
        <v>9</v>
      </c>
    </row>
    <row r="389" spans="1:3">
      <c r="A389" s="17">
        <f>IFERROR('Шаблон модификаторы блюда'!A93,"0")</f>
        <v>13002</v>
      </c>
      <c r="B389" s="12" t="str">
        <f>IF('Шаблон модификаторы'!C93="Итого","0",'Шаблон модификаторы'!C93)</f>
        <v>Экстра Топпинг Клубничный</v>
      </c>
      <c r="C389" s="18">
        <f>IF(A389="0",0,'Шаблон модификаторы блюда'!B93)</f>
        <v>2</v>
      </c>
    </row>
    <row r="390" spans="1:3">
      <c r="A390" s="17">
        <f>IFERROR('Шаблон модификаторы блюда'!A94,"0")</f>
        <v>13003</v>
      </c>
      <c r="B390" s="12" t="str">
        <f>IF('Шаблон модификаторы'!C94="Итого","0",'Шаблон модификаторы'!C94)</f>
        <v>Экстра Топпинг Шоколадный</v>
      </c>
      <c r="C390" s="18">
        <f>IF(A390="0",0,'Шаблон модификаторы блюда'!B94)</f>
        <v>7</v>
      </c>
    </row>
    <row r="391" spans="1:3">
      <c r="A391" s="17">
        <f>IFERROR('Шаблон модификаторы блюда'!A95,"0")</f>
        <v>0</v>
      </c>
      <c r="B391" s="12" t="str">
        <f>IF('Шаблон модификаторы'!C95="Итого","0",'Шаблон модификаторы'!C95)</f>
        <v>0</v>
      </c>
      <c r="C391" s="18">
        <f>IF(A391="0",0,'Шаблон модификаторы блюда'!B95)</f>
        <v>86013</v>
      </c>
    </row>
    <row r="392" spans="1:3">
      <c r="A392" s="17">
        <f>IFERROR('Шаблон модификаторы блюда'!A96,"0")</f>
        <v>0</v>
      </c>
      <c r="B392" s="12">
        <f>IF('Шаблон модификаторы'!C96="Итого","0",'Шаблон модификаторы'!C96)</f>
        <v>0</v>
      </c>
      <c r="C392" s="18">
        <f>IF(A392="0",0,'Шаблон модификаторы блюда'!B96)</f>
        <v>0</v>
      </c>
    </row>
    <row r="393" spans="1:3">
      <c r="A393" s="17">
        <f>IFERROR('Шаблон модификаторы блюда'!A97,"0")</f>
        <v>0</v>
      </c>
      <c r="B393" s="12">
        <f>IF('Шаблон модификаторы'!C97="Итого","0",'Шаблон модификаторы'!C97)</f>
        <v>0</v>
      </c>
      <c r="C393" s="18">
        <f>IF(A393="0",0,'Шаблон модификаторы блюда'!B97)</f>
        <v>0</v>
      </c>
    </row>
    <row r="394" spans="1:3">
      <c r="A394" s="17">
        <f>IFERROR('Шаблон модификаторы блюда'!A98,"0")</f>
        <v>0</v>
      </c>
      <c r="B394" s="12">
        <f>IF('Шаблон модификаторы'!C98="Итого","0",'Шаблон модификаторы'!C98)</f>
        <v>0</v>
      </c>
      <c r="C394" s="18">
        <f>IF(A394="0",0,'Шаблон модификаторы блюда'!B98)</f>
        <v>0</v>
      </c>
    </row>
    <row r="395" spans="1:3">
      <c r="A395" s="17">
        <f>IFERROR('Шаблон модификаторы блюда'!A99,"0")</f>
        <v>0</v>
      </c>
      <c r="B395" s="12">
        <f>IF('Шаблон модификаторы'!C99="Итого","0",'Шаблон модификаторы'!C99)</f>
        <v>0</v>
      </c>
      <c r="C395" s="18">
        <f>IF(A395="0",0,'Шаблон модификаторы блюда'!B99)</f>
        <v>0</v>
      </c>
    </row>
    <row r="396" spans="1:3">
      <c r="A396" s="17">
        <f>IFERROR('Шаблон модификаторы блюда'!A100,"0")</f>
        <v>0</v>
      </c>
      <c r="B396" s="12">
        <f>IF('Шаблон модификаторы'!C100="Итого","0",'Шаблон модификаторы'!C100)</f>
        <v>0</v>
      </c>
      <c r="C396" s="18">
        <f>IF(A396="0",0,'Шаблон модификаторы блюда'!B100)</f>
        <v>0</v>
      </c>
    </row>
    <row r="397" spans="1:3">
      <c r="A397" s="17">
        <f>IFERROR('Шаблон модификаторы блюда'!A101,"0")</f>
        <v>0</v>
      </c>
      <c r="B397" s="12">
        <f>IF('Шаблон модификаторы'!C101="Итого","0",'Шаблон модификаторы'!C101)</f>
        <v>0</v>
      </c>
      <c r="C397" s="18">
        <f>IF(A397="0",0,'Шаблон модификаторы блюда'!B101)</f>
        <v>0</v>
      </c>
    </row>
    <row r="398" spans="1:3">
      <c r="A398" s="17">
        <f>IFERROR('Шаблон модификаторы блюда'!A102,"0")</f>
        <v>0</v>
      </c>
      <c r="B398" s="12">
        <f>IF('Шаблон модификаторы'!C102="Итого","0",'Шаблон модификаторы'!C102)</f>
        <v>0</v>
      </c>
      <c r="C398" s="18">
        <f>IF(A398="0",0,'Шаблон модификаторы блюда'!B102)</f>
        <v>0</v>
      </c>
    </row>
    <row r="399" spans="1:3">
      <c r="A399" s="17">
        <f>IFERROR('Шаблон модификаторы блюда'!A103,"0")</f>
        <v>0</v>
      </c>
      <c r="B399" s="12">
        <f>IF('Шаблон модификаторы'!C103="Итого","0",'Шаблон модификаторы'!C103)</f>
        <v>0</v>
      </c>
      <c r="C399" s="18">
        <f>IF(A399="0",0,'Шаблон модификаторы блюда'!B103)</f>
        <v>0</v>
      </c>
    </row>
    <row r="400" spans="1:3">
      <c r="A400" s="17">
        <f>IFERROR('Шаблон модификаторы блюда'!A104,"0")</f>
        <v>0</v>
      </c>
      <c r="B400" s="12">
        <f>IF('Шаблон модификаторы'!C104="Итого","0",'Шаблон модификаторы'!C104)</f>
        <v>0</v>
      </c>
      <c r="C400" s="18">
        <f>IF(A400="0",0,'Шаблон модификаторы блюда'!B104)</f>
        <v>0</v>
      </c>
    </row>
    <row r="401" spans="1:3">
      <c r="A401" s="17">
        <f>IFERROR('Шаблон модификаторы блюда'!A105,"0")</f>
        <v>0</v>
      </c>
      <c r="B401" s="12">
        <f>IF('Шаблон модификаторы'!C105="Итого","0",'Шаблон модификаторы'!C105)</f>
        <v>0</v>
      </c>
      <c r="C401" s="18">
        <f>IF(A401="0",0,'Шаблон модификаторы блюда'!B105)</f>
        <v>0</v>
      </c>
    </row>
    <row r="402" spans="1:3">
      <c r="A402" s="17">
        <f>IFERROR('Шаблон модификаторы блюда'!A106,"0")</f>
        <v>0</v>
      </c>
      <c r="B402" s="12">
        <f>IF('Шаблон модификаторы'!C106="Итого","0",'Шаблон модификаторы'!C106)</f>
        <v>0</v>
      </c>
      <c r="C402" s="18">
        <f>IF(A402="0",0,'Шаблон модификаторы блюда'!B106)</f>
        <v>0</v>
      </c>
    </row>
    <row r="403" spans="1:3">
      <c r="A403" s="17">
        <f>IFERROR('Шаблон модификаторы блюда'!A107,"0")</f>
        <v>0</v>
      </c>
      <c r="B403" s="12">
        <f>IF('Шаблон модификаторы'!C107="Итого","0",'Шаблон модификаторы'!C107)</f>
        <v>0</v>
      </c>
      <c r="C403" s="18">
        <f>IF(A403="0",0,'Шаблон модификаторы блюда'!B107)</f>
        <v>0</v>
      </c>
    </row>
    <row r="404" spans="1:3">
      <c r="A404" s="17">
        <f>IFERROR('Шаблон модификаторы блюда'!A108,"0")</f>
        <v>0</v>
      </c>
      <c r="B404" s="12">
        <f>IF('Шаблон модификаторы'!C108="Итого","0",'Шаблон модификаторы'!C108)</f>
        <v>0</v>
      </c>
      <c r="C404" s="18">
        <f>IF(A404="0",0,'Шаблон модификаторы блюда'!B108)</f>
        <v>0</v>
      </c>
    </row>
    <row r="405" spans="1:3">
      <c r="A405" s="17">
        <f>IFERROR('Шаблон модификаторы блюда'!A109,"0")</f>
        <v>0</v>
      </c>
      <c r="B405" s="12">
        <f>IF('Шаблон модификаторы'!C109="Итого","0",'Шаблон модификаторы'!C109)</f>
        <v>0</v>
      </c>
      <c r="C405" s="18">
        <f>IF(A405="0",0,'Шаблон модификаторы блюда'!B109)</f>
        <v>0</v>
      </c>
    </row>
    <row r="406" spans="1:3">
      <c r="A406" s="17">
        <f>IFERROR('Шаблон модификаторы блюда'!A110,"0")</f>
        <v>0</v>
      </c>
      <c r="B406" s="12">
        <f>IF('Шаблон модификаторы'!C110="Итого","0",'Шаблон модификаторы'!C110)</f>
        <v>0</v>
      </c>
      <c r="C406" s="18">
        <f>IF(A406="0",0,'Шаблон модификаторы блюда'!B110)</f>
        <v>0</v>
      </c>
    </row>
    <row r="407" spans="1:3">
      <c r="A407" s="17">
        <f>IFERROR('Шаблон модификаторы блюда'!A111,"0")</f>
        <v>0</v>
      </c>
      <c r="B407" s="12">
        <f>IF('Шаблон модификаторы'!C111="Итого","0",'Шаблон модификаторы'!C111)</f>
        <v>0</v>
      </c>
      <c r="C407" s="18">
        <f>IF(A407="0",0,'Шаблон модификаторы блюда'!B111)</f>
        <v>0</v>
      </c>
    </row>
    <row r="408" spans="1:3">
      <c r="A408" s="17">
        <f>IFERROR('Шаблон модификаторы блюда'!A112,"0")</f>
        <v>0</v>
      </c>
      <c r="B408" s="12">
        <f>IF('Шаблон модификаторы'!C112="Итого","0",'Шаблон модификаторы'!C112)</f>
        <v>0</v>
      </c>
      <c r="C408" s="18">
        <f>IF(A408="0",0,'Шаблон модификаторы блюда'!B112)</f>
        <v>0</v>
      </c>
    </row>
    <row r="409" spans="1:3">
      <c r="A409" s="17">
        <f>IFERROR('Шаблон модификаторы блюда'!A113,"0")</f>
        <v>0</v>
      </c>
      <c r="B409" s="12">
        <f>IF('Шаблон модификаторы'!C113="Итого","0",'Шаблон модификаторы'!C113)</f>
        <v>0</v>
      </c>
      <c r="C409" s="18">
        <f>IF(A409="0",0,'Шаблон модификаторы блюда'!B113)</f>
        <v>0</v>
      </c>
    </row>
    <row r="410" spans="1:3">
      <c r="A410" s="17">
        <f>IFERROR('Шаблон модификаторы блюда'!A114,"0")</f>
        <v>0</v>
      </c>
      <c r="B410" s="12">
        <f>IF('Шаблон модификаторы'!C114="Итого","0",'Шаблон модификаторы'!C114)</f>
        <v>0</v>
      </c>
      <c r="C410" s="18">
        <f>IF(A410="0",0,'Шаблон модификаторы блюда'!B114)</f>
        <v>0</v>
      </c>
    </row>
    <row r="411" spans="1:3">
      <c r="A411" s="17">
        <f>IFERROR('Шаблон модификаторы блюда'!A115,"0")</f>
        <v>0</v>
      </c>
      <c r="B411" s="12">
        <f>IF('Шаблон модификаторы'!C115="Итого","0",'Шаблон модификаторы'!C115)</f>
        <v>0</v>
      </c>
      <c r="C411" s="18">
        <f>IF(A411="0",0,'Шаблон модификаторы блюда'!B115)</f>
        <v>0</v>
      </c>
    </row>
    <row r="412" spans="1:3">
      <c r="A412" s="17">
        <f>IFERROR('Шаблон модификаторы блюда'!A116,"0")</f>
        <v>0</v>
      </c>
      <c r="B412" s="12">
        <f>IF('Шаблон модификаторы'!C116="Итого","0",'Шаблон модификаторы'!C116)</f>
        <v>0</v>
      </c>
      <c r="C412" s="18">
        <f>IF(A412="0",0,'Шаблон модификаторы блюда'!B116)</f>
        <v>0</v>
      </c>
    </row>
    <row r="413" spans="1:3">
      <c r="A413" s="17">
        <f>IFERROR('Шаблон модификаторы блюда'!A117,"0")</f>
        <v>0</v>
      </c>
      <c r="B413" s="12">
        <f>IF('Шаблон модификаторы'!C117="Итого","0",'Шаблон модификаторы'!C117)</f>
        <v>0</v>
      </c>
      <c r="C413" s="18">
        <f>IF(A413="0",0,'Шаблон модификаторы блюда'!B117)</f>
        <v>0</v>
      </c>
    </row>
    <row r="414" spans="1:3">
      <c r="A414" s="17">
        <f>IFERROR('Шаблон модификаторы блюда'!A118,"0")</f>
        <v>0</v>
      </c>
      <c r="B414" s="12">
        <f>IF('Шаблон модификаторы'!C118="Итого","0",'Шаблон модификаторы'!C118)</f>
        <v>0</v>
      </c>
      <c r="C414" s="18">
        <f>IF(A414="0",0,'Шаблон модификаторы блюда'!B118)</f>
        <v>0</v>
      </c>
    </row>
    <row r="415" spans="1:3">
      <c r="A415" s="17">
        <f>IFERROR('Шаблон модификаторы блюда'!A119,"0")</f>
        <v>0</v>
      </c>
      <c r="B415" s="12">
        <f>IF('Шаблон модификаторы'!C119="Итого","0",'Шаблон модификаторы'!C119)</f>
        <v>0</v>
      </c>
      <c r="C415" s="18">
        <f>IF(A415="0",0,'Шаблон модификаторы блюда'!B119)</f>
        <v>0</v>
      </c>
    </row>
    <row r="416" spans="1:3">
      <c r="A416" s="17">
        <f>IFERROR('Шаблон модификаторы блюда'!A120,"0")</f>
        <v>0</v>
      </c>
      <c r="B416" s="12">
        <f>IF('Шаблон модификаторы'!C120="Итого","0",'Шаблон модификаторы'!C120)</f>
        <v>0</v>
      </c>
      <c r="C416" s="18">
        <f>IF(A416="0",0,'Шаблон модификаторы блюда'!B120)</f>
        <v>0</v>
      </c>
    </row>
    <row r="417" spans="1:3">
      <c r="A417" s="17">
        <f>IFERROR('Шаблон модификаторы блюда'!A121,"0")</f>
        <v>0</v>
      </c>
      <c r="B417" s="12">
        <f>IF('Шаблон модификаторы'!C121="Итого","0",'Шаблон модификаторы'!C121)</f>
        <v>0</v>
      </c>
      <c r="C417" s="18">
        <f>IF(A417="0",0,'Шаблон модификаторы блюда'!B121)</f>
        <v>0</v>
      </c>
    </row>
    <row r="418" spans="1:3">
      <c r="A418" s="17">
        <f>IFERROR('Шаблон модификаторы блюда'!A122,"0")</f>
        <v>0</v>
      </c>
      <c r="B418" s="12">
        <f>IF('Шаблон модификаторы'!C122="Итого","0",'Шаблон модификаторы'!C122)</f>
        <v>0</v>
      </c>
      <c r="C418" s="18">
        <f>IF(A418="0",0,'Шаблон модификаторы блюда'!B122)</f>
        <v>0</v>
      </c>
    </row>
    <row r="419" spans="1:3">
      <c r="A419" s="17">
        <f>IFERROR('Шаблон модификаторы блюда'!A123,"0")</f>
        <v>0</v>
      </c>
      <c r="B419" s="12">
        <f>IF('Шаблон модификаторы'!C123="Итого","0",'Шаблон модификаторы'!C123)</f>
        <v>0</v>
      </c>
      <c r="C419" s="18">
        <f>IF(A419="0",0,'Шаблон модификаторы блюда'!B123)</f>
        <v>0</v>
      </c>
    </row>
    <row r="420" spans="1:3">
      <c r="A420" s="17">
        <f>IFERROR('Шаблон модификаторы блюда'!A124,"0")</f>
        <v>0</v>
      </c>
      <c r="B420" s="12">
        <f>IF('Шаблон модификаторы'!C124="Итого","0",'Шаблон модификаторы'!C124)</f>
        <v>0</v>
      </c>
      <c r="C420" s="18">
        <f>IF(A420="0",0,'Шаблон модификаторы блюда'!B124)</f>
        <v>0</v>
      </c>
    </row>
    <row r="421" spans="1:3">
      <c r="A421" s="17">
        <f>IFERROR('Шаблон модификаторы блюда'!A125,"0")</f>
        <v>0</v>
      </c>
      <c r="B421" s="12">
        <f>IF('Шаблон модификаторы'!C125="Итого","0",'Шаблон модификаторы'!C125)</f>
        <v>0</v>
      </c>
      <c r="C421" s="18">
        <f>IF(A421="0",0,'Шаблон модификаторы блюда'!B125)</f>
        <v>0</v>
      </c>
    </row>
    <row r="422" spans="1:3">
      <c r="A422" s="17">
        <f>IFERROR('Шаблон модификаторы блюда'!A126,"0")</f>
        <v>0</v>
      </c>
      <c r="B422" s="12">
        <f>IF('Шаблон модификаторы'!C126="Итого","0",'Шаблон модификаторы'!C126)</f>
        <v>0</v>
      </c>
      <c r="C422" s="18">
        <f>IF(A422="0",0,'Шаблон модификаторы блюда'!B126)</f>
        <v>0</v>
      </c>
    </row>
    <row r="423" spans="1:3">
      <c r="A423" s="17">
        <f>IFERROR('Шаблон модификаторы блюда'!A127,"0")</f>
        <v>0</v>
      </c>
      <c r="B423" s="12">
        <f>IF('Шаблон модификаторы'!C127="Итого","0",'Шаблон модификаторы'!C127)</f>
        <v>0</v>
      </c>
      <c r="C423" s="18">
        <f>IF(A423="0",0,'Шаблон модификаторы блюда'!B127)</f>
        <v>0</v>
      </c>
    </row>
    <row r="424" spans="1:3">
      <c r="A424" s="17">
        <f>IFERROR('Шаблон модификаторы блюда'!A128,"0")</f>
        <v>0</v>
      </c>
      <c r="B424" s="12">
        <f>IF('Шаблон модификаторы'!C128="Итого","0",'Шаблон модификаторы'!C128)</f>
        <v>0</v>
      </c>
      <c r="C424" s="18">
        <f>IF(A424="0",0,'Шаблон модификаторы блюда'!B128)</f>
        <v>0</v>
      </c>
    </row>
    <row r="425" spans="1:3">
      <c r="A425" s="17">
        <f>IFERROR('Шаблон модификаторы блюда'!A129,"0")</f>
        <v>0</v>
      </c>
      <c r="B425" s="12">
        <f>IF('Шаблон модификаторы'!C129="Итого","0",'Шаблон модификаторы'!C129)</f>
        <v>0</v>
      </c>
      <c r="C425" s="18">
        <f>IF(A425="0",0,'Шаблон модификаторы блюда'!B129)</f>
        <v>0</v>
      </c>
    </row>
    <row r="426" spans="1:3">
      <c r="A426" s="17">
        <f>IFERROR('Шаблон модификаторы блюда'!A130,"0")</f>
        <v>0</v>
      </c>
      <c r="B426" s="12">
        <f>IF('Шаблон модификаторы'!C130="Итого","0",'Шаблон модификаторы'!C130)</f>
        <v>0</v>
      </c>
      <c r="C426" s="18">
        <f>IF(A426="0",0,'Шаблон модификаторы блюда'!B130)</f>
        <v>0</v>
      </c>
    </row>
    <row r="427" spans="1:3">
      <c r="A427" s="17">
        <f>IFERROR('Шаблон модификаторы блюда'!A131,"0")</f>
        <v>0</v>
      </c>
      <c r="B427" s="12">
        <f>IF('Шаблон модификаторы'!C131="Итого","0",'Шаблон модификаторы'!C131)</f>
        <v>0</v>
      </c>
      <c r="C427" s="18">
        <f>IF(A427="0",0,'Шаблон модификаторы блюда'!B131)</f>
        <v>0</v>
      </c>
    </row>
    <row r="428" spans="1:3">
      <c r="A428" s="17">
        <f>IFERROR('Шаблон модификаторы блюда'!A132,"0")</f>
        <v>0</v>
      </c>
      <c r="B428" s="12">
        <f>IF('Шаблон модификаторы'!C132="Итого","0",'Шаблон модификаторы'!C132)</f>
        <v>0</v>
      </c>
      <c r="C428" s="18">
        <f>IF(A428="0",0,'Шаблон модификаторы блюда'!B132)</f>
        <v>0</v>
      </c>
    </row>
    <row r="429" spans="1:3">
      <c r="A429" s="17">
        <f>IFERROR('Шаблон модификаторы блюда'!A133,"0")</f>
        <v>0</v>
      </c>
      <c r="B429" s="12">
        <f>IF('Шаблон модификаторы'!C133="Итого","0",'Шаблон модификаторы'!C133)</f>
        <v>0</v>
      </c>
      <c r="C429" s="18">
        <f>IF(A429="0",0,'Шаблон модификаторы блюда'!B133)</f>
        <v>0</v>
      </c>
    </row>
    <row r="430" spans="1:3">
      <c r="A430" s="17">
        <f>IFERROR('Шаблон модификаторы блюда'!A134,"0")</f>
        <v>0</v>
      </c>
      <c r="B430" s="12">
        <f>IF('Шаблон модификаторы'!C134="Итого","0",'Шаблон модификаторы'!C134)</f>
        <v>0</v>
      </c>
      <c r="C430" s="18">
        <f>IF(A430="0",0,'Шаблон модификаторы блюда'!B134)</f>
        <v>0</v>
      </c>
    </row>
    <row r="431" spans="1:3">
      <c r="A431" s="17">
        <f>IFERROR('Шаблон модификаторы блюда'!A135,"0")</f>
        <v>0</v>
      </c>
      <c r="B431" s="12">
        <f>IF('Шаблон модификаторы'!C135="Итого","0",'Шаблон модификаторы'!C135)</f>
        <v>0</v>
      </c>
      <c r="C431" s="18">
        <f>IF(A431="0",0,'Шаблон модификаторы блюда'!B135)</f>
        <v>0</v>
      </c>
    </row>
    <row r="432" spans="1:3">
      <c r="A432" s="17">
        <f>IFERROR('Шаблон модификаторы блюда'!A136,"0")</f>
        <v>0</v>
      </c>
      <c r="B432" s="12">
        <f>IF('Шаблон модификаторы'!C136="Итого","0",'Шаблон модификаторы'!C136)</f>
        <v>0</v>
      </c>
      <c r="C432" s="18">
        <f>IF(A432="0",0,'Шаблон модификаторы блюда'!B136)</f>
        <v>0</v>
      </c>
    </row>
    <row r="433" spans="1:3">
      <c r="A433" s="17">
        <f>IFERROR('Шаблон модификаторы блюда'!A137,"0")</f>
        <v>0</v>
      </c>
      <c r="B433" s="12">
        <f>IF('Шаблон модификаторы'!C137="Итого","0",'Шаблон модификаторы'!C137)</f>
        <v>0</v>
      </c>
      <c r="C433" s="18">
        <f>IF(A433="0",0,'Шаблон модификаторы блюда'!B137)</f>
        <v>0</v>
      </c>
    </row>
    <row r="434" spans="1:3">
      <c r="A434" s="17">
        <f>IFERROR('Шаблон модификаторы блюда'!A138,"0")</f>
        <v>0</v>
      </c>
      <c r="B434" s="12">
        <f>IF('Шаблон модификаторы'!C138="Итого","0",'Шаблон модификаторы'!C138)</f>
        <v>0</v>
      </c>
      <c r="C434" s="18">
        <f>IF(A434="0",0,'Шаблон модификаторы блюда'!B138)</f>
        <v>0</v>
      </c>
    </row>
    <row r="435" spans="1:3">
      <c r="A435" s="17">
        <f>IFERROR('Шаблон модификаторы блюда'!A139,"0")</f>
        <v>0</v>
      </c>
      <c r="B435" s="12">
        <f>IF('Шаблон модификаторы'!C139="Итого","0",'Шаблон модификаторы'!C139)</f>
        <v>0</v>
      </c>
      <c r="C435" s="18">
        <f>IF(A435="0",0,'Шаблон модификаторы блюда'!B139)</f>
        <v>0</v>
      </c>
    </row>
    <row r="436" spans="1:3">
      <c r="A436" s="17">
        <f>IFERROR('Шаблон модификаторы блюда'!A140,"0")</f>
        <v>0</v>
      </c>
      <c r="B436" s="12">
        <f>IF('Шаблон модификаторы'!C140="Итого","0",'Шаблон модификаторы'!C140)</f>
        <v>0</v>
      </c>
      <c r="C436" s="18">
        <f>IF(A436="0",0,'Шаблон модификаторы блюда'!B140)</f>
        <v>0</v>
      </c>
    </row>
    <row r="437" spans="1:3">
      <c r="A437" s="17">
        <f>IFERROR('Шаблон модификаторы блюда'!A141,"0")</f>
        <v>0</v>
      </c>
      <c r="B437" s="12">
        <f>IF('Шаблон модификаторы'!C141="Итого","0",'Шаблон модификаторы'!C141)</f>
        <v>0</v>
      </c>
      <c r="C437" s="18">
        <f>IF(A437="0",0,'Шаблон модификаторы блюда'!B141)</f>
        <v>0</v>
      </c>
    </row>
    <row r="438" spans="1:3">
      <c r="A438" s="17">
        <f>IFERROR('Шаблон модификаторы блюда'!A142,"0")</f>
        <v>0</v>
      </c>
      <c r="B438" s="12">
        <f>IF('Шаблон модификаторы'!C142="Итого","0",'Шаблон модификаторы'!C142)</f>
        <v>0</v>
      </c>
      <c r="C438" s="18">
        <f>IF(A438="0",0,'Шаблон модификаторы блюда'!B142)</f>
        <v>0</v>
      </c>
    </row>
    <row r="439" spans="1:3">
      <c r="A439" s="17">
        <f>IFERROR('Шаблон модификаторы блюда'!A143,"0")</f>
        <v>0</v>
      </c>
      <c r="B439" s="12">
        <f>IF('Шаблон модификаторы'!C143="Итого","0",'Шаблон модификаторы'!C143)</f>
        <v>0</v>
      </c>
      <c r="C439" s="18">
        <f>IF(A439="0",0,'Шаблон модификаторы блюда'!B143)</f>
        <v>0</v>
      </c>
    </row>
    <row r="440" spans="1:3">
      <c r="A440" s="17">
        <f>IFERROR('Шаблон модификаторы блюда'!A144,"0")</f>
        <v>0</v>
      </c>
      <c r="B440" s="12">
        <f>IF('Шаблон модификаторы'!C144="Итого","0",'Шаблон модификаторы'!C144)</f>
        <v>0</v>
      </c>
      <c r="C440" s="18">
        <f>IF(A440="0",0,'Шаблон модификаторы блюда'!B144)</f>
        <v>0</v>
      </c>
    </row>
    <row r="441" spans="1:3">
      <c r="A441" s="17">
        <f>IFERROR('Шаблон модификаторы блюда'!A145,"0")</f>
        <v>0</v>
      </c>
      <c r="B441" s="12">
        <f>IF('Шаблон модификаторы'!C145="Итого","0",'Шаблон модификаторы'!C145)</f>
        <v>0</v>
      </c>
      <c r="C441" s="18">
        <f>IF(A441="0",0,'Шаблон модификаторы блюда'!B145)</f>
        <v>0</v>
      </c>
    </row>
    <row r="442" spans="1:3">
      <c r="A442" s="17">
        <f>IFERROR('Шаблон модификаторы блюда'!A146,"0")</f>
        <v>0</v>
      </c>
      <c r="B442" s="12">
        <f>IF('Шаблон модификаторы'!C146="Итого","0",'Шаблон модификаторы'!C146)</f>
        <v>0</v>
      </c>
      <c r="C442" s="18">
        <f>IF(A442="0",0,'Шаблон модификаторы блюда'!B146)</f>
        <v>0</v>
      </c>
    </row>
    <row r="443" spans="1:3">
      <c r="A443" s="17">
        <f>IFERROR('Шаблон модификаторы блюда'!A147,"0")</f>
        <v>0</v>
      </c>
      <c r="B443" s="12">
        <f>IF('Шаблон модификаторы'!C147="Итого","0",'Шаблон модификаторы'!C147)</f>
        <v>0</v>
      </c>
      <c r="C443" s="18">
        <f>IF(A443="0",0,'Шаблон модификаторы блюда'!B147)</f>
        <v>0</v>
      </c>
    </row>
    <row r="444" spans="1:3">
      <c r="A444" s="17">
        <f>IFERROR('Шаблон модификаторы блюда'!A148,"0")</f>
        <v>0</v>
      </c>
      <c r="B444" s="12">
        <f>IF('Шаблон модификаторы'!C148="Итого","0",'Шаблон модификаторы'!C148)</f>
        <v>0</v>
      </c>
      <c r="C444" s="18">
        <f>IF(A444="0",0,'Шаблон модификаторы блюда'!B148)</f>
        <v>0</v>
      </c>
    </row>
    <row r="445" spans="1:3">
      <c r="A445" s="17">
        <f>IFERROR('Шаблон модификаторы блюда'!A149,"0")</f>
        <v>0</v>
      </c>
      <c r="B445" s="12">
        <f>IF('Шаблон модификаторы'!C149="Итого","0",'Шаблон модификаторы'!C149)</f>
        <v>0</v>
      </c>
      <c r="C445" s="18">
        <f>IF(A445="0",0,'Шаблон модификаторы блюда'!B149)</f>
        <v>0</v>
      </c>
    </row>
    <row r="446" spans="1:3">
      <c r="A446" s="17">
        <f>IFERROR('Шаблон модификаторы блюда'!A150,"0")</f>
        <v>0</v>
      </c>
      <c r="B446" s="12">
        <f>IF('Шаблон модификаторы'!C150="Итого","0",'Шаблон модификаторы'!C150)</f>
        <v>0</v>
      </c>
      <c r="C446" s="18">
        <f>IF(A446="0",0,'Шаблон модификаторы блюда'!B150)</f>
        <v>0</v>
      </c>
    </row>
    <row r="447" spans="1:3">
      <c r="A447" s="17">
        <f>IFERROR('Шаблон модификаторы блюда'!A151,"0")</f>
        <v>0</v>
      </c>
      <c r="B447" s="12">
        <f>IF('Шаблон модификаторы'!C151="Итого","0",'Шаблон модификаторы'!C151)</f>
        <v>0</v>
      </c>
      <c r="C447" s="18">
        <f>IF(A447="0",0,'Шаблон модификаторы блюда'!B151)</f>
        <v>0</v>
      </c>
    </row>
    <row r="448" spans="1:3">
      <c r="A448" s="17">
        <f>IFERROR('Шаблон модификаторы блюда'!A152,"0")</f>
        <v>0</v>
      </c>
      <c r="B448" s="12">
        <f>IF('Шаблон модификаторы'!C152="Итого","0",'Шаблон модификаторы'!C152)</f>
        <v>0</v>
      </c>
      <c r="C448" s="18">
        <f>IF(A448="0",0,'Шаблон модификаторы блюда'!B152)</f>
        <v>0</v>
      </c>
    </row>
    <row r="449" spans="1:3">
      <c r="A449" s="17">
        <f>IFERROR('Шаблон модификаторы блюда'!A153,"0")</f>
        <v>0</v>
      </c>
      <c r="B449" s="12">
        <f>IF('Шаблон модификаторы'!C153="Итого","0",'Шаблон модификаторы'!C153)</f>
        <v>0</v>
      </c>
      <c r="C449" s="18">
        <f>IF(A449="0",0,'Шаблон модификаторы блюда'!B153)</f>
        <v>0</v>
      </c>
    </row>
    <row r="450" spans="1:3">
      <c r="A450" s="17">
        <f>IFERROR('Шаблон модификаторы блюда'!A154,"0")</f>
        <v>0</v>
      </c>
      <c r="B450" s="12">
        <f>IF('Шаблон модификаторы'!C154="Итого","0",'Шаблон модификаторы'!C154)</f>
        <v>0</v>
      </c>
      <c r="C450" s="18">
        <f>IF(A450="0",0,'Шаблон модификаторы блюда'!B154)</f>
        <v>0</v>
      </c>
    </row>
    <row r="451" spans="1:3">
      <c r="A451" s="17">
        <f>IFERROR('Шаблон модификаторы блюда'!A155,"0")</f>
        <v>0</v>
      </c>
      <c r="B451" s="12">
        <f>IF('Шаблон модификаторы'!C155="Итого","0",'Шаблон модификаторы'!C155)</f>
        <v>0</v>
      </c>
      <c r="C451" s="18">
        <f>IF(A451="0",0,'Шаблон модификаторы блюда'!B155)</f>
        <v>0</v>
      </c>
    </row>
    <row r="452" spans="1:3">
      <c r="A452" s="17">
        <f>IFERROR('Шаблон модификаторы блюда'!A156,"0")</f>
        <v>0</v>
      </c>
      <c r="B452" s="12">
        <f>IF('Шаблон модификаторы'!C156="Итого","0",'Шаблон модификаторы'!C156)</f>
        <v>0</v>
      </c>
      <c r="C452" s="18">
        <f>IF(A452="0",0,'Шаблон модификаторы блюда'!B156)</f>
        <v>0</v>
      </c>
    </row>
    <row r="453" spans="1:3">
      <c r="A453" s="17">
        <f>IFERROR('Шаблон модификаторы блюда'!A157,"0")</f>
        <v>0</v>
      </c>
      <c r="B453" s="12">
        <f>IF('Шаблон модификаторы'!C157="Итого","0",'Шаблон модификаторы'!C157)</f>
        <v>0</v>
      </c>
      <c r="C453" s="18">
        <f>IF(A453="0",0,'Шаблон модификаторы блюда'!B157)</f>
        <v>0</v>
      </c>
    </row>
    <row r="454" spans="1:3">
      <c r="A454" s="17">
        <f>IFERROR('Шаблон модификаторы блюда'!A158,"0")</f>
        <v>0</v>
      </c>
      <c r="B454" s="12">
        <f>IF('Шаблон модификаторы'!C158="Итого","0",'Шаблон модификаторы'!C158)</f>
        <v>0</v>
      </c>
      <c r="C454" s="18">
        <f>IF(A454="0",0,'Шаблон модификаторы блюда'!B158)</f>
        <v>0</v>
      </c>
    </row>
    <row r="455" spans="1:3">
      <c r="A455" s="17">
        <f>IFERROR('Шаблон модификаторы блюда'!A159,"0")</f>
        <v>0</v>
      </c>
      <c r="B455" s="12">
        <f>IF('Шаблон модификаторы'!C159="Итого","0",'Шаблон модификаторы'!C159)</f>
        <v>0</v>
      </c>
      <c r="C455" s="18">
        <f>IF(A455="0",0,'Шаблон модификаторы блюда'!B159)</f>
        <v>0</v>
      </c>
    </row>
    <row r="456" spans="1:3">
      <c r="A456" s="17">
        <f>IFERROR('Шаблон модификаторы блюда'!A160,"0")</f>
        <v>0</v>
      </c>
      <c r="B456" s="12">
        <f>IF('Шаблон модификаторы'!C160="Итого","0",'Шаблон модификаторы'!C160)</f>
        <v>0</v>
      </c>
      <c r="C456" s="18">
        <f>IF(A456="0",0,'Шаблон модификаторы блюда'!B160)</f>
        <v>0</v>
      </c>
    </row>
    <row r="457" spans="1:3">
      <c r="A457" s="17">
        <f>IFERROR('Шаблон модификаторы блюда'!A161,"0")</f>
        <v>0</v>
      </c>
      <c r="B457" s="12">
        <f>IF('Шаблон модификаторы'!C161="Итого","0",'Шаблон модификаторы'!C161)</f>
        <v>0</v>
      </c>
      <c r="C457" s="18">
        <f>IF(A457="0",0,'Шаблон модификаторы блюда'!B161)</f>
        <v>0</v>
      </c>
    </row>
    <row r="458" spans="1:3">
      <c r="A458" s="17">
        <f>IFERROR('Шаблон модификаторы блюда'!A162,"0")</f>
        <v>0</v>
      </c>
      <c r="B458" s="12">
        <f>IF('Шаблон модификаторы'!C162="Итого","0",'Шаблон модификаторы'!C162)</f>
        <v>0</v>
      </c>
      <c r="C458" s="18">
        <f>IF(A458="0",0,'Шаблон модификаторы блюда'!B162)</f>
        <v>0</v>
      </c>
    </row>
    <row r="459" spans="1:3">
      <c r="A459" s="17">
        <f>IFERROR('Шаблон модификаторы блюда'!A163,"0")</f>
        <v>0</v>
      </c>
      <c r="B459" s="12">
        <f>IF('Шаблон модификаторы'!C163="Итого","0",'Шаблон модификаторы'!C163)</f>
        <v>0</v>
      </c>
      <c r="C459" s="18">
        <f>IF(A459="0",0,'Шаблон модификаторы блюда'!B163)</f>
        <v>0</v>
      </c>
    </row>
    <row r="460" spans="1:3">
      <c r="A460" s="17">
        <f>IFERROR('Шаблон модификаторы блюда'!A164,"0")</f>
        <v>0</v>
      </c>
      <c r="B460" s="12">
        <f>IF('Шаблон модификаторы'!C164="Итого","0",'Шаблон модификаторы'!C164)</f>
        <v>0</v>
      </c>
      <c r="C460" s="18">
        <f>IF(A460="0",0,'Шаблон модификаторы блюда'!B164)</f>
        <v>0</v>
      </c>
    </row>
    <row r="461" spans="1:3">
      <c r="A461" s="17">
        <f>IFERROR('Шаблон модификаторы блюда'!A165,"0")</f>
        <v>0</v>
      </c>
      <c r="B461" s="12">
        <f>IF('Шаблон модификаторы'!C165="Итого","0",'Шаблон модификаторы'!C165)</f>
        <v>0</v>
      </c>
      <c r="C461" s="18">
        <f>IF(A461="0",0,'Шаблон модификаторы блюда'!B165)</f>
        <v>0</v>
      </c>
    </row>
    <row r="462" spans="1:3">
      <c r="A462" s="17">
        <f>IFERROR('Шаблон модификаторы блюда'!A166,"0")</f>
        <v>0</v>
      </c>
      <c r="B462" s="12">
        <f>IF('Шаблон модификаторы'!C166="Итого","0",'Шаблон модификаторы'!C166)</f>
        <v>0</v>
      </c>
      <c r="C462" s="18">
        <f>IF(A462="0",0,'Шаблон модификаторы блюда'!B166)</f>
        <v>0</v>
      </c>
    </row>
    <row r="463" spans="1:3">
      <c r="A463" s="17">
        <f>IFERROR('Шаблон модификаторы блюда'!A167,"0")</f>
        <v>0</v>
      </c>
      <c r="B463" s="12">
        <f>IF('Шаблон модификаторы'!C167="Итого","0",'Шаблон модификаторы'!C167)</f>
        <v>0</v>
      </c>
      <c r="C463" s="18">
        <f>IF(A463="0",0,'Шаблон модификаторы блюда'!B167)</f>
        <v>0</v>
      </c>
    </row>
    <row r="464" spans="1:3">
      <c r="A464" s="17">
        <f>IFERROR('Шаблон модификаторы блюда'!A168,"0")</f>
        <v>0</v>
      </c>
      <c r="B464" s="12">
        <f>IF('Шаблон модификаторы'!C168="Итого","0",'Шаблон модификаторы'!C168)</f>
        <v>0</v>
      </c>
      <c r="C464" s="18">
        <f>IF(A464="0",0,'Шаблон модификаторы блюда'!B168)</f>
        <v>0</v>
      </c>
    </row>
    <row r="465" spans="1:3">
      <c r="A465" s="17">
        <f>IFERROR('Шаблон модификаторы блюда'!A169,"0")</f>
        <v>0</v>
      </c>
      <c r="B465" s="12">
        <f>IF('Шаблон модификаторы'!C169="Итого","0",'Шаблон модификаторы'!C169)</f>
        <v>0</v>
      </c>
      <c r="C465" s="18">
        <f>IF(A465="0",0,'Шаблон модификаторы блюда'!B169)</f>
        <v>0</v>
      </c>
    </row>
    <row r="466" spans="1:3">
      <c r="A466" s="17">
        <f>IFERROR('Шаблон модификаторы блюда'!A170,"0")</f>
        <v>0</v>
      </c>
      <c r="B466" s="12">
        <f>IF('Шаблон модификаторы'!C170="Итого","0",'Шаблон модификаторы'!C170)</f>
        <v>0</v>
      </c>
      <c r="C466" s="18">
        <f>IF(A466="0",0,'Шаблон модификаторы блюда'!B170)</f>
        <v>0</v>
      </c>
    </row>
    <row r="467" spans="1:3">
      <c r="A467" s="17">
        <f>IFERROR('Шаблон модификаторы блюда'!A171,"0")</f>
        <v>0</v>
      </c>
      <c r="B467" s="12">
        <f>IF('Шаблон модификаторы'!C171="Итого","0",'Шаблон модификаторы'!C171)</f>
        <v>0</v>
      </c>
      <c r="C467" s="18">
        <f>IF(A467="0",0,'Шаблон модификаторы блюда'!B171)</f>
        <v>0</v>
      </c>
    </row>
    <row r="468" spans="1:3">
      <c r="A468" s="17">
        <f>IFERROR('Шаблон модификаторы блюда'!A172,"0")</f>
        <v>0</v>
      </c>
      <c r="B468" s="12">
        <f>IF('Шаблон модификаторы'!C172="Итого","0",'Шаблон модификаторы'!C172)</f>
        <v>0</v>
      </c>
      <c r="C468" s="18">
        <f>IF(A468="0",0,'Шаблон модификаторы блюда'!B172)</f>
        <v>0</v>
      </c>
    </row>
    <row r="469" spans="1:3">
      <c r="A469" s="17">
        <f>IFERROR('Шаблон модификаторы блюда'!A173,"0")</f>
        <v>0</v>
      </c>
      <c r="B469" s="12">
        <f>IF('Шаблон модификаторы'!C173="Итого","0",'Шаблон модификаторы'!C173)</f>
        <v>0</v>
      </c>
      <c r="C469" s="18">
        <f>IF(A469="0",0,'Шаблон модификаторы блюда'!B173)</f>
        <v>0</v>
      </c>
    </row>
    <row r="470" spans="1:3">
      <c r="A470" s="17">
        <f>IFERROR('Шаблон модификаторы блюда'!A174,"0")</f>
        <v>0</v>
      </c>
      <c r="B470" s="12">
        <f>IF('Шаблон модификаторы'!C174="Итого","0",'Шаблон модификаторы'!C174)</f>
        <v>0</v>
      </c>
      <c r="C470" s="18">
        <f>IF(A470="0",0,'Шаблон модификаторы блюда'!B174)</f>
        <v>0</v>
      </c>
    </row>
    <row r="471" spans="1:3">
      <c r="A471" s="17">
        <f>IFERROR('Шаблон модификаторы блюда'!A175,"0")</f>
        <v>0</v>
      </c>
      <c r="B471" s="12">
        <f>IF('Шаблон модификаторы'!C175="Итого","0",'Шаблон модификаторы'!C175)</f>
        <v>0</v>
      </c>
      <c r="C471" s="18">
        <f>IF(A471="0",0,'Шаблон модификаторы блюда'!B175)</f>
        <v>0</v>
      </c>
    </row>
    <row r="472" spans="1:3">
      <c r="A472" s="17">
        <f>IFERROR('Шаблон модификаторы блюда'!A176,"0")</f>
        <v>0</v>
      </c>
      <c r="B472" s="12">
        <f>IF('Шаблон модификаторы'!C176="Итого","0",'Шаблон модификаторы'!C176)</f>
        <v>0</v>
      </c>
      <c r="C472" s="18">
        <f>IF(A472="0",0,'Шаблон модификаторы блюда'!B176)</f>
        <v>0</v>
      </c>
    </row>
    <row r="473" spans="1:3">
      <c r="A473" s="17">
        <f>IFERROR('Шаблон модификаторы блюда'!A177,"0")</f>
        <v>0</v>
      </c>
      <c r="B473" s="12">
        <f>IF('Шаблон модификаторы'!C177="Итого","0",'Шаблон модификаторы'!C177)</f>
        <v>0</v>
      </c>
      <c r="C473" s="18">
        <f>IF(A473="0",0,'Шаблон модификаторы блюда'!B177)</f>
        <v>0</v>
      </c>
    </row>
    <row r="474" spans="1:3">
      <c r="A474" s="17">
        <f>IFERROR('Шаблон модификаторы блюда'!A178,"0")</f>
        <v>0</v>
      </c>
      <c r="B474" s="12">
        <f>IF('Шаблон модификаторы'!C178="Итого","0",'Шаблон модификаторы'!C178)</f>
        <v>0</v>
      </c>
      <c r="C474" s="18">
        <f>IF(A474="0",0,'Шаблон модификаторы блюда'!B178)</f>
        <v>0</v>
      </c>
    </row>
    <row r="475" spans="1:3">
      <c r="A475" s="17">
        <f>IFERROR('Шаблон модификаторы блюда'!A179,"0")</f>
        <v>0</v>
      </c>
      <c r="B475" s="12">
        <f>IF('Шаблон модификаторы'!C179="Итого","0",'Шаблон модификаторы'!C179)</f>
        <v>0</v>
      </c>
      <c r="C475" s="18">
        <f>IF(A475="0",0,'Шаблон модификаторы блюда'!B179)</f>
        <v>0</v>
      </c>
    </row>
    <row r="476" spans="1:3">
      <c r="A476" s="17">
        <f>IFERROR('Шаблон модификаторы блюда'!A180,"0")</f>
        <v>0</v>
      </c>
      <c r="B476" s="12">
        <f>IF('Шаблон модификаторы'!C180="Итого","0",'Шаблон модификаторы'!C180)</f>
        <v>0</v>
      </c>
      <c r="C476" s="18">
        <f>IF(A476="0",0,'Шаблон модификаторы блюда'!B180)</f>
        <v>0</v>
      </c>
    </row>
    <row r="477" spans="1:3">
      <c r="A477" s="17">
        <f>IFERROR('Шаблон модификаторы блюда'!A181,"0")</f>
        <v>0</v>
      </c>
      <c r="B477" s="12">
        <f>IF('Шаблон модификаторы'!C181="Итого","0",'Шаблон модификаторы'!C181)</f>
        <v>0</v>
      </c>
      <c r="C477" s="18">
        <f>IF(A477="0",0,'Шаблон модификаторы блюда'!B181)</f>
        <v>0</v>
      </c>
    </row>
    <row r="478" spans="1:3">
      <c r="A478" s="17">
        <f>IFERROR('Шаблон модификаторы блюда'!A182,"0")</f>
        <v>0</v>
      </c>
      <c r="B478" s="12">
        <f>IF('Шаблон модификаторы'!C182="Итого","0",'Шаблон модификаторы'!C182)</f>
        <v>0</v>
      </c>
      <c r="C478" s="18">
        <f>IF(A478="0",0,'Шаблон модификаторы блюда'!B182)</f>
        <v>0</v>
      </c>
    </row>
    <row r="479" spans="1:3">
      <c r="A479" s="17">
        <f>IFERROR('Шаблон модификаторы блюда'!A183,"0")</f>
        <v>0</v>
      </c>
      <c r="B479" s="12">
        <f>IF('Шаблон модификаторы'!C183="Итого","0",'Шаблон модификаторы'!C183)</f>
        <v>0</v>
      </c>
      <c r="C479" s="18">
        <f>IF(A479="0",0,'Шаблон модификаторы блюда'!B183)</f>
        <v>0</v>
      </c>
    </row>
    <row r="480" spans="1:3">
      <c r="A480" s="17">
        <f>IFERROR('Шаблон модификаторы блюда'!A184,"0")</f>
        <v>0</v>
      </c>
      <c r="B480" s="12">
        <f>IF('Шаблон модификаторы'!C184="Итого","0",'Шаблон модификаторы'!C184)</f>
        <v>0</v>
      </c>
      <c r="C480" s="18">
        <f>IF(A480="0",0,'Шаблон модификаторы блюда'!B184)</f>
        <v>0</v>
      </c>
    </row>
    <row r="481" spans="1:3">
      <c r="A481" s="17">
        <f>IFERROR('Шаблон модификаторы блюда'!A185,"0")</f>
        <v>0</v>
      </c>
      <c r="B481" s="12">
        <f>IF('Шаблон модификаторы'!C185="Итого","0",'Шаблон модификаторы'!C185)</f>
        <v>0</v>
      </c>
      <c r="C481" s="18">
        <f>IF(A481="0",0,'Шаблон модификаторы блюда'!B185)</f>
        <v>0</v>
      </c>
    </row>
    <row r="482" spans="1:3">
      <c r="A482" s="17">
        <f>IFERROR('Шаблон модификаторы блюда'!A186,"0")</f>
        <v>0</v>
      </c>
      <c r="B482" s="12">
        <f>IF('Шаблон модификаторы'!C186="Итого","0",'Шаблон модификаторы'!C186)</f>
        <v>0</v>
      </c>
      <c r="C482" s="18">
        <f>IF(A482="0",0,'Шаблон модификаторы блюда'!B186)</f>
        <v>0</v>
      </c>
    </row>
    <row r="483" spans="1:3">
      <c r="A483" s="17">
        <f>IFERROR('Шаблон модификаторы блюда'!A187,"0")</f>
        <v>0</v>
      </c>
      <c r="B483" s="12">
        <f>IF('Шаблон модификаторы'!C187="Итого","0",'Шаблон модификаторы'!C187)</f>
        <v>0</v>
      </c>
      <c r="C483" s="18">
        <f>IF(A483="0",0,'Шаблон модификаторы блюда'!B187)</f>
        <v>0</v>
      </c>
    </row>
    <row r="484" spans="1:3">
      <c r="A484" s="17">
        <f>IFERROR('Шаблон модификаторы блюда'!A188,"0")</f>
        <v>0</v>
      </c>
      <c r="B484" s="12">
        <f>IF('Шаблон модификаторы'!C188="Итого","0",'Шаблон модификаторы'!C188)</f>
        <v>0</v>
      </c>
      <c r="C484" s="18">
        <f>IF(A484="0",0,'Шаблон модификаторы блюда'!B188)</f>
        <v>0</v>
      </c>
    </row>
    <row r="485" spans="1:3">
      <c r="A485" s="17">
        <f>IFERROR('Шаблон модификаторы блюда'!A189,"0")</f>
        <v>0</v>
      </c>
      <c r="B485" s="12">
        <f>IF('Шаблон модификаторы'!C189="Итого","0",'Шаблон модификаторы'!C189)</f>
        <v>0</v>
      </c>
      <c r="C485" s="18">
        <f>IF(A485="0",0,'Шаблон модификаторы блюда'!B189)</f>
        <v>0</v>
      </c>
    </row>
    <row r="486" spans="1:3">
      <c r="A486" s="17">
        <f>IFERROR('Шаблон модификаторы блюда'!A190,"0")</f>
        <v>0</v>
      </c>
      <c r="B486" s="12">
        <f>IF('Шаблон модификаторы'!C190="Итого","0",'Шаблон модификаторы'!C190)</f>
        <v>0</v>
      </c>
      <c r="C486" s="18">
        <f>IF(A486="0",0,'Шаблон модификаторы блюда'!B190)</f>
        <v>0</v>
      </c>
    </row>
    <row r="487" spans="1:3">
      <c r="A487" s="17">
        <f>IFERROR('Шаблон модификаторы блюда'!A191,"0")</f>
        <v>0</v>
      </c>
      <c r="B487" s="12">
        <f>IF('Шаблон модификаторы'!C191="Итого","0",'Шаблон модификаторы'!C191)</f>
        <v>0</v>
      </c>
      <c r="C487" s="18">
        <f>IF(A487="0",0,'Шаблон модификаторы блюда'!B191)</f>
        <v>0</v>
      </c>
    </row>
    <row r="488" spans="1:3">
      <c r="A488" s="17">
        <f>IFERROR('Шаблон модификаторы блюда'!A192,"0")</f>
        <v>0</v>
      </c>
      <c r="B488" s="12">
        <f>IF('Шаблон модификаторы'!C192="Итого","0",'Шаблон модификаторы'!C192)</f>
        <v>0</v>
      </c>
      <c r="C488" s="18">
        <f>IF(A488="0",0,'Шаблон модификаторы блюда'!B192)</f>
        <v>0</v>
      </c>
    </row>
    <row r="489" spans="1:3">
      <c r="A489" s="17">
        <f>IFERROR('Шаблон модификаторы блюда'!A193,"0")</f>
        <v>0</v>
      </c>
      <c r="B489" s="12">
        <f>IF('Шаблон модификаторы'!C193="Итого","0",'Шаблон модификаторы'!C193)</f>
        <v>0</v>
      </c>
      <c r="C489" s="18">
        <f>IF(A489="0",0,'Шаблон модификаторы блюда'!B193)</f>
        <v>0</v>
      </c>
    </row>
    <row r="490" spans="1:3">
      <c r="A490" s="17">
        <f>IFERROR('Шаблон модификаторы блюда'!A194,"0")</f>
        <v>0</v>
      </c>
      <c r="B490" s="12">
        <f>IF('Шаблон модификаторы'!C194="Итого","0",'Шаблон модификаторы'!C194)</f>
        <v>0</v>
      </c>
      <c r="C490" s="18">
        <f>IF(A490="0",0,'Шаблон модификаторы блюда'!B194)</f>
        <v>0</v>
      </c>
    </row>
    <row r="491" spans="1:3">
      <c r="A491" s="17">
        <f>IFERROR('Шаблон модификаторы блюда'!A195,"0")</f>
        <v>0</v>
      </c>
      <c r="B491" s="12">
        <f>IF('Шаблон модификаторы'!C195="Итого","0",'Шаблон модификаторы'!C195)</f>
        <v>0</v>
      </c>
      <c r="C491" s="18">
        <f>IF(A491="0",0,'Шаблон модификаторы блюда'!B195)</f>
        <v>0</v>
      </c>
    </row>
    <row r="492" spans="1:3">
      <c r="A492" s="17">
        <f>IFERROR('Шаблон модификаторы блюда'!A196,"0")</f>
        <v>0</v>
      </c>
      <c r="B492" s="12">
        <f>IF('Шаблон модификаторы'!C196="Итого","0",'Шаблон модификаторы'!C196)</f>
        <v>0</v>
      </c>
      <c r="C492" s="18">
        <f>IF(A492="0",0,'Шаблон модификаторы блюда'!B196)</f>
        <v>0</v>
      </c>
    </row>
    <row r="493" spans="1:3">
      <c r="A493" s="17">
        <f>IFERROR('Шаблон модификаторы блюда'!A197,"0")</f>
        <v>0</v>
      </c>
      <c r="B493" s="12">
        <f>IF('Шаблон модификаторы'!C197="Итого","0",'Шаблон модификаторы'!C197)</f>
        <v>0</v>
      </c>
      <c r="C493" s="18">
        <f>IF(A493="0",0,'Шаблон модификаторы блюда'!B197)</f>
        <v>0</v>
      </c>
    </row>
    <row r="494" spans="1:3">
      <c r="A494" s="17">
        <f>IFERROR('Шаблон модификаторы блюда'!A198,"0")</f>
        <v>0</v>
      </c>
      <c r="B494" s="12">
        <f>IF('Шаблон модификаторы'!C198="Итого","0",'Шаблон модификаторы'!C198)</f>
        <v>0</v>
      </c>
      <c r="C494" s="18">
        <f>IF(A494="0",0,'Шаблон модификаторы блюда'!B198)</f>
        <v>0</v>
      </c>
    </row>
    <row r="495" spans="1:3">
      <c r="A495" s="17">
        <f>IFERROR('Шаблон модификаторы блюда'!A199,"0")</f>
        <v>0</v>
      </c>
      <c r="B495" s="12">
        <f>IF('Шаблон модификаторы'!C199="Итого","0",'Шаблон модификаторы'!C199)</f>
        <v>0</v>
      </c>
      <c r="C495" s="18">
        <f>IF(A495="0",0,'Шаблон модификаторы блюда'!B199)</f>
        <v>0</v>
      </c>
    </row>
    <row r="496" spans="1:3">
      <c r="A496" s="17">
        <f>IFERROR('Шаблон модификаторы блюда'!A200,"0")</f>
        <v>0</v>
      </c>
      <c r="B496" s="12">
        <f>IF('Шаблон модификаторы'!C200="Итого","0",'Шаблон модификаторы'!C200)</f>
        <v>0</v>
      </c>
      <c r="C496" s="18">
        <f>IF(A496="0",0,'Шаблон модификаторы блюда'!B200)</f>
        <v>0</v>
      </c>
    </row>
    <row r="497" spans="1:3">
      <c r="A497" s="17">
        <f>IFERROR('Шаблон модификаторы блюда'!A201,"0")</f>
        <v>0</v>
      </c>
      <c r="B497" s="12">
        <f>IF('Шаблон модификаторы'!C201="Итого","0",'Шаблон модификаторы'!C201)</f>
        <v>0</v>
      </c>
      <c r="C497" s="18">
        <f>IF(A497="0",0,'Шаблон модификаторы блюда'!B201)</f>
        <v>0</v>
      </c>
    </row>
    <row r="498" spans="1:3">
      <c r="A498" s="17">
        <f>IFERROR('Шаблон модификаторы блюда'!A202,"0")</f>
        <v>0</v>
      </c>
      <c r="B498" s="12">
        <f>IF('Шаблон модификаторы'!C202="Итого","0",'Шаблон модификаторы'!C202)</f>
        <v>0</v>
      </c>
      <c r="C498" s="18">
        <f>IF(A498="0",0,'Шаблон модификаторы блюда'!B202)</f>
        <v>0</v>
      </c>
    </row>
    <row r="499" spans="1:3">
      <c r="A499" s="17">
        <f>IFERROR('Шаблон модификаторы блюда'!A203,"0")</f>
        <v>0</v>
      </c>
      <c r="B499" s="12">
        <f>IF('Шаблон модификаторы'!C203="Итого","0",'Шаблон модификаторы'!C203)</f>
        <v>0</v>
      </c>
      <c r="C499" s="18">
        <f>IF(A499="0",0,'Шаблон модификаторы блюда'!B203)</f>
        <v>0</v>
      </c>
    </row>
    <row r="500" spans="1:3">
      <c r="A500" s="17">
        <f>IFERROR('Шаблон модификаторы блюда'!A204,"0")</f>
        <v>0</v>
      </c>
      <c r="B500" s="12">
        <f>IF('Шаблон модификаторы'!C204="Итого","0",'Шаблон модификаторы'!C204)</f>
        <v>0</v>
      </c>
      <c r="C500" s="18">
        <f>IF(A500="0",0,'Шаблон модификаторы блюда'!B204)</f>
        <v>0</v>
      </c>
    </row>
    <row r="501" spans="1:3">
      <c r="A501" s="17">
        <f>IFERROR('Шаблон модификаторы блюда'!A205,"0")</f>
        <v>0</v>
      </c>
      <c r="B501" s="12">
        <f>IF('Шаблон модификаторы'!C205="Итого","0",'Шаблон модификаторы'!C205)</f>
        <v>0</v>
      </c>
      <c r="C501" s="18">
        <f>IF(A501="0",0,'Шаблон модификаторы блюда'!B205)</f>
        <v>0</v>
      </c>
    </row>
    <row r="502" spans="1:3">
      <c r="A502" s="17">
        <f>IFERROR('Шаблон модификаторы блюда'!A206,"0")</f>
        <v>0</v>
      </c>
      <c r="B502" s="12">
        <f>IF('Шаблон модификаторы'!C206="Итого","0",'Шаблон модификаторы'!C206)</f>
        <v>0</v>
      </c>
      <c r="C502" s="18">
        <f>IF(A502="0",0,'Шаблон модификаторы блюда'!B206)</f>
        <v>0</v>
      </c>
    </row>
    <row r="503" spans="1:3">
      <c r="A503" s="17">
        <f>IFERROR('Шаблон модификаторы блюда'!A207,"0")</f>
        <v>0</v>
      </c>
      <c r="B503" s="12">
        <f>IF('Шаблон модификаторы'!C207="Итого","0",'Шаблон модификаторы'!C207)</f>
        <v>0</v>
      </c>
      <c r="C503" s="18">
        <f>IF(A503="0",0,'Шаблон модификаторы блюда'!B207)</f>
        <v>0</v>
      </c>
    </row>
    <row r="504" spans="1:3">
      <c r="A504" s="17">
        <f>IFERROR('Шаблон модификаторы блюда'!A208,"0")</f>
        <v>0</v>
      </c>
      <c r="B504" s="12">
        <f>IF('Шаблон модификаторы'!C208="Итого","0",'Шаблон модификаторы'!C208)</f>
        <v>0</v>
      </c>
      <c r="C504" s="18">
        <f>IF(A504="0",0,'Шаблон модификаторы блюда'!B208)</f>
        <v>0</v>
      </c>
    </row>
    <row r="505" spans="1:3">
      <c r="A505" s="17">
        <f>IFERROR('Шаблон модификаторы блюда'!A209,"0")</f>
        <v>0</v>
      </c>
      <c r="B505" s="12">
        <f>IF('Шаблон модификаторы'!C209="Итого","0",'Шаблон модификаторы'!C209)</f>
        <v>0</v>
      </c>
      <c r="C505" s="18">
        <f>IF(A505="0",0,'Шаблон модификаторы блюда'!B209)</f>
        <v>0</v>
      </c>
    </row>
    <row r="506" spans="1:3">
      <c r="A506" s="17">
        <f>IFERROR('Шаблон модификаторы блюда'!A210,"0")</f>
        <v>0</v>
      </c>
      <c r="B506" s="12">
        <f>IF('Шаблон модификаторы'!C210="Итого","0",'Шаблон модификаторы'!C210)</f>
        <v>0</v>
      </c>
      <c r="C506" s="18">
        <f>IF(A506="0",0,'Шаблон модификаторы блюда'!B210)</f>
        <v>0</v>
      </c>
    </row>
    <row r="507" spans="1:3">
      <c r="A507" s="17">
        <f>IFERROR('Шаблон модификаторы блюда'!A211,"0")</f>
        <v>0</v>
      </c>
      <c r="B507" s="12">
        <f>IF('Шаблон модификаторы'!C211="Итого","0",'Шаблон модификаторы'!C211)</f>
        <v>0</v>
      </c>
      <c r="C507" s="18">
        <f>IF(A507="0",0,'Шаблон модификаторы блюда'!B211)</f>
        <v>0</v>
      </c>
    </row>
    <row r="508" spans="1:3">
      <c r="A508" s="17">
        <f>IFERROR('Шаблон модификаторы блюда'!A212,"0")</f>
        <v>0</v>
      </c>
      <c r="B508" s="12">
        <f>IF('Шаблон модификаторы'!C212="Итого","0",'Шаблон модификаторы'!C212)</f>
        <v>0</v>
      </c>
      <c r="C508" s="18">
        <f>IF(A508="0",0,'Шаблон модификаторы блюда'!B212)</f>
        <v>0</v>
      </c>
    </row>
    <row r="509" spans="1:3">
      <c r="A509" s="17">
        <f>IFERROR('Шаблон модификаторы блюда'!A213,"0")</f>
        <v>0</v>
      </c>
      <c r="B509" s="12">
        <f>IF('Шаблон модификаторы'!C213="Итого","0",'Шаблон модификаторы'!C213)</f>
        <v>0</v>
      </c>
      <c r="C509" s="18">
        <f>IF(A509="0",0,'Шаблон модификаторы блюда'!B213)</f>
        <v>0</v>
      </c>
    </row>
    <row r="510" spans="1:3">
      <c r="A510" s="17">
        <f>IFERROR('Шаблон модификаторы блюда'!A214,"0")</f>
        <v>0</v>
      </c>
      <c r="B510" s="12">
        <f>IF('Шаблон модификаторы'!C214="Итого","0",'Шаблон модификаторы'!C214)</f>
        <v>0</v>
      </c>
      <c r="C510" s="18">
        <f>IF(A510="0",0,'Шаблон модификаторы блюда'!B214)</f>
        <v>0</v>
      </c>
    </row>
    <row r="511" spans="1:3">
      <c r="A511" s="17">
        <f>IFERROR('Шаблон модификаторы блюда'!A215,"0")</f>
        <v>0</v>
      </c>
      <c r="B511" s="12">
        <f>IF('Шаблон модификаторы'!C215="Итого","0",'Шаблон модификаторы'!C215)</f>
        <v>0</v>
      </c>
      <c r="C511" s="18">
        <f>IF(A511="0",0,'Шаблон модификаторы блюда'!B215)</f>
        <v>0</v>
      </c>
    </row>
    <row r="512" spans="1:3">
      <c r="A512" s="17">
        <f>IFERROR('Шаблон модификаторы блюда'!A216,"0")</f>
        <v>0</v>
      </c>
      <c r="B512" s="12">
        <f>IF('Шаблон модификаторы'!C216="Итого","0",'Шаблон модификаторы'!C216)</f>
        <v>0</v>
      </c>
      <c r="C512" s="18">
        <f>IF(A512="0",0,'Шаблон модификаторы блюда'!B216)</f>
        <v>0</v>
      </c>
    </row>
    <row r="513" spans="1:3">
      <c r="A513" s="17">
        <f>IFERROR('Шаблон модификаторы блюда'!A217,"0")</f>
        <v>0</v>
      </c>
      <c r="B513" s="12">
        <f>IF('Шаблон модификаторы'!C217="Итого","0",'Шаблон модификаторы'!C217)</f>
        <v>0</v>
      </c>
      <c r="C513" s="18">
        <f>IF(A513="0",0,'Шаблон модификаторы блюда'!B217)</f>
        <v>0</v>
      </c>
    </row>
    <row r="514" spans="1:3">
      <c r="A514" s="17">
        <f>IFERROR('Шаблон модификаторы блюда'!A218,"0")</f>
        <v>0</v>
      </c>
      <c r="B514" s="12">
        <f>IF('Шаблон модификаторы'!C218="Итого","0",'Шаблон модификаторы'!C218)</f>
        <v>0</v>
      </c>
      <c r="C514" s="18">
        <f>IF(A514="0",0,'Шаблон модификаторы блюда'!B218)</f>
        <v>0</v>
      </c>
    </row>
    <row r="515" spans="1:3">
      <c r="A515" s="17">
        <f>IFERROR('Шаблон модификаторы блюда'!A219,"0")</f>
        <v>0</v>
      </c>
      <c r="B515" s="12">
        <f>IF('Шаблон модификаторы'!C219="Итого","0",'Шаблон модификаторы'!C219)</f>
        <v>0</v>
      </c>
      <c r="C515" s="18">
        <f>IF(A515="0",0,'Шаблон модификаторы блюда'!B219)</f>
        <v>0</v>
      </c>
    </row>
    <row r="516" spans="1:3">
      <c r="A516" s="17">
        <f>IFERROR('Шаблон модификаторы блюда'!A220,"0")</f>
        <v>0</v>
      </c>
      <c r="B516" s="12">
        <f>IF('Шаблон модификаторы'!C220="Итого","0",'Шаблон модификаторы'!C220)</f>
        <v>0</v>
      </c>
      <c r="C516" s="18">
        <f>IF(A516="0",0,'Шаблон модификаторы блюда'!B220)</f>
        <v>0</v>
      </c>
    </row>
    <row r="517" spans="1:3">
      <c r="A517" s="17">
        <f>IFERROR('Шаблон модификаторы блюда'!A221,"0")</f>
        <v>0</v>
      </c>
      <c r="B517" s="12">
        <f>IF('Шаблон модификаторы'!C221="Итого","0",'Шаблон модификаторы'!C221)</f>
        <v>0</v>
      </c>
      <c r="C517" s="18">
        <f>IF(A517="0",0,'Шаблон модификаторы блюда'!B221)</f>
        <v>0</v>
      </c>
    </row>
    <row r="518" spans="1:3">
      <c r="A518" s="17">
        <f>IFERROR('Шаблон модификаторы блюда'!A222,"0")</f>
        <v>0</v>
      </c>
      <c r="B518" s="12">
        <f>IF('Шаблон модификаторы'!C222="Итого","0",'Шаблон модификаторы'!C222)</f>
        <v>0</v>
      </c>
      <c r="C518" s="18">
        <f>IF(A518="0",0,'Шаблон модификаторы блюда'!B222)</f>
        <v>0</v>
      </c>
    </row>
    <row r="519" spans="1:3">
      <c r="A519" s="17">
        <f>IFERROR('Шаблон модификаторы блюда'!A223,"0")</f>
        <v>0</v>
      </c>
      <c r="B519" s="12">
        <f>IF('Шаблон модификаторы'!C223="Итого","0",'Шаблон модификаторы'!C223)</f>
        <v>0</v>
      </c>
      <c r="C519" s="18">
        <f>IF(A519="0",0,'Шаблон модификаторы блюда'!B223)</f>
        <v>0</v>
      </c>
    </row>
    <row r="520" spans="1:3">
      <c r="A520" s="17">
        <f>IFERROR('Шаблон модификаторы блюда'!A224,"0")</f>
        <v>0</v>
      </c>
      <c r="B520" s="12">
        <f>IF('Шаблон модификаторы'!C224="Итого","0",'Шаблон модификаторы'!C224)</f>
        <v>0</v>
      </c>
      <c r="C520" s="18">
        <f>IF(A520="0",0,'Шаблон модификаторы блюда'!B224)</f>
        <v>0</v>
      </c>
    </row>
    <row r="521" spans="1:3">
      <c r="A521" s="17">
        <f>IFERROR('Шаблон модификаторы блюда'!A225,"0")</f>
        <v>0</v>
      </c>
      <c r="B521" s="12">
        <f>IF('Шаблон модификаторы'!C225="Итого","0",'Шаблон модификаторы'!C225)</f>
        <v>0</v>
      </c>
      <c r="C521" s="18">
        <f>IF(A521="0",0,'Шаблон модификаторы блюда'!B225)</f>
        <v>0</v>
      </c>
    </row>
    <row r="522" spans="1:3">
      <c r="A522" s="17">
        <f>IFERROR('Шаблон модификаторы блюда'!A226,"0")</f>
        <v>0</v>
      </c>
      <c r="B522" s="12">
        <f>IF('Шаблон модификаторы'!C226="Итого","0",'Шаблон модификаторы'!C226)</f>
        <v>0</v>
      </c>
      <c r="C522" s="18">
        <f>IF(A522="0",0,'Шаблон модификаторы блюда'!B226)</f>
        <v>0</v>
      </c>
    </row>
    <row r="523" spans="1:3">
      <c r="A523" s="17">
        <f>IFERROR('Шаблон модификаторы блюда'!A227,"0")</f>
        <v>0</v>
      </c>
      <c r="B523" s="12">
        <f>IF('Шаблон модификаторы'!C227="Итого","0",'Шаблон модификаторы'!C227)</f>
        <v>0</v>
      </c>
      <c r="C523" s="18">
        <f>IF(A523="0",0,'Шаблон модификаторы блюда'!B227)</f>
        <v>0</v>
      </c>
    </row>
    <row r="524" spans="1:3">
      <c r="A524" s="17">
        <f>IFERROR('Шаблон модификаторы блюда'!A228,"0")</f>
        <v>0</v>
      </c>
      <c r="B524" s="12">
        <f>IF('Шаблон модификаторы'!C228="Итого","0",'Шаблон модификаторы'!C228)</f>
        <v>0</v>
      </c>
      <c r="C524" s="18">
        <f>IF(A524="0",0,'Шаблон модификаторы блюда'!B228)</f>
        <v>0</v>
      </c>
    </row>
    <row r="525" spans="1:3">
      <c r="A525" s="17">
        <f>IFERROR('Шаблон модификаторы блюда'!A229,"0")</f>
        <v>0</v>
      </c>
      <c r="B525" s="12">
        <f>IF('Шаблон модификаторы'!C229="Итого","0",'Шаблон модификаторы'!C229)</f>
        <v>0</v>
      </c>
      <c r="C525" s="18">
        <f>IF(A525="0",0,'Шаблон модификаторы блюда'!B229)</f>
        <v>0</v>
      </c>
    </row>
    <row r="526" spans="1:3">
      <c r="A526" s="17">
        <f>IFERROR('Шаблон модификаторы блюда'!A230,"0")</f>
        <v>0</v>
      </c>
      <c r="B526" s="12">
        <f>IF('Шаблон модификаторы'!C230="Итого","0",'Шаблон модификаторы'!C230)</f>
        <v>0</v>
      </c>
      <c r="C526" s="18">
        <f>IF(A526="0",0,'Шаблон модификаторы блюда'!B230)</f>
        <v>0</v>
      </c>
    </row>
    <row r="527" spans="1:3">
      <c r="A527" s="17">
        <f>IFERROR('Шаблон модификаторы блюда'!A231,"0")</f>
        <v>0</v>
      </c>
      <c r="B527" s="12">
        <f>IF('Шаблон модификаторы'!C231="Итого","0",'Шаблон модификаторы'!C231)</f>
        <v>0</v>
      </c>
      <c r="C527" s="18">
        <f>IF(A527="0",0,'Шаблон модификаторы блюда'!B231)</f>
        <v>0</v>
      </c>
    </row>
    <row r="528" spans="1:3">
      <c r="A528" s="17">
        <f>IFERROR('Шаблон модификаторы блюда'!A232,"0")</f>
        <v>0</v>
      </c>
      <c r="B528" s="12">
        <f>IF('Шаблон модификаторы'!C232="Итого","0",'Шаблон модификаторы'!C232)</f>
        <v>0</v>
      </c>
      <c r="C528" s="18">
        <f>IF(A528="0",0,'Шаблон модификаторы блюда'!B232)</f>
        <v>0</v>
      </c>
    </row>
    <row r="529" spans="1:3">
      <c r="A529" s="17">
        <f>IFERROR('Шаблон модификаторы блюда'!A233,"0")</f>
        <v>0</v>
      </c>
      <c r="B529" s="12">
        <f>IF('Шаблон модификаторы'!C233="Итого","0",'Шаблон модификаторы'!C233)</f>
        <v>0</v>
      </c>
      <c r="C529" s="18">
        <f>IF(A529="0",0,'Шаблон модификаторы блюда'!B233)</f>
        <v>0</v>
      </c>
    </row>
    <row r="530" spans="1:3">
      <c r="A530" s="17">
        <f>IFERROR('Шаблон модификаторы блюда'!A234,"0")</f>
        <v>0</v>
      </c>
      <c r="B530" s="12">
        <f>IF('Шаблон модификаторы'!C234="Итого","0",'Шаблон модификаторы'!C234)</f>
        <v>0</v>
      </c>
      <c r="C530" s="18">
        <f>IF(A530="0",0,'Шаблон модификаторы блюда'!B234)</f>
        <v>0</v>
      </c>
    </row>
    <row r="531" spans="1:3">
      <c r="A531" s="17">
        <f>IFERROR('Шаблон модификаторы блюда'!A235,"0")</f>
        <v>0</v>
      </c>
      <c r="B531" s="12">
        <f>IF('Шаблон модификаторы'!C235="Итого","0",'Шаблон модификаторы'!C235)</f>
        <v>0</v>
      </c>
      <c r="C531" s="18">
        <f>IF(A531="0",0,'Шаблон модификаторы блюда'!B235)</f>
        <v>0</v>
      </c>
    </row>
    <row r="532" spans="1:3">
      <c r="A532" s="17">
        <f>IFERROR('Шаблон модификаторы блюда'!A236,"0")</f>
        <v>0</v>
      </c>
      <c r="B532" s="12">
        <f>IF('Шаблон модификаторы'!C236="Итого","0",'Шаблон модификаторы'!C236)</f>
        <v>0</v>
      </c>
      <c r="C532" s="18">
        <f>IF(A532="0",0,'Шаблон модификаторы блюда'!B236)</f>
        <v>0</v>
      </c>
    </row>
    <row r="533" spans="1:3">
      <c r="A533" s="17">
        <f>IFERROR('Шаблон модификаторы блюда'!A237,"0")</f>
        <v>0</v>
      </c>
      <c r="B533" s="12">
        <f>IF('Шаблон модификаторы'!C237="Итого","0",'Шаблон модификаторы'!C237)</f>
        <v>0</v>
      </c>
      <c r="C533" s="18">
        <f>IF(A533="0",0,'Шаблон модификаторы блюда'!B237)</f>
        <v>0</v>
      </c>
    </row>
    <row r="534" spans="1:3">
      <c r="A534" s="17">
        <f>IFERROR('Шаблон модификаторы блюда'!A238,"0")</f>
        <v>0</v>
      </c>
      <c r="B534" s="12">
        <f>IF('Шаблон модификаторы'!C238="Итого","0",'Шаблон модификаторы'!C238)</f>
        <v>0</v>
      </c>
      <c r="C534" s="18">
        <f>IF(A534="0",0,'Шаблон модификаторы блюда'!B238)</f>
        <v>0</v>
      </c>
    </row>
    <row r="535" spans="1:3">
      <c r="A535" s="17">
        <f>IFERROR('Шаблон модификаторы блюда'!A239,"0")</f>
        <v>0</v>
      </c>
      <c r="B535" s="12">
        <f>IF('Шаблон модификаторы'!C239="Итого","0",'Шаблон модификаторы'!C239)</f>
        <v>0</v>
      </c>
      <c r="C535" s="18">
        <f>IF(A535="0",0,'Шаблон модификаторы блюда'!B239)</f>
        <v>0</v>
      </c>
    </row>
    <row r="536" spans="1:3">
      <c r="A536" s="17">
        <f>IFERROR('Шаблон модификаторы блюда'!A240,"0")</f>
        <v>0</v>
      </c>
      <c r="B536" s="12">
        <f>IF('Шаблон модификаторы'!C240="Итого","0",'Шаблон модификаторы'!C240)</f>
        <v>0</v>
      </c>
      <c r="C536" s="18">
        <f>IF(A536="0",0,'Шаблон модификаторы блюда'!B240)</f>
        <v>0</v>
      </c>
    </row>
    <row r="537" spans="1:3">
      <c r="A537" s="17">
        <f>IFERROR('Шаблон модификаторы блюда'!A241,"0")</f>
        <v>0</v>
      </c>
      <c r="B537" s="12">
        <f>IF('Шаблон модификаторы'!C241="Итого","0",'Шаблон модификаторы'!C241)</f>
        <v>0</v>
      </c>
      <c r="C537" s="18">
        <f>IF(A537="0",0,'Шаблон модификаторы блюда'!B241)</f>
        <v>0</v>
      </c>
    </row>
    <row r="538" spans="1:3">
      <c r="A538" s="17">
        <f>IFERROR('Шаблон модификаторы блюда'!A242,"0")</f>
        <v>0</v>
      </c>
      <c r="B538" s="12">
        <f>IF('Шаблон модификаторы'!C242="Итого","0",'Шаблон модификаторы'!C242)</f>
        <v>0</v>
      </c>
      <c r="C538" s="18">
        <f>IF(A538="0",0,'Шаблон модификаторы блюда'!B242)</f>
        <v>0</v>
      </c>
    </row>
    <row r="539" spans="1:3">
      <c r="A539" s="17">
        <f>IFERROR('Шаблон модификаторы блюда'!A243,"0")</f>
        <v>0</v>
      </c>
      <c r="B539" s="12">
        <f>IF('Шаблон модификаторы'!C243="Итого","0",'Шаблон модификаторы'!C243)</f>
        <v>0</v>
      </c>
      <c r="C539" s="18">
        <f>IF(A539="0",0,'Шаблон модификаторы блюда'!B243)</f>
        <v>0</v>
      </c>
    </row>
    <row r="540" spans="1:3">
      <c r="A540" s="17">
        <f>IFERROR('Шаблон модификаторы блюда'!A244,"0")</f>
        <v>0</v>
      </c>
      <c r="B540" s="12">
        <f>IF('Шаблон модификаторы'!C244="Итого","0",'Шаблон модификаторы'!C244)</f>
        <v>0</v>
      </c>
      <c r="C540" s="18">
        <f>IF(A540="0",0,'Шаблон модификаторы блюда'!B244)</f>
        <v>0</v>
      </c>
    </row>
    <row r="541" spans="1:3">
      <c r="A541" s="17">
        <f>IFERROR('Шаблон модификаторы блюда'!A245,"0")</f>
        <v>0</v>
      </c>
      <c r="B541" s="12">
        <f>IF('Шаблон модификаторы'!C245="Итого","0",'Шаблон модификаторы'!C245)</f>
        <v>0</v>
      </c>
      <c r="C541" s="18">
        <f>IF(A541="0",0,'Шаблон модификаторы блюда'!B245)</f>
        <v>0</v>
      </c>
    </row>
    <row r="542" spans="1:3">
      <c r="A542" s="17">
        <f>IFERROR('Шаблон модификаторы блюда'!A246,"0")</f>
        <v>0</v>
      </c>
      <c r="B542" s="12">
        <f>IF('Шаблон модификаторы'!C246="Итого","0",'Шаблон модификаторы'!C246)</f>
        <v>0</v>
      </c>
      <c r="C542" s="18">
        <f>IF(A542="0",0,'Шаблон модификаторы блюда'!B246)</f>
        <v>0</v>
      </c>
    </row>
    <row r="543" spans="1:3">
      <c r="A543" s="17">
        <f>IFERROR('Шаблон модификаторы блюда'!A247,"0")</f>
        <v>0</v>
      </c>
      <c r="B543" s="12">
        <f>IF('Шаблон модификаторы'!C247="Итого","0",'Шаблон модификаторы'!C247)</f>
        <v>0</v>
      </c>
      <c r="C543" s="18">
        <f>IF(A543="0",0,'Шаблон модификаторы блюда'!B247)</f>
        <v>0</v>
      </c>
    </row>
    <row r="544" spans="1:3">
      <c r="A544" s="17">
        <f>IFERROR('Шаблон модификаторы блюда'!A248,"0")</f>
        <v>0</v>
      </c>
      <c r="B544" s="12">
        <f>IF('Шаблон модификаторы'!C248="Итого","0",'Шаблон модификаторы'!C248)</f>
        <v>0</v>
      </c>
      <c r="C544" s="18">
        <f>IF(A544="0",0,'Шаблон модификаторы блюда'!B248)</f>
        <v>0</v>
      </c>
    </row>
    <row r="545" spans="1:3">
      <c r="A545" s="17">
        <f>IFERROR('Шаблон модификаторы блюда'!A249,"0")</f>
        <v>0</v>
      </c>
      <c r="B545" s="12">
        <f>IF('Шаблон модификаторы'!C249="Итого","0",'Шаблон модификаторы'!C249)</f>
        <v>0</v>
      </c>
      <c r="C545" s="18">
        <f>IF(A545="0",0,'Шаблон модификаторы блюда'!B249)</f>
        <v>0</v>
      </c>
    </row>
    <row r="546" spans="1:3">
      <c r="A546" s="17">
        <f>IFERROR('Шаблон модификаторы блюда'!A250,"0")</f>
        <v>0</v>
      </c>
      <c r="B546" s="12">
        <f>IF('Шаблон модификаторы'!C250="Итого","0",'Шаблон модификаторы'!C250)</f>
        <v>0</v>
      </c>
      <c r="C546" s="18">
        <f>IF(A546="0",0,'Шаблон модификаторы блюда'!B250)</f>
        <v>0</v>
      </c>
    </row>
    <row r="547" spans="1:3">
      <c r="A547" s="17">
        <f>IFERROR('Шаблон модификаторы блюда'!A251,"0")</f>
        <v>0</v>
      </c>
      <c r="B547" s="12">
        <f>IF('Шаблон модификаторы'!C251="Итого","0",'Шаблон модификаторы'!C251)</f>
        <v>0</v>
      </c>
      <c r="C547" s="18">
        <f>IF(A547="0",0,'Шаблон модификаторы блюда'!B251)</f>
        <v>0</v>
      </c>
    </row>
    <row r="548" spans="1:3">
      <c r="A548" s="17">
        <f>IFERROR('Шаблон модификаторы блюда'!A252,"0")</f>
        <v>0</v>
      </c>
      <c r="B548" s="12">
        <f>IF('Шаблон модификаторы'!C252="Итого","0",'Шаблон модификаторы'!C252)</f>
        <v>0</v>
      </c>
      <c r="C548" s="18">
        <f>IF(A548="0",0,'Шаблон модификаторы блюда'!B252)</f>
        <v>0</v>
      </c>
    </row>
    <row r="549" spans="1:3">
      <c r="A549" s="17">
        <f>IFERROR('Шаблон модификаторы блюда'!A253,"0")</f>
        <v>0</v>
      </c>
      <c r="B549" s="12">
        <f>IF('Шаблон модификаторы'!C253="Итого","0",'Шаблон модификаторы'!C253)</f>
        <v>0</v>
      </c>
      <c r="C549" s="18">
        <f>IF(A549="0",0,'Шаблон модификаторы блюда'!B253)</f>
        <v>0</v>
      </c>
    </row>
    <row r="550" spans="1:3">
      <c r="A550" s="17">
        <f>IFERROR('Шаблон модификаторы блюда'!A254,"0")</f>
        <v>0</v>
      </c>
      <c r="B550" s="12">
        <f>IF('Шаблон модификаторы'!C254="Итого","0",'Шаблон модификаторы'!C254)</f>
        <v>0</v>
      </c>
      <c r="C550" s="18">
        <f>IF(A550="0",0,'Шаблон модификаторы блюда'!B254)</f>
        <v>0</v>
      </c>
    </row>
    <row r="551" spans="1:3">
      <c r="A551" s="17">
        <f>IFERROR('Шаблон модификаторы блюда'!A255,"0")</f>
        <v>0</v>
      </c>
      <c r="B551" s="12">
        <f>IF('Шаблон модификаторы'!C255="Итого","0",'Шаблон модификаторы'!C255)</f>
        <v>0</v>
      </c>
      <c r="C551" s="18">
        <f>IF(A551="0",0,'Шаблон модификаторы блюда'!B255)</f>
        <v>0</v>
      </c>
    </row>
    <row r="552" spans="1:3">
      <c r="A552" s="17">
        <f>IFERROR('Шаблон модификаторы блюда'!A256,"0")</f>
        <v>0</v>
      </c>
      <c r="B552" s="12">
        <f>IF('Шаблон модификаторы'!C256="Итого","0",'Шаблон модификаторы'!C256)</f>
        <v>0</v>
      </c>
      <c r="C552" s="18">
        <f>IF(A552="0",0,'Шаблон модификаторы блюда'!B256)</f>
        <v>0</v>
      </c>
    </row>
    <row r="553" spans="1:3">
      <c r="A553" s="17">
        <f>IFERROR('Шаблон модификаторы блюда'!A257,"0")</f>
        <v>0</v>
      </c>
      <c r="B553" s="12">
        <f>IF('Шаблон модификаторы'!C257="Итого","0",'Шаблон модификаторы'!C257)</f>
        <v>0</v>
      </c>
      <c r="C553" s="18">
        <f>IF(A553="0",0,'Шаблон модификаторы блюда'!B257)</f>
        <v>0</v>
      </c>
    </row>
    <row r="554" spans="1:3">
      <c r="A554" s="17">
        <f>IFERROR('Шаблон модификаторы блюда'!A258,"0")</f>
        <v>0</v>
      </c>
      <c r="B554" s="12">
        <f>IF('Шаблон модификаторы'!C258="Итого","0",'Шаблон модификаторы'!C258)</f>
        <v>0</v>
      </c>
      <c r="C554" s="18">
        <f>IF(A554="0",0,'Шаблон модификаторы блюда'!B258)</f>
        <v>0</v>
      </c>
    </row>
    <row r="555" spans="1:3">
      <c r="A555" s="17">
        <f>IFERROR('Шаблон модификаторы блюда'!A259,"0")</f>
        <v>0</v>
      </c>
      <c r="B555" s="12">
        <f>IF('Шаблон модификаторы'!C259="Итого","0",'Шаблон модификаторы'!C259)</f>
        <v>0</v>
      </c>
      <c r="C555" s="18">
        <f>IF(A555="0",0,'Шаблон модификаторы блюда'!B259)</f>
        <v>0</v>
      </c>
    </row>
    <row r="556" spans="1:3">
      <c r="A556" s="17">
        <f>IFERROR('Шаблон модификаторы блюда'!A260,"0")</f>
        <v>0</v>
      </c>
      <c r="B556" s="12">
        <f>IF('Шаблон модификаторы'!C260="Итого","0",'Шаблон модификаторы'!C260)</f>
        <v>0</v>
      </c>
      <c r="C556" s="18">
        <f>IF(A556="0",0,'Шаблон модификаторы блюда'!B260)</f>
        <v>0</v>
      </c>
    </row>
    <row r="557" spans="1:3">
      <c r="A557" s="17">
        <f>IFERROR('Шаблон модификаторы блюда'!A261,"0")</f>
        <v>0</v>
      </c>
      <c r="B557" s="12">
        <f>IF('Шаблон модификаторы'!C261="Итого","0",'Шаблон модификаторы'!C261)</f>
        <v>0</v>
      </c>
      <c r="C557" s="18">
        <f>IF(A557="0",0,'Шаблон модификаторы блюда'!B261)</f>
        <v>0</v>
      </c>
    </row>
    <row r="558" spans="1:3">
      <c r="A558" s="17">
        <f>IFERROR('Шаблон модификаторы блюда'!A262,"0")</f>
        <v>0</v>
      </c>
      <c r="B558" s="12">
        <f>IF('Шаблон модификаторы'!C262="Итого","0",'Шаблон модификаторы'!C262)</f>
        <v>0</v>
      </c>
      <c r="C558" s="18">
        <f>IF(A558="0",0,'Шаблон модификаторы блюда'!B262)</f>
        <v>0</v>
      </c>
    </row>
    <row r="559" spans="1:3">
      <c r="A559" s="17">
        <f>IFERROR('Шаблон модификаторы блюда'!A263,"0")</f>
        <v>0</v>
      </c>
      <c r="B559" s="12">
        <f>IF('Шаблон модификаторы'!C263="Итого","0",'Шаблон модификаторы'!C263)</f>
        <v>0</v>
      </c>
      <c r="C559" s="18">
        <f>IF(A559="0",0,'Шаблон модификаторы блюда'!B263)</f>
        <v>0</v>
      </c>
    </row>
    <row r="560" spans="1:3">
      <c r="A560" s="17">
        <f>IFERROR('Шаблон модификаторы блюда'!A264,"0")</f>
        <v>0</v>
      </c>
      <c r="B560" s="12">
        <f>IF('Шаблон модификаторы'!C264="Итого","0",'Шаблон модификаторы'!C264)</f>
        <v>0</v>
      </c>
      <c r="C560" s="18">
        <f>IF(A560="0",0,'Шаблон модификаторы блюда'!B264)</f>
        <v>0</v>
      </c>
    </row>
    <row r="561" spans="1:3">
      <c r="A561" s="17">
        <f>IFERROR('Шаблон модификаторы блюда'!A265,"0")</f>
        <v>0</v>
      </c>
      <c r="B561" s="12">
        <f>IF('Шаблон модификаторы'!C265="Итого","0",'Шаблон модификаторы'!C265)</f>
        <v>0</v>
      </c>
      <c r="C561" s="18">
        <f>IF(A561="0",0,'Шаблон модификаторы блюда'!B265)</f>
        <v>0</v>
      </c>
    </row>
    <row r="562" spans="1:3">
      <c r="A562" s="17">
        <f>IFERROR('Шаблон модификаторы блюда'!A266,"0")</f>
        <v>0</v>
      </c>
      <c r="B562" s="12">
        <f>IF('Шаблон модификаторы'!C266="Итого","0",'Шаблон модификаторы'!C266)</f>
        <v>0</v>
      </c>
      <c r="C562" s="18">
        <f>IF(A562="0",0,'Шаблон модификаторы блюда'!B266)</f>
        <v>0</v>
      </c>
    </row>
    <row r="563" spans="1:3">
      <c r="A563" s="17">
        <f>IFERROR('Шаблон модификаторы блюда'!A267,"0")</f>
        <v>0</v>
      </c>
      <c r="B563" s="12">
        <f>IF('Шаблон модификаторы'!C267="Итого","0",'Шаблон модификаторы'!C267)</f>
        <v>0</v>
      </c>
      <c r="C563" s="18">
        <f>IF(A563="0",0,'Шаблон модификаторы блюда'!B267)</f>
        <v>0</v>
      </c>
    </row>
    <row r="564" spans="1:3">
      <c r="A564" s="17">
        <f>IFERROR('Шаблон модификаторы блюда'!A268,"0")</f>
        <v>0</v>
      </c>
      <c r="B564" s="12">
        <f>IF('Шаблон модификаторы'!C268="Итого","0",'Шаблон модификаторы'!C268)</f>
        <v>0</v>
      </c>
      <c r="C564" s="18">
        <f>IF(A564="0",0,'Шаблон модификаторы блюда'!B268)</f>
        <v>0</v>
      </c>
    </row>
    <row r="565" spans="1:3">
      <c r="A565" s="17">
        <f>IFERROR('Шаблон модификаторы блюда'!A269,"0")</f>
        <v>0</v>
      </c>
      <c r="B565" s="12">
        <f>IF('Шаблон модификаторы'!C269="Итого","0",'Шаблон модификаторы'!C269)</f>
        <v>0</v>
      </c>
      <c r="C565" s="18">
        <f>IF(A565="0",0,'Шаблон модификаторы блюда'!B269)</f>
        <v>0</v>
      </c>
    </row>
    <row r="566" spans="1:3">
      <c r="A566" s="17">
        <f>IFERROR('Шаблон модификаторы блюда'!A270,"0")</f>
        <v>0</v>
      </c>
      <c r="B566" s="12">
        <f>IF('Шаблон модификаторы'!C270="Итого","0",'Шаблон модификаторы'!C270)</f>
        <v>0</v>
      </c>
      <c r="C566" s="18">
        <f>IF(A566="0",0,'Шаблон модификаторы блюда'!B270)</f>
        <v>0</v>
      </c>
    </row>
    <row r="567" spans="1:3">
      <c r="A567" s="17">
        <f>IFERROR('Шаблон модификаторы блюда'!A271,"0")</f>
        <v>0</v>
      </c>
      <c r="B567" s="12">
        <f>IF('Шаблон модификаторы'!C271="Итого","0",'Шаблон модификаторы'!C271)</f>
        <v>0</v>
      </c>
      <c r="C567" s="18">
        <f>IF(A567="0",0,'Шаблон модификаторы блюда'!B271)</f>
        <v>0</v>
      </c>
    </row>
    <row r="568" spans="1:3">
      <c r="A568" s="17">
        <f>IFERROR('Шаблон модификаторы блюда'!A272,"0")</f>
        <v>0</v>
      </c>
      <c r="B568" s="12">
        <f>IF('Шаблон модификаторы'!C272="Итого","0",'Шаблон модификаторы'!C272)</f>
        <v>0</v>
      </c>
      <c r="C568" s="18">
        <f>IF(A568="0",0,'Шаблон модификаторы блюда'!B272)</f>
        <v>0</v>
      </c>
    </row>
    <row r="569" spans="1:3">
      <c r="A569" s="17">
        <f>IFERROR('Шаблон модификаторы блюда'!A273,"0")</f>
        <v>0</v>
      </c>
      <c r="B569" s="12">
        <f>IF('Шаблон модификаторы'!C273="Итого","0",'Шаблон модификаторы'!C273)</f>
        <v>0</v>
      </c>
      <c r="C569" s="18">
        <f>IF(A569="0",0,'Шаблон модификаторы блюда'!B273)</f>
        <v>0</v>
      </c>
    </row>
    <row r="570" spans="1:3">
      <c r="A570" s="17">
        <f>IFERROR('Шаблон модификаторы блюда'!A274,"0")</f>
        <v>0</v>
      </c>
      <c r="B570" s="12">
        <f>IF('Шаблон модификаторы'!C274="Итого","0",'Шаблон модификаторы'!C274)</f>
        <v>0</v>
      </c>
      <c r="C570" s="18">
        <f>IF(A570="0",0,'Шаблон модификаторы блюда'!B274)</f>
        <v>0</v>
      </c>
    </row>
    <row r="571" spans="1:3">
      <c r="A571" s="17">
        <f>IFERROR('Шаблон модификаторы блюда'!A275,"0")</f>
        <v>0</v>
      </c>
      <c r="B571" s="12">
        <f>IF('Шаблон модификаторы'!C275="Итого","0",'Шаблон модификаторы'!C275)</f>
        <v>0</v>
      </c>
      <c r="C571" s="18">
        <f>IF(A571="0",0,'Шаблон модификаторы блюда'!B275)</f>
        <v>0</v>
      </c>
    </row>
    <row r="572" spans="1:3">
      <c r="A572" s="17">
        <f>IFERROR('Шаблон модификаторы блюда'!A276,"0")</f>
        <v>0</v>
      </c>
      <c r="B572" s="12">
        <f>IF('Шаблон модификаторы'!C276="Итого","0",'Шаблон модификаторы'!C276)</f>
        <v>0</v>
      </c>
      <c r="C572" s="18">
        <f>IF(A572="0",0,'Шаблон модификаторы блюда'!B276)</f>
        <v>0</v>
      </c>
    </row>
    <row r="573" spans="1:3">
      <c r="A573" s="17">
        <f>IFERROR('Шаблон модификаторы блюда'!A277,"0")</f>
        <v>0</v>
      </c>
      <c r="B573" s="12">
        <f>IF('Шаблон модификаторы'!C277="Итого","0",'Шаблон модификаторы'!C277)</f>
        <v>0</v>
      </c>
      <c r="C573" s="18">
        <f>IF(A573="0",0,'Шаблон модификаторы блюда'!B277)</f>
        <v>0</v>
      </c>
    </row>
    <row r="574" spans="1:3">
      <c r="A574" s="17">
        <f>IFERROR('Шаблон модификаторы блюда'!A278,"0")</f>
        <v>0</v>
      </c>
      <c r="B574" s="12">
        <f>IF('Шаблон модификаторы'!C278="Итого","0",'Шаблон модификаторы'!C278)</f>
        <v>0</v>
      </c>
      <c r="C574" s="18">
        <f>IF(A574="0",0,'Шаблон модификаторы блюда'!B278)</f>
        <v>0</v>
      </c>
    </row>
    <row r="575" spans="1:3">
      <c r="A575" s="17">
        <f>IFERROR('Шаблон модификаторы блюда'!A279,"0")</f>
        <v>0</v>
      </c>
      <c r="B575" s="12">
        <f>IF('Шаблон модификаторы'!C279="Итого","0",'Шаблон модификаторы'!C279)</f>
        <v>0</v>
      </c>
      <c r="C575" s="18">
        <f>IF(A575="0",0,'Шаблон модификаторы блюда'!B279)</f>
        <v>0</v>
      </c>
    </row>
    <row r="576" spans="1:3">
      <c r="A576" s="17">
        <f>IFERROR('Шаблон модификаторы блюда'!A280,"0")</f>
        <v>0</v>
      </c>
      <c r="B576" s="12">
        <f>IF('Шаблон модификаторы'!C280="Итого","0",'Шаблон модификаторы'!C280)</f>
        <v>0</v>
      </c>
      <c r="C576" s="18">
        <f>IF(A576="0",0,'Шаблон модификаторы блюда'!B280)</f>
        <v>0</v>
      </c>
    </row>
    <row r="577" spans="1:3">
      <c r="A577" s="17">
        <f>IFERROR('Шаблон модификаторы блюда'!A281,"0")</f>
        <v>0</v>
      </c>
      <c r="B577" s="12">
        <f>IF('Шаблон модификаторы'!C281="Итого","0",'Шаблон модификаторы'!C281)</f>
        <v>0</v>
      </c>
      <c r="C577" s="18">
        <f>IF(A577="0",0,'Шаблон модификаторы блюда'!B281)</f>
        <v>0</v>
      </c>
    </row>
    <row r="578" spans="1:3">
      <c r="A578" s="17">
        <f>IFERROR('Шаблон модификаторы блюда'!A282,"0")</f>
        <v>0</v>
      </c>
      <c r="B578" s="12">
        <f>IF('Шаблон модификаторы'!C282="Итого","0",'Шаблон модификаторы'!C282)</f>
        <v>0</v>
      </c>
      <c r="C578" s="18">
        <f>IF(A578="0",0,'Шаблон модификаторы блюда'!B282)</f>
        <v>0</v>
      </c>
    </row>
    <row r="579" spans="1:3">
      <c r="A579" s="17">
        <f>IFERROR('Шаблон модификаторы блюда'!A283,"0")</f>
        <v>0</v>
      </c>
      <c r="B579" s="12">
        <f>IF('Шаблон модификаторы'!C283="Итого","0",'Шаблон модификаторы'!C283)</f>
        <v>0</v>
      </c>
      <c r="C579" s="18">
        <f>IF(A579="0",0,'Шаблон модификаторы блюда'!B283)</f>
        <v>0</v>
      </c>
    </row>
    <row r="580" spans="1:3">
      <c r="A580" s="17">
        <f>IFERROR('Шаблон модификаторы блюда'!A284,"0")</f>
        <v>0</v>
      </c>
      <c r="B580" s="12">
        <f>IF('Шаблон модификаторы'!C284="Итого","0",'Шаблон модификаторы'!C284)</f>
        <v>0</v>
      </c>
      <c r="C580" s="18">
        <f>IF(A580="0",0,'Шаблон модификаторы блюда'!B284)</f>
        <v>0</v>
      </c>
    </row>
    <row r="581" spans="1:3">
      <c r="A581" s="17">
        <f>IFERROR('Шаблон модификаторы блюда'!A285,"0")</f>
        <v>0</v>
      </c>
      <c r="B581" s="12">
        <f>IF('Шаблон модификаторы'!C285="Итого","0",'Шаблон модификаторы'!C285)</f>
        <v>0</v>
      </c>
      <c r="C581" s="18">
        <f>IF(A581="0",0,'Шаблон модификаторы блюда'!B285)</f>
        <v>0</v>
      </c>
    </row>
    <row r="582" spans="1:3">
      <c r="A582" s="17">
        <f>IFERROR('Шаблон модификаторы блюда'!A286,"0")</f>
        <v>0</v>
      </c>
      <c r="B582" s="12">
        <f>IF('Шаблон модификаторы'!C286="Итого","0",'Шаблон модификаторы'!C286)</f>
        <v>0</v>
      </c>
      <c r="C582" s="18">
        <f>IF(A582="0",0,'Шаблон модификаторы блюда'!B286)</f>
        <v>0</v>
      </c>
    </row>
    <row r="583" spans="1:3">
      <c r="A583" s="17">
        <f>IFERROR('Шаблон модификаторы блюда'!A287,"0")</f>
        <v>0</v>
      </c>
      <c r="B583" s="12">
        <f>IF('Шаблон модификаторы'!C287="Итого","0",'Шаблон модификаторы'!C287)</f>
        <v>0</v>
      </c>
      <c r="C583" s="18">
        <f>IF(A583="0",0,'Шаблон модификаторы блюда'!B287)</f>
        <v>0</v>
      </c>
    </row>
    <row r="584" spans="1:3">
      <c r="A584" s="17">
        <f>IFERROR('Шаблон модификаторы блюда'!A288,"0")</f>
        <v>0</v>
      </c>
      <c r="B584" s="12">
        <f>IF('Шаблон модификаторы'!C288="Итого","0",'Шаблон модификаторы'!C288)</f>
        <v>0</v>
      </c>
      <c r="C584" s="18">
        <f>IF(A584="0",0,'Шаблон модификаторы блюда'!B288)</f>
        <v>0</v>
      </c>
    </row>
    <row r="585" spans="1:3">
      <c r="A585" s="17">
        <f>IFERROR('Шаблон модификаторы блюда'!A289,"0")</f>
        <v>0</v>
      </c>
      <c r="B585" s="12">
        <f>IF('Шаблон модификаторы'!C289="Итого","0",'Шаблон модификаторы'!C289)</f>
        <v>0</v>
      </c>
      <c r="C585" s="18">
        <f>IF(A585="0",0,'Шаблон модификаторы блюда'!B289)</f>
        <v>0</v>
      </c>
    </row>
    <row r="586" spans="1:3">
      <c r="A586" s="17">
        <f>IFERROR('Шаблон модификаторы блюда'!A290,"0")</f>
        <v>0</v>
      </c>
      <c r="B586" s="12">
        <f>IF('Шаблон модификаторы'!C290="Итого","0",'Шаблон модификаторы'!C290)</f>
        <v>0</v>
      </c>
      <c r="C586" s="18">
        <f>IF(A586="0",0,'Шаблон модификаторы блюда'!B290)</f>
        <v>0</v>
      </c>
    </row>
    <row r="587" spans="1:3">
      <c r="A587" s="17">
        <f>IFERROR('Шаблон модификаторы блюда'!A291,"0")</f>
        <v>0</v>
      </c>
      <c r="B587" s="12">
        <f>IF('Шаблон модификаторы'!C291="Итого","0",'Шаблон модификаторы'!C291)</f>
        <v>0</v>
      </c>
      <c r="C587" s="18">
        <f>IF(A587="0",0,'Шаблон модификаторы блюда'!B291)</f>
        <v>0</v>
      </c>
    </row>
    <row r="588" spans="1:3">
      <c r="A588" s="17">
        <f>IFERROR('Шаблон модификаторы блюда'!A292,"0")</f>
        <v>0</v>
      </c>
      <c r="B588" s="12">
        <f>IF('Шаблон модификаторы'!C292="Итого","0",'Шаблон модификаторы'!C292)</f>
        <v>0</v>
      </c>
      <c r="C588" s="18">
        <f>IF(A588="0",0,'Шаблон модификаторы блюда'!B292)</f>
        <v>0</v>
      </c>
    </row>
    <row r="589" spans="1:3">
      <c r="A589" s="17">
        <f>IFERROR('Шаблон модификаторы блюда'!A293,"0")</f>
        <v>0</v>
      </c>
      <c r="B589" s="12">
        <f>IF('Шаблон модификаторы'!C293="Итого","0",'Шаблон модификаторы'!C293)</f>
        <v>0</v>
      </c>
      <c r="C589" s="18">
        <f>IF(A589="0",0,'Шаблон модификаторы блюда'!B293)</f>
        <v>0</v>
      </c>
    </row>
    <row r="590" spans="1:3">
      <c r="A590" s="17">
        <f>IFERROR('Шаблон модификаторы блюда'!A294,"0")</f>
        <v>0</v>
      </c>
      <c r="B590" s="12">
        <f>IF('Шаблон модификаторы'!C294="Итого","0",'Шаблон модификаторы'!C294)</f>
        <v>0</v>
      </c>
      <c r="C590" s="18">
        <f>IF(A590="0",0,'Шаблон модификаторы блюда'!B294)</f>
        <v>0</v>
      </c>
    </row>
    <row r="591" spans="1:3">
      <c r="A591" s="17">
        <f>IFERROR('Шаблон модификаторы блюда'!A295,"0")</f>
        <v>0</v>
      </c>
      <c r="B591" s="12">
        <f>IF('Шаблон модификаторы'!C295="Итого","0",'Шаблон модификаторы'!C295)</f>
        <v>0</v>
      </c>
      <c r="C591" s="18">
        <f>IF(A591="0",0,'Шаблон модификаторы блюда'!B295)</f>
        <v>0</v>
      </c>
    </row>
    <row r="592" spans="1:3">
      <c r="A592" s="17">
        <f>IFERROR('Шаблон модификаторы блюда'!A296,"0")</f>
        <v>0</v>
      </c>
      <c r="B592" s="12">
        <f>IF('Шаблон модификаторы'!C296="Итого","0",'Шаблон модификаторы'!C296)</f>
        <v>0</v>
      </c>
      <c r="C592" s="18">
        <f>IF(A592="0",0,'Шаблон модификаторы блюда'!B296)</f>
        <v>0</v>
      </c>
    </row>
    <row r="593" spans="1:3">
      <c r="A593" s="17">
        <f>IFERROR('Шаблон модификаторы блюда'!A297,"0")</f>
        <v>0</v>
      </c>
      <c r="B593" s="12">
        <f>IF('Шаблон модификаторы'!C297="Итого","0",'Шаблон модификаторы'!C297)</f>
        <v>0</v>
      </c>
      <c r="C593" s="18">
        <f>IF(A593="0",0,'Шаблон модификаторы блюда'!B297)</f>
        <v>0</v>
      </c>
    </row>
    <row r="594" spans="1:3">
      <c r="A594" s="17">
        <f>IFERROR('Шаблон модификаторы блюда'!A298,"0")</f>
        <v>0</v>
      </c>
      <c r="B594" s="12">
        <f>IF('Шаблон модификаторы'!C298="Итого","0",'Шаблон модификаторы'!C298)</f>
        <v>0</v>
      </c>
      <c r="C594" s="18">
        <f>IF(A594="0",0,'Шаблон модификаторы блюда'!B298)</f>
        <v>0</v>
      </c>
    </row>
    <row r="595" spans="1:3">
      <c r="A595" s="17">
        <f>IFERROR('Шаблон модификаторы блюда'!A299,"0")</f>
        <v>0</v>
      </c>
      <c r="B595" s="12">
        <f>IF('Шаблон модификаторы'!C299="Итого","0",'Шаблон модификаторы'!C299)</f>
        <v>0</v>
      </c>
      <c r="C595" s="18">
        <f>IF(A595="0",0,'Шаблон модификаторы блюда'!B299)</f>
        <v>0</v>
      </c>
    </row>
    <row r="596" spans="1:3">
      <c r="A596" s="17">
        <f>IFERROR('Шаблон модификаторы блюда'!A300,"0")</f>
        <v>0</v>
      </c>
      <c r="B596" s="12">
        <f>IF('Шаблон модификаторы'!C300="Итого","0",'Шаблон модификаторы'!C300)</f>
        <v>0</v>
      </c>
      <c r="C596" s="18">
        <f>IF(A596="0",0,'Шаблон модификаторы блюда'!B300)</f>
        <v>0</v>
      </c>
    </row>
    <row r="597" spans="1:3">
      <c r="A597" s="17">
        <f>IFERROR('Шаблон модификаторы блюда'!A301,"0")</f>
        <v>0</v>
      </c>
      <c r="B597" s="12">
        <f>IF('Шаблон модификаторы'!C301="Итого","0",'Шаблон модификаторы'!C301)</f>
        <v>0</v>
      </c>
      <c r="C597" s="18">
        <f>IF(A597="0",0,'Шаблон модификаторы блюда'!B301)</f>
        <v>0</v>
      </c>
    </row>
    <row r="598" spans="1:3">
      <c r="A598" s="17">
        <f>IFERROR('Шаблон модификаторы блюда'!A302,"0")</f>
        <v>0</v>
      </c>
      <c r="B598" s="12">
        <f>IF('Шаблон модификаторы'!C302="Итого","0",'Шаблон модификаторы'!C302)</f>
        <v>0</v>
      </c>
      <c r="C598" s="18">
        <f>IF(A598="0",0,'Шаблон модификаторы блюда'!B302)</f>
        <v>0</v>
      </c>
    </row>
    <row r="599" spans="1:3">
      <c r="A599" s="17">
        <f>IFERROR('Шаблон модификаторы блюда'!A303,"0")</f>
        <v>0</v>
      </c>
      <c r="B599" s="12">
        <f>IF('Шаблон модификаторы'!C303="Итого","0",'Шаблон модификаторы'!C303)</f>
        <v>0</v>
      </c>
      <c r="C599" s="18">
        <f>IF(A599="0",0,'Шаблон модификаторы блюда'!B303)</f>
        <v>0</v>
      </c>
    </row>
    <row r="600" spans="1:3">
      <c r="A600" s="17">
        <f>IFERROR('Шаблон модификаторы блюда'!A304,"0")</f>
        <v>0</v>
      </c>
      <c r="B600" s="12">
        <f>IF('Шаблон модификаторы'!C304="Итого","0",'Шаблон модификаторы'!C304)</f>
        <v>0</v>
      </c>
      <c r="C600" s="18">
        <f>IF(A600="0",0,'Шаблон модификаторы блюда'!B304)</f>
        <v>0</v>
      </c>
    </row>
    <row r="601" spans="1:3">
      <c r="A601" s="17">
        <f>IFERROR('Шаблон модификаторы блюда'!A305,"0")</f>
        <v>0</v>
      </c>
      <c r="B601" s="12">
        <f>IF('Шаблон модификаторы'!C305="Итого","0",'Шаблон модификаторы'!C305)</f>
        <v>0</v>
      </c>
      <c r="C601" s="18">
        <f>IF(A601="0",0,'Шаблон модификаторы блюда'!B305)</f>
        <v>0</v>
      </c>
    </row>
    <row r="602" spans="1:3">
      <c r="A602" s="17">
        <f>IFERROR('Шаблон модификаторы блюда'!A306,"0")</f>
        <v>0</v>
      </c>
      <c r="B602" s="12">
        <f>IF('Шаблон модификаторы'!C306="Итого","0",'Шаблон модификаторы'!C306)</f>
        <v>0</v>
      </c>
      <c r="C602" s="18">
        <f>IF(A602="0",0,'Шаблон модификаторы блюда'!B306)</f>
        <v>0</v>
      </c>
    </row>
    <row r="603" spans="1:3">
      <c r="A603" s="17">
        <f>IFERROR('Шаблон модификаторы блюда'!A307,"0")</f>
        <v>0</v>
      </c>
      <c r="B603" s="12">
        <f>IF('Шаблон модификаторы'!C307="Итого","0",'Шаблон модификаторы'!C307)</f>
        <v>0</v>
      </c>
      <c r="C603" s="18">
        <f>IF(A603="0",0,'Шаблон модификаторы блюда'!B307)</f>
        <v>0</v>
      </c>
    </row>
    <row r="604" spans="1:3">
      <c r="A604" s="17">
        <f>IFERROR('Шаблон модификаторы блюда'!A308,"0")</f>
        <v>0</v>
      </c>
      <c r="B604" s="12">
        <f>IF('Шаблон модификаторы'!C308="Итого","0",'Шаблон модификаторы'!C308)</f>
        <v>0</v>
      </c>
      <c r="C604" s="18">
        <f>IF(A604="0",0,'Шаблон модификаторы блюда'!B308)</f>
        <v>0</v>
      </c>
    </row>
    <row r="605" spans="1:3">
      <c r="A605" s="17">
        <f>IFERROR('Шаблон модификаторы блюда'!A309,"0")</f>
        <v>0</v>
      </c>
      <c r="B605" s="12">
        <f>IF('Шаблон модификаторы'!C309="Итого","0",'Шаблон модификаторы'!C309)</f>
        <v>0</v>
      </c>
      <c r="C605" s="18">
        <f>IF(A605="0",0,'Шаблон модификаторы блюда'!B309)</f>
        <v>0</v>
      </c>
    </row>
    <row r="606" spans="1:3">
      <c r="A606" s="17">
        <f>IFERROR('Шаблон модификаторы блюда'!A310,"0")</f>
        <v>0</v>
      </c>
      <c r="B606" s="12">
        <f>IF('Шаблон модификаторы'!C310="Итого","0",'Шаблон модификаторы'!C310)</f>
        <v>0</v>
      </c>
      <c r="C606" s="18">
        <f>IF(A606="0",0,'Шаблон модификаторы блюда'!B310)</f>
        <v>0</v>
      </c>
    </row>
    <row r="607" spans="1:3">
      <c r="A607" s="17">
        <f>IFERROR('Шаблон модификаторы блюда'!A311,"0")</f>
        <v>0</v>
      </c>
      <c r="B607" s="12">
        <f>IF('Шаблон модификаторы'!C311="Итого","0",'Шаблон модификаторы'!C311)</f>
        <v>0</v>
      </c>
      <c r="C607" s="18">
        <f>IF(A607="0",0,'Шаблон модификаторы блюда'!B311)</f>
        <v>0</v>
      </c>
    </row>
    <row r="608" spans="1:3">
      <c r="A608" s="17">
        <f>IFERROR('Шаблон модификаторы блюда'!A312,"0")</f>
        <v>0</v>
      </c>
      <c r="B608" s="12">
        <f>IF('Шаблон модификаторы'!C312="Итого","0",'Шаблон модификаторы'!C312)</f>
        <v>0</v>
      </c>
      <c r="C608" s="18">
        <f>IF(A608="0",0,'Шаблон модификаторы блюда'!B312)</f>
        <v>0</v>
      </c>
    </row>
    <row r="609" spans="1:3">
      <c r="A609" s="17">
        <f>IFERROR('Шаблон модификаторы блюда'!A313,"0")</f>
        <v>0</v>
      </c>
      <c r="B609" s="12">
        <f>IF('Шаблон модификаторы'!C313="Итого","0",'Шаблон модификаторы'!C313)</f>
        <v>0</v>
      </c>
      <c r="C609" s="18">
        <f>IF(A609="0",0,'Шаблон модификаторы блюда'!B313)</f>
        <v>0</v>
      </c>
    </row>
    <row r="610" spans="1:3">
      <c r="A610" s="17">
        <f>IFERROR('Шаблон модификаторы блюда'!A314,"0")</f>
        <v>0</v>
      </c>
      <c r="B610" s="12">
        <f>IF('Шаблон модификаторы'!C314="Итого","0",'Шаблон модификаторы'!C314)</f>
        <v>0</v>
      </c>
      <c r="C610" s="18">
        <f>IF(A610="0",0,'Шаблон модификаторы блюда'!B314)</f>
        <v>0</v>
      </c>
    </row>
    <row r="611" spans="1:3">
      <c r="A611" s="17">
        <f>IFERROR('Шаблон модификаторы блюда'!A315,"0")</f>
        <v>0</v>
      </c>
      <c r="B611" s="12">
        <f>IF('Шаблон модификаторы'!C315="Итого","0",'Шаблон модификаторы'!C315)</f>
        <v>0</v>
      </c>
      <c r="C611" s="18">
        <f>IF(A611="0",0,'Шаблон модификаторы блюда'!B315)</f>
        <v>0</v>
      </c>
    </row>
    <row r="612" spans="1:3">
      <c r="A612" s="17">
        <f>IFERROR('Шаблон модификаторы блюда'!A316,"0")</f>
        <v>0</v>
      </c>
      <c r="B612" s="12">
        <f>IF('Шаблон модификаторы'!C316="Итого","0",'Шаблон модификаторы'!C316)</f>
        <v>0</v>
      </c>
      <c r="C612" s="18">
        <f>IF(A612="0",0,'Шаблон модификаторы блюда'!B316)</f>
        <v>0</v>
      </c>
    </row>
    <row r="613" spans="1:3">
      <c r="A613" s="17">
        <f>IFERROR('Шаблон модификаторы блюда'!A317,"0")</f>
        <v>0</v>
      </c>
      <c r="B613" s="12">
        <f>IF('Шаблон модификаторы'!C317="Итого","0",'Шаблон модификаторы'!C317)</f>
        <v>0</v>
      </c>
      <c r="C613" s="18">
        <f>IF(A613="0",0,'Шаблон модификаторы блюда'!B317)</f>
        <v>0</v>
      </c>
    </row>
    <row r="614" spans="1:3">
      <c r="A614" s="17">
        <f>IFERROR('Шаблон модификаторы блюда'!A318,"0")</f>
        <v>0</v>
      </c>
      <c r="B614" s="12">
        <f>IF('Шаблон модификаторы'!C318="Итого","0",'Шаблон модификаторы'!C318)</f>
        <v>0</v>
      </c>
      <c r="C614" s="18">
        <f>IF(A614="0",0,'Шаблон модификаторы блюда'!B318)</f>
        <v>0</v>
      </c>
    </row>
    <row r="615" spans="1:3">
      <c r="A615" s="17">
        <f>IFERROR('Шаблон модификаторы блюда'!A319,"0")</f>
        <v>0</v>
      </c>
      <c r="B615" s="12">
        <f>IF('Шаблон модификаторы'!C319="Итого","0",'Шаблон модификаторы'!C319)</f>
        <v>0</v>
      </c>
      <c r="C615" s="18">
        <f>IF(A615="0",0,'Шаблон модификаторы блюда'!B319)</f>
        <v>0</v>
      </c>
    </row>
    <row r="616" spans="1:3">
      <c r="A616" s="17">
        <f>IFERROR('Шаблон модификаторы блюда'!A320,"0")</f>
        <v>0</v>
      </c>
      <c r="B616" s="12">
        <f>IF('Шаблон модификаторы'!C320="Итого","0",'Шаблон модификаторы'!C320)</f>
        <v>0</v>
      </c>
      <c r="C616" s="18">
        <f>IF(A616="0",0,'Шаблон модификаторы блюда'!B320)</f>
        <v>0</v>
      </c>
    </row>
    <row r="617" spans="1:3">
      <c r="A617" s="17">
        <f>IFERROR('Шаблон модификаторы блюда'!A321,"0")</f>
        <v>0</v>
      </c>
      <c r="B617" s="12">
        <f>IF('Шаблон модификаторы'!C321="Итого","0",'Шаблон модификаторы'!C321)</f>
        <v>0</v>
      </c>
      <c r="C617" s="18">
        <f>IF(A617="0",0,'Шаблон модификаторы блюда'!B321)</f>
        <v>0</v>
      </c>
    </row>
    <row r="618" spans="1:3">
      <c r="A618" s="17">
        <f>IFERROR('Шаблон модификаторы блюда'!A322,"0")</f>
        <v>0</v>
      </c>
      <c r="B618" s="12">
        <f>IF('Шаблон модификаторы'!C322="Итого","0",'Шаблон модификаторы'!C322)</f>
        <v>0</v>
      </c>
      <c r="C618" s="18">
        <f>IF(A618="0",0,'Шаблон модификаторы блюда'!B322)</f>
        <v>0</v>
      </c>
    </row>
    <row r="619" spans="1:3">
      <c r="A619" s="17">
        <f>IFERROR('Шаблон модификаторы блюда'!A323,"0")</f>
        <v>0</v>
      </c>
      <c r="B619" s="12">
        <f>IF('Шаблон модификаторы'!C323="Итого","0",'Шаблон модификаторы'!C323)</f>
        <v>0</v>
      </c>
      <c r="C619" s="18">
        <f>IF(A619="0",0,'Шаблон модификаторы блюда'!B323)</f>
        <v>0</v>
      </c>
    </row>
    <row r="620" spans="1:3">
      <c r="A620" s="17">
        <f>IFERROR('Шаблон модификаторы блюда'!A324,"0")</f>
        <v>0</v>
      </c>
      <c r="B620" s="12">
        <f>IF('Шаблон модификаторы'!C324="Итого","0",'Шаблон модификаторы'!C324)</f>
        <v>0</v>
      </c>
      <c r="C620" s="18">
        <f>IF(A620="0",0,'Шаблон модификаторы блюда'!B324)</f>
        <v>0</v>
      </c>
    </row>
    <row r="621" spans="1:3">
      <c r="A621" s="17">
        <f>IFERROR('Шаблон модификаторы блюда'!A325,"0")</f>
        <v>0</v>
      </c>
      <c r="B621" s="12">
        <f>IF('Шаблон модификаторы'!C325="Итого","0",'Шаблон модификаторы'!C325)</f>
        <v>0</v>
      </c>
      <c r="C621" s="18">
        <f>IF(A621="0",0,'Шаблон модификаторы блюда'!B325)</f>
        <v>0</v>
      </c>
    </row>
    <row r="622" spans="1:3">
      <c r="A622" s="17">
        <f>IFERROR('Шаблон модификаторы блюда'!A326,"0")</f>
        <v>0</v>
      </c>
      <c r="B622" s="12">
        <f>IF('Шаблон модификаторы'!C326="Итого","0",'Шаблон модификаторы'!C326)</f>
        <v>0</v>
      </c>
      <c r="C622" s="18">
        <f>IF(A622="0",0,'Шаблон модификаторы блюда'!B326)</f>
        <v>0</v>
      </c>
    </row>
    <row r="623" spans="1:3">
      <c r="A623" s="17">
        <f>IFERROR('Шаблон модификаторы блюда'!A327,"0")</f>
        <v>0</v>
      </c>
      <c r="B623" s="12">
        <f>IF('Шаблон модификаторы'!C327="Итого","0",'Шаблон модификаторы'!C327)</f>
        <v>0</v>
      </c>
      <c r="C623" s="18">
        <f>IF(A623="0",0,'Шаблон модификаторы блюда'!B327)</f>
        <v>0</v>
      </c>
    </row>
    <row r="624" spans="1:3">
      <c r="A624" s="17">
        <f>IFERROR('Шаблон модификаторы блюда'!A328,"0")</f>
        <v>0</v>
      </c>
      <c r="B624" s="12">
        <f>IF('Шаблон модификаторы'!C328="Итого","0",'Шаблон модификаторы'!C328)</f>
        <v>0</v>
      </c>
      <c r="C624" s="18">
        <f>IF(A624="0",0,'Шаблон модификаторы блюда'!B328)</f>
        <v>0</v>
      </c>
    </row>
    <row r="625" spans="1:3">
      <c r="A625" s="17">
        <f>IFERROR('Шаблон модификаторы блюда'!A329,"0")</f>
        <v>0</v>
      </c>
      <c r="B625" s="12">
        <f>IF('Шаблон модификаторы'!C329="Итого","0",'Шаблон модификаторы'!C329)</f>
        <v>0</v>
      </c>
      <c r="C625" s="18">
        <f>IF(A625="0",0,'Шаблон модификаторы блюда'!B329)</f>
        <v>0</v>
      </c>
    </row>
    <row r="626" spans="1:3">
      <c r="A626" s="17">
        <f>IFERROR('Шаблон модификаторы блюда'!A330,"0")</f>
        <v>0</v>
      </c>
      <c r="B626" s="12">
        <f>IF('Шаблон модификаторы'!C330="Итого","0",'Шаблон модификаторы'!C330)</f>
        <v>0</v>
      </c>
      <c r="C626" s="18">
        <f>IF(A626="0",0,'Шаблон модификаторы блюда'!B330)</f>
        <v>0</v>
      </c>
    </row>
    <row r="627" spans="1:3">
      <c r="A627" s="17">
        <f>IFERROR('Шаблон модификаторы блюда'!A331,"0")</f>
        <v>0</v>
      </c>
      <c r="B627" s="12">
        <f>IF('Шаблон модификаторы'!C331="Итого","0",'Шаблон модификаторы'!C331)</f>
        <v>0</v>
      </c>
      <c r="C627" s="18">
        <f>IF(A627="0",0,'Шаблон модификаторы блюда'!B331)</f>
        <v>0</v>
      </c>
    </row>
    <row r="628" spans="1:3">
      <c r="A628" s="17">
        <f>IFERROR('Шаблон модификаторы блюда'!A332,"0")</f>
        <v>0</v>
      </c>
      <c r="B628" s="12">
        <f>IF('Шаблон модификаторы'!C332="Итого","0",'Шаблон модификаторы'!C332)</f>
        <v>0</v>
      </c>
      <c r="C628" s="18">
        <f>IF(A628="0",0,'Шаблон модификаторы блюда'!B332)</f>
        <v>0</v>
      </c>
    </row>
    <row r="629" spans="1:3">
      <c r="A629" s="17">
        <f>IFERROR('Шаблон модификаторы блюда'!A333,"0")</f>
        <v>0</v>
      </c>
      <c r="B629" s="12">
        <f>IF('Шаблон модификаторы'!C333="Итого","0",'Шаблон модификаторы'!C333)</f>
        <v>0</v>
      </c>
      <c r="C629" s="18">
        <f>IF(A629="0",0,'Шаблон модификаторы блюда'!B333)</f>
        <v>0</v>
      </c>
    </row>
    <row r="630" spans="1:3">
      <c r="A630" s="17">
        <f>IFERROR('Шаблон модификаторы блюда'!A334,"0")</f>
        <v>0</v>
      </c>
      <c r="B630" s="12">
        <f>IF('Шаблон модификаторы'!C334="Итого","0",'Шаблон модификаторы'!C334)</f>
        <v>0</v>
      </c>
      <c r="C630" s="18">
        <f>IF(A630="0",0,'Шаблон модификаторы блюда'!B334)</f>
        <v>0</v>
      </c>
    </row>
    <row r="631" spans="1:3">
      <c r="A631" s="17">
        <f>IFERROR('Шаблон модификаторы блюда'!A335,"0")</f>
        <v>0</v>
      </c>
      <c r="B631" s="12">
        <f>IF('Шаблон модификаторы'!C335="Итого","0",'Шаблон модификаторы'!C335)</f>
        <v>0</v>
      </c>
      <c r="C631" s="18">
        <f>IF(A631="0",0,'Шаблон модификаторы блюда'!B335)</f>
        <v>0</v>
      </c>
    </row>
    <row r="632" spans="1:3">
      <c r="A632" s="17">
        <f>IFERROR('Шаблон модификаторы блюда'!A336,"0")</f>
        <v>0</v>
      </c>
      <c r="B632" s="12">
        <f>IF('Шаблон модификаторы'!C336="Итого","0",'Шаблон модификаторы'!C336)</f>
        <v>0</v>
      </c>
      <c r="C632" s="18">
        <f>IF(A632="0",0,'Шаблон модификаторы блюда'!B336)</f>
        <v>0</v>
      </c>
    </row>
    <row r="633" spans="1:3">
      <c r="A633" s="17">
        <f>IFERROR('Шаблон модификаторы блюда'!A337,"0")</f>
        <v>0</v>
      </c>
      <c r="B633" s="12">
        <f>IF('Шаблон модификаторы'!C337="Итого","0",'Шаблон модификаторы'!C337)</f>
        <v>0</v>
      </c>
      <c r="C633" s="18">
        <f>IF(A633="0",0,'Шаблон модификаторы блюда'!B337)</f>
        <v>0</v>
      </c>
    </row>
    <row r="634" spans="1:3">
      <c r="A634" s="17">
        <f>IFERROR('Шаблон модификаторы блюда'!A338,"0")</f>
        <v>0</v>
      </c>
      <c r="B634" s="12">
        <f>IF('Шаблон модификаторы'!C338="Итого","0",'Шаблон модификаторы'!C338)</f>
        <v>0</v>
      </c>
      <c r="C634" s="18">
        <f>IF(A634="0",0,'Шаблон модификаторы блюда'!B338)</f>
        <v>0</v>
      </c>
    </row>
    <row r="635" spans="1:3">
      <c r="A635" s="17">
        <f>IFERROR('Шаблон модификаторы блюда'!A339,"0")</f>
        <v>0</v>
      </c>
      <c r="B635" s="12">
        <f>IF('Шаблон модификаторы'!C339="Итого","0",'Шаблон модификаторы'!C339)</f>
        <v>0</v>
      </c>
      <c r="C635" s="18">
        <f>IF(A635="0",0,'Шаблон модификаторы блюда'!B339)</f>
        <v>0</v>
      </c>
    </row>
    <row r="636" spans="1:3">
      <c r="A636" s="17">
        <f>IFERROR('Шаблон модификаторы блюда'!A340,"0")</f>
        <v>0</v>
      </c>
      <c r="B636" s="12">
        <f>IF('Шаблон модификаторы'!C340="Итого","0",'Шаблон модификаторы'!C340)</f>
        <v>0</v>
      </c>
      <c r="C636" s="18">
        <f>IF(A636="0",0,'Шаблон модификаторы блюда'!B340)</f>
        <v>0</v>
      </c>
    </row>
    <row r="637" spans="1:3">
      <c r="A637" s="17">
        <f>IFERROR('Шаблон модификаторы блюда'!A341,"0")</f>
        <v>0</v>
      </c>
      <c r="B637" s="12">
        <f>IF('Шаблон модификаторы'!C341="Итого","0",'Шаблон модификаторы'!C341)</f>
        <v>0</v>
      </c>
      <c r="C637" s="18">
        <f>IF(A637="0",0,'Шаблон модификаторы блюда'!B341)</f>
        <v>0</v>
      </c>
    </row>
    <row r="638" spans="1:3">
      <c r="A638" s="17">
        <f>IFERROR('Шаблон модификаторы блюда'!A342,"0")</f>
        <v>0</v>
      </c>
      <c r="B638" s="12">
        <f>IF('Шаблон модификаторы'!C342="Итого","0",'Шаблон модификаторы'!C342)</f>
        <v>0</v>
      </c>
      <c r="C638" s="18">
        <f>IF(A638="0",0,'Шаблон модификаторы блюда'!B342)</f>
        <v>0</v>
      </c>
    </row>
    <row r="639" spans="1:3">
      <c r="A639" s="17">
        <f>IFERROR('Шаблон модификаторы блюда'!A343,"0")</f>
        <v>0</v>
      </c>
      <c r="B639" s="12">
        <f>IF('Шаблон модификаторы'!C343="Итого","0",'Шаблон модификаторы'!C343)</f>
        <v>0</v>
      </c>
      <c r="C639" s="18">
        <f>IF(A639="0",0,'Шаблон модификаторы блюда'!B343)</f>
        <v>0</v>
      </c>
    </row>
    <row r="640" spans="1:3">
      <c r="A640" s="17">
        <f>IFERROR('Шаблон модификаторы блюда'!A344,"0")</f>
        <v>0</v>
      </c>
      <c r="B640" s="12">
        <f>IF('Шаблон модификаторы'!C344="Итого","0",'Шаблон модификаторы'!C344)</f>
        <v>0</v>
      </c>
      <c r="C640" s="18">
        <f>IF(A640="0",0,'Шаблон модификаторы блюда'!B344)</f>
        <v>0</v>
      </c>
    </row>
    <row r="641" spans="1:3">
      <c r="A641" s="17">
        <f>IFERROR('Шаблон модификаторы блюда'!A345,"0")</f>
        <v>0</v>
      </c>
      <c r="B641" s="12">
        <f>IF('Шаблон модификаторы'!C345="Итого","0",'Шаблон модификаторы'!C345)</f>
        <v>0</v>
      </c>
      <c r="C641" s="18">
        <f>IF(A641="0",0,'Шаблон модификаторы блюда'!B345)</f>
        <v>0</v>
      </c>
    </row>
    <row r="642" spans="1:3">
      <c r="A642" s="17">
        <f>IFERROR('Шаблон модификаторы блюда'!A346,"0")</f>
        <v>0</v>
      </c>
      <c r="B642" s="12">
        <f>IF('Шаблон модификаторы'!C346="Итого","0",'Шаблон модификаторы'!C346)</f>
        <v>0</v>
      </c>
      <c r="C642" s="18">
        <f>IF(A642="0",0,'Шаблон модификаторы блюда'!B346)</f>
        <v>0</v>
      </c>
    </row>
    <row r="643" spans="1:3">
      <c r="A643" s="17">
        <f>IFERROR('Шаблон модификаторы блюда'!A347,"0")</f>
        <v>0</v>
      </c>
      <c r="B643" s="12">
        <f>IF('Шаблон модификаторы'!C347="Итого","0",'Шаблон модификаторы'!C347)</f>
        <v>0</v>
      </c>
      <c r="C643" s="18">
        <f>IF(A643="0",0,'Шаблон модификаторы блюда'!B347)</f>
        <v>0</v>
      </c>
    </row>
    <row r="644" spans="1:3">
      <c r="A644" s="17">
        <f>IFERROR('Шаблон модификаторы блюда'!A348,"0")</f>
        <v>0</v>
      </c>
      <c r="B644" s="12">
        <f>IF('Шаблон модификаторы'!C348="Итого","0",'Шаблон модификаторы'!C348)</f>
        <v>0</v>
      </c>
      <c r="C644" s="18">
        <f>IF(A644="0",0,'Шаблон модификаторы блюда'!B348)</f>
        <v>0</v>
      </c>
    </row>
    <row r="645" spans="1:3">
      <c r="A645" s="17">
        <f>IFERROR('Шаблон модификаторы блюда'!A349,"0")</f>
        <v>0</v>
      </c>
      <c r="B645" s="12">
        <f>IF('Шаблон модификаторы'!C349="Итого","0",'Шаблон модификаторы'!C349)</f>
        <v>0</v>
      </c>
      <c r="C645" s="18">
        <f>IF(A645="0",0,'Шаблон модификаторы блюда'!B349)</f>
        <v>0</v>
      </c>
    </row>
    <row r="646" spans="1:3">
      <c r="A646" s="17">
        <f>IFERROR('Шаблон модификаторы блюда'!A350,"0")</f>
        <v>0</v>
      </c>
      <c r="B646" s="12">
        <f>IF('Шаблон модификаторы'!C350="Итого","0",'Шаблон модификаторы'!C350)</f>
        <v>0</v>
      </c>
      <c r="C646" s="18">
        <f>IF(A646="0",0,'Шаблон модификаторы блюда'!B350)</f>
        <v>0</v>
      </c>
    </row>
    <row r="647" spans="1:3">
      <c r="A647" s="17">
        <f>IFERROR('Шаблон модификаторы блюда'!A351,"0")</f>
        <v>0</v>
      </c>
      <c r="B647" s="12">
        <f>IF('Шаблон модификаторы'!C351="Итого","0",'Шаблон модификаторы'!C351)</f>
        <v>0</v>
      </c>
      <c r="C647" s="18">
        <f>IF(A647="0",0,'Шаблон модификаторы блюда'!B351)</f>
        <v>0</v>
      </c>
    </row>
    <row r="648" spans="1:3">
      <c r="A648" s="17">
        <f>IFERROR('Шаблон модификаторы блюда'!A352,"0")</f>
        <v>0</v>
      </c>
      <c r="B648" s="12">
        <f>IF('Шаблон модификаторы'!C352="Итого","0",'Шаблон модификаторы'!C352)</f>
        <v>0</v>
      </c>
      <c r="C648" s="18">
        <f>IF(A648="0",0,'Шаблон модификаторы блюда'!B352)</f>
        <v>0</v>
      </c>
    </row>
    <row r="649" spans="1:3">
      <c r="A649" s="17">
        <f>IFERROR('Шаблон модификаторы блюда'!A353,"0")</f>
        <v>0</v>
      </c>
      <c r="B649" s="12">
        <f>IF('Шаблон модификаторы'!C353="Итого","0",'Шаблон модификаторы'!C353)</f>
        <v>0</v>
      </c>
      <c r="C649" s="18">
        <f>IF(A649="0",0,'Шаблон модификаторы блюда'!B353)</f>
        <v>0</v>
      </c>
    </row>
    <row r="650" spans="1:3">
      <c r="A650" s="17">
        <f>IFERROR('Шаблон модификаторы блюда'!A354,"0")</f>
        <v>0</v>
      </c>
      <c r="B650" s="12">
        <f>IF('Шаблон модификаторы'!C354="Итого","0",'Шаблон модификаторы'!C354)</f>
        <v>0</v>
      </c>
      <c r="C650" s="18">
        <f>IF(A650="0",0,'Шаблон модификаторы блюда'!B354)</f>
        <v>0</v>
      </c>
    </row>
    <row r="651" spans="1:3">
      <c r="A651" s="17">
        <f>IFERROR('Шаблон модификаторы блюда'!A355,"0")</f>
        <v>0</v>
      </c>
      <c r="B651" s="12">
        <f>IF('Шаблон модификаторы'!C355="Итого","0",'Шаблон модификаторы'!C355)</f>
        <v>0</v>
      </c>
      <c r="C651" s="18">
        <f>IF(A651="0",0,'Шаблон модификаторы блюда'!B355)</f>
        <v>0</v>
      </c>
    </row>
    <row r="652" spans="1:3">
      <c r="A652" s="17">
        <f>IFERROR('Шаблон модификаторы блюда'!A356,"0")</f>
        <v>0</v>
      </c>
      <c r="B652" s="12">
        <f>IF('Шаблон модификаторы'!C356="Итого","0",'Шаблон модификаторы'!C356)</f>
        <v>0</v>
      </c>
      <c r="C652" s="18">
        <f>IF(A652="0",0,'Шаблон модификаторы блюда'!B356)</f>
        <v>0</v>
      </c>
    </row>
    <row r="653" spans="1:3">
      <c r="A653" s="17">
        <f>IFERROR('Шаблон модификаторы блюда'!A357,"0")</f>
        <v>0</v>
      </c>
      <c r="B653" s="12">
        <f>IF('Шаблон модификаторы'!C357="Итого","0",'Шаблон модификаторы'!C357)</f>
        <v>0</v>
      </c>
      <c r="C653" s="18">
        <f>IF(A653="0",0,'Шаблон модификаторы блюда'!B357)</f>
        <v>0</v>
      </c>
    </row>
    <row r="654" spans="1:3">
      <c r="A654" s="17">
        <f>IFERROR('Шаблон модификаторы блюда'!A358,"0")</f>
        <v>0</v>
      </c>
      <c r="B654" s="12">
        <f>IF('Шаблон модификаторы'!C358="Итого","0",'Шаблон модификаторы'!C358)</f>
        <v>0</v>
      </c>
      <c r="C654" s="18">
        <f>IF(A654="0",0,'Шаблон модификаторы блюда'!B358)</f>
        <v>0</v>
      </c>
    </row>
    <row r="655" spans="1:3">
      <c r="A655" s="17">
        <f>IFERROR('Шаблон модификаторы блюда'!A359,"0")</f>
        <v>0</v>
      </c>
      <c r="B655" s="12">
        <f>IF('Шаблон модификаторы'!C359="Итого","0",'Шаблон модификаторы'!C359)</f>
        <v>0</v>
      </c>
      <c r="C655" s="18">
        <f>IF(A655="0",0,'Шаблон модификаторы блюда'!B359)</f>
        <v>0</v>
      </c>
    </row>
    <row r="656" spans="1:3">
      <c r="A656" s="17">
        <f>IFERROR('Шаблон модификаторы блюда'!A360,"0")</f>
        <v>0</v>
      </c>
      <c r="B656" s="12">
        <f>IF('Шаблон модификаторы'!C360="Итого","0",'Шаблон модификаторы'!C360)</f>
        <v>0</v>
      </c>
      <c r="C656" s="18">
        <f>IF(A656="0",0,'Шаблон модификаторы блюда'!B360)</f>
        <v>0</v>
      </c>
    </row>
    <row r="657" spans="1:3">
      <c r="A657" s="17">
        <f>IFERROR('Шаблон модификаторы блюда'!A361,"0")</f>
        <v>0</v>
      </c>
      <c r="B657" s="12">
        <f>IF('Шаблон модификаторы'!C361="Итого","0",'Шаблон модификаторы'!C361)</f>
        <v>0</v>
      </c>
      <c r="C657" s="18">
        <f>IF(A657="0",0,'Шаблон модификаторы блюда'!B361)</f>
        <v>0</v>
      </c>
    </row>
    <row r="658" spans="1:3">
      <c r="A658" s="17">
        <f>IFERROR('Шаблон модификаторы блюда'!A362,"0")</f>
        <v>0</v>
      </c>
      <c r="B658" s="12">
        <f>IF('Шаблон модификаторы'!C362="Итого","0",'Шаблон модификаторы'!C362)</f>
        <v>0</v>
      </c>
      <c r="C658" s="18">
        <f>IF(A658="0",0,'Шаблон модификаторы блюда'!B362)</f>
        <v>0</v>
      </c>
    </row>
    <row r="659" spans="1:3">
      <c r="A659" s="17">
        <f>IFERROR('Шаблон модификаторы блюда'!A363,"0")</f>
        <v>0</v>
      </c>
      <c r="B659" s="12">
        <f>IF('Шаблон модификаторы'!C363="Итого","0",'Шаблон модификаторы'!C363)</f>
        <v>0</v>
      </c>
      <c r="C659" s="18">
        <f>IF(A659="0",0,'Шаблон модификаторы блюда'!B363)</f>
        <v>0</v>
      </c>
    </row>
    <row r="660" spans="1:3">
      <c r="A660" s="17">
        <f>IFERROR('Шаблон модификаторы блюда'!A364,"0")</f>
        <v>0</v>
      </c>
      <c r="B660" s="12">
        <f>IF('Шаблон модификаторы'!C364="Итого","0",'Шаблон модификаторы'!C364)</f>
        <v>0</v>
      </c>
      <c r="C660" s="18">
        <f>IF(A660="0",0,'Шаблон модификаторы блюда'!B364)</f>
        <v>0</v>
      </c>
    </row>
    <row r="661" spans="1:3">
      <c r="A661" s="17">
        <f>IFERROR('Шаблон модификаторы блюда'!A365,"0")</f>
        <v>0</v>
      </c>
      <c r="B661" s="12">
        <f>IF('Шаблон модификаторы'!C365="Итого","0",'Шаблон модификаторы'!C365)</f>
        <v>0</v>
      </c>
      <c r="C661" s="18">
        <f>IF(A661="0",0,'Шаблон модификаторы блюда'!B365)</f>
        <v>0</v>
      </c>
    </row>
    <row r="662" spans="1:3">
      <c r="A662" s="17">
        <f>IFERROR('Шаблон модификаторы блюда'!A366,"0")</f>
        <v>0</v>
      </c>
      <c r="B662" s="12">
        <f>IF('Шаблон модификаторы'!C366="Итого","0",'Шаблон модификаторы'!C366)</f>
        <v>0</v>
      </c>
      <c r="C662" s="18">
        <f>IF(A662="0",0,'Шаблон модификаторы блюда'!B366)</f>
        <v>0</v>
      </c>
    </row>
    <row r="663" spans="1:3">
      <c r="A663" s="17">
        <f>IFERROR('Шаблон модификаторы блюда'!A367,"0")</f>
        <v>0</v>
      </c>
      <c r="B663" s="12">
        <f>IF('Шаблон модификаторы'!C367="Итого","0",'Шаблон модификаторы'!C367)</f>
        <v>0</v>
      </c>
      <c r="C663" s="18">
        <f>IF(A663="0",0,'Шаблон модификаторы блюда'!B367)</f>
        <v>0</v>
      </c>
    </row>
    <row r="664" spans="1:3">
      <c r="A664" s="17">
        <f>IFERROR('Шаблон модификаторы блюда'!A368,"0")</f>
        <v>0</v>
      </c>
      <c r="B664" s="12">
        <f>IF('Шаблон модификаторы'!C368="Итого","0",'Шаблон модификаторы'!C368)</f>
        <v>0</v>
      </c>
      <c r="C664" s="18">
        <f>IF(A664="0",0,'Шаблон модификаторы блюда'!B368)</f>
        <v>0</v>
      </c>
    </row>
    <row r="665" spans="1:3">
      <c r="A665" s="17">
        <f>IFERROR('Шаблон модификаторы блюда'!A369,"0")</f>
        <v>0</v>
      </c>
      <c r="B665" s="12">
        <f>IF('Шаблон модификаторы'!C369="Итого","0",'Шаблон модификаторы'!C369)</f>
        <v>0</v>
      </c>
      <c r="C665" s="18">
        <f>IF(A665="0",0,'Шаблон модификаторы блюда'!B369)</f>
        <v>0</v>
      </c>
    </row>
    <row r="666" spans="1:3">
      <c r="A666" s="17">
        <f>IFERROR('Шаблон модификаторы блюда'!A370,"0")</f>
        <v>0</v>
      </c>
      <c r="B666" s="12">
        <f>IF('Шаблон модификаторы'!C370="Итого","0",'Шаблон модификаторы'!C370)</f>
        <v>0</v>
      </c>
      <c r="C666" s="18">
        <f>IF(A666="0",0,'Шаблон модификаторы блюда'!B370)</f>
        <v>0</v>
      </c>
    </row>
    <row r="667" spans="1:3">
      <c r="A667" s="17">
        <f>IFERROR('Шаблон модификаторы блюда'!A371,"0")</f>
        <v>0</v>
      </c>
      <c r="B667" s="12">
        <f>IF('Шаблон модификаторы'!C371="Итого","0",'Шаблон модификаторы'!C371)</f>
        <v>0</v>
      </c>
      <c r="C667" s="18">
        <f>IF(A667="0",0,'Шаблон модификаторы блюда'!B371)</f>
        <v>0</v>
      </c>
    </row>
    <row r="668" spans="1:3">
      <c r="A668" s="17">
        <f>IFERROR('Шаблон модификаторы блюда'!A372,"0")</f>
        <v>0</v>
      </c>
      <c r="B668" s="12">
        <f>IF('Шаблон модификаторы'!C372="Итого","0",'Шаблон модификаторы'!C372)</f>
        <v>0</v>
      </c>
      <c r="C668" s="18">
        <f>IF(A668="0",0,'Шаблон модификаторы блюда'!B372)</f>
        <v>0</v>
      </c>
    </row>
    <row r="669" spans="1:3">
      <c r="A669" s="17">
        <f>IFERROR('Шаблон модификаторы блюда'!A373,"0")</f>
        <v>0</v>
      </c>
      <c r="B669" s="12">
        <f>IF('Шаблон модификаторы'!C373="Итого","0",'Шаблон модификаторы'!C373)</f>
        <v>0</v>
      </c>
      <c r="C669" s="18">
        <f>IF(A669="0",0,'Шаблон модификаторы блюда'!B373)</f>
        <v>0</v>
      </c>
    </row>
    <row r="670" spans="1:3">
      <c r="A670" s="17">
        <f>IFERROR('Шаблон модификаторы блюда'!A374,"0")</f>
        <v>0</v>
      </c>
      <c r="B670" s="12">
        <f>IF('Шаблон модификаторы'!C374="Итого","0",'Шаблон модификаторы'!C374)</f>
        <v>0</v>
      </c>
      <c r="C670" s="18">
        <f>IF(A670="0",0,'Шаблон модификаторы блюда'!B374)</f>
        <v>0</v>
      </c>
    </row>
    <row r="671" spans="1:3">
      <c r="A671" s="17">
        <f>IFERROR('Шаблон модификаторы блюда'!A375,"0")</f>
        <v>0</v>
      </c>
      <c r="B671" s="12">
        <f>IF('Шаблон модификаторы'!C375="Итого","0",'Шаблон модификаторы'!C375)</f>
        <v>0</v>
      </c>
      <c r="C671" s="18">
        <f>IF(A671="0",0,'Шаблон модификаторы блюда'!B375)</f>
        <v>0</v>
      </c>
    </row>
    <row r="672" spans="1:3">
      <c r="A672" s="17">
        <f>IFERROR('Шаблон модификаторы блюда'!A376,"0")</f>
        <v>0</v>
      </c>
      <c r="B672" s="12">
        <f>IF('Шаблон модификаторы'!C376="Итого","0",'Шаблон модификаторы'!C376)</f>
        <v>0</v>
      </c>
      <c r="C672" s="18">
        <f>IF(A672="0",0,'Шаблон модификаторы блюда'!B376)</f>
        <v>0</v>
      </c>
    </row>
    <row r="673" spans="1:3">
      <c r="A673" s="17">
        <f>IFERROR('Шаблон модификаторы блюда'!A377,"0")</f>
        <v>0</v>
      </c>
      <c r="B673" s="12">
        <f>IF('Шаблон модификаторы'!C377="Итого","0",'Шаблон модификаторы'!C377)</f>
        <v>0</v>
      </c>
      <c r="C673" s="18">
        <f>IF(A673="0",0,'Шаблон модификаторы блюда'!B377)</f>
        <v>0</v>
      </c>
    </row>
    <row r="674" spans="1:3">
      <c r="A674" s="17">
        <f>IFERROR('Шаблон модификаторы блюда'!A378,"0")</f>
        <v>0</v>
      </c>
      <c r="B674" s="12">
        <f>IF('Шаблон модификаторы'!C378="Итого","0",'Шаблон модификаторы'!C378)</f>
        <v>0</v>
      </c>
      <c r="C674" s="18">
        <f>IF(A674="0",0,'Шаблон модификаторы блюда'!B378)</f>
        <v>0</v>
      </c>
    </row>
    <row r="675" spans="1:3">
      <c r="A675" s="17">
        <f>IFERROR('Шаблон модификаторы блюда'!A379,"0")</f>
        <v>0</v>
      </c>
      <c r="B675" s="12">
        <f>IF('Шаблон модификаторы'!C379="Итого","0",'Шаблон модификаторы'!C379)</f>
        <v>0</v>
      </c>
      <c r="C675" s="18">
        <f>IF(A675="0",0,'Шаблон модификаторы блюда'!B379)</f>
        <v>0</v>
      </c>
    </row>
    <row r="676" spans="1:3">
      <c r="A676" s="17">
        <f>IFERROR('Шаблон модификаторы блюда'!A380,"0")</f>
        <v>0</v>
      </c>
      <c r="B676" s="12">
        <f>IF('Шаблон модификаторы'!C380="Итого","0",'Шаблон модификаторы'!C380)</f>
        <v>0</v>
      </c>
      <c r="C676" s="18">
        <f>IF(A676="0",0,'Шаблон модификаторы блюда'!B380)</f>
        <v>0</v>
      </c>
    </row>
    <row r="677" spans="1:3">
      <c r="A677" s="17">
        <f>IFERROR('Шаблон модификаторы блюда'!A381,"0")</f>
        <v>0</v>
      </c>
      <c r="B677" s="12">
        <f>IF('Шаблон модификаторы'!C381="Итого","0",'Шаблон модификаторы'!C381)</f>
        <v>0</v>
      </c>
      <c r="C677" s="18">
        <f>IF(A677="0",0,'Шаблон модификаторы блюда'!B381)</f>
        <v>0</v>
      </c>
    </row>
    <row r="678" spans="1:3">
      <c r="A678" s="17">
        <f>IFERROR('Шаблон модификаторы блюда'!A382,"0")</f>
        <v>0</v>
      </c>
      <c r="B678" s="12">
        <f>IF('Шаблон модификаторы'!C382="Итого","0",'Шаблон модификаторы'!C382)</f>
        <v>0</v>
      </c>
      <c r="C678" s="18">
        <f>IF(A678="0",0,'Шаблон модификаторы блюда'!B382)</f>
        <v>0</v>
      </c>
    </row>
    <row r="679" spans="1:3">
      <c r="A679" s="17">
        <f>IFERROR('Шаблон модификаторы блюда'!A383,"0")</f>
        <v>0</v>
      </c>
      <c r="B679" s="12">
        <f>IF('Шаблон модификаторы'!C383="Итого","0",'Шаблон модификаторы'!C383)</f>
        <v>0</v>
      </c>
      <c r="C679" s="18">
        <f>IF(A679="0",0,'Шаблон модификаторы блюда'!B383)</f>
        <v>0</v>
      </c>
    </row>
    <row r="680" spans="1:3">
      <c r="A680" s="17">
        <f>IFERROR('Шаблон модификаторы блюда'!A384,"0")</f>
        <v>0</v>
      </c>
      <c r="B680" s="12">
        <f>IF('Шаблон модификаторы'!C384="Итого","0",'Шаблон модификаторы'!C384)</f>
        <v>0</v>
      </c>
      <c r="C680" s="18">
        <f>IF(A680="0",0,'Шаблон модификаторы блюда'!B384)</f>
        <v>0</v>
      </c>
    </row>
    <row r="681" spans="1:3">
      <c r="A681" s="17">
        <f>IFERROR('Шаблон модификаторы блюда'!A385,"0")</f>
        <v>0</v>
      </c>
      <c r="B681" s="12">
        <f>IF('Шаблон модификаторы'!C385="Итого","0",'Шаблон модификаторы'!C385)</f>
        <v>0</v>
      </c>
      <c r="C681" s="18">
        <f>IF(A681="0",0,'Шаблон модификаторы блюда'!B385)</f>
        <v>0</v>
      </c>
    </row>
    <row r="682" spans="1:3">
      <c r="A682" s="17">
        <f>IFERROR('Шаблон модификаторы блюда'!A386,"0")</f>
        <v>0</v>
      </c>
      <c r="B682" s="12">
        <f>IF('Шаблон модификаторы'!C386="Итого","0",'Шаблон модификаторы'!C386)</f>
        <v>0</v>
      </c>
      <c r="C682" s="18">
        <f>IF(A682="0",0,'Шаблон модификаторы блюда'!B386)</f>
        <v>0</v>
      </c>
    </row>
    <row r="683" spans="1:3">
      <c r="A683" s="17">
        <f>IFERROR('Шаблон модификаторы блюда'!A387,"0")</f>
        <v>0</v>
      </c>
      <c r="B683" s="12">
        <f>IF('Шаблон модификаторы'!C387="Итого","0",'Шаблон модификаторы'!C387)</f>
        <v>0</v>
      </c>
      <c r="C683" s="18">
        <f>IF(A683="0",0,'Шаблон модификаторы блюда'!B387)</f>
        <v>0</v>
      </c>
    </row>
    <row r="684" spans="1:3">
      <c r="A684" s="17">
        <f>IFERROR('Шаблон модификаторы блюда'!A388,"0")</f>
        <v>0</v>
      </c>
      <c r="B684" s="12">
        <f>IF('Шаблон модификаторы'!C388="Итого","0",'Шаблон модификаторы'!C388)</f>
        <v>0</v>
      </c>
      <c r="C684" s="18">
        <f>IF(A684="0",0,'Шаблон модификаторы блюда'!B388)</f>
        <v>0</v>
      </c>
    </row>
    <row r="685" spans="1:3">
      <c r="A685" s="17">
        <f>IFERROR('Шаблон модификаторы блюда'!A389,"0")</f>
        <v>0</v>
      </c>
      <c r="B685" s="12">
        <f>IF('Шаблон модификаторы'!C389="Итого","0",'Шаблон модификаторы'!C389)</f>
        <v>0</v>
      </c>
      <c r="C685" s="18">
        <f>IF(A685="0",0,'Шаблон модификаторы блюда'!B389)</f>
        <v>0</v>
      </c>
    </row>
    <row r="686" spans="1:3">
      <c r="A686" s="17">
        <f>IFERROR('Шаблон модификаторы блюда'!A390,"0")</f>
        <v>0</v>
      </c>
      <c r="B686" s="12">
        <f>IF('Шаблон модификаторы'!C390="Итого","0",'Шаблон модификаторы'!C390)</f>
        <v>0</v>
      </c>
      <c r="C686" s="18">
        <f>IF(A686="0",0,'Шаблон модификаторы блюда'!B390)</f>
        <v>0</v>
      </c>
    </row>
    <row r="687" spans="1:3">
      <c r="A687" s="17">
        <f>IFERROR('Шаблон модификаторы блюда'!A391,"0")</f>
        <v>0</v>
      </c>
      <c r="B687" s="12">
        <f>IF('Шаблон модификаторы'!C391="Итого","0",'Шаблон модификаторы'!C391)</f>
        <v>0</v>
      </c>
      <c r="C687" s="18">
        <f>IF(A687="0",0,'Шаблон модификаторы блюда'!B391)</f>
        <v>0</v>
      </c>
    </row>
    <row r="688" spans="1:3">
      <c r="A688" s="17">
        <f>IFERROR('Шаблон модификаторы блюда'!A392,"0")</f>
        <v>0</v>
      </c>
      <c r="B688" s="12">
        <f>IF('Шаблон модификаторы'!C392="Итого","0",'Шаблон модификаторы'!C392)</f>
        <v>0</v>
      </c>
      <c r="C688" s="18">
        <f>IF(A688="0",0,'Шаблон модификаторы блюда'!B392)</f>
        <v>0</v>
      </c>
    </row>
    <row r="689" spans="1:3">
      <c r="A689" s="17">
        <f>IFERROR('Шаблон модификаторы блюда'!A393,"0")</f>
        <v>0</v>
      </c>
      <c r="B689" s="12">
        <f>IF('Шаблон модификаторы'!C393="Итого","0",'Шаблон модификаторы'!C393)</f>
        <v>0</v>
      </c>
      <c r="C689" s="18">
        <f>IF(A689="0",0,'Шаблон модификаторы блюда'!B393)</f>
        <v>0</v>
      </c>
    </row>
    <row r="690" spans="1:3">
      <c r="A690" s="17">
        <f>IFERROR('Шаблон модификаторы блюда'!A394,"0")</f>
        <v>0</v>
      </c>
      <c r="B690" s="12">
        <f>IF('Шаблон модификаторы'!C394="Итого","0",'Шаблон модификаторы'!C394)</f>
        <v>0</v>
      </c>
      <c r="C690" s="18">
        <f>IF(A690="0",0,'Шаблон модификаторы блюда'!B394)</f>
        <v>0</v>
      </c>
    </row>
    <row r="691" spans="1:3">
      <c r="A691" s="17">
        <f>IFERROR('Шаблон модификаторы блюда'!A395,"0")</f>
        <v>0</v>
      </c>
      <c r="B691" s="12">
        <f>IF('Шаблон модификаторы'!C395="Итого","0",'Шаблон модификаторы'!C395)</f>
        <v>0</v>
      </c>
      <c r="C691" s="18">
        <f>IF(A691="0",0,'Шаблон модификаторы блюда'!B395)</f>
        <v>0</v>
      </c>
    </row>
    <row r="692" spans="1:3">
      <c r="A692" s="17">
        <f>IFERROR('Шаблон модификаторы блюда'!A396,"0")</f>
        <v>0</v>
      </c>
      <c r="B692" s="12">
        <f>IF('Шаблон модификаторы'!C396="Итого","0",'Шаблон модификаторы'!C396)</f>
        <v>0</v>
      </c>
      <c r="C692" s="18">
        <f>IF(A692="0",0,'Шаблон модификаторы блюда'!B396)</f>
        <v>0</v>
      </c>
    </row>
    <row r="693" spans="1:3">
      <c r="A693" s="17">
        <f>IFERROR('Шаблон модификаторы блюда'!A397,"0")</f>
        <v>0</v>
      </c>
      <c r="B693" s="12">
        <f>IF('Шаблон модификаторы'!C397="Итого","0",'Шаблон модификаторы'!C397)</f>
        <v>0</v>
      </c>
      <c r="C693" s="18">
        <f>IF(A693="0",0,'Шаблон модификаторы блюда'!B397)</f>
        <v>0</v>
      </c>
    </row>
    <row r="694" spans="1:3">
      <c r="A694" s="17">
        <f>IFERROR('Шаблон модификаторы блюда'!A398,"0")</f>
        <v>0</v>
      </c>
      <c r="B694" s="12">
        <f>IF('Шаблон модификаторы'!C398="Итого","0",'Шаблон модификаторы'!C398)</f>
        <v>0</v>
      </c>
      <c r="C694" s="18">
        <f>IF(A694="0",0,'Шаблон модификаторы блюда'!B398)</f>
        <v>0</v>
      </c>
    </row>
    <row r="695" spans="1:3">
      <c r="A695" s="17">
        <f>IFERROR('Шаблон модификаторы блюда'!A399,"0")</f>
        <v>0</v>
      </c>
      <c r="B695" s="12">
        <f>IF('Шаблон модификаторы'!C399="Итого","0",'Шаблон модификаторы'!C399)</f>
        <v>0</v>
      </c>
      <c r="C695" s="18">
        <f>IF(A695="0",0,'Шаблон модификаторы блюда'!B399)</f>
        <v>0</v>
      </c>
    </row>
    <row r="696" spans="1:3">
      <c r="A696" s="17">
        <f>IFERROR('Шаблон модификаторы блюда'!A400,"0")</f>
        <v>0</v>
      </c>
      <c r="B696" s="12">
        <f>IF('Шаблон модификаторы'!C400="Итого","0",'Шаблон модификаторы'!C400)</f>
        <v>0</v>
      </c>
      <c r="C696" s="18">
        <f>IF(A696="0",0,'Шаблон модификаторы блюда'!B400)</f>
        <v>0</v>
      </c>
    </row>
    <row r="697" spans="1:3">
      <c r="A697" s="17">
        <f>IFERROR('Шаблон модификаторы блюда'!A401,"0")</f>
        <v>0</v>
      </c>
      <c r="B697" s="12">
        <f>IF('Шаблон модификаторы'!C401="Итого","0",'Шаблон модификаторы'!C401)</f>
        <v>0</v>
      </c>
      <c r="C697" s="18">
        <f>IF(A697="0",0,'Шаблон модификаторы блюда'!B401)</f>
        <v>0</v>
      </c>
    </row>
    <row r="698" spans="1:3">
      <c r="A698" s="17">
        <f>IFERROR('Шаблон модификаторы блюда'!A402,"0")</f>
        <v>0</v>
      </c>
      <c r="B698" s="12">
        <f>IF('Шаблон модификаторы'!C402="Итого","0",'Шаблон модификаторы'!C402)</f>
        <v>0</v>
      </c>
      <c r="C698" s="18">
        <f>IF(A698="0",0,'Шаблон модификаторы блюда'!B402)</f>
        <v>0</v>
      </c>
    </row>
    <row r="699" spans="1:3">
      <c r="A699" s="17">
        <f>IFERROR('Шаблон модификаторы блюда'!A403,"0")</f>
        <v>0</v>
      </c>
      <c r="B699" s="12">
        <f>IF('Шаблон модификаторы'!C403="Итого","0",'Шаблон модификаторы'!C403)</f>
        <v>0</v>
      </c>
      <c r="C699" s="18">
        <f>IF(A699="0",0,'Шаблон модификаторы блюда'!B403)</f>
        <v>0</v>
      </c>
    </row>
    <row r="700" spans="1:3">
      <c r="A700" s="17">
        <f>IFERROR('Шаблон модификаторы блюда'!A404,"0")</f>
        <v>0</v>
      </c>
      <c r="B700" s="12">
        <f>IF('Шаблон модификаторы'!C404="Итого","0",'Шаблон модификаторы'!C404)</f>
        <v>0</v>
      </c>
      <c r="C700" s="18">
        <f>IF(A700="0",0,'Шаблон модификаторы блюда'!B404)</f>
        <v>0</v>
      </c>
    </row>
    <row r="701" spans="1:3">
      <c r="A701" s="13">
        <f>Группы!A2</f>
        <v>13003</v>
      </c>
      <c r="B701" s="13" t="str">
        <f>Группы!B2</f>
        <v>Экстра Топинг Шоколадный</v>
      </c>
      <c r="C701" s="13">
        <f>Группы!C2</f>
        <v>0</v>
      </c>
    </row>
    <row r="702" spans="1:3">
      <c r="A702" s="13">
        <f>Группы!A3</f>
        <v>13002</v>
      </c>
      <c r="B702" s="13" t="str">
        <f>Группы!B3</f>
        <v>Экстра Топинг Клубничный</v>
      </c>
      <c r="C702" s="13">
        <f>Группы!C3</f>
        <v>0</v>
      </c>
    </row>
    <row r="703" spans="1:3">
      <c r="A703" s="13">
        <f>Группы!A4</f>
        <v>13001</v>
      </c>
      <c r="B703" s="13" t="str">
        <f>Группы!B4</f>
        <v>Экстра Топинг Карамельный</v>
      </c>
      <c r="C703" s="13">
        <f>Группы!C4</f>
        <v>0</v>
      </c>
    </row>
    <row r="704" spans="1:3">
      <c r="A704" s="13">
        <f>Группы!A5</f>
        <v>12001</v>
      </c>
      <c r="B704" s="13" t="str">
        <f>Группы!B5</f>
        <v>Экстра Котлета Воппер</v>
      </c>
      <c r="C704" s="13">
        <f>Группы!C5</f>
        <v>0</v>
      </c>
    </row>
    <row r="705" spans="1:3">
      <c r="A705" s="13">
        <f>Группы!A6</f>
        <v>11001</v>
      </c>
      <c r="B705" s="13" t="str">
        <f>Группы!B6</f>
        <v>Экстра Котлета Бургер</v>
      </c>
      <c r="C705" s="13">
        <f>Группы!C6</f>
        <v>0</v>
      </c>
    </row>
    <row r="706" spans="1:3">
      <c r="A706" s="13">
        <f>Группы!A7</f>
        <v>10009</v>
      </c>
      <c r="B706" s="13" t="str">
        <f>Группы!B7</f>
        <v>Экстра Двойной Пармезан 14</v>
      </c>
      <c r="C706" s="13">
        <f>Группы!C7</f>
        <v>0</v>
      </c>
    </row>
    <row r="707" spans="1:3">
      <c r="A707" s="13">
        <f>Группы!A8</f>
        <v>10008</v>
      </c>
      <c r="B707" s="13" t="str">
        <f>Группы!B8</f>
        <v>Экстра Пармезан 10</v>
      </c>
      <c r="C707" s="13">
        <f>Группы!C8</f>
        <v>0</v>
      </c>
    </row>
    <row r="708" spans="1:3">
      <c r="A708" s="13">
        <f>Группы!A9</f>
        <v>10007</v>
      </c>
      <c r="B708" s="13" t="str">
        <f>Группы!B9</f>
        <v>Экстра Ветчина</v>
      </c>
      <c r="C708" s="13">
        <f>Группы!C9</f>
        <v>0</v>
      </c>
    </row>
    <row r="709" spans="1:3">
      <c r="A709" s="13">
        <f>Группы!A10</f>
        <v>10005</v>
      </c>
      <c r="B709" s="13" t="str">
        <f>Группы!B10</f>
        <v>Экстра хруст. лук 28</v>
      </c>
      <c r="C709" s="13">
        <f>Группы!C10</f>
        <v>0</v>
      </c>
    </row>
    <row r="710" spans="1:3">
      <c r="A710" s="13">
        <f>Группы!A11</f>
        <v>10004</v>
      </c>
      <c r="B710" s="13" t="str">
        <f>Группы!B11</f>
        <v>Экстра халопеньос (4)</v>
      </c>
      <c r="C710" s="13">
        <f>Группы!C11</f>
        <v>0</v>
      </c>
    </row>
    <row r="711" spans="1:3">
      <c r="A711" s="13">
        <f>Группы!A12</f>
        <v>10003</v>
      </c>
      <c r="B711" s="13" t="str">
        <f>Группы!B12</f>
        <v>Экстра сыр</v>
      </c>
      <c r="C711" s="13">
        <f>Группы!C12</f>
        <v>0</v>
      </c>
    </row>
    <row r="712" spans="1:3">
      <c r="A712" s="13">
        <f>Группы!A13</f>
        <v>10002</v>
      </c>
      <c r="B712" s="13" t="str">
        <f>Группы!B13</f>
        <v>Экстра двойной сыр</v>
      </c>
      <c r="C712" s="13">
        <f>Группы!C13</f>
        <v>0</v>
      </c>
    </row>
    <row r="713" spans="1:3">
      <c r="A713" s="13">
        <f>Группы!A14</f>
        <v>10001</v>
      </c>
      <c r="B713" s="13" t="str">
        <f>Группы!B14</f>
        <v>Экстра бекон (4 куска)</v>
      </c>
      <c r="C713" s="13">
        <f>Группы!C14</f>
        <v>0</v>
      </c>
    </row>
    <row r="714" spans="1:3">
      <c r="A714" s="13">
        <f>Группы!A15</f>
        <v>9015</v>
      </c>
      <c r="B714" s="13" t="str">
        <f>Группы!B15</f>
        <v>Соус Брусничный</v>
      </c>
      <c r="C714" s="13">
        <f>Группы!C15</f>
        <v>0</v>
      </c>
    </row>
    <row r="715" spans="1:3">
      <c r="A715" s="13">
        <f>Группы!A16</f>
        <v>9014</v>
      </c>
      <c r="B715" s="13" t="str">
        <f>Группы!B16</f>
        <v>Соус Цезарь</v>
      </c>
      <c r="C715" s="13">
        <f>Группы!C16</f>
        <v>0</v>
      </c>
    </row>
    <row r="716" spans="1:3">
      <c r="A716" s="13">
        <f>Группы!A17</f>
        <v>9013</v>
      </c>
      <c r="B716" s="13" t="str">
        <f>Группы!B17</f>
        <v>Сметана</v>
      </c>
      <c r="C716" s="13">
        <f>Группы!C17</f>
        <v>0</v>
      </c>
    </row>
    <row r="717" spans="1:3">
      <c r="A717" s="13">
        <f>Группы!A18</f>
        <v>9010</v>
      </c>
      <c r="B717" s="13" t="str">
        <f>Группы!B18</f>
        <v>Майонез</v>
      </c>
      <c r="C717" s="13">
        <f>Группы!C18</f>
        <v>0</v>
      </c>
    </row>
    <row r="718" spans="1:3">
      <c r="A718" s="13">
        <f>Группы!A19</f>
        <v>9009</v>
      </c>
      <c r="B718" s="13" t="str">
        <f>Группы!B19</f>
        <v>Соус Йогурт Мал</v>
      </c>
      <c r="C718" s="13">
        <f>Группы!C19</f>
        <v>0</v>
      </c>
    </row>
    <row r="719" spans="1:3">
      <c r="A719" s="13">
        <f>Группы!A20</f>
        <v>9008</v>
      </c>
      <c r="B719" s="13" t="str">
        <f>Группы!B20</f>
        <v>Соус Пряные травы Мал</v>
      </c>
      <c r="C719" s="13">
        <f>Группы!C20</f>
        <v>0</v>
      </c>
    </row>
    <row r="720" spans="1:3">
      <c r="A720" s="13">
        <f>Группы!A21</f>
        <v>9007</v>
      </c>
      <c r="B720" s="13" t="str">
        <f>Группы!B21</f>
        <v>Соус Йогуртовый Бол</v>
      </c>
      <c r="C720" s="13">
        <f>Группы!C21</f>
        <v>0</v>
      </c>
    </row>
    <row r="721" spans="1:3">
      <c r="A721" s="13">
        <f>Группы!A22</f>
        <v>9006</v>
      </c>
      <c r="B721" s="13" t="str">
        <f>Группы!B22</f>
        <v>Соус Бальзамик Бол</v>
      </c>
      <c r="C721" s="13">
        <f>Группы!C22</f>
        <v>0</v>
      </c>
    </row>
    <row r="722" spans="1:3">
      <c r="A722" s="13">
        <f>Группы!A23</f>
        <v>9005</v>
      </c>
      <c r="B722" s="13" t="str">
        <f>Группы!B23</f>
        <v>Соус Карри</v>
      </c>
      <c r="C722" s="13">
        <f>Группы!C23</f>
        <v>0</v>
      </c>
    </row>
    <row r="723" spans="1:3">
      <c r="A723" s="13">
        <f>Группы!A24</f>
        <v>9004</v>
      </c>
      <c r="B723" s="13" t="str">
        <f>Группы!B24</f>
        <v>Соус Барбекю</v>
      </c>
      <c r="C723" s="13">
        <f>Группы!C24</f>
        <v>0</v>
      </c>
    </row>
    <row r="724" spans="1:3">
      <c r="A724" s="13">
        <f>Группы!A25</f>
        <v>9003</v>
      </c>
      <c r="B724" s="13" t="str">
        <f>Группы!B25</f>
        <v>Соус Кисло-сладкий</v>
      </c>
      <c r="C724" s="13">
        <f>Группы!C25</f>
        <v>0</v>
      </c>
    </row>
    <row r="725" spans="1:3">
      <c r="A725" s="13">
        <f>Группы!A26</f>
        <v>9002</v>
      </c>
      <c r="B725" s="13" t="str">
        <f>Группы!B26</f>
        <v>Кетчуп</v>
      </c>
      <c r="C725" s="13">
        <f>Группы!C26</f>
        <v>0</v>
      </c>
    </row>
    <row r="726" spans="1:3">
      <c r="A726" s="13">
        <f>Группы!A27</f>
        <v>9001</v>
      </c>
      <c r="B726" s="13" t="str">
        <f>Группы!B27</f>
        <v>Соус Сырный</v>
      </c>
      <c r="C726" s="13">
        <f>Группы!C27</f>
        <v>0</v>
      </c>
    </row>
    <row r="727" spans="1:3">
      <c r="A727" s="13">
        <f>Группы!A28</f>
        <v>8702</v>
      </c>
      <c r="B727" s="13" t="str">
        <f>Группы!B28</f>
        <v>Постный   бургер</v>
      </c>
      <c r="C727" s="13">
        <f>Группы!C28</f>
        <v>0</v>
      </c>
    </row>
    <row r="728" spans="1:3">
      <c r="A728" s="13">
        <f>Группы!A29</f>
        <v>8701</v>
      </c>
      <c r="B728" s="13" t="str">
        <f>Группы!B29</f>
        <v>Постный   ролл</v>
      </c>
      <c r="C728" s="13">
        <f>Группы!C29</f>
        <v>0</v>
      </c>
    </row>
    <row r="729" spans="1:3">
      <c r="A729" s="13">
        <f>Группы!A30</f>
        <v>8161</v>
      </c>
      <c r="B729" s="13" t="str">
        <f>Группы!B30</f>
        <v>Терияки Фиш Ролл</v>
      </c>
      <c r="C729" s="13">
        <f>Группы!C30</f>
        <v>0</v>
      </c>
    </row>
    <row r="730" spans="1:3">
      <c r="A730" s="13">
        <f>Группы!A31</f>
        <v>8160</v>
      </c>
      <c r="B730" s="13" t="str">
        <f>Группы!B31</f>
        <v>Терияки Биф Ролл</v>
      </c>
      <c r="C730" s="13">
        <f>Группы!C31</f>
        <v>0</v>
      </c>
    </row>
    <row r="731" spans="1:3">
      <c r="A731" s="13">
        <f>Группы!A32</f>
        <v>8148</v>
      </c>
      <c r="B731" s="13" t="str">
        <f>Группы!B32</f>
        <v>Футбольный стакан</v>
      </c>
      <c r="C731" s="13">
        <f>Группы!C32</f>
        <v>0</v>
      </c>
    </row>
    <row r="732" spans="1:3">
      <c r="A732" s="13">
        <f>Группы!A33</f>
        <v>8147</v>
      </c>
      <c r="B732" s="13" t="str">
        <f>Группы!B33</f>
        <v>Tic-Tac драже</v>
      </c>
      <c r="C732" s="13">
        <f>Группы!C33</f>
        <v>0</v>
      </c>
    </row>
    <row r="733" spans="1:3">
      <c r="A733" s="13">
        <f>Группы!A34</f>
        <v>8138</v>
      </c>
      <c r="B733" s="13" t="str">
        <f>Группы!B34</f>
        <v>Гриль чикен лайт</v>
      </c>
      <c r="C733" s="13">
        <f>Группы!C34</f>
        <v>0</v>
      </c>
    </row>
    <row r="734" spans="1:3">
      <c r="A734" s="13">
        <f>Группы!A35</f>
        <v>8124</v>
      </c>
      <c r="B734" s="13" t="str">
        <f>Группы!B35</f>
        <v>Efes флешка</v>
      </c>
      <c r="C734" s="13">
        <f>Группы!C35</f>
        <v>0</v>
      </c>
    </row>
    <row r="735" spans="1:3">
      <c r="A735" s="13">
        <f>Группы!A36</f>
        <v>8123</v>
      </c>
      <c r="B735" s="13" t="str">
        <f>Группы!B36</f>
        <v>Смузи Клубника-Банан Промо</v>
      </c>
      <c r="C735" s="13">
        <f>Группы!C36</f>
        <v>0</v>
      </c>
    </row>
    <row r="736" spans="1:3">
      <c r="A736" s="13">
        <f>Группы!A37</f>
        <v>8121</v>
      </c>
      <c r="B736" s="13" t="str">
        <f>Группы!B37</f>
        <v>Фраппе Карамельный Промо</v>
      </c>
      <c r="C736" s="13">
        <f>Группы!C37</f>
        <v>0</v>
      </c>
    </row>
    <row r="737" spans="1:3">
      <c r="A737" s="13">
        <f>Группы!A38</f>
        <v>8120</v>
      </c>
      <c r="B737" s="13" t="str">
        <f>Группы!B38</f>
        <v>Смузи Манго Промо</v>
      </c>
      <c r="C737" s="13">
        <f>Группы!C38</f>
        <v>0</v>
      </c>
    </row>
    <row r="738" spans="1:3">
      <c r="A738" s="13">
        <f>Группы!A39</f>
        <v>8119</v>
      </c>
      <c r="B738" s="13" t="str">
        <f>Группы!B39</f>
        <v>Фиш ролл</v>
      </c>
      <c r="C738" s="13">
        <f>Группы!C39</f>
        <v>0</v>
      </c>
    </row>
    <row r="739" spans="1:3">
      <c r="A739" s="13">
        <f>Группы!A40</f>
        <v>8118</v>
      </c>
      <c r="B739" s="13" t="str">
        <f>Группы!B40</f>
        <v>Фиш Кинг постный</v>
      </c>
      <c r="C739" s="13">
        <f>Группы!C40</f>
        <v>0</v>
      </c>
    </row>
    <row r="740" spans="1:3">
      <c r="A740" s="13">
        <f>Группы!A41</f>
        <v>8117</v>
      </c>
      <c r="B740" s="13" t="str">
        <f>Группы!B41</f>
        <v>Постный ролл</v>
      </c>
      <c r="C740" s="13">
        <f>Группы!C41</f>
        <v>0</v>
      </c>
    </row>
    <row r="741" spans="1:3">
      <c r="A741" s="13">
        <f>Группы!A42</f>
        <v>8116</v>
      </c>
      <c r="B741" s="13" t="str">
        <f>Группы!B42</f>
        <v>Постный бургер</v>
      </c>
      <c r="C741" s="13">
        <f>Группы!C42</f>
        <v>0</v>
      </c>
    </row>
    <row r="742" spans="1:3">
      <c r="A742" s="13">
        <f>Группы!A43</f>
        <v>8114</v>
      </c>
      <c r="B742" s="13" t="str">
        <f>Группы!B43</f>
        <v>Кинг Наггетс Промо</v>
      </c>
      <c r="C742" s="13">
        <f>Группы!C43</f>
        <v>0</v>
      </c>
    </row>
    <row r="743" spans="1:3">
      <c r="A743" s="13">
        <f>Группы!A44</f>
        <v>8113</v>
      </c>
      <c r="B743" s="13" t="str">
        <f>Группы!B44</f>
        <v>Кинг Наггетс 4 шт промо 49</v>
      </c>
      <c r="C743" s="13">
        <f>Группы!C44</f>
        <v>0</v>
      </c>
    </row>
    <row r="744" spans="1:3">
      <c r="A744" s="13">
        <f>Группы!A45</f>
        <v>8112</v>
      </c>
      <c r="B744" s="13" t="str">
        <f>Группы!B45</f>
        <v>Мороженое с бельг вафлей промо 49</v>
      </c>
      <c r="C744" s="13">
        <f>Группы!C45</f>
        <v>0</v>
      </c>
    </row>
    <row r="745" spans="1:3">
      <c r="A745" s="13">
        <f>Группы!A46</f>
        <v>8110</v>
      </c>
      <c r="B745" s="13" t="str">
        <f>Группы!B46</f>
        <v>Шайба Бургер Кинг</v>
      </c>
      <c r="C745" s="13">
        <f>Группы!C46</f>
        <v>0</v>
      </c>
    </row>
    <row r="746" spans="1:3">
      <c r="A746" s="13">
        <f>Группы!A47</f>
        <v>8109</v>
      </c>
      <c r="B746" s="13" t="str">
        <f>Группы!B47</f>
        <v>Стейкхаус итальяно</v>
      </c>
      <c r="C746" s="13">
        <f>Группы!C47</f>
        <v>0</v>
      </c>
    </row>
    <row r="747" spans="1:3">
      <c r="A747" s="13">
        <f>Группы!A48</f>
        <v>8108</v>
      </c>
      <c r="B747" s="13" t="str">
        <f>Группы!B48</f>
        <v>Карт. Деревен. - ПРОМО</v>
      </c>
      <c r="C747" s="13">
        <f>Группы!C48</f>
        <v>0</v>
      </c>
    </row>
    <row r="748" spans="1:3">
      <c r="A748" s="13">
        <f>Группы!A49</f>
        <v>8106</v>
      </c>
      <c r="B748" s="13" t="str">
        <f>Группы!B49</f>
        <v>WOT бонус-карточка</v>
      </c>
      <c r="C748" s="13">
        <f>Группы!C49</f>
        <v>0</v>
      </c>
    </row>
    <row r="749" spans="1:3">
      <c r="A749" s="13">
        <f>Группы!A50</f>
        <v>8098</v>
      </c>
      <c r="B749" s="13" t="str">
        <f>Группы!B50</f>
        <v>Швейц. сыр мал</v>
      </c>
      <c r="C749" s="13">
        <f>Группы!C50</f>
        <v>0</v>
      </c>
    </row>
    <row r="750" spans="1:3">
      <c r="A750" s="13">
        <f>Группы!A51</f>
        <v>8097</v>
      </c>
      <c r="B750" s="13" t="str">
        <f>Группы!B51</f>
        <v>Швейц. сыр станд</v>
      </c>
      <c r="C750" s="13">
        <f>Группы!C51</f>
        <v>0</v>
      </c>
    </row>
    <row r="751" spans="1:3">
      <c r="A751" s="13">
        <f>Группы!A52</f>
        <v>8096</v>
      </c>
      <c r="B751" s="13" t="str">
        <f>Группы!B52</f>
        <v>Швейц. сыр бол.</v>
      </c>
      <c r="C751" s="13">
        <f>Группы!C52</f>
        <v>0</v>
      </c>
    </row>
    <row r="752" spans="1:3">
      <c r="A752" s="13">
        <f>Группы!A53</f>
        <v>8090</v>
      </c>
      <c r="B752" s="13" t="str">
        <f>Группы!B53</f>
        <v>Чек. Горячий Брауни промо 59</v>
      </c>
      <c r="C752" s="13">
        <f>Группы!C53</f>
        <v>0</v>
      </c>
    </row>
    <row r="753" spans="1:3">
      <c r="A753" s="13">
        <f>Группы!A54</f>
        <v>8088</v>
      </c>
      <c r="B753" s="13" t="str">
        <f>Группы!B54</f>
        <v>Фокачча</v>
      </c>
      <c r="C753" s="13">
        <f>Группы!C54</f>
        <v>0</v>
      </c>
    </row>
    <row r="754" spans="1:3">
      <c r="A754" s="13">
        <f>Группы!A55</f>
        <v>8076</v>
      </c>
      <c r="B754" s="13" t="str">
        <f>Группы!B55</f>
        <v>Влажная салфетка</v>
      </c>
      <c r="C754" s="13">
        <f>Группы!C55</f>
        <v>0</v>
      </c>
    </row>
    <row r="755" spans="1:3">
      <c r="A755" s="13">
        <f>Группы!A56</f>
        <v>8060</v>
      </c>
      <c r="B755" s="13" t="str">
        <f>Группы!B56</f>
        <v>Сырные палочки бол</v>
      </c>
      <c r="C755" s="13">
        <f>Группы!C56</f>
        <v>0</v>
      </c>
    </row>
    <row r="756" spans="1:3">
      <c r="A756" s="13">
        <f>Группы!A57</f>
        <v>8056</v>
      </c>
      <c r="B756" s="13" t="str">
        <f>Группы!B57</f>
        <v>Сырные палочки станд</v>
      </c>
      <c r="C756" s="13">
        <f>Группы!C57</f>
        <v>0</v>
      </c>
    </row>
    <row r="757" spans="1:3">
      <c r="A757" s="13">
        <f>Группы!A58</f>
        <v>8055</v>
      </c>
      <c r="B757" s="13" t="str">
        <f>Группы!B58</f>
        <v>Сырные палочки мал</v>
      </c>
      <c r="C757" s="13">
        <f>Группы!C58</f>
        <v>0</v>
      </c>
    </row>
    <row r="758" spans="1:3">
      <c r="A758" s="13">
        <f>Группы!A59</f>
        <v>8052</v>
      </c>
      <c r="B758" s="13" t="str">
        <f>Группы!B59</f>
        <v>Тортилья с ветчиной и сыром</v>
      </c>
      <c r="C758" s="13">
        <f>Группы!C59</f>
        <v>0</v>
      </c>
    </row>
    <row r="759" spans="1:3">
      <c r="A759" s="13">
        <f>Группы!A60</f>
        <v>8051</v>
      </c>
      <c r="B759" s="13" t="str">
        <f>Группы!B60</f>
        <v>Сэндвич фреш</v>
      </c>
      <c r="C759" s="13">
        <f>Группы!C60</f>
        <v>0</v>
      </c>
    </row>
    <row r="760" spans="1:3">
      <c r="A760" s="13">
        <f>Группы!A61</f>
        <v>8049</v>
      </c>
      <c r="B760" s="13" t="str">
        <f>Группы!B61</f>
        <v>Цезарь Фри станд</v>
      </c>
      <c r="C760" s="13">
        <f>Группы!C61</f>
        <v>0</v>
      </c>
    </row>
    <row r="761" spans="1:3">
      <c r="A761" s="13">
        <f>Группы!A62</f>
        <v>8048</v>
      </c>
      <c r="B761" s="13" t="str">
        <f>Группы!B62</f>
        <v>Цезарь Фри мал</v>
      </c>
      <c r="C761" s="13">
        <f>Группы!C62</f>
        <v>0</v>
      </c>
    </row>
    <row r="762" spans="1:3">
      <c r="A762" s="13">
        <f>Группы!A63</f>
        <v>8014</v>
      </c>
      <c r="B762" s="13" t="str">
        <f>Группы!B63</f>
        <v>Воппер по-французски</v>
      </c>
      <c r="C762" s="13">
        <f>Группы!C63</f>
        <v>0</v>
      </c>
    </row>
    <row r="763" spans="1:3">
      <c r="A763" s="13">
        <f>Группы!A64</f>
        <v>8011</v>
      </c>
      <c r="B763" s="13" t="str">
        <f>Группы!B64</f>
        <v>Барбекю Чикен Рэп</v>
      </c>
      <c r="C763" s="13">
        <f>Группы!C64</f>
        <v>0</v>
      </c>
    </row>
    <row r="764" spans="1:3">
      <c r="A764" s="13">
        <f>Группы!A65</f>
        <v>8004</v>
      </c>
      <c r="B764" s="13" t="str">
        <f>Группы!B65</f>
        <v>Игрушка</v>
      </c>
      <c r="C764" s="13">
        <f>Группы!C65</f>
        <v>0</v>
      </c>
    </row>
    <row r="765" spans="1:3">
      <c r="A765" s="13">
        <f>Группы!A66</f>
        <v>8002</v>
      </c>
      <c r="B765" s="13" t="str">
        <f>Группы!B66</f>
        <v>Пакет</v>
      </c>
      <c r="C765" s="13">
        <f>Группы!C66</f>
        <v>0</v>
      </c>
    </row>
    <row r="766" spans="1:3">
      <c r="A766" s="13">
        <f>Группы!A67</f>
        <v>8001</v>
      </c>
      <c r="B766" s="13" t="str">
        <f>Группы!B67</f>
        <v>Гриль чикен барбекю</v>
      </c>
      <c r="C766" s="13">
        <f>Группы!C67</f>
        <v>0</v>
      </c>
    </row>
    <row r="767" spans="1:3">
      <c r="A767" s="13">
        <f>Группы!A68</f>
        <v>7049</v>
      </c>
      <c r="B767" s="13" t="str">
        <f>Группы!B68</f>
        <v>Мороженое Марс</v>
      </c>
      <c r="C767" s="13">
        <f>Группы!C68</f>
        <v>0</v>
      </c>
    </row>
    <row r="768" spans="1:3">
      <c r="A768" s="13">
        <f>Группы!A69</f>
        <v>7048</v>
      </c>
      <c r="B768" s="13" t="str">
        <f>Группы!B69</f>
        <v>Мороженое Твикс</v>
      </c>
      <c r="C768" s="13">
        <f>Группы!C69</f>
        <v>0</v>
      </c>
    </row>
    <row r="769" spans="1:3">
      <c r="A769" s="13">
        <f>Группы!A70</f>
        <v>7047</v>
      </c>
      <c r="B769" s="13" t="str">
        <f>Группы!B70</f>
        <v>Лимонад бол</v>
      </c>
      <c r="C769" s="13">
        <f>Группы!C70</f>
        <v>0</v>
      </c>
    </row>
    <row r="770" spans="1:3">
      <c r="A770" s="13">
        <f>Группы!A71</f>
        <v>7046</v>
      </c>
      <c r="B770" s="13" t="str">
        <f>Группы!B71</f>
        <v>Лимонад мал</v>
      </c>
      <c r="C770" s="13">
        <f>Группы!C71</f>
        <v>0</v>
      </c>
    </row>
    <row r="771" spans="1:3">
      <c r="A771" s="13">
        <f>Группы!A72</f>
        <v>7045</v>
      </c>
      <c r="B771" s="13" t="str">
        <f>Группы!B72</f>
        <v>Лимонад станд</v>
      </c>
      <c r="C771" s="13">
        <f>Группы!C72</f>
        <v>0</v>
      </c>
    </row>
    <row r="772" spans="1:3">
      <c r="A772" s="13">
        <f>Группы!A73</f>
        <v>7044</v>
      </c>
      <c r="B772" s="13" t="str">
        <f>Группы!B73</f>
        <v>Фраппе Капучино бол</v>
      </c>
      <c r="C772" s="13">
        <f>Группы!C73</f>
        <v>0</v>
      </c>
    </row>
    <row r="773" spans="1:3">
      <c r="A773" s="13">
        <f>Группы!A74</f>
        <v>7043</v>
      </c>
      <c r="B773" s="13" t="str">
        <f>Группы!B74</f>
        <v>Фраппе Капучино мал</v>
      </c>
      <c r="C773" s="13">
        <f>Группы!C74</f>
        <v>0</v>
      </c>
    </row>
    <row r="774" spans="1:3">
      <c r="A774" s="13">
        <f>Группы!A75</f>
        <v>7042</v>
      </c>
      <c r="B774" s="13" t="str">
        <f>Группы!B75</f>
        <v>Фраппе Капучино станд</v>
      </c>
      <c r="C774" s="13">
        <f>Группы!C75</f>
        <v>0</v>
      </c>
    </row>
    <row r="775" spans="1:3">
      <c r="A775" s="13">
        <f>Группы!A76</f>
        <v>7040</v>
      </c>
      <c r="B775" s="13" t="str">
        <f>Группы!B76</f>
        <v>Мороженое с бельг вафлей</v>
      </c>
      <c r="C775" s="13">
        <f>Группы!C76</f>
        <v>0</v>
      </c>
    </row>
    <row r="776" spans="1:3">
      <c r="A776" s="13">
        <f>Группы!A77</f>
        <v>7039</v>
      </c>
      <c r="B776" s="13" t="str">
        <f>Группы!B77</f>
        <v>Айс Твист Шокол. крошка промо 49</v>
      </c>
      <c r="C776" s="13">
        <f>Группы!C77</f>
        <v>0</v>
      </c>
    </row>
    <row r="777" spans="1:3">
      <c r="A777" s="13">
        <f>Группы!A78</f>
        <v>7038</v>
      </c>
      <c r="B777" s="13" t="str">
        <f>Группы!B78</f>
        <v>Айс Твист Клубн. Кранч промо 49</v>
      </c>
      <c r="C777" s="13">
        <f>Группы!C78</f>
        <v>0</v>
      </c>
    </row>
    <row r="778" spans="1:3">
      <c r="A778" s="13">
        <f>Группы!A79</f>
        <v>7037</v>
      </c>
      <c r="B778" s="13" t="str">
        <f>Группы!B79</f>
        <v>Горячий Брауни с мор. промо 49</v>
      </c>
      <c r="C778" s="13">
        <f>Группы!C79</f>
        <v>0</v>
      </c>
    </row>
    <row r="779" spans="1:3">
      <c r="A779" s="13">
        <f>Группы!A80</f>
        <v>7034</v>
      </c>
      <c r="B779" s="13" t="str">
        <f>Группы!B80</f>
        <v>Фраппе Карамельный станд</v>
      </c>
      <c r="C779" s="13">
        <f>Группы!C80</f>
        <v>0</v>
      </c>
    </row>
    <row r="780" spans="1:3">
      <c r="A780" s="13">
        <f>Группы!A81</f>
        <v>7033</v>
      </c>
      <c r="B780" s="13" t="str">
        <f>Группы!B81</f>
        <v>Фраппе Карамельный мал</v>
      </c>
      <c r="C780" s="13">
        <f>Группы!C81</f>
        <v>0</v>
      </c>
    </row>
    <row r="781" spans="1:3">
      <c r="A781" s="13">
        <f>Группы!A82</f>
        <v>7032</v>
      </c>
      <c r="B781" s="13" t="str">
        <f>Группы!B82</f>
        <v>Фраппе Карамельный бол</v>
      </c>
      <c r="C781" s="13">
        <f>Группы!C82</f>
        <v>0</v>
      </c>
    </row>
    <row r="782" spans="1:3">
      <c r="A782" s="13">
        <f>Группы!A83</f>
        <v>7031</v>
      </c>
      <c r="B782" s="13" t="str">
        <f>Группы!B83</f>
        <v>Фраппе Шоколадный станд</v>
      </c>
      <c r="C782" s="13">
        <f>Группы!C83</f>
        <v>0</v>
      </c>
    </row>
    <row r="783" spans="1:3">
      <c r="A783" s="13">
        <f>Группы!A84</f>
        <v>7030</v>
      </c>
      <c r="B783" s="13" t="str">
        <f>Группы!B84</f>
        <v>Смузи Манго мал</v>
      </c>
      <c r="C783" s="13">
        <f>Группы!C84</f>
        <v>0</v>
      </c>
    </row>
    <row r="784" spans="1:3">
      <c r="A784" s="13">
        <f>Группы!A85</f>
        <v>7029</v>
      </c>
      <c r="B784" s="13" t="str">
        <f>Группы!B85</f>
        <v>Смузи Манго бол</v>
      </c>
      <c r="C784" s="13">
        <f>Группы!C85</f>
        <v>0</v>
      </c>
    </row>
    <row r="785" spans="1:3">
      <c r="A785" s="13">
        <f>Группы!A86</f>
        <v>7028</v>
      </c>
      <c r="B785" s="13" t="str">
        <f>Группы!B86</f>
        <v>Смузи Манго станд</v>
      </c>
      <c r="C785" s="13">
        <f>Группы!C86</f>
        <v>0</v>
      </c>
    </row>
    <row r="786" spans="1:3">
      <c r="A786" s="13">
        <f>Группы!A87</f>
        <v>7027</v>
      </c>
      <c r="B786" s="13" t="str">
        <f>Группы!B87</f>
        <v>Фраппе Шоколадный мал</v>
      </c>
      <c r="C786" s="13">
        <f>Группы!C87</f>
        <v>0</v>
      </c>
    </row>
    <row r="787" spans="1:3">
      <c r="A787" s="13">
        <f>Группы!A88</f>
        <v>7026</v>
      </c>
      <c r="B787" s="13" t="str">
        <f>Группы!B88</f>
        <v>Фраппе Шоколадный бол</v>
      </c>
      <c r="C787" s="13">
        <f>Группы!C88</f>
        <v>0</v>
      </c>
    </row>
    <row r="788" spans="1:3">
      <c r="A788" s="13">
        <f>Группы!A89</f>
        <v>7025</v>
      </c>
      <c r="B788" s="13" t="str">
        <f>Группы!B89</f>
        <v>Смузи Клубника-Банан бол</v>
      </c>
      <c r="C788" s="13">
        <f>Группы!C89</f>
        <v>0</v>
      </c>
    </row>
    <row r="789" spans="1:3">
      <c r="A789" s="13">
        <f>Группы!A90</f>
        <v>7024</v>
      </c>
      <c r="B789" s="13" t="str">
        <f>Группы!B90</f>
        <v>Смузи Клубника-Банан станд</v>
      </c>
      <c r="C789" s="13">
        <f>Группы!C90</f>
        <v>0</v>
      </c>
    </row>
    <row r="790" spans="1:3">
      <c r="A790" s="13">
        <f>Группы!A91</f>
        <v>7023</v>
      </c>
      <c r="B790" s="13" t="str">
        <f>Группы!B91</f>
        <v>Смузи Клубника-Банан мал</v>
      </c>
      <c r="C790" s="13">
        <f>Группы!C91</f>
        <v>0</v>
      </c>
    </row>
    <row r="791" spans="1:3">
      <c r="A791" s="13">
        <f>Группы!A92</f>
        <v>7021</v>
      </c>
      <c r="B791" s="13" t="str">
        <f>Группы!B92</f>
        <v>Сырники мал</v>
      </c>
      <c r="C791" s="13">
        <f>Группы!C92</f>
        <v>0</v>
      </c>
    </row>
    <row r="792" spans="1:3">
      <c r="A792" s="13">
        <f>Группы!A93</f>
        <v>7020</v>
      </c>
      <c r="B792" s="13" t="str">
        <f>Группы!B93</f>
        <v>Клубничный Чизкейк</v>
      </c>
      <c r="C792" s="13">
        <f>Группы!C93</f>
        <v>0</v>
      </c>
    </row>
    <row r="793" spans="1:3">
      <c r="A793" s="13">
        <f>Группы!A94</f>
        <v>7019</v>
      </c>
      <c r="B793" s="13" t="str">
        <f>Группы!B94</f>
        <v>Клубничный джем</v>
      </c>
      <c r="C793" s="13">
        <f>Группы!C94</f>
        <v>0</v>
      </c>
    </row>
    <row r="794" spans="1:3">
      <c r="A794" s="13">
        <f>Группы!A95</f>
        <v>7018</v>
      </c>
      <c r="B794" s="13" t="str">
        <f>Группы!B95</f>
        <v>Мед</v>
      </c>
      <c r="C794" s="13">
        <f>Группы!C95</f>
        <v>0</v>
      </c>
    </row>
    <row r="795" spans="1:3">
      <c r="A795" s="13">
        <f>Группы!A96</f>
        <v>7017</v>
      </c>
      <c r="B795" s="13" t="str">
        <f>Группы!B96</f>
        <v>Оладьи станд. с медом</v>
      </c>
      <c r="C795" s="13">
        <f>Группы!C96</f>
        <v>0</v>
      </c>
    </row>
    <row r="796" spans="1:3">
      <c r="A796" s="13">
        <f>Группы!A97</f>
        <v>7016</v>
      </c>
      <c r="B796" s="13" t="str">
        <f>Группы!B97</f>
        <v>Оладьи станд. с клуб. джем</v>
      </c>
      <c r="C796" s="13">
        <f>Группы!C97</f>
        <v>0</v>
      </c>
    </row>
    <row r="797" spans="1:3">
      <c r="A797" s="13">
        <f>Группы!A98</f>
        <v>7015</v>
      </c>
      <c r="B797" s="13" t="str">
        <f>Группы!B98</f>
        <v>Оладьи мал. с клуб. джем</v>
      </c>
      <c r="C797" s="13">
        <f>Группы!C98</f>
        <v>0</v>
      </c>
    </row>
    <row r="798" spans="1:3">
      <c r="A798" s="13">
        <f>Группы!A99</f>
        <v>7014</v>
      </c>
      <c r="B798" s="13" t="str">
        <f>Группы!B99</f>
        <v>Оладьи  мал. с медом</v>
      </c>
      <c r="C798" s="13">
        <f>Группы!C99</f>
        <v>0</v>
      </c>
    </row>
    <row r="799" spans="1:3">
      <c r="A799" s="13">
        <f>Группы!A100</f>
        <v>7013</v>
      </c>
      <c r="B799" s="13" t="str">
        <f>Группы!B100</f>
        <v>Айс Твист Клубничный Кранч</v>
      </c>
      <c r="C799" s="13">
        <f>Группы!C100</f>
        <v>0</v>
      </c>
    </row>
    <row r="800" spans="1:3">
      <c r="A800" s="13">
        <f>Группы!A101</f>
        <v>7012</v>
      </c>
      <c r="B800" s="13" t="str">
        <f>Группы!B101</f>
        <v>Айс Твист Шоколадная крошка</v>
      </c>
      <c r="C800" s="13">
        <f>Группы!C101</f>
        <v>0</v>
      </c>
    </row>
    <row r="801" spans="1:3">
      <c r="A801" s="13">
        <f>Группы!A102</f>
        <v>7011</v>
      </c>
      <c r="B801" s="13" t="str">
        <f>Группы!B102</f>
        <v>Горячий Брауни с мороженым</v>
      </c>
      <c r="C801" s="13">
        <f>Группы!C102</f>
        <v>0</v>
      </c>
    </row>
    <row r="802" spans="1:3">
      <c r="A802" s="13">
        <f>Группы!A103</f>
        <v>7010</v>
      </c>
      <c r="B802" s="13" t="str">
        <f>Группы!B103</f>
        <v>Маффин Шоколадный</v>
      </c>
      <c r="C802" s="13">
        <f>Группы!C103</f>
        <v>0</v>
      </c>
    </row>
    <row r="803" spans="1:3">
      <c r="A803" s="13">
        <f>Группы!A104</f>
        <v>7009</v>
      </c>
      <c r="B803" s="13" t="str">
        <f>Группы!B104</f>
        <v>Маффин Черничный</v>
      </c>
      <c r="C803" s="13">
        <f>Группы!C104</f>
        <v>0</v>
      </c>
    </row>
    <row r="804" spans="1:3">
      <c r="A804" s="13">
        <f>Группы!A105</f>
        <v>7008</v>
      </c>
      <c r="B804" s="13" t="str">
        <f>Группы!B105</f>
        <v>Горячий Блонди</v>
      </c>
      <c r="C804" s="13">
        <f>Группы!C105</f>
        <v>0</v>
      </c>
    </row>
    <row r="805" spans="1:3">
      <c r="A805" s="13">
        <f>Группы!A106</f>
        <v>7007</v>
      </c>
      <c r="B805" s="13" t="str">
        <f>Группы!B106</f>
        <v>Горячий Блонди с мороженым</v>
      </c>
      <c r="C805" s="13">
        <f>Группы!C106</f>
        <v>0</v>
      </c>
    </row>
    <row r="806" spans="1:3">
      <c r="A806" s="13">
        <f>Группы!A107</f>
        <v>7006</v>
      </c>
      <c r="B806" s="13" t="str">
        <f>Группы!B107</f>
        <v>Горячий Брауни</v>
      </c>
      <c r="C806" s="13">
        <f>Группы!C107</f>
        <v>0</v>
      </c>
    </row>
    <row r="807" spans="1:3">
      <c r="A807" s="13">
        <f>Группы!A108</f>
        <v>7005</v>
      </c>
      <c r="B807" s="13" t="str">
        <f>Группы!B108</f>
        <v>Сандэй Карамельный</v>
      </c>
      <c r="C807" s="13">
        <f>Группы!C108</f>
        <v>0</v>
      </c>
    </row>
    <row r="808" spans="1:3">
      <c r="A808" s="13">
        <f>Группы!A109</f>
        <v>7004</v>
      </c>
      <c r="B808" s="13" t="str">
        <f>Группы!B109</f>
        <v>Сандэй Шоколадный</v>
      </c>
      <c r="C808" s="13">
        <f>Группы!C109</f>
        <v>0</v>
      </c>
    </row>
    <row r="809" spans="1:3">
      <c r="A809" s="13">
        <f>Группы!A110</f>
        <v>7003</v>
      </c>
      <c r="B809" s="13" t="str">
        <f>Группы!B110</f>
        <v>Сандэй Клубничный</v>
      </c>
      <c r="C809" s="13">
        <f>Группы!C110</f>
        <v>0</v>
      </c>
    </row>
    <row r="810" spans="1:3">
      <c r="A810" s="13">
        <f>Группы!A111</f>
        <v>7002</v>
      </c>
      <c r="B810" s="13" t="str">
        <f>Группы!B111</f>
        <v>Сандэй Ванильный</v>
      </c>
      <c r="C810" s="13">
        <f>Группы!C111</f>
        <v>0</v>
      </c>
    </row>
    <row r="811" spans="1:3">
      <c r="A811" s="13">
        <f>Группы!A112</f>
        <v>7001</v>
      </c>
      <c r="B811" s="13" t="str">
        <f>Группы!B112</f>
        <v>Рожок</v>
      </c>
      <c r="C811" s="13">
        <f>Группы!C112</f>
        <v>0</v>
      </c>
    </row>
    <row r="812" spans="1:3">
      <c r="A812" s="13">
        <f>Группы!A113</f>
        <v>6025</v>
      </c>
      <c r="B812" s="13" t="str">
        <f>Группы!B113</f>
        <v>Минифигурки</v>
      </c>
      <c r="C812" s="13">
        <f>Группы!C113</f>
        <v>0</v>
      </c>
    </row>
    <row r="813" spans="1:3">
      <c r="A813" s="13">
        <f>Группы!A114</f>
        <v>6024</v>
      </c>
      <c r="B813" s="13" t="str">
        <f>Группы!B114</f>
        <v>Карнавальная маска</v>
      </c>
      <c r="C813" s="13">
        <f>Группы!C114</f>
        <v>0</v>
      </c>
    </row>
    <row r="814" spans="1:3">
      <c r="A814" s="13">
        <f>Группы!A115</f>
        <v>6023</v>
      </c>
      <c r="B814" s="13" t="str">
        <f>Группы!B115</f>
        <v>Каталог</v>
      </c>
      <c r="C814" s="13">
        <f>Группы!C115</f>
        <v>0</v>
      </c>
    </row>
    <row r="815" spans="1:3">
      <c r="A815" s="13">
        <f>Группы!A116</f>
        <v>6022</v>
      </c>
      <c r="B815" s="13" t="str">
        <f>Группы!B116</f>
        <v>Тканевая маска на глаза</v>
      </c>
      <c r="C815" s="13">
        <f>Группы!C116</f>
        <v>0</v>
      </c>
    </row>
    <row r="816" spans="1:3">
      <c r="A816" s="13">
        <f>Группы!A117</f>
        <v>6021</v>
      </c>
      <c r="B816" s="13" t="str">
        <f>Группы!B117</f>
        <v>Набор наклеек</v>
      </c>
      <c r="C816" s="13">
        <f>Группы!C117</f>
        <v>0</v>
      </c>
    </row>
    <row r="817" spans="1:3">
      <c r="A817" s="13">
        <f>Группы!A118</f>
        <v>6020</v>
      </c>
      <c r="B817" s="13" t="str">
        <f>Группы!B118</f>
        <v>Сок "Хайнц" Яблочный"</v>
      </c>
      <c r="C817" s="13">
        <f>Группы!C118</f>
        <v>0</v>
      </c>
    </row>
    <row r="818" spans="1:3">
      <c r="A818" s="13">
        <f>Группы!A119</f>
        <v>6019</v>
      </c>
      <c r="B818" s="13" t="str">
        <f>Группы!B119</f>
        <v>Пюре "Хайнц" Фруктовый салатик</v>
      </c>
      <c r="C818" s="13">
        <f>Группы!C119</f>
        <v>0</v>
      </c>
    </row>
    <row r="819" spans="1:3">
      <c r="A819" s="13">
        <f>Группы!A120</f>
        <v>6018</v>
      </c>
      <c r="B819" s="13" t="str">
        <f>Группы!B120</f>
        <v>Кашка "Хайнц" Лакомая Гречневая грушка</v>
      </c>
      <c r="C819" s="13">
        <f>Группы!C120</f>
        <v>0</v>
      </c>
    </row>
    <row r="820" spans="1:3">
      <c r="A820" s="13">
        <f>Группы!A121</f>
        <v>6017</v>
      </c>
      <c r="B820" s="13" t="str">
        <f>Группы!B121</f>
        <v>Пюре "Хайнц" Наливное яблочко</v>
      </c>
      <c r="C820" s="13">
        <f>Группы!C121</f>
        <v>0</v>
      </c>
    </row>
    <row r="821" spans="1:3">
      <c r="A821" s="13">
        <f>Группы!A122</f>
        <v>6016</v>
      </c>
      <c r="B821" s="13" t="str">
        <f>Группы!B122</f>
        <v>Детское печенье "Хайнц"</v>
      </c>
      <c r="C821" s="13">
        <f>Группы!C122</f>
        <v>0</v>
      </c>
    </row>
    <row r="822" spans="1:3">
      <c r="A822" s="13">
        <f>Группы!A123</f>
        <v>4008</v>
      </c>
      <c r="B822" s="13" t="str">
        <f>Группы!B123</f>
        <v>Салат Цезарь (без черри)</v>
      </c>
      <c r="C822" s="13">
        <f>Группы!C123</f>
        <v>0</v>
      </c>
    </row>
    <row r="823" spans="1:3">
      <c r="A823" s="13">
        <f>Группы!A124</f>
        <v>4007</v>
      </c>
      <c r="B823" s="13" t="str">
        <f>Группы!B124</f>
        <v>Фиш салат</v>
      </c>
      <c r="C823" s="13">
        <f>Группы!C124</f>
        <v>0</v>
      </c>
    </row>
    <row r="824" spans="1:3">
      <c r="A824" s="13">
        <f>Группы!A125</f>
        <v>4006</v>
      </c>
      <c r="B824" s="13" t="str">
        <f>Группы!B125</f>
        <v>Салат-микс промо 49</v>
      </c>
      <c r="C824" s="13">
        <f>Группы!C125</f>
        <v>0</v>
      </c>
    </row>
    <row r="825" spans="1:3">
      <c r="A825" s="13">
        <f>Группы!A126</f>
        <v>4005</v>
      </c>
      <c r="B825" s="13" t="str">
        <f>Группы!B126</f>
        <v>Салат Цезарь</v>
      </c>
      <c r="C825" s="13">
        <f>Группы!C126</f>
        <v>0</v>
      </c>
    </row>
    <row r="826" spans="1:3">
      <c r="A826" s="13">
        <f>Группы!A127</f>
        <v>4003</v>
      </c>
      <c r="B826" s="13" t="str">
        <f>Группы!B127</f>
        <v>Салат-микс</v>
      </c>
      <c r="C826" s="13">
        <f>Группы!C127</f>
        <v>0</v>
      </c>
    </row>
    <row r="827" spans="1:3">
      <c r="A827" s="13">
        <f>Группы!A128</f>
        <v>4002</v>
      </c>
      <c r="B827" s="13" t="str">
        <f>Группы!B128</f>
        <v>Кинг салат</v>
      </c>
      <c r="C827" s="13">
        <f>Группы!C128</f>
        <v>0</v>
      </c>
    </row>
    <row r="828" spans="1:3">
      <c r="A828" s="13">
        <f>Группы!A129</f>
        <v>3037</v>
      </c>
      <c r="B828" s="13" t="str">
        <f>Группы!B129</f>
        <v>Крылышки Кинг (3) промо 49</v>
      </c>
      <c r="C828" s="13">
        <f>Группы!C129</f>
        <v>0</v>
      </c>
    </row>
    <row r="829" spans="1:3">
      <c r="A829" s="13">
        <f>Группы!A130</f>
        <v>3036</v>
      </c>
      <c r="B829" s="13" t="str">
        <f>Группы!B130</f>
        <v>Бол Сырные медальоны Камамбер</v>
      </c>
      <c r="C829" s="13">
        <f>Группы!C130</f>
        <v>0</v>
      </c>
    </row>
    <row r="830" spans="1:3">
      <c r="A830" s="13">
        <f>Группы!A131</f>
        <v>3035</v>
      </c>
      <c r="B830" s="13" t="str">
        <f>Группы!B131</f>
        <v>Станд Сырные медальоны Камамбер</v>
      </c>
      <c r="C830" s="13">
        <f>Группы!C131</f>
        <v>0</v>
      </c>
    </row>
    <row r="831" spans="1:3">
      <c r="A831" s="13">
        <f>Группы!A132</f>
        <v>3034</v>
      </c>
      <c r="B831" s="13" t="str">
        <f>Группы!B132</f>
        <v>Мал Сырные медальоны Камамбер</v>
      </c>
      <c r="C831" s="13">
        <f>Группы!C132</f>
        <v>0</v>
      </c>
    </row>
    <row r="832" spans="1:3">
      <c r="A832" s="13">
        <f>Группы!A133</f>
        <v>3032</v>
      </c>
      <c r="B832" s="13" t="str">
        <f>Группы!B133</f>
        <v>Кинг Баскет - Крылышки XXL</v>
      </c>
      <c r="C832" s="13">
        <f>Группы!C133</f>
        <v>0</v>
      </c>
    </row>
    <row r="833" spans="1:3">
      <c r="A833" s="13">
        <f>Группы!A134</f>
        <v>3031</v>
      </c>
      <c r="B833" s="13" t="str">
        <f>Группы!B134</f>
        <v>Кинг Баскет - Наггетсы XXL</v>
      </c>
      <c r="C833" s="13">
        <f>Группы!C134</f>
        <v>0</v>
      </c>
    </row>
    <row r="834" spans="1:3">
      <c r="A834" s="13">
        <f>Группы!A135</f>
        <v>3030</v>
      </c>
      <c r="B834" s="13" t="str">
        <f>Группы!B135</f>
        <v>Крылышки Кинг (12)</v>
      </c>
      <c r="C834" s="13">
        <f>Группы!C135</f>
        <v>0</v>
      </c>
    </row>
    <row r="835" spans="1:3">
      <c r="A835" s="13">
        <f>Группы!A136</f>
        <v>3029</v>
      </c>
      <c r="B835" s="13" t="str">
        <f>Группы!B136</f>
        <v>Кинг Баскет - Кинг Фри</v>
      </c>
      <c r="C835" s="13">
        <f>Группы!C136</f>
        <v>0</v>
      </c>
    </row>
    <row r="836" spans="1:3">
      <c r="A836" s="13">
        <f>Группы!A137</f>
        <v>3028</v>
      </c>
      <c r="B836" s="13" t="str">
        <f>Группы!B137</f>
        <v>Кинг Фри 220 гр.</v>
      </c>
      <c r="C836" s="13">
        <f>Группы!C137</f>
        <v>0</v>
      </c>
    </row>
    <row r="837" spans="1:3">
      <c r="A837" s="13">
        <f>Группы!A138</f>
        <v>3027</v>
      </c>
      <c r="B837" s="13" t="str">
        <f>Группы!B138</f>
        <v>Луковые колечки 12 шт.</v>
      </c>
      <c r="C837" s="13">
        <f>Группы!C138</f>
        <v>0</v>
      </c>
    </row>
    <row r="838" spans="1:3">
      <c r="A838" s="13">
        <f>Группы!A139</f>
        <v>3026</v>
      </c>
      <c r="B838" s="13" t="str">
        <f>Группы!B139</f>
        <v>Кинг Наггетс 12 шт.</v>
      </c>
      <c r="C838" s="13">
        <f>Группы!C139</f>
        <v>0</v>
      </c>
    </row>
    <row r="839" spans="1:3">
      <c r="A839" s="13">
        <f>Группы!A140</f>
        <v>3025</v>
      </c>
      <c r="B839" s="13" t="str">
        <f>Группы!B140</f>
        <v>Карт. Деревен. станд</v>
      </c>
      <c r="C839" s="13">
        <f>Группы!C140</f>
        <v>0</v>
      </c>
    </row>
    <row r="840" spans="1:3">
      <c r="A840" s="13">
        <f>Группы!A141</f>
        <v>3024</v>
      </c>
      <c r="B840" s="13" t="str">
        <f>Группы!B141</f>
        <v>Карт. Деревен. мал</v>
      </c>
      <c r="C840" s="13">
        <f>Группы!C141</f>
        <v>0</v>
      </c>
    </row>
    <row r="841" spans="1:3">
      <c r="A841" s="13">
        <f>Группы!A142</f>
        <v>3023</v>
      </c>
      <c r="B841" s="13" t="str">
        <f>Группы!B142</f>
        <v>Луковые колечки детск</v>
      </c>
      <c r="C841" s="13">
        <f>Группы!C142</f>
        <v>0</v>
      </c>
    </row>
    <row r="842" spans="1:3">
      <c r="A842" s="13">
        <f>Группы!A143</f>
        <v>3022</v>
      </c>
      <c r="B842" s="13" t="str">
        <f>Группы!B143</f>
        <v>Луковые колечки станд</v>
      </c>
      <c r="C842" s="13">
        <f>Группы!C143</f>
        <v>0</v>
      </c>
    </row>
    <row r="843" spans="1:3">
      <c r="A843" s="13">
        <f>Группы!A144</f>
        <v>3019</v>
      </c>
      <c r="B843" s="13" t="str">
        <f>Группы!B144</f>
        <v>Крылышки Кинг (8)</v>
      </c>
      <c r="C843" s="13">
        <f>Группы!C144</f>
        <v>0</v>
      </c>
    </row>
    <row r="844" spans="1:3">
      <c r="A844" s="13">
        <f>Группы!A145</f>
        <v>3018</v>
      </c>
      <c r="B844" s="13" t="str">
        <f>Группы!B145</f>
        <v>Крылышки Кинг (5)</v>
      </c>
      <c r="C844" s="13">
        <f>Группы!C145</f>
        <v>0</v>
      </c>
    </row>
    <row r="845" spans="1:3">
      <c r="A845" s="13">
        <f>Группы!A146</f>
        <v>3017</v>
      </c>
      <c r="B845" s="13" t="str">
        <f>Группы!B146</f>
        <v>Крылышки Кинг (3)</v>
      </c>
      <c r="C845" s="13">
        <f>Группы!C146</f>
        <v>0</v>
      </c>
    </row>
    <row r="846" spans="1:3">
      <c r="A846" s="13">
        <f>Группы!A147</f>
        <v>3011</v>
      </c>
      <c r="B846" s="13" t="str">
        <f>Группы!B147</f>
        <v>Луковые колечки малые</v>
      </c>
      <c r="C846" s="13">
        <f>Группы!C147</f>
        <v>0</v>
      </c>
    </row>
    <row r="847" spans="1:3">
      <c r="A847" s="13">
        <f>Группы!A148</f>
        <v>3007</v>
      </c>
      <c r="B847" s="13" t="str">
        <f>Группы!B148</f>
        <v>Кинг Фри бол</v>
      </c>
      <c r="C847" s="13">
        <f>Группы!C148</f>
        <v>0</v>
      </c>
    </row>
    <row r="848" spans="1:3">
      <c r="A848" s="13">
        <f>Группы!A149</f>
        <v>3006</v>
      </c>
      <c r="B848" s="13" t="str">
        <f>Группы!B149</f>
        <v>Кинг Фри станд</v>
      </c>
      <c r="C848" s="13">
        <f>Группы!C149</f>
        <v>0</v>
      </c>
    </row>
    <row r="849" spans="1:3">
      <c r="A849" s="13">
        <f>Группы!A150</f>
        <v>3005</v>
      </c>
      <c r="B849" s="13" t="str">
        <f>Группы!B150</f>
        <v>Кинг Фри мал</v>
      </c>
      <c r="C849" s="13">
        <f>Группы!C150</f>
        <v>0</v>
      </c>
    </row>
    <row r="850" spans="1:3">
      <c r="A850" s="13">
        <f>Группы!A151</f>
        <v>3004</v>
      </c>
      <c r="B850" s="13" t="str">
        <f>Группы!B151</f>
        <v>Кинг Фри дет</v>
      </c>
      <c r="C850" s="13">
        <f>Группы!C151</f>
        <v>0</v>
      </c>
    </row>
    <row r="851" spans="1:3">
      <c r="A851" s="13">
        <f>Группы!A152</f>
        <v>3003</v>
      </c>
      <c r="B851" s="13" t="str">
        <f>Группы!B152</f>
        <v>Кинг Наггетс Стандартный</v>
      </c>
      <c r="C851" s="13">
        <f>Группы!C152</f>
        <v>0</v>
      </c>
    </row>
    <row r="852" spans="1:3">
      <c r="A852" s="13">
        <f>Группы!A153</f>
        <v>3002</v>
      </c>
      <c r="B852" s="13" t="str">
        <f>Группы!B153</f>
        <v>Кинг Наггетс Малый</v>
      </c>
      <c r="C852" s="13">
        <f>Группы!C153</f>
        <v>0</v>
      </c>
    </row>
    <row r="853" spans="1:3">
      <c r="A853" s="13">
        <f>Группы!A154</f>
        <v>3001</v>
      </c>
      <c r="B853" s="13" t="str">
        <f>Группы!B154</f>
        <v>Кинг Наггетс Детский</v>
      </c>
      <c r="C853" s="13">
        <f>Группы!C154</f>
        <v>0</v>
      </c>
    </row>
    <row r="854" spans="1:3">
      <c r="A854" s="13">
        <f>Группы!A155</f>
        <v>2067</v>
      </c>
      <c r="B854" s="13" t="str">
        <f>Группы!B155</f>
        <v>Сок "Я" Яблочный</v>
      </c>
      <c r="C854" s="13">
        <f>Группы!C155</f>
        <v>0</v>
      </c>
    </row>
    <row r="855" spans="1:3">
      <c r="A855" s="13">
        <f>Группы!A156</f>
        <v>2066</v>
      </c>
      <c r="B855" s="13" t="str">
        <f>Группы!B156</f>
        <v>Сок "Я" Апельсиновый</v>
      </c>
      <c r="C855" s="13">
        <f>Группы!C156</f>
        <v>0</v>
      </c>
    </row>
    <row r="856" spans="1:3">
      <c r="A856" s="13">
        <f>Группы!A157</f>
        <v>2065</v>
      </c>
      <c r="B856" s="13" t="str">
        <f>Группы!B157</f>
        <v>Аква Минерале 0,6л с/г</v>
      </c>
      <c r="C856" s="13">
        <f>Группы!C157</f>
        <v>0</v>
      </c>
    </row>
    <row r="857" spans="1:3">
      <c r="A857" s="13">
        <f>Группы!A158</f>
        <v>2064</v>
      </c>
      <c r="B857" s="13" t="str">
        <f>Группы!B158</f>
        <v>Аква Минерале 0,6л б/г</v>
      </c>
      <c r="C857" s="13">
        <f>Группы!C158</f>
        <v>0</v>
      </c>
    </row>
    <row r="858" spans="1:3">
      <c r="A858" s="13">
        <f>Группы!A159</f>
        <v>2063</v>
      </c>
      <c r="B858" s="13" t="str">
        <f>Группы!B159</f>
        <v>Пепси Кола мал</v>
      </c>
      <c r="C858" s="13">
        <f>Группы!C159</f>
        <v>0</v>
      </c>
    </row>
    <row r="859" spans="1:3">
      <c r="A859" s="13">
        <f>Группы!A160</f>
        <v>2062</v>
      </c>
      <c r="B859" s="13" t="str">
        <f>Группы!B160</f>
        <v>Пепси Лайт дет</v>
      </c>
      <c r="C859" s="13">
        <f>Группы!C160</f>
        <v>0</v>
      </c>
    </row>
    <row r="860" spans="1:3">
      <c r="A860" s="13">
        <f>Группы!A161</f>
        <v>2061</v>
      </c>
      <c r="B860" s="13" t="str">
        <f>Группы!B161</f>
        <v>Пепси Кола бол</v>
      </c>
      <c r="C860" s="13">
        <f>Группы!C161</f>
        <v>0</v>
      </c>
    </row>
    <row r="861" spans="1:3">
      <c r="A861" s="13">
        <f>Группы!A162</f>
        <v>2060</v>
      </c>
      <c r="B861" s="13" t="str">
        <f>Группы!B162</f>
        <v>Пепси Лайт бол</v>
      </c>
      <c r="C861" s="13">
        <f>Группы!C162</f>
        <v>0</v>
      </c>
    </row>
    <row r="862" spans="1:3">
      <c r="A862" s="13">
        <f>Группы!A163</f>
        <v>2059</v>
      </c>
      <c r="B862" s="13" t="str">
        <f>Группы!B163</f>
        <v>Миринда Оранж бол</v>
      </c>
      <c r="C862" s="13">
        <f>Группы!C163</f>
        <v>0</v>
      </c>
    </row>
    <row r="863" spans="1:3">
      <c r="A863" s="13">
        <f>Группы!A164</f>
        <v>2058</v>
      </c>
      <c r="B863" s="13" t="str">
        <f>Группы!B164</f>
        <v>Липтон Грин</v>
      </c>
      <c r="C863" s="13">
        <f>Группы!C164</f>
        <v>0</v>
      </c>
    </row>
    <row r="864" spans="1:3">
      <c r="A864" s="13">
        <f>Группы!A165</f>
        <v>2057</v>
      </c>
      <c r="B864" s="13" t="str">
        <f>Группы!B165</f>
        <v>Миринда Оранж дет</v>
      </c>
      <c r="C864" s="13">
        <f>Группы!C165</f>
        <v>0</v>
      </c>
    </row>
    <row r="865" spans="1:3">
      <c r="A865" s="13">
        <f>Группы!A166</f>
        <v>2056</v>
      </c>
      <c r="B865" s="13" t="str">
        <f>Группы!B166</f>
        <v>Пепси Лайт мал</v>
      </c>
      <c r="C865" s="13">
        <f>Группы!C166</f>
        <v>0</v>
      </c>
    </row>
    <row r="866" spans="1:3">
      <c r="A866" s="13">
        <f>Группы!A167</f>
        <v>2055</v>
      </c>
      <c r="B866" s="13" t="str">
        <f>Группы!B167</f>
        <v>Миринда Оранж мал</v>
      </c>
      <c r="C866" s="13">
        <f>Группы!C167</f>
        <v>0</v>
      </c>
    </row>
    <row r="867" spans="1:3">
      <c r="A867" s="13">
        <f>Группы!A168</f>
        <v>2054</v>
      </c>
      <c r="B867" s="13" t="str">
        <f>Группы!B168</f>
        <v>Миринда Оранж станд</v>
      </c>
      <c r="C867" s="13">
        <f>Группы!C168</f>
        <v>0</v>
      </c>
    </row>
    <row r="868" spans="1:3">
      <c r="A868" s="13">
        <f>Группы!A169</f>
        <v>2053</v>
      </c>
      <c r="B868" s="13" t="str">
        <f>Группы!B169</f>
        <v>Пепси Лайт станд</v>
      </c>
      <c r="C868" s="13">
        <f>Группы!C169</f>
        <v>0</v>
      </c>
    </row>
    <row r="869" spans="1:3">
      <c r="A869" s="13">
        <f>Группы!A170</f>
        <v>2052</v>
      </c>
      <c r="B869" s="13" t="str">
        <f>Группы!B170</f>
        <v>Пепси Кола станд</v>
      </c>
      <c r="C869" s="13">
        <f>Группы!C170</f>
        <v>0</v>
      </c>
    </row>
    <row r="870" spans="1:3">
      <c r="A870" s="13">
        <f>Группы!A171</f>
        <v>2051</v>
      </c>
      <c r="B870" s="13" t="str">
        <f>Группы!B171</f>
        <v>Севен Ап мал</v>
      </c>
      <c r="C870" s="13">
        <f>Группы!C171</f>
        <v>0</v>
      </c>
    </row>
    <row r="871" spans="1:3">
      <c r="A871" s="13">
        <f>Группы!A172</f>
        <v>2050</v>
      </c>
      <c r="B871" s="13" t="str">
        <f>Группы!B172</f>
        <v>Пепси Кола дет</v>
      </c>
      <c r="C871" s="13">
        <f>Группы!C172</f>
        <v>0</v>
      </c>
    </row>
    <row r="872" spans="1:3">
      <c r="A872" s="13">
        <f>Группы!A173</f>
        <v>2049</v>
      </c>
      <c r="B872" s="13" t="str">
        <f>Группы!B173</f>
        <v>Липтон Лимон</v>
      </c>
      <c r="C872" s="13">
        <f>Группы!C173</f>
        <v>0</v>
      </c>
    </row>
    <row r="873" spans="1:3">
      <c r="A873" s="13">
        <f>Группы!A174</f>
        <v>2048</v>
      </c>
      <c r="B873" s="13" t="str">
        <f>Группы!B174</f>
        <v>Севен Ап станд</v>
      </c>
      <c r="C873" s="13">
        <f>Группы!C174</f>
        <v>0</v>
      </c>
    </row>
    <row r="874" spans="1:3">
      <c r="A874" s="13">
        <f>Группы!A175</f>
        <v>2047</v>
      </c>
      <c r="B874" s="13" t="str">
        <f>Группы!B175</f>
        <v>Энергет.нап. Адреналин Раш</v>
      </c>
      <c r="C874" s="13">
        <f>Группы!C175</f>
        <v>0</v>
      </c>
    </row>
    <row r="875" spans="1:3">
      <c r="A875" s="13">
        <f>Группы!A176</f>
        <v>2046</v>
      </c>
      <c r="B875" s="13" t="str">
        <f>Группы!B176</f>
        <v>Севен Ап дет</v>
      </c>
      <c r="C875" s="13">
        <f>Группы!C176</f>
        <v>0</v>
      </c>
    </row>
    <row r="876" spans="1:3">
      <c r="A876" s="13">
        <f>Группы!A177</f>
        <v>2045</v>
      </c>
      <c r="B876" s="13" t="str">
        <f>Группы!B177</f>
        <v>Севен Ап бол</v>
      </c>
      <c r="C876" s="13">
        <f>Группы!C177</f>
        <v>0</v>
      </c>
    </row>
    <row r="877" spans="1:3">
      <c r="A877" s="13">
        <f>Группы!A178</f>
        <v>2044</v>
      </c>
      <c r="B877" s="13" t="str">
        <f>Группы!B178</f>
        <v>Пиво Эфес Пилснер</v>
      </c>
      <c r="C877" s="13">
        <f>Группы!C178</f>
        <v>0</v>
      </c>
    </row>
    <row r="878" spans="1:3">
      <c r="A878" s="13">
        <f>Группы!A179</f>
        <v>2043</v>
      </c>
      <c r="B878" s="13" t="str">
        <f>Группы!B179</f>
        <v>Пиво Старый мельник</v>
      </c>
      <c r="C878" s="13">
        <f>Группы!C179</f>
        <v>0</v>
      </c>
    </row>
    <row r="879" spans="1:3">
      <c r="A879" s="13">
        <f>Группы!A180</f>
        <v>2041</v>
      </c>
      <c r="B879" s="13" t="str">
        <f>Группы!B180</f>
        <v>Латте станд</v>
      </c>
      <c r="C879" s="13">
        <f>Группы!C180</f>
        <v>0</v>
      </c>
    </row>
    <row r="880" spans="1:3">
      <c r="A880" s="13">
        <f>Группы!A181</f>
        <v>2040</v>
      </c>
      <c r="B880" s="13" t="str">
        <f>Группы!B181</f>
        <v>Латте мал</v>
      </c>
      <c r="C880" s="13">
        <f>Группы!C181</f>
        <v>0</v>
      </c>
    </row>
    <row r="881" spans="1:3">
      <c r="A881" s="13">
        <f>Группы!A182</f>
        <v>2039</v>
      </c>
      <c r="B881" s="13" t="str">
        <f>Группы!B182</f>
        <v>Латте Макиато станд</v>
      </c>
      <c r="C881" s="13">
        <f>Группы!C182</f>
        <v>0</v>
      </c>
    </row>
    <row r="882" spans="1:3">
      <c r="A882" s="13">
        <f>Группы!A183</f>
        <v>2038</v>
      </c>
      <c r="B882" s="13" t="str">
        <f>Группы!B183</f>
        <v>Латте Макиато мал</v>
      </c>
      <c r="C882" s="13">
        <f>Группы!C183</f>
        <v>0</v>
      </c>
    </row>
    <row r="883" spans="1:3">
      <c r="A883" s="13">
        <f>Группы!A184</f>
        <v>2037</v>
      </c>
      <c r="B883" s="13" t="str">
        <f>Группы!B184</f>
        <v>Каппучино станд</v>
      </c>
      <c r="C883" s="13">
        <f>Группы!C184</f>
        <v>0</v>
      </c>
    </row>
    <row r="884" spans="1:3">
      <c r="A884" s="13">
        <f>Группы!A185</f>
        <v>2036</v>
      </c>
      <c r="B884" s="13" t="str">
        <f>Группы!B185</f>
        <v>Каппучино мал</v>
      </c>
      <c r="C884" s="13">
        <f>Группы!C185</f>
        <v>0</v>
      </c>
    </row>
    <row r="885" spans="1:3">
      <c r="A885" s="13">
        <f>Группы!A186</f>
        <v>2035</v>
      </c>
      <c r="B885" s="13" t="str">
        <f>Группы!B186</f>
        <v>Кофе станд</v>
      </c>
      <c r="C885" s="13">
        <f>Группы!C186</f>
        <v>0</v>
      </c>
    </row>
    <row r="886" spans="1:3">
      <c r="A886" s="13">
        <f>Группы!A187</f>
        <v>2034</v>
      </c>
      <c r="B886" s="13" t="str">
        <f>Группы!B187</f>
        <v>Кофе мал</v>
      </c>
      <c r="C886" s="13">
        <f>Группы!C187</f>
        <v>0</v>
      </c>
    </row>
    <row r="887" spans="1:3">
      <c r="A887" s="13">
        <f>Группы!A188</f>
        <v>2033</v>
      </c>
      <c r="B887" s="13" t="str">
        <f>Группы!B188</f>
        <v>Чай станд</v>
      </c>
      <c r="C887" s="13">
        <f>Группы!C188</f>
        <v>0</v>
      </c>
    </row>
    <row r="888" spans="1:3">
      <c r="A888" s="13">
        <f>Группы!A189</f>
        <v>2032</v>
      </c>
      <c r="B888" s="13" t="str">
        <f>Группы!B189</f>
        <v>Чай мал</v>
      </c>
      <c r="C888" s="13">
        <f>Группы!C189</f>
        <v>0</v>
      </c>
    </row>
    <row r="889" spans="1:3">
      <c r="A889" s="13">
        <f>Группы!A190</f>
        <v>2025</v>
      </c>
      <c r="B889" s="13" t="str">
        <f>Группы!B190</f>
        <v>Шоколадный Шейк бол</v>
      </c>
      <c r="C889" s="13">
        <f>Группы!C190</f>
        <v>0</v>
      </c>
    </row>
    <row r="890" spans="1:3">
      <c r="A890" s="13">
        <f>Группы!A191</f>
        <v>2024</v>
      </c>
      <c r="B890" s="13" t="str">
        <f>Группы!B191</f>
        <v>Шоколадный Шейк станд</v>
      </c>
      <c r="C890" s="13">
        <f>Группы!C191</f>
        <v>0</v>
      </c>
    </row>
    <row r="891" spans="1:3">
      <c r="A891" s="13">
        <f>Группы!A192</f>
        <v>2023</v>
      </c>
      <c r="B891" s="13" t="str">
        <f>Группы!B192</f>
        <v>Шоколадный Шейк мал</v>
      </c>
      <c r="C891" s="13">
        <f>Группы!C192</f>
        <v>0</v>
      </c>
    </row>
    <row r="892" spans="1:3">
      <c r="A892" s="13">
        <f>Группы!A193</f>
        <v>2022</v>
      </c>
      <c r="B892" s="13" t="str">
        <f>Группы!B193</f>
        <v>Клубничный Шейк бол</v>
      </c>
      <c r="C892" s="13">
        <f>Группы!C193</f>
        <v>0</v>
      </c>
    </row>
    <row r="893" spans="1:3">
      <c r="A893" s="13">
        <f>Группы!A194</f>
        <v>2021</v>
      </c>
      <c r="B893" s="13" t="str">
        <f>Группы!B194</f>
        <v>Клубничный Шейк станд</v>
      </c>
      <c r="C893" s="13">
        <f>Группы!C194</f>
        <v>0</v>
      </c>
    </row>
    <row r="894" spans="1:3">
      <c r="A894" s="13">
        <f>Группы!A195</f>
        <v>2020</v>
      </c>
      <c r="B894" s="13" t="str">
        <f>Группы!B195</f>
        <v>Клубничный Шейк мал</v>
      </c>
      <c r="C894" s="13">
        <f>Группы!C195</f>
        <v>0</v>
      </c>
    </row>
    <row r="895" spans="1:3">
      <c r="A895" s="13">
        <f>Группы!A196</f>
        <v>2019</v>
      </c>
      <c r="B895" s="13" t="str">
        <f>Группы!B196</f>
        <v>Ванильный Шейк бол</v>
      </c>
      <c r="C895" s="13">
        <f>Группы!C196</f>
        <v>0</v>
      </c>
    </row>
    <row r="896" spans="1:3">
      <c r="A896" s="13">
        <f>Группы!A197</f>
        <v>2018</v>
      </c>
      <c r="B896" s="13" t="str">
        <f>Группы!B197</f>
        <v>Ванильный Шейк станд</v>
      </c>
      <c r="C896" s="13">
        <f>Группы!C197</f>
        <v>0</v>
      </c>
    </row>
    <row r="897" spans="1:3">
      <c r="A897" s="13">
        <f>Группы!A198</f>
        <v>2017</v>
      </c>
      <c r="B897" s="13" t="str">
        <f>Группы!B198</f>
        <v>Ванильный Шейк мал</v>
      </c>
      <c r="C897" s="13">
        <f>Группы!C198</f>
        <v>0</v>
      </c>
    </row>
    <row r="898" spans="1:3">
      <c r="A898" s="13">
        <f>Группы!A199</f>
        <v>1959</v>
      </c>
      <c r="B898" s="13" t="str">
        <f>Группы!B199</f>
        <v>Соус Терияки 21</v>
      </c>
      <c r="C898" s="13">
        <f>Группы!C199</f>
        <v>0</v>
      </c>
    </row>
    <row r="899" spans="1:3">
      <c r="A899" s="13">
        <f>Группы!A200</f>
        <v>1831</v>
      </c>
      <c r="B899" s="13" t="str">
        <f>Группы!B200</f>
        <v>Пепси Лайт в бутылке 0,6</v>
      </c>
      <c r="C899" s="13">
        <f>Группы!C200</f>
        <v>0</v>
      </c>
    </row>
    <row r="900" spans="1:3">
      <c r="A900" s="13">
        <f>Группы!A201</f>
        <v>1822</v>
      </c>
      <c r="B900" s="13" t="str">
        <f>Группы!B201</f>
        <v>Пепси Кола в бутылке 0,6</v>
      </c>
      <c r="C900" s="13">
        <f>Группы!C201</f>
        <v>0</v>
      </c>
    </row>
    <row r="901" spans="1:3">
      <c r="A901" s="13">
        <f>Группы!A202</f>
        <v>1821</v>
      </c>
      <c r="B901" s="13" t="str">
        <f>Группы!B202</f>
        <v>Гол-бургер</v>
      </c>
      <c r="C901" s="13">
        <f>Группы!C202</f>
        <v>0</v>
      </c>
    </row>
    <row r="902" spans="1:3">
      <c r="A902" s="13">
        <f>Группы!A203</f>
        <v>1820</v>
      </c>
      <c r="B902" s="13" t="str">
        <f>Группы!B203</f>
        <v>Куриньо</v>
      </c>
      <c r="C902" s="13">
        <f>Группы!C203</f>
        <v>0</v>
      </c>
    </row>
    <row r="903" spans="1:3">
      <c r="A903" s="13">
        <f>Группы!A204</f>
        <v>1819</v>
      </c>
      <c r="B903" s="13" t="str">
        <f>Группы!B204</f>
        <v>Миринда в бутылке 0,6</v>
      </c>
      <c r="C903" s="13">
        <f>Группы!C204</f>
        <v>0</v>
      </c>
    </row>
    <row r="904" spans="1:3">
      <c r="A904" s="13">
        <f>Группы!A205</f>
        <v>1815</v>
      </c>
      <c r="B904" s="13" t="str">
        <f>Группы!B205</f>
        <v>Севен Ап в бутылке 0,6</v>
      </c>
      <c r="C904" s="13">
        <f>Группы!C205</f>
        <v>0</v>
      </c>
    </row>
    <row r="905" spans="1:3">
      <c r="A905" s="13">
        <f>Группы!A206</f>
        <v>1808</v>
      </c>
      <c r="B905" s="13" t="str">
        <f>Группы!B206</f>
        <v>Соус цезарь 21</v>
      </c>
      <c r="C905" s="13">
        <f>Группы!C206</f>
        <v>0</v>
      </c>
    </row>
    <row r="906" spans="1:3">
      <c r="A906" s="13">
        <f>Группы!A207</f>
        <v>1807</v>
      </c>
      <c r="B906" s="13" t="str">
        <f>Группы!B207</f>
        <v>Без соуса цезарь 21</v>
      </c>
      <c r="C906" s="13">
        <f>Группы!C207</f>
        <v>0</v>
      </c>
    </row>
    <row r="907" spans="1:3">
      <c r="A907" s="13">
        <f>Группы!A208</f>
        <v>1799</v>
      </c>
      <c r="B907" s="13" t="str">
        <f>Группы!B208</f>
        <v>Йогуртовый соус 22</v>
      </c>
      <c r="C907" s="13">
        <f>Группы!C208</f>
        <v>0</v>
      </c>
    </row>
    <row r="908" spans="1:3">
      <c r="A908" s="13">
        <f>Группы!A209</f>
        <v>1796</v>
      </c>
      <c r="B908" s="13" t="str">
        <f>Группы!B209</f>
        <v>Без йогуртового соуса 22</v>
      </c>
      <c r="C908" s="13">
        <f>Группы!C209</f>
        <v>0</v>
      </c>
    </row>
    <row r="909" spans="1:3">
      <c r="A909" s="13">
        <f>Группы!A210</f>
        <v>1788</v>
      </c>
      <c r="B909" s="13" t="str">
        <f>Группы!B210</f>
        <v>Котлета мини гриль чикен</v>
      </c>
      <c r="C909" s="13">
        <f>Группы!C210</f>
        <v>0</v>
      </c>
    </row>
    <row r="910" spans="1:3">
      <c r="A910" s="13">
        <f>Группы!A211</f>
        <v>1667</v>
      </c>
      <c r="B910" s="13" t="str">
        <f>Группы!B211</f>
        <v>Пепси Кола безлимит бол</v>
      </c>
      <c r="C910" s="13">
        <f>Группы!C211</f>
        <v>0</v>
      </c>
    </row>
    <row r="911" spans="1:3">
      <c r="A911" s="13">
        <f>Группы!A212</f>
        <v>1537</v>
      </c>
      <c r="B911" s="13" t="str">
        <f>Группы!B212</f>
        <v>Морковь 14</v>
      </c>
      <c r="C911" s="13">
        <f>Группы!C212</f>
        <v>0</v>
      </c>
    </row>
    <row r="912" spans="1:3">
      <c r="A912" s="13">
        <f>Группы!A213</f>
        <v>1534</v>
      </c>
      <c r="B912" s="13" t="str">
        <f>Группы!B213</f>
        <v>Котлета овощная лонг</v>
      </c>
      <c r="C912" s="13">
        <f>Группы!C213</f>
        <v>0</v>
      </c>
    </row>
    <row r="913" spans="1:3">
      <c r="A913" s="13">
        <f>Группы!A214</f>
        <v>1506</v>
      </c>
      <c r="B913" s="13" t="str">
        <f>Группы!B214</f>
        <v>Хрустящий Лук 10</v>
      </c>
      <c r="C913" s="13">
        <f>Группы!C214</f>
        <v>0</v>
      </c>
    </row>
    <row r="914" spans="1:3">
      <c r="A914" s="13">
        <f>Группы!A215</f>
        <v>1505</v>
      </c>
      <c r="B914" s="13" t="str">
        <f>Группы!B215</f>
        <v>Без Хрустящего Лука 10</v>
      </c>
      <c r="C914" s="13">
        <f>Группы!C215</f>
        <v>0</v>
      </c>
    </row>
    <row r="915" spans="1:3">
      <c r="A915" s="13">
        <f>Группы!A216</f>
        <v>1474</v>
      </c>
      <c r="B915" s="13" t="str">
        <f>Группы!B216</f>
        <v>Салат 22</v>
      </c>
      <c r="C915" s="13">
        <f>Группы!C216</f>
        <v>0</v>
      </c>
    </row>
    <row r="916" spans="1:3">
      <c r="A916" s="13">
        <f>Группы!A217</f>
        <v>1473</v>
      </c>
      <c r="B916" s="13" t="str">
        <f>Группы!B217</f>
        <v>Без Салата 22</v>
      </c>
      <c r="C916" s="13">
        <f>Группы!C217</f>
        <v>0</v>
      </c>
    </row>
    <row r="917" spans="1:3">
      <c r="A917" s="13">
        <f>Группы!A218</f>
        <v>1472</v>
      </c>
      <c r="B917" s="13" t="str">
        <f>Группы!B218</f>
        <v>Соус Пряные травы мал</v>
      </c>
      <c r="C917" s="13">
        <f>Группы!C218</f>
        <v>0</v>
      </c>
    </row>
    <row r="918" spans="1:3">
      <c r="A918" s="13">
        <f>Группы!A219</f>
        <v>1470</v>
      </c>
      <c r="B918" s="13" t="str">
        <f>Группы!B219</f>
        <v>Соус Цезарь бол</v>
      </c>
      <c r="C918" s="13">
        <f>Группы!C219</f>
        <v>0</v>
      </c>
    </row>
    <row r="919" spans="1:3">
      <c r="A919" s="13">
        <f>Группы!A220</f>
        <v>1469</v>
      </c>
      <c r="B919" s="13" t="str">
        <f>Группы!B220</f>
        <v>Соус Йогурт бол</v>
      </c>
      <c r="C919" s="13">
        <f>Группы!C220</f>
        <v>0</v>
      </c>
    </row>
    <row r="920" spans="1:3">
      <c r="A920" s="13">
        <f>Группы!A221</f>
        <v>1468</v>
      </c>
      <c r="B920" s="13" t="str">
        <f>Группы!B221</f>
        <v>Соус Бальзамик бол</v>
      </c>
      <c r="C920" s="13">
        <f>Группы!C221</f>
        <v>0</v>
      </c>
    </row>
    <row r="921" spans="1:3">
      <c r="A921" s="13">
        <f>Группы!A222</f>
        <v>1466</v>
      </c>
      <c r="B921" s="13" t="str">
        <f>Группы!B222</f>
        <v>Морковь 12</v>
      </c>
      <c r="C921" s="13">
        <f>Группы!C222</f>
        <v>0</v>
      </c>
    </row>
    <row r="922" spans="1:3">
      <c r="A922" s="13">
        <f>Группы!A223</f>
        <v>1465</v>
      </c>
      <c r="B922" s="13" t="str">
        <f>Группы!B223</f>
        <v>Без моркови 12</v>
      </c>
      <c r="C922" s="13">
        <f>Группы!C223</f>
        <v>0</v>
      </c>
    </row>
    <row r="923" spans="1:3">
      <c r="A923" s="13">
        <f>Группы!A224</f>
        <v>1464</v>
      </c>
      <c r="B923" s="13" t="str">
        <f>Группы!B224</f>
        <v>Кетчуп 21</v>
      </c>
      <c r="C923" s="13">
        <f>Группы!C224</f>
        <v>0</v>
      </c>
    </row>
    <row r="924" spans="1:3">
      <c r="A924" s="13">
        <f>Группы!A225</f>
        <v>1462</v>
      </c>
      <c r="B924" s="13" t="str">
        <f>Группы!B225</f>
        <v>Без кетчупа 21</v>
      </c>
      <c r="C924" s="13">
        <f>Группы!C225</f>
        <v>0</v>
      </c>
    </row>
    <row r="925" spans="1:3">
      <c r="A925" s="13">
        <f>Группы!A226</f>
        <v>1460</v>
      </c>
      <c r="B925" s="13" t="str">
        <f>Группы!B226</f>
        <v>Котлета постная круглая</v>
      </c>
      <c r="C925" s="13">
        <f>Группы!C226</f>
        <v>0</v>
      </c>
    </row>
    <row r="926" spans="1:3">
      <c r="A926" s="13">
        <f>Группы!A227</f>
        <v>1449</v>
      </c>
      <c r="B926" s="13" t="str">
        <f>Группы!B227</f>
        <v>Швейцарский сыр треугольники</v>
      </c>
      <c r="C926" s="13">
        <f>Группы!C227</f>
        <v>0</v>
      </c>
    </row>
    <row r="927" spans="1:3">
      <c r="A927" s="13">
        <f>Группы!A228</f>
        <v>1443</v>
      </c>
      <c r="B927" s="13" t="str">
        <f>Группы!B228</f>
        <v>Соус сырный хайнц 21</v>
      </c>
      <c r="C927" s="13">
        <f>Группы!C228</f>
        <v>0</v>
      </c>
    </row>
    <row r="928" spans="1:3">
      <c r="A928" s="13">
        <f>Группы!A229</f>
        <v>1442</v>
      </c>
      <c r="B928" s="13" t="str">
        <f>Группы!B229</f>
        <v>Без соуса сырного хайнц 21</v>
      </c>
      <c r="C928" s="13">
        <f>Группы!C229</f>
        <v>0</v>
      </c>
    </row>
    <row r="929" spans="1:3">
      <c r="A929" s="13">
        <f>Группы!A230</f>
        <v>1438</v>
      </c>
      <c r="B929" s="13" t="str">
        <f>Группы!B230</f>
        <v>Карт. Деревен. дет</v>
      </c>
      <c r="C929" s="13">
        <f>Группы!C230</f>
        <v>0</v>
      </c>
    </row>
    <row r="930" spans="1:3">
      <c r="A930" s="13">
        <f>Группы!A231</f>
        <v>1428</v>
      </c>
      <c r="B930" s="13" t="str">
        <f>Группы!B231</f>
        <v>Чикенбургер</v>
      </c>
      <c r="C930" s="13">
        <f>Группы!C231</f>
        <v>0</v>
      </c>
    </row>
    <row r="931" spans="1:3">
      <c r="A931" s="13">
        <f>Группы!A232</f>
        <v>1422</v>
      </c>
      <c r="B931" s="13" t="str">
        <f>Группы!B232</f>
        <v>Чай зеленый станд</v>
      </c>
      <c r="C931" s="13">
        <f>Группы!C232</f>
        <v>0</v>
      </c>
    </row>
    <row r="932" spans="1:3">
      <c r="A932" s="13">
        <f>Группы!A233</f>
        <v>1420</v>
      </c>
      <c r="B932" s="13" t="str">
        <f>Группы!B233</f>
        <v>Чай зеленый мал</v>
      </c>
      <c r="C932" s="13">
        <f>Группы!C233</f>
        <v>0</v>
      </c>
    </row>
    <row r="933" spans="1:3">
      <c r="A933" s="13">
        <f>Группы!A234</f>
        <v>1418</v>
      </c>
      <c r="B933" s="13" t="str">
        <f>Группы!B234</f>
        <v>Топинг Карамельный</v>
      </c>
      <c r="C933" s="13">
        <f>Группы!C234</f>
        <v>0</v>
      </c>
    </row>
    <row r="934" spans="1:3">
      <c r="A934" s="13">
        <f>Группы!A235</f>
        <v>1417</v>
      </c>
      <c r="B934" s="13" t="str">
        <f>Группы!B235</f>
        <v>Топинг Шоколадный</v>
      </c>
      <c r="C934" s="13">
        <f>Группы!C235</f>
        <v>0</v>
      </c>
    </row>
    <row r="935" spans="1:3">
      <c r="A935" s="13">
        <f>Группы!A236</f>
        <v>1416</v>
      </c>
      <c r="B935" s="13" t="str">
        <f>Группы!B236</f>
        <v>Топинг Клубничный</v>
      </c>
      <c r="C935" s="13">
        <f>Группы!C236</f>
        <v>0</v>
      </c>
    </row>
    <row r="936" spans="1:3">
      <c r="A936" s="13">
        <f>Группы!A237</f>
        <v>1290</v>
      </c>
      <c r="B936" s="13" t="str">
        <f>Группы!B237</f>
        <v>Без соуса Хабанеро 14</v>
      </c>
      <c r="C936" s="13">
        <f>Группы!C237</f>
        <v>0</v>
      </c>
    </row>
    <row r="937" spans="1:3">
      <c r="A937" s="13">
        <f>Группы!A238</f>
        <v>1289</v>
      </c>
      <c r="B937" s="13" t="str">
        <f>Группы!B238</f>
        <v>Соус Хабанеро 14</v>
      </c>
      <c r="C937" s="13">
        <f>Группы!C238</f>
        <v>0</v>
      </c>
    </row>
    <row r="938" spans="1:3">
      <c r="A938" s="13">
        <f>Группы!A239</f>
        <v>1288</v>
      </c>
      <c r="B938" s="13" t="str">
        <f>Группы!B239</f>
        <v>Соус цезарь 28</v>
      </c>
      <c r="C938" s="13">
        <f>Группы!C239</f>
        <v>0</v>
      </c>
    </row>
    <row r="939" spans="1:3">
      <c r="A939" s="13">
        <f>Группы!A240</f>
        <v>1286</v>
      </c>
      <c r="B939" s="13" t="str">
        <f>Группы!B240</f>
        <v>Без соуса цезарь 28</v>
      </c>
      <c r="C939" s="13">
        <f>Группы!C240</f>
        <v>0</v>
      </c>
    </row>
    <row r="940" spans="1:3">
      <c r="A940" s="13">
        <f>Группы!A241</f>
        <v>1280</v>
      </c>
      <c r="B940" s="13" t="str">
        <f>Группы!B241</f>
        <v>СнеКурочка с пармезаном</v>
      </c>
      <c r="C940" s="13">
        <f>Группы!C241</f>
        <v>0</v>
      </c>
    </row>
    <row r="941" spans="1:3">
      <c r="A941" s="13">
        <f>Группы!A242</f>
        <v>1279</v>
      </c>
      <c r="B941" s="13" t="str">
        <f>Группы!B242</f>
        <v>Хот-Мороzz бургер</v>
      </c>
      <c r="C941" s="13">
        <f>Группы!C242</f>
        <v>0</v>
      </c>
    </row>
    <row r="942" spans="1:3">
      <c r="A942" s="13">
        <f>Группы!A243</f>
        <v>1274</v>
      </c>
      <c r="B942" s="13" t="str">
        <f>Группы!B243</f>
        <v>Экстра Сироп ванильный станд</v>
      </c>
      <c r="C942" s="13">
        <f>Группы!C243</f>
        <v>0</v>
      </c>
    </row>
    <row r="943" spans="1:3">
      <c r="A943" s="13">
        <f>Группы!A244</f>
        <v>1273</v>
      </c>
      <c r="B943" s="13" t="str">
        <f>Группы!B244</f>
        <v>Экстра Сироп миндальный станд</v>
      </c>
      <c r="C943" s="13">
        <f>Группы!C244</f>
        <v>0</v>
      </c>
    </row>
    <row r="944" spans="1:3">
      <c r="A944" s="13">
        <f>Группы!A245</f>
        <v>1272</v>
      </c>
      <c r="B944" s="13" t="str">
        <f>Группы!B245</f>
        <v>Экстра Сироп карамельный мал</v>
      </c>
      <c r="C944" s="13">
        <f>Группы!C245</f>
        <v>0</v>
      </c>
    </row>
    <row r="945" spans="1:3">
      <c r="A945" s="13">
        <f>Группы!A246</f>
        <v>1270</v>
      </c>
      <c r="B945" s="13" t="str">
        <f>Группы!B246</f>
        <v>Экстра Сироп ванильный мал</v>
      </c>
      <c r="C945" s="13">
        <f>Группы!C246</f>
        <v>0</v>
      </c>
    </row>
    <row r="946" spans="1:3">
      <c r="A946" s="13">
        <f>Группы!A247</f>
        <v>1269</v>
      </c>
      <c r="B946" s="13" t="str">
        <f>Группы!B247</f>
        <v>Экстра Сироп миндальный мал</v>
      </c>
      <c r="C946" s="13">
        <f>Группы!C247</f>
        <v>0</v>
      </c>
    </row>
    <row r="947" spans="1:3">
      <c r="A947" s="13">
        <f>Группы!A248</f>
        <v>1268</v>
      </c>
      <c r="B947" s="13" t="str">
        <f>Группы!B248</f>
        <v>Экстра Сироп карамельный станд</v>
      </c>
      <c r="C947" s="13">
        <f>Группы!C248</f>
        <v>0</v>
      </c>
    </row>
    <row r="948" spans="1:3">
      <c r="A948" s="13">
        <f>Группы!A249</f>
        <v>1266</v>
      </c>
      <c r="B948" s="13" t="str">
        <f>Группы!B249</f>
        <v>Сироп миндальный</v>
      </c>
      <c r="C948" s="13">
        <f>Группы!C249</f>
        <v>0</v>
      </c>
    </row>
    <row r="949" spans="1:3">
      <c r="A949" s="13">
        <f>Группы!A250</f>
        <v>1265</v>
      </c>
      <c r="B949" s="13" t="str">
        <f>Группы!B250</f>
        <v>Сироп карамельный</v>
      </c>
      <c r="C949" s="13">
        <f>Группы!C250</f>
        <v>0</v>
      </c>
    </row>
    <row r="950" spans="1:3">
      <c r="A950" s="13">
        <f>Группы!A251</f>
        <v>1264</v>
      </c>
      <c r="B950" s="13" t="str">
        <f>Группы!B251</f>
        <v>Сироп ванильный</v>
      </c>
      <c r="C950" s="13">
        <f>Группы!C251</f>
        <v>0</v>
      </c>
    </row>
    <row r="951" spans="1:3">
      <c r="A951" s="13">
        <f>Группы!A252</f>
        <v>1262</v>
      </c>
      <c r="B951" s="13" t="str">
        <f>Группы!B252</f>
        <v>Латте станд с сиропом</v>
      </c>
      <c r="C951" s="13">
        <f>Группы!C252</f>
        <v>0</v>
      </c>
    </row>
    <row r="952" spans="1:3">
      <c r="A952" s="13">
        <f>Группы!A253</f>
        <v>1252</v>
      </c>
      <c r="B952" s="13" t="str">
        <f>Группы!B253</f>
        <v>Капучино станд с сиропом</v>
      </c>
      <c r="C952" s="13">
        <f>Группы!C253</f>
        <v>0</v>
      </c>
    </row>
    <row r="953" spans="1:3">
      <c r="A953" s="13">
        <f>Группы!A254</f>
        <v>1164</v>
      </c>
      <c r="B953" s="13" t="str">
        <f>Группы!B254</f>
        <v>Без йогуртового соуса 20</v>
      </c>
      <c r="C953" s="13">
        <f>Группы!C254</f>
        <v>0</v>
      </c>
    </row>
    <row r="954" spans="1:3">
      <c r="A954" s="13">
        <f>Группы!A255</f>
        <v>1163</v>
      </c>
      <c r="B954" s="13" t="str">
        <f>Группы!B255</f>
        <v>Йогуртовый соус 20</v>
      </c>
      <c r="C954" s="13">
        <f>Группы!C255</f>
        <v>0</v>
      </c>
    </row>
    <row r="955" spans="1:3">
      <c r="A955" s="13">
        <f>Группы!A256</f>
        <v>1028</v>
      </c>
      <c r="B955" s="13" t="str">
        <f>Группы!B256</f>
        <v>Стейкхаус</v>
      </c>
      <c r="C955" s="13">
        <f>Группы!C256</f>
        <v>0</v>
      </c>
    </row>
    <row r="956" spans="1:3">
      <c r="A956" s="13">
        <f>Группы!A257</f>
        <v>1026</v>
      </c>
      <c r="B956" s="13" t="str">
        <f>Группы!B257</f>
        <v>Барбекю Биф Рэп</v>
      </c>
      <c r="C956" s="13">
        <f>Группы!C257</f>
        <v>0</v>
      </c>
    </row>
    <row r="957" spans="1:3">
      <c r="A957" s="13">
        <f>Группы!A258</f>
        <v>1025</v>
      </c>
      <c r="B957" s="13" t="str">
        <f>Группы!B258</f>
        <v>Чизбургер</v>
      </c>
      <c r="C957" s="13">
        <f>Группы!C258</f>
        <v>0</v>
      </c>
    </row>
    <row r="958" spans="1:3">
      <c r="A958" s="13">
        <f>Группы!A259</f>
        <v>1024</v>
      </c>
      <c r="B958" s="13" t="str">
        <f>Группы!B259</f>
        <v>Фиш Кинг с сыром</v>
      </c>
      <c r="C958" s="13">
        <f>Группы!C259</f>
        <v>0</v>
      </c>
    </row>
    <row r="959" spans="1:3">
      <c r="A959" s="13">
        <f>Группы!A260</f>
        <v>1023</v>
      </c>
      <c r="B959" s="13" t="str">
        <f>Группы!B260</f>
        <v>Фиш Кинг</v>
      </c>
      <c r="C959" s="13">
        <f>Группы!C260</f>
        <v>0</v>
      </c>
    </row>
    <row r="960" spans="1:3">
      <c r="A960" s="13">
        <f>Группы!A261</f>
        <v>1022</v>
      </c>
      <c r="B960" s="13" t="str">
        <f>Группы!B261</f>
        <v>Тройной Воппер с сыром</v>
      </c>
      <c r="C960" s="13">
        <f>Группы!C261</f>
        <v>0</v>
      </c>
    </row>
    <row r="961" spans="1:3">
      <c r="A961" s="13">
        <f>Группы!A262</f>
        <v>1021</v>
      </c>
      <c r="B961" s="13" t="str">
        <f>Группы!B262</f>
        <v>Тройной Воппер</v>
      </c>
      <c r="C961" s="13">
        <f>Группы!C262</f>
        <v>0</v>
      </c>
    </row>
    <row r="962" spans="1:3">
      <c r="A962" s="13">
        <f>Группы!A263</f>
        <v>1020</v>
      </c>
      <c r="B962" s="13" t="str">
        <f>Группы!B263</f>
        <v>Тендеркрисп</v>
      </c>
      <c r="C962" s="13">
        <f>Группы!C263</f>
        <v>0</v>
      </c>
    </row>
    <row r="963" spans="1:3">
      <c r="A963" s="13">
        <f>Группы!A264</f>
        <v>1019</v>
      </c>
      <c r="B963" s="13" t="str">
        <f>Группы!B264</f>
        <v>Наггетс бургер</v>
      </c>
      <c r="C963" s="13">
        <f>Группы!C264</f>
        <v>0</v>
      </c>
    </row>
    <row r="964" spans="1:3">
      <c r="A964" s="13">
        <f>Группы!A265</f>
        <v>1018</v>
      </c>
      <c r="B964" s="13" t="str">
        <f>Группы!B265</f>
        <v>Лонг Чикен с сыром</v>
      </c>
      <c r="C964" s="13">
        <f>Группы!C265</f>
        <v>0</v>
      </c>
    </row>
    <row r="965" spans="1:3">
      <c r="A965" s="13">
        <f>Группы!A266</f>
        <v>1017</v>
      </c>
      <c r="B965" s="13" t="str">
        <f>Группы!B266</f>
        <v>Лонг Чикен</v>
      </c>
      <c r="C965" s="13">
        <f>Группы!C266</f>
        <v>0</v>
      </c>
    </row>
    <row r="966" spans="1:3">
      <c r="A966" s="13">
        <f>Группы!A267</f>
        <v>1016</v>
      </c>
      <c r="B966" s="13" t="str">
        <f>Группы!B267</f>
        <v>Криспи Чикен с сыром</v>
      </c>
      <c r="C966" s="13">
        <f>Группы!C267</f>
        <v>0</v>
      </c>
    </row>
    <row r="967" spans="1:3">
      <c r="A967" s="13">
        <f>Группы!A268</f>
        <v>1015</v>
      </c>
      <c r="B967" s="13" t="str">
        <f>Группы!B268</f>
        <v>Криспи Чикен</v>
      </c>
      <c r="C967" s="13">
        <f>Группы!C268</f>
        <v>0</v>
      </c>
    </row>
    <row r="968" spans="1:3">
      <c r="A968" s="13">
        <f>Группы!A269</f>
        <v>1014</v>
      </c>
      <c r="B968" s="13" t="str">
        <f>Группы!B269</f>
        <v>Двойной Чизбургер XXL</v>
      </c>
      <c r="C968" s="13">
        <f>Группы!C269</f>
        <v>0</v>
      </c>
    </row>
    <row r="969" spans="1:3">
      <c r="A969" s="13">
        <f>Группы!A270</f>
        <v>1013</v>
      </c>
      <c r="B969" s="13" t="str">
        <f>Группы!B270</f>
        <v>Двойной Чизбургер</v>
      </c>
      <c r="C969" s="13">
        <f>Группы!C270</f>
        <v>0</v>
      </c>
    </row>
    <row r="970" spans="1:3">
      <c r="A970" s="13">
        <f>Группы!A271</f>
        <v>1012</v>
      </c>
      <c r="B970" s="13" t="str">
        <f>Группы!B271</f>
        <v>Двойной Воппер с сыром</v>
      </c>
      <c r="C970" s="13">
        <f>Группы!C271</f>
        <v>0</v>
      </c>
    </row>
    <row r="971" spans="1:3">
      <c r="A971" s="13">
        <f>Группы!A272</f>
        <v>1011</v>
      </c>
      <c r="B971" s="13" t="str">
        <f>Группы!B272</f>
        <v>Двойной Воппер</v>
      </c>
      <c r="C971" s="13">
        <f>Группы!C272</f>
        <v>0</v>
      </c>
    </row>
    <row r="972" spans="1:3">
      <c r="A972" s="13">
        <f>Группы!A273</f>
        <v>1007</v>
      </c>
      <c r="B972" s="13" t="str">
        <f>Группы!B273</f>
        <v>Гамбургер</v>
      </c>
      <c r="C972" s="13">
        <f>Группы!C273</f>
        <v>0</v>
      </c>
    </row>
    <row r="973" spans="1:3">
      <c r="A973" s="13">
        <f>Группы!A274</f>
        <v>1006</v>
      </c>
      <c r="B973" s="13" t="str">
        <f>Группы!B274</f>
        <v>Воппер с сыром</v>
      </c>
      <c r="C973" s="13">
        <f>Группы!C274</f>
        <v>0</v>
      </c>
    </row>
    <row r="974" spans="1:3">
      <c r="A974" s="13">
        <f>Группы!A275</f>
        <v>1005</v>
      </c>
      <c r="B974" s="13" t="str">
        <f>Группы!B275</f>
        <v>Воппер мини с сыром</v>
      </c>
      <c r="C974" s="13">
        <f>Группы!C275</f>
        <v>0</v>
      </c>
    </row>
    <row r="975" spans="1:3">
      <c r="A975" s="13">
        <f>Группы!A276</f>
        <v>1004</v>
      </c>
      <c r="B975" s="13" t="str">
        <f>Группы!B276</f>
        <v>Воппер мини</v>
      </c>
      <c r="C975" s="13">
        <f>Группы!C276</f>
        <v>0</v>
      </c>
    </row>
    <row r="976" spans="1:3">
      <c r="A976" s="13">
        <f>Группы!A277</f>
        <v>1003</v>
      </c>
      <c r="B976" s="13" t="str">
        <f>Группы!B277</f>
        <v>Воппер</v>
      </c>
      <c r="C976" s="13">
        <f>Группы!C277</f>
        <v>0</v>
      </c>
    </row>
    <row r="977" spans="1:3">
      <c r="A977" s="13">
        <f>Группы!A278</f>
        <v>1002</v>
      </c>
      <c r="B977" s="13" t="str">
        <f>Группы!B278</f>
        <v>Биг Кинг XXL</v>
      </c>
      <c r="C977" s="13">
        <f>Группы!C278</f>
        <v>0</v>
      </c>
    </row>
    <row r="978" spans="1:3">
      <c r="A978" s="13">
        <f>Группы!A279</f>
        <v>1001</v>
      </c>
      <c r="B978" s="13" t="str">
        <f>Группы!B279</f>
        <v>Биг Кинг</v>
      </c>
      <c r="C978" s="13">
        <f>Группы!C279</f>
        <v>0</v>
      </c>
    </row>
    <row r="979" spans="1:3">
      <c r="A979" s="13">
        <f>Группы!A280</f>
        <v>988</v>
      </c>
      <c r="B979" s="13" t="str">
        <f>Группы!B280</f>
        <v>Сырные медальоны</v>
      </c>
      <c r="C979" s="13">
        <f>Группы!C280</f>
        <v>0</v>
      </c>
    </row>
    <row r="980" spans="1:3">
      <c r="A980" s="13">
        <f>Группы!A281</f>
        <v>986</v>
      </c>
      <c r="B980" s="13" t="str">
        <f>Группы!B281</f>
        <v>Биг Кинг экстра</v>
      </c>
      <c r="C980" s="13">
        <f>Группы!C281</f>
        <v>0</v>
      </c>
    </row>
    <row r="981" spans="1:3">
      <c r="A981" s="13">
        <f>Группы!A282</f>
        <v>985</v>
      </c>
      <c r="B981" s="13" t="str">
        <f>Группы!B282</f>
        <v>Салат 28</v>
      </c>
      <c r="C981" s="13">
        <f>Группы!C282</f>
        <v>0</v>
      </c>
    </row>
    <row r="982" spans="1:3">
      <c r="A982" s="13">
        <f>Группы!A283</f>
        <v>983</v>
      </c>
      <c r="B982" s="13" t="str">
        <f>Группы!B283</f>
        <v>Эн. нап. Адреналин Раш промо 49</v>
      </c>
      <c r="C982" s="13">
        <f>Группы!C283</f>
        <v>0</v>
      </c>
    </row>
    <row r="983" spans="1:3">
      <c r="A983" s="13">
        <f>Группы!A284</f>
        <v>982</v>
      </c>
      <c r="B983" s="13" t="str">
        <f>Группы!B284</f>
        <v>Без Салата 28</v>
      </c>
      <c r="C983" s="13">
        <f>Группы!C284</f>
        <v>0</v>
      </c>
    </row>
    <row r="984" spans="1:3">
      <c r="A984" s="13">
        <f>Группы!A285</f>
        <v>950</v>
      </c>
      <c r="B984" s="13" t="str">
        <f>Группы!B285</f>
        <v>Кофе глясе</v>
      </c>
      <c r="C984" s="13">
        <f>Группы!C285</f>
        <v>0</v>
      </c>
    </row>
    <row r="985" spans="1:3">
      <c r="A985" s="13">
        <f>Группы!A286</f>
        <v>919</v>
      </c>
      <c r="B985" s="13" t="str">
        <f>Группы!B286</f>
        <v>Тендеркрисп с сыром</v>
      </c>
      <c r="C985" s="13">
        <f>Группы!C286</f>
        <v>0</v>
      </c>
    </row>
    <row r="986" spans="1:3">
      <c r="A986" s="13">
        <f>Группы!A287</f>
        <v>868</v>
      </c>
      <c r="B986" s="13" t="str">
        <f>Группы!B287</f>
        <v>Соус Цезарь бол</v>
      </c>
      <c r="C986" s="13">
        <f>Группы!C287</f>
        <v>0</v>
      </c>
    </row>
    <row r="987" spans="1:3">
      <c r="A987" s="13">
        <f>Группы!A288</f>
        <v>867</v>
      </c>
      <c r="B987" s="13" t="str">
        <f>Группы!B288</f>
        <v>Сыр Грана Падано 14</v>
      </c>
      <c r="C987" s="13">
        <f>Группы!C288</f>
        <v>0</v>
      </c>
    </row>
    <row r="988" spans="1:3">
      <c r="A988" s="13">
        <f>Группы!A289</f>
        <v>866</v>
      </c>
      <c r="B988" s="13" t="str">
        <f>Группы!B289</f>
        <v>Без Сыра Грана Падано 14</v>
      </c>
      <c r="C988" s="13">
        <f>Группы!C289</f>
        <v>0</v>
      </c>
    </row>
    <row r="989" spans="1:3">
      <c r="A989" s="13">
        <f>Группы!A290</f>
        <v>865</v>
      </c>
      <c r="B989" s="13" t="str">
        <f>Группы!B290</f>
        <v>Цезарь рэп</v>
      </c>
      <c r="C989" s="13">
        <f>Группы!C290</f>
        <v>0</v>
      </c>
    </row>
    <row r="990" spans="1:3">
      <c r="A990" s="13">
        <f>Группы!A291</f>
        <v>841</v>
      </c>
      <c r="B990" s="13" t="str">
        <f>Группы!B291</f>
        <v>Экстра Мороженое для кофе глясе</v>
      </c>
      <c r="C990" s="13">
        <f>Группы!C291</f>
        <v>0</v>
      </c>
    </row>
    <row r="991" spans="1:3">
      <c r="A991" s="13">
        <f>Группы!A292</f>
        <v>838</v>
      </c>
      <c r="B991" s="13" t="str">
        <f>Группы!B292</f>
        <v>Пепси Кола безлимит</v>
      </c>
      <c r="C991" s="13">
        <f>Группы!C292</f>
        <v>0</v>
      </c>
    </row>
    <row r="992" spans="1:3">
      <c r="A992" s="13">
        <f>Группы!A293</f>
        <v>835</v>
      </c>
      <c r="B992" s="13" t="str">
        <f>Группы!B293</f>
        <v>Котлета куриная гриль 0,5</v>
      </c>
      <c r="C992" s="13">
        <f>Группы!C293</f>
        <v>0</v>
      </c>
    </row>
    <row r="993" spans="1:3">
      <c r="A993" s="13">
        <f>Группы!A294</f>
        <v>834</v>
      </c>
      <c r="B993" s="13" t="str">
        <f>Группы!B294</f>
        <v>Пиво 1л бут</v>
      </c>
      <c r="C993" s="13">
        <f>Группы!C294</f>
        <v>0</v>
      </c>
    </row>
    <row r="994" spans="1:3">
      <c r="A994" s="13">
        <f>Группы!A295</f>
        <v>800</v>
      </c>
      <c r="B994" s="13" t="str">
        <f>Группы!B295</f>
        <v>Сыр Грана Падано 10</v>
      </c>
      <c r="C994" s="13">
        <f>Группы!C295</f>
        <v>0</v>
      </c>
    </row>
    <row r="995" spans="1:3">
      <c r="A995" s="13">
        <f>Группы!A296</f>
        <v>799</v>
      </c>
      <c r="B995" s="13" t="str">
        <f>Группы!B296</f>
        <v>Без Сыр Грана Падано 10</v>
      </c>
      <c r="C995" s="13">
        <f>Группы!C296</f>
        <v>0</v>
      </c>
    </row>
    <row r="996" spans="1:3">
      <c r="A996" s="13">
        <f>Группы!A297</f>
        <v>797</v>
      </c>
      <c r="B996" s="13" t="str">
        <f>Группы!B297</f>
        <v>Хрустящий Лук 14</v>
      </c>
      <c r="C996" s="13">
        <f>Группы!C297</f>
        <v>0</v>
      </c>
    </row>
    <row r="997" spans="1:3">
      <c r="A997" s="13">
        <f>Группы!A298</f>
        <v>795</v>
      </c>
      <c r="B997" s="13" t="str">
        <f>Группы!B298</f>
        <v>Без Хрустящего Лука 14</v>
      </c>
      <c r="C997" s="13">
        <f>Группы!C298</f>
        <v>0</v>
      </c>
    </row>
    <row r="998" spans="1:3">
      <c r="A998" s="13">
        <f>Группы!A299</f>
        <v>794</v>
      </c>
      <c r="B998" s="13" t="str">
        <f>Группы!B299</f>
        <v>Без соуса цезарь 14</v>
      </c>
      <c r="C998" s="13">
        <f>Группы!C299</f>
        <v>0</v>
      </c>
    </row>
    <row r="999" spans="1:3">
      <c r="A999" s="13">
        <f>Группы!A300</f>
        <v>793</v>
      </c>
      <c r="B999" s="13" t="str">
        <f>Группы!B300</f>
        <v>Соус цезарь 14</v>
      </c>
      <c r="C999" s="13">
        <f>Группы!C300</f>
        <v>0</v>
      </c>
    </row>
    <row r="1000" spans="1:3">
      <c r="A1000" s="13">
        <f>Группы!A301</f>
        <v>767</v>
      </c>
      <c r="B1000" s="13" t="str">
        <f>Группы!B301</f>
        <v>Кетчуп 11</v>
      </c>
      <c r="C1000" s="13">
        <f>Группы!C301</f>
        <v>0</v>
      </c>
    </row>
    <row r="1001" spans="1:3">
      <c r="A1001" s="13">
        <f>Группы!A302</f>
        <v>762</v>
      </c>
      <c r="B1001" s="13" t="str">
        <f>Группы!B302</f>
        <v>Без кетчупа 11</v>
      </c>
      <c r="C1001" s="13">
        <f>Группы!C302</f>
        <v>0</v>
      </c>
    </row>
    <row r="1002" spans="1:3">
      <c r="A1002" s="13">
        <f>Группы!A303</f>
        <v>760</v>
      </c>
      <c r="B1002" s="13" t="str">
        <f>Группы!B303</f>
        <v>Св.Огурец 2</v>
      </c>
      <c r="C1002" s="13">
        <f>Группы!C303</f>
        <v>0</v>
      </c>
    </row>
    <row r="1003" spans="1:3">
      <c r="A1003" s="13">
        <f>Группы!A304</f>
        <v>758</v>
      </c>
      <c r="B1003" s="13" t="str">
        <f>Группы!B304</f>
        <v>Без Св.Огурца 2</v>
      </c>
      <c r="C1003" s="13">
        <f>Группы!C304</f>
        <v>0</v>
      </c>
    </row>
    <row r="1004" spans="1:3">
      <c r="A1004" s="13">
        <f>Группы!A305</f>
        <v>753</v>
      </c>
      <c r="B1004" s="13" t="str">
        <f>Группы!B305</f>
        <v>Севен Ап XXL</v>
      </c>
      <c r="C1004" s="13">
        <f>Группы!C305</f>
        <v>0</v>
      </c>
    </row>
    <row r="1005" spans="1:3">
      <c r="A1005" s="13">
        <f>Группы!A306</f>
        <v>752</v>
      </c>
      <c r="B1005" s="13" t="str">
        <f>Группы!B306</f>
        <v>Пепси Лайт XXL</v>
      </c>
      <c r="C1005" s="13">
        <f>Группы!C306</f>
        <v>0</v>
      </c>
    </row>
    <row r="1006" spans="1:3">
      <c r="A1006" s="13">
        <f>Группы!A307</f>
        <v>751</v>
      </c>
      <c r="B1006" s="13" t="str">
        <f>Группы!B307</f>
        <v>Пепси Кола XXL</v>
      </c>
      <c r="C1006" s="13">
        <f>Группы!C307</f>
        <v>0</v>
      </c>
    </row>
    <row r="1007" spans="1:3">
      <c r="A1007" s="13">
        <f>Группы!A308</f>
        <v>743</v>
      </c>
      <c r="B1007" s="13" t="str">
        <f>Группы!B308</f>
        <v>Миринда Оранж XXL</v>
      </c>
      <c r="C1007" s="13">
        <f>Группы!C308</f>
        <v>0</v>
      </c>
    </row>
    <row r="1008" spans="1:3">
      <c r="A1008" s="13">
        <f>Группы!A309</f>
        <v>726</v>
      </c>
      <c r="B1008" s="13" t="str">
        <f>Группы!B309</f>
        <v>Воппер мини промо</v>
      </c>
      <c r="C1008" s="13">
        <f>Группы!C309</f>
        <v>0</v>
      </c>
    </row>
    <row r="1009" spans="1:3">
      <c r="A1009" s="13">
        <f>Группы!A310</f>
        <v>725</v>
      </c>
      <c r="B1009" s="13" t="str">
        <f>Группы!B310</f>
        <v>котлета куриная гриль</v>
      </c>
      <c r="C1009" s="13">
        <f>Группы!C310</f>
        <v>0</v>
      </c>
    </row>
    <row r="1010" spans="1:3">
      <c r="A1010" s="13">
        <f>Группы!A311</f>
        <v>723</v>
      </c>
      <c r="B1010" s="13" t="str">
        <f>Группы!B311</f>
        <v>Котлета тендер( кур с хрус. корочк)</v>
      </c>
      <c r="C1010" s="13">
        <f>Группы!C311</f>
        <v>0</v>
      </c>
    </row>
    <row r="1011" spans="1:3">
      <c r="A1011" s="13">
        <f>Группы!A312</f>
        <v>721</v>
      </c>
      <c r="B1011" s="13" t="str">
        <f>Группы!B312</f>
        <v>Котлета лонг(кур. 92гр )</v>
      </c>
      <c r="C1011" s="13">
        <f>Группы!C312</f>
        <v>0</v>
      </c>
    </row>
    <row r="1012" spans="1:3">
      <c r="A1012" s="13">
        <f>Группы!A313</f>
        <v>719</v>
      </c>
      <c r="B1012" s="13" t="str">
        <f>Группы!B313</f>
        <v>нагетс кинг</v>
      </c>
      <c r="C1012" s="13">
        <f>Группы!C313</f>
        <v>0</v>
      </c>
    </row>
    <row r="1013" spans="1:3">
      <c r="A1013" s="13">
        <f>Группы!A314</f>
        <v>717</v>
      </c>
      <c r="B1013" s="13" t="str">
        <f>Группы!B314</f>
        <v>Котлета кур. гамбургер 82гр</v>
      </c>
      <c r="C1013" s="13">
        <f>Группы!C314</f>
        <v>0</v>
      </c>
    </row>
    <row r="1014" spans="1:3">
      <c r="A1014" s="13">
        <f>Группы!A315</f>
        <v>715</v>
      </c>
      <c r="B1014" s="13" t="str">
        <f>Группы!B315</f>
        <v>котлета рыбная</v>
      </c>
      <c r="C1014" s="13">
        <f>Группы!C315</f>
        <v>0</v>
      </c>
    </row>
    <row r="1015" spans="1:3">
      <c r="A1015" s="13">
        <f>Группы!A316</f>
        <v>714</v>
      </c>
      <c r="B1015" s="13" t="str">
        <f>Группы!B316</f>
        <v>Котлета бургер 4"</v>
      </c>
      <c r="C1015" s="13">
        <f>Группы!C316</f>
        <v>0</v>
      </c>
    </row>
    <row r="1016" spans="1:3">
      <c r="A1016" s="13">
        <f>Группы!A317</f>
        <v>708</v>
      </c>
      <c r="B1016" s="13" t="str">
        <f>Группы!B317</f>
        <v>Котлета воппер 5"</v>
      </c>
      <c r="C1016" s="13">
        <f>Группы!C317</f>
        <v>0</v>
      </c>
    </row>
    <row r="1017" spans="1:3">
      <c r="A1017" s="13">
        <f>Группы!A318</f>
        <v>694</v>
      </c>
      <c r="B1017" s="13" t="str">
        <f>Группы!B318</f>
        <v>луковые кольца</v>
      </c>
      <c r="C1017" s="13">
        <f>Группы!C318</f>
        <v>0</v>
      </c>
    </row>
    <row r="1018" spans="1:3">
      <c r="A1018" s="13">
        <f>Группы!A319</f>
        <v>688</v>
      </c>
      <c r="B1018" s="13" t="str">
        <f>Группы!B319</f>
        <v>крылышки кинг</v>
      </c>
      <c r="C1018" s="13">
        <f>Группы!C319</f>
        <v>0</v>
      </c>
    </row>
    <row r="1019" spans="1:3">
      <c r="A1019" s="13">
        <f>Группы!A320</f>
        <v>686</v>
      </c>
      <c r="B1019" s="13" t="str">
        <f>Группы!B320</f>
        <v>Без клубничного джема</v>
      </c>
      <c r="C1019" s="13">
        <f>Группы!C320</f>
        <v>0</v>
      </c>
    </row>
    <row r="1020" spans="1:3">
      <c r="A1020" s="13">
        <f>Группы!A321</f>
        <v>679</v>
      </c>
      <c r="B1020" s="13" t="str">
        <f>Группы!B321</f>
        <v>Клубничный джем</v>
      </c>
      <c r="C1020" s="13">
        <f>Группы!C321</f>
        <v>0</v>
      </c>
    </row>
    <row r="1021" spans="1:3">
      <c r="A1021" s="13">
        <f>Группы!A322</f>
        <v>422</v>
      </c>
      <c r="B1021" s="13" t="str">
        <f>Группы!B322</f>
        <v>Без соуса медово-горчичного 21</v>
      </c>
      <c r="C1021" s="13">
        <f>Группы!C322</f>
        <v>0</v>
      </c>
    </row>
    <row r="1022" spans="1:3">
      <c r="A1022" s="13">
        <f>Группы!A323</f>
        <v>421</v>
      </c>
      <c r="B1022" s="13" t="str">
        <f>Группы!B323</f>
        <v>Соус медово-горчичный 21</v>
      </c>
      <c r="C1022" s="13">
        <f>Группы!C323</f>
        <v>0</v>
      </c>
    </row>
    <row r="1023" spans="1:3">
      <c r="A1023" s="13">
        <f>Группы!A324</f>
        <v>330</v>
      </c>
      <c r="B1023" s="13" t="str">
        <f>Группы!B324</f>
        <v>Без соли</v>
      </c>
      <c r="C1023" s="13">
        <f>Группы!C324</f>
        <v>0</v>
      </c>
    </row>
    <row r="1024" spans="1:3">
      <c r="A1024" s="13">
        <f>Группы!A325</f>
        <v>329</v>
      </c>
      <c r="B1024" s="13" t="str">
        <f>Группы!B325</f>
        <v>С солью</v>
      </c>
      <c r="C1024" s="13">
        <f>Группы!C325</f>
        <v>0</v>
      </c>
    </row>
    <row r="1025" spans="1:3">
      <c r="A1025" s="13">
        <f>Группы!A326</f>
        <v>308</v>
      </c>
      <c r="B1025" s="13" t="str">
        <f>Группы!B326</f>
        <v>Хрустящий Лук 28</v>
      </c>
      <c r="C1025" s="13">
        <f>Группы!C326</f>
        <v>0</v>
      </c>
    </row>
    <row r="1026" spans="1:3">
      <c r="A1026" s="13">
        <f>Группы!A327</f>
        <v>307</v>
      </c>
      <c r="B1026" s="13" t="str">
        <f>Группы!B327</f>
        <v>Без Хрустящего Лука 28</v>
      </c>
      <c r="C1026" s="13">
        <f>Группы!C327</f>
        <v>0</v>
      </c>
    </row>
    <row r="1027" spans="1:3">
      <c r="A1027" s="13">
        <f>Группы!A328</f>
        <v>305</v>
      </c>
      <c r="B1027" s="13" t="str">
        <f>Группы!B328</f>
        <v>Майонез 14</v>
      </c>
      <c r="C1027" s="13">
        <f>Группы!C328</f>
        <v>0</v>
      </c>
    </row>
    <row r="1028" spans="1:3">
      <c r="A1028" s="13">
        <f>Группы!A329</f>
        <v>304</v>
      </c>
      <c r="B1028" s="13" t="str">
        <f>Группы!B329</f>
        <v>Без Майонеза 14</v>
      </c>
      <c r="C1028" s="13">
        <f>Группы!C329</f>
        <v>0</v>
      </c>
    </row>
    <row r="1029" spans="1:3">
      <c r="A1029" s="13">
        <f>Группы!A330</f>
        <v>294</v>
      </c>
      <c r="B1029" s="13" t="str">
        <f>Группы!B330</f>
        <v>Без Кинг Соуса 28</v>
      </c>
      <c r="C1029" s="13">
        <f>Группы!C330</f>
        <v>0</v>
      </c>
    </row>
    <row r="1030" spans="1:3">
      <c r="A1030" s="13">
        <f>Группы!A331</f>
        <v>285</v>
      </c>
      <c r="B1030" s="13" t="str">
        <f>Группы!B331</f>
        <v>Помидор 1</v>
      </c>
      <c r="C1030" s="13">
        <f>Группы!C331</f>
        <v>0</v>
      </c>
    </row>
    <row r="1031" spans="1:3">
      <c r="A1031" s="13">
        <f>Группы!A332</f>
        <v>281</v>
      </c>
      <c r="B1031" s="13" t="str">
        <f>Группы!B332</f>
        <v>Помидор 1</v>
      </c>
      <c r="C1031" s="13">
        <f>Группы!C332</f>
        <v>0</v>
      </c>
    </row>
    <row r="1032" spans="1:3">
      <c r="A1032" s="13">
        <f>Группы!A333</f>
        <v>280</v>
      </c>
      <c r="B1032" s="13" t="str">
        <f>Группы!B333</f>
        <v>Салат 7</v>
      </c>
      <c r="C1032" s="13">
        <f>Группы!C333</f>
        <v>0</v>
      </c>
    </row>
    <row r="1033" spans="1:3">
      <c r="A1033" s="13">
        <f>Группы!A334</f>
        <v>279</v>
      </c>
      <c r="B1033" s="13" t="str">
        <f>Группы!B334</f>
        <v>Майонез 14</v>
      </c>
      <c r="C1033" s="13">
        <f>Группы!C334</f>
        <v>0</v>
      </c>
    </row>
    <row r="1034" spans="1:3">
      <c r="A1034" s="13">
        <f>Группы!A335</f>
        <v>278</v>
      </c>
      <c r="B1034" s="13" t="str">
        <f>Группы!B335</f>
        <v>Кинг Соус 28</v>
      </c>
      <c r="C1034" s="13">
        <f>Группы!C335</f>
        <v>0</v>
      </c>
    </row>
    <row r="1035" spans="1:3">
      <c r="A1035" s="13">
        <f>Группы!A336</f>
        <v>275</v>
      </c>
      <c r="B1035" s="13" t="str">
        <f>Группы!B336</f>
        <v>Салат 7</v>
      </c>
      <c r="C1035" s="13">
        <f>Группы!C336</f>
        <v>0</v>
      </c>
    </row>
    <row r="1036" spans="1:3">
      <c r="A1036" s="13">
        <f>Группы!A337</f>
        <v>271</v>
      </c>
      <c r="B1036" s="13" t="str">
        <f>Группы!B337</f>
        <v>Майонез 11</v>
      </c>
      <c r="C1036" s="13">
        <f>Группы!C337</f>
        <v>0</v>
      </c>
    </row>
    <row r="1037" spans="1:3">
      <c r="A1037" s="13">
        <f>Группы!A338</f>
        <v>268</v>
      </c>
      <c r="B1037" s="13" t="str">
        <f>Группы!B338</f>
        <v>Салат 7</v>
      </c>
      <c r="C1037" s="13">
        <f>Группы!C338</f>
        <v>0</v>
      </c>
    </row>
    <row r="1038" spans="1:3">
      <c r="A1038" s="13">
        <f>Группы!A339</f>
        <v>262</v>
      </c>
      <c r="B1038" s="13" t="str">
        <f>Группы!B339</f>
        <v>Со льдом</v>
      </c>
      <c r="C1038" s="13">
        <f>Группы!C339</f>
        <v>0</v>
      </c>
    </row>
    <row r="1039" spans="1:3">
      <c r="A1039" s="13">
        <f>Группы!A340</f>
        <v>261</v>
      </c>
      <c r="B1039" s="13" t="str">
        <f>Группы!B340</f>
        <v>Майонез 14</v>
      </c>
      <c r="C1039" s="13">
        <f>Группы!C340</f>
        <v>0</v>
      </c>
    </row>
    <row r="1040" spans="1:3">
      <c r="A1040" s="13">
        <f>Группы!A341</f>
        <v>257</v>
      </c>
      <c r="B1040" s="13" t="str">
        <f>Группы!B341</f>
        <v>Без Халопеньо 5</v>
      </c>
      <c r="C1040" s="13">
        <f>Группы!C341</f>
        <v>0</v>
      </c>
    </row>
    <row r="1041" spans="1:3">
      <c r="A1041" s="13">
        <f>Группы!A342</f>
        <v>256</v>
      </c>
      <c r="B1041" s="13" t="str">
        <f>Группы!B342</f>
        <v>Халопеньо 5</v>
      </c>
      <c r="C1041" s="13">
        <f>Группы!C342</f>
        <v>0</v>
      </c>
    </row>
    <row r="1042" spans="1:3">
      <c r="A1042" s="13">
        <f>Группы!A343</f>
        <v>255</v>
      </c>
      <c r="B1042" s="13" t="str">
        <f>Группы!B343</f>
        <v>Соус Йогуртовый мал</v>
      </c>
      <c r="C1042" s="13">
        <f>Группы!C343</f>
        <v>0</v>
      </c>
    </row>
    <row r="1043" spans="1:3">
      <c r="A1043" s="13">
        <f>Группы!A344</f>
        <v>247</v>
      </c>
      <c r="B1043" s="13" t="str">
        <f>Группы!B344</f>
        <v>Соус Пряные травы мал</v>
      </c>
      <c r="C1043" s="13">
        <f>Группы!C344</f>
        <v>0</v>
      </c>
    </row>
    <row r="1044" spans="1:3">
      <c r="A1044" s="13">
        <f>Группы!A345</f>
        <v>245</v>
      </c>
      <c r="B1044" s="13" t="str">
        <f>Группы!B345</f>
        <v>Помидор 1</v>
      </c>
      <c r="C1044" s="13">
        <f>Группы!C345</f>
        <v>0</v>
      </c>
    </row>
    <row r="1045" spans="1:3">
      <c r="A1045" s="13">
        <f>Группы!A346</f>
        <v>235</v>
      </c>
      <c r="B1045" s="13" t="str">
        <f>Группы!B346</f>
        <v>Св.Огурец 3</v>
      </c>
      <c r="C1045" s="13">
        <f>Группы!C346</f>
        <v>0</v>
      </c>
    </row>
    <row r="1046" spans="1:3">
      <c r="A1046" s="13">
        <f>Группы!A347</f>
        <v>233</v>
      </c>
      <c r="B1046" s="13" t="str">
        <f>Группы!B347</f>
        <v>Без Св.Огурца 3</v>
      </c>
      <c r="C1046" s="13">
        <f>Группы!C347</f>
        <v>0</v>
      </c>
    </row>
    <row r="1047" spans="1:3">
      <c r="A1047" s="13">
        <f>Группы!A348</f>
        <v>229</v>
      </c>
      <c r="B1047" s="13" t="str">
        <f>Группы!B348</f>
        <v>Соус Йогурт бол</v>
      </c>
      <c r="C1047" s="13">
        <f>Группы!C348</f>
        <v>0</v>
      </c>
    </row>
    <row r="1048" spans="1:3">
      <c r="A1048" s="13">
        <f>Группы!A349</f>
        <v>226</v>
      </c>
      <c r="B1048" s="13" t="str">
        <f>Группы!B349</f>
        <v>Соус Бальзамик бол</v>
      </c>
      <c r="C1048" s="13">
        <f>Группы!C349</f>
        <v>0</v>
      </c>
    </row>
    <row r="1049" spans="1:3">
      <c r="A1049" s="13">
        <f>Группы!A350</f>
        <v>223</v>
      </c>
      <c r="B1049" s="13" t="str">
        <f>Группы!B350</f>
        <v>Майонез 11</v>
      </c>
      <c r="C1049" s="13">
        <f>Группы!C350</f>
        <v>0</v>
      </c>
    </row>
    <row r="1050" spans="1:3">
      <c r="A1050" s="13">
        <f>Группы!A351</f>
        <v>221</v>
      </c>
      <c r="B1050" s="13" t="str">
        <f>Группы!B351</f>
        <v>Соус Барбекю 21</v>
      </c>
      <c r="C1050" s="13">
        <f>Группы!C351</f>
        <v>0</v>
      </c>
    </row>
    <row r="1051" spans="1:3">
      <c r="A1051" s="13">
        <f>Группы!A352</f>
        <v>219</v>
      </c>
      <c r="B1051" s="13" t="str">
        <f>Группы!B352</f>
        <v>Марин. огурец 2</v>
      </c>
      <c r="C1051" s="13">
        <f>Группы!C352</f>
        <v>0</v>
      </c>
    </row>
    <row r="1052" spans="1:3">
      <c r="A1052" s="13">
        <f>Группы!A353</f>
        <v>218</v>
      </c>
      <c r="B1052" s="13" t="str">
        <f>Группы!B353</f>
        <v>Без соуса Барбекю 21</v>
      </c>
      <c r="C1052" s="13">
        <f>Группы!C353</f>
        <v>0</v>
      </c>
    </row>
    <row r="1053" spans="1:3">
      <c r="A1053" s="13">
        <f>Группы!A354</f>
        <v>216</v>
      </c>
      <c r="B1053" s="13" t="str">
        <f>Группы!B354</f>
        <v>Кетчуп 7</v>
      </c>
      <c r="C1053" s="13">
        <f>Группы!C354</f>
        <v>0</v>
      </c>
    </row>
    <row r="1054" spans="1:3">
      <c r="A1054" s="13">
        <f>Группы!A355</f>
        <v>215</v>
      </c>
      <c r="B1054" s="13" t="str">
        <f>Группы!B355</f>
        <v>Горчица 3</v>
      </c>
      <c r="C1054" s="13">
        <f>Группы!C355</f>
        <v>0</v>
      </c>
    </row>
    <row r="1055" spans="1:3">
      <c r="A1055" s="13">
        <f>Группы!A356</f>
        <v>210</v>
      </c>
      <c r="B1055" s="13" t="str">
        <f>Группы!B356</f>
        <v>Марин. огурец 2</v>
      </c>
      <c r="C1055" s="13">
        <f>Группы!C356</f>
        <v>0</v>
      </c>
    </row>
    <row r="1056" spans="1:3">
      <c r="A1056" s="13">
        <f>Группы!A357</f>
        <v>198</v>
      </c>
      <c r="B1056" s="13" t="str">
        <f>Группы!B357</f>
        <v>Лук 7</v>
      </c>
      <c r="C1056" s="13">
        <f>Группы!C357</f>
        <v>0</v>
      </c>
    </row>
    <row r="1057" spans="1:3">
      <c r="A1057" s="13">
        <f>Группы!A358</f>
        <v>193</v>
      </c>
      <c r="B1057" s="13" t="str">
        <f>Группы!B358</f>
        <v>Воппер Барбекю</v>
      </c>
      <c r="C1057" s="13">
        <f>Группы!C358</f>
        <v>0</v>
      </c>
    </row>
    <row r="1058" spans="1:3">
      <c r="A1058" s="13">
        <f>Группы!A359</f>
        <v>190</v>
      </c>
      <c r="B1058" s="13" t="str">
        <f>Группы!B359</f>
        <v>Салат 11</v>
      </c>
      <c r="C1058" s="13">
        <f>Группы!C359</f>
        <v>0</v>
      </c>
    </row>
    <row r="1059" spans="1:3">
      <c r="A1059" s="13">
        <f>Группы!A360</f>
        <v>188</v>
      </c>
      <c r="B1059" s="13" t="str">
        <f>Группы!B360</f>
        <v>Соус Биг Кинг 14</v>
      </c>
      <c r="C1059" s="13">
        <f>Группы!C360</f>
        <v>0</v>
      </c>
    </row>
    <row r="1060" spans="1:3">
      <c r="A1060" s="13">
        <f>Группы!A361</f>
        <v>184</v>
      </c>
      <c r="B1060" s="13" t="str">
        <f>Группы!B361</f>
        <v>Марин. огурец 2</v>
      </c>
      <c r="C1060" s="13">
        <f>Группы!C361</f>
        <v>0</v>
      </c>
    </row>
    <row r="1061" spans="1:3">
      <c r="A1061" s="13">
        <f>Группы!A362</f>
        <v>181</v>
      </c>
      <c r="B1061" s="13" t="str">
        <f>Группы!B362</f>
        <v>Кетчуп 7</v>
      </c>
      <c r="C1061" s="13">
        <f>Группы!C362</f>
        <v>0</v>
      </c>
    </row>
    <row r="1062" spans="1:3">
      <c r="A1062" s="13">
        <f>Группы!A363</f>
        <v>180</v>
      </c>
      <c r="B1062" s="13" t="str">
        <f>Группы!B363</f>
        <v>Лук 7</v>
      </c>
      <c r="C1062" s="13">
        <f>Группы!C363</f>
        <v>0</v>
      </c>
    </row>
    <row r="1063" spans="1:3">
      <c r="A1063" s="13">
        <f>Группы!A364</f>
        <v>177</v>
      </c>
      <c r="B1063" s="13" t="str">
        <f>Группы!B364</f>
        <v>Помидор 1</v>
      </c>
      <c r="C1063" s="13">
        <f>Группы!C364</f>
        <v>0</v>
      </c>
    </row>
    <row r="1064" spans="1:3">
      <c r="A1064" s="13">
        <f>Группы!A365</f>
        <v>173</v>
      </c>
      <c r="B1064" s="13" t="str">
        <f>Группы!B365</f>
        <v>Салат 11</v>
      </c>
      <c r="C1064" s="13">
        <f>Группы!C365</f>
        <v>0</v>
      </c>
    </row>
    <row r="1065" spans="1:3">
      <c r="A1065" s="13">
        <f>Группы!A366</f>
        <v>170</v>
      </c>
      <c r="B1065" s="13" t="str">
        <f>Группы!B366</f>
        <v>Майонез 11</v>
      </c>
      <c r="C1065" s="13">
        <f>Группы!C366</f>
        <v>0</v>
      </c>
    </row>
    <row r="1066" spans="1:3">
      <c r="A1066" s="13">
        <f>Группы!A367</f>
        <v>166</v>
      </c>
      <c r="B1066" s="13" t="str">
        <f>Группы!B367</f>
        <v>Марин. огурец 1</v>
      </c>
      <c r="C1066" s="13">
        <f>Группы!C367</f>
        <v>0</v>
      </c>
    </row>
    <row r="1067" spans="1:3">
      <c r="A1067" s="13">
        <f>Группы!A368</f>
        <v>164</v>
      </c>
      <c r="B1067" s="13" t="str">
        <f>Группы!B368</f>
        <v>Кетчуп 4</v>
      </c>
      <c r="C1067" s="13">
        <f>Группы!C368</f>
        <v>0</v>
      </c>
    </row>
    <row r="1068" spans="1:3">
      <c r="A1068" s="13">
        <f>Группы!A369</f>
        <v>160</v>
      </c>
      <c r="B1068" s="13" t="str">
        <f>Группы!B369</f>
        <v>Лук 4</v>
      </c>
      <c r="C1068" s="13">
        <f>Группы!C369</f>
        <v>0</v>
      </c>
    </row>
    <row r="1069" spans="1:3">
      <c r="A1069" s="13">
        <f>Группы!A370</f>
        <v>158</v>
      </c>
      <c r="B1069" s="13" t="str">
        <f>Группы!B370</f>
        <v>Помидор 1</v>
      </c>
      <c r="C1069" s="13">
        <f>Группы!C370</f>
        <v>0</v>
      </c>
    </row>
    <row r="1070" spans="1:3">
      <c r="A1070" s="13">
        <f>Группы!A371</f>
        <v>154</v>
      </c>
      <c r="B1070" s="13" t="str">
        <f>Группы!B371</f>
        <v>Салат 7</v>
      </c>
      <c r="C1070" s="13">
        <f>Группы!C371</f>
        <v>0</v>
      </c>
    </row>
    <row r="1071" spans="1:3">
      <c r="A1071" s="13">
        <f>Группы!A372</f>
        <v>149</v>
      </c>
      <c r="B1071" s="13" t="str">
        <f>Группы!B372</f>
        <v>Майонез 7</v>
      </c>
      <c r="C1071" s="13">
        <f>Группы!C372</f>
        <v>0</v>
      </c>
    </row>
    <row r="1072" spans="1:3">
      <c r="A1072" s="13">
        <f>Группы!A373</f>
        <v>136</v>
      </c>
      <c r="B1072" s="13" t="str">
        <f>Группы!B373</f>
        <v>Марин. огурец 1</v>
      </c>
      <c r="C1072" s="13">
        <f>Группы!C373</f>
        <v>0</v>
      </c>
    </row>
    <row r="1073" spans="1:3">
      <c r="A1073" s="13">
        <f>Группы!A374</f>
        <v>135</v>
      </c>
      <c r="B1073" s="13" t="str">
        <f>Группы!B374</f>
        <v>Лук 4</v>
      </c>
      <c r="C1073" s="13">
        <f>Группы!C374</f>
        <v>0</v>
      </c>
    </row>
    <row r="1074" spans="1:3">
      <c r="A1074" s="13">
        <f>Группы!A375</f>
        <v>133</v>
      </c>
      <c r="B1074" s="13" t="str">
        <f>Группы!B375</f>
        <v>Салат 6</v>
      </c>
      <c r="C1074" s="13">
        <f>Группы!C375</f>
        <v>0</v>
      </c>
    </row>
    <row r="1075" spans="1:3">
      <c r="A1075" s="13">
        <f>Группы!A376</f>
        <v>132</v>
      </c>
      <c r="B1075" s="13" t="str">
        <f>Группы!B376</f>
        <v>Соус Биг Кинг 11</v>
      </c>
      <c r="C1075" s="13">
        <f>Группы!C376</f>
        <v>0</v>
      </c>
    </row>
    <row r="1076" spans="1:3">
      <c r="A1076" s="13">
        <f>Группы!A377</f>
        <v>120</v>
      </c>
      <c r="B1076" s="13" t="str">
        <f>Группы!B377</f>
        <v>Без сыра 3</v>
      </c>
      <c r="C1076" s="13">
        <f>Группы!C377</f>
        <v>0</v>
      </c>
    </row>
    <row r="1077" spans="1:3">
      <c r="A1077" s="13">
        <f>Группы!A378</f>
        <v>119</v>
      </c>
      <c r="B1077" s="13" t="str">
        <f>Группы!B378</f>
        <v>Сыр 3</v>
      </c>
      <c r="C1077" s="13">
        <f>Группы!C378</f>
        <v>0</v>
      </c>
    </row>
    <row r="1078" spans="1:3">
      <c r="A1078" s="13">
        <f>Группы!A379</f>
        <v>113</v>
      </c>
      <c r="B1078" s="13" t="str">
        <f>Группы!B379</f>
        <v>Без соуса Барбекю 14</v>
      </c>
      <c r="C1078" s="13">
        <f>Группы!C379</f>
        <v>0</v>
      </c>
    </row>
    <row r="1079" spans="1:3">
      <c r="A1079" s="13">
        <f>Группы!A380</f>
        <v>112</v>
      </c>
      <c r="B1079" s="13" t="str">
        <f>Группы!B380</f>
        <v>Соус Барбекю 14</v>
      </c>
      <c r="C1079" s="13">
        <f>Группы!C380</f>
        <v>0</v>
      </c>
    </row>
    <row r="1080" spans="1:3">
      <c r="A1080" s="13">
        <f>Группы!A381</f>
        <v>106</v>
      </c>
      <c r="B1080" s="13" t="str">
        <f>Группы!B381</f>
        <v>Без бекона 4</v>
      </c>
      <c r="C1080" s="13">
        <f>Группы!C381</f>
        <v>0</v>
      </c>
    </row>
    <row r="1081" spans="1:3">
      <c r="A1081" s="13">
        <f>Группы!A382</f>
        <v>105</v>
      </c>
      <c r="B1081" s="13" t="str">
        <f>Группы!B382</f>
        <v>Бекон 4</v>
      </c>
      <c r="C1081" s="13">
        <f>Группы!C382</f>
        <v>0</v>
      </c>
    </row>
    <row r="1082" spans="1:3">
      <c r="A1082" s="13">
        <f>Группы!A383</f>
        <v>104</v>
      </c>
      <c r="B1082" s="13" t="str">
        <f>Группы!B383</f>
        <v>Без Кинг Соуса 21</v>
      </c>
      <c r="C1082" s="13">
        <f>Группы!C383</f>
        <v>0</v>
      </c>
    </row>
    <row r="1083" spans="1:3">
      <c r="A1083" s="13">
        <f>Группы!A384</f>
        <v>102</v>
      </c>
      <c r="B1083" s="13" t="str">
        <f>Группы!B384</f>
        <v>Кинг Соус 21</v>
      </c>
      <c r="C1083" s="13">
        <f>Группы!C384</f>
        <v>0</v>
      </c>
    </row>
    <row r="1084" spans="1:3">
      <c r="A1084" s="13">
        <f>Группы!A385</f>
        <v>97</v>
      </c>
      <c r="B1084" s="13" t="str">
        <f>Группы!B385</f>
        <v>Без йогуртового соуса 9</v>
      </c>
      <c r="C1084" s="13">
        <f>Группы!C385</f>
        <v>0</v>
      </c>
    </row>
    <row r="1085" spans="1:3">
      <c r="A1085" s="13">
        <f>Группы!A386</f>
        <v>96</v>
      </c>
      <c r="B1085" s="13" t="str">
        <f>Группы!B386</f>
        <v>Йогуртовый соус 9</v>
      </c>
      <c r="C1085" s="13">
        <f>Группы!C386</f>
        <v>0</v>
      </c>
    </row>
    <row r="1086" spans="1:3">
      <c r="A1086" s="13">
        <f>Группы!A387</f>
        <v>88</v>
      </c>
      <c r="B1086" s="13" t="str">
        <f>Группы!B387</f>
        <v>Без горчицы 5</v>
      </c>
      <c r="C1086" s="13">
        <f>Группы!C387</f>
        <v>0</v>
      </c>
    </row>
    <row r="1087" spans="1:3">
      <c r="A1087" s="13">
        <f>Группы!A388</f>
        <v>86</v>
      </c>
      <c r="B1087" s="13" t="str">
        <f>Группы!B388</f>
        <v>Горчица 5</v>
      </c>
      <c r="C1087" s="13">
        <f>Группы!C388</f>
        <v>0</v>
      </c>
    </row>
    <row r="1088" spans="1:3">
      <c r="A1088" s="13">
        <f>Группы!A389</f>
        <v>84</v>
      </c>
      <c r="B1088" s="13" t="str">
        <f>Группы!B389</f>
        <v>Без горчицы 3</v>
      </c>
      <c r="C1088" s="13">
        <f>Группы!C389</f>
        <v>0</v>
      </c>
    </row>
    <row r="1089" spans="1:3">
      <c r="A1089" s="13">
        <f>Группы!A390</f>
        <v>83</v>
      </c>
      <c r="B1089" s="13" t="str">
        <f>Группы!B390</f>
        <v>Горчица 3</v>
      </c>
      <c r="C1089" s="13">
        <f>Группы!C390</f>
        <v>0</v>
      </c>
    </row>
    <row r="1090" spans="1:3">
      <c r="A1090" s="13">
        <f>Группы!A391</f>
        <v>81</v>
      </c>
      <c r="B1090" s="13" t="str">
        <f>Группы!B391</f>
        <v>Без помидора 2</v>
      </c>
      <c r="C1090" s="13">
        <f>Группы!C391</f>
        <v>0</v>
      </c>
    </row>
    <row r="1091" spans="1:3">
      <c r="A1091" s="13">
        <f>Группы!A392</f>
        <v>80</v>
      </c>
      <c r="B1091" s="13" t="str">
        <f>Группы!B392</f>
        <v>Помидор 2</v>
      </c>
      <c r="C1091" s="13">
        <f>Группы!C392</f>
        <v>0</v>
      </c>
    </row>
    <row r="1092" spans="1:3">
      <c r="A1092" s="13">
        <f>Группы!A393</f>
        <v>78</v>
      </c>
      <c r="B1092" s="13" t="str">
        <f>Группы!B393</f>
        <v>Без помидора 1</v>
      </c>
      <c r="C1092" s="13">
        <f>Группы!C393</f>
        <v>0</v>
      </c>
    </row>
    <row r="1093" spans="1:3">
      <c r="A1093" s="13">
        <f>Группы!A394</f>
        <v>77</v>
      </c>
      <c r="B1093" s="13" t="str">
        <f>Группы!B394</f>
        <v>Помидор 1</v>
      </c>
      <c r="C1093" s="13">
        <f>Группы!C394</f>
        <v>0</v>
      </c>
    </row>
    <row r="1094" spans="1:3">
      <c r="A1094" s="13">
        <f>Группы!A395</f>
        <v>75</v>
      </c>
      <c r="B1094" s="13" t="str">
        <f>Группы!B395</f>
        <v>Майонез 28</v>
      </c>
      <c r="C1094" s="13">
        <f>Группы!C395</f>
        <v>0</v>
      </c>
    </row>
    <row r="1095" spans="1:3">
      <c r="A1095" s="13">
        <f>Группы!A396</f>
        <v>74</v>
      </c>
      <c r="B1095" s="13" t="str">
        <f>Группы!B396</f>
        <v>Без майонеза 28</v>
      </c>
      <c r="C1095" s="13">
        <f>Группы!C396</f>
        <v>0</v>
      </c>
    </row>
    <row r="1096" spans="1:3">
      <c r="A1096" s="13">
        <f>Группы!A397</f>
        <v>72</v>
      </c>
      <c r="B1096" s="13" t="str">
        <f>Группы!B397</f>
        <v>Без майонеза 22</v>
      </c>
      <c r="C1096" s="13">
        <f>Группы!C397</f>
        <v>0</v>
      </c>
    </row>
    <row r="1097" spans="1:3">
      <c r="A1097" s="13">
        <f>Группы!A398</f>
        <v>71</v>
      </c>
      <c r="B1097" s="13" t="str">
        <f>Группы!B398</f>
        <v>Майонез 22</v>
      </c>
      <c r="C1097" s="13">
        <f>Группы!C398</f>
        <v>0</v>
      </c>
    </row>
    <row r="1098" spans="1:3">
      <c r="A1098" s="13">
        <f>Группы!A399</f>
        <v>69</v>
      </c>
      <c r="B1098" s="13" t="str">
        <f>Группы!B399</f>
        <v>Без майонеза 21</v>
      </c>
      <c r="C1098" s="13">
        <f>Группы!C399</f>
        <v>0</v>
      </c>
    </row>
    <row r="1099" spans="1:3">
      <c r="A1099" s="13">
        <f>Группы!A400</f>
        <v>68</v>
      </c>
      <c r="B1099" s="13" t="str">
        <f>Группы!B400</f>
        <v>Майонез 21</v>
      </c>
      <c r="C1099" s="13">
        <f>Группы!C400</f>
        <v>0</v>
      </c>
    </row>
    <row r="1100" spans="1:3">
      <c r="A1100" s="13">
        <f>Группы!A401</f>
        <v>66</v>
      </c>
      <c r="B1100" s="13" t="str">
        <f>Группы!B401</f>
        <v>Без майонеза 11</v>
      </c>
      <c r="C1100" s="13">
        <f>Группы!C401</f>
        <v>0</v>
      </c>
    </row>
    <row r="1101" spans="1:3">
      <c r="A1101" s="13">
        <f>Группы!A402</f>
        <v>65</v>
      </c>
      <c r="B1101" s="13" t="str">
        <f>Группы!B402</f>
        <v>Майонез 11</v>
      </c>
      <c r="C1101" s="13">
        <f>Группы!C402</f>
        <v>0</v>
      </c>
    </row>
    <row r="1102" spans="1:3">
      <c r="A1102" s="13">
        <f>Группы!A403</f>
        <v>64</v>
      </c>
      <c r="B1102" s="13" t="str">
        <f>Группы!B403</f>
        <v>Без лука 14</v>
      </c>
      <c r="C1102" s="13">
        <f>Группы!C403</f>
        <v>0</v>
      </c>
    </row>
    <row r="1103" spans="1:3">
      <c r="A1103" s="13">
        <f>Группы!A404</f>
        <v>62</v>
      </c>
      <c r="B1103" s="13" t="str">
        <f>Группы!B404</f>
        <v>Лук 14</v>
      </c>
      <c r="C1103" s="13">
        <f>Группы!C404</f>
        <v>0</v>
      </c>
    </row>
    <row r="1104" spans="1:3">
      <c r="A1104" s="13">
        <f>Группы!A405</f>
        <v>59</v>
      </c>
      <c r="B1104" s="13" t="str">
        <f>Группы!B405</f>
        <v>Без лука 7</v>
      </c>
      <c r="C1104" s="13">
        <f>Группы!C405</f>
        <v>0</v>
      </c>
    </row>
    <row r="1105" spans="1:3">
      <c r="A1105" s="13">
        <f>Группы!A406</f>
        <v>56</v>
      </c>
      <c r="B1105" s="13" t="str">
        <f>Группы!B406</f>
        <v>Лук 7</v>
      </c>
      <c r="C1105" s="13">
        <f>Группы!C406</f>
        <v>0</v>
      </c>
    </row>
    <row r="1106" spans="1:3">
      <c r="A1106" s="13">
        <f>Группы!A407</f>
        <v>54</v>
      </c>
      <c r="B1106" s="13" t="str">
        <f>Группы!B407</f>
        <v>Без кетчупа 15</v>
      </c>
      <c r="C1106" s="13">
        <f>Группы!C407</f>
        <v>0</v>
      </c>
    </row>
    <row r="1107" spans="1:3">
      <c r="A1107" s="13">
        <f>Группы!A408</f>
        <v>53</v>
      </c>
      <c r="B1107" s="13" t="str">
        <f>Группы!B408</f>
        <v>Кетчуп 15</v>
      </c>
      <c r="C1107" s="13">
        <f>Группы!C408</f>
        <v>0</v>
      </c>
    </row>
    <row r="1108" spans="1:3">
      <c r="A1108" s="13">
        <f>Группы!A409</f>
        <v>51</v>
      </c>
      <c r="B1108" s="13" t="str">
        <f>Группы!B409</f>
        <v>Без кетчупа 14</v>
      </c>
      <c r="C1108" s="13">
        <f>Группы!C409</f>
        <v>0</v>
      </c>
    </row>
    <row r="1109" spans="1:3">
      <c r="A1109" s="13">
        <f>Группы!A410</f>
        <v>50</v>
      </c>
      <c r="B1109" s="13" t="str">
        <f>Группы!B410</f>
        <v>Кетчуп 14</v>
      </c>
      <c r="C1109" s="13">
        <f>Группы!C410</f>
        <v>0</v>
      </c>
    </row>
    <row r="1110" spans="1:3">
      <c r="A1110" s="13">
        <f>Группы!A411</f>
        <v>48</v>
      </c>
      <c r="B1110" s="13" t="str">
        <f>Группы!B411</f>
        <v>Без кетчупа 9</v>
      </c>
      <c r="C1110" s="13">
        <f>Группы!C411</f>
        <v>0</v>
      </c>
    </row>
    <row r="1111" spans="1:3">
      <c r="A1111" s="13">
        <f>Группы!A412</f>
        <v>47</v>
      </c>
      <c r="B1111" s="13" t="str">
        <f>Группы!B412</f>
        <v>Кетчуп 9</v>
      </c>
      <c r="C1111" s="13">
        <f>Группы!C412</f>
        <v>0</v>
      </c>
    </row>
    <row r="1112" spans="1:3">
      <c r="A1112" s="13">
        <f>Группы!A413</f>
        <v>45</v>
      </c>
      <c r="B1112" s="13" t="str">
        <f>Группы!B413</f>
        <v>Без кетчупа 7</v>
      </c>
      <c r="C1112" s="13">
        <f>Группы!C413</f>
        <v>0</v>
      </c>
    </row>
    <row r="1113" spans="1:3">
      <c r="A1113" s="13">
        <f>Группы!A414</f>
        <v>44</v>
      </c>
      <c r="B1113" s="13" t="str">
        <f>Группы!B414</f>
        <v>Кетчуп 7</v>
      </c>
      <c r="C1113" s="13">
        <f>Группы!C414</f>
        <v>0</v>
      </c>
    </row>
    <row r="1114" spans="1:3">
      <c r="A1114" s="13">
        <f>Группы!A415</f>
        <v>42</v>
      </c>
      <c r="B1114" s="13" t="str">
        <f>Группы!B415</f>
        <v>Сыр 2</v>
      </c>
      <c r="C1114" s="13">
        <f>Группы!C415</f>
        <v>0</v>
      </c>
    </row>
    <row r="1115" spans="1:3">
      <c r="A1115" s="13">
        <f>Группы!A416</f>
        <v>41</v>
      </c>
      <c r="B1115" s="13" t="str">
        <f>Группы!B416</f>
        <v>Без сыра 2</v>
      </c>
      <c r="C1115" s="13">
        <f>Группы!C416</f>
        <v>0</v>
      </c>
    </row>
    <row r="1116" spans="1:3">
      <c r="A1116" s="13">
        <f>Группы!A417</f>
        <v>40</v>
      </c>
      <c r="B1116" s="13" t="str">
        <f>Группы!B417</f>
        <v>Без сыра 1</v>
      </c>
      <c r="C1116" s="13">
        <f>Группы!C417</f>
        <v>0</v>
      </c>
    </row>
    <row r="1117" spans="1:3">
      <c r="A1117" s="13">
        <f>Группы!A418</f>
        <v>38</v>
      </c>
      <c r="B1117" s="13" t="str">
        <f>Группы!B418</f>
        <v>Сыр 1</v>
      </c>
      <c r="C1117" s="13">
        <f>Группы!C418</f>
        <v>0</v>
      </c>
    </row>
    <row r="1118" spans="1:3">
      <c r="A1118" s="13">
        <f>Группы!A419</f>
        <v>36</v>
      </c>
      <c r="B1118" s="13" t="str">
        <f>Группы!B419</f>
        <v>Маринов огурц 2</v>
      </c>
      <c r="C1118" s="13">
        <f>Группы!C419</f>
        <v>0</v>
      </c>
    </row>
    <row r="1119" spans="1:3">
      <c r="A1119" s="13">
        <f>Группы!A420</f>
        <v>35</v>
      </c>
      <c r="B1119" s="13" t="str">
        <f>Группы!B420</f>
        <v>Без марин огурц 2</v>
      </c>
      <c r="C1119" s="13">
        <f>Группы!C420</f>
        <v>0</v>
      </c>
    </row>
    <row r="1120" spans="1:3">
      <c r="A1120" s="13">
        <f>Группы!A421</f>
        <v>33</v>
      </c>
      <c r="B1120" s="13" t="str">
        <f>Группы!B421</f>
        <v>Без марин огур 4</v>
      </c>
      <c r="C1120" s="13">
        <f>Группы!C421</f>
        <v>0</v>
      </c>
    </row>
    <row r="1121" spans="1:3">
      <c r="A1121" s="13">
        <f>Группы!A422</f>
        <v>32</v>
      </c>
      <c r="B1121" s="13" t="str">
        <f>Группы!B422</f>
        <v>Маринов огур 4</v>
      </c>
      <c r="C1121" s="13">
        <f>Группы!C422</f>
        <v>0</v>
      </c>
    </row>
    <row r="1122" spans="1:3">
      <c r="A1122" s="13">
        <f>Группы!A423</f>
        <v>30</v>
      </c>
      <c r="B1122" s="13" t="str">
        <f>Группы!B423</f>
        <v>Без Салата 21</v>
      </c>
      <c r="C1122" s="13">
        <f>Группы!C423</f>
        <v>0</v>
      </c>
    </row>
    <row r="1123" spans="1:3">
      <c r="A1123" s="13">
        <f>Группы!A424</f>
        <v>29</v>
      </c>
      <c r="B1123" s="13" t="str">
        <f>Группы!B424</f>
        <v>Салат 21</v>
      </c>
      <c r="C1123" s="13">
        <f>Группы!C424</f>
        <v>0</v>
      </c>
    </row>
    <row r="1124" spans="1:3">
      <c r="A1124" s="13">
        <f>Группы!A425</f>
        <v>27</v>
      </c>
      <c r="B1124" s="13" t="str">
        <f>Группы!B425</f>
        <v>Без Салата 14</v>
      </c>
      <c r="C1124" s="13">
        <f>Группы!C425</f>
        <v>0</v>
      </c>
    </row>
    <row r="1125" spans="1:3">
      <c r="A1125" s="13">
        <f>Группы!A426</f>
        <v>26</v>
      </c>
      <c r="B1125" s="13" t="str">
        <f>Группы!B426</f>
        <v>Салат 14</v>
      </c>
      <c r="C1125" s="13">
        <f>Группы!C426</f>
        <v>0</v>
      </c>
    </row>
    <row r="1126" spans="1:3">
      <c r="A1126" s="13">
        <f>Группы!A427</f>
        <v>24</v>
      </c>
      <c r="B1126" s="13" t="str">
        <f>Группы!B427</f>
        <v>Без салата 11</v>
      </c>
      <c r="C1126" s="13">
        <f>Группы!C427</f>
        <v>0</v>
      </c>
    </row>
    <row r="1127" spans="1:3">
      <c r="A1127" s="13">
        <f>Группы!A428</f>
        <v>23</v>
      </c>
      <c r="B1127" s="13" t="str">
        <f>Группы!B428</f>
        <v>Салат 11</v>
      </c>
      <c r="C1127" s="13">
        <f>Группы!C428</f>
        <v>0</v>
      </c>
    </row>
    <row r="1128" spans="1:3">
      <c r="A1128" s="13">
        <f>Группы!A429</f>
        <v>16</v>
      </c>
      <c r="B1128" s="13" t="str">
        <f>Группы!B429</f>
        <v>Без ветчины 2</v>
      </c>
      <c r="C1128" s="13">
        <f>Группы!C429</f>
        <v>0</v>
      </c>
    </row>
    <row r="1129" spans="1:3">
      <c r="A1129" s="13">
        <f>Группы!A430</f>
        <v>14</v>
      </c>
      <c r="B1129" s="13" t="str">
        <f>Группы!B430</f>
        <v>Ветчина 2</v>
      </c>
      <c r="C1129" s="13">
        <f>Группы!C430</f>
        <v>0</v>
      </c>
    </row>
    <row r="1130" spans="1:3">
      <c r="A1130" s="13">
        <f>Группы!A431</f>
        <v>8</v>
      </c>
      <c r="B1130" s="13" t="str">
        <f>Группы!B431</f>
        <v>Соус Барбекю 28</v>
      </c>
      <c r="C1130" s="13">
        <f>Группы!C431</f>
        <v>0</v>
      </c>
    </row>
    <row r="1131" spans="1:3">
      <c r="A1131" s="13">
        <f>Группы!A432</f>
        <v>7</v>
      </c>
      <c r="B1131" s="13" t="str">
        <f>Группы!B432</f>
        <v>Без соуса Барбекю 28</v>
      </c>
      <c r="C1131" s="13">
        <f>Группы!C432</f>
        <v>0</v>
      </c>
    </row>
    <row r="1132" spans="1:3">
      <c r="A1132" s="13">
        <f>Группы!A433</f>
        <v>2</v>
      </c>
      <c r="B1132" s="13" t="str">
        <f>Группы!B433</f>
        <v>Без Льда</v>
      </c>
      <c r="C1132" s="13">
        <f>Группы!C433</f>
        <v>0</v>
      </c>
    </row>
    <row r="1133" spans="1:3">
      <c r="A1133" s="13">
        <f>Группы!A434</f>
        <v>3033</v>
      </c>
      <c r="B1133" s="13" t="str">
        <f>Группы!B434</f>
        <v>Кинг Наггетс промо 49</v>
      </c>
      <c r="C1133" s="13">
        <f>Группы!C434</f>
        <v>0</v>
      </c>
    </row>
    <row r="1134" spans="1:3">
      <c r="A1134" s="13">
        <f>Группы!A435</f>
        <v>182</v>
      </c>
      <c r="B1134" s="13" t="str">
        <f>Группы!B435</f>
        <v>Воппер Фреш</v>
      </c>
      <c r="C1134" s="13">
        <f>Группы!C435</f>
        <v>0</v>
      </c>
    </row>
    <row r="1135" spans="1:3">
      <c r="A1135" s="13">
        <f>Группы!A436</f>
        <v>2181</v>
      </c>
      <c r="B1135" s="13" t="str">
        <f>Группы!B436</f>
        <v>Чикен Воппер Фреш</v>
      </c>
      <c r="C1135" s="13">
        <f>Группы!C436</f>
        <v>0</v>
      </c>
    </row>
    <row r="1136" spans="1:3">
      <c r="A1136" s="13">
        <f>Группы!A437</f>
        <v>8173</v>
      </c>
      <c r="B1136" s="13" t="str">
        <f>Группы!B437</f>
        <v>Танкобургер стандартный</v>
      </c>
      <c r="C1136" s="13">
        <f>Группы!C437</f>
        <v>0</v>
      </c>
    </row>
    <row r="1137" spans="1:3">
      <c r="A1137" s="13">
        <f>Группы!A438</f>
        <v>8174</v>
      </c>
      <c r="B1137" s="13" t="str">
        <f>Группы!B438</f>
        <v>Танкобургер двойной</v>
      </c>
      <c r="C1137" s="13">
        <f>Группы!C438</f>
        <v>0</v>
      </c>
    </row>
    <row r="1138" spans="1:3">
      <c r="A1138" s="13">
        <f>Группы!A439</f>
        <v>7050</v>
      </c>
      <c r="B1138" s="13" t="str">
        <f>Группы!B439</f>
        <v>Блины со сгущенным молоком</v>
      </c>
      <c r="C1138" s="13">
        <f>Группы!C439</f>
        <v>0</v>
      </c>
    </row>
    <row r="1139" spans="1:3">
      <c r="A1139" s="13">
        <f>Группы!A440</f>
        <v>7051</v>
      </c>
      <c r="B1139" s="13" t="str">
        <f>Группы!B440</f>
        <v>Блины со сметаной</v>
      </c>
      <c r="C1139" s="13">
        <f>Группы!C440</f>
        <v>0</v>
      </c>
    </row>
    <row r="1140" spans="1:3">
      <c r="A1140" s="13">
        <f>Группы!A441</f>
        <v>7055</v>
      </c>
      <c r="B1140" s="13" t="str">
        <f>Группы!B441</f>
        <v>Блины с брусничным соусом</v>
      </c>
      <c r="C1140" s="13">
        <f>Группы!C441</f>
        <v>0</v>
      </c>
    </row>
    <row r="1141" spans="1:3">
      <c r="A1141" s="13">
        <f>Группы!A442</f>
        <v>7054</v>
      </c>
      <c r="B1141" s="13" t="str">
        <f>Группы!B442</f>
        <v>Сырники со снущеным молоком</v>
      </c>
      <c r="C1141" s="13">
        <f>Группы!C442</f>
        <v>0</v>
      </c>
    </row>
    <row r="1142" spans="1:3">
      <c r="A1142" s="13">
        <f>Группы!A443</f>
        <v>7053</v>
      </c>
      <c r="B1142" s="13" t="str">
        <f>Группы!B443</f>
        <v>Сырники со сметаной</v>
      </c>
      <c r="C1142" s="13">
        <f>Группы!C443</f>
        <v>0</v>
      </c>
    </row>
    <row r="1143" spans="1:3">
      <c r="A1143" s="13">
        <f>Группы!A444</f>
        <v>7052</v>
      </c>
      <c r="B1143" s="13" t="str">
        <f>Группы!B444</f>
        <v>Сырники с брусничным соусом</v>
      </c>
      <c r="C1143" s="13">
        <f>Группы!C444</f>
        <v>0</v>
      </c>
    </row>
    <row r="1144" spans="1:3">
      <c r="A1144" s="13">
        <f>Группы!A445</f>
        <v>2260</v>
      </c>
      <c r="B1144" s="13" t="str">
        <f>Группы!B445</f>
        <v>Клаб Сэндвич</v>
      </c>
      <c r="C1144" s="13">
        <f>Группы!C445</f>
        <v>0</v>
      </c>
    </row>
    <row r="1145" spans="1:3">
      <c r="A1145" s="13">
        <f>Группы!A446</f>
        <v>2295</v>
      </c>
      <c r="B1145" s="13" t="str">
        <f>Группы!B446</f>
        <v>Снек бокс с кольцами</v>
      </c>
      <c r="C1145" s="13">
        <f>Группы!C446</f>
        <v>0</v>
      </c>
    </row>
    <row r="1146" spans="1:3">
      <c r="A1146" s="13">
        <f>Группы!A447</f>
        <v>2301</v>
      </c>
      <c r="B1146" s="13" t="str">
        <f>Группы!B447</f>
        <v>Снек бокс с наггетсами</v>
      </c>
      <c r="C1146" s="13">
        <f>Группы!C447</f>
        <v>0</v>
      </c>
    </row>
    <row r="1147" spans="1:3">
      <c r="A1147" s="13">
        <f>Группы!A448</f>
        <v>2302</v>
      </c>
      <c r="B1147" s="13" t="str">
        <f>Группы!B448</f>
        <v>Снек бокс с крыльями</v>
      </c>
      <c r="C1147" s="13">
        <f>Группы!C448</f>
        <v>0</v>
      </c>
    </row>
    <row r="1148" spans="1:3">
      <c r="A1148" s="13">
        <f>Группы!A449</f>
        <v>2299</v>
      </c>
      <c r="B1148" s="13" t="str">
        <f>Группы!B449</f>
        <v>Пепси Кола безлимит бол (1л)</v>
      </c>
      <c r="C1148" s="13">
        <f>Группы!C449</f>
        <v>0</v>
      </c>
    </row>
    <row r="1149" spans="1:3">
      <c r="A1149" s="13">
        <f>Группы!A450</f>
        <v>1961</v>
      </c>
      <c r="B1149" s="13" t="str">
        <f>Группы!B450</f>
        <v>Без Суоса Терияки 21</v>
      </c>
      <c r="C1149" s="13">
        <f>Группы!C450</f>
        <v>0</v>
      </c>
    </row>
    <row r="1150" spans="1:3">
      <c r="A1150" s="13">
        <f>Группы!A451</f>
        <v>2084</v>
      </c>
      <c r="B1150" s="13" t="str">
        <f>Группы!B451</f>
        <v>Соус Сладкий Чили 28</v>
      </c>
      <c r="C1150" s="13">
        <f>Группы!C451</f>
        <v>0</v>
      </c>
    </row>
    <row r="1151" spans="1:3">
      <c r="A1151" s="13">
        <f>Группы!A452</f>
        <v>2177</v>
      </c>
      <c r="B1151" s="13" t="str">
        <f>Группы!B452</f>
        <v>Картофель по- деревенски</v>
      </c>
      <c r="C1151" s="13">
        <f>Группы!C452</f>
        <v>0</v>
      </c>
    </row>
    <row r="1152" spans="1:3">
      <c r="A1152" s="13">
        <f>Группы!A453</f>
        <v>2289</v>
      </c>
      <c r="B1152" s="13" t="str">
        <f>Группы!B453</f>
        <v>Салат 11</v>
      </c>
      <c r="C1152" s="13">
        <f>Группы!C453</f>
        <v>0</v>
      </c>
    </row>
    <row r="1153" spans="1:3">
      <c r="A1153" s="13">
        <f>Группы!A454</f>
        <v>8185</v>
      </c>
      <c r="B1153" s="13" t="str">
        <f>Группы!B454</f>
        <v>Лонг Биф</v>
      </c>
      <c r="C1153" s="13">
        <f>Группы!C454</f>
        <v>0</v>
      </c>
    </row>
    <row r="1154" spans="1:3">
      <c r="A1154" s="13">
        <f>Группы!A455</f>
        <v>8184</v>
      </c>
      <c r="B1154" s="13" t="str">
        <f>Группы!B455</f>
        <v>ЧикенВ.</v>
      </c>
      <c r="C1154" s="13">
        <f>Группы!C455</f>
        <v>0</v>
      </c>
    </row>
    <row r="1155" spans="1:3">
      <c r="A1155" s="13">
        <f>Группы!A456</f>
        <v>8054</v>
      </c>
      <c r="B1155" s="13" t="str">
        <f>Группы!B456</f>
        <v>ЧикенВ.</v>
      </c>
      <c r="C1155" s="13">
        <f>Группы!C456</f>
        <v>0</v>
      </c>
    </row>
    <row r="1156" spans="1:3">
      <c r="A1156" s="13">
        <f>Группы!A457</f>
        <v>8191</v>
      </c>
      <c r="B1156" s="13" t="str">
        <f>Группы!B457</f>
        <v>СнеКурочка</v>
      </c>
      <c r="C1156" s="13">
        <f>Группы!C457</f>
        <v>0</v>
      </c>
    </row>
    <row r="1157" spans="1:3">
      <c r="A1157" s="13">
        <f>Группы!A458</f>
        <v>8190</v>
      </c>
      <c r="B1157" s="13" t="str">
        <f>Группы!B458</f>
        <v>Воппер Морозыч</v>
      </c>
      <c r="C1157" s="13">
        <f>Группы!C458</f>
        <v>0</v>
      </c>
    </row>
    <row r="1158" spans="1:3">
      <c r="A1158" s="13">
        <f>Группы!A459</f>
        <v>8186</v>
      </c>
      <c r="B1158" s="13" t="str">
        <f>Группы!B459</f>
        <v>Воппер Сугробыч</v>
      </c>
      <c r="C1158" s="13">
        <f>Группы!C459</f>
        <v>0</v>
      </c>
    </row>
    <row r="1159" spans="1:3">
      <c r="A1159" s="13">
        <f>Группы!A460</f>
        <v>8750</v>
      </c>
      <c r="B1159" s="13" t="str">
        <f>Группы!B460</f>
        <v>Твистер Цезарь</v>
      </c>
      <c r="C1159" s="13">
        <f>Группы!C460</f>
        <v>0</v>
      </c>
    </row>
    <row r="1160" spans="1:3">
      <c r="A1160" s="13">
        <f>Группы!A461</f>
        <v>1986</v>
      </c>
      <c r="B1160" s="13" t="str">
        <f>Группы!B461</f>
        <v>Экстра котлета Мини Гриль Чикен</v>
      </c>
      <c r="C1160" s="13">
        <f>Группы!C461</f>
        <v>0</v>
      </c>
    </row>
    <row r="1161" spans="1:3">
      <c r="A1161" s="13">
        <f>Группы!A462</f>
        <v>2444</v>
      </c>
      <c r="B1161" s="13" t="str">
        <f>Группы!B462</f>
        <v>Гамбургер родео</v>
      </c>
      <c r="C1161" s="13">
        <f>Группы!C462</f>
        <v>0</v>
      </c>
    </row>
    <row r="1162" spans="1:3">
      <c r="A1162" s="13">
        <f>Группы!A463</f>
        <v>8749</v>
      </c>
      <c r="B1162" s="13" t="str">
        <f>Группы!B463</f>
        <v>Твистер Барбекю</v>
      </c>
      <c r="C1162" s="13">
        <f>Группы!C463</f>
        <v>0</v>
      </c>
    </row>
    <row r="1163" spans="1:3">
      <c r="A1163" s="13">
        <f>Группы!A464</f>
        <v>9016</v>
      </c>
      <c r="B1163" s="13" t="str">
        <f>Группы!B464</f>
        <v>Сгущенное молоко</v>
      </c>
      <c r="C1163" s="13">
        <f>Группы!C464</f>
        <v>0</v>
      </c>
    </row>
    <row r="1164" spans="1:3">
      <c r="A1164" s="13">
        <f>Группы!A465</f>
        <v>2083</v>
      </c>
      <c r="B1164" s="13" t="str">
        <f>Группы!B465</f>
        <v>Без соуса Сладкий Чили 28</v>
      </c>
      <c r="C1164" s="13">
        <f>Группы!C465</f>
        <v>0</v>
      </c>
    </row>
    <row r="1165" spans="1:3">
      <c r="A1165" s="13">
        <f>Группы!A466</f>
        <v>2306</v>
      </c>
      <c r="B1165" s="13" t="str">
        <f>Группы!B466</f>
        <v>Без горчицы 7</v>
      </c>
      <c r="C1165" s="13">
        <f>Группы!C466</f>
        <v>0</v>
      </c>
    </row>
    <row r="1166" spans="1:3">
      <c r="A1166" s="13">
        <f>Группы!A467</f>
        <v>2307</v>
      </c>
      <c r="B1166" s="13" t="str">
        <f>Группы!B467</f>
        <v>Горчица 7</v>
      </c>
      <c r="C1166" s="13">
        <f>Группы!C467</f>
        <v>0</v>
      </c>
    </row>
    <row r="1167" spans="1:3">
      <c r="A1167" s="13">
        <f>Группы!A468</f>
        <v>2426</v>
      </c>
      <c r="B1167" s="13" t="str">
        <f>Группы!B468</f>
        <v>Соус Карри 21</v>
      </c>
      <c r="C1167" s="13">
        <f>Группы!C468</f>
        <v>0</v>
      </c>
    </row>
    <row r="1168" spans="1:3">
      <c r="A1168" s="13">
        <f>Группы!A469</f>
        <v>2427</v>
      </c>
      <c r="B1168" s="13" t="str">
        <f>Группы!B469</f>
        <v>Без соуса Карри 21</v>
      </c>
      <c r="C1168" s="13">
        <f>Группы!C469</f>
        <v>0</v>
      </c>
    </row>
    <row r="1169" spans="1:3">
      <c r="A1169" s="13">
        <f>Группы!A470</f>
        <v>2437</v>
      </c>
      <c r="B1169" s="13" t="str">
        <f>Группы!B470</f>
        <v>Соус Барбекю 7</v>
      </c>
      <c r="C1169" s="13">
        <f>Группы!C470</f>
        <v>0</v>
      </c>
    </row>
    <row r="1170" spans="1:3">
      <c r="A1170" s="13">
        <f>Группы!A471</f>
        <v>2440</v>
      </c>
      <c r="B1170" s="13" t="str">
        <f>Группы!B471</f>
        <v>Бекон 2</v>
      </c>
      <c r="C1170" s="13">
        <f>Группы!C471</f>
        <v>0</v>
      </c>
    </row>
    <row r="1171" spans="1:3">
      <c r="A1171" s="13">
        <f>Группы!A472</f>
        <v>2442</v>
      </c>
      <c r="B1171" s="13" t="str">
        <f>Группы!B472</f>
        <v>Майонез 7</v>
      </c>
      <c r="C1171" s="13">
        <f>Группы!C472</f>
        <v>0</v>
      </c>
    </row>
    <row r="1172" spans="1:3">
      <c r="A1172" s="13">
        <f>Группы!A473</f>
        <v>7301</v>
      </c>
      <c r="B1172" s="13" t="str">
        <f>Группы!B473</f>
        <v>Сырники с топпингом Марс</v>
      </c>
      <c r="C1172" s="13">
        <f>Группы!C473</f>
        <v>0</v>
      </c>
    </row>
    <row r="1173" spans="1:3">
      <c r="A1173" s="13">
        <f>Группы!A474</f>
        <v>7401</v>
      </c>
      <c r="B1173" s="13" t="str">
        <f>Группы!B474</f>
        <v>Блины с топпингом Марс</v>
      </c>
      <c r="C1173" s="13">
        <f>Группы!C474</f>
        <v>0</v>
      </c>
    </row>
    <row r="1174" spans="1:3">
      <c r="A1174" s="13">
        <f>Группы!A475</f>
        <v>2474</v>
      </c>
      <c r="B1174" s="13" t="str">
        <f>Группы!B475</f>
        <v>Топпинг Марс</v>
      </c>
      <c r="C1174" s="13">
        <f>Группы!C475</f>
        <v>0</v>
      </c>
    </row>
    <row r="1175" spans="1:3">
      <c r="A1175" s="13">
        <f>Группы!A476</f>
        <v>2463</v>
      </c>
      <c r="B1175" s="13" t="str">
        <f>Группы!B476</f>
        <v>Кинг Фрешер</v>
      </c>
      <c r="C1175" s="13">
        <f>Группы!C476</f>
        <v>0</v>
      </c>
    </row>
    <row r="1176" spans="1:3">
      <c r="A1176" s="13">
        <f>Группы!A477</f>
        <v>2462</v>
      </c>
      <c r="B1176" s="13" t="str">
        <f>Группы!B477</f>
        <v>Лук 9</v>
      </c>
      <c r="C1176" s="13">
        <f>Группы!C477</f>
        <v>0</v>
      </c>
    </row>
    <row r="1177" spans="1:3">
      <c r="A1177" s="13">
        <f>Группы!A478</f>
        <v>13004</v>
      </c>
      <c r="B1177" s="13" t="str">
        <f>Группы!B478</f>
        <v>Экстра топинг марс</v>
      </c>
      <c r="C1177" s="13">
        <f>Группы!C478</f>
        <v>0</v>
      </c>
    </row>
    <row r="1178" spans="1:3">
      <c r="A1178" s="13">
        <f>Группы!A479</f>
        <v>2631</v>
      </c>
      <c r="B1178" s="13" t="str">
        <f>Группы!B479</f>
        <v>Котлета постная круглая</v>
      </c>
      <c r="C1178" s="13">
        <f>Группы!C479</f>
        <v>0</v>
      </c>
    </row>
    <row r="1179" spans="1:3">
      <c r="A1179" s="13">
        <f>Группы!A480</f>
        <v>2638</v>
      </c>
      <c r="B1179" s="13" t="str">
        <f>Группы!B480</f>
        <v>Без соуса Сладкий Чили 18</v>
      </c>
      <c r="C1179" s="13">
        <f>Группы!C480</f>
        <v>0</v>
      </c>
    </row>
    <row r="1180" spans="1:3">
      <c r="A1180" s="13">
        <f>Группы!A481</f>
        <v>2640</v>
      </c>
      <c r="B1180" s="13" t="str">
        <f>Группы!B481</f>
        <v>Соус Сладкий Чили 18</v>
      </c>
      <c r="C1180" s="13">
        <f>Группы!C481</f>
        <v>0</v>
      </c>
    </row>
    <row r="1181" spans="1:3">
      <c r="A1181" s="13">
        <f>Группы!A482</f>
        <v>2641</v>
      </c>
      <c r="B1181" s="13" t="str">
        <f>Группы!B482</f>
        <v>Без соуса Сладкий Чили 21</v>
      </c>
      <c r="C1181" s="13">
        <f>Группы!C482</f>
        <v>0</v>
      </c>
    </row>
    <row r="1182" spans="1:3">
      <c r="A1182" s="13">
        <f>Группы!A483</f>
        <v>2642</v>
      </c>
      <c r="B1182" s="13" t="str">
        <f>Группы!B483</f>
        <v>Соус Сладкий Чили 21</v>
      </c>
      <c r="C1182" s="13">
        <f>Группы!C483</f>
        <v>0</v>
      </c>
    </row>
    <row r="1183" spans="1:3">
      <c r="A1183" s="13">
        <f>Группы!A484</f>
        <v>8838</v>
      </c>
      <c r="B1183" s="13" t="str">
        <f>Группы!B484</f>
        <v>Постный бургер</v>
      </c>
      <c r="C1183" s="13">
        <f>Группы!C484</f>
        <v>0</v>
      </c>
    </row>
    <row r="1184" spans="1:3">
      <c r="A1184" s="13">
        <f>Группы!A485</f>
        <v>8839</v>
      </c>
      <c r="B1184" s="13" t="str">
        <f>Группы!B485</f>
        <v>Постный ролл</v>
      </c>
      <c r="C1184" s="13">
        <f>Группы!C485</f>
        <v>0</v>
      </c>
    </row>
    <row r="1185" spans="1:3">
      <c r="A1185" s="13">
        <f>Группы!A486</f>
        <v>8840</v>
      </c>
      <c r="B1185" s="13" t="str">
        <f>Группы!B486</f>
        <v>Фиш ролл</v>
      </c>
      <c r="C1185" s="13">
        <f>Группы!C486</f>
        <v>0</v>
      </c>
    </row>
    <row r="1186" spans="1:3">
      <c r="A1186" s="13">
        <f>Группы!A487</f>
        <v>8841</v>
      </c>
      <c r="B1186" s="13" t="str">
        <f>Группы!B487</f>
        <v>Воппер Мультизлаки</v>
      </c>
      <c r="C1186" s="13">
        <f>Группы!C487</f>
        <v>0</v>
      </c>
    </row>
    <row r="1187" spans="1:3">
      <c r="A1187" s="13">
        <f>Группы!A488</f>
        <v>8842</v>
      </c>
      <c r="B1187" s="13" t="str">
        <f>Группы!B488</f>
        <v>Фреш Биф Ролл</v>
      </c>
      <c r="C1187" s="13">
        <f>Группы!C488</f>
        <v>0</v>
      </c>
    </row>
    <row r="1188" spans="1:3">
      <c r="A1188" s="13">
        <f>Группы!A489</f>
        <v>8843</v>
      </c>
      <c r="B1188" s="13" t="str">
        <f>Группы!B489</f>
        <v>Лайт Чикен Ролл</v>
      </c>
      <c r="C1188" s="13">
        <f>Группы!C489</f>
        <v>0</v>
      </c>
    </row>
    <row r="1189" spans="1:3">
      <c r="A1189" s="13">
        <f>Группы!A490</f>
        <v>2644</v>
      </c>
      <c r="B1189" s="13" t="str">
        <f>Группы!B490</f>
        <v>Без йогуртового соуса 14</v>
      </c>
      <c r="C1189" s="13">
        <f>Группы!C490</f>
        <v>0</v>
      </c>
    </row>
    <row r="1190" spans="1:3">
      <c r="A1190" s="13">
        <f>Группы!A491</f>
        <v>2645</v>
      </c>
      <c r="B1190" s="13" t="str">
        <f>Группы!B491</f>
        <v>Йогуртовый соус 14</v>
      </c>
      <c r="C1190" s="13">
        <f>Группы!C491</f>
        <v>0</v>
      </c>
    </row>
    <row r="1191" spans="1:3">
      <c r="A1191" s="13">
        <f>Группы!A492</f>
        <v>2649</v>
      </c>
      <c r="B1191" s="13" t="str">
        <f>Группы!B492</f>
        <v>Без Кетчупа Итальянского 18</v>
      </c>
      <c r="C1191" s="13">
        <f>Группы!C492</f>
        <v>0</v>
      </c>
    </row>
    <row r="1192" spans="1:3">
      <c r="A1192" s="13">
        <f>Группы!A493</f>
        <v>2650</v>
      </c>
      <c r="B1192" s="13" t="str">
        <f>Группы!B493</f>
        <v>Кетчуп Итальянский 18</v>
      </c>
      <c r="C1192" s="13">
        <f>Группы!C493</f>
        <v>0</v>
      </c>
    </row>
    <row r="1193" spans="1:3">
      <c r="A1193" s="13">
        <f>Группы!A494</f>
        <v>2653</v>
      </c>
      <c r="B1193" s="13" t="str">
        <f>Группы!B494</f>
        <v>Кетчуп Итальянский 14</v>
      </c>
      <c r="C1193" s="13">
        <f>Группы!C494</f>
        <v>0</v>
      </c>
    </row>
    <row r="1194" spans="1:3">
      <c r="A1194" s="13">
        <f>Группы!A495</f>
        <v>2676</v>
      </c>
      <c r="B1194" s="13" t="str">
        <f>Группы!B495</f>
        <v>Кинг Букет - Большой микс</v>
      </c>
      <c r="C1194" s="13">
        <f>Группы!C495</f>
        <v>0</v>
      </c>
    </row>
    <row r="1195" spans="1:3">
      <c r="A1195" s="13">
        <f>Группы!A496</f>
        <v>2678</v>
      </c>
      <c r="B1195" s="13" t="str">
        <f>Группы!B496</f>
        <v>Кинг Букет - Снек-микс</v>
      </c>
      <c r="C1195" s="13">
        <f>Группы!C496</f>
        <v>0</v>
      </c>
    </row>
    <row r="1196" spans="1:3">
      <c r="A1196" s="13">
        <f>Группы!A497</f>
        <v>6030</v>
      </c>
      <c r="B1196" s="13" t="str">
        <f>Группы!B497</f>
        <v>Игрушка Маша</v>
      </c>
      <c r="C1196" s="13">
        <f>Группы!C497</f>
        <v>0</v>
      </c>
    </row>
    <row r="1197" spans="1:3">
      <c r="A1197" s="13">
        <f>Группы!A498</f>
        <v>2689</v>
      </c>
      <c r="B1197" s="13" t="str">
        <f>Группы!B498</f>
        <v>Без кетчупа 9</v>
      </c>
      <c r="C1197" s="13">
        <f>Группы!C498</f>
        <v>0</v>
      </c>
    </row>
    <row r="1198" spans="1:3">
      <c r="A1198" s="13">
        <f>Группы!A499</f>
        <v>2690</v>
      </c>
      <c r="B1198" s="13" t="str">
        <f>Группы!B499</f>
        <v>Кетчуп 9</v>
      </c>
      <c r="C1198" s="13">
        <f>Группы!C499</f>
        <v>0</v>
      </c>
    </row>
    <row r="1199" spans="1:3">
      <c r="A1199" s="13">
        <f>Группы!A500</f>
        <v>2691</v>
      </c>
      <c r="B1199" s="13" t="str">
        <f>Группы!B500</f>
        <v>Без кетчупа 14</v>
      </c>
      <c r="C1199" s="13">
        <f>Группы!C500</f>
        <v>0</v>
      </c>
    </row>
    <row r="1200" spans="1:3">
      <c r="A1200" s="13">
        <f>Группы!A501</f>
        <v>2692</v>
      </c>
      <c r="B1200" s="13" t="str">
        <f>Группы!B501</f>
        <v>Кетчуп 14</v>
      </c>
      <c r="C1200" s="13">
        <f>Группы!C501</f>
        <v>0</v>
      </c>
    </row>
    <row r="1201" spans="1:3">
      <c r="A1201" s="13">
        <f>Группы!A502</f>
        <v>2652</v>
      </c>
      <c r="B1201" s="13" t="str">
        <f>Группы!B502</f>
        <v>Без Кетчупа Итальянского 14</v>
      </c>
      <c r="C1201" s="13">
        <f>Группы!C502</f>
        <v>0</v>
      </c>
    </row>
    <row r="1202" spans="1:3">
      <c r="A1202" s="13">
        <f>Группы!A503</f>
        <v>2706</v>
      </c>
      <c r="B1202" s="13" t="str">
        <f>Группы!B503</f>
        <v>Луковые колечки малые промо 49</v>
      </c>
      <c r="C1202" s="13">
        <f>Группы!C503</f>
        <v>0</v>
      </c>
    </row>
    <row r="1203" spans="1:3">
      <c r="A1203" s="13">
        <f>Группы!A504</f>
        <v>7057</v>
      </c>
      <c r="B1203" s="13" t="str">
        <f>Группы!B504</f>
        <v>Сандей Ванильный промо 49</v>
      </c>
      <c r="C1203" s="13">
        <f>Группы!C504</f>
        <v>0</v>
      </c>
    </row>
    <row r="1204" spans="1:3">
      <c r="A1204" s="13">
        <f>Группы!A505</f>
        <v>7058</v>
      </c>
      <c r="B1204" s="13" t="str">
        <f>Группы!B505</f>
        <v>Сандей Карамельный промо 49</v>
      </c>
      <c r="C1204" s="13">
        <f>Группы!C505</f>
        <v>0</v>
      </c>
    </row>
    <row r="1205" spans="1:3">
      <c r="A1205" s="13">
        <f>Группы!A506</f>
        <v>7059</v>
      </c>
      <c r="B1205" s="13" t="str">
        <f>Группы!B506</f>
        <v>Сандей Клубничный промо 49</v>
      </c>
      <c r="C1205" s="13">
        <f>Группы!C506</f>
        <v>0</v>
      </c>
    </row>
    <row r="1206" spans="1:3">
      <c r="A1206" s="13">
        <f>Группы!A507</f>
        <v>7060</v>
      </c>
      <c r="B1206" s="13" t="str">
        <f>Группы!B507</f>
        <v>Сандей Шоколадный промо 49</v>
      </c>
      <c r="C1206" s="13">
        <f>Группы!C507</f>
        <v>0</v>
      </c>
    </row>
    <row r="1207" spans="1:3">
      <c r="A1207" s="13">
        <f>Группы!A508</f>
        <v>7402</v>
      </c>
      <c r="B1207" s="13" t="str">
        <f>Группы!B508</f>
        <v>Блины с брусничным соусом промо 49</v>
      </c>
      <c r="C1207" s="13">
        <f>Группы!C508</f>
        <v>0</v>
      </c>
    </row>
    <row r="1208" spans="1:3">
      <c r="A1208" s="13">
        <f>Группы!A509</f>
        <v>2464</v>
      </c>
      <c r="B1208" s="13" t="str">
        <f>Группы!B509</f>
        <v>Без лука 9</v>
      </c>
      <c r="C1208" s="13">
        <f>Группы!C509</f>
        <v>0</v>
      </c>
    </row>
    <row r="1209" spans="1:3">
      <c r="A1209" s="13">
        <f>Группы!A510</f>
        <v>2677</v>
      </c>
      <c r="B1209" s="13" t="str">
        <f>Группы!B510</f>
        <v>Кинг Букет - Снек-дуэт</v>
      </c>
      <c r="C1209" s="13">
        <f>Группы!C510</f>
        <v>0</v>
      </c>
    </row>
    <row r="1210" spans="1:3">
      <c r="A1210" s="13">
        <f>Группы!A511</f>
        <v>7056</v>
      </c>
      <c r="B1210" s="13" t="str">
        <f>Группы!B511</f>
        <v>Пирожок с вишней</v>
      </c>
      <c r="C1210" s="13">
        <f>Группы!C511</f>
        <v>0</v>
      </c>
    </row>
    <row r="1211" spans="1:3">
      <c r="A1211" s="13">
        <f>Группы!A512</f>
        <v>2792</v>
      </c>
      <c r="B1211" s="13" t="str">
        <f>Группы!B512</f>
        <v>Сырник</v>
      </c>
      <c r="C1211" s="13">
        <f>Группы!C512</f>
        <v>0</v>
      </c>
    </row>
    <row r="1212" spans="1:3">
      <c r="A1212" s="13">
        <f>Группы!A513</f>
        <v>6029</v>
      </c>
      <c r="B1212" s="13" t="str">
        <f>Группы!B513</f>
        <v>Наклейка Маша</v>
      </c>
      <c r="C1212" s="13">
        <f>Группы!C513</f>
        <v>0</v>
      </c>
    </row>
    <row r="1213" spans="1:3">
      <c r="A1213" s="13">
        <f>Группы!A514</f>
        <v>2791</v>
      </c>
      <c r="B1213" s="13" t="str">
        <f>Группы!B514</f>
        <v>Чиззи Фри</v>
      </c>
      <c r="C1213" s="13">
        <f>Группы!C514</f>
        <v>0</v>
      </c>
    </row>
    <row r="1214" spans="1:3">
      <c r="A1214" s="13">
        <f>Группы!A515</f>
        <v>2795</v>
      </c>
      <c r="B1214" s="13" t="str">
        <f>Группы!B515</f>
        <v>Сыр ПАРМЕЗАН (Гоя) 7</v>
      </c>
      <c r="C1214" s="13">
        <f>Группы!C515</f>
        <v>0</v>
      </c>
    </row>
    <row r="1215" spans="1:3">
      <c r="A1215" s="13">
        <f>Группы!A516</f>
        <v>2789</v>
      </c>
      <c r="B1215" s="13" t="str">
        <f>Группы!B516</f>
        <v>Пирожок с вишней</v>
      </c>
      <c r="C1215" s="13">
        <f>Группы!C516</f>
        <v>0</v>
      </c>
    </row>
    <row r="1216" spans="1:3">
      <c r="A1216" s="13">
        <f>Группы!A517</f>
        <v>8910</v>
      </c>
      <c r="B1216" s="13" t="str">
        <f>Группы!B517</f>
        <v>Карточка Игра Престолов</v>
      </c>
      <c r="C1216" s="13">
        <f>Группы!C517</f>
        <v>0</v>
      </c>
    </row>
    <row r="1217" spans="1:3">
      <c r="A1217" s="13">
        <f>Группы!A518</f>
        <v>8991</v>
      </c>
      <c r="B1217" s="13" t="str">
        <f>Группы!B518</f>
        <v>Воппер Экстра Гриль</v>
      </c>
      <c r="C1217" s="13">
        <f>Группы!C518</f>
        <v>0</v>
      </c>
    </row>
    <row r="1218" spans="1:3">
      <c r="A1218" s="13">
        <f>Группы!A519</f>
        <v>8992</v>
      </c>
      <c r="B1218" s="13" t="str">
        <f>Группы!B519</f>
        <v>Лонг Биф с Дымком</v>
      </c>
      <c r="C1218" s="13">
        <f>Группы!C519</f>
        <v>0</v>
      </c>
    </row>
    <row r="1219" spans="1:3">
      <c r="A1219" s="13">
        <f>Группы!A520</f>
        <v>8993</v>
      </c>
      <c r="B1219" s="13" t="str">
        <f>Группы!B520</f>
        <v>Фокачча Фреш</v>
      </c>
      <c r="C1219" s="13">
        <f>Группы!C520</f>
        <v>0</v>
      </c>
    </row>
    <row r="1220" spans="1:3">
      <c r="A1220" s="13">
        <f>Группы!A521</f>
        <v>2951</v>
      </c>
      <c r="B1220" s="13" t="str">
        <f>Группы!B521</f>
        <v>Соус Гриль 28</v>
      </c>
      <c r="C1220" s="13">
        <f>Группы!C521</f>
        <v>0</v>
      </c>
    </row>
    <row r="1221" spans="1:3">
      <c r="A1221" s="13">
        <f>Группы!A522</f>
        <v>7041</v>
      </c>
      <c r="B1221" s="13" t="str">
        <f>Группы!B522</f>
        <v>Блины с клубничным джемом</v>
      </c>
      <c r="C1221" s="13">
        <f>Группы!C522</f>
        <v>0</v>
      </c>
    </row>
    <row r="1222" spans="1:3">
      <c r="A1222" s="13">
        <f>Группы!A523</f>
        <v>2952</v>
      </c>
      <c r="B1222" s="13" t="str">
        <f>Группы!B523</f>
        <v>Без соуса Гриль 28</v>
      </c>
      <c r="C1222" s="13">
        <f>Группы!C523</f>
        <v>0</v>
      </c>
    </row>
    <row r="1223" spans="1:3">
      <c r="A1223" s="13">
        <f>Группы!A524</f>
        <v>3127</v>
      </c>
      <c r="B1223" s="13" t="str">
        <f>Группы!B524</f>
        <v>Горчица 3</v>
      </c>
      <c r="C1223" s="13">
        <f>Группы!C524</f>
        <v>0</v>
      </c>
    </row>
    <row r="1224" spans="1:3">
      <c r="A1224" s="13">
        <f>Группы!A525</f>
        <v>7061</v>
      </c>
      <c r="B1224" s="13" t="str">
        <f>Группы!B525</f>
        <v>Мороженое Баунти</v>
      </c>
      <c r="C1224" s="13">
        <f>Группы!C525</f>
        <v>0</v>
      </c>
    </row>
    <row r="1225" spans="1:3">
      <c r="A1225" s="13">
        <f>Группы!A526</f>
        <v>3042</v>
      </c>
      <c r="B1225" s="13" t="str">
        <f>Группы!B526</f>
        <v>Шейк Баунти станд</v>
      </c>
      <c r="C1225" s="13">
        <f>Группы!C526</f>
        <v>0</v>
      </c>
    </row>
    <row r="1226" spans="1:3">
      <c r="A1226" s="13">
        <f>Группы!A527</f>
        <v>3041</v>
      </c>
      <c r="B1226" s="13" t="str">
        <f>Группы!B527</f>
        <v>Шейк Баунти мал</v>
      </c>
      <c r="C1226" s="13">
        <f>Группы!C527</f>
        <v>0</v>
      </c>
    </row>
    <row r="1227" spans="1:3">
      <c r="A1227" s="13">
        <f>Группы!A528</f>
        <v>3039</v>
      </c>
      <c r="B1227" s="13" t="str">
        <f>Группы!B528</f>
        <v>Шейк Баунти бол</v>
      </c>
      <c r="C1227" s="13">
        <f>Группы!C528</f>
        <v>0</v>
      </c>
    </row>
    <row r="1228" spans="1:3">
      <c r="A1228" s="13">
        <f>Группы!A529</f>
        <v>3131</v>
      </c>
      <c r="B1228" s="13" t="str">
        <f>Группы!B529</f>
        <v>Воппер Дж. Сыр-бекон</v>
      </c>
      <c r="C1228" s="13">
        <f>Группы!C529</f>
        <v>0</v>
      </c>
    </row>
    <row r="1229" spans="1:3">
      <c r="A1229" s="13">
        <f>Группы!A530</f>
        <v>3209</v>
      </c>
      <c r="B1229" s="13" t="str">
        <f>Группы!B530</f>
        <v>Пепси</v>
      </c>
      <c r="C1229" s="13">
        <f>Группы!C530</f>
        <v>0</v>
      </c>
    </row>
    <row r="1230" spans="1:3">
      <c r="A1230" s="13">
        <f>Группы!A531</f>
        <v>9109</v>
      </c>
      <c r="B1230" s="13" t="str">
        <f>Группы!B531</f>
        <v>Танкобургер средний</v>
      </c>
      <c r="C1230" s="13">
        <f>Группы!C531</f>
        <v>0</v>
      </c>
    </row>
    <row r="1231" spans="1:3">
      <c r="A1231" s="13">
        <f>Группы!A532</f>
        <v>8106</v>
      </c>
      <c r="B1231" s="13" t="str">
        <f>Группы!B532</f>
        <v>WOT бонус-карточка</v>
      </c>
      <c r="C1231" s="13">
        <f>Группы!C532</f>
        <v>0</v>
      </c>
    </row>
    <row r="1232" spans="1:3">
      <c r="A1232" s="13">
        <f>Группы!A533</f>
        <v>3291</v>
      </c>
      <c r="B1232" s="13" t="str">
        <f>Группы!B533</f>
        <v>Экстра Топпинг Марс</v>
      </c>
      <c r="C1232" s="13">
        <f>Группы!C533</f>
        <v>0</v>
      </c>
    </row>
    <row r="1233" spans="1:3">
      <c r="A1233" s="13">
        <f>Группы!A534</f>
        <v>3288</v>
      </c>
      <c r="B1233" s="13" t="str">
        <f>Группы!B534</f>
        <v>Экстра Топпинг Баунти</v>
      </c>
      <c r="C1233" s="13">
        <f>Группы!C534</f>
        <v>0</v>
      </c>
    </row>
    <row r="1234" spans="1:3">
      <c r="A1234" s="13">
        <f>Группы!A535</f>
        <v>9214</v>
      </c>
      <c r="B1234" s="13" t="str">
        <f>Группы!B535</f>
        <v>Соус Сальса</v>
      </c>
      <c r="C1234" s="13">
        <f>Группы!C535</f>
        <v>0</v>
      </c>
    </row>
    <row r="1235" spans="1:3">
      <c r="A1235" s="13">
        <f>Группы!A536</f>
        <v>3297</v>
      </c>
      <c r="B1235" s="13" t="str">
        <f>Группы!B536</f>
        <v>Экстра Сироп Французская ваниль мал</v>
      </c>
      <c r="C1235" s="13">
        <f>Группы!C536</f>
        <v>0</v>
      </c>
    </row>
    <row r="1236" spans="1:3">
      <c r="A1236" s="13">
        <f>Группы!A537</f>
        <v>3296</v>
      </c>
      <c r="B1236" s="13" t="str">
        <f>Группы!B537</f>
        <v>Экстра Сироп Французская ваниль станд</v>
      </c>
      <c r="C1236" s="13">
        <f>Группы!C537</f>
        <v>0</v>
      </c>
    </row>
    <row r="1237" spans="1:3">
      <c r="A1237" s="13">
        <f>Группы!A538</f>
        <v>3295</v>
      </c>
      <c r="B1237" s="13" t="str">
        <f>Группы!B538</f>
        <v>Экстра Сироп Шоколадное печенье станд</v>
      </c>
      <c r="C1237" s="13">
        <f>Группы!C538</f>
        <v>0</v>
      </c>
    </row>
    <row r="1238" spans="1:3">
      <c r="A1238" s="13">
        <f>Группы!A539</f>
        <v>3293</v>
      </c>
      <c r="B1238" s="13" t="str">
        <f>Группы!B539</f>
        <v>Экстра Сироп Соленая карамель станд</v>
      </c>
      <c r="C1238" s="13">
        <f>Группы!C539</f>
        <v>0</v>
      </c>
    </row>
    <row r="1239" spans="1:3">
      <c r="A1239" s="13">
        <f>Группы!A540</f>
        <v>3294</v>
      </c>
      <c r="B1239" s="13" t="str">
        <f>Группы!B540</f>
        <v>Экстра Сироп Шоколадное печенье мал</v>
      </c>
      <c r="C1239" s="13">
        <f>Группы!C540</f>
        <v>0</v>
      </c>
    </row>
    <row r="1240" spans="1:3">
      <c r="A1240" s="13">
        <f>Группы!A541</f>
        <v>3292</v>
      </c>
      <c r="B1240" s="13" t="str">
        <f>Группы!B541</f>
        <v>Экстра Сироп Соленая карамель мал</v>
      </c>
      <c r="C1240" s="13">
        <f>Группы!C541</f>
        <v>0</v>
      </c>
    </row>
    <row r="1241" spans="1:3">
      <c r="A1241" s="13">
        <f>Группы!A542</f>
        <v>3289</v>
      </c>
      <c r="B1241" s="13" t="str">
        <f>Группы!B542</f>
        <v>Экстра наполнитель (крошка) Баунти</v>
      </c>
      <c r="C1241" s="13">
        <f>Группы!C542</f>
        <v>0</v>
      </c>
    </row>
    <row r="1242" spans="1:3">
      <c r="A1242" s="13">
        <f>Группы!A543</f>
        <v>3486</v>
      </c>
      <c r="B1242" s="13" t="str">
        <f>Группы!B543</f>
        <v>Крылышки Кинг 9 шт</v>
      </c>
      <c r="C1242" s="13">
        <f>Группы!C543</f>
        <v>0</v>
      </c>
    </row>
    <row r="1243" spans="1:3">
      <c r="A1243" s="13">
        <f>Группы!A544</f>
        <v>9418</v>
      </c>
      <c r="B1243" s="13" t="str">
        <f>Группы!B544</f>
        <v>Грибной Лонг Чикен</v>
      </c>
      <c r="C1243" s="13">
        <f>Группы!C544</f>
        <v>0</v>
      </c>
    </row>
    <row r="1244" spans="1:3">
      <c r="A1244" s="13">
        <f>Группы!A545</f>
        <v>9419</v>
      </c>
      <c r="B1244" s="13" t="str">
        <f>Группы!B545</f>
        <v>Воппер по-деревенски</v>
      </c>
      <c r="C1244" s="13">
        <f>Группы!C545</f>
        <v>0</v>
      </c>
    </row>
    <row r="1245" spans="1:3">
      <c r="A1245" s="13">
        <f>Группы!A546</f>
        <v>9420</v>
      </c>
      <c r="B1245" s="13" t="str">
        <f>Группы!B546</f>
        <v>Лонг Биф Кантри Клаб</v>
      </c>
      <c r="C1245" s="13">
        <f>Группы!C546</f>
        <v>0</v>
      </c>
    </row>
    <row r="1246" spans="1:3">
      <c r="A1246" s="13">
        <f>Группы!A547</f>
        <v>3308</v>
      </c>
      <c r="B1246" s="13" t="str">
        <f>Группы!B547</f>
        <v>Сироп Французская ваниль</v>
      </c>
      <c r="C1246" s="13">
        <f>Группы!C547</f>
        <v>0</v>
      </c>
    </row>
    <row r="1247" spans="1:3">
      <c r="A1247" s="13">
        <f>Группы!A548</f>
        <v>3309</v>
      </c>
      <c r="B1247" s="13" t="str">
        <f>Группы!B548</f>
        <v>Сироп Соленая карамель</v>
      </c>
      <c r="C1247" s="13">
        <f>Группы!C548</f>
        <v>0</v>
      </c>
    </row>
    <row r="1248" spans="1:3">
      <c r="A1248" s="13">
        <f>Группы!A549</f>
        <v>1049536</v>
      </c>
      <c r="B1248" s="13" t="str">
        <f>Группы!B549</f>
        <v>Соус Грибной 28</v>
      </c>
      <c r="C1248" s="13">
        <f>Группы!C549</f>
        <v>0</v>
      </c>
    </row>
    <row r="1249" spans="1:3">
      <c r="A1249" s="13">
        <f>Группы!A550</f>
        <v>1049552</v>
      </c>
      <c r="B1249" s="13" t="str">
        <f>Группы!B550</f>
        <v>Соус Грибной 21</v>
      </c>
      <c r="C1249" s="13">
        <f>Группы!C550</f>
        <v>0</v>
      </c>
    </row>
    <row r="1250" spans="1:3">
      <c r="A1250" s="13">
        <f>Группы!A551</f>
        <v>1049563</v>
      </c>
      <c r="B1250" s="13" t="str">
        <f>Группы!B551</f>
        <v>Йогуртовый соус 35</v>
      </c>
      <c r="C1250" s="13">
        <f>Группы!C551</f>
        <v>0</v>
      </c>
    </row>
    <row r="1251" spans="1:3">
      <c r="A1251" s="13">
        <f>Группы!A552</f>
        <v>3310</v>
      </c>
      <c r="B1251" s="13" t="str">
        <f>Группы!B552</f>
        <v>Сироп Шоколадное печенье</v>
      </c>
      <c r="C1251" s="13">
        <f>Группы!C552</f>
        <v>0</v>
      </c>
    </row>
    <row r="1252" spans="1:3">
      <c r="A1252" s="13">
        <f>Группы!A553</f>
        <v>3286</v>
      </c>
      <c r="B1252" s="13" t="str">
        <f>Группы!B553</f>
        <v>Экстра наполнитель (крошка) Твикс</v>
      </c>
      <c r="C1252" s="13">
        <f>Группы!C553</f>
        <v>0</v>
      </c>
    </row>
    <row r="1253" spans="1:3">
      <c r="A1253" s="13">
        <f>Группы!A554</f>
        <v>1049535</v>
      </c>
      <c r="B1253" s="13" t="str">
        <f>Группы!B554</f>
        <v>Без соуса Грибного 28</v>
      </c>
      <c r="C1253" s="13">
        <f>Группы!C554</f>
        <v>0</v>
      </c>
    </row>
    <row r="1254" spans="1:3">
      <c r="A1254" s="13">
        <f>Группы!A555</f>
        <v>1049551</v>
      </c>
      <c r="B1254" s="13" t="str">
        <f>Группы!B555</f>
        <v>Без соуса Грибного 21</v>
      </c>
      <c r="C1254" s="13">
        <f>Группы!C555</f>
        <v>0</v>
      </c>
    </row>
    <row r="1255" spans="1:3">
      <c r="A1255" s="13">
        <f>Группы!A556</f>
        <v>8674</v>
      </c>
      <c r="B1255" s="13" t="str">
        <f>Группы!B556</f>
        <v>Orbit Клубника-Банан</v>
      </c>
      <c r="C1255" s="13">
        <f>Группы!C556</f>
        <v>0</v>
      </c>
    </row>
    <row r="1256" spans="1:3">
      <c r="A1256" s="13">
        <f>Группы!A557</f>
        <v>8673</v>
      </c>
      <c r="B1256" s="13" t="str">
        <f>Группы!B557</f>
        <v>Orbit Сладкая мята</v>
      </c>
      <c r="C1256" s="13">
        <f>Группы!C557</f>
        <v>0</v>
      </c>
    </row>
    <row r="1257" spans="1:3">
      <c r="A1257" s="13">
        <f>Группы!A558</f>
        <v>3567</v>
      </c>
      <c r="B1257" s="13" t="str">
        <f>Группы!B558</f>
        <v>Воппер Фристайл</v>
      </c>
      <c r="C1257" s="13">
        <f>Группы!C558</f>
        <v>0</v>
      </c>
    </row>
    <row r="1258" spans="1:3">
      <c r="A1258" s="13">
        <f>Группы!A559</f>
        <v>3569</v>
      </c>
      <c r="B1258" s="13" t="str">
        <f>Группы!B559</f>
        <v>Двойной Тулуп</v>
      </c>
      <c r="C1258" s="13">
        <f>Группы!C559</f>
        <v>0</v>
      </c>
    </row>
    <row r="1259" spans="1:3">
      <c r="A1259" s="13">
        <f>Группы!A560</f>
        <v>3570</v>
      </c>
      <c r="B1259" s="13" t="str">
        <f>Группы!B560</f>
        <v>Снежный Боб</v>
      </c>
      <c r="C1259" s="13">
        <f>Группы!C560</f>
        <v>0</v>
      </c>
    </row>
    <row r="1260" spans="1:3">
      <c r="A1260" s="13">
        <f>Группы!A561</f>
        <v>1054224</v>
      </c>
      <c r="B1260" s="13" t="str">
        <f>Группы!B561</f>
        <v>Картофельная Котлета</v>
      </c>
      <c r="C1260" s="13">
        <f>Группы!C561</f>
        <v>0</v>
      </c>
    </row>
    <row r="1261" spans="1:3">
      <c r="A1261" s="13">
        <f>Группы!A562</f>
        <v>3589</v>
      </c>
      <c r="B1261" s="13" t="str">
        <f>Группы!B562</f>
        <v>Воппер Шайба</v>
      </c>
      <c r="C1261" s="13">
        <f>Группы!C562</f>
        <v>0</v>
      </c>
    </row>
    <row r="1262" spans="1:3">
      <c r="A1262" s="13">
        <f>Группы!A563</f>
        <v>3206</v>
      </c>
      <c r="B1262" s="13" t="str">
        <f>Группы!B563</f>
        <v>Миринда</v>
      </c>
      <c r="C1262" s="13">
        <f>Группы!C563</f>
        <v>0</v>
      </c>
    </row>
    <row r="1263" spans="1:3">
      <c r="A1263" s="13">
        <f>Группы!A564</f>
        <v>3205</v>
      </c>
      <c r="B1263" s="13" t="str">
        <f>Группы!B564</f>
        <v>Пепси Лайт</v>
      </c>
      <c r="C1263" s="13">
        <f>Группы!C564</f>
        <v>0</v>
      </c>
    </row>
    <row r="1264" spans="1:3">
      <c r="A1264" s="13">
        <f>Группы!A565</f>
        <v>3208</v>
      </c>
      <c r="B1264" s="13" t="str">
        <f>Группы!B565</f>
        <v xml:space="preserve">Севен Ап   </v>
      </c>
      <c r="C1264" s="13">
        <f>Группы!C565</f>
        <v>0</v>
      </c>
    </row>
    <row r="1265" spans="1:3">
      <c r="A1265" s="13">
        <f>Группы!A566</f>
        <v>3653</v>
      </c>
      <c r="B1265" s="13" t="str">
        <f>Группы!B566</f>
        <v>Воппер Лайт</v>
      </c>
      <c r="C1265" s="13">
        <f>Группы!C566</f>
        <v>0</v>
      </c>
    </row>
    <row r="1266" spans="1:3">
      <c r="A1266" s="13">
        <f>Группы!A567</f>
        <v>3654</v>
      </c>
      <c r="B1266" s="13" t="str">
        <f>Группы!B567</f>
        <v>Воппер Лайт Джуниор</v>
      </c>
      <c r="C1266" s="13">
        <f>Группы!C567</f>
        <v>0</v>
      </c>
    </row>
    <row r="1267" spans="1:3">
      <c r="A1267" s="13">
        <f>Группы!A568</f>
        <v>3206</v>
      </c>
      <c r="B1267" s="13" t="str">
        <f>Группы!B568</f>
        <v>Миринда</v>
      </c>
      <c r="C1267" s="13">
        <f>Группы!C568</f>
        <v>0</v>
      </c>
    </row>
    <row r="1268" spans="1:3">
      <c r="A1268" s="13">
        <f>Группы!A569</f>
        <v>3697</v>
      </c>
      <c r="B1268" s="13" t="str">
        <f>Группы!B569</f>
        <v>Без марин огурц 1</v>
      </c>
      <c r="C1268" s="13">
        <f>Группы!C569</f>
        <v>0</v>
      </c>
    </row>
    <row r="1269" spans="1:3">
      <c r="A1269" s="13">
        <f>Группы!A570</f>
        <v>100</v>
      </c>
      <c r="B1269" s="13" t="str">
        <f>Группы!B570</f>
        <v>Без йогуртового соуса 28</v>
      </c>
      <c r="C1269" s="13">
        <f>Группы!C570</f>
        <v>0</v>
      </c>
    </row>
    <row r="1270" spans="1:3">
      <c r="A1270" s="13">
        <f>Группы!A571</f>
        <v>3427</v>
      </c>
      <c r="B1270" s="13" t="str">
        <f>Группы!B571</f>
        <v>Кинг КрСэнд</v>
      </c>
      <c r="C1270" s="13">
        <f>Группы!C571</f>
        <v>0</v>
      </c>
    </row>
    <row r="1271" spans="1:3">
      <c r="A1271" s="13">
        <f>Группы!A572</f>
        <v>3428</v>
      </c>
      <c r="B1271" s="13" t="str">
        <f>Группы!B572</f>
        <v>Буритто с яйцом и беконом</v>
      </c>
      <c r="C1271" s="13">
        <f>Группы!C572</f>
        <v>0</v>
      </c>
    </row>
    <row r="1272" spans="1:3">
      <c r="A1272" s="13">
        <f>Группы!A573</f>
        <v>3429</v>
      </c>
      <c r="B1272" s="13" t="str">
        <f>Группы!B573</f>
        <v>Хашбраун с яйцом и сыром</v>
      </c>
      <c r="C1272" s="13">
        <f>Группы!C573</f>
        <v>0</v>
      </c>
    </row>
    <row r="1273" spans="1:3">
      <c r="A1273" s="13">
        <f>Группы!A574</f>
        <v>3430</v>
      </c>
      <c r="B1273" s="13" t="str">
        <f>Группы!B574</f>
        <v>Французские тосты с кленовым сиропом</v>
      </c>
      <c r="C1273" s="13">
        <f>Группы!C574</f>
        <v>0</v>
      </c>
    </row>
    <row r="1274" spans="1:3">
      <c r="A1274" s="13">
        <f>Группы!A575</f>
        <v>3431</v>
      </c>
      <c r="B1274" s="13" t="str">
        <f>Группы!B575</f>
        <v>Кинг Завтрак</v>
      </c>
      <c r="C1274" s="13">
        <f>Группы!C575</f>
        <v>0</v>
      </c>
    </row>
    <row r="1275" spans="1:3">
      <c r="A1275" s="13">
        <f>Группы!A576</f>
        <v>3432</v>
      </c>
      <c r="B1275" s="13" t="str">
        <f>Группы!B576</f>
        <v>Хот Пот с ветчиной</v>
      </c>
      <c r="C1275" s="13">
        <f>Группы!C576</f>
        <v>0</v>
      </c>
    </row>
    <row r="1276" spans="1:3">
      <c r="A1276" s="13">
        <f>Группы!A577</f>
        <v>3433</v>
      </c>
      <c r="B1276" s="13" t="str">
        <f>Группы!B577</f>
        <v>Хот Пот с беконом</v>
      </c>
      <c r="C1276" s="13">
        <f>Группы!C577</f>
        <v>0</v>
      </c>
    </row>
    <row r="1277" spans="1:3">
      <c r="A1277" s="13">
        <f>Группы!A578</f>
        <v>3434</v>
      </c>
      <c r="B1277" s="13" t="str">
        <f>Группы!B578</f>
        <v>Драники стандартные</v>
      </c>
      <c r="C1277" s="13">
        <f>Группы!C578</f>
        <v>0</v>
      </c>
    </row>
    <row r="1278" spans="1:3">
      <c r="A1278" s="13">
        <f>Группы!A579</f>
        <v>3435</v>
      </c>
      <c r="B1278" s="13" t="str">
        <f>Группы!B579</f>
        <v>Драники большие</v>
      </c>
      <c r="C1278" s="13">
        <f>Группы!C579</f>
        <v>0</v>
      </c>
    </row>
    <row r="1279" spans="1:3">
      <c r="A1279" s="13">
        <f>Группы!A580</f>
        <v>3436</v>
      </c>
      <c r="B1279" s="13" t="str">
        <f>Группы!B580</f>
        <v>Имунеле Мультифрукт</v>
      </c>
      <c r="C1279" s="13">
        <f>Группы!C580</f>
        <v>0</v>
      </c>
    </row>
    <row r="1280" spans="1:3">
      <c r="A1280" s="13">
        <f>Группы!A581</f>
        <v>3423</v>
      </c>
      <c r="B1280" s="13" t="str">
        <f>Группы!B581</f>
        <v>КрСэнд с брусн соу</v>
      </c>
      <c r="C1280" s="13">
        <f>Группы!C581</f>
        <v>0</v>
      </c>
    </row>
    <row r="1281" spans="1:3">
      <c r="A1281" s="13">
        <f>Группы!A582</f>
        <v>3424</v>
      </c>
      <c r="B1281" s="13" t="str">
        <f>Группы!B582</f>
        <v>КрСэнд вет/сыр</v>
      </c>
      <c r="C1281" s="13">
        <f>Группы!C582</f>
        <v>0</v>
      </c>
    </row>
    <row r="1282" spans="1:3">
      <c r="A1282" s="13">
        <f>Группы!A583</f>
        <v>3425</v>
      </c>
      <c r="B1282" s="13" t="str">
        <f>Группы!B583</f>
        <v>КрСэнд яйц/вет/сыр</v>
      </c>
      <c r="C1282" s="13">
        <f>Группы!C583</f>
        <v>0</v>
      </c>
    </row>
    <row r="1283" spans="1:3">
      <c r="A1283" s="13">
        <f>Группы!A584</f>
        <v>3426</v>
      </c>
      <c r="B1283" s="13" t="str">
        <f>Группы!B584</f>
        <v>КрСэнд Гриль я/с/б</v>
      </c>
      <c r="C1283" s="13">
        <f>Группы!C584</f>
        <v>0</v>
      </c>
    </row>
    <row r="1284" spans="1:3">
      <c r="A1284" s="13">
        <f>Группы!A585</f>
        <v>1054233</v>
      </c>
      <c r="B1284" s="13" t="str">
        <f>Группы!B585</f>
        <v>котлета куриная гриль</v>
      </c>
      <c r="C1284" s="13">
        <f>Группы!C585</f>
        <v>0</v>
      </c>
    </row>
    <row r="1285" spans="1:3">
      <c r="A1285" s="13">
        <f>Группы!A586</f>
        <v>2439</v>
      </c>
      <c r="B1285" s="13" t="str">
        <f>Группы!B586</f>
        <v>Без бекона 2</v>
      </c>
      <c r="C1285" s="13">
        <f>Группы!C586</f>
        <v>0</v>
      </c>
    </row>
    <row r="1286" spans="1:3">
      <c r="A1286" s="13">
        <f>Группы!A587</f>
        <v>3422</v>
      </c>
      <c r="B1286" s="13" t="str">
        <f>Группы!B587</f>
        <v>Котлета яичная</v>
      </c>
      <c r="C1286" s="13">
        <f>Группы!C587</f>
        <v>0</v>
      </c>
    </row>
    <row r="1287" spans="1:3">
      <c r="A1287" s="13">
        <f>Группы!A588</f>
        <v>3458</v>
      </c>
      <c r="B1287" s="13" t="str">
        <f>Группы!B588</f>
        <v>Хашбраун</v>
      </c>
      <c r="C1287" s="13">
        <f>Группы!C588</f>
        <v>0</v>
      </c>
    </row>
    <row r="1288" spans="1:3">
      <c r="A1288" s="13">
        <f>Группы!A589</f>
        <v>3460</v>
      </c>
      <c r="B1288" s="13" t="str">
        <f>Группы!B589</f>
        <v>Французские тосты</v>
      </c>
      <c r="C1288" s="13">
        <f>Группы!C589</f>
        <v>0</v>
      </c>
    </row>
    <row r="1289" spans="1:3">
      <c r="A1289" s="13">
        <f>Группы!A590</f>
        <v>2794</v>
      </c>
      <c r="B1289" s="13" t="str">
        <f>Группы!B590</f>
        <v>Без Сыра ПАРМЕЗАН (Гоя) 7</v>
      </c>
      <c r="C1289" s="13">
        <f>Группы!C590</f>
        <v>0</v>
      </c>
    </row>
    <row r="1290" spans="1:3">
      <c r="A1290" s="13">
        <f>Группы!A591</f>
        <v>3408</v>
      </c>
      <c r="B1290" s="13" t="str">
        <f>Группы!B591</f>
        <v>Скрамбл Эгг 45</v>
      </c>
      <c r="C1290" s="13">
        <f>Группы!C591</f>
        <v>0</v>
      </c>
    </row>
    <row r="1291" spans="1:3">
      <c r="A1291" s="13">
        <f>Группы!A592</f>
        <v>3410</v>
      </c>
      <c r="B1291" s="13" t="str">
        <f>Группы!B592</f>
        <v>Скрамбл Эгг 90</v>
      </c>
      <c r="C1291" s="13">
        <f>Группы!C592</f>
        <v>0</v>
      </c>
    </row>
    <row r="1292" spans="1:3">
      <c r="A1292" s="13">
        <f>Группы!A593</f>
        <v>3412</v>
      </c>
      <c r="B1292" s="13" t="str">
        <f>Группы!B593</f>
        <v>Блин 1</v>
      </c>
      <c r="C1292" s="13">
        <f>Группы!C593</f>
        <v>0</v>
      </c>
    </row>
    <row r="1293" spans="1:3">
      <c r="A1293" s="13">
        <f>Группы!A594</f>
        <v>3414</v>
      </c>
      <c r="B1293" s="13" t="str">
        <f>Группы!B594</f>
        <v>Драники</v>
      </c>
      <c r="C1293" s="13">
        <f>Группы!C594</f>
        <v>0</v>
      </c>
    </row>
    <row r="1294" spans="1:3">
      <c r="A1294" s="13">
        <f>Группы!A595</f>
        <v>3791</v>
      </c>
      <c r="B1294" s="13" t="str">
        <f>Группы!B595</f>
        <v>Без марин огурц 3</v>
      </c>
      <c r="C1294" s="13">
        <f>Группы!C595</f>
        <v>0</v>
      </c>
    </row>
    <row r="1295" spans="1:3">
      <c r="A1295" s="13">
        <f>Группы!A596</f>
        <v>3643</v>
      </c>
      <c r="B1295" s="13" t="str">
        <f>Группы!B596</f>
        <v>Без соуса Чанки Сальса 21</v>
      </c>
      <c r="C1295" s="13">
        <f>Группы!C596</f>
        <v>0</v>
      </c>
    </row>
    <row r="1296" spans="1:3">
      <c r="A1296" s="13">
        <f>Группы!A597</f>
        <v>3789</v>
      </c>
      <c r="B1296" s="13" t="str">
        <f>Группы!B597</f>
        <v>Без Постного майонеза 21</v>
      </c>
      <c r="C1296" s="13">
        <f>Группы!C597</f>
        <v>0</v>
      </c>
    </row>
    <row r="1297" spans="1:3">
      <c r="A1297" s="13">
        <f>Группы!A598</f>
        <v>3656</v>
      </c>
      <c r="B1297" s="13" t="str">
        <f>Группы!B598</f>
        <v>Чизбургер Родео</v>
      </c>
      <c r="C1297" s="13">
        <f>Группы!C598</f>
        <v>0</v>
      </c>
    </row>
    <row r="1298" spans="1:3">
      <c r="A1298" s="13">
        <f>Группы!A599</f>
        <v>8044</v>
      </c>
      <c r="B1298" s="13" t="str">
        <f>Группы!B599</f>
        <v>Злейший Воппер</v>
      </c>
      <c r="C1298" s="13">
        <f>Группы!C599</f>
        <v>0</v>
      </c>
    </row>
    <row r="1299" spans="1:3">
      <c r="A1299" s="13">
        <f>Группы!A600</f>
        <v>7302</v>
      </c>
      <c r="B1299" s="13" t="str">
        <f>Группы!B600</f>
        <v>Сырники</v>
      </c>
      <c r="C1299" s="13">
        <f>Группы!C600</f>
        <v>0</v>
      </c>
    </row>
    <row r="1300" spans="1:3">
      <c r="A1300" s="13">
        <f>Группы!A601</f>
        <v>7403</v>
      </c>
      <c r="B1300" s="13" t="str">
        <f>Группы!B601</f>
        <v>Блины</v>
      </c>
      <c r="C1300" s="13">
        <f>Группы!C601</f>
        <v>0</v>
      </c>
    </row>
    <row r="1301" spans="1:3">
      <c r="A1301" s="13">
        <f>Группы!A602</f>
        <v>9449</v>
      </c>
      <c r="B1301" s="13" t="str">
        <f>Группы!B602</f>
        <v>Кленовый сироп</v>
      </c>
      <c r="C1301" s="13">
        <f>Группы!C602</f>
        <v>0</v>
      </c>
    </row>
    <row r="1302" spans="1:3">
      <c r="A1302" s="13">
        <f>Группы!A603</f>
        <v>3793</v>
      </c>
      <c r="B1302" s="13" t="str">
        <f>Группы!B603</f>
        <v>Без Постного майонеза 11</v>
      </c>
      <c r="C1302" s="13">
        <f>Группы!C603</f>
        <v>0</v>
      </c>
    </row>
    <row r="1303" spans="1:3">
      <c r="A1303" s="13">
        <f>Группы!A604</f>
        <v>9494</v>
      </c>
      <c r="B1303" s="13" t="str">
        <f>Группы!B604</f>
        <v>Сырный Джо</v>
      </c>
      <c r="C1303" s="13">
        <f>Группы!C604</f>
        <v>0</v>
      </c>
    </row>
    <row r="1304" spans="1:3">
      <c r="A1304" s="13">
        <f>Группы!A605</f>
        <v>9495</v>
      </c>
      <c r="B1304" s="13" t="str">
        <f>Группы!B605</f>
        <v>Кур де Франс</v>
      </c>
      <c r="C1304" s="13">
        <f>Группы!C605</f>
        <v>0</v>
      </c>
    </row>
    <row r="1305" spans="1:3">
      <c r="A1305" s="13">
        <f>Группы!A606</f>
        <v>9496</v>
      </c>
      <c r="B1305" s="13" t="str">
        <f>Группы!B606</f>
        <v>Шарль де Гол</v>
      </c>
      <c r="C1305" s="13">
        <f>Группы!C606</f>
        <v>0</v>
      </c>
    </row>
    <row r="1306" spans="1:3">
      <c r="A1306" s="13">
        <f>Группы!A607</f>
        <v>7062</v>
      </c>
      <c r="B1306" s="13" t="str">
        <f>Группы!B607</f>
        <v>Пирожок с яблоком</v>
      </c>
      <c r="C1306" s="13">
        <f>Группы!C607</f>
        <v>0</v>
      </c>
    </row>
    <row r="1307" spans="1:3">
      <c r="A1307" s="13">
        <f>Группы!A608</f>
        <v>3838</v>
      </c>
      <c r="B1307" s="13" t="str">
        <f>Группы!B608</f>
        <v>Пирожок с яб</v>
      </c>
      <c r="C1307" s="13">
        <f>Группы!C608</f>
        <v>0</v>
      </c>
    </row>
    <row r="1308" spans="1:3">
      <c r="A1308" s="13">
        <f>Группы!A609</f>
        <v>3649</v>
      </c>
      <c r="B1308" s="13" t="str">
        <f>Группы!B609</f>
        <v>Без соуса Барбекю 11</v>
      </c>
      <c r="C1308" s="13">
        <f>Группы!C609</f>
        <v>0</v>
      </c>
    </row>
    <row r="1309" spans="1:3">
      <c r="A1309" s="13">
        <f>Группы!A610</f>
        <v>3836</v>
      </c>
      <c r="B1309" s="13" t="str">
        <f>Группы!B610</f>
        <v>Без соуса сырного 14</v>
      </c>
      <c r="C1309" s="13">
        <f>Группы!C610</f>
        <v>0</v>
      </c>
    </row>
    <row r="1310" spans="1:3">
      <c r="A1310" s="13">
        <f>Группы!A611</f>
        <v>1822</v>
      </c>
      <c r="B1310" s="13" t="str">
        <f>Группы!B611</f>
        <v>Пепси Кола в бутылке 0,6</v>
      </c>
      <c r="C1310" s="13">
        <f>Группы!C611</f>
        <v>0</v>
      </c>
    </row>
    <row r="1311" spans="1:3">
      <c r="A1311" s="13">
        <f>Группы!A612</f>
        <v>1819</v>
      </c>
      <c r="B1311" s="13" t="str">
        <f>Группы!B612</f>
        <v>Севен Ап в бутылке 0,6</v>
      </c>
      <c r="C1311" s="13">
        <f>Группы!C612</f>
        <v>0</v>
      </c>
    </row>
    <row r="1312" spans="1:3">
      <c r="A1312" s="13">
        <f>Группы!A613</f>
        <v>1815</v>
      </c>
      <c r="B1312" s="13" t="str">
        <f>Группы!B613</f>
        <v>Миринда в бутылке 0,6</v>
      </c>
      <c r="C1312" s="13">
        <f>Группы!C613</f>
        <v>0</v>
      </c>
    </row>
    <row r="1313" spans="1:3">
      <c r="A1313" s="13">
        <f>Группы!A614</f>
        <v>9011</v>
      </c>
      <c r="B1313" s="13" t="str">
        <f>Группы!B614</f>
        <v>Соус Чесночный</v>
      </c>
      <c r="C1313" s="13">
        <f>Группы!C614</f>
        <v>0</v>
      </c>
    </row>
    <row r="1314" spans="1:3">
      <c r="A1314" s="13">
        <f>Группы!A615</f>
        <v>3862</v>
      </c>
      <c r="B1314" s="13" t="str">
        <f>Группы!B615</f>
        <v>С Собой</v>
      </c>
      <c r="C1314" s="13">
        <f>Группы!C615</f>
        <v>0</v>
      </c>
    </row>
    <row r="1315" spans="1:3">
      <c r="A1315" s="13">
        <f>Группы!A616</f>
        <v>3861</v>
      </c>
      <c r="B1315" s="13" t="str">
        <f>Группы!B616</f>
        <v>На месте</v>
      </c>
      <c r="C1315" s="13">
        <f>Группы!C616</f>
        <v>0</v>
      </c>
    </row>
    <row r="1316" spans="1:3">
      <c r="A1316" s="13">
        <f>Группы!A617</f>
        <v>979</v>
      </c>
      <c r="B1316" s="13" t="str">
        <f>Группы!B617</f>
        <v>Без Кинг Соуса 22</v>
      </c>
      <c r="C1316" s="13">
        <f>Группы!C617</f>
        <v>0</v>
      </c>
    </row>
    <row r="1317" spans="1:3">
      <c r="A1317" s="13">
        <f>Группы!A618</f>
        <v>7063</v>
      </c>
      <c r="B1317" s="13" t="str">
        <f>Группы!B618</f>
        <v>Шоколадный Рожок</v>
      </c>
      <c r="C1317" s="13">
        <f>Группы!C618</f>
        <v>0</v>
      </c>
    </row>
    <row r="1318" spans="1:3">
      <c r="A1318" s="13">
        <f>Группы!A619</f>
        <v>9565</v>
      </c>
      <c r="B1318" s="13" t="str">
        <f>Группы!B619</f>
        <v>Чикен Барбекю</v>
      </c>
      <c r="C1318" s="13">
        <f>Группы!C619</f>
        <v>0</v>
      </c>
    </row>
    <row r="1319" spans="1:3">
      <c r="A1319" s="13">
        <f>Группы!A620</f>
        <v>9572</v>
      </c>
      <c r="B1319" s="13" t="str">
        <f>Группы!B620</f>
        <v>Чикен Кинг</v>
      </c>
      <c r="C1319" s="13">
        <f>Группы!C620</f>
        <v>0</v>
      </c>
    </row>
    <row r="1320" spans="1:3">
      <c r="A1320" s="13">
        <f>Группы!A621</f>
        <v>3906</v>
      </c>
      <c r="B1320" s="13" t="str">
        <f>Группы!B621</f>
        <v>Котлета Вэлью Чикен</v>
      </c>
      <c r="C1320" s="13">
        <f>Группы!C621</f>
        <v>0</v>
      </c>
    </row>
    <row r="1321" spans="1:3">
      <c r="A1321" s="13">
        <f>Группы!A622</f>
        <v>3907</v>
      </c>
      <c r="B1321" s="13" t="str">
        <f>Группы!B622</f>
        <v>Без лука жаренного 7</v>
      </c>
      <c r="C1321" s="13">
        <f>Группы!C622</f>
        <v>0</v>
      </c>
    </row>
    <row r="1322" spans="1:3">
      <c r="A1322" s="13">
        <f>Группы!A623</f>
        <v>9573</v>
      </c>
      <c r="B1322" s="13" t="str">
        <f>Группы!B623</f>
        <v>Сырная мери</v>
      </c>
      <c r="C1322" s="13">
        <f>Группы!C623</f>
        <v>0</v>
      </c>
    </row>
    <row r="1323" spans="1:3">
      <c r="A1323" s="13">
        <f>Группы!A624</f>
        <v>9600</v>
      </c>
      <c r="B1323" s="13" t="str">
        <f>Группы!B624</f>
        <v>Orbit Bubblemint</v>
      </c>
      <c r="C1323" s="13">
        <f>Группы!C624</f>
        <v>0</v>
      </c>
    </row>
    <row r="1324" spans="1:3">
      <c r="A1324" s="13">
        <f>Группы!A625</f>
        <v>9564</v>
      </c>
      <c r="B1324" s="13" t="str">
        <f>Группы!B625</f>
        <v>Чикенбургер</v>
      </c>
      <c r="C1324" s="13">
        <f>Группы!C625</f>
        <v>0</v>
      </c>
    </row>
    <row r="1325" spans="1:3">
      <c r="A1325" s="13">
        <f>Группы!A626</f>
        <v>2509</v>
      </c>
      <c r="B1325" s="13" t="str">
        <f>Группы!B626</f>
        <v>Пепси Кола безлимит 0,3</v>
      </c>
      <c r="C1325" s="13">
        <f>Группы!C626</f>
        <v>0</v>
      </c>
    </row>
    <row r="1326" spans="1:3">
      <c r="A1326" s="13">
        <f>Группы!A627</f>
        <v>430</v>
      </c>
      <c r="B1326" s="13" t="str">
        <f>Группы!B627</f>
        <v>Без лука жаренного 14</v>
      </c>
      <c r="C1326" s="13">
        <f>Группы!C627</f>
        <v>0</v>
      </c>
    </row>
    <row r="1327" spans="1:3">
      <c r="A1327" s="13">
        <f>Группы!A628</f>
        <v>9885</v>
      </c>
      <c r="B1327" s="13" t="str">
        <f>Группы!B628</f>
        <v>Злейший Ролл</v>
      </c>
      <c r="C1327" s="13">
        <f>Группы!C628</f>
        <v>0</v>
      </c>
    </row>
    <row r="1328" spans="1:3">
      <c r="A1328" s="13">
        <f>Группы!A629</f>
        <v>713</v>
      </c>
      <c r="B1328" s="13" t="str">
        <f>Группы!B629</f>
        <v>Без Халапеньо 4</v>
      </c>
      <c r="C1328" s="13">
        <f>Группы!C629</f>
        <v>0</v>
      </c>
    </row>
    <row r="1329" spans="1:3">
      <c r="A1329" s="13">
        <f>Группы!A630</f>
        <v>3977</v>
      </c>
      <c r="B1329" s="13" t="str">
        <f>Группы!B630</f>
        <v>Экстра Сироп Соленая карамель бол</v>
      </c>
      <c r="C1329" s="13">
        <f>Группы!C630</f>
        <v>0</v>
      </c>
    </row>
    <row r="1330" spans="1:3">
      <c r="A1330" s="13">
        <f>Группы!A631</f>
        <v>3978</v>
      </c>
      <c r="B1330" s="13" t="str">
        <f>Группы!B631</f>
        <v>Экстра Сироп Французская ваниль бол</v>
      </c>
      <c r="C1330" s="13">
        <f>Группы!C631</f>
        <v>0</v>
      </c>
    </row>
    <row r="1331" spans="1:3">
      <c r="A1331" s="13">
        <f>Группы!A632</f>
        <v>3979</v>
      </c>
      <c r="B1331" s="13" t="str">
        <f>Группы!B632</f>
        <v>Экстра Сироп Шоколадное печенье бол</v>
      </c>
      <c r="C1331" s="13">
        <f>Группы!C632</f>
        <v>0</v>
      </c>
    </row>
    <row r="1332" spans="1:3">
      <c r="A1332" s="13">
        <f>Группы!A633</f>
        <v>3965</v>
      </c>
      <c r="B1332" s="13" t="str">
        <f>Группы!B633</f>
        <v>Капучино 0,5</v>
      </c>
      <c r="C1332" s="13">
        <f>Группы!C633</f>
        <v>0</v>
      </c>
    </row>
    <row r="1333" spans="1:3">
      <c r="A1333" s="13">
        <f>Группы!A634</f>
        <v>3967</v>
      </c>
      <c r="B1333" s="13" t="str">
        <f>Группы!B634</f>
        <v>Капучино 0,5 с сиропом</v>
      </c>
      <c r="C1333" s="13">
        <f>Группы!C634</f>
        <v>0</v>
      </c>
    </row>
    <row r="1334" spans="1:3">
      <c r="A1334" s="13">
        <f>Группы!A635</f>
        <v>3968</v>
      </c>
      <c r="B1334" s="13" t="str">
        <f>Группы!B635</f>
        <v>Латте 0,5</v>
      </c>
      <c r="C1334" s="13">
        <f>Группы!C635</f>
        <v>0</v>
      </c>
    </row>
    <row r="1335" spans="1:3">
      <c r="A1335" s="13">
        <f>Группы!A636</f>
        <v>7064</v>
      </c>
      <c r="B1335" s="13" t="str">
        <f>Группы!B636</f>
        <v>Донат шоколадный</v>
      </c>
      <c r="C1335" s="13">
        <f>Группы!C636</f>
        <v>0</v>
      </c>
    </row>
    <row r="1336" spans="1:3">
      <c r="A1336" s="13">
        <f>Группы!A637</f>
        <v>7065</v>
      </c>
      <c r="B1336" s="13" t="str">
        <f>Группы!B637</f>
        <v>Донат Клубничный</v>
      </c>
      <c r="C1336" s="13">
        <f>Группы!C637</f>
        <v>0</v>
      </c>
    </row>
    <row r="1337" spans="1:3">
      <c r="A1337" s="13">
        <f>Группы!A638</f>
        <v>9711</v>
      </c>
      <c r="B1337" s="13" t="str">
        <f>Группы!B638</f>
        <v>Наушники Shock Wave</v>
      </c>
      <c r="C1337" s="13">
        <f>Группы!C638</f>
        <v>0</v>
      </c>
    </row>
    <row r="1338" spans="1:3">
      <c r="A1338" s="13">
        <f>Группы!A639</f>
        <v>9889</v>
      </c>
      <c r="B1338" s="13" t="str">
        <f>Группы!B639</f>
        <v>Наушники Deep Bass Response</v>
      </c>
      <c r="C1338" s="13">
        <f>Группы!C639</f>
        <v>0</v>
      </c>
    </row>
    <row r="1339" spans="1:3">
      <c r="A1339" s="13">
        <f>Группы!A640</f>
        <v>9890</v>
      </c>
      <c r="B1339" s="13" t="str">
        <f>Группы!B640</f>
        <v>Наушники Rich Bass</v>
      </c>
      <c r="C1339" s="13">
        <f>Группы!C640</f>
        <v>0</v>
      </c>
    </row>
    <row r="1340" spans="1:3">
      <c r="A1340" s="13">
        <f>Группы!A641</f>
        <v>9921</v>
      </c>
      <c r="B1340" s="13" t="str">
        <f>Группы!B641</f>
        <v>Сырная цыпа</v>
      </c>
      <c r="C1340" s="13">
        <f>Группы!C641</f>
        <v>0</v>
      </c>
    </row>
    <row r="1341" spans="1:3">
      <c r="A1341" s="13">
        <f>Группы!A642</f>
        <v>9922</v>
      </c>
      <c r="B1341" s="13" t="str">
        <f>Группы!B642</f>
        <v>Супер Хрен</v>
      </c>
      <c r="C1341" s="13">
        <f>Группы!C642</f>
        <v>0</v>
      </c>
    </row>
    <row r="1342" spans="1:3">
      <c r="A1342" s="13">
        <f>Группы!A643</f>
        <v>9598</v>
      </c>
      <c r="B1342" s="13" t="str">
        <f>Группы!B643</f>
        <v>Наушники Bass Sound</v>
      </c>
      <c r="C1342" s="13">
        <f>Группы!C643</f>
        <v>0</v>
      </c>
    </row>
    <row r="1343" spans="1:3">
      <c r="A1343" s="13">
        <f>Группы!A644</f>
        <v>3969</v>
      </c>
      <c r="B1343" s="13" t="str">
        <f>Группы!B644</f>
        <v>Латте 0,5 с сиропом</v>
      </c>
      <c r="C1343" s="13">
        <f>Группы!C644</f>
        <v>0</v>
      </c>
    </row>
    <row r="1344" spans="1:3">
      <c r="A1344" s="13">
        <f>Группы!A645</f>
        <v>9713</v>
      </c>
      <c r="B1344" s="13" t="str">
        <f>Группы!B645</f>
        <v>Наушники Chromz</v>
      </c>
      <c r="C1344" s="13">
        <f>Группы!C645</f>
        <v>0</v>
      </c>
    </row>
    <row r="1345" spans="1:3">
      <c r="A1345" s="13">
        <f>Группы!A646</f>
        <v>9715</v>
      </c>
      <c r="B1345" s="13" t="str">
        <f>Группы!B646</f>
        <v>Наушники Action Fit</v>
      </c>
      <c r="C1345" s="13">
        <f>Группы!C646</f>
        <v>0</v>
      </c>
    </row>
    <row r="1346" spans="1:3">
      <c r="A1346" s="13">
        <f>Группы!A647</f>
        <v>4149</v>
      </c>
      <c r="B1346" s="13" t="str">
        <f>Группы!B647</f>
        <v>Сироп Шоколадное печенье для 0.5</v>
      </c>
      <c r="C1346" s="13">
        <f>Группы!C647</f>
        <v>0</v>
      </c>
    </row>
    <row r="1347" spans="1:3">
      <c r="A1347" s="13">
        <f>Группы!A648</f>
        <v>4150</v>
      </c>
      <c r="B1347" s="13" t="str">
        <f>Группы!B648</f>
        <v>Сироп Французская ваниль для 0.5</v>
      </c>
      <c r="C1347" s="13">
        <f>Группы!C648</f>
        <v>0</v>
      </c>
    </row>
    <row r="1348" spans="1:3">
      <c r="A1348" s="13">
        <f>Группы!A649</f>
        <v>9012</v>
      </c>
      <c r="B1348" s="13" t="str">
        <f>Группы!B649</f>
        <v>Соус Горчичный</v>
      </c>
      <c r="C1348" s="13">
        <f>Группы!C649</f>
        <v>0</v>
      </c>
    </row>
    <row r="1349" spans="1:3">
      <c r="A1349" s="13">
        <f>Группы!A650</f>
        <v>4155</v>
      </c>
      <c r="B1349" s="13" t="str">
        <f>Группы!B650</f>
        <v>Сироп Соленая карамель для 0.5</v>
      </c>
      <c r="C1349" s="13">
        <f>Группы!C650</f>
        <v>0</v>
      </c>
    </row>
    <row r="1350" spans="1:3">
      <c r="A1350" s="13">
        <f>Группы!A651</f>
        <v>4244</v>
      </c>
      <c r="B1350" s="13" t="str">
        <f>Группы!B651</f>
        <v>Сырные Медальоны 7 шт</v>
      </c>
      <c r="C1350" s="13">
        <f>Группы!C651</f>
        <v>0</v>
      </c>
    </row>
    <row r="1351" spans="1:3">
      <c r="A1351" s="13">
        <f>Группы!A652</f>
        <v>4243</v>
      </c>
      <c r="B1351" s="13" t="str">
        <f>Группы!B652</f>
        <v>Сырные Медальоны 3 шт</v>
      </c>
      <c r="C1351" s="13">
        <f>Группы!C652</f>
        <v>0</v>
      </c>
    </row>
    <row r="1352" spans="1:3">
      <c r="A1352" s="13">
        <f>Группы!A653</f>
        <v>4242</v>
      </c>
      <c r="B1352" s="13" t="str">
        <f>Группы!B653</f>
        <v>Сырные Медальоны 5 шт</v>
      </c>
      <c r="C1352" s="13">
        <f>Группы!C653</f>
        <v>0</v>
      </c>
    </row>
    <row r="1353" spans="1:3">
      <c r="A1353" s="13">
        <f>Группы!A654</f>
        <v>4240</v>
      </c>
      <c r="B1353" s="13" t="str">
        <f>Группы!B654</f>
        <v>Шоколадное Латте (БОЛ.)</v>
      </c>
      <c r="C1353" s="13">
        <f>Группы!C654</f>
        <v>0</v>
      </c>
    </row>
    <row r="1354" spans="1:3">
      <c r="A1354" s="13">
        <f>Группы!A655</f>
        <v>4185</v>
      </c>
      <c r="B1354" s="13" t="str">
        <f>Группы!B655</f>
        <v>Шоколадное Капучино СТАНД</v>
      </c>
      <c r="C1354" s="13">
        <f>Группы!C655</f>
        <v>0</v>
      </c>
    </row>
    <row r="1355" spans="1:3">
      <c r="A1355" s="13">
        <f>Группы!A656</f>
        <v>4237</v>
      </c>
      <c r="B1355" s="13" t="str">
        <f>Группы!B656</f>
        <v>Карамельное Латте (СТАНД.)</v>
      </c>
      <c r="C1355" s="13">
        <f>Группы!C656</f>
        <v>0</v>
      </c>
    </row>
    <row r="1356" spans="1:3">
      <c r="A1356" s="13">
        <f>Группы!A657</f>
        <v>4014</v>
      </c>
      <c r="B1356" s="13" t="str">
        <f>Группы!B657</f>
        <v>Липтон Грин</v>
      </c>
      <c r="C1356" s="13">
        <f>Группы!C657</f>
        <v>0</v>
      </c>
    </row>
    <row r="1357" spans="1:3">
      <c r="A1357" s="13">
        <f>Группы!A658</f>
        <v>4127</v>
      </c>
      <c r="B1357" s="13" t="str">
        <f>Группы!B658</f>
        <v>Без соуса хрен 21</v>
      </c>
      <c r="C1357" s="13">
        <f>Группы!C658</f>
        <v>0</v>
      </c>
    </row>
    <row r="1358" spans="1:3">
      <c r="A1358" s="13">
        <f>Группы!A659</f>
        <v>4191</v>
      </c>
      <c r="B1358" s="13" t="str">
        <f>Группы!B659</f>
        <v>Сырные медальоны</v>
      </c>
      <c r="C1358" s="13">
        <f>Группы!C659</f>
        <v>0</v>
      </c>
    </row>
    <row r="1359" spans="1:3">
      <c r="A1359" s="13">
        <f>Группы!A660</f>
        <v>4234</v>
      </c>
      <c r="B1359" s="13" t="str">
        <f>Группы!B660</f>
        <v>Карамельное Капучино БОЛ</v>
      </c>
      <c r="C1359" s="13">
        <f>Группы!C660</f>
        <v>0</v>
      </c>
    </row>
    <row r="1360" spans="1:3">
      <c r="A1360" s="13">
        <f>Группы!A661</f>
        <v>4238</v>
      </c>
      <c r="B1360" s="13" t="str">
        <f>Группы!B661</f>
        <v>Ванильное Латте (СТАНД.)</v>
      </c>
      <c r="C1360" s="13">
        <f>Группы!C661</f>
        <v>0</v>
      </c>
    </row>
    <row r="1361" spans="1:3">
      <c r="A1361" s="13">
        <f>Группы!A662</f>
        <v>4235</v>
      </c>
      <c r="B1361" s="13" t="str">
        <f>Группы!B662</f>
        <v>Шоколадное Капучино БОЛ</v>
      </c>
      <c r="C1361" s="13">
        <f>Группы!C662</f>
        <v>0</v>
      </c>
    </row>
    <row r="1362" spans="1:3">
      <c r="A1362" s="13">
        <f>Группы!A663</f>
        <v>4184</v>
      </c>
      <c r="B1362" s="13" t="str">
        <f>Группы!B663</f>
        <v>Карамельное Капучино СТАНД</v>
      </c>
      <c r="C1362" s="13">
        <f>Группы!C663</f>
        <v>0</v>
      </c>
    </row>
    <row r="1363" spans="1:3">
      <c r="A1363" s="13">
        <f>Группы!A664</f>
        <v>4176</v>
      </c>
      <c r="B1363" s="13" t="str">
        <f>Группы!B664</f>
        <v>Ванильное Капучино СТАНД</v>
      </c>
      <c r="C1363" s="13">
        <f>Группы!C664</f>
        <v>0</v>
      </c>
    </row>
    <row r="1364" spans="1:3">
      <c r="A1364" s="13">
        <f>Группы!A665</f>
        <v>3999</v>
      </c>
      <c r="B1364" s="13" t="str">
        <f>Группы!B665</f>
        <v>Липтон Лимон станд</v>
      </c>
      <c r="C1364" s="13">
        <f>Группы!C665</f>
        <v>0</v>
      </c>
    </row>
    <row r="1365" spans="1:3">
      <c r="A1365" s="13">
        <f>Группы!A666</f>
        <v>3996</v>
      </c>
      <c r="B1365" s="13" t="str">
        <f>Группы!B666</f>
        <v>Липтон Лимон бол</v>
      </c>
      <c r="C1365" s="13">
        <f>Группы!C666</f>
        <v>0</v>
      </c>
    </row>
    <row r="1366" spans="1:3">
      <c r="A1366" s="13">
        <f>Группы!A667</f>
        <v>4236</v>
      </c>
      <c r="B1366" s="13" t="str">
        <f>Группы!B667</f>
        <v>Шоколадное Латте (СТАНД.)</v>
      </c>
      <c r="C1366" s="13">
        <f>Группы!C667</f>
        <v>0</v>
      </c>
    </row>
    <row r="1367" spans="1:3">
      <c r="A1367" s="13">
        <f>Группы!A668</f>
        <v>4239</v>
      </c>
      <c r="B1367" s="13" t="str">
        <f>Группы!B668</f>
        <v>Карамельное Латте (БОЛ.)</v>
      </c>
      <c r="C1367" s="13">
        <f>Группы!C668</f>
        <v>0</v>
      </c>
    </row>
    <row r="1368" spans="1:3">
      <c r="A1368" s="13">
        <f>Группы!A669</f>
        <v>4241</v>
      </c>
      <c r="B1368" s="13" t="str">
        <f>Группы!B669</f>
        <v>Ванильное Латте (БОЛ.)</v>
      </c>
      <c r="C1368" s="13">
        <f>Группы!C669</f>
        <v>0</v>
      </c>
    </row>
    <row r="1369" spans="1:3">
      <c r="A1369" s="13">
        <f>Группы!A670</f>
        <v>10117</v>
      </c>
      <c r="B1369" s="13" t="str">
        <f>Группы!B670</f>
        <v>Чикен Блю Чиз</v>
      </c>
      <c r="C1369" s="13">
        <f>Группы!C670</f>
        <v>0</v>
      </c>
    </row>
    <row r="1370" spans="1:3">
      <c r="A1370" s="13">
        <f>Группы!A671</f>
        <v>10118</v>
      </c>
      <c r="B1370" s="13" t="str">
        <f>Группы!B671</f>
        <v>Блю Чиз Бургер</v>
      </c>
      <c r="C1370" s="13">
        <f>Группы!C671</f>
        <v>0</v>
      </c>
    </row>
    <row r="1371" spans="1:3">
      <c r="A1371" s="13">
        <f>Группы!A672</f>
        <v>4233</v>
      </c>
      <c r="B1371" s="13" t="str">
        <f>Группы!B672</f>
        <v>Ванильное Капучино БОЛ</v>
      </c>
      <c r="C1371" s="13">
        <f>Группы!C672</f>
        <v>0</v>
      </c>
    </row>
    <row r="1372" spans="1:3">
      <c r="A1372" s="13">
        <f>Группы!A673</f>
        <v>4009</v>
      </c>
      <c r="B1372" s="13" t="str">
        <f>Группы!B673</f>
        <v>Липтон Грин станд</v>
      </c>
      <c r="C1372" s="13">
        <f>Группы!C673</f>
        <v>0</v>
      </c>
    </row>
    <row r="1373" spans="1:3">
      <c r="A1373" s="13">
        <f>Группы!A674</f>
        <v>4013</v>
      </c>
      <c r="B1373" s="13" t="str">
        <f>Группы!B674</f>
        <v>Липтон Грин XXL</v>
      </c>
      <c r="C1373" s="13">
        <f>Группы!C674</f>
        <v>0</v>
      </c>
    </row>
    <row r="1374" spans="1:3">
      <c r="A1374" s="13">
        <f>Группы!A675</f>
        <v>4218</v>
      </c>
      <c r="B1374" s="13" t="str">
        <f>Группы!B675</f>
        <v>Без соуса БлюЧиз 28</v>
      </c>
      <c r="C1374" s="13">
        <f>Группы!C675</f>
        <v>0</v>
      </c>
    </row>
    <row r="1375" spans="1:3">
      <c r="A1375" s="13">
        <f>Группы!A676</f>
        <v>10233</v>
      </c>
      <c r="B1375" s="13" t="str">
        <f>Группы!B676</f>
        <v>Чикен Фри 6шт</v>
      </c>
      <c r="C1375" s="13">
        <f>Группы!C676</f>
        <v>0</v>
      </c>
    </row>
    <row r="1376" spans="1:3">
      <c r="A1376" s="13">
        <f>Группы!A677</f>
        <v>10232</v>
      </c>
      <c r="B1376" s="13" t="str">
        <f>Группы!B677</f>
        <v>Чикен Фри 9шт</v>
      </c>
      <c r="C1376" s="13">
        <f>Группы!C677</f>
        <v>0</v>
      </c>
    </row>
    <row r="1377" spans="1:3">
      <c r="A1377" s="13">
        <f>Группы!A678</f>
        <v>4015</v>
      </c>
      <c r="B1377" s="13" t="str">
        <f>Группы!B678</f>
        <v>Липтон Лимон</v>
      </c>
      <c r="C1377" s="13">
        <f>Группы!C678</f>
        <v>0</v>
      </c>
    </row>
    <row r="1378" spans="1:3">
      <c r="A1378" s="13">
        <f>Группы!A679</f>
        <v>9959</v>
      </c>
      <c r="B1378" s="13" t="str">
        <f>Группы!B679</f>
        <v>Беконайзер</v>
      </c>
      <c r="C1378" s="13">
        <f>Группы!C679</f>
        <v>0</v>
      </c>
    </row>
    <row r="1379" spans="1:3">
      <c r="A1379" s="13">
        <f>Группы!A680</f>
        <v>4577</v>
      </c>
      <c r="B1379" s="13" t="str">
        <f>Группы!B680</f>
        <v>Чикен фри</v>
      </c>
      <c r="C1379" s="13">
        <f>Группы!C680</f>
        <v>0</v>
      </c>
    </row>
    <row r="1380" spans="1:3">
      <c r="A1380" s="13">
        <f>Группы!A681</f>
        <v>4182</v>
      </c>
      <c r="B1380" s="13" t="str">
        <f>Группы!B681</f>
        <v>Без сыра 4</v>
      </c>
      <c r="C1380" s="13">
        <f>Группы!C681</f>
        <v>0</v>
      </c>
    </row>
    <row r="1381" spans="1:3">
      <c r="A1381" s="13">
        <f>Группы!A682</f>
        <v>7066</v>
      </c>
      <c r="B1381" s="13" t="str">
        <f>Группы!B682</f>
        <v>Мороженое M&amp;M</v>
      </c>
      <c r="C1381" s="13">
        <f>Группы!C682</f>
        <v>0</v>
      </c>
    </row>
    <row r="1382" spans="1:3">
      <c r="A1382" s="13">
        <f>Группы!A683</f>
        <v>9955</v>
      </c>
      <c r="B1382" s="13" t="str">
        <f>Группы!B683</f>
        <v>Чикенбургер 39</v>
      </c>
      <c r="C1382" s="13">
        <f>Группы!C683</f>
        <v>0</v>
      </c>
    </row>
    <row r="1383" spans="1:3">
      <c r="A1383" s="13">
        <f>Группы!A684</f>
        <v>9956</v>
      </c>
      <c r="B1383" s="13" t="str">
        <f>Группы!B684</f>
        <v>Донат Клубничный 39</v>
      </c>
      <c r="C1383" s="13">
        <f>Группы!C684</f>
        <v>0</v>
      </c>
    </row>
    <row r="1384" spans="1:3">
      <c r="A1384" s="13">
        <f>Группы!A685</f>
        <v>9957</v>
      </c>
      <c r="B1384" s="13" t="str">
        <f>Группы!B685</f>
        <v>Донат шоколадный 39</v>
      </c>
      <c r="C1384" s="13">
        <f>Группы!C685</f>
        <v>0</v>
      </c>
    </row>
    <row r="1385" spans="1:3">
      <c r="A1385" s="13">
        <f>Группы!A686</f>
        <v>9958</v>
      </c>
      <c r="B1385" s="13" t="str">
        <f>Группы!B686</f>
        <v>Пирожок с вишней 39</v>
      </c>
      <c r="C1385" s="13">
        <f>Группы!C686</f>
        <v>0</v>
      </c>
    </row>
    <row r="1386" spans="1:3">
      <c r="A1386" s="13">
        <f>Группы!A687</f>
        <v>4183</v>
      </c>
      <c r="B1386" s="13" t="str">
        <f>Группы!B687</f>
        <v>Без бекона 6</v>
      </c>
      <c r="C1386" s="13">
        <f>Группы!C687</f>
        <v>0</v>
      </c>
    </row>
    <row r="1387" spans="1:3">
      <c r="A1387" s="13">
        <f>Группы!A688</f>
        <v>9954</v>
      </c>
      <c r="B1387" s="13" t="str">
        <f>Группы!B688</f>
        <v>Гамбургер 39</v>
      </c>
      <c r="C1387" s="13">
        <f>Группы!C688</f>
        <v>0</v>
      </c>
    </row>
    <row r="1388" spans="1:3">
      <c r="A1388" s="13">
        <f>Группы!A689</f>
        <v>4646</v>
      </c>
      <c r="B1388" s="13" t="str">
        <f>Группы!B689</f>
        <v>Без Салата 24</v>
      </c>
      <c r="C1388" s="13">
        <f>Группы!C689</f>
        <v>0</v>
      </c>
    </row>
    <row r="1389" spans="1:3">
      <c r="A1389" s="13">
        <f>Группы!A690</f>
        <v>4010</v>
      </c>
      <c r="B1389" s="13" t="str">
        <f>Группы!B690</f>
        <v>Липтон Грин мал</v>
      </c>
      <c r="C1389" s="13">
        <f>Группы!C690</f>
        <v>0</v>
      </c>
    </row>
    <row r="1390" spans="1:3">
      <c r="A1390" s="13">
        <f>Группы!A691</f>
        <v>3998</v>
      </c>
      <c r="B1390" s="13" t="str">
        <f>Группы!B691</f>
        <v>Липтон Лимон мал</v>
      </c>
      <c r="C1390" s="13">
        <f>Группы!C691</f>
        <v>0</v>
      </c>
    </row>
    <row r="1391" spans="1:3">
      <c r="A1391" s="13">
        <f>Группы!A692</f>
        <v>3964</v>
      </c>
      <c r="B1391" s="13" t="str">
        <f>Группы!B692</f>
        <v>Сок "Фруктовый сад" Яблочный</v>
      </c>
      <c r="C1391" s="13">
        <f>Группы!C692</f>
        <v>0</v>
      </c>
    </row>
    <row r="1392" spans="1:3">
      <c r="A1392" s="13">
        <f>Группы!A693</f>
        <v>4745</v>
      </c>
      <c r="B1392" s="13" t="str">
        <f>Группы!B693</f>
        <v>Экстра Топпинг M&amp;M's</v>
      </c>
      <c r="C1392" s="13">
        <f>Группы!C693</f>
        <v>0</v>
      </c>
    </row>
    <row r="1393" spans="1:3">
      <c r="A1393" s="13">
        <f>Группы!A694</f>
        <v>3966</v>
      </c>
      <c r="B1393" s="13" t="str">
        <f>Группы!B694</f>
        <v>Сок "Фруктовый сад" Апельсиновый</v>
      </c>
      <c r="C1393" s="13">
        <f>Группы!C694</f>
        <v>0</v>
      </c>
    </row>
    <row r="1394" spans="1:3">
      <c r="A1394" s="13">
        <f>Группы!A695</f>
        <v>7067</v>
      </c>
      <c r="B1394" s="13" t="str">
        <f>Группы!B695</f>
        <v>Пирожок Клубника-Ваниль</v>
      </c>
      <c r="C1394" s="13">
        <f>Группы!C695</f>
        <v>0</v>
      </c>
    </row>
    <row r="1395" spans="1:3">
      <c r="A1395" s="13">
        <f>Группы!A696</f>
        <v>4818</v>
      </c>
      <c r="B1395" s="13" t="str">
        <f>Группы!B696</f>
        <v>Пирожок клубника/ ваниль</v>
      </c>
      <c r="C1395" s="13">
        <f>Группы!C696</f>
        <v>0</v>
      </c>
    </row>
    <row r="1396" spans="1:3">
      <c r="A1396" s="13">
        <f>Группы!A697</f>
        <v>4786</v>
      </c>
      <c r="B1396" s="13" t="str">
        <f>Группы!B697</f>
        <v>Котлета Воппер 2</v>
      </c>
      <c r="C1396" s="13">
        <f>Группы!C697</f>
        <v>0</v>
      </c>
    </row>
    <row r="1397" spans="1:3">
      <c r="A1397" s="13">
        <f>Группы!A698</f>
        <v>4220</v>
      </c>
      <c r="B1397" s="13" t="str">
        <f>Группы!B698</f>
        <v>Без соуса БлюЧиз 21</v>
      </c>
      <c r="C1397" s="13">
        <f>Группы!C698</f>
        <v>0</v>
      </c>
    </row>
    <row r="1398" spans="1:3">
      <c r="A1398" s="13">
        <f>Группы!A699</f>
        <v>10430</v>
      </c>
      <c r="B1398" s="13" t="str">
        <f>Группы!B699</f>
        <v>Соус Сацебели</v>
      </c>
      <c r="C1398" s="13">
        <f>Группы!C699</f>
        <v>0</v>
      </c>
    </row>
    <row r="1399" spans="1:3">
      <c r="A1399" s="13">
        <f>Группы!A700</f>
        <v>10397</v>
      </c>
      <c r="B1399" s="13" t="str">
        <f>Группы!B700</f>
        <v>Сандэй Ванильный 39</v>
      </c>
      <c r="C1399" s="13">
        <f>Группы!C700</f>
        <v>0</v>
      </c>
    </row>
    <row r="1400" spans="1:3">
      <c r="A1400" s="13">
        <f>Группы!A701</f>
        <v>4788</v>
      </c>
      <c r="B1400" s="13" t="str">
        <f>Группы!B701</f>
        <v>Фиш Ролл</v>
      </c>
      <c r="C1400" s="13">
        <f>Группы!C701</f>
        <v>0</v>
      </c>
    </row>
    <row r="1401" spans="1:3">
      <c r="A1401" s="13">
        <f>Группы!A702</f>
        <v>4787</v>
      </c>
      <c r="B1401" s="13" t="str">
        <f>Группы!B702</f>
        <v>Воппер Ролл</v>
      </c>
      <c r="C1401" s="13">
        <f>Группы!C702</f>
        <v>0</v>
      </c>
    </row>
    <row r="1402" spans="1:3">
      <c r="A1402" s="13">
        <f>Группы!A703</f>
        <v>0</v>
      </c>
      <c r="B1402" s="13">
        <f>Группы!B703</f>
        <v>0</v>
      </c>
      <c r="C1402" s="13">
        <f>Группы!C703</f>
        <v>0</v>
      </c>
    </row>
    <row r="1403" spans="1:3">
      <c r="A1403" s="13">
        <f>Группы!A704</f>
        <v>0</v>
      </c>
      <c r="B1403" s="13">
        <f>Группы!B704</f>
        <v>0</v>
      </c>
      <c r="C1403" s="13">
        <f>Группы!C704</f>
        <v>0</v>
      </c>
    </row>
    <row r="1404" spans="1:3">
      <c r="A1404" s="13">
        <f>Группы!A705</f>
        <v>0</v>
      </c>
      <c r="B1404" s="13">
        <f>Группы!B705</f>
        <v>0</v>
      </c>
      <c r="C1404" s="13">
        <f>Группы!C705</f>
        <v>0</v>
      </c>
    </row>
    <row r="1405" spans="1:3">
      <c r="A1405" s="13">
        <f>Группы!A706</f>
        <v>0</v>
      </c>
      <c r="B1405" s="13">
        <f>Группы!B706</f>
        <v>0</v>
      </c>
      <c r="C1405" s="13">
        <f>Группы!C706</f>
        <v>0</v>
      </c>
    </row>
    <row r="1406" spans="1:3">
      <c r="A1406" s="13">
        <f>Группы!A707</f>
        <v>0</v>
      </c>
      <c r="B1406" s="13">
        <f>Группы!B707</f>
        <v>0</v>
      </c>
      <c r="C1406" s="13">
        <f>Группы!C707</f>
        <v>0</v>
      </c>
    </row>
    <row r="1407" spans="1:3">
      <c r="A1407" s="13">
        <f>Группы!A708</f>
        <v>0</v>
      </c>
      <c r="B1407" s="13">
        <f>Группы!B708</f>
        <v>0</v>
      </c>
      <c r="C1407" s="13">
        <f>Группы!C708</f>
        <v>0</v>
      </c>
    </row>
    <row r="1408" spans="1:3">
      <c r="A1408" s="13">
        <f>Группы!A709</f>
        <v>0</v>
      </c>
      <c r="B1408" s="13">
        <f>Группы!B709</f>
        <v>0</v>
      </c>
      <c r="C1408" s="13">
        <f>Группы!C709</f>
        <v>0</v>
      </c>
    </row>
    <row r="1409" spans="1:3">
      <c r="A1409" s="13">
        <f>Группы!A710</f>
        <v>0</v>
      </c>
      <c r="B1409" s="13">
        <f>Группы!B710</f>
        <v>0</v>
      </c>
      <c r="C1409" s="13">
        <f>Группы!C710</f>
        <v>0</v>
      </c>
    </row>
    <row r="1410" spans="1:3">
      <c r="A1410" s="13">
        <f>Группы!A711</f>
        <v>0</v>
      </c>
      <c r="B1410" s="13">
        <f>Группы!B711</f>
        <v>0</v>
      </c>
      <c r="C1410" s="13">
        <f>Группы!C711</f>
        <v>0</v>
      </c>
    </row>
    <row r="1411" spans="1:3">
      <c r="A1411" s="13">
        <f>Группы!A712</f>
        <v>0</v>
      </c>
      <c r="B1411" s="13">
        <f>Группы!B712</f>
        <v>0</v>
      </c>
      <c r="C1411" s="13">
        <f>Группы!C712</f>
        <v>0</v>
      </c>
    </row>
  </sheetData>
  <sheetProtection algorithmName="SHA-512" hashValue="FI1jUqO+CDbNFVVQxhzNtTtKuTJKzzEdH2xqARJ+bbUsjc/VNa6h9Jcxb7eXazZUP5poZYq5fpAF72mEUSpz/A==" saltValue="TU7GGiaxnKYC0p47Inaqlg==" spinCount="100000" sheet="1" objects="1" scenarios="1"/>
  <pageMargins left="0.7" right="0.7" top="0.75" bottom="0.75" header="0.3" footer="0.3"/>
  <pageSetup paperSize="9" scale="83" orientation="portrait" r:id="rId1"/>
  <rowBreaks count="1" manualBreakCount="1">
    <brk id="1350" max="2" man="1"/>
  </rowBreaks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9FF99"/>
  </sheetPr>
  <dimension ref="A1:G95"/>
  <sheetViews>
    <sheetView topLeftCell="A86" workbookViewId="0">
      <selection activeCell="C76" sqref="C76"/>
    </sheetView>
  </sheetViews>
  <sheetFormatPr defaultRowHeight="15"/>
  <cols>
    <col min="1" max="1" width="5.7109375" customWidth="1"/>
    <col min="2" max="2" width="7.28515625" customWidth="1"/>
    <col min="3" max="3" width="26.7109375" customWidth="1"/>
    <col min="4" max="4" width="2.140625" customWidth="1"/>
    <col min="5" max="5" width="10" customWidth="1"/>
    <col min="6" max="6" width="12" customWidth="1"/>
    <col min="7" max="7" width="22.42578125" customWidth="1"/>
  </cols>
  <sheetData>
    <row r="1" spans="1:7" ht="16.5" customHeight="1">
      <c r="A1" s="382" t="s">
        <v>824</v>
      </c>
      <c r="B1" s="382"/>
      <c r="C1" s="382"/>
      <c r="D1" s="382"/>
      <c r="E1" s="382"/>
      <c r="F1" s="382"/>
      <c r="G1" s="382"/>
    </row>
    <row r="2" spans="1:7" ht="24" customHeight="1">
      <c r="A2" s="383" t="s">
        <v>1330</v>
      </c>
      <c r="B2" s="383"/>
      <c r="C2" s="383"/>
      <c r="D2" s="383"/>
      <c r="E2" s="383"/>
      <c r="F2" s="383"/>
      <c r="G2" s="383"/>
    </row>
    <row r="3" spans="1:7" ht="13.7" customHeight="1">
      <c r="A3" s="385" t="s">
        <v>407</v>
      </c>
      <c r="B3" s="385"/>
      <c r="C3" s="385"/>
      <c r="D3" s="385"/>
      <c r="E3" s="384" t="s">
        <v>1337</v>
      </c>
      <c r="F3" s="384"/>
      <c r="G3" s="384"/>
    </row>
    <row r="4" spans="1:7" ht="12.95" customHeight="1">
      <c r="B4" s="270" t="s">
        <v>0</v>
      </c>
      <c r="C4" s="271" t="s">
        <v>408</v>
      </c>
      <c r="D4" s="380" t="s">
        <v>825</v>
      </c>
      <c r="E4" s="381"/>
      <c r="F4" s="272" t="s">
        <v>826</v>
      </c>
    </row>
    <row r="5" spans="1:7" ht="12.95" customHeight="1">
      <c r="B5" s="273" t="s">
        <v>899</v>
      </c>
      <c r="C5" s="274" t="s">
        <v>227</v>
      </c>
      <c r="D5" s="378">
        <v>5</v>
      </c>
      <c r="E5" s="379"/>
      <c r="F5" s="275">
        <v>0</v>
      </c>
    </row>
    <row r="6" spans="1:7" ht="12.95" customHeight="1">
      <c r="B6" s="273" t="s">
        <v>1239</v>
      </c>
      <c r="C6" s="274" t="s">
        <v>1260</v>
      </c>
      <c r="D6" s="378">
        <v>4</v>
      </c>
      <c r="E6" s="379"/>
      <c r="F6" s="275">
        <v>0</v>
      </c>
    </row>
    <row r="7" spans="1:7" ht="12.95" customHeight="1">
      <c r="B7" s="273" t="s">
        <v>1153</v>
      </c>
      <c r="C7" s="274" t="s">
        <v>235</v>
      </c>
      <c r="D7" s="378">
        <v>6</v>
      </c>
      <c r="E7" s="379"/>
      <c r="F7" s="275">
        <v>0</v>
      </c>
    </row>
    <row r="8" spans="1:7" ht="12.95" customHeight="1">
      <c r="B8" s="273" t="s">
        <v>1152</v>
      </c>
      <c r="C8" s="274" t="s">
        <v>239</v>
      </c>
      <c r="D8" s="378">
        <v>25</v>
      </c>
      <c r="E8" s="379"/>
      <c r="F8" s="275">
        <v>0</v>
      </c>
    </row>
    <row r="9" spans="1:7" ht="12.95" customHeight="1">
      <c r="B9" s="273" t="s">
        <v>1154</v>
      </c>
      <c r="C9" s="274" t="s">
        <v>240</v>
      </c>
      <c r="D9" s="378">
        <v>13</v>
      </c>
      <c r="E9" s="379"/>
      <c r="F9" s="275">
        <v>0</v>
      </c>
    </row>
    <row r="10" spans="1:7" ht="12.95" customHeight="1">
      <c r="B10" s="273" t="s">
        <v>893</v>
      </c>
      <c r="C10" s="274" t="s">
        <v>243</v>
      </c>
      <c r="D10" s="378">
        <v>5</v>
      </c>
      <c r="E10" s="379"/>
      <c r="F10" s="275">
        <v>0</v>
      </c>
    </row>
    <row r="11" spans="1:7" ht="12.95" customHeight="1">
      <c r="B11" s="273" t="s">
        <v>1135</v>
      </c>
      <c r="C11" s="274" t="s">
        <v>247</v>
      </c>
      <c r="D11" s="378">
        <v>2</v>
      </c>
      <c r="E11" s="379"/>
      <c r="F11" s="275">
        <v>0</v>
      </c>
    </row>
    <row r="12" spans="1:7" ht="12.95" customHeight="1">
      <c r="B12" s="273" t="s">
        <v>940</v>
      </c>
      <c r="C12" s="274" t="s">
        <v>249</v>
      </c>
      <c r="D12" s="378">
        <v>19</v>
      </c>
      <c r="E12" s="379"/>
      <c r="F12" s="275">
        <v>0</v>
      </c>
    </row>
    <row r="13" spans="1:7" ht="12.95" customHeight="1">
      <c r="B13" s="273" t="s">
        <v>1155</v>
      </c>
      <c r="C13" s="274" t="s">
        <v>251</v>
      </c>
      <c r="D13" s="378">
        <v>17</v>
      </c>
      <c r="E13" s="379"/>
      <c r="F13" s="275">
        <v>0</v>
      </c>
    </row>
    <row r="14" spans="1:7" ht="12.95" customHeight="1">
      <c r="B14" s="273" t="s">
        <v>941</v>
      </c>
      <c r="C14" s="274" t="s">
        <v>255</v>
      </c>
      <c r="D14" s="378">
        <v>65</v>
      </c>
      <c r="E14" s="379"/>
      <c r="F14" s="275">
        <v>0</v>
      </c>
    </row>
    <row r="15" spans="1:7" ht="12.95" customHeight="1">
      <c r="B15" s="273" t="s">
        <v>1080</v>
      </c>
      <c r="C15" s="274" t="s">
        <v>257</v>
      </c>
      <c r="D15" s="378">
        <v>182</v>
      </c>
      <c r="E15" s="379"/>
      <c r="F15" s="275">
        <v>0</v>
      </c>
    </row>
    <row r="16" spans="1:7" ht="12.95" customHeight="1">
      <c r="B16" s="273" t="s">
        <v>1156</v>
      </c>
      <c r="C16" s="274" t="s">
        <v>259</v>
      </c>
      <c r="D16" s="378">
        <v>4</v>
      </c>
      <c r="E16" s="379"/>
      <c r="F16" s="275">
        <v>0</v>
      </c>
    </row>
    <row r="17" spans="2:6" ht="12.95" customHeight="1">
      <c r="B17" s="273" t="s">
        <v>1274</v>
      </c>
      <c r="C17" s="274" t="s">
        <v>261</v>
      </c>
      <c r="D17" s="378">
        <v>30</v>
      </c>
      <c r="E17" s="379"/>
      <c r="F17" s="275">
        <v>0</v>
      </c>
    </row>
    <row r="18" spans="2:6" ht="12.95" customHeight="1">
      <c r="B18" s="273" t="s">
        <v>1275</v>
      </c>
      <c r="C18" s="274" t="s">
        <v>263</v>
      </c>
      <c r="D18" s="378">
        <v>9</v>
      </c>
      <c r="E18" s="379"/>
      <c r="F18" s="275">
        <v>0</v>
      </c>
    </row>
    <row r="19" spans="2:6" ht="12.95" customHeight="1">
      <c r="B19" s="273" t="s">
        <v>1338</v>
      </c>
      <c r="C19" s="274" t="s">
        <v>264</v>
      </c>
      <c r="D19" s="378">
        <v>4</v>
      </c>
      <c r="E19" s="379"/>
      <c r="F19" s="275">
        <v>0</v>
      </c>
    </row>
    <row r="20" spans="2:6" ht="12.95" customHeight="1">
      <c r="B20" s="273" t="s">
        <v>1081</v>
      </c>
      <c r="C20" s="274" t="s">
        <v>267</v>
      </c>
      <c r="D20" s="378">
        <v>6</v>
      </c>
      <c r="E20" s="379"/>
      <c r="F20" s="275">
        <v>0</v>
      </c>
    </row>
    <row r="21" spans="2:6" ht="12.95" customHeight="1">
      <c r="B21" s="273" t="s">
        <v>1082</v>
      </c>
      <c r="C21" s="274" t="s">
        <v>269</v>
      </c>
      <c r="D21" s="378">
        <v>26</v>
      </c>
      <c r="E21" s="379"/>
      <c r="F21" s="275">
        <v>0</v>
      </c>
    </row>
    <row r="22" spans="2:6" ht="12.95" customHeight="1">
      <c r="B22" s="273" t="s">
        <v>1083</v>
      </c>
      <c r="C22" s="274" t="s">
        <v>271</v>
      </c>
      <c r="D22" s="378">
        <v>39</v>
      </c>
      <c r="E22" s="379"/>
      <c r="F22" s="275">
        <v>0</v>
      </c>
    </row>
    <row r="23" spans="2:6" ht="12.95" customHeight="1">
      <c r="B23" s="273" t="s">
        <v>1339</v>
      </c>
      <c r="C23" s="274" t="s">
        <v>277</v>
      </c>
      <c r="D23" s="378">
        <v>6</v>
      </c>
      <c r="E23" s="379"/>
      <c r="F23" s="275">
        <v>0</v>
      </c>
    </row>
    <row r="24" spans="2:6" ht="12.95" customHeight="1">
      <c r="B24" s="273" t="s">
        <v>1276</v>
      </c>
      <c r="C24" s="274" t="s">
        <v>279</v>
      </c>
      <c r="D24" s="378">
        <v>14</v>
      </c>
      <c r="E24" s="379"/>
      <c r="F24" s="275">
        <v>0</v>
      </c>
    </row>
    <row r="25" spans="2:6" ht="12.95" customHeight="1">
      <c r="B25" s="273" t="s">
        <v>1340</v>
      </c>
      <c r="C25" s="274" t="s">
        <v>281</v>
      </c>
      <c r="D25" s="378">
        <v>3</v>
      </c>
      <c r="E25" s="379"/>
      <c r="F25" s="275">
        <v>0</v>
      </c>
    </row>
    <row r="26" spans="2:6" ht="12.95" customHeight="1">
      <c r="B26" s="273" t="s">
        <v>1084</v>
      </c>
      <c r="C26" s="274" t="s">
        <v>291</v>
      </c>
      <c r="D26" s="378">
        <v>80</v>
      </c>
      <c r="E26" s="379"/>
      <c r="F26" s="275">
        <v>0</v>
      </c>
    </row>
    <row r="27" spans="2:6" ht="12.95" customHeight="1">
      <c r="B27" s="273" t="s">
        <v>1085</v>
      </c>
      <c r="C27" s="274" t="s">
        <v>292</v>
      </c>
      <c r="D27" s="378">
        <v>47</v>
      </c>
      <c r="E27" s="379"/>
      <c r="F27" s="275">
        <v>0</v>
      </c>
    </row>
    <row r="28" spans="2:6" ht="12.95" customHeight="1">
      <c r="B28" s="273" t="s">
        <v>1341</v>
      </c>
      <c r="C28" s="274" t="s">
        <v>299</v>
      </c>
      <c r="D28" s="378">
        <v>14</v>
      </c>
      <c r="E28" s="379"/>
      <c r="F28" s="275">
        <v>0</v>
      </c>
    </row>
    <row r="29" spans="2:6" ht="12.95" customHeight="1">
      <c r="B29" s="273" t="s">
        <v>827</v>
      </c>
      <c r="C29" s="274" t="s">
        <v>307</v>
      </c>
      <c r="D29" s="378">
        <v>5652</v>
      </c>
      <c r="E29" s="379"/>
      <c r="F29" s="275">
        <v>0</v>
      </c>
    </row>
    <row r="30" spans="2:6" ht="12.95" customHeight="1">
      <c r="B30" s="273" t="s">
        <v>828</v>
      </c>
      <c r="C30" s="274" t="s">
        <v>308</v>
      </c>
      <c r="D30" s="378">
        <v>4121</v>
      </c>
      <c r="E30" s="379"/>
      <c r="F30" s="275">
        <v>0</v>
      </c>
    </row>
    <row r="31" spans="2:6" ht="12.95" customHeight="1">
      <c r="B31" s="273" t="s">
        <v>829</v>
      </c>
      <c r="C31" s="274" t="s">
        <v>309</v>
      </c>
      <c r="D31" s="378">
        <v>7756</v>
      </c>
      <c r="E31" s="379"/>
      <c r="F31" s="275">
        <v>0</v>
      </c>
    </row>
    <row r="32" spans="2:6" ht="12.95" customHeight="1">
      <c r="B32" s="273" t="s">
        <v>830</v>
      </c>
      <c r="C32" s="274" t="s">
        <v>310</v>
      </c>
      <c r="D32" s="378">
        <v>11208</v>
      </c>
      <c r="E32" s="379"/>
      <c r="F32" s="275">
        <v>0</v>
      </c>
    </row>
    <row r="33" spans="2:6" ht="12.95" customHeight="1">
      <c r="B33" s="273" t="s">
        <v>1086</v>
      </c>
      <c r="C33" s="274" t="s">
        <v>311</v>
      </c>
      <c r="D33" s="378">
        <v>551</v>
      </c>
      <c r="E33" s="379"/>
      <c r="F33" s="275">
        <v>0</v>
      </c>
    </row>
    <row r="34" spans="2:6" ht="12.95" customHeight="1">
      <c r="B34" s="273" t="s">
        <v>831</v>
      </c>
      <c r="C34" s="274" t="s">
        <v>312</v>
      </c>
      <c r="D34" s="378">
        <v>240</v>
      </c>
      <c r="E34" s="379"/>
      <c r="F34" s="275">
        <v>0</v>
      </c>
    </row>
    <row r="35" spans="2:6" ht="12.95" customHeight="1">
      <c r="B35" s="273" t="s">
        <v>832</v>
      </c>
      <c r="C35" s="274" t="s">
        <v>833</v>
      </c>
      <c r="D35" s="378">
        <v>28154</v>
      </c>
      <c r="E35" s="379"/>
      <c r="F35" s="275">
        <v>0</v>
      </c>
    </row>
    <row r="36" spans="2:6" ht="12.95" customHeight="1">
      <c r="B36" s="273" t="s">
        <v>1087</v>
      </c>
      <c r="C36" s="274" t="s">
        <v>314</v>
      </c>
      <c r="D36" s="378">
        <v>917</v>
      </c>
      <c r="E36" s="379"/>
      <c r="F36" s="275">
        <v>0</v>
      </c>
    </row>
    <row r="37" spans="2:6" ht="12.95" customHeight="1">
      <c r="B37" s="273" t="s">
        <v>834</v>
      </c>
      <c r="C37" s="274" t="s">
        <v>316</v>
      </c>
      <c r="D37" s="378">
        <v>1539</v>
      </c>
      <c r="E37" s="379"/>
      <c r="F37" s="275">
        <v>0</v>
      </c>
    </row>
    <row r="38" spans="2:6" ht="12.95" customHeight="1">
      <c r="B38" s="273" t="s">
        <v>1277</v>
      </c>
      <c r="C38" s="274" t="s">
        <v>321</v>
      </c>
      <c r="D38" s="378">
        <v>3</v>
      </c>
      <c r="E38" s="379"/>
      <c r="F38" s="275">
        <v>0</v>
      </c>
    </row>
    <row r="39" spans="2:6" ht="12.95" customHeight="1">
      <c r="B39" s="273" t="s">
        <v>1250</v>
      </c>
      <c r="C39" s="274" t="s">
        <v>322</v>
      </c>
      <c r="D39" s="378">
        <v>4</v>
      </c>
      <c r="E39" s="379"/>
      <c r="F39" s="275">
        <v>0</v>
      </c>
    </row>
    <row r="40" spans="2:6" ht="12.95" customHeight="1">
      <c r="B40" s="273" t="s">
        <v>1342</v>
      </c>
      <c r="C40" s="274" t="s">
        <v>1343</v>
      </c>
      <c r="D40" s="378">
        <v>1</v>
      </c>
      <c r="E40" s="379"/>
      <c r="F40" s="275">
        <v>0</v>
      </c>
    </row>
    <row r="41" spans="2:6" ht="12.95" customHeight="1">
      <c r="B41" s="273" t="s">
        <v>1344</v>
      </c>
      <c r="C41" s="274" t="s">
        <v>918</v>
      </c>
      <c r="D41" s="378">
        <v>9</v>
      </c>
      <c r="E41" s="379"/>
      <c r="F41" s="275">
        <v>0</v>
      </c>
    </row>
    <row r="42" spans="2:6" ht="12.95" customHeight="1">
      <c r="B42" s="273" t="s">
        <v>1278</v>
      </c>
      <c r="C42" s="274" t="s">
        <v>361</v>
      </c>
      <c r="D42" s="378">
        <v>5</v>
      </c>
      <c r="E42" s="379"/>
      <c r="F42" s="275">
        <v>0</v>
      </c>
    </row>
    <row r="43" spans="2:6" ht="12.95" customHeight="1">
      <c r="B43" s="273" t="s">
        <v>1279</v>
      </c>
      <c r="C43" s="274" t="s">
        <v>803</v>
      </c>
      <c r="D43" s="378">
        <v>3</v>
      </c>
      <c r="E43" s="379"/>
      <c r="F43" s="275">
        <v>0</v>
      </c>
    </row>
    <row r="44" spans="2:6" ht="12.95" customHeight="1">
      <c r="B44" s="273" t="s">
        <v>835</v>
      </c>
      <c r="C44" s="274" t="s">
        <v>836</v>
      </c>
      <c r="D44" s="378">
        <v>792</v>
      </c>
      <c r="E44" s="379"/>
      <c r="F44" s="275">
        <v>0</v>
      </c>
    </row>
    <row r="45" spans="2:6" ht="12.95" customHeight="1">
      <c r="B45" s="273" t="s">
        <v>837</v>
      </c>
      <c r="C45" s="274" t="s">
        <v>684</v>
      </c>
      <c r="D45" s="378">
        <v>136</v>
      </c>
      <c r="E45" s="379"/>
      <c r="F45" s="275">
        <v>0</v>
      </c>
    </row>
    <row r="46" spans="2:6" ht="12.95" customHeight="1">
      <c r="B46" s="273" t="s">
        <v>1147</v>
      </c>
      <c r="C46" s="274" t="s">
        <v>804</v>
      </c>
      <c r="D46" s="378">
        <v>1</v>
      </c>
      <c r="E46" s="379"/>
      <c r="F46" s="275">
        <v>0</v>
      </c>
    </row>
    <row r="47" spans="2:6" ht="12.95" customHeight="1">
      <c r="B47" s="273" t="s">
        <v>1148</v>
      </c>
      <c r="C47" s="274" t="s">
        <v>773</v>
      </c>
      <c r="D47" s="378">
        <v>1</v>
      </c>
      <c r="E47" s="379"/>
      <c r="F47" s="275">
        <v>0</v>
      </c>
    </row>
    <row r="48" spans="2:6" ht="12.95" customHeight="1">
      <c r="B48" s="273" t="s">
        <v>1149</v>
      </c>
      <c r="C48" s="274" t="s">
        <v>1150</v>
      </c>
      <c r="D48" s="378">
        <v>1</v>
      </c>
      <c r="E48" s="379"/>
      <c r="F48" s="275">
        <v>0</v>
      </c>
    </row>
    <row r="49" spans="1:7" ht="12.95" customHeight="1">
      <c r="B49" s="273" t="s">
        <v>919</v>
      </c>
      <c r="C49" s="274" t="s">
        <v>716</v>
      </c>
      <c r="D49" s="378">
        <v>6375</v>
      </c>
      <c r="E49" s="379"/>
      <c r="F49" s="275">
        <v>0</v>
      </c>
    </row>
    <row r="50" spans="1:7" ht="24" customHeight="1">
      <c r="B50" s="273" t="s">
        <v>1109</v>
      </c>
      <c r="C50" s="274" t="s">
        <v>760</v>
      </c>
      <c r="D50" s="378">
        <v>4</v>
      </c>
      <c r="E50" s="379"/>
      <c r="F50" s="275">
        <v>160</v>
      </c>
    </row>
    <row r="51" spans="1:7" ht="12.95" customHeight="1">
      <c r="B51" s="273" t="s">
        <v>1110</v>
      </c>
      <c r="C51" s="274" t="s">
        <v>1111</v>
      </c>
      <c r="D51" s="378">
        <v>12</v>
      </c>
      <c r="E51" s="379"/>
      <c r="F51" s="275">
        <v>480</v>
      </c>
    </row>
    <row r="52" spans="1:7" ht="0.2" customHeight="1"/>
    <row r="53" spans="1:7" ht="13.7" customHeight="1">
      <c r="A53" s="385" t="s">
        <v>824</v>
      </c>
      <c r="B53" s="385"/>
      <c r="C53" s="385"/>
      <c r="D53" s="385"/>
      <c r="E53" s="384" t="s">
        <v>1345</v>
      </c>
      <c r="F53" s="384"/>
      <c r="G53" s="384"/>
    </row>
    <row r="54" spans="1:7" ht="12.95" customHeight="1">
      <c r="B54" s="270" t="s">
        <v>0</v>
      </c>
      <c r="C54" s="271" t="s">
        <v>408</v>
      </c>
      <c r="D54" s="380" t="s">
        <v>825</v>
      </c>
      <c r="E54" s="381"/>
      <c r="F54" s="272" t="s">
        <v>826</v>
      </c>
    </row>
    <row r="55" spans="1:7" ht="24" customHeight="1">
      <c r="B55" s="273" t="s">
        <v>1088</v>
      </c>
      <c r="C55" s="274" t="s">
        <v>736</v>
      </c>
      <c r="D55" s="378">
        <v>108</v>
      </c>
      <c r="E55" s="379"/>
      <c r="F55" s="275">
        <v>2808</v>
      </c>
    </row>
    <row r="56" spans="1:7" ht="24" customHeight="1">
      <c r="B56" s="273" t="s">
        <v>943</v>
      </c>
      <c r="C56" s="274" t="s">
        <v>737</v>
      </c>
      <c r="D56" s="378">
        <v>61</v>
      </c>
      <c r="E56" s="379"/>
      <c r="F56" s="275">
        <v>1586</v>
      </c>
    </row>
    <row r="57" spans="1:7" ht="24" customHeight="1">
      <c r="B57" s="273" t="s">
        <v>1089</v>
      </c>
      <c r="C57" s="274" t="s">
        <v>738</v>
      </c>
      <c r="D57" s="378">
        <v>75</v>
      </c>
      <c r="E57" s="379"/>
      <c r="F57" s="275">
        <v>1950</v>
      </c>
    </row>
    <row r="58" spans="1:7" ht="12.95" customHeight="1">
      <c r="B58" s="273" t="s">
        <v>1112</v>
      </c>
      <c r="C58" s="274" t="s">
        <v>744</v>
      </c>
      <c r="D58" s="378">
        <v>5</v>
      </c>
      <c r="E58" s="379"/>
      <c r="F58" s="275">
        <v>0</v>
      </c>
    </row>
    <row r="59" spans="1:7" ht="12.95" customHeight="1">
      <c r="B59" s="273" t="s">
        <v>1090</v>
      </c>
      <c r="C59" s="274" t="s">
        <v>745</v>
      </c>
      <c r="D59" s="378">
        <v>12</v>
      </c>
      <c r="E59" s="379"/>
      <c r="F59" s="275">
        <v>0</v>
      </c>
    </row>
    <row r="60" spans="1:7" ht="12.95" customHeight="1">
      <c r="B60" s="273" t="s">
        <v>1136</v>
      </c>
      <c r="C60" s="274" t="s">
        <v>753</v>
      </c>
      <c r="D60" s="378">
        <v>6</v>
      </c>
      <c r="E60" s="379"/>
      <c r="F60" s="275">
        <v>0</v>
      </c>
    </row>
    <row r="61" spans="1:7" ht="12.95" customHeight="1">
      <c r="B61" s="273" t="s">
        <v>1091</v>
      </c>
      <c r="C61" s="274" t="s">
        <v>777</v>
      </c>
      <c r="D61" s="378">
        <v>23</v>
      </c>
      <c r="E61" s="379"/>
      <c r="F61" s="275">
        <v>0</v>
      </c>
    </row>
    <row r="62" spans="1:7" ht="12.95" customHeight="1">
      <c r="B62" s="273" t="s">
        <v>1280</v>
      </c>
      <c r="C62" s="274" t="s">
        <v>911</v>
      </c>
      <c r="D62" s="378">
        <v>1</v>
      </c>
      <c r="E62" s="379"/>
      <c r="F62" s="275">
        <v>0</v>
      </c>
    </row>
    <row r="63" spans="1:7" ht="12.95" customHeight="1">
      <c r="B63" s="273" t="s">
        <v>903</v>
      </c>
      <c r="C63" s="274" t="s">
        <v>904</v>
      </c>
      <c r="D63" s="378">
        <v>35</v>
      </c>
      <c r="E63" s="379"/>
      <c r="F63" s="275">
        <v>0</v>
      </c>
    </row>
    <row r="64" spans="1:7" ht="12.95" customHeight="1">
      <c r="B64" s="273" t="s">
        <v>1092</v>
      </c>
      <c r="C64" s="274" t="s">
        <v>920</v>
      </c>
      <c r="D64" s="378">
        <v>321</v>
      </c>
      <c r="E64" s="379"/>
      <c r="F64" s="275">
        <v>0</v>
      </c>
    </row>
    <row r="65" spans="2:6" ht="12.95" customHeight="1">
      <c r="B65" s="273" t="s">
        <v>921</v>
      </c>
      <c r="C65" s="274" t="s">
        <v>922</v>
      </c>
      <c r="D65" s="378">
        <v>80</v>
      </c>
      <c r="E65" s="379"/>
      <c r="F65" s="275">
        <v>0</v>
      </c>
    </row>
    <row r="66" spans="2:6" ht="12.95" customHeight="1">
      <c r="B66" s="273" t="s">
        <v>932</v>
      </c>
      <c r="C66" s="274" t="s">
        <v>947</v>
      </c>
      <c r="D66" s="378">
        <v>3083</v>
      </c>
      <c r="E66" s="379"/>
      <c r="F66" s="275">
        <v>0</v>
      </c>
    </row>
    <row r="67" spans="2:6" ht="24" customHeight="1">
      <c r="B67" s="273" t="s">
        <v>1093</v>
      </c>
      <c r="C67" s="274" t="s">
        <v>959</v>
      </c>
      <c r="D67" s="378">
        <v>51</v>
      </c>
      <c r="E67" s="379"/>
      <c r="F67" s="275">
        <v>1326</v>
      </c>
    </row>
    <row r="68" spans="2:6" ht="24" customHeight="1">
      <c r="B68" s="273" t="s">
        <v>1125</v>
      </c>
      <c r="C68" s="274" t="s">
        <v>960</v>
      </c>
      <c r="D68" s="378">
        <v>18</v>
      </c>
      <c r="E68" s="379"/>
      <c r="F68" s="275">
        <v>468</v>
      </c>
    </row>
    <row r="69" spans="2:6" ht="24" customHeight="1">
      <c r="B69" s="273" t="s">
        <v>1094</v>
      </c>
      <c r="C69" s="274" t="s">
        <v>961</v>
      </c>
      <c r="D69" s="378">
        <v>33</v>
      </c>
      <c r="E69" s="379"/>
      <c r="F69" s="275">
        <v>858</v>
      </c>
    </row>
    <row r="70" spans="2:6" ht="12.95" customHeight="1">
      <c r="B70" s="273" t="s">
        <v>1151</v>
      </c>
      <c r="C70" s="274" t="s">
        <v>67</v>
      </c>
      <c r="D70" s="378">
        <v>1</v>
      </c>
      <c r="E70" s="379"/>
      <c r="F70" s="275">
        <v>0</v>
      </c>
    </row>
    <row r="71" spans="2:6" ht="24" customHeight="1">
      <c r="B71" s="273" t="s">
        <v>1095</v>
      </c>
      <c r="C71" s="274" t="s">
        <v>981</v>
      </c>
      <c r="D71" s="378">
        <v>6</v>
      </c>
      <c r="E71" s="379"/>
      <c r="F71" s="275">
        <v>0</v>
      </c>
    </row>
    <row r="72" spans="2:6" ht="24" customHeight="1">
      <c r="B72" s="273" t="s">
        <v>1132</v>
      </c>
      <c r="C72" s="274" t="s">
        <v>982</v>
      </c>
      <c r="D72" s="378">
        <v>10</v>
      </c>
      <c r="E72" s="379"/>
      <c r="F72" s="275">
        <v>0</v>
      </c>
    </row>
    <row r="73" spans="2:6" ht="12.95" customHeight="1">
      <c r="B73" s="273" t="s">
        <v>1133</v>
      </c>
      <c r="C73" s="274" t="s">
        <v>984</v>
      </c>
      <c r="D73" s="378">
        <v>12</v>
      </c>
      <c r="E73" s="379"/>
      <c r="F73" s="275">
        <v>0</v>
      </c>
    </row>
    <row r="74" spans="2:6" ht="12.95" customHeight="1">
      <c r="B74" s="273" t="s">
        <v>1281</v>
      </c>
      <c r="C74" s="274" t="s">
        <v>1131</v>
      </c>
      <c r="D74" s="378">
        <v>5</v>
      </c>
      <c r="E74" s="379"/>
      <c r="F74" s="275">
        <v>0</v>
      </c>
    </row>
    <row r="75" spans="2:6" ht="12.95" customHeight="1">
      <c r="B75" s="273" t="s">
        <v>1003</v>
      </c>
      <c r="C75" s="274" t="s">
        <v>333</v>
      </c>
      <c r="D75" s="378">
        <v>3307</v>
      </c>
      <c r="E75" s="379"/>
      <c r="F75" s="275">
        <v>0</v>
      </c>
    </row>
    <row r="76" spans="2:6" ht="12.95" customHeight="1">
      <c r="B76" s="273" t="s">
        <v>1346</v>
      </c>
      <c r="C76" s="274" t="s">
        <v>1347</v>
      </c>
      <c r="D76" s="378">
        <v>2</v>
      </c>
      <c r="E76" s="379"/>
      <c r="F76" s="275">
        <v>0</v>
      </c>
    </row>
    <row r="77" spans="2:6" ht="12.95" customHeight="1">
      <c r="B77" s="273" t="s">
        <v>1118</v>
      </c>
      <c r="C77" s="274" t="s">
        <v>1119</v>
      </c>
      <c r="D77" s="378">
        <v>7869</v>
      </c>
      <c r="E77" s="379"/>
      <c r="F77" s="275">
        <v>0</v>
      </c>
    </row>
    <row r="78" spans="2:6" ht="12.95" customHeight="1">
      <c r="B78" s="273" t="s">
        <v>1282</v>
      </c>
      <c r="C78" s="274" t="s">
        <v>1137</v>
      </c>
      <c r="D78" s="378">
        <v>3</v>
      </c>
      <c r="E78" s="379"/>
      <c r="F78" s="275">
        <v>0</v>
      </c>
    </row>
    <row r="79" spans="2:6" ht="12.95" customHeight="1">
      <c r="B79" s="273" t="s">
        <v>1283</v>
      </c>
      <c r="C79" s="274" t="s">
        <v>1144</v>
      </c>
      <c r="D79" s="378">
        <v>11</v>
      </c>
      <c r="E79" s="379"/>
      <c r="F79" s="275">
        <v>440</v>
      </c>
    </row>
    <row r="80" spans="2:6" ht="12.95" customHeight="1">
      <c r="B80" s="273" t="s">
        <v>1348</v>
      </c>
      <c r="C80" s="274" t="s">
        <v>1349</v>
      </c>
      <c r="D80" s="378">
        <v>567</v>
      </c>
      <c r="E80" s="379"/>
      <c r="F80" s="275">
        <v>0</v>
      </c>
    </row>
    <row r="81" spans="2:6" ht="12.95" customHeight="1">
      <c r="B81" s="273" t="s">
        <v>1284</v>
      </c>
      <c r="C81" s="274" t="s">
        <v>1285</v>
      </c>
      <c r="D81" s="378">
        <v>455</v>
      </c>
      <c r="E81" s="379"/>
      <c r="F81" s="275">
        <v>0</v>
      </c>
    </row>
    <row r="82" spans="2:6" ht="12.95" customHeight="1">
      <c r="B82" s="273" t="s">
        <v>1096</v>
      </c>
      <c r="C82" s="274" t="s">
        <v>192</v>
      </c>
      <c r="D82" s="378">
        <v>202</v>
      </c>
      <c r="E82" s="379"/>
      <c r="F82" s="275">
        <v>6060</v>
      </c>
    </row>
    <row r="83" spans="2:6" ht="12.95" customHeight="1">
      <c r="B83" s="273" t="s">
        <v>838</v>
      </c>
      <c r="C83" s="274" t="s">
        <v>193</v>
      </c>
      <c r="D83" s="378">
        <v>337</v>
      </c>
      <c r="E83" s="379"/>
      <c r="F83" s="275">
        <v>10110</v>
      </c>
    </row>
    <row r="84" spans="2:6" ht="12.95" customHeight="1">
      <c r="B84" s="273" t="s">
        <v>1097</v>
      </c>
      <c r="C84" s="274" t="s">
        <v>194</v>
      </c>
      <c r="D84" s="378">
        <v>535</v>
      </c>
      <c r="E84" s="379"/>
      <c r="F84" s="275">
        <v>8025</v>
      </c>
    </row>
    <row r="85" spans="2:6" ht="12.95" customHeight="1">
      <c r="B85" s="273" t="s">
        <v>839</v>
      </c>
      <c r="C85" s="274" t="s">
        <v>195</v>
      </c>
      <c r="D85" s="378">
        <v>434</v>
      </c>
      <c r="E85" s="379"/>
      <c r="F85" s="275">
        <v>13020</v>
      </c>
    </row>
    <row r="86" spans="2:6" ht="12.95" customHeight="1">
      <c r="B86" s="273" t="s">
        <v>1098</v>
      </c>
      <c r="C86" s="274" t="s">
        <v>196</v>
      </c>
      <c r="D86" s="378">
        <v>98</v>
      </c>
      <c r="E86" s="379"/>
      <c r="F86" s="275">
        <v>2940</v>
      </c>
    </row>
    <row r="87" spans="2:6" ht="12.95" customHeight="1">
      <c r="B87" s="273" t="s">
        <v>1099</v>
      </c>
      <c r="C87" s="274" t="s">
        <v>197</v>
      </c>
      <c r="D87" s="378">
        <v>49</v>
      </c>
      <c r="E87" s="379"/>
      <c r="F87" s="275">
        <v>1470</v>
      </c>
    </row>
    <row r="88" spans="2:6" ht="12.95" customHeight="1">
      <c r="B88" s="273" t="s">
        <v>1350</v>
      </c>
      <c r="C88" s="274" t="s">
        <v>1351</v>
      </c>
      <c r="D88" s="378">
        <v>19</v>
      </c>
      <c r="E88" s="379"/>
      <c r="F88" s="275">
        <v>475</v>
      </c>
    </row>
    <row r="89" spans="2:6" ht="24" customHeight="1">
      <c r="B89" s="273" t="s">
        <v>1248</v>
      </c>
      <c r="C89" s="274" t="s">
        <v>1249</v>
      </c>
      <c r="D89" s="378">
        <v>2</v>
      </c>
      <c r="E89" s="379"/>
      <c r="F89" s="275">
        <v>70</v>
      </c>
    </row>
    <row r="90" spans="2:6" ht="12.95" customHeight="1">
      <c r="B90" s="273" t="s">
        <v>1286</v>
      </c>
      <c r="C90" s="274" t="s">
        <v>200</v>
      </c>
      <c r="D90" s="378">
        <v>9</v>
      </c>
      <c r="E90" s="379"/>
      <c r="F90" s="275">
        <v>315</v>
      </c>
    </row>
    <row r="91" spans="2:6" ht="12.95" customHeight="1">
      <c r="B91" s="273" t="s">
        <v>1100</v>
      </c>
      <c r="C91" s="274" t="s">
        <v>201</v>
      </c>
      <c r="D91" s="378">
        <v>40</v>
      </c>
      <c r="E91" s="379"/>
      <c r="F91" s="275">
        <v>3000</v>
      </c>
    </row>
    <row r="92" spans="2:6" ht="12.95" customHeight="1">
      <c r="B92" s="273" t="s">
        <v>1157</v>
      </c>
      <c r="C92" s="274" t="s">
        <v>1158</v>
      </c>
      <c r="D92" s="378">
        <v>9</v>
      </c>
      <c r="E92" s="379"/>
      <c r="F92" s="275">
        <v>270</v>
      </c>
    </row>
    <row r="93" spans="2:6" ht="12.95" customHeight="1">
      <c r="B93" s="273" t="s">
        <v>1287</v>
      </c>
      <c r="C93" s="274" t="s">
        <v>1288</v>
      </c>
      <c r="D93" s="378">
        <v>2</v>
      </c>
      <c r="E93" s="379"/>
      <c r="F93" s="275">
        <v>60</v>
      </c>
    </row>
    <row r="94" spans="2:6" ht="12.95" customHeight="1">
      <c r="B94" s="273" t="s">
        <v>1159</v>
      </c>
      <c r="C94" s="274" t="s">
        <v>1160</v>
      </c>
      <c r="D94" s="378">
        <v>7</v>
      </c>
      <c r="E94" s="379"/>
      <c r="F94" s="275">
        <v>210</v>
      </c>
    </row>
    <row r="95" spans="2:6" ht="12.95" customHeight="1">
      <c r="B95" s="270" t="s">
        <v>407</v>
      </c>
      <c r="C95" s="271" t="s">
        <v>840</v>
      </c>
      <c r="D95" s="380">
        <v>86013</v>
      </c>
      <c r="E95" s="381"/>
      <c r="F95" s="272">
        <v>56101</v>
      </c>
    </row>
  </sheetData>
  <mergeCells count="96">
    <mergeCell ref="D74:E74"/>
    <mergeCell ref="D75:E75"/>
    <mergeCell ref="D76:E76"/>
    <mergeCell ref="D77:E77"/>
    <mergeCell ref="D78:E78"/>
    <mergeCell ref="D67:E67"/>
    <mergeCell ref="D68:E68"/>
    <mergeCell ref="D71:E71"/>
    <mergeCell ref="D72:E72"/>
    <mergeCell ref="D73:E73"/>
    <mergeCell ref="D69:E69"/>
    <mergeCell ref="D70:E70"/>
    <mergeCell ref="D64:E64"/>
    <mergeCell ref="D65:E65"/>
    <mergeCell ref="D66:E66"/>
    <mergeCell ref="D59:E59"/>
    <mergeCell ref="D60:E60"/>
    <mergeCell ref="D61:E61"/>
    <mergeCell ref="D62:E62"/>
    <mergeCell ref="D63:E63"/>
    <mergeCell ref="A53:D53"/>
    <mergeCell ref="E53:G53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7:E57"/>
    <mergeCell ref="D58:E58"/>
    <mergeCell ref="D54:E54"/>
    <mergeCell ref="D55:E55"/>
    <mergeCell ref="D56:E56"/>
    <mergeCell ref="D37:E37"/>
    <mergeCell ref="D38:E38"/>
    <mergeCell ref="D39:E39"/>
    <mergeCell ref="D40:E40"/>
    <mergeCell ref="D41:E41"/>
    <mergeCell ref="D32:E32"/>
    <mergeCell ref="D33:E33"/>
    <mergeCell ref="D34:E34"/>
    <mergeCell ref="D35:E35"/>
    <mergeCell ref="D36:E36"/>
    <mergeCell ref="D27:E27"/>
    <mergeCell ref="D28:E28"/>
    <mergeCell ref="D29:E29"/>
    <mergeCell ref="D30:E30"/>
    <mergeCell ref="D31:E31"/>
    <mergeCell ref="D14:E14"/>
    <mergeCell ref="D15:E15"/>
    <mergeCell ref="D20:E20"/>
    <mergeCell ref="D21:E21"/>
    <mergeCell ref="D22:E22"/>
    <mergeCell ref="D18:E18"/>
    <mergeCell ref="D19:E19"/>
    <mergeCell ref="D24:E24"/>
    <mergeCell ref="D25:E25"/>
    <mergeCell ref="D26:E26"/>
    <mergeCell ref="D16:E16"/>
    <mergeCell ref="D17:E17"/>
    <mergeCell ref="D23:E23"/>
    <mergeCell ref="A1:G1"/>
    <mergeCell ref="A2:G2"/>
    <mergeCell ref="E3:G3"/>
    <mergeCell ref="D12:E12"/>
    <mergeCell ref="D13:E13"/>
    <mergeCell ref="A3:D3"/>
    <mergeCell ref="D4:E4"/>
    <mergeCell ref="D5:E5"/>
    <mergeCell ref="D6:E6"/>
    <mergeCell ref="D7:E7"/>
    <mergeCell ref="D8:E8"/>
    <mergeCell ref="D9:E9"/>
    <mergeCell ref="D10:E10"/>
    <mergeCell ref="D11:E11"/>
    <mergeCell ref="D79:E79"/>
    <mergeCell ref="D80:E80"/>
    <mergeCell ref="D81:E81"/>
    <mergeCell ref="D82:E82"/>
    <mergeCell ref="D83:E83"/>
    <mergeCell ref="D89:E89"/>
    <mergeCell ref="D90:E90"/>
    <mergeCell ref="D84:E84"/>
    <mergeCell ref="D85:E85"/>
    <mergeCell ref="D86:E86"/>
    <mergeCell ref="D87:E87"/>
    <mergeCell ref="D88:E88"/>
    <mergeCell ref="D91:E91"/>
    <mergeCell ref="D92:E92"/>
    <mergeCell ref="D93:E93"/>
    <mergeCell ref="D94:E94"/>
    <mergeCell ref="D95:E9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view="pageBreakPreview" topLeftCell="A58" zoomScale="70" zoomScaleNormal="70" zoomScaleSheetLayoutView="70" workbookViewId="0">
      <selection activeCell="C95" sqref="C95"/>
    </sheetView>
  </sheetViews>
  <sheetFormatPr defaultRowHeight="15"/>
  <cols>
    <col min="1" max="1" width="2.28515625" style="2" customWidth="1"/>
    <col min="2" max="2" width="16.5703125" style="2" customWidth="1"/>
    <col min="3" max="3" width="46.7109375" style="2" customWidth="1"/>
    <col min="4" max="4" width="7.5703125" style="2" customWidth="1"/>
    <col min="5" max="5" width="14.140625" style="2" customWidth="1"/>
    <col min="6" max="6" width="2.28515625" style="2" customWidth="1"/>
    <col min="7" max="7" width="16.5703125" style="2" customWidth="1"/>
    <col min="8" max="8" width="58.85546875" style="2" customWidth="1"/>
    <col min="9" max="9" width="7.5703125" style="2" customWidth="1"/>
    <col min="10" max="10" width="14.140625" style="2" customWidth="1"/>
    <col min="11" max="11" width="2.28515625" style="2" customWidth="1"/>
    <col min="12" max="12" width="16.5703125" style="2" customWidth="1"/>
    <col min="13" max="13" width="60.28515625" style="2" customWidth="1"/>
    <col min="14" max="14" width="7.5703125" style="2" customWidth="1"/>
    <col min="15" max="15" width="14.140625" style="2" customWidth="1"/>
    <col min="16" max="16" width="2.28515625" style="2" customWidth="1"/>
    <col min="17" max="17" width="16.5703125" style="2" customWidth="1"/>
    <col min="18" max="18" width="59.42578125" style="2" customWidth="1"/>
    <col min="19" max="19" width="7.5703125" style="2" customWidth="1"/>
    <col min="20" max="20" width="14.140625" style="2" customWidth="1"/>
    <col min="21" max="16384" width="9.140625" style="2"/>
  </cols>
  <sheetData>
    <row r="2" spans="2:20" ht="15" customHeight="1">
      <c r="B2" s="66">
        <v>1003</v>
      </c>
      <c r="C2" s="6" t="str">
        <f>IFERROR(VLOOKUP(B2,Сводная!$A:$C,2,0),"-------------")</f>
        <v>Воппер</v>
      </c>
      <c r="D2" s="3" t="s">
        <v>600</v>
      </c>
      <c r="E2" s="6">
        <f>IFERROR(VLOOKUP(B2,Сводная!$A:$C,3,0),"-------------")</f>
        <v>237</v>
      </c>
      <c r="G2" s="66">
        <v>1006</v>
      </c>
      <c r="H2" s="6" t="str">
        <f>IFERROR(VLOOKUP(G2,Сводная!$A:$C,2,0),"-------------")</f>
        <v>Воппер с сыром</v>
      </c>
      <c r="I2" s="3" t="s">
        <v>600</v>
      </c>
      <c r="J2" s="6">
        <f>IFERROR(VLOOKUP(G2,Сводная!$A:$C,3,0),"-------------")</f>
        <v>21</v>
      </c>
      <c r="L2" s="66">
        <v>1011</v>
      </c>
      <c r="M2" s="6" t="str">
        <f>IFERROR(VLOOKUP(L2,Сводная!$A:$C,2,0),"-------------")</f>
        <v>Двойной Воппер</v>
      </c>
      <c r="N2" s="3" t="s">
        <v>600</v>
      </c>
      <c r="O2" s="6">
        <f>IFERROR(VLOOKUP(L2,Сводная!$A:$C,3,0),"-------------")</f>
        <v>23</v>
      </c>
      <c r="Q2" s="66">
        <v>1012</v>
      </c>
      <c r="R2" s="6" t="str">
        <f>IFERROR(VLOOKUP(Q2,Сводная!$A:$C,2,0),"-------------")</f>
        <v>Двойной Воппер с сыром</v>
      </c>
      <c r="S2" s="3" t="s">
        <v>600</v>
      </c>
      <c r="T2" s="6">
        <f>IFERROR(VLOOKUP(Q2,Сводная!$A:$C,3,0),"-------------")</f>
        <v>10</v>
      </c>
    </row>
    <row r="3" spans="2:20">
      <c r="B3" s="22">
        <v>55036</v>
      </c>
      <c r="C3" s="222" t="str">
        <f>IFERROR(VLOOKUP(B3,'СКЛАД '!$A:$B,2,0),"-")</f>
        <v>Булочка Воппер 5" (81 гр)</v>
      </c>
      <c r="D3" s="9">
        <v>1</v>
      </c>
      <c r="E3" s="7">
        <f>E2*D3</f>
        <v>237</v>
      </c>
      <c r="G3" s="22">
        <v>55036</v>
      </c>
      <c r="H3" s="222" t="str">
        <f>IFERROR(VLOOKUP(G3,'СКЛАД '!$A:$B,2,0),"-")</f>
        <v>Булочка Воппер 5" (81 гр)</v>
      </c>
      <c r="I3" s="23">
        <v>1</v>
      </c>
      <c r="J3" s="7">
        <f>J2*I3</f>
        <v>21</v>
      </c>
      <c r="L3" s="22">
        <v>55036</v>
      </c>
      <c r="M3" s="222" t="str">
        <f>IFERROR(VLOOKUP(L3,'СКЛАД '!$A:$B,2,0),"-")</f>
        <v>Булочка Воппер 5" (81 гр)</v>
      </c>
      <c r="N3" s="9">
        <v>1</v>
      </c>
      <c r="O3" s="7">
        <f>O2*N3</f>
        <v>23</v>
      </c>
      <c r="Q3" s="22">
        <v>55036</v>
      </c>
      <c r="R3" s="222" t="str">
        <f>IFERROR(VLOOKUP(Q3,'СКЛАД '!$A:$B,2,0),"-")</f>
        <v>Булочка Воппер 5" (81 гр)</v>
      </c>
      <c r="S3" s="23">
        <v>1</v>
      </c>
      <c r="T3" s="7">
        <f>T2*S3</f>
        <v>10</v>
      </c>
    </row>
    <row r="4" spans="2:20">
      <c r="B4" s="22">
        <v>58682</v>
      </c>
      <c r="C4" s="222" t="str">
        <f>IFERROR(VLOOKUP(B4,'СКЛАД '!$A:$B,2,0),"-")</f>
        <v>Котлеты из говядины WHOPPER</v>
      </c>
      <c r="D4" s="9">
        <v>1</v>
      </c>
      <c r="E4" s="7">
        <f>E2*D4</f>
        <v>237</v>
      </c>
      <c r="G4" s="22">
        <v>58682</v>
      </c>
      <c r="H4" s="222" t="str">
        <f>IFERROR(VLOOKUP(G4,'СКЛАД '!$A:$B,2,0),"-")</f>
        <v>Котлеты из говядины WHOPPER</v>
      </c>
      <c r="I4" s="23">
        <v>1</v>
      </c>
      <c r="J4" s="7">
        <f>J2*I4</f>
        <v>21</v>
      </c>
      <c r="L4" s="22">
        <v>58682</v>
      </c>
      <c r="M4" s="222" t="str">
        <f>IFERROR(VLOOKUP(L4,'СКЛАД '!$A:$B,2,0),"-")</f>
        <v>Котлеты из говядины WHOPPER</v>
      </c>
      <c r="N4" s="9">
        <v>2</v>
      </c>
      <c r="O4" s="7">
        <f>O2*N4</f>
        <v>46</v>
      </c>
      <c r="Q4" s="22">
        <v>58682</v>
      </c>
      <c r="R4" s="222" t="str">
        <f>IFERROR(VLOOKUP(Q4,'СКЛАД '!$A:$B,2,0),"-")</f>
        <v>Котлеты из говядины WHOPPER</v>
      </c>
      <c r="S4" s="23">
        <v>2</v>
      </c>
      <c r="T4" s="7">
        <f>T2*S4</f>
        <v>20</v>
      </c>
    </row>
    <row r="5" spans="2:20">
      <c r="B5" s="22">
        <v>51017</v>
      </c>
      <c r="C5" s="222" t="str">
        <f>IFERROR(VLOOKUP(B5,'СКЛАД '!$A:$B,2,0),"-")</f>
        <v>Майонез 65%</v>
      </c>
      <c r="D5" s="9">
        <v>2.1999999999999999E-2</v>
      </c>
      <c r="E5" s="7">
        <f>E2*D5</f>
        <v>5.2139999999999995</v>
      </c>
      <c r="G5" s="22">
        <v>51091</v>
      </c>
      <c r="H5" s="222" t="str">
        <f>IFERROR(VLOOKUP(G5,'СКЛАД '!$A:$B,2,0),"-")</f>
        <v>Сыр Чеддер</v>
      </c>
      <c r="I5" s="23">
        <v>2</v>
      </c>
      <c r="J5" s="7">
        <f>J2*I5</f>
        <v>42</v>
      </c>
      <c r="L5" s="22">
        <v>51017</v>
      </c>
      <c r="M5" s="222" t="str">
        <f>IFERROR(VLOOKUP(L5,'СКЛАД '!$A:$B,2,0),"-")</f>
        <v>Майонез 65%</v>
      </c>
      <c r="N5" s="9">
        <v>2.1999999999999999E-2</v>
      </c>
      <c r="O5" s="7">
        <f>O2*N5</f>
        <v>0.50600000000000001</v>
      </c>
      <c r="Q5" s="22">
        <v>51091</v>
      </c>
      <c r="R5" s="222" t="str">
        <f>IFERROR(VLOOKUP(Q5,'СКЛАД '!$A:$B,2,0),"-")</f>
        <v>Сыр Чеддер</v>
      </c>
      <c r="S5" s="23">
        <v>2</v>
      </c>
      <c r="T5" s="7">
        <f>T2*S5</f>
        <v>20</v>
      </c>
    </row>
    <row r="6" spans="2:20">
      <c r="B6" s="22">
        <v>690610</v>
      </c>
      <c r="C6" s="222" t="str">
        <f>IFERROR(VLOOKUP(B6,'СКЛАД '!$A:$B,2,0),"-")</f>
        <v>Салат Айсберг( идет в двух кейсах)</v>
      </c>
      <c r="D6" s="9">
        <v>1.4E-2</v>
      </c>
      <c r="E6" s="7">
        <f>E2*D6</f>
        <v>3.3180000000000001</v>
      </c>
      <c r="G6" s="22">
        <v>51017</v>
      </c>
      <c r="H6" s="222" t="str">
        <f>IFERROR(VLOOKUP(G6,'СКЛАД '!$A:$B,2,0),"-")</f>
        <v>Майонез 65%</v>
      </c>
      <c r="I6" s="23">
        <v>2.1999999999999999E-2</v>
      </c>
      <c r="J6" s="7">
        <f>J2*I6</f>
        <v>0.46199999999999997</v>
      </c>
      <c r="L6" s="22">
        <v>690610</v>
      </c>
      <c r="M6" s="222" t="str">
        <f>IFERROR(VLOOKUP(L6,'СКЛАД '!$A:$B,2,0),"-")</f>
        <v>Салат Айсберг( идет в двух кейсах)</v>
      </c>
      <c r="N6" s="9">
        <v>1.4E-2</v>
      </c>
      <c r="O6" s="7">
        <f>O2*N6</f>
        <v>0.32200000000000001</v>
      </c>
      <c r="Q6" s="22">
        <v>51017</v>
      </c>
      <c r="R6" s="222" t="str">
        <f>IFERROR(VLOOKUP(Q6,'СКЛАД '!$A:$B,2,0),"-")</f>
        <v>Майонез 65%</v>
      </c>
      <c r="S6" s="23">
        <v>2.1999999999999999E-2</v>
      </c>
      <c r="T6" s="7">
        <f>T2*S6</f>
        <v>0.21999999999999997</v>
      </c>
    </row>
    <row r="7" spans="2:20">
      <c r="B7" s="22">
        <v>59103</v>
      </c>
      <c r="C7" s="222" t="str">
        <f>IFERROR(VLOOKUP(B7,'СКЛАД '!$A:$B,2,0),"-")</f>
        <v>Помидоры св.</v>
      </c>
      <c r="D7" s="9">
        <v>5.3999999999999999E-2</v>
      </c>
      <c r="E7" s="7">
        <f>E2*D7</f>
        <v>12.798</v>
      </c>
      <c r="G7" s="22">
        <v>690610</v>
      </c>
      <c r="H7" s="222" t="str">
        <f>IFERROR(VLOOKUP(G7,'СКЛАД '!$A:$B,2,0),"-")</f>
        <v>Салат Айсберг( идет в двух кейсах)</v>
      </c>
      <c r="I7" s="23">
        <v>1.4E-2</v>
      </c>
      <c r="J7" s="7">
        <f>J2*I7</f>
        <v>0.29399999999999998</v>
      </c>
      <c r="L7" s="22">
        <v>59103</v>
      </c>
      <c r="M7" s="222" t="str">
        <f>IFERROR(VLOOKUP(L7,'СКЛАД '!$A:$B,2,0),"-")</f>
        <v>Помидоры св.</v>
      </c>
      <c r="N7" s="9">
        <v>5.3999999999999999E-2</v>
      </c>
      <c r="O7" s="7">
        <f>O2*N7</f>
        <v>1.242</v>
      </c>
      <c r="Q7" s="22">
        <v>690610</v>
      </c>
      <c r="R7" s="222" t="str">
        <f>IFERROR(VLOOKUP(Q7,'СКЛАД '!$A:$B,2,0),"-")</f>
        <v>Салат Айсберг( идет в двух кейсах)</v>
      </c>
      <c r="S7" s="23">
        <v>1.4E-2</v>
      </c>
      <c r="T7" s="7">
        <f>T2*S7</f>
        <v>0.14000000000000001</v>
      </c>
    </row>
    <row r="8" spans="2:20">
      <c r="B8" s="22">
        <v>61084</v>
      </c>
      <c r="C8" s="222" t="str">
        <f>IFERROR(VLOOKUP(B8,'СКЛАД '!$A:$B,2,0),"-")</f>
        <v>Огурцы маринованные кг</v>
      </c>
      <c r="D8" s="9">
        <v>0.02</v>
      </c>
      <c r="E8" s="7">
        <f>E2*D8</f>
        <v>4.74</v>
      </c>
      <c r="G8" s="22">
        <v>59103</v>
      </c>
      <c r="H8" s="222" t="str">
        <f>IFERROR(VLOOKUP(G8,'СКЛАД '!$A:$B,2,0),"-")</f>
        <v>Помидоры св.</v>
      </c>
      <c r="I8" s="23">
        <v>5.3999999999999999E-2</v>
      </c>
      <c r="J8" s="7">
        <f>J2*I8</f>
        <v>1.1339999999999999</v>
      </c>
      <c r="L8" s="22">
        <v>61084</v>
      </c>
      <c r="M8" s="222" t="str">
        <f>IFERROR(VLOOKUP(L8,'СКЛАД '!$A:$B,2,0),"-")</f>
        <v>Огурцы маринованные кг</v>
      </c>
      <c r="N8" s="9">
        <v>0.02</v>
      </c>
      <c r="O8" s="7">
        <f>O2*N8</f>
        <v>0.46</v>
      </c>
      <c r="Q8" s="22">
        <v>59103</v>
      </c>
      <c r="R8" s="222" t="str">
        <f>IFERROR(VLOOKUP(Q8,'СКЛАД '!$A:$B,2,0),"-")</f>
        <v>Помидоры св.</v>
      </c>
      <c r="S8" s="23">
        <v>5.3999999999999999E-2</v>
      </c>
      <c r="T8" s="7">
        <f>T2*S8</f>
        <v>0.54</v>
      </c>
    </row>
    <row r="9" spans="2:20">
      <c r="B9" s="22">
        <v>51065</v>
      </c>
      <c r="C9" s="222" t="str">
        <f>IFERROR(VLOOKUP(B9,'СКЛАД '!$A:$B,2,0),"-")</f>
        <v>Кетчуп Хаинц</v>
      </c>
      <c r="D9" s="9">
        <v>1.6E-2</v>
      </c>
      <c r="E9" s="7">
        <f>E2*D9</f>
        <v>3.7920000000000003</v>
      </c>
      <c r="G9" s="22">
        <v>61084</v>
      </c>
      <c r="H9" s="222" t="str">
        <f>IFERROR(VLOOKUP(G9,'СКЛАД '!$A:$B,2,0),"-")</f>
        <v>Огурцы маринованные кг</v>
      </c>
      <c r="I9" s="23">
        <v>0.02</v>
      </c>
      <c r="J9" s="7">
        <f>J2*I9</f>
        <v>0.42</v>
      </c>
      <c r="L9" s="22">
        <v>51065</v>
      </c>
      <c r="M9" s="222" t="str">
        <f>IFERROR(VLOOKUP(L9,'СКЛАД '!$A:$B,2,0),"-")</f>
        <v>Кетчуп Хаинц</v>
      </c>
      <c r="N9" s="9">
        <v>1.6E-2</v>
      </c>
      <c r="O9" s="7">
        <f>O2*N9</f>
        <v>0.36799999999999999</v>
      </c>
      <c r="Q9" s="22">
        <v>61084</v>
      </c>
      <c r="R9" s="222" t="str">
        <f>IFERROR(VLOOKUP(Q9,'СКЛАД '!$A:$B,2,0),"-")</f>
        <v>Огурцы маринованные кг</v>
      </c>
      <c r="S9" s="23">
        <v>0.02</v>
      </c>
      <c r="T9" s="7">
        <f>T2*S9</f>
        <v>0.2</v>
      </c>
    </row>
    <row r="10" spans="2:20">
      <c r="B10" s="22">
        <v>59104</v>
      </c>
      <c r="C10" s="222" t="str">
        <f>IFERROR(VLOOKUP(B10,'СКЛАД '!$A:$B,2,0),"-")</f>
        <v>Лук репчатый</v>
      </c>
      <c r="D10" s="9">
        <v>2.1999999999999999E-2</v>
      </c>
      <c r="E10" s="7">
        <f>E2*D10</f>
        <v>5.2139999999999995</v>
      </c>
      <c r="G10" s="22">
        <v>51065</v>
      </c>
      <c r="H10" s="222" t="str">
        <f>IFERROR(VLOOKUP(G10,'СКЛАД '!$A:$B,2,0),"-")</f>
        <v>Кетчуп Хаинц</v>
      </c>
      <c r="I10" s="23">
        <v>1.6E-2</v>
      </c>
      <c r="J10" s="7">
        <f>J2*I10</f>
        <v>0.33600000000000002</v>
      </c>
      <c r="L10" s="22">
        <v>59104</v>
      </c>
      <c r="M10" s="222" t="str">
        <f>IFERROR(VLOOKUP(L10,'СКЛАД '!$A:$B,2,0),"-")</f>
        <v>Лук репчатый</v>
      </c>
      <c r="N10" s="9">
        <v>2.1999999999999999E-2</v>
      </c>
      <c r="O10" s="7">
        <f>O2*N10</f>
        <v>0.50600000000000001</v>
      </c>
      <c r="Q10" s="22">
        <v>51065</v>
      </c>
      <c r="R10" s="222" t="str">
        <f>IFERROR(VLOOKUP(Q10,'СКЛАД '!$A:$B,2,0),"-")</f>
        <v>Кетчуп Хаинц</v>
      </c>
      <c r="S10" s="23">
        <v>1.6E-2</v>
      </c>
      <c r="T10" s="7">
        <f>T2*S10</f>
        <v>0.16</v>
      </c>
    </row>
    <row r="11" spans="2:20">
      <c r="B11" s="22">
        <v>57300</v>
      </c>
      <c r="C11" s="222" t="str">
        <f>IFERROR(VLOOKUP(B11,'СКЛАД '!$A:$B,2,0),"-")</f>
        <v>Бумага оберточная Воппер</v>
      </c>
      <c r="D11" s="9">
        <v>1</v>
      </c>
      <c r="E11" s="7">
        <f>E2*D11</f>
        <v>237</v>
      </c>
      <c r="G11" s="22">
        <v>59104</v>
      </c>
      <c r="H11" s="222" t="str">
        <f>IFERROR(VLOOKUP(G11,'СКЛАД '!$A:$B,2,0),"-")</f>
        <v>Лук репчатый</v>
      </c>
      <c r="I11" s="23">
        <v>2.1999999999999999E-2</v>
      </c>
      <c r="J11" s="7">
        <f>J2*I11</f>
        <v>0.46199999999999997</v>
      </c>
      <c r="L11" s="22">
        <v>57300</v>
      </c>
      <c r="M11" s="222" t="str">
        <f>IFERROR(VLOOKUP(L11,'СКЛАД '!$A:$B,2,0),"-")</f>
        <v>Бумага оберточная Воппер</v>
      </c>
      <c r="N11" s="9">
        <v>1</v>
      </c>
      <c r="O11" s="7">
        <f>O2*N11</f>
        <v>23</v>
      </c>
      <c r="Q11" s="22">
        <v>59104</v>
      </c>
      <c r="R11" s="222" t="str">
        <f>IFERROR(VLOOKUP(Q11,'СКЛАД '!$A:$B,2,0),"-")</f>
        <v>Лук репчатый</v>
      </c>
      <c r="S11" s="23">
        <v>2.1999999999999999E-2</v>
      </c>
      <c r="T11" s="7">
        <f>T2*S11</f>
        <v>0.21999999999999997</v>
      </c>
    </row>
    <row r="12" spans="2:20">
      <c r="B12" s="22">
        <v>52228</v>
      </c>
      <c r="C12" s="222" t="str">
        <f>IFERROR(VLOOKUP(B12,'СКЛАД '!$A:$B,2,0),"-")</f>
        <v>Салфетка бумажная</v>
      </c>
      <c r="D12" s="9">
        <v>1</v>
      </c>
      <c r="E12" s="7">
        <f>E2*D12</f>
        <v>237</v>
      </c>
      <c r="G12" s="22">
        <v>57300</v>
      </c>
      <c r="H12" s="222" t="str">
        <f>IFERROR(VLOOKUP(G12,'СКЛАД '!$A:$B,2,0),"-")</f>
        <v>Бумага оберточная Воппер</v>
      </c>
      <c r="I12" s="23">
        <v>1</v>
      </c>
      <c r="J12" s="7">
        <f>J2*I12</f>
        <v>21</v>
      </c>
      <c r="L12" s="22">
        <v>52228</v>
      </c>
      <c r="M12" s="222" t="str">
        <f>IFERROR(VLOOKUP(L12,'СКЛАД '!$A:$B,2,0),"-")</f>
        <v>Салфетка бумажная</v>
      </c>
      <c r="N12" s="9">
        <v>1</v>
      </c>
      <c r="O12" s="7">
        <f>O2*N12</f>
        <v>23</v>
      </c>
      <c r="Q12" s="22">
        <v>57300</v>
      </c>
      <c r="R12" s="222" t="str">
        <f>IFERROR(VLOOKUP(Q12,'СКЛАД '!$A:$B,2,0),"-")</f>
        <v>Бумага оберточная Воппер</v>
      </c>
      <c r="S12" s="23">
        <v>1</v>
      </c>
      <c r="T12" s="7">
        <f>T2*S12</f>
        <v>10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22">
        <v>52228</v>
      </c>
      <c r="H13" s="222" t="str">
        <f>IFERROR(VLOOKUP(G13,'СКЛАД '!$A:$B,2,0),"-")</f>
        <v>Салфетка бумажная</v>
      </c>
      <c r="I13" s="23">
        <v>1</v>
      </c>
      <c r="J13" s="7">
        <f>J2*I13</f>
        <v>21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22">
        <v>52228</v>
      </c>
      <c r="R13" s="222" t="str">
        <f>IFERROR(VLOOKUP(Q13,'СКЛАД '!$A:$B,2,0),"-")</f>
        <v>Салфетка бумажная</v>
      </c>
      <c r="S13" s="23">
        <v>1</v>
      </c>
      <c r="T13" s="7">
        <f>T2*S13</f>
        <v>10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26"/>
      <c r="H14" s="222" t="str">
        <f>IFERROR(VLOOKUP(G14,'СКЛАД '!$A:$B,2,0),"-")</f>
        <v>-</v>
      </c>
      <c r="I14" s="23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26"/>
      <c r="H15" s="222" t="str">
        <f>IFERROR(VLOOKUP(G15,'СКЛАД '!$A:$B,2,0),"-")</f>
        <v>-</v>
      </c>
      <c r="I15" s="23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26"/>
      <c r="H16" s="222" t="str">
        <f>IFERROR(VLOOKUP(G16,'СКЛАД '!$A:$B,2,0),"-")</f>
        <v>-</v>
      </c>
      <c r="I16" s="23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26"/>
      <c r="H17" s="222" t="str">
        <f>IFERROR(VLOOKUP(G17,'СКЛАД '!$A:$B,2,0),"-")</f>
        <v>-</v>
      </c>
      <c r="I17" s="23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I18" s="25"/>
      <c r="L18" s="10"/>
      <c r="Q18" s="10"/>
    </row>
    <row r="19" spans="2:20">
      <c r="B19" s="66">
        <v>1021</v>
      </c>
      <c r="C19" s="6" t="str">
        <f>IFERROR(VLOOKUP(B19,Сводная!$A:$C,2,0),"-------------")</f>
        <v>Тройной Воппер</v>
      </c>
      <c r="D19" s="3" t="s">
        <v>600</v>
      </c>
      <c r="E19" s="6">
        <f>IFERROR(VLOOKUP(B19,Сводная!$A:$C,3,0),"-------------")</f>
        <v>0</v>
      </c>
      <c r="G19" s="66">
        <v>1022</v>
      </c>
      <c r="H19" s="6" t="str">
        <f>IFERROR(VLOOKUP(G19,Сводная!$A:$C,2,0),"-------------")</f>
        <v>Тройной Воппер с сыром</v>
      </c>
      <c r="I19" s="3" t="s">
        <v>600</v>
      </c>
      <c r="J19" s="6">
        <f>IFERROR(VLOOKUP(G19,Сводная!$A:$C,3,0),"-------------")</f>
        <v>0</v>
      </c>
      <c r="L19" s="66">
        <v>1004</v>
      </c>
      <c r="M19" s="6" t="str">
        <f>IFERROR(VLOOKUP(L19,Сводная!$A:$C,2,0),"-------------")</f>
        <v>Воппер Джуниор</v>
      </c>
      <c r="N19" s="3" t="s">
        <v>600</v>
      </c>
      <c r="O19" s="6">
        <f>IFERROR(VLOOKUP(L19,Сводная!$A:$C,3,0),"-------------")</f>
        <v>49</v>
      </c>
      <c r="Q19" s="66">
        <v>1005</v>
      </c>
      <c r="R19" s="6" t="str">
        <f>IFERROR(VLOOKUP(Q19,Сводная!$A:$C,2,0),"-------------")</f>
        <v>Воппер мини с сыром</v>
      </c>
      <c r="S19" s="3" t="s">
        <v>600</v>
      </c>
      <c r="T19" s="6">
        <f>IFERROR(VLOOKUP(Q19,Сводная!$A:$C,3,0),"-------------")</f>
        <v>0</v>
      </c>
    </row>
    <row r="20" spans="2:20">
      <c r="B20" s="22">
        <v>55036</v>
      </c>
      <c r="C20" s="222" t="str">
        <f>IFERROR(VLOOKUP(B20,'СКЛАД '!$A:$B,2,0),"-")</f>
        <v>Булочка Воппер 5" (81 гр)</v>
      </c>
      <c r="D20" s="9">
        <v>1</v>
      </c>
      <c r="E20" s="7">
        <f>E19*D20</f>
        <v>0</v>
      </c>
      <c r="G20" s="22">
        <v>55036</v>
      </c>
      <c r="H20" s="222" t="str">
        <f>IFERROR(VLOOKUP(G20,'СКЛАД '!$A:$B,2,0),"-")</f>
        <v>Булочка Воппер 5" (81 гр)</v>
      </c>
      <c r="I20" s="23">
        <v>1</v>
      </c>
      <c r="J20" s="7">
        <f>J19*I20</f>
        <v>0</v>
      </c>
      <c r="L20" s="22">
        <v>55034</v>
      </c>
      <c r="M20" s="222" t="str">
        <f>IFERROR(VLOOKUP(L20,'СКЛАД '!$A:$B,2,0),"-")</f>
        <v>Булочка 4" (54 гр)</v>
      </c>
      <c r="N20" s="9">
        <v>1</v>
      </c>
      <c r="O20" s="7">
        <f>O19*N20</f>
        <v>49</v>
      </c>
      <c r="Q20" s="22">
        <v>55034</v>
      </c>
      <c r="R20" s="222" t="str">
        <f>IFERROR(VLOOKUP(Q20,'СКЛАД '!$A:$B,2,0),"-")</f>
        <v>Булочка 4" (54 гр)</v>
      </c>
      <c r="S20" s="9">
        <v>1</v>
      </c>
      <c r="T20" s="7">
        <f>T19*S20</f>
        <v>0</v>
      </c>
    </row>
    <row r="21" spans="2:20">
      <c r="B21" s="22">
        <v>58682</v>
      </c>
      <c r="C21" s="222" t="str">
        <f>IFERROR(VLOOKUP(B21,'СКЛАД '!$A:$B,2,0),"-")</f>
        <v>Котлеты из говядины WHOPPER</v>
      </c>
      <c r="D21" s="9">
        <v>3</v>
      </c>
      <c r="E21" s="7">
        <f>E19*D21</f>
        <v>0</v>
      </c>
      <c r="G21" s="22">
        <v>58682</v>
      </c>
      <c r="H21" s="222" t="str">
        <f>IFERROR(VLOOKUP(G21,'СКЛАД '!$A:$B,2,0),"-")</f>
        <v>Котлеты из говядины WHOPPER</v>
      </c>
      <c r="I21" s="23">
        <v>3</v>
      </c>
      <c r="J21" s="7">
        <f>J19*I21</f>
        <v>0</v>
      </c>
      <c r="L21" s="22">
        <v>68695</v>
      </c>
      <c r="M21" s="222" t="str">
        <f>IFERROR(VLOOKUP(L21,'СКЛАД '!$A:$B,2,0),"-")</f>
        <v>Котлеты из говядины HAMBURGER</v>
      </c>
      <c r="N21" s="9">
        <v>1</v>
      </c>
      <c r="O21" s="7">
        <f>O19*N21</f>
        <v>49</v>
      </c>
      <c r="Q21" s="22">
        <v>68695</v>
      </c>
      <c r="R21" s="222" t="str">
        <f>IFERROR(VLOOKUP(Q21,'СКЛАД '!$A:$B,2,0),"-")</f>
        <v>Котлеты из говядины HAMBURGER</v>
      </c>
      <c r="S21" s="9">
        <v>1</v>
      </c>
      <c r="T21" s="7">
        <f>T19*S21</f>
        <v>0</v>
      </c>
    </row>
    <row r="22" spans="2:20">
      <c r="B22" s="22">
        <v>51017</v>
      </c>
      <c r="C22" s="222" t="str">
        <f>IFERROR(VLOOKUP(B22,'СКЛАД '!$A:$B,2,0),"-")</f>
        <v>Майонез 65%</v>
      </c>
      <c r="D22" s="9">
        <v>2.1999999999999999E-2</v>
      </c>
      <c r="E22" s="7">
        <f>E19*D22</f>
        <v>0</v>
      </c>
      <c r="G22" s="22">
        <v>51091</v>
      </c>
      <c r="H22" s="222" t="str">
        <f>IFERROR(VLOOKUP(G22,'СКЛАД '!$A:$B,2,0),"-")</f>
        <v>Сыр Чеддер</v>
      </c>
      <c r="I22" s="23">
        <v>2</v>
      </c>
      <c r="J22" s="7">
        <f>J19*I22</f>
        <v>0</v>
      </c>
      <c r="L22" s="22">
        <v>51017</v>
      </c>
      <c r="M22" s="222" t="str">
        <f>IFERROR(VLOOKUP(L22,'СКЛАД '!$A:$B,2,0),"-")</f>
        <v>Майонез 65%</v>
      </c>
      <c r="N22" s="9">
        <v>1.0999999999999999E-2</v>
      </c>
      <c r="O22" s="7">
        <f>O19*N22</f>
        <v>0.53899999999999992</v>
      </c>
      <c r="Q22" s="22">
        <v>51091</v>
      </c>
      <c r="R22" s="222" t="str">
        <f>IFERROR(VLOOKUP(Q22,'СКЛАД '!$A:$B,2,0),"-")</f>
        <v>Сыр Чеддер</v>
      </c>
      <c r="S22" s="9">
        <v>1</v>
      </c>
      <c r="T22" s="7">
        <f>T19*S22</f>
        <v>0</v>
      </c>
    </row>
    <row r="23" spans="2:20">
      <c r="B23" s="22">
        <v>690610</v>
      </c>
      <c r="C23" s="222" t="str">
        <f>IFERROR(VLOOKUP(B23,'СКЛАД '!$A:$B,2,0),"-")</f>
        <v>Салат Айсберг( идет в двух кейсах)</v>
      </c>
      <c r="D23" s="9">
        <v>1.4E-2</v>
      </c>
      <c r="E23" s="7">
        <f>E19*D23</f>
        <v>0</v>
      </c>
      <c r="G23" s="22">
        <v>51017</v>
      </c>
      <c r="H23" s="222" t="str">
        <f>IFERROR(VLOOKUP(G23,'СКЛАД '!$A:$B,2,0),"-")</f>
        <v>Майонез 65%</v>
      </c>
      <c r="I23" s="23">
        <v>2.1999999999999999E-2</v>
      </c>
      <c r="J23" s="7">
        <f>J19*I23</f>
        <v>0</v>
      </c>
      <c r="L23" s="22">
        <v>690610</v>
      </c>
      <c r="M23" s="222" t="str">
        <f>IFERROR(VLOOKUP(L23,'СКЛАД '!$A:$B,2,0),"-")</f>
        <v>Салат Айсберг( идет в двух кейсах)</v>
      </c>
      <c r="N23" s="9">
        <v>0.01</v>
      </c>
      <c r="O23" s="7">
        <f>O19*N23</f>
        <v>0.49</v>
      </c>
      <c r="Q23" s="22">
        <v>51017</v>
      </c>
      <c r="R23" s="222" t="str">
        <f>IFERROR(VLOOKUP(Q23,'СКЛАД '!$A:$B,2,0),"-")</f>
        <v>Майонез 65%</v>
      </c>
      <c r="S23" s="9">
        <v>1.2E-2</v>
      </c>
      <c r="T23" s="7">
        <f>T19*S23</f>
        <v>0</v>
      </c>
    </row>
    <row r="24" spans="2:20">
      <c r="B24" s="22">
        <v>59103</v>
      </c>
      <c r="C24" s="222" t="str">
        <f>IFERROR(VLOOKUP(B24,'СКЛАД '!$A:$B,2,0),"-")</f>
        <v>Помидоры св.</v>
      </c>
      <c r="D24" s="9">
        <v>5.3999999999999999E-2</v>
      </c>
      <c r="E24" s="7">
        <f>E19*D24</f>
        <v>0</v>
      </c>
      <c r="G24" s="22">
        <v>690610</v>
      </c>
      <c r="H24" s="222" t="str">
        <f>IFERROR(VLOOKUP(G24,'СКЛАД '!$A:$B,2,0),"-")</f>
        <v>Салат Айсберг( идет в двух кейсах)</v>
      </c>
      <c r="I24" s="23">
        <v>1.4E-2</v>
      </c>
      <c r="J24" s="7">
        <f>J19*I24</f>
        <v>0</v>
      </c>
      <c r="L24" s="22">
        <v>59103</v>
      </c>
      <c r="M24" s="222" t="str">
        <f>IFERROR(VLOOKUP(L24,'СКЛАД '!$A:$B,2,0),"-")</f>
        <v>Помидоры св.</v>
      </c>
      <c r="N24" s="9">
        <v>2.7E-2</v>
      </c>
      <c r="O24" s="7">
        <f>O19*N24</f>
        <v>1.323</v>
      </c>
      <c r="Q24" s="22">
        <v>690610</v>
      </c>
      <c r="R24" s="222" t="str">
        <f>IFERROR(VLOOKUP(Q24,'СКЛАД '!$A:$B,2,0),"-")</f>
        <v>Салат Айсберг( идет в двух кейсах)</v>
      </c>
      <c r="S24" s="9">
        <v>0.01</v>
      </c>
      <c r="T24" s="7">
        <f>T19*S24</f>
        <v>0</v>
      </c>
    </row>
    <row r="25" spans="2:20">
      <c r="B25" s="22">
        <v>61084</v>
      </c>
      <c r="C25" s="222" t="str">
        <f>IFERROR(VLOOKUP(B25,'СКЛАД '!$A:$B,2,0),"-")</f>
        <v>Огурцы маринованные кг</v>
      </c>
      <c r="D25" s="9">
        <v>0.02</v>
      </c>
      <c r="E25" s="7">
        <f>E19*D25</f>
        <v>0</v>
      </c>
      <c r="G25" s="22">
        <v>59103</v>
      </c>
      <c r="H25" s="222" t="str">
        <f>IFERROR(VLOOKUP(G25,'СКЛАД '!$A:$B,2,0),"-")</f>
        <v>Помидоры св.</v>
      </c>
      <c r="I25" s="23">
        <v>5.3999999999999999E-2</v>
      </c>
      <c r="J25" s="7">
        <f>J19*I25</f>
        <v>0</v>
      </c>
      <c r="L25" s="22">
        <v>61084</v>
      </c>
      <c r="M25" s="222" t="str">
        <f>IFERROR(VLOOKUP(L25,'СКЛАД '!$A:$B,2,0),"-")</f>
        <v>Огурцы маринованные кг</v>
      </c>
      <c r="N25" s="9">
        <v>0.01</v>
      </c>
      <c r="O25" s="7">
        <f>O19*N25</f>
        <v>0.49</v>
      </c>
      <c r="Q25" s="22">
        <v>59103</v>
      </c>
      <c r="R25" s="222" t="str">
        <f>IFERROR(VLOOKUP(Q25,'СКЛАД '!$A:$B,2,0),"-")</f>
        <v>Помидоры св.</v>
      </c>
      <c r="S25" s="9">
        <v>2.7E-2</v>
      </c>
      <c r="T25" s="7">
        <f>T19*S25</f>
        <v>0</v>
      </c>
    </row>
    <row r="26" spans="2:20">
      <c r="B26" s="22">
        <v>51065</v>
      </c>
      <c r="C26" s="222" t="str">
        <f>IFERROR(VLOOKUP(B26,'СКЛАД '!$A:$B,2,0),"-")</f>
        <v>Кетчуп Хаинц</v>
      </c>
      <c r="D26" s="9">
        <v>1.6E-2</v>
      </c>
      <c r="E26" s="7">
        <f>E19*D26</f>
        <v>0</v>
      </c>
      <c r="G26" s="22">
        <v>61084</v>
      </c>
      <c r="H26" s="222" t="str">
        <f>IFERROR(VLOOKUP(G26,'СКЛАД '!$A:$B,2,0),"-")</f>
        <v>Огурцы маринованные кг</v>
      </c>
      <c r="I26" s="23">
        <v>0.02</v>
      </c>
      <c r="J26" s="7">
        <f>J19*I26</f>
        <v>0</v>
      </c>
      <c r="L26" s="22">
        <v>51065</v>
      </c>
      <c r="M26" s="222" t="str">
        <f>IFERROR(VLOOKUP(L26,'СКЛАД '!$A:$B,2,0),"-")</f>
        <v>Кетчуп Хаинц</v>
      </c>
      <c r="N26" s="9">
        <v>7.0000000000000001E-3</v>
      </c>
      <c r="O26" s="7">
        <f>O19*N26</f>
        <v>0.34300000000000003</v>
      </c>
      <c r="Q26" s="22">
        <v>61084</v>
      </c>
      <c r="R26" s="222" t="str">
        <f>IFERROR(VLOOKUP(Q26,'СКЛАД '!$A:$B,2,0),"-")</f>
        <v>Огурцы маринованные кг</v>
      </c>
      <c r="S26" s="9">
        <v>0.01</v>
      </c>
      <c r="T26" s="7">
        <f>T19*S26</f>
        <v>0</v>
      </c>
    </row>
    <row r="27" spans="2:20">
      <c r="B27" s="22">
        <v>59104</v>
      </c>
      <c r="C27" s="222" t="str">
        <f>IFERROR(VLOOKUP(B27,'СКЛАД '!$A:$B,2,0),"-")</f>
        <v>Лук репчатый</v>
      </c>
      <c r="D27" s="9">
        <v>2.1999999999999999E-2</v>
      </c>
      <c r="E27" s="7">
        <f>E19*D27</f>
        <v>0</v>
      </c>
      <c r="G27" s="22">
        <v>51065</v>
      </c>
      <c r="H27" s="222" t="str">
        <f>IFERROR(VLOOKUP(G27,'СКЛАД '!$A:$B,2,0),"-")</f>
        <v>Кетчуп Хаинц</v>
      </c>
      <c r="I27" s="23">
        <v>1.6E-2</v>
      </c>
      <c r="J27" s="7">
        <f>J19*I27</f>
        <v>0</v>
      </c>
      <c r="L27" s="22">
        <v>59104</v>
      </c>
      <c r="M27" s="222" t="str">
        <f>IFERROR(VLOOKUP(L27,'СКЛАД '!$A:$B,2,0),"-")</f>
        <v>Лук репчатый</v>
      </c>
      <c r="N27" s="9">
        <v>7.0000000000000001E-3</v>
      </c>
      <c r="O27" s="7">
        <f>O19*N27</f>
        <v>0.34300000000000003</v>
      </c>
      <c r="Q27" s="22">
        <v>51065</v>
      </c>
      <c r="R27" s="222" t="str">
        <f>IFERROR(VLOOKUP(Q27,'СКЛАД '!$A:$B,2,0),"-")</f>
        <v>Кетчуп Хаинц</v>
      </c>
      <c r="S27" s="9">
        <v>8.0000000000000002E-3</v>
      </c>
      <c r="T27" s="7">
        <f>T19*S27</f>
        <v>0</v>
      </c>
    </row>
    <row r="28" spans="2:20">
      <c r="B28" s="22">
        <v>57300</v>
      </c>
      <c r="C28" s="222" t="str">
        <f>IFERROR(VLOOKUP(B28,'СКЛАД '!$A:$B,2,0),"-")</f>
        <v>Бумага оберточная Воппер</v>
      </c>
      <c r="D28" s="9">
        <v>1</v>
      </c>
      <c r="E28" s="7">
        <f>E19*D28</f>
        <v>0</v>
      </c>
      <c r="G28" s="22">
        <v>59104</v>
      </c>
      <c r="H28" s="222" t="str">
        <f>IFERROR(VLOOKUP(G28,'СКЛАД '!$A:$B,2,0),"-")</f>
        <v>Лук репчатый</v>
      </c>
      <c r="I28" s="23">
        <v>2.1999999999999999E-2</v>
      </c>
      <c r="J28" s="7">
        <f>J19*I28</f>
        <v>0</v>
      </c>
      <c r="L28" s="22">
        <v>57321</v>
      </c>
      <c r="M28" s="222" t="str">
        <f>IFERROR(VLOOKUP(L28,'СКЛАД '!$A:$B,2,0),"-")</f>
        <v>Бумага оберточная Воппер Джуниор</v>
      </c>
      <c r="N28" s="9">
        <v>1</v>
      </c>
      <c r="O28" s="7">
        <f>O19*N28</f>
        <v>49</v>
      </c>
      <c r="Q28" s="22">
        <v>59104</v>
      </c>
      <c r="R28" s="222" t="str">
        <f>IFERROR(VLOOKUP(Q28,'СКЛАД '!$A:$B,2,0),"-")</f>
        <v>Лук репчатый</v>
      </c>
      <c r="S28" s="9">
        <v>1.0999999999999999E-2</v>
      </c>
      <c r="T28" s="7">
        <f>T19*S28</f>
        <v>0</v>
      </c>
    </row>
    <row r="29" spans="2:20">
      <c r="B29" s="22">
        <v>52228</v>
      </c>
      <c r="C29" s="222" t="str">
        <f>IFERROR(VLOOKUP(B29,'СКЛАД '!$A:$B,2,0),"-")</f>
        <v>Салфетка бумажная</v>
      </c>
      <c r="D29" s="9">
        <v>1</v>
      </c>
      <c r="E29" s="7">
        <f>E19*D29</f>
        <v>0</v>
      </c>
      <c r="G29" s="22">
        <v>57300</v>
      </c>
      <c r="H29" s="222" t="str">
        <f>IFERROR(VLOOKUP(G29,'СКЛАД '!$A:$B,2,0),"-")</f>
        <v>Бумага оберточная Воппер</v>
      </c>
      <c r="I29" s="23">
        <v>1</v>
      </c>
      <c r="J29" s="7">
        <f>J19*I29</f>
        <v>0</v>
      </c>
      <c r="L29" s="22">
        <v>52228</v>
      </c>
      <c r="M29" s="222" t="str">
        <f>IFERROR(VLOOKUP(L29,'СКЛАД '!$A:$B,2,0),"-")</f>
        <v>Салфетка бумажная</v>
      </c>
      <c r="N29" s="9">
        <v>1</v>
      </c>
      <c r="O29" s="7">
        <f>O19*N29</f>
        <v>49</v>
      </c>
      <c r="Q29" s="22">
        <v>57321</v>
      </c>
      <c r="R29" s="222" t="str">
        <f>IFERROR(VLOOKUP(Q29,'СКЛАД '!$A:$B,2,0),"-")</f>
        <v>Бумага оберточная Воппер Джуниор</v>
      </c>
      <c r="S29" s="9">
        <v>1</v>
      </c>
      <c r="T29" s="7">
        <f>T19*S29</f>
        <v>0</v>
      </c>
    </row>
    <row r="30" spans="2:20">
      <c r="B30" s="9"/>
      <c r="C30" s="222" t="str">
        <f>IFERROR(VLOOKUP(B30,'СКЛАД '!$A:$B,2,0),"-")</f>
        <v>-</v>
      </c>
      <c r="D30" s="9"/>
      <c r="E30" s="7">
        <f>E19*D30</f>
        <v>0</v>
      </c>
      <c r="G30" s="22">
        <v>52228</v>
      </c>
      <c r="H30" s="222" t="str">
        <f>IFERROR(VLOOKUP(G30,'СКЛАД '!$A:$B,2,0),"-")</f>
        <v>Салфетка бумажная</v>
      </c>
      <c r="I30" s="23">
        <v>1</v>
      </c>
      <c r="J30" s="7">
        <f>J19*I30</f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22">
        <v>52228</v>
      </c>
      <c r="R30" s="222" t="str">
        <f>IFERROR(VLOOKUP(Q30,'СКЛАД '!$A:$B,2,0),"-")</f>
        <v>Салфетка бумажная</v>
      </c>
      <c r="S30" s="9">
        <v>1</v>
      </c>
      <c r="T30" s="7">
        <f>T19*S30</f>
        <v>0</v>
      </c>
    </row>
    <row r="31" spans="2:20">
      <c r="B31" s="9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>
      <c r="B36" s="66">
        <v>1028</v>
      </c>
      <c r="C36" s="6" t="str">
        <f>IFERROR(VLOOKUP(B36,Сводная!$A:$C,2,0),"-------------")</f>
        <v>Стейкхаус</v>
      </c>
      <c r="D36" s="3" t="s">
        <v>600</v>
      </c>
      <c r="E36" s="6">
        <f>IFERROR(VLOOKUP(B36,Сводная!$A:$C,3,0),"-------------")</f>
        <v>82</v>
      </c>
      <c r="G36" s="66">
        <v>1007</v>
      </c>
      <c r="H36" s="6" t="str">
        <f>IFERROR(VLOOKUP(G36,Сводная!$A:$C,2,0),"-------------")</f>
        <v>Гамбургер</v>
      </c>
      <c r="I36" s="3" t="s">
        <v>600</v>
      </c>
      <c r="J36" s="6">
        <f>IFERROR(VLOOKUP(G36,Сводная!$A:$C,3,0),"-------------")</f>
        <v>15</v>
      </c>
      <c r="L36" s="66">
        <v>1025</v>
      </c>
      <c r="M36" s="6" t="str">
        <f>IFERROR(VLOOKUP(L36,Сводная!$A:$C,2,0),"-------------")</f>
        <v>Чизбургер</v>
      </c>
      <c r="N36" s="3" t="s">
        <v>600</v>
      </c>
      <c r="O36" s="6">
        <f>IFERROR(VLOOKUP(L36,Сводная!$A:$C,3,0),"-------------")</f>
        <v>253</v>
      </c>
      <c r="Q36" s="66">
        <v>1013</v>
      </c>
      <c r="R36" s="6" t="str">
        <f>IFERROR(VLOOKUP(Q36,Сводная!$A:$C,2,0),"-------------")</f>
        <v>Двойной Чизбургер</v>
      </c>
      <c r="S36" s="3" t="s">
        <v>600</v>
      </c>
      <c r="T36" s="6">
        <f>IFERROR(VLOOKUP(Q36,Сводная!$A:$C,3,0),"-------------")</f>
        <v>1</v>
      </c>
    </row>
    <row r="37" spans="2:20">
      <c r="B37" s="22">
        <v>65037</v>
      </c>
      <c r="C37" s="222" t="str">
        <f>IFERROR(VLOOKUP(B37,'СКЛАД '!$A:$B,2,0),"-")</f>
        <v>Булочка с кукурузной крошкой 4,5" (71 гр)</v>
      </c>
      <c r="D37" s="9">
        <v>1</v>
      </c>
      <c r="E37" s="7">
        <f>E36*D37</f>
        <v>82</v>
      </c>
      <c r="G37" s="22">
        <v>55034</v>
      </c>
      <c r="H37" s="222" t="str">
        <f>IFERROR(VLOOKUP(G37,'СКЛАД '!$A:$B,2,0),"-")</f>
        <v>Булочка 4" (54 гр)</v>
      </c>
      <c r="I37" s="9">
        <v>1</v>
      </c>
      <c r="J37" s="7">
        <f>J36*I37</f>
        <v>15</v>
      </c>
      <c r="L37" s="22">
        <v>55034</v>
      </c>
      <c r="M37" s="222" t="str">
        <f>IFERROR(VLOOKUP(L37,'СКЛАД '!$A:$B,2,0),"-")</f>
        <v>Булочка 4" (54 гр)</v>
      </c>
      <c r="N37" s="9">
        <v>1</v>
      </c>
      <c r="O37" s="7">
        <f>O36*N37</f>
        <v>253</v>
      </c>
      <c r="Q37" s="22">
        <v>55034</v>
      </c>
      <c r="R37" s="222" t="str">
        <f>IFERROR(VLOOKUP(Q37,'СКЛАД '!$A:$B,2,0),"-")</f>
        <v>Булочка 4" (54 гр)</v>
      </c>
      <c r="S37" s="9">
        <v>1</v>
      </c>
      <c r="T37" s="7">
        <f>T36*S37</f>
        <v>1</v>
      </c>
    </row>
    <row r="38" spans="2:20">
      <c r="B38" s="22">
        <v>58682</v>
      </c>
      <c r="C38" s="222" t="str">
        <f>IFERROR(VLOOKUP(B38,'СКЛАД '!$A:$B,2,0),"-")</f>
        <v>Котлеты из говядины WHOPPER</v>
      </c>
      <c r="D38" s="9">
        <v>1</v>
      </c>
      <c r="E38" s="7">
        <f>E36*D38</f>
        <v>82</v>
      </c>
      <c r="G38" s="22">
        <v>68695</v>
      </c>
      <c r="H38" s="222" t="str">
        <f>IFERROR(VLOOKUP(G38,'СКЛАД '!$A:$B,2,0),"-")</f>
        <v>Котлеты из говядины HAMBURGER</v>
      </c>
      <c r="I38" s="9">
        <v>1</v>
      </c>
      <c r="J38" s="7">
        <f>J36*I38</f>
        <v>15</v>
      </c>
      <c r="L38" s="22">
        <v>68695</v>
      </c>
      <c r="M38" s="222" t="str">
        <f>IFERROR(VLOOKUP(L38,'СКЛАД '!$A:$B,2,0),"-")</f>
        <v>Котлеты из говядины HAMBURGER</v>
      </c>
      <c r="N38" s="9">
        <v>1</v>
      </c>
      <c r="O38" s="7">
        <f>O36*N38</f>
        <v>253</v>
      </c>
      <c r="Q38" s="22">
        <v>68695</v>
      </c>
      <c r="R38" s="222" t="str">
        <f>IFERROR(VLOOKUP(Q38,'СКЛАД '!$A:$B,2,0),"-")</f>
        <v>Котлеты из говядины HAMBURGER</v>
      </c>
      <c r="S38" s="9">
        <v>2</v>
      </c>
      <c r="T38" s="7">
        <f>T36*S38</f>
        <v>2</v>
      </c>
    </row>
    <row r="39" spans="2:20">
      <c r="B39" s="22">
        <v>51017</v>
      </c>
      <c r="C39" s="222" t="str">
        <f>IFERROR(VLOOKUP(B39,'СКЛАД '!$A:$B,2,0),"-")</f>
        <v>Майонез 65%</v>
      </c>
      <c r="D39" s="9">
        <v>1.4E-2</v>
      </c>
      <c r="E39" s="7">
        <f>E36*D39</f>
        <v>1.1480000000000001</v>
      </c>
      <c r="G39" s="22">
        <v>61084</v>
      </c>
      <c r="H39" s="222" t="str">
        <f>IFERROR(VLOOKUP(G39,'СКЛАД '!$A:$B,2,0),"-")</f>
        <v>Огурцы маринованные кг</v>
      </c>
      <c r="I39" s="9">
        <v>5.0000000000000001E-3</v>
      </c>
      <c r="J39" s="7">
        <f>J36*I39</f>
        <v>7.4999999999999997E-2</v>
      </c>
      <c r="L39" s="22">
        <v>51091</v>
      </c>
      <c r="M39" s="222" t="str">
        <f>IFERROR(VLOOKUP(L39,'СКЛАД '!$A:$B,2,0),"-")</f>
        <v>Сыр Чеддер</v>
      </c>
      <c r="N39" s="9">
        <v>1</v>
      </c>
      <c r="O39" s="7">
        <f>O36*N39</f>
        <v>253</v>
      </c>
      <c r="Q39" s="22">
        <v>51091</v>
      </c>
      <c r="R39" s="222" t="str">
        <f>IFERROR(VLOOKUP(Q39,'СКЛАД '!$A:$B,2,0),"-")</f>
        <v>Сыр Чеддер</v>
      </c>
      <c r="S39" s="9">
        <v>2</v>
      </c>
      <c r="T39" s="7">
        <f>T36*S39</f>
        <v>2</v>
      </c>
    </row>
    <row r="40" spans="2:20">
      <c r="B40" s="22">
        <v>69893</v>
      </c>
      <c r="C40" s="222" t="str">
        <f>IFERROR(VLOOKUP(B40,'СКЛАД '!$A:$B,2,0),"-")</f>
        <v>Лук острый</v>
      </c>
      <c r="D40" s="9">
        <v>1.4E-2</v>
      </c>
      <c r="E40" s="7">
        <f>E36*D40</f>
        <v>1.1480000000000001</v>
      </c>
      <c r="G40" s="22">
        <v>51065</v>
      </c>
      <c r="H40" s="222" t="str">
        <f>IFERROR(VLOOKUP(G40,'СКЛАД '!$A:$B,2,0),"-")</f>
        <v>Кетчуп Хаинц</v>
      </c>
      <c r="I40" s="9">
        <v>8.9999999999999993E-3</v>
      </c>
      <c r="J40" s="7">
        <f>J36*I40</f>
        <v>0.13499999999999998</v>
      </c>
      <c r="L40" s="22">
        <v>61084</v>
      </c>
      <c r="M40" s="222" t="str">
        <f>IFERROR(VLOOKUP(L40,'СКЛАД '!$A:$B,2,0),"-")</f>
        <v>Огурцы маринованные кг</v>
      </c>
      <c r="N40" s="9">
        <v>5.0000000000000001E-3</v>
      </c>
      <c r="O40" s="7">
        <f>O36*N40</f>
        <v>1.2650000000000001</v>
      </c>
      <c r="Q40" s="22">
        <v>61084</v>
      </c>
      <c r="R40" s="222" t="str">
        <f>IFERROR(VLOOKUP(Q40,'СКЛАД '!$A:$B,2,0),"-")</f>
        <v>Огурцы маринованные кг</v>
      </c>
      <c r="S40" s="9">
        <v>5.0000000000000001E-3</v>
      </c>
      <c r="T40" s="7">
        <f>T36*S40</f>
        <v>5.0000000000000001E-3</v>
      </c>
    </row>
    <row r="41" spans="2:20">
      <c r="B41" s="22">
        <v>690610</v>
      </c>
      <c r="C41" s="222" t="str">
        <f>IFERROR(VLOOKUP(B41,'СКЛАД '!$A:$B,2,0),"-")</f>
        <v>Салат Айсберг( идет в двух кейсах)</v>
      </c>
      <c r="D41" s="9">
        <v>0.01</v>
      </c>
      <c r="E41" s="7">
        <f>E36*D41</f>
        <v>0.82000000000000006</v>
      </c>
      <c r="G41" s="22">
        <v>51054</v>
      </c>
      <c r="H41" s="222" t="str">
        <f>IFERROR(VLOOKUP(G41,'СКЛАД '!$A:$B,2,0),"-")</f>
        <v>Горчица</v>
      </c>
      <c r="I41" s="9">
        <v>3.0000000000000001E-3</v>
      </c>
      <c r="J41" s="7">
        <f>J36*I41</f>
        <v>4.4999999999999998E-2</v>
      </c>
      <c r="L41" s="22">
        <v>51065</v>
      </c>
      <c r="M41" s="222" t="str">
        <f>IFERROR(VLOOKUP(L41,'СКЛАД '!$A:$B,2,0),"-")</f>
        <v>Кетчуп Хаинц</v>
      </c>
      <c r="N41" s="9">
        <v>8.9999999999999993E-3</v>
      </c>
      <c r="O41" s="7">
        <f>O36*N41</f>
        <v>2.2769999999999997</v>
      </c>
      <c r="Q41" s="22">
        <v>51065</v>
      </c>
      <c r="R41" s="222" t="str">
        <f>IFERROR(VLOOKUP(Q41,'СКЛАД '!$A:$B,2,0),"-")</f>
        <v>Кетчуп Хаинц</v>
      </c>
      <c r="S41" s="9">
        <v>8.9999999999999993E-3</v>
      </c>
      <c r="T41" s="7">
        <f>T36*S41</f>
        <v>8.9999999999999993E-3</v>
      </c>
    </row>
    <row r="42" spans="2:20">
      <c r="B42" s="22">
        <v>59103</v>
      </c>
      <c r="C42" s="222" t="str">
        <f>IFERROR(VLOOKUP(B42,'СКЛАД '!$A:$B,2,0),"-")</f>
        <v>Помидоры св.</v>
      </c>
      <c r="D42" s="9">
        <v>5.3999999999999999E-2</v>
      </c>
      <c r="E42" s="7">
        <f>E36*D42</f>
        <v>4.4279999999999999</v>
      </c>
      <c r="G42" s="22">
        <v>52228</v>
      </c>
      <c r="H42" s="222" t="str">
        <f>IFERROR(VLOOKUP(G42,'СКЛАД '!$A:$B,2,0),"-")</f>
        <v>Салфетка бумажная</v>
      </c>
      <c r="I42" s="9">
        <v>1</v>
      </c>
      <c r="J42" s="7">
        <f>J36*I42</f>
        <v>15</v>
      </c>
      <c r="L42" s="22">
        <v>51054</v>
      </c>
      <c r="M42" s="222" t="str">
        <f>IFERROR(VLOOKUP(L42,'СКЛАД '!$A:$B,2,0),"-")</f>
        <v>Горчица</v>
      </c>
      <c r="N42" s="9">
        <v>3.0000000000000001E-3</v>
      </c>
      <c r="O42" s="7">
        <f>O36*N42</f>
        <v>0.75900000000000001</v>
      </c>
      <c r="Q42" s="22">
        <v>51054</v>
      </c>
      <c r="R42" s="222" t="str">
        <f>IFERROR(VLOOKUP(Q42,'СКЛАД '!$A:$B,2,0),"-")</f>
        <v>Горчица</v>
      </c>
      <c r="S42" s="9">
        <v>3.0000000000000001E-3</v>
      </c>
      <c r="T42" s="7">
        <f>T36*S42</f>
        <v>3.0000000000000001E-3</v>
      </c>
    </row>
    <row r="43" spans="2:20">
      <c r="B43" s="22">
        <v>51256</v>
      </c>
      <c r="C43" s="222" t="str">
        <f>IFERROR(VLOOKUP(B43,'СКЛАД '!$A:$B,2,0),"-")</f>
        <v>Соус Барбекю</v>
      </c>
      <c r="D43" s="9">
        <v>1.4E-2</v>
      </c>
      <c r="E43" s="7">
        <f>E36*D43</f>
        <v>1.1480000000000001</v>
      </c>
      <c r="G43" s="22">
        <v>57317</v>
      </c>
      <c r="H43" s="222" t="str">
        <f>IFERROR(VLOOKUP(G43,'СКЛАД '!$A:$B,2,0),"-")</f>
        <v>Бумага оберточная гамбургер</v>
      </c>
      <c r="I43" s="9">
        <v>1</v>
      </c>
      <c r="J43" s="7">
        <f>J36*I43</f>
        <v>15</v>
      </c>
      <c r="L43" s="22">
        <v>52228</v>
      </c>
      <c r="M43" s="222" t="str">
        <f>IFERROR(VLOOKUP(L43,'СКЛАД '!$A:$B,2,0),"-")</f>
        <v>Салфетка бумажная</v>
      </c>
      <c r="N43" s="9">
        <v>1</v>
      </c>
      <c r="O43" s="7">
        <f>O36*N43</f>
        <v>253</v>
      </c>
      <c r="Q43" s="22">
        <v>57317</v>
      </c>
      <c r="R43" s="222" t="str">
        <f>IFERROR(VLOOKUP(Q43,'СКЛАД '!$A:$B,2,0),"-")</f>
        <v>Бумага оберточная гамбургер</v>
      </c>
      <c r="S43" s="9">
        <v>1</v>
      </c>
      <c r="T43" s="7">
        <f>T36*S43</f>
        <v>1</v>
      </c>
    </row>
    <row r="44" spans="2:20">
      <c r="B44" s="22">
        <v>59832</v>
      </c>
      <c r="C44" s="222" t="str">
        <f>IFERROR(VLOOKUP(B44,'СКЛАД '!$A:$B,2,0),"-")</f>
        <v>Бекон нарезка кг</v>
      </c>
      <c r="D44" s="9">
        <v>0.01</v>
      </c>
      <c r="E44" s="7">
        <f>E36*D44</f>
        <v>0.82000000000000006</v>
      </c>
      <c r="G44" s="9"/>
      <c r="H44" s="222" t="str">
        <f>IFERROR(VLOOKUP(G44,'СКЛАД '!$A:$B,2,0),"-")</f>
        <v>-</v>
      </c>
      <c r="I44" s="9"/>
      <c r="J44" s="7">
        <f>J36*I44</f>
        <v>0</v>
      </c>
      <c r="L44" s="22">
        <v>57317</v>
      </c>
      <c r="M44" s="222" t="str">
        <f>IFERROR(VLOOKUP(L44,'СКЛАД '!$A:$B,2,0),"-")</f>
        <v>Бумага оберточная гамбургер</v>
      </c>
      <c r="N44" s="9">
        <v>1</v>
      </c>
      <c r="O44" s="7">
        <f>O36*N44</f>
        <v>253</v>
      </c>
      <c r="Q44" s="22">
        <v>52228</v>
      </c>
      <c r="R44" s="222" t="str">
        <f>IFERROR(VLOOKUP(Q44,'СКЛАД '!$A:$B,2,0),"-")</f>
        <v>Салфетка бумажная</v>
      </c>
      <c r="S44" s="9">
        <v>1</v>
      </c>
      <c r="T44" s="7">
        <f>T36*S44</f>
        <v>1</v>
      </c>
    </row>
    <row r="45" spans="2:20">
      <c r="B45" s="22">
        <v>52228</v>
      </c>
      <c r="C45" s="222" t="str">
        <f>IFERROR(VLOOKUP(B45,'СКЛАД '!$A:$B,2,0),"-")</f>
        <v>Салфетка бумажная</v>
      </c>
      <c r="D45" s="9">
        <v>1</v>
      </c>
      <c r="E45" s="7">
        <f>E36*D45</f>
        <v>82</v>
      </c>
      <c r="G45" s="9"/>
      <c r="H45" s="222" t="str">
        <f>IFERROR(VLOOKUP(G45,'СКЛАД '!$A:$B,2,0),"-")</f>
        <v>-</v>
      </c>
      <c r="I45" s="9"/>
      <c r="J45" s="7">
        <f>J36*I45</f>
        <v>0</v>
      </c>
      <c r="L45" s="9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22">
        <v>57310</v>
      </c>
      <c r="C46" s="222" t="str">
        <f>IFERROR(VLOOKUP(B46,'СКЛАД '!$A:$B,2,0),"-")</f>
        <v>Бумага оберточная ХХL</v>
      </c>
      <c r="D46" s="9">
        <v>1</v>
      </c>
      <c r="E46" s="7">
        <f>E36*D46</f>
        <v>82</v>
      </c>
      <c r="G46" s="9"/>
      <c r="H46" s="222" t="str">
        <f>IFERROR(VLOOKUP(G46,'СКЛАД '!$A:$B,2,0),"-")</f>
        <v>-</v>
      </c>
      <c r="I46" s="9"/>
      <c r="J46" s="7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9"/>
      <c r="C47" s="222" t="str">
        <f>IFERROR(VLOOKUP(B47,'СКЛАД '!$A:$B,2,0),"-")</f>
        <v>-</v>
      </c>
      <c r="D47" s="9"/>
      <c r="E47" s="7">
        <f>E36*D47</f>
        <v>0</v>
      </c>
      <c r="G47" s="9"/>
      <c r="H47" s="222" t="str">
        <f>IFERROR(VLOOKUP(G47,'СКЛАД '!$A:$B,2,0),"-")</f>
        <v>-</v>
      </c>
      <c r="I47" s="9"/>
      <c r="J47" s="7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>
      <c r="B53" s="66">
        <v>1014</v>
      </c>
      <c r="C53" s="6" t="str">
        <f>IFERROR(VLOOKUP(B53,Сводная!$A:$C,2,0),"-------------")</f>
        <v>Двойной Чизбургер XXL</v>
      </c>
      <c r="D53" s="3" t="s">
        <v>600</v>
      </c>
      <c r="E53" s="6">
        <f>IFERROR(VLOOKUP(B53,Сводная!$A:$C,3,0),"-------------")</f>
        <v>0</v>
      </c>
      <c r="G53" s="66">
        <v>1001</v>
      </c>
      <c r="H53" s="6" t="str">
        <f>IFERROR(VLOOKUP(G53,Сводная!$A:$C,2,0),"-------------")</f>
        <v>Биг Кинг</v>
      </c>
      <c r="I53" s="3" t="s">
        <v>600</v>
      </c>
      <c r="J53" s="6">
        <f>IFERROR(VLOOKUP(G53,Сводная!$A:$C,3,0),"-------------")</f>
        <v>0</v>
      </c>
      <c r="L53" s="66">
        <v>1002</v>
      </c>
      <c r="M53" s="6" t="str">
        <f>IFERROR(VLOOKUP(L53,Сводная!$A:$C,2,0),"-------------")</f>
        <v>Биг Кинг XXL</v>
      </c>
      <c r="N53" s="3" t="s">
        <v>600</v>
      </c>
      <c r="O53" s="6">
        <f>IFERROR(VLOOKUP(L53,Сводная!$A:$C,3,0),"-------------")</f>
        <v>0</v>
      </c>
      <c r="Q53" s="66">
        <v>1023</v>
      </c>
      <c r="R53" s="6" t="str">
        <f>IFERROR(VLOOKUP(Q53,Сводная!$A:$C,2,0),"-------------")</f>
        <v>Фиш Кинг</v>
      </c>
      <c r="S53" s="3" t="s">
        <v>600</v>
      </c>
      <c r="T53" s="6">
        <f>IFERROR(VLOOKUP(Q53,Сводная!$A:$C,3,0),"-------------")</f>
        <v>2</v>
      </c>
    </row>
    <row r="54" spans="2:20">
      <c r="B54" s="22">
        <v>55036</v>
      </c>
      <c r="C54" s="222" t="str">
        <f>IFERROR(VLOOKUP(B54,'СКЛАД '!$A:$B,2,0),"-")</f>
        <v>Булочка Воппер 5" (81 гр)</v>
      </c>
      <c r="D54" s="9">
        <v>1</v>
      </c>
      <c r="E54" s="7">
        <f>E53*D54</f>
        <v>0</v>
      </c>
      <c r="G54" s="22">
        <v>55034</v>
      </c>
      <c r="H54" s="222" t="str">
        <f>IFERROR(VLOOKUP(G54,'СКЛАД '!$A:$B,2,0),"-")</f>
        <v>Булочка 4" (54 гр)</v>
      </c>
      <c r="I54" s="9">
        <v>1</v>
      </c>
      <c r="J54" s="7">
        <f>J53*I54</f>
        <v>0</v>
      </c>
      <c r="L54" s="22">
        <v>55036</v>
      </c>
      <c r="M54" s="222" t="str">
        <f>IFERROR(VLOOKUP(L54,'СКЛАД '!$A:$B,2,0),"-")</f>
        <v>Булочка Воппер 5" (81 гр)</v>
      </c>
      <c r="N54" s="9">
        <v>1</v>
      </c>
      <c r="O54" s="7">
        <f>O53*N54</f>
        <v>0</v>
      </c>
      <c r="Q54" s="22">
        <v>55034</v>
      </c>
      <c r="R54" s="222" t="str">
        <f>IFERROR(VLOOKUP(Q54,'СКЛАД '!$A:$B,2,0),"-")</f>
        <v>Булочка 4" (54 гр)</v>
      </c>
      <c r="S54" s="9">
        <v>1</v>
      </c>
      <c r="T54" s="7">
        <f>T53*S54</f>
        <v>2</v>
      </c>
    </row>
    <row r="55" spans="2:20">
      <c r="B55" s="22">
        <v>58682</v>
      </c>
      <c r="C55" s="222" t="str">
        <f>IFERROR(VLOOKUP(B55,'СКЛАД '!$A:$B,2,0),"-")</f>
        <v>Котлеты из говядины WHOPPER</v>
      </c>
      <c r="D55" s="9">
        <v>2</v>
      </c>
      <c r="E55" s="7">
        <f>E53*D55</f>
        <v>0</v>
      </c>
      <c r="G55" s="22">
        <v>68695</v>
      </c>
      <c r="H55" s="222" t="str">
        <f>IFERROR(VLOOKUP(G55,'СКЛАД '!$A:$B,2,0),"-")</f>
        <v>Котлеты из говядины HAMBURGER</v>
      </c>
      <c r="I55" s="9">
        <v>2</v>
      </c>
      <c r="J55" s="7">
        <f>J53*I55</f>
        <v>0</v>
      </c>
      <c r="L55" s="22">
        <v>58682</v>
      </c>
      <c r="M55" s="222" t="str">
        <f>IFERROR(VLOOKUP(L55,'СКЛАД '!$A:$B,2,0),"-")</f>
        <v>Котлеты из говядины WHOPPER</v>
      </c>
      <c r="N55" s="9">
        <v>2</v>
      </c>
      <c r="O55" s="7">
        <f>O53*N55</f>
        <v>0</v>
      </c>
      <c r="Q55" s="22">
        <v>51017</v>
      </c>
      <c r="R55" s="222" t="str">
        <f>IFERROR(VLOOKUP(Q55,'СКЛАД '!$A:$B,2,0),"-")</f>
        <v>Майонез 65%</v>
      </c>
      <c r="S55" s="9">
        <v>2.1999999999999999E-2</v>
      </c>
      <c r="T55" s="7">
        <f>T53*S55</f>
        <v>4.3999999999999997E-2</v>
      </c>
    </row>
    <row r="56" spans="2:20">
      <c r="B56" s="22">
        <v>51091</v>
      </c>
      <c r="C56" s="222" t="str">
        <f>IFERROR(VLOOKUP(B56,'СКЛАД '!$A:$B,2,0),"-")</f>
        <v>Сыр Чеддер</v>
      </c>
      <c r="D56" s="9">
        <v>3</v>
      </c>
      <c r="E56" s="7">
        <f>E53*D56</f>
        <v>0</v>
      </c>
      <c r="G56" s="22">
        <v>51091</v>
      </c>
      <c r="H56" s="222" t="str">
        <f>IFERROR(VLOOKUP(G56,'СКЛАД '!$A:$B,2,0),"-")</f>
        <v>Сыр Чеддер</v>
      </c>
      <c r="I56" s="9">
        <v>2</v>
      </c>
      <c r="J56" s="7">
        <f>J53*I56</f>
        <v>0</v>
      </c>
      <c r="L56" s="22">
        <v>51091</v>
      </c>
      <c r="M56" s="222" t="str">
        <f>IFERROR(VLOOKUP(L56,'СКЛАД '!$A:$B,2,0),"-")</f>
        <v>Сыр Чеддер</v>
      </c>
      <c r="N56" s="9">
        <v>2</v>
      </c>
      <c r="O56" s="7">
        <f>O53*N56</f>
        <v>0</v>
      </c>
      <c r="Q56" s="22">
        <v>61084</v>
      </c>
      <c r="R56" s="222" t="str">
        <f>IFERROR(VLOOKUP(Q56,'СКЛАД '!$A:$B,2,0),"-")</f>
        <v>Огурцы маринованные кг</v>
      </c>
      <c r="S56" s="9">
        <v>0.02</v>
      </c>
      <c r="T56" s="7">
        <f>T53*S56</f>
        <v>0.04</v>
      </c>
    </row>
    <row r="57" spans="2:20">
      <c r="B57" s="22">
        <v>61084</v>
      </c>
      <c r="C57" s="222" t="str">
        <f>IFERROR(VLOOKUP(B57,'СКЛАД '!$A:$B,2,0),"-")</f>
        <v>Огурцы маринованные кг</v>
      </c>
      <c r="D57" s="9">
        <v>0.02</v>
      </c>
      <c r="E57" s="7">
        <f>E53*D57</f>
        <v>0</v>
      </c>
      <c r="G57" s="22">
        <v>51014</v>
      </c>
      <c r="H57" s="222" t="str">
        <f>IFERROR(VLOOKUP(G57,'СКЛАД '!$A:$B,2,0),"-")</f>
        <v>Кинг соус 40%</v>
      </c>
      <c r="I57" s="9">
        <v>2.1999999999999999E-2</v>
      </c>
      <c r="J57" s="7">
        <f>J53*I57</f>
        <v>0</v>
      </c>
      <c r="L57" s="22">
        <v>51014</v>
      </c>
      <c r="M57" s="222" t="str">
        <f>IFERROR(VLOOKUP(L57,'СКЛАД '!$A:$B,2,0),"-")</f>
        <v>Кинг соус 40%</v>
      </c>
      <c r="N57" s="9">
        <v>0.03</v>
      </c>
      <c r="O57" s="7">
        <f>O53*N57</f>
        <v>0</v>
      </c>
      <c r="Q57" s="22">
        <v>690610</v>
      </c>
      <c r="R57" s="222" t="str">
        <f>IFERROR(VLOOKUP(Q57,'СКЛАД '!$A:$B,2,0),"-")</f>
        <v>Салат Айсберг( идет в двух кейсах)</v>
      </c>
      <c r="S57" s="9">
        <v>0.01</v>
      </c>
      <c r="T57" s="7">
        <f>T53*S57</f>
        <v>0.02</v>
      </c>
    </row>
    <row r="58" spans="2:20">
      <c r="B58" s="22">
        <v>51065</v>
      </c>
      <c r="C58" s="222" t="str">
        <f>IFERROR(VLOOKUP(B58,'СКЛАД '!$A:$B,2,0),"-")</f>
        <v>Кетчуп Хаинц</v>
      </c>
      <c r="D58" s="9">
        <v>1.7000000000000001E-2</v>
      </c>
      <c r="E58" s="7">
        <f>E53*D58</f>
        <v>0</v>
      </c>
      <c r="G58" s="22">
        <v>690610</v>
      </c>
      <c r="H58" s="222" t="str">
        <f>IFERROR(VLOOKUP(G58,'СКЛАД '!$A:$B,2,0),"-")</f>
        <v>Салат Айсберг( идет в двух кейсах)</v>
      </c>
      <c r="I58" s="9">
        <v>0.01</v>
      </c>
      <c r="J58" s="7">
        <f>J53*I58</f>
        <v>0</v>
      </c>
      <c r="L58" s="22">
        <v>690610</v>
      </c>
      <c r="M58" s="222" t="str">
        <f>IFERROR(VLOOKUP(L58,'СКЛАД '!$A:$B,2,0),"-")</f>
        <v>Салат Айсберг( идет в двух кейсах)</v>
      </c>
      <c r="N58" s="9">
        <v>1.4E-2</v>
      </c>
      <c r="O58" s="7">
        <f>O53*N58</f>
        <v>0</v>
      </c>
      <c r="Q58" s="22">
        <v>51172</v>
      </c>
      <c r="R58" s="222" t="str">
        <f>IFERROR(VLOOKUP(Q58,'СКЛАД '!$A:$B,2,0),"-")</f>
        <v>Котлета рыбная (89 гр)</v>
      </c>
      <c r="S58" s="9">
        <v>1</v>
      </c>
      <c r="T58" s="7">
        <f>T53*S58</f>
        <v>2</v>
      </c>
    </row>
    <row r="59" spans="2:20">
      <c r="B59" s="22">
        <v>51054</v>
      </c>
      <c r="C59" s="222" t="str">
        <f>IFERROR(VLOOKUP(B59,'СКЛАД '!$A:$B,2,0),"-")</f>
        <v>Горчица</v>
      </c>
      <c r="D59" s="9">
        <v>6.0000000000000001E-3</v>
      </c>
      <c r="E59" s="7">
        <f>E53*D59</f>
        <v>0</v>
      </c>
      <c r="G59" s="22">
        <v>61084</v>
      </c>
      <c r="H59" s="222" t="str">
        <f>IFERROR(VLOOKUP(G59,'СКЛАД '!$A:$B,2,0),"-")</f>
        <v>Огурцы маринованные кг</v>
      </c>
      <c r="I59" s="9">
        <v>0.01</v>
      </c>
      <c r="J59" s="7">
        <f>J53*I59</f>
        <v>0</v>
      </c>
      <c r="L59" s="22">
        <v>61084</v>
      </c>
      <c r="M59" s="222" t="str">
        <f>IFERROR(VLOOKUP(L59,'СКЛАД '!$A:$B,2,0),"-")</f>
        <v>Огурцы маринованные кг</v>
      </c>
      <c r="N59" s="9">
        <v>0.02</v>
      </c>
      <c r="O59" s="7">
        <f>O53*N59</f>
        <v>0</v>
      </c>
      <c r="Q59" s="22">
        <v>51081</v>
      </c>
      <c r="R59" s="222" t="str">
        <f>IFERROR(VLOOKUP(Q59,'СКЛАД '!$A:$B,2,0),"-")</f>
        <v>Масло фритюрное &lt;Профилюкс&gt;</v>
      </c>
      <c r="S59" s="9">
        <v>2.8000000000000001E-2</v>
      </c>
      <c r="T59" s="7">
        <f>T53*S59</f>
        <v>5.6000000000000001E-2</v>
      </c>
    </row>
    <row r="60" spans="2:20">
      <c r="B60" s="22">
        <v>52228</v>
      </c>
      <c r="C60" s="222" t="str">
        <f>IFERROR(VLOOKUP(B60,'СКЛАД '!$A:$B,2,0),"-")</f>
        <v>Салфетка бумажная</v>
      </c>
      <c r="D60" s="9">
        <v>1</v>
      </c>
      <c r="E60" s="7">
        <f>E53*D60</f>
        <v>0</v>
      </c>
      <c r="G60" s="22">
        <v>59104</v>
      </c>
      <c r="H60" s="222" t="str">
        <f>IFERROR(VLOOKUP(G60,'СКЛАД '!$A:$B,2,0),"-")</f>
        <v>Лук репчатый</v>
      </c>
      <c r="I60" s="9">
        <v>1.0999999999999999E-2</v>
      </c>
      <c r="J60" s="7">
        <f>J53*I60</f>
        <v>0</v>
      </c>
      <c r="L60" s="22">
        <v>59104</v>
      </c>
      <c r="M60" s="222" t="str">
        <f>IFERROR(VLOOKUP(L60,'СКЛАД '!$A:$B,2,0),"-")</f>
        <v>Лук репчатый</v>
      </c>
      <c r="N60" s="9">
        <v>2.1999999999999999E-2</v>
      </c>
      <c r="O60" s="7">
        <f>O53*N60</f>
        <v>0</v>
      </c>
      <c r="Q60" s="22">
        <v>52228</v>
      </c>
      <c r="R60" s="222" t="str">
        <f>IFERROR(VLOOKUP(Q60,'СКЛАД '!$A:$B,2,0),"-")</f>
        <v>Салфетка бумажная</v>
      </c>
      <c r="S60" s="9">
        <v>1</v>
      </c>
      <c r="T60" s="7">
        <f>T53*S60</f>
        <v>2</v>
      </c>
    </row>
    <row r="61" spans="2:20">
      <c r="B61" s="22">
        <v>57310</v>
      </c>
      <c r="C61" s="222" t="str">
        <f>IFERROR(VLOOKUP(B61,'СКЛАД '!$A:$B,2,0),"-")</f>
        <v>Бумага оберточная ХХL</v>
      </c>
      <c r="D61" s="9">
        <v>1</v>
      </c>
      <c r="E61" s="7">
        <f>E53*D61</f>
        <v>0</v>
      </c>
      <c r="G61" s="22">
        <v>57321</v>
      </c>
      <c r="H61" s="222" t="str">
        <f>IFERROR(VLOOKUP(G61,'СКЛАД '!$A:$B,2,0),"-")</f>
        <v>Бумага оберточная Воппер Джуниор</v>
      </c>
      <c r="I61" s="9">
        <v>1</v>
      </c>
      <c r="J61" s="7">
        <f>J53*I61</f>
        <v>0</v>
      </c>
      <c r="L61" s="22">
        <v>52228</v>
      </c>
      <c r="M61" s="222" t="str">
        <f>IFERROR(VLOOKUP(L61,'СКЛАД '!$A:$B,2,0),"-")</f>
        <v>Салфетка бумажная</v>
      </c>
      <c r="N61" s="9">
        <v>1</v>
      </c>
      <c r="O61" s="7">
        <f>O53*N61</f>
        <v>0</v>
      </c>
      <c r="Q61" s="22">
        <v>57306</v>
      </c>
      <c r="R61" s="222" t="str">
        <f>IFERROR(VLOOKUP(Q61,'СКЛАД '!$A:$B,2,0),"-")</f>
        <v>Бумага оберточная XL</v>
      </c>
      <c r="S61" s="9">
        <v>1</v>
      </c>
      <c r="T61" s="7">
        <f>T53*S61</f>
        <v>2</v>
      </c>
    </row>
    <row r="62" spans="2:20">
      <c r="B62" s="9"/>
      <c r="C62" s="222" t="str">
        <f>IFERROR(VLOOKUP(B62,'СКЛАД '!$A:$B,2,0),"-")</f>
        <v>-</v>
      </c>
      <c r="D62" s="9"/>
      <c r="E62" s="7">
        <f>E53*D62</f>
        <v>0</v>
      </c>
      <c r="G62" s="22">
        <v>52228</v>
      </c>
      <c r="H62" s="222" t="str">
        <f>IFERROR(VLOOKUP(G62,'СКЛАД '!$A:$B,2,0),"-")</f>
        <v>Салфетка бумажная</v>
      </c>
      <c r="I62" s="9">
        <v>1</v>
      </c>
      <c r="J62" s="7">
        <f>J53*I62</f>
        <v>0</v>
      </c>
      <c r="L62" s="22">
        <v>57310</v>
      </c>
      <c r="M62" s="222" t="str">
        <f>IFERROR(VLOOKUP(L62,'СКЛАД '!$A:$B,2,0),"-")</f>
        <v>Бумага оберточная ХХL</v>
      </c>
      <c r="N62" s="9">
        <v>1</v>
      </c>
      <c r="O62" s="7">
        <f>O53*N62</f>
        <v>0</v>
      </c>
      <c r="Q62" s="9"/>
      <c r="R62" s="222" t="str">
        <f>IFERROR(VLOOKUP(Q62,'СКЛАД '!$A:$B,2,0),"-")</f>
        <v>-</v>
      </c>
      <c r="S62" s="9"/>
      <c r="T62" s="7">
        <f>T53*S62</f>
        <v>0</v>
      </c>
    </row>
    <row r="63" spans="2:20">
      <c r="B63" s="9"/>
      <c r="C63" s="222" t="str">
        <f>IFERROR(VLOOKUP(B63,'СКЛАД '!$A:$B,2,0),"-")</f>
        <v>-</v>
      </c>
      <c r="D63" s="9"/>
      <c r="E63" s="7">
        <f>E53*D63</f>
        <v>0</v>
      </c>
      <c r="G63" s="9"/>
      <c r="H63" s="222" t="str">
        <f>IFERROR(VLOOKUP(G63,'СКЛАД '!$A:$B,2,0),"-")</f>
        <v>-</v>
      </c>
      <c r="I63" s="9"/>
      <c r="J63" s="7">
        <f>J53*I63</f>
        <v>0</v>
      </c>
      <c r="L63" s="9"/>
      <c r="M63" s="222" t="str">
        <f>IFERROR(VLOOKUP(L63,'СКЛАД '!$A:$B,2,0),"-")</f>
        <v>-</v>
      </c>
      <c r="N63" s="9"/>
      <c r="O63" s="7">
        <f>O53*N63</f>
        <v>0</v>
      </c>
      <c r="Q63" s="9"/>
      <c r="R63" s="222" t="str">
        <f>IFERROR(VLOOKUP(Q63,'СКЛАД '!$A:$B,2,0),"-")</f>
        <v>-</v>
      </c>
      <c r="S63" s="9"/>
      <c r="T63" s="7">
        <f>T53*S63</f>
        <v>0</v>
      </c>
    </row>
    <row r="64" spans="2:20">
      <c r="B64" s="9"/>
      <c r="C64" s="222" t="str">
        <f>IFERROR(VLOOKUP(B64,'СКЛАД '!$A:$B,2,0),"-")</f>
        <v>-</v>
      </c>
      <c r="D64" s="9"/>
      <c r="E64" s="7">
        <f>E53*D64</f>
        <v>0</v>
      </c>
      <c r="G64" s="9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222" t="str">
        <f>IFERROR(VLOOKUP(Q64,'СКЛАД '!$A:$B,2,0),"-")</f>
        <v>-</v>
      </c>
      <c r="S64" s="9"/>
      <c r="T64" s="7">
        <f>T53*S64</f>
        <v>0</v>
      </c>
    </row>
    <row r="65" spans="2:20">
      <c r="B65" s="9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222" t="str">
        <f>IFERROR(VLOOKUP(Q65,'СКЛАД '!$A:$B,2,0),"-")</f>
        <v>-</v>
      </c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222" t="str">
        <f>IFERROR(VLOOKUP(Q66,'СКЛАД '!$A:$B,2,0),"-")</f>
        <v>-</v>
      </c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222" t="str">
        <f>IFERROR(VLOOKUP(Q67,'СКЛАД '!$A:$B,2,0),"-")</f>
        <v>-</v>
      </c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222" t="str">
        <f>IFERROR(VLOOKUP(Q68,'СКЛАД '!$A:$B,2,0),"-")</f>
        <v>-</v>
      </c>
      <c r="S68" s="9"/>
      <c r="T68" s="7">
        <f>T53*S68</f>
        <v>0</v>
      </c>
    </row>
    <row r="70" spans="2:20">
      <c r="B70" s="66">
        <v>1024</v>
      </c>
      <c r="C70" s="6" t="str">
        <f>IFERROR(VLOOKUP(B70,Сводная!$A:$C,2,0),"-------------")</f>
        <v>Фиш Кинг с сыром</v>
      </c>
      <c r="D70" s="3" t="s">
        <v>600</v>
      </c>
      <c r="E70" s="6">
        <f>IFERROR(VLOOKUP(B70,Сводная!$A:$C,3,0),"-------------")</f>
        <v>0</v>
      </c>
      <c r="G70" s="66">
        <v>1017</v>
      </c>
      <c r="H70" s="6" t="str">
        <f>IFERROR(VLOOKUP(G70,Сводная!$A:$C,2,0),"-------------")</f>
        <v>Лонг Чикен</v>
      </c>
      <c r="I70" s="3" t="s">
        <v>600</v>
      </c>
      <c r="J70" s="6">
        <f>IFERROR(VLOOKUP(G70,Сводная!$A:$C,3,0),"-------------")</f>
        <v>32</v>
      </c>
      <c r="L70" s="66">
        <v>1018</v>
      </c>
      <c r="M70" s="6" t="str">
        <f>IFERROR(VLOOKUP(L70,Сводная!$A:$C,2,0),"-------------")</f>
        <v>Лонг Чикен с сыром</v>
      </c>
      <c r="N70" s="3" t="s">
        <v>600</v>
      </c>
      <c r="O70" s="6">
        <f>IFERROR(VLOOKUP(L70,Сводная!$A:$C,3,0),"-------------")</f>
        <v>0</v>
      </c>
      <c r="Q70" s="66">
        <v>1015</v>
      </c>
      <c r="R70" s="6" t="str">
        <f>IFERROR(VLOOKUP(Q70,Сводная!$A:$C,2,0),"-------------")</f>
        <v>Криспи Чикен</v>
      </c>
      <c r="S70" s="3" t="s">
        <v>600</v>
      </c>
      <c r="T70" s="6">
        <f>IFERROR(VLOOKUP(Q70,Сводная!$A:$C,3,0),"-------------")</f>
        <v>1</v>
      </c>
    </row>
    <row r="71" spans="2:20">
      <c r="B71" s="22">
        <v>55034</v>
      </c>
      <c r="C71" s="222" t="str">
        <f>IFERROR(VLOOKUP(B71,'СКЛАД '!$A:$B,2,0),"-")</f>
        <v>Булочка 4" (54 гр)</v>
      </c>
      <c r="D71" s="9">
        <v>1</v>
      </c>
      <c r="E71" s="7">
        <f>E70*D71</f>
        <v>0</v>
      </c>
      <c r="G71" s="22">
        <v>55017</v>
      </c>
      <c r="H71" s="222" t="str">
        <f>IFERROR(VLOOKUP(G71,'СКЛАД '!$A:$B,2,0),"-")</f>
        <v>Булочка 7" (74 гр)</v>
      </c>
      <c r="I71" s="9">
        <v>1</v>
      </c>
      <c r="J71" s="7">
        <f>J70*I71</f>
        <v>32</v>
      </c>
      <c r="L71" s="22">
        <v>55017</v>
      </c>
      <c r="M71" s="222" t="str">
        <f>IFERROR(VLOOKUP(L71,'СКЛАД '!$A:$B,2,0),"-")</f>
        <v>Булочка 7" (74 гр)</v>
      </c>
      <c r="N71" s="9">
        <v>1</v>
      </c>
      <c r="O71" s="7">
        <f>O70*N71</f>
        <v>0</v>
      </c>
      <c r="Q71" s="22">
        <v>55034</v>
      </c>
      <c r="R71" s="222" t="str">
        <f>IFERROR(VLOOKUP(Q71,'СКЛАД '!$A:$B,2,0),"-")</f>
        <v>Булочка 4" (54 гр)</v>
      </c>
      <c r="S71" s="9">
        <v>1</v>
      </c>
      <c r="T71" s="7">
        <f>T70*S71</f>
        <v>1</v>
      </c>
    </row>
    <row r="72" spans="2:20">
      <c r="B72" s="22">
        <v>51017</v>
      </c>
      <c r="C72" s="222" t="str">
        <f>IFERROR(VLOOKUP(B72,'СКЛАД '!$A:$B,2,0),"-")</f>
        <v>Майонез 65%</v>
      </c>
      <c r="D72" s="9">
        <v>2.3E-2</v>
      </c>
      <c r="E72" s="7">
        <f>E70*D72</f>
        <v>0</v>
      </c>
      <c r="G72" s="22">
        <v>51017</v>
      </c>
      <c r="H72" s="222" t="str">
        <f>IFERROR(VLOOKUP(G72,'СКЛАД '!$A:$B,2,0),"-")</f>
        <v>Майонез 65%</v>
      </c>
      <c r="I72" s="9">
        <v>0.03</v>
      </c>
      <c r="J72" s="7">
        <f>J70*I72</f>
        <v>0.96</v>
      </c>
      <c r="L72" s="22">
        <v>51017</v>
      </c>
      <c r="M72" s="222" t="str">
        <f>IFERROR(VLOOKUP(L72,'СКЛАД '!$A:$B,2,0),"-")</f>
        <v>Майонез 65%</v>
      </c>
      <c r="N72" s="9">
        <v>0.03</v>
      </c>
      <c r="O72" s="7">
        <f>O70*N72</f>
        <v>0</v>
      </c>
      <c r="Q72" s="22">
        <v>51017</v>
      </c>
      <c r="R72" s="222" t="str">
        <f>IFERROR(VLOOKUP(Q72,'СКЛАД '!$A:$B,2,0),"-")</f>
        <v>Майонез 65%</v>
      </c>
      <c r="S72" s="9">
        <v>2.1999999999999999E-2</v>
      </c>
      <c r="T72" s="7">
        <f>T70*S72</f>
        <v>2.1999999999999999E-2</v>
      </c>
    </row>
    <row r="73" spans="2:20">
      <c r="B73" s="22">
        <v>61084</v>
      </c>
      <c r="C73" s="222" t="str">
        <f>IFERROR(VLOOKUP(B73,'СКЛАД '!$A:$B,2,0),"-")</f>
        <v>Огурцы маринованные кг</v>
      </c>
      <c r="D73" s="9">
        <v>0.02</v>
      </c>
      <c r="E73" s="7">
        <f>E70*D73</f>
        <v>0</v>
      </c>
      <c r="G73" s="22">
        <v>690610</v>
      </c>
      <c r="H73" s="222" t="str">
        <f>IFERROR(VLOOKUP(G73,'СКЛАД '!$A:$B,2,0),"-")</f>
        <v>Салат Айсберг( идет в двух кейсах)</v>
      </c>
      <c r="I73" s="9">
        <v>0.01</v>
      </c>
      <c r="J73" s="7">
        <f>J70*I73</f>
        <v>0.32</v>
      </c>
      <c r="L73" s="22">
        <v>690610</v>
      </c>
      <c r="M73" s="222" t="str">
        <f>IFERROR(VLOOKUP(L73,'СКЛАД '!$A:$B,2,0),"-")</f>
        <v>Салат Айсберг( идет в двух кейсах)</v>
      </c>
      <c r="N73" s="9">
        <v>0.01</v>
      </c>
      <c r="O73" s="7">
        <f>O70*N73</f>
        <v>0</v>
      </c>
      <c r="Q73" s="22">
        <v>69053</v>
      </c>
      <c r="R73" s="222" t="str">
        <f>IFERROR(VLOOKUP(Q73,'СКЛАД '!$A:$B,2,0),"-")</f>
        <v>Котлета Криспи Чикен</v>
      </c>
      <c r="S73" s="9">
        <v>1</v>
      </c>
      <c r="T73" s="7">
        <f>T70*S73</f>
        <v>1</v>
      </c>
    </row>
    <row r="74" spans="2:20">
      <c r="B74" s="22">
        <v>690610</v>
      </c>
      <c r="C74" s="222" t="str">
        <f>IFERROR(VLOOKUP(B74,'СКЛАД '!$A:$B,2,0),"-")</f>
        <v>Салат Айсберг( идет в двух кейсах)</v>
      </c>
      <c r="D74" s="9">
        <v>0.01</v>
      </c>
      <c r="E74" s="7">
        <f>E70*D74</f>
        <v>0</v>
      </c>
      <c r="G74" s="22">
        <v>69056</v>
      </c>
      <c r="H74" s="222" t="str">
        <f>IFERROR(VLOOKUP(G74,'СКЛАД '!$A:$B,2,0),"-")</f>
        <v>Котлета Лонг Чикен</v>
      </c>
      <c r="I74" s="9">
        <v>1</v>
      </c>
      <c r="J74" s="7">
        <f>J70*I74</f>
        <v>32</v>
      </c>
      <c r="L74" s="22">
        <v>69056</v>
      </c>
      <c r="M74" s="222" t="str">
        <f>IFERROR(VLOOKUP(L74,'СКЛАД '!$A:$B,2,0),"-")</f>
        <v>Котлета Лонг Чикен</v>
      </c>
      <c r="N74" s="9">
        <v>1</v>
      </c>
      <c r="O74" s="7">
        <f>O70*N74</f>
        <v>0</v>
      </c>
      <c r="Q74" s="22">
        <v>690610</v>
      </c>
      <c r="R74" s="222" t="str">
        <f>IFERROR(VLOOKUP(Q74,'СКЛАД '!$A:$B,2,0),"-")</f>
        <v>Салат Айсберг( идет в двух кейсах)</v>
      </c>
      <c r="S74" s="9">
        <v>0.01</v>
      </c>
      <c r="T74" s="7">
        <f>T70*S74</f>
        <v>0.01</v>
      </c>
    </row>
    <row r="75" spans="2:20">
      <c r="B75" s="22">
        <v>51172</v>
      </c>
      <c r="C75" s="222" t="str">
        <f>IFERROR(VLOOKUP(B75,'СКЛАД '!$A:$B,2,0),"-")</f>
        <v>Котлета рыбная (89 гр)</v>
      </c>
      <c r="D75" s="9">
        <v>1</v>
      </c>
      <c r="E75" s="7">
        <f>E70*D75</f>
        <v>0</v>
      </c>
      <c r="G75" s="22">
        <v>51081</v>
      </c>
      <c r="H75" s="222" t="str">
        <f>IFERROR(VLOOKUP(G75,'СКЛАД '!$A:$B,2,0),"-")</f>
        <v>Масло фритюрное &lt;Профилюкс&gt;</v>
      </c>
      <c r="I75" s="9">
        <v>2.8000000000000001E-2</v>
      </c>
      <c r="J75" s="7">
        <f>J70*I75</f>
        <v>0.89600000000000002</v>
      </c>
      <c r="L75" s="22">
        <v>51081</v>
      </c>
      <c r="M75" s="222" t="str">
        <f>IFERROR(VLOOKUP(L75,'СКЛАД '!$A:$B,2,0),"-")</f>
        <v>Масло фритюрное &lt;Профилюкс&gt;</v>
      </c>
      <c r="N75" s="9">
        <v>2.8000000000000001E-2</v>
      </c>
      <c r="O75" s="7">
        <f>O70*N75</f>
        <v>0</v>
      </c>
      <c r="Q75" s="22">
        <v>59103</v>
      </c>
      <c r="R75" s="222" t="str">
        <f>IFERROR(VLOOKUP(Q75,'СКЛАД '!$A:$B,2,0),"-")</f>
        <v>Помидоры св.</v>
      </c>
      <c r="S75" s="9">
        <v>2.7E-2</v>
      </c>
      <c r="T75" s="7">
        <f>T70*S75</f>
        <v>2.7E-2</v>
      </c>
    </row>
    <row r="76" spans="2:20">
      <c r="B76" s="22">
        <v>51091</v>
      </c>
      <c r="C76" s="222" t="str">
        <f>IFERROR(VLOOKUP(B76,'СКЛАД '!$A:$B,2,0),"-")</f>
        <v>Сыр Чеддер</v>
      </c>
      <c r="D76" s="9">
        <v>1</v>
      </c>
      <c r="E76" s="7">
        <f>E70*D76</f>
        <v>0</v>
      </c>
      <c r="G76" s="22">
        <v>52228</v>
      </c>
      <c r="H76" s="222" t="str">
        <f>IFERROR(VLOOKUP(G76,'СКЛАД '!$A:$B,2,0),"-")</f>
        <v>Салфетка бумажная</v>
      </c>
      <c r="I76" s="9">
        <v>1</v>
      </c>
      <c r="J76" s="7">
        <f>J70*I76</f>
        <v>32</v>
      </c>
      <c r="L76" s="22">
        <v>51091</v>
      </c>
      <c r="M76" s="222" t="str">
        <f>IFERROR(VLOOKUP(L76,'СКЛАД '!$A:$B,2,0),"-")</f>
        <v>Сыр Чеддер</v>
      </c>
      <c r="N76" s="9">
        <v>2</v>
      </c>
      <c r="O76" s="7">
        <f>O70*N76</f>
        <v>0</v>
      </c>
      <c r="Q76" s="22">
        <v>51081</v>
      </c>
      <c r="R76" s="222" t="str">
        <f>IFERROR(VLOOKUP(Q76,'СКЛАД '!$A:$B,2,0),"-")</f>
        <v>Масло фритюрное &lt;Профилюкс&gt;</v>
      </c>
      <c r="S76" s="9">
        <v>1.7999999999999999E-2</v>
      </c>
      <c r="T76" s="7">
        <f>T70*S76</f>
        <v>1.7999999999999999E-2</v>
      </c>
    </row>
    <row r="77" spans="2:20">
      <c r="B77" s="22">
        <v>51081</v>
      </c>
      <c r="C77" s="222" t="str">
        <f>IFERROR(VLOOKUP(B77,'СКЛАД '!$A:$B,2,0),"-")</f>
        <v>Масло фритюрное &lt;Профилюкс&gt;</v>
      </c>
      <c r="D77" s="9">
        <v>2.8000000000000001E-2</v>
      </c>
      <c r="E77" s="7">
        <f>E70*D77</f>
        <v>0</v>
      </c>
      <c r="G77" s="22">
        <v>57312</v>
      </c>
      <c r="H77" s="222" t="str">
        <f>IFERROR(VLOOKUP(G77,'СКЛАД '!$A:$B,2,0),"-")</f>
        <v>Бумага оберточная Лонг Чикен парафин  410х305 – 6000 шт в уп</v>
      </c>
      <c r="I77" s="9">
        <v>1</v>
      </c>
      <c r="J77" s="7">
        <f>J70*I77</f>
        <v>32</v>
      </c>
      <c r="L77" s="22">
        <v>52228</v>
      </c>
      <c r="M77" s="222" t="str">
        <f>IFERROR(VLOOKUP(L77,'СКЛАД '!$A:$B,2,0),"-")</f>
        <v>Салфетка бумажная</v>
      </c>
      <c r="N77" s="9">
        <v>1</v>
      </c>
      <c r="O77" s="7">
        <f>O70*N77</f>
        <v>0</v>
      </c>
      <c r="Q77" s="22">
        <v>52228</v>
      </c>
      <c r="R77" s="222" t="str">
        <f>IFERROR(VLOOKUP(Q77,'СКЛАД '!$A:$B,2,0),"-")</f>
        <v>Салфетка бумажная</v>
      </c>
      <c r="S77" s="9">
        <v>1</v>
      </c>
      <c r="T77" s="7">
        <f>T70*S77</f>
        <v>1</v>
      </c>
    </row>
    <row r="78" spans="2:20">
      <c r="B78" s="22">
        <v>52228</v>
      </c>
      <c r="C78" s="222" t="str">
        <f>IFERROR(VLOOKUP(B78,'СКЛАД '!$A:$B,2,0),"-")</f>
        <v>Салфетка бумажная</v>
      </c>
      <c r="D78" s="9">
        <v>1</v>
      </c>
      <c r="E78" s="7">
        <f>E70*D78</f>
        <v>0</v>
      </c>
      <c r="G78" s="9"/>
      <c r="H78" s="222" t="str">
        <f>IFERROR(VLOOKUP(G78,'СКЛАД '!$A:$B,2,0),"-")</f>
        <v>-</v>
      </c>
      <c r="I78" s="9"/>
      <c r="J78" s="7">
        <f>J70*I78</f>
        <v>0</v>
      </c>
      <c r="L78" s="22">
        <v>57312</v>
      </c>
      <c r="M78" s="222" t="str">
        <f>IFERROR(VLOOKUP(L78,'СКЛАД '!$A:$B,2,0),"-")</f>
        <v>Бумага оберточная Лонг Чикен парафин  410х305 – 6000 шт в уп</v>
      </c>
      <c r="N78" s="9">
        <v>1</v>
      </c>
      <c r="O78" s="7">
        <f>O70*N78</f>
        <v>0</v>
      </c>
      <c r="Q78" s="22">
        <v>57306</v>
      </c>
      <c r="R78" s="222" t="str">
        <f>IFERROR(VLOOKUP(Q78,'СКЛАД '!$A:$B,2,0),"-")</f>
        <v>Бумага оберточная XL</v>
      </c>
      <c r="S78" s="9">
        <v>1</v>
      </c>
      <c r="T78" s="7">
        <f>T70*S78</f>
        <v>1</v>
      </c>
    </row>
    <row r="79" spans="2:20">
      <c r="B79" s="22">
        <v>57306</v>
      </c>
      <c r="C79" s="222" t="str">
        <f>IFERROR(VLOOKUP(B79,'СКЛАД '!$A:$B,2,0),"-")</f>
        <v>Бумага оберточная XL</v>
      </c>
      <c r="D79" s="9">
        <v>1</v>
      </c>
      <c r="E79" s="7">
        <f>E70*D79</f>
        <v>0</v>
      </c>
      <c r="G79" s="9"/>
      <c r="H79" s="222" t="str">
        <f>IFERROR(VLOOKUP(G79,'СКЛАД '!$A:$B,2,0),"-")</f>
        <v>-</v>
      </c>
      <c r="I79" s="9"/>
      <c r="J79" s="7">
        <f>J70*I79</f>
        <v>0</v>
      </c>
      <c r="L79" s="9"/>
      <c r="M79" s="222" t="str">
        <f>IFERROR(VLOOKUP(L79,'СКЛАД '!$A:$B,2,0),"-")</f>
        <v>-</v>
      </c>
      <c r="N79" s="9"/>
      <c r="O79" s="7">
        <f>O70*N79</f>
        <v>0</v>
      </c>
      <c r="Q79" s="9"/>
      <c r="R79" s="222" t="str">
        <f>IFERROR(VLOOKUP(Q79,'СКЛАД '!$A:$B,2,0),"-")</f>
        <v>-</v>
      </c>
      <c r="S79" s="9"/>
      <c r="T79" s="7">
        <f>T70*S79</f>
        <v>0</v>
      </c>
    </row>
    <row r="80" spans="2:20">
      <c r="B80" s="9"/>
      <c r="C80" s="222" t="str">
        <f>IFERROR(VLOOKUP(B80,'СКЛАД '!$A:$B,2,0),"-")</f>
        <v>-</v>
      </c>
      <c r="D80" s="9"/>
      <c r="E80" s="7">
        <f>E70*D80</f>
        <v>0</v>
      </c>
      <c r="G80" s="9"/>
      <c r="H80" s="222" t="str">
        <f>IFERROR(VLOOKUP(G80,'СКЛАД '!$A:$B,2,0),"-")</f>
        <v>-</v>
      </c>
      <c r="I80" s="9"/>
      <c r="J80" s="7">
        <f>J70*I80</f>
        <v>0</v>
      </c>
      <c r="L80" s="9"/>
      <c r="M80" s="222" t="str">
        <f>IFERROR(VLOOKUP(L80,'СКЛАД '!$A:$B,2,0),"-")</f>
        <v>-</v>
      </c>
      <c r="N80" s="9"/>
      <c r="O80" s="7">
        <f>O70*N80</f>
        <v>0</v>
      </c>
      <c r="Q80" s="9"/>
      <c r="R80" s="222" t="str">
        <f>IFERROR(VLOOKUP(Q80,'СКЛАД '!$A:$B,2,0),"-")</f>
        <v>-</v>
      </c>
      <c r="S80" s="9"/>
      <c r="T80" s="7">
        <f>T70*S80</f>
        <v>0</v>
      </c>
    </row>
    <row r="81" spans="2:20">
      <c r="B81" s="9"/>
      <c r="C81" s="222" t="str">
        <f>IFERROR(VLOOKUP(B81,'СКЛАД '!$A:$B,2,0),"-")</f>
        <v>-</v>
      </c>
      <c r="D81" s="9"/>
      <c r="E81" s="7">
        <f>E70*D81</f>
        <v>0</v>
      </c>
      <c r="G81" s="9"/>
      <c r="H81" s="222" t="str">
        <f>IFERROR(VLOOKUP(G81,'СКЛАД '!$A:$B,2,0),"-")</f>
        <v>-</v>
      </c>
      <c r="I81" s="9"/>
      <c r="J81" s="7">
        <f>J70*I81</f>
        <v>0</v>
      </c>
      <c r="L81" s="9"/>
      <c r="M81" s="222" t="str">
        <f>IFERROR(VLOOKUP(L81,'СКЛАД '!$A:$B,2,0),"-")</f>
        <v>-</v>
      </c>
      <c r="N81" s="9"/>
      <c r="O81" s="7">
        <f>O70*N81</f>
        <v>0</v>
      </c>
      <c r="Q81" s="9"/>
      <c r="R81" s="222" t="str">
        <f>IFERROR(VLOOKUP(Q81,'СКЛАД '!$A:$B,2,0),"-")</f>
        <v>-</v>
      </c>
      <c r="S81" s="9"/>
      <c r="T81" s="7">
        <f>T70*S81</f>
        <v>0</v>
      </c>
    </row>
    <row r="82" spans="2:20">
      <c r="B82" s="9"/>
      <c r="C82" s="222" t="str">
        <f>IFERROR(VLOOKUP(B82,'СКЛАД '!$A:$B,2,0),"-")</f>
        <v>-</v>
      </c>
      <c r="D82" s="9"/>
      <c r="E82" s="7">
        <f>E70*D82</f>
        <v>0</v>
      </c>
      <c r="G82" s="9"/>
      <c r="H82" s="222" t="str">
        <f>IFERROR(VLOOKUP(G82,'СКЛАД '!$A:$B,2,0),"-")</f>
        <v>-</v>
      </c>
      <c r="I82" s="9"/>
      <c r="J82" s="7">
        <f>J70*I82</f>
        <v>0</v>
      </c>
      <c r="L82" s="9"/>
      <c r="M82" s="222" t="str">
        <f>IFERROR(VLOOKUP(L82,'СКЛАД '!$A:$B,2,0),"-")</f>
        <v>-</v>
      </c>
      <c r="N82" s="9"/>
      <c r="O82" s="7">
        <f>O70*N82</f>
        <v>0</v>
      </c>
      <c r="Q82" s="9"/>
      <c r="R82" s="222" t="str">
        <f>IFERROR(VLOOKUP(Q82,'СКЛАД '!$A:$B,2,0),"-")</f>
        <v>-</v>
      </c>
      <c r="S82" s="9"/>
      <c r="T82" s="7">
        <f>T70*S82</f>
        <v>0</v>
      </c>
    </row>
    <row r="83" spans="2:20">
      <c r="B83" s="9"/>
      <c r="C83" s="222" t="str">
        <f>IFERROR(VLOOKUP(B83,'СКЛАД '!$A:$B,2,0),"-")</f>
        <v>-</v>
      </c>
      <c r="D83" s="9"/>
      <c r="E83" s="7">
        <f>E70*D83</f>
        <v>0</v>
      </c>
      <c r="G83" s="9"/>
      <c r="H83" s="222" t="str">
        <f>IFERROR(VLOOKUP(G83,'СКЛАД '!$A:$B,2,0),"-")</f>
        <v>-</v>
      </c>
      <c r="I83" s="9"/>
      <c r="J83" s="7">
        <f>J70*I83</f>
        <v>0</v>
      </c>
      <c r="L83" s="9"/>
      <c r="M83" s="222" t="str">
        <f>IFERROR(VLOOKUP(L83,'СКЛАД '!$A:$B,2,0),"-")</f>
        <v>-</v>
      </c>
      <c r="N83" s="9"/>
      <c r="O83" s="7">
        <f>O70*N83</f>
        <v>0</v>
      </c>
      <c r="Q83" s="9"/>
      <c r="R83" s="222" t="str">
        <f>IFERROR(VLOOKUP(Q83,'СКЛАД '!$A:$B,2,0),"-")</f>
        <v>-</v>
      </c>
      <c r="S83" s="9"/>
      <c r="T83" s="7">
        <f>T70*S83</f>
        <v>0</v>
      </c>
    </row>
    <row r="84" spans="2:20">
      <c r="B84" s="9"/>
      <c r="C84" s="222" t="str">
        <f>IFERROR(VLOOKUP(B84,'СКЛАД '!$A:$B,2,0),"-")</f>
        <v>-</v>
      </c>
      <c r="D84" s="9"/>
      <c r="E84" s="7">
        <f>E70*D84</f>
        <v>0</v>
      </c>
      <c r="G84" s="9"/>
      <c r="H84" s="222" t="str">
        <f>IFERROR(VLOOKUP(G84,'СКЛАД '!$A:$B,2,0),"-")</f>
        <v>-</v>
      </c>
      <c r="I84" s="9"/>
      <c r="J84" s="7">
        <f>J70*I84</f>
        <v>0</v>
      </c>
      <c r="L84" s="9"/>
      <c r="M84" s="222" t="str">
        <f>IFERROR(VLOOKUP(L84,'СКЛАД '!$A:$B,2,0),"-")</f>
        <v>-</v>
      </c>
      <c r="N84" s="9"/>
      <c r="O84" s="7">
        <f>O70*N84</f>
        <v>0</v>
      </c>
      <c r="Q84" s="9"/>
      <c r="R84" s="222" t="str">
        <f>IFERROR(VLOOKUP(Q84,'СКЛАД '!$A:$B,2,0),"-")</f>
        <v>-</v>
      </c>
      <c r="S84" s="9"/>
      <c r="T84" s="7">
        <f>T70*S84</f>
        <v>0</v>
      </c>
    </row>
    <row r="85" spans="2:20">
      <c r="B85" s="9"/>
      <c r="C85" s="222" t="str">
        <f>IFERROR(VLOOKUP(B85,'СКЛАД '!$A:$B,2,0),"-")</f>
        <v>-</v>
      </c>
      <c r="D85" s="9"/>
      <c r="E85" s="7">
        <f>E70*D85</f>
        <v>0</v>
      </c>
      <c r="G85" s="9"/>
      <c r="H85" s="222" t="str">
        <f>IFERROR(VLOOKUP(G85,'СКЛАД '!$A:$B,2,0),"-")</f>
        <v>-</v>
      </c>
      <c r="I85" s="9"/>
      <c r="J85" s="7">
        <f>J70*I85</f>
        <v>0</v>
      </c>
      <c r="L85" s="9"/>
      <c r="M85" s="222" t="str">
        <f>IFERROR(VLOOKUP(L85,'СКЛАД '!$A:$B,2,0),"-")</f>
        <v>-</v>
      </c>
      <c r="N85" s="9"/>
      <c r="O85" s="7">
        <f>O70*N85</f>
        <v>0</v>
      </c>
      <c r="Q85" s="9"/>
      <c r="R85" s="222" t="str">
        <f>IFERROR(VLOOKUP(Q85,'СКЛАД '!$A:$B,2,0),"-")</f>
        <v>-</v>
      </c>
      <c r="S85" s="9"/>
      <c r="T85" s="7">
        <f>T70*S85</f>
        <v>0</v>
      </c>
    </row>
    <row r="87" spans="2:20">
      <c r="B87" s="66">
        <v>8001</v>
      </c>
      <c r="C87" s="6" t="str">
        <f>IFERROR(VLOOKUP(B87,Сводная!$A:$C,2,0),"-------------")</f>
        <v>Гриль чикен барбекю</v>
      </c>
      <c r="D87" s="3" t="s">
        <v>600</v>
      </c>
      <c r="E87" s="6">
        <f>IFERROR(VLOOKUP(B87,Сводная!$A:$C,3,0),"-------------")</f>
        <v>4</v>
      </c>
      <c r="G87" s="66">
        <v>8011</v>
      </c>
      <c r="H87" s="6" t="str">
        <f>IFERROR(VLOOKUP(G87,Сводная!$A:$C,2,0),"-------------")</f>
        <v>Барбекю Чикен Рэп</v>
      </c>
      <c r="I87" s="3" t="s">
        <v>600</v>
      </c>
      <c r="J87" s="6">
        <f>IFERROR(VLOOKUP(G87,Сводная!$A:$C,3,0),"-------------")</f>
        <v>0</v>
      </c>
      <c r="L87" s="66">
        <v>1020</v>
      </c>
      <c r="M87" s="6" t="str">
        <f>IFERROR(VLOOKUP(L87,Сводная!$A:$C,2,0),"-------------")</f>
        <v>Тендеркрисп</v>
      </c>
      <c r="N87" s="3" t="s">
        <v>600</v>
      </c>
      <c r="O87" s="6">
        <f>IFERROR(VLOOKUP(L87,Сводная!$A:$C,3,0),"-------------")</f>
        <v>0</v>
      </c>
      <c r="Q87" s="66">
        <v>1016</v>
      </c>
      <c r="R87" s="6" t="str">
        <f>IFERROR(VLOOKUP(Q87,Сводная!$A:$C,2,0),"-------------")</f>
        <v>Криспи Чикен с сыром</v>
      </c>
      <c r="S87" s="3" t="s">
        <v>600</v>
      </c>
      <c r="T87" s="6">
        <f>IFERROR(VLOOKUP(Q87,Сводная!$A:$C,3,0),"-------------")</f>
        <v>0</v>
      </c>
    </row>
    <row r="88" spans="2:20">
      <c r="B88" s="22">
        <v>65037</v>
      </c>
      <c r="C88" s="222" t="str">
        <f>IFERROR(VLOOKUP(B88,'СКЛАД '!$A:$B,2,0),"-")</f>
        <v>Булочка с кукурузной крошкой 4,5" (71 гр)</v>
      </c>
      <c r="D88" s="9">
        <v>1</v>
      </c>
      <c r="E88" s="7">
        <f>E87*D88</f>
        <v>4</v>
      </c>
      <c r="G88" s="22">
        <v>68609</v>
      </c>
      <c r="H88" s="222" t="str">
        <f>IFERROR(VLOOKUP(G88,'СКЛАД '!$A:$B,2,0),"-")</f>
        <v>Мучная тортилья 9Д</v>
      </c>
      <c r="I88" s="9">
        <v>1</v>
      </c>
      <c r="J88" s="7">
        <f>J87*I88</f>
        <v>0</v>
      </c>
      <c r="L88" s="22">
        <v>65037</v>
      </c>
      <c r="M88" s="222" t="str">
        <f>IFERROR(VLOOKUP(L88,'СКЛАД '!$A:$B,2,0),"-")</f>
        <v>Булочка с кукурузной крошкой 4,5" (71 гр)</v>
      </c>
      <c r="N88" s="9">
        <v>1</v>
      </c>
      <c r="O88" s="7">
        <f>O87*N88</f>
        <v>0</v>
      </c>
      <c r="Q88" s="22">
        <v>55034</v>
      </c>
      <c r="R88" s="222" t="str">
        <f>IFERROR(VLOOKUP(Q88,'СКЛАД '!$A:$B,2,0),"-")</f>
        <v>Булочка 4" (54 гр)</v>
      </c>
      <c r="S88" s="9">
        <v>1</v>
      </c>
      <c r="T88" s="7">
        <f>T87*S88</f>
        <v>0</v>
      </c>
    </row>
    <row r="89" spans="2:20">
      <c r="B89" s="22">
        <v>51017</v>
      </c>
      <c r="C89" s="222" t="str">
        <f>IFERROR(VLOOKUP(B89,'СКЛАД '!$A:$B,2,0),"-")</f>
        <v>Майонез 65%</v>
      </c>
      <c r="D89" s="9">
        <v>1.4E-2</v>
      </c>
      <c r="E89" s="7">
        <f>E87*D89</f>
        <v>5.6000000000000001E-2</v>
      </c>
      <c r="G89" s="22">
        <v>51285</v>
      </c>
      <c r="H89" s="222" t="str">
        <f>IFERROR(VLOOKUP(G89,'СКЛАД '!$A:$B,2,0),"-")</f>
        <v>Йогуртовый соус с перцем</v>
      </c>
      <c r="I89" s="9">
        <v>0.01</v>
      </c>
      <c r="J89" s="7">
        <f>J87*I89</f>
        <v>0</v>
      </c>
      <c r="L89" s="22">
        <v>51017</v>
      </c>
      <c r="M89" s="222" t="str">
        <f>IFERROR(VLOOKUP(L89,'СКЛАД '!$A:$B,2,0),"-")</f>
        <v>Майонез 65%</v>
      </c>
      <c r="N89" s="9">
        <v>0.03</v>
      </c>
      <c r="O89" s="7">
        <f>O87*N89</f>
        <v>0</v>
      </c>
      <c r="Q89" s="22">
        <v>51017</v>
      </c>
      <c r="R89" s="222" t="str">
        <f>IFERROR(VLOOKUP(Q89,'СКЛАД '!$A:$B,2,0),"-")</f>
        <v>Майонез 65%</v>
      </c>
      <c r="S89" s="9">
        <v>2.1999999999999999E-2</v>
      </c>
      <c r="T89" s="7">
        <f>T87*S89</f>
        <v>0</v>
      </c>
    </row>
    <row r="90" spans="2:20">
      <c r="B90" s="22">
        <v>690610</v>
      </c>
      <c r="C90" s="222" t="str">
        <f>IFERROR(VLOOKUP(B90,'СКЛАД '!$A:$B,2,0),"-")</f>
        <v>Салат Айсберг( идет в двух кейсах)</v>
      </c>
      <c r="D90" s="9">
        <v>0.01</v>
      </c>
      <c r="E90" s="7">
        <f>E87*D90</f>
        <v>0.04</v>
      </c>
      <c r="G90" s="22">
        <v>59103</v>
      </c>
      <c r="H90" s="222" t="str">
        <f>IFERROR(VLOOKUP(G90,'СКЛАД '!$A:$B,2,0),"-")</f>
        <v>Помидоры св.</v>
      </c>
      <c r="I90" s="9">
        <v>5.3999999999999999E-2</v>
      </c>
      <c r="J90" s="7">
        <f>J87*I90</f>
        <v>0</v>
      </c>
      <c r="L90" s="22">
        <v>690610</v>
      </c>
      <c r="M90" s="222" t="str">
        <f>IFERROR(VLOOKUP(L90,'СКЛАД '!$A:$B,2,0),"-")</f>
        <v>Салат Айсберг( идет в двух кейсах)</v>
      </c>
      <c r="N90" s="9">
        <v>1.4E-2</v>
      </c>
      <c r="O90" s="7">
        <f>O87*N90</f>
        <v>0</v>
      </c>
      <c r="Q90" s="22">
        <v>69053</v>
      </c>
      <c r="R90" s="222" t="str">
        <f>IFERROR(VLOOKUP(Q90,'СКЛАД '!$A:$B,2,0),"-")</f>
        <v>Котлета Криспи Чикен</v>
      </c>
      <c r="S90" s="9">
        <v>1</v>
      </c>
      <c r="T90" s="7">
        <f>T87*S90</f>
        <v>0</v>
      </c>
    </row>
    <row r="91" spans="2:20">
      <c r="B91" s="22">
        <v>69893</v>
      </c>
      <c r="C91" s="222" t="str">
        <f>IFERROR(VLOOKUP(B91,'СКЛАД '!$A:$B,2,0),"-")</f>
        <v>Лук острый</v>
      </c>
      <c r="D91" s="9">
        <v>1.4E-2</v>
      </c>
      <c r="E91" s="7">
        <f>E87*D91</f>
        <v>5.6000000000000001E-2</v>
      </c>
      <c r="G91" s="22">
        <v>690610</v>
      </c>
      <c r="H91" s="222" t="str">
        <f>IFERROR(VLOOKUP(G91,'СКЛАД '!$A:$B,2,0),"-")</f>
        <v>Салат Айсберг( идет в двух кейсах)</v>
      </c>
      <c r="I91" s="9">
        <v>1.4E-2</v>
      </c>
      <c r="J91" s="7">
        <f>J87*I91</f>
        <v>0</v>
      </c>
      <c r="L91" s="22">
        <v>65055</v>
      </c>
      <c r="M91" s="222" t="str">
        <f>IFERROR(VLOOKUP(L91,'СКЛАД '!$A:$B,2,0),"-")</f>
        <v>Котлета Тендер</v>
      </c>
      <c r="N91" s="9">
        <v>1</v>
      </c>
      <c r="O91" s="7">
        <f>O87*N91</f>
        <v>0</v>
      </c>
      <c r="Q91" s="22">
        <v>51091</v>
      </c>
      <c r="R91" s="222" t="str">
        <f>IFERROR(VLOOKUP(Q91,'СКЛАД '!$A:$B,2,0),"-")</f>
        <v>Сыр Чеддер</v>
      </c>
      <c r="S91" s="9">
        <v>1</v>
      </c>
      <c r="T91" s="7">
        <f>T87*S91</f>
        <v>0</v>
      </c>
    </row>
    <row r="92" spans="2:20">
      <c r="B92" s="22">
        <v>59103</v>
      </c>
      <c r="C92" s="222" t="str">
        <f>IFERROR(VLOOKUP(B92,'СКЛАД '!$A:$B,2,0),"-")</f>
        <v>Помидоры св.</v>
      </c>
      <c r="D92" s="9">
        <v>2.7E-2</v>
      </c>
      <c r="E92" s="7">
        <f>E87*D92</f>
        <v>0.108</v>
      </c>
      <c r="G92" s="22">
        <v>51256</v>
      </c>
      <c r="H92" s="222" t="str">
        <f>IFERROR(VLOOKUP(G92,'СКЛАД '!$A:$B,2,0),"-")</f>
        <v>Соус Барбекю</v>
      </c>
      <c r="I92" s="9">
        <v>1.6E-2</v>
      </c>
      <c r="J92" s="7">
        <f>J87*I92</f>
        <v>0</v>
      </c>
      <c r="L92" s="22">
        <v>59103</v>
      </c>
      <c r="M92" s="222" t="str">
        <f>IFERROR(VLOOKUP(L92,'СКЛАД '!$A:$B,2,0),"-")</f>
        <v>Помидоры св.</v>
      </c>
      <c r="N92" s="9">
        <v>5.3999999999999999E-2</v>
      </c>
      <c r="O92" s="7">
        <f>O87*N92</f>
        <v>0</v>
      </c>
      <c r="Q92" s="22">
        <v>690610</v>
      </c>
      <c r="R92" s="222" t="str">
        <f>IFERROR(VLOOKUP(Q92,'СКЛАД '!$A:$B,2,0),"-")</f>
        <v>Салат Айсберг( идет в двух кейсах)</v>
      </c>
      <c r="S92" s="9">
        <v>0.01</v>
      </c>
      <c r="T92" s="7">
        <f>T87*S92</f>
        <v>0</v>
      </c>
    </row>
    <row r="93" spans="2:20">
      <c r="B93" s="22">
        <v>59832</v>
      </c>
      <c r="C93" s="222" t="str">
        <f>IFERROR(VLOOKUP(B93,'СКЛАД '!$A:$B,2,0),"-")</f>
        <v>Бекон нарезка кг</v>
      </c>
      <c r="D93" s="9">
        <v>0.01</v>
      </c>
      <c r="E93" s="7">
        <f>E87*D93</f>
        <v>0.04</v>
      </c>
      <c r="G93" s="22">
        <v>69060</v>
      </c>
      <c r="H93" s="222" t="str">
        <f>IFERROR(VLOOKUP(G93,'СКЛАД '!$A:$B,2,0),"-")</f>
        <v>Котлета Гриль Чикен</v>
      </c>
      <c r="I93" s="9">
        <v>1</v>
      </c>
      <c r="J93" s="7">
        <f>J87*I93</f>
        <v>0</v>
      </c>
      <c r="L93" s="22">
        <v>51081</v>
      </c>
      <c r="M93" s="222" t="str">
        <f>IFERROR(VLOOKUP(L93,'СКЛАД '!$A:$B,2,0),"-")</f>
        <v>Масло фритюрное &lt;Профилюкс&gt;</v>
      </c>
      <c r="N93" s="9">
        <v>2.8000000000000001E-2</v>
      </c>
      <c r="O93" s="7">
        <f>O87*N93</f>
        <v>0</v>
      </c>
      <c r="Q93" s="22">
        <v>59103</v>
      </c>
      <c r="R93" s="222" t="str">
        <f>IFERROR(VLOOKUP(Q93,'СКЛАД '!$A:$B,2,0),"-")</f>
        <v>Помидоры св.</v>
      </c>
      <c r="S93" s="9">
        <v>2.7E-2</v>
      </c>
      <c r="T93" s="7">
        <f>T87*S93</f>
        <v>0</v>
      </c>
    </row>
    <row r="94" spans="2:20">
      <c r="B94" s="22">
        <v>51256</v>
      </c>
      <c r="C94" s="222" t="str">
        <f>IFERROR(VLOOKUP(B94,'СКЛАД '!$A:$B,2,0),"-")</f>
        <v>Соус Барбекю</v>
      </c>
      <c r="D94" s="9">
        <v>1.4E-2</v>
      </c>
      <c r="E94" s="7">
        <f>E87*D94</f>
        <v>5.6000000000000001E-2</v>
      </c>
      <c r="G94" s="22">
        <v>52228</v>
      </c>
      <c r="H94" s="222" t="str">
        <f>IFERROR(VLOOKUP(G94,'СКЛАД '!$A:$B,2,0),"-")</f>
        <v>Салфетка бумажная</v>
      </c>
      <c r="I94" s="9">
        <v>1</v>
      </c>
      <c r="J94" s="7">
        <f>J87*I94</f>
        <v>0</v>
      </c>
      <c r="L94" s="22">
        <v>52228</v>
      </c>
      <c r="M94" s="222" t="str">
        <f>IFERROR(VLOOKUP(L94,'СКЛАД '!$A:$B,2,0),"-")</f>
        <v>Салфетка бумажная</v>
      </c>
      <c r="N94" s="9">
        <v>1</v>
      </c>
      <c r="O94" s="7">
        <f>O87*N94</f>
        <v>0</v>
      </c>
      <c r="Q94" s="22">
        <v>51081</v>
      </c>
      <c r="R94" s="222" t="str">
        <f>IFERROR(VLOOKUP(Q94,'СКЛАД '!$A:$B,2,0),"-")</f>
        <v>Масло фритюрное &lt;Профилюкс&gt;</v>
      </c>
      <c r="S94" s="9">
        <v>1.7999999999999999E-2</v>
      </c>
      <c r="T94" s="7">
        <f>T87*S94</f>
        <v>0</v>
      </c>
    </row>
    <row r="95" spans="2:20">
      <c r="B95" s="22">
        <v>69060</v>
      </c>
      <c r="C95" s="222" t="str">
        <f>IFERROR(VLOOKUP(B95,'СКЛАД '!$A:$B,2,0),"-")</f>
        <v>Котлета Гриль Чикен</v>
      </c>
      <c r="D95" s="9">
        <v>1</v>
      </c>
      <c r="E95" s="7">
        <f>E87*D95</f>
        <v>4</v>
      </c>
      <c r="G95" s="22">
        <v>66211</v>
      </c>
      <c r="H95" s="222" t="str">
        <f>IFERROR(VLOOKUP(G95,'СКЛАД '!$A:$B,2,0),"-")</f>
        <v>Картонная заготовка для упак.сэндв.</v>
      </c>
      <c r="I95" s="9">
        <v>1</v>
      </c>
      <c r="J95" s="7">
        <f>J87*I95</f>
        <v>0</v>
      </c>
      <c r="L95" s="22">
        <v>57310</v>
      </c>
      <c r="M95" s="222" t="str">
        <f>IFERROR(VLOOKUP(L95,'СКЛАД '!$A:$B,2,0),"-")</f>
        <v>Бумага оберточная ХХL</v>
      </c>
      <c r="N95" s="9">
        <v>1</v>
      </c>
      <c r="O95" s="7">
        <f>O87*N95</f>
        <v>0</v>
      </c>
      <c r="Q95" s="22">
        <v>52228</v>
      </c>
      <c r="R95" s="222" t="str">
        <f>IFERROR(VLOOKUP(Q95,'СКЛАД '!$A:$B,2,0),"-")</f>
        <v>Салфетка бумажная</v>
      </c>
      <c r="S95" s="9">
        <v>1</v>
      </c>
      <c r="T95" s="7">
        <f>T87*S95</f>
        <v>0</v>
      </c>
    </row>
    <row r="96" spans="2:20">
      <c r="B96" s="22">
        <v>52228</v>
      </c>
      <c r="C96" s="222" t="str">
        <f>IFERROR(VLOOKUP(B96,'СКЛАД '!$A:$B,2,0),"-")</f>
        <v>Салфетка бумажная</v>
      </c>
      <c r="D96" s="9">
        <v>1</v>
      </c>
      <c r="E96" s="7">
        <f>E87*D96</f>
        <v>4</v>
      </c>
      <c r="G96" s="9"/>
      <c r="H96" s="222" t="str">
        <f>IFERROR(VLOOKUP(G96,'СКЛАД '!$A:$B,2,0),"-")</f>
        <v>-</v>
      </c>
      <c r="I96" s="9"/>
      <c r="J96" s="7">
        <f>J87*I96</f>
        <v>0</v>
      </c>
      <c r="L96" s="9"/>
      <c r="M96" s="222" t="str">
        <f>IFERROR(VLOOKUP(L96,'СКЛАД '!$A:$B,2,0),"-")</f>
        <v>-</v>
      </c>
      <c r="N96" s="9"/>
      <c r="O96" s="7">
        <f>O87*N96</f>
        <v>0</v>
      </c>
      <c r="Q96" s="22">
        <v>57306</v>
      </c>
      <c r="R96" s="222" t="str">
        <f>IFERROR(VLOOKUP(Q96,'СКЛАД '!$A:$B,2,0),"-")</f>
        <v>Бумага оберточная XL</v>
      </c>
      <c r="S96" s="9">
        <v>1</v>
      </c>
      <c r="T96" s="7">
        <f>T87*S96</f>
        <v>0</v>
      </c>
    </row>
    <row r="97" spans="2:20">
      <c r="B97" s="22">
        <v>57310</v>
      </c>
      <c r="C97" s="222" t="str">
        <f>IFERROR(VLOOKUP(B97,'СКЛАД '!$A:$B,2,0),"-")</f>
        <v>Бумага оберточная ХХL</v>
      </c>
      <c r="D97" s="9">
        <v>1</v>
      </c>
      <c r="E97" s="7">
        <f>E87*D97</f>
        <v>4</v>
      </c>
      <c r="G97" s="9"/>
      <c r="H97" s="222" t="str">
        <f>IFERROR(VLOOKUP(G97,'СКЛАД '!$A:$B,2,0),"-")</f>
        <v>-</v>
      </c>
      <c r="I97" s="9"/>
      <c r="J97" s="7">
        <f>J87*I97</f>
        <v>0</v>
      </c>
      <c r="L97" s="9"/>
      <c r="M97" s="222" t="str">
        <f>IFERROR(VLOOKUP(L97,'СКЛАД '!$A:$B,2,0),"-")</f>
        <v>-</v>
      </c>
      <c r="N97" s="9"/>
      <c r="O97" s="7">
        <f>O87*N97</f>
        <v>0</v>
      </c>
      <c r="Q97" s="9"/>
      <c r="R97" s="222" t="str">
        <f>IFERROR(VLOOKUP(Q97,'СКЛАД '!$A:$B,2,0),"-")</f>
        <v>-</v>
      </c>
      <c r="S97" s="9"/>
      <c r="T97" s="7">
        <f>T87*S97</f>
        <v>0</v>
      </c>
    </row>
    <row r="98" spans="2:20">
      <c r="B98" s="9"/>
      <c r="C98" s="222" t="str">
        <f>IFERROR(VLOOKUP(B98,'СКЛАД '!$A:$B,2,0),"-")</f>
        <v>-</v>
      </c>
      <c r="D98" s="9"/>
      <c r="E98" s="7">
        <f>E87*D98</f>
        <v>0</v>
      </c>
      <c r="G98" s="9"/>
      <c r="H98" s="222" t="str">
        <f>IFERROR(VLOOKUP(G98,'СКЛАД '!$A:$B,2,0),"-")</f>
        <v>-</v>
      </c>
      <c r="I98" s="9"/>
      <c r="J98" s="7">
        <f>J87*I98</f>
        <v>0</v>
      </c>
      <c r="L98" s="9"/>
      <c r="M98" s="222" t="str">
        <f>IFERROR(VLOOKUP(L98,'СКЛАД '!$A:$B,2,0),"-")</f>
        <v>-</v>
      </c>
      <c r="N98" s="9"/>
      <c r="O98" s="7">
        <f>O87*N98</f>
        <v>0</v>
      </c>
      <c r="Q98" s="9"/>
      <c r="R98" s="222" t="str">
        <f>IFERROR(VLOOKUP(Q98,'СКЛАД '!$A:$B,2,0),"-")</f>
        <v>-</v>
      </c>
      <c r="S98" s="9"/>
      <c r="T98" s="7">
        <f>T87*S98</f>
        <v>0</v>
      </c>
    </row>
    <row r="99" spans="2:20">
      <c r="B99" s="9"/>
      <c r="C99" s="222" t="str">
        <f>IFERROR(VLOOKUP(B99,'СКЛАД '!$A:$B,2,0),"-")</f>
        <v>-</v>
      </c>
      <c r="D99" s="9"/>
      <c r="E99" s="7">
        <f>E87*D99</f>
        <v>0</v>
      </c>
      <c r="G99" s="9"/>
      <c r="H99" s="222" t="str">
        <f>IFERROR(VLOOKUP(G99,'СКЛАД '!$A:$B,2,0),"-")</f>
        <v>-</v>
      </c>
      <c r="I99" s="9"/>
      <c r="J99" s="7">
        <f>J87*I99</f>
        <v>0</v>
      </c>
      <c r="L99" s="9"/>
      <c r="M99" s="222" t="str">
        <f>IFERROR(VLOOKUP(L99,'СКЛАД '!$A:$B,2,0),"-")</f>
        <v>-</v>
      </c>
      <c r="N99" s="9"/>
      <c r="O99" s="7">
        <f>O87*N99</f>
        <v>0</v>
      </c>
      <c r="Q99" s="9"/>
      <c r="R99" s="222" t="str">
        <f>IFERROR(VLOOKUP(Q99,'СКЛАД '!$A:$B,2,0),"-")</f>
        <v>-</v>
      </c>
      <c r="S99" s="9"/>
      <c r="T99" s="7">
        <f>T87*S99</f>
        <v>0</v>
      </c>
    </row>
    <row r="100" spans="2:20">
      <c r="B100" s="9"/>
      <c r="C100" s="222" t="str">
        <f>IFERROR(VLOOKUP(B100,'СКЛАД '!$A:$B,2,0),"-")</f>
        <v>-</v>
      </c>
      <c r="D100" s="9"/>
      <c r="E100" s="7">
        <f>E87*D100</f>
        <v>0</v>
      </c>
      <c r="G100" s="9"/>
      <c r="H100" s="222" t="str">
        <f>IFERROR(VLOOKUP(G100,'СКЛАД '!$A:$B,2,0),"-")</f>
        <v>-</v>
      </c>
      <c r="I100" s="9"/>
      <c r="J100" s="7">
        <f>J87*I100</f>
        <v>0</v>
      </c>
      <c r="L100" s="9"/>
      <c r="M100" s="222" t="str">
        <f>IFERROR(VLOOKUP(L100,'СКЛАД '!$A:$B,2,0),"-")</f>
        <v>-</v>
      </c>
      <c r="N100" s="9"/>
      <c r="O100" s="7">
        <f>O87*N100</f>
        <v>0</v>
      </c>
      <c r="Q100" s="9"/>
      <c r="R100" s="222" t="str">
        <f>IFERROR(VLOOKUP(Q100,'СКЛАД '!$A:$B,2,0),"-")</f>
        <v>-</v>
      </c>
      <c r="S100" s="9"/>
      <c r="T100" s="7">
        <f>T87*S100</f>
        <v>0</v>
      </c>
    </row>
    <row r="101" spans="2:20">
      <c r="B101" s="9"/>
      <c r="C101" s="222" t="str">
        <f>IFERROR(VLOOKUP(B101,'СКЛАД '!$A:$B,2,0),"-")</f>
        <v>-</v>
      </c>
      <c r="D101" s="9"/>
      <c r="E101" s="7">
        <f>E87*D101</f>
        <v>0</v>
      </c>
      <c r="G101" s="9"/>
      <c r="H101" s="222" t="str">
        <f>IFERROR(VLOOKUP(G101,'СКЛАД '!$A:$B,2,0),"-")</f>
        <v>-</v>
      </c>
      <c r="I101" s="9"/>
      <c r="J101" s="7">
        <f>J87*I101</f>
        <v>0</v>
      </c>
      <c r="L101" s="9"/>
      <c r="M101" s="222" t="str">
        <f>IFERROR(VLOOKUP(L101,'СКЛАД '!$A:$B,2,0),"-")</f>
        <v>-</v>
      </c>
      <c r="N101" s="9"/>
      <c r="O101" s="7">
        <f>O87*N101</f>
        <v>0</v>
      </c>
      <c r="Q101" s="9"/>
      <c r="R101" s="222" t="str">
        <f>IFERROR(VLOOKUP(Q101,'СКЛАД '!$A:$B,2,0),"-")</f>
        <v>-</v>
      </c>
      <c r="S101" s="9"/>
      <c r="T101" s="7">
        <f>T87*S101</f>
        <v>0</v>
      </c>
    </row>
    <row r="102" spans="2:20">
      <c r="B102" s="9"/>
      <c r="C102" s="222" t="str">
        <f>IFERROR(VLOOKUP(B102,'СКЛАД '!$A:$B,2,0),"-")</f>
        <v>-</v>
      </c>
      <c r="D102" s="9"/>
      <c r="E102" s="7">
        <f>E87*D102</f>
        <v>0</v>
      </c>
      <c r="G102" s="9"/>
      <c r="H102" s="222" t="str">
        <f>IFERROR(VLOOKUP(G102,'СКЛАД '!$A:$B,2,0),"-")</f>
        <v>-</v>
      </c>
      <c r="I102" s="9"/>
      <c r="J102" s="7">
        <f>J87*I102</f>
        <v>0</v>
      </c>
      <c r="L102" s="9"/>
      <c r="M102" s="222" t="str">
        <f>IFERROR(VLOOKUP(L102,'СКЛАД '!$A:$B,2,0),"-")</f>
        <v>-</v>
      </c>
      <c r="N102" s="9"/>
      <c r="O102" s="7">
        <f>O87*N102</f>
        <v>0</v>
      </c>
      <c r="Q102" s="9"/>
      <c r="R102" s="222" t="str">
        <f>IFERROR(VLOOKUP(Q102,'СКЛАД '!$A:$B,2,0),"-")</f>
        <v>-</v>
      </c>
      <c r="S102" s="9"/>
      <c r="T102" s="7">
        <f>T87*S102</f>
        <v>0</v>
      </c>
    </row>
    <row r="104" spans="2:20">
      <c r="B104" s="66">
        <v>865</v>
      </c>
      <c r="C104" s="6" t="str">
        <f>IFERROR(VLOOKUP(B104,Сводная!$A:$C,2,0),"-------------")</f>
        <v>Цезарь ролл</v>
      </c>
      <c r="D104" s="3" t="s">
        <v>600</v>
      </c>
      <c r="E104" s="6">
        <f>IFERROR(VLOOKUP(B104,Сводная!$A:$C,3,0),"-------------")</f>
        <v>96</v>
      </c>
      <c r="G104" s="66">
        <v>8138</v>
      </c>
      <c r="H104" s="6" t="str">
        <f>IFERROR(VLOOKUP(G104,Сводная!$A:$C,2,0),"-------------")</f>
        <v>Гриль чикен лайт</v>
      </c>
      <c r="I104" s="3" t="s">
        <v>600</v>
      </c>
      <c r="J104" s="6">
        <f>IFERROR(VLOOKUP(G104,Сводная!$A:$C,3,0),"-------------")</f>
        <v>0</v>
      </c>
      <c r="L104" s="66">
        <v>1019</v>
      </c>
      <c r="M104" s="6" t="str">
        <f>IFERROR(VLOOKUP(L104,Сводная!$A:$C,2,0),"-------------")</f>
        <v>Наггетс бургер</v>
      </c>
      <c r="N104" s="3" t="s">
        <v>600</v>
      </c>
      <c r="O104" s="6">
        <f>IFERROR(VLOOKUP(L104,Сводная!$A:$C,3,0),"-------------")</f>
        <v>0</v>
      </c>
      <c r="Q104" s="66">
        <v>1428</v>
      </c>
      <c r="R104" s="6" t="str">
        <f>IFERROR(VLOOKUP(Q104,Сводная!$A:$C,2,0),"-------------")</f>
        <v>Чикенбургер</v>
      </c>
      <c r="S104" s="3" t="s">
        <v>600</v>
      </c>
      <c r="T104" s="6">
        <f>IFERROR(VLOOKUP(Q104,Сводная!$A:$C,3,0),"-------------")</f>
        <v>0</v>
      </c>
    </row>
    <row r="105" spans="2:20">
      <c r="B105" s="22">
        <v>68609</v>
      </c>
      <c r="C105" s="222" t="str">
        <f>IFERROR(VLOOKUP(B105,'СКЛАД '!$A:$B,2,0),"-")</f>
        <v>Мучная тортилья 9Д</v>
      </c>
      <c r="D105" s="9">
        <v>1</v>
      </c>
      <c r="E105" s="7">
        <f>E104*D105</f>
        <v>96</v>
      </c>
      <c r="G105" s="22">
        <v>55034</v>
      </c>
      <c r="H105" s="222" t="str">
        <f>IFERROR(VLOOKUP(G105,'СКЛАД '!$A:$B,2,0),"-")</f>
        <v>Булочка 4" (54 гр)</v>
      </c>
      <c r="I105" s="9">
        <v>1</v>
      </c>
      <c r="J105" s="7">
        <f>J104*I105</f>
        <v>0</v>
      </c>
      <c r="L105" s="22">
        <v>55034</v>
      </c>
      <c r="M105" s="222" t="str">
        <f>IFERROR(VLOOKUP(L105,'СКЛАД '!$A:$B,2,0),"-")</f>
        <v>Булочка 4" (54 гр)</v>
      </c>
      <c r="N105" s="9">
        <v>1</v>
      </c>
      <c r="O105" s="7">
        <f>O104*N105</f>
        <v>0</v>
      </c>
      <c r="Q105" s="22">
        <v>55034</v>
      </c>
      <c r="R105" s="222" t="str">
        <f>IFERROR(VLOOKUP(Q105,'СКЛАД '!$A:$B,2,0),"-")</f>
        <v>Булочка 4" (54 гр)</v>
      </c>
      <c r="S105" s="9">
        <v>1</v>
      </c>
      <c r="T105" s="7">
        <f>T104*S105</f>
        <v>0</v>
      </c>
    </row>
    <row r="106" spans="2:20">
      <c r="B106" s="22">
        <v>69060</v>
      </c>
      <c r="C106" s="222" t="str">
        <f>IFERROR(VLOOKUP(B106,'СКЛАД '!$A:$B,2,0),"-")</f>
        <v>Котлета Гриль Чикен</v>
      </c>
      <c r="D106" s="9">
        <v>1</v>
      </c>
      <c r="E106" s="7">
        <f>E104*D106</f>
        <v>96</v>
      </c>
      <c r="G106" s="22">
        <v>51285</v>
      </c>
      <c r="H106" s="222" t="str">
        <f>IFERROR(VLOOKUP(G106,'СКЛАД '!$A:$B,2,0),"-")</f>
        <v>Йогуртовый соус с перцем</v>
      </c>
      <c r="I106" s="9">
        <v>2.1999999999999999E-2</v>
      </c>
      <c r="J106" s="7">
        <f>J104*I106</f>
        <v>0</v>
      </c>
      <c r="L106" s="22">
        <v>51017</v>
      </c>
      <c r="M106" s="222" t="str">
        <f>IFERROR(VLOOKUP(L106,'СКЛАД '!$A:$B,2,0),"-")</f>
        <v>Майонез 65%</v>
      </c>
      <c r="N106" s="9">
        <v>1.0999999999999999E-2</v>
      </c>
      <c r="O106" s="7">
        <f>O104*N106</f>
        <v>0</v>
      </c>
      <c r="Q106" s="22">
        <v>51017</v>
      </c>
      <c r="R106" s="222" t="str">
        <f>IFERROR(VLOOKUP(Q106,'СКЛАД '!$A:$B,2,0),"-")</f>
        <v>Майонез 65%</v>
      </c>
      <c r="S106" s="9">
        <v>1.0999999999999999E-2</v>
      </c>
      <c r="T106" s="7">
        <f>T104*S106</f>
        <v>0</v>
      </c>
    </row>
    <row r="107" spans="2:20">
      <c r="B107" s="22">
        <v>59103</v>
      </c>
      <c r="C107" s="222" t="str">
        <f>IFERROR(VLOOKUP(B107,'СКЛАД '!$A:$B,2,0),"-")</f>
        <v>Помидоры св.</v>
      </c>
      <c r="D107" s="9">
        <v>2.7E-2</v>
      </c>
      <c r="E107" s="7">
        <f>E104*D107</f>
        <v>2.5920000000000001</v>
      </c>
      <c r="G107" s="22">
        <v>690610</v>
      </c>
      <c r="H107" s="222" t="str">
        <f>IFERROR(VLOOKUP(G107,'СКЛАД '!$A:$B,2,0),"-")</f>
        <v>Салат Айсберг( идет в двух кейсах)</v>
      </c>
      <c r="I107" s="9">
        <v>0.01</v>
      </c>
      <c r="J107" s="7">
        <f>J104*I107</f>
        <v>0</v>
      </c>
      <c r="L107" s="22">
        <v>690610</v>
      </c>
      <c r="M107" s="222" t="str">
        <f>IFERROR(VLOOKUP(L107,'СКЛАД '!$A:$B,2,0),"-")</f>
        <v>Салат Айсберг( идет в двух кейсах)</v>
      </c>
      <c r="N107" s="9">
        <v>0.01</v>
      </c>
      <c r="O107" s="7">
        <f>O104*N107</f>
        <v>0</v>
      </c>
      <c r="Q107" s="22">
        <v>690610</v>
      </c>
      <c r="R107" s="222" t="str">
        <f>IFERROR(VLOOKUP(Q107,'СКЛАД '!$A:$B,2,0),"-")</f>
        <v>Салат Айсберг( идет в двух кейсах)</v>
      </c>
      <c r="S107" s="9">
        <v>0.01</v>
      </c>
      <c r="T107" s="7">
        <f>T104*S107</f>
        <v>0</v>
      </c>
    </row>
    <row r="108" spans="2:20">
      <c r="B108" s="22">
        <v>690610</v>
      </c>
      <c r="C108" s="222" t="str">
        <f>IFERROR(VLOOKUP(B108,'СКЛАД '!$A:$B,2,0),"-")</f>
        <v>Салат Айсберг( идет в двух кейсах)</v>
      </c>
      <c r="D108" s="9">
        <v>1.4E-2</v>
      </c>
      <c r="E108" s="7">
        <f>E104*D108</f>
        <v>1.3440000000000001</v>
      </c>
      <c r="G108" s="22">
        <v>59103</v>
      </c>
      <c r="H108" s="222" t="str">
        <f>IFERROR(VLOOKUP(G108,'СКЛАД '!$A:$B,2,0),"-")</f>
        <v>Помидоры св.</v>
      </c>
      <c r="I108" s="9">
        <v>2.7E-2</v>
      </c>
      <c r="J108" s="7">
        <f>J104*I108</f>
        <v>0</v>
      </c>
      <c r="L108" s="22">
        <v>51065</v>
      </c>
      <c r="M108" s="222" t="str">
        <f>IFERROR(VLOOKUP(L108,'СКЛАД '!$A:$B,2,0),"-")</f>
        <v>Кетчуп Хаинц</v>
      </c>
      <c r="N108" s="9">
        <v>8.9999999999999993E-3</v>
      </c>
      <c r="O108" s="7">
        <f>O104*N108</f>
        <v>0</v>
      </c>
      <c r="Q108" s="22">
        <v>51065</v>
      </c>
      <c r="R108" s="222" t="str">
        <f>IFERROR(VLOOKUP(Q108,'СКЛАД '!$A:$B,2,0),"-")</f>
        <v>Кетчуп Хаинц</v>
      </c>
      <c r="S108" s="9">
        <v>8.9999999999999993E-3</v>
      </c>
      <c r="T108" s="7">
        <f>T104*S108</f>
        <v>0</v>
      </c>
    </row>
    <row r="109" spans="2:20">
      <c r="B109" s="22">
        <v>51300</v>
      </c>
      <c r="C109" s="222" t="str">
        <f>IFERROR(VLOOKUP(B109,'СКЛАД '!$A:$B,2,0),"-")</f>
        <v>Сыр Грана Падано</v>
      </c>
      <c r="D109" s="9">
        <v>7.0000000000000001E-3</v>
      </c>
      <c r="E109" s="7">
        <f>E104*D109</f>
        <v>0.67200000000000004</v>
      </c>
      <c r="G109" s="22">
        <v>69931</v>
      </c>
      <c r="H109" s="222" t="str">
        <f>IFERROR(VLOOKUP(G109,'СКЛАД '!$A:$B,2,0),"-")</f>
        <v>Котлета Мини Гриль Чикен</v>
      </c>
      <c r="I109" s="9">
        <v>1</v>
      </c>
      <c r="J109" s="7">
        <f>J104*I109</f>
        <v>0</v>
      </c>
      <c r="L109" s="22">
        <v>68659</v>
      </c>
      <c r="M109" s="222" t="str">
        <f>IFERROR(VLOOKUP(L109,'СКЛАД '!$A:$B,2,0),"-")</f>
        <v>Нагетс Кинг (ТМ)</v>
      </c>
      <c r="N109" s="9">
        <v>3</v>
      </c>
      <c r="O109" s="7">
        <f>O104*N109</f>
        <v>0</v>
      </c>
      <c r="Q109" s="22">
        <v>68659</v>
      </c>
      <c r="R109" s="222" t="str">
        <f>IFERROR(VLOOKUP(Q109,'СКЛАД '!$A:$B,2,0),"-")</f>
        <v>Нагетс Кинг (ТМ)</v>
      </c>
      <c r="S109" s="9">
        <v>3</v>
      </c>
      <c r="T109" s="7">
        <f>T104*S109</f>
        <v>0</v>
      </c>
    </row>
    <row r="110" spans="2:20">
      <c r="B110" s="22">
        <v>51217</v>
      </c>
      <c r="C110" s="222" t="str">
        <f>IFERROR(VLOOKUP(B110,'СКЛАД '!$A:$B,2,0),"-")</f>
        <v>Соус Цезарь (БК)</v>
      </c>
      <c r="D110" s="9">
        <v>2.1000000000000001E-2</v>
      </c>
      <c r="E110" s="7">
        <f>E104*D110</f>
        <v>2.016</v>
      </c>
      <c r="G110" s="22">
        <v>52228</v>
      </c>
      <c r="H110" s="222" t="str">
        <f>IFERROR(VLOOKUP(G110,'СКЛАД '!$A:$B,2,0),"-")</f>
        <v>Салфетка бумажная</v>
      </c>
      <c r="I110" s="9">
        <v>1</v>
      </c>
      <c r="J110" s="7">
        <f>J104*I110</f>
        <v>0</v>
      </c>
      <c r="L110" s="22">
        <v>51081</v>
      </c>
      <c r="M110" s="222" t="str">
        <f>IFERROR(VLOOKUP(L110,'СКЛАД '!$A:$B,2,0),"-")</f>
        <v>Масло фритюрное &lt;Профилюкс&gt;</v>
      </c>
      <c r="N110" s="9">
        <v>1.4E-2</v>
      </c>
      <c r="O110" s="7">
        <f>O104*N110</f>
        <v>0</v>
      </c>
      <c r="Q110" s="22">
        <v>51081</v>
      </c>
      <c r="R110" s="222" t="str">
        <f>IFERROR(VLOOKUP(Q110,'СКЛАД '!$A:$B,2,0),"-")</f>
        <v>Масло фритюрное &lt;Профилюкс&gt;</v>
      </c>
      <c r="S110" s="9">
        <v>1.4E-2</v>
      </c>
      <c r="T110" s="7">
        <f>T104*S110</f>
        <v>0</v>
      </c>
    </row>
    <row r="111" spans="2:20">
      <c r="B111" s="22">
        <v>52228</v>
      </c>
      <c r="C111" s="222" t="str">
        <f>IFERROR(VLOOKUP(B111,'СКЛАД '!$A:$B,2,0),"-")</f>
        <v>Салфетка бумажная</v>
      </c>
      <c r="D111" s="9">
        <v>1</v>
      </c>
      <c r="E111" s="7">
        <f>E104*D111</f>
        <v>96</v>
      </c>
      <c r="G111" s="22">
        <v>57306</v>
      </c>
      <c r="H111" s="222" t="str">
        <f>IFERROR(VLOOKUP(G111,'СКЛАД '!$A:$B,2,0),"-")</f>
        <v>Бумага оберточная XL</v>
      </c>
      <c r="I111" s="9">
        <v>1</v>
      </c>
      <c r="J111" s="7">
        <f>J104*I111</f>
        <v>0</v>
      </c>
      <c r="L111" s="22">
        <v>52228</v>
      </c>
      <c r="M111" s="222" t="str">
        <f>IFERROR(VLOOKUP(L111,'СКЛАД '!$A:$B,2,0),"-")</f>
        <v>Салфетка бумажная</v>
      </c>
      <c r="N111" s="9">
        <v>1</v>
      </c>
      <c r="O111" s="7">
        <f>O104*N111</f>
        <v>0</v>
      </c>
      <c r="Q111" s="22">
        <v>52228</v>
      </c>
      <c r="R111" s="222" t="str">
        <f>IFERROR(VLOOKUP(Q111,'СКЛАД '!$A:$B,2,0),"-")</f>
        <v>Салфетка бумажная</v>
      </c>
      <c r="S111" s="9">
        <v>1</v>
      </c>
      <c r="T111" s="7">
        <f>T104*S111</f>
        <v>0</v>
      </c>
    </row>
    <row r="112" spans="2:20">
      <c r="B112" s="22">
        <v>66211</v>
      </c>
      <c r="C112" s="222" t="str">
        <f>IFERROR(VLOOKUP(B112,'СКЛАД '!$A:$B,2,0),"-")</f>
        <v>Картонная заготовка для упак.сэндв.</v>
      </c>
      <c r="D112" s="9">
        <v>1</v>
      </c>
      <c r="E112" s="7">
        <f>E104*D112</f>
        <v>96</v>
      </c>
      <c r="G112" s="9"/>
      <c r="H112" s="222" t="str">
        <f>IFERROR(VLOOKUP(G112,'СКЛАД '!$A:$B,2,0),"-")</f>
        <v>-</v>
      </c>
      <c r="I112" s="9"/>
      <c r="J112" s="7">
        <f>J104*I112</f>
        <v>0</v>
      </c>
      <c r="L112" s="22">
        <v>57306</v>
      </c>
      <c r="M112" s="222" t="str">
        <f>IFERROR(VLOOKUP(L112,'СКЛАД '!$A:$B,2,0),"-")</f>
        <v>Бумага оберточная XL</v>
      </c>
      <c r="N112" s="9">
        <v>1</v>
      </c>
      <c r="O112" s="7">
        <f>O104*N112</f>
        <v>0</v>
      </c>
      <c r="Q112" s="22">
        <v>57306</v>
      </c>
      <c r="R112" s="222" t="str">
        <f>IFERROR(VLOOKUP(Q112,'СКЛАД '!$A:$B,2,0),"-")</f>
        <v>Бумага оберточная XL</v>
      </c>
      <c r="S112" s="9">
        <v>1</v>
      </c>
      <c r="T112" s="7">
        <f>T104*S112</f>
        <v>0</v>
      </c>
    </row>
    <row r="113" spans="2:20">
      <c r="B113" s="9"/>
      <c r="C113" s="222" t="str">
        <f>IFERROR(VLOOKUP(B113,'СКЛАД '!$A:$B,2,0),"-")</f>
        <v>-</v>
      </c>
      <c r="D113" s="9"/>
      <c r="E113" s="7">
        <f>E104*D113</f>
        <v>0</v>
      </c>
      <c r="G113" s="9"/>
      <c r="H113" s="222" t="str">
        <f>IFERROR(VLOOKUP(G113,'СКЛАД '!$A:$B,2,0),"-")</f>
        <v>-</v>
      </c>
      <c r="I113" s="9"/>
      <c r="J113" s="7">
        <f>J104*I113</f>
        <v>0</v>
      </c>
      <c r="L113" s="9"/>
      <c r="M113" s="222" t="str">
        <f>IFERROR(VLOOKUP(L113,'СКЛАД '!$A:$B,2,0),"-")</f>
        <v>-</v>
      </c>
      <c r="N113" s="9"/>
      <c r="O113" s="7">
        <f>O104*N113</f>
        <v>0</v>
      </c>
      <c r="Q113" s="9"/>
      <c r="R113" s="222" t="str">
        <f>IFERROR(VLOOKUP(Q113,'СКЛАД '!$A:$B,2,0),"-")</f>
        <v>-</v>
      </c>
      <c r="S113" s="9"/>
      <c r="T113" s="7">
        <f>T104*S113</f>
        <v>0</v>
      </c>
    </row>
    <row r="114" spans="2:20">
      <c r="B114" s="9"/>
      <c r="C114" s="222" t="str">
        <f>IFERROR(VLOOKUP(B114,'СКЛАД '!$A:$B,2,0),"-")</f>
        <v>-</v>
      </c>
      <c r="D114" s="9"/>
      <c r="E114" s="7">
        <f>E104*D114</f>
        <v>0</v>
      </c>
      <c r="G114" s="9"/>
      <c r="H114" s="222" t="str">
        <f>IFERROR(VLOOKUP(G114,'СКЛАД '!$A:$B,2,0),"-")</f>
        <v>-</v>
      </c>
      <c r="I114" s="9"/>
      <c r="J114" s="7">
        <f>J104*I114</f>
        <v>0</v>
      </c>
      <c r="L114" s="9"/>
      <c r="M114" s="222" t="str">
        <f>IFERROR(VLOOKUP(L114,'СКЛАД '!$A:$B,2,0),"-")</f>
        <v>-</v>
      </c>
      <c r="N114" s="9"/>
      <c r="O114" s="7">
        <f>O104*N114</f>
        <v>0</v>
      </c>
      <c r="Q114" s="9"/>
      <c r="R114" s="222" t="str">
        <f>IFERROR(VLOOKUP(Q114,'СКЛАД '!$A:$B,2,0),"-")</f>
        <v>-</v>
      </c>
      <c r="S114" s="9"/>
      <c r="T114" s="7">
        <f>T104*S114</f>
        <v>0</v>
      </c>
    </row>
    <row r="115" spans="2:20">
      <c r="B115" s="9"/>
      <c r="C115" s="222" t="str">
        <f>IFERROR(VLOOKUP(B115,'СКЛАД '!$A:$B,2,0),"-")</f>
        <v>-</v>
      </c>
      <c r="D115" s="9"/>
      <c r="E115" s="7">
        <f>E104*D115</f>
        <v>0</v>
      </c>
      <c r="G115" s="9"/>
      <c r="H115" s="222" t="str">
        <f>IFERROR(VLOOKUP(G115,'СКЛАД '!$A:$B,2,0),"-")</f>
        <v>-</v>
      </c>
      <c r="I115" s="9"/>
      <c r="J115" s="7">
        <f>J104*I115</f>
        <v>0</v>
      </c>
      <c r="L115" s="9"/>
      <c r="M115" s="222" t="str">
        <f>IFERROR(VLOOKUP(L115,'СКЛАД '!$A:$B,2,0),"-")</f>
        <v>-</v>
      </c>
      <c r="N115" s="9"/>
      <c r="O115" s="7">
        <f>O104*N115</f>
        <v>0</v>
      </c>
      <c r="Q115" s="9"/>
      <c r="R115" s="222" t="str">
        <f>IFERROR(VLOOKUP(Q115,'СКЛАД '!$A:$B,2,0),"-")</f>
        <v>-</v>
      </c>
      <c r="S115" s="9"/>
      <c r="T115" s="7">
        <f>T104*S115</f>
        <v>0</v>
      </c>
    </row>
    <row r="116" spans="2:20">
      <c r="B116" s="9"/>
      <c r="C116" s="222" t="str">
        <f>IFERROR(VLOOKUP(B116,'СКЛАД '!$A:$B,2,0),"-")</f>
        <v>-</v>
      </c>
      <c r="D116" s="9"/>
      <c r="E116" s="7">
        <f>E104*D116</f>
        <v>0</v>
      </c>
      <c r="G116" s="9"/>
      <c r="H116" s="222" t="str">
        <f>IFERROR(VLOOKUP(G116,'СКЛАД '!$A:$B,2,0),"-")</f>
        <v>-</v>
      </c>
      <c r="I116" s="9"/>
      <c r="J116" s="7">
        <f>J104*I116</f>
        <v>0</v>
      </c>
      <c r="L116" s="9"/>
      <c r="M116" s="222" t="str">
        <f>IFERROR(VLOOKUP(L116,'СКЛАД '!$A:$B,2,0),"-")</f>
        <v>-</v>
      </c>
      <c r="N116" s="9"/>
      <c r="O116" s="7">
        <f>O104*N116</f>
        <v>0</v>
      </c>
      <c r="Q116" s="9"/>
      <c r="R116" s="222" t="str">
        <f>IFERROR(VLOOKUP(Q116,'СКЛАД '!$A:$B,2,0),"-")</f>
        <v>-</v>
      </c>
      <c r="S116" s="9"/>
      <c r="T116" s="7">
        <f>T104*S116</f>
        <v>0</v>
      </c>
    </row>
    <row r="117" spans="2:20">
      <c r="B117" s="9"/>
      <c r="C117" s="222" t="str">
        <f>IFERROR(VLOOKUP(B117,'СКЛАД '!$A:$B,2,0),"-")</f>
        <v>-</v>
      </c>
      <c r="D117" s="9"/>
      <c r="E117" s="7">
        <f>E104*D117</f>
        <v>0</v>
      </c>
      <c r="G117" s="9"/>
      <c r="H117" s="222" t="str">
        <f>IFERROR(VLOOKUP(G117,'СКЛАД '!$A:$B,2,0),"-")</f>
        <v>-</v>
      </c>
      <c r="I117" s="9"/>
      <c r="J117" s="7">
        <f>J104*I117</f>
        <v>0</v>
      </c>
      <c r="L117" s="9"/>
      <c r="M117" s="222" t="str">
        <f>IFERROR(VLOOKUP(L117,'СКЛАД '!$A:$B,2,0),"-")</f>
        <v>-</v>
      </c>
      <c r="N117" s="9"/>
      <c r="O117" s="7">
        <f>O104*N117</f>
        <v>0</v>
      </c>
      <c r="Q117" s="9"/>
      <c r="R117" s="222" t="str">
        <f>IFERROR(VLOOKUP(Q117,'СКЛАД '!$A:$B,2,0),"-")</f>
        <v>-</v>
      </c>
      <c r="S117" s="9"/>
      <c r="T117" s="7">
        <f>T104*S117</f>
        <v>0</v>
      </c>
    </row>
    <row r="118" spans="2:20">
      <c r="B118" s="9"/>
      <c r="C118" s="222" t="str">
        <f>IFERROR(VLOOKUP(B118,'СКЛАД '!$A:$B,2,0),"-")</f>
        <v>-</v>
      </c>
      <c r="D118" s="9"/>
      <c r="E118" s="7">
        <f>E104*D118</f>
        <v>0</v>
      </c>
      <c r="G118" s="9"/>
      <c r="H118" s="222" t="str">
        <f>IFERROR(VLOOKUP(G118,'СКЛАД '!$A:$B,2,0),"-")</f>
        <v>-</v>
      </c>
      <c r="I118" s="9"/>
      <c r="J118" s="7">
        <f>J104*I118</f>
        <v>0</v>
      </c>
      <c r="L118" s="9"/>
      <c r="M118" s="222" t="str">
        <f>IFERROR(VLOOKUP(L118,'СКЛАД '!$A:$B,2,0),"-")</f>
        <v>-</v>
      </c>
      <c r="N118" s="9"/>
      <c r="O118" s="7">
        <f>O104*N118</f>
        <v>0</v>
      </c>
      <c r="Q118" s="9"/>
      <c r="R118" s="222" t="str">
        <f>IFERROR(VLOOKUP(Q118,'СКЛАД '!$A:$B,2,0),"-")</f>
        <v>-</v>
      </c>
      <c r="S118" s="9"/>
      <c r="T118" s="7">
        <f>T104*S118</f>
        <v>0</v>
      </c>
    </row>
    <row r="119" spans="2:20">
      <c r="B119" s="9"/>
      <c r="C119" s="222" t="str">
        <f>IFERROR(VLOOKUP(B119,'СКЛАД '!$A:$B,2,0),"-")</f>
        <v>-</v>
      </c>
      <c r="D119" s="9"/>
      <c r="E119" s="7">
        <f>E104*D119</f>
        <v>0</v>
      </c>
      <c r="G119" s="9"/>
      <c r="H119" s="222" t="str">
        <f>IFERROR(VLOOKUP(G119,'СКЛАД '!$A:$B,2,0),"-")</f>
        <v>-</v>
      </c>
      <c r="I119" s="9"/>
      <c r="J119" s="7">
        <f>J104*I119</f>
        <v>0</v>
      </c>
      <c r="L119" s="9"/>
      <c r="M119" s="222" t="str">
        <f>IFERROR(VLOOKUP(L119,'СКЛАД '!$A:$B,2,0),"-")</f>
        <v>-</v>
      </c>
      <c r="N119" s="9"/>
      <c r="O119" s="7">
        <f>O104*N119</f>
        <v>0</v>
      </c>
      <c r="Q119" s="9"/>
      <c r="R119" s="222" t="str">
        <f>IFERROR(VLOOKUP(Q119,'СКЛАД '!$A:$B,2,0),"-")</f>
        <v>-</v>
      </c>
      <c r="S119" s="9"/>
      <c r="T119" s="7">
        <f>T104*S119</f>
        <v>0</v>
      </c>
    </row>
    <row r="121" spans="2:20">
      <c r="B121" s="8">
        <v>9954</v>
      </c>
      <c r="C121" s="6" t="str">
        <f>IFERROR(VLOOKUP(B121,Сводная!$A:$C,2,0),"-------------")</f>
        <v>Гамбургер 39</v>
      </c>
      <c r="D121" s="3" t="s">
        <v>600</v>
      </c>
      <c r="E121" s="6">
        <f>IFERROR(VLOOKUP(B121,Сводная!$A:$C,3,0),"-------------")</f>
        <v>0</v>
      </c>
      <c r="G121" s="8">
        <v>4788</v>
      </c>
      <c r="H121" s="6" t="str">
        <f>IFERROR(VLOOKUP(G121,Сводная!$A:$C,2,0),"-------------")</f>
        <v>Фиш Ролл</v>
      </c>
      <c r="I121" s="3" t="s">
        <v>600</v>
      </c>
      <c r="J121" s="6">
        <f>IFERROR(VLOOKUP(G121,Сводная!$A:$C,3,0),"-------------")</f>
        <v>0</v>
      </c>
      <c r="L121" s="8">
        <v>4787</v>
      </c>
      <c r="M121" s="6" t="str">
        <f>IFERROR(VLOOKUP(L121,Сводная!$A:$C,2,0),"-------------")</f>
        <v>Воппер Ролл</v>
      </c>
      <c r="N121" s="3" t="s">
        <v>600</v>
      </c>
      <c r="O121" s="6">
        <f>IFERROR(VLOOKUP(L121,Сводная!$A:$C,3,0),"-------------")</f>
        <v>0</v>
      </c>
      <c r="Q121" s="8"/>
      <c r="R121" s="6">
        <f>IFERROR(VLOOKUP(Q121,Сводная!$A:$C,2,0),"-------------")</f>
        <v>0</v>
      </c>
      <c r="S121" s="3" t="s">
        <v>600</v>
      </c>
      <c r="T121" s="6">
        <f>IFERROR(VLOOKUP(Q121,Сводная!$A:$C,3,0),"-------------")</f>
        <v>0</v>
      </c>
    </row>
    <row r="122" spans="2:20">
      <c r="B122" s="22">
        <v>55034</v>
      </c>
      <c r="C122" s="222" t="str">
        <f>IFERROR(VLOOKUP(B122,'СКЛАД '!$A:$B,2,0),"-")</f>
        <v>Булочка 4" (54 гр)</v>
      </c>
      <c r="D122" s="9">
        <v>1</v>
      </c>
      <c r="E122" s="7">
        <f>E121*D122</f>
        <v>0</v>
      </c>
      <c r="G122" s="22">
        <v>68609</v>
      </c>
      <c r="H122" s="222" t="str">
        <f>IFERROR(VLOOKUP(G122,'СКЛАД '!$A:$B,2,0),"-")</f>
        <v>Мучная тортилья 9Д</v>
      </c>
      <c r="I122" s="9">
        <v>1</v>
      </c>
      <c r="J122" s="7">
        <f>J121*I122</f>
        <v>0</v>
      </c>
      <c r="L122" s="22">
        <v>68609</v>
      </c>
      <c r="M122" s="222" t="str">
        <f>IFERROR(VLOOKUP(L122,'СКЛАД '!$A:$B,2,0),"-")</f>
        <v>Мучная тортилья 9Д</v>
      </c>
      <c r="N122" s="9">
        <v>1</v>
      </c>
      <c r="O122" s="7">
        <f>O121*N122</f>
        <v>0</v>
      </c>
      <c r="Q122" s="9"/>
      <c r="S122" s="9"/>
      <c r="T122" s="7">
        <f>T121*S122</f>
        <v>0</v>
      </c>
    </row>
    <row r="123" spans="2:20">
      <c r="B123" s="22">
        <v>68695</v>
      </c>
      <c r="C123" s="222" t="str">
        <f>IFERROR(VLOOKUP(B123,'СКЛАД '!$A:$B,2,0),"-")</f>
        <v>Котлеты из говядины HAMBURGER</v>
      </c>
      <c r="D123" s="9">
        <v>1</v>
      </c>
      <c r="E123" s="7">
        <f>E121*D123</f>
        <v>0</v>
      </c>
      <c r="G123" s="22">
        <v>51014</v>
      </c>
      <c r="H123" s="222" t="str">
        <f>IFERROR(VLOOKUP(G123,'СКЛАД '!$A:$B,2,0),"-")</f>
        <v>Кинг соус 40%</v>
      </c>
      <c r="I123" s="9">
        <v>2.1999999999999999E-2</v>
      </c>
      <c r="J123" s="7">
        <f>J121*I123</f>
        <v>0</v>
      </c>
      <c r="L123" s="22">
        <v>51017</v>
      </c>
      <c r="M123" s="222" t="str">
        <f>IFERROR(VLOOKUP(L123,'СКЛАД '!$A:$B,2,0),"-")</f>
        <v>Майонез 65%</v>
      </c>
      <c r="N123" s="9">
        <v>1.4E-2</v>
      </c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22">
        <v>61084</v>
      </c>
      <c r="C124" s="222" t="str">
        <f>IFERROR(VLOOKUP(B124,'СКЛАД '!$A:$B,2,0),"-")</f>
        <v>Огурцы маринованные кг</v>
      </c>
      <c r="D124" s="9">
        <v>5.0000000000000001E-3</v>
      </c>
      <c r="E124" s="7">
        <f>E121*D124</f>
        <v>0</v>
      </c>
      <c r="G124" s="22">
        <v>51172</v>
      </c>
      <c r="H124" s="222" t="str">
        <f>IFERROR(VLOOKUP(G124,'СКЛАД '!$A:$B,2,0),"-")</f>
        <v>Котлета рыбная (89 гр)</v>
      </c>
      <c r="I124" s="9">
        <v>1</v>
      </c>
      <c r="J124" s="7">
        <f>J121*I124</f>
        <v>0</v>
      </c>
      <c r="L124" s="22">
        <v>58682</v>
      </c>
      <c r="M124" s="222" t="str">
        <f>IFERROR(VLOOKUP(L124,'СКЛАД '!$A:$B,2,0),"-")</f>
        <v>Котлеты из говядины WHOPPER</v>
      </c>
      <c r="N124" s="9">
        <v>1</v>
      </c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22">
        <v>51065</v>
      </c>
      <c r="C125" s="222" t="str">
        <f>IFERROR(VLOOKUP(B125,'СКЛАД '!$A:$B,2,0),"-")</f>
        <v>Кетчуп Хаинц</v>
      </c>
      <c r="D125" s="9">
        <v>8.9999999999999993E-3</v>
      </c>
      <c r="E125" s="7">
        <f>E121*D125</f>
        <v>0</v>
      </c>
      <c r="G125" s="22">
        <v>51081</v>
      </c>
      <c r="H125" s="222" t="str">
        <f>IFERROR(VLOOKUP(G125,'СКЛАД '!$A:$B,2,0),"-")</f>
        <v>Масло фритюрное &lt;Профилюкс&gt;</v>
      </c>
      <c r="I125" s="9">
        <v>2.8000000000000001E-2</v>
      </c>
      <c r="J125" s="7">
        <f>J121*I125</f>
        <v>0</v>
      </c>
      <c r="L125" s="22">
        <v>61084</v>
      </c>
      <c r="M125" s="222" t="str">
        <f>IFERROR(VLOOKUP(L125,'СКЛАД '!$A:$B,2,0),"-")</f>
        <v>Огурцы маринованные кг</v>
      </c>
      <c r="N125" s="9">
        <v>0.02</v>
      </c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22">
        <v>51054</v>
      </c>
      <c r="C126" s="222" t="str">
        <f>IFERROR(VLOOKUP(B126,'СКЛАД '!$A:$B,2,0),"-")</f>
        <v>Горчица</v>
      </c>
      <c r="D126" s="9">
        <v>3.0000000000000001E-3</v>
      </c>
      <c r="E126" s="7">
        <f>E121*D126</f>
        <v>0</v>
      </c>
      <c r="G126" s="22">
        <v>51091</v>
      </c>
      <c r="H126" s="222" t="str">
        <f>IFERROR(VLOOKUP(G126,'СКЛАД '!$A:$B,2,0),"-")</f>
        <v>Сыр Чеддер</v>
      </c>
      <c r="I126" s="9">
        <v>1</v>
      </c>
      <c r="J126" s="7">
        <f>J121*I126</f>
        <v>0</v>
      </c>
      <c r="L126" s="22">
        <v>51065</v>
      </c>
      <c r="M126" s="222" t="str">
        <f>IFERROR(VLOOKUP(L126,'СКЛАД '!$A:$B,2,0),"-")</f>
        <v>Кетчуп Хаинц</v>
      </c>
      <c r="N126" s="9">
        <v>1.4E-2</v>
      </c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22">
        <v>52228</v>
      </c>
      <c r="C127" s="222" t="str">
        <f>IFERROR(VLOOKUP(B127,'СКЛАД '!$A:$B,2,0),"-")</f>
        <v>Салфетка бумажная</v>
      </c>
      <c r="D127" s="9">
        <v>1</v>
      </c>
      <c r="E127" s="7">
        <f>E121*D127</f>
        <v>0</v>
      </c>
      <c r="G127" s="22">
        <v>690610</v>
      </c>
      <c r="H127" s="222" t="str">
        <f>IFERROR(VLOOKUP(G127,'СКЛАД '!$A:$B,2,0),"-")</f>
        <v>Салат Айсберг( идет в двух кейсах)</v>
      </c>
      <c r="I127" s="9">
        <v>1.4E-2</v>
      </c>
      <c r="J127" s="7">
        <f>J121*I127</f>
        <v>0</v>
      </c>
      <c r="L127" s="22">
        <v>690610</v>
      </c>
      <c r="M127" s="222" t="str">
        <f>IFERROR(VLOOKUP(L127,'СКЛАД '!$A:$B,2,0),"-")</f>
        <v>Салат Айсберг( идет в двух кейсах)</v>
      </c>
      <c r="N127" s="9">
        <v>1.4E-2</v>
      </c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22">
        <v>57317</v>
      </c>
      <c r="C128" s="222" t="str">
        <f>IFERROR(VLOOKUP(B128,'СКЛАД '!$A:$B,2,0),"-")</f>
        <v>Бумага оберточная гамбургер</v>
      </c>
      <c r="D128" s="9">
        <v>1</v>
      </c>
      <c r="E128" s="7">
        <f>E121*D128</f>
        <v>0</v>
      </c>
      <c r="G128" s="22">
        <v>52228</v>
      </c>
      <c r="H128" s="222" t="str">
        <f>IFERROR(VLOOKUP(G128,'СКЛАД '!$A:$B,2,0),"-")</f>
        <v>Салфетка бумажная</v>
      </c>
      <c r="I128" s="9">
        <v>1</v>
      </c>
      <c r="J128" s="7">
        <f>J121*I128</f>
        <v>0</v>
      </c>
      <c r="L128" s="22">
        <v>52228</v>
      </c>
      <c r="M128" s="222" t="str">
        <f>IFERROR(VLOOKUP(L128,'СКЛАД '!$A:$B,2,0),"-")</f>
        <v>Салфетка бумажная</v>
      </c>
      <c r="N128" s="9">
        <v>1</v>
      </c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22"/>
      <c r="C129" s="65"/>
      <c r="D129" s="9"/>
      <c r="E129" s="7">
        <f>E121*D129</f>
        <v>0</v>
      </c>
      <c r="G129" s="22">
        <v>66211</v>
      </c>
      <c r="H129" s="222" t="str">
        <f>IFERROR(VLOOKUP(G129,'СКЛАД '!$A:$B,2,0),"-")</f>
        <v>Картонная заготовка для упак.сэндв.</v>
      </c>
      <c r="I129" s="9">
        <v>1</v>
      </c>
      <c r="J129" s="7">
        <f>J121*I129</f>
        <v>0</v>
      </c>
      <c r="L129" s="22">
        <v>59103</v>
      </c>
      <c r="M129" s="222" t="str">
        <f>IFERROR(VLOOKUP(L129,'СКЛАД '!$A:$B,2,0),"-")</f>
        <v>Помидоры св.</v>
      </c>
      <c r="N129" s="9">
        <v>2.7E-2</v>
      </c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22"/>
      <c r="C130" s="65"/>
      <c r="D130" s="9"/>
      <c r="E130" s="7">
        <f>E121*D130</f>
        <v>0</v>
      </c>
      <c r="G130" s="22">
        <v>61084</v>
      </c>
      <c r="H130" s="222" t="str">
        <f>IFERROR(VLOOKUP(G130,'СКЛАД '!$A:$B,2,0),"-")</f>
        <v>Огурцы маринованные кг</v>
      </c>
      <c r="I130" s="9">
        <v>0.01</v>
      </c>
      <c r="J130" s="7">
        <f>J121*I130</f>
        <v>0</v>
      </c>
      <c r="L130" s="22">
        <v>59104</v>
      </c>
      <c r="M130" s="222" t="str">
        <f>IFERROR(VLOOKUP(L130,'СКЛАД '!$A:$B,2,0),"-")</f>
        <v>Лук репчатый</v>
      </c>
      <c r="N130" s="9">
        <v>1.4E-2</v>
      </c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9"/>
      <c r="D131" s="9"/>
      <c r="E131" s="7">
        <f>E121*D131</f>
        <v>0</v>
      </c>
      <c r="G131" s="9"/>
      <c r="H131" s="222" t="str">
        <f>IFERROR(VLOOKUP(G131,'СКЛАД '!$A:$B,2,0),"-")</f>
        <v>-</v>
      </c>
      <c r="I131" s="9"/>
      <c r="J131" s="7">
        <f>J121*I131</f>
        <v>0</v>
      </c>
      <c r="L131" s="22">
        <v>66211</v>
      </c>
      <c r="M131" s="222" t="str">
        <f>IFERROR(VLOOKUP(L131,'СКЛАД '!$A:$B,2,0),"-")</f>
        <v>Картонная заготовка для упак.сэндв.</v>
      </c>
      <c r="N131" s="9">
        <v>1</v>
      </c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9"/>
      <c r="D132" s="9"/>
      <c r="E132" s="7">
        <f>E121*D132</f>
        <v>0</v>
      </c>
      <c r="G132" s="9"/>
      <c r="H132" s="222" t="str">
        <f>IFERROR(VLOOKUP(G132,'СКЛАД '!$A:$B,2,0),"-")</f>
        <v>-</v>
      </c>
      <c r="I132" s="9"/>
      <c r="J132" s="7">
        <f>J121*I132</f>
        <v>0</v>
      </c>
      <c r="L132" s="9"/>
      <c r="M132" s="222" t="str">
        <f>IFERROR(VLOOKUP(L132,'СКЛАД '!$A:$B,2,0),"-")</f>
        <v>-</v>
      </c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9"/>
      <c r="D133" s="9"/>
      <c r="E133" s="7">
        <f>E121*D133</f>
        <v>0</v>
      </c>
      <c r="G133" s="9"/>
      <c r="H133" s="222" t="str">
        <f>IFERROR(VLOOKUP(G133,'СКЛАД '!$A:$B,2,0),"-")</f>
        <v>-</v>
      </c>
      <c r="I133" s="9"/>
      <c r="J133" s="7">
        <f>J121*I133</f>
        <v>0</v>
      </c>
      <c r="L133" s="9"/>
      <c r="M133" s="222" t="str">
        <f>IFERROR(VLOOKUP(L133,'СКЛАД '!$A:$B,2,0),"-")</f>
        <v>-</v>
      </c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9"/>
      <c r="D134" s="9"/>
      <c r="E134" s="7">
        <f>E121*D134</f>
        <v>0</v>
      </c>
      <c r="G134" s="9"/>
      <c r="H134" s="222" t="str">
        <f>IFERROR(VLOOKUP(G134,'СКЛАД '!$A:$B,2,0),"-")</f>
        <v>-</v>
      </c>
      <c r="I134" s="9"/>
      <c r="J134" s="7">
        <f>J121*I134</f>
        <v>0</v>
      </c>
      <c r="L134" s="9"/>
      <c r="M134" s="222" t="str">
        <f>IFERROR(VLOOKUP(L134,'СКЛАД '!$A:$B,2,0),"-")</f>
        <v>-</v>
      </c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9"/>
      <c r="D135" s="9"/>
      <c r="E135" s="7">
        <f>E121*D135</f>
        <v>0</v>
      </c>
      <c r="G135" s="9"/>
      <c r="H135" s="222" t="str">
        <f>IFERROR(VLOOKUP(G135,'СКЛАД '!$A:$B,2,0),"-")</f>
        <v>-</v>
      </c>
      <c r="I135" s="9"/>
      <c r="J135" s="7">
        <f>J121*I135</f>
        <v>0</v>
      </c>
      <c r="L135" s="9"/>
      <c r="M135" s="222" t="str">
        <f>IFERROR(VLOOKUP(L135,'СКЛАД '!$A:$B,2,0),"-")</f>
        <v>-</v>
      </c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9"/>
      <c r="D136" s="9"/>
      <c r="E136" s="7">
        <f>E121*D136</f>
        <v>0</v>
      </c>
      <c r="G136" s="9"/>
      <c r="H136" s="222" t="str">
        <f>IFERROR(VLOOKUP(G136,'СКЛАД '!$A:$B,2,0),"-")</f>
        <v>-</v>
      </c>
      <c r="I136" s="9"/>
      <c r="J136" s="7">
        <f>J121*I136</f>
        <v>0</v>
      </c>
      <c r="L136" s="9"/>
      <c r="M136" s="222" t="str">
        <f>IFERROR(VLOOKUP(L136,'СКЛАД '!$A:$B,2,0),"-")</f>
        <v>-</v>
      </c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>
      <c r="B138" s="8"/>
      <c r="C138" s="6">
        <f>IFERROR(VLOOKUP(B138,Сводная!$A:$C,2,0),"-------------")</f>
        <v>0</v>
      </c>
      <c r="D138" s="3" t="s">
        <v>600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600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600</v>
      </c>
      <c r="O138" s="6">
        <f>IFERROR(VLOOKUP(L138,Сводная!$A:$C,3,0),"-------------")</f>
        <v>0</v>
      </c>
      <c r="Q138" s="8"/>
      <c r="R138" s="6">
        <f>IFERROR(VLOOKUP(Q138,Сводная!$A:$C,2,0),"-------------")</f>
        <v>0</v>
      </c>
      <c r="S138" s="3" t="s">
        <v>600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/>
      <c r="S139" s="9"/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0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0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0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0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0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0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0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0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0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0">
      <c r="B155" s="8"/>
      <c r="C155" s="6">
        <f>IFERROR(VLOOKUP(B155,Сводная!$A:$C,2,0),"-------------")</f>
        <v>0</v>
      </c>
      <c r="D155" s="3" t="s">
        <v>600</v>
      </c>
      <c r="E155" s="6">
        <f>IFERROR(VLOOKUP(B155,Сводная!$A:$C,3,0),"-------------")</f>
        <v>0</v>
      </c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</row>
    <row r="156" spans="2:20">
      <c r="B156" s="9"/>
      <c r="D156" s="9"/>
      <c r="E156" s="7">
        <f>E155*D156</f>
        <v>0</v>
      </c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</row>
    <row r="157" spans="2:20">
      <c r="B157" s="9"/>
      <c r="C157" s="9"/>
      <c r="D157" s="9"/>
      <c r="E157" s="7">
        <f>E155*D157</f>
        <v>0</v>
      </c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</row>
    <row r="158" spans="2:20">
      <c r="B158" s="9"/>
      <c r="C158" s="9"/>
      <c r="D158" s="9"/>
      <c r="E158" s="7">
        <f>E155*D158</f>
        <v>0</v>
      </c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</row>
    <row r="159" spans="2:20">
      <c r="B159" s="9"/>
      <c r="C159" s="9"/>
      <c r="D159" s="9"/>
      <c r="E159" s="7">
        <f>E155*D159</f>
        <v>0</v>
      </c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</row>
    <row r="160" spans="2:20">
      <c r="B160" s="9"/>
      <c r="C160" s="9"/>
      <c r="D160" s="9"/>
      <c r="E160" s="7">
        <f>E155*D160</f>
        <v>0</v>
      </c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</row>
    <row r="161" spans="2:20">
      <c r="B161" s="9"/>
      <c r="C161" s="9"/>
      <c r="D161" s="9"/>
      <c r="E161" s="7">
        <f>E155*D161</f>
        <v>0</v>
      </c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</row>
    <row r="162" spans="2:20">
      <c r="B162" s="9"/>
      <c r="C162" s="9"/>
      <c r="D162" s="9"/>
      <c r="E162" s="7">
        <f>E155*D162</f>
        <v>0</v>
      </c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</row>
    <row r="163" spans="2:20">
      <c r="B163" s="9"/>
      <c r="C163" s="9"/>
      <c r="D163" s="9"/>
      <c r="E163" s="7">
        <f>E155*D163</f>
        <v>0</v>
      </c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</row>
    <row r="164" spans="2:20">
      <c r="B164" s="9"/>
      <c r="C164" s="9"/>
      <c r="D164" s="9"/>
      <c r="E164" s="7">
        <f>E155*D164</f>
        <v>0</v>
      </c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</row>
    <row r="165" spans="2:20">
      <c r="B165" s="9"/>
      <c r="C165" s="9"/>
      <c r="D165" s="9"/>
      <c r="E165" s="7">
        <f>E155*D165</f>
        <v>0</v>
      </c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</row>
    <row r="166" spans="2:20">
      <c r="B166" s="9"/>
      <c r="C166" s="9"/>
      <c r="D166" s="9"/>
      <c r="E166" s="7">
        <f>E155*D166</f>
        <v>0</v>
      </c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</row>
    <row r="167" spans="2:20">
      <c r="B167" s="9"/>
      <c r="C167" s="9"/>
      <c r="D167" s="9"/>
      <c r="E167" s="7">
        <f>E155*D167</f>
        <v>0</v>
      </c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</row>
    <row r="168" spans="2:20">
      <c r="B168" s="9"/>
      <c r="C168" s="9"/>
      <c r="D168" s="9"/>
      <c r="E168" s="7">
        <f>E155*D168</f>
        <v>0</v>
      </c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</row>
    <row r="169" spans="2:20">
      <c r="B169" s="9"/>
      <c r="C169" s="9"/>
      <c r="D169" s="9"/>
      <c r="E169" s="7">
        <f>E155*D169</f>
        <v>0</v>
      </c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</row>
    <row r="170" spans="2:20">
      <c r="B170" s="9"/>
      <c r="C170" s="9"/>
      <c r="D170" s="9"/>
      <c r="E170" s="7">
        <f>E155*D170</f>
        <v>0</v>
      </c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</row>
    <row r="172" spans="2:20">
      <c r="B172" s="8"/>
      <c r="C172" s="6">
        <f>IFERROR(VLOOKUP(B172,Сводная!$A:$C,2,0),"-------------")</f>
        <v>0</v>
      </c>
      <c r="D172" s="3" t="s">
        <v>600</v>
      </c>
      <c r="E172" s="6">
        <f>IFERROR(VLOOKUP(B172,Сводная!$A:$C,3,0),"-------------")</f>
        <v>0</v>
      </c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</row>
    <row r="173" spans="2:20">
      <c r="B173" s="9"/>
      <c r="D173" s="9"/>
      <c r="E173" s="7">
        <f>E172*D173</f>
        <v>0</v>
      </c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</row>
    <row r="174" spans="2:20">
      <c r="B174" s="9"/>
      <c r="C174" s="9"/>
      <c r="D174" s="9"/>
      <c r="E174" s="7">
        <f>E172*D174</f>
        <v>0</v>
      </c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</row>
    <row r="175" spans="2:20">
      <c r="B175" s="9"/>
      <c r="C175" s="9"/>
      <c r="D175" s="9"/>
      <c r="E175" s="7">
        <f>E172*D175</f>
        <v>0</v>
      </c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</row>
    <row r="176" spans="2:20">
      <c r="B176" s="9"/>
      <c r="C176" s="9"/>
      <c r="D176" s="9"/>
      <c r="E176" s="7">
        <f>E172*D176</f>
        <v>0</v>
      </c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</row>
    <row r="177" spans="2:20">
      <c r="B177" s="9"/>
      <c r="C177" s="9"/>
      <c r="D177" s="9"/>
      <c r="E177" s="7">
        <f>E172*D177</f>
        <v>0</v>
      </c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</row>
    <row r="178" spans="2:20">
      <c r="B178" s="9"/>
      <c r="C178" s="9"/>
      <c r="D178" s="9"/>
      <c r="E178" s="7">
        <f>E172*D178</f>
        <v>0</v>
      </c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</row>
    <row r="179" spans="2:20">
      <c r="B179" s="9"/>
      <c r="C179" s="9"/>
      <c r="D179" s="9"/>
      <c r="E179" s="7">
        <f>E172*D179</f>
        <v>0</v>
      </c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</row>
    <row r="180" spans="2:20">
      <c r="B180" s="9"/>
      <c r="C180" s="9"/>
      <c r="D180" s="9"/>
      <c r="E180" s="7">
        <f>E172*D180</f>
        <v>0</v>
      </c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</row>
    <row r="181" spans="2:20">
      <c r="B181" s="9"/>
      <c r="C181" s="9"/>
      <c r="D181" s="9"/>
      <c r="E181" s="7">
        <f>E172*D181</f>
        <v>0</v>
      </c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</row>
    <row r="182" spans="2:20">
      <c r="B182" s="9"/>
      <c r="C182" s="9"/>
      <c r="D182" s="9"/>
      <c r="E182" s="7">
        <f>E172*D182</f>
        <v>0</v>
      </c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</row>
    <row r="183" spans="2:20">
      <c r="B183" s="9"/>
      <c r="C183" s="9"/>
      <c r="D183" s="9"/>
      <c r="E183" s="7">
        <f>E172*D183</f>
        <v>0</v>
      </c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</row>
    <row r="184" spans="2:20">
      <c r="B184" s="9"/>
      <c r="C184" s="9"/>
      <c r="D184" s="9"/>
      <c r="E184" s="7">
        <f>E172*D184</f>
        <v>0</v>
      </c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</row>
    <row r="185" spans="2:20">
      <c r="B185" s="9"/>
      <c r="C185" s="9"/>
      <c r="D185" s="9"/>
      <c r="E185" s="7">
        <f>E172*D185</f>
        <v>0</v>
      </c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</row>
    <row r="186" spans="2:20">
      <c r="B186" s="9"/>
      <c r="C186" s="9"/>
      <c r="D186" s="9"/>
      <c r="E186" s="7">
        <f>E172*D186</f>
        <v>0</v>
      </c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</row>
    <row r="187" spans="2:20">
      <c r="B187" s="9"/>
      <c r="C187" s="9"/>
      <c r="D187" s="9"/>
      <c r="E187" s="7">
        <f>E172*D187</f>
        <v>0</v>
      </c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</row>
    <row r="189" spans="2:20">
      <c r="B189" s="8"/>
      <c r="C189" s="6">
        <f>IFERROR(VLOOKUP(B189,Сводная!$A:$C,2,0),"-------------")</f>
        <v>0</v>
      </c>
      <c r="D189" s="3" t="s">
        <v>600</v>
      </c>
      <c r="E189" s="6">
        <f>IFERROR(VLOOKUP(B189,Сводная!$A:$C,3,0),"-------------")</f>
        <v>0</v>
      </c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</row>
    <row r="190" spans="2:20">
      <c r="B190" s="9"/>
      <c r="D190" s="9"/>
      <c r="E190" s="7">
        <f>E189*D190</f>
        <v>0</v>
      </c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</row>
    <row r="191" spans="2:20">
      <c r="B191" s="9"/>
      <c r="C191" s="9"/>
      <c r="D191" s="9"/>
      <c r="E191" s="7">
        <f>E189*D191</f>
        <v>0</v>
      </c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</row>
    <row r="192" spans="2:20">
      <c r="B192" s="9"/>
      <c r="C192" s="9"/>
      <c r="D192" s="9"/>
      <c r="E192" s="7">
        <f>E189*D192</f>
        <v>0</v>
      </c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</row>
    <row r="193" spans="2:20">
      <c r="B193" s="9"/>
      <c r="C193" s="9"/>
      <c r="D193" s="9"/>
      <c r="E193" s="7">
        <f>E189*D193</f>
        <v>0</v>
      </c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</row>
    <row r="194" spans="2:20">
      <c r="B194" s="9"/>
      <c r="C194" s="9"/>
      <c r="D194" s="9"/>
      <c r="E194" s="7">
        <f>E189*D194</f>
        <v>0</v>
      </c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</row>
    <row r="195" spans="2:20">
      <c r="B195" s="9"/>
      <c r="C195" s="9"/>
      <c r="D195" s="9"/>
      <c r="E195" s="7">
        <f>E189*D195</f>
        <v>0</v>
      </c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</row>
    <row r="196" spans="2:20">
      <c r="B196" s="9"/>
      <c r="C196" s="9"/>
      <c r="D196" s="9"/>
      <c r="E196" s="7">
        <f>E189*D196</f>
        <v>0</v>
      </c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</row>
    <row r="197" spans="2:20">
      <c r="B197" s="9"/>
      <c r="C197" s="9"/>
      <c r="D197" s="9"/>
      <c r="E197" s="7">
        <f>E189*D197</f>
        <v>0</v>
      </c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</row>
    <row r="198" spans="2:20">
      <c r="B198" s="9"/>
      <c r="C198" s="9"/>
      <c r="D198" s="9"/>
      <c r="E198" s="7">
        <f>E189*D198</f>
        <v>0</v>
      </c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</row>
    <row r="199" spans="2:20">
      <c r="B199" s="9"/>
      <c r="C199" s="9"/>
      <c r="D199" s="9"/>
      <c r="E199" s="7">
        <f>E189*D199</f>
        <v>0</v>
      </c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</row>
    <row r="200" spans="2:20">
      <c r="B200" s="9"/>
      <c r="C200" s="9"/>
      <c r="D200" s="9"/>
      <c r="E200" s="7">
        <f>E189*D200</f>
        <v>0</v>
      </c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</row>
    <row r="201" spans="2:20">
      <c r="B201" s="9"/>
      <c r="C201" s="9"/>
      <c r="D201" s="9"/>
      <c r="E201" s="7">
        <f>E189*D201</f>
        <v>0</v>
      </c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</row>
    <row r="202" spans="2:20">
      <c r="B202" s="9"/>
      <c r="C202" s="9"/>
      <c r="D202" s="9"/>
      <c r="E202" s="7">
        <f>E189*D202</f>
        <v>0</v>
      </c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</row>
    <row r="203" spans="2:20">
      <c r="B203" s="9"/>
      <c r="C203" s="9"/>
      <c r="D203" s="9"/>
      <c r="E203" s="7">
        <f>E189*D203</f>
        <v>0</v>
      </c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</row>
    <row r="204" spans="2:20">
      <c r="B204" s="9"/>
      <c r="C204" s="9"/>
      <c r="D204" s="9"/>
      <c r="E204" s="7">
        <f>E189*D204</f>
        <v>0</v>
      </c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</row>
    <row r="206" spans="2:20">
      <c r="B206" s="8"/>
      <c r="C206" s="6">
        <f>IFERROR(VLOOKUP(B206,Сводная!$A:$C,2,0),"-------------")</f>
        <v>0</v>
      </c>
      <c r="D206" s="3" t="s">
        <v>600</v>
      </c>
      <c r="E206" s="6">
        <f>IFERROR(VLOOKUP(B206,Сводная!$A:$C,3,0),"-------------")</f>
        <v>0</v>
      </c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</row>
    <row r="207" spans="2:20">
      <c r="B207" s="9"/>
      <c r="D207" s="9"/>
      <c r="E207" s="7">
        <f>E206*D207</f>
        <v>0</v>
      </c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</row>
    <row r="208" spans="2:20">
      <c r="B208" s="9"/>
      <c r="C208" s="9"/>
      <c r="D208" s="9"/>
      <c r="E208" s="7">
        <f>E206*D208</f>
        <v>0</v>
      </c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</row>
    <row r="209" spans="2:20">
      <c r="B209" s="9"/>
      <c r="C209" s="9"/>
      <c r="D209" s="9"/>
      <c r="E209" s="7">
        <f>E206*D209</f>
        <v>0</v>
      </c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</row>
    <row r="210" spans="2:20">
      <c r="B210" s="9"/>
      <c r="C210" s="9"/>
      <c r="D210" s="9"/>
      <c r="E210" s="7">
        <f>E206*D210</f>
        <v>0</v>
      </c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</row>
    <row r="211" spans="2:20">
      <c r="B211" s="9"/>
      <c r="C211" s="9"/>
      <c r="D211" s="9"/>
      <c r="E211" s="7">
        <f>E206*D211</f>
        <v>0</v>
      </c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</row>
    <row r="212" spans="2:20">
      <c r="B212" s="9"/>
      <c r="C212" s="9"/>
      <c r="D212" s="9"/>
      <c r="E212" s="7">
        <f>E206*D212</f>
        <v>0</v>
      </c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</row>
    <row r="213" spans="2:20">
      <c r="B213" s="9"/>
      <c r="C213" s="9"/>
      <c r="D213" s="9"/>
      <c r="E213" s="7">
        <f>E206*D213</f>
        <v>0</v>
      </c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</row>
    <row r="214" spans="2:20">
      <c r="B214" s="9"/>
      <c r="C214" s="9"/>
      <c r="D214" s="9"/>
      <c r="E214" s="7">
        <f>E206*D214</f>
        <v>0</v>
      </c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</row>
    <row r="215" spans="2:20">
      <c r="B215" s="9"/>
      <c r="C215" s="9"/>
      <c r="D215" s="9"/>
      <c r="E215" s="7">
        <f>E206*D215</f>
        <v>0</v>
      </c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</row>
    <row r="216" spans="2:20">
      <c r="B216" s="9"/>
      <c r="C216" s="9"/>
      <c r="D216" s="9"/>
      <c r="E216" s="7">
        <f>E206*D216</f>
        <v>0</v>
      </c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</row>
    <row r="217" spans="2:20">
      <c r="B217" s="9"/>
      <c r="C217" s="9"/>
      <c r="D217" s="9"/>
      <c r="E217" s="7">
        <f>E206*D217</f>
        <v>0</v>
      </c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</row>
    <row r="218" spans="2:20">
      <c r="B218" s="9"/>
      <c r="C218" s="9"/>
      <c r="D218" s="9"/>
      <c r="E218" s="7">
        <f>E206*D218</f>
        <v>0</v>
      </c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</row>
    <row r="219" spans="2:20">
      <c r="B219" s="9"/>
      <c r="C219" s="9"/>
      <c r="D219" s="9"/>
      <c r="E219" s="7">
        <f>E206*D219</f>
        <v>0</v>
      </c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</row>
    <row r="220" spans="2:20">
      <c r="B220" s="9"/>
      <c r="C220" s="9"/>
      <c r="D220" s="9"/>
      <c r="E220" s="7">
        <f>E206*D220</f>
        <v>0</v>
      </c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</row>
    <row r="221" spans="2:20">
      <c r="B221" s="9"/>
      <c r="C221" s="9"/>
      <c r="D221" s="9"/>
      <c r="E221" s="7">
        <f>E206*D221</f>
        <v>0</v>
      </c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</row>
    <row r="223" spans="2:20">
      <c r="B223" s="8"/>
      <c r="C223" s="6">
        <f>IFERROR(VLOOKUP(B223,Сводная!$A:$C,2,0),"-------------")</f>
        <v>0</v>
      </c>
      <c r="D223" s="3" t="s">
        <v>600</v>
      </c>
      <c r="E223" s="6">
        <f>IFERROR(VLOOKUP(B223,Сводная!$A:$C,3,0),"-------------")</f>
        <v>0</v>
      </c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</row>
    <row r="224" spans="2:20">
      <c r="B224" s="9"/>
      <c r="D224" s="9"/>
      <c r="E224" s="7">
        <f>E223*D224</f>
        <v>0</v>
      </c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</row>
    <row r="225" spans="2:20">
      <c r="B225" s="9"/>
      <c r="C225" s="9"/>
      <c r="D225" s="9"/>
      <c r="E225" s="7">
        <f>E223*D225</f>
        <v>0</v>
      </c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</row>
    <row r="226" spans="2:20">
      <c r="B226" s="9"/>
      <c r="C226" s="9"/>
      <c r="D226" s="9"/>
      <c r="E226" s="7">
        <f>E223*D226</f>
        <v>0</v>
      </c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</row>
    <row r="227" spans="2:20">
      <c r="B227" s="9"/>
      <c r="C227" s="9"/>
      <c r="D227" s="9"/>
      <c r="E227" s="7">
        <f>E223*D227</f>
        <v>0</v>
      </c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</row>
    <row r="228" spans="2:20">
      <c r="B228" s="9"/>
      <c r="C228" s="9"/>
      <c r="D228" s="9"/>
      <c r="E228" s="7">
        <f>E223*D228</f>
        <v>0</v>
      </c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</row>
    <row r="229" spans="2:20">
      <c r="B229" s="9"/>
      <c r="C229" s="9"/>
      <c r="D229" s="9"/>
      <c r="E229" s="7">
        <f>E223*D229</f>
        <v>0</v>
      </c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</row>
    <row r="230" spans="2:20">
      <c r="B230" s="9"/>
      <c r="C230" s="9"/>
      <c r="D230" s="9"/>
      <c r="E230" s="7">
        <f>E223*D230</f>
        <v>0</v>
      </c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</row>
    <row r="231" spans="2:20">
      <c r="B231" s="9"/>
      <c r="C231" s="9"/>
      <c r="D231" s="9"/>
      <c r="E231" s="7">
        <f>E223*D231</f>
        <v>0</v>
      </c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</row>
    <row r="232" spans="2:20">
      <c r="B232" s="9"/>
      <c r="C232" s="9"/>
      <c r="D232" s="9"/>
      <c r="E232" s="7">
        <f>E223*D232</f>
        <v>0</v>
      </c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</row>
    <row r="233" spans="2:20">
      <c r="B233" s="9"/>
      <c r="C233" s="9"/>
      <c r="D233" s="9"/>
      <c r="E233" s="7">
        <f>E223*D233</f>
        <v>0</v>
      </c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</row>
    <row r="234" spans="2:20">
      <c r="B234" s="9"/>
      <c r="C234" s="9"/>
      <c r="D234" s="9"/>
      <c r="E234" s="7">
        <f>E223*D234</f>
        <v>0</v>
      </c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</row>
    <row r="235" spans="2:20">
      <c r="B235" s="9"/>
      <c r="C235" s="9"/>
      <c r="D235" s="9"/>
      <c r="E235" s="7">
        <f>E223*D235</f>
        <v>0</v>
      </c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</row>
    <row r="236" spans="2:20">
      <c r="B236" s="9"/>
      <c r="C236" s="9"/>
      <c r="D236" s="9"/>
      <c r="E236" s="7">
        <f>E223*D236</f>
        <v>0</v>
      </c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</row>
    <row r="237" spans="2:20">
      <c r="B237" s="9"/>
      <c r="C237" s="9"/>
      <c r="D237" s="9"/>
      <c r="E237" s="7">
        <f>E223*D237</f>
        <v>0</v>
      </c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</row>
    <row r="238" spans="2:20">
      <c r="B238" s="9"/>
      <c r="C238" s="9"/>
      <c r="D238" s="9"/>
      <c r="E238" s="7">
        <f>E223*D238</f>
        <v>0</v>
      </c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</row>
    <row r="240" spans="2:20">
      <c r="B240" s="8"/>
      <c r="C240" s="6">
        <f>IFERROR(VLOOKUP(B240,Сводная!$A:$C,2,0),"-------------")</f>
        <v>0</v>
      </c>
      <c r="D240" s="3" t="s">
        <v>600</v>
      </c>
      <c r="E240" s="6">
        <f>IFERROR(VLOOKUP(B240,Сводная!$A:$C,3,0),"-------------")</f>
        <v>0</v>
      </c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</row>
    <row r="241" spans="2:20">
      <c r="B241" s="9"/>
      <c r="D241" s="9"/>
      <c r="E241" s="7">
        <f>E240*D241</f>
        <v>0</v>
      </c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</row>
    <row r="242" spans="2:20">
      <c r="B242" s="9"/>
      <c r="C242" s="9"/>
      <c r="D242" s="9"/>
      <c r="E242" s="7">
        <f>E240*D242</f>
        <v>0</v>
      </c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</row>
    <row r="243" spans="2:20">
      <c r="B243" s="9"/>
      <c r="C243" s="9"/>
      <c r="D243" s="9"/>
      <c r="E243" s="7">
        <f>E240*D243</f>
        <v>0</v>
      </c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</row>
    <row r="244" spans="2:20">
      <c r="B244" s="9"/>
      <c r="C244" s="9"/>
      <c r="D244" s="9"/>
      <c r="E244" s="7">
        <f>E240*D244</f>
        <v>0</v>
      </c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</row>
    <row r="245" spans="2:20">
      <c r="B245" s="9"/>
      <c r="C245" s="9"/>
      <c r="D245" s="9"/>
      <c r="E245" s="7">
        <f>E240*D245</f>
        <v>0</v>
      </c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</row>
    <row r="246" spans="2:20">
      <c r="B246" s="9"/>
      <c r="C246" s="9"/>
      <c r="D246" s="9"/>
      <c r="E246" s="7">
        <f>E240*D246</f>
        <v>0</v>
      </c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</row>
    <row r="247" spans="2:20">
      <c r="B247" s="9"/>
      <c r="C247" s="9"/>
      <c r="D247" s="9"/>
      <c r="E247" s="7">
        <f>E240*D247</f>
        <v>0</v>
      </c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</row>
    <row r="248" spans="2:20">
      <c r="B248" s="9"/>
      <c r="C248" s="9"/>
      <c r="D248" s="9"/>
      <c r="E248" s="7">
        <f>E240*D248</f>
        <v>0</v>
      </c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</row>
    <row r="249" spans="2:20">
      <c r="B249" s="9"/>
      <c r="C249" s="9"/>
      <c r="D249" s="9"/>
      <c r="E249" s="7">
        <f>E240*D249</f>
        <v>0</v>
      </c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</row>
    <row r="250" spans="2:20">
      <c r="B250" s="9"/>
      <c r="C250" s="9"/>
      <c r="D250" s="9"/>
      <c r="E250" s="7">
        <f>E240*D250</f>
        <v>0</v>
      </c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</row>
    <row r="251" spans="2:20">
      <c r="B251" s="9"/>
      <c r="C251" s="9"/>
      <c r="D251" s="9"/>
      <c r="E251" s="7">
        <f>E240*D251</f>
        <v>0</v>
      </c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</row>
    <row r="252" spans="2:20">
      <c r="B252" s="9"/>
      <c r="C252" s="9"/>
      <c r="D252" s="9"/>
      <c r="E252" s="7">
        <f>E240*D252</f>
        <v>0</v>
      </c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</row>
    <row r="253" spans="2:20">
      <c r="B253" s="9"/>
      <c r="C253" s="9"/>
      <c r="D253" s="9"/>
      <c r="E253" s="7">
        <f>E240*D253</f>
        <v>0</v>
      </c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</row>
    <row r="254" spans="2:20">
      <c r="B254" s="9"/>
      <c r="C254" s="9"/>
      <c r="D254" s="9"/>
      <c r="E254" s="7">
        <f>E240*D254</f>
        <v>0</v>
      </c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</row>
    <row r="255" spans="2:20">
      <c r="B255" s="9"/>
      <c r="C255" s="9"/>
      <c r="D255" s="9"/>
      <c r="E255" s="7">
        <f>E240*D255</f>
        <v>0</v>
      </c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</row>
    <row r="257" spans="2:20">
      <c r="B257" s="8"/>
      <c r="C257" s="6">
        <f>IFERROR(VLOOKUP(B257,Сводная!$A:$C,2,0),"-------------")</f>
        <v>0</v>
      </c>
      <c r="D257" s="3" t="s">
        <v>600</v>
      </c>
      <c r="E257" s="6">
        <f>IFERROR(VLOOKUP(B257,Сводная!$A:$C,3,0),"-------------")</f>
        <v>0</v>
      </c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</row>
    <row r="258" spans="2:20">
      <c r="B258" s="9"/>
      <c r="D258" s="9"/>
      <c r="E258" s="7">
        <f>E257*D258</f>
        <v>0</v>
      </c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</row>
    <row r="259" spans="2:20">
      <c r="B259" s="9"/>
      <c r="C259" s="9"/>
      <c r="D259" s="9"/>
      <c r="E259" s="7">
        <f>E257*D259</f>
        <v>0</v>
      </c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</row>
    <row r="260" spans="2:20">
      <c r="B260" s="9"/>
      <c r="C260" s="9"/>
      <c r="D260" s="9"/>
      <c r="E260" s="7">
        <f>E257*D260</f>
        <v>0</v>
      </c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</row>
    <row r="261" spans="2:20">
      <c r="B261" s="9"/>
      <c r="C261" s="9"/>
      <c r="D261" s="9"/>
      <c r="E261" s="7">
        <f>E257*D261</f>
        <v>0</v>
      </c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</row>
    <row r="262" spans="2:20">
      <c r="B262" s="9"/>
      <c r="C262" s="9"/>
      <c r="D262" s="9"/>
      <c r="E262" s="7">
        <f>E257*D262</f>
        <v>0</v>
      </c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</row>
    <row r="263" spans="2:20">
      <c r="B263" s="9"/>
      <c r="C263" s="9"/>
      <c r="D263" s="9"/>
      <c r="E263" s="7">
        <f>E257*D263</f>
        <v>0</v>
      </c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9"/>
      <c r="C264" s="9"/>
      <c r="D264" s="9"/>
      <c r="E264" s="7">
        <f>E257*D264</f>
        <v>0</v>
      </c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9"/>
      <c r="C265" s="9"/>
      <c r="D265" s="9"/>
      <c r="E265" s="7">
        <f>E257*D265</f>
        <v>0</v>
      </c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/>
      <c r="C266" s="9"/>
      <c r="D266" s="9"/>
      <c r="E266" s="7">
        <f>E257*D266</f>
        <v>0</v>
      </c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9"/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4" spans="2:20">
      <c r="B274" s="8"/>
      <c r="C274" s="6">
        <f>IFERROR(VLOOKUP(B274,Сводная!$A:$C,2,0),"-------------")</f>
        <v>0</v>
      </c>
      <c r="D274" s="3" t="s">
        <v>600</v>
      </c>
      <c r="E274" s="6">
        <f>IFERROR(VLOOKUP(B274,Сводная!$A:$C,3,0),"-------------")</f>
        <v>0</v>
      </c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</row>
    <row r="275" spans="2:20">
      <c r="B275" s="9"/>
      <c r="D275" s="9"/>
      <c r="E275" s="7">
        <f>E274*D275</f>
        <v>0</v>
      </c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</row>
    <row r="276" spans="2:20">
      <c r="B276" s="9"/>
      <c r="C276" s="9"/>
      <c r="D276" s="9"/>
      <c r="E276" s="7">
        <f>E274*D276</f>
        <v>0</v>
      </c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</row>
    <row r="277" spans="2:20">
      <c r="B277" s="9"/>
      <c r="C277" s="9"/>
      <c r="D277" s="9"/>
      <c r="E277" s="7">
        <f>E274*D277</f>
        <v>0</v>
      </c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</row>
    <row r="278" spans="2:20">
      <c r="B278" s="9"/>
      <c r="C278" s="9"/>
      <c r="D278" s="9"/>
      <c r="E278" s="7">
        <f>E274*D278</f>
        <v>0</v>
      </c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</row>
    <row r="279" spans="2:20">
      <c r="B279" s="9"/>
      <c r="C279" s="9"/>
      <c r="D279" s="9"/>
      <c r="E279" s="7">
        <f>E274*D279</f>
        <v>0</v>
      </c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</row>
    <row r="280" spans="2:20">
      <c r="B280" s="9"/>
      <c r="C280" s="9"/>
      <c r="D280" s="9"/>
      <c r="E280" s="7">
        <f>E274*D280</f>
        <v>0</v>
      </c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/>
      <c r="C281" s="9"/>
      <c r="D281" s="9"/>
      <c r="E281" s="7">
        <f>E274*D281</f>
        <v>0</v>
      </c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/>
      <c r="C282" s="9"/>
      <c r="D282" s="9"/>
      <c r="E282" s="7">
        <f>E274*D282</f>
        <v>0</v>
      </c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9"/>
      <c r="D283" s="9"/>
      <c r="E283" s="7">
        <f>E274*D283</f>
        <v>0</v>
      </c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1" spans="2:20">
      <c r="B291" s="8"/>
      <c r="C291" s="6">
        <f>IFERROR(VLOOKUP(B291,Сводная!$A:$C,2,0),"-------------")</f>
        <v>0</v>
      </c>
      <c r="D291" s="3" t="s">
        <v>600</v>
      </c>
      <c r="E291" s="6">
        <f>IFERROR(VLOOKUP(B291,Сводная!$A:$C,3,0),"-------------")</f>
        <v>0</v>
      </c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</row>
    <row r="292" spans="2:20">
      <c r="B292" s="9"/>
      <c r="D292" s="9"/>
      <c r="E292" s="7">
        <f>E291*D292</f>
        <v>0</v>
      </c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</row>
    <row r="293" spans="2:20">
      <c r="B293" s="9"/>
      <c r="C293" s="9"/>
      <c r="D293" s="9"/>
      <c r="E293" s="7">
        <f>E291*D293</f>
        <v>0</v>
      </c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</row>
    <row r="294" spans="2:20">
      <c r="B294" s="9"/>
      <c r="C294" s="9"/>
      <c r="D294" s="9"/>
      <c r="E294" s="7">
        <f>E291*D294</f>
        <v>0</v>
      </c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</row>
    <row r="295" spans="2:20">
      <c r="B295" s="9"/>
      <c r="C295" s="9"/>
      <c r="D295" s="9"/>
      <c r="E295" s="7">
        <f>E291*D295</f>
        <v>0</v>
      </c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0Ykg9TS6GuzwUe/axdO22yQuSAJb64EB6v4hZ8pVWAGt4XE3JXaaBmITCH4o1USkw+F8S45p0UWydR0i/281IQ==" saltValue="GYqEGUISCkW3cJqRO6RONQ==" spinCount="100000" sheet="1" objects="1" scenarios="1"/>
  <pageMargins left="0.7" right="0.7" top="0.75" bottom="0.75" header="0.3" footer="0.3"/>
  <pageSetup paperSize="9" scale="22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topLeftCell="A49" zoomScale="80" zoomScaleNormal="80" workbookViewId="0">
      <selection activeCell="A49" sqref="A1:XFD1048576"/>
    </sheetView>
  </sheetViews>
  <sheetFormatPr defaultRowHeight="15"/>
  <cols>
    <col min="1" max="1" width="2.28515625" style="2" customWidth="1"/>
    <col min="2" max="2" width="16.5703125" style="2" customWidth="1"/>
    <col min="3" max="3" width="48.42578125" style="2" customWidth="1"/>
    <col min="4" max="4" width="7.5703125" style="2" customWidth="1"/>
    <col min="5" max="5" width="14.140625" style="2" customWidth="1"/>
    <col min="6" max="6" width="2.28515625" style="2" customWidth="1"/>
    <col min="7" max="7" width="16.5703125" style="2" customWidth="1"/>
    <col min="8" max="8" width="38.7109375" style="2" customWidth="1"/>
    <col min="9" max="9" width="7.5703125" style="2" customWidth="1"/>
    <col min="10" max="10" width="14.140625" style="2" customWidth="1"/>
    <col min="11" max="11" width="2.28515625" style="2" customWidth="1"/>
    <col min="12" max="12" width="16.5703125" style="2" customWidth="1"/>
    <col min="13" max="13" width="67.28515625" style="2" customWidth="1"/>
    <col min="14" max="14" width="7.5703125" style="2" customWidth="1"/>
    <col min="15" max="15" width="14.140625" style="2" customWidth="1"/>
    <col min="16" max="16" width="2.28515625" style="2" customWidth="1"/>
    <col min="17" max="17" width="16.5703125" style="2" customWidth="1"/>
    <col min="18" max="18" width="46.42578125" style="2" customWidth="1"/>
    <col min="19" max="19" width="7.5703125" style="2" customWidth="1"/>
    <col min="20" max="20" width="14.140625" style="2" customWidth="1"/>
    <col min="21" max="16384" width="9.140625" style="2"/>
  </cols>
  <sheetData>
    <row r="2" spans="2:20" ht="15" customHeight="1">
      <c r="B2" s="8">
        <v>9001</v>
      </c>
      <c r="C2" s="6" t="str">
        <f>IFERROR(VLOOKUP(B2,Сводная!$A:$C,2,0),"-------------")</f>
        <v>Соус Сырный</v>
      </c>
      <c r="D2" s="3" t="s">
        <v>577</v>
      </c>
      <c r="E2" s="6">
        <f>IFERROR(VLOOKUP(B2,Сводная!$A:$C,3,0),"-------------")</f>
        <v>370</v>
      </c>
      <c r="G2" s="8">
        <v>9002</v>
      </c>
      <c r="H2" s="6" t="str">
        <f>IFERROR(VLOOKUP(G2,Сводная!$A:$C,2,0),"-------------")</f>
        <v>Кетчуп</v>
      </c>
      <c r="I2" s="3" t="s">
        <v>577</v>
      </c>
      <c r="J2" s="6">
        <f>IFERROR(VLOOKUP(G2,Сводная!$A:$C,3,0),"-------------")</f>
        <v>70</v>
      </c>
      <c r="L2" s="8">
        <v>9003</v>
      </c>
      <c r="M2" s="6" t="str">
        <f>IFERROR(VLOOKUP(L2,Сводная!$A:$C,2,0),"-------------")</f>
        <v>Соус Кисло-сладкий</v>
      </c>
      <c r="N2" s="3" t="s">
        <v>577</v>
      </c>
      <c r="O2" s="6">
        <f>IFERROR(VLOOKUP(L2,Сводная!$A:$C,3,0),"-------------")</f>
        <v>81</v>
      </c>
      <c r="Q2" s="8">
        <v>9004</v>
      </c>
      <c r="R2" s="6" t="str">
        <f>IFERROR(VLOOKUP(Q2,Сводная!$A:$C,2,0),"-------------")</f>
        <v>Соус Барбекю</v>
      </c>
      <c r="S2" s="3" t="s">
        <v>577</v>
      </c>
      <c r="T2" s="6">
        <f>IFERROR(VLOOKUP(Q2,Сводная!$A:$C,3,0),"-------------")</f>
        <v>63</v>
      </c>
    </row>
    <row r="3" spans="2:20">
      <c r="B3" s="22">
        <v>60000</v>
      </c>
      <c r="C3" s="222" t="str">
        <f>IFERROR(VLOOKUP(B3,'СКЛАД '!$A:$B,2,0),"-")</f>
        <v>Соус Сырный</v>
      </c>
      <c r="D3" s="9">
        <v>1</v>
      </c>
      <c r="E3" s="7">
        <f>E2*D3</f>
        <v>370</v>
      </c>
      <c r="G3" s="22">
        <v>51058</v>
      </c>
      <c r="H3" s="222" t="str">
        <f>IFERROR(VLOOKUP(G3,'СКЛАД '!$A:$B,2,0),"-")</f>
        <v>Кетчуп dip</v>
      </c>
      <c r="I3" s="9">
        <v>1</v>
      </c>
      <c r="J3" s="7">
        <f>J2*I3</f>
        <v>70</v>
      </c>
      <c r="L3" s="22">
        <v>51203</v>
      </c>
      <c r="M3" s="222" t="str">
        <f>IFERROR(VLOOKUP(L3,'СКЛАД '!$A:$B,2,0),"-")</f>
        <v>Соус кисло-сладкий dip</v>
      </c>
      <c r="N3" s="9">
        <v>1</v>
      </c>
      <c r="O3" s="7">
        <f>O2*N3</f>
        <v>81</v>
      </c>
      <c r="Q3" s="22">
        <v>51205</v>
      </c>
      <c r="R3" s="222" t="str">
        <f>IFERROR(VLOOKUP(Q3,'СКЛАД '!$A:$B,2,0),"-")</f>
        <v>Соус барбекю dip</v>
      </c>
      <c r="S3" s="9">
        <v>1</v>
      </c>
      <c r="T3" s="7">
        <f>T2*S3</f>
        <v>63</v>
      </c>
    </row>
    <row r="4" spans="2:20">
      <c r="B4" s="22">
        <v>52228</v>
      </c>
      <c r="C4" s="222" t="str">
        <f>IFERROR(VLOOKUP(B4,'СКЛАД '!$A:$B,2,0),"-")</f>
        <v>Салфетка бумажная</v>
      </c>
      <c r="D4" s="9">
        <v>1</v>
      </c>
      <c r="E4" s="7">
        <f>E2*D4</f>
        <v>370</v>
      </c>
      <c r="G4" s="22">
        <v>52228</v>
      </c>
      <c r="H4" s="222" t="str">
        <f>IFERROR(VLOOKUP(G4,'СКЛАД '!$A:$B,2,0),"-")</f>
        <v>Салфетка бумажная</v>
      </c>
      <c r="I4" s="9">
        <v>1</v>
      </c>
      <c r="J4" s="7">
        <f>J2*I4</f>
        <v>70</v>
      </c>
      <c r="L4" s="22">
        <v>52228</v>
      </c>
      <c r="M4" s="222" t="str">
        <f>IFERROR(VLOOKUP(L4,'СКЛАД '!$A:$B,2,0),"-")</f>
        <v>Салфетка бумажная</v>
      </c>
      <c r="N4" s="9">
        <v>1</v>
      </c>
      <c r="O4" s="7">
        <f>O2*N4</f>
        <v>81</v>
      </c>
      <c r="Q4" s="22">
        <v>52228</v>
      </c>
      <c r="R4" s="222" t="str">
        <f>IFERROR(VLOOKUP(Q4,'СКЛАД '!$A:$B,2,0),"-")</f>
        <v>Салфетка бумажная</v>
      </c>
      <c r="S4" s="9">
        <v>1</v>
      </c>
      <c r="T4" s="7">
        <f>T2*S4</f>
        <v>63</v>
      </c>
    </row>
    <row r="5" spans="2:20">
      <c r="B5" s="9"/>
      <c r="C5" s="222" t="str">
        <f>IFERROR(VLOOKUP(B5,'СКЛАД '!$A:$B,2,0),"-")</f>
        <v>-</v>
      </c>
      <c r="D5" s="9"/>
      <c r="E5" s="7">
        <f>E2*D5</f>
        <v>0</v>
      </c>
      <c r="G5" s="9"/>
      <c r="H5" s="222" t="str">
        <f>IFERROR(VLOOKUP(G5,'СКЛАД '!$A:$B,2,0),"-")</f>
        <v>-</v>
      </c>
      <c r="I5" s="9"/>
      <c r="J5" s="7">
        <f>J2*I5</f>
        <v>0</v>
      </c>
      <c r="L5" s="9"/>
      <c r="M5" s="222" t="str">
        <f>IFERROR(VLOOKUP(L5,'СКЛАД '!$A:$B,2,0),"-")</f>
        <v>-</v>
      </c>
      <c r="N5" s="9"/>
      <c r="O5" s="7">
        <f>O2*N5</f>
        <v>0</v>
      </c>
      <c r="Q5" s="9"/>
      <c r="R5" s="222" t="str">
        <f>IFERROR(VLOOKUP(Q5,'СКЛАД '!$A:$B,2,0),"-")</f>
        <v>-</v>
      </c>
      <c r="S5" s="9"/>
      <c r="T5" s="7">
        <f>T2*S5</f>
        <v>0</v>
      </c>
    </row>
    <row r="6" spans="2:20">
      <c r="B6" s="9"/>
      <c r="C6" s="222" t="str">
        <f>IFERROR(VLOOKUP(B6,'СКЛАД '!$A:$B,2,0),"-")</f>
        <v>-</v>
      </c>
      <c r="D6" s="9"/>
      <c r="E6" s="7">
        <f>E2*D6</f>
        <v>0</v>
      </c>
      <c r="G6" s="9"/>
      <c r="H6" s="222" t="str">
        <f>IFERROR(VLOOKUP(G6,'СКЛАД '!$A:$B,2,0),"-")</f>
        <v>-</v>
      </c>
      <c r="I6" s="9"/>
      <c r="J6" s="7">
        <f>J2*I6</f>
        <v>0</v>
      </c>
      <c r="L6" s="9"/>
      <c r="M6" s="222" t="str">
        <f>IFERROR(VLOOKUP(L6,'СКЛАД '!$A:$B,2,0),"-")</f>
        <v>-</v>
      </c>
      <c r="N6" s="9"/>
      <c r="O6" s="7">
        <f>O2*N6</f>
        <v>0</v>
      </c>
      <c r="Q6" s="9"/>
      <c r="R6" s="222" t="str">
        <f>IFERROR(VLOOKUP(Q6,'СКЛАД '!$A:$B,2,0),"-")</f>
        <v>-</v>
      </c>
      <c r="S6" s="9"/>
      <c r="T6" s="7">
        <f>T2*S6</f>
        <v>0</v>
      </c>
    </row>
    <row r="7" spans="2:20">
      <c r="B7" s="9"/>
      <c r="C7" s="222" t="str">
        <f>IFERROR(VLOOKUP(B7,'СКЛАД '!$A:$B,2,0),"-")</f>
        <v>-</v>
      </c>
      <c r="D7" s="9"/>
      <c r="E7" s="7">
        <f>E2*D7</f>
        <v>0</v>
      </c>
      <c r="G7" s="9"/>
      <c r="H7" s="222" t="str">
        <f>IFERROR(VLOOKUP(G7,'СКЛАД '!$A:$B,2,0),"-")</f>
        <v>-</v>
      </c>
      <c r="I7" s="9"/>
      <c r="J7" s="7">
        <f>J2*I7</f>
        <v>0</v>
      </c>
      <c r="L7" s="9"/>
      <c r="M7" s="222" t="str">
        <f>IFERROR(VLOOKUP(L7,'СКЛАД '!$A:$B,2,0),"-")</f>
        <v>-</v>
      </c>
      <c r="N7" s="9"/>
      <c r="O7" s="7">
        <f>O2*N7</f>
        <v>0</v>
      </c>
      <c r="Q7" s="9"/>
      <c r="R7" s="222" t="str">
        <f>IFERROR(VLOOKUP(Q7,'СКЛАД '!$A:$B,2,0),"-")</f>
        <v>-</v>
      </c>
      <c r="S7" s="9"/>
      <c r="T7" s="7">
        <f>T2*S7</f>
        <v>0</v>
      </c>
    </row>
    <row r="8" spans="2:20">
      <c r="B8" s="9"/>
      <c r="C8" s="222" t="str">
        <f>IFERROR(VLOOKUP(B8,'СКЛАД '!$A:$B,2,0),"-")</f>
        <v>-</v>
      </c>
      <c r="D8" s="9"/>
      <c r="E8" s="7">
        <f>E2*D8</f>
        <v>0</v>
      </c>
      <c r="G8" s="9"/>
      <c r="H8" s="222" t="str">
        <f>IFERROR(VLOOKUP(G8,'СКЛАД '!$A:$B,2,0),"-")</f>
        <v>-</v>
      </c>
      <c r="I8" s="9"/>
      <c r="J8" s="7">
        <f>J2*I8</f>
        <v>0</v>
      </c>
      <c r="L8" s="9"/>
      <c r="M8" s="222" t="str">
        <f>IFERROR(VLOOKUP(L8,'СКЛАД '!$A:$B,2,0),"-")</f>
        <v>-</v>
      </c>
      <c r="N8" s="9"/>
      <c r="O8" s="7">
        <f>O2*N8</f>
        <v>0</v>
      </c>
      <c r="Q8" s="9"/>
      <c r="R8" s="222" t="str">
        <f>IFERROR(VLOOKUP(Q8,'СКЛАД '!$A:$B,2,0),"-")</f>
        <v>-</v>
      </c>
      <c r="S8" s="9"/>
      <c r="T8" s="7">
        <f>T2*S8</f>
        <v>0</v>
      </c>
    </row>
    <row r="9" spans="2:20">
      <c r="B9" s="9"/>
      <c r="C9" s="222" t="str">
        <f>IFERROR(VLOOKUP(B9,'СКЛАД '!$A:$B,2,0),"-")</f>
        <v>-</v>
      </c>
      <c r="D9" s="9"/>
      <c r="E9" s="7">
        <f>E2*D9</f>
        <v>0</v>
      </c>
      <c r="G9" s="9"/>
      <c r="H9" s="222" t="str">
        <f>IFERROR(VLOOKUP(G9,'СКЛАД '!$A:$B,2,0),"-")</f>
        <v>-</v>
      </c>
      <c r="I9" s="9"/>
      <c r="J9" s="7">
        <f>J2*I9</f>
        <v>0</v>
      </c>
      <c r="L9" s="9"/>
      <c r="M9" s="222" t="str">
        <f>IFERROR(VLOOKUP(L9,'СКЛАД '!$A:$B,2,0),"-")</f>
        <v>-</v>
      </c>
      <c r="N9" s="9"/>
      <c r="O9" s="7">
        <f>O2*N9</f>
        <v>0</v>
      </c>
      <c r="Q9" s="9"/>
      <c r="R9" s="222" t="str">
        <f>IFERROR(VLOOKUP(Q9,'СКЛАД '!$A:$B,2,0),"-")</f>
        <v>-</v>
      </c>
      <c r="S9" s="9"/>
      <c r="T9" s="7">
        <f>T2*S9</f>
        <v>0</v>
      </c>
    </row>
    <row r="10" spans="2:20">
      <c r="B10" s="9"/>
      <c r="C10" s="222" t="str">
        <f>IFERROR(VLOOKUP(B10,'СКЛАД '!$A:$B,2,0),"-")</f>
        <v>-</v>
      </c>
      <c r="D10" s="9"/>
      <c r="E10" s="7">
        <f>E2*D10</f>
        <v>0</v>
      </c>
      <c r="G10" s="9"/>
      <c r="H10" s="222" t="str">
        <f>IFERROR(VLOOKUP(G10,'СКЛАД '!$A:$B,2,0),"-")</f>
        <v>-</v>
      </c>
      <c r="I10" s="9"/>
      <c r="J10" s="7">
        <f>J2*I10</f>
        <v>0</v>
      </c>
      <c r="L10" s="9"/>
      <c r="M10" s="222" t="str">
        <f>IFERROR(VLOOKUP(L10,'СКЛАД '!$A:$B,2,0),"-")</f>
        <v>-</v>
      </c>
      <c r="N10" s="9"/>
      <c r="O10" s="7">
        <f>O2*N10</f>
        <v>0</v>
      </c>
      <c r="Q10" s="9"/>
      <c r="R10" s="222" t="str">
        <f>IFERROR(VLOOKUP(Q10,'СКЛАД '!$A:$B,2,0),"-")</f>
        <v>-</v>
      </c>
      <c r="S10" s="9"/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9"/>
      <c r="H11" s="222" t="str">
        <f>IFERROR(VLOOKUP(G11,'СКЛАД '!$A:$B,2,0),"-")</f>
        <v>-</v>
      </c>
      <c r="I11" s="9"/>
      <c r="J11" s="7">
        <f>J2*I11</f>
        <v>0</v>
      </c>
      <c r="L11" s="9"/>
      <c r="M11" s="222" t="str">
        <f>IFERROR(VLOOKUP(L11,'СКЛАД '!$A:$B,2,0),"-")</f>
        <v>-</v>
      </c>
      <c r="N11" s="9"/>
      <c r="O11" s="7">
        <f>O2*N11</f>
        <v>0</v>
      </c>
      <c r="Q11" s="9"/>
      <c r="R11" s="222" t="str">
        <f>IFERROR(VLOOKUP(Q11,'СКЛАД '!$A:$B,2,0),"-")</f>
        <v>-</v>
      </c>
      <c r="S11" s="9"/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9"/>
      <c r="M12" s="222" t="str">
        <f>IFERROR(VLOOKUP(L12,'СКЛАД '!$A:$B,2,0),"-")</f>
        <v>-</v>
      </c>
      <c r="N12" s="9"/>
      <c r="O12" s="7">
        <f>O2*N12</f>
        <v>0</v>
      </c>
      <c r="Q12" s="9"/>
      <c r="R12" s="222" t="str">
        <f>IFERROR(VLOOKUP(Q12,'СКЛАД '!$A:$B,2,0),"-")</f>
        <v>-</v>
      </c>
      <c r="S12" s="9"/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>
      <c r="B19" s="8">
        <v>9005</v>
      </c>
      <c r="C19" s="6" t="str">
        <f>IFERROR(VLOOKUP(B19,Сводная!$A:$C,2,0),"-------------")</f>
        <v>Соус Карри</v>
      </c>
      <c r="D19" s="3" t="s">
        <v>577</v>
      </c>
      <c r="E19" s="6">
        <f>IFERROR(VLOOKUP(B19,Сводная!$A:$C,3,0),"-------------")</f>
        <v>24</v>
      </c>
      <c r="G19" s="8">
        <v>9006</v>
      </c>
      <c r="H19" s="6" t="str">
        <f>IFERROR(VLOOKUP(G19,Сводная!$A:$C,2,0),"-------------")</f>
        <v>Соус Бальзамик Бол</v>
      </c>
      <c r="I19" s="3" t="s">
        <v>577</v>
      </c>
      <c r="J19" s="6">
        <f>IFERROR(VLOOKUP(G19,Сводная!$A:$C,3,0),"-------------")</f>
        <v>0</v>
      </c>
      <c r="L19" s="8">
        <v>9007</v>
      </c>
      <c r="M19" s="6" t="str">
        <f>IFERROR(VLOOKUP(L19,Сводная!$A:$C,2,0),"-------------")</f>
        <v>Соус Йогуртовый Бол</v>
      </c>
      <c r="N19" s="3" t="s">
        <v>577</v>
      </c>
      <c r="O19" s="6">
        <f>IFERROR(VLOOKUP(L19,Сводная!$A:$C,3,0),"-------------")</f>
        <v>0</v>
      </c>
      <c r="Q19" s="8">
        <v>9008</v>
      </c>
      <c r="R19" s="6" t="str">
        <f>IFERROR(VLOOKUP(Q19,Сводная!$A:$C,2,0),"-------------")</f>
        <v>Соус Пряные травы Мал</v>
      </c>
      <c r="S19" s="3" t="s">
        <v>577</v>
      </c>
      <c r="T19" s="6">
        <f>IFERROR(VLOOKUP(Q19,Сводная!$A:$C,3,0),"-------------")</f>
        <v>0</v>
      </c>
    </row>
    <row r="20" spans="2:20">
      <c r="B20" s="22">
        <v>51208</v>
      </c>
      <c r="C20" s="222" t="str">
        <f>IFERROR(VLOOKUP(B20,'СКЛАД '!$A:$B,2,0),"-")</f>
        <v>Соус карри dip</v>
      </c>
      <c r="D20" s="9">
        <v>1</v>
      </c>
      <c r="E20" s="7">
        <f>E19*D20</f>
        <v>24</v>
      </c>
      <c r="G20" s="22">
        <v>51236</v>
      </c>
      <c r="H20" s="222" t="str">
        <f>IFERROR(VLOOKUP(G20,'СКЛАД '!$A:$B,2,0),"-")</f>
        <v>Заправка бальзамик 50 гр</v>
      </c>
      <c r="I20" s="9">
        <v>1</v>
      </c>
      <c r="J20" s="7">
        <f>J19*I20</f>
        <v>0</v>
      </c>
      <c r="L20" s="22">
        <v>51235</v>
      </c>
      <c r="M20" s="222" t="str">
        <f>IFERROR(VLOOKUP(L20,'СКЛАД '!$A:$B,2,0),"-")</f>
        <v>Заправка йогурт 50 гр</v>
      </c>
      <c r="N20" s="9">
        <v>1</v>
      </c>
      <c r="O20" s="7">
        <f>O19*N20</f>
        <v>0</v>
      </c>
      <c r="Q20" s="22">
        <v>51242</v>
      </c>
      <c r="R20" s="222" t="str">
        <f>IFERROR(VLOOKUP(Q20,'СКЛАД '!$A:$B,2,0),"-")</f>
        <v>Заправка пряные травы dip</v>
      </c>
      <c r="S20" s="9">
        <v>1</v>
      </c>
      <c r="T20" s="7">
        <f>T19*S20</f>
        <v>0</v>
      </c>
    </row>
    <row r="21" spans="2:20">
      <c r="B21" s="22">
        <v>52228</v>
      </c>
      <c r="C21" s="222" t="str">
        <f>IFERROR(VLOOKUP(B21,'СКЛАД '!$A:$B,2,0),"-")</f>
        <v>Салфетка бумажная</v>
      </c>
      <c r="D21" s="9">
        <v>1</v>
      </c>
      <c r="E21" s="7">
        <f>E19*D21</f>
        <v>24</v>
      </c>
      <c r="G21" s="22">
        <v>52228</v>
      </c>
      <c r="H21" s="222" t="str">
        <f>IFERROR(VLOOKUP(G21,'СКЛАД '!$A:$B,2,0),"-")</f>
        <v>Салфетка бумажная</v>
      </c>
      <c r="I21" s="9">
        <v>1</v>
      </c>
      <c r="J21" s="7">
        <f>J19*I21</f>
        <v>0</v>
      </c>
      <c r="L21" s="22">
        <v>52228</v>
      </c>
      <c r="M21" s="222" t="str">
        <f>IFERROR(VLOOKUP(L21,'СКЛАД '!$A:$B,2,0),"-")</f>
        <v>Салфетка бумажная</v>
      </c>
      <c r="N21" s="9">
        <v>1</v>
      </c>
      <c r="O21" s="7">
        <f>O19*N21</f>
        <v>0</v>
      </c>
      <c r="Q21" s="22">
        <v>52228</v>
      </c>
      <c r="R21" s="222" t="str">
        <f>IFERROR(VLOOKUP(Q21,'СКЛАД '!$A:$B,2,0),"-")</f>
        <v>Салфетка бумажная</v>
      </c>
      <c r="S21" s="9">
        <v>1</v>
      </c>
      <c r="T21" s="7">
        <f>T19*S21</f>
        <v>0</v>
      </c>
    </row>
    <row r="22" spans="2:20">
      <c r="B22" s="9"/>
      <c r="C22" s="222" t="str">
        <f>IFERROR(VLOOKUP(B22,'СКЛАД '!$A:$B,2,0),"-")</f>
        <v>-</v>
      </c>
      <c r="D22" s="9"/>
      <c r="E22" s="7">
        <f>E19*D22</f>
        <v>0</v>
      </c>
      <c r="G22" s="9"/>
      <c r="H22" s="222" t="str">
        <f>IFERROR(VLOOKUP(G22,'СКЛАД '!$A:$B,2,0),"-")</f>
        <v>-</v>
      </c>
      <c r="I22" s="9"/>
      <c r="J22" s="7">
        <f>J19*I22</f>
        <v>0</v>
      </c>
      <c r="L22" s="9"/>
      <c r="M22" s="222" t="str">
        <f>IFERROR(VLOOKUP(L22,'СКЛАД '!$A:$B,2,0),"-")</f>
        <v>-</v>
      </c>
      <c r="N22" s="9"/>
      <c r="O22" s="7">
        <f>O19*N22</f>
        <v>0</v>
      </c>
      <c r="Q22" s="9"/>
      <c r="R22" s="222" t="str">
        <f>IFERROR(VLOOKUP(Q22,'СКЛАД '!$A:$B,2,0),"-")</f>
        <v>-</v>
      </c>
      <c r="S22" s="9"/>
      <c r="T22" s="7">
        <f>T19*S22</f>
        <v>0</v>
      </c>
    </row>
    <row r="23" spans="2:20">
      <c r="B23" s="9"/>
      <c r="C23" s="222" t="str">
        <f>IFERROR(VLOOKUP(B23,'СКЛАД '!$A:$B,2,0),"-")</f>
        <v>-</v>
      </c>
      <c r="D23" s="9"/>
      <c r="E23" s="7">
        <f>E19*D23</f>
        <v>0</v>
      </c>
      <c r="G23" s="9"/>
      <c r="H23" s="222" t="str">
        <f>IFERROR(VLOOKUP(G23,'СКЛАД '!$A:$B,2,0),"-")</f>
        <v>-</v>
      </c>
      <c r="I23" s="9"/>
      <c r="J23" s="7">
        <f>J19*I23</f>
        <v>0</v>
      </c>
      <c r="L23" s="9"/>
      <c r="M23" s="222" t="str">
        <f>IFERROR(VLOOKUP(L23,'СКЛАД '!$A:$B,2,0),"-")</f>
        <v>-</v>
      </c>
      <c r="N23" s="9"/>
      <c r="O23" s="7">
        <f>O19*N23</f>
        <v>0</v>
      </c>
      <c r="Q23" s="9"/>
      <c r="R23" s="222" t="str">
        <f>IFERROR(VLOOKUP(Q23,'СКЛАД '!$A:$B,2,0),"-")</f>
        <v>-</v>
      </c>
      <c r="S23" s="9"/>
      <c r="T23" s="7">
        <f>T19*S23</f>
        <v>0</v>
      </c>
    </row>
    <row r="24" spans="2:20">
      <c r="B24" s="9"/>
      <c r="C24" s="222" t="str">
        <f>IFERROR(VLOOKUP(B24,'СКЛАД '!$A:$B,2,0),"-")</f>
        <v>-</v>
      </c>
      <c r="D24" s="9"/>
      <c r="E24" s="7">
        <f>E19*D24</f>
        <v>0</v>
      </c>
      <c r="G24" s="9"/>
      <c r="H24" s="222" t="str">
        <f>IFERROR(VLOOKUP(G24,'СКЛАД '!$A:$B,2,0),"-")</f>
        <v>-</v>
      </c>
      <c r="I24" s="9"/>
      <c r="J24" s="7">
        <f>J19*I24</f>
        <v>0</v>
      </c>
      <c r="L24" s="9"/>
      <c r="M24" s="222" t="str">
        <f>IFERROR(VLOOKUP(L24,'СКЛАД '!$A:$B,2,0),"-")</f>
        <v>-</v>
      </c>
      <c r="N24" s="9"/>
      <c r="O24" s="7">
        <f>O19*N24</f>
        <v>0</v>
      </c>
      <c r="Q24" s="9"/>
      <c r="R24" s="222" t="str">
        <f>IFERROR(VLOOKUP(Q24,'СКЛАД '!$A:$B,2,0),"-")</f>
        <v>-</v>
      </c>
      <c r="S24" s="9"/>
      <c r="T24" s="7">
        <f>T19*S24</f>
        <v>0</v>
      </c>
    </row>
    <row r="25" spans="2:20">
      <c r="B25" s="9"/>
      <c r="C25" s="222" t="str">
        <f>IFERROR(VLOOKUP(B25,'СКЛАД '!$A:$B,2,0),"-")</f>
        <v>-</v>
      </c>
      <c r="D25" s="9"/>
      <c r="E25" s="7">
        <f>E19*D25</f>
        <v>0</v>
      </c>
      <c r="G25" s="9"/>
      <c r="H25" s="222" t="str">
        <f>IFERROR(VLOOKUP(G25,'СКЛАД '!$A:$B,2,0),"-")</f>
        <v>-</v>
      </c>
      <c r="I25" s="9"/>
      <c r="J25" s="7">
        <f>J19*I25</f>
        <v>0</v>
      </c>
      <c r="L25" s="9"/>
      <c r="M25" s="222" t="str">
        <f>IFERROR(VLOOKUP(L25,'СКЛАД '!$A:$B,2,0),"-")</f>
        <v>-</v>
      </c>
      <c r="N25" s="9"/>
      <c r="O25" s="7">
        <f>O19*N25</f>
        <v>0</v>
      </c>
      <c r="Q25" s="9"/>
      <c r="R25" s="222" t="str">
        <f>IFERROR(VLOOKUP(Q25,'СКЛАД '!$A:$B,2,0),"-")</f>
        <v>-</v>
      </c>
      <c r="S25" s="9"/>
      <c r="T25" s="7">
        <f>T19*S25</f>
        <v>0</v>
      </c>
    </row>
    <row r="26" spans="2:20">
      <c r="B26" s="9"/>
      <c r="C26" s="222" t="str">
        <f>IFERROR(VLOOKUP(B26,'СКЛАД '!$A:$B,2,0),"-")</f>
        <v>-</v>
      </c>
      <c r="D26" s="9"/>
      <c r="E26" s="7">
        <f>E19*D26</f>
        <v>0</v>
      </c>
      <c r="G26" s="9"/>
      <c r="H26" s="222" t="str">
        <f>IFERROR(VLOOKUP(G26,'СКЛАД '!$A:$B,2,0),"-")</f>
        <v>-</v>
      </c>
      <c r="I26" s="9"/>
      <c r="J26" s="7">
        <f>J19*I26</f>
        <v>0</v>
      </c>
      <c r="L26" s="9"/>
      <c r="M26" s="222" t="str">
        <f>IFERROR(VLOOKUP(L26,'СКЛАД '!$A:$B,2,0),"-")</f>
        <v>-</v>
      </c>
      <c r="N26" s="9"/>
      <c r="O26" s="7">
        <f>O19*N26</f>
        <v>0</v>
      </c>
      <c r="Q26" s="9"/>
      <c r="R26" s="222" t="str">
        <f>IFERROR(VLOOKUP(Q26,'СКЛАД '!$A:$B,2,0),"-")</f>
        <v>-</v>
      </c>
      <c r="S26" s="9"/>
      <c r="T26" s="7">
        <f>T19*S26</f>
        <v>0</v>
      </c>
    </row>
    <row r="27" spans="2:20">
      <c r="B27" s="9"/>
      <c r="C27" s="222" t="str">
        <f>IFERROR(VLOOKUP(B27,'СКЛАД '!$A:$B,2,0),"-")</f>
        <v>-</v>
      </c>
      <c r="D27" s="9"/>
      <c r="E27" s="7">
        <f>E19*D27</f>
        <v>0</v>
      </c>
      <c r="G27" s="9"/>
      <c r="H27" s="222" t="str">
        <f>IFERROR(VLOOKUP(G27,'СКЛАД '!$A:$B,2,0),"-")</f>
        <v>-</v>
      </c>
      <c r="I27" s="9"/>
      <c r="J27" s="7">
        <f>J19*I27</f>
        <v>0</v>
      </c>
      <c r="L27" s="9"/>
      <c r="M27" s="222" t="str">
        <f>IFERROR(VLOOKUP(L27,'СКЛАД '!$A:$B,2,0),"-")</f>
        <v>-</v>
      </c>
      <c r="N27" s="9"/>
      <c r="O27" s="7">
        <f>O19*N27</f>
        <v>0</v>
      </c>
      <c r="Q27" s="9"/>
      <c r="R27" s="222" t="str">
        <f>IFERROR(VLOOKUP(Q27,'СКЛАД '!$A:$B,2,0),"-")</f>
        <v>-</v>
      </c>
      <c r="S27" s="9"/>
      <c r="T27" s="7">
        <f>T19*S27</f>
        <v>0</v>
      </c>
    </row>
    <row r="28" spans="2:20">
      <c r="B28" s="9"/>
      <c r="C28" s="222" t="str">
        <f>IFERROR(VLOOKUP(B28,'СКЛАД '!$A:$B,2,0),"-")</f>
        <v>-</v>
      </c>
      <c r="D28" s="9"/>
      <c r="E28" s="7">
        <f>E19*D28</f>
        <v>0</v>
      </c>
      <c r="G28" s="9"/>
      <c r="H28" s="222" t="str">
        <f>IFERROR(VLOOKUP(G28,'СКЛАД '!$A:$B,2,0),"-")</f>
        <v>-</v>
      </c>
      <c r="I28" s="9"/>
      <c r="J28" s="7">
        <f>J19*I28</f>
        <v>0</v>
      </c>
      <c r="L28" s="9"/>
      <c r="M28" s="222" t="str">
        <f>IFERROR(VLOOKUP(L28,'СКЛАД '!$A:$B,2,0),"-")</f>
        <v>-</v>
      </c>
      <c r="N28" s="9"/>
      <c r="O28" s="7">
        <f>O19*N28</f>
        <v>0</v>
      </c>
      <c r="Q28" s="9"/>
      <c r="R28" s="222" t="str">
        <f>IFERROR(VLOOKUP(Q28,'СКЛАД '!$A:$B,2,0),"-")</f>
        <v>-</v>
      </c>
      <c r="S28" s="9"/>
      <c r="T28" s="7">
        <f>T19*S28</f>
        <v>0</v>
      </c>
    </row>
    <row r="29" spans="2:20">
      <c r="B29" s="9"/>
      <c r="C29" s="222" t="str">
        <f>IFERROR(VLOOKUP(B29,'СКЛАД '!$A:$B,2,0),"-")</f>
        <v>-</v>
      </c>
      <c r="D29" s="9"/>
      <c r="E29" s="7">
        <f>E19*D29</f>
        <v>0</v>
      </c>
      <c r="G29" s="9"/>
      <c r="H29" s="222" t="str">
        <f>IFERROR(VLOOKUP(G29,'СКЛАД '!$A:$B,2,0),"-")</f>
        <v>-</v>
      </c>
      <c r="I29" s="9"/>
      <c r="J29" s="7">
        <f>J19*I29</f>
        <v>0</v>
      </c>
      <c r="L29" s="9"/>
      <c r="M29" s="222" t="str">
        <f>IFERROR(VLOOKUP(L29,'СКЛАД '!$A:$B,2,0),"-")</f>
        <v>-</v>
      </c>
      <c r="N29" s="9"/>
      <c r="O29" s="7">
        <f>O19*N29</f>
        <v>0</v>
      </c>
      <c r="Q29" s="9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9"/>
      <c r="C30" s="222" t="str">
        <f>IFERROR(VLOOKUP(B30,'СКЛАД '!$A:$B,2,0),"-")</f>
        <v>-</v>
      </c>
      <c r="D30" s="9"/>
      <c r="E30" s="7">
        <f>E19*D30</f>
        <v>0</v>
      </c>
      <c r="G30" s="9"/>
      <c r="H30" s="222" t="str">
        <f>IFERROR(VLOOKUP(G30,'СКЛАД '!$A:$B,2,0),"-")</f>
        <v>-</v>
      </c>
      <c r="I30" s="9"/>
      <c r="J30" s="7">
        <f>J19*I30</f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9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>
      <c r="B36" s="8">
        <v>9009</v>
      </c>
      <c r="C36" s="6" t="str">
        <f>IFERROR(VLOOKUP(B36,Сводная!$A:$C,2,0),"-------------")</f>
        <v>Соус Йогурт Мал</v>
      </c>
      <c r="D36" s="3" t="s">
        <v>577</v>
      </c>
      <c r="E36" s="6">
        <f>IFERROR(VLOOKUP(B36,Сводная!$A:$C,3,0),"-------------")</f>
        <v>0</v>
      </c>
      <c r="G36" s="8">
        <v>9010</v>
      </c>
      <c r="H36" s="6" t="str">
        <f>IFERROR(VLOOKUP(G36,Сводная!$A:$C,2,0),"-------------")</f>
        <v>Майонез</v>
      </c>
      <c r="I36" s="3" t="s">
        <v>577</v>
      </c>
      <c r="J36" s="6">
        <f>IFERROR(VLOOKUP(G36,Сводная!$A:$C,3,0),"-------------")</f>
        <v>0</v>
      </c>
      <c r="L36" s="8">
        <v>9013</v>
      </c>
      <c r="M36" s="6" t="str">
        <f>IFERROR(VLOOKUP(L36,Сводная!$A:$C,2,0),"-------------")</f>
        <v>Сметана</v>
      </c>
      <c r="N36" s="3" t="s">
        <v>577</v>
      </c>
      <c r="O36" s="6">
        <f>IFERROR(VLOOKUP(L36,Сводная!$A:$C,3,0),"-------------")</f>
        <v>0</v>
      </c>
      <c r="Q36" s="8">
        <v>9014</v>
      </c>
      <c r="R36" s="6" t="str">
        <f>IFERROR(VLOOKUP(Q36,Сводная!$A:$C,2,0),"-------------")</f>
        <v>Соус Цезарь</v>
      </c>
      <c r="S36" s="3" t="s">
        <v>577</v>
      </c>
      <c r="T36" s="6">
        <f>IFERROR(VLOOKUP(Q36,Сводная!$A:$C,3,0),"-------------")</f>
        <v>0</v>
      </c>
    </row>
    <row r="37" spans="2:20">
      <c r="B37" s="22">
        <v>51241</v>
      </c>
      <c r="C37" s="222" t="str">
        <f>IFERROR(VLOOKUP(B37,'СКЛАД '!$A:$B,2,0),"-")</f>
        <v>Заправка йогурт dip</v>
      </c>
      <c r="D37" s="9">
        <v>1</v>
      </c>
      <c r="E37" s="7">
        <f>E36*D37</f>
        <v>0</v>
      </c>
      <c r="G37" s="22">
        <v>51200</v>
      </c>
      <c r="H37" s="222" t="str">
        <f>IFERROR(VLOOKUP(G37,'СКЛАД '!$A:$B,2,0),"-")</f>
        <v>Майонез dip</v>
      </c>
      <c r="I37" s="9">
        <v>1</v>
      </c>
      <c r="J37" s="7">
        <f>J36*I37</f>
        <v>0</v>
      </c>
      <c r="L37" s="22">
        <v>53233</v>
      </c>
      <c r="M37" s="222" t="str">
        <f>IFERROR(VLOOKUP(L37,'СКЛАД '!$A:$B,2,0),"-")</f>
        <v>Сметана</v>
      </c>
      <c r="N37" s="9">
        <v>1</v>
      </c>
      <c r="O37" s="7">
        <f>O36*N37</f>
        <v>0</v>
      </c>
      <c r="Q37" s="22">
        <v>51219</v>
      </c>
      <c r="R37" s="222" t="str">
        <f>IFERROR(VLOOKUP(Q37,'СКЛАД '!$A:$B,2,0),"-")</f>
        <v>Заправка для салата Цезарь dip</v>
      </c>
      <c r="S37" s="9">
        <v>1</v>
      </c>
      <c r="T37" s="7">
        <f>T36*S37</f>
        <v>0</v>
      </c>
    </row>
    <row r="38" spans="2:20">
      <c r="B38" s="22">
        <v>52228</v>
      </c>
      <c r="C38" s="222" t="str">
        <f>IFERROR(VLOOKUP(B38,'СКЛАД '!$A:$B,2,0),"-")</f>
        <v>Салфетка бумажная</v>
      </c>
      <c r="D38" s="9">
        <v>1</v>
      </c>
      <c r="E38" s="7">
        <f>E36*D38</f>
        <v>0</v>
      </c>
      <c r="G38" s="22">
        <v>52228</v>
      </c>
      <c r="H38" s="222" t="str">
        <f>IFERROR(VLOOKUP(G38,'СКЛАД '!$A:$B,2,0),"-")</f>
        <v>Салфетка бумажная</v>
      </c>
      <c r="I38" s="9">
        <v>1</v>
      </c>
      <c r="J38" s="7">
        <f>J36*I38</f>
        <v>0</v>
      </c>
      <c r="L38" s="22">
        <v>52228</v>
      </c>
      <c r="M38" s="222" t="str">
        <f>IFERROR(VLOOKUP(L38,'СКЛАД '!$A:$B,2,0),"-")</f>
        <v>Салфетка бумажная</v>
      </c>
      <c r="N38" s="9">
        <v>1</v>
      </c>
      <c r="O38" s="7">
        <f>O36*N38</f>
        <v>0</v>
      </c>
      <c r="Q38" s="22">
        <v>52228</v>
      </c>
      <c r="R38" s="222" t="str">
        <f>IFERROR(VLOOKUP(Q38,'СКЛАД '!$A:$B,2,0),"-")</f>
        <v>Салфетка бумажная</v>
      </c>
      <c r="S38" s="9">
        <v>1</v>
      </c>
      <c r="T38" s="7">
        <f>T36*S38</f>
        <v>0</v>
      </c>
    </row>
    <row r="39" spans="2:20">
      <c r="B39" s="9"/>
      <c r="C39" s="222" t="str">
        <f>IFERROR(VLOOKUP(B39,'СКЛАД '!$A:$B,2,0),"-")</f>
        <v>-</v>
      </c>
      <c r="D39" s="9"/>
      <c r="E39" s="7">
        <f>E36*D39</f>
        <v>0</v>
      </c>
      <c r="G39" s="9"/>
      <c r="H39" s="222" t="str">
        <f>IFERROR(VLOOKUP(G39,'СКЛАД '!$A:$B,2,0),"-")</f>
        <v>-</v>
      </c>
      <c r="I39" s="9"/>
      <c r="J39" s="7">
        <f>J36*I39</f>
        <v>0</v>
      </c>
      <c r="L39" s="9"/>
      <c r="M39" s="222" t="str">
        <f>IFERROR(VLOOKUP(L39,'СКЛАД '!$A:$B,2,0),"-")</f>
        <v>-</v>
      </c>
      <c r="N39" s="9"/>
      <c r="O39" s="7">
        <f>O36*N39</f>
        <v>0</v>
      </c>
      <c r="Q39" s="9"/>
      <c r="R39" s="222" t="str">
        <f>IFERROR(VLOOKUP(Q39,'СКЛАД '!$A:$B,2,0),"-")</f>
        <v>-</v>
      </c>
      <c r="S39" s="9"/>
      <c r="T39" s="7">
        <f>T36*S39</f>
        <v>0</v>
      </c>
    </row>
    <row r="40" spans="2:20">
      <c r="B40" s="9"/>
      <c r="C40" s="222" t="str">
        <f>IFERROR(VLOOKUP(B40,'СКЛАД '!$A:$B,2,0),"-")</f>
        <v>-</v>
      </c>
      <c r="D40" s="9"/>
      <c r="E40" s="7">
        <f>E36*D40</f>
        <v>0</v>
      </c>
      <c r="G40" s="9"/>
      <c r="H40" s="222" t="str">
        <f>IFERROR(VLOOKUP(G40,'СКЛАД '!$A:$B,2,0),"-")</f>
        <v>-</v>
      </c>
      <c r="I40" s="9"/>
      <c r="J40" s="7">
        <f>J36*I40</f>
        <v>0</v>
      </c>
      <c r="L40" s="9"/>
      <c r="M40" s="222" t="str">
        <f>IFERROR(VLOOKUP(L40,'СКЛАД '!$A:$B,2,0),"-")</f>
        <v>-</v>
      </c>
      <c r="N40" s="9"/>
      <c r="O40" s="7">
        <f>O36*N40</f>
        <v>0</v>
      </c>
      <c r="Q40" s="9"/>
      <c r="R40" s="222" t="str">
        <f>IFERROR(VLOOKUP(Q40,'СКЛАД '!$A:$B,2,0),"-")</f>
        <v>-</v>
      </c>
      <c r="S40" s="9"/>
      <c r="T40" s="7">
        <f>T36*S40</f>
        <v>0</v>
      </c>
    </row>
    <row r="41" spans="2:20">
      <c r="B41" s="9"/>
      <c r="C41" s="222" t="str">
        <f>IFERROR(VLOOKUP(B41,'СКЛАД '!$A:$B,2,0),"-")</f>
        <v>-</v>
      </c>
      <c r="D41" s="9"/>
      <c r="E41" s="7">
        <f>E36*D41</f>
        <v>0</v>
      </c>
      <c r="G41" s="9"/>
      <c r="H41" s="222" t="str">
        <f>IFERROR(VLOOKUP(G41,'СКЛАД '!$A:$B,2,0),"-")</f>
        <v>-</v>
      </c>
      <c r="I41" s="9"/>
      <c r="J41" s="7">
        <f>J36*I41</f>
        <v>0</v>
      </c>
      <c r="L41" s="9"/>
      <c r="M41" s="222" t="str">
        <f>IFERROR(VLOOKUP(L41,'СКЛАД '!$A:$B,2,0),"-")</f>
        <v>-</v>
      </c>
      <c r="N41" s="9"/>
      <c r="O41" s="7">
        <f>O36*N41</f>
        <v>0</v>
      </c>
      <c r="Q41" s="9"/>
      <c r="R41" s="222" t="str">
        <f>IFERROR(VLOOKUP(Q41,'СКЛАД '!$A:$B,2,0),"-")</f>
        <v>-</v>
      </c>
      <c r="S41" s="9"/>
      <c r="T41" s="7">
        <f>T36*S41</f>
        <v>0</v>
      </c>
    </row>
    <row r="42" spans="2:20">
      <c r="B42" s="9"/>
      <c r="C42" s="222" t="str">
        <f>IFERROR(VLOOKUP(B42,'СКЛАД '!$A:$B,2,0),"-")</f>
        <v>-</v>
      </c>
      <c r="D42" s="9"/>
      <c r="E42" s="7">
        <f>E36*D42</f>
        <v>0</v>
      </c>
      <c r="G42" s="9"/>
      <c r="H42" s="222" t="str">
        <f>IFERROR(VLOOKUP(G42,'СКЛАД '!$A:$B,2,0),"-")</f>
        <v>-</v>
      </c>
      <c r="I42" s="9"/>
      <c r="J42" s="7">
        <f>J36*I42</f>
        <v>0</v>
      </c>
      <c r="L42" s="9"/>
      <c r="M42" s="222" t="str">
        <f>IFERROR(VLOOKUP(L42,'СКЛАД '!$A:$B,2,0),"-")</f>
        <v>-</v>
      </c>
      <c r="N42" s="9"/>
      <c r="O42" s="7">
        <f>O36*N42</f>
        <v>0</v>
      </c>
      <c r="Q42" s="9"/>
      <c r="R42" s="222" t="str">
        <f>IFERROR(VLOOKUP(Q42,'СКЛАД '!$A:$B,2,0),"-")</f>
        <v>-</v>
      </c>
      <c r="S42" s="9"/>
      <c r="T42" s="7">
        <f>T36*S42</f>
        <v>0</v>
      </c>
    </row>
    <row r="43" spans="2:20">
      <c r="B43" s="9"/>
      <c r="C43" s="222" t="str">
        <f>IFERROR(VLOOKUP(B43,'СКЛАД '!$A:$B,2,0),"-")</f>
        <v>-</v>
      </c>
      <c r="D43" s="9"/>
      <c r="E43" s="7">
        <f>E36*D43</f>
        <v>0</v>
      </c>
      <c r="G43" s="9"/>
      <c r="H43" s="222" t="str">
        <f>IFERROR(VLOOKUP(G43,'СКЛАД '!$A:$B,2,0),"-")</f>
        <v>-</v>
      </c>
      <c r="I43" s="9"/>
      <c r="J43" s="7">
        <f>J36*I43</f>
        <v>0</v>
      </c>
      <c r="L43" s="9"/>
      <c r="M43" s="222" t="str">
        <f>IFERROR(VLOOKUP(L43,'СКЛАД '!$A:$B,2,0),"-")</f>
        <v>-</v>
      </c>
      <c r="N43" s="9"/>
      <c r="O43" s="7">
        <f>O36*N43</f>
        <v>0</v>
      </c>
      <c r="Q43" s="9"/>
      <c r="R43" s="222" t="str">
        <f>IFERROR(VLOOKUP(Q43,'СКЛАД '!$A:$B,2,0),"-")</f>
        <v>-</v>
      </c>
      <c r="S43" s="9"/>
      <c r="T43" s="7">
        <f>T36*S43</f>
        <v>0</v>
      </c>
    </row>
    <row r="44" spans="2:20">
      <c r="B44" s="9"/>
      <c r="C44" s="222" t="str">
        <f>IFERROR(VLOOKUP(B44,'СКЛАД '!$A:$B,2,0),"-")</f>
        <v>-</v>
      </c>
      <c r="D44" s="9"/>
      <c r="E44" s="7">
        <f>E36*D44</f>
        <v>0</v>
      </c>
      <c r="G44" s="9"/>
      <c r="H44" s="222" t="str">
        <f>IFERROR(VLOOKUP(G44,'СКЛАД '!$A:$B,2,0),"-")</f>
        <v>-</v>
      </c>
      <c r="I44" s="9"/>
      <c r="J44" s="7">
        <f>J36*I44</f>
        <v>0</v>
      </c>
      <c r="L44" s="9"/>
      <c r="M44" s="222" t="str">
        <f>IFERROR(VLOOKUP(L44,'СКЛАД '!$A:$B,2,0),"-")</f>
        <v>-</v>
      </c>
      <c r="N44" s="9"/>
      <c r="O44" s="7">
        <f>O36*N44</f>
        <v>0</v>
      </c>
      <c r="Q44" s="9"/>
      <c r="R44" s="222" t="str">
        <f>IFERROR(VLOOKUP(Q44,'СКЛАД '!$A:$B,2,0),"-")</f>
        <v>-</v>
      </c>
      <c r="S44" s="9"/>
      <c r="T44" s="7">
        <f>T36*S44</f>
        <v>0</v>
      </c>
    </row>
    <row r="45" spans="2:20">
      <c r="B45" s="9"/>
      <c r="C45" s="222" t="str">
        <f>IFERROR(VLOOKUP(B45,'СКЛАД '!$A:$B,2,0),"-")</f>
        <v>-</v>
      </c>
      <c r="D45" s="9"/>
      <c r="E45" s="7">
        <f>E36*D45</f>
        <v>0</v>
      </c>
      <c r="G45" s="9"/>
      <c r="H45" s="222" t="str">
        <f>IFERROR(VLOOKUP(G45,'СКЛАД '!$A:$B,2,0),"-")</f>
        <v>-</v>
      </c>
      <c r="I45" s="9"/>
      <c r="J45" s="7">
        <f>J36*I45</f>
        <v>0</v>
      </c>
      <c r="L45" s="9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9"/>
      <c r="C46" s="222" t="str">
        <f>IFERROR(VLOOKUP(B46,'СКЛАД '!$A:$B,2,0),"-")</f>
        <v>-</v>
      </c>
      <c r="D46" s="9"/>
      <c r="E46" s="7">
        <f>E36*D46</f>
        <v>0</v>
      </c>
      <c r="G46" s="9"/>
      <c r="H46" s="222" t="str">
        <f>IFERROR(VLOOKUP(G46,'СКЛАД '!$A:$B,2,0),"-")</f>
        <v>-</v>
      </c>
      <c r="I46" s="9"/>
      <c r="J46" s="7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9"/>
      <c r="C47" s="222" t="str">
        <f>IFERROR(VLOOKUP(B47,'СКЛАД '!$A:$B,2,0),"-")</f>
        <v>-</v>
      </c>
      <c r="D47" s="9"/>
      <c r="E47" s="7">
        <f>E36*D47</f>
        <v>0</v>
      </c>
      <c r="G47" s="9"/>
      <c r="H47" s="222" t="str">
        <f>IFERROR(VLOOKUP(G47,'СКЛАД '!$A:$B,2,0),"-")</f>
        <v>-</v>
      </c>
      <c r="I47" s="9"/>
      <c r="J47" s="7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>
      <c r="B53" s="8">
        <v>9015</v>
      </c>
      <c r="C53" s="6" t="str">
        <f>IFERROR(VLOOKUP(B53,Сводная!$A:$C,2,0),"-------------")</f>
        <v>Соус Брусничный</v>
      </c>
      <c r="D53" s="3" t="s">
        <v>577</v>
      </c>
      <c r="E53" s="6">
        <f>IFERROR(VLOOKUP(B53,Сводная!$A:$C,3,0),"-------------")</f>
        <v>10</v>
      </c>
      <c r="G53" s="8">
        <v>9016</v>
      </c>
      <c r="H53" s="6" t="str">
        <f>IFERROR(VLOOKUP(G53,Сводная!$A:$C,2,0),"-------------")</f>
        <v>Сгущенное молоко</v>
      </c>
      <c r="I53" s="3" t="s">
        <v>577</v>
      </c>
      <c r="J53" s="6">
        <f>IFERROR(VLOOKUP(G53,Сводная!$A:$C,3,0),"-------------")</f>
        <v>0</v>
      </c>
      <c r="L53" s="8">
        <v>7019</v>
      </c>
      <c r="M53" s="6" t="str">
        <f>IFERROR(VLOOKUP(L53,Сводная!$A:$C,2,0),"-------------")</f>
        <v>Клубничный джем</v>
      </c>
      <c r="N53" s="3" t="s">
        <v>577</v>
      </c>
      <c r="O53" s="6">
        <f>IFERROR(VLOOKUP(L53,Сводная!$A:$C,3,0),"-------------")</f>
        <v>0</v>
      </c>
      <c r="Q53" s="8">
        <v>9214</v>
      </c>
      <c r="R53" s="6" t="str">
        <f>IFERROR(VLOOKUP(Q53,Сводная!$A:$C,2,0),"-------------")</f>
        <v>Соус Сальса</v>
      </c>
      <c r="S53" s="3" t="s">
        <v>577</v>
      </c>
      <c r="T53" s="6">
        <f>IFERROR(VLOOKUP(Q53,Сводная!$A:$C,3,0),"-------------")</f>
        <v>0</v>
      </c>
    </row>
    <row r="54" spans="2:20">
      <c r="B54" s="22">
        <v>61220</v>
      </c>
      <c r="C54" s="222" t="str">
        <f>IFERROR(VLOOKUP(B54,'СКЛАД '!$A:$B,2,0),"-")</f>
        <v>Соус Брусничный dip(своя карта в модификаторах)</v>
      </c>
      <c r="D54" s="9">
        <v>1</v>
      </c>
      <c r="E54" s="7">
        <f>E53*D54</f>
        <v>10</v>
      </c>
      <c r="G54" s="22">
        <v>61100</v>
      </c>
      <c r="H54" s="222" t="str">
        <f>IFERROR(VLOOKUP(G54,'СКЛАД '!$A:$B,2,0),"-")</f>
        <v>Продукт молочный сгущеный с сахором</v>
      </c>
      <c r="I54" s="9">
        <v>1</v>
      </c>
      <c r="J54" s="7">
        <f>J53*I54</f>
        <v>0</v>
      </c>
      <c r="L54" s="22">
        <v>51171</v>
      </c>
      <c r="M54" s="222" t="str">
        <f>IFERROR(VLOOKUP(L54,'СКЛАД '!$A:$B,2,0),"-")</f>
        <v>Джем в асс. dip(своя карта в модификаторах)</v>
      </c>
      <c r="N54" s="9">
        <v>1</v>
      </c>
      <c r="O54" s="7">
        <f>O53*N54</f>
        <v>0</v>
      </c>
      <c r="Q54" s="9">
        <v>80010</v>
      </c>
      <c r="R54" s="222" t="str">
        <f>IFERROR(VLOOKUP(Q54,'СКЛАД '!$A:$B,2,0),"-")</f>
        <v>Соус томатный "Хайнц" Сальса 25 мл 125 шт в уп</v>
      </c>
      <c r="S54" s="9">
        <v>1</v>
      </c>
      <c r="T54" s="7">
        <f>T53*S54</f>
        <v>0</v>
      </c>
    </row>
    <row r="55" spans="2:20">
      <c r="B55" s="22">
        <v>52228</v>
      </c>
      <c r="C55" s="222" t="str">
        <f>IFERROR(VLOOKUP(B55,'СКЛАД '!$A:$B,2,0),"-")</f>
        <v>Салфетка бумажная</v>
      </c>
      <c r="D55" s="9">
        <v>1</v>
      </c>
      <c r="E55" s="7">
        <f>E53*D55</f>
        <v>10</v>
      </c>
      <c r="G55" s="22">
        <v>52228</v>
      </c>
      <c r="H55" s="222" t="str">
        <f>IFERROR(VLOOKUP(G55,'СКЛАД '!$A:$B,2,0),"-")</f>
        <v>Салфетка бумажная</v>
      </c>
      <c r="I55" s="9">
        <v>1</v>
      </c>
      <c r="J55" s="7">
        <f>J53*I55</f>
        <v>0</v>
      </c>
      <c r="L55" s="22">
        <v>52228</v>
      </c>
      <c r="M55" s="222" t="str">
        <f>IFERROR(VLOOKUP(L55,'СКЛАД '!$A:$B,2,0),"-")</f>
        <v>Салфетка бумажная</v>
      </c>
      <c r="N55" s="9">
        <v>1</v>
      </c>
      <c r="O55" s="7">
        <f>O53*N55</f>
        <v>0</v>
      </c>
      <c r="Q55" s="23">
        <v>52228</v>
      </c>
      <c r="R55" s="222" t="str">
        <f>IFERROR(VLOOKUP(Q55,'СКЛАД '!$A:$B,2,0),"-")</f>
        <v>Салфетка бумажная</v>
      </c>
      <c r="S55" s="9">
        <v>1</v>
      </c>
      <c r="T55" s="7">
        <f>T53*S55</f>
        <v>0</v>
      </c>
    </row>
    <row r="56" spans="2:20">
      <c r="B56" s="9"/>
      <c r="C56" s="222" t="str">
        <f>IFERROR(VLOOKUP(B56,'СКЛАД '!$A:$B,2,0),"-")</f>
        <v>-</v>
      </c>
      <c r="D56" s="9"/>
      <c r="E56" s="7">
        <f>E53*D56</f>
        <v>0</v>
      </c>
      <c r="G56" s="9"/>
      <c r="H56" s="222" t="str">
        <f>IFERROR(VLOOKUP(G56,'СКЛАД '!$A:$B,2,0),"-")</f>
        <v>-</v>
      </c>
      <c r="I56" s="9"/>
      <c r="J56" s="7">
        <f>J53*I56</f>
        <v>0</v>
      </c>
      <c r="L56" s="9"/>
      <c r="M56" s="222" t="str">
        <f>IFERROR(VLOOKUP(L56,'СКЛАД '!$A:$B,2,0),"-")</f>
        <v>-</v>
      </c>
      <c r="N56" s="9"/>
      <c r="O56" s="7">
        <f>O53*N56</f>
        <v>0</v>
      </c>
      <c r="Q56" s="9"/>
      <c r="R56" s="222" t="str">
        <f>IFERROR(VLOOKUP(Q56,'СКЛАД '!$A:$B,2,0),"-")</f>
        <v>-</v>
      </c>
      <c r="S56" s="9"/>
      <c r="T56" s="7">
        <f>T53*S56</f>
        <v>0</v>
      </c>
    </row>
    <row r="57" spans="2:20">
      <c r="B57" s="9"/>
      <c r="C57" s="222" t="str">
        <f>IFERROR(VLOOKUP(B57,'СКЛАД '!$A:$B,2,0),"-")</f>
        <v>-</v>
      </c>
      <c r="D57" s="9"/>
      <c r="E57" s="7">
        <f>E53*D57</f>
        <v>0</v>
      </c>
      <c r="G57" s="9"/>
      <c r="H57" s="222" t="str">
        <f>IFERROR(VLOOKUP(G57,'СКЛАД '!$A:$B,2,0),"-")</f>
        <v>-</v>
      </c>
      <c r="I57" s="9"/>
      <c r="J57" s="7">
        <f>J53*I57</f>
        <v>0</v>
      </c>
      <c r="L57" s="9"/>
      <c r="M57" s="222" t="str">
        <f>IFERROR(VLOOKUP(L57,'СКЛАД '!$A:$B,2,0),"-")</f>
        <v>-</v>
      </c>
      <c r="N57" s="9"/>
      <c r="O57" s="7">
        <f>O53*N57</f>
        <v>0</v>
      </c>
      <c r="Q57" s="9"/>
      <c r="R57" s="222" t="str">
        <f>IFERROR(VLOOKUP(Q57,'СКЛАД '!$A:$B,2,0),"-")</f>
        <v>-</v>
      </c>
      <c r="S57" s="9"/>
      <c r="T57" s="7">
        <f>T53*S57</f>
        <v>0</v>
      </c>
    </row>
    <row r="58" spans="2:20">
      <c r="B58" s="9"/>
      <c r="C58" s="222" t="str">
        <f>IFERROR(VLOOKUP(B58,'СКЛАД '!$A:$B,2,0),"-")</f>
        <v>-</v>
      </c>
      <c r="D58" s="9"/>
      <c r="E58" s="7">
        <f>E53*D58</f>
        <v>0</v>
      </c>
      <c r="G58" s="9"/>
      <c r="H58" s="222" t="str">
        <f>IFERROR(VLOOKUP(G58,'СКЛАД '!$A:$B,2,0),"-")</f>
        <v>-</v>
      </c>
      <c r="I58" s="9"/>
      <c r="J58" s="7">
        <f>J53*I58</f>
        <v>0</v>
      </c>
      <c r="L58" s="9"/>
      <c r="M58" s="222" t="str">
        <f>IFERROR(VLOOKUP(L58,'СКЛАД '!$A:$B,2,0),"-")</f>
        <v>-</v>
      </c>
      <c r="N58" s="9"/>
      <c r="O58" s="7">
        <f>O53*N58</f>
        <v>0</v>
      </c>
      <c r="Q58" s="9"/>
      <c r="R58" s="222" t="str">
        <f>IFERROR(VLOOKUP(Q58,'СКЛАД '!$A:$B,2,0),"-")</f>
        <v>-</v>
      </c>
      <c r="S58" s="9"/>
      <c r="T58" s="7">
        <f>T53*S58</f>
        <v>0</v>
      </c>
    </row>
    <row r="59" spans="2:20">
      <c r="B59" s="9"/>
      <c r="C59" s="222" t="str">
        <f>IFERROR(VLOOKUP(B59,'СКЛАД '!$A:$B,2,0),"-")</f>
        <v>-</v>
      </c>
      <c r="D59" s="9"/>
      <c r="E59" s="7">
        <f>E53*D59</f>
        <v>0</v>
      </c>
      <c r="G59" s="9"/>
      <c r="H59" s="222" t="str">
        <f>IFERROR(VLOOKUP(G59,'СКЛАД '!$A:$B,2,0),"-")</f>
        <v>-</v>
      </c>
      <c r="I59" s="9"/>
      <c r="J59" s="7">
        <f>J53*I59</f>
        <v>0</v>
      </c>
      <c r="L59" s="9"/>
      <c r="M59" s="222" t="str">
        <f>IFERROR(VLOOKUP(L59,'СКЛАД '!$A:$B,2,0),"-")</f>
        <v>-</v>
      </c>
      <c r="N59" s="9"/>
      <c r="O59" s="7">
        <f>O53*N59</f>
        <v>0</v>
      </c>
      <c r="Q59" s="9"/>
      <c r="R59" s="222" t="str">
        <f>IFERROR(VLOOKUP(Q59,'СКЛАД '!$A:$B,2,0),"-")</f>
        <v>-</v>
      </c>
      <c r="S59" s="9"/>
      <c r="T59" s="7">
        <f>T53*S59</f>
        <v>0</v>
      </c>
    </row>
    <row r="60" spans="2:20">
      <c r="B60" s="9"/>
      <c r="C60" s="222" t="str">
        <f>IFERROR(VLOOKUP(B60,'СКЛАД '!$A:$B,2,0),"-")</f>
        <v>-</v>
      </c>
      <c r="D60" s="9"/>
      <c r="E60" s="7">
        <f>E53*D60</f>
        <v>0</v>
      </c>
      <c r="G60" s="9"/>
      <c r="H60" s="222" t="str">
        <f>IFERROR(VLOOKUP(G60,'СКЛАД '!$A:$B,2,0),"-")</f>
        <v>-</v>
      </c>
      <c r="I60" s="9"/>
      <c r="J60" s="7">
        <f>J53*I60</f>
        <v>0</v>
      </c>
      <c r="L60" s="9"/>
      <c r="M60" s="222" t="str">
        <f>IFERROR(VLOOKUP(L60,'СКЛАД '!$A:$B,2,0),"-")</f>
        <v>-</v>
      </c>
      <c r="N60" s="9"/>
      <c r="O60" s="7">
        <f>O53*N60</f>
        <v>0</v>
      </c>
      <c r="Q60" s="9"/>
      <c r="R60" s="222" t="str">
        <f>IFERROR(VLOOKUP(Q60,'СКЛАД '!$A:$B,2,0),"-")</f>
        <v>-</v>
      </c>
      <c r="S60" s="9"/>
      <c r="T60" s="7">
        <f>T53*S60</f>
        <v>0</v>
      </c>
    </row>
    <row r="61" spans="2:20">
      <c r="B61" s="9"/>
      <c r="C61" s="222" t="str">
        <f>IFERROR(VLOOKUP(B61,'СКЛАД '!$A:$B,2,0),"-")</f>
        <v>-</v>
      </c>
      <c r="D61" s="9"/>
      <c r="E61" s="7">
        <f>E53*D61</f>
        <v>0</v>
      </c>
      <c r="G61" s="9"/>
      <c r="H61" s="222" t="str">
        <f>IFERROR(VLOOKUP(G61,'СКЛАД '!$A:$B,2,0),"-")</f>
        <v>-</v>
      </c>
      <c r="I61" s="9"/>
      <c r="J61" s="7">
        <f>J53*I61</f>
        <v>0</v>
      </c>
      <c r="L61" s="9"/>
      <c r="M61" s="222" t="str">
        <f>IFERROR(VLOOKUP(L61,'СКЛАД '!$A:$B,2,0),"-")</f>
        <v>-</v>
      </c>
      <c r="N61" s="9"/>
      <c r="O61" s="7">
        <f>O53*N61</f>
        <v>0</v>
      </c>
      <c r="Q61" s="9"/>
      <c r="R61" s="222" t="str">
        <f>IFERROR(VLOOKUP(Q61,'СКЛАД '!$A:$B,2,0),"-")</f>
        <v>-</v>
      </c>
      <c r="S61" s="9"/>
      <c r="T61" s="7">
        <f>T53*S61</f>
        <v>0</v>
      </c>
    </row>
    <row r="62" spans="2:20">
      <c r="B62" s="9"/>
      <c r="C62" s="222" t="str">
        <f>IFERROR(VLOOKUP(B62,'СКЛАД '!$A:$B,2,0),"-")</f>
        <v>-</v>
      </c>
      <c r="D62" s="9"/>
      <c r="E62" s="7">
        <f>E53*D62</f>
        <v>0</v>
      </c>
      <c r="G62" s="9"/>
      <c r="H62" s="222" t="str">
        <f>IFERROR(VLOOKUP(G62,'СКЛАД '!$A:$B,2,0),"-")</f>
        <v>-</v>
      </c>
      <c r="I62" s="9"/>
      <c r="J62" s="7">
        <f>J53*I62</f>
        <v>0</v>
      </c>
      <c r="L62" s="9"/>
      <c r="M62" s="222" t="str">
        <f>IFERROR(VLOOKUP(L62,'СКЛАД '!$A:$B,2,0),"-")</f>
        <v>-</v>
      </c>
      <c r="N62" s="9"/>
      <c r="O62" s="7">
        <f>O53*N62</f>
        <v>0</v>
      </c>
      <c r="Q62" s="9"/>
      <c r="R62" s="222" t="str">
        <f>IFERROR(VLOOKUP(Q62,'СКЛАД '!$A:$B,2,0),"-")</f>
        <v>-</v>
      </c>
      <c r="S62" s="9"/>
      <c r="T62" s="7">
        <f>T53*S62</f>
        <v>0</v>
      </c>
    </row>
    <row r="63" spans="2:20">
      <c r="B63" s="9"/>
      <c r="C63" s="222" t="str">
        <f>IFERROR(VLOOKUP(B63,'СКЛАД '!$A:$B,2,0),"-")</f>
        <v>-</v>
      </c>
      <c r="D63" s="9"/>
      <c r="E63" s="7">
        <f>E53*D63</f>
        <v>0</v>
      </c>
      <c r="G63" s="9"/>
      <c r="H63" s="222" t="str">
        <f>IFERROR(VLOOKUP(G63,'СКЛАД '!$A:$B,2,0),"-")</f>
        <v>-</v>
      </c>
      <c r="I63" s="9"/>
      <c r="J63" s="7">
        <f>J53*I63</f>
        <v>0</v>
      </c>
      <c r="L63" s="9"/>
      <c r="M63" s="222" t="str">
        <f>IFERROR(VLOOKUP(L63,'СКЛАД '!$A:$B,2,0),"-")</f>
        <v>-</v>
      </c>
      <c r="N63" s="9"/>
      <c r="O63" s="7">
        <f>O53*N63</f>
        <v>0</v>
      </c>
      <c r="Q63" s="9"/>
      <c r="R63" s="222" t="str">
        <f>IFERROR(VLOOKUP(Q63,'СКЛАД '!$A:$B,2,0),"-")</f>
        <v>-</v>
      </c>
      <c r="S63" s="9"/>
      <c r="T63" s="7">
        <f>T53*S63</f>
        <v>0</v>
      </c>
    </row>
    <row r="64" spans="2:20">
      <c r="B64" s="9"/>
      <c r="C64" s="222" t="str">
        <f>IFERROR(VLOOKUP(B64,'СКЛАД '!$A:$B,2,0),"-")</f>
        <v>-</v>
      </c>
      <c r="D64" s="9"/>
      <c r="E64" s="7">
        <f>E53*D64</f>
        <v>0</v>
      </c>
      <c r="G64" s="9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222" t="str">
        <f>IFERROR(VLOOKUP(Q64,'СКЛАД '!$A:$B,2,0),"-")</f>
        <v>-</v>
      </c>
      <c r="S64" s="9"/>
      <c r="T64" s="7">
        <f>T53*S64</f>
        <v>0</v>
      </c>
    </row>
    <row r="65" spans="2:20">
      <c r="B65" s="9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222" t="str">
        <f>IFERROR(VLOOKUP(Q65,'СКЛАД '!$A:$B,2,0),"-")</f>
        <v>-</v>
      </c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222" t="str">
        <f>IFERROR(VLOOKUP(Q66,'СКЛАД '!$A:$B,2,0),"-")</f>
        <v>-</v>
      </c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222" t="str">
        <f>IFERROR(VLOOKUP(Q67,'СКЛАД '!$A:$B,2,0),"-")</f>
        <v>-</v>
      </c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222" t="str">
        <f>IFERROR(VLOOKUP(Q68,'СКЛАД '!$A:$B,2,0),"-")</f>
        <v>-</v>
      </c>
      <c r="S68" s="9"/>
      <c r="T68" s="7">
        <f>T53*S68</f>
        <v>0</v>
      </c>
    </row>
    <row r="70" spans="2:20">
      <c r="B70" s="8">
        <v>9449</v>
      </c>
      <c r="C70" s="6" t="str">
        <f>IFERROR(VLOOKUP(B70,Сводная!$A:$C,2,0),"-------------")</f>
        <v>Кленовый сироп</v>
      </c>
      <c r="D70" s="3" t="s">
        <v>577</v>
      </c>
      <c r="E70" s="6">
        <f>IFERROR(VLOOKUP(B70,Сводная!$A:$C,3,0),"-------------")</f>
        <v>0</v>
      </c>
      <c r="G70" s="8">
        <v>9011</v>
      </c>
      <c r="H70" s="6" t="str">
        <f>IFERROR(VLOOKUP(G70,Сводная!$A:$C,2,0),"-------------")</f>
        <v>Соус Чесночный</v>
      </c>
      <c r="I70" s="3" t="s">
        <v>577</v>
      </c>
      <c r="J70" s="6">
        <f>IFERROR(VLOOKUP(G70,Сводная!$A:$C,3,0),"-------------")</f>
        <v>44</v>
      </c>
      <c r="L70" s="8">
        <v>9012</v>
      </c>
      <c r="M70" s="6" t="str">
        <f>IFERROR(VLOOKUP(L70,Сводная!$A:$C,2,0),"-------------")</f>
        <v>Соус Горчичный</v>
      </c>
      <c r="N70" s="3" t="s">
        <v>577</v>
      </c>
      <c r="O70" s="6">
        <f>IFERROR(VLOOKUP(L70,Сводная!$A:$C,3,0),"-------------")</f>
        <v>20</v>
      </c>
      <c r="Q70" s="8"/>
      <c r="R70" s="6">
        <f>IFERROR(VLOOKUP(Q70,Сводная!$A:$C,2,0),"-------------")</f>
        <v>0</v>
      </c>
      <c r="S70" s="3" t="s">
        <v>577</v>
      </c>
      <c r="T70" s="6">
        <f>IFERROR(VLOOKUP(Q70,Сводная!$A:$C,3,0),"-------------")</f>
        <v>0</v>
      </c>
    </row>
    <row r="71" spans="2:20">
      <c r="B71" s="22">
        <v>67030</v>
      </c>
      <c r="C71" s="222" t="str">
        <f>IFERROR(VLOOKUP(B71,'СКЛАД '!$A:$B,2,0),"-")</f>
        <v>Кленовый сироп dip</v>
      </c>
      <c r="D71" s="9">
        <v>1</v>
      </c>
      <c r="E71" s="7">
        <f>E70*D71</f>
        <v>0</v>
      </c>
      <c r="G71" s="22">
        <v>51210</v>
      </c>
      <c r="H71" s="222" t="str">
        <f>IFERROR(VLOOKUP(G71,'СКЛАД '!$A:$B,2,0),"-")</f>
        <v>Соус Чесночный 25 мл dip</v>
      </c>
      <c r="I71" s="9">
        <v>1</v>
      </c>
      <c r="J71" s="7">
        <f>J70*I71</f>
        <v>44</v>
      </c>
      <c r="L71" s="9">
        <v>51201</v>
      </c>
      <c r="M71" s="222" t="str">
        <f>IFERROR(VLOOKUP(L71,'СКЛАД '!$A:$B,2,0),"-")</f>
        <v>Соус на основе растительных масел Горчичный 25 мл 125 шт в уп</v>
      </c>
      <c r="N71" s="9">
        <v>1</v>
      </c>
      <c r="O71" s="7">
        <f>O70*N71</f>
        <v>20</v>
      </c>
      <c r="Q71" s="9"/>
      <c r="S71" s="9"/>
      <c r="T71" s="7">
        <f>T70*S71</f>
        <v>0</v>
      </c>
    </row>
    <row r="72" spans="2:20">
      <c r="B72" s="9"/>
      <c r="C72" s="222" t="str">
        <f>IFERROR(VLOOKUP(B72,'СКЛАД '!$A:$B,2,0),"-")</f>
        <v>-</v>
      </c>
      <c r="D72" s="9"/>
      <c r="E72" s="7">
        <f>E70*D72</f>
        <v>0</v>
      </c>
      <c r="G72" s="9"/>
      <c r="H72" s="222" t="str">
        <f>IFERROR(VLOOKUP(G72,'СКЛАД '!$A:$B,2,0),"-")</f>
        <v>-</v>
      </c>
      <c r="I72" s="9"/>
      <c r="J72" s="7">
        <f>J70*I72</f>
        <v>0</v>
      </c>
      <c r="L72" s="9"/>
      <c r="M72" s="9"/>
      <c r="N72" s="9"/>
      <c r="O72" s="7">
        <f>O70*N72</f>
        <v>0</v>
      </c>
      <c r="Q72" s="9"/>
      <c r="R72" s="9"/>
      <c r="S72" s="9"/>
      <c r="T72" s="7">
        <f>T70*S72</f>
        <v>0</v>
      </c>
    </row>
    <row r="73" spans="2:20">
      <c r="B73" s="9"/>
      <c r="C73" s="222" t="str">
        <f>IFERROR(VLOOKUP(B73,'СКЛАД '!$A:$B,2,0),"-")</f>
        <v>-</v>
      </c>
      <c r="D73" s="9"/>
      <c r="E73" s="7">
        <f>E70*D73</f>
        <v>0</v>
      </c>
      <c r="G73" s="9"/>
      <c r="H73" s="222" t="str">
        <f>IFERROR(VLOOKUP(G73,'СКЛАД '!$A:$B,2,0),"-")</f>
        <v>-</v>
      </c>
      <c r="I73" s="9"/>
      <c r="J73" s="7">
        <f>J70*I73</f>
        <v>0</v>
      </c>
      <c r="L73" s="9"/>
      <c r="M73" s="9"/>
      <c r="N73" s="9"/>
      <c r="O73" s="7">
        <f>O70*N73</f>
        <v>0</v>
      </c>
      <c r="Q73" s="9"/>
      <c r="R73" s="9"/>
      <c r="S73" s="9"/>
      <c r="T73" s="7">
        <f>T70*S73</f>
        <v>0</v>
      </c>
    </row>
    <row r="74" spans="2:20">
      <c r="B74" s="9"/>
      <c r="C74" s="222" t="str">
        <f>IFERROR(VLOOKUP(B74,'СКЛАД '!$A:$B,2,0),"-")</f>
        <v>-</v>
      </c>
      <c r="D74" s="9"/>
      <c r="E74" s="7">
        <f>E70*D74</f>
        <v>0</v>
      </c>
      <c r="G74" s="9"/>
      <c r="H74" s="222" t="str">
        <f>IFERROR(VLOOKUP(G74,'СКЛАД '!$A:$B,2,0),"-")</f>
        <v>-</v>
      </c>
      <c r="I74" s="9"/>
      <c r="J74" s="7">
        <f>J70*I74</f>
        <v>0</v>
      </c>
      <c r="L74" s="9"/>
      <c r="M74" s="9"/>
      <c r="N74" s="9"/>
      <c r="O74" s="7">
        <f>O70*N74</f>
        <v>0</v>
      </c>
      <c r="Q74" s="9"/>
      <c r="R74" s="9"/>
      <c r="S74" s="9"/>
      <c r="T74" s="7">
        <f>T70*S74</f>
        <v>0</v>
      </c>
    </row>
    <row r="75" spans="2:20">
      <c r="B75" s="9"/>
      <c r="C75" s="222" t="str">
        <f>IFERROR(VLOOKUP(B75,'СКЛАД '!$A:$B,2,0),"-")</f>
        <v>-</v>
      </c>
      <c r="D75" s="9"/>
      <c r="E75" s="7">
        <f>E70*D75</f>
        <v>0</v>
      </c>
      <c r="G75" s="9"/>
      <c r="H75" s="222" t="str">
        <f>IFERROR(VLOOKUP(G75,'СКЛАД '!$A:$B,2,0),"-")</f>
        <v>-</v>
      </c>
      <c r="I75" s="9"/>
      <c r="J75" s="7">
        <f>J70*I75</f>
        <v>0</v>
      </c>
      <c r="L75" s="9"/>
      <c r="M75" s="9"/>
      <c r="N75" s="9"/>
      <c r="O75" s="7">
        <f>O70*N75</f>
        <v>0</v>
      </c>
      <c r="Q75" s="9"/>
      <c r="R75" s="9"/>
      <c r="S75" s="9"/>
      <c r="T75" s="7">
        <f>T70*S75</f>
        <v>0</v>
      </c>
    </row>
    <row r="76" spans="2:20">
      <c r="B76" s="9"/>
      <c r="C76" s="222" t="str">
        <f>IFERROR(VLOOKUP(B76,'СКЛАД '!$A:$B,2,0),"-")</f>
        <v>-</v>
      </c>
      <c r="D76" s="9"/>
      <c r="E76" s="7">
        <f>E70*D76</f>
        <v>0</v>
      </c>
      <c r="G76" s="9"/>
      <c r="H76" s="222" t="str">
        <f>IFERROR(VLOOKUP(G76,'СКЛАД '!$A:$B,2,0),"-")</f>
        <v>-</v>
      </c>
      <c r="I76" s="9"/>
      <c r="J76" s="7">
        <f>J70*I76</f>
        <v>0</v>
      </c>
      <c r="L76" s="9"/>
      <c r="M76" s="9"/>
      <c r="N76" s="9"/>
      <c r="O76" s="7">
        <f>O70*N76</f>
        <v>0</v>
      </c>
      <c r="Q76" s="9"/>
      <c r="R76" s="9"/>
      <c r="S76" s="9"/>
      <c r="T76" s="7">
        <f>T70*S76</f>
        <v>0</v>
      </c>
    </row>
    <row r="77" spans="2:20">
      <c r="B77" s="9"/>
      <c r="C77" s="222" t="str">
        <f>IFERROR(VLOOKUP(B77,'СКЛАД '!$A:$B,2,0),"-")</f>
        <v>-</v>
      </c>
      <c r="D77" s="9"/>
      <c r="E77" s="7">
        <f>E70*D77</f>
        <v>0</v>
      </c>
      <c r="G77" s="9"/>
      <c r="H77" s="222" t="str">
        <f>IFERROR(VLOOKUP(G77,'СКЛАД '!$A:$B,2,0),"-")</f>
        <v>-</v>
      </c>
      <c r="I77" s="9"/>
      <c r="J77" s="7">
        <f>J70*I77</f>
        <v>0</v>
      </c>
      <c r="L77" s="9"/>
      <c r="M77" s="9"/>
      <c r="N77" s="9"/>
      <c r="O77" s="7">
        <f>O70*N77</f>
        <v>0</v>
      </c>
      <c r="Q77" s="9"/>
      <c r="R77" s="9"/>
      <c r="S77" s="9"/>
      <c r="T77" s="7">
        <f>T70*S77</f>
        <v>0</v>
      </c>
    </row>
    <row r="78" spans="2:20">
      <c r="B78" s="9"/>
      <c r="C78" s="222" t="str">
        <f>IFERROR(VLOOKUP(B78,'СКЛАД '!$A:$B,2,0),"-")</f>
        <v>-</v>
      </c>
      <c r="D78" s="9"/>
      <c r="E78" s="7">
        <f>E70*D78</f>
        <v>0</v>
      </c>
      <c r="G78" s="9"/>
      <c r="H78" s="222" t="str">
        <f>IFERROR(VLOOKUP(G78,'СКЛАД '!$A:$B,2,0),"-")</f>
        <v>-</v>
      </c>
      <c r="I78" s="9"/>
      <c r="J78" s="7">
        <f>J70*I78</f>
        <v>0</v>
      </c>
      <c r="L78" s="9"/>
      <c r="M78" s="9"/>
      <c r="N78" s="9"/>
      <c r="O78" s="7">
        <f>O70*N78</f>
        <v>0</v>
      </c>
      <c r="Q78" s="9"/>
      <c r="R78" s="9"/>
      <c r="S78" s="9"/>
      <c r="T78" s="7">
        <f>T70*S78</f>
        <v>0</v>
      </c>
    </row>
    <row r="79" spans="2:20">
      <c r="B79" s="9"/>
      <c r="C79" s="222" t="str">
        <f>IFERROR(VLOOKUP(B79,'СКЛАД '!$A:$B,2,0),"-")</f>
        <v>-</v>
      </c>
      <c r="D79" s="9"/>
      <c r="E79" s="7">
        <f>E70*D79</f>
        <v>0</v>
      </c>
      <c r="G79" s="9"/>
      <c r="H79" s="222" t="str">
        <f>IFERROR(VLOOKUP(G79,'СКЛАД '!$A:$B,2,0),"-")</f>
        <v>-</v>
      </c>
      <c r="I79" s="9"/>
      <c r="J79" s="7">
        <f>J70*I79</f>
        <v>0</v>
      </c>
      <c r="L79" s="9"/>
      <c r="M79" s="9"/>
      <c r="N79" s="9"/>
      <c r="O79" s="7">
        <f>O70*N79</f>
        <v>0</v>
      </c>
      <c r="Q79" s="9"/>
      <c r="R79" s="9"/>
      <c r="S79" s="9"/>
      <c r="T79" s="7">
        <f>T70*S79</f>
        <v>0</v>
      </c>
    </row>
    <row r="80" spans="2:20">
      <c r="B80" s="9"/>
      <c r="C80" s="222" t="str">
        <f>IFERROR(VLOOKUP(B80,'СКЛАД '!$A:$B,2,0),"-")</f>
        <v>-</v>
      </c>
      <c r="D80" s="9"/>
      <c r="E80" s="7">
        <f>E70*D80</f>
        <v>0</v>
      </c>
      <c r="G80" s="9"/>
      <c r="H80" s="222" t="str">
        <f>IFERROR(VLOOKUP(G80,'СКЛАД '!$A:$B,2,0),"-")</f>
        <v>-</v>
      </c>
      <c r="I80" s="9"/>
      <c r="J80" s="7">
        <f>J70*I80</f>
        <v>0</v>
      </c>
      <c r="L80" s="9"/>
      <c r="M80" s="9"/>
      <c r="N80" s="9"/>
      <c r="O80" s="7">
        <f>O70*N80</f>
        <v>0</v>
      </c>
      <c r="Q80" s="9"/>
      <c r="R80" s="9"/>
      <c r="S80" s="9"/>
      <c r="T80" s="7">
        <f>T70*S80</f>
        <v>0</v>
      </c>
    </row>
    <row r="81" spans="2:20">
      <c r="B81" s="9"/>
      <c r="C81" s="222" t="str">
        <f>IFERROR(VLOOKUP(B81,'СКЛАД '!$A:$B,2,0),"-")</f>
        <v>-</v>
      </c>
      <c r="D81" s="9"/>
      <c r="E81" s="7">
        <f>E70*D81</f>
        <v>0</v>
      </c>
      <c r="G81" s="9"/>
      <c r="H81" s="222" t="str">
        <f>IFERROR(VLOOKUP(G81,'СКЛАД '!$A:$B,2,0),"-")</f>
        <v>-</v>
      </c>
      <c r="I81" s="9"/>
      <c r="J81" s="7">
        <f>J70*I81</f>
        <v>0</v>
      </c>
      <c r="L81" s="9"/>
      <c r="M81" s="9"/>
      <c r="N81" s="9"/>
      <c r="O81" s="7">
        <f>O70*N81</f>
        <v>0</v>
      </c>
      <c r="Q81" s="9"/>
      <c r="R81" s="9"/>
      <c r="S81" s="9"/>
      <c r="T81" s="7">
        <f>T70*S81</f>
        <v>0</v>
      </c>
    </row>
    <row r="82" spans="2:20">
      <c r="B82" s="9"/>
      <c r="C82" s="222" t="str">
        <f>IFERROR(VLOOKUP(B82,'СКЛАД '!$A:$B,2,0),"-")</f>
        <v>-</v>
      </c>
      <c r="D82" s="9"/>
      <c r="E82" s="7">
        <f>E70*D82</f>
        <v>0</v>
      </c>
      <c r="G82" s="9"/>
      <c r="H82" s="222" t="str">
        <f>IFERROR(VLOOKUP(G82,'СКЛАД '!$A:$B,2,0),"-")</f>
        <v>-</v>
      </c>
      <c r="I82" s="9"/>
      <c r="J82" s="7">
        <f>J70*I82</f>
        <v>0</v>
      </c>
      <c r="L82" s="9"/>
      <c r="M82" s="9"/>
      <c r="N82" s="9"/>
      <c r="O82" s="7">
        <f>O70*N82</f>
        <v>0</v>
      </c>
      <c r="Q82" s="9"/>
      <c r="R82" s="9"/>
      <c r="S82" s="9"/>
      <c r="T82" s="7">
        <f>T70*S82</f>
        <v>0</v>
      </c>
    </row>
    <row r="83" spans="2:20">
      <c r="B83" s="9"/>
      <c r="C83" s="222" t="str">
        <f>IFERROR(VLOOKUP(B83,'СКЛАД '!$A:$B,2,0),"-")</f>
        <v>-</v>
      </c>
      <c r="D83" s="9"/>
      <c r="E83" s="7">
        <f>E70*D83</f>
        <v>0</v>
      </c>
      <c r="G83" s="9"/>
      <c r="H83" s="222" t="str">
        <f>IFERROR(VLOOKUP(G83,'СКЛАД '!$A:$B,2,0),"-")</f>
        <v>-</v>
      </c>
      <c r="I83" s="9"/>
      <c r="J83" s="7">
        <f>J70*I83</f>
        <v>0</v>
      </c>
      <c r="L83" s="9"/>
      <c r="M83" s="9"/>
      <c r="N83" s="9"/>
      <c r="O83" s="7">
        <f>O70*N83</f>
        <v>0</v>
      </c>
      <c r="Q83" s="9"/>
      <c r="R83" s="9"/>
      <c r="S83" s="9"/>
      <c r="T83" s="7">
        <f>T70*S83</f>
        <v>0</v>
      </c>
    </row>
    <row r="84" spans="2:20">
      <c r="B84" s="9"/>
      <c r="C84" s="222" t="str">
        <f>IFERROR(VLOOKUP(B84,'СКЛАД '!$A:$B,2,0),"-")</f>
        <v>-</v>
      </c>
      <c r="D84" s="9"/>
      <c r="E84" s="7">
        <f>E70*D84</f>
        <v>0</v>
      </c>
      <c r="G84" s="9"/>
      <c r="H84" s="222" t="str">
        <f>IFERROR(VLOOKUP(G84,'СКЛАД '!$A:$B,2,0),"-")</f>
        <v>-</v>
      </c>
      <c r="I84" s="9"/>
      <c r="J84" s="7">
        <f>J70*I84</f>
        <v>0</v>
      </c>
      <c r="L84" s="9"/>
      <c r="M84" s="9"/>
      <c r="N84" s="9"/>
      <c r="O84" s="7">
        <f>O70*N84</f>
        <v>0</v>
      </c>
      <c r="Q84" s="9"/>
      <c r="R84" s="9"/>
      <c r="S84" s="9"/>
      <c r="T84" s="7">
        <f>T70*S84</f>
        <v>0</v>
      </c>
    </row>
    <row r="85" spans="2:20">
      <c r="B85" s="9"/>
      <c r="C85" s="222" t="str">
        <f>IFERROR(VLOOKUP(B85,'СКЛАД '!$A:$B,2,0),"-")</f>
        <v>-</v>
      </c>
      <c r="D85" s="9"/>
      <c r="E85" s="7">
        <f>E70*D85</f>
        <v>0</v>
      </c>
      <c r="G85" s="9"/>
      <c r="H85" s="222" t="str">
        <f>IFERROR(VLOOKUP(G85,'СКЛАД '!$A:$B,2,0),"-")</f>
        <v>-</v>
      </c>
      <c r="I85" s="9"/>
      <c r="J85" s="7">
        <f>J70*I85</f>
        <v>0</v>
      </c>
      <c r="L85" s="9"/>
      <c r="M85" s="9"/>
      <c r="N85" s="9"/>
      <c r="O85" s="7">
        <f>O70*N85</f>
        <v>0</v>
      </c>
      <c r="Q85" s="9"/>
      <c r="R85" s="9"/>
      <c r="S85" s="9"/>
      <c r="T85" s="7">
        <f>T70*S85</f>
        <v>0</v>
      </c>
    </row>
    <row r="87" spans="2:20">
      <c r="B87" s="8">
        <v>10430</v>
      </c>
      <c r="C87" s="6" t="str">
        <f>IFERROR(VLOOKUP(B87,Сводная!$A:$C,2,0),"-------------")</f>
        <v>Соус Сацебели</v>
      </c>
      <c r="D87" s="3" t="s">
        <v>577</v>
      </c>
      <c r="E87" s="6">
        <f>IFERROR(VLOOKUP(B87,Сводная!$A:$C,3,0),"-------------")</f>
        <v>21</v>
      </c>
      <c r="G87" s="8"/>
      <c r="H87" s="6">
        <f>IFERROR(VLOOKUP(G87,Сводная!$A:$C,2,0),"-------------")</f>
        <v>0</v>
      </c>
      <c r="I87" s="3" t="s">
        <v>577</v>
      </c>
      <c r="J87" s="6">
        <f>IFERROR(VLOOKUP(G87,Сводная!$A:$C,3,0),"-------------")</f>
        <v>0</v>
      </c>
      <c r="L87" s="8"/>
      <c r="M87" s="6">
        <f>IFERROR(VLOOKUP(L87,Сводная!$A:$C,2,0),"-------------")</f>
        <v>0</v>
      </c>
      <c r="N87" s="3" t="s">
        <v>577</v>
      </c>
      <c r="O87" s="6">
        <f>IFERROR(VLOOKUP(L87,Сводная!$A:$C,3,0),"-------------")</f>
        <v>0</v>
      </c>
      <c r="Q87" s="8"/>
      <c r="R87" s="6">
        <f>IFERROR(VLOOKUP(Q87,Сводная!$A:$C,2,0),"-------------")</f>
        <v>0</v>
      </c>
      <c r="S87" s="3" t="s">
        <v>577</v>
      </c>
      <c r="T87" s="6">
        <f>IFERROR(VLOOKUP(Q87,Сводная!$A:$C,3,0),"-------------")</f>
        <v>0</v>
      </c>
    </row>
    <row r="88" spans="2:20">
      <c r="B88" s="9">
        <v>51211</v>
      </c>
      <c r="C88" s="222" t="str">
        <f>IFERROR(VLOOKUP(B88,'СКЛАД '!$A:$B,2,0),"-")</f>
        <v>Соус томатный Сацебели 25 мл, 125 шт.</v>
      </c>
      <c r="D88" s="9">
        <v>1</v>
      </c>
      <c r="E88" s="7">
        <f>E87*D88</f>
        <v>21</v>
      </c>
      <c r="G88" s="9"/>
      <c r="I88" s="9"/>
      <c r="J88" s="7">
        <f>J87*I88</f>
        <v>0</v>
      </c>
      <c r="L88" s="9"/>
      <c r="N88" s="9"/>
      <c r="O88" s="7">
        <f>O87*N88</f>
        <v>0</v>
      </c>
      <c r="Q88" s="9"/>
      <c r="S88" s="9"/>
      <c r="T88" s="7">
        <f>T87*S88</f>
        <v>0</v>
      </c>
    </row>
    <row r="89" spans="2:20">
      <c r="B89" s="9"/>
      <c r="C89" s="222" t="str">
        <f>IFERROR(VLOOKUP(B89,'СКЛАД '!$A:$B,2,0),"-")</f>
        <v>-</v>
      </c>
      <c r="D89" s="9"/>
      <c r="E89" s="7">
        <f>E87*D89</f>
        <v>0</v>
      </c>
      <c r="G89" s="9"/>
      <c r="H89" s="9"/>
      <c r="I89" s="9"/>
      <c r="J89" s="7">
        <f>J87*I89</f>
        <v>0</v>
      </c>
      <c r="L89" s="9"/>
      <c r="M89" s="9"/>
      <c r="N89" s="9"/>
      <c r="O89" s="7">
        <f>O87*N89</f>
        <v>0</v>
      </c>
      <c r="Q89" s="9"/>
      <c r="R89" s="9"/>
      <c r="S89" s="9"/>
      <c r="T89" s="7">
        <f>T87*S89</f>
        <v>0</v>
      </c>
    </row>
    <row r="90" spans="2:20">
      <c r="B90" s="9"/>
      <c r="C90" s="222" t="str">
        <f>IFERROR(VLOOKUP(B90,'СКЛАД '!$A:$B,2,0),"-")</f>
        <v>-</v>
      </c>
      <c r="D90" s="9"/>
      <c r="E90" s="7">
        <f>E87*D90</f>
        <v>0</v>
      </c>
      <c r="G90" s="9"/>
      <c r="H90" s="9"/>
      <c r="I90" s="9"/>
      <c r="J90" s="7">
        <f>J87*I90</f>
        <v>0</v>
      </c>
      <c r="L90" s="9"/>
      <c r="M90" s="9"/>
      <c r="N90" s="9"/>
      <c r="O90" s="7">
        <f>O87*N90</f>
        <v>0</v>
      </c>
      <c r="Q90" s="9"/>
      <c r="R90" s="9"/>
      <c r="S90" s="9"/>
      <c r="T90" s="7">
        <f>T87*S90</f>
        <v>0</v>
      </c>
    </row>
    <row r="91" spans="2:20">
      <c r="B91" s="9"/>
      <c r="C91" s="222" t="str">
        <f>IFERROR(VLOOKUP(B91,'СКЛАД '!$A:$B,2,0),"-")</f>
        <v>-</v>
      </c>
      <c r="D91" s="9"/>
      <c r="E91" s="7">
        <f>E87*D91</f>
        <v>0</v>
      </c>
      <c r="G91" s="9"/>
      <c r="H91" s="9"/>
      <c r="I91" s="9"/>
      <c r="J91" s="7">
        <f>J87*I91</f>
        <v>0</v>
      </c>
      <c r="L91" s="9"/>
      <c r="M91" s="9"/>
      <c r="N91" s="9"/>
      <c r="O91" s="7">
        <f>O87*N91</f>
        <v>0</v>
      </c>
      <c r="Q91" s="9"/>
      <c r="R91" s="9"/>
      <c r="S91" s="9"/>
      <c r="T91" s="7">
        <f>T87*S91</f>
        <v>0</v>
      </c>
    </row>
    <row r="92" spans="2:20">
      <c r="B92" s="9"/>
      <c r="C92" s="222" t="str">
        <f>IFERROR(VLOOKUP(B92,'СКЛАД '!$A:$B,2,0),"-")</f>
        <v>-</v>
      </c>
      <c r="D92" s="9"/>
      <c r="E92" s="7">
        <f>E87*D92</f>
        <v>0</v>
      </c>
      <c r="G92" s="9"/>
      <c r="H92" s="9"/>
      <c r="I92" s="9"/>
      <c r="J92" s="7">
        <f>J87*I92</f>
        <v>0</v>
      </c>
      <c r="L92" s="9"/>
      <c r="M92" s="9"/>
      <c r="N92" s="9"/>
      <c r="O92" s="7">
        <f>O87*N92</f>
        <v>0</v>
      </c>
      <c r="Q92" s="9"/>
      <c r="R92" s="9"/>
      <c r="S92" s="9"/>
      <c r="T92" s="7">
        <f>T87*S92</f>
        <v>0</v>
      </c>
    </row>
    <row r="93" spans="2:20">
      <c r="B93" s="9"/>
      <c r="C93" s="222" t="str">
        <f>IFERROR(VLOOKUP(B93,'СКЛАД '!$A:$B,2,0),"-")</f>
        <v>-</v>
      </c>
      <c r="D93" s="9"/>
      <c r="E93" s="7">
        <f>E87*D93</f>
        <v>0</v>
      </c>
      <c r="G93" s="9"/>
      <c r="H93" s="9"/>
      <c r="I93" s="9"/>
      <c r="J93" s="7">
        <f>J87*I93</f>
        <v>0</v>
      </c>
      <c r="L93" s="9"/>
      <c r="M93" s="9"/>
      <c r="N93" s="9"/>
      <c r="O93" s="7">
        <f>O87*N93</f>
        <v>0</v>
      </c>
      <c r="Q93" s="9"/>
      <c r="R93" s="9"/>
      <c r="S93" s="9"/>
      <c r="T93" s="7">
        <f>T87*S93</f>
        <v>0</v>
      </c>
    </row>
    <row r="94" spans="2:20">
      <c r="B94" s="9"/>
      <c r="C94" s="222" t="str">
        <f>IFERROR(VLOOKUP(B94,'СКЛАД '!$A:$B,2,0),"-")</f>
        <v>-</v>
      </c>
      <c r="D94" s="9"/>
      <c r="E94" s="7">
        <f>E87*D94</f>
        <v>0</v>
      </c>
      <c r="G94" s="9"/>
      <c r="H94" s="9"/>
      <c r="I94" s="9"/>
      <c r="J94" s="7">
        <f>J87*I94</f>
        <v>0</v>
      </c>
      <c r="L94" s="9"/>
      <c r="M94" s="9"/>
      <c r="N94" s="9"/>
      <c r="O94" s="7">
        <f>O87*N94</f>
        <v>0</v>
      </c>
      <c r="Q94" s="9"/>
      <c r="R94" s="9"/>
      <c r="S94" s="9"/>
      <c r="T94" s="7">
        <f>T87*S94</f>
        <v>0</v>
      </c>
    </row>
    <row r="95" spans="2:20">
      <c r="B95" s="9"/>
      <c r="C95" s="222" t="str">
        <f>IFERROR(VLOOKUP(B95,'СКЛАД '!$A:$B,2,0),"-")</f>
        <v>-</v>
      </c>
      <c r="D95" s="9"/>
      <c r="E95" s="7">
        <f>E87*D95</f>
        <v>0</v>
      </c>
      <c r="G95" s="9"/>
      <c r="H95" s="9"/>
      <c r="I95" s="9"/>
      <c r="J95" s="7">
        <f>J87*I95</f>
        <v>0</v>
      </c>
      <c r="L95" s="9"/>
      <c r="M95" s="9"/>
      <c r="N95" s="9"/>
      <c r="O95" s="7">
        <f>O87*N95</f>
        <v>0</v>
      </c>
      <c r="Q95" s="9"/>
      <c r="R95" s="9"/>
      <c r="S95" s="9"/>
      <c r="T95" s="7">
        <f>T87*S95</f>
        <v>0</v>
      </c>
    </row>
    <row r="96" spans="2:20">
      <c r="B96" s="9"/>
      <c r="C96" s="222" t="str">
        <f>IFERROR(VLOOKUP(B96,'СКЛАД '!$A:$B,2,0),"-")</f>
        <v>-</v>
      </c>
      <c r="D96" s="9"/>
      <c r="E96" s="7">
        <f>E87*D96</f>
        <v>0</v>
      </c>
      <c r="G96" s="9"/>
      <c r="H96" s="9"/>
      <c r="I96" s="9"/>
      <c r="J96" s="7">
        <f>J87*I96</f>
        <v>0</v>
      </c>
      <c r="L96" s="9"/>
      <c r="M96" s="9"/>
      <c r="N96" s="9"/>
      <c r="O96" s="7">
        <f>O87*N96</f>
        <v>0</v>
      </c>
      <c r="Q96" s="9"/>
      <c r="R96" s="9"/>
      <c r="S96" s="9"/>
      <c r="T96" s="7">
        <f>T87*S96</f>
        <v>0</v>
      </c>
    </row>
    <row r="97" spans="2:20">
      <c r="B97" s="9"/>
      <c r="C97" s="222" t="str">
        <f>IFERROR(VLOOKUP(B97,'СКЛАД '!$A:$B,2,0),"-")</f>
        <v>-</v>
      </c>
      <c r="D97" s="9"/>
      <c r="E97" s="7">
        <f>E87*D97</f>
        <v>0</v>
      </c>
      <c r="G97" s="9"/>
      <c r="H97" s="9"/>
      <c r="I97" s="9"/>
      <c r="J97" s="7">
        <f>J87*I97</f>
        <v>0</v>
      </c>
      <c r="L97" s="9"/>
      <c r="M97" s="9"/>
      <c r="N97" s="9"/>
      <c r="O97" s="7">
        <f>O87*N97</f>
        <v>0</v>
      </c>
      <c r="Q97" s="9"/>
      <c r="R97" s="9"/>
      <c r="S97" s="9"/>
      <c r="T97" s="7">
        <f>T87*S97</f>
        <v>0</v>
      </c>
    </row>
    <row r="98" spans="2:20">
      <c r="B98" s="9"/>
      <c r="C98" s="222" t="str">
        <f>IFERROR(VLOOKUP(B98,'СКЛАД '!$A:$B,2,0),"-")</f>
        <v>-</v>
      </c>
      <c r="D98" s="9"/>
      <c r="E98" s="7">
        <f>E87*D98</f>
        <v>0</v>
      </c>
      <c r="G98" s="9"/>
      <c r="H98" s="9"/>
      <c r="I98" s="9"/>
      <c r="J98" s="7">
        <f>J87*I98</f>
        <v>0</v>
      </c>
      <c r="L98" s="9"/>
      <c r="M98" s="9"/>
      <c r="N98" s="9"/>
      <c r="O98" s="7">
        <f>O87*N98</f>
        <v>0</v>
      </c>
      <c r="Q98" s="9"/>
      <c r="R98" s="9"/>
      <c r="S98" s="9"/>
      <c r="T98" s="7">
        <f>T87*S98</f>
        <v>0</v>
      </c>
    </row>
    <row r="99" spans="2:20">
      <c r="B99" s="9"/>
      <c r="C99" s="222" t="str">
        <f>IFERROR(VLOOKUP(B99,'СКЛАД '!$A:$B,2,0),"-")</f>
        <v>-</v>
      </c>
      <c r="D99" s="9"/>
      <c r="E99" s="7">
        <f>E87*D99</f>
        <v>0</v>
      </c>
      <c r="G99" s="9"/>
      <c r="H99" s="9"/>
      <c r="I99" s="9"/>
      <c r="J99" s="7">
        <f>J87*I99</f>
        <v>0</v>
      </c>
      <c r="L99" s="9"/>
      <c r="M99" s="9"/>
      <c r="N99" s="9"/>
      <c r="O99" s="7">
        <f>O87*N99</f>
        <v>0</v>
      </c>
      <c r="Q99" s="9"/>
      <c r="R99" s="9"/>
      <c r="S99" s="9"/>
      <c r="T99" s="7">
        <f>T87*S99</f>
        <v>0</v>
      </c>
    </row>
    <row r="100" spans="2:20">
      <c r="B100" s="9"/>
      <c r="C100" s="222" t="str">
        <f>IFERROR(VLOOKUP(B100,'СКЛАД '!$A:$B,2,0),"-")</f>
        <v>-</v>
      </c>
      <c r="D100" s="9"/>
      <c r="E100" s="7">
        <f>E87*D100</f>
        <v>0</v>
      </c>
      <c r="G100" s="9"/>
      <c r="H100" s="9"/>
      <c r="I100" s="9"/>
      <c r="J100" s="7">
        <f>J87*I100</f>
        <v>0</v>
      </c>
      <c r="L100" s="9"/>
      <c r="M100" s="9"/>
      <c r="N100" s="9"/>
      <c r="O100" s="7">
        <f>O87*N100</f>
        <v>0</v>
      </c>
      <c r="Q100" s="9"/>
      <c r="R100" s="9"/>
      <c r="S100" s="9"/>
      <c r="T100" s="7">
        <f>T87*S100</f>
        <v>0</v>
      </c>
    </row>
    <row r="101" spans="2:20">
      <c r="B101" s="9"/>
      <c r="C101" s="222" t="str">
        <f>IFERROR(VLOOKUP(B101,'СКЛАД '!$A:$B,2,0),"-")</f>
        <v>-</v>
      </c>
      <c r="D101" s="9"/>
      <c r="E101" s="7">
        <f>E87*D101</f>
        <v>0</v>
      </c>
      <c r="G101" s="9"/>
      <c r="H101" s="9"/>
      <c r="I101" s="9"/>
      <c r="J101" s="7">
        <f>J87*I101</f>
        <v>0</v>
      </c>
      <c r="L101" s="9"/>
      <c r="M101" s="9"/>
      <c r="N101" s="9"/>
      <c r="O101" s="7">
        <f>O87*N101</f>
        <v>0</v>
      </c>
      <c r="Q101" s="9"/>
      <c r="R101" s="9"/>
      <c r="S101" s="9"/>
      <c r="T101" s="7">
        <f>T87*S101</f>
        <v>0</v>
      </c>
    </row>
    <row r="102" spans="2:20">
      <c r="B102" s="9"/>
      <c r="C102" s="222" t="str">
        <f>IFERROR(VLOOKUP(B102,'СКЛАД '!$A:$B,2,0),"-")</f>
        <v>-</v>
      </c>
      <c r="D102" s="9"/>
      <c r="E102" s="7">
        <f>E87*D102</f>
        <v>0</v>
      </c>
      <c r="G102" s="9"/>
      <c r="H102" s="9"/>
      <c r="I102" s="9"/>
      <c r="J102" s="7">
        <f>J87*I102</f>
        <v>0</v>
      </c>
      <c r="L102" s="9"/>
      <c r="M102" s="9"/>
      <c r="N102" s="9"/>
      <c r="O102" s="7">
        <f>O87*N102</f>
        <v>0</v>
      </c>
      <c r="Q102" s="9"/>
      <c r="R102" s="9"/>
      <c r="S102" s="9"/>
      <c r="T102" s="7">
        <f>T87*S102</f>
        <v>0</v>
      </c>
    </row>
    <row r="104" spans="2:20">
      <c r="B104" s="8"/>
      <c r="C104" s="6">
        <f>IFERROR(VLOOKUP(B104,Сводная!$A:$C,2,0),"-------------")</f>
        <v>0</v>
      </c>
      <c r="D104" s="3" t="s">
        <v>577</v>
      </c>
      <c r="E104" s="6">
        <f>IFERROR(VLOOKUP(B104,Сводная!$A:$C,3,0),"-------------")</f>
        <v>0</v>
      </c>
      <c r="G104" s="8"/>
      <c r="H104" s="6">
        <f>IFERROR(VLOOKUP(G104,Сводная!$A:$C,2,0),"-------------")</f>
        <v>0</v>
      </c>
      <c r="I104" s="3" t="s">
        <v>577</v>
      </c>
      <c r="J104" s="6">
        <f>IFERROR(VLOOKUP(G104,Сводная!$A:$C,3,0),"-------------")</f>
        <v>0</v>
      </c>
      <c r="L104" s="8"/>
      <c r="M104" s="6">
        <f>IFERROR(VLOOKUP(L104,Сводная!$A:$C,2,0),"-------------")</f>
        <v>0</v>
      </c>
      <c r="N104" s="3" t="s">
        <v>577</v>
      </c>
      <c r="O104" s="6">
        <f>IFERROR(VLOOKUP(L104,Сводная!$A:$C,3,0),"-------------")</f>
        <v>0</v>
      </c>
      <c r="Q104" s="8"/>
      <c r="R104" s="6">
        <f>IFERROR(VLOOKUP(Q104,Сводная!$A:$C,2,0),"-------------")</f>
        <v>0</v>
      </c>
      <c r="S104" s="3" t="s">
        <v>577</v>
      </c>
      <c r="T104" s="6">
        <f>IFERROR(VLOOKUP(Q104,Сводная!$A:$C,3,0),"-------------")</f>
        <v>0</v>
      </c>
    </row>
    <row r="105" spans="2:20">
      <c r="B105" s="9"/>
      <c r="D105" s="9"/>
      <c r="E105" s="7">
        <f>E104*D105</f>
        <v>0</v>
      </c>
      <c r="G105" s="9"/>
      <c r="I105" s="9"/>
      <c r="J105" s="7">
        <f>J104*I105</f>
        <v>0</v>
      </c>
      <c r="L105" s="9"/>
      <c r="N105" s="9"/>
      <c r="O105" s="7">
        <f>O104*N105</f>
        <v>0</v>
      </c>
      <c r="Q105" s="9"/>
      <c r="S105" s="9"/>
      <c r="T105" s="7">
        <f>T104*S105</f>
        <v>0</v>
      </c>
    </row>
    <row r="106" spans="2:20">
      <c r="B106" s="9"/>
      <c r="C106" s="9"/>
      <c r="D106" s="9"/>
      <c r="E106" s="7">
        <f>E104*D106</f>
        <v>0</v>
      </c>
      <c r="G106" s="9"/>
      <c r="H106" s="9"/>
      <c r="I106" s="9"/>
      <c r="J106" s="7">
        <f>J104*I106</f>
        <v>0</v>
      </c>
      <c r="L106" s="9"/>
      <c r="M106" s="9"/>
      <c r="N106" s="9"/>
      <c r="O106" s="7">
        <f>O104*N106</f>
        <v>0</v>
      </c>
      <c r="Q106" s="9"/>
      <c r="R106" s="9"/>
      <c r="S106" s="9"/>
      <c r="T106" s="7">
        <f>T104*S106</f>
        <v>0</v>
      </c>
    </row>
    <row r="107" spans="2:20">
      <c r="B107" s="9"/>
      <c r="C107" s="9"/>
      <c r="D107" s="9"/>
      <c r="E107" s="7">
        <f>E104*D107</f>
        <v>0</v>
      </c>
      <c r="G107" s="9"/>
      <c r="H107" s="9"/>
      <c r="I107" s="9"/>
      <c r="J107" s="7">
        <f>J104*I107</f>
        <v>0</v>
      </c>
      <c r="L107" s="9"/>
      <c r="M107" s="9"/>
      <c r="N107" s="9"/>
      <c r="O107" s="7">
        <f>O104*N107</f>
        <v>0</v>
      </c>
      <c r="Q107" s="9"/>
      <c r="R107" s="9"/>
      <c r="S107" s="9"/>
      <c r="T107" s="7">
        <f>T104*S107</f>
        <v>0</v>
      </c>
    </row>
    <row r="108" spans="2:20">
      <c r="B108" s="9"/>
      <c r="C108" s="9"/>
      <c r="D108" s="9"/>
      <c r="E108" s="7">
        <f>E104*D108</f>
        <v>0</v>
      </c>
      <c r="G108" s="9"/>
      <c r="H108" s="9"/>
      <c r="I108" s="9"/>
      <c r="J108" s="7">
        <f>J104*I108</f>
        <v>0</v>
      </c>
      <c r="L108" s="9"/>
      <c r="M108" s="9"/>
      <c r="N108" s="9"/>
      <c r="O108" s="7">
        <f>O104*N108</f>
        <v>0</v>
      </c>
      <c r="Q108" s="9"/>
      <c r="R108" s="9"/>
      <c r="S108" s="9"/>
      <c r="T108" s="7">
        <f>T104*S108</f>
        <v>0</v>
      </c>
    </row>
    <row r="109" spans="2:20">
      <c r="B109" s="9"/>
      <c r="C109" s="9"/>
      <c r="D109" s="9"/>
      <c r="E109" s="7">
        <f>E104*D109</f>
        <v>0</v>
      </c>
      <c r="G109" s="9"/>
      <c r="H109" s="9"/>
      <c r="I109" s="9"/>
      <c r="J109" s="7">
        <f>J104*I109</f>
        <v>0</v>
      </c>
      <c r="L109" s="9"/>
      <c r="M109" s="9"/>
      <c r="N109" s="9"/>
      <c r="O109" s="7">
        <f>O104*N109</f>
        <v>0</v>
      </c>
      <c r="Q109" s="9"/>
      <c r="R109" s="9"/>
      <c r="S109" s="9"/>
      <c r="T109" s="7">
        <f>T104*S109</f>
        <v>0</v>
      </c>
    </row>
    <row r="110" spans="2:20">
      <c r="B110" s="9"/>
      <c r="C110" s="9"/>
      <c r="D110" s="9"/>
      <c r="E110" s="7">
        <f>E104*D110</f>
        <v>0</v>
      </c>
      <c r="G110" s="9"/>
      <c r="H110" s="9"/>
      <c r="I110" s="9"/>
      <c r="J110" s="7">
        <f>J104*I110</f>
        <v>0</v>
      </c>
      <c r="L110" s="9"/>
      <c r="M110" s="9"/>
      <c r="N110" s="9"/>
      <c r="O110" s="7">
        <f>O104*N110</f>
        <v>0</v>
      </c>
      <c r="Q110" s="9"/>
      <c r="R110" s="9"/>
      <c r="S110" s="9"/>
      <c r="T110" s="7">
        <f>T104*S110</f>
        <v>0</v>
      </c>
    </row>
    <row r="111" spans="2:20">
      <c r="B111" s="9"/>
      <c r="C111" s="9"/>
      <c r="D111" s="9"/>
      <c r="E111" s="7">
        <f>E104*D111</f>
        <v>0</v>
      </c>
      <c r="G111" s="9"/>
      <c r="H111" s="9"/>
      <c r="I111" s="9"/>
      <c r="J111" s="7">
        <f>J104*I111</f>
        <v>0</v>
      </c>
      <c r="L111" s="9"/>
      <c r="M111" s="9"/>
      <c r="N111" s="9"/>
      <c r="O111" s="7">
        <f>O104*N111</f>
        <v>0</v>
      </c>
      <c r="Q111" s="9"/>
      <c r="R111" s="9"/>
      <c r="S111" s="9"/>
      <c r="T111" s="7">
        <f>T104*S111</f>
        <v>0</v>
      </c>
    </row>
    <row r="112" spans="2:20">
      <c r="B112" s="9"/>
      <c r="C112" s="9"/>
      <c r="D112" s="9"/>
      <c r="E112" s="7">
        <f>E104*D112</f>
        <v>0</v>
      </c>
      <c r="G112" s="9"/>
      <c r="H112" s="9"/>
      <c r="I112" s="9"/>
      <c r="J112" s="7">
        <f>J104*I112</f>
        <v>0</v>
      </c>
      <c r="L112" s="9"/>
      <c r="M112" s="9"/>
      <c r="N112" s="9"/>
      <c r="O112" s="7">
        <f>O104*N112</f>
        <v>0</v>
      </c>
      <c r="Q112" s="9"/>
      <c r="R112" s="9"/>
      <c r="S112" s="9"/>
      <c r="T112" s="7">
        <f>T104*S112</f>
        <v>0</v>
      </c>
    </row>
    <row r="113" spans="2:20">
      <c r="B113" s="9"/>
      <c r="C113" s="9"/>
      <c r="D113" s="9"/>
      <c r="E113" s="7">
        <f>E104*D113</f>
        <v>0</v>
      </c>
      <c r="G113" s="9"/>
      <c r="H113" s="9"/>
      <c r="I113" s="9"/>
      <c r="J113" s="7">
        <f>J104*I113</f>
        <v>0</v>
      </c>
      <c r="L113" s="9"/>
      <c r="M113" s="9"/>
      <c r="N113" s="9"/>
      <c r="O113" s="7">
        <f>O104*N113</f>
        <v>0</v>
      </c>
      <c r="Q113" s="9"/>
      <c r="R113" s="9"/>
      <c r="S113" s="9"/>
      <c r="T113" s="7">
        <f>T104*S113</f>
        <v>0</v>
      </c>
    </row>
    <row r="114" spans="2:20">
      <c r="B114" s="9"/>
      <c r="C114" s="9"/>
      <c r="D114" s="9"/>
      <c r="E114" s="7">
        <f>E104*D114</f>
        <v>0</v>
      </c>
      <c r="G114" s="9"/>
      <c r="H114" s="9"/>
      <c r="I114" s="9"/>
      <c r="J114" s="7">
        <f>J104*I114</f>
        <v>0</v>
      </c>
      <c r="L114" s="9"/>
      <c r="M114" s="9"/>
      <c r="N114" s="9"/>
      <c r="O114" s="7">
        <f>O104*N114</f>
        <v>0</v>
      </c>
      <c r="Q114" s="9"/>
      <c r="R114" s="9"/>
      <c r="S114" s="9"/>
      <c r="T114" s="7">
        <f>T104*S114</f>
        <v>0</v>
      </c>
    </row>
    <row r="115" spans="2:20">
      <c r="B115" s="9"/>
      <c r="C115" s="9"/>
      <c r="D115" s="9"/>
      <c r="E115" s="7">
        <f>E104*D115</f>
        <v>0</v>
      </c>
      <c r="G115" s="9"/>
      <c r="H115" s="9"/>
      <c r="I115" s="9"/>
      <c r="J115" s="7">
        <f>J104*I115</f>
        <v>0</v>
      </c>
      <c r="L115" s="9"/>
      <c r="M115" s="9"/>
      <c r="N115" s="9"/>
      <c r="O115" s="7">
        <f>O104*N115</f>
        <v>0</v>
      </c>
      <c r="Q115" s="9"/>
      <c r="R115" s="9"/>
      <c r="S115" s="9"/>
      <c r="T115" s="7">
        <f>T104*S115</f>
        <v>0</v>
      </c>
    </row>
    <row r="116" spans="2:20">
      <c r="B116" s="9"/>
      <c r="C116" s="9"/>
      <c r="D116" s="9"/>
      <c r="E116" s="7">
        <f>E104*D116</f>
        <v>0</v>
      </c>
      <c r="G116" s="9"/>
      <c r="H116" s="9"/>
      <c r="I116" s="9"/>
      <c r="J116" s="7">
        <f>J104*I116</f>
        <v>0</v>
      </c>
      <c r="L116" s="9"/>
      <c r="M116" s="9"/>
      <c r="N116" s="9"/>
      <c r="O116" s="7">
        <f>O104*N116</f>
        <v>0</v>
      </c>
      <c r="Q116" s="9"/>
      <c r="R116" s="9"/>
      <c r="S116" s="9"/>
      <c r="T116" s="7">
        <f>T104*S116</f>
        <v>0</v>
      </c>
    </row>
    <row r="117" spans="2:20">
      <c r="B117" s="9"/>
      <c r="C117" s="9"/>
      <c r="D117" s="9"/>
      <c r="E117" s="7">
        <f>E104*D117</f>
        <v>0</v>
      </c>
      <c r="G117" s="9"/>
      <c r="H117" s="9"/>
      <c r="I117" s="9"/>
      <c r="J117" s="7">
        <f>J104*I117</f>
        <v>0</v>
      </c>
      <c r="L117" s="9"/>
      <c r="M117" s="9"/>
      <c r="N117" s="9"/>
      <c r="O117" s="7">
        <f>O104*N117</f>
        <v>0</v>
      </c>
      <c r="Q117" s="9"/>
      <c r="R117" s="9"/>
      <c r="S117" s="9"/>
      <c r="T117" s="7">
        <f>T104*S117</f>
        <v>0</v>
      </c>
    </row>
    <row r="118" spans="2:20">
      <c r="B118" s="9"/>
      <c r="C118" s="9"/>
      <c r="D118" s="9"/>
      <c r="E118" s="7">
        <f>E104*D118</f>
        <v>0</v>
      </c>
      <c r="G118" s="9"/>
      <c r="H118" s="9"/>
      <c r="I118" s="9"/>
      <c r="J118" s="7">
        <f>J104*I118</f>
        <v>0</v>
      </c>
      <c r="L118" s="9"/>
      <c r="M118" s="9"/>
      <c r="N118" s="9"/>
      <c r="O118" s="7">
        <f>O104*N118</f>
        <v>0</v>
      </c>
      <c r="Q118" s="9"/>
      <c r="R118" s="9"/>
      <c r="S118" s="9"/>
      <c r="T118" s="7">
        <f>T104*S118</f>
        <v>0</v>
      </c>
    </row>
    <row r="119" spans="2:20">
      <c r="B119" s="9"/>
      <c r="C119" s="9"/>
      <c r="D119" s="9"/>
      <c r="E119" s="7">
        <f>E104*D119</f>
        <v>0</v>
      </c>
      <c r="G119" s="9"/>
      <c r="H119" s="9"/>
      <c r="I119" s="9"/>
      <c r="J119" s="7">
        <f>J104*I119</f>
        <v>0</v>
      </c>
      <c r="L119" s="9"/>
      <c r="M119" s="9"/>
      <c r="N119" s="9"/>
      <c r="O119" s="7">
        <f>O104*N119</f>
        <v>0</v>
      </c>
      <c r="Q119" s="9"/>
      <c r="R119" s="9"/>
      <c r="S119" s="9"/>
      <c r="T119" s="7">
        <f>T104*S119</f>
        <v>0</v>
      </c>
    </row>
    <row r="121" spans="2:20">
      <c r="B121" s="8"/>
      <c r="C121" s="6">
        <f>IFERROR(VLOOKUP(B121,Сводная!$A:$C,2,0),"-------------")</f>
        <v>0</v>
      </c>
      <c r="D121" s="3" t="s">
        <v>577</v>
      </c>
      <c r="E121" s="6">
        <f>IFERROR(VLOOKUP(B121,Сводная!$A:$C,3,0),"-------------")</f>
        <v>0</v>
      </c>
      <c r="G121" s="8"/>
      <c r="H121" s="6">
        <f>IFERROR(VLOOKUP(G121,Сводная!$A:$C,2,0),"-------------")</f>
        <v>0</v>
      </c>
      <c r="I121" s="3" t="s">
        <v>577</v>
      </c>
      <c r="J121" s="6">
        <f>IFERROR(VLOOKUP(G121,Сводная!$A:$C,3,0),"-------------")</f>
        <v>0</v>
      </c>
      <c r="L121" s="8"/>
      <c r="M121" s="6">
        <f>IFERROR(VLOOKUP(L121,Сводная!$A:$C,2,0),"-------------")</f>
        <v>0</v>
      </c>
      <c r="N121" s="3" t="s">
        <v>577</v>
      </c>
      <c r="O121" s="6">
        <f>IFERROR(VLOOKUP(L121,Сводная!$A:$C,3,0),"-------------")</f>
        <v>0</v>
      </c>
      <c r="Q121" s="8"/>
      <c r="R121" s="6">
        <f>IFERROR(VLOOKUP(Q121,Сводная!$A:$C,2,0),"-------------")</f>
        <v>0</v>
      </c>
      <c r="S121" s="3" t="s">
        <v>577</v>
      </c>
      <c r="T121" s="6">
        <f>IFERROR(VLOOKUP(Q121,Сводная!$A:$C,3,0),"-------------")</f>
        <v>0</v>
      </c>
    </row>
    <row r="122" spans="2:20">
      <c r="B122" s="9"/>
      <c r="D122" s="9"/>
      <c r="E122" s="7">
        <f>E121*D122</f>
        <v>0</v>
      </c>
      <c r="G122" s="9"/>
      <c r="I122" s="9"/>
      <c r="J122" s="7">
        <f>J121*I122</f>
        <v>0</v>
      </c>
      <c r="L122" s="9"/>
      <c r="N122" s="9"/>
      <c r="O122" s="7">
        <f>O121*N122</f>
        <v>0</v>
      </c>
      <c r="Q122" s="9"/>
      <c r="S122" s="9"/>
      <c r="T122" s="7">
        <f>T121*S122</f>
        <v>0</v>
      </c>
    </row>
    <row r="123" spans="2:20">
      <c r="B123" s="9"/>
      <c r="C123" s="9"/>
      <c r="D123" s="9"/>
      <c r="E123" s="7">
        <f>E121*D123</f>
        <v>0</v>
      </c>
      <c r="G123" s="9"/>
      <c r="H123" s="9"/>
      <c r="I123" s="9"/>
      <c r="J123" s="7">
        <f>J121*I123</f>
        <v>0</v>
      </c>
      <c r="L123" s="9"/>
      <c r="M123" s="9"/>
      <c r="N123" s="9"/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9"/>
      <c r="C124" s="9"/>
      <c r="D124" s="9"/>
      <c r="E124" s="7">
        <f>E121*D124</f>
        <v>0</v>
      </c>
      <c r="G124" s="9"/>
      <c r="H124" s="9"/>
      <c r="I124" s="9"/>
      <c r="J124" s="7">
        <f>J121*I124</f>
        <v>0</v>
      </c>
      <c r="L124" s="9"/>
      <c r="M124" s="9"/>
      <c r="N124" s="9"/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9"/>
      <c r="C125" s="9"/>
      <c r="D125" s="9"/>
      <c r="E125" s="7">
        <f>E121*D125</f>
        <v>0</v>
      </c>
      <c r="G125" s="9"/>
      <c r="H125" s="9"/>
      <c r="I125" s="9"/>
      <c r="J125" s="7">
        <f>J121*I125</f>
        <v>0</v>
      </c>
      <c r="L125" s="9"/>
      <c r="M125" s="9"/>
      <c r="N125" s="9"/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9"/>
      <c r="C126" s="9"/>
      <c r="D126" s="9"/>
      <c r="E126" s="7">
        <f>E121*D126</f>
        <v>0</v>
      </c>
      <c r="G126" s="9"/>
      <c r="H126" s="9"/>
      <c r="I126" s="9"/>
      <c r="J126" s="7">
        <f>J121*I126</f>
        <v>0</v>
      </c>
      <c r="L126" s="9"/>
      <c r="M126" s="9"/>
      <c r="N126" s="9"/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9"/>
      <c r="C127" s="9"/>
      <c r="D127" s="9"/>
      <c r="E127" s="7">
        <f>E121*D127</f>
        <v>0</v>
      </c>
      <c r="G127" s="9"/>
      <c r="H127" s="9"/>
      <c r="I127" s="9"/>
      <c r="J127" s="7">
        <f>J121*I127</f>
        <v>0</v>
      </c>
      <c r="L127" s="9"/>
      <c r="M127" s="9"/>
      <c r="N127" s="9"/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9"/>
      <c r="C128" s="9"/>
      <c r="D128" s="9"/>
      <c r="E128" s="7">
        <f>E121*D128</f>
        <v>0</v>
      </c>
      <c r="G128" s="9"/>
      <c r="H128" s="9"/>
      <c r="I128" s="9"/>
      <c r="J128" s="7">
        <f>J121*I128</f>
        <v>0</v>
      </c>
      <c r="L128" s="9"/>
      <c r="M128" s="9"/>
      <c r="N128" s="9"/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9"/>
      <c r="C129" s="9"/>
      <c r="D129" s="9"/>
      <c r="E129" s="7">
        <f>E121*D129</f>
        <v>0</v>
      </c>
      <c r="G129" s="9"/>
      <c r="H129" s="9"/>
      <c r="I129" s="9"/>
      <c r="J129" s="7">
        <f>J121*I129</f>
        <v>0</v>
      </c>
      <c r="L129" s="9"/>
      <c r="M129" s="9"/>
      <c r="N129" s="9"/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9"/>
      <c r="C130" s="9"/>
      <c r="D130" s="9"/>
      <c r="E130" s="7">
        <f>E121*D130</f>
        <v>0</v>
      </c>
      <c r="G130" s="9"/>
      <c r="H130" s="9"/>
      <c r="I130" s="9"/>
      <c r="J130" s="7">
        <f>J121*I130</f>
        <v>0</v>
      </c>
      <c r="L130" s="9"/>
      <c r="M130" s="9"/>
      <c r="N130" s="9"/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9"/>
      <c r="D131" s="9"/>
      <c r="E131" s="7">
        <f>E121*D131</f>
        <v>0</v>
      </c>
      <c r="G131" s="9"/>
      <c r="H131" s="9"/>
      <c r="I131" s="9"/>
      <c r="J131" s="7">
        <f>J121*I131</f>
        <v>0</v>
      </c>
      <c r="L131" s="9"/>
      <c r="M131" s="9"/>
      <c r="N131" s="9"/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9"/>
      <c r="D132" s="9"/>
      <c r="E132" s="7">
        <f>E121*D132</f>
        <v>0</v>
      </c>
      <c r="G132" s="9"/>
      <c r="H132" s="9"/>
      <c r="I132" s="9"/>
      <c r="J132" s="7">
        <f>J121*I132</f>
        <v>0</v>
      </c>
      <c r="L132" s="9"/>
      <c r="M132" s="9"/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9"/>
      <c r="D133" s="9"/>
      <c r="E133" s="7">
        <f>E121*D133</f>
        <v>0</v>
      </c>
      <c r="G133" s="9"/>
      <c r="H133" s="9"/>
      <c r="I133" s="9"/>
      <c r="J133" s="7">
        <f>J121*I133</f>
        <v>0</v>
      </c>
      <c r="L133" s="9"/>
      <c r="M133" s="9"/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9"/>
      <c r="D134" s="9"/>
      <c r="E134" s="7">
        <f>E121*D134</f>
        <v>0</v>
      </c>
      <c r="G134" s="9"/>
      <c r="H134" s="9"/>
      <c r="I134" s="9"/>
      <c r="J134" s="7">
        <f>J121*I134</f>
        <v>0</v>
      </c>
      <c r="L134" s="9"/>
      <c r="M134" s="9"/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9"/>
      <c r="D135" s="9"/>
      <c r="E135" s="7">
        <f>E121*D135</f>
        <v>0</v>
      </c>
      <c r="G135" s="9"/>
      <c r="H135" s="9"/>
      <c r="I135" s="9"/>
      <c r="J135" s="7">
        <f>J121*I135</f>
        <v>0</v>
      </c>
      <c r="L135" s="9"/>
      <c r="M135" s="9"/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9"/>
      <c r="D136" s="9"/>
      <c r="E136" s="7">
        <f>E121*D136</f>
        <v>0</v>
      </c>
      <c r="G136" s="9"/>
      <c r="H136" s="9"/>
      <c r="I136" s="9"/>
      <c r="J136" s="7">
        <f>J121*I136</f>
        <v>0</v>
      </c>
      <c r="L136" s="9"/>
      <c r="M136" s="9"/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>
      <c r="B138" s="8"/>
      <c r="C138" s="6">
        <f>IFERROR(VLOOKUP(B138,Сводная!$A:$C,2,0),"-------------")</f>
        <v>0</v>
      </c>
      <c r="D138" s="3" t="s">
        <v>577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577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577</v>
      </c>
      <c r="O138" s="6">
        <f>IFERROR(VLOOKUP(L138,Сводная!$A:$C,3,0),"-------------")</f>
        <v>0</v>
      </c>
      <c r="Q138" s="8"/>
      <c r="R138" s="6">
        <f>IFERROR(VLOOKUP(Q138,Сводная!$A:$C,2,0),"-------------")</f>
        <v>0</v>
      </c>
      <c r="S138" s="3" t="s">
        <v>577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/>
      <c r="S139" s="9"/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0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0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0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0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0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0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0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0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0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0">
      <c r="B155" s="8"/>
      <c r="C155" s="6">
        <f>IFERROR(VLOOKUP(B155,Сводная!$A:$C,2,0),"-------------")</f>
        <v>0</v>
      </c>
      <c r="D155" s="3" t="s">
        <v>600</v>
      </c>
      <c r="E155" s="6">
        <f>IFERROR(VLOOKUP(B155,Сводная!$A:$C,3,0),"-------------")</f>
        <v>0</v>
      </c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</row>
    <row r="156" spans="2:20">
      <c r="B156" s="9"/>
      <c r="D156" s="9"/>
      <c r="E156" s="7">
        <f>E155*D156</f>
        <v>0</v>
      </c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</row>
    <row r="157" spans="2:20">
      <c r="B157" s="9"/>
      <c r="C157" s="9"/>
      <c r="D157" s="9"/>
      <c r="E157" s="7">
        <f>E155*D157</f>
        <v>0</v>
      </c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</row>
    <row r="158" spans="2:20">
      <c r="B158" s="9"/>
      <c r="C158" s="9"/>
      <c r="D158" s="9"/>
      <c r="E158" s="7">
        <f>E155*D158</f>
        <v>0</v>
      </c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</row>
    <row r="159" spans="2:20">
      <c r="B159" s="9"/>
      <c r="C159" s="9"/>
      <c r="D159" s="9"/>
      <c r="E159" s="7">
        <f>E155*D159</f>
        <v>0</v>
      </c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</row>
    <row r="160" spans="2:20">
      <c r="B160" s="9"/>
      <c r="C160" s="9"/>
      <c r="D160" s="9"/>
      <c r="E160" s="7">
        <f>E155*D160</f>
        <v>0</v>
      </c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</row>
    <row r="161" spans="2:20">
      <c r="B161" s="9"/>
      <c r="C161" s="9"/>
      <c r="D161" s="9"/>
      <c r="E161" s="7">
        <f>E155*D161</f>
        <v>0</v>
      </c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</row>
    <row r="162" spans="2:20">
      <c r="B162" s="9"/>
      <c r="C162" s="9"/>
      <c r="D162" s="9"/>
      <c r="E162" s="7">
        <f>E155*D162</f>
        <v>0</v>
      </c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</row>
    <row r="163" spans="2:20">
      <c r="B163" s="9"/>
      <c r="C163" s="9"/>
      <c r="D163" s="9"/>
      <c r="E163" s="7">
        <f>E155*D163</f>
        <v>0</v>
      </c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</row>
    <row r="164" spans="2:20">
      <c r="B164" s="9"/>
      <c r="C164" s="9"/>
      <c r="D164" s="9"/>
      <c r="E164" s="7">
        <f>E155*D164</f>
        <v>0</v>
      </c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</row>
    <row r="165" spans="2:20">
      <c r="B165" s="9"/>
      <c r="C165" s="9"/>
      <c r="D165" s="9"/>
      <c r="E165" s="7">
        <f>E155*D165</f>
        <v>0</v>
      </c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</row>
    <row r="166" spans="2:20">
      <c r="B166" s="9"/>
      <c r="C166" s="9"/>
      <c r="D166" s="9"/>
      <c r="E166" s="7">
        <f>E155*D166</f>
        <v>0</v>
      </c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</row>
    <row r="167" spans="2:20">
      <c r="B167" s="9"/>
      <c r="C167" s="9"/>
      <c r="D167" s="9"/>
      <c r="E167" s="7">
        <f>E155*D167</f>
        <v>0</v>
      </c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</row>
    <row r="168" spans="2:20">
      <c r="B168" s="9"/>
      <c r="C168" s="9"/>
      <c r="D168" s="9"/>
      <c r="E168" s="7">
        <f>E155*D168</f>
        <v>0</v>
      </c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</row>
    <row r="169" spans="2:20">
      <c r="B169" s="9"/>
      <c r="C169" s="9"/>
      <c r="D169" s="9"/>
      <c r="E169" s="7">
        <f>E155*D169</f>
        <v>0</v>
      </c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</row>
    <row r="170" spans="2:20">
      <c r="B170" s="9"/>
      <c r="C170" s="9"/>
      <c r="D170" s="9"/>
      <c r="E170" s="7">
        <f>E155*D170</f>
        <v>0</v>
      </c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</row>
    <row r="172" spans="2:20">
      <c r="B172" s="8"/>
      <c r="C172" s="6">
        <f>IFERROR(VLOOKUP(B172,Сводная!$A:$C,2,0),"-------------")</f>
        <v>0</v>
      </c>
      <c r="D172" s="3" t="s">
        <v>600</v>
      </c>
      <c r="E172" s="6">
        <f>IFERROR(VLOOKUP(B172,Сводная!$A:$C,3,0),"-------------")</f>
        <v>0</v>
      </c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</row>
    <row r="173" spans="2:20">
      <c r="B173" s="9"/>
      <c r="D173" s="9"/>
      <c r="E173" s="7">
        <f>E172*D173</f>
        <v>0</v>
      </c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</row>
    <row r="174" spans="2:20">
      <c r="B174" s="9"/>
      <c r="C174" s="9"/>
      <c r="D174" s="9"/>
      <c r="E174" s="7">
        <f>E172*D174</f>
        <v>0</v>
      </c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</row>
    <row r="175" spans="2:20">
      <c r="B175" s="9"/>
      <c r="C175" s="9"/>
      <c r="D175" s="9"/>
      <c r="E175" s="7">
        <f>E172*D175</f>
        <v>0</v>
      </c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</row>
    <row r="176" spans="2:20">
      <c r="B176" s="9"/>
      <c r="C176" s="9"/>
      <c r="D176" s="9"/>
      <c r="E176" s="7">
        <f>E172*D176</f>
        <v>0</v>
      </c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</row>
    <row r="177" spans="2:20">
      <c r="B177" s="9"/>
      <c r="C177" s="9"/>
      <c r="D177" s="9"/>
      <c r="E177" s="7">
        <f>E172*D177</f>
        <v>0</v>
      </c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</row>
    <row r="178" spans="2:20">
      <c r="B178" s="9"/>
      <c r="C178" s="9"/>
      <c r="D178" s="9"/>
      <c r="E178" s="7">
        <f>E172*D178</f>
        <v>0</v>
      </c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</row>
    <row r="179" spans="2:20">
      <c r="B179" s="9"/>
      <c r="C179" s="9"/>
      <c r="D179" s="9"/>
      <c r="E179" s="7">
        <f>E172*D179</f>
        <v>0</v>
      </c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</row>
    <row r="180" spans="2:20">
      <c r="B180" s="9"/>
      <c r="C180" s="9"/>
      <c r="D180" s="9"/>
      <c r="E180" s="7">
        <f>E172*D180</f>
        <v>0</v>
      </c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</row>
    <row r="181" spans="2:20">
      <c r="B181" s="9"/>
      <c r="C181" s="9"/>
      <c r="D181" s="9"/>
      <c r="E181" s="7">
        <f>E172*D181</f>
        <v>0</v>
      </c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</row>
    <row r="182" spans="2:20">
      <c r="B182" s="9"/>
      <c r="C182" s="9"/>
      <c r="D182" s="9"/>
      <c r="E182" s="7">
        <f>E172*D182</f>
        <v>0</v>
      </c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</row>
    <row r="183" spans="2:20">
      <c r="B183" s="9"/>
      <c r="C183" s="9"/>
      <c r="D183" s="9"/>
      <c r="E183" s="7">
        <f>E172*D183</f>
        <v>0</v>
      </c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</row>
    <row r="184" spans="2:20">
      <c r="B184" s="9"/>
      <c r="C184" s="9"/>
      <c r="D184" s="9"/>
      <c r="E184" s="7">
        <f>E172*D184</f>
        <v>0</v>
      </c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</row>
    <row r="185" spans="2:20">
      <c r="B185" s="9"/>
      <c r="C185" s="9"/>
      <c r="D185" s="9"/>
      <c r="E185" s="7">
        <f>E172*D185</f>
        <v>0</v>
      </c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</row>
    <row r="186" spans="2:20">
      <c r="B186" s="9"/>
      <c r="C186" s="9"/>
      <c r="D186" s="9"/>
      <c r="E186" s="7">
        <f>E172*D186</f>
        <v>0</v>
      </c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</row>
    <row r="187" spans="2:20">
      <c r="B187" s="9"/>
      <c r="C187" s="9"/>
      <c r="D187" s="9"/>
      <c r="E187" s="7">
        <f>E172*D187</f>
        <v>0</v>
      </c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</row>
    <row r="189" spans="2:20">
      <c r="B189" s="8"/>
      <c r="C189" s="6">
        <f>IFERROR(VLOOKUP(B189,Сводная!$A:$C,2,0),"-------------")</f>
        <v>0</v>
      </c>
      <c r="D189" s="3" t="s">
        <v>600</v>
      </c>
      <c r="E189" s="6">
        <f>IFERROR(VLOOKUP(B189,Сводная!$A:$C,3,0),"-------------")</f>
        <v>0</v>
      </c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</row>
    <row r="190" spans="2:20">
      <c r="B190" s="9"/>
      <c r="D190" s="9"/>
      <c r="E190" s="7">
        <f>E189*D190</f>
        <v>0</v>
      </c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</row>
    <row r="191" spans="2:20">
      <c r="B191" s="9"/>
      <c r="C191" s="9"/>
      <c r="D191" s="9"/>
      <c r="E191" s="7">
        <f>E189*D191</f>
        <v>0</v>
      </c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</row>
    <row r="192" spans="2:20">
      <c r="B192" s="9"/>
      <c r="C192" s="9"/>
      <c r="D192" s="9"/>
      <c r="E192" s="7">
        <f>E189*D192</f>
        <v>0</v>
      </c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</row>
    <row r="193" spans="2:20">
      <c r="B193" s="9"/>
      <c r="C193" s="9"/>
      <c r="D193" s="9"/>
      <c r="E193" s="7">
        <f>E189*D193</f>
        <v>0</v>
      </c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</row>
    <row r="194" spans="2:20">
      <c r="B194" s="9"/>
      <c r="C194" s="9"/>
      <c r="D194" s="9"/>
      <c r="E194" s="7">
        <f>E189*D194</f>
        <v>0</v>
      </c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</row>
    <row r="195" spans="2:20">
      <c r="B195" s="9"/>
      <c r="C195" s="9"/>
      <c r="D195" s="9"/>
      <c r="E195" s="7">
        <f>E189*D195</f>
        <v>0</v>
      </c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</row>
    <row r="196" spans="2:20">
      <c r="B196" s="9"/>
      <c r="C196" s="9"/>
      <c r="D196" s="9"/>
      <c r="E196" s="7">
        <f>E189*D196</f>
        <v>0</v>
      </c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</row>
    <row r="197" spans="2:20">
      <c r="B197" s="9"/>
      <c r="C197" s="9"/>
      <c r="D197" s="9"/>
      <c r="E197" s="7">
        <f>E189*D197</f>
        <v>0</v>
      </c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</row>
    <row r="198" spans="2:20">
      <c r="B198" s="9"/>
      <c r="C198" s="9"/>
      <c r="D198" s="9"/>
      <c r="E198" s="7">
        <f>E189*D198</f>
        <v>0</v>
      </c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</row>
    <row r="199" spans="2:20">
      <c r="B199" s="9"/>
      <c r="C199" s="9"/>
      <c r="D199" s="9"/>
      <c r="E199" s="7">
        <f>E189*D199</f>
        <v>0</v>
      </c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</row>
    <row r="200" spans="2:20">
      <c r="B200" s="9"/>
      <c r="C200" s="9"/>
      <c r="D200" s="9"/>
      <c r="E200" s="7">
        <f>E189*D200</f>
        <v>0</v>
      </c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</row>
    <row r="201" spans="2:20">
      <c r="B201" s="9"/>
      <c r="C201" s="9"/>
      <c r="D201" s="9"/>
      <c r="E201" s="7">
        <f>E189*D201</f>
        <v>0</v>
      </c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</row>
    <row r="202" spans="2:20">
      <c r="B202" s="9"/>
      <c r="C202" s="9"/>
      <c r="D202" s="9"/>
      <c r="E202" s="7">
        <f>E189*D202</f>
        <v>0</v>
      </c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</row>
    <row r="203" spans="2:20">
      <c r="B203" s="9"/>
      <c r="C203" s="9"/>
      <c r="D203" s="9"/>
      <c r="E203" s="7">
        <f>E189*D203</f>
        <v>0</v>
      </c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</row>
    <row r="204" spans="2:20">
      <c r="B204" s="9"/>
      <c r="C204" s="9"/>
      <c r="D204" s="9"/>
      <c r="E204" s="7">
        <f>E189*D204</f>
        <v>0</v>
      </c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</row>
    <row r="206" spans="2:20">
      <c r="B206" s="8"/>
      <c r="C206" s="6">
        <f>IFERROR(VLOOKUP(B206,Сводная!$A:$C,2,0),"-------------")</f>
        <v>0</v>
      </c>
      <c r="D206" s="3" t="s">
        <v>600</v>
      </c>
      <c r="E206" s="6">
        <f>IFERROR(VLOOKUP(B206,Сводная!$A:$C,3,0),"-------------")</f>
        <v>0</v>
      </c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</row>
    <row r="207" spans="2:20">
      <c r="B207" s="9"/>
      <c r="D207" s="9"/>
      <c r="E207" s="7">
        <f>E206*D207</f>
        <v>0</v>
      </c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</row>
    <row r="208" spans="2:20">
      <c r="B208" s="9"/>
      <c r="C208" s="9"/>
      <c r="D208" s="9"/>
      <c r="E208" s="7">
        <f>E206*D208</f>
        <v>0</v>
      </c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</row>
    <row r="209" spans="2:20">
      <c r="B209" s="9"/>
      <c r="C209" s="9"/>
      <c r="D209" s="9"/>
      <c r="E209" s="7">
        <f>E206*D209</f>
        <v>0</v>
      </c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</row>
    <row r="210" spans="2:20">
      <c r="B210" s="9"/>
      <c r="C210" s="9"/>
      <c r="D210" s="9"/>
      <c r="E210" s="7">
        <f>E206*D210</f>
        <v>0</v>
      </c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</row>
    <row r="211" spans="2:20">
      <c r="B211" s="9"/>
      <c r="C211" s="9"/>
      <c r="D211" s="9"/>
      <c r="E211" s="7">
        <f>E206*D211</f>
        <v>0</v>
      </c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</row>
    <row r="212" spans="2:20">
      <c r="B212" s="9"/>
      <c r="C212" s="9"/>
      <c r="D212" s="9"/>
      <c r="E212" s="7">
        <f>E206*D212</f>
        <v>0</v>
      </c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</row>
    <row r="213" spans="2:20">
      <c r="B213" s="9"/>
      <c r="C213" s="9"/>
      <c r="D213" s="9"/>
      <c r="E213" s="7">
        <f>E206*D213</f>
        <v>0</v>
      </c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</row>
    <row r="214" spans="2:20">
      <c r="B214" s="9"/>
      <c r="C214" s="9"/>
      <c r="D214" s="9"/>
      <c r="E214" s="7">
        <f>E206*D214</f>
        <v>0</v>
      </c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</row>
    <row r="215" spans="2:20">
      <c r="B215" s="9"/>
      <c r="C215" s="9"/>
      <c r="D215" s="9"/>
      <c r="E215" s="7">
        <f>E206*D215</f>
        <v>0</v>
      </c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</row>
    <row r="216" spans="2:20">
      <c r="B216" s="9"/>
      <c r="C216" s="9"/>
      <c r="D216" s="9"/>
      <c r="E216" s="7">
        <f>E206*D216</f>
        <v>0</v>
      </c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</row>
    <row r="217" spans="2:20">
      <c r="B217" s="9"/>
      <c r="C217" s="9"/>
      <c r="D217" s="9"/>
      <c r="E217" s="7">
        <f>E206*D217</f>
        <v>0</v>
      </c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</row>
    <row r="218" spans="2:20">
      <c r="B218" s="9"/>
      <c r="C218" s="9"/>
      <c r="D218" s="9"/>
      <c r="E218" s="7">
        <f>E206*D218</f>
        <v>0</v>
      </c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</row>
    <row r="219" spans="2:20">
      <c r="B219" s="9"/>
      <c r="C219" s="9"/>
      <c r="D219" s="9"/>
      <c r="E219" s="7">
        <f>E206*D219</f>
        <v>0</v>
      </c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</row>
    <row r="220" spans="2:20">
      <c r="B220" s="9"/>
      <c r="C220" s="9"/>
      <c r="D220" s="9"/>
      <c r="E220" s="7">
        <f>E206*D220</f>
        <v>0</v>
      </c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</row>
    <row r="221" spans="2:20">
      <c r="B221" s="9"/>
      <c r="C221" s="9"/>
      <c r="D221" s="9"/>
      <c r="E221" s="7">
        <f>E206*D221</f>
        <v>0</v>
      </c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</row>
    <row r="223" spans="2:20">
      <c r="B223" s="8"/>
      <c r="C223" s="6">
        <f>IFERROR(VLOOKUP(B223,Сводная!$A:$C,2,0),"-------------")</f>
        <v>0</v>
      </c>
      <c r="D223" s="3" t="s">
        <v>600</v>
      </c>
      <c r="E223" s="6">
        <f>IFERROR(VLOOKUP(B223,Сводная!$A:$C,3,0),"-------------")</f>
        <v>0</v>
      </c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</row>
    <row r="224" spans="2:20">
      <c r="B224" s="9"/>
      <c r="D224" s="9"/>
      <c r="E224" s="7">
        <f>E223*D224</f>
        <v>0</v>
      </c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</row>
    <row r="225" spans="2:20">
      <c r="B225" s="9"/>
      <c r="C225" s="9"/>
      <c r="D225" s="9"/>
      <c r="E225" s="7">
        <f>E223*D225</f>
        <v>0</v>
      </c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</row>
    <row r="226" spans="2:20">
      <c r="B226" s="9"/>
      <c r="C226" s="9"/>
      <c r="D226" s="9"/>
      <c r="E226" s="7">
        <f>E223*D226</f>
        <v>0</v>
      </c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</row>
    <row r="227" spans="2:20">
      <c r="B227" s="9"/>
      <c r="C227" s="9"/>
      <c r="D227" s="9"/>
      <c r="E227" s="7">
        <f>E223*D227</f>
        <v>0</v>
      </c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</row>
    <row r="228" spans="2:20">
      <c r="B228" s="9"/>
      <c r="C228" s="9"/>
      <c r="D228" s="9"/>
      <c r="E228" s="7">
        <f>E223*D228</f>
        <v>0</v>
      </c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</row>
    <row r="229" spans="2:20">
      <c r="B229" s="9"/>
      <c r="C229" s="9"/>
      <c r="D229" s="9"/>
      <c r="E229" s="7">
        <f>E223*D229</f>
        <v>0</v>
      </c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</row>
    <row r="230" spans="2:20">
      <c r="B230" s="9"/>
      <c r="C230" s="9"/>
      <c r="D230" s="9"/>
      <c r="E230" s="7">
        <f>E223*D230</f>
        <v>0</v>
      </c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</row>
    <row r="231" spans="2:20">
      <c r="B231" s="9"/>
      <c r="C231" s="9"/>
      <c r="D231" s="9"/>
      <c r="E231" s="7">
        <f>E223*D231</f>
        <v>0</v>
      </c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</row>
    <row r="232" spans="2:20">
      <c r="B232" s="9"/>
      <c r="C232" s="9"/>
      <c r="D232" s="9"/>
      <c r="E232" s="7">
        <f>E223*D232</f>
        <v>0</v>
      </c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</row>
    <row r="233" spans="2:20">
      <c r="B233" s="9"/>
      <c r="C233" s="9"/>
      <c r="D233" s="9"/>
      <c r="E233" s="7">
        <f>E223*D233</f>
        <v>0</v>
      </c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</row>
    <row r="234" spans="2:20">
      <c r="B234" s="9"/>
      <c r="C234" s="9"/>
      <c r="D234" s="9"/>
      <c r="E234" s="7">
        <f>E223*D234</f>
        <v>0</v>
      </c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</row>
    <row r="235" spans="2:20">
      <c r="B235" s="9"/>
      <c r="C235" s="9"/>
      <c r="D235" s="9"/>
      <c r="E235" s="7">
        <f>E223*D235</f>
        <v>0</v>
      </c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</row>
    <row r="236" spans="2:20">
      <c r="B236" s="9"/>
      <c r="C236" s="9"/>
      <c r="D236" s="9"/>
      <c r="E236" s="7">
        <f>E223*D236</f>
        <v>0</v>
      </c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</row>
    <row r="237" spans="2:20">
      <c r="B237" s="9"/>
      <c r="C237" s="9"/>
      <c r="D237" s="9"/>
      <c r="E237" s="7">
        <f>E223*D237</f>
        <v>0</v>
      </c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</row>
    <row r="238" spans="2:20">
      <c r="B238" s="9"/>
      <c r="C238" s="9"/>
      <c r="D238" s="9"/>
      <c r="E238" s="7">
        <f>E223*D238</f>
        <v>0</v>
      </c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</row>
    <row r="240" spans="2:20">
      <c r="B240" s="8"/>
      <c r="C240" s="6">
        <f>IFERROR(VLOOKUP(B240,Сводная!$A:$C,2,0),"-------------")</f>
        <v>0</v>
      </c>
      <c r="D240" s="3" t="s">
        <v>600</v>
      </c>
      <c r="E240" s="6">
        <f>IFERROR(VLOOKUP(B240,Сводная!$A:$C,3,0),"-------------")</f>
        <v>0</v>
      </c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</row>
    <row r="241" spans="2:20">
      <c r="B241" s="9"/>
      <c r="D241" s="9"/>
      <c r="E241" s="7">
        <f>E240*D241</f>
        <v>0</v>
      </c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</row>
    <row r="242" spans="2:20">
      <c r="B242" s="9"/>
      <c r="C242" s="9"/>
      <c r="D242" s="9"/>
      <c r="E242" s="7">
        <f>E240*D242</f>
        <v>0</v>
      </c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</row>
    <row r="243" spans="2:20">
      <c r="B243" s="9"/>
      <c r="C243" s="9"/>
      <c r="D243" s="9"/>
      <c r="E243" s="7">
        <f>E240*D243</f>
        <v>0</v>
      </c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</row>
    <row r="244" spans="2:20">
      <c r="B244" s="9"/>
      <c r="C244" s="9"/>
      <c r="D244" s="9"/>
      <c r="E244" s="7">
        <f>E240*D244</f>
        <v>0</v>
      </c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</row>
    <row r="245" spans="2:20">
      <c r="B245" s="9"/>
      <c r="C245" s="9"/>
      <c r="D245" s="9"/>
      <c r="E245" s="7">
        <f>E240*D245</f>
        <v>0</v>
      </c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</row>
    <row r="246" spans="2:20">
      <c r="B246" s="9"/>
      <c r="C246" s="9"/>
      <c r="D246" s="9"/>
      <c r="E246" s="7">
        <f>E240*D246</f>
        <v>0</v>
      </c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</row>
    <row r="247" spans="2:20">
      <c r="B247" s="9"/>
      <c r="C247" s="9"/>
      <c r="D247" s="9"/>
      <c r="E247" s="7">
        <f>E240*D247</f>
        <v>0</v>
      </c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</row>
    <row r="248" spans="2:20">
      <c r="B248" s="9"/>
      <c r="C248" s="9"/>
      <c r="D248" s="9"/>
      <c r="E248" s="7">
        <f>E240*D248</f>
        <v>0</v>
      </c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</row>
    <row r="249" spans="2:20">
      <c r="B249" s="9"/>
      <c r="C249" s="9"/>
      <c r="D249" s="9"/>
      <c r="E249" s="7">
        <f>E240*D249</f>
        <v>0</v>
      </c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</row>
    <row r="250" spans="2:20">
      <c r="B250" s="9"/>
      <c r="C250" s="9"/>
      <c r="D250" s="9"/>
      <c r="E250" s="7">
        <f>E240*D250</f>
        <v>0</v>
      </c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</row>
    <row r="251" spans="2:20">
      <c r="B251" s="9"/>
      <c r="C251" s="9"/>
      <c r="D251" s="9"/>
      <c r="E251" s="7">
        <f>E240*D251</f>
        <v>0</v>
      </c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</row>
    <row r="252" spans="2:20">
      <c r="B252" s="9"/>
      <c r="C252" s="9"/>
      <c r="D252" s="9"/>
      <c r="E252" s="7">
        <f>E240*D252</f>
        <v>0</v>
      </c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</row>
    <row r="253" spans="2:20">
      <c r="B253" s="9"/>
      <c r="C253" s="9"/>
      <c r="D253" s="9"/>
      <c r="E253" s="7">
        <f>E240*D253</f>
        <v>0</v>
      </c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</row>
    <row r="254" spans="2:20">
      <c r="B254" s="9"/>
      <c r="C254" s="9"/>
      <c r="D254" s="9"/>
      <c r="E254" s="7">
        <f>E240*D254</f>
        <v>0</v>
      </c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</row>
    <row r="255" spans="2:20">
      <c r="B255" s="9"/>
      <c r="C255" s="9"/>
      <c r="D255" s="9"/>
      <c r="E255" s="7">
        <f>E240*D255</f>
        <v>0</v>
      </c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</row>
    <row r="257" spans="2:20">
      <c r="B257" s="8"/>
      <c r="C257" s="6">
        <f>IFERROR(VLOOKUP(B257,Сводная!$A:$C,2,0),"-------------")</f>
        <v>0</v>
      </c>
      <c r="D257" s="3" t="s">
        <v>600</v>
      </c>
      <c r="E257" s="6">
        <f>IFERROR(VLOOKUP(B257,Сводная!$A:$C,3,0),"-------------")</f>
        <v>0</v>
      </c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</row>
    <row r="258" spans="2:20">
      <c r="B258" s="9"/>
      <c r="D258" s="9"/>
      <c r="E258" s="7">
        <f>E257*D258</f>
        <v>0</v>
      </c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</row>
    <row r="259" spans="2:20">
      <c r="B259" s="9"/>
      <c r="C259" s="9"/>
      <c r="D259" s="9"/>
      <c r="E259" s="7">
        <f>E257*D259</f>
        <v>0</v>
      </c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</row>
    <row r="260" spans="2:20">
      <c r="B260" s="9"/>
      <c r="C260" s="9"/>
      <c r="D260" s="9"/>
      <c r="E260" s="7">
        <f>E257*D260</f>
        <v>0</v>
      </c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</row>
    <row r="261" spans="2:20">
      <c r="B261" s="9"/>
      <c r="C261" s="9"/>
      <c r="D261" s="9"/>
      <c r="E261" s="7">
        <f>E257*D261</f>
        <v>0</v>
      </c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</row>
    <row r="262" spans="2:20">
      <c r="B262" s="9"/>
      <c r="C262" s="9"/>
      <c r="D262" s="9"/>
      <c r="E262" s="7">
        <f>E257*D262</f>
        <v>0</v>
      </c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</row>
    <row r="263" spans="2:20">
      <c r="B263" s="9"/>
      <c r="C263" s="9"/>
      <c r="D263" s="9"/>
      <c r="E263" s="7">
        <f>E257*D263</f>
        <v>0</v>
      </c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9"/>
      <c r="C264" s="9"/>
      <c r="D264" s="9"/>
      <c r="E264" s="7">
        <f>E257*D264</f>
        <v>0</v>
      </c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9"/>
      <c r="C265" s="9"/>
      <c r="D265" s="9"/>
      <c r="E265" s="7">
        <f>E257*D265</f>
        <v>0</v>
      </c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/>
      <c r="C266" s="9"/>
      <c r="D266" s="9"/>
      <c r="E266" s="7">
        <f>E257*D266</f>
        <v>0</v>
      </c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9"/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4" spans="2:20">
      <c r="B274" s="8"/>
      <c r="C274" s="6">
        <f>IFERROR(VLOOKUP(B274,Сводная!$A:$C,2,0),"-------------")</f>
        <v>0</v>
      </c>
      <c r="D274" s="3" t="s">
        <v>600</v>
      </c>
      <c r="E274" s="6">
        <f>IFERROR(VLOOKUP(B274,Сводная!$A:$C,3,0),"-------------")</f>
        <v>0</v>
      </c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</row>
    <row r="275" spans="2:20">
      <c r="B275" s="9"/>
      <c r="D275" s="9"/>
      <c r="E275" s="7">
        <f>E274*D275</f>
        <v>0</v>
      </c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</row>
    <row r="276" spans="2:20">
      <c r="B276" s="9"/>
      <c r="C276" s="9"/>
      <c r="D276" s="9"/>
      <c r="E276" s="7">
        <f>E274*D276</f>
        <v>0</v>
      </c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</row>
    <row r="277" spans="2:20">
      <c r="B277" s="9"/>
      <c r="C277" s="9"/>
      <c r="D277" s="9"/>
      <c r="E277" s="7">
        <f>E274*D277</f>
        <v>0</v>
      </c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</row>
    <row r="278" spans="2:20">
      <c r="B278" s="9"/>
      <c r="C278" s="9"/>
      <c r="D278" s="9"/>
      <c r="E278" s="7">
        <f>E274*D278</f>
        <v>0</v>
      </c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</row>
    <row r="279" spans="2:20">
      <c r="B279" s="9"/>
      <c r="C279" s="9"/>
      <c r="D279" s="9"/>
      <c r="E279" s="7">
        <f>E274*D279</f>
        <v>0</v>
      </c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</row>
    <row r="280" spans="2:20">
      <c r="B280" s="9"/>
      <c r="C280" s="9"/>
      <c r="D280" s="9"/>
      <c r="E280" s="7">
        <f>E274*D280</f>
        <v>0</v>
      </c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/>
      <c r="C281" s="9"/>
      <c r="D281" s="9"/>
      <c r="E281" s="7">
        <f>E274*D281</f>
        <v>0</v>
      </c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/>
      <c r="C282" s="9"/>
      <c r="D282" s="9"/>
      <c r="E282" s="7">
        <f>E274*D282</f>
        <v>0</v>
      </c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9"/>
      <c r="D283" s="9"/>
      <c r="E283" s="7">
        <f>E274*D283</f>
        <v>0</v>
      </c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1" spans="2:20">
      <c r="B291" s="8"/>
      <c r="C291" s="6">
        <f>IFERROR(VLOOKUP(B291,Сводная!$A:$C,2,0),"-------------")</f>
        <v>0</v>
      </c>
      <c r="D291" s="3" t="s">
        <v>600</v>
      </c>
      <c r="E291" s="6">
        <f>IFERROR(VLOOKUP(B291,Сводная!$A:$C,3,0),"-------------")</f>
        <v>0</v>
      </c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</row>
    <row r="292" spans="2:20">
      <c r="B292" s="9"/>
      <c r="D292" s="9"/>
      <c r="E292" s="7">
        <f>E291*D292</f>
        <v>0</v>
      </c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</row>
    <row r="293" spans="2:20">
      <c r="B293" s="9"/>
      <c r="C293" s="9"/>
      <c r="D293" s="9"/>
      <c r="E293" s="7">
        <f>E291*D293</f>
        <v>0</v>
      </c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</row>
    <row r="294" spans="2:20">
      <c r="B294" s="9"/>
      <c r="C294" s="9"/>
      <c r="D294" s="9"/>
      <c r="E294" s="7">
        <f>E291*D294</f>
        <v>0</v>
      </c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</row>
    <row r="295" spans="2:20">
      <c r="B295" s="9"/>
      <c r="C295" s="9"/>
      <c r="D295" s="9"/>
      <c r="E295" s="7">
        <f>E291*D295</f>
        <v>0</v>
      </c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WoH4wLPKQGQa4Cj1XBx5oCzRx6xOcJe9StoZHXny72brl9bV2ECdwky4gZpdD1IFbQor6tylUCFFZ9wxPid91A==" saltValue="5oXmrhO65PPJXXEmRc4e3w==" spinCount="100000" sheet="1" objects="1" scenarios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zoomScale="95" zoomScaleNormal="95" workbookViewId="0">
      <selection sqref="A1:XFD1048576"/>
    </sheetView>
  </sheetViews>
  <sheetFormatPr defaultRowHeight="15"/>
  <cols>
    <col min="1" max="1" width="2.28515625" style="2" customWidth="1"/>
    <col min="2" max="2" width="16.5703125" style="2" customWidth="1"/>
    <col min="3" max="3" width="38.42578125" style="2" customWidth="1"/>
    <col min="4" max="4" width="7.5703125" style="2" customWidth="1"/>
    <col min="5" max="5" width="14.140625" style="2" customWidth="1"/>
    <col min="6" max="6" width="2.28515625" style="2" customWidth="1"/>
    <col min="7" max="7" width="16.5703125" style="2" customWidth="1"/>
    <col min="8" max="8" width="35.140625" style="2" customWidth="1"/>
    <col min="9" max="9" width="7.5703125" style="2" customWidth="1"/>
    <col min="10" max="10" width="14.140625" style="2" customWidth="1"/>
    <col min="11" max="11" width="2.28515625" style="2" customWidth="1"/>
    <col min="12" max="12" width="16.5703125" style="2" customWidth="1"/>
    <col min="13" max="13" width="38.5703125" style="2" customWidth="1"/>
    <col min="14" max="14" width="7.5703125" style="2" customWidth="1"/>
    <col min="15" max="15" width="14.140625" style="2" customWidth="1"/>
    <col min="16" max="16" width="2.28515625" style="2" customWidth="1"/>
    <col min="17" max="17" width="16.5703125" style="2" customWidth="1"/>
    <col min="18" max="18" width="39.7109375" style="2" customWidth="1"/>
    <col min="19" max="19" width="7.5703125" style="2" customWidth="1"/>
    <col min="20" max="20" width="14.140625" style="2" customWidth="1"/>
    <col min="21" max="16384" width="9.140625" style="2"/>
  </cols>
  <sheetData>
    <row r="2" spans="2:20" ht="15" customHeight="1">
      <c r="B2" s="66">
        <v>4008</v>
      </c>
      <c r="C2" s="6" t="str">
        <f>IFERROR(VLOOKUP(B2,Сводная!$A:$C,2,0),"-------------")</f>
        <v>Салат Цезарь</v>
      </c>
      <c r="D2" s="3" t="s">
        <v>600</v>
      </c>
      <c r="E2" s="6">
        <f>IFERROR(VLOOKUP(B2,Сводная!$A:$C,3,0),"-------------")</f>
        <v>7</v>
      </c>
      <c r="G2" s="66">
        <v>4002</v>
      </c>
      <c r="H2" s="6" t="str">
        <f>IFERROR(VLOOKUP(G2,Сводная!$A:$C,2,0),"-------------")</f>
        <v>Кинг салат</v>
      </c>
      <c r="I2" s="3" t="s">
        <v>600</v>
      </c>
      <c r="J2" s="6">
        <f>IFERROR(VLOOKUP(G2,Сводная!$A:$C,3,0),"-------------")</f>
        <v>0</v>
      </c>
      <c r="L2" s="66">
        <v>4003</v>
      </c>
      <c r="M2" s="6" t="str">
        <f>IFERROR(VLOOKUP(L2,Сводная!$A:$C,2,0),"-------------")</f>
        <v>Салат-микс</v>
      </c>
      <c r="N2" s="3" t="s">
        <v>600</v>
      </c>
      <c r="O2" s="6">
        <f>IFERROR(VLOOKUP(L2,Сводная!$A:$C,3,0),"-------------")</f>
        <v>11</v>
      </c>
      <c r="Q2" s="66">
        <v>4006</v>
      </c>
      <c r="R2" s="6" t="str">
        <f>IFERROR(VLOOKUP(Q2,Сводная!$A:$C,2,0),"-------------")</f>
        <v>Салат-микс промо 49</v>
      </c>
      <c r="S2" s="3" t="s">
        <v>600</v>
      </c>
      <c r="T2" s="6">
        <f>IFERROR(VLOOKUP(Q2,Сводная!$A:$C,3,0),"-------------")</f>
        <v>0</v>
      </c>
    </row>
    <row r="3" spans="2:20">
      <c r="B3" s="22">
        <v>59897</v>
      </c>
      <c r="C3" s="222" t="str">
        <f>IFERROR(VLOOKUP(B3,'СКЛАД '!$A:$B,2,0),"-")</f>
        <v>Микс салатов</v>
      </c>
      <c r="D3" s="9">
        <v>6.2E-2</v>
      </c>
      <c r="E3" s="7">
        <f>E2*D3</f>
        <v>0.434</v>
      </c>
      <c r="G3" s="22">
        <v>59897</v>
      </c>
      <c r="H3" s="222" t="str">
        <f>IFERROR(VLOOKUP(G3,'СКЛАД '!$A:$B,2,0),"-")</f>
        <v>Микс салатов</v>
      </c>
      <c r="I3" s="9">
        <v>6.2E-2</v>
      </c>
      <c r="J3" s="7">
        <f>J2*I3</f>
        <v>0</v>
      </c>
      <c r="L3" s="22">
        <v>59897</v>
      </c>
      <c r="M3" s="222" t="str">
        <f>IFERROR(VLOOKUP(L3,'СКЛАД '!$A:$B,2,0),"-")</f>
        <v>Микс салатов</v>
      </c>
      <c r="N3" s="9">
        <v>3.5000000000000003E-2</v>
      </c>
      <c r="O3" s="7">
        <f>O2*N3</f>
        <v>0.38500000000000001</v>
      </c>
      <c r="Q3" s="22">
        <v>59897</v>
      </c>
      <c r="R3" s="222" t="str">
        <f>IFERROR(VLOOKUP(Q3,'СКЛАД '!$A:$B,2,0),"-")</f>
        <v>Микс салатов</v>
      </c>
      <c r="S3" s="9">
        <v>3.5000000000000003E-2</v>
      </c>
      <c r="T3" s="7">
        <f>T2*S3</f>
        <v>0</v>
      </c>
    </row>
    <row r="4" spans="2:20">
      <c r="B4" s="22">
        <v>69070</v>
      </c>
      <c r="C4" s="222" t="str">
        <f>IFERROR(VLOOKUP(B4,'СКЛАД '!$A:$B,2,0),"-")</f>
        <v>Куриные котлетки Velue 200 шт в кор</v>
      </c>
      <c r="D4" s="9">
        <v>1</v>
      </c>
      <c r="E4" s="7">
        <f>E2*D4</f>
        <v>7</v>
      </c>
      <c r="G4" s="22">
        <v>59103</v>
      </c>
      <c r="H4" s="222" t="str">
        <f>IFERROR(VLOOKUP(G4,'СКЛАД '!$A:$B,2,0),"-")</f>
        <v>Помидоры св.</v>
      </c>
      <c r="I4" s="9">
        <v>5.3999999999999999E-2</v>
      </c>
      <c r="J4" s="7">
        <f>J2*I4</f>
        <v>0</v>
      </c>
      <c r="L4" s="22">
        <v>51086</v>
      </c>
      <c r="M4" s="222" t="str">
        <f>IFERROR(VLOOKUP(L4,'СКЛАД '!$A:$B,2,0),"-")</f>
        <v>Морковь очищенная п/ф</v>
      </c>
      <c r="N4" s="9">
        <v>0.02</v>
      </c>
      <c r="O4" s="7">
        <f>O2*N4</f>
        <v>0.22</v>
      </c>
      <c r="Q4" s="22">
        <v>51086</v>
      </c>
      <c r="R4" s="222" t="str">
        <f>IFERROR(VLOOKUP(Q4,'СКЛАД '!$A:$B,2,0),"-")</f>
        <v>Морковь очищенная п/ф</v>
      </c>
      <c r="S4" s="9">
        <v>0.02</v>
      </c>
      <c r="T4" s="7">
        <f>T2*S4</f>
        <v>0</v>
      </c>
    </row>
    <row r="5" spans="2:20">
      <c r="B5" s="22">
        <v>51300</v>
      </c>
      <c r="C5" s="222" t="str">
        <f>IFERROR(VLOOKUP(B5,'СКЛАД '!$A:$B,2,0),"-")</f>
        <v>Сыр Грана Падано</v>
      </c>
      <c r="D5" s="9">
        <v>0.01</v>
      </c>
      <c r="E5" s="7">
        <f>E2*D5</f>
        <v>7.0000000000000007E-2</v>
      </c>
      <c r="G5" s="22">
        <v>59105</v>
      </c>
      <c r="H5" s="222" t="str">
        <f>IFERROR(VLOOKUP(G5,'СКЛАД '!$A:$B,2,0),"-")</f>
        <v>Огурцы свежие</v>
      </c>
      <c r="I5" s="9">
        <v>1.7999999999999999E-2</v>
      </c>
      <c r="J5" s="7">
        <f>J2*I5</f>
        <v>0</v>
      </c>
      <c r="L5" s="22">
        <v>59103</v>
      </c>
      <c r="M5" s="222" t="str">
        <f>IFERROR(VLOOKUP(L5,'СКЛАД '!$A:$B,2,0),"-")</f>
        <v>Помидоры св.</v>
      </c>
      <c r="N5" s="9">
        <v>2.7E-2</v>
      </c>
      <c r="O5" s="7">
        <f>O2*N5</f>
        <v>0.29699999999999999</v>
      </c>
      <c r="Q5" s="22">
        <v>59103</v>
      </c>
      <c r="R5" s="222" t="str">
        <f>IFERROR(VLOOKUP(Q5,'СКЛАД '!$A:$B,2,0),"-")</f>
        <v>Помидоры св.</v>
      </c>
      <c r="S5" s="9">
        <v>2.7E-2</v>
      </c>
      <c r="T5" s="7">
        <f>T2*S5</f>
        <v>0</v>
      </c>
    </row>
    <row r="6" spans="2:20">
      <c r="B6" s="22">
        <v>51219</v>
      </c>
      <c r="C6" s="222" t="str">
        <f>IFERROR(VLOOKUP(B6,'СКЛАД '!$A:$B,2,0),"-")</f>
        <v>Заправка для салата Цезарь dip</v>
      </c>
      <c r="D6" s="9">
        <v>2</v>
      </c>
      <c r="E6" s="7">
        <f>E2*D6</f>
        <v>14</v>
      </c>
      <c r="G6" s="22">
        <v>51086</v>
      </c>
      <c r="H6" s="222" t="str">
        <f>IFERROR(VLOOKUP(G6,'СКЛАД '!$A:$B,2,0),"-")</f>
        <v>Морковь очищенная п/ф</v>
      </c>
      <c r="I6" s="9">
        <v>0.02</v>
      </c>
      <c r="J6" s="7">
        <f>J2*I6</f>
        <v>0</v>
      </c>
      <c r="L6" s="22">
        <v>52378</v>
      </c>
      <c r="M6" s="222" t="str">
        <f>IFERROR(VLOOKUP(L6,'СКЛАД '!$A:$B,2,0),"-")</f>
        <v>Контейнер для салата маленький</v>
      </c>
      <c r="N6" s="9">
        <v>1</v>
      </c>
      <c r="O6" s="7">
        <f>O2*N6</f>
        <v>11</v>
      </c>
      <c r="Q6" s="22">
        <v>52378</v>
      </c>
      <c r="R6" s="222" t="str">
        <f>IFERROR(VLOOKUP(Q6,'СКЛАД '!$A:$B,2,0),"-")</f>
        <v>Контейнер для салата маленький</v>
      </c>
      <c r="S6" s="9">
        <v>1</v>
      </c>
      <c r="T6" s="7">
        <f>T2*S6</f>
        <v>0</v>
      </c>
    </row>
    <row r="7" spans="2:20">
      <c r="B7" s="22">
        <v>51100</v>
      </c>
      <c r="C7" s="222" t="str">
        <f>IFERROR(VLOOKUP(B7,'СКЛАД '!$A:$B,2,0),"-")</f>
        <v>Сухарики чесночные(БК)</v>
      </c>
      <c r="D7" s="9">
        <v>1</v>
      </c>
      <c r="E7" s="7">
        <f>E2*D7</f>
        <v>7</v>
      </c>
      <c r="G7" s="22">
        <v>69910</v>
      </c>
      <c r="H7" s="222" t="str">
        <f>IFERROR(VLOOKUP(G7,'СКЛАД '!$A:$B,2,0),"-")</f>
        <v>Вилка белая</v>
      </c>
      <c r="I7" s="9">
        <v>1</v>
      </c>
      <c r="J7" s="7">
        <f>J2*I7</f>
        <v>0</v>
      </c>
      <c r="L7" s="22">
        <v>52379</v>
      </c>
      <c r="M7" s="222" t="str">
        <f>IFERROR(VLOOKUP(L7,'СКЛАД '!$A:$B,2,0),"-")</f>
        <v>Крышка для контейнера для салата мал.</v>
      </c>
      <c r="N7" s="9">
        <v>1</v>
      </c>
      <c r="O7" s="7">
        <f>O2*N7</f>
        <v>11</v>
      </c>
      <c r="Q7" s="22">
        <v>52379</v>
      </c>
      <c r="R7" s="222" t="str">
        <f>IFERROR(VLOOKUP(Q7,'СКЛАД '!$A:$B,2,0),"-")</f>
        <v>Крышка для контейнера для салата мал.</v>
      </c>
      <c r="S7" s="9">
        <v>1</v>
      </c>
      <c r="T7" s="7">
        <f>T2*S7</f>
        <v>0</v>
      </c>
    </row>
    <row r="8" spans="2:20">
      <c r="B8" s="22">
        <v>69910</v>
      </c>
      <c r="C8" s="222" t="str">
        <f>IFERROR(VLOOKUP(B8,'СКЛАД '!$A:$B,2,0),"-")</f>
        <v>Вилка белая</v>
      </c>
      <c r="D8" s="9">
        <v>1</v>
      </c>
      <c r="E8" s="7">
        <f>E2*D8</f>
        <v>7</v>
      </c>
      <c r="G8" s="22">
        <v>69911</v>
      </c>
      <c r="H8" s="222" t="str">
        <f>IFERROR(VLOOKUP(G8,'СКЛАД '!$A:$B,2,0),"-")</f>
        <v>Нож белый</v>
      </c>
      <c r="I8" s="9">
        <v>1</v>
      </c>
      <c r="J8" s="7">
        <f>J2*I8</f>
        <v>0</v>
      </c>
      <c r="L8" s="22">
        <v>69910</v>
      </c>
      <c r="M8" s="222" t="str">
        <f>IFERROR(VLOOKUP(L8,'СКЛАД '!$A:$B,2,0),"-")</f>
        <v>Вилка белая</v>
      </c>
      <c r="N8" s="9">
        <v>1</v>
      </c>
      <c r="O8" s="7">
        <f>O2*N8</f>
        <v>11</v>
      </c>
      <c r="Q8" s="22">
        <v>69910</v>
      </c>
      <c r="R8" s="222" t="str">
        <f>IFERROR(VLOOKUP(Q8,'СКЛАД '!$A:$B,2,0),"-")</f>
        <v>Вилка белая</v>
      </c>
      <c r="S8" s="9">
        <v>1</v>
      </c>
      <c r="T8" s="7">
        <f>T2*S8</f>
        <v>0</v>
      </c>
    </row>
    <row r="9" spans="2:20">
      <c r="B9" s="22">
        <v>69911</v>
      </c>
      <c r="C9" s="222" t="str">
        <f>IFERROR(VLOOKUP(B9,'СКЛАД '!$A:$B,2,0),"-")</f>
        <v>Нож белый</v>
      </c>
      <c r="D9" s="9">
        <v>1</v>
      </c>
      <c r="E9" s="7">
        <f>E2*D9</f>
        <v>7</v>
      </c>
      <c r="G9" s="22">
        <v>52228</v>
      </c>
      <c r="H9" s="222" t="str">
        <f>IFERROR(VLOOKUP(G9,'СКЛАД '!$A:$B,2,0),"-")</f>
        <v>Салфетка бумажная</v>
      </c>
      <c r="I9" s="9">
        <v>1</v>
      </c>
      <c r="J9" s="7">
        <f>J2*I9</f>
        <v>0</v>
      </c>
      <c r="L9" s="22">
        <v>69911</v>
      </c>
      <c r="M9" s="222" t="str">
        <f>IFERROR(VLOOKUP(L9,'СКЛАД '!$A:$B,2,0),"-")</f>
        <v>Нож белый</v>
      </c>
      <c r="N9" s="9">
        <v>1</v>
      </c>
      <c r="O9" s="7">
        <f>O2*N9</f>
        <v>11</v>
      </c>
      <c r="Q9" s="22">
        <v>69911</v>
      </c>
      <c r="R9" s="222" t="str">
        <f>IFERROR(VLOOKUP(Q9,'СКЛАД '!$A:$B,2,0),"-")</f>
        <v>Нож белый</v>
      </c>
      <c r="S9" s="9">
        <v>1</v>
      </c>
      <c r="T9" s="7">
        <f>T2*S9</f>
        <v>0</v>
      </c>
    </row>
    <row r="10" spans="2:20">
      <c r="B10" s="22">
        <v>52228</v>
      </c>
      <c r="C10" s="222" t="str">
        <f>IFERROR(VLOOKUP(B10,'СКЛАД '!$A:$B,2,0),"-")</f>
        <v>Салфетка бумажная</v>
      </c>
      <c r="D10" s="9">
        <v>1</v>
      </c>
      <c r="E10" s="7">
        <f>E2*D10</f>
        <v>7</v>
      </c>
      <c r="G10" s="22">
        <v>52373</v>
      </c>
      <c r="H10" s="222" t="str">
        <f>IFERROR(VLOOKUP(G10,'СКЛАД '!$A:$B,2,0),"-")</f>
        <v>Контейнер для салата бумажный</v>
      </c>
      <c r="I10" s="9">
        <v>1</v>
      </c>
      <c r="J10" s="7">
        <f>J2*I10</f>
        <v>0</v>
      </c>
      <c r="L10" s="22">
        <v>52228</v>
      </c>
      <c r="M10" s="222" t="str">
        <f>IFERROR(VLOOKUP(L10,'СКЛАД '!$A:$B,2,0),"-")</f>
        <v>Салфетка бумажная</v>
      </c>
      <c r="N10" s="9">
        <v>1</v>
      </c>
      <c r="O10" s="7">
        <f>O2*N10</f>
        <v>11</v>
      </c>
      <c r="Q10" s="22">
        <v>52228</v>
      </c>
      <c r="R10" s="222" t="str">
        <f>IFERROR(VLOOKUP(Q10,'СКЛАД '!$A:$B,2,0),"-")</f>
        <v>Салфетка бумажная</v>
      </c>
      <c r="S10" s="9">
        <v>1</v>
      </c>
      <c r="T10" s="7">
        <f>T2*S10</f>
        <v>0</v>
      </c>
    </row>
    <row r="11" spans="2:20">
      <c r="B11" s="22">
        <v>52373</v>
      </c>
      <c r="C11" s="222" t="str">
        <f>IFERROR(VLOOKUP(B11,'СКЛАД '!$A:$B,2,0),"-")</f>
        <v>Контейнер для салата бумажный</v>
      </c>
      <c r="D11" s="9">
        <v>1</v>
      </c>
      <c r="E11" s="7">
        <f>E2*D11</f>
        <v>7</v>
      </c>
      <c r="G11" s="22">
        <v>62372</v>
      </c>
      <c r="H11" s="222" t="str">
        <f>IFERROR(VLOOKUP(G11,'СКЛАД '!$A:$B,2,0),"-")</f>
        <v>Крышка для контейнера бумажного</v>
      </c>
      <c r="I11" s="9">
        <v>1</v>
      </c>
      <c r="J11" s="7">
        <f>J2*I11</f>
        <v>0</v>
      </c>
      <c r="L11" s="69">
        <v>51193</v>
      </c>
      <c r="M11" s="222" t="str">
        <f>IFERROR(VLOOKUP(L11,'СКЛАД '!$A:$B,2,0),"-")</f>
        <v>Соль пакетик 1 гр.</v>
      </c>
      <c r="N11" s="9">
        <v>1</v>
      </c>
      <c r="O11" s="7">
        <f>O2*N11</f>
        <v>11</v>
      </c>
      <c r="Q11" s="69">
        <v>51193</v>
      </c>
      <c r="R11" s="222" t="str">
        <f>IFERROR(VLOOKUP(Q11,'СКЛАД '!$A:$B,2,0),"-")</f>
        <v>Соль пакетик 1 гр.</v>
      </c>
      <c r="S11" s="9">
        <v>1</v>
      </c>
      <c r="T11" s="7">
        <f>T2*S11</f>
        <v>0</v>
      </c>
    </row>
    <row r="12" spans="2:20">
      <c r="B12" s="22">
        <v>62372</v>
      </c>
      <c r="C12" s="222" t="str">
        <f>IFERROR(VLOOKUP(B12,'СКЛАД '!$A:$B,2,0),"-")</f>
        <v>Крышка для контейнера бумажного</v>
      </c>
      <c r="D12" s="9">
        <v>1</v>
      </c>
      <c r="E12" s="7">
        <f>E2*D12</f>
        <v>7</v>
      </c>
      <c r="G12" s="69">
        <v>51193</v>
      </c>
      <c r="H12" s="222" t="str">
        <f>IFERROR(VLOOKUP(G12,'СКЛАД '!$A:$B,2,0),"-")</f>
        <v>Соль пакетик 1 гр.</v>
      </c>
      <c r="I12" s="9">
        <v>1</v>
      </c>
      <c r="J12" s="7">
        <f>J2*I12</f>
        <v>0</v>
      </c>
      <c r="L12" s="22">
        <v>51023</v>
      </c>
      <c r="M12" s="222" t="str">
        <f>IFERROR(VLOOKUP(L12,'СКЛАД '!$A:$B,2,0),"-")</f>
        <v>Перец пакетик 0,25 гр.</v>
      </c>
      <c r="N12" s="9">
        <v>1</v>
      </c>
      <c r="O12" s="7">
        <f>O2*N12</f>
        <v>11</v>
      </c>
      <c r="Q12" s="22">
        <v>51023</v>
      </c>
      <c r="R12" s="222" t="str">
        <f>IFERROR(VLOOKUP(Q12,'СКЛАД '!$A:$B,2,0),"-")</f>
        <v>Перец пакетик 0,25 гр.</v>
      </c>
      <c r="S12" s="9">
        <v>1</v>
      </c>
      <c r="T12" s="7">
        <f>T2*S12</f>
        <v>0</v>
      </c>
    </row>
    <row r="13" spans="2:20">
      <c r="B13" s="22">
        <v>55759</v>
      </c>
      <c r="C13" s="222" t="str">
        <f>IFERROR(VLOOKUP(B13,'СКЛАД '!$A:$B,2,0),"-")</f>
        <v>Пакет для картофеля фри ХХL БОЛЬШАЯ</v>
      </c>
      <c r="D13" s="9">
        <v>1</v>
      </c>
      <c r="E13" s="7">
        <f>E2*D13</f>
        <v>7</v>
      </c>
      <c r="G13" s="22">
        <v>51023</v>
      </c>
      <c r="H13" s="222" t="str">
        <f>IFERROR(VLOOKUP(G13,'СКЛАД '!$A:$B,2,0),"-")</f>
        <v>Перец пакетик 0,25 гр.</v>
      </c>
      <c r="I13" s="9">
        <v>1</v>
      </c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69">
        <v>51193</v>
      </c>
      <c r="C14" s="222" t="str">
        <f>IFERROR(VLOOKUP(B14,'СКЛАД '!$A:$B,2,0),"-")</f>
        <v>Соль пакетик 1 гр.</v>
      </c>
      <c r="D14" s="9">
        <v>1</v>
      </c>
      <c r="E14" s="7">
        <f>E2*D14</f>
        <v>7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22">
        <v>51023</v>
      </c>
      <c r="C15" s="222" t="str">
        <f>IFERROR(VLOOKUP(B15,'СКЛАД '!$A:$B,2,0),"-")</f>
        <v>Перец пакетик 0,25 гр.</v>
      </c>
      <c r="D15" s="9">
        <v>1</v>
      </c>
      <c r="E15" s="7">
        <f>E2*D15</f>
        <v>7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>
      <c r="B19" s="66">
        <v>4005</v>
      </c>
      <c r="C19" s="6" t="str">
        <f>IFERROR(VLOOKUP(B19,Сводная!$A:$C,2,0),"-------------")</f>
        <v>Салат Цезарь</v>
      </c>
      <c r="D19" s="3" t="s">
        <v>600</v>
      </c>
      <c r="E19" s="6">
        <f>IFERROR(VLOOKUP(B19,Сводная!$A:$C,3,0),"-------------")</f>
        <v>0</v>
      </c>
      <c r="G19" s="8"/>
      <c r="H19" s="6">
        <f>IFERROR(VLOOKUP(G19,Сводная!$A:$C,2,0),"-------------")</f>
        <v>0</v>
      </c>
      <c r="I19" s="3" t="s">
        <v>600</v>
      </c>
      <c r="J19" s="6">
        <f>IFERROR(VLOOKUP(G19,Сводная!$A:$C,3,0),"-------------")</f>
        <v>0</v>
      </c>
      <c r="L19" s="8"/>
      <c r="M19" s="6">
        <f>IFERROR(VLOOKUP(L19,Сводная!$A:$C,2,0),"-------------")</f>
        <v>0</v>
      </c>
      <c r="N19" s="3" t="s">
        <v>600</v>
      </c>
      <c r="O19" s="6">
        <f>IFERROR(VLOOKUP(L19,Сводная!$A:$C,3,0),"-------------")</f>
        <v>0</v>
      </c>
      <c r="Q19" s="8"/>
      <c r="R19" s="6">
        <f>IFERROR(VLOOKUP(Q19,Сводная!$A:$C,2,0),"-------------")</f>
        <v>0</v>
      </c>
      <c r="S19" s="3" t="s">
        <v>600</v>
      </c>
      <c r="T19" s="6">
        <f>IFERROR(VLOOKUP(Q19,Сводная!$A:$C,3,0),"-------------")</f>
        <v>0</v>
      </c>
    </row>
    <row r="20" spans="2:20">
      <c r="B20" s="22">
        <v>59897</v>
      </c>
      <c r="C20" s="222" t="str">
        <f>IFERROR(VLOOKUP(B20,'СКЛАД '!$A:$B,2,0),"-")</f>
        <v>Микс салатов</v>
      </c>
      <c r="D20" s="9">
        <v>6.2E-2</v>
      </c>
      <c r="E20" s="7">
        <f>E19*D20</f>
        <v>0</v>
      </c>
      <c r="G20" s="9"/>
      <c r="I20" s="9"/>
      <c r="J20" s="7">
        <f>J19*I20</f>
        <v>0</v>
      </c>
      <c r="L20" s="9"/>
      <c r="N20" s="9"/>
      <c r="O20" s="7">
        <f>O19*N20</f>
        <v>0</v>
      </c>
      <c r="Q20" s="9"/>
      <c r="S20" s="9"/>
      <c r="T20" s="7">
        <f>T19*S20</f>
        <v>0</v>
      </c>
    </row>
    <row r="21" spans="2:20">
      <c r="B21" s="22">
        <v>69060</v>
      </c>
      <c r="C21" s="222" t="str">
        <f>IFERROR(VLOOKUP(B21,'СКЛАД '!$A:$B,2,0),"-")</f>
        <v>Котлета Гриль Чикен</v>
      </c>
      <c r="D21" s="9">
        <v>0.5</v>
      </c>
      <c r="E21" s="7">
        <f>E19*D21</f>
        <v>0</v>
      </c>
      <c r="G21" s="9"/>
      <c r="H21" s="9"/>
      <c r="I21" s="9"/>
      <c r="J21" s="7">
        <f>J19*I21</f>
        <v>0</v>
      </c>
      <c r="L21" s="9"/>
      <c r="M21" s="9"/>
      <c r="N21" s="9"/>
      <c r="O21" s="7">
        <f>O19*N21</f>
        <v>0</v>
      </c>
      <c r="Q21" s="9"/>
      <c r="R21" s="9"/>
      <c r="S21" s="9"/>
      <c r="T21" s="7">
        <f>T19*S21</f>
        <v>0</v>
      </c>
    </row>
    <row r="22" spans="2:20">
      <c r="B22" s="22">
        <v>51300</v>
      </c>
      <c r="C22" s="222" t="str">
        <f>IFERROR(VLOOKUP(B22,'СКЛАД '!$A:$B,2,0),"-")</f>
        <v>Сыр Грана Падано</v>
      </c>
      <c r="D22" s="9">
        <v>0.01</v>
      </c>
      <c r="E22" s="7">
        <f>E19*D22</f>
        <v>0</v>
      </c>
      <c r="G22" s="9"/>
      <c r="H22" s="9"/>
      <c r="I22" s="9"/>
      <c r="J22" s="7">
        <f>J19*I22</f>
        <v>0</v>
      </c>
      <c r="L22" s="9"/>
      <c r="M22" s="9"/>
      <c r="N22" s="9"/>
      <c r="O22" s="7">
        <f>O19*N22</f>
        <v>0</v>
      </c>
      <c r="Q22" s="9"/>
      <c r="R22" s="9"/>
      <c r="S22" s="9"/>
      <c r="T22" s="7">
        <f>T19*S22</f>
        <v>0</v>
      </c>
    </row>
    <row r="23" spans="2:20">
      <c r="B23" s="22">
        <v>51219</v>
      </c>
      <c r="C23" s="222" t="str">
        <f>IFERROR(VLOOKUP(B23,'СКЛАД '!$A:$B,2,0),"-")</f>
        <v>Заправка для салата Цезарь dip</v>
      </c>
      <c r="D23" s="9">
        <v>1</v>
      </c>
      <c r="E23" s="7">
        <f>E19*D23</f>
        <v>0</v>
      </c>
      <c r="G23" s="9"/>
      <c r="H23" s="9"/>
      <c r="I23" s="9"/>
      <c r="J23" s="7">
        <f>J19*I23</f>
        <v>0</v>
      </c>
      <c r="L23" s="9"/>
      <c r="M23" s="9"/>
      <c r="N23" s="9"/>
      <c r="O23" s="7">
        <f>O19*N23</f>
        <v>0</v>
      </c>
      <c r="Q23" s="9"/>
      <c r="R23" s="9"/>
      <c r="S23" s="9"/>
      <c r="T23" s="7">
        <f>T19*S23</f>
        <v>0</v>
      </c>
    </row>
    <row r="24" spans="2:20">
      <c r="B24" s="22">
        <v>51100</v>
      </c>
      <c r="C24" s="222" t="str">
        <f>IFERROR(VLOOKUP(B24,'СКЛАД '!$A:$B,2,0),"-")</f>
        <v>Сухарики чесночные(БК)</v>
      </c>
      <c r="D24" s="9">
        <v>1</v>
      </c>
      <c r="E24" s="7">
        <f>E19*D24</f>
        <v>0</v>
      </c>
      <c r="G24" s="9"/>
      <c r="H24" s="9"/>
      <c r="I24" s="9"/>
      <c r="J24" s="7">
        <f>J19*I24</f>
        <v>0</v>
      </c>
      <c r="L24" s="9"/>
      <c r="M24" s="9"/>
      <c r="N24" s="9"/>
      <c r="O24" s="7">
        <f>O19*N24</f>
        <v>0</v>
      </c>
      <c r="Q24" s="9"/>
      <c r="R24" s="9"/>
      <c r="S24" s="9"/>
      <c r="T24" s="7">
        <f>T19*S24</f>
        <v>0</v>
      </c>
    </row>
    <row r="25" spans="2:20">
      <c r="B25" s="22">
        <v>59116</v>
      </c>
      <c r="C25" s="222" t="str">
        <f>IFERROR(VLOOKUP(B25,'СКЛАД '!$A:$B,2,0),"-")</f>
        <v>Помидоры Черри</v>
      </c>
      <c r="D25" s="9">
        <v>3.5999999999999997E-2</v>
      </c>
      <c r="E25" s="7">
        <f>E19*D25</f>
        <v>0</v>
      </c>
      <c r="G25" s="9"/>
      <c r="H25" s="9"/>
      <c r="I25" s="9"/>
      <c r="J25" s="7">
        <f>J19*I25</f>
        <v>0</v>
      </c>
      <c r="L25" s="9"/>
      <c r="M25" s="9"/>
      <c r="N25" s="9"/>
      <c r="O25" s="7">
        <f>O19*N25</f>
        <v>0</v>
      </c>
      <c r="Q25" s="9"/>
      <c r="R25" s="9"/>
      <c r="S25" s="9"/>
      <c r="T25" s="7">
        <f>T19*S25</f>
        <v>0</v>
      </c>
    </row>
    <row r="26" spans="2:20">
      <c r="B26" s="22">
        <v>69910</v>
      </c>
      <c r="C26" s="222" t="str">
        <f>IFERROR(VLOOKUP(B26,'СКЛАД '!$A:$B,2,0),"-")</f>
        <v>Вилка белая</v>
      </c>
      <c r="D26" s="9">
        <v>1</v>
      </c>
      <c r="E26" s="7">
        <f>E19*D26</f>
        <v>0</v>
      </c>
      <c r="G26" s="9"/>
      <c r="H26" s="9"/>
      <c r="I26" s="9"/>
      <c r="J26" s="7">
        <f>J19*I26</f>
        <v>0</v>
      </c>
      <c r="L26" s="9"/>
      <c r="M26" s="9"/>
      <c r="N26" s="9"/>
      <c r="O26" s="7">
        <f>O19*N26</f>
        <v>0</v>
      </c>
      <c r="Q26" s="9"/>
      <c r="R26" s="9"/>
      <c r="S26" s="9"/>
      <c r="T26" s="7">
        <f>T19*S26</f>
        <v>0</v>
      </c>
    </row>
    <row r="27" spans="2:20">
      <c r="B27" s="22">
        <v>69911</v>
      </c>
      <c r="C27" s="222" t="str">
        <f>IFERROR(VLOOKUP(B27,'СКЛАД '!$A:$B,2,0),"-")</f>
        <v>Нож белый</v>
      </c>
      <c r="D27" s="9">
        <v>1</v>
      </c>
      <c r="E27" s="7">
        <f>E19*D27</f>
        <v>0</v>
      </c>
      <c r="G27" s="9"/>
      <c r="H27" s="9"/>
      <c r="I27" s="9"/>
      <c r="J27" s="7">
        <f>J19*I27</f>
        <v>0</v>
      </c>
      <c r="L27" s="9"/>
      <c r="M27" s="9"/>
      <c r="N27" s="9"/>
      <c r="O27" s="7">
        <f>O19*N27</f>
        <v>0</v>
      </c>
      <c r="Q27" s="9"/>
      <c r="R27" s="9"/>
      <c r="S27" s="9"/>
      <c r="T27" s="7">
        <f>T19*S27</f>
        <v>0</v>
      </c>
    </row>
    <row r="28" spans="2:20">
      <c r="B28" s="22">
        <v>52228</v>
      </c>
      <c r="C28" s="222" t="str">
        <f>IFERROR(VLOOKUP(B28,'СКЛАД '!$A:$B,2,0),"-")</f>
        <v>Салфетка бумажная</v>
      </c>
      <c r="D28" s="9">
        <v>1</v>
      </c>
      <c r="E28" s="7">
        <f>E19*D28</f>
        <v>0</v>
      </c>
      <c r="G28" s="9"/>
      <c r="H28" s="9"/>
      <c r="I28" s="9"/>
      <c r="J28" s="7">
        <f>J19*I28</f>
        <v>0</v>
      </c>
      <c r="L28" s="9"/>
      <c r="M28" s="9"/>
      <c r="N28" s="9"/>
      <c r="O28" s="7">
        <f>O19*N28</f>
        <v>0</v>
      </c>
      <c r="Q28" s="9"/>
      <c r="R28" s="9"/>
      <c r="S28" s="9"/>
      <c r="T28" s="7">
        <f>T19*S28</f>
        <v>0</v>
      </c>
    </row>
    <row r="29" spans="2:20">
      <c r="B29" s="22">
        <v>52373</v>
      </c>
      <c r="C29" s="222" t="str">
        <f>IFERROR(VLOOKUP(B29,'СКЛАД '!$A:$B,2,0),"-")</f>
        <v>Контейнер для салата бумажный</v>
      </c>
      <c r="D29" s="9">
        <v>1</v>
      </c>
      <c r="E29" s="7">
        <f>E19*D29</f>
        <v>0</v>
      </c>
      <c r="G29" s="9"/>
      <c r="H29" s="9"/>
      <c r="I29" s="9"/>
      <c r="J29" s="7">
        <f>J19*I29</f>
        <v>0</v>
      </c>
      <c r="L29" s="9"/>
      <c r="M29" s="9"/>
      <c r="N29" s="9"/>
      <c r="O29" s="7">
        <f>O19*N29</f>
        <v>0</v>
      </c>
      <c r="Q29" s="9"/>
      <c r="R29" s="9"/>
      <c r="S29" s="9"/>
      <c r="T29" s="7">
        <f>T19*S29</f>
        <v>0</v>
      </c>
    </row>
    <row r="30" spans="2:20">
      <c r="B30" s="22">
        <v>62372</v>
      </c>
      <c r="C30" s="222" t="str">
        <f>IFERROR(VLOOKUP(B30,'СКЛАД '!$A:$B,2,0),"-")</f>
        <v>Крышка для контейнера бумажного</v>
      </c>
      <c r="D30" s="9">
        <v>1</v>
      </c>
      <c r="E30" s="7">
        <f>E19*D30</f>
        <v>0</v>
      </c>
      <c r="G30" s="9"/>
      <c r="H30" s="9"/>
      <c r="I30" s="9"/>
      <c r="J30" s="7">
        <f>J19*I30</f>
        <v>0</v>
      </c>
      <c r="L30" s="9"/>
      <c r="M30" s="9"/>
      <c r="N30" s="9"/>
      <c r="O30" s="7">
        <f>O19*N30</f>
        <v>0</v>
      </c>
      <c r="Q30" s="9"/>
      <c r="R30" s="9"/>
      <c r="S30" s="9"/>
      <c r="T30" s="7">
        <f>T19*S30</f>
        <v>0</v>
      </c>
    </row>
    <row r="31" spans="2:20">
      <c r="B31" s="22">
        <v>55759</v>
      </c>
      <c r="C31" s="222" t="str">
        <f>IFERROR(VLOOKUP(B31,'СКЛАД '!$A:$B,2,0),"-")</f>
        <v>Пакет для картофеля фри ХХL БОЛЬШАЯ</v>
      </c>
      <c r="D31" s="9">
        <v>1</v>
      </c>
      <c r="E31" s="7">
        <f>E19*D31</f>
        <v>0</v>
      </c>
      <c r="G31" s="9"/>
      <c r="H31" s="9"/>
      <c r="I31" s="9"/>
      <c r="J31" s="7">
        <f>J19*I31</f>
        <v>0</v>
      </c>
      <c r="L31" s="9"/>
      <c r="M31" s="9"/>
      <c r="N31" s="9"/>
      <c r="O31" s="7">
        <f>O19*N31</f>
        <v>0</v>
      </c>
      <c r="Q31" s="9"/>
      <c r="R31" s="9"/>
      <c r="S31" s="9"/>
      <c r="T31" s="7">
        <f>T19*S31</f>
        <v>0</v>
      </c>
    </row>
    <row r="32" spans="2:20">
      <c r="B32" s="69">
        <v>51193</v>
      </c>
      <c r="C32" s="222" t="str">
        <f>IFERROR(VLOOKUP(B32,'СКЛАД '!$A:$B,2,0),"-")</f>
        <v>Соль пакетик 1 гр.</v>
      </c>
      <c r="D32" s="9">
        <v>1</v>
      </c>
      <c r="E32" s="7">
        <f>E19*D32</f>
        <v>0</v>
      </c>
      <c r="G32" s="9"/>
      <c r="H32" s="9"/>
      <c r="I32" s="9"/>
      <c r="J32" s="7">
        <f>J19*I32</f>
        <v>0</v>
      </c>
      <c r="L32" s="9"/>
      <c r="M32" s="9"/>
      <c r="N32" s="9"/>
      <c r="O32" s="7">
        <f>O19*N32</f>
        <v>0</v>
      </c>
      <c r="Q32" s="9"/>
      <c r="R32" s="9"/>
      <c r="S32" s="9"/>
      <c r="T32" s="7">
        <f>T19*S32</f>
        <v>0</v>
      </c>
    </row>
    <row r="33" spans="2:20">
      <c r="B33" s="22">
        <v>51023</v>
      </c>
      <c r="C33" s="222" t="str">
        <f>IFERROR(VLOOKUP(B33,'СКЛАД '!$A:$B,2,0),"-")</f>
        <v>Перец пакетик 0,25 гр.</v>
      </c>
      <c r="D33" s="9">
        <v>1</v>
      </c>
      <c r="E33" s="7">
        <f>E19*D33</f>
        <v>0</v>
      </c>
      <c r="G33" s="9"/>
      <c r="H33" s="9"/>
      <c r="I33" s="9"/>
      <c r="J33" s="7">
        <f>J19*I33</f>
        <v>0</v>
      </c>
      <c r="L33" s="9"/>
      <c r="M33" s="9"/>
      <c r="N33" s="9"/>
      <c r="O33" s="7">
        <f>O19*N33</f>
        <v>0</v>
      </c>
      <c r="Q33" s="9"/>
      <c r="R33" s="9"/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9"/>
      <c r="I34" s="9"/>
      <c r="J34" s="7">
        <f>J19*I34</f>
        <v>0</v>
      </c>
      <c r="L34" s="9"/>
      <c r="M34" s="9"/>
      <c r="N34" s="9"/>
      <c r="O34" s="7">
        <f>O19*N34</f>
        <v>0</v>
      </c>
      <c r="Q34" s="9"/>
      <c r="R34" s="9"/>
      <c r="S34" s="9"/>
      <c r="T34" s="7">
        <f>T19*S34</f>
        <v>0</v>
      </c>
    </row>
    <row r="36" spans="2:20">
      <c r="B36" s="8"/>
      <c r="C36" s="6">
        <f>IFERROR(VLOOKUP(B36,Сводная!$A:$C,2,0),"-------------")</f>
        <v>0</v>
      </c>
      <c r="D36" s="3" t="s">
        <v>600</v>
      </c>
      <c r="E36" s="6">
        <f>IFERROR(VLOOKUP(B36,Сводная!$A:$C,3,0),"-------------")</f>
        <v>0</v>
      </c>
      <c r="G36" s="8"/>
      <c r="H36" s="6">
        <f>IFERROR(VLOOKUP(G36,Сводная!$A:$C,2,0),"-------------")</f>
        <v>0</v>
      </c>
      <c r="I36" s="3" t="s">
        <v>600</v>
      </c>
      <c r="J36" s="6">
        <f>IFERROR(VLOOKUP(G36,Сводная!$A:$C,3,0),"-------------")</f>
        <v>0</v>
      </c>
      <c r="L36" s="8"/>
      <c r="M36" s="6">
        <f>IFERROR(VLOOKUP(L36,Сводная!$A:$C,2,0),"-------------")</f>
        <v>0</v>
      </c>
      <c r="N36" s="3" t="s">
        <v>600</v>
      </c>
      <c r="O36" s="6">
        <f>IFERROR(VLOOKUP(L36,Сводная!$A:$C,3,0),"-------------")</f>
        <v>0</v>
      </c>
      <c r="Q36" s="8"/>
      <c r="R36" s="6">
        <f>IFERROR(VLOOKUP(Q36,Сводная!$A:$C,2,0),"-------------")</f>
        <v>0</v>
      </c>
      <c r="S36" s="3" t="s">
        <v>600</v>
      </c>
      <c r="T36" s="6">
        <f>IFERROR(VLOOKUP(Q36,Сводная!$A:$C,3,0),"-------------")</f>
        <v>0</v>
      </c>
    </row>
    <row r="37" spans="2:20">
      <c r="B37" s="9"/>
      <c r="D37" s="9"/>
      <c r="E37" s="7">
        <f>E36*D37</f>
        <v>0</v>
      </c>
      <c r="G37" s="9"/>
      <c r="I37" s="9"/>
      <c r="J37" s="7">
        <f>J36*I37</f>
        <v>0</v>
      </c>
      <c r="L37" s="9"/>
      <c r="N37" s="9"/>
      <c r="O37" s="7">
        <f>O36*N37</f>
        <v>0</v>
      </c>
      <c r="Q37" s="9"/>
      <c r="S37" s="9"/>
      <c r="T37" s="7">
        <f>T36*S37</f>
        <v>0</v>
      </c>
    </row>
    <row r="38" spans="2:20">
      <c r="B38" s="9"/>
      <c r="C38" s="9"/>
      <c r="D38" s="9"/>
      <c r="E38" s="7">
        <f>E36*D38</f>
        <v>0</v>
      </c>
      <c r="G38" s="9"/>
      <c r="H38" s="9"/>
      <c r="I38" s="9"/>
      <c r="J38" s="7">
        <f>J36*I38</f>
        <v>0</v>
      </c>
      <c r="L38" s="9"/>
      <c r="M38" s="9"/>
      <c r="N38" s="9"/>
      <c r="O38" s="7">
        <f>O36*N38</f>
        <v>0</v>
      </c>
      <c r="Q38" s="9"/>
      <c r="R38" s="9"/>
      <c r="S38" s="9"/>
      <c r="T38" s="7">
        <f>T36*S38</f>
        <v>0</v>
      </c>
    </row>
    <row r="39" spans="2:20">
      <c r="B39" s="9"/>
      <c r="C39" s="9"/>
      <c r="D39" s="9"/>
      <c r="E39" s="7">
        <f>E36*D39</f>
        <v>0</v>
      </c>
      <c r="G39" s="9"/>
      <c r="H39" s="9"/>
      <c r="I39" s="9"/>
      <c r="J39" s="7">
        <f>J36*I39</f>
        <v>0</v>
      </c>
      <c r="L39" s="9"/>
      <c r="M39" s="9"/>
      <c r="N39" s="9"/>
      <c r="O39" s="7">
        <f>O36*N39</f>
        <v>0</v>
      </c>
      <c r="Q39" s="9"/>
      <c r="R39" s="9"/>
      <c r="S39" s="9"/>
      <c r="T39" s="7">
        <f>T36*S39</f>
        <v>0</v>
      </c>
    </row>
    <row r="40" spans="2:20">
      <c r="B40" s="9"/>
      <c r="C40" s="9"/>
      <c r="D40" s="9"/>
      <c r="E40" s="7">
        <f>E36*D40</f>
        <v>0</v>
      </c>
      <c r="G40" s="9"/>
      <c r="H40" s="9"/>
      <c r="I40" s="9"/>
      <c r="J40" s="7">
        <f>J36*I40</f>
        <v>0</v>
      </c>
      <c r="L40" s="9"/>
      <c r="M40" s="9"/>
      <c r="N40" s="9"/>
      <c r="O40" s="7">
        <f>O36*N40</f>
        <v>0</v>
      </c>
      <c r="Q40" s="9"/>
      <c r="R40" s="9"/>
      <c r="S40" s="9"/>
      <c r="T40" s="7">
        <f>T36*S40</f>
        <v>0</v>
      </c>
    </row>
    <row r="41" spans="2:20">
      <c r="B41" s="9"/>
      <c r="C41" s="9"/>
      <c r="D41" s="9"/>
      <c r="E41" s="7">
        <f>E36*D41</f>
        <v>0</v>
      </c>
      <c r="G41" s="9"/>
      <c r="H41" s="9"/>
      <c r="I41" s="9"/>
      <c r="J41" s="7">
        <f>J36*I41</f>
        <v>0</v>
      </c>
      <c r="L41" s="9"/>
      <c r="M41" s="9"/>
      <c r="N41" s="9"/>
      <c r="O41" s="7">
        <f>O36*N41</f>
        <v>0</v>
      </c>
      <c r="Q41" s="9"/>
      <c r="R41" s="9"/>
      <c r="S41" s="9"/>
      <c r="T41" s="7">
        <f>T36*S41</f>
        <v>0</v>
      </c>
    </row>
    <row r="42" spans="2:20">
      <c r="B42" s="9"/>
      <c r="C42" s="9"/>
      <c r="D42" s="9"/>
      <c r="E42" s="7">
        <f>E36*D42</f>
        <v>0</v>
      </c>
      <c r="G42" s="9"/>
      <c r="H42" s="9"/>
      <c r="I42" s="9"/>
      <c r="J42" s="7">
        <f>J36*I42</f>
        <v>0</v>
      </c>
      <c r="L42" s="9"/>
      <c r="M42" s="9"/>
      <c r="N42" s="9"/>
      <c r="O42" s="7">
        <f>O36*N42</f>
        <v>0</v>
      </c>
      <c r="Q42" s="9"/>
      <c r="R42" s="9"/>
      <c r="S42" s="9"/>
      <c r="T42" s="7">
        <f>T36*S42</f>
        <v>0</v>
      </c>
    </row>
    <row r="43" spans="2:20">
      <c r="B43" s="9"/>
      <c r="C43" s="9"/>
      <c r="D43" s="9"/>
      <c r="E43" s="7">
        <f>E36*D43</f>
        <v>0</v>
      </c>
      <c r="G43" s="9"/>
      <c r="H43" s="9"/>
      <c r="I43" s="9"/>
      <c r="J43" s="7">
        <f>J36*I43</f>
        <v>0</v>
      </c>
      <c r="L43" s="9"/>
      <c r="M43" s="9"/>
      <c r="N43" s="9"/>
      <c r="O43" s="7">
        <f>O36*N43</f>
        <v>0</v>
      </c>
      <c r="Q43" s="9"/>
      <c r="R43" s="9"/>
      <c r="S43" s="9"/>
      <c r="T43" s="7">
        <f>T36*S43</f>
        <v>0</v>
      </c>
    </row>
    <row r="44" spans="2:20">
      <c r="B44" s="9"/>
      <c r="C44" s="9"/>
      <c r="D44" s="9"/>
      <c r="E44" s="7">
        <f>E36*D44</f>
        <v>0</v>
      </c>
      <c r="G44" s="9"/>
      <c r="H44" s="9"/>
      <c r="I44" s="9"/>
      <c r="J44" s="7">
        <f>J36*I44</f>
        <v>0</v>
      </c>
      <c r="L44" s="9"/>
      <c r="M44" s="9"/>
      <c r="N44" s="9"/>
      <c r="O44" s="7">
        <f>O36*N44</f>
        <v>0</v>
      </c>
      <c r="Q44" s="9"/>
      <c r="R44" s="9"/>
      <c r="S44" s="9"/>
      <c r="T44" s="7">
        <f>T36*S44</f>
        <v>0</v>
      </c>
    </row>
    <row r="45" spans="2:20">
      <c r="B45" s="9"/>
      <c r="C45" s="9"/>
      <c r="D45" s="9"/>
      <c r="E45" s="7">
        <f>E36*D45</f>
        <v>0</v>
      </c>
      <c r="G45" s="9"/>
      <c r="H45" s="9"/>
      <c r="I45" s="9"/>
      <c r="J45" s="7">
        <f>J36*I45</f>
        <v>0</v>
      </c>
      <c r="L45" s="9"/>
      <c r="M45" s="9"/>
      <c r="N45" s="9"/>
      <c r="O45" s="7">
        <f>O36*N45</f>
        <v>0</v>
      </c>
      <c r="Q45" s="9"/>
      <c r="R45" s="9"/>
      <c r="S45" s="9"/>
      <c r="T45" s="7">
        <f>T36*S45</f>
        <v>0</v>
      </c>
    </row>
    <row r="46" spans="2:20">
      <c r="B46" s="9"/>
      <c r="C46" s="9"/>
      <c r="D46" s="9"/>
      <c r="E46" s="7">
        <f>E36*D46</f>
        <v>0</v>
      </c>
      <c r="G46" s="9"/>
      <c r="H46" s="9"/>
      <c r="I46" s="9"/>
      <c r="J46" s="7">
        <f>J36*I46</f>
        <v>0</v>
      </c>
      <c r="L46" s="9"/>
      <c r="M46" s="9"/>
      <c r="N46" s="9"/>
      <c r="O46" s="7">
        <f>O36*N46</f>
        <v>0</v>
      </c>
      <c r="Q46" s="9"/>
      <c r="R46" s="9"/>
      <c r="S46" s="9"/>
      <c r="T46" s="7">
        <f>T36*S46</f>
        <v>0</v>
      </c>
    </row>
    <row r="47" spans="2:20">
      <c r="B47" s="9"/>
      <c r="C47" s="9"/>
      <c r="D47" s="9"/>
      <c r="E47" s="7">
        <f>E36*D47</f>
        <v>0</v>
      </c>
      <c r="G47" s="9"/>
      <c r="H47" s="9"/>
      <c r="I47" s="9"/>
      <c r="J47" s="7">
        <f>J36*I47</f>
        <v>0</v>
      </c>
      <c r="L47" s="9"/>
      <c r="M47" s="9"/>
      <c r="N47" s="9"/>
      <c r="O47" s="7">
        <f>O36*N47</f>
        <v>0</v>
      </c>
      <c r="Q47" s="9"/>
      <c r="R47" s="9"/>
      <c r="S47" s="9"/>
      <c r="T47" s="7">
        <f>T36*S47</f>
        <v>0</v>
      </c>
    </row>
    <row r="48" spans="2:20">
      <c r="B48" s="9"/>
      <c r="C48" s="9"/>
      <c r="D48" s="9"/>
      <c r="E48" s="7">
        <f>E36*D48</f>
        <v>0</v>
      </c>
      <c r="G48" s="9"/>
      <c r="H48" s="9"/>
      <c r="I48" s="9"/>
      <c r="J48" s="7">
        <f>J36*I48</f>
        <v>0</v>
      </c>
      <c r="L48" s="9"/>
      <c r="M48" s="9"/>
      <c r="N48" s="9"/>
      <c r="O48" s="7">
        <f>O36*N48</f>
        <v>0</v>
      </c>
      <c r="Q48" s="9"/>
      <c r="R48" s="9"/>
      <c r="S48" s="9"/>
      <c r="T48" s="7">
        <f>T36*S48</f>
        <v>0</v>
      </c>
    </row>
    <row r="49" spans="2:20">
      <c r="B49" s="9"/>
      <c r="C49" s="9"/>
      <c r="D49" s="9"/>
      <c r="E49" s="7">
        <f>E36*D49</f>
        <v>0</v>
      </c>
      <c r="G49" s="9"/>
      <c r="H49" s="9"/>
      <c r="I49" s="9"/>
      <c r="J49" s="7">
        <f>J36*I49</f>
        <v>0</v>
      </c>
      <c r="L49" s="9"/>
      <c r="M49" s="9"/>
      <c r="N49" s="9"/>
      <c r="O49" s="7">
        <f>O36*N49</f>
        <v>0</v>
      </c>
      <c r="Q49" s="9"/>
      <c r="R49" s="9"/>
      <c r="S49" s="9"/>
      <c r="T49" s="7">
        <f>T36*S49</f>
        <v>0</v>
      </c>
    </row>
    <row r="50" spans="2:20">
      <c r="B50" s="9"/>
      <c r="C50" s="9"/>
      <c r="D50" s="9"/>
      <c r="E50" s="7">
        <f>E36*D50</f>
        <v>0</v>
      </c>
      <c r="G50" s="9"/>
      <c r="H50" s="9"/>
      <c r="I50" s="9"/>
      <c r="J50" s="7">
        <f>J36*I50</f>
        <v>0</v>
      </c>
      <c r="L50" s="9"/>
      <c r="M50" s="9"/>
      <c r="N50" s="9"/>
      <c r="O50" s="7">
        <f>O36*N50</f>
        <v>0</v>
      </c>
      <c r="Q50" s="9"/>
      <c r="R50" s="9"/>
      <c r="S50" s="9"/>
      <c r="T50" s="7">
        <f>T36*S50</f>
        <v>0</v>
      </c>
    </row>
    <row r="51" spans="2:20">
      <c r="B51" s="9"/>
      <c r="C51" s="9"/>
      <c r="D51" s="9"/>
      <c r="E51" s="7">
        <f>E36*D51</f>
        <v>0</v>
      </c>
      <c r="G51" s="9"/>
      <c r="H51" s="9"/>
      <c r="I51" s="9"/>
      <c r="J51" s="7">
        <f>J36*I51</f>
        <v>0</v>
      </c>
      <c r="L51" s="9"/>
      <c r="M51" s="9"/>
      <c r="N51" s="9"/>
      <c r="O51" s="7">
        <f>O36*N51</f>
        <v>0</v>
      </c>
      <c r="Q51" s="9"/>
      <c r="R51" s="9"/>
      <c r="S51" s="9"/>
      <c r="T51" s="7">
        <f>T36*S51</f>
        <v>0</v>
      </c>
    </row>
    <row r="53" spans="2:20">
      <c r="B53" s="8"/>
      <c r="C53" s="6">
        <f>IFERROR(VLOOKUP(B53,Сводная!$A:$C,2,0),"-------------")</f>
        <v>0</v>
      </c>
      <c r="D53" s="3" t="s">
        <v>600</v>
      </c>
      <c r="E53" s="6">
        <f>IFERROR(VLOOKUP(B53,Сводная!$A:$C,3,0),"-------------")</f>
        <v>0</v>
      </c>
      <c r="G53" s="8"/>
      <c r="H53" s="6">
        <f>IFERROR(VLOOKUP(G53,Сводная!$A:$C,2,0),"-------------")</f>
        <v>0</v>
      </c>
      <c r="I53" s="3" t="s">
        <v>600</v>
      </c>
      <c r="J53" s="6">
        <f>IFERROR(VLOOKUP(G53,Сводная!$A:$C,3,0),"-------------")</f>
        <v>0</v>
      </c>
      <c r="L53" s="8"/>
      <c r="M53" s="6">
        <f>IFERROR(VLOOKUP(L53,Сводная!$A:$C,2,0),"-------------")</f>
        <v>0</v>
      </c>
      <c r="N53" s="3" t="s">
        <v>600</v>
      </c>
      <c r="O53" s="6">
        <f>IFERROR(VLOOKUP(L53,Сводная!$A:$C,3,0),"-------------")</f>
        <v>0</v>
      </c>
      <c r="Q53" s="8"/>
      <c r="R53" s="6">
        <f>IFERROR(VLOOKUP(Q53,Сводная!$A:$C,2,0),"-------------")</f>
        <v>0</v>
      </c>
      <c r="S53" s="3" t="s">
        <v>600</v>
      </c>
      <c r="T53" s="6">
        <f>IFERROR(VLOOKUP(Q53,Сводная!$A:$C,3,0),"-------------")</f>
        <v>0</v>
      </c>
    </row>
    <row r="54" spans="2:20">
      <c r="B54" s="9"/>
      <c r="D54" s="9"/>
      <c r="E54" s="7">
        <f>E53*D54</f>
        <v>0</v>
      </c>
      <c r="G54" s="9"/>
      <c r="I54" s="9"/>
      <c r="J54" s="7">
        <f>J53*I54</f>
        <v>0</v>
      </c>
      <c r="L54" s="9"/>
      <c r="N54" s="9"/>
      <c r="O54" s="7">
        <f>O53*N54</f>
        <v>0</v>
      </c>
      <c r="Q54" s="9"/>
      <c r="S54" s="9"/>
      <c r="T54" s="7">
        <f>T53*S54</f>
        <v>0</v>
      </c>
    </row>
    <row r="55" spans="2:20">
      <c r="B55" s="9"/>
      <c r="C55" s="9"/>
      <c r="D55" s="9"/>
      <c r="E55" s="7">
        <f>E53*D55</f>
        <v>0</v>
      </c>
      <c r="G55" s="9"/>
      <c r="H55" s="9"/>
      <c r="I55" s="9"/>
      <c r="J55" s="7">
        <f>J53*I55</f>
        <v>0</v>
      </c>
      <c r="L55" s="9"/>
      <c r="M55" s="9"/>
      <c r="N55" s="9"/>
      <c r="O55" s="7">
        <f>O53*N55</f>
        <v>0</v>
      </c>
      <c r="Q55" s="9"/>
      <c r="R55" s="9"/>
      <c r="S55" s="9"/>
      <c r="T55" s="7">
        <f>T53*S55</f>
        <v>0</v>
      </c>
    </row>
    <row r="56" spans="2:20">
      <c r="B56" s="9"/>
      <c r="C56" s="9"/>
      <c r="D56" s="9"/>
      <c r="E56" s="7">
        <f>E53*D56</f>
        <v>0</v>
      </c>
      <c r="G56" s="9"/>
      <c r="H56" s="9"/>
      <c r="I56" s="9"/>
      <c r="J56" s="7">
        <f>J53*I56</f>
        <v>0</v>
      </c>
      <c r="L56" s="9"/>
      <c r="M56" s="9"/>
      <c r="N56" s="9"/>
      <c r="O56" s="7">
        <f>O53*N56</f>
        <v>0</v>
      </c>
      <c r="Q56" s="9"/>
      <c r="R56" s="9"/>
      <c r="S56" s="9"/>
      <c r="T56" s="7">
        <f>T53*S56</f>
        <v>0</v>
      </c>
    </row>
    <row r="57" spans="2:20">
      <c r="B57" s="9"/>
      <c r="C57" s="9"/>
      <c r="D57" s="9"/>
      <c r="E57" s="7">
        <f>E53*D57</f>
        <v>0</v>
      </c>
      <c r="G57" s="9"/>
      <c r="H57" s="9"/>
      <c r="I57" s="9"/>
      <c r="J57" s="7">
        <f>J53*I57</f>
        <v>0</v>
      </c>
      <c r="L57" s="9"/>
      <c r="M57" s="9"/>
      <c r="N57" s="9"/>
      <c r="O57" s="7">
        <f>O53*N57</f>
        <v>0</v>
      </c>
      <c r="Q57" s="9"/>
      <c r="R57" s="9"/>
      <c r="S57" s="9"/>
      <c r="T57" s="7">
        <f>T53*S57</f>
        <v>0</v>
      </c>
    </row>
    <row r="58" spans="2:20">
      <c r="B58" s="9"/>
      <c r="C58" s="9"/>
      <c r="D58" s="9"/>
      <c r="E58" s="7">
        <f>E53*D58</f>
        <v>0</v>
      </c>
      <c r="G58" s="9"/>
      <c r="H58" s="9"/>
      <c r="I58" s="9"/>
      <c r="J58" s="7">
        <f>J53*I58</f>
        <v>0</v>
      </c>
      <c r="L58" s="9"/>
      <c r="M58" s="9"/>
      <c r="N58" s="9"/>
      <c r="O58" s="7">
        <f>O53*N58</f>
        <v>0</v>
      </c>
      <c r="Q58" s="9"/>
      <c r="R58" s="9"/>
      <c r="S58" s="9"/>
      <c r="T58" s="7">
        <f>T53*S58</f>
        <v>0</v>
      </c>
    </row>
    <row r="59" spans="2:20">
      <c r="B59" s="9"/>
      <c r="C59" s="9"/>
      <c r="D59" s="9"/>
      <c r="E59" s="7">
        <f>E53*D59</f>
        <v>0</v>
      </c>
      <c r="G59" s="9"/>
      <c r="H59" s="9"/>
      <c r="I59" s="9"/>
      <c r="J59" s="7">
        <f>J53*I59</f>
        <v>0</v>
      </c>
      <c r="L59" s="9"/>
      <c r="M59" s="9"/>
      <c r="N59" s="9"/>
      <c r="O59" s="7">
        <f>O53*N59</f>
        <v>0</v>
      </c>
      <c r="Q59" s="9"/>
      <c r="R59" s="9"/>
      <c r="S59" s="9"/>
      <c r="T59" s="7">
        <f>T53*S59</f>
        <v>0</v>
      </c>
    </row>
    <row r="60" spans="2:20">
      <c r="B60" s="9"/>
      <c r="C60" s="9"/>
      <c r="D60" s="9"/>
      <c r="E60" s="7">
        <f>E53*D60</f>
        <v>0</v>
      </c>
      <c r="G60" s="9"/>
      <c r="H60" s="9"/>
      <c r="I60" s="9"/>
      <c r="J60" s="7">
        <f>J53*I60</f>
        <v>0</v>
      </c>
      <c r="L60" s="9"/>
      <c r="M60" s="9"/>
      <c r="N60" s="9"/>
      <c r="O60" s="7">
        <f>O53*N60</f>
        <v>0</v>
      </c>
      <c r="Q60" s="9"/>
      <c r="R60" s="9"/>
      <c r="S60" s="9"/>
      <c r="T60" s="7">
        <f>T53*S60</f>
        <v>0</v>
      </c>
    </row>
    <row r="61" spans="2:20">
      <c r="B61" s="9"/>
      <c r="C61" s="9"/>
      <c r="D61" s="9"/>
      <c r="E61" s="7">
        <f>E53*D61</f>
        <v>0</v>
      </c>
      <c r="G61" s="9"/>
      <c r="H61" s="9"/>
      <c r="I61" s="9"/>
      <c r="J61" s="7">
        <f>J53*I61</f>
        <v>0</v>
      </c>
      <c r="L61" s="9"/>
      <c r="M61" s="9"/>
      <c r="N61" s="9"/>
      <c r="O61" s="7">
        <f>O53*N61</f>
        <v>0</v>
      </c>
      <c r="Q61" s="9"/>
      <c r="R61" s="9"/>
      <c r="S61" s="9"/>
      <c r="T61" s="7">
        <f>T53*S61</f>
        <v>0</v>
      </c>
    </row>
    <row r="62" spans="2:20">
      <c r="B62" s="9"/>
      <c r="C62" s="9"/>
      <c r="D62" s="9"/>
      <c r="E62" s="7">
        <f>E53*D62</f>
        <v>0</v>
      </c>
      <c r="G62" s="9"/>
      <c r="H62" s="9"/>
      <c r="I62" s="9"/>
      <c r="J62" s="7">
        <f>J53*I62</f>
        <v>0</v>
      </c>
      <c r="L62" s="9"/>
      <c r="M62" s="9"/>
      <c r="N62" s="9"/>
      <c r="O62" s="7">
        <f>O53*N62</f>
        <v>0</v>
      </c>
      <c r="Q62" s="9"/>
      <c r="R62" s="9"/>
      <c r="S62" s="9"/>
      <c r="T62" s="7">
        <f>T53*S62</f>
        <v>0</v>
      </c>
    </row>
    <row r="63" spans="2:20">
      <c r="B63" s="9"/>
      <c r="C63" s="9"/>
      <c r="D63" s="9"/>
      <c r="E63" s="7">
        <f>E53*D63</f>
        <v>0</v>
      </c>
      <c r="G63" s="9"/>
      <c r="H63" s="9"/>
      <c r="I63" s="9"/>
      <c r="J63" s="7">
        <f>J53*I63</f>
        <v>0</v>
      </c>
      <c r="L63" s="9"/>
      <c r="M63" s="9"/>
      <c r="N63" s="9"/>
      <c r="O63" s="7">
        <f>O53*N63</f>
        <v>0</v>
      </c>
      <c r="Q63" s="9"/>
      <c r="R63" s="9"/>
      <c r="S63" s="9"/>
      <c r="T63" s="7">
        <f>T53*S63</f>
        <v>0</v>
      </c>
    </row>
    <row r="64" spans="2:20">
      <c r="B64" s="9"/>
      <c r="C64" s="9"/>
      <c r="D64" s="9"/>
      <c r="E64" s="7">
        <f>E53*D64</f>
        <v>0</v>
      </c>
      <c r="G64" s="9"/>
      <c r="H64" s="9"/>
      <c r="I64" s="9"/>
      <c r="J64" s="7">
        <f>J53*I64</f>
        <v>0</v>
      </c>
      <c r="L64" s="9"/>
      <c r="M64" s="9"/>
      <c r="N64" s="9"/>
      <c r="O64" s="7">
        <f>O53*N64</f>
        <v>0</v>
      </c>
      <c r="Q64" s="9"/>
      <c r="R64" s="9"/>
      <c r="S64" s="9"/>
      <c r="T64" s="7">
        <f>T53*S64</f>
        <v>0</v>
      </c>
    </row>
    <row r="65" spans="2:20">
      <c r="B65" s="9"/>
      <c r="C65" s="9"/>
      <c r="D65" s="9"/>
      <c r="E65" s="7">
        <f>E53*D65</f>
        <v>0</v>
      </c>
      <c r="G65" s="9"/>
      <c r="H65" s="9"/>
      <c r="I65" s="9"/>
      <c r="J65" s="7">
        <f>J53*I65</f>
        <v>0</v>
      </c>
      <c r="L65" s="9"/>
      <c r="M65" s="9"/>
      <c r="N65" s="9"/>
      <c r="O65" s="7">
        <f>O53*N65</f>
        <v>0</v>
      </c>
      <c r="Q65" s="9"/>
      <c r="R65" s="9"/>
      <c r="S65" s="9"/>
      <c r="T65" s="7">
        <f>T53*S65</f>
        <v>0</v>
      </c>
    </row>
    <row r="66" spans="2:20">
      <c r="B66" s="9"/>
      <c r="C66" s="9"/>
      <c r="D66" s="9"/>
      <c r="E66" s="7">
        <f>E53*D66</f>
        <v>0</v>
      </c>
      <c r="G66" s="9"/>
      <c r="H66" s="9"/>
      <c r="I66" s="9"/>
      <c r="J66" s="7">
        <f>J53*I66</f>
        <v>0</v>
      </c>
      <c r="L66" s="9"/>
      <c r="M66" s="9"/>
      <c r="N66" s="9"/>
      <c r="O66" s="7">
        <f>O53*N66</f>
        <v>0</v>
      </c>
      <c r="Q66" s="9"/>
      <c r="R66" s="9"/>
      <c r="S66" s="9"/>
      <c r="T66" s="7">
        <f>T53*S66</f>
        <v>0</v>
      </c>
    </row>
    <row r="67" spans="2:20">
      <c r="B67" s="9"/>
      <c r="C67" s="9"/>
      <c r="D67" s="9"/>
      <c r="E67" s="7">
        <f>E53*D67</f>
        <v>0</v>
      </c>
      <c r="G67" s="9"/>
      <c r="H67" s="9"/>
      <c r="I67" s="9"/>
      <c r="J67" s="7">
        <f>J53*I67</f>
        <v>0</v>
      </c>
      <c r="L67" s="9"/>
      <c r="M67" s="9"/>
      <c r="N67" s="9"/>
      <c r="O67" s="7">
        <f>O53*N67</f>
        <v>0</v>
      </c>
      <c r="Q67" s="9"/>
      <c r="R67" s="9"/>
      <c r="S67" s="9"/>
      <c r="T67" s="7">
        <f>T53*S67</f>
        <v>0</v>
      </c>
    </row>
    <row r="68" spans="2:20">
      <c r="B68" s="9"/>
      <c r="C68" s="9"/>
      <c r="D68" s="9"/>
      <c r="E68" s="7">
        <f>E53*D68</f>
        <v>0</v>
      </c>
      <c r="G68" s="9"/>
      <c r="H68" s="9"/>
      <c r="I68" s="9"/>
      <c r="J68" s="7">
        <f>J53*I68</f>
        <v>0</v>
      </c>
      <c r="L68" s="9"/>
      <c r="M68" s="9"/>
      <c r="N68" s="9"/>
      <c r="O68" s="7">
        <f>O53*N68</f>
        <v>0</v>
      </c>
      <c r="Q68" s="9"/>
      <c r="R68" s="9"/>
      <c r="S68" s="9"/>
      <c r="T68" s="7">
        <f>T53*S68</f>
        <v>0</v>
      </c>
    </row>
    <row r="70" spans="2:20">
      <c r="B70" s="8"/>
      <c r="C70" s="6">
        <f>IFERROR(VLOOKUP(B70,Сводная!$A:$C,2,0),"-------------")</f>
        <v>0</v>
      </c>
      <c r="D70" s="3" t="s">
        <v>600</v>
      </c>
      <c r="E70" s="6">
        <f>IFERROR(VLOOKUP(B70,Сводная!$A:$C,3,0),"-------------")</f>
        <v>0</v>
      </c>
      <c r="G70" s="8"/>
      <c r="H70" s="6">
        <f>IFERROR(VLOOKUP(G70,Сводная!$A:$C,2,0),"-------------")</f>
        <v>0</v>
      </c>
      <c r="I70" s="3" t="s">
        <v>600</v>
      </c>
      <c r="J70" s="6">
        <f>IFERROR(VLOOKUP(G70,Сводная!$A:$C,3,0),"-------------")</f>
        <v>0</v>
      </c>
      <c r="L70" s="8"/>
      <c r="M70" s="6">
        <f>IFERROR(VLOOKUP(L70,Сводная!$A:$C,2,0),"-------------")</f>
        <v>0</v>
      </c>
      <c r="N70" s="3" t="s">
        <v>600</v>
      </c>
      <c r="O70" s="6">
        <f>IFERROR(VLOOKUP(L70,Сводная!$A:$C,3,0),"-------------")</f>
        <v>0</v>
      </c>
      <c r="Q70" s="8"/>
      <c r="R70" s="6">
        <f>IFERROR(VLOOKUP(Q70,Сводная!$A:$C,2,0),"-------------")</f>
        <v>0</v>
      </c>
      <c r="S70" s="3" t="s">
        <v>600</v>
      </c>
      <c r="T70" s="6">
        <f>IFERROR(VLOOKUP(Q70,Сводная!$A:$C,3,0),"-------------")</f>
        <v>0</v>
      </c>
    </row>
    <row r="71" spans="2:20">
      <c r="B71" s="9"/>
      <c r="D71" s="9"/>
      <c r="E71" s="7">
        <f>E70*D71</f>
        <v>0</v>
      </c>
      <c r="G71" s="9"/>
      <c r="I71" s="9"/>
      <c r="J71" s="7">
        <f>J70*I71</f>
        <v>0</v>
      </c>
      <c r="L71" s="9"/>
      <c r="N71" s="9"/>
      <c r="O71" s="7">
        <f>O70*N71</f>
        <v>0</v>
      </c>
      <c r="Q71" s="9"/>
      <c r="S71" s="9"/>
      <c r="T71" s="7">
        <f>T70*S71</f>
        <v>0</v>
      </c>
    </row>
    <row r="72" spans="2:20">
      <c r="B72" s="9"/>
      <c r="C72" s="9"/>
      <c r="D72" s="9"/>
      <c r="E72" s="7">
        <f>E70*D72</f>
        <v>0</v>
      </c>
      <c r="G72" s="9"/>
      <c r="H72" s="9"/>
      <c r="I72" s="9"/>
      <c r="J72" s="7">
        <f>J70*I72</f>
        <v>0</v>
      </c>
      <c r="L72" s="9"/>
      <c r="M72" s="9"/>
      <c r="N72" s="9"/>
      <c r="O72" s="7">
        <f>O70*N72</f>
        <v>0</v>
      </c>
      <c r="Q72" s="9"/>
      <c r="R72" s="9"/>
      <c r="S72" s="9"/>
      <c r="T72" s="7">
        <f>T70*S72</f>
        <v>0</v>
      </c>
    </row>
    <row r="73" spans="2:20">
      <c r="B73" s="9"/>
      <c r="C73" s="9"/>
      <c r="D73" s="9"/>
      <c r="E73" s="7">
        <f>E70*D73</f>
        <v>0</v>
      </c>
      <c r="G73" s="9"/>
      <c r="H73" s="9"/>
      <c r="I73" s="9"/>
      <c r="J73" s="7">
        <f>J70*I73</f>
        <v>0</v>
      </c>
      <c r="L73" s="9"/>
      <c r="M73" s="9"/>
      <c r="N73" s="9"/>
      <c r="O73" s="7">
        <f>O70*N73</f>
        <v>0</v>
      </c>
      <c r="Q73" s="9"/>
      <c r="R73" s="9"/>
      <c r="S73" s="9"/>
      <c r="T73" s="7">
        <f>T70*S73</f>
        <v>0</v>
      </c>
    </row>
    <row r="74" spans="2:20">
      <c r="B74" s="9"/>
      <c r="C74" s="9"/>
      <c r="D74" s="9"/>
      <c r="E74" s="7">
        <f>E70*D74</f>
        <v>0</v>
      </c>
      <c r="G74" s="9"/>
      <c r="H74" s="9"/>
      <c r="I74" s="9"/>
      <c r="J74" s="7">
        <f>J70*I74</f>
        <v>0</v>
      </c>
      <c r="L74" s="9"/>
      <c r="M74" s="9"/>
      <c r="N74" s="9"/>
      <c r="O74" s="7">
        <f>O70*N74</f>
        <v>0</v>
      </c>
      <c r="Q74" s="9"/>
      <c r="R74" s="9"/>
      <c r="S74" s="9"/>
      <c r="T74" s="7">
        <f>T70*S74</f>
        <v>0</v>
      </c>
    </row>
    <row r="75" spans="2:20">
      <c r="B75" s="9"/>
      <c r="C75" s="9"/>
      <c r="D75" s="9"/>
      <c r="E75" s="7">
        <f>E70*D75</f>
        <v>0</v>
      </c>
      <c r="G75" s="9"/>
      <c r="H75" s="9"/>
      <c r="I75" s="9"/>
      <c r="J75" s="7">
        <f>J70*I75</f>
        <v>0</v>
      </c>
      <c r="L75" s="9"/>
      <c r="M75" s="9"/>
      <c r="N75" s="9"/>
      <c r="O75" s="7">
        <f>O70*N75</f>
        <v>0</v>
      </c>
      <c r="Q75" s="9"/>
      <c r="R75" s="9"/>
      <c r="S75" s="9"/>
      <c r="T75" s="7">
        <f>T70*S75</f>
        <v>0</v>
      </c>
    </row>
    <row r="76" spans="2:20">
      <c r="B76" s="9"/>
      <c r="C76" s="9"/>
      <c r="D76" s="9"/>
      <c r="E76" s="7">
        <f>E70*D76</f>
        <v>0</v>
      </c>
      <c r="G76" s="9"/>
      <c r="H76" s="9"/>
      <c r="I76" s="9"/>
      <c r="J76" s="7">
        <f>J70*I76</f>
        <v>0</v>
      </c>
      <c r="L76" s="9"/>
      <c r="M76" s="9"/>
      <c r="N76" s="9"/>
      <c r="O76" s="7">
        <f>O70*N76</f>
        <v>0</v>
      </c>
      <c r="Q76" s="9"/>
      <c r="R76" s="9"/>
      <c r="S76" s="9"/>
      <c r="T76" s="7">
        <f>T70*S76</f>
        <v>0</v>
      </c>
    </row>
    <row r="77" spans="2:20">
      <c r="B77" s="9"/>
      <c r="C77" s="9"/>
      <c r="D77" s="9"/>
      <c r="E77" s="7">
        <f>E70*D77</f>
        <v>0</v>
      </c>
      <c r="G77" s="9"/>
      <c r="H77" s="9"/>
      <c r="I77" s="9"/>
      <c r="J77" s="7">
        <f>J70*I77</f>
        <v>0</v>
      </c>
      <c r="L77" s="9"/>
      <c r="M77" s="9"/>
      <c r="N77" s="9"/>
      <c r="O77" s="7">
        <f>O70*N77</f>
        <v>0</v>
      </c>
      <c r="Q77" s="9"/>
      <c r="R77" s="9"/>
      <c r="S77" s="9"/>
      <c r="T77" s="7">
        <f>T70*S77</f>
        <v>0</v>
      </c>
    </row>
    <row r="78" spans="2:20">
      <c r="B78" s="9"/>
      <c r="C78" s="9"/>
      <c r="D78" s="9"/>
      <c r="E78" s="7">
        <f>E70*D78</f>
        <v>0</v>
      </c>
      <c r="G78" s="9"/>
      <c r="H78" s="9"/>
      <c r="I78" s="9"/>
      <c r="J78" s="7">
        <f>J70*I78</f>
        <v>0</v>
      </c>
      <c r="L78" s="9"/>
      <c r="M78" s="9"/>
      <c r="N78" s="9"/>
      <c r="O78" s="7">
        <f>O70*N78</f>
        <v>0</v>
      </c>
      <c r="Q78" s="9"/>
      <c r="R78" s="9"/>
      <c r="S78" s="9"/>
      <c r="T78" s="7">
        <f>T70*S78</f>
        <v>0</v>
      </c>
    </row>
    <row r="79" spans="2:20">
      <c r="B79" s="9"/>
      <c r="C79" s="9"/>
      <c r="D79" s="9"/>
      <c r="E79" s="7">
        <f>E70*D79</f>
        <v>0</v>
      </c>
      <c r="G79" s="9"/>
      <c r="H79" s="9"/>
      <c r="I79" s="9"/>
      <c r="J79" s="7">
        <f>J70*I79</f>
        <v>0</v>
      </c>
      <c r="L79" s="9"/>
      <c r="M79" s="9"/>
      <c r="N79" s="9"/>
      <c r="O79" s="7">
        <f>O70*N79</f>
        <v>0</v>
      </c>
      <c r="Q79" s="9"/>
      <c r="R79" s="9"/>
      <c r="S79" s="9"/>
      <c r="T79" s="7">
        <f>T70*S79</f>
        <v>0</v>
      </c>
    </row>
    <row r="80" spans="2:20">
      <c r="B80" s="9"/>
      <c r="C80" s="9"/>
      <c r="D80" s="9"/>
      <c r="E80" s="7">
        <f>E70*D80</f>
        <v>0</v>
      </c>
      <c r="G80" s="9"/>
      <c r="H80" s="9"/>
      <c r="I80" s="9"/>
      <c r="J80" s="7">
        <f>J70*I80</f>
        <v>0</v>
      </c>
      <c r="L80" s="9"/>
      <c r="M80" s="9"/>
      <c r="N80" s="9"/>
      <c r="O80" s="7">
        <f>O70*N80</f>
        <v>0</v>
      </c>
      <c r="Q80" s="9"/>
      <c r="R80" s="9"/>
      <c r="S80" s="9"/>
      <c r="T80" s="7">
        <f>T70*S80</f>
        <v>0</v>
      </c>
    </row>
    <row r="81" spans="2:20">
      <c r="B81" s="9"/>
      <c r="C81" s="9"/>
      <c r="D81" s="9"/>
      <c r="E81" s="7">
        <f>E70*D81</f>
        <v>0</v>
      </c>
      <c r="G81" s="9"/>
      <c r="H81" s="9"/>
      <c r="I81" s="9"/>
      <c r="J81" s="7">
        <f>J70*I81</f>
        <v>0</v>
      </c>
      <c r="L81" s="9"/>
      <c r="M81" s="9"/>
      <c r="N81" s="9"/>
      <c r="O81" s="7">
        <f>O70*N81</f>
        <v>0</v>
      </c>
      <c r="Q81" s="9"/>
      <c r="R81" s="9"/>
      <c r="S81" s="9"/>
      <c r="T81" s="7">
        <f>T70*S81</f>
        <v>0</v>
      </c>
    </row>
    <row r="82" spans="2:20">
      <c r="B82" s="9"/>
      <c r="C82" s="9"/>
      <c r="D82" s="9"/>
      <c r="E82" s="7">
        <f>E70*D82</f>
        <v>0</v>
      </c>
      <c r="G82" s="9"/>
      <c r="H82" s="9"/>
      <c r="I82" s="9"/>
      <c r="J82" s="7">
        <f>J70*I82</f>
        <v>0</v>
      </c>
      <c r="L82" s="9"/>
      <c r="M82" s="9"/>
      <c r="N82" s="9"/>
      <c r="O82" s="7">
        <f>O70*N82</f>
        <v>0</v>
      </c>
      <c r="Q82" s="9"/>
      <c r="R82" s="9"/>
      <c r="S82" s="9"/>
      <c r="T82" s="7">
        <f>T70*S82</f>
        <v>0</v>
      </c>
    </row>
    <row r="83" spans="2:20">
      <c r="B83" s="9"/>
      <c r="C83" s="9"/>
      <c r="D83" s="9"/>
      <c r="E83" s="7">
        <f>E70*D83</f>
        <v>0</v>
      </c>
      <c r="G83" s="9"/>
      <c r="H83" s="9"/>
      <c r="I83" s="9"/>
      <c r="J83" s="7">
        <f>J70*I83</f>
        <v>0</v>
      </c>
      <c r="L83" s="9"/>
      <c r="M83" s="9"/>
      <c r="N83" s="9"/>
      <c r="O83" s="7">
        <f>O70*N83</f>
        <v>0</v>
      </c>
      <c r="Q83" s="9"/>
      <c r="R83" s="9"/>
      <c r="S83" s="9"/>
      <c r="T83" s="7">
        <f>T70*S83</f>
        <v>0</v>
      </c>
    </row>
    <row r="84" spans="2:20">
      <c r="B84" s="9"/>
      <c r="C84" s="9"/>
      <c r="D84" s="9"/>
      <c r="E84" s="7">
        <f>E70*D84</f>
        <v>0</v>
      </c>
      <c r="G84" s="9"/>
      <c r="H84" s="9"/>
      <c r="I84" s="9"/>
      <c r="J84" s="7">
        <f>J70*I84</f>
        <v>0</v>
      </c>
      <c r="L84" s="9"/>
      <c r="M84" s="9"/>
      <c r="N84" s="9"/>
      <c r="O84" s="7">
        <f>O70*N84</f>
        <v>0</v>
      </c>
      <c r="Q84" s="9"/>
      <c r="R84" s="9"/>
      <c r="S84" s="9"/>
      <c r="T84" s="7">
        <f>T70*S84</f>
        <v>0</v>
      </c>
    </row>
    <row r="85" spans="2:20">
      <c r="B85" s="9"/>
      <c r="C85" s="9"/>
      <c r="D85" s="9"/>
      <c r="E85" s="7">
        <f>E70*D85</f>
        <v>0</v>
      </c>
      <c r="G85" s="9"/>
      <c r="H85" s="9"/>
      <c r="I85" s="9"/>
      <c r="J85" s="7">
        <f>J70*I85</f>
        <v>0</v>
      </c>
      <c r="L85" s="9"/>
      <c r="M85" s="9"/>
      <c r="N85" s="9"/>
      <c r="O85" s="7">
        <f>O70*N85</f>
        <v>0</v>
      </c>
      <c r="Q85" s="9"/>
      <c r="R85" s="9"/>
      <c r="S85" s="9"/>
      <c r="T85" s="7">
        <f>T70*S85</f>
        <v>0</v>
      </c>
    </row>
    <row r="87" spans="2:20">
      <c r="B87" s="8"/>
      <c r="C87" s="6">
        <f>IFERROR(VLOOKUP(B87,Сводная!$A:$C,2,0),"-------------")</f>
        <v>0</v>
      </c>
      <c r="D87" s="3" t="s">
        <v>600</v>
      </c>
      <c r="E87" s="6">
        <f>IFERROR(VLOOKUP(B87,Сводная!$A:$C,3,0),"-------------")</f>
        <v>0</v>
      </c>
      <c r="G87" s="8"/>
      <c r="H87" s="6">
        <f>IFERROR(VLOOKUP(G87,Сводная!$A:$C,2,0),"-------------")</f>
        <v>0</v>
      </c>
      <c r="I87" s="3" t="s">
        <v>600</v>
      </c>
      <c r="J87" s="6">
        <f>IFERROR(VLOOKUP(G87,Сводная!$A:$C,3,0),"-------------")</f>
        <v>0</v>
      </c>
      <c r="L87" s="8"/>
      <c r="M87" s="6">
        <f>IFERROR(VLOOKUP(L87,Сводная!$A:$C,2,0),"-------------")</f>
        <v>0</v>
      </c>
      <c r="N87" s="3" t="s">
        <v>600</v>
      </c>
      <c r="O87" s="6">
        <f>IFERROR(VLOOKUP(L87,Сводная!$A:$C,3,0),"-------------")</f>
        <v>0</v>
      </c>
      <c r="Q87" s="8"/>
      <c r="R87" s="6">
        <f>IFERROR(VLOOKUP(Q87,Сводная!$A:$C,2,0),"-------------")</f>
        <v>0</v>
      </c>
      <c r="S87" s="3" t="s">
        <v>600</v>
      </c>
      <c r="T87" s="6">
        <f>IFERROR(VLOOKUP(Q87,Сводная!$A:$C,3,0),"-------------")</f>
        <v>0</v>
      </c>
    </row>
    <row r="88" spans="2:20">
      <c r="B88" s="9"/>
      <c r="D88" s="9"/>
      <c r="E88" s="7">
        <f>E87*D88</f>
        <v>0</v>
      </c>
      <c r="G88" s="9"/>
      <c r="I88" s="9"/>
      <c r="J88" s="7">
        <f>J87*I88</f>
        <v>0</v>
      </c>
      <c r="L88" s="9"/>
      <c r="N88" s="9"/>
      <c r="O88" s="7">
        <f>O87*N88</f>
        <v>0</v>
      </c>
      <c r="Q88" s="9"/>
      <c r="S88" s="9"/>
      <c r="T88" s="7">
        <f>T87*S88</f>
        <v>0</v>
      </c>
    </row>
    <row r="89" spans="2:20">
      <c r="B89" s="9"/>
      <c r="C89" s="9"/>
      <c r="D89" s="9"/>
      <c r="E89" s="7">
        <f>E87*D89</f>
        <v>0</v>
      </c>
      <c r="G89" s="9"/>
      <c r="H89" s="9"/>
      <c r="I89" s="9"/>
      <c r="J89" s="7">
        <f>J87*I89</f>
        <v>0</v>
      </c>
      <c r="L89" s="9"/>
      <c r="M89" s="9"/>
      <c r="N89" s="9"/>
      <c r="O89" s="7">
        <f>O87*N89</f>
        <v>0</v>
      </c>
      <c r="Q89" s="9"/>
      <c r="R89" s="9"/>
      <c r="S89" s="9"/>
      <c r="T89" s="7">
        <f>T87*S89</f>
        <v>0</v>
      </c>
    </row>
    <row r="90" spans="2:20">
      <c r="B90" s="9"/>
      <c r="C90" s="9"/>
      <c r="D90" s="9"/>
      <c r="E90" s="7">
        <f>E87*D90</f>
        <v>0</v>
      </c>
      <c r="G90" s="9"/>
      <c r="H90" s="9"/>
      <c r="I90" s="9"/>
      <c r="J90" s="7">
        <f>J87*I90</f>
        <v>0</v>
      </c>
      <c r="L90" s="9"/>
      <c r="M90" s="9"/>
      <c r="N90" s="9"/>
      <c r="O90" s="7">
        <f>O87*N90</f>
        <v>0</v>
      </c>
      <c r="Q90" s="9"/>
      <c r="R90" s="9"/>
      <c r="S90" s="9"/>
      <c r="T90" s="7">
        <f>T87*S90</f>
        <v>0</v>
      </c>
    </row>
    <row r="91" spans="2:20">
      <c r="B91" s="9"/>
      <c r="C91" s="9"/>
      <c r="D91" s="9"/>
      <c r="E91" s="7">
        <f>E87*D91</f>
        <v>0</v>
      </c>
      <c r="G91" s="9"/>
      <c r="H91" s="9"/>
      <c r="I91" s="9"/>
      <c r="J91" s="7">
        <f>J87*I91</f>
        <v>0</v>
      </c>
      <c r="L91" s="9"/>
      <c r="M91" s="9"/>
      <c r="N91" s="9"/>
      <c r="O91" s="7">
        <f>O87*N91</f>
        <v>0</v>
      </c>
      <c r="Q91" s="9"/>
      <c r="R91" s="9"/>
      <c r="S91" s="9"/>
      <c r="T91" s="7">
        <f>T87*S91</f>
        <v>0</v>
      </c>
    </row>
    <row r="92" spans="2:20">
      <c r="B92" s="9"/>
      <c r="C92" s="9"/>
      <c r="D92" s="9"/>
      <c r="E92" s="7">
        <f>E87*D92</f>
        <v>0</v>
      </c>
      <c r="G92" s="9"/>
      <c r="H92" s="9"/>
      <c r="I92" s="9"/>
      <c r="J92" s="7">
        <f>J87*I92</f>
        <v>0</v>
      </c>
      <c r="L92" s="9"/>
      <c r="M92" s="9"/>
      <c r="N92" s="9"/>
      <c r="O92" s="7">
        <f>O87*N92</f>
        <v>0</v>
      </c>
      <c r="Q92" s="9"/>
      <c r="R92" s="9"/>
      <c r="S92" s="9"/>
      <c r="T92" s="7">
        <f>T87*S92</f>
        <v>0</v>
      </c>
    </row>
    <row r="93" spans="2:20">
      <c r="B93" s="9"/>
      <c r="C93" s="9"/>
      <c r="D93" s="9"/>
      <c r="E93" s="7">
        <f>E87*D93</f>
        <v>0</v>
      </c>
      <c r="G93" s="9"/>
      <c r="H93" s="9"/>
      <c r="I93" s="9"/>
      <c r="J93" s="7">
        <f>J87*I93</f>
        <v>0</v>
      </c>
      <c r="L93" s="9"/>
      <c r="M93" s="9"/>
      <c r="N93" s="9"/>
      <c r="O93" s="7">
        <f>O87*N93</f>
        <v>0</v>
      </c>
      <c r="Q93" s="9"/>
      <c r="R93" s="9"/>
      <c r="S93" s="9"/>
      <c r="T93" s="7">
        <f>T87*S93</f>
        <v>0</v>
      </c>
    </row>
    <row r="94" spans="2:20">
      <c r="B94" s="9"/>
      <c r="C94" s="9"/>
      <c r="D94" s="9"/>
      <c r="E94" s="7">
        <f>E87*D94</f>
        <v>0</v>
      </c>
      <c r="G94" s="9"/>
      <c r="H94" s="9"/>
      <c r="I94" s="9"/>
      <c r="J94" s="7">
        <f>J87*I94</f>
        <v>0</v>
      </c>
      <c r="L94" s="9"/>
      <c r="M94" s="9"/>
      <c r="N94" s="9"/>
      <c r="O94" s="7">
        <f>O87*N94</f>
        <v>0</v>
      </c>
      <c r="Q94" s="9"/>
      <c r="R94" s="9"/>
      <c r="S94" s="9"/>
      <c r="T94" s="7">
        <f>T87*S94</f>
        <v>0</v>
      </c>
    </row>
    <row r="95" spans="2:20">
      <c r="B95" s="9"/>
      <c r="C95" s="9"/>
      <c r="D95" s="9"/>
      <c r="E95" s="7">
        <f>E87*D95</f>
        <v>0</v>
      </c>
      <c r="G95" s="9"/>
      <c r="H95" s="9"/>
      <c r="I95" s="9"/>
      <c r="J95" s="7">
        <f>J87*I95</f>
        <v>0</v>
      </c>
      <c r="L95" s="9"/>
      <c r="M95" s="9"/>
      <c r="N95" s="9"/>
      <c r="O95" s="7">
        <f>O87*N95</f>
        <v>0</v>
      </c>
      <c r="Q95" s="9"/>
      <c r="R95" s="9"/>
      <c r="S95" s="9"/>
      <c r="T95" s="7">
        <f>T87*S95</f>
        <v>0</v>
      </c>
    </row>
    <row r="96" spans="2:20">
      <c r="B96" s="9"/>
      <c r="C96" s="9"/>
      <c r="D96" s="9"/>
      <c r="E96" s="7">
        <f>E87*D96</f>
        <v>0</v>
      </c>
      <c r="G96" s="9"/>
      <c r="H96" s="9"/>
      <c r="I96" s="9"/>
      <c r="J96" s="7">
        <f>J87*I96</f>
        <v>0</v>
      </c>
      <c r="L96" s="9"/>
      <c r="M96" s="9"/>
      <c r="N96" s="9"/>
      <c r="O96" s="7">
        <f>O87*N96</f>
        <v>0</v>
      </c>
      <c r="Q96" s="9"/>
      <c r="R96" s="9"/>
      <c r="S96" s="9"/>
      <c r="T96" s="7">
        <f>T87*S96</f>
        <v>0</v>
      </c>
    </row>
    <row r="97" spans="2:20">
      <c r="B97" s="9"/>
      <c r="C97" s="9"/>
      <c r="D97" s="9"/>
      <c r="E97" s="7">
        <f>E87*D97</f>
        <v>0</v>
      </c>
      <c r="G97" s="9"/>
      <c r="H97" s="9"/>
      <c r="I97" s="9"/>
      <c r="J97" s="7">
        <f>J87*I97</f>
        <v>0</v>
      </c>
      <c r="L97" s="9"/>
      <c r="M97" s="9"/>
      <c r="N97" s="9"/>
      <c r="O97" s="7">
        <f>O87*N97</f>
        <v>0</v>
      </c>
      <c r="Q97" s="9"/>
      <c r="R97" s="9"/>
      <c r="S97" s="9"/>
      <c r="T97" s="7">
        <f>T87*S97</f>
        <v>0</v>
      </c>
    </row>
    <row r="98" spans="2:20">
      <c r="B98" s="9"/>
      <c r="C98" s="9"/>
      <c r="D98" s="9"/>
      <c r="E98" s="7">
        <f>E87*D98</f>
        <v>0</v>
      </c>
      <c r="G98" s="9"/>
      <c r="H98" s="9"/>
      <c r="I98" s="9"/>
      <c r="J98" s="7">
        <f>J87*I98</f>
        <v>0</v>
      </c>
      <c r="L98" s="9"/>
      <c r="M98" s="9"/>
      <c r="N98" s="9"/>
      <c r="O98" s="7">
        <f>O87*N98</f>
        <v>0</v>
      </c>
      <c r="Q98" s="9"/>
      <c r="R98" s="9"/>
      <c r="S98" s="9"/>
      <c r="T98" s="7">
        <f>T87*S98</f>
        <v>0</v>
      </c>
    </row>
    <row r="99" spans="2:20">
      <c r="B99" s="9"/>
      <c r="C99" s="9"/>
      <c r="D99" s="9"/>
      <c r="E99" s="7">
        <f>E87*D99</f>
        <v>0</v>
      </c>
      <c r="G99" s="9"/>
      <c r="H99" s="9"/>
      <c r="I99" s="9"/>
      <c r="J99" s="7">
        <f>J87*I99</f>
        <v>0</v>
      </c>
      <c r="L99" s="9"/>
      <c r="M99" s="9"/>
      <c r="N99" s="9"/>
      <c r="O99" s="7">
        <f>O87*N99</f>
        <v>0</v>
      </c>
      <c r="Q99" s="9"/>
      <c r="R99" s="9"/>
      <c r="S99" s="9"/>
      <c r="T99" s="7">
        <f>T87*S99</f>
        <v>0</v>
      </c>
    </row>
    <row r="100" spans="2:20">
      <c r="B100" s="9"/>
      <c r="C100" s="9"/>
      <c r="D100" s="9"/>
      <c r="E100" s="7">
        <f>E87*D100</f>
        <v>0</v>
      </c>
      <c r="G100" s="9"/>
      <c r="H100" s="9"/>
      <c r="I100" s="9"/>
      <c r="J100" s="7">
        <f>J87*I100</f>
        <v>0</v>
      </c>
      <c r="L100" s="9"/>
      <c r="M100" s="9"/>
      <c r="N100" s="9"/>
      <c r="O100" s="7">
        <f>O87*N100</f>
        <v>0</v>
      </c>
      <c r="Q100" s="9"/>
      <c r="R100" s="9"/>
      <c r="S100" s="9"/>
      <c r="T100" s="7">
        <f>T87*S100</f>
        <v>0</v>
      </c>
    </row>
    <row r="101" spans="2:20">
      <c r="B101" s="9"/>
      <c r="C101" s="9"/>
      <c r="D101" s="9"/>
      <c r="E101" s="7">
        <f>E87*D101</f>
        <v>0</v>
      </c>
      <c r="G101" s="9"/>
      <c r="H101" s="9"/>
      <c r="I101" s="9"/>
      <c r="J101" s="7">
        <f>J87*I101</f>
        <v>0</v>
      </c>
      <c r="L101" s="9"/>
      <c r="M101" s="9"/>
      <c r="N101" s="9"/>
      <c r="O101" s="7">
        <f>O87*N101</f>
        <v>0</v>
      </c>
      <c r="Q101" s="9"/>
      <c r="R101" s="9"/>
      <c r="S101" s="9"/>
      <c r="T101" s="7">
        <f>T87*S101</f>
        <v>0</v>
      </c>
    </row>
    <row r="102" spans="2:20">
      <c r="B102" s="9"/>
      <c r="C102" s="9"/>
      <c r="D102" s="9"/>
      <c r="E102" s="7">
        <f>E87*D102</f>
        <v>0</v>
      </c>
      <c r="G102" s="9"/>
      <c r="H102" s="9"/>
      <c r="I102" s="9"/>
      <c r="J102" s="7">
        <f>J87*I102</f>
        <v>0</v>
      </c>
      <c r="L102" s="9"/>
      <c r="M102" s="9"/>
      <c r="N102" s="9"/>
      <c r="O102" s="7">
        <f>O87*N102</f>
        <v>0</v>
      </c>
      <c r="Q102" s="9"/>
      <c r="R102" s="9"/>
      <c r="S102" s="9"/>
      <c r="T102" s="7">
        <f>T87*S102</f>
        <v>0</v>
      </c>
    </row>
    <row r="104" spans="2:20">
      <c r="B104" s="8"/>
      <c r="C104" s="6">
        <f>IFERROR(VLOOKUP(B104,Сводная!$A:$C,2,0),"-------------")</f>
        <v>0</v>
      </c>
      <c r="D104" s="3" t="s">
        <v>600</v>
      </c>
      <c r="E104" s="6">
        <f>IFERROR(VLOOKUP(B104,Сводная!$A:$C,3,0),"-------------")</f>
        <v>0</v>
      </c>
      <c r="G104" s="8"/>
      <c r="H104" s="6">
        <f>IFERROR(VLOOKUP(G104,Сводная!$A:$C,2,0),"-------------")</f>
        <v>0</v>
      </c>
      <c r="I104" s="3" t="s">
        <v>600</v>
      </c>
      <c r="J104" s="6">
        <f>IFERROR(VLOOKUP(G104,Сводная!$A:$C,3,0),"-------------")</f>
        <v>0</v>
      </c>
      <c r="L104" s="8"/>
      <c r="M104" s="6">
        <f>IFERROR(VLOOKUP(L104,Сводная!$A:$C,2,0),"-------------")</f>
        <v>0</v>
      </c>
      <c r="N104" s="3" t="s">
        <v>600</v>
      </c>
      <c r="O104" s="6">
        <f>IFERROR(VLOOKUP(L104,Сводная!$A:$C,3,0),"-------------")</f>
        <v>0</v>
      </c>
      <c r="Q104" s="8"/>
      <c r="R104" s="6">
        <f>IFERROR(VLOOKUP(Q104,Сводная!$A:$C,2,0),"-------------")</f>
        <v>0</v>
      </c>
      <c r="S104" s="3" t="s">
        <v>600</v>
      </c>
      <c r="T104" s="6">
        <f>IFERROR(VLOOKUP(Q104,Сводная!$A:$C,3,0),"-------------")</f>
        <v>0</v>
      </c>
    </row>
    <row r="105" spans="2:20">
      <c r="B105" s="9"/>
      <c r="D105" s="9"/>
      <c r="E105" s="7">
        <f>E104*D105</f>
        <v>0</v>
      </c>
      <c r="G105" s="9"/>
      <c r="I105" s="9"/>
      <c r="J105" s="7">
        <f>J104*I105</f>
        <v>0</v>
      </c>
      <c r="L105" s="9"/>
      <c r="N105" s="9"/>
      <c r="O105" s="7">
        <f>O104*N105</f>
        <v>0</v>
      </c>
      <c r="Q105" s="9"/>
      <c r="S105" s="9"/>
      <c r="T105" s="7">
        <f>T104*S105</f>
        <v>0</v>
      </c>
    </row>
    <row r="106" spans="2:20">
      <c r="B106" s="9"/>
      <c r="C106" s="9"/>
      <c r="D106" s="9"/>
      <c r="E106" s="7">
        <f>E104*D106</f>
        <v>0</v>
      </c>
      <c r="G106" s="9"/>
      <c r="H106" s="9"/>
      <c r="I106" s="9"/>
      <c r="J106" s="7">
        <f>J104*I106</f>
        <v>0</v>
      </c>
      <c r="L106" s="9"/>
      <c r="M106" s="9"/>
      <c r="N106" s="9"/>
      <c r="O106" s="7">
        <f>O104*N106</f>
        <v>0</v>
      </c>
      <c r="Q106" s="9"/>
      <c r="R106" s="9"/>
      <c r="S106" s="9"/>
      <c r="T106" s="7">
        <f>T104*S106</f>
        <v>0</v>
      </c>
    </row>
    <row r="107" spans="2:20">
      <c r="B107" s="9"/>
      <c r="C107" s="9"/>
      <c r="D107" s="9"/>
      <c r="E107" s="7">
        <f>E104*D107</f>
        <v>0</v>
      </c>
      <c r="G107" s="9"/>
      <c r="H107" s="9"/>
      <c r="I107" s="9"/>
      <c r="J107" s="7">
        <f>J104*I107</f>
        <v>0</v>
      </c>
      <c r="L107" s="9"/>
      <c r="M107" s="9"/>
      <c r="N107" s="9"/>
      <c r="O107" s="7">
        <f>O104*N107</f>
        <v>0</v>
      </c>
      <c r="Q107" s="9"/>
      <c r="R107" s="9"/>
      <c r="S107" s="9"/>
      <c r="T107" s="7">
        <f>T104*S107</f>
        <v>0</v>
      </c>
    </row>
    <row r="108" spans="2:20">
      <c r="B108" s="9"/>
      <c r="C108" s="9"/>
      <c r="D108" s="9"/>
      <c r="E108" s="7">
        <f>E104*D108</f>
        <v>0</v>
      </c>
      <c r="G108" s="9"/>
      <c r="H108" s="9"/>
      <c r="I108" s="9"/>
      <c r="J108" s="7">
        <f>J104*I108</f>
        <v>0</v>
      </c>
      <c r="L108" s="9"/>
      <c r="M108" s="9"/>
      <c r="N108" s="9"/>
      <c r="O108" s="7">
        <f>O104*N108</f>
        <v>0</v>
      </c>
      <c r="Q108" s="9"/>
      <c r="R108" s="9"/>
      <c r="S108" s="9"/>
      <c r="T108" s="7">
        <f>T104*S108</f>
        <v>0</v>
      </c>
    </row>
    <row r="109" spans="2:20">
      <c r="B109" s="9"/>
      <c r="C109" s="9"/>
      <c r="D109" s="9"/>
      <c r="E109" s="7">
        <f>E104*D109</f>
        <v>0</v>
      </c>
      <c r="G109" s="9"/>
      <c r="H109" s="9"/>
      <c r="I109" s="9"/>
      <c r="J109" s="7">
        <f>J104*I109</f>
        <v>0</v>
      </c>
      <c r="L109" s="9"/>
      <c r="M109" s="9"/>
      <c r="N109" s="9"/>
      <c r="O109" s="7">
        <f>O104*N109</f>
        <v>0</v>
      </c>
      <c r="Q109" s="9"/>
      <c r="R109" s="9"/>
      <c r="S109" s="9"/>
      <c r="T109" s="7">
        <f>T104*S109</f>
        <v>0</v>
      </c>
    </row>
    <row r="110" spans="2:20">
      <c r="B110" s="9"/>
      <c r="C110" s="9"/>
      <c r="D110" s="9"/>
      <c r="E110" s="7">
        <f>E104*D110</f>
        <v>0</v>
      </c>
      <c r="G110" s="9"/>
      <c r="H110" s="9"/>
      <c r="I110" s="9"/>
      <c r="J110" s="7">
        <f>J104*I110</f>
        <v>0</v>
      </c>
      <c r="L110" s="9"/>
      <c r="M110" s="9"/>
      <c r="N110" s="9"/>
      <c r="O110" s="7">
        <f>O104*N110</f>
        <v>0</v>
      </c>
      <c r="Q110" s="9"/>
      <c r="R110" s="9"/>
      <c r="S110" s="9"/>
      <c r="T110" s="7">
        <f>T104*S110</f>
        <v>0</v>
      </c>
    </row>
    <row r="111" spans="2:20">
      <c r="B111" s="9"/>
      <c r="C111" s="9"/>
      <c r="D111" s="9"/>
      <c r="E111" s="7">
        <f>E104*D111</f>
        <v>0</v>
      </c>
      <c r="G111" s="9"/>
      <c r="H111" s="9"/>
      <c r="I111" s="9"/>
      <c r="J111" s="7">
        <f>J104*I111</f>
        <v>0</v>
      </c>
      <c r="L111" s="9"/>
      <c r="M111" s="9"/>
      <c r="N111" s="9"/>
      <c r="O111" s="7">
        <f>O104*N111</f>
        <v>0</v>
      </c>
      <c r="Q111" s="9"/>
      <c r="R111" s="9"/>
      <c r="S111" s="9"/>
      <c r="T111" s="7">
        <f>T104*S111</f>
        <v>0</v>
      </c>
    </row>
    <row r="112" spans="2:20">
      <c r="B112" s="9"/>
      <c r="C112" s="9"/>
      <c r="D112" s="9"/>
      <c r="E112" s="7">
        <f>E104*D112</f>
        <v>0</v>
      </c>
      <c r="G112" s="9"/>
      <c r="H112" s="9"/>
      <c r="I112" s="9"/>
      <c r="J112" s="7">
        <f>J104*I112</f>
        <v>0</v>
      </c>
      <c r="L112" s="9"/>
      <c r="M112" s="9"/>
      <c r="N112" s="9"/>
      <c r="O112" s="7">
        <f>O104*N112</f>
        <v>0</v>
      </c>
      <c r="Q112" s="9"/>
      <c r="R112" s="9"/>
      <c r="S112" s="9"/>
      <c r="T112" s="7">
        <f>T104*S112</f>
        <v>0</v>
      </c>
    </row>
    <row r="113" spans="2:20">
      <c r="B113" s="9"/>
      <c r="C113" s="9"/>
      <c r="D113" s="9"/>
      <c r="E113" s="7">
        <f>E104*D113</f>
        <v>0</v>
      </c>
      <c r="G113" s="9"/>
      <c r="H113" s="9"/>
      <c r="I113" s="9"/>
      <c r="J113" s="7">
        <f>J104*I113</f>
        <v>0</v>
      </c>
      <c r="L113" s="9"/>
      <c r="M113" s="9"/>
      <c r="N113" s="9"/>
      <c r="O113" s="7">
        <f>O104*N113</f>
        <v>0</v>
      </c>
      <c r="Q113" s="9"/>
      <c r="R113" s="9"/>
      <c r="S113" s="9"/>
      <c r="T113" s="7">
        <f>T104*S113</f>
        <v>0</v>
      </c>
    </row>
    <row r="114" spans="2:20">
      <c r="B114" s="9"/>
      <c r="C114" s="9"/>
      <c r="D114" s="9"/>
      <c r="E114" s="7">
        <f>E104*D114</f>
        <v>0</v>
      </c>
      <c r="G114" s="9"/>
      <c r="H114" s="9"/>
      <c r="I114" s="9"/>
      <c r="J114" s="7">
        <f>J104*I114</f>
        <v>0</v>
      </c>
      <c r="L114" s="9"/>
      <c r="M114" s="9"/>
      <c r="N114" s="9"/>
      <c r="O114" s="7">
        <f>O104*N114</f>
        <v>0</v>
      </c>
      <c r="Q114" s="9"/>
      <c r="R114" s="9"/>
      <c r="S114" s="9"/>
      <c r="T114" s="7">
        <f>T104*S114</f>
        <v>0</v>
      </c>
    </row>
    <row r="115" spans="2:20">
      <c r="B115" s="9"/>
      <c r="C115" s="9"/>
      <c r="D115" s="9"/>
      <c r="E115" s="7">
        <f>E104*D115</f>
        <v>0</v>
      </c>
      <c r="G115" s="9"/>
      <c r="H115" s="9"/>
      <c r="I115" s="9"/>
      <c r="J115" s="7">
        <f>J104*I115</f>
        <v>0</v>
      </c>
      <c r="L115" s="9"/>
      <c r="M115" s="9"/>
      <c r="N115" s="9"/>
      <c r="O115" s="7">
        <f>O104*N115</f>
        <v>0</v>
      </c>
      <c r="Q115" s="9"/>
      <c r="R115" s="9"/>
      <c r="S115" s="9"/>
      <c r="T115" s="7">
        <f>T104*S115</f>
        <v>0</v>
      </c>
    </row>
    <row r="116" spans="2:20">
      <c r="B116" s="9"/>
      <c r="C116" s="9"/>
      <c r="D116" s="9"/>
      <c r="E116" s="7">
        <f>E104*D116</f>
        <v>0</v>
      </c>
      <c r="G116" s="9"/>
      <c r="H116" s="9"/>
      <c r="I116" s="9"/>
      <c r="J116" s="7">
        <f>J104*I116</f>
        <v>0</v>
      </c>
      <c r="L116" s="9"/>
      <c r="M116" s="9"/>
      <c r="N116" s="9"/>
      <c r="O116" s="7">
        <f>O104*N116</f>
        <v>0</v>
      </c>
      <c r="Q116" s="9"/>
      <c r="R116" s="9"/>
      <c r="S116" s="9"/>
      <c r="T116" s="7">
        <f>T104*S116</f>
        <v>0</v>
      </c>
    </row>
    <row r="117" spans="2:20">
      <c r="B117" s="9"/>
      <c r="C117" s="9"/>
      <c r="D117" s="9"/>
      <c r="E117" s="7">
        <f>E104*D117</f>
        <v>0</v>
      </c>
      <c r="G117" s="9"/>
      <c r="H117" s="9"/>
      <c r="I117" s="9"/>
      <c r="J117" s="7">
        <f>J104*I117</f>
        <v>0</v>
      </c>
      <c r="L117" s="9"/>
      <c r="M117" s="9"/>
      <c r="N117" s="9"/>
      <c r="O117" s="7">
        <f>O104*N117</f>
        <v>0</v>
      </c>
      <c r="Q117" s="9"/>
      <c r="R117" s="9"/>
      <c r="S117" s="9"/>
      <c r="T117" s="7">
        <f>T104*S117</f>
        <v>0</v>
      </c>
    </row>
    <row r="118" spans="2:20">
      <c r="B118" s="9"/>
      <c r="C118" s="9"/>
      <c r="D118" s="9"/>
      <c r="E118" s="7">
        <f>E104*D118</f>
        <v>0</v>
      </c>
      <c r="G118" s="9"/>
      <c r="H118" s="9"/>
      <c r="I118" s="9"/>
      <c r="J118" s="7">
        <f>J104*I118</f>
        <v>0</v>
      </c>
      <c r="L118" s="9"/>
      <c r="M118" s="9"/>
      <c r="N118" s="9"/>
      <c r="O118" s="7">
        <f>O104*N118</f>
        <v>0</v>
      </c>
      <c r="Q118" s="9"/>
      <c r="R118" s="9"/>
      <c r="S118" s="9"/>
      <c r="T118" s="7">
        <f>T104*S118</f>
        <v>0</v>
      </c>
    </row>
    <row r="119" spans="2:20">
      <c r="B119" s="9"/>
      <c r="C119" s="9"/>
      <c r="D119" s="9"/>
      <c r="E119" s="7">
        <f>E104*D119</f>
        <v>0</v>
      </c>
      <c r="G119" s="9"/>
      <c r="H119" s="9"/>
      <c r="I119" s="9"/>
      <c r="J119" s="7">
        <f>J104*I119</f>
        <v>0</v>
      </c>
      <c r="L119" s="9"/>
      <c r="M119" s="9"/>
      <c r="N119" s="9"/>
      <c r="O119" s="7">
        <f>O104*N119</f>
        <v>0</v>
      </c>
      <c r="Q119" s="9"/>
      <c r="R119" s="9"/>
      <c r="S119" s="9"/>
      <c r="T119" s="7">
        <f>T104*S119</f>
        <v>0</v>
      </c>
    </row>
    <row r="121" spans="2:20">
      <c r="B121" s="8"/>
      <c r="C121" s="6">
        <f>IFERROR(VLOOKUP(B121,Сводная!$A:$C,2,0),"-------------")</f>
        <v>0</v>
      </c>
      <c r="D121" s="3" t="s">
        <v>600</v>
      </c>
      <c r="E121" s="6">
        <f>IFERROR(VLOOKUP(B121,Сводная!$A:$C,3,0),"-------------")</f>
        <v>0</v>
      </c>
      <c r="G121" s="8"/>
      <c r="H121" s="6">
        <f>IFERROR(VLOOKUP(G121,Сводная!$A:$C,2,0),"-------------")</f>
        <v>0</v>
      </c>
      <c r="I121" s="3" t="s">
        <v>600</v>
      </c>
      <c r="J121" s="6">
        <f>IFERROR(VLOOKUP(G121,Сводная!$A:$C,3,0),"-------------")</f>
        <v>0</v>
      </c>
      <c r="L121" s="8"/>
      <c r="M121" s="6">
        <f>IFERROR(VLOOKUP(L121,Сводная!$A:$C,2,0),"-------------")</f>
        <v>0</v>
      </c>
      <c r="N121" s="3" t="s">
        <v>600</v>
      </c>
      <c r="O121" s="6">
        <f>IFERROR(VLOOKUP(L121,Сводная!$A:$C,3,0),"-------------")</f>
        <v>0</v>
      </c>
      <c r="Q121" s="8"/>
      <c r="R121" s="6">
        <f>IFERROR(VLOOKUP(Q121,Сводная!$A:$C,2,0),"-------------")</f>
        <v>0</v>
      </c>
      <c r="S121" s="3" t="s">
        <v>600</v>
      </c>
      <c r="T121" s="6">
        <f>IFERROR(VLOOKUP(Q121,Сводная!$A:$C,3,0),"-------------")</f>
        <v>0</v>
      </c>
    </row>
    <row r="122" spans="2:20">
      <c r="B122" s="9"/>
      <c r="D122" s="9"/>
      <c r="E122" s="7">
        <f>E121*D122</f>
        <v>0</v>
      </c>
      <c r="G122" s="9"/>
      <c r="I122" s="9"/>
      <c r="J122" s="7">
        <f>J121*I122</f>
        <v>0</v>
      </c>
      <c r="L122" s="9"/>
      <c r="N122" s="9"/>
      <c r="O122" s="7">
        <f>O121*N122</f>
        <v>0</v>
      </c>
      <c r="Q122" s="9"/>
      <c r="S122" s="9"/>
      <c r="T122" s="7">
        <f>T121*S122</f>
        <v>0</v>
      </c>
    </row>
    <row r="123" spans="2:20">
      <c r="B123" s="9"/>
      <c r="C123" s="9"/>
      <c r="D123" s="9"/>
      <c r="E123" s="7">
        <f>E121*D123</f>
        <v>0</v>
      </c>
      <c r="G123" s="9"/>
      <c r="H123" s="9"/>
      <c r="I123" s="9"/>
      <c r="J123" s="7">
        <f>J121*I123</f>
        <v>0</v>
      </c>
      <c r="L123" s="9"/>
      <c r="M123" s="9"/>
      <c r="N123" s="9"/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9"/>
      <c r="C124" s="9"/>
      <c r="D124" s="9"/>
      <c r="E124" s="7">
        <f>E121*D124</f>
        <v>0</v>
      </c>
      <c r="G124" s="9"/>
      <c r="H124" s="9"/>
      <c r="I124" s="9"/>
      <c r="J124" s="7">
        <f>J121*I124</f>
        <v>0</v>
      </c>
      <c r="L124" s="9"/>
      <c r="M124" s="9"/>
      <c r="N124" s="9"/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9"/>
      <c r="C125" s="9"/>
      <c r="D125" s="9"/>
      <c r="E125" s="7">
        <f>E121*D125</f>
        <v>0</v>
      </c>
      <c r="G125" s="9"/>
      <c r="H125" s="9"/>
      <c r="I125" s="9"/>
      <c r="J125" s="7">
        <f>J121*I125</f>
        <v>0</v>
      </c>
      <c r="L125" s="9"/>
      <c r="M125" s="9"/>
      <c r="N125" s="9"/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9"/>
      <c r="C126" s="9"/>
      <c r="D126" s="9"/>
      <c r="E126" s="7">
        <f>E121*D126</f>
        <v>0</v>
      </c>
      <c r="G126" s="9"/>
      <c r="H126" s="9"/>
      <c r="I126" s="9"/>
      <c r="J126" s="7">
        <f>J121*I126</f>
        <v>0</v>
      </c>
      <c r="L126" s="9"/>
      <c r="M126" s="9"/>
      <c r="N126" s="9"/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9"/>
      <c r="C127" s="9"/>
      <c r="D127" s="9"/>
      <c r="E127" s="7">
        <f>E121*D127</f>
        <v>0</v>
      </c>
      <c r="G127" s="9"/>
      <c r="H127" s="9"/>
      <c r="I127" s="9"/>
      <c r="J127" s="7">
        <f>J121*I127</f>
        <v>0</v>
      </c>
      <c r="L127" s="9"/>
      <c r="M127" s="9"/>
      <c r="N127" s="9"/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9"/>
      <c r="C128" s="9"/>
      <c r="D128" s="9"/>
      <c r="E128" s="7">
        <f>E121*D128</f>
        <v>0</v>
      </c>
      <c r="G128" s="9"/>
      <c r="H128" s="9"/>
      <c r="I128" s="9"/>
      <c r="J128" s="7">
        <f>J121*I128</f>
        <v>0</v>
      </c>
      <c r="L128" s="9"/>
      <c r="M128" s="9"/>
      <c r="N128" s="9"/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9"/>
      <c r="C129" s="9"/>
      <c r="D129" s="9"/>
      <c r="E129" s="7">
        <f>E121*D129</f>
        <v>0</v>
      </c>
      <c r="G129" s="9"/>
      <c r="H129" s="9"/>
      <c r="I129" s="9"/>
      <c r="J129" s="7">
        <f>J121*I129</f>
        <v>0</v>
      </c>
      <c r="L129" s="9"/>
      <c r="M129" s="9"/>
      <c r="N129" s="9"/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9"/>
      <c r="C130" s="9"/>
      <c r="D130" s="9"/>
      <c r="E130" s="7">
        <f>E121*D130</f>
        <v>0</v>
      </c>
      <c r="G130" s="9"/>
      <c r="H130" s="9"/>
      <c r="I130" s="9"/>
      <c r="J130" s="7">
        <f>J121*I130</f>
        <v>0</v>
      </c>
      <c r="L130" s="9"/>
      <c r="M130" s="9"/>
      <c r="N130" s="9"/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9"/>
      <c r="D131" s="9"/>
      <c r="E131" s="7">
        <f>E121*D131</f>
        <v>0</v>
      </c>
      <c r="G131" s="9"/>
      <c r="H131" s="9"/>
      <c r="I131" s="9"/>
      <c r="J131" s="7">
        <f>J121*I131</f>
        <v>0</v>
      </c>
      <c r="L131" s="9"/>
      <c r="M131" s="9"/>
      <c r="N131" s="9"/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9"/>
      <c r="D132" s="9"/>
      <c r="E132" s="7">
        <f>E121*D132</f>
        <v>0</v>
      </c>
      <c r="G132" s="9"/>
      <c r="H132" s="9"/>
      <c r="I132" s="9"/>
      <c r="J132" s="7">
        <f>J121*I132</f>
        <v>0</v>
      </c>
      <c r="L132" s="9"/>
      <c r="M132" s="9"/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9"/>
      <c r="D133" s="9"/>
      <c r="E133" s="7">
        <f>E121*D133</f>
        <v>0</v>
      </c>
      <c r="G133" s="9"/>
      <c r="H133" s="9"/>
      <c r="I133" s="9"/>
      <c r="J133" s="7">
        <f>J121*I133</f>
        <v>0</v>
      </c>
      <c r="L133" s="9"/>
      <c r="M133" s="9"/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9"/>
      <c r="D134" s="9"/>
      <c r="E134" s="7">
        <f>E121*D134</f>
        <v>0</v>
      </c>
      <c r="G134" s="9"/>
      <c r="H134" s="9"/>
      <c r="I134" s="9"/>
      <c r="J134" s="7">
        <f>J121*I134</f>
        <v>0</v>
      </c>
      <c r="L134" s="9"/>
      <c r="M134" s="9"/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9"/>
      <c r="D135" s="9"/>
      <c r="E135" s="7">
        <f>E121*D135</f>
        <v>0</v>
      </c>
      <c r="G135" s="9"/>
      <c r="H135" s="9"/>
      <c r="I135" s="9"/>
      <c r="J135" s="7">
        <f>J121*I135</f>
        <v>0</v>
      </c>
      <c r="L135" s="9"/>
      <c r="M135" s="9"/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9"/>
      <c r="D136" s="9"/>
      <c r="E136" s="7">
        <f>E121*D136</f>
        <v>0</v>
      </c>
      <c r="G136" s="9"/>
      <c r="H136" s="9"/>
      <c r="I136" s="9"/>
      <c r="J136" s="7">
        <f>J121*I136</f>
        <v>0</v>
      </c>
      <c r="L136" s="9"/>
      <c r="M136" s="9"/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>
      <c r="B138" s="8"/>
      <c r="C138" s="6">
        <f>IFERROR(VLOOKUP(B138,Сводная!$A:$C,2,0),"-------------")</f>
        <v>0</v>
      </c>
      <c r="D138" s="3" t="s">
        <v>600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600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600</v>
      </c>
      <c r="O138" s="6">
        <f>IFERROR(VLOOKUP(L138,Сводная!$A:$C,3,0),"-------------")</f>
        <v>0</v>
      </c>
      <c r="Q138" s="8"/>
      <c r="R138" s="6">
        <f>IFERROR(VLOOKUP(Q138,Сводная!$A:$C,2,0),"-------------")</f>
        <v>0</v>
      </c>
      <c r="S138" s="3" t="s">
        <v>600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/>
      <c r="S139" s="9"/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0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0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0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0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0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0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0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0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0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0">
      <c r="B155" s="8"/>
      <c r="C155" s="6">
        <f>IFERROR(VLOOKUP(B155,Сводная!$A:$C,2,0),"-------------")</f>
        <v>0</v>
      </c>
      <c r="D155" s="3" t="s">
        <v>600</v>
      </c>
      <c r="E155" s="6">
        <f>IFERROR(VLOOKUP(B155,Сводная!$A:$C,3,0),"-------------")</f>
        <v>0</v>
      </c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</row>
    <row r="156" spans="2:20">
      <c r="B156" s="9"/>
      <c r="D156" s="9"/>
      <c r="E156" s="7">
        <f>E155*D156</f>
        <v>0</v>
      </c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</row>
    <row r="157" spans="2:20">
      <c r="B157" s="9"/>
      <c r="C157" s="9"/>
      <c r="D157" s="9"/>
      <c r="E157" s="7">
        <f>E155*D157</f>
        <v>0</v>
      </c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</row>
    <row r="158" spans="2:20">
      <c r="B158" s="9"/>
      <c r="C158" s="9"/>
      <c r="D158" s="9"/>
      <c r="E158" s="7">
        <f>E155*D158</f>
        <v>0</v>
      </c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</row>
    <row r="159" spans="2:20">
      <c r="B159" s="9"/>
      <c r="C159" s="9"/>
      <c r="D159" s="9"/>
      <c r="E159" s="7">
        <f>E155*D159</f>
        <v>0</v>
      </c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</row>
    <row r="160" spans="2:20">
      <c r="B160" s="9"/>
      <c r="C160" s="9"/>
      <c r="D160" s="9"/>
      <c r="E160" s="7">
        <f>E155*D160</f>
        <v>0</v>
      </c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</row>
    <row r="161" spans="2:20">
      <c r="B161" s="9"/>
      <c r="C161" s="9"/>
      <c r="D161" s="9"/>
      <c r="E161" s="7">
        <f>E155*D161</f>
        <v>0</v>
      </c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</row>
    <row r="162" spans="2:20">
      <c r="B162" s="9"/>
      <c r="C162" s="9"/>
      <c r="D162" s="9"/>
      <c r="E162" s="7">
        <f>E155*D162</f>
        <v>0</v>
      </c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</row>
    <row r="163" spans="2:20">
      <c r="B163" s="9"/>
      <c r="C163" s="9"/>
      <c r="D163" s="9"/>
      <c r="E163" s="7">
        <f>E155*D163</f>
        <v>0</v>
      </c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</row>
    <row r="164" spans="2:20">
      <c r="B164" s="9"/>
      <c r="C164" s="9"/>
      <c r="D164" s="9"/>
      <c r="E164" s="7">
        <f>E155*D164</f>
        <v>0</v>
      </c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</row>
    <row r="165" spans="2:20">
      <c r="B165" s="9"/>
      <c r="C165" s="9"/>
      <c r="D165" s="9"/>
      <c r="E165" s="7">
        <f>E155*D165</f>
        <v>0</v>
      </c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</row>
    <row r="166" spans="2:20">
      <c r="B166" s="9"/>
      <c r="C166" s="9"/>
      <c r="D166" s="9"/>
      <c r="E166" s="7">
        <f>E155*D166</f>
        <v>0</v>
      </c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</row>
    <row r="167" spans="2:20">
      <c r="B167" s="9"/>
      <c r="C167" s="9"/>
      <c r="D167" s="9"/>
      <c r="E167" s="7">
        <f>E155*D167</f>
        <v>0</v>
      </c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</row>
    <row r="168" spans="2:20">
      <c r="B168" s="9"/>
      <c r="C168" s="9"/>
      <c r="D168" s="9"/>
      <c r="E168" s="7">
        <f>E155*D168</f>
        <v>0</v>
      </c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</row>
    <row r="169" spans="2:20">
      <c r="B169" s="9"/>
      <c r="C169" s="9"/>
      <c r="D169" s="9"/>
      <c r="E169" s="7">
        <f>E155*D169</f>
        <v>0</v>
      </c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</row>
    <row r="170" spans="2:20">
      <c r="B170" s="9"/>
      <c r="C170" s="9"/>
      <c r="D170" s="9"/>
      <c r="E170" s="7">
        <f>E155*D170</f>
        <v>0</v>
      </c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</row>
    <row r="172" spans="2:20">
      <c r="B172" s="8"/>
      <c r="C172" s="6">
        <f>IFERROR(VLOOKUP(B172,Сводная!$A:$C,2,0),"-------------")</f>
        <v>0</v>
      </c>
      <c r="D172" s="3" t="s">
        <v>600</v>
      </c>
      <c r="E172" s="6">
        <f>IFERROR(VLOOKUP(B172,Сводная!$A:$C,3,0),"-------------")</f>
        <v>0</v>
      </c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</row>
    <row r="173" spans="2:20">
      <c r="B173" s="9"/>
      <c r="D173" s="9"/>
      <c r="E173" s="7">
        <f>E172*D173</f>
        <v>0</v>
      </c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</row>
    <row r="174" spans="2:20">
      <c r="B174" s="9"/>
      <c r="C174" s="9"/>
      <c r="D174" s="9"/>
      <c r="E174" s="7">
        <f>E172*D174</f>
        <v>0</v>
      </c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</row>
    <row r="175" spans="2:20">
      <c r="B175" s="9"/>
      <c r="C175" s="9"/>
      <c r="D175" s="9"/>
      <c r="E175" s="7">
        <f>E172*D175</f>
        <v>0</v>
      </c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</row>
    <row r="176" spans="2:20">
      <c r="B176" s="9"/>
      <c r="C176" s="9"/>
      <c r="D176" s="9"/>
      <c r="E176" s="7">
        <f>E172*D176</f>
        <v>0</v>
      </c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</row>
    <row r="177" spans="2:20">
      <c r="B177" s="9"/>
      <c r="C177" s="9"/>
      <c r="D177" s="9"/>
      <c r="E177" s="7">
        <f>E172*D177</f>
        <v>0</v>
      </c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</row>
    <row r="178" spans="2:20">
      <c r="B178" s="9"/>
      <c r="C178" s="9"/>
      <c r="D178" s="9"/>
      <c r="E178" s="7">
        <f>E172*D178</f>
        <v>0</v>
      </c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</row>
    <row r="179" spans="2:20">
      <c r="B179" s="9"/>
      <c r="C179" s="9"/>
      <c r="D179" s="9"/>
      <c r="E179" s="7">
        <f>E172*D179</f>
        <v>0</v>
      </c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</row>
    <row r="180" spans="2:20">
      <c r="B180" s="9"/>
      <c r="C180" s="9"/>
      <c r="D180" s="9"/>
      <c r="E180" s="7">
        <f>E172*D180</f>
        <v>0</v>
      </c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</row>
    <row r="181" spans="2:20">
      <c r="B181" s="9"/>
      <c r="C181" s="9"/>
      <c r="D181" s="9"/>
      <c r="E181" s="7">
        <f>E172*D181</f>
        <v>0</v>
      </c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</row>
    <row r="182" spans="2:20">
      <c r="B182" s="9"/>
      <c r="C182" s="9"/>
      <c r="D182" s="9"/>
      <c r="E182" s="7">
        <f>E172*D182</f>
        <v>0</v>
      </c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</row>
    <row r="183" spans="2:20">
      <c r="B183" s="9"/>
      <c r="C183" s="9"/>
      <c r="D183" s="9"/>
      <c r="E183" s="7">
        <f>E172*D183</f>
        <v>0</v>
      </c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</row>
    <row r="184" spans="2:20">
      <c r="B184" s="9"/>
      <c r="C184" s="9"/>
      <c r="D184" s="9"/>
      <c r="E184" s="7">
        <f>E172*D184</f>
        <v>0</v>
      </c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</row>
    <row r="185" spans="2:20">
      <c r="B185" s="9"/>
      <c r="C185" s="9"/>
      <c r="D185" s="9"/>
      <c r="E185" s="7">
        <f>E172*D185</f>
        <v>0</v>
      </c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</row>
    <row r="186" spans="2:20">
      <c r="B186" s="9"/>
      <c r="C186" s="9"/>
      <c r="D186" s="9"/>
      <c r="E186" s="7">
        <f>E172*D186</f>
        <v>0</v>
      </c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</row>
    <row r="187" spans="2:20">
      <c r="B187" s="9"/>
      <c r="C187" s="9"/>
      <c r="D187" s="9"/>
      <c r="E187" s="7">
        <f>E172*D187</f>
        <v>0</v>
      </c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</row>
    <row r="189" spans="2:20">
      <c r="B189" s="8"/>
      <c r="C189" s="6">
        <f>IFERROR(VLOOKUP(B189,Сводная!$A:$C,2,0),"-------------")</f>
        <v>0</v>
      </c>
      <c r="D189" s="3" t="s">
        <v>600</v>
      </c>
      <c r="E189" s="6">
        <f>IFERROR(VLOOKUP(B189,Сводная!$A:$C,3,0),"-------------")</f>
        <v>0</v>
      </c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</row>
    <row r="190" spans="2:20">
      <c r="B190" s="9"/>
      <c r="D190" s="9"/>
      <c r="E190" s="7">
        <f>E189*D190</f>
        <v>0</v>
      </c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</row>
    <row r="191" spans="2:20">
      <c r="B191" s="9"/>
      <c r="C191" s="9"/>
      <c r="D191" s="9"/>
      <c r="E191" s="7">
        <f>E189*D191</f>
        <v>0</v>
      </c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</row>
    <row r="192" spans="2:20">
      <c r="B192" s="9"/>
      <c r="C192" s="9"/>
      <c r="D192" s="9"/>
      <c r="E192" s="7">
        <f>E189*D192</f>
        <v>0</v>
      </c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</row>
    <row r="193" spans="2:20">
      <c r="B193" s="9"/>
      <c r="C193" s="9"/>
      <c r="D193" s="9"/>
      <c r="E193" s="7">
        <f>E189*D193</f>
        <v>0</v>
      </c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</row>
    <row r="194" spans="2:20">
      <c r="B194" s="9"/>
      <c r="C194" s="9"/>
      <c r="D194" s="9"/>
      <c r="E194" s="7">
        <f>E189*D194</f>
        <v>0</v>
      </c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</row>
    <row r="195" spans="2:20">
      <c r="B195" s="9"/>
      <c r="C195" s="9"/>
      <c r="D195" s="9"/>
      <c r="E195" s="7">
        <f>E189*D195</f>
        <v>0</v>
      </c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</row>
    <row r="196" spans="2:20">
      <c r="B196" s="9"/>
      <c r="C196" s="9"/>
      <c r="D196" s="9"/>
      <c r="E196" s="7">
        <f>E189*D196</f>
        <v>0</v>
      </c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</row>
    <row r="197" spans="2:20">
      <c r="B197" s="9"/>
      <c r="C197" s="9"/>
      <c r="D197" s="9"/>
      <c r="E197" s="7">
        <f>E189*D197</f>
        <v>0</v>
      </c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</row>
    <row r="198" spans="2:20">
      <c r="B198" s="9"/>
      <c r="C198" s="9"/>
      <c r="D198" s="9"/>
      <c r="E198" s="7">
        <f>E189*D198</f>
        <v>0</v>
      </c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</row>
    <row r="199" spans="2:20">
      <c r="B199" s="9"/>
      <c r="C199" s="9"/>
      <c r="D199" s="9"/>
      <c r="E199" s="7">
        <f>E189*D199</f>
        <v>0</v>
      </c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</row>
    <row r="200" spans="2:20">
      <c r="B200" s="9"/>
      <c r="C200" s="9"/>
      <c r="D200" s="9"/>
      <c r="E200" s="7">
        <f>E189*D200</f>
        <v>0</v>
      </c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</row>
    <row r="201" spans="2:20">
      <c r="B201" s="9"/>
      <c r="C201" s="9"/>
      <c r="D201" s="9"/>
      <c r="E201" s="7">
        <f>E189*D201</f>
        <v>0</v>
      </c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</row>
    <row r="202" spans="2:20">
      <c r="B202" s="9"/>
      <c r="C202" s="9"/>
      <c r="D202" s="9"/>
      <c r="E202" s="7">
        <f>E189*D202</f>
        <v>0</v>
      </c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</row>
    <row r="203" spans="2:20">
      <c r="B203" s="9"/>
      <c r="C203" s="9"/>
      <c r="D203" s="9"/>
      <c r="E203" s="7">
        <f>E189*D203</f>
        <v>0</v>
      </c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</row>
    <row r="204" spans="2:20">
      <c r="B204" s="9"/>
      <c r="C204" s="9"/>
      <c r="D204" s="9"/>
      <c r="E204" s="7">
        <f>E189*D204</f>
        <v>0</v>
      </c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</row>
    <row r="206" spans="2:20">
      <c r="B206" s="8"/>
      <c r="C206" s="6">
        <f>IFERROR(VLOOKUP(B206,Сводная!$A:$C,2,0),"-------------")</f>
        <v>0</v>
      </c>
      <c r="D206" s="3" t="s">
        <v>600</v>
      </c>
      <c r="E206" s="6">
        <f>IFERROR(VLOOKUP(B206,Сводная!$A:$C,3,0),"-------------")</f>
        <v>0</v>
      </c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</row>
    <row r="207" spans="2:20">
      <c r="B207" s="9"/>
      <c r="D207" s="9"/>
      <c r="E207" s="7">
        <f>E206*D207</f>
        <v>0</v>
      </c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</row>
    <row r="208" spans="2:20">
      <c r="B208" s="9"/>
      <c r="C208" s="9"/>
      <c r="D208" s="9"/>
      <c r="E208" s="7">
        <f>E206*D208</f>
        <v>0</v>
      </c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</row>
    <row r="209" spans="2:20">
      <c r="B209" s="9"/>
      <c r="C209" s="9"/>
      <c r="D209" s="9"/>
      <c r="E209" s="7">
        <f>E206*D209</f>
        <v>0</v>
      </c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</row>
    <row r="210" spans="2:20">
      <c r="B210" s="9"/>
      <c r="C210" s="9"/>
      <c r="D210" s="9"/>
      <c r="E210" s="7">
        <f>E206*D210</f>
        <v>0</v>
      </c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</row>
    <row r="211" spans="2:20">
      <c r="B211" s="9"/>
      <c r="C211" s="9"/>
      <c r="D211" s="9"/>
      <c r="E211" s="7">
        <f>E206*D211</f>
        <v>0</v>
      </c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</row>
    <row r="212" spans="2:20">
      <c r="B212" s="9"/>
      <c r="C212" s="9"/>
      <c r="D212" s="9"/>
      <c r="E212" s="7">
        <f>E206*D212</f>
        <v>0</v>
      </c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</row>
    <row r="213" spans="2:20">
      <c r="B213" s="9"/>
      <c r="C213" s="9"/>
      <c r="D213" s="9"/>
      <c r="E213" s="7">
        <f>E206*D213</f>
        <v>0</v>
      </c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</row>
    <row r="214" spans="2:20">
      <c r="B214" s="9"/>
      <c r="C214" s="9"/>
      <c r="D214" s="9"/>
      <c r="E214" s="7">
        <f>E206*D214</f>
        <v>0</v>
      </c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</row>
    <row r="215" spans="2:20">
      <c r="B215" s="9"/>
      <c r="C215" s="9"/>
      <c r="D215" s="9"/>
      <c r="E215" s="7">
        <f>E206*D215</f>
        <v>0</v>
      </c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</row>
    <row r="216" spans="2:20">
      <c r="B216" s="9"/>
      <c r="C216" s="9"/>
      <c r="D216" s="9"/>
      <c r="E216" s="7">
        <f>E206*D216</f>
        <v>0</v>
      </c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</row>
    <row r="217" spans="2:20">
      <c r="B217" s="9"/>
      <c r="C217" s="9"/>
      <c r="D217" s="9"/>
      <c r="E217" s="7">
        <f>E206*D217</f>
        <v>0</v>
      </c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</row>
    <row r="218" spans="2:20">
      <c r="B218" s="9"/>
      <c r="C218" s="9"/>
      <c r="D218" s="9"/>
      <c r="E218" s="7">
        <f>E206*D218</f>
        <v>0</v>
      </c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</row>
    <row r="219" spans="2:20">
      <c r="B219" s="9"/>
      <c r="C219" s="9"/>
      <c r="D219" s="9"/>
      <c r="E219" s="7">
        <f>E206*D219</f>
        <v>0</v>
      </c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</row>
    <row r="220" spans="2:20">
      <c r="B220" s="9"/>
      <c r="C220" s="9"/>
      <c r="D220" s="9"/>
      <c r="E220" s="7">
        <f>E206*D220</f>
        <v>0</v>
      </c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</row>
    <row r="221" spans="2:20">
      <c r="B221" s="9"/>
      <c r="C221" s="9"/>
      <c r="D221" s="9"/>
      <c r="E221" s="7">
        <f>E206*D221</f>
        <v>0</v>
      </c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</row>
    <row r="223" spans="2:20">
      <c r="B223" s="8"/>
      <c r="C223" s="6">
        <f>IFERROR(VLOOKUP(B223,Сводная!$A:$C,2,0),"-------------")</f>
        <v>0</v>
      </c>
      <c r="D223" s="3" t="s">
        <v>600</v>
      </c>
      <c r="E223" s="6">
        <f>IFERROR(VLOOKUP(B223,Сводная!$A:$C,3,0),"-------------")</f>
        <v>0</v>
      </c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</row>
    <row r="224" spans="2:20">
      <c r="B224" s="9"/>
      <c r="D224" s="9"/>
      <c r="E224" s="7">
        <f>E223*D224</f>
        <v>0</v>
      </c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</row>
    <row r="225" spans="2:20">
      <c r="B225" s="9"/>
      <c r="C225" s="9"/>
      <c r="D225" s="9"/>
      <c r="E225" s="7">
        <f>E223*D225</f>
        <v>0</v>
      </c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</row>
    <row r="226" spans="2:20">
      <c r="B226" s="9"/>
      <c r="C226" s="9"/>
      <c r="D226" s="9"/>
      <c r="E226" s="7">
        <f>E223*D226</f>
        <v>0</v>
      </c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</row>
    <row r="227" spans="2:20">
      <c r="B227" s="9"/>
      <c r="C227" s="9"/>
      <c r="D227" s="9"/>
      <c r="E227" s="7">
        <f>E223*D227</f>
        <v>0</v>
      </c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</row>
    <row r="228" spans="2:20">
      <c r="B228" s="9"/>
      <c r="C228" s="9"/>
      <c r="D228" s="9"/>
      <c r="E228" s="7">
        <f>E223*D228</f>
        <v>0</v>
      </c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</row>
    <row r="229" spans="2:20">
      <c r="B229" s="9"/>
      <c r="C229" s="9"/>
      <c r="D229" s="9"/>
      <c r="E229" s="7">
        <f>E223*D229</f>
        <v>0</v>
      </c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</row>
    <row r="230" spans="2:20">
      <c r="B230" s="9"/>
      <c r="C230" s="9"/>
      <c r="D230" s="9"/>
      <c r="E230" s="7">
        <f>E223*D230</f>
        <v>0</v>
      </c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</row>
    <row r="231" spans="2:20">
      <c r="B231" s="9"/>
      <c r="C231" s="9"/>
      <c r="D231" s="9"/>
      <c r="E231" s="7">
        <f>E223*D231</f>
        <v>0</v>
      </c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</row>
    <row r="232" spans="2:20">
      <c r="B232" s="9"/>
      <c r="C232" s="9"/>
      <c r="D232" s="9"/>
      <c r="E232" s="7">
        <f>E223*D232</f>
        <v>0</v>
      </c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</row>
    <row r="233" spans="2:20">
      <c r="B233" s="9"/>
      <c r="C233" s="9"/>
      <c r="D233" s="9"/>
      <c r="E233" s="7">
        <f>E223*D233</f>
        <v>0</v>
      </c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</row>
    <row r="234" spans="2:20">
      <c r="B234" s="9"/>
      <c r="C234" s="9"/>
      <c r="D234" s="9"/>
      <c r="E234" s="7">
        <f>E223*D234</f>
        <v>0</v>
      </c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</row>
    <row r="235" spans="2:20">
      <c r="B235" s="9"/>
      <c r="C235" s="9"/>
      <c r="D235" s="9"/>
      <c r="E235" s="7">
        <f>E223*D235</f>
        <v>0</v>
      </c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</row>
    <row r="236" spans="2:20">
      <c r="B236" s="9"/>
      <c r="C236" s="9"/>
      <c r="D236" s="9"/>
      <c r="E236" s="7">
        <f>E223*D236</f>
        <v>0</v>
      </c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</row>
    <row r="237" spans="2:20">
      <c r="B237" s="9"/>
      <c r="C237" s="9"/>
      <c r="D237" s="9"/>
      <c r="E237" s="7">
        <f>E223*D237</f>
        <v>0</v>
      </c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</row>
    <row r="238" spans="2:20">
      <c r="B238" s="9"/>
      <c r="C238" s="9"/>
      <c r="D238" s="9"/>
      <c r="E238" s="7">
        <f>E223*D238</f>
        <v>0</v>
      </c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</row>
    <row r="240" spans="2:20">
      <c r="B240" s="8"/>
      <c r="C240" s="6">
        <f>IFERROR(VLOOKUP(B240,Сводная!$A:$C,2,0),"-------------")</f>
        <v>0</v>
      </c>
      <c r="D240" s="3" t="s">
        <v>600</v>
      </c>
      <c r="E240" s="6">
        <f>IFERROR(VLOOKUP(B240,Сводная!$A:$C,3,0),"-------------")</f>
        <v>0</v>
      </c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</row>
    <row r="241" spans="2:20">
      <c r="B241" s="9"/>
      <c r="D241" s="9"/>
      <c r="E241" s="7">
        <f>E240*D241</f>
        <v>0</v>
      </c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</row>
    <row r="242" spans="2:20">
      <c r="B242" s="9"/>
      <c r="C242" s="9"/>
      <c r="D242" s="9"/>
      <c r="E242" s="7">
        <f>E240*D242</f>
        <v>0</v>
      </c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</row>
    <row r="243" spans="2:20">
      <c r="B243" s="9"/>
      <c r="C243" s="9"/>
      <c r="D243" s="9"/>
      <c r="E243" s="7">
        <f>E240*D243</f>
        <v>0</v>
      </c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</row>
    <row r="244" spans="2:20">
      <c r="B244" s="9"/>
      <c r="C244" s="9"/>
      <c r="D244" s="9"/>
      <c r="E244" s="7">
        <f>E240*D244</f>
        <v>0</v>
      </c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</row>
    <row r="245" spans="2:20">
      <c r="B245" s="9"/>
      <c r="C245" s="9"/>
      <c r="D245" s="9"/>
      <c r="E245" s="7">
        <f>E240*D245</f>
        <v>0</v>
      </c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</row>
    <row r="246" spans="2:20">
      <c r="B246" s="9"/>
      <c r="C246" s="9"/>
      <c r="D246" s="9"/>
      <c r="E246" s="7">
        <f>E240*D246</f>
        <v>0</v>
      </c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</row>
    <row r="247" spans="2:20">
      <c r="B247" s="9"/>
      <c r="C247" s="9"/>
      <c r="D247" s="9"/>
      <c r="E247" s="7">
        <f>E240*D247</f>
        <v>0</v>
      </c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</row>
    <row r="248" spans="2:20">
      <c r="B248" s="9"/>
      <c r="C248" s="9"/>
      <c r="D248" s="9"/>
      <c r="E248" s="7">
        <f>E240*D248</f>
        <v>0</v>
      </c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</row>
    <row r="249" spans="2:20">
      <c r="B249" s="9"/>
      <c r="C249" s="9"/>
      <c r="D249" s="9"/>
      <c r="E249" s="7">
        <f>E240*D249</f>
        <v>0</v>
      </c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</row>
    <row r="250" spans="2:20">
      <c r="B250" s="9"/>
      <c r="C250" s="9"/>
      <c r="D250" s="9"/>
      <c r="E250" s="7">
        <f>E240*D250</f>
        <v>0</v>
      </c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</row>
    <row r="251" spans="2:20">
      <c r="B251" s="9"/>
      <c r="C251" s="9"/>
      <c r="D251" s="9"/>
      <c r="E251" s="7">
        <f>E240*D251</f>
        <v>0</v>
      </c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</row>
    <row r="252" spans="2:20">
      <c r="B252" s="9"/>
      <c r="C252" s="9"/>
      <c r="D252" s="9"/>
      <c r="E252" s="7">
        <f>E240*D252</f>
        <v>0</v>
      </c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</row>
    <row r="253" spans="2:20">
      <c r="B253" s="9"/>
      <c r="C253" s="9"/>
      <c r="D253" s="9"/>
      <c r="E253" s="7">
        <f>E240*D253</f>
        <v>0</v>
      </c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</row>
    <row r="254" spans="2:20">
      <c r="B254" s="9"/>
      <c r="C254" s="9"/>
      <c r="D254" s="9"/>
      <c r="E254" s="7">
        <f>E240*D254</f>
        <v>0</v>
      </c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</row>
    <row r="255" spans="2:20">
      <c r="B255" s="9"/>
      <c r="C255" s="9"/>
      <c r="D255" s="9"/>
      <c r="E255" s="7">
        <f>E240*D255</f>
        <v>0</v>
      </c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</row>
    <row r="257" spans="2:20">
      <c r="B257" s="8"/>
      <c r="C257" s="6">
        <f>IFERROR(VLOOKUP(B257,Сводная!$A:$C,2,0),"-------------")</f>
        <v>0</v>
      </c>
      <c r="D257" s="3" t="s">
        <v>600</v>
      </c>
      <c r="E257" s="6">
        <f>IFERROR(VLOOKUP(B257,Сводная!$A:$C,3,0),"-------------")</f>
        <v>0</v>
      </c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</row>
    <row r="258" spans="2:20">
      <c r="B258" s="9"/>
      <c r="D258" s="9"/>
      <c r="E258" s="7">
        <f>E257*D258</f>
        <v>0</v>
      </c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</row>
    <row r="259" spans="2:20">
      <c r="B259" s="9"/>
      <c r="C259" s="9"/>
      <c r="D259" s="9"/>
      <c r="E259" s="7">
        <f>E257*D259</f>
        <v>0</v>
      </c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</row>
    <row r="260" spans="2:20">
      <c r="B260" s="9"/>
      <c r="C260" s="9"/>
      <c r="D260" s="9"/>
      <c r="E260" s="7">
        <f>E257*D260</f>
        <v>0</v>
      </c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</row>
    <row r="261" spans="2:20">
      <c r="B261" s="9"/>
      <c r="C261" s="9"/>
      <c r="D261" s="9"/>
      <c r="E261" s="7">
        <f>E257*D261</f>
        <v>0</v>
      </c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</row>
    <row r="262" spans="2:20">
      <c r="B262" s="9"/>
      <c r="C262" s="9"/>
      <c r="D262" s="9"/>
      <c r="E262" s="7">
        <f>E257*D262</f>
        <v>0</v>
      </c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</row>
    <row r="263" spans="2:20">
      <c r="B263" s="9"/>
      <c r="C263" s="9"/>
      <c r="D263" s="9"/>
      <c r="E263" s="7">
        <f>E257*D263</f>
        <v>0</v>
      </c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9"/>
      <c r="C264" s="9"/>
      <c r="D264" s="9"/>
      <c r="E264" s="7">
        <f>E257*D264</f>
        <v>0</v>
      </c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9"/>
      <c r="C265" s="9"/>
      <c r="D265" s="9"/>
      <c r="E265" s="7">
        <f>E257*D265</f>
        <v>0</v>
      </c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/>
      <c r="C266" s="9"/>
      <c r="D266" s="9"/>
      <c r="E266" s="7">
        <f>E257*D266</f>
        <v>0</v>
      </c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9"/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4" spans="2:20">
      <c r="B274" s="8"/>
      <c r="C274" s="6">
        <f>IFERROR(VLOOKUP(B274,Сводная!$A:$C,2,0),"-------------")</f>
        <v>0</v>
      </c>
      <c r="D274" s="3" t="s">
        <v>600</v>
      </c>
      <c r="E274" s="6">
        <f>IFERROR(VLOOKUP(B274,Сводная!$A:$C,3,0),"-------------")</f>
        <v>0</v>
      </c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</row>
    <row r="275" spans="2:20">
      <c r="B275" s="9"/>
      <c r="D275" s="9"/>
      <c r="E275" s="7">
        <f>E274*D275</f>
        <v>0</v>
      </c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</row>
    <row r="276" spans="2:20">
      <c r="B276" s="9"/>
      <c r="C276" s="9"/>
      <c r="D276" s="9"/>
      <c r="E276" s="7">
        <f>E274*D276</f>
        <v>0</v>
      </c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</row>
    <row r="277" spans="2:20">
      <c r="B277" s="9"/>
      <c r="C277" s="9"/>
      <c r="D277" s="9"/>
      <c r="E277" s="7">
        <f>E274*D277</f>
        <v>0</v>
      </c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</row>
    <row r="278" spans="2:20">
      <c r="B278" s="9"/>
      <c r="C278" s="9"/>
      <c r="D278" s="9"/>
      <c r="E278" s="7">
        <f>E274*D278</f>
        <v>0</v>
      </c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</row>
    <row r="279" spans="2:20">
      <c r="B279" s="9"/>
      <c r="C279" s="9"/>
      <c r="D279" s="9"/>
      <c r="E279" s="7">
        <f>E274*D279</f>
        <v>0</v>
      </c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</row>
    <row r="280" spans="2:20">
      <c r="B280" s="9"/>
      <c r="C280" s="9"/>
      <c r="D280" s="9"/>
      <c r="E280" s="7">
        <f>E274*D280</f>
        <v>0</v>
      </c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/>
      <c r="C281" s="9"/>
      <c r="D281" s="9"/>
      <c r="E281" s="7">
        <f>E274*D281</f>
        <v>0</v>
      </c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/>
      <c r="C282" s="9"/>
      <c r="D282" s="9"/>
      <c r="E282" s="7">
        <f>E274*D282</f>
        <v>0</v>
      </c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9"/>
      <c r="D283" s="9"/>
      <c r="E283" s="7">
        <f>E274*D283</f>
        <v>0</v>
      </c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1" spans="2:20">
      <c r="B291" s="8"/>
      <c r="C291" s="6">
        <f>IFERROR(VLOOKUP(B291,Сводная!$A:$C,2,0),"-------------")</f>
        <v>0</v>
      </c>
      <c r="D291" s="3" t="s">
        <v>600</v>
      </c>
      <c r="E291" s="6">
        <f>IFERROR(VLOOKUP(B291,Сводная!$A:$C,3,0),"-------------")</f>
        <v>0</v>
      </c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</row>
    <row r="292" spans="2:20">
      <c r="B292" s="9"/>
      <c r="D292" s="9"/>
      <c r="E292" s="7">
        <f>E291*D292</f>
        <v>0</v>
      </c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</row>
    <row r="293" spans="2:20">
      <c r="B293" s="9"/>
      <c r="C293" s="9"/>
      <c r="D293" s="9"/>
      <c r="E293" s="7">
        <f>E291*D293</f>
        <v>0</v>
      </c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</row>
    <row r="294" spans="2:20">
      <c r="B294" s="9"/>
      <c r="C294" s="9"/>
      <c r="D294" s="9"/>
      <c r="E294" s="7">
        <f>E291*D294</f>
        <v>0</v>
      </c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</row>
    <row r="295" spans="2:20">
      <c r="B295" s="9"/>
      <c r="C295" s="9"/>
      <c r="D295" s="9"/>
      <c r="E295" s="7">
        <f>E291*D295</f>
        <v>0</v>
      </c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9Tmo43neq2MEzFVHvUnTaoYqKrDhcT9wGZpi4ydi6IdxNhed9ouuAvdmNJRAn1QtHf9OG6YFSek7ZzGGy+gkmw==" saltValue="S1zMJF6POGgb4ZjFvbqFXA==" spinCount="100000" sheet="1" objects="1" scenarios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zoomScale="60" zoomScaleNormal="60" workbookViewId="0">
      <selection activeCell="H35" sqref="H35"/>
    </sheetView>
  </sheetViews>
  <sheetFormatPr defaultRowHeight="15"/>
  <cols>
    <col min="1" max="1" width="2.28515625" style="2" customWidth="1"/>
    <col min="2" max="2" width="16.5703125" style="2" customWidth="1"/>
    <col min="3" max="3" width="32.28515625" style="2" customWidth="1"/>
    <col min="4" max="4" width="7.5703125" style="2" customWidth="1"/>
    <col min="5" max="5" width="14.140625" style="2" customWidth="1"/>
    <col min="6" max="6" width="2.28515625" style="2" customWidth="1"/>
    <col min="7" max="7" width="16.5703125" style="2" customWidth="1"/>
    <col min="8" max="8" width="32.28515625" style="2" customWidth="1"/>
    <col min="9" max="9" width="7.5703125" style="2" customWidth="1"/>
    <col min="10" max="10" width="14.140625" style="2" customWidth="1"/>
    <col min="11" max="11" width="2.28515625" style="2" customWidth="1"/>
    <col min="12" max="12" width="16.5703125" style="2" customWidth="1"/>
    <col min="13" max="13" width="32" style="2" customWidth="1"/>
    <col min="14" max="14" width="7.5703125" style="2" customWidth="1"/>
    <col min="15" max="15" width="14.140625" style="2" customWidth="1"/>
    <col min="16" max="16" width="2.28515625" style="2" customWidth="1"/>
    <col min="17" max="17" width="16.5703125" style="2" customWidth="1"/>
    <col min="18" max="18" width="34.42578125" style="2" customWidth="1"/>
    <col min="19" max="19" width="7.5703125" style="2" customWidth="1"/>
    <col min="20" max="20" width="14.140625" style="2" customWidth="1"/>
    <col min="21" max="16384" width="9.140625" style="2"/>
  </cols>
  <sheetData>
    <row r="2" spans="2:20" ht="15" customHeight="1">
      <c r="B2" s="8">
        <v>8076</v>
      </c>
      <c r="C2" s="6" t="str">
        <f>IFERROR(VLOOKUP(B2,Сводная!$A:$C,2,0),"-------------")</f>
        <v>Влажная салфетка</v>
      </c>
      <c r="D2" s="3" t="s">
        <v>600</v>
      </c>
      <c r="E2" s="6">
        <f>IFERROR(VLOOKUP(B2,Сводная!$A:$C,3,0),"-------------")</f>
        <v>103</v>
      </c>
      <c r="G2" s="8">
        <v>6025</v>
      </c>
      <c r="H2" s="6" t="str">
        <f>IFERROR(VLOOKUP(G2,Сводная!$A:$C,2,0),"-------------")</f>
        <v>Минифигурки</v>
      </c>
      <c r="I2" s="3" t="s">
        <v>600</v>
      </c>
      <c r="J2" s="6">
        <f>IFERROR(VLOOKUP(G2,Сводная!$A:$C,3,0),"-------------")</f>
        <v>0</v>
      </c>
      <c r="L2" s="8">
        <v>8002</v>
      </c>
      <c r="M2" s="6" t="str">
        <f>IFERROR(VLOOKUP(L2,Сводная!$A:$C,2,0),"-------------")</f>
        <v>Пакет</v>
      </c>
      <c r="N2" s="3" t="s">
        <v>600</v>
      </c>
      <c r="O2" s="6">
        <f>IFERROR(VLOOKUP(L2,Сводная!$A:$C,3,0),"-------------")</f>
        <v>8</v>
      </c>
      <c r="Q2" s="8">
        <v>8004</v>
      </c>
      <c r="R2" s="6" t="str">
        <f>IFERROR(VLOOKUP(Q2,Сводная!$A:$C,2,0),"-------------")</f>
        <v>Игрушка</v>
      </c>
      <c r="S2" s="3" t="s">
        <v>600</v>
      </c>
      <c r="T2" s="6">
        <f>IFERROR(VLOOKUP(Q2,Сводная!$A:$C,3,0),"-------------")</f>
        <v>57</v>
      </c>
    </row>
    <row r="3" spans="2:20">
      <c r="B3" s="22">
        <v>61001</v>
      </c>
      <c r="C3" s="222" t="str">
        <f>IFERROR(VLOOKUP(B3,'СКЛАД '!$A:$B,2,0),"-")</f>
        <v>Салфетка влажная (Т)</v>
      </c>
      <c r="D3" s="9">
        <v>1</v>
      </c>
      <c r="E3" s="7">
        <f>E2*D3</f>
        <v>103</v>
      </c>
      <c r="G3" s="22">
        <v>54001</v>
      </c>
      <c r="H3" s="222" t="str">
        <f>IFERROR(VLOOKUP(G3,'СКЛАД '!$A:$B,2,0),"-")</f>
        <v>Игрушка( много разных кодов)</v>
      </c>
      <c r="I3" s="9">
        <v>1</v>
      </c>
      <c r="J3" s="7">
        <f>J2*I3</f>
        <v>0</v>
      </c>
      <c r="L3" s="22">
        <v>57216</v>
      </c>
      <c r="M3" s="222" t="str">
        <f>IFERROR(VLOOKUP(L3,'СКЛАД '!$A:$B,2,0),"-")</f>
        <v>Пакет бумаж. с бол. дном с ручками</v>
      </c>
      <c r="N3" s="9">
        <v>1</v>
      </c>
      <c r="O3" s="7">
        <f>O2*N3</f>
        <v>8</v>
      </c>
      <c r="Q3" s="22">
        <v>54001</v>
      </c>
      <c r="R3" s="222" t="str">
        <f>IFERROR(VLOOKUP(Q3,'СКЛАД '!$A:$B,2,0),"-")</f>
        <v>Игрушка( много разных кодов)</v>
      </c>
      <c r="S3" s="9">
        <v>1</v>
      </c>
      <c r="T3" s="7">
        <f>T2*S3</f>
        <v>57</v>
      </c>
    </row>
    <row r="4" spans="2:20">
      <c r="B4" s="9"/>
      <c r="C4" s="222" t="str">
        <f>IFERROR(VLOOKUP(B4,'СКЛАД '!$A:$B,2,0),"-")</f>
        <v>-</v>
      </c>
      <c r="D4" s="9"/>
      <c r="E4" s="7">
        <f>E2*D4</f>
        <v>0</v>
      </c>
      <c r="G4" s="22">
        <v>57428</v>
      </c>
      <c r="H4" s="222" t="str">
        <f>IFERROR(VLOOKUP(G4,'СКЛАД '!$A:$B,2,0),"-")</f>
        <v>Картонная упаковка для детского обеда (240 шт. в уп.)</v>
      </c>
      <c r="I4" s="9">
        <v>1</v>
      </c>
      <c r="J4" s="7">
        <f>J2*I4</f>
        <v>0</v>
      </c>
      <c r="L4" s="22"/>
      <c r="M4" s="222" t="str">
        <f>IFERROR(VLOOKUP(L4,'СКЛАД '!$A:$B,2,0),"-")</f>
        <v>-</v>
      </c>
      <c r="N4" s="9"/>
      <c r="O4" s="7">
        <f>O2*N4</f>
        <v>0</v>
      </c>
      <c r="Q4" s="22">
        <v>57428</v>
      </c>
      <c r="R4" s="222" t="str">
        <f>IFERROR(VLOOKUP(Q4,'СКЛАД '!$A:$B,2,0),"-")</f>
        <v>Картонная упаковка для детского обеда (240 шт. в уп.)</v>
      </c>
      <c r="S4" s="9">
        <v>1</v>
      </c>
      <c r="T4" s="7">
        <f>T2*S4</f>
        <v>57</v>
      </c>
    </row>
    <row r="5" spans="2:20">
      <c r="B5" s="9"/>
      <c r="C5" s="222" t="str">
        <f>IFERROR(VLOOKUP(B5,'СКЛАД '!$A:$B,2,0),"-")</f>
        <v>-</v>
      </c>
      <c r="D5" s="9"/>
      <c r="E5" s="7">
        <f>E2*D5</f>
        <v>0</v>
      </c>
      <c r="G5" s="9"/>
      <c r="H5" s="222" t="str">
        <f>IFERROR(VLOOKUP(G5,'СКЛАД '!$A:$B,2,0),"-")</f>
        <v>-</v>
      </c>
      <c r="I5" s="9"/>
      <c r="J5" s="7">
        <f>J2*I5</f>
        <v>0</v>
      </c>
      <c r="L5" s="9"/>
      <c r="M5" s="222" t="str">
        <f>IFERROR(VLOOKUP(L5,'СКЛАД '!$A:$B,2,0),"-")</f>
        <v>-</v>
      </c>
      <c r="N5" s="9"/>
      <c r="O5" s="7">
        <f>O2*N5</f>
        <v>0</v>
      </c>
      <c r="Q5" s="9"/>
      <c r="R5" s="222" t="str">
        <f>IFERROR(VLOOKUP(Q5,'СКЛАД '!$A:$B,2,0),"-")</f>
        <v>-</v>
      </c>
      <c r="S5" s="9"/>
      <c r="T5" s="7">
        <f>T2*S5</f>
        <v>0</v>
      </c>
    </row>
    <row r="6" spans="2:20">
      <c r="B6" s="9"/>
      <c r="C6" s="222" t="str">
        <f>IFERROR(VLOOKUP(B6,'СКЛАД '!$A:$B,2,0),"-")</f>
        <v>-</v>
      </c>
      <c r="D6" s="9"/>
      <c r="E6" s="7">
        <f>E2*D6</f>
        <v>0</v>
      </c>
      <c r="G6" s="9"/>
      <c r="H6" s="222" t="str">
        <f>IFERROR(VLOOKUP(G6,'СКЛАД '!$A:$B,2,0),"-")</f>
        <v>-</v>
      </c>
      <c r="I6" s="9"/>
      <c r="J6" s="7">
        <f>J2*I6</f>
        <v>0</v>
      </c>
      <c r="L6" s="9"/>
      <c r="M6" s="222" t="str">
        <f>IFERROR(VLOOKUP(L6,'СКЛАД '!$A:$B,2,0),"-")</f>
        <v>-</v>
      </c>
      <c r="N6" s="9"/>
      <c r="O6" s="7">
        <f>O2*N6</f>
        <v>0</v>
      </c>
      <c r="Q6" s="9"/>
      <c r="R6" s="222" t="str">
        <f>IFERROR(VLOOKUP(Q6,'СКЛАД '!$A:$B,2,0),"-")</f>
        <v>-</v>
      </c>
      <c r="S6" s="9"/>
      <c r="T6" s="7">
        <f>T2*S6</f>
        <v>0</v>
      </c>
    </row>
    <row r="7" spans="2:20">
      <c r="B7" s="9"/>
      <c r="C7" s="222" t="str">
        <f>IFERROR(VLOOKUP(B7,'СКЛАД '!$A:$B,2,0),"-")</f>
        <v>-</v>
      </c>
      <c r="D7" s="9"/>
      <c r="E7" s="7">
        <f>E2*D7</f>
        <v>0</v>
      </c>
      <c r="G7" s="9"/>
      <c r="H7" s="222" t="str">
        <f>IFERROR(VLOOKUP(G7,'СКЛАД '!$A:$B,2,0),"-")</f>
        <v>-</v>
      </c>
      <c r="I7" s="9"/>
      <c r="J7" s="7">
        <f>J2*I7</f>
        <v>0</v>
      </c>
      <c r="L7" s="9"/>
      <c r="M7" s="222" t="str">
        <f>IFERROR(VLOOKUP(L7,'СКЛАД '!$A:$B,2,0),"-")</f>
        <v>-</v>
      </c>
      <c r="N7" s="9"/>
      <c r="O7" s="7">
        <f>O2*N7</f>
        <v>0</v>
      </c>
      <c r="Q7" s="9"/>
      <c r="R7" s="222" t="str">
        <f>IFERROR(VLOOKUP(Q7,'СКЛАД '!$A:$B,2,0),"-")</f>
        <v>-</v>
      </c>
      <c r="S7" s="9"/>
      <c r="T7" s="7">
        <f>T2*S7</f>
        <v>0</v>
      </c>
    </row>
    <row r="8" spans="2:20">
      <c r="B8" s="9"/>
      <c r="C8" s="222" t="str">
        <f>IFERROR(VLOOKUP(B8,'СКЛАД '!$A:$B,2,0),"-")</f>
        <v>-</v>
      </c>
      <c r="D8" s="9"/>
      <c r="E8" s="7">
        <f>E2*D8</f>
        <v>0</v>
      </c>
      <c r="G8" s="9"/>
      <c r="H8" s="222" t="str">
        <f>IFERROR(VLOOKUP(G8,'СКЛАД '!$A:$B,2,0),"-")</f>
        <v>-</v>
      </c>
      <c r="I8" s="9"/>
      <c r="J8" s="7">
        <f>J2*I8</f>
        <v>0</v>
      </c>
      <c r="L8" s="9"/>
      <c r="M8" s="222" t="str">
        <f>IFERROR(VLOOKUP(L8,'СКЛАД '!$A:$B,2,0),"-")</f>
        <v>-</v>
      </c>
      <c r="N8" s="9"/>
      <c r="O8" s="7">
        <f>O2*N8</f>
        <v>0</v>
      </c>
      <c r="Q8" s="9"/>
      <c r="R8" s="222" t="str">
        <f>IFERROR(VLOOKUP(Q8,'СКЛАД '!$A:$B,2,0),"-")</f>
        <v>-</v>
      </c>
      <c r="S8" s="9"/>
      <c r="T8" s="7">
        <f>T2*S8</f>
        <v>0</v>
      </c>
    </row>
    <row r="9" spans="2:20">
      <c r="B9" s="9"/>
      <c r="C9" s="222" t="str">
        <f>IFERROR(VLOOKUP(B9,'СКЛАД '!$A:$B,2,0),"-")</f>
        <v>-</v>
      </c>
      <c r="D9" s="9"/>
      <c r="E9" s="7">
        <f>E2*D9</f>
        <v>0</v>
      </c>
      <c r="G9" s="9"/>
      <c r="H9" s="222" t="str">
        <f>IFERROR(VLOOKUP(G9,'СКЛАД '!$A:$B,2,0),"-")</f>
        <v>-</v>
      </c>
      <c r="I9" s="9"/>
      <c r="J9" s="7">
        <f>J2*I9</f>
        <v>0</v>
      </c>
      <c r="L9" s="9"/>
      <c r="M9" s="222" t="str">
        <f>IFERROR(VLOOKUP(L9,'СКЛАД '!$A:$B,2,0),"-")</f>
        <v>-</v>
      </c>
      <c r="N9" s="9"/>
      <c r="O9" s="7">
        <f>O2*N9</f>
        <v>0</v>
      </c>
      <c r="Q9" s="9"/>
      <c r="R9" s="222" t="str">
        <f>IFERROR(VLOOKUP(Q9,'СКЛАД '!$A:$B,2,0),"-")</f>
        <v>-</v>
      </c>
      <c r="S9" s="9"/>
      <c r="T9" s="7">
        <f>T2*S9</f>
        <v>0</v>
      </c>
    </row>
    <row r="10" spans="2:20">
      <c r="B10" s="9"/>
      <c r="C10" s="222" t="str">
        <f>IFERROR(VLOOKUP(B10,'СКЛАД '!$A:$B,2,0),"-")</f>
        <v>-</v>
      </c>
      <c r="D10" s="9"/>
      <c r="E10" s="7">
        <f>E2*D10</f>
        <v>0</v>
      </c>
      <c r="G10" s="9"/>
      <c r="H10" s="222" t="str">
        <f>IFERROR(VLOOKUP(G10,'СКЛАД '!$A:$B,2,0),"-")</f>
        <v>-</v>
      </c>
      <c r="I10" s="9"/>
      <c r="J10" s="7">
        <f>J2*I10</f>
        <v>0</v>
      </c>
      <c r="L10" s="9"/>
      <c r="M10" s="222" t="str">
        <f>IFERROR(VLOOKUP(L10,'СКЛАД '!$A:$B,2,0),"-")</f>
        <v>-</v>
      </c>
      <c r="N10" s="9"/>
      <c r="O10" s="7">
        <f>O2*N10</f>
        <v>0</v>
      </c>
      <c r="Q10" s="9"/>
      <c r="R10" s="222" t="str">
        <f>IFERROR(VLOOKUP(Q10,'СКЛАД '!$A:$B,2,0),"-")</f>
        <v>-</v>
      </c>
      <c r="S10" s="9"/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9"/>
      <c r="H11" s="222" t="str">
        <f>IFERROR(VLOOKUP(G11,'СКЛАД '!$A:$B,2,0),"-")</f>
        <v>-</v>
      </c>
      <c r="I11" s="9"/>
      <c r="J11" s="7">
        <f>J2*I11</f>
        <v>0</v>
      </c>
      <c r="L11" s="9"/>
      <c r="M11" s="222" t="str">
        <f>IFERROR(VLOOKUP(L11,'СКЛАД '!$A:$B,2,0),"-")</f>
        <v>-</v>
      </c>
      <c r="N11" s="9"/>
      <c r="O11" s="7">
        <f>O2*N11</f>
        <v>0</v>
      </c>
      <c r="Q11" s="9"/>
      <c r="R11" s="222" t="str">
        <f>IFERROR(VLOOKUP(Q11,'СКЛАД '!$A:$B,2,0),"-")</f>
        <v>-</v>
      </c>
      <c r="S11" s="9"/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9"/>
      <c r="M12" s="222" t="str">
        <f>IFERROR(VLOOKUP(L12,'СКЛАД '!$A:$B,2,0),"-")</f>
        <v>-</v>
      </c>
      <c r="N12" s="9"/>
      <c r="O12" s="7">
        <f>O2*N12</f>
        <v>0</v>
      </c>
      <c r="Q12" s="9"/>
      <c r="R12" s="222" t="str">
        <f>IFERROR(VLOOKUP(Q12,'СКЛАД '!$A:$B,2,0),"-")</f>
        <v>-</v>
      </c>
      <c r="S12" s="9"/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>
      <c r="B19" s="8">
        <v>6030</v>
      </c>
      <c r="C19" s="6" t="str">
        <f>IFERROR(VLOOKUP(B19,Сводная!$A:$C,2,0),"-------------")</f>
        <v>Игрушка Маша</v>
      </c>
      <c r="D19" s="3" t="s">
        <v>600</v>
      </c>
      <c r="E19" s="6">
        <f>IFERROR(VLOOKUP(B19,Сводная!$A:$C,3,0),"-------------")</f>
        <v>0</v>
      </c>
      <c r="G19" s="8">
        <v>6029</v>
      </c>
      <c r="H19" s="6" t="str">
        <f>IFERROR(VLOOKUP(G19,Сводная!$A:$C,2,0),"-------------")</f>
        <v>Наклейка Маша</v>
      </c>
      <c r="I19" s="3" t="s">
        <v>600</v>
      </c>
      <c r="J19" s="6">
        <f>IFERROR(VLOOKUP(G19,Сводная!$A:$C,3,0),"-------------")</f>
        <v>0</v>
      </c>
      <c r="L19" s="8">
        <v>8910</v>
      </c>
      <c r="M19" s="6" t="str">
        <f>IFERROR(VLOOKUP(L19,Сводная!$A:$C,2,0),"-------------")</f>
        <v>Карточка Игра Престолов</v>
      </c>
      <c r="N19" s="3" t="s">
        <v>600</v>
      </c>
      <c r="O19" s="6">
        <f>IFERROR(VLOOKUP(L19,Сводная!$A:$C,3,0),"-------------")</f>
        <v>0</v>
      </c>
      <c r="Q19" s="8">
        <v>8148</v>
      </c>
      <c r="R19" s="6" t="str">
        <f>IFERROR(VLOOKUP(Q19,Сводная!$A:$C,2,0),"-------------")</f>
        <v>Футбольный стакан</v>
      </c>
      <c r="S19" s="3" t="s">
        <v>600</v>
      </c>
      <c r="T19" s="6">
        <f>IFERROR(VLOOKUP(Q19,Сводная!$A:$C,3,0),"-------------")</f>
        <v>0</v>
      </c>
    </row>
    <row r="20" spans="2:20">
      <c r="B20" s="22">
        <v>54001</v>
      </c>
      <c r="C20" s="222" t="str">
        <f>IFERROR(VLOOKUP(B20,'СКЛАД '!$A:$B,2,0),"-")</f>
        <v>Игрушка( много разных кодов)</v>
      </c>
      <c r="D20" s="9">
        <v>1</v>
      </c>
      <c r="E20" s="7">
        <f>E19*D20</f>
        <v>0</v>
      </c>
      <c r="G20" s="22">
        <v>54001</v>
      </c>
      <c r="H20" s="222" t="str">
        <f>IFERROR(VLOOKUP(G20,'СКЛАД '!$A:$B,2,0),"-")</f>
        <v>Игрушка( много разных кодов)</v>
      </c>
      <c r="I20" s="9">
        <v>1</v>
      </c>
      <c r="J20" s="7">
        <f>J19*I20</f>
        <v>0</v>
      </c>
      <c r="L20" s="22">
        <v>88888</v>
      </c>
      <c r="M20" s="222" t="str">
        <f>IFERROR(VLOOKUP(L20,'СКЛАД '!$A:$B,2,0),"-")</f>
        <v>Карточка Игра Престолов</v>
      </c>
      <c r="N20" s="9">
        <v>1</v>
      </c>
      <c r="O20" s="7">
        <f>O19*N20</f>
        <v>0</v>
      </c>
      <c r="Q20" s="9">
        <v>77777</v>
      </c>
      <c r="R20" s="222" t="str">
        <f>IFERROR(VLOOKUP(Q20,'СКЛАД '!$A:$B,2,0),"-")</f>
        <v>Футбольный стакан</v>
      </c>
      <c r="S20" s="9">
        <v>1</v>
      </c>
      <c r="T20" s="7">
        <f>T19*S20</f>
        <v>0</v>
      </c>
    </row>
    <row r="21" spans="2:20">
      <c r="B21" s="22">
        <v>57428</v>
      </c>
      <c r="C21" s="222" t="str">
        <f>IFERROR(VLOOKUP(B21,'СКЛАД '!$A:$B,2,0),"-")</f>
        <v>Картонная упаковка для детского обеда (240 шт. в уп.)</v>
      </c>
      <c r="D21" s="9">
        <v>1</v>
      </c>
      <c r="E21" s="7">
        <f>E19*D21</f>
        <v>0</v>
      </c>
      <c r="G21" s="22">
        <v>57428</v>
      </c>
      <c r="H21" s="222" t="str">
        <f>IFERROR(VLOOKUP(G21,'СКЛАД '!$A:$B,2,0),"-")</f>
        <v>Картонная упаковка для детского обеда (240 шт. в уп.)</v>
      </c>
      <c r="I21" s="9">
        <v>1</v>
      </c>
      <c r="J21" s="7">
        <f>J19*I21</f>
        <v>0</v>
      </c>
      <c r="L21" s="9"/>
      <c r="M21" s="222" t="str">
        <f>IFERROR(VLOOKUP(L21,'СКЛАД '!$A:$B,2,0),"-")</f>
        <v>-</v>
      </c>
      <c r="N21" s="9"/>
      <c r="O21" s="7">
        <f>O19*N21</f>
        <v>0</v>
      </c>
      <c r="Q21" s="9"/>
      <c r="R21" s="222" t="str">
        <f>IFERROR(VLOOKUP(Q21,'СКЛАД '!$A:$B,2,0),"-")</f>
        <v>-</v>
      </c>
      <c r="S21" s="9"/>
      <c r="T21" s="7">
        <f>T19*S21</f>
        <v>0</v>
      </c>
    </row>
    <row r="22" spans="2:20">
      <c r="B22" s="9"/>
      <c r="C22" s="222" t="str">
        <f>IFERROR(VLOOKUP(B22,'СКЛАД '!$A:$B,2,0),"-")</f>
        <v>-</v>
      </c>
      <c r="D22" s="9"/>
      <c r="E22" s="7">
        <f>E19*D22</f>
        <v>0</v>
      </c>
      <c r="G22" s="9"/>
      <c r="H22" s="222" t="str">
        <f>IFERROR(VLOOKUP(G22,'СКЛАД '!$A:$B,2,0),"-")</f>
        <v>-</v>
      </c>
      <c r="I22" s="9"/>
      <c r="J22" s="7">
        <f>J19*I22</f>
        <v>0</v>
      </c>
      <c r="L22" s="9"/>
      <c r="M22" s="222" t="str">
        <f>IFERROR(VLOOKUP(L22,'СКЛАД '!$A:$B,2,0),"-")</f>
        <v>-</v>
      </c>
      <c r="N22" s="9"/>
      <c r="O22" s="7">
        <f>O19*N22</f>
        <v>0</v>
      </c>
      <c r="Q22" s="9"/>
      <c r="R22" s="222" t="str">
        <f>IFERROR(VLOOKUP(Q22,'СКЛАД '!$A:$B,2,0),"-")</f>
        <v>-</v>
      </c>
      <c r="S22" s="9"/>
      <c r="T22" s="7">
        <f>T19*S22</f>
        <v>0</v>
      </c>
    </row>
    <row r="23" spans="2:20">
      <c r="B23" s="9"/>
      <c r="C23" s="222" t="str">
        <f>IFERROR(VLOOKUP(B23,'СКЛАД '!$A:$B,2,0),"-")</f>
        <v>-</v>
      </c>
      <c r="D23" s="9"/>
      <c r="E23" s="7">
        <f>E19*D23</f>
        <v>0</v>
      </c>
      <c r="G23" s="9"/>
      <c r="H23" s="222" t="str">
        <f>IFERROR(VLOOKUP(G23,'СКЛАД '!$A:$B,2,0),"-")</f>
        <v>-</v>
      </c>
      <c r="I23" s="9"/>
      <c r="J23" s="7">
        <f>J19*I23</f>
        <v>0</v>
      </c>
      <c r="L23" s="9"/>
      <c r="M23" s="222" t="str">
        <f>IFERROR(VLOOKUP(L23,'СКЛАД '!$A:$B,2,0),"-")</f>
        <v>-</v>
      </c>
      <c r="N23" s="9"/>
      <c r="O23" s="7">
        <f>O19*N23</f>
        <v>0</v>
      </c>
      <c r="Q23" s="9"/>
      <c r="R23" s="222" t="str">
        <f>IFERROR(VLOOKUP(Q23,'СКЛАД '!$A:$B,2,0),"-")</f>
        <v>-</v>
      </c>
      <c r="S23" s="9"/>
      <c r="T23" s="7">
        <f>T19*S23</f>
        <v>0</v>
      </c>
    </row>
    <row r="24" spans="2:20">
      <c r="B24" s="9"/>
      <c r="C24" s="222" t="str">
        <f>IFERROR(VLOOKUP(B24,'СКЛАД '!$A:$B,2,0),"-")</f>
        <v>-</v>
      </c>
      <c r="D24" s="9"/>
      <c r="E24" s="7">
        <f>E19*D24</f>
        <v>0</v>
      </c>
      <c r="G24" s="9"/>
      <c r="H24" s="222" t="str">
        <f>IFERROR(VLOOKUP(G24,'СКЛАД '!$A:$B,2,0),"-")</f>
        <v>-</v>
      </c>
      <c r="I24" s="9"/>
      <c r="J24" s="7">
        <f>J19*I24</f>
        <v>0</v>
      </c>
      <c r="L24" s="9"/>
      <c r="M24" s="222" t="str">
        <f>IFERROR(VLOOKUP(L24,'СКЛАД '!$A:$B,2,0),"-")</f>
        <v>-</v>
      </c>
      <c r="N24" s="9"/>
      <c r="O24" s="7">
        <f>O19*N24</f>
        <v>0</v>
      </c>
      <c r="Q24" s="9"/>
      <c r="R24" s="222" t="str">
        <f>IFERROR(VLOOKUP(Q24,'СКЛАД '!$A:$B,2,0),"-")</f>
        <v>-</v>
      </c>
      <c r="S24" s="9"/>
      <c r="T24" s="7">
        <f>T19*S24</f>
        <v>0</v>
      </c>
    </row>
    <row r="25" spans="2:20">
      <c r="B25" s="9"/>
      <c r="C25" s="222" t="str">
        <f>IFERROR(VLOOKUP(B25,'СКЛАД '!$A:$B,2,0),"-")</f>
        <v>-</v>
      </c>
      <c r="D25" s="9"/>
      <c r="E25" s="7">
        <f>E19*D25</f>
        <v>0</v>
      </c>
      <c r="G25" s="9"/>
      <c r="H25" s="222" t="str">
        <f>IFERROR(VLOOKUP(G25,'СКЛАД '!$A:$B,2,0),"-")</f>
        <v>-</v>
      </c>
      <c r="I25" s="9"/>
      <c r="J25" s="7">
        <f>J19*I25</f>
        <v>0</v>
      </c>
      <c r="L25" s="9"/>
      <c r="M25" s="222" t="str">
        <f>IFERROR(VLOOKUP(L25,'СКЛАД '!$A:$B,2,0),"-")</f>
        <v>-</v>
      </c>
      <c r="N25" s="9"/>
      <c r="O25" s="7">
        <f>O19*N25</f>
        <v>0</v>
      </c>
      <c r="Q25" s="9"/>
      <c r="R25" s="222" t="str">
        <f>IFERROR(VLOOKUP(Q25,'СКЛАД '!$A:$B,2,0),"-")</f>
        <v>-</v>
      </c>
      <c r="S25" s="9"/>
      <c r="T25" s="7">
        <f>T19*S25</f>
        <v>0</v>
      </c>
    </row>
    <row r="26" spans="2:20">
      <c r="B26" s="9"/>
      <c r="C26" s="222" t="str">
        <f>IFERROR(VLOOKUP(B26,'СКЛАД '!$A:$B,2,0),"-")</f>
        <v>-</v>
      </c>
      <c r="D26" s="9"/>
      <c r="E26" s="7">
        <f>E19*D26</f>
        <v>0</v>
      </c>
      <c r="G26" s="9"/>
      <c r="H26" s="222" t="str">
        <f>IFERROR(VLOOKUP(G26,'СКЛАД '!$A:$B,2,0),"-")</f>
        <v>-</v>
      </c>
      <c r="I26" s="9"/>
      <c r="J26" s="7">
        <f>J19*I26</f>
        <v>0</v>
      </c>
      <c r="L26" s="9"/>
      <c r="M26" s="222" t="str">
        <f>IFERROR(VLOOKUP(L26,'СКЛАД '!$A:$B,2,0),"-")</f>
        <v>-</v>
      </c>
      <c r="N26" s="9"/>
      <c r="O26" s="7">
        <f>O19*N26</f>
        <v>0</v>
      </c>
      <c r="Q26" s="9"/>
      <c r="R26" s="222" t="str">
        <f>IFERROR(VLOOKUP(Q26,'СКЛАД '!$A:$B,2,0),"-")</f>
        <v>-</v>
      </c>
      <c r="S26" s="9"/>
      <c r="T26" s="7">
        <f>T19*S26</f>
        <v>0</v>
      </c>
    </row>
    <row r="27" spans="2:20">
      <c r="B27" s="9"/>
      <c r="C27" s="222" t="str">
        <f>IFERROR(VLOOKUP(B27,'СКЛАД '!$A:$B,2,0),"-")</f>
        <v>-</v>
      </c>
      <c r="D27" s="9"/>
      <c r="E27" s="7">
        <f>E19*D27</f>
        <v>0</v>
      </c>
      <c r="G27" s="9"/>
      <c r="H27" s="222" t="str">
        <f>IFERROR(VLOOKUP(G27,'СКЛАД '!$A:$B,2,0),"-")</f>
        <v>-</v>
      </c>
      <c r="I27" s="9"/>
      <c r="J27" s="7">
        <f>J19*I27</f>
        <v>0</v>
      </c>
      <c r="L27" s="9"/>
      <c r="M27" s="222" t="str">
        <f>IFERROR(VLOOKUP(L27,'СКЛАД '!$A:$B,2,0),"-")</f>
        <v>-</v>
      </c>
      <c r="N27" s="9"/>
      <c r="O27" s="7">
        <f>O19*N27</f>
        <v>0</v>
      </c>
      <c r="Q27" s="9"/>
      <c r="R27" s="222" t="str">
        <f>IFERROR(VLOOKUP(Q27,'СКЛАД '!$A:$B,2,0),"-")</f>
        <v>-</v>
      </c>
      <c r="S27" s="9"/>
      <c r="T27" s="7">
        <f>T19*S27</f>
        <v>0</v>
      </c>
    </row>
    <row r="28" spans="2:20">
      <c r="B28" s="9"/>
      <c r="C28" s="222" t="str">
        <f>IFERROR(VLOOKUP(B28,'СКЛАД '!$A:$B,2,0),"-")</f>
        <v>-</v>
      </c>
      <c r="D28" s="9"/>
      <c r="E28" s="7">
        <f>E19*D28</f>
        <v>0</v>
      </c>
      <c r="G28" s="9"/>
      <c r="H28" s="222" t="str">
        <f>IFERROR(VLOOKUP(G28,'СКЛАД '!$A:$B,2,0),"-")</f>
        <v>-</v>
      </c>
      <c r="I28" s="9"/>
      <c r="J28" s="7">
        <f>J19*I28</f>
        <v>0</v>
      </c>
      <c r="L28" s="9"/>
      <c r="M28" s="222" t="str">
        <f>IFERROR(VLOOKUP(L28,'СКЛАД '!$A:$B,2,0),"-")</f>
        <v>-</v>
      </c>
      <c r="N28" s="9"/>
      <c r="O28" s="7">
        <f>O19*N28</f>
        <v>0</v>
      </c>
      <c r="Q28" s="9"/>
      <c r="R28" s="222" t="str">
        <f>IFERROR(VLOOKUP(Q28,'СКЛАД '!$A:$B,2,0),"-")</f>
        <v>-</v>
      </c>
      <c r="S28" s="9"/>
      <c r="T28" s="7">
        <f>T19*S28</f>
        <v>0</v>
      </c>
    </row>
    <row r="29" spans="2:20">
      <c r="B29" s="9"/>
      <c r="C29" s="222" t="str">
        <f>IFERROR(VLOOKUP(B29,'СКЛАД '!$A:$B,2,0),"-")</f>
        <v>-</v>
      </c>
      <c r="D29" s="9"/>
      <c r="E29" s="7">
        <f>E19*D29</f>
        <v>0</v>
      </c>
      <c r="G29" s="9"/>
      <c r="H29" s="222" t="str">
        <f>IFERROR(VLOOKUP(G29,'СКЛАД '!$A:$B,2,0),"-")</f>
        <v>-</v>
      </c>
      <c r="I29" s="9"/>
      <c r="J29" s="7">
        <f>J19*I29</f>
        <v>0</v>
      </c>
      <c r="L29" s="9"/>
      <c r="M29" s="222" t="str">
        <f>IFERROR(VLOOKUP(L29,'СКЛАД '!$A:$B,2,0),"-")</f>
        <v>-</v>
      </c>
      <c r="N29" s="9"/>
      <c r="O29" s="7">
        <f>O19*N29</f>
        <v>0</v>
      </c>
      <c r="Q29" s="9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9"/>
      <c r="C30" s="222" t="str">
        <f>IFERROR(VLOOKUP(B30,'СКЛАД '!$A:$B,2,0),"-")</f>
        <v>-</v>
      </c>
      <c r="D30" s="9"/>
      <c r="E30" s="7">
        <f>E19*D30</f>
        <v>0</v>
      </c>
      <c r="G30" s="9"/>
      <c r="H30" s="222" t="str">
        <f>IFERROR(VLOOKUP(G30,'СКЛАД '!$A:$B,2,0),"-")</f>
        <v>-</v>
      </c>
      <c r="I30" s="9"/>
      <c r="J30" s="7">
        <f>J19*I30</f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9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>
      <c r="B36" s="8">
        <v>9890</v>
      </c>
      <c r="C36" s="6" t="str">
        <f>IFERROR(VLOOKUP(B36,Сводная!$A:$C,2,0),"-------------")</f>
        <v>Наушники Rich Bass</v>
      </c>
      <c r="D36" s="3" t="s">
        <v>600</v>
      </c>
      <c r="E36" s="6">
        <f>IFERROR(VLOOKUP(B36,Сводная!$A:$C,3,0),"-------------")</f>
        <v>0</v>
      </c>
      <c r="G36" s="8">
        <v>9889</v>
      </c>
      <c r="H36" s="6" t="str">
        <f>IFERROR(VLOOKUP(G36,Сводная!$A:$C,2,0),"-------------")</f>
        <v>Наушники Deep Bass Response</v>
      </c>
      <c r="I36" s="3" t="s">
        <v>600</v>
      </c>
      <c r="J36" s="6">
        <f>IFERROR(VLOOKUP(G36,Сводная!$A:$C,3,0),"-------------")</f>
        <v>0</v>
      </c>
      <c r="L36" s="8">
        <v>9711</v>
      </c>
      <c r="M36" s="6" t="str">
        <f>IFERROR(VLOOKUP(L36,Сводная!$A:$C,2,0),"-------------")</f>
        <v>Наушники Shock Wave</v>
      </c>
      <c r="N36" s="3" t="s">
        <v>600</v>
      </c>
      <c r="O36" s="6">
        <f>IFERROR(VLOOKUP(L36,Сводная!$A:$C,3,0),"-------------")</f>
        <v>0</v>
      </c>
      <c r="Q36" s="8">
        <v>8106</v>
      </c>
      <c r="R36" s="6" t="str">
        <f>IFERROR(VLOOKUP(Q36,Сводная!$A:$C,2,0),"-------------")</f>
        <v>WOT бонус-карточка</v>
      </c>
      <c r="S36" s="3" t="s">
        <v>600</v>
      </c>
      <c r="T36" s="6">
        <f>IFERROR(VLOOKUP(Q36,Сводная!$A:$C,3,0),"-------------")</f>
        <v>0</v>
      </c>
    </row>
    <row r="37" spans="2:20">
      <c r="B37" s="9">
        <v>71304</v>
      </c>
      <c r="C37" s="222" t="str">
        <f>IFERROR(VLOOKUP(B37,'СКЛАД '!$A:$B,2,0),"-")</f>
        <v>Наушники Rich Bass</v>
      </c>
      <c r="D37" s="9">
        <v>1</v>
      </c>
      <c r="E37" s="7">
        <f>E36*D37</f>
        <v>0</v>
      </c>
      <c r="G37" s="9">
        <v>71305</v>
      </c>
      <c r="H37" s="222" t="str">
        <f>IFERROR(VLOOKUP(G37,'СКЛАД '!$A:$B,2,0),"-")</f>
        <v>Наушники Deep Bass</v>
      </c>
      <c r="I37" s="9">
        <v>1</v>
      </c>
      <c r="J37" s="7">
        <f>J36*I37</f>
        <v>0</v>
      </c>
      <c r="L37" s="9">
        <v>71280</v>
      </c>
      <c r="M37" s="222" t="str">
        <f>IFERROR(VLOOKUP(L37,'СКЛАД '!$A:$B,2,0),"-")</f>
        <v>Наушники Shock Wave</v>
      </c>
      <c r="N37" s="9">
        <v>1</v>
      </c>
      <c r="O37" s="7">
        <f>O36*N37</f>
        <v>0</v>
      </c>
      <c r="Q37" s="9">
        <v>11111</v>
      </c>
      <c r="R37" s="222" t="str">
        <f>IFERROR(VLOOKUP(Q37,'СКЛАД '!$A:$B,2,0),"-")</f>
        <v>WOT бонус-карточка</v>
      </c>
      <c r="S37" s="9">
        <v>1</v>
      </c>
      <c r="T37" s="7">
        <f>T36*S37</f>
        <v>0</v>
      </c>
    </row>
    <row r="38" spans="2:20">
      <c r="B38" s="9"/>
      <c r="C38" s="222" t="str">
        <f>IFERROR(VLOOKUP(B38,'СКЛАД '!$A:$B,2,0),"-")</f>
        <v>-</v>
      </c>
      <c r="D38" s="9"/>
      <c r="E38" s="7">
        <f>E36*D38</f>
        <v>0</v>
      </c>
      <c r="G38" s="9"/>
      <c r="H38" s="222" t="str">
        <f>IFERROR(VLOOKUP(G38,'СКЛАД '!$A:$B,2,0),"-")</f>
        <v>-</v>
      </c>
      <c r="I38" s="9"/>
      <c r="J38" s="7">
        <f>J36*I38</f>
        <v>0</v>
      </c>
      <c r="L38" s="9"/>
      <c r="M38" s="222" t="str">
        <f>IFERROR(VLOOKUP(L38,'СКЛАД '!$A:$B,2,0),"-")</f>
        <v>-</v>
      </c>
      <c r="N38" s="9"/>
      <c r="O38" s="7">
        <f>O36*N38</f>
        <v>0</v>
      </c>
      <c r="Q38" s="9"/>
      <c r="R38" s="222" t="str">
        <f>IFERROR(VLOOKUP(Q38,'СКЛАД '!$A:$B,2,0),"-")</f>
        <v>-</v>
      </c>
      <c r="S38" s="9"/>
      <c r="T38" s="7">
        <f>T36*S38</f>
        <v>0</v>
      </c>
    </row>
    <row r="39" spans="2:20">
      <c r="B39" s="9"/>
      <c r="C39" s="222" t="str">
        <f>IFERROR(VLOOKUP(B39,'СКЛАД '!$A:$B,2,0),"-")</f>
        <v>-</v>
      </c>
      <c r="D39" s="9"/>
      <c r="E39" s="7">
        <f>E36*D39</f>
        <v>0</v>
      </c>
      <c r="G39" s="9"/>
      <c r="H39" s="222" t="str">
        <f>IFERROR(VLOOKUP(G39,'СКЛАД '!$A:$B,2,0),"-")</f>
        <v>-</v>
      </c>
      <c r="I39" s="9"/>
      <c r="J39" s="7">
        <f>J36*I39</f>
        <v>0</v>
      </c>
      <c r="L39" s="9"/>
      <c r="M39" s="222" t="str">
        <f>IFERROR(VLOOKUP(L39,'СКЛАД '!$A:$B,2,0),"-")</f>
        <v>-</v>
      </c>
      <c r="N39" s="9"/>
      <c r="O39" s="7">
        <f>O36*N39</f>
        <v>0</v>
      </c>
      <c r="Q39" s="9"/>
      <c r="R39" s="222" t="str">
        <f>IFERROR(VLOOKUP(Q39,'СКЛАД '!$A:$B,2,0),"-")</f>
        <v>-</v>
      </c>
      <c r="S39" s="9"/>
      <c r="T39" s="7">
        <f>T36*S39</f>
        <v>0</v>
      </c>
    </row>
    <row r="40" spans="2:20">
      <c r="B40" s="9"/>
      <c r="C40" s="222" t="str">
        <f>IFERROR(VLOOKUP(B40,'СКЛАД '!$A:$B,2,0),"-")</f>
        <v>-</v>
      </c>
      <c r="D40" s="9"/>
      <c r="E40" s="7">
        <f>E36*D40</f>
        <v>0</v>
      </c>
      <c r="G40" s="9"/>
      <c r="H40" s="222" t="str">
        <f>IFERROR(VLOOKUP(G40,'СКЛАД '!$A:$B,2,0),"-")</f>
        <v>-</v>
      </c>
      <c r="I40" s="9"/>
      <c r="J40" s="7">
        <f>J36*I40</f>
        <v>0</v>
      </c>
      <c r="L40" s="9"/>
      <c r="M40" s="222" t="str">
        <f>IFERROR(VLOOKUP(L40,'СКЛАД '!$A:$B,2,0),"-")</f>
        <v>-</v>
      </c>
      <c r="N40" s="9"/>
      <c r="O40" s="7">
        <f>O36*N40</f>
        <v>0</v>
      </c>
      <c r="Q40" s="9"/>
      <c r="R40" s="222" t="str">
        <f>IFERROR(VLOOKUP(Q40,'СКЛАД '!$A:$B,2,0),"-")</f>
        <v>-</v>
      </c>
      <c r="S40" s="9"/>
      <c r="T40" s="7">
        <f>T36*S40</f>
        <v>0</v>
      </c>
    </row>
    <row r="41" spans="2:20">
      <c r="B41" s="9"/>
      <c r="C41" s="222" t="str">
        <f>IFERROR(VLOOKUP(B41,'СКЛАД '!$A:$B,2,0),"-")</f>
        <v>-</v>
      </c>
      <c r="D41" s="9"/>
      <c r="E41" s="7">
        <f>E36*D41</f>
        <v>0</v>
      </c>
      <c r="G41" s="9"/>
      <c r="H41" s="222" t="str">
        <f>IFERROR(VLOOKUP(G41,'СКЛАД '!$A:$B,2,0),"-")</f>
        <v>-</v>
      </c>
      <c r="I41" s="9"/>
      <c r="J41" s="7">
        <f>J36*I41</f>
        <v>0</v>
      </c>
      <c r="L41" s="9"/>
      <c r="M41" s="222" t="str">
        <f>IFERROR(VLOOKUP(L41,'СКЛАД '!$A:$B,2,0),"-")</f>
        <v>-</v>
      </c>
      <c r="N41" s="9"/>
      <c r="O41" s="7">
        <f>O36*N41</f>
        <v>0</v>
      </c>
      <c r="Q41" s="9"/>
      <c r="R41" s="222" t="str">
        <f>IFERROR(VLOOKUP(Q41,'СКЛАД '!$A:$B,2,0),"-")</f>
        <v>-</v>
      </c>
      <c r="S41" s="9"/>
      <c r="T41" s="7">
        <f>T36*S41</f>
        <v>0</v>
      </c>
    </row>
    <row r="42" spans="2:20">
      <c r="B42" s="9"/>
      <c r="C42" s="222" t="str">
        <f>IFERROR(VLOOKUP(B42,'СКЛАД '!$A:$B,2,0),"-")</f>
        <v>-</v>
      </c>
      <c r="D42" s="9"/>
      <c r="E42" s="7">
        <f>E36*D42</f>
        <v>0</v>
      </c>
      <c r="G42" s="9"/>
      <c r="H42" s="222" t="str">
        <f>IFERROR(VLOOKUP(G42,'СКЛАД '!$A:$B,2,0),"-")</f>
        <v>-</v>
      </c>
      <c r="I42" s="9"/>
      <c r="J42" s="7">
        <f>J36*I42</f>
        <v>0</v>
      </c>
      <c r="L42" s="9"/>
      <c r="M42" s="222" t="str">
        <f>IFERROR(VLOOKUP(L42,'СКЛАД '!$A:$B,2,0),"-")</f>
        <v>-</v>
      </c>
      <c r="N42" s="9"/>
      <c r="O42" s="7">
        <f>O36*N42</f>
        <v>0</v>
      </c>
      <c r="Q42" s="9"/>
      <c r="R42" s="222" t="str">
        <f>IFERROR(VLOOKUP(Q42,'СКЛАД '!$A:$B,2,0),"-")</f>
        <v>-</v>
      </c>
      <c r="S42" s="9"/>
      <c r="T42" s="7">
        <f>T36*S42</f>
        <v>0</v>
      </c>
    </row>
    <row r="43" spans="2:20">
      <c r="B43" s="9"/>
      <c r="C43" s="222" t="str">
        <f>IFERROR(VLOOKUP(B43,'СКЛАД '!$A:$B,2,0),"-")</f>
        <v>-</v>
      </c>
      <c r="D43" s="9"/>
      <c r="E43" s="7">
        <f>E36*D43</f>
        <v>0</v>
      </c>
      <c r="G43" s="9"/>
      <c r="H43" s="222" t="str">
        <f>IFERROR(VLOOKUP(G43,'СКЛАД '!$A:$B,2,0),"-")</f>
        <v>-</v>
      </c>
      <c r="I43" s="9"/>
      <c r="J43" s="7">
        <f>J36*I43</f>
        <v>0</v>
      </c>
      <c r="L43" s="9"/>
      <c r="M43" s="222" t="str">
        <f>IFERROR(VLOOKUP(L43,'СКЛАД '!$A:$B,2,0),"-")</f>
        <v>-</v>
      </c>
      <c r="N43" s="9"/>
      <c r="O43" s="7">
        <f>O36*N43</f>
        <v>0</v>
      </c>
      <c r="Q43" s="9"/>
      <c r="R43" s="222" t="str">
        <f>IFERROR(VLOOKUP(Q43,'СКЛАД '!$A:$B,2,0),"-")</f>
        <v>-</v>
      </c>
      <c r="S43" s="9"/>
      <c r="T43" s="7">
        <f>T36*S43</f>
        <v>0</v>
      </c>
    </row>
    <row r="44" spans="2:20">
      <c r="B44" s="9"/>
      <c r="C44" s="222" t="str">
        <f>IFERROR(VLOOKUP(B44,'СКЛАД '!$A:$B,2,0),"-")</f>
        <v>-</v>
      </c>
      <c r="D44" s="9"/>
      <c r="E44" s="7">
        <f>E36*D44</f>
        <v>0</v>
      </c>
      <c r="G44" s="9"/>
      <c r="H44" s="222" t="str">
        <f>IFERROR(VLOOKUP(G44,'СКЛАД '!$A:$B,2,0),"-")</f>
        <v>-</v>
      </c>
      <c r="I44" s="9"/>
      <c r="J44" s="7">
        <f>J36*I44</f>
        <v>0</v>
      </c>
      <c r="L44" s="9"/>
      <c r="M44" s="222" t="str">
        <f>IFERROR(VLOOKUP(L44,'СКЛАД '!$A:$B,2,0),"-")</f>
        <v>-</v>
      </c>
      <c r="N44" s="9"/>
      <c r="O44" s="7">
        <f>O36*N44</f>
        <v>0</v>
      </c>
      <c r="Q44" s="9"/>
      <c r="R44" s="222" t="str">
        <f>IFERROR(VLOOKUP(Q44,'СКЛАД '!$A:$B,2,0),"-")</f>
        <v>-</v>
      </c>
      <c r="S44" s="9"/>
      <c r="T44" s="7">
        <f>T36*S44</f>
        <v>0</v>
      </c>
    </row>
    <row r="45" spans="2:20">
      <c r="B45" s="9"/>
      <c r="C45" s="222" t="str">
        <f>IFERROR(VLOOKUP(B45,'СКЛАД '!$A:$B,2,0),"-")</f>
        <v>-</v>
      </c>
      <c r="D45" s="9"/>
      <c r="E45" s="7">
        <f>E36*D45</f>
        <v>0</v>
      </c>
      <c r="G45" s="9"/>
      <c r="H45" s="222" t="str">
        <f>IFERROR(VLOOKUP(G45,'СКЛАД '!$A:$B,2,0),"-")</f>
        <v>-</v>
      </c>
      <c r="I45" s="9"/>
      <c r="J45" s="7">
        <f>J36*I45</f>
        <v>0</v>
      </c>
      <c r="L45" s="9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9"/>
      <c r="C46" s="222" t="str">
        <f>IFERROR(VLOOKUP(B46,'СКЛАД '!$A:$B,2,0),"-")</f>
        <v>-</v>
      </c>
      <c r="D46" s="9"/>
      <c r="E46" s="7">
        <f>E36*D46</f>
        <v>0</v>
      </c>
      <c r="G46" s="9"/>
      <c r="H46" s="222" t="str">
        <f>IFERROR(VLOOKUP(G46,'СКЛАД '!$A:$B,2,0),"-")</f>
        <v>-</v>
      </c>
      <c r="I46" s="9"/>
      <c r="J46" s="7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9"/>
      <c r="C47" s="222" t="str">
        <f>IFERROR(VLOOKUP(B47,'СКЛАД '!$A:$B,2,0),"-")</f>
        <v>-</v>
      </c>
      <c r="D47" s="9"/>
      <c r="E47" s="7">
        <f>E36*D47</f>
        <v>0</v>
      </c>
      <c r="G47" s="9"/>
      <c r="H47" s="222" t="str">
        <f>IFERROR(VLOOKUP(G47,'СКЛАД '!$A:$B,2,0),"-")</f>
        <v>-</v>
      </c>
      <c r="I47" s="9"/>
      <c r="J47" s="7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>
      <c r="B53" s="8">
        <v>9598</v>
      </c>
      <c r="C53" s="6" t="str">
        <f>IFERROR(VLOOKUP(B53,Сводная!$A:$C,2,0),"-------------")</f>
        <v>Наушники Bass Sound</v>
      </c>
      <c r="D53" s="3" t="s">
        <v>600</v>
      </c>
      <c r="E53" s="6">
        <f>IFERROR(VLOOKUP(B53,Сводная!$A:$C,3,0),"-------------")</f>
        <v>0</v>
      </c>
      <c r="G53" s="8">
        <v>9713</v>
      </c>
      <c r="H53" s="6" t="str">
        <f>IFERROR(VLOOKUP(G53,Сводная!$A:$C,2,0),"-------------")</f>
        <v>Наушники Chromz</v>
      </c>
      <c r="I53" s="3" t="s">
        <v>600</v>
      </c>
      <c r="J53" s="6">
        <f>IFERROR(VLOOKUP(G53,Сводная!$A:$C,3,0),"-------------")</f>
        <v>0</v>
      </c>
      <c r="L53" s="8">
        <v>9715</v>
      </c>
      <c r="M53" s="6" t="str">
        <f>IFERROR(VLOOKUP(L53,Сводная!$A:$C,2,0),"-------------")</f>
        <v>Наушники Action Fit</v>
      </c>
      <c r="N53" s="3" t="s">
        <v>600</v>
      </c>
      <c r="O53" s="6">
        <f>IFERROR(VLOOKUP(L53,Сводная!$A:$C,3,0),"-------------")</f>
        <v>0</v>
      </c>
      <c r="Q53" s="8">
        <v>8106</v>
      </c>
      <c r="R53" s="6" t="str">
        <f>IFERROR(VLOOKUP(Q53,Сводная!$A:$C,2,0),"-------------")</f>
        <v>WOT бонус-карточка</v>
      </c>
      <c r="S53" s="3" t="s">
        <v>600</v>
      </c>
      <c r="T53" s="6">
        <f>IFERROR(VLOOKUP(Q53,Сводная!$A:$C,3,0),"-------------")</f>
        <v>0</v>
      </c>
    </row>
    <row r="54" spans="2:20">
      <c r="B54" s="9">
        <v>71275</v>
      </c>
      <c r="C54" s="222" t="str">
        <f>IFERROR(VLOOKUP(B54,'СКЛАД '!$A:$B,2,0),"-")</f>
        <v>Наушники Bass Sound</v>
      </c>
      <c r="D54" s="9">
        <v>1</v>
      </c>
      <c r="E54" s="7">
        <f>E53*D54</f>
        <v>0</v>
      </c>
      <c r="G54" s="9">
        <v>71278</v>
      </c>
      <c r="H54" s="222" t="str">
        <f>IFERROR(VLOOKUP(G54,'СКЛАД '!$A:$B,2,0),"-")</f>
        <v>Наушники Chromz</v>
      </c>
      <c r="I54" s="9">
        <v>1</v>
      </c>
      <c r="J54" s="7">
        <f>J53*I54</f>
        <v>0</v>
      </c>
      <c r="L54" s="9">
        <v>71301</v>
      </c>
      <c r="M54" s="222" t="str">
        <f>IFERROR(VLOOKUP(L54,'СКЛАД '!$A:$B,2,0),"-")</f>
        <v>Наушники Action Fit</v>
      </c>
      <c r="N54" s="9">
        <v>1</v>
      </c>
      <c r="O54" s="7">
        <f>O53*N54</f>
        <v>0</v>
      </c>
      <c r="Q54" s="9">
        <v>11111</v>
      </c>
      <c r="R54" s="2" t="s">
        <v>217</v>
      </c>
      <c r="S54" s="9">
        <v>1</v>
      </c>
      <c r="T54" s="7">
        <f>T53*S54</f>
        <v>0</v>
      </c>
    </row>
    <row r="55" spans="2:20">
      <c r="B55" s="9"/>
      <c r="C55" s="222" t="str">
        <f>IFERROR(VLOOKUP(B55,'СКЛАД '!$A:$B,2,0),"-")</f>
        <v>-</v>
      </c>
      <c r="D55" s="9"/>
      <c r="E55" s="7">
        <f>E53*D55</f>
        <v>0</v>
      </c>
      <c r="G55" s="9"/>
      <c r="H55" s="222" t="str">
        <f>IFERROR(VLOOKUP(G55,'СКЛАД '!$A:$B,2,0),"-")</f>
        <v>-</v>
      </c>
      <c r="I55" s="9"/>
      <c r="J55" s="7">
        <f>J53*I55</f>
        <v>0</v>
      </c>
      <c r="L55" s="9"/>
      <c r="M55" s="222" t="str">
        <f>IFERROR(VLOOKUP(L55,'СКЛАД '!$A:$B,2,0),"-")</f>
        <v>-</v>
      </c>
      <c r="N55" s="9"/>
      <c r="O55" s="7">
        <f>O53*N55</f>
        <v>0</v>
      </c>
      <c r="Q55" s="9"/>
      <c r="R55" s="9"/>
      <c r="S55" s="9"/>
      <c r="T55" s="7">
        <f>T53*S55</f>
        <v>0</v>
      </c>
    </row>
    <row r="56" spans="2:20">
      <c r="B56" s="9"/>
      <c r="C56" s="222" t="str">
        <f>IFERROR(VLOOKUP(B56,'СКЛАД '!$A:$B,2,0),"-")</f>
        <v>-</v>
      </c>
      <c r="D56" s="9"/>
      <c r="E56" s="7">
        <f>E53*D56</f>
        <v>0</v>
      </c>
      <c r="G56" s="9"/>
      <c r="H56" s="222" t="str">
        <f>IFERROR(VLOOKUP(G56,'СКЛАД '!$A:$B,2,0),"-")</f>
        <v>-</v>
      </c>
      <c r="I56" s="9"/>
      <c r="J56" s="7">
        <f>J53*I56</f>
        <v>0</v>
      </c>
      <c r="L56" s="9"/>
      <c r="M56" s="222" t="str">
        <f>IFERROR(VLOOKUP(L56,'СКЛАД '!$A:$B,2,0),"-")</f>
        <v>-</v>
      </c>
      <c r="N56" s="9"/>
      <c r="O56" s="7">
        <f>O53*N56</f>
        <v>0</v>
      </c>
      <c r="Q56" s="9"/>
      <c r="R56" s="9"/>
      <c r="S56" s="9"/>
      <c r="T56" s="7">
        <f>T53*S56</f>
        <v>0</v>
      </c>
    </row>
    <row r="57" spans="2:20">
      <c r="B57" s="9"/>
      <c r="C57" s="222" t="str">
        <f>IFERROR(VLOOKUP(B57,'СКЛАД '!$A:$B,2,0),"-")</f>
        <v>-</v>
      </c>
      <c r="D57" s="9"/>
      <c r="E57" s="7">
        <f>E53*D57</f>
        <v>0</v>
      </c>
      <c r="G57" s="9"/>
      <c r="H57" s="222" t="str">
        <f>IFERROR(VLOOKUP(G57,'СКЛАД '!$A:$B,2,0),"-")</f>
        <v>-</v>
      </c>
      <c r="I57" s="9"/>
      <c r="J57" s="7">
        <f>J53*I57</f>
        <v>0</v>
      </c>
      <c r="L57" s="9"/>
      <c r="M57" s="222" t="str">
        <f>IFERROR(VLOOKUP(L57,'СКЛАД '!$A:$B,2,0),"-")</f>
        <v>-</v>
      </c>
      <c r="N57" s="9"/>
      <c r="O57" s="7">
        <f>O53*N57</f>
        <v>0</v>
      </c>
      <c r="Q57" s="9"/>
      <c r="R57" s="9"/>
      <c r="S57" s="9"/>
      <c r="T57" s="7">
        <f>T53*S57</f>
        <v>0</v>
      </c>
    </row>
    <row r="58" spans="2:20">
      <c r="B58" s="9"/>
      <c r="C58" s="222" t="str">
        <f>IFERROR(VLOOKUP(B58,'СКЛАД '!$A:$B,2,0),"-")</f>
        <v>-</v>
      </c>
      <c r="D58" s="9"/>
      <c r="E58" s="7">
        <f>E53*D58</f>
        <v>0</v>
      </c>
      <c r="G58" s="9"/>
      <c r="H58" s="222" t="str">
        <f>IFERROR(VLOOKUP(G58,'СКЛАД '!$A:$B,2,0),"-")</f>
        <v>-</v>
      </c>
      <c r="I58" s="9"/>
      <c r="J58" s="7">
        <f>J53*I58</f>
        <v>0</v>
      </c>
      <c r="L58" s="9"/>
      <c r="M58" s="222" t="str">
        <f>IFERROR(VLOOKUP(L58,'СКЛАД '!$A:$B,2,0),"-")</f>
        <v>-</v>
      </c>
      <c r="N58" s="9"/>
      <c r="O58" s="7">
        <f>O53*N58</f>
        <v>0</v>
      </c>
      <c r="Q58" s="9"/>
      <c r="R58" s="9"/>
      <c r="S58" s="9"/>
      <c r="T58" s="7">
        <f>T53*S58</f>
        <v>0</v>
      </c>
    </row>
    <row r="59" spans="2:20">
      <c r="B59" s="9"/>
      <c r="C59" s="222" t="str">
        <f>IFERROR(VLOOKUP(B59,'СКЛАД '!$A:$B,2,0),"-")</f>
        <v>-</v>
      </c>
      <c r="D59" s="9"/>
      <c r="E59" s="7">
        <f>E53*D59</f>
        <v>0</v>
      </c>
      <c r="G59" s="9"/>
      <c r="H59" s="222" t="str">
        <f>IFERROR(VLOOKUP(G59,'СКЛАД '!$A:$B,2,0),"-")</f>
        <v>-</v>
      </c>
      <c r="I59" s="9"/>
      <c r="J59" s="7">
        <f>J53*I59</f>
        <v>0</v>
      </c>
      <c r="L59" s="9"/>
      <c r="M59" s="222" t="str">
        <f>IFERROR(VLOOKUP(L59,'СКЛАД '!$A:$B,2,0),"-")</f>
        <v>-</v>
      </c>
      <c r="N59" s="9"/>
      <c r="O59" s="7">
        <f>O53*N59</f>
        <v>0</v>
      </c>
      <c r="Q59" s="9"/>
      <c r="R59" s="9"/>
      <c r="S59" s="9"/>
      <c r="T59" s="7">
        <f>T53*S59</f>
        <v>0</v>
      </c>
    </row>
    <row r="60" spans="2:20">
      <c r="B60" s="9"/>
      <c r="C60" s="222" t="str">
        <f>IFERROR(VLOOKUP(B60,'СКЛАД '!$A:$B,2,0),"-")</f>
        <v>-</v>
      </c>
      <c r="D60" s="9"/>
      <c r="E60" s="7">
        <f>E53*D60</f>
        <v>0</v>
      </c>
      <c r="G60" s="9"/>
      <c r="H60" s="222" t="str">
        <f>IFERROR(VLOOKUP(G60,'СКЛАД '!$A:$B,2,0),"-")</f>
        <v>-</v>
      </c>
      <c r="I60" s="9"/>
      <c r="J60" s="7">
        <f>J53*I60</f>
        <v>0</v>
      </c>
      <c r="L60" s="9"/>
      <c r="M60" s="222" t="str">
        <f>IFERROR(VLOOKUP(L60,'СКЛАД '!$A:$B,2,0),"-")</f>
        <v>-</v>
      </c>
      <c r="N60" s="9"/>
      <c r="O60" s="7">
        <f>O53*N60</f>
        <v>0</v>
      </c>
      <c r="Q60" s="9"/>
      <c r="R60" s="9"/>
      <c r="S60" s="9"/>
      <c r="T60" s="7">
        <f>T53*S60</f>
        <v>0</v>
      </c>
    </row>
    <row r="61" spans="2:20">
      <c r="B61" s="9"/>
      <c r="C61" s="222" t="str">
        <f>IFERROR(VLOOKUP(B61,'СКЛАД '!$A:$B,2,0),"-")</f>
        <v>-</v>
      </c>
      <c r="D61" s="9"/>
      <c r="E61" s="7">
        <f>E53*D61</f>
        <v>0</v>
      </c>
      <c r="G61" s="9"/>
      <c r="H61" s="222" t="str">
        <f>IFERROR(VLOOKUP(G61,'СКЛАД '!$A:$B,2,0),"-")</f>
        <v>-</v>
      </c>
      <c r="I61" s="9"/>
      <c r="J61" s="7">
        <f>J53*I61</f>
        <v>0</v>
      </c>
      <c r="L61" s="9"/>
      <c r="M61" s="222" t="str">
        <f>IFERROR(VLOOKUP(L61,'СКЛАД '!$A:$B,2,0),"-")</f>
        <v>-</v>
      </c>
      <c r="N61" s="9"/>
      <c r="O61" s="7">
        <f>O53*N61</f>
        <v>0</v>
      </c>
      <c r="Q61" s="9"/>
      <c r="R61" s="9"/>
      <c r="S61" s="9"/>
      <c r="T61" s="7">
        <f>T53*S61</f>
        <v>0</v>
      </c>
    </row>
    <row r="62" spans="2:20">
      <c r="B62" s="9"/>
      <c r="C62" s="222" t="str">
        <f>IFERROR(VLOOKUP(B62,'СКЛАД '!$A:$B,2,0),"-")</f>
        <v>-</v>
      </c>
      <c r="D62" s="9"/>
      <c r="E62" s="7">
        <f>E53*D62</f>
        <v>0</v>
      </c>
      <c r="G62" s="9"/>
      <c r="H62" s="222" t="str">
        <f>IFERROR(VLOOKUP(G62,'СКЛАД '!$A:$B,2,0),"-")</f>
        <v>-</v>
      </c>
      <c r="I62" s="9"/>
      <c r="J62" s="7">
        <f>J53*I62</f>
        <v>0</v>
      </c>
      <c r="L62" s="9"/>
      <c r="M62" s="222" t="str">
        <f>IFERROR(VLOOKUP(L62,'СКЛАД '!$A:$B,2,0),"-")</f>
        <v>-</v>
      </c>
      <c r="N62" s="9"/>
      <c r="O62" s="7">
        <f>O53*N62</f>
        <v>0</v>
      </c>
      <c r="Q62" s="9"/>
      <c r="R62" s="9"/>
      <c r="S62" s="9"/>
      <c r="T62" s="7">
        <f>T53*S62</f>
        <v>0</v>
      </c>
    </row>
    <row r="63" spans="2:20">
      <c r="B63" s="9"/>
      <c r="C63" s="222" t="str">
        <f>IFERROR(VLOOKUP(B63,'СКЛАД '!$A:$B,2,0),"-")</f>
        <v>-</v>
      </c>
      <c r="D63" s="9"/>
      <c r="E63" s="7">
        <f>E53*D63</f>
        <v>0</v>
      </c>
      <c r="G63" s="9"/>
      <c r="H63" s="222" t="str">
        <f>IFERROR(VLOOKUP(G63,'СКЛАД '!$A:$B,2,0),"-")</f>
        <v>-</v>
      </c>
      <c r="I63" s="9"/>
      <c r="J63" s="7">
        <f>J53*I63</f>
        <v>0</v>
      </c>
      <c r="L63" s="9"/>
      <c r="M63" s="222" t="str">
        <f>IFERROR(VLOOKUP(L63,'СКЛАД '!$A:$B,2,0),"-")</f>
        <v>-</v>
      </c>
      <c r="N63" s="9"/>
      <c r="O63" s="7">
        <f>O53*N63</f>
        <v>0</v>
      </c>
      <c r="Q63" s="9"/>
      <c r="R63" s="9"/>
      <c r="S63" s="9"/>
      <c r="T63" s="7">
        <f>T53*S63</f>
        <v>0</v>
      </c>
    </row>
    <row r="64" spans="2:20">
      <c r="B64" s="9"/>
      <c r="C64" s="222" t="str">
        <f>IFERROR(VLOOKUP(B64,'СКЛАД '!$A:$B,2,0),"-")</f>
        <v>-</v>
      </c>
      <c r="D64" s="9"/>
      <c r="E64" s="7">
        <f>E53*D64</f>
        <v>0</v>
      </c>
      <c r="G64" s="9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9"/>
      <c r="S64" s="9"/>
      <c r="T64" s="7">
        <f>T53*S64</f>
        <v>0</v>
      </c>
    </row>
    <row r="65" spans="2:20">
      <c r="B65" s="9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9"/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9"/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9"/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9"/>
      <c r="S68" s="9"/>
      <c r="T68" s="7">
        <f>T53*S68</f>
        <v>0</v>
      </c>
    </row>
    <row r="70" spans="2:20">
      <c r="B70" s="8"/>
      <c r="C70" s="6">
        <f>IFERROR(VLOOKUP(B70,Сводная!$A:$C,2,0),"-------------")</f>
        <v>0</v>
      </c>
      <c r="D70" s="3" t="s">
        <v>600</v>
      </c>
      <c r="E70" s="6">
        <f>IFERROR(VLOOKUP(B70,Сводная!$A:$C,3,0),"-------------")</f>
        <v>0</v>
      </c>
      <c r="G70" s="8"/>
      <c r="H70" s="6">
        <f>IFERROR(VLOOKUP(G70,Сводная!$A:$C,2,0),"-------------")</f>
        <v>0</v>
      </c>
      <c r="I70" s="3" t="s">
        <v>600</v>
      </c>
      <c r="J70" s="6">
        <f>IFERROR(VLOOKUP(G70,Сводная!$A:$C,3,0),"-------------")</f>
        <v>0</v>
      </c>
      <c r="L70" s="8"/>
      <c r="M70" s="6">
        <f>IFERROR(VLOOKUP(L70,Сводная!$A:$C,2,0),"-------------")</f>
        <v>0</v>
      </c>
      <c r="N70" s="3" t="s">
        <v>600</v>
      </c>
      <c r="O70" s="6">
        <f>IFERROR(VLOOKUP(L70,Сводная!$A:$C,3,0),"-------------")</f>
        <v>0</v>
      </c>
      <c r="Q70" s="8">
        <v>8106</v>
      </c>
      <c r="R70" s="6" t="str">
        <f>IFERROR(VLOOKUP(Q70,Сводная!$A:$C,2,0),"-------------")</f>
        <v>WOT бонус-карточка</v>
      </c>
      <c r="S70" s="3" t="s">
        <v>600</v>
      </c>
      <c r="T70" s="6">
        <f>IFERROR(VLOOKUP(Q70,Сводная!$A:$C,3,0),"-------------")</f>
        <v>0</v>
      </c>
    </row>
    <row r="71" spans="2:20">
      <c r="B71" s="9"/>
      <c r="D71" s="9"/>
      <c r="E71" s="7">
        <f>E70*D71</f>
        <v>0</v>
      </c>
      <c r="G71" s="9"/>
      <c r="I71" s="9"/>
      <c r="J71" s="7">
        <f>J70*I71</f>
        <v>0</v>
      </c>
      <c r="L71" s="9"/>
      <c r="N71" s="9"/>
      <c r="O71" s="7">
        <f>O70*N71</f>
        <v>0</v>
      </c>
      <c r="Q71" s="9">
        <v>11111</v>
      </c>
      <c r="R71" s="2" t="s">
        <v>217</v>
      </c>
      <c r="S71" s="9">
        <v>1</v>
      </c>
      <c r="T71" s="7">
        <f>T70*S71</f>
        <v>0</v>
      </c>
    </row>
    <row r="72" spans="2:20">
      <c r="B72" s="9"/>
      <c r="C72" s="9"/>
      <c r="D72" s="9"/>
      <c r="E72" s="7">
        <f>E70*D72</f>
        <v>0</v>
      </c>
      <c r="G72" s="9"/>
      <c r="H72" s="9"/>
      <c r="I72" s="9"/>
      <c r="J72" s="7">
        <f>J70*I72</f>
        <v>0</v>
      </c>
      <c r="L72" s="9"/>
      <c r="M72" s="9"/>
      <c r="N72" s="9"/>
      <c r="O72" s="7">
        <f>O70*N72</f>
        <v>0</v>
      </c>
      <c r="Q72" s="9"/>
      <c r="R72" s="9"/>
      <c r="S72" s="9"/>
      <c r="T72" s="7">
        <f>T70*S72</f>
        <v>0</v>
      </c>
    </row>
    <row r="73" spans="2:20">
      <c r="B73" s="9"/>
      <c r="C73" s="9"/>
      <c r="D73" s="9"/>
      <c r="E73" s="7">
        <f>E70*D73</f>
        <v>0</v>
      </c>
      <c r="G73" s="9"/>
      <c r="H73" s="9"/>
      <c r="I73" s="9"/>
      <c r="J73" s="7">
        <f>J70*I73</f>
        <v>0</v>
      </c>
      <c r="L73" s="9"/>
      <c r="M73" s="9"/>
      <c r="N73" s="9"/>
      <c r="O73" s="7">
        <f>O70*N73</f>
        <v>0</v>
      </c>
      <c r="Q73" s="9"/>
      <c r="R73" s="9"/>
      <c r="S73" s="9"/>
      <c r="T73" s="7">
        <f>T70*S73</f>
        <v>0</v>
      </c>
    </row>
    <row r="74" spans="2:20">
      <c r="B74" s="9"/>
      <c r="C74" s="9"/>
      <c r="D74" s="9"/>
      <c r="E74" s="7">
        <f>E70*D74</f>
        <v>0</v>
      </c>
      <c r="G74" s="9"/>
      <c r="H74" s="9"/>
      <c r="I74" s="9"/>
      <c r="J74" s="7">
        <f>J70*I74</f>
        <v>0</v>
      </c>
      <c r="L74" s="9"/>
      <c r="M74" s="9"/>
      <c r="N74" s="9"/>
      <c r="O74" s="7">
        <f>O70*N74</f>
        <v>0</v>
      </c>
      <c r="Q74" s="9"/>
      <c r="R74" s="9"/>
      <c r="S74" s="9"/>
      <c r="T74" s="7">
        <f>T70*S74</f>
        <v>0</v>
      </c>
    </row>
    <row r="75" spans="2:20">
      <c r="B75" s="9"/>
      <c r="C75" s="9"/>
      <c r="D75" s="9"/>
      <c r="E75" s="7">
        <f>E70*D75</f>
        <v>0</v>
      </c>
      <c r="G75" s="9"/>
      <c r="H75" s="9"/>
      <c r="I75" s="9"/>
      <c r="J75" s="7">
        <f>J70*I75</f>
        <v>0</v>
      </c>
      <c r="L75" s="9"/>
      <c r="M75" s="9"/>
      <c r="N75" s="9"/>
      <c r="O75" s="7">
        <f>O70*N75</f>
        <v>0</v>
      </c>
      <c r="Q75" s="9"/>
      <c r="R75" s="9"/>
      <c r="S75" s="9"/>
      <c r="T75" s="7">
        <f>T70*S75</f>
        <v>0</v>
      </c>
    </row>
    <row r="76" spans="2:20">
      <c r="B76" s="9"/>
      <c r="C76" s="9"/>
      <c r="D76" s="9"/>
      <c r="E76" s="7">
        <f>E70*D76</f>
        <v>0</v>
      </c>
      <c r="G76" s="9"/>
      <c r="H76" s="9"/>
      <c r="I76" s="9"/>
      <c r="J76" s="7">
        <f>J70*I76</f>
        <v>0</v>
      </c>
      <c r="L76" s="9"/>
      <c r="M76" s="9"/>
      <c r="N76" s="9"/>
      <c r="O76" s="7">
        <f>O70*N76</f>
        <v>0</v>
      </c>
      <c r="Q76" s="9"/>
      <c r="R76" s="9"/>
      <c r="S76" s="9"/>
      <c r="T76" s="7">
        <f>T70*S76</f>
        <v>0</v>
      </c>
    </row>
    <row r="77" spans="2:20">
      <c r="B77" s="9"/>
      <c r="C77" s="9"/>
      <c r="D77" s="9"/>
      <c r="E77" s="7">
        <f>E70*D77</f>
        <v>0</v>
      </c>
      <c r="G77" s="9"/>
      <c r="H77" s="9"/>
      <c r="I77" s="9"/>
      <c r="J77" s="7">
        <f>J70*I77</f>
        <v>0</v>
      </c>
      <c r="L77" s="9"/>
      <c r="M77" s="9"/>
      <c r="N77" s="9"/>
      <c r="O77" s="7">
        <f>O70*N77</f>
        <v>0</v>
      </c>
      <c r="Q77" s="9"/>
      <c r="R77" s="9"/>
      <c r="S77" s="9"/>
      <c r="T77" s="7">
        <f>T70*S77</f>
        <v>0</v>
      </c>
    </row>
    <row r="78" spans="2:20">
      <c r="B78" s="9"/>
      <c r="C78" s="9"/>
      <c r="D78" s="9"/>
      <c r="E78" s="7">
        <f>E70*D78</f>
        <v>0</v>
      </c>
      <c r="G78" s="9"/>
      <c r="H78" s="9"/>
      <c r="I78" s="9"/>
      <c r="J78" s="7">
        <f>J70*I78</f>
        <v>0</v>
      </c>
      <c r="L78" s="9"/>
      <c r="M78" s="9"/>
      <c r="N78" s="9"/>
      <c r="O78" s="7">
        <f>O70*N78</f>
        <v>0</v>
      </c>
      <c r="Q78" s="9"/>
      <c r="R78" s="9"/>
      <c r="S78" s="9"/>
      <c r="T78" s="7">
        <f>T70*S78</f>
        <v>0</v>
      </c>
    </row>
    <row r="79" spans="2:20">
      <c r="B79" s="9"/>
      <c r="C79" s="9"/>
      <c r="D79" s="9"/>
      <c r="E79" s="7">
        <f>E70*D79</f>
        <v>0</v>
      </c>
      <c r="G79" s="9"/>
      <c r="H79" s="9"/>
      <c r="I79" s="9"/>
      <c r="J79" s="7">
        <f>J70*I79</f>
        <v>0</v>
      </c>
      <c r="L79" s="9"/>
      <c r="M79" s="9"/>
      <c r="N79" s="9"/>
      <c r="O79" s="7">
        <f>O70*N79</f>
        <v>0</v>
      </c>
      <c r="Q79" s="9"/>
      <c r="R79" s="9"/>
      <c r="S79" s="9"/>
      <c r="T79" s="7">
        <f>T70*S79</f>
        <v>0</v>
      </c>
    </row>
    <row r="80" spans="2:20">
      <c r="B80" s="9"/>
      <c r="C80" s="9"/>
      <c r="D80" s="9"/>
      <c r="E80" s="7">
        <f>E70*D80</f>
        <v>0</v>
      </c>
      <c r="G80" s="9"/>
      <c r="H80" s="9"/>
      <c r="I80" s="9"/>
      <c r="J80" s="7">
        <f>J70*I80</f>
        <v>0</v>
      </c>
      <c r="L80" s="9"/>
      <c r="M80" s="9"/>
      <c r="N80" s="9"/>
      <c r="O80" s="7">
        <f>O70*N80</f>
        <v>0</v>
      </c>
      <c r="Q80" s="9"/>
      <c r="R80" s="9"/>
      <c r="S80" s="9"/>
      <c r="T80" s="7">
        <f>T70*S80</f>
        <v>0</v>
      </c>
    </row>
    <row r="81" spans="2:20">
      <c r="B81" s="9"/>
      <c r="C81" s="9"/>
      <c r="D81" s="9"/>
      <c r="E81" s="7">
        <f>E70*D81</f>
        <v>0</v>
      </c>
      <c r="G81" s="9"/>
      <c r="H81" s="9"/>
      <c r="I81" s="9"/>
      <c r="J81" s="7">
        <f>J70*I81</f>
        <v>0</v>
      </c>
      <c r="L81" s="9"/>
      <c r="M81" s="9"/>
      <c r="N81" s="9"/>
      <c r="O81" s="7">
        <f>O70*N81</f>
        <v>0</v>
      </c>
      <c r="Q81" s="9"/>
      <c r="R81" s="9"/>
      <c r="S81" s="9"/>
      <c r="T81" s="7">
        <f>T70*S81</f>
        <v>0</v>
      </c>
    </row>
    <row r="82" spans="2:20">
      <c r="B82" s="9"/>
      <c r="C82" s="9"/>
      <c r="D82" s="9"/>
      <c r="E82" s="7">
        <f>E70*D82</f>
        <v>0</v>
      </c>
      <c r="G82" s="9"/>
      <c r="H82" s="9"/>
      <c r="I82" s="9"/>
      <c r="J82" s="7">
        <f>J70*I82</f>
        <v>0</v>
      </c>
      <c r="L82" s="9"/>
      <c r="M82" s="9"/>
      <c r="N82" s="9"/>
      <c r="O82" s="7">
        <f>O70*N82</f>
        <v>0</v>
      </c>
      <c r="Q82" s="9"/>
      <c r="R82" s="9"/>
      <c r="S82" s="9"/>
      <c r="T82" s="7">
        <f>T70*S82</f>
        <v>0</v>
      </c>
    </row>
    <row r="83" spans="2:20">
      <c r="B83" s="9"/>
      <c r="C83" s="9"/>
      <c r="D83" s="9"/>
      <c r="E83" s="7">
        <f>E70*D83</f>
        <v>0</v>
      </c>
      <c r="G83" s="9"/>
      <c r="H83" s="9"/>
      <c r="I83" s="9"/>
      <c r="J83" s="7">
        <f>J70*I83</f>
        <v>0</v>
      </c>
      <c r="L83" s="9"/>
      <c r="M83" s="9"/>
      <c r="N83" s="9"/>
      <c r="O83" s="7">
        <f>O70*N83</f>
        <v>0</v>
      </c>
      <c r="Q83" s="9"/>
      <c r="R83" s="9"/>
      <c r="S83" s="9"/>
      <c r="T83" s="7">
        <f>T70*S83</f>
        <v>0</v>
      </c>
    </row>
    <row r="84" spans="2:20">
      <c r="B84" s="9"/>
      <c r="C84" s="9"/>
      <c r="D84" s="9"/>
      <c r="E84" s="7">
        <f>E70*D84</f>
        <v>0</v>
      </c>
      <c r="G84" s="9"/>
      <c r="H84" s="9"/>
      <c r="I84" s="9"/>
      <c r="J84" s="7">
        <f>J70*I84</f>
        <v>0</v>
      </c>
      <c r="L84" s="9"/>
      <c r="M84" s="9"/>
      <c r="N84" s="9"/>
      <c r="O84" s="7">
        <f>O70*N84</f>
        <v>0</v>
      </c>
      <c r="Q84" s="9"/>
      <c r="R84" s="9"/>
      <c r="S84" s="9"/>
      <c r="T84" s="7">
        <f>T70*S84</f>
        <v>0</v>
      </c>
    </row>
    <row r="85" spans="2:20">
      <c r="B85" s="9"/>
      <c r="C85" s="9"/>
      <c r="D85" s="9"/>
      <c r="E85" s="7">
        <f>E70*D85</f>
        <v>0</v>
      </c>
      <c r="G85" s="9"/>
      <c r="H85" s="9"/>
      <c r="I85" s="9"/>
      <c r="J85" s="7">
        <f>J70*I85</f>
        <v>0</v>
      </c>
      <c r="L85" s="9"/>
      <c r="M85" s="9"/>
      <c r="N85" s="9"/>
      <c r="O85" s="7">
        <f>O70*N85</f>
        <v>0</v>
      </c>
      <c r="Q85" s="9"/>
      <c r="R85" s="9"/>
      <c r="S85" s="9"/>
      <c r="T85" s="7">
        <f>T70*S85</f>
        <v>0</v>
      </c>
    </row>
    <row r="87" spans="2:20">
      <c r="B87" s="8"/>
      <c r="C87" s="6">
        <f>IFERROR(VLOOKUP(B87,Сводная!$A:$C,2,0),"-------------")</f>
        <v>0</v>
      </c>
      <c r="D87" s="3" t="s">
        <v>600</v>
      </c>
      <c r="E87" s="6">
        <f>IFERROR(VLOOKUP(B87,Сводная!$A:$C,3,0),"-------------")</f>
        <v>0</v>
      </c>
      <c r="G87" s="8"/>
      <c r="H87" s="6">
        <f>IFERROR(VLOOKUP(G87,Сводная!$A:$C,2,0),"-------------")</f>
        <v>0</v>
      </c>
      <c r="I87" s="3" t="s">
        <v>600</v>
      </c>
      <c r="J87" s="6">
        <f>IFERROR(VLOOKUP(G87,Сводная!$A:$C,3,0),"-------------")</f>
        <v>0</v>
      </c>
      <c r="L87" s="8"/>
      <c r="M87" s="6">
        <f>IFERROR(VLOOKUP(L87,Сводная!$A:$C,2,0),"-------------")</f>
        <v>0</v>
      </c>
      <c r="N87" s="3" t="s">
        <v>600</v>
      </c>
      <c r="O87" s="6">
        <f>IFERROR(VLOOKUP(L87,Сводная!$A:$C,3,0),"-------------")</f>
        <v>0</v>
      </c>
      <c r="Q87" s="8">
        <v>8106</v>
      </c>
      <c r="R87" s="6" t="str">
        <f>IFERROR(VLOOKUP(Q87,Сводная!$A:$C,2,0),"-------------")</f>
        <v>WOT бонус-карточка</v>
      </c>
      <c r="S87" s="3" t="s">
        <v>600</v>
      </c>
      <c r="T87" s="6">
        <f>IFERROR(VLOOKUP(Q87,Сводная!$A:$C,3,0),"-------------")</f>
        <v>0</v>
      </c>
    </row>
    <row r="88" spans="2:20">
      <c r="B88" s="9"/>
      <c r="D88" s="9"/>
      <c r="E88" s="7">
        <f>E87*D88</f>
        <v>0</v>
      </c>
      <c r="G88" s="9"/>
      <c r="I88" s="9"/>
      <c r="J88" s="7">
        <f>J87*I88</f>
        <v>0</v>
      </c>
      <c r="L88" s="9"/>
      <c r="N88" s="9"/>
      <c r="O88" s="7">
        <f>O87*N88</f>
        <v>0</v>
      </c>
      <c r="Q88" s="9">
        <v>11111</v>
      </c>
      <c r="R88" s="2" t="s">
        <v>217</v>
      </c>
      <c r="S88" s="9">
        <v>1</v>
      </c>
      <c r="T88" s="7">
        <f>T87*S88</f>
        <v>0</v>
      </c>
    </row>
    <row r="89" spans="2:20">
      <c r="B89" s="9"/>
      <c r="C89" s="9"/>
      <c r="D89" s="9"/>
      <c r="E89" s="7">
        <f>E87*D89</f>
        <v>0</v>
      </c>
      <c r="G89" s="9"/>
      <c r="H89" s="9"/>
      <c r="I89" s="9"/>
      <c r="J89" s="7">
        <f>J87*I89</f>
        <v>0</v>
      </c>
      <c r="L89" s="9"/>
      <c r="M89" s="9"/>
      <c r="N89" s="9"/>
      <c r="O89" s="7">
        <f>O87*N89</f>
        <v>0</v>
      </c>
      <c r="Q89" s="9"/>
      <c r="R89" s="9"/>
      <c r="S89" s="9"/>
      <c r="T89" s="7">
        <f>T87*S89</f>
        <v>0</v>
      </c>
    </row>
    <row r="90" spans="2:20">
      <c r="B90" s="9"/>
      <c r="C90" s="9"/>
      <c r="D90" s="9"/>
      <c r="E90" s="7">
        <f>E87*D90</f>
        <v>0</v>
      </c>
      <c r="G90" s="9"/>
      <c r="H90" s="9"/>
      <c r="I90" s="9"/>
      <c r="J90" s="7">
        <f>J87*I90</f>
        <v>0</v>
      </c>
      <c r="L90" s="9"/>
      <c r="M90" s="9"/>
      <c r="N90" s="9"/>
      <c r="O90" s="7">
        <f>O87*N90</f>
        <v>0</v>
      </c>
      <c r="Q90" s="9"/>
      <c r="R90" s="9"/>
      <c r="S90" s="9"/>
      <c r="T90" s="7">
        <f>T87*S90</f>
        <v>0</v>
      </c>
    </row>
    <row r="91" spans="2:20">
      <c r="B91" s="9"/>
      <c r="C91" s="9"/>
      <c r="D91" s="9"/>
      <c r="E91" s="7">
        <f>E87*D91</f>
        <v>0</v>
      </c>
      <c r="G91" s="9"/>
      <c r="H91" s="9"/>
      <c r="I91" s="9"/>
      <c r="J91" s="7">
        <f>J87*I91</f>
        <v>0</v>
      </c>
      <c r="L91" s="9"/>
      <c r="M91" s="9"/>
      <c r="N91" s="9"/>
      <c r="O91" s="7">
        <f>O87*N91</f>
        <v>0</v>
      </c>
      <c r="Q91" s="9"/>
      <c r="R91" s="9"/>
      <c r="S91" s="9"/>
      <c r="T91" s="7">
        <f>T87*S91</f>
        <v>0</v>
      </c>
    </row>
    <row r="92" spans="2:20">
      <c r="B92" s="9"/>
      <c r="C92" s="9"/>
      <c r="D92" s="9"/>
      <c r="E92" s="7">
        <f>E87*D92</f>
        <v>0</v>
      </c>
      <c r="G92" s="9"/>
      <c r="H92" s="9"/>
      <c r="I92" s="9"/>
      <c r="J92" s="7">
        <f>J87*I92</f>
        <v>0</v>
      </c>
      <c r="L92" s="9"/>
      <c r="M92" s="9"/>
      <c r="N92" s="9"/>
      <c r="O92" s="7">
        <f>O87*N92</f>
        <v>0</v>
      </c>
      <c r="Q92" s="9"/>
      <c r="R92" s="9"/>
      <c r="S92" s="9"/>
      <c r="T92" s="7">
        <f>T87*S92</f>
        <v>0</v>
      </c>
    </row>
    <row r="93" spans="2:20">
      <c r="B93" s="9"/>
      <c r="C93" s="9"/>
      <c r="D93" s="9"/>
      <c r="E93" s="7">
        <f>E87*D93</f>
        <v>0</v>
      </c>
      <c r="G93" s="9"/>
      <c r="H93" s="9"/>
      <c r="I93" s="9"/>
      <c r="J93" s="7">
        <f>J87*I93</f>
        <v>0</v>
      </c>
      <c r="L93" s="9"/>
      <c r="M93" s="9"/>
      <c r="N93" s="9"/>
      <c r="O93" s="7">
        <f>O87*N93</f>
        <v>0</v>
      </c>
      <c r="Q93" s="9"/>
      <c r="R93" s="9"/>
      <c r="S93" s="9"/>
      <c r="T93" s="7">
        <f>T87*S93</f>
        <v>0</v>
      </c>
    </row>
    <row r="94" spans="2:20">
      <c r="B94" s="9"/>
      <c r="C94" s="9"/>
      <c r="D94" s="9"/>
      <c r="E94" s="7">
        <f>E87*D94</f>
        <v>0</v>
      </c>
      <c r="G94" s="9"/>
      <c r="H94" s="9"/>
      <c r="I94" s="9"/>
      <c r="J94" s="7">
        <f>J87*I94</f>
        <v>0</v>
      </c>
      <c r="L94" s="9"/>
      <c r="M94" s="9"/>
      <c r="N94" s="9"/>
      <c r="O94" s="7">
        <f>O87*N94</f>
        <v>0</v>
      </c>
      <c r="Q94" s="9"/>
      <c r="R94" s="9"/>
      <c r="S94" s="9"/>
      <c r="T94" s="7">
        <f>T87*S94</f>
        <v>0</v>
      </c>
    </row>
    <row r="95" spans="2:20">
      <c r="B95" s="9"/>
      <c r="C95" s="9"/>
      <c r="D95" s="9"/>
      <c r="E95" s="7">
        <f>E87*D95</f>
        <v>0</v>
      </c>
      <c r="G95" s="9"/>
      <c r="H95" s="9"/>
      <c r="I95" s="9"/>
      <c r="J95" s="7">
        <f>J87*I95</f>
        <v>0</v>
      </c>
      <c r="L95" s="9"/>
      <c r="M95" s="9"/>
      <c r="N95" s="9"/>
      <c r="O95" s="7">
        <f>O87*N95</f>
        <v>0</v>
      </c>
      <c r="Q95" s="9"/>
      <c r="R95" s="9"/>
      <c r="S95" s="9"/>
      <c r="T95" s="7">
        <f>T87*S95</f>
        <v>0</v>
      </c>
    </row>
    <row r="96" spans="2:20">
      <c r="B96" s="9"/>
      <c r="C96" s="9"/>
      <c r="D96" s="9"/>
      <c r="E96" s="7">
        <f>E87*D96</f>
        <v>0</v>
      </c>
      <c r="G96" s="9"/>
      <c r="H96" s="9"/>
      <c r="I96" s="9"/>
      <c r="J96" s="7">
        <f>J87*I96</f>
        <v>0</v>
      </c>
      <c r="L96" s="9"/>
      <c r="M96" s="9"/>
      <c r="N96" s="9"/>
      <c r="O96" s="7">
        <f>O87*N96</f>
        <v>0</v>
      </c>
      <c r="Q96" s="9"/>
      <c r="R96" s="9"/>
      <c r="S96" s="9"/>
      <c r="T96" s="7">
        <f>T87*S96</f>
        <v>0</v>
      </c>
    </row>
    <row r="97" spans="2:20">
      <c r="B97" s="9"/>
      <c r="C97" s="9"/>
      <c r="D97" s="9"/>
      <c r="E97" s="7">
        <f>E87*D97</f>
        <v>0</v>
      </c>
      <c r="G97" s="9"/>
      <c r="H97" s="9"/>
      <c r="I97" s="9"/>
      <c r="J97" s="7">
        <f>J87*I97</f>
        <v>0</v>
      </c>
      <c r="L97" s="9"/>
      <c r="M97" s="9"/>
      <c r="N97" s="9"/>
      <c r="O97" s="7">
        <f>O87*N97</f>
        <v>0</v>
      </c>
      <c r="Q97" s="9"/>
      <c r="R97" s="9"/>
      <c r="S97" s="9"/>
      <c r="T97" s="7">
        <f>T87*S97</f>
        <v>0</v>
      </c>
    </row>
    <row r="98" spans="2:20">
      <c r="B98" s="9"/>
      <c r="C98" s="9"/>
      <c r="D98" s="9"/>
      <c r="E98" s="7">
        <f>E87*D98</f>
        <v>0</v>
      </c>
      <c r="G98" s="9"/>
      <c r="H98" s="9"/>
      <c r="I98" s="9"/>
      <c r="J98" s="7">
        <f>J87*I98</f>
        <v>0</v>
      </c>
      <c r="L98" s="9"/>
      <c r="M98" s="9"/>
      <c r="N98" s="9"/>
      <c r="O98" s="7">
        <f>O87*N98</f>
        <v>0</v>
      </c>
      <c r="Q98" s="9"/>
      <c r="R98" s="9"/>
      <c r="S98" s="9"/>
      <c r="T98" s="7">
        <f>T87*S98</f>
        <v>0</v>
      </c>
    </row>
    <row r="99" spans="2:20">
      <c r="B99" s="9"/>
      <c r="C99" s="9"/>
      <c r="D99" s="9"/>
      <c r="E99" s="7">
        <f>E87*D99</f>
        <v>0</v>
      </c>
      <c r="G99" s="9"/>
      <c r="H99" s="9"/>
      <c r="I99" s="9"/>
      <c r="J99" s="7">
        <f>J87*I99</f>
        <v>0</v>
      </c>
      <c r="L99" s="9"/>
      <c r="M99" s="9"/>
      <c r="N99" s="9"/>
      <c r="O99" s="7">
        <f>O87*N99</f>
        <v>0</v>
      </c>
      <c r="Q99" s="9"/>
      <c r="R99" s="9"/>
      <c r="S99" s="9"/>
      <c r="T99" s="7">
        <f>T87*S99</f>
        <v>0</v>
      </c>
    </row>
    <row r="100" spans="2:20">
      <c r="B100" s="9"/>
      <c r="C100" s="9"/>
      <c r="D100" s="9"/>
      <c r="E100" s="7">
        <f>E87*D100</f>
        <v>0</v>
      </c>
      <c r="G100" s="9"/>
      <c r="H100" s="9"/>
      <c r="I100" s="9"/>
      <c r="J100" s="7">
        <f>J87*I100</f>
        <v>0</v>
      </c>
      <c r="L100" s="9"/>
      <c r="M100" s="9"/>
      <c r="N100" s="9"/>
      <c r="O100" s="7">
        <f>O87*N100</f>
        <v>0</v>
      </c>
      <c r="Q100" s="9"/>
      <c r="R100" s="9"/>
      <c r="S100" s="9"/>
      <c r="T100" s="7">
        <f>T87*S100</f>
        <v>0</v>
      </c>
    </row>
    <row r="101" spans="2:20">
      <c r="B101" s="9"/>
      <c r="C101" s="9"/>
      <c r="D101" s="9"/>
      <c r="E101" s="7">
        <f>E87*D101</f>
        <v>0</v>
      </c>
      <c r="G101" s="9"/>
      <c r="H101" s="9"/>
      <c r="I101" s="9"/>
      <c r="J101" s="7">
        <f>J87*I101</f>
        <v>0</v>
      </c>
      <c r="L101" s="9"/>
      <c r="M101" s="9"/>
      <c r="N101" s="9"/>
      <c r="O101" s="7">
        <f>O87*N101</f>
        <v>0</v>
      </c>
      <c r="Q101" s="9"/>
      <c r="R101" s="9"/>
      <c r="S101" s="9"/>
      <c r="T101" s="7">
        <f>T87*S101</f>
        <v>0</v>
      </c>
    </row>
    <row r="102" spans="2:20">
      <c r="B102" s="9"/>
      <c r="C102" s="9"/>
      <c r="D102" s="9"/>
      <c r="E102" s="7">
        <f>E87*D102</f>
        <v>0</v>
      </c>
      <c r="G102" s="9"/>
      <c r="H102" s="9"/>
      <c r="I102" s="9"/>
      <c r="J102" s="7">
        <f>J87*I102</f>
        <v>0</v>
      </c>
      <c r="L102" s="9"/>
      <c r="M102" s="9"/>
      <c r="N102" s="9"/>
      <c r="O102" s="7">
        <f>O87*N102</f>
        <v>0</v>
      </c>
      <c r="Q102" s="9"/>
      <c r="R102" s="9"/>
      <c r="S102" s="9"/>
      <c r="T102" s="7">
        <f>T87*S102</f>
        <v>0</v>
      </c>
    </row>
    <row r="104" spans="2:20">
      <c r="B104" s="8"/>
      <c r="C104" s="6">
        <f>IFERROR(VLOOKUP(B104,Сводная!$A:$C,2,0),"-------------")</f>
        <v>0</v>
      </c>
      <c r="D104" s="3" t="s">
        <v>600</v>
      </c>
      <c r="E104" s="6">
        <f>IFERROR(VLOOKUP(B104,Сводная!$A:$C,3,0),"-------------")</f>
        <v>0</v>
      </c>
      <c r="G104" s="8"/>
      <c r="H104" s="6">
        <f>IFERROR(VLOOKUP(G104,Сводная!$A:$C,2,0),"-------------")</f>
        <v>0</v>
      </c>
      <c r="I104" s="3" t="s">
        <v>600</v>
      </c>
      <c r="J104" s="6">
        <f>IFERROR(VLOOKUP(G104,Сводная!$A:$C,3,0),"-------------")</f>
        <v>0</v>
      </c>
      <c r="L104" s="8"/>
      <c r="M104" s="6">
        <f>IFERROR(VLOOKUP(L104,Сводная!$A:$C,2,0),"-------------")</f>
        <v>0</v>
      </c>
      <c r="N104" s="3" t="s">
        <v>600</v>
      </c>
      <c r="O104" s="6">
        <f>IFERROR(VLOOKUP(L104,Сводная!$A:$C,3,0),"-------------")</f>
        <v>0</v>
      </c>
      <c r="Q104" s="8">
        <v>8106</v>
      </c>
      <c r="R104" s="6" t="str">
        <f>IFERROR(VLOOKUP(Q104,Сводная!$A:$C,2,0),"-------------")</f>
        <v>WOT бонус-карточка</v>
      </c>
      <c r="S104" s="3" t="s">
        <v>600</v>
      </c>
      <c r="T104" s="6">
        <f>IFERROR(VLOOKUP(Q104,Сводная!$A:$C,3,0),"-------------")</f>
        <v>0</v>
      </c>
    </row>
    <row r="105" spans="2:20">
      <c r="B105" s="9"/>
      <c r="D105" s="9"/>
      <c r="E105" s="7">
        <f>E104*D105</f>
        <v>0</v>
      </c>
      <c r="G105" s="9"/>
      <c r="I105" s="9"/>
      <c r="J105" s="7">
        <f>J104*I105</f>
        <v>0</v>
      </c>
      <c r="L105" s="9"/>
      <c r="N105" s="9"/>
      <c r="O105" s="7">
        <f>O104*N105</f>
        <v>0</v>
      </c>
      <c r="Q105" s="9">
        <v>11111</v>
      </c>
      <c r="R105" s="2" t="s">
        <v>217</v>
      </c>
      <c r="S105" s="9">
        <v>1</v>
      </c>
      <c r="T105" s="7">
        <f>T104*S105</f>
        <v>0</v>
      </c>
    </row>
    <row r="106" spans="2:20">
      <c r="B106" s="9"/>
      <c r="C106" s="9"/>
      <c r="D106" s="9"/>
      <c r="E106" s="7">
        <f>E104*D106</f>
        <v>0</v>
      </c>
      <c r="G106" s="9"/>
      <c r="H106" s="9"/>
      <c r="I106" s="9"/>
      <c r="J106" s="7">
        <f>J104*I106</f>
        <v>0</v>
      </c>
      <c r="L106" s="9"/>
      <c r="M106" s="9"/>
      <c r="N106" s="9"/>
      <c r="O106" s="7">
        <f>O104*N106</f>
        <v>0</v>
      </c>
      <c r="Q106" s="9"/>
      <c r="R106" s="9"/>
      <c r="S106" s="9"/>
      <c r="T106" s="7">
        <f>T104*S106</f>
        <v>0</v>
      </c>
    </row>
    <row r="107" spans="2:20">
      <c r="B107" s="9"/>
      <c r="C107" s="9"/>
      <c r="D107" s="9"/>
      <c r="E107" s="7">
        <f>E104*D107</f>
        <v>0</v>
      </c>
      <c r="G107" s="9"/>
      <c r="H107" s="9"/>
      <c r="I107" s="9"/>
      <c r="J107" s="7">
        <f>J104*I107</f>
        <v>0</v>
      </c>
      <c r="L107" s="9"/>
      <c r="M107" s="9"/>
      <c r="N107" s="9"/>
      <c r="O107" s="7">
        <f>O104*N107</f>
        <v>0</v>
      </c>
      <c r="Q107" s="9"/>
      <c r="R107" s="9"/>
      <c r="S107" s="9"/>
      <c r="T107" s="7">
        <f>T104*S107</f>
        <v>0</v>
      </c>
    </row>
    <row r="108" spans="2:20">
      <c r="B108" s="9"/>
      <c r="C108" s="9"/>
      <c r="D108" s="9"/>
      <c r="E108" s="7">
        <f>E104*D108</f>
        <v>0</v>
      </c>
      <c r="G108" s="9"/>
      <c r="H108" s="9"/>
      <c r="I108" s="9"/>
      <c r="J108" s="7">
        <f>J104*I108</f>
        <v>0</v>
      </c>
      <c r="L108" s="9"/>
      <c r="M108" s="9"/>
      <c r="N108" s="9"/>
      <c r="O108" s="7">
        <f>O104*N108</f>
        <v>0</v>
      </c>
      <c r="Q108" s="9"/>
      <c r="R108" s="9"/>
      <c r="S108" s="9"/>
      <c r="T108" s="7">
        <f>T104*S108</f>
        <v>0</v>
      </c>
    </row>
    <row r="109" spans="2:20">
      <c r="B109" s="9"/>
      <c r="C109" s="9"/>
      <c r="D109" s="9"/>
      <c r="E109" s="7">
        <f>E104*D109</f>
        <v>0</v>
      </c>
      <c r="G109" s="9"/>
      <c r="H109" s="9"/>
      <c r="I109" s="9"/>
      <c r="J109" s="7">
        <f>J104*I109</f>
        <v>0</v>
      </c>
      <c r="L109" s="9"/>
      <c r="M109" s="9"/>
      <c r="N109" s="9"/>
      <c r="O109" s="7">
        <f>O104*N109</f>
        <v>0</v>
      </c>
      <c r="Q109" s="9"/>
      <c r="R109" s="9"/>
      <c r="S109" s="9"/>
      <c r="T109" s="7">
        <f>T104*S109</f>
        <v>0</v>
      </c>
    </row>
    <row r="110" spans="2:20">
      <c r="B110" s="9"/>
      <c r="C110" s="9"/>
      <c r="D110" s="9"/>
      <c r="E110" s="7">
        <f>E104*D110</f>
        <v>0</v>
      </c>
      <c r="G110" s="9"/>
      <c r="H110" s="9"/>
      <c r="I110" s="9"/>
      <c r="J110" s="7">
        <f>J104*I110</f>
        <v>0</v>
      </c>
      <c r="L110" s="9"/>
      <c r="M110" s="9"/>
      <c r="N110" s="9"/>
      <c r="O110" s="7">
        <f>O104*N110</f>
        <v>0</v>
      </c>
      <c r="Q110" s="9"/>
      <c r="R110" s="9"/>
      <c r="S110" s="9"/>
      <c r="T110" s="7">
        <f>T104*S110</f>
        <v>0</v>
      </c>
    </row>
    <row r="111" spans="2:20">
      <c r="B111" s="9"/>
      <c r="C111" s="9"/>
      <c r="D111" s="9"/>
      <c r="E111" s="7">
        <f>E104*D111</f>
        <v>0</v>
      </c>
      <c r="G111" s="9"/>
      <c r="H111" s="9"/>
      <c r="I111" s="9"/>
      <c r="J111" s="7">
        <f>J104*I111</f>
        <v>0</v>
      </c>
      <c r="L111" s="9"/>
      <c r="M111" s="9"/>
      <c r="N111" s="9"/>
      <c r="O111" s="7">
        <f>O104*N111</f>
        <v>0</v>
      </c>
      <c r="Q111" s="9"/>
      <c r="R111" s="9"/>
      <c r="S111" s="9"/>
      <c r="T111" s="7">
        <f>T104*S111</f>
        <v>0</v>
      </c>
    </row>
    <row r="112" spans="2:20">
      <c r="B112" s="9"/>
      <c r="C112" s="9"/>
      <c r="D112" s="9"/>
      <c r="E112" s="7">
        <f>E104*D112</f>
        <v>0</v>
      </c>
      <c r="G112" s="9"/>
      <c r="H112" s="9"/>
      <c r="I112" s="9"/>
      <c r="J112" s="7">
        <f>J104*I112</f>
        <v>0</v>
      </c>
      <c r="L112" s="9"/>
      <c r="M112" s="9"/>
      <c r="N112" s="9"/>
      <c r="O112" s="7">
        <f>O104*N112</f>
        <v>0</v>
      </c>
      <c r="Q112" s="9"/>
      <c r="R112" s="9"/>
      <c r="S112" s="9"/>
      <c r="T112" s="7">
        <f>T104*S112</f>
        <v>0</v>
      </c>
    </row>
    <row r="113" spans="2:20">
      <c r="B113" s="9"/>
      <c r="C113" s="9"/>
      <c r="D113" s="9"/>
      <c r="E113" s="7">
        <f>E104*D113</f>
        <v>0</v>
      </c>
      <c r="G113" s="9"/>
      <c r="H113" s="9"/>
      <c r="I113" s="9"/>
      <c r="J113" s="7">
        <f>J104*I113</f>
        <v>0</v>
      </c>
      <c r="L113" s="9"/>
      <c r="M113" s="9"/>
      <c r="N113" s="9"/>
      <c r="O113" s="7">
        <f>O104*N113</f>
        <v>0</v>
      </c>
      <c r="Q113" s="9"/>
      <c r="R113" s="9"/>
      <c r="S113" s="9"/>
      <c r="T113" s="7">
        <f>T104*S113</f>
        <v>0</v>
      </c>
    </row>
    <row r="114" spans="2:20">
      <c r="B114" s="9"/>
      <c r="C114" s="9"/>
      <c r="D114" s="9"/>
      <c r="E114" s="7">
        <f>E104*D114</f>
        <v>0</v>
      </c>
      <c r="G114" s="9"/>
      <c r="H114" s="9"/>
      <c r="I114" s="9"/>
      <c r="J114" s="7">
        <f>J104*I114</f>
        <v>0</v>
      </c>
      <c r="L114" s="9"/>
      <c r="M114" s="9"/>
      <c r="N114" s="9"/>
      <c r="O114" s="7">
        <f>O104*N114</f>
        <v>0</v>
      </c>
      <c r="Q114" s="9"/>
      <c r="R114" s="9"/>
      <c r="S114" s="9"/>
      <c r="T114" s="7">
        <f>T104*S114</f>
        <v>0</v>
      </c>
    </row>
    <row r="115" spans="2:20">
      <c r="B115" s="9"/>
      <c r="C115" s="9"/>
      <c r="D115" s="9"/>
      <c r="E115" s="7">
        <f>E104*D115</f>
        <v>0</v>
      </c>
      <c r="G115" s="9"/>
      <c r="H115" s="9"/>
      <c r="I115" s="9"/>
      <c r="J115" s="7">
        <f>J104*I115</f>
        <v>0</v>
      </c>
      <c r="L115" s="9"/>
      <c r="M115" s="9"/>
      <c r="N115" s="9"/>
      <c r="O115" s="7">
        <f>O104*N115</f>
        <v>0</v>
      </c>
      <c r="Q115" s="9"/>
      <c r="R115" s="9"/>
      <c r="S115" s="9"/>
      <c r="T115" s="7">
        <f>T104*S115</f>
        <v>0</v>
      </c>
    </row>
    <row r="116" spans="2:20">
      <c r="B116" s="9"/>
      <c r="C116" s="9"/>
      <c r="D116" s="9"/>
      <c r="E116" s="7">
        <f>E104*D116</f>
        <v>0</v>
      </c>
      <c r="G116" s="9"/>
      <c r="H116" s="9"/>
      <c r="I116" s="9"/>
      <c r="J116" s="7">
        <f>J104*I116</f>
        <v>0</v>
      </c>
      <c r="L116" s="9"/>
      <c r="M116" s="9"/>
      <c r="N116" s="9"/>
      <c r="O116" s="7">
        <f>O104*N116</f>
        <v>0</v>
      </c>
      <c r="Q116" s="9"/>
      <c r="R116" s="9"/>
      <c r="S116" s="9"/>
      <c r="T116" s="7">
        <f>T104*S116</f>
        <v>0</v>
      </c>
    </row>
    <row r="117" spans="2:20">
      <c r="B117" s="9"/>
      <c r="C117" s="9"/>
      <c r="D117" s="9"/>
      <c r="E117" s="7">
        <f>E104*D117</f>
        <v>0</v>
      </c>
      <c r="G117" s="9"/>
      <c r="H117" s="9"/>
      <c r="I117" s="9"/>
      <c r="J117" s="7">
        <f>J104*I117</f>
        <v>0</v>
      </c>
      <c r="L117" s="9"/>
      <c r="M117" s="9"/>
      <c r="N117" s="9"/>
      <c r="O117" s="7">
        <f>O104*N117</f>
        <v>0</v>
      </c>
      <c r="Q117" s="9"/>
      <c r="R117" s="9"/>
      <c r="S117" s="9"/>
      <c r="T117" s="7">
        <f>T104*S117</f>
        <v>0</v>
      </c>
    </row>
    <row r="118" spans="2:20">
      <c r="B118" s="9"/>
      <c r="C118" s="9"/>
      <c r="D118" s="9"/>
      <c r="E118" s="7">
        <f>E104*D118</f>
        <v>0</v>
      </c>
      <c r="G118" s="9"/>
      <c r="H118" s="9"/>
      <c r="I118" s="9"/>
      <c r="J118" s="7">
        <f>J104*I118</f>
        <v>0</v>
      </c>
      <c r="L118" s="9"/>
      <c r="M118" s="9"/>
      <c r="N118" s="9"/>
      <c r="O118" s="7">
        <f>O104*N118</f>
        <v>0</v>
      </c>
      <c r="Q118" s="9"/>
      <c r="R118" s="9"/>
      <c r="S118" s="9"/>
      <c r="T118" s="7">
        <f>T104*S118</f>
        <v>0</v>
      </c>
    </row>
    <row r="119" spans="2:20">
      <c r="B119" s="9"/>
      <c r="C119" s="9"/>
      <c r="D119" s="9"/>
      <c r="E119" s="7">
        <f>E104*D119</f>
        <v>0</v>
      </c>
      <c r="G119" s="9"/>
      <c r="H119" s="9"/>
      <c r="I119" s="9"/>
      <c r="J119" s="7">
        <f>J104*I119</f>
        <v>0</v>
      </c>
      <c r="L119" s="9"/>
      <c r="M119" s="9"/>
      <c r="N119" s="9"/>
      <c r="O119" s="7">
        <f>O104*N119</f>
        <v>0</v>
      </c>
      <c r="Q119" s="9"/>
      <c r="R119" s="9"/>
      <c r="S119" s="9"/>
      <c r="T119" s="7">
        <f>T104*S119</f>
        <v>0</v>
      </c>
    </row>
    <row r="121" spans="2:20">
      <c r="B121" s="8"/>
      <c r="C121" s="6">
        <f>IFERROR(VLOOKUP(B121,Сводная!$A:$C,2,0),"-------------")</f>
        <v>0</v>
      </c>
      <c r="D121" s="3" t="s">
        <v>600</v>
      </c>
      <c r="E121" s="6">
        <f>IFERROR(VLOOKUP(B121,Сводная!$A:$C,3,0),"-------------")</f>
        <v>0</v>
      </c>
      <c r="G121" s="8"/>
      <c r="H121" s="6">
        <f>IFERROR(VLOOKUP(G121,Сводная!$A:$C,2,0),"-------------")</f>
        <v>0</v>
      </c>
      <c r="I121" s="3" t="s">
        <v>600</v>
      </c>
      <c r="J121" s="6">
        <f>IFERROR(VLOOKUP(G121,Сводная!$A:$C,3,0),"-------------")</f>
        <v>0</v>
      </c>
      <c r="L121" s="8"/>
      <c r="M121" s="6">
        <f>IFERROR(VLOOKUP(L121,Сводная!$A:$C,2,0),"-------------")</f>
        <v>0</v>
      </c>
      <c r="N121" s="3" t="s">
        <v>600</v>
      </c>
      <c r="O121" s="6">
        <f>IFERROR(VLOOKUP(L121,Сводная!$A:$C,3,0),"-------------")</f>
        <v>0</v>
      </c>
      <c r="Q121" s="8">
        <v>8106</v>
      </c>
      <c r="R121" s="6" t="str">
        <f>IFERROR(VLOOKUP(Q121,Сводная!$A:$C,2,0),"-------------")</f>
        <v>WOT бонус-карточка</v>
      </c>
      <c r="S121" s="3" t="s">
        <v>600</v>
      </c>
      <c r="T121" s="6">
        <f>IFERROR(VLOOKUP(Q121,Сводная!$A:$C,3,0),"-------------")</f>
        <v>0</v>
      </c>
    </row>
    <row r="122" spans="2:20">
      <c r="B122" s="9"/>
      <c r="D122" s="9"/>
      <c r="E122" s="7">
        <f>E121*D122</f>
        <v>0</v>
      </c>
      <c r="G122" s="9"/>
      <c r="I122" s="9"/>
      <c r="J122" s="7">
        <f>J121*I122</f>
        <v>0</v>
      </c>
      <c r="L122" s="9"/>
      <c r="N122" s="9"/>
      <c r="O122" s="7">
        <f>O121*N122</f>
        <v>0</v>
      </c>
      <c r="Q122" s="9">
        <v>11111</v>
      </c>
      <c r="R122" s="2" t="s">
        <v>217</v>
      </c>
      <c r="S122" s="9">
        <v>1</v>
      </c>
      <c r="T122" s="7">
        <f>T121*S122</f>
        <v>0</v>
      </c>
    </row>
    <row r="123" spans="2:20">
      <c r="B123" s="9"/>
      <c r="C123" s="9"/>
      <c r="D123" s="9"/>
      <c r="E123" s="7">
        <f>E121*D123</f>
        <v>0</v>
      </c>
      <c r="G123" s="9"/>
      <c r="H123" s="9"/>
      <c r="I123" s="9"/>
      <c r="J123" s="7">
        <f>J121*I123</f>
        <v>0</v>
      </c>
      <c r="L123" s="9"/>
      <c r="M123" s="9"/>
      <c r="N123" s="9"/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9"/>
      <c r="C124" s="9"/>
      <c r="D124" s="9"/>
      <c r="E124" s="7">
        <f>E121*D124</f>
        <v>0</v>
      </c>
      <c r="G124" s="9"/>
      <c r="H124" s="9"/>
      <c r="I124" s="9"/>
      <c r="J124" s="7">
        <f>J121*I124</f>
        <v>0</v>
      </c>
      <c r="L124" s="9"/>
      <c r="M124" s="9"/>
      <c r="N124" s="9"/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9"/>
      <c r="C125" s="9"/>
      <c r="D125" s="9"/>
      <c r="E125" s="7">
        <f>E121*D125</f>
        <v>0</v>
      </c>
      <c r="G125" s="9"/>
      <c r="H125" s="9"/>
      <c r="I125" s="9"/>
      <c r="J125" s="7">
        <f>J121*I125</f>
        <v>0</v>
      </c>
      <c r="L125" s="9"/>
      <c r="M125" s="9"/>
      <c r="N125" s="9"/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9"/>
      <c r="C126" s="9"/>
      <c r="D126" s="9"/>
      <c r="E126" s="7">
        <f>E121*D126</f>
        <v>0</v>
      </c>
      <c r="G126" s="9"/>
      <c r="H126" s="9"/>
      <c r="I126" s="9"/>
      <c r="J126" s="7">
        <f>J121*I126</f>
        <v>0</v>
      </c>
      <c r="L126" s="9"/>
      <c r="M126" s="9"/>
      <c r="N126" s="9"/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9"/>
      <c r="C127" s="9"/>
      <c r="D127" s="9"/>
      <c r="E127" s="7">
        <f>E121*D127</f>
        <v>0</v>
      </c>
      <c r="G127" s="9"/>
      <c r="H127" s="9"/>
      <c r="I127" s="9"/>
      <c r="J127" s="7">
        <f>J121*I127</f>
        <v>0</v>
      </c>
      <c r="L127" s="9"/>
      <c r="M127" s="9"/>
      <c r="N127" s="9"/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9"/>
      <c r="C128" s="9"/>
      <c r="D128" s="9"/>
      <c r="E128" s="7">
        <f>E121*D128</f>
        <v>0</v>
      </c>
      <c r="G128" s="9"/>
      <c r="H128" s="9"/>
      <c r="I128" s="9"/>
      <c r="J128" s="7">
        <f>J121*I128</f>
        <v>0</v>
      </c>
      <c r="L128" s="9"/>
      <c r="M128" s="9"/>
      <c r="N128" s="9"/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9"/>
      <c r="C129" s="9"/>
      <c r="D129" s="9"/>
      <c r="E129" s="7">
        <f>E121*D129</f>
        <v>0</v>
      </c>
      <c r="G129" s="9"/>
      <c r="H129" s="9"/>
      <c r="I129" s="9"/>
      <c r="J129" s="7">
        <f>J121*I129</f>
        <v>0</v>
      </c>
      <c r="L129" s="9"/>
      <c r="M129" s="9"/>
      <c r="N129" s="9"/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9"/>
      <c r="C130" s="9"/>
      <c r="D130" s="9"/>
      <c r="E130" s="7">
        <f>E121*D130</f>
        <v>0</v>
      </c>
      <c r="G130" s="9"/>
      <c r="H130" s="9"/>
      <c r="I130" s="9"/>
      <c r="J130" s="7">
        <f>J121*I130</f>
        <v>0</v>
      </c>
      <c r="L130" s="9"/>
      <c r="M130" s="9"/>
      <c r="N130" s="9"/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9"/>
      <c r="D131" s="9"/>
      <c r="E131" s="7">
        <f>E121*D131</f>
        <v>0</v>
      </c>
      <c r="G131" s="9"/>
      <c r="H131" s="9"/>
      <c r="I131" s="9"/>
      <c r="J131" s="7">
        <f>J121*I131</f>
        <v>0</v>
      </c>
      <c r="L131" s="9"/>
      <c r="M131" s="9"/>
      <c r="N131" s="9"/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9"/>
      <c r="D132" s="9"/>
      <c r="E132" s="7">
        <f>E121*D132</f>
        <v>0</v>
      </c>
      <c r="G132" s="9"/>
      <c r="H132" s="9"/>
      <c r="I132" s="9"/>
      <c r="J132" s="7">
        <f>J121*I132</f>
        <v>0</v>
      </c>
      <c r="L132" s="9"/>
      <c r="M132" s="9"/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9"/>
      <c r="D133" s="9"/>
      <c r="E133" s="7">
        <f>E121*D133</f>
        <v>0</v>
      </c>
      <c r="G133" s="9"/>
      <c r="H133" s="9"/>
      <c r="I133" s="9"/>
      <c r="J133" s="7">
        <f>J121*I133</f>
        <v>0</v>
      </c>
      <c r="L133" s="9"/>
      <c r="M133" s="9"/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9"/>
      <c r="D134" s="9"/>
      <c r="E134" s="7">
        <f>E121*D134</f>
        <v>0</v>
      </c>
      <c r="G134" s="9"/>
      <c r="H134" s="9"/>
      <c r="I134" s="9"/>
      <c r="J134" s="7">
        <f>J121*I134</f>
        <v>0</v>
      </c>
      <c r="L134" s="9"/>
      <c r="M134" s="9"/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9"/>
      <c r="D135" s="9"/>
      <c r="E135" s="7">
        <f>E121*D135</f>
        <v>0</v>
      </c>
      <c r="G135" s="9"/>
      <c r="H135" s="9"/>
      <c r="I135" s="9"/>
      <c r="J135" s="7">
        <f>J121*I135</f>
        <v>0</v>
      </c>
      <c r="L135" s="9"/>
      <c r="M135" s="9"/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9"/>
      <c r="D136" s="9"/>
      <c r="E136" s="7">
        <f>E121*D136</f>
        <v>0</v>
      </c>
      <c r="G136" s="9"/>
      <c r="H136" s="9"/>
      <c r="I136" s="9"/>
      <c r="J136" s="7">
        <f>J121*I136</f>
        <v>0</v>
      </c>
      <c r="L136" s="9"/>
      <c r="M136" s="9"/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>
      <c r="B138" s="8"/>
      <c r="C138" s="6">
        <f>IFERROR(VLOOKUP(B138,Сводная!$A:$C,2,0),"-------------")</f>
        <v>0</v>
      </c>
      <c r="D138" s="3" t="s">
        <v>600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600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600</v>
      </c>
      <c r="O138" s="6">
        <f>IFERROR(VLOOKUP(L138,Сводная!$A:$C,3,0),"-------------")</f>
        <v>0</v>
      </c>
      <c r="Q138" s="8">
        <v>8106</v>
      </c>
      <c r="R138" s="6" t="str">
        <f>IFERROR(VLOOKUP(Q138,Сводная!$A:$C,2,0),"-------------")</f>
        <v>WOT бонус-карточка</v>
      </c>
      <c r="S138" s="3" t="s">
        <v>600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>
        <v>11111</v>
      </c>
      <c r="R139" s="2" t="s">
        <v>217</v>
      </c>
      <c r="S139" s="9">
        <v>1</v>
      </c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0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0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0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0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0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0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0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0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0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0">
      <c r="B155" s="8"/>
      <c r="C155" s="6">
        <f>IFERROR(VLOOKUP(B155,Сводная!$A:$C,2,0),"-------------")</f>
        <v>0</v>
      </c>
      <c r="D155" s="3" t="s">
        <v>600</v>
      </c>
      <c r="E155" s="6">
        <f>IFERROR(VLOOKUP(B155,Сводная!$A:$C,3,0),"-------------")</f>
        <v>0</v>
      </c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</row>
    <row r="156" spans="2:20">
      <c r="B156" s="9"/>
      <c r="D156" s="9"/>
      <c r="E156" s="7">
        <f>E155*D156</f>
        <v>0</v>
      </c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</row>
    <row r="157" spans="2:20">
      <c r="B157" s="9"/>
      <c r="C157" s="9"/>
      <c r="D157" s="9"/>
      <c r="E157" s="7">
        <f>E155*D157</f>
        <v>0</v>
      </c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</row>
    <row r="158" spans="2:20">
      <c r="B158" s="9"/>
      <c r="C158" s="9"/>
      <c r="D158" s="9"/>
      <c r="E158" s="7">
        <f>E155*D158</f>
        <v>0</v>
      </c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</row>
    <row r="159" spans="2:20">
      <c r="B159" s="9"/>
      <c r="C159" s="9"/>
      <c r="D159" s="9"/>
      <c r="E159" s="7">
        <f>E155*D159</f>
        <v>0</v>
      </c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</row>
    <row r="160" spans="2:20">
      <c r="B160" s="9"/>
      <c r="C160" s="9"/>
      <c r="D160" s="9"/>
      <c r="E160" s="7">
        <f>E155*D160</f>
        <v>0</v>
      </c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</row>
    <row r="161" spans="2:20">
      <c r="B161" s="9"/>
      <c r="C161" s="9"/>
      <c r="D161" s="9"/>
      <c r="E161" s="7">
        <f>E155*D161</f>
        <v>0</v>
      </c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</row>
    <row r="162" spans="2:20">
      <c r="B162" s="9"/>
      <c r="C162" s="9"/>
      <c r="D162" s="9"/>
      <c r="E162" s="7">
        <f>E155*D162</f>
        <v>0</v>
      </c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</row>
    <row r="163" spans="2:20">
      <c r="B163" s="9"/>
      <c r="C163" s="9"/>
      <c r="D163" s="9"/>
      <c r="E163" s="7">
        <f>E155*D163</f>
        <v>0</v>
      </c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</row>
    <row r="164" spans="2:20">
      <c r="B164" s="9"/>
      <c r="C164" s="9"/>
      <c r="D164" s="9"/>
      <c r="E164" s="7">
        <f>E155*D164</f>
        <v>0</v>
      </c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</row>
    <row r="165" spans="2:20">
      <c r="B165" s="9"/>
      <c r="C165" s="9"/>
      <c r="D165" s="9"/>
      <c r="E165" s="7">
        <f>E155*D165</f>
        <v>0</v>
      </c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</row>
    <row r="166" spans="2:20">
      <c r="B166" s="9"/>
      <c r="C166" s="9"/>
      <c r="D166" s="9"/>
      <c r="E166" s="7">
        <f>E155*D166</f>
        <v>0</v>
      </c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</row>
    <row r="167" spans="2:20">
      <c r="B167" s="9"/>
      <c r="C167" s="9"/>
      <c r="D167" s="9"/>
      <c r="E167" s="7">
        <f>E155*D167</f>
        <v>0</v>
      </c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</row>
    <row r="168" spans="2:20">
      <c r="B168" s="9"/>
      <c r="C168" s="9"/>
      <c r="D168" s="9"/>
      <c r="E168" s="7">
        <f>E155*D168</f>
        <v>0</v>
      </c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</row>
    <row r="169" spans="2:20">
      <c r="B169" s="9"/>
      <c r="C169" s="9"/>
      <c r="D169" s="9"/>
      <c r="E169" s="7">
        <f>E155*D169</f>
        <v>0</v>
      </c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</row>
    <row r="170" spans="2:20">
      <c r="B170" s="9"/>
      <c r="C170" s="9"/>
      <c r="D170" s="9"/>
      <c r="E170" s="7">
        <f>E155*D170</f>
        <v>0</v>
      </c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</row>
    <row r="172" spans="2:20">
      <c r="B172" s="8"/>
      <c r="C172" s="6">
        <f>IFERROR(VLOOKUP(B172,Сводная!$A:$C,2,0),"-------------")</f>
        <v>0</v>
      </c>
      <c r="D172" s="3" t="s">
        <v>600</v>
      </c>
      <c r="E172" s="6">
        <f>IFERROR(VLOOKUP(B172,Сводная!$A:$C,3,0),"-------------")</f>
        <v>0</v>
      </c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</row>
    <row r="173" spans="2:20">
      <c r="B173" s="9"/>
      <c r="D173" s="9"/>
      <c r="E173" s="7">
        <f>E172*D173</f>
        <v>0</v>
      </c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</row>
    <row r="174" spans="2:20">
      <c r="B174" s="9"/>
      <c r="C174" s="9"/>
      <c r="D174" s="9"/>
      <c r="E174" s="7">
        <f>E172*D174</f>
        <v>0</v>
      </c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</row>
    <row r="175" spans="2:20">
      <c r="B175" s="9"/>
      <c r="C175" s="9"/>
      <c r="D175" s="9"/>
      <c r="E175" s="7">
        <f>E172*D175</f>
        <v>0</v>
      </c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</row>
    <row r="176" spans="2:20">
      <c r="B176" s="9"/>
      <c r="C176" s="9"/>
      <c r="D176" s="9"/>
      <c r="E176" s="7">
        <f>E172*D176</f>
        <v>0</v>
      </c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</row>
    <row r="177" spans="2:20">
      <c r="B177" s="9"/>
      <c r="C177" s="9"/>
      <c r="D177" s="9"/>
      <c r="E177" s="7">
        <f>E172*D177</f>
        <v>0</v>
      </c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</row>
    <row r="178" spans="2:20">
      <c r="B178" s="9"/>
      <c r="C178" s="9"/>
      <c r="D178" s="9"/>
      <c r="E178" s="7">
        <f>E172*D178</f>
        <v>0</v>
      </c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</row>
    <row r="179" spans="2:20">
      <c r="B179" s="9"/>
      <c r="C179" s="9"/>
      <c r="D179" s="9"/>
      <c r="E179" s="7">
        <f>E172*D179</f>
        <v>0</v>
      </c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</row>
    <row r="180" spans="2:20">
      <c r="B180" s="9"/>
      <c r="C180" s="9"/>
      <c r="D180" s="9"/>
      <c r="E180" s="7">
        <f>E172*D180</f>
        <v>0</v>
      </c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</row>
    <row r="181" spans="2:20">
      <c r="B181" s="9"/>
      <c r="C181" s="9"/>
      <c r="D181" s="9"/>
      <c r="E181" s="7">
        <f>E172*D181</f>
        <v>0</v>
      </c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</row>
    <row r="182" spans="2:20">
      <c r="B182" s="9"/>
      <c r="C182" s="9"/>
      <c r="D182" s="9"/>
      <c r="E182" s="7">
        <f>E172*D182</f>
        <v>0</v>
      </c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</row>
    <row r="183" spans="2:20">
      <c r="B183" s="9"/>
      <c r="C183" s="9"/>
      <c r="D183" s="9"/>
      <c r="E183" s="7">
        <f>E172*D183</f>
        <v>0</v>
      </c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</row>
    <row r="184" spans="2:20">
      <c r="B184" s="9"/>
      <c r="C184" s="9"/>
      <c r="D184" s="9"/>
      <c r="E184" s="7">
        <f>E172*D184</f>
        <v>0</v>
      </c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</row>
    <row r="185" spans="2:20">
      <c r="B185" s="9"/>
      <c r="C185" s="9"/>
      <c r="D185" s="9"/>
      <c r="E185" s="7">
        <f>E172*D185</f>
        <v>0</v>
      </c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</row>
    <row r="186" spans="2:20">
      <c r="B186" s="9"/>
      <c r="C186" s="9"/>
      <c r="D186" s="9"/>
      <c r="E186" s="7">
        <f>E172*D186</f>
        <v>0</v>
      </c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</row>
    <row r="187" spans="2:20">
      <c r="B187" s="9"/>
      <c r="C187" s="9"/>
      <c r="D187" s="9"/>
      <c r="E187" s="7">
        <f>E172*D187</f>
        <v>0</v>
      </c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</row>
    <row r="189" spans="2:20">
      <c r="B189" s="8"/>
      <c r="C189" s="6">
        <f>IFERROR(VLOOKUP(B189,Сводная!$A:$C,2,0),"-------------")</f>
        <v>0</v>
      </c>
      <c r="D189" s="3" t="s">
        <v>600</v>
      </c>
      <c r="E189" s="6">
        <f>IFERROR(VLOOKUP(B189,Сводная!$A:$C,3,0),"-------------")</f>
        <v>0</v>
      </c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</row>
    <row r="190" spans="2:20">
      <c r="B190" s="9"/>
      <c r="D190" s="9"/>
      <c r="E190" s="7">
        <f>E189*D190</f>
        <v>0</v>
      </c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</row>
    <row r="191" spans="2:20">
      <c r="B191" s="9"/>
      <c r="C191" s="9"/>
      <c r="D191" s="9"/>
      <c r="E191" s="7">
        <f>E189*D191</f>
        <v>0</v>
      </c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</row>
    <row r="192" spans="2:20">
      <c r="B192" s="9"/>
      <c r="C192" s="9"/>
      <c r="D192" s="9"/>
      <c r="E192" s="7">
        <f>E189*D192</f>
        <v>0</v>
      </c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</row>
    <row r="193" spans="2:20">
      <c r="B193" s="9"/>
      <c r="C193" s="9"/>
      <c r="D193" s="9"/>
      <c r="E193" s="7">
        <f>E189*D193</f>
        <v>0</v>
      </c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</row>
    <row r="194" spans="2:20">
      <c r="B194" s="9"/>
      <c r="C194" s="9"/>
      <c r="D194" s="9"/>
      <c r="E194" s="7">
        <f>E189*D194</f>
        <v>0</v>
      </c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</row>
    <row r="195" spans="2:20">
      <c r="B195" s="9"/>
      <c r="C195" s="9"/>
      <c r="D195" s="9"/>
      <c r="E195" s="7">
        <f>E189*D195</f>
        <v>0</v>
      </c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</row>
    <row r="196" spans="2:20">
      <c r="B196" s="9"/>
      <c r="C196" s="9"/>
      <c r="D196" s="9"/>
      <c r="E196" s="7">
        <f>E189*D196</f>
        <v>0</v>
      </c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</row>
    <row r="197" spans="2:20">
      <c r="B197" s="9"/>
      <c r="C197" s="9"/>
      <c r="D197" s="9"/>
      <c r="E197" s="7">
        <f>E189*D197</f>
        <v>0</v>
      </c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</row>
    <row r="198" spans="2:20">
      <c r="B198" s="9"/>
      <c r="C198" s="9"/>
      <c r="D198" s="9"/>
      <c r="E198" s="7">
        <f>E189*D198</f>
        <v>0</v>
      </c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</row>
    <row r="199" spans="2:20">
      <c r="B199" s="9"/>
      <c r="C199" s="9"/>
      <c r="D199" s="9"/>
      <c r="E199" s="7">
        <f>E189*D199</f>
        <v>0</v>
      </c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</row>
    <row r="200" spans="2:20">
      <c r="B200" s="9"/>
      <c r="C200" s="9"/>
      <c r="D200" s="9"/>
      <c r="E200" s="7">
        <f>E189*D200</f>
        <v>0</v>
      </c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</row>
    <row r="201" spans="2:20">
      <c r="B201" s="9"/>
      <c r="C201" s="9"/>
      <c r="D201" s="9"/>
      <c r="E201" s="7">
        <f>E189*D201</f>
        <v>0</v>
      </c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</row>
    <row r="202" spans="2:20">
      <c r="B202" s="9"/>
      <c r="C202" s="9"/>
      <c r="D202" s="9"/>
      <c r="E202" s="7">
        <f>E189*D202</f>
        <v>0</v>
      </c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</row>
    <row r="203" spans="2:20">
      <c r="B203" s="9"/>
      <c r="C203" s="9"/>
      <c r="D203" s="9"/>
      <c r="E203" s="7">
        <f>E189*D203</f>
        <v>0</v>
      </c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</row>
    <row r="204" spans="2:20">
      <c r="B204" s="9"/>
      <c r="C204" s="9"/>
      <c r="D204" s="9"/>
      <c r="E204" s="7">
        <f>E189*D204</f>
        <v>0</v>
      </c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</row>
    <row r="206" spans="2:20">
      <c r="B206" s="8"/>
      <c r="C206" s="6">
        <f>IFERROR(VLOOKUP(B206,Сводная!$A:$C,2,0),"-------------")</f>
        <v>0</v>
      </c>
      <c r="D206" s="3" t="s">
        <v>600</v>
      </c>
      <c r="E206" s="6">
        <f>IFERROR(VLOOKUP(B206,Сводная!$A:$C,3,0),"-------------")</f>
        <v>0</v>
      </c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</row>
    <row r="207" spans="2:20">
      <c r="B207" s="9"/>
      <c r="D207" s="9"/>
      <c r="E207" s="7">
        <f>E206*D207</f>
        <v>0</v>
      </c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</row>
    <row r="208" spans="2:20">
      <c r="B208" s="9"/>
      <c r="C208" s="9"/>
      <c r="D208" s="9"/>
      <c r="E208" s="7">
        <f>E206*D208</f>
        <v>0</v>
      </c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</row>
    <row r="209" spans="2:20">
      <c r="B209" s="9"/>
      <c r="C209" s="9"/>
      <c r="D209" s="9"/>
      <c r="E209" s="7">
        <f>E206*D209</f>
        <v>0</v>
      </c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</row>
    <row r="210" spans="2:20">
      <c r="B210" s="9"/>
      <c r="C210" s="9"/>
      <c r="D210" s="9"/>
      <c r="E210" s="7">
        <f>E206*D210</f>
        <v>0</v>
      </c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</row>
    <row r="211" spans="2:20">
      <c r="B211" s="9"/>
      <c r="C211" s="9"/>
      <c r="D211" s="9"/>
      <c r="E211" s="7">
        <f>E206*D211</f>
        <v>0</v>
      </c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</row>
    <row r="212" spans="2:20">
      <c r="B212" s="9"/>
      <c r="C212" s="9"/>
      <c r="D212" s="9"/>
      <c r="E212" s="7">
        <f>E206*D212</f>
        <v>0</v>
      </c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</row>
    <row r="213" spans="2:20">
      <c r="B213" s="9"/>
      <c r="C213" s="9"/>
      <c r="D213" s="9"/>
      <c r="E213" s="7">
        <f>E206*D213</f>
        <v>0</v>
      </c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</row>
    <row r="214" spans="2:20">
      <c r="B214" s="9"/>
      <c r="C214" s="9"/>
      <c r="D214" s="9"/>
      <c r="E214" s="7">
        <f>E206*D214</f>
        <v>0</v>
      </c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</row>
    <row r="215" spans="2:20">
      <c r="B215" s="9"/>
      <c r="C215" s="9"/>
      <c r="D215" s="9"/>
      <c r="E215" s="7">
        <f>E206*D215</f>
        <v>0</v>
      </c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</row>
    <row r="216" spans="2:20">
      <c r="B216" s="9"/>
      <c r="C216" s="9"/>
      <c r="D216" s="9"/>
      <c r="E216" s="7">
        <f>E206*D216</f>
        <v>0</v>
      </c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</row>
    <row r="217" spans="2:20">
      <c r="B217" s="9"/>
      <c r="C217" s="9"/>
      <c r="D217" s="9"/>
      <c r="E217" s="7">
        <f>E206*D217</f>
        <v>0</v>
      </c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</row>
    <row r="218" spans="2:20">
      <c r="B218" s="9"/>
      <c r="C218" s="9"/>
      <c r="D218" s="9"/>
      <c r="E218" s="7">
        <f>E206*D218</f>
        <v>0</v>
      </c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</row>
    <row r="219" spans="2:20">
      <c r="B219" s="9"/>
      <c r="C219" s="9"/>
      <c r="D219" s="9"/>
      <c r="E219" s="7">
        <f>E206*D219</f>
        <v>0</v>
      </c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</row>
    <row r="220" spans="2:20">
      <c r="B220" s="9"/>
      <c r="C220" s="9"/>
      <c r="D220" s="9"/>
      <c r="E220" s="7">
        <f>E206*D220</f>
        <v>0</v>
      </c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</row>
    <row r="221" spans="2:20">
      <c r="B221" s="9"/>
      <c r="C221" s="9"/>
      <c r="D221" s="9"/>
      <c r="E221" s="7">
        <f>E206*D221</f>
        <v>0</v>
      </c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</row>
    <row r="223" spans="2:20">
      <c r="B223" s="8"/>
      <c r="C223" s="6">
        <f>IFERROR(VLOOKUP(B223,Сводная!$A:$C,2,0),"-------------")</f>
        <v>0</v>
      </c>
      <c r="D223" s="3" t="s">
        <v>600</v>
      </c>
      <c r="E223" s="6">
        <f>IFERROR(VLOOKUP(B223,Сводная!$A:$C,3,0),"-------------")</f>
        <v>0</v>
      </c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</row>
    <row r="224" spans="2:20">
      <c r="B224" s="9"/>
      <c r="D224" s="9"/>
      <c r="E224" s="7">
        <f>E223*D224</f>
        <v>0</v>
      </c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</row>
    <row r="225" spans="2:20">
      <c r="B225" s="9"/>
      <c r="C225" s="9"/>
      <c r="D225" s="9"/>
      <c r="E225" s="7">
        <f>E223*D225</f>
        <v>0</v>
      </c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</row>
    <row r="226" spans="2:20">
      <c r="B226" s="9"/>
      <c r="C226" s="9"/>
      <c r="D226" s="9"/>
      <c r="E226" s="7">
        <f>E223*D226</f>
        <v>0</v>
      </c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</row>
    <row r="227" spans="2:20">
      <c r="B227" s="9"/>
      <c r="C227" s="9"/>
      <c r="D227" s="9"/>
      <c r="E227" s="7">
        <f>E223*D227</f>
        <v>0</v>
      </c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</row>
    <row r="228" spans="2:20">
      <c r="B228" s="9"/>
      <c r="C228" s="9"/>
      <c r="D228" s="9"/>
      <c r="E228" s="7">
        <f>E223*D228</f>
        <v>0</v>
      </c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</row>
    <row r="229" spans="2:20">
      <c r="B229" s="9"/>
      <c r="C229" s="9"/>
      <c r="D229" s="9"/>
      <c r="E229" s="7">
        <f>E223*D229</f>
        <v>0</v>
      </c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</row>
    <row r="230" spans="2:20">
      <c r="B230" s="9"/>
      <c r="C230" s="9"/>
      <c r="D230" s="9"/>
      <c r="E230" s="7">
        <f>E223*D230</f>
        <v>0</v>
      </c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</row>
    <row r="231" spans="2:20">
      <c r="B231" s="9"/>
      <c r="C231" s="9"/>
      <c r="D231" s="9"/>
      <c r="E231" s="7">
        <f>E223*D231</f>
        <v>0</v>
      </c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</row>
    <row r="232" spans="2:20">
      <c r="B232" s="9"/>
      <c r="C232" s="9"/>
      <c r="D232" s="9"/>
      <c r="E232" s="7">
        <f>E223*D232</f>
        <v>0</v>
      </c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</row>
    <row r="233" spans="2:20">
      <c r="B233" s="9"/>
      <c r="C233" s="9"/>
      <c r="D233" s="9"/>
      <c r="E233" s="7">
        <f>E223*D233</f>
        <v>0</v>
      </c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</row>
    <row r="234" spans="2:20">
      <c r="B234" s="9"/>
      <c r="C234" s="9"/>
      <c r="D234" s="9"/>
      <c r="E234" s="7">
        <f>E223*D234</f>
        <v>0</v>
      </c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</row>
    <row r="235" spans="2:20">
      <c r="B235" s="9"/>
      <c r="C235" s="9"/>
      <c r="D235" s="9"/>
      <c r="E235" s="7">
        <f>E223*D235</f>
        <v>0</v>
      </c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</row>
    <row r="236" spans="2:20">
      <c r="B236" s="9"/>
      <c r="C236" s="9"/>
      <c r="D236" s="9"/>
      <c r="E236" s="7">
        <f>E223*D236</f>
        <v>0</v>
      </c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</row>
    <row r="237" spans="2:20">
      <c r="B237" s="9"/>
      <c r="C237" s="9"/>
      <c r="D237" s="9"/>
      <c r="E237" s="7">
        <f>E223*D237</f>
        <v>0</v>
      </c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</row>
    <row r="238" spans="2:20">
      <c r="B238" s="9"/>
      <c r="C238" s="9"/>
      <c r="D238" s="9"/>
      <c r="E238" s="7">
        <f>E223*D238</f>
        <v>0</v>
      </c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</row>
    <row r="240" spans="2:20">
      <c r="B240" s="8"/>
      <c r="C240" s="6">
        <f>IFERROR(VLOOKUP(B240,Сводная!$A:$C,2,0),"-------------")</f>
        <v>0</v>
      </c>
      <c r="D240" s="3" t="s">
        <v>600</v>
      </c>
      <c r="E240" s="6">
        <f>IFERROR(VLOOKUP(B240,Сводная!$A:$C,3,0),"-------------")</f>
        <v>0</v>
      </c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</row>
    <row r="241" spans="2:20">
      <c r="B241" s="9"/>
      <c r="D241" s="9"/>
      <c r="E241" s="7">
        <f>E240*D241</f>
        <v>0</v>
      </c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</row>
    <row r="242" spans="2:20">
      <c r="B242" s="9"/>
      <c r="C242" s="9"/>
      <c r="D242" s="9"/>
      <c r="E242" s="7">
        <f>E240*D242</f>
        <v>0</v>
      </c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</row>
    <row r="243" spans="2:20">
      <c r="B243" s="9"/>
      <c r="C243" s="9"/>
      <c r="D243" s="9"/>
      <c r="E243" s="7">
        <f>E240*D243</f>
        <v>0</v>
      </c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</row>
    <row r="244" spans="2:20">
      <c r="B244" s="9"/>
      <c r="C244" s="9"/>
      <c r="D244" s="9"/>
      <c r="E244" s="7">
        <f>E240*D244</f>
        <v>0</v>
      </c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</row>
    <row r="245" spans="2:20">
      <c r="B245" s="9"/>
      <c r="C245" s="9"/>
      <c r="D245" s="9"/>
      <c r="E245" s="7">
        <f>E240*D245</f>
        <v>0</v>
      </c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</row>
    <row r="246" spans="2:20">
      <c r="B246" s="9"/>
      <c r="C246" s="9"/>
      <c r="D246" s="9"/>
      <c r="E246" s="7">
        <f>E240*D246</f>
        <v>0</v>
      </c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</row>
    <row r="247" spans="2:20">
      <c r="B247" s="9"/>
      <c r="C247" s="9"/>
      <c r="D247" s="9"/>
      <c r="E247" s="7">
        <f>E240*D247</f>
        <v>0</v>
      </c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</row>
    <row r="248" spans="2:20">
      <c r="B248" s="9"/>
      <c r="C248" s="9"/>
      <c r="D248" s="9"/>
      <c r="E248" s="7">
        <f>E240*D248</f>
        <v>0</v>
      </c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</row>
    <row r="249" spans="2:20">
      <c r="B249" s="9"/>
      <c r="C249" s="9"/>
      <c r="D249" s="9"/>
      <c r="E249" s="7">
        <f>E240*D249</f>
        <v>0</v>
      </c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</row>
    <row r="250" spans="2:20">
      <c r="B250" s="9"/>
      <c r="C250" s="9"/>
      <c r="D250" s="9"/>
      <c r="E250" s="7">
        <f>E240*D250</f>
        <v>0</v>
      </c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</row>
    <row r="251" spans="2:20">
      <c r="B251" s="9"/>
      <c r="C251" s="9"/>
      <c r="D251" s="9"/>
      <c r="E251" s="7">
        <f>E240*D251</f>
        <v>0</v>
      </c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</row>
    <row r="252" spans="2:20">
      <c r="B252" s="9"/>
      <c r="C252" s="9"/>
      <c r="D252" s="9"/>
      <c r="E252" s="7">
        <f>E240*D252</f>
        <v>0</v>
      </c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</row>
    <row r="253" spans="2:20">
      <c r="B253" s="9"/>
      <c r="C253" s="9"/>
      <c r="D253" s="9"/>
      <c r="E253" s="7">
        <f>E240*D253</f>
        <v>0</v>
      </c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</row>
    <row r="254" spans="2:20">
      <c r="B254" s="9"/>
      <c r="C254" s="9"/>
      <c r="D254" s="9"/>
      <c r="E254" s="7">
        <f>E240*D254</f>
        <v>0</v>
      </c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</row>
    <row r="255" spans="2:20">
      <c r="B255" s="9"/>
      <c r="C255" s="9"/>
      <c r="D255" s="9"/>
      <c r="E255" s="7">
        <f>E240*D255</f>
        <v>0</v>
      </c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</row>
    <row r="257" spans="2:20">
      <c r="B257" s="8"/>
      <c r="C257" s="6">
        <f>IFERROR(VLOOKUP(B257,Сводная!$A:$C,2,0),"-------------")</f>
        <v>0</v>
      </c>
      <c r="D257" s="3" t="s">
        <v>600</v>
      </c>
      <c r="E257" s="6">
        <f>IFERROR(VLOOKUP(B257,Сводная!$A:$C,3,0),"-------------")</f>
        <v>0</v>
      </c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</row>
    <row r="258" spans="2:20">
      <c r="B258" s="9"/>
      <c r="D258" s="9"/>
      <c r="E258" s="7">
        <f>E257*D258</f>
        <v>0</v>
      </c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</row>
    <row r="259" spans="2:20">
      <c r="B259" s="9"/>
      <c r="C259" s="9"/>
      <c r="D259" s="9"/>
      <c r="E259" s="7">
        <f>E257*D259</f>
        <v>0</v>
      </c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</row>
    <row r="260" spans="2:20">
      <c r="B260" s="9"/>
      <c r="C260" s="9"/>
      <c r="D260" s="9"/>
      <c r="E260" s="7">
        <f>E257*D260</f>
        <v>0</v>
      </c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</row>
    <row r="261" spans="2:20">
      <c r="B261" s="9"/>
      <c r="C261" s="9"/>
      <c r="D261" s="9"/>
      <c r="E261" s="7">
        <f>E257*D261</f>
        <v>0</v>
      </c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</row>
    <row r="262" spans="2:20">
      <c r="B262" s="9"/>
      <c r="C262" s="9"/>
      <c r="D262" s="9"/>
      <c r="E262" s="7">
        <f>E257*D262</f>
        <v>0</v>
      </c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</row>
    <row r="263" spans="2:20">
      <c r="B263" s="9"/>
      <c r="C263" s="9"/>
      <c r="D263" s="9"/>
      <c r="E263" s="7">
        <f>E257*D263</f>
        <v>0</v>
      </c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9"/>
      <c r="C264" s="9"/>
      <c r="D264" s="9"/>
      <c r="E264" s="7">
        <f>E257*D264</f>
        <v>0</v>
      </c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9"/>
      <c r="C265" s="9"/>
      <c r="D265" s="9"/>
      <c r="E265" s="7">
        <f>E257*D265</f>
        <v>0</v>
      </c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/>
      <c r="C266" s="9"/>
      <c r="D266" s="9"/>
      <c r="E266" s="7">
        <f>E257*D266</f>
        <v>0</v>
      </c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9"/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4" spans="2:20">
      <c r="B274" s="8"/>
      <c r="C274" s="6">
        <f>IFERROR(VLOOKUP(B274,Сводная!$A:$C,2,0),"-------------")</f>
        <v>0</v>
      </c>
      <c r="D274" s="3" t="s">
        <v>600</v>
      </c>
      <c r="E274" s="6">
        <f>IFERROR(VLOOKUP(B274,Сводная!$A:$C,3,0),"-------------")</f>
        <v>0</v>
      </c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</row>
    <row r="275" spans="2:20">
      <c r="B275" s="9"/>
      <c r="D275" s="9"/>
      <c r="E275" s="7">
        <f>E274*D275</f>
        <v>0</v>
      </c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</row>
    <row r="276" spans="2:20">
      <c r="B276" s="9"/>
      <c r="C276" s="9"/>
      <c r="D276" s="9"/>
      <c r="E276" s="7">
        <f>E274*D276</f>
        <v>0</v>
      </c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</row>
    <row r="277" spans="2:20">
      <c r="B277" s="9"/>
      <c r="C277" s="9"/>
      <c r="D277" s="9"/>
      <c r="E277" s="7">
        <f>E274*D277</f>
        <v>0</v>
      </c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</row>
    <row r="278" spans="2:20">
      <c r="B278" s="9"/>
      <c r="C278" s="9"/>
      <c r="D278" s="9"/>
      <c r="E278" s="7">
        <f>E274*D278</f>
        <v>0</v>
      </c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</row>
    <row r="279" spans="2:20">
      <c r="B279" s="9"/>
      <c r="C279" s="9"/>
      <c r="D279" s="9"/>
      <c r="E279" s="7">
        <f>E274*D279</f>
        <v>0</v>
      </c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</row>
    <row r="280" spans="2:20">
      <c r="B280" s="9"/>
      <c r="C280" s="9"/>
      <c r="D280" s="9"/>
      <c r="E280" s="7">
        <f>E274*D280</f>
        <v>0</v>
      </c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/>
      <c r="C281" s="9"/>
      <c r="D281" s="9"/>
      <c r="E281" s="7">
        <f>E274*D281</f>
        <v>0</v>
      </c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/>
      <c r="C282" s="9"/>
      <c r="D282" s="9"/>
      <c r="E282" s="7">
        <f>E274*D282</f>
        <v>0</v>
      </c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9"/>
      <c r="D283" s="9"/>
      <c r="E283" s="7">
        <f>E274*D283</f>
        <v>0</v>
      </c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1" spans="2:20">
      <c r="B291" s="8"/>
      <c r="C291" s="6">
        <f>IFERROR(VLOOKUP(B291,Сводная!$A:$C,2,0),"-------------")</f>
        <v>0</v>
      </c>
      <c r="D291" s="3" t="s">
        <v>600</v>
      </c>
      <c r="E291" s="6">
        <f>IFERROR(VLOOKUP(B291,Сводная!$A:$C,3,0),"-------------")</f>
        <v>0</v>
      </c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</row>
    <row r="292" spans="2:20">
      <c r="B292" s="9"/>
      <c r="D292" s="9"/>
      <c r="E292" s="7">
        <f>E291*D292</f>
        <v>0</v>
      </c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</row>
    <row r="293" spans="2:20">
      <c r="B293" s="9"/>
      <c r="C293" s="9"/>
      <c r="D293" s="9"/>
      <c r="E293" s="7">
        <f>E291*D293</f>
        <v>0</v>
      </c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</row>
    <row r="294" spans="2:20">
      <c r="B294" s="9"/>
      <c r="C294" s="9"/>
      <c r="D294" s="9"/>
      <c r="E294" s="7">
        <f>E291*D294</f>
        <v>0</v>
      </c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</row>
    <row r="295" spans="2:20">
      <c r="B295" s="9"/>
      <c r="C295" s="9"/>
      <c r="D295" s="9"/>
      <c r="E295" s="7">
        <f>E291*D295</f>
        <v>0</v>
      </c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Mku3v0KvreRGLoQ6G3NB0n+62urNEXQD9Chy1MkOtaVRS10rouUyxgEdr1iUHNBq2RogLZmlh8FC90kKihTCmg==" saltValue="rr4TQQYPx41zxSEwjWTE1A==" spinCount="100000" sheet="1" objects="1" scenarios="1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topLeftCell="A25" zoomScale="50" zoomScaleNormal="50" workbookViewId="0">
      <selection activeCell="A25" sqref="A1:XFD1048576"/>
    </sheetView>
  </sheetViews>
  <sheetFormatPr defaultRowHeight="15"/>
  <cols>
    <col min="1" max="1" width="2.28515625" style="2" customWidth="1"/>
    <col min="2" max="2" width="16.5703125" style="2" customWidth="1"/>
    <col min="3" max="3" width="54.7109375" style="2" customWidth="1"/>
    <col min="4" max="4" width="7.5703125" style="2" customWidth="1"/>
    <col min="5" max="5" width="14.140625" style="2" customWidth="1"/>
    <col min="6" max="6" width="2.28515625" style="2" customWidth="1"/>
    <col min="7" max="7" width="16.5703125" style="2" customWidth="1"/>
    <col min="8" max="8" width="56.140625" style="2" customWidth="1"/>
    <col min="9" max="9" width="7.5703125" style="2" customWidth="1"/>
    <col min="10" max="10" width="14.140625" style="2" customWidth="1"/>
    <col min="11" max="11" width="2.28515625" style="2" customWidth="1"/>
    <col min="12" max="12" width="16.5703125" style="2" customWidth="1"/>
    <col min="13" max="13" width="54.5703125" style="2" customWidth="1"/>
    <col min="14" max="14" width="7.5703125" style="2" customWidth="1"/>
    <col min="15" max="15" width="14.140625" style="2" customWidth="1"/>
    <col min="16" max="16" width="2.28515625" style="2" customWidth="1"/>
    <col min="17" max="17" width="16.5703125" style="2" customWidth="1"/>
    <col min="18" max="18" width="59.140625" style="2" customWidth="1"/>
    <col min="19" max="19" width="7.5703125" style="2" customWidth="1"/>
    <col min="20" max="20" width="14.140625" style="2" customWidth="1"/>
    <col min="21" max="16384" width="9.140625" style="2"/>
  </cols>
  <sheetData>
    <row r="2" spans="2:20" ht="15" customHeight="1">
      <c r="B2" s="66">
        <v>7055</v>
      </c>
      <c r="C2" s="6" t="str">
        <f>IFERROR(VLOOKUP(B2,Сводная!$A:$C,2,0),"-------------")</f>
        <v>Блины с брусничным соусом</v>
      </c>
      <c r="D2" s="3" t="s">
        <v>600</v>
      </c>
      <c r="E2" s="6">
        <f>IFERROR(VLOOKUP(B2,Сводная!$A:$C,3,0),"-------------")</f>
        <v>0</v>
      </c>
      <c r="G2" s="66">
        <v>7050</v>
      </c>
      <c r="H2" s="6" t="str">
        <f>IFERROR(VLOOKUP(G2,Сводная!$A:$C,2,0),"-------------")</f>
        <v>Блины со сгущенным молоком</v>
      </c>
      <c r="I2" s="3" t="s">
        <v>600</v>
      </c>
      <c r="J2" s="6">
        <f>IFERROR(VLOOKUP(G2,Сводная!$A:$C,3,0),"-------------")</f>
        <v>0</v>
      </c>
      <c r="L2" s="66">
        <v>7051</v>
      </c>
      <c r="M2" s="6" t="str">
        <f>IFERROR(VLOOKUP(L2,Сводная!$A:$C,2,0),"-------------")</f>
        <v>Блины со сметаной</v>
      </c>
      <c r="N2" s="3" t="s">
        <v>600</v>
      </c>
      <c r="O2" s="6">
        <f>IFERROR(VLOOKUP(L2,Сводная!$A:$C,3,0),"-------------")</f>
        <v>0</v>
      </c>
      <c r="Q2" s="66">
        <v>7021</v>
      </c>
      <c r="R2" s="6" t="str">
        <f>IFERROR(VLOOKUP(Q2,Сводная!$A:$C,2,0),"-------------")</f>
        <v>Сырники мал</v>
      </c>
      <c r="S2" s="3" t="s">
        <v>600</v>
      </c>
      <c r="T2" s="6">
        <f>IFERROR(VLOOKUP(Q2,Сводная!$A:$C,3,0),"-------------")</f>
        <v>0</v>
      </c>
    </row>
    <row r="3" spans="2:20">
      <c r="B3" s="22">
        <v>59015</v>
      </c>
      <c r="C3" s="222" t="str">
        <f>IFERROR(VLOOKUP(B3,'СКЛАД '!$A:$B,2,0),"-")</f>
        <v>Блины к завтраку 100 шт в уп.</v>
      </c>
      <c r="D3" s="9">
        <v>2</v>
      </c>
      <c r="E3" s="7">
        <f>E2*D3</f>
        <v>0</v>
      </c>
      <c r="G3" s="22">
        <v>59015</v>
      </c>
      <c r="H3" s="222" t="str">
        <f>IFERROR(VLOOKUP(G3,'СКЛАД '!$A:$B,2,0),"-")</f>
        <v>Блины к завтраку 100 шт в уп.</v>
      </c>
      <c r="I3" s="9">
        <v>2</v>
      </c>
      <c r="J3" s="7">
        <f>J2*I3</f>
        <v>0</v>
      </c>
      <c r="L3" s="22">
        <v>59015</v>
      </c>
      <c r="M3" s="222" t="str">
        <f>IFERROR(VLOOKUP(L3,'СКЛАД '!$A:$B,2,0),"-")</f>
        <v>Блины к завтраку 100 шт в уп.</v>
      </c>
      <c r="N3" s="22">
        <v>2</v>
      </c>
      <c r="O3" s="7">
        <f>O2*N3</f>
        <v>0</v>
      </c>
      <c r="Q3" s="22">
        <v>68611</v>
      </c>
      <c r="R3" s="222" t="str">
        <f>IFERROR(VLOOKUP(Q3,'СКЛАД '!$A:$B,2,0),"-")</f>
        <v>Сырники (Т)</v>
      </c>
      <c r="S3" s="22">
        <v>2</v>
      </c>
      <c r="T3" s="7">
        <f>T2*S3</f>
        <v>0</v>
      </c>
    </row>
    <row r="4" spans="2:20">
      <c r="B4" s="22">
        <v>61220</v>
      </c>
      <c r="C4" s="222" t="str">
        <f>IFERROR(VLOOKUP(B4,'СКЛАД '!$A:$B,2,0),"-")</f>
        <v>Соус Брусничный dip(своя карта в модификаторах)</v>
      </c>
      <c r="D4" s="9">
        <v>1</v>
      </c>
      <c r="E4" s="7">
        <f>E2*D4</f>
        <v>0</v>
      </c>
      <c r="G4" s="22">
        <v>61100</v>
      </c>
      <c r="H4" s="222" t="str">
        <f>IFERROR(VLOOKUP(G4,'СКЛАД '!$A:$B,2,0),"-")</f>
        <v>Продукт молочный сгущеный с сахором</v>
      </c>
      <c r="I4" s="9">
        <v>1</v>
      </c>
      <c r="J4" s="7">
        <f>J2*I4</f>
        <v>0</v>
      </c>
      <c r="L4" s="22">
        <v>53233</v>
      </c>
      <c r="M4" s="222" t="str">
        <f>IFERROR(VLOOKUP(L4,'СКЛАД '!$A:$B,2,0),"-")</f>
        <v>Сметана</v>
      </c>
      <c r="N4" s="22">
        <v>1</v>
      </c>
      <c r="O4" s="7">
        <f>O2*N4</f>
        <v>0</v>
      </c>
      <c r="Q4" s="22">
        <v>51171</v>
      </c>
      <c r="R4" s="222" t="str">
        <f>IFERROR(VLOOKUP(Q4,'СКЛАД '!$A:$B,2,0),"-")</f>
        <v>Джем в асс. dip(своя карта в модификаторах)</v>
      </c>
      <c r="S4" s="22">
        <v>1</v>
      </c>
      <c r="T4" s="7">
        <f>T2*S4</f>
        <v>0</v>
      </c>
    </row>
    <row r="5" spans="2:20">
      <c r="B5" s="22">
        <v>57427</v>
      </c>
      <c r="C5" s="222" t="str">
        <f>IFERROR(VLOOKUP(B5,'СКЛАД '!$A:$B,2,0),"-")</f>
        <v>Картонная упаковка для завтрака (Блины)</v>
      </c>
      <c r="D5" s="9">
        <v>1</v>
      </c>
      <c r="E5" s="7">
        <f>E2*D5</f>
        <v>0</v>
      </c>
      <c r="G5" s="22">
        <v>57427</v>
      </c>
      <c r="H5" s="222" t="str">
        <f>IFERROR(VLOOKUP(G5,'СКЛАД '!$A:$B,2,0),"-")</f>
        <v>Картонная упаковка для завтрака (Блины)</v>
      </c>
      <c r="I5" s="9">
        <v>1</v>
      </c>
      <c r="J5" s="7">
        <f>J2*I5</f>
        <v>0</v>
      </c>
      <c r="L5" s="22">
        <v>57427</v>
      </c>
      <c r="M5" s="222" t="str">
        <f>IFERROR(VLOOKUP(L5,'СКЛАД '!$A:$B,2,0),"-")</f>
        <v>Картонная упаковка для завтрака (Блины)</v>
      </c>
      <c r="N5" s="22">
        <v>1</v>
      </c>
      <c r="O5" s="7">
        <f>O2*N5</f>
        <v>0</v>
      </c>
      <c r="Q5" s="22">
        <v>69911</v>
      </c>
      <c r="R5" s="222" t="str">
        <f>IFERROR(VLOOKUP(Q5,'СКЛАД '!$A:$B,2,0),"-")</f>
        <v>Нож белый</v>
      </c>
      <c r="S5" s="22">
        <v>1</v>
      </c>
      <c r="T5" s="7">
        <f>T2*S5</f>
        <v>0</v>
      </c>
    </row>
    <row r="6" spans="2:20">
      <c r="B6" s="22">
        <v>69910</v>
      </c>
      <c r="C6" s="222" t="str">
        <f>IFERROR(VLOOKUP(B6,'СКЛАД '!$A:$B,2,0),"-")</f>
        <v>Вилка белая</v>
      </c>
      <c r="D6" s="9">
        <v>1</v>
      </c>
      <c r="E6" s="7">
        <f>E2*D6</f>
        <v>0</v>
      </c>
      <c r="G6" s="22">
        <v>69910</v>
      </c>
      <c r="H6" s="222" t="str">
        <f>IFERROR(VLOOKUP(G6,'СКЛАД '!$A:$B,2,0),"-")</f>
        <v>Вилка белая</v>
      </c>
      <c r="I6" s="9">
        <v>1</v>
      </c>
      <c r="J6" s="7">
        <f>J2*I6</f>
        <v>0</v>
      </c>
      <c r="L6" s="22">
        <v>69910</v>
      </c>
      <c r="M6" s="222" t="str">
        <f>IFERROR(VLOOKUP(L6,'СКЛАД '!$A:$B,2,0),"-")</f>
        <v>Вилка белая</v>
      </c>
      <c r="N6" s="22">
        <v>1</v>
      </c>
      <c r="O6" s="7">
        <f>O2*N6</f>
        <v>0</v>
      </c>
      <c r="Q6" s="22">
        <v>52228</v>
      </c>
      <c r="R6" s="222" t="str">
        <f>IFERROR(VLOOKUP(Q6,'СКЛАД '!$A:$B,2,0),"-")</f>
        <v>Салфетка бумажная</v>
      </c>
      <c r="S6" s="22">
        <v>1</v>
      </c>
      <c r="T6" s="7">
        <f>T2*S6</f>
        <v>0</v>
      </c>
    </row>
    <row r="7" spans="2:20">
      <c r="B7" s="22">
        <v>69911</v>
      </c>
      <c r="C7" s="222" t="str">
        <f>IFERROR(VLOOKUP(B7,'СКЛАД '!$A:$B,2,0),"-")</f>
        <v>Нож белый</v>
      </c>
      <c r="D7" s="9">
        <v>1</v>
      </c>
      <c r="E7" s="7">
        <f>E2*D7</f>
        <v>0</v>
      </c>
      <c r="G7" s="22">
        <v>69911</v>
      </c>
      <c r="H7" s="222" t="str">
        <f>IFERROR(VLOOKUP(G7,'СКЛАД '!$A:$B,2,0),"-")</f>
        <v>Нож белый</v>
      </c>
      <c r="I7" s="9">
        <v>1</v>
      </c>
      <c r="J7" s="7">
        <f>J2*I7</f>
        <v>0</v>
      </c>
      <c r="L7" s="22">
        <v>69911</v>
      </c>
      <c r="M7" s="222" t="str">
        <f>IFERROR(VLOOKUP(L7,'СКЛАД '!$A:$B,2,0),"-")</f>
        <v>Нож белый</v>
      </c>
      <c r="N7" s="22">
        <v>1</v>
      </c>
      <c r="O7" s="7">
        <f>O2*N7</f>
        <v>0</v>
      </c>
      <c r="Q7" s="22">
        <v>69910</v>
      </c>
      <c r="R7" s="222" t="str">
        <f>IFERROR(VLOOKUP(Q7,'СКЛАД '!$A:$B,2,0),"-")</f>
        <v>Вилка белая</v>
      </c>
      <c r="S7" s="22">
        <v>1</v>
      </c>
      <c r="T7" s="7">
        <f>T2*S7</f>
        <v>0</v>
      </c>
    </row>
    <row r="8" spans="2:20">
      <c r="B8" s="22">
        <v>52228</v>
      </c>
      <c r="C8" s="222" t="str">
        <f>IFERROR(VLOOKUP(B8,'СКЛАД '!$A:$B,2,0),"-")</f>
        <v>Салфетка бумажная</v>
      </c>
      <c r="D8" s="9">
        <v>1</v>
      </c>
      <c r="E8" s="7">
        <f>E2*D8</f>
        <v>0</v>
      </c>
      <c r="G8" s="22">
        <v>52228</v>
      </c>
      <c r="H8" s="222" t="str">
        <f>IFERROR(VLOOKUP(G8,'СКЛАД '!$A:$B,2,0),"-")</f>
        <v>Салфетка бумажная</v>
      </c>
      <c r="I8" s="9">
        <v>1</v>
      </c>
      <c r="J8" s="7">
        <f>J2*I8</f>
        <v>0</v>
      </c>
      <c r="L8" s="22">
        <v>52228</v>
      </c>
      <c r="M8" s="222" t="str">
        <f>IFERROR(VLOOKUP(L8,'СКЛАД '!$A:$B,2,0),"-")</f>
        <v>Салфетка бумажная</v>
      </c>
      <c r="N8" s="22">
        <v>1</v>
      </c>
      <c r="O8" s="7">
        <f>O2*N8</f>
        <v>0</v>
      </c>
      <c r="Q8" s="22">
        <v>57420</v>
      </c>
      <c r="R8" s="222" t="str">
        <f>IFERROR(VLOOKUP(Q8,'СКЛАД '!$A:$B,2,0),"-")</f>
        <v>Картонные заготовки для завтраков, Сырники (500 шт. в уп.)</v>
      </c>
      <c r="S8" s="22">
        <v>1</v>
      </c>
      <c r="T8" s="7">
        <f>T2*S8</f>
        <v>0</v>
      </c>
    </row>
    <row r="9" spans="2:20">
      <c r="B9" s="68"/>
      <c r="C9" s="222" t="str">
        <f>IFERROR(VLOOKUP(B9,'СКЛАД '!$A:$B,2,0),"-")</f>
        <v>-</v>
      </c>
      <c r="D9" s="9"/>
      <c r="E9" s="7">
        <f>E2*D9</f>
        <v>0</v>
      </c>
      <c r="G9" s="68"/>
      <c r="H9" s="222" t="str">
        <f>IFERROR(VLOOKUP(G9,'СКЛАД '!$A:$B,2,0),"-")</f>
        <v>-</v>
      </c>
      <c r="I9" s="9"/>
      <c r="J9" s="7">
        <f>J2*I9</f>
        <v>0</v>
      </c>
      <c r="L9" s="68"/>
      <c r="M9" s="222" t="str">
        <f>IFERROR(VLOOKUP(L9,'СКЛАД '!$A:$B,2,0),"-")</f>
        <v>-</v>
      </c>
      <c r="N9" s="9"/>
      <c r="O9" s="7">
        <f>O2*N9</f>
        <v>0</v>
      </c>
      <c r="Q9" s="68"/>
      <c r="R9" s="222" t="str">
        <f>IFERROR(VLOOKUP(Q9,'СКЛАД '!$A:$B,2,0),"-")</f>
        <v>-</v>
      </c>
      <c r="S9" s="9"/>
      <c r="T9" s="7">
        <f>T2*S9</f>
        <v>0</v>
      </c>
    </row>
    <row r="10" spans="2:20">
      <c r="B10" s="9"/>
      <c r="C10" s="222" t="str">
        <f>IFERROR(VLOOKUP(B10,'СКЛАД '!$A:$B,2,0),"-")</f>
        <v>-</v>
      </c>
      <c r="D10" s="9"/>
      <c r="E10" s="7">
        <f>E2*D10</f>
        <v>0</v>
      </c>
      <c r="G10" s="9"/>
      <c r="H10" s="222" t="str">
        <f>IFERROR(VLOOKUP(G10,'СКЛАД '!$A:$B,2,0),"-")</f>
        <v>-</v>
      </c>
      <c r="I10" s="9"/>
      <c r="J10" s="7">
        <f>J2*I10</f>
        <v>0</v>
      </c>
      <c r="L10" s="9"/>
      <c r="M10" s="222" t="str">
        <f>IFERROR(VLOOKUP(L10,'СКЛАД '!$A:$B,2,0),"-")</f>
        <v>-</v>
      </c>
      <c r="N10" s="9"/>
      <c r="O10" s="7">
        <f>O2*N10</f>
        <v>0</v>
      </c>
      <c r="Q10" s="9"/>
      <c r="R10" s="222" t="str">
        <f>IFERROR(VLOOKUP(Q10,'СКЛАД '!$A:$B,2,0),"-")</f>
        <v>-</v>
      </c>
      <c r="S10" s="9"/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9"/>
      <c r="H11" s="222" t="str">
        <f>IFERROR(VLOOKUP(G11,'СКЛАД '!$A:$B,2,0),"-")</f>
        <v>-</v>
      </c>
      <c r="I11" s="9"/>
      <c r="J11" s="7">
        <f>J2*I11</f>
        <v>0</v>
      </c>
      <c r="L11" s="9"/>
      <c r="M11" s="222" t="str">
        <f>IFERROR(VLOOKUP(L11,'СКЛАД '!$A:$B,2,0),"-")</f>
        <v>-</v>
      </c>
      <c r="N11" s="9"/>
      <c r="O11" s="7">
        <f>O2*N11</f>
        <v>0</v>
      </c>
      <c r="Q11" s="9"/>
      <c r="R11" s="222" t="str">
        <f>IFERROR(VLOOKUP(Q11,'СКЛАД '!$A:$B,2,0),"-")</f>
        <v>-</v>
      </c>
      <c r="S11" s="9"/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9"/>
      <c r="M12" s="222" t="str">
        <f>IFERROR(VLOOKUP(L12,'СКЛАД '!$A:$B,2,0),"-")</f>
        <v>-</v>
      </c>
      <c r="N12" s="9"/>
      <c r="O12" s="7">
        <f>O2*N12</f>
        <v>0</v>
      </c>
      <c r="Q12" s="9"/>
      <c r="R12" s="222" t="str">
        <f>IFERROR(VLOOKUP(Q12,'СКЛАД '!$A:$B,2,0),"-")</f>
        <v>-</v>
      </c>
      <c r="S12" s="9"/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>
      <c r="B19" s="66">
        <v>7054</v>
      </c>
      <c r="C19" s="6" t="str">
        <f>IFERROR(VLOOKUP(B19,Сводная!$A:$C,2,0),"-------------")</f>
        <v>Сырники со снущеным молоком</v>
      </c>
      <c r="D19" s="3" t="s">
        <v>600</v>
      </c>
      <c r="E19" s="6">
        <f>IFERROR(VLOOKUP(B19,Сводная!$A:$C,3,0),"-------------")</f>
        <v>0</v>
      </c>
      <c r="G19" s="66">
        <v>7052</v>
      </c>
      <c r="H19" s="6" t="str">
        <f>IFERROR(VLOOKUP(G19,Сводная!$A:$C,2,0),"-------------")</f>
        <v>Сырники с брусничным соусом</v>
      </c>
      <c r="I19" s="3" t="s">
        <v>600</v>
      </c>
      <c r="J19" s="6">
        <f>IFERROR(VLOOKUP(G19,Сводная!$A:$C,3,0),"-------------")</f>
        <v>0</v>
      </c>
      <c r="L19" s="66">
        <v>7053</v>
      </c>
      <c r="M19" s="6" t="str">
        <f>IFERROR(VLOOKUP(L19,Сводная!$A:$C,2,0),"-------------")</f>
        <v>Сырники со сметаной</v>
      </c>
      <c r="N19" s="3" t="s">
        <v>600</v>
      </c>
      <c r="O19" s="6">
        <f>IFERROR(VLOOKUP(L19,Сводная!$A:$C,3,0),"-------------")</f>
        <v>0</v>
      </c>
      <c r="Q19" s="66">
        <v>2260</v>
      </c>
      <c r="R19" s="6" t="str">
        <f>IFERROR(VLOOKUP(Q19,Сводная!$A:$C,2,0),"-------------")</f>
        <v>Клаб Сэндвич</v>
      </c>
      <c r="S19" s="3" t="s">
        <v>600</v>
      </c>
      <c r="T19" s="6">
        <f>IFERROR(VLOOKUP(Q19,Сводная!$A:$C,3,0),"-------------")</f>
        <v>0</v>
      </c>
    </row>
    <row r="20" spans="2:20">
      <c r="B20" s="22">
        <v>68611</v>
      </c>
      <c r="C20" s="222" t="str">
        <f>IFERROR(VLOOKUP(B20,'СКЛАД '!$A:$B,2,0),"-")</f>
        <v>Сырники (Т)</v>
      </c>
      <c r="D20" s="9">
        <v>2</v>
      </c>
      <c r="E20" s="7">
        <f>E19*D20</f>
        <v>0</v>
      </c>
      <c r="G20" s="22">
        <v>68611</v>
      </c>
      <c r="H20" s="222" t="str">
        <f>IFERROR(VLOOKUP(G20,'СКЛАД '!$A:$B,2,0),"-")</f>
        <v>Сырники (Т)</v>
      </c>
      <c r="I20" s="9">
        <v>2</v>
      </c>
      <c r="J20" s="7">
        <f>J19*I20</f>
        <v>0</v>
      </c>
      <c r="L20" s="22">
        <v>68611</v>
      </c>
      <c r="M20" s="222" t="str">
        <f>IFERROR(VLOOKUP(L20,'СКЛАД '!$A:$B,2,0),"-")</f>
        <v>Сырники (Т)</v>
      </c>
      <c r="N20" s="9">
        <v>2</v>
      </c>
      <c r="O20" s="7">
        <f>O19*N20</f>
        <v>0</v>
      </c>
      <c r="Q20" s="22">
        <v>55017</v>
      </c>
      <c r="R20" s="222" t="str">
        <f>IFERROR(VLOOKUP(Q20,'СКЛАД '!$A:$B,2,0),"-")</f>
        <v>Булочка 7" (74 гр)</v>
      </c>
      <c r="S20" s="9">
        <v>1</v>
      </c>
      <c r="T20" s="7">
        <f>T19*S20</f>
        <v>0</v>
      </c>
    </row>
    <row r="21" spans="2:20">
      <c r="B21" s="22">
        <v>61100</v>
      </c>
      <c r="C21" s="222" t="str">
        <f>IFERROR(VLOOKUP(B21,'СКЛАД '!$A:$B,2,0),"-")</f>
        <v>Продукт молочный сгущеный с сахором</v>
      </c>
      <c r="D21" s="9">
        <v>1</v>
      </c>
      <c r="E21" s="7">
        <f>E19*D21</f>
        <v>0</v>
      </c>
      <c r="G21" s="22">
        <v>61220</v>
      </c>
      <c r="H21" s="222" t="str">
        <f>IFERROR(VLOOKUP(G21,'СКЛАД '!$A:$B,2,0),"-")</f>
        <v>Соус Брусничный dip(своя карта в модификаторах)</v>
      </c>
      <c r="I21" s="9">
        <v>1</v>
      </c>
      <c r="J21" s="7">
        <f>J19*I21</f>
        <v>0</v>
      </c>
      <c r="L21" s="22">
        <v>53233</v>
      </c>
      <c r="M21" s="222" t="str">
        <f>IFERROR(VLOOKUP(L21,'СКЛАД '!$A:$B,2,0),"-")</f>
        <v>Сметана</v>
      </c>
      <c r="N21" s="9">
        <v>1</v>
      </c>
      <c r="O21" s="7">
        <f>O19*N21</f>
        <v>0</v>
      </c>
      <c r="Q21" s="22">
        <v>51017</v>
      </c>
      <c r="R21" s="222" t="str">
        <f>IFERROR(VLOOKUP(Q21,'СКЛАД '!$A:$B,2,0),"-")</f>
        <v>Майонез 65%</v>
      </c>
      <c r="S21" s="9">
        <v>2.1999999999999999E-2</v>
      </c>
      <c r="T21" s="7">
        <f>T19*S21</f>
        <v>0</v>
      </c>
    </row>
    <row r="22" spans="2:20">
      <c r="B22" s="22">
        <v>69911</v>
      </c>
      <c r="C22" s="222" t="str">
        <f>IFERROR(VLOOKUP(B22,'СКЛАД '!$A:$B,2,0),"-")</f>
        <v>Нож белый</v>
      </c>
      <c r="D22" s="9">
        <v>1</v>
      </c>
      <c r="E22" s="7">
        <f>E19*D22</f>
        <v>0</v>
      </c>
      <c r="G22" s="22">
        <v>69911</v>
      </c>
      <c r="H22" s="222" t="str">
        <f>IFERROR(VLOOKUP(G22,'СКЛАД '!$A:$B,2,0),"-")</f>
        <v>Нож белый</v>
      </c>
      <c r="I22" s="9">
        <v>1</v>
      </c>
      <c r="J22" s="7">
        <f>J19*I22</f>
        <v>0</v>
      </c>
      <c r="L22" s="22">
        <v>69911</v>
      </c>
      <c r="M22" s="222" t="str">
        <f>IFERROR(VLOOKUP(L22,'СКЛАД '!$A:$B,2,0),"-")</f>
        <v>Нож белый</v>
      </c>
      <c r="N22" s="9">
        <v>1</v>
      </c>
      <c r="O22" s="7">
        <f>O19*N22</f>
        <v>0</v>
      </c>
      <c r="Q22" s="22">
        <v>690610</v>
      </c>
      <c r="R22" s="222" t="str">
        <f>IFERROR(VLOOKUP(Q22,'СКЛАД '!$A:$B,2,0),"-")</f>
        <v>Салат Айсберг( идет в двух кейсах)</v>
      </c>
      <c r="S22" s="9">
        <v>0.01</v>
      </c>
      <c r="T22" s="7">
        <f>T19*S22</f>
        <v>0</v>
      </c>
    </row>
    <row r="23" spans="2:20">
      <c r="B23" s="22">
        <v>52228</v>
      </c>
      <c r="C23" s="222" t="str">
        <f>IFERROR(VLOOKUP(B23,'СКЛАД '!$A:$B,2,0),"-")</f>
        <v>Салфетка бумажная</v>
      </c>
      <c r="D23" s="9">
        <v>1</v>
      </c>
      <c r="E23" s="7">
        <f>E19*D23</f>
        <v>0</v>
      </c>
      <c r="G23" s="22">
        <v>52228</v>
      </c>
      <c r="H23" s="222" t="str">
        <f>IFERROR(VLOOKUP(G23,'СКЛАД '!$A:$B,2,0),"-")</f>
        <v>Салфетка бумажная</v>
      </c>
      <c r="I23" s="9">
        <v>1</v>
      </c>
      <c r="J23" s="7">
        <f>J19*I23</f>
        <v>0</v>
      </c>
      <c r="L23" s="22">
        <v>52228</v>
      </c>
      <c r="M23" s="222" t="str">
        <f>IFERROR(VLOOKUP(L23,'СКЛАД '!$A:$B,2,0),"-")</f>
        <v>Салфетка бумажная</v>
      </c>
      <c r="N23" s="9">
        <v>1</v>
      </c>
      <c r="O23" s="7">
        <f>O19*N23</f>
        <v>0</v>
      </c>
      <c r="Q23" s="22">
        <v>69056</v>
      </c>
      <c r="R23" s="222" t="str">
        <f>IFERROR(VLOOKUP(Q23,'СКЛАД '!$A:$B,2,0),"-")</f>
        <v>Котлета Лонг Чикен</v>
      </c>
      <c r="S23" s="9">
        <v>1</v>
      </c>
      <c r="T23" s="7">
        <f>T19*S23</f>
        <v>0</v>
      </c>
    </row>
    <row r="24" spans="2:20">
      <c r="B24" s="22">
        <v>69910</v>
      </c>
      <c r="C24" s="222" t="str">
        <f>IFERROR(VLOOKUP(B24,'СКЛАД '!$A:$B,2,0),"-")</f>
        <v>Вилка белая</v>
      </c>
      <c r="D24" s="9">
        <v>1</v>
      </c>
      <c r="E24" s="7">
        <f>E19*D24</f>
        <v>0</v>
      </c>
      <c r="G24" s="22">
        <v>69910</v>
      </c>
      <c r="H24" s="222" t="str">
        <f>IFERROR(VLOOKUP(G24,'СКЛАД '!$A:$B,2,0),"-")</f>
        <v>Вилка белая</v>
      </c>
      <c r="I24" s="9">
        <v>1</v>
      </c>
      <c r="J24" s="7">
        <f>J19*I24</f>
        <v>0</v>
      </c>
      <c r="L24" s="22">
        <v>69910</v>
      </c>
      <c r="M24" s="222" t="str">
        <f>IFERROR(VLOOKUP(L24,'СКЛАД '!$A:$B,2,0),"-")</f>
        <v>Вилка белая</v>
      </c>
      <c r="N24" s="9">
        <v>1</v>
      </c>
      <c r="O24" s="7">
        <f>O19*N24</f>
        <v>0</v>
      </c>
      <c r="Q24" s="22">
        <v>51091</v>
      </c>
      <c r="R24" s="222" t="str">
        <f>IFERROR(VLOOKUP(Q24,'СКЛАД '!$A:$B,2,0),"-")</f>
        <v>Сыр Чеддер</v>
      </c>
      <c r="S24" s="9">
        <v>2</v>
      </c>
      <c r="T24" s="7">
        <f>T19*S24</f>
        <v>0</v>
      </c>
    </row>
    <row r="25" spans="2:20">
      <c r="B25" s="22">
        <v>57420</v>
      </c>
      <c r="C25" s="222" t="str">
        <f>IFERROR(VLOOKUP(B25,'СКЛАД '!$A:$B,2,0),"-")</f>
        <v>Картонные заготовки для завтраков, Сырники (500 шт. в уп.)</v>
      </c>
      <c r="D25" s="9">
        <v>1</v>
      </c>
      <c r="E25" s="7">
        <f>E19*D25</f>
        <v>0</v>
      </c>
      <c r="G25" s="22">
        <v>57420</v>
      </c>
      <c r="H25" s="222" t="str">
        <f>IFERROR(VLOOKUP(G25,'СКЛАД '!$A:$B,2,0),"-")</f>
        <v>Картонные заготовки для завтраков, Сырники (500 шт. в уп.)</v>
      </c>
      <c r="I25" s="9">
        <v>1</v>
      </c>
      <c r="J25" s="7">
        <f>J19*I25</f>
        <v>0</v>
      </c>
      <c r="L25" s="22">
        <v>57420</v>
      </c>
      <c r="M25" s="222" t="str">
        <f>IFERROR(VLOOKUP(L25,'СКЛАД '!$A:$B,2,0),"-")</f>
        <v>Картонные заготовки для завтраков, Сырники (500 шт. в уп.)</v>
      </c>
      <c r="N25" s="9">
        <v>1</v>
      </c>
      <c r="O25" s="7">
        <f>O19*N25</f>
        <v>0</v>
      </c>
      <c r="Q25" s="22">
        <v>68612</v>
      </c>
      <c r="R25" s="222" t="str">
        <f>IFERROR(VLOOKUP(Q25,'СКЛАД '!$A:$B,2,0),"-")</f>
        <v>Ветчина нарезка</v>
      </c>
      <c r="S25" s="9">
        <v>1</v>
      </c>
      <c r="T25" s="7">
        <f>T19*S25</f>
        <v>0</v>
      </c>
    </row>
    <row r="26" spans="2:20">
      <c r="B26" s="68"/>
      <c r="C26" s="222" t="str">
        <f>IFERROR(VLOOKUP(B26,'СКЛАД '!$A:$B,2,0),"-")</f>
        <v>-</v>
      </c>
      <c r="D26" s="9"/>
      <c r="E26" s="7">
        <f>E19*D26</f>
        <v>0</v>
      </c>
      <c r="G26" s="68"/>
      <c r="H26" s="222" t="str">
        <f>IFERROR(VLOOKUP(G26,'СКЛАД '!$A:$B,2,0),"-")</f>
        <v>-</v>
      </c>
      <c r="I26" s="9"/>
      <c r="J26" s="7">
        <f>J19*I26</f>
        <v>0</v>
      </c>
      <c r="L26" s="68"/>
      <c r="M26" s="222" t="str">
        <f>IFERROR(VLOOKUP(L26,'СКЛАД '!$A:$B,2,0),"-")</f>
        <v>-</v>
      </c>
      <c r="N26" s="9"/>
      <c r="O26" s="7">
        <f>O19*N26</f>
        <v>0</v>
      </c>
      <c r="Q26" s="22">
        <v>51081</v>
      </c>
      <c r="R26" s="222" t="str">
        <f>IFERROR(VLOOKUP(Q26,'СКЛАД '!$A:$B,2,0),"-")</f>
        <v>Масло фритюрное &lt;Профилюкс&gt;</v>
      </c>
      <c r="S26" s="9">
        <v>2.8000000000000001E-2</v>
      </c>
      <c r="T26" s="7">
        <f>T19*S26</f>
        <v>0</v>
      </c>
    </row>
    <row r="27" spans="2:20">
      <c r="B27" s="9"/>
      <c r="C27" s="222" t="str">
        <f>IFERROR(VLOOKUP(B27,'СКЛАД '!$A:$B,2,0),"-")</f>
        <v>-</v>
      </c>
      <c r="D27" s="9"/>
      <c r="E27" s="7">
        <f>E19*D27</f>
        <v>0</v>
      </c>
      <c r="G27" s="9"/>
      <c r="H27" s="222" t="str">
        <f>IFERROR(VLOOKUP(G27,'СКЛАД '!$A:$B,2,0),"-")</f>
        <v>-</v>
      </c>
      <c r="I27" s="9"/>
      <c r="J27" s="7">
        <f>J19*I27</f>
        <v>0</v>
      </c>
      <c r="L27" s="9"/>
      <c r="M27" s="222" t="str">
        <f>IFERROR(VLOOKUP(L27,'СКЛАД '!$A:$B,2,0),"-")</f>
        <v>-</v>
      </c>
      <c r="N27" s="9"/>
      <c r="O27" s="7">
        <f>O19*N27</f>
        <v>0</v>
      </c>
      <c r="Q27" s="22">
        <v>52228</v>
      </c>
      <c r="R27" s="222" t="str">
        <f>IFERROR(VLOOKUP(Q27,'СКЛАД '!$A:$B,2,0),"-")</f>
        <v>Салфетка бумажная</v>
      </c>
      <c r="S27" s="9">
        <v>1</v>
      </c>
      <c r="T27" s="7">
        <f>T19*S27</f>
        <v>0</v>
      </c>
    </row>
    <row r="28" spans="2:20">
      <c r="B28" s="9"/>
      <c r="C28" s="222" t="str">
        <f>IFERROR(VLOOKUP(B28,'СКЛАД '!$A:$B,2,0),"-")</f>
        <v>-</v>
      </c>
      <c r="D28" s="9"/>
      <c r="E28" s="7">
        <f>E19*D28</f>
        <v>0</v>
      </c>
      <c r="G28" s="9"/>
      <c r="H28" s="222" t="str">
        <f>IFERROR(VLOOKUP(G28,'СКЛАД '!$A:$B,2,0),"-")</f>
        <v>-</v>
      </c>
      <c r="I28" s="9"/>
      <c r="J28" s="7">
        <f>J19*I28</f>
        <v>0</v>
      </c>
      <c r="L28" s="9"/>
      <c r="M28" s="222" t="str">
        <f>IFERROR(VLOOKUP(L28,'СКЛАД '!$A:$B,2,0),"-")</f>
        <v>-</v>
      </c>
      <c r="N28" s="9"/>
      <c r="O28" s="7">
        <f>O19*N28</f>
        <v>0</v>
      </c>
      <c r="Q28" s="22">
        <v>57312</v>
      </c>
      <c r="R28" s="222" t="str">
        <f>IFERROR(VLOOKUP(Q28,'СКЛАД '!$A:$B,2,0),"-")</f>
        <v>Бумага оберточная Лонг Чикен парафин  410х305 – 6000 шт в уп</v>
      </c>
      <c r="S28" s="9">
        <v>1</v>
      </c>
      <c r="T28" s="7">
        <f>T19*S28</f>
        <v>0</v>
      </c>
    </row>
    <row r="29" spans="2:20">
      <c r="B29" s="9"/>
      <c r="C29" s="222" t="str">
        <f>IFERROR(VLOOKUP(B29,'СКЛАД '!$A:$B,2,0),"-")</f>
        <v>-</v>
      </c>
      <c r="D29" s="9"/>
      <c r="E29" s="7">
        <f>E19*D29</f>
        <v>0</v>
      </c>
      <c r="G29" s="9"/>
      <c r="H29" s="222" t="str">
        <f>IFERROR(VLOOKUP(G29,'СКЛАД '!$A:$B,2,0),"-")</f>
        <v>-</v>
      </c>
      <c r="I29" s="9"/>
      <c r="J29" s="7">
        <f>J19*I29</f>
        <v>0</v>
      </c>
      <c r="L29" s="9"/>
      <c r="M29" s="222" t="str">
        <f>IFERROR(VLOOKUP(L29,'СКЛАД '!$A:$B,2,0),"-")</f>
        <v>-</v>
      </c>
      <c r="N29" s="9"/>
      <c r="O29" s="7">
        <f>O19*N29</f>
        <v>0</v>
      </c>
      <c r="Q29" s="68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9"/>
      <c r="C30" s="222" t="str">
        <f>IFERROR(VLOOKUP(B30,'СКЛАД '!$A:$B,2,0),"-")</f>
        <v>-</v>
      </c>
      <c r="D30" s="9"/>
      <c r="E30" s="7">
        <f>E19*D30</f>
        <v>0</v>
      </c>
      <c r="G30" s="9"/>
      <c r="H30" s="222" t="str">
        <f>IFERROR(VLOOKUP(G30,'СКЛАД '!$A:$B,2,0),"-")</f>
        <v>-</v>
      </c>
      <c r="I30" s="9"/>
      <c r="J30" s="7">
        <f>J19*I30</f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9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>
      <c r="B36" s="8">
        <v>7301</v>
      </c>
      <c r="C36" s="6" t="str">
        <f>IFERROR(VLOOKUP(B36,Сводная!$A:$C,2,0),"-------------")</f>
        <v>Сырники с топпингом Марс</v>
      </c>
      <c r="D36" s="3" t="s">
        <v>600</v>
      </c>
      <c r="E36" s="6">
        <f>IFERROR(VLOOKUP(B36,Сводная!$A:$C,3,0),"-------------")</f>
        <v>0</v>
      </c>
      <c r="G36" s="66">
        <v>8051</v>
      </c>
      <c r="H36" s="6" t="str">
        <f>IFERROR(VLOOKUP(G36,Сводная!$A:$C,2,0),"-------------")</f>
        <v>Сэндвич фреш</v>
      </c>
      <c r="I36" s="3" t="s">
        <v>600</v>
      </c>
      <c r="J36" s="6">
        <f>IFERROR(VLOOKUP(G36,Сводная!$A:$C,3,0),"-------------")</f>
        <v>0</v>
      </c>
      <c r="L36" s="66">
        <v>8052</v>
      </c>
      <c r="M36" s="6" t="str">
        <f>IFERROR(VLOOKUP(L36,Сводная!$A:$C,2,0),"-------------")</f>
        <v>Тортилья с ветчиной и сыром</v>
      </c>
      <c r="N36" s="3" t="s">
        <v>600</v>
      </c>
      <c r="O36" s="6">
        <f>IFERROR(VLOOKUP(L36,Сводная!$A:$C,3,0),"-------------")</f>
        <v>0</v>
      </c>
      <c r="Q36" s="8">
        <v>7402</v>
      </c>
      <c r="R36" s="6" t="str">
        <f>IFERROR(VLOOKUP(Q36,Сводная!$A:$C,2,0),"-------------")</f>
        <v>Блины с брусничным соусом промо 49</v>
      </c>
      <c r="S36" s="3" t="s">
        <v>600</v>
      </c>
      <c r="T36" s="6">
        <f>IFERROR(VLOOKUP(Q36,Сводная!$A:$C,3,0),"-------------")</f>
        <v>0</v>
      </c>
    </row>
    <row r="37" spans="2:20">
      <c r="B37" s="22">
        <v>68611</v>
      </c>
      <c r="C37" s="222" t="str">
        <f>IFERROR(VLOOKUP(B37,'СКЛАД '!$A:$B,2,0),"-")</f>
        <v>Сырники (Т)</v>
      </c>
      <c r="D37" s="9">
        <v>2</v>
      </c>
      <c r="E37" s="7">
        <f>E36*D37</f>
        <v>0</v>
      </c>
      <c r="G37" s="22">
        <v>55034</v>
      </c>
      <c r="H37" s="222" t="str">
        <f>IFERROR(VLOOKUP(G37,'СКЛАД '!$A:$B,2,0),"-")</f>
        <v>Булочка 4" (54 гр)</v>
      </c>
      <c r="I37" s="9">
        <v>1</v>
      </c>
      <c r="J37" s="7">
        <f>J36*I37</f>
        <v>0</v>
      </c>
      <c r="L37" s="22">
        <v>68609</v>
      </c>
      <c r="M37" s="222" t="str">
        <f>IFERROR(VLOOKUP(L37,'СКЛАД '!$A:$B,2,0),"-")</f>
        <v>Мучная тортилья 9Д</v>
      </c>
      <c r="N37" s="9">
        <v>1</v>
      </c>
      <c r="O37" s="7">
        <f>O36*N37</f>
        <v>0</v>
      </c>
      <c r="Q37" s="22">
        <v>59015</v>
      </c>
      <c r="R37" s="222" t="str">
        <f>IFERROR(VLOOKUP(Q37,'СКЛАД '!$A:$B,2,0),"-")</f>
        <v>Блины к завтраку 100 шт в уп.</v>
      </c>
      <c r="S37" s="9">
        <v>2</v>
      </c>
      <c r="T37" s="7">
        <f>T36*S37</f>
        <v>0</v>
      </c>
    </row>
    <row r="38" spans="2:20">
      <c r="B38" s="22">
        <v>57407</v>
      </c>
      <c r="C38" s="222" t="str">
        <f>IFERROR(VLOOKUP(B38,'СКЛАД '!$A:$B,2,0),"-")</f>
        <v>Шоколадно-карамельный соус Mars</v>
      </c>
      <c r="D38" s="9">
        <v>0.02</v>
      </c>
      <c r="E38" s="7">
        <f>E36*D38</f>
        <v>0</v>
      </c>
      <c r="G38" s="22">
        <v>68612</v>
      </c>
      <c r="H38" s="222" t="str">
        <f>IFERROR(VLOOKUP(G38,'СКЛАД '!$A:$B,2,0),"-")</f>
        <v>Ветчина нарезка</v>
      </c>
      <c r="I38" s="9">
        <v>2</v>
      </c>
      <c r="J38" s="7">
        <f>J36*I38</f>
        <v>0</v>
      </c>
      <c r="L38" s="22">
        <v>68612</v>
      </c>
      <c r="M38" s="222" t="str">
        <f>IFERROR(VLOOKUP(L38,'СКЛАД '!$A:$B,2,0),"-")</f>
        <v>Ветчина нарезка</v>
      </c>
      <c r="N38" s="9">
        <v>2</v>
      </c>
      <c r="O38" s="7">
        <f>O36*N38</f>
        <v>0</v>
      </c>
      <c r="Q38" s="22">
        <v>61220</v>
      </c>
      <c r="R38" s="222" t="str">
        <f>IFERROR(VLOOKUP(Q38,'СКЛАД '!$A:$B,2,0),"-")</f>
        <v>Соус Брусничный dip(своя карта в модификаторах)</v>
      </c>
      <c r="S38" s="9">
        <v>1</v>
      </c>
      <c r="T38" s="7">
        <f>T36*S38</f>
        <v>0</v>
      </c>
    </row>
    <row r="39" spans="2:20">
      <c r="B39" s="22">
        <v>69911</v>
      </c>
      <c r="C39" s="222" t="str">
        <f>IFERROR(VLOOKUP(B39,'СКЛАД '!$A:$B,2,0),"-")</f>
        <v>Нож белый</v>
      </c>
      <c r="D39" s="9">
        <v>1</v>
      </c>
      <c r="E39" s="7">
        <f>E36*D39</f>
        <v>0</v>
      </c>
      <c r="G39" s="22">
        <v>51091</v>
      </c>
      <c r="H39" s="222" t="str">
        <f>IFERROR(VLOOKUP(G39,'СКЛАД '!$A:$B,2,0),"-")</f>
        <v>Сыр Чеддер</v>
      </c>
      <c r="I39" s="9">
        <v>2</v>
      </c>
      <c r="J39" s="7">
        <f>J36*I39</f>
        <v>0</v>
      </c>
      <c r="L39" s="22">
        <v>51091</v>
      </c>
      <c r="M39" s="222" t="str">
        <f>IFERROR(VLOOKUP(L39,'СКЛАД '!$A:$B,2,0),"-")</f>
        <v>Сыр Чеддер</v>
      </c>
      <c r="N39" s="9">
        <v>2</v>
      </c>
      <c r="O39" s="7">
        <f>O36*N39</f>
        <v>0</v>
      </c>
      <c r="Q39" s="22">
        <v>57427</v>
      </c>
      <c r="R39" s="222" t="str">
        <f>IFERROR(VLOOKUP(Q39,'СКЛАД '!$A:$B,2,0),"-")</f>
        <v>Картонная упаковка для завтрака (Блины)</v>
      </c>
      <c r="S39" s="9">
        <v>1</v>
      </c>
      <c r="T39" s="7">
        <f>T36*S39</f>
        <v>0</v>
      </c>
    </row>
    <row r="40" spans="2:20">
      <c r="B40" s="22">
        <v>52228</v>
      </c>
      <c r="C40" s="222" t="str">
        <f>IFERROR(VLOOKUP(B40,'СКЛАД '!$A:$B,2,0),"-")</f>
        <v>Салфетка бумажная</v>
      </c>
      <c r="D40" s="9">
        <v>1</v>
      </c>
      <c r="E40" s="7">
        <f>E36*D40</f>
        <v>0</v>
      </c>
      <c r="G40" s="22">
        <v>59103</v>
      </c>
      <c r="H40" s="222" t="str">
        <f>IFERROR(VLOOKUP(G40,'СКЛАД '!$A:$B,2,0),"-")</f>
        <v>Помидоры св.</v>
      </c>
      <c r="I40" s="9">
        <v>2.7E-2</v>
      </c>
      <c r="J40" s="7">
        <f>J36*I40</f>
        <v>0</v>
      </c>
      <c r="L40" s="22">
        <v>51065</v>
      </c>
      <c r="M40" s="222" t="str">
        <f>IFERROR(VLOOKUP(L40,'СКЛАД '!$A:$B,2,0),"-")</f>
        <v>Кетчуп Хаинц</v>
      </c>
      <c r="N40" s="9">
        <v>1.2999999999999999E-2</v>
      </c>
      <c r="O40" s="7">
        <f>O36*N40</f>
        <v>0</v>
      </c>
      <c r="Q40" s="22">
        <v>69910</v>
      </c>
      <c r="R40" s="222" t="str">
        <f>IFERROR(VLOOKUP(Q40,'СКЛАД '!$A:$B,2,0),"-")</f>
        <v>Вилка белая</v>
      </c>
      <c r="S40" s="9">
        <v>1</v>
      </c>
      <c r="T40" s="7">
        <f>T36*S40</f>
        <v>0</v>
      </c>
    </row>
    <row r="41" spans="2:20">
      <c r="B41" s="22">
        <v>69910</v>
      </c>
      <c r="C41" s="222" t="str">
        <f>IFERROR(VLOOKUP(B41,'СКЛАД '!$A:$B,2,0),"-")</f>
        <v>Вилка белая</v>
      </c>
      <c r="D41" s="9">
        <v>1</v>
      </c>
      <c r="E41" s="7">
        <f>E36*D41</f>
        <v>0</v>
      </c>
      <c r="G41" s="22">
        <v>59105</v>
      </c>
      <c r="H41" s="222" t="str">
        <f>IFERROR(VLOOKUP(G41,'СКЛАД '!$A:$B,2,0),"-")</f>
        <v>Огурцы свежие</v>
      </c>
      <c r="I41" s="9">
        <v>1.6E-2</v>
      </c>
      <c r="J41" s="7">
        <f>J36*I41</f>
        <v>0</v>
      </c>
      <c r="L41" s="22">
        <v>59103</v>
      </c>
      <c r="M41" s="222" t="str">
        <f>IFERROR(VLOOKUP(L41,'СКЛАД '!$A:$B,2,0),"-")</f>
        <v>Помидоры св.</v>
      </c>
      <c r="N41" s="9">
        <v>5.3999999999999999E-2</v>
      </c>
      <c r="O41" s="7">
        <f>O36*N41</f>
        <v>0</v>
      </c>
      <c r="Q41" s="22">
        <v>69911</v>
      </c>
      <c r="R41" s="222" t="str">
        <f>IFERROR(VLOOKUP(Q41,'СКЛАД '!$A:$B,2,0),"-")</f>
        <v>Нож белый</v>
      </c>
      <c r="S41" s="9">
        <v>1</v>
      </c>
      <c r="T41" s="7">
        <f>T36*S41</f>
        <v>0</v>
      </c>
    </row>
    <row r="42" spans="2:20">
      <c r="B42" s="22">
        <v>57420</v>
      </c>
      <c r="C42" s="222" t="str">
        <f>IFERROR(VLOOKUP(B42,'СКЛАД '!$A:$B,2,0),"-")</f>
        <v>Картонные заготовки для завтраков, Сырники (500 шт. в уп.)</v>
      </c>
      <c r="D42" s="9">
        <v>1</v>
      </c>
      <c r="E42" s="7">
        <f>E36*D42</f>
        <v>0</v>
      </c>
      <c r="G42" s="22">
        <v>690610</v>
      </c>
      <c r="H42" s="222" t="str">
        <f>IFERROR(VLOOKUP(G42,'СКЛАД '!$A:$B,2,0),"-")</f>
        <v>Салат Айсберг( идет в двух кейсах)</v>
      </c>
      <c r="I42" s="9">
        <v>8.9999999999999993E-3</v>
      </c>
      <c r="J42" s="7">
        <f>J36*I42</f>
        <v>0</v>
      </c>
      <c r="L42" s="22">
        <v>690610</v>
      </c>
      <c r="M42" s="222" t="str">
        <f>IFERROR(VLOOKUP(L42,'СКЛАД '!$A:$B,2,0),"-")</f>
        <v>Салат Айсберг( идет в двух кейсах)</v>
      </c>
      <c r="N42" s="9">
        <v>1.4E-2</v>
      </c>
      <c r="O42" s="7">
        <f>O36*N42</f>
        <v>0</v>
      </c>
      <c r="Q42" s="22">
        <v>52228</v>
      </c>
      <c r="R42" s="222" t="str">
        <f>IFERROR(VLOOKUP(Q42,'СКЛАД '!$A:$B,2,0),"-")</f>
        <v>Салфетка бумажная</v>
      </c>
      <c r="S42" s="9">
        <v>1</v>
      </c>
      <c r="T42" s="7">
        <f>T36*S42</f>
        <v>0</v>
      </c>
    </row>
    <row r="43" spans="2:20">
      <c r="B43" s="9"/>
      <c r="C43" s="222" t="str">
        <f>IFERROR(VLOOKUP(B43,'СКЛАД '!$A:$B,2,0),"-")</f>
        <v>-</v>
      </c>
      <c r="D43" s="9"/>
      <c r="E43" s="7">
        <f>E36*D43</f>
        <v>0</v>
      </c>
      <c r="G43" s="22">
        <v>52228</v>
      </c>
      <c r="H43" s="222" t="str">
        <f>IFERROR(VLOOKUP(G43,'СКЛАД '!$A:$B,2,0),"-")</f>
        <v>Салфетка бумажная</v>
      </c>
      <c r="I43" s="9">
        <v>1</v>
      </c>
      <c r="J43" s="7">
        <f>J36*I43</f>
        <v>0</v>
      </c>
      <c r="L43" s="22">
        <v>52228</v>
      </c>
      <c r="M43" s="222" t="str">
        <f>IFERROR(VLOOKUP(L43,'СКЛАД '!$A:$B,2,0),"-")</f>
        <v>Салфетка бумажная</v>
      </c>
      <c r="N43" s="9">
        <v>1</v>
      </c>
      <c r="O43" s="7">
        <f>O36*N43</f>
        <v>0</v>
      </c>
      <c r="Q43" s="9"/>
      <c r="R43" s="222" t="str">
        <f>IFERROR(VLOOKUP(Q43,'СКЛАД '!$A:$B,2,0),"-")</f>
        <v>-</v>
      </c>
      <c r="S43" s="9"/>
      <c r="T43" s="7">
        <f>T36*S43</f>
        <v>0</v>
      </c>
    </row>
    <row r="44" spans="2:20">
      <c r="B44" s="9"/>
      <c r="C44" s="222" t="str">
        <f>IFERROR(VLOOKUP(B44,'СКЛАД '!$A:$B,2,0),"-")</f>
        <v>-</v>
      </c>
      <c r="D44" s="9"/>
      <c r="E44" s="7">
        <f>E36*D44</f>
        <v>0</v>
      </c>
      <c r="G44" s="22">
        <v>57306</v>
      </c>
      <c r="H44" s="222" t="str">
        <f>IFERROR(VLOOKUP(G44,'СКЛАД '!$A:$B,2,0),"-")</f>
        <v>Бумага оберточная XL</v>
      </c>
      <c r="I44" s="9">
        <v>1</v>
      </c>
      <c r="J44" s="7">
        <f>J36*I44</f>
        <v>0</v>
      </c>
      <c r="L44" s="22">
        <v>66211</v>
      </c>
      <c r="M44" s="222" t="str">
        <f>IFERROR(VLOOKUP(L44,'СКЛАД '!$A:$B,2,0),"-")</f>
        <v>Картонная заготовка для упак.сэндв.</v>
      </c>
      <c r="N44" s="9">
        <v>1</v>
      </c>
      <c r="O44" s="7">
        <f>O36*N44</f>
        <v>0</v>
      </c>
      <c r="Q44" s="9"/>
      <c r="R44" s="222" t="str">
        <f>IFERROR(VLOOKUP(Q44,'СКЛАД '!$A:$B,2,0),"-")</f>
        <v>-</v>
      </c>
      <c r="S44" s="9"/>
      <c r="T44" s="7">
        <f>T36*S44</f>
        <v>0</v>
      </c>
    </row>
    <row r="45" spans="2:20">
      <c r="B45" s="9"/>
      <c r="C45" s="222" t="str">
        <f>IFERROR(VLOOKUP(B45,'СКЛАД '!$A:$B,2,0),"-")</f>
        <v>-</v>
      </c>
      <c r="D45" s="9"/>
      <c r="E45" s="7">
        <f>E36*D45</f>
        <v>0</v>
      </c>
      <c r="G45" s="68"/>
      <c r="H45" s="222" t="str">
        <f>IFERROR(VLOOKUP(G45,'СКЛАД '!$A:$B,2,0),"-")</f>
        <v>-</v>
      </c>
      <c r="I45" s="9"/>
      <c r="J45" s="7">
        <f>J36*I45</f>
        <v>0</v>
      </c>
      <c r="L45" s="68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9"/>
      <c r="C46" s="222" t="str">
        <f>IFERROR(VLOOKUP(B46,'СКЛАД '!$A:$B,2,0),"-")</f>
        <v>-</v>
      </c>
      <c r="D46" s="9"/>
      <c r="E46" s="7">
        <f>E36*D46</f>
        <v>0</v>
      </c>
      <c r="G46" s="9"/>
      <c r="H46" s="222" t="str">
        <f>IFERROR(VLOOKUP(G46,'СКЛАД '!$A:$B,2,0),"-")</f>
        <v>-</v>
      </c>
      <c r="I46" s="9"/>
      <c r="J46" s="7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9"/>
      <c r="C47" s="222" t="str">
        <f>IFERROR(VLOOKUP(B47,'СКЛАД '!$A:$B,2,0),"-")</f>
        <v>-</v>
      </c>
      <c r="D47" s="9"/>
      <c r="E47" s="7">
        <f>E36*D47</f>
        <v>0</v>
      </c>
      <c r="G47" s="9"/>
      <c r="H47" s="222" t="str">
        <f>IFERROR(VLOOKUP(G47,'СКЛАД '!$A:$B,2,0),"-")</f>
        <v>-</v>
      </c>
      <c r="I47" s="9"/>
      <c r="J47" s="7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>
      <c r="B53" s="8">
        <v>7401</v>
      </c>
      <c r="C53" s="6" t="str">
        <f>IFERROR(VLOOKUP(B53,Сводная!$A:$C,2,0),"-------------")</f>
        <v>Блины с топпингом Марс</v>
      </c>
      <c r="D53" s="3" t="s">
        <v>600</v>
      </c>
      <c r="E53" s="6">
        <f>IFERROR(VLOOKUP(B53,Сводная!$A:$C,3,0),"-------------")</f>
        <v>0</v>
      </c>
      <c r="G53" s="8">
        <v>7041</v>
      </c>
      <c r="H53" s="6" t="str">
        <f>IFERROR(VLOOKUP(G53,Сводная!$A:$C,2,0),"-------------")</f>
        <v>Блины с клубничным джемом</v>
      </c>
      <c r="I53" s="3" t="s">
        <v>600</v>
      </c>
      <c r="J53" s="6">
        <f>IFERROR(VLOOKUP(G53,Сводная!$A:$C,3,0),"-------------")</f>
        <v>0</v>
      </c>
      <c r="L53" s="8">
        <v>3427</v>
      </c>
      <c r="M53" s="6" t="str">
        <f>IFERROR(VLOOKUP(L53,Сводная!$A:$C,2,0),"-------------")</f>
        <v>Кинг КрСэнд</v>
      </c>
      <c r="N53" s="3" t="s">
        <v>600</v>
      </c>
      <c r="O53" s="6">
        <f>IFERROR(VLOOKUP(L53,Сводная!$A:$C,3,0),"-------------")</f>
        <v>0</v>
      </c>
      <c r="Q53" s="8">
        <v>3428</v>
      </c>
      <c r="R53" s="6" t="str">
        <f>IFERROR(VLOOKUP(Q53,Сводная!$A:$C,2,0),"-------------")</f>
        <v>Буритто с яйцом и беконом</v>
      </c>
      <c r="S53" s="3" t="s">
        <v>600</v>
      </c>
      <c r="T53" s="6">
        <f>IFERROR(VLOOKUP(Q53,Сводная!$A:$C,3,0),"-------------")</f>
        <v>0</v>
      </c>
    </row>
    <row r="54" spans="2:20">
      <c r="B54" s="22">
        <v>59015</v>
      </c>
      <c r="C54" s="222" t="str">
        <f>IFERROR(VLOOKUP(B54,'СКЛАД '!$A:$B,2,0),"-")</f>
        <v>Блины к завтраку 100 шт в уп.</v>
      </c>
      <c r="D54" s="9">
        <v>2</v>
      </c>
      <c r="E54" s="7">
        <f>E53*D54</f>
        <v>0</v>
      </c>
      <c r="G54" s="9">
        <v>59015</v>
      </c>
      <c r="H54" s="222" t="str">
        <f>IFERROR(VLOOKUP(G54,'СКЛАД '!$A:$B,2,0),"-")</f>
        <v>Блины к завтраку 100 шт в уп.</v>
      </c>
      <c r="I54" s="9">
        <v>2</v>
      </c>
      <c r="J54" s="7">
        <f>J53*I54</f>
        <v>0</v>
      </c>
      <c r="L54" s="9">
        <v>67028</v>
      </c>
      <c r="M54" s="222" t="str">
        <f>IFERROR(VLOOKUP(L54,'СКЛАД '!$A:$B,2,0),"-")</f>
        <v>Круасан (булочка для круасэндвича)</v>
      </c>
      <c r="N54" s="9">
        <v>1</v>
      </c>
      <c r="O54" s="7">
        <f>O53*N54</f>
        <v>0</v>
      </c>
      <c r="Q54" s="9">
        <v>68609</v>
      </c>
      <c r="R54" s="222" t="str">
        <f>IFERROR(VLOOKUP(Q54,'СКЛАД '!$A:$B,2,0),"-")</f>
        <v>Мучная тортилья 9Д</v>
      </c>
      <c r="S54" s="9">
        <v>1</v>
      </c>
      <c r="T54" s="7">
        <f>T53*S54</f>
        <v>0</v>
      </c>
    </row>
    <row r="55" spans="2:20">
      <c r="B55" s="22">
        <v>57407</v>
      </c>
      <c r="C55" s="222" t="str">
        <f>IFERROR(VLOOKUP(B55,'СКЛАД '!$A:$B,2,0),"-")</f>
        <v>Шоколадно-карамельный соус Mars</v>
      </c>
      <c r="D55" s="9">
        <v>0.02</v>
      </c>
      <c r="E55" s="7">
        <f>E53*D55</f>
        <v>0</v>
      </c>
      <c r="G55" s="9">
        <v>51171</v>
      </c>
      <c r="H55" s="222" t="str">
        <f>IFERROR(VLOOKUP(G55,'СКЛАД '!$A:$B,2,0),"-")</f>
        <v>Джем в асс. dip(своя карта в модификаторах)</v>
      </c>
      <c r="I55" s="9">
        <v>1</v>
      </c>
      <c r="J55" s="7">
        <f>J53*I55</f>
        <v>0</v>
      </c>
      <c r="L55" s="9">
        <v>67029</v>
      </c>
      <c r="M55" s="222" t="str">
        <f>IFERROR(VLOOKUP(L55,'СКЛАД '!$A:$B,2,0),"-")</f>
        <v>Яичная смесь</v>
      </c>
      <c r="N55" s="9">
        <v>0.05</v>
      </c>
      <c r="O55" s="7">
        <f>O53*N55</f>
        <v>0</v>
      </c>
      <c r="Q55" s="9">
        <v>67029</v>
      </c>
      <c r="R55" s="222" t="str">
        <f>IFERROR(VLOOKUP(Q55,'СКЛАД '!$A:$B,2,0),"-")</f>
        <v>Яичная смесь</v>
      </c>
      <c r="S55" s="9">
        <v>0.05</v>
      </c>
      <c r="T55" s="7">
        <f>T53*S55</f>
        <v>0</v>
      </c>
    </row>
    <row r="56" spans="2:20">
      <c r="B56" s="22">
        <v>57427</v>
      </c>
      <c r="C56" s="222" t="str">
        <f>IFERROR(VLOOKUP(B56,'СКЛАД '!$A:$B,2,0),"-")</f>
        <v>Картонная упаковка для завтрака (Блины)</v>
      </c>
      <c r="D56" s="9">
        <v>1</v>
      </c>
      <c r="E56" s="7">
        <f>E53*D56</f>
        <v>0</v>
      </c>
      <c r="G56" s="9">
        <v>57427</v>
      </c>
      <c r="H56" s="222" t="str">
        <f>IFERROR(VLOOKUP(G56,'СКЛАД '!$A:$B,2,0),"-")</f>
        <v>Картонная упаковка для завтрака (Блины)</v>
      </c>
      <c r="I56" s="9">
        <v>1</v>
      </c>
      <c r="J56" s="7">
        <f>J53*I56</f>
        <v>0</v>
      </c>
      <c r="L56" s="9">
        <v>68695</v>
      </c>
      <c r="M56" s="222" t="str">
        <f>IFERROR(VLOOKUP(L56,'СКЛАД '!$A:$B,2,0),"-")</f>
        <v>Котлеты из говядины HAMBURGER</v>
      </c>
      <c r="N56" s="9">
        <v>1</v>
      </c>
      <c r="O56" s="7">
        <f>O53*N56</f>
        <v>0</v>
      </c>
      <c r="Q56" s="9">
        <v>51065</v>
      </c>
      <c r="R56" s="222" t="str">
        <f>IFERROR(VLOOKUP(Q56,'СКЛАД '!$A:$B,2,0),"-")</f>
        <v>Кетчуп Хаинц</v>
      </c>
      <c r="S56" s="9">
        <v>1.6E-2</v>
      </c>
      <c r="T56" s="7">
        <f>T53*S56</f>
        <v>0</v>
      </c>
    </row>
    <row r="57" spans="2:20">
      <c r="B57" s="22">
        <v>69910</v>
      </c>
      <c r="C57" s="222" t="str">
        <f>IFERROR(VLOOKUP(B57,'СКЛАД '!$A:$B,2,0),"-")</f>
        <v>Вилка белая</v>
      </c>
      <c r="D57" s="9">
        <v>1</v>
      </c>
      <c r="E57" s="7">
        <f>E53*D57</f>
        <v>0</v>
      </c>
      <c r="G57" s="9">
        <v>69910</v>
      </c>
      <c r="H57" s="222" t="str">
        <f>IFERROR(VLOOKUP(G57,'СКЛАД '!$A:$B,2,0),"-")</f>
        <v>Вилка белая</v>
      </c>
      <c r="I57" s="9">
        <v>1</v>
      </c>
      <c r="J57" s="7">
        <f>J53*I57</f>
        <v>0</v>
      </c>
      <c r="L57" s="9">
        <v>51091</v>
      </c>
      <c r="M57" s="222" t="str">
        <f>IFERROR(VLOOKUP(L57,'СКЛАД '!$A:$B,2,0),"-")</f>
        <v>Сыр Чеддер</v>
      </c>
      <c r="N57" s="9">
        <v>1</v>
      </c>
      <c r="O57" s="7">
        <f>O53*N57</f>
        <v>0</v>
      </c>
      <c r="Q57" s="9">
        <v>51091</v>
      </c>
      <c r="R57" s="222" t="str">
        <f>IFERROR(VLOOKUP(Q57,'СКЛАД '!$A:$B,2,0),"-")</f>
        <v>Сыр Чеддер</v>
      </c>
      <c r="S57" s="9">
        <v>1</v>
      </c>
      <c r="T57" s="7">
        <f>T53*S57</f>
        <v>0</v>
      </c>
    </row>
    <row r="58" spans="2:20">
      <c r="B58" s="22">
        <v>69911</v>
      </c>
      <c r="C58" s="222" t="str">
        <f>IFERROR(VLOOKUP(B58,'СКЛАД '!$A:$B,2,0),"-")</f>
        <v>Нож белый</v>
      </c>
      <c r="D58" s="9">
        <v>1</v>
      </c>
      <c r="E58" s="7">
        <f>E53*D58</f>
        <v>0</v>
      </c>
      <c r="G58" s="9">
        <v>69911</v>
      </c>
      <c r="H58" s="222" t="str">
        <f>IFERROR(VLOOKUP(G58,'СКЛАД '!$A:$B,2,0),"-")</f>
        <v>Нож белый</v>
      </c>
      <c r="I58" s="9">
        <v>1</v>
      </c>
      <c r="J58" s="7">
        <f>J53*I58</f>
        <v>0</v>
      </c>
      <c r="L58" s="9">
        <v>59103</v>
      </c>
      <c r="M58" s="222" t="str">
        <f>IFERROR(VLOOKUP(L58,'СКЛАД '!$A:$B,2,0),"-")</f>
        <v>Помидоры св.</v>
      </c>
      <c r="N58" s="9">
        <v>2.7E-2</v>
      </c>
      <c r="O58" s="7">
        <f>O53*N58</f>
        <v>0</v>
      </c>
      <c r="Q58" s="9">
        <v>59832</v>
      </c>
      <c r="R58" s="222" t="str">
        <f>IFERROR(VLOOKUP(Q58,'СКЛАД '!$A:$B,2,0),"-")</f>
        <v>Бекон нарезка кг</v>
      </c>
      <c r="S58" s="9">
        <v>0.02</v>
      </c>
      <c r="T58" s="7">
        <f>T53*S58</f>
        <v>0</v>
      </c>
    </row>
    <row r="59" spans="2:20">
      <c r="B59" s="22">
        <v>52228</v>
      </c>
      <c r="C59" s="222" t="str">
        <f>IFERROR(VLOOKUP(B59,'СКЛАД '!$A:$B,2,0),"-")</f>
        <v>Салфетка бумажная</v>
      </c>
      <c r="D59" s="9">
        <v>1</v>
      </c>
      <c r="E59" s="7">
        <f>E53*D59</f>
        <v>0</v>
      </c>
      <c r="G59" s="9">
        <v>52228</v>
      </c>
      <c r="H59" s="222" t="str">
        <f>IFERROR(VLOOKUP(G59,'СКЛАД '!$A:$B,2,0),"-")</f>
        <v>Салфетка бумажная</v>
      </c>
      <c r="I59" s="9">
        <v>1</v>
      </c>
      <c r="J59" s="7">
        <f>J53*I59</f>
        <v>0</v>
      </c>
      <c r="L59" s="9">
        <v>59832</v>
      </c>
      <c r="M59" s="222" t="str">
        <f>IFERROR(VLOOKUP(L59,'СКЛАД '!$A:$B,2,0),"-")</f>
        <v>Бекон нарезка кг</v>
      </c>
      <c r="N59" s="9">
        <v>5.0000000000000001E-3</v>
      </c>
      <c r="O59" s="7">
        <f>O53*N59</f>
        <v>0</v>
      </c>
      <c r="Q59" s="9">
        <v>67023</v>
      </c>
      <c r="R59" s="222" t="str">
        <f>IFERROR(VLOOKUP(Q59,'СКЛАД '!$A:$B,2,0),"-")</f>
        <v>Картофельные котлеты мини (10гр)</v>
      </c>
      <c r="S59" s="9">
        <v>4</v>
      </c>
      <c r="T59" s="7">
        <f>T53*S59</f>
        <v>0</v>
      </c>
    </row>
    <row r="60" spans="2:20">
      <c r="B60" s="9"/>
      <c r="C60" s="222" t="str">
        <f>IFERROR(VLOOKUP(B60,'СКЛАД '!$A:$B,2,0),"-")</f>
        <v>-</v>
      </c>
      <c r="D60" s="9"/>
      <c r="E60" s="7">
        <f>E53*D60</f>
        <v>0</v>
      </c>
      <c r="G60" s="9"/>
      <c r="H60" s="222" t="str">
        <f>IFERROR(VLOOKUP(G60,'СКЛАД '!$A:$B,2,0),"-")</f>
        <v>-</v>
      </c>
      <c r="I60" s="9"/>
      <c r="J60" s="7">
        <f>J53*I60</f>
        <v>0</v>
      </c>
      <c r="L60" s="9">
        <v>51081</v>
      </c>
      <c r="M60" s="222" t="str">
        <f>IFERROR(VLOOKUP(L60,'СКЛАД '!$A:$B,2,0),"-")</f>
        <v>Масло фритюрное &lt;Профилюкс&gt;</v>
      </c>
      <c r="N60" s="9">
        <v>5.0000000000000001E-4</v>
      </c>
      <c r="O60" s="7">
        <f>O53*N60</f>
        <v>0</v>
      </c>
      <c r="Q60" s="9">
        <v>59103</v>
      </c>
      <c r="R60" s="222" t="str">
        <f>IFERROR(VLOOKUP(Q60,'СКЛАД '!$A:$B,2,0),"-")</f>
        <v>Помидоры св.</v>
      </c>
      <c r="S60" s="9">
        <v>5.3999999999999999E-2</v>
      </c>
      <c r="T60" s="7">
        <f>T53*S60</f>
        <v>0</v>
      </c>
    </row>
    <row r="61" spans="2:20">
      <c r="B61" s="9"/>
      <c r="C61" s="222" t="str">
        <f>IFERROR(VLOOKUP(B61,'СКЛАД '!$A:$B,2,0),"-")</f>
        <v>-</v>
      </c>
      <c r="D61" s="9"/>
      <c r="E61" s="7">
        <f>E53*D61</f>
        <v>0</v>
      </c>
      <c r="G61" s="9"/>
      <c r="H61" s="222" t="str">
        <f>IFERROR(VLOOKUP(G61,'СКЛАД '!$A:$B,2,0),"-")</f>
        <v>-</v>
      </c>
      <c r="I61" s="9"/>
      <c r="J61" s="7">
        <f>J53*I61</f>
        <v>0</v>
      </c>
      <c r="L61" s="9">
        <v>52228</v>
      </c>
      <c r="M61" s="222" t="str">
        <f>IFERROR(VLOOKUP(L61,'СКЛАД '!$A:$B,2,0),"-")</f>
        <v>Салфетка бумажная</v>
      </c>
      <c r="N61" s="9">
        <v>1</v>
      </c>
      <c r="O61" s="7">
        <f>O53*N61</f>
        <v>0</v>
      </c>
      <c r="Q61" s="9">
        <v>51081</v>
      </c>
      <c r="R61" s="222" t="str">
        <f>IFERROR(VLOOKUP(Q61,'СКЛАД '!$A:$B,2,0),"-")</f>
        <v>Масло фритюрное &lt;Профилюкс&gt;</v>
      </c>
      <c r="S61" s="9">
        <v>1.4999999999999999E-2</v>
      </c>
      <c r="T61" s="7">
        <f>T53*S61</f>
        <v>0</v>
      </c>
    </row>
    <row r="62" spans="2:20">
      <c r="B62" s="9"/>
      <c r="C62" s="222" t="str">
        <f>IFERROR(VLOOKUP(B62,'СКЛАД '!$A:$B,2,0),"-")</f>
        <v>-</v>
      </c>
      <c r="D62" s="9"/>
      <c r="E62" s="7">
        <f>E53*D62</f>
        <v>0</v>
      </c>
      <c r="G62" s="9"/>
      <c r="H62" s="222" t="str">
        <f>IFERROR(VLOOKUP(G62,'СКЛАД '!$A:$B,2,0),"-")</f>
        <v>-</v>
      </c>
      <c r="I62" s="9"/>
      <c r="J62" s="7">
        <f>J53*I62</f>
        <v>0</v>
      </c>
      <c r="L62" s="9">
        <v>57310</v>
      </c>
      <c r="M62" s="222" t="str">
        <f>IFERROR(VLOOKUP(L62,'СКЛАД '!$A:$B,2,0),"-")</f>
        <v>Бумага оберточная ХХL</v>
      </c>
      <c r="N62" s="9">
        <v>1</v>
      </c>
      <c r="O62" s="7">
        <f>O53*N62</f>
        <v>0</v>
      </c>
      <c r="Q62" s="9">
        <v>52228</v>
      </c>
      <c r="R62" s="222" t="str">
        <f>IFERROR(VLOOKUP(Q62,'СКЛАД '!$A:$B,2,0),"-")</f>
        <v>Салфетка бумажная</v>
      </c>
      <c r="S62" s="9">
        <v>1</v>
      </c>
      <c r="T62" s="7">
        <f>T53*S62</f>
        <v>0</v>
      </c>
    </row>
    <row r="63" spans="2:20">
      <c r="B63" s="9"/>
      <c r="C63" s="222" t="str">
        <f>IFERROR(VLOOKUP(B63,'СКЛАД '!$A:$B,2,0),"-")</f>
        <v>-</v>
      </c>
      <c r="D63" s="9"/>
      <c r="E63" s="7">
        <f>E53*D63</f>
        <v>0</v>
      </c>
      <c r="G63" s="9"/>
      <c r="H63" s="222" t="str">
        <f>IFERROR(VLOOKUP(G63,'СКЛАД '!$A:$B,2,0),"-")</f>
        <v>-</v>
      </c>
      <c r="I63" s="9"/>
      <c r="J63" s="7">
        <f>J53*I63</f>
        <v>0</v>
      </c>
      <c r="L63" s="9"/>
      <c r="M63" s="222" t="str">
        <f>IFERROR(VLOOKUP(L63,'СКЛАД '!$A:$B,2,0),"-")</f>
        <v>-</v>
      </c>
      <c r="N63" s="9"/>
      <c r="O63" s="7">
        <f>O53*N63</f>
        <v>0</v>
      </c>
      <c r="Q63" s="9">
        <v>57310</v>
      </c>
      <c r="R63" s="222" t="str">
        <f>IFERROR(VLOOKUP(Q63,'СКЛАД '!$A:$B,2,0),"-")</f>
        <v>Бумага оберточная ХХL</v>
      </c>
      <c r="S63" s="9">
        <v>1</v>
      </c>
      <c r="T63" s="7">
        <f>T53*S63</f>
        <v>0</v>
      </c>
    </row>
    <row r="64" spans="2:20">
      <c r="B64" s="9"/>
      <c r="C64" s="222" t="str">
        <f>IFERROR(VLOOKUP(B64,'СКЛАД '!$A:$B,2,0),"-")</f>
        <v>-</v>
      </c>
      <c r="D64" s="9"/>
      <c r="E64" s="7">
        <f>E53*D64</f>
        <v>0</v>
      </c>
      <c r="G64" s="9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222" t="str">
        <f>IFERROR(VLOOKUP(Q64,'СКЛАД '!$A:$B,2,0),"-")</f>
        <v>-</v>
      </c>
      <c r="S64" s="9"/>
      <c r="T64" s="7">
        <f>T53*S64</f>
        <v>0</v>
      </c>
    </row>
    <row r="65" spans="2:20">
      <c r="B65" s="9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222" t="str">
        <f>IFERROR(VLOOKUP(Q65,'СКЛАД '!$A:$B,2,0),"-")</f>
        <v>-</v>
      </c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222" t="str">
        <f>IFERROR(VLOOKUP(Q66,'СКЛАД '!$A:$B,2,0),"-")</f>
        <v>-</v>
      </c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222" t="str">
        <f>IFERROR(VLOOKUP(Q67,'СКЛАД '!$A:$B,2,0),"-")</f>
        <v>-</v>
      </c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222" t="str">
        <f>IFERROR(VLOOKUP(Q68,'СКЛАД '!$A:$B,2,0),"-")</f>
        <v>-</v>
      </c>
      <c r="S68" s="9"/>
      <c r="T68" s="7">
        <f>T53*S68</f>
        <v>0</v>
      </c>
    </row>
    <row r="70" spans="2:20">
      <c r="B70" s="8">
        <v>3431</v>
      </c>
      <c r="C70" s="6" t="str">
        <f>IFERROR(VLOOKUP(B70,Сводная!$A:$C,2,0),"-------------")</f>
        <v>Кинг Завтрак</v>
      </c>
      <c r="D70" s="3" t="s">
        <v>600</v>
      </c>
      <c r="E70" s="6">
        <f>IFERROR(VLOOKUP(B70,Сводная!$A:$C,3,0),"-------------")</f>
        <v>0</v>
      </c>
      <c r="G70" s="8">
        <v>3433</v>
      </c>
      <c r="H70" s="6" t="str">
        <f>IFERROR(VLOOKUP(G70,Сводная!$A:$C,2,0),"-------------")</f>
        <v>Хот Пот с беконом</v>
      </c>
      <c r="I70" s="3" t="s">
        <v>600</v>
      </c>
      <c r="J70" s="6">
        <f>IFERROR(VLOOKUP(G70,Сводная!$A:$C,3,0),"-------------")</f>
        <v>0</v>
      </c>
      <c r="L70" s="8">
        <v>3434</v>
      </c>
      <c r="M70" s="6" t="str">
        <f>IFERROR(VLOOKUP(L70,Сводная!$A:$C,2,0),"-------------")</f>
        <v>Драники стандартные</v>
      </c>
      <c r="N70" s="3" t="s">
        <v>600</v>
      </c>
      <c r="O70" s="6">
        <f>IFERROR(VLOOKUP(L70,Сводная!$A:$C,3,0),"-------------")</f>
        <v>0</v>
      </c>
      <c r="Q70" s="8">
        <v>3432</v>
      </c>
      <c r="R70" s="6" t="str">
        <f>IFERROR(VLOOKUP(Q70,Сводная!$A:$C,2,0),"-------------")</f>
        <v>Хот Пот с ветчиной</v>
      </c>
      <c r="S70" s="3" t="s">
        <v>600</v>
      </c>
      <c r="T70" s="6">
        <f>IFERROR(VLOOKUP(Q70,Сводная!$A:$C,3,0),"-------------")</f>
        <v>0</v>
      </c>
    </row>
    <row r="71" spans="2:20">
      <c r="B71" s="9">
        <v>59015</v>
      </c>
      <c r="C71" s="222" t="str">
        <f>IFERROR(VLOOKUP(B71,'СКЛАД '!$A:$B,2,0),"-")</f>
        <v>Блины к завтраку 100 шт в уп.</v>
      </c>
      <c r="D71" s="9">
        <v>1</v>
      </c>
      <c r="E71" s="7">
        <f>E70*D71</f>
        <v>0</v>
      </c>
      <c r="G71" s="9">
        <v>67029</v>
      </c>
      <c r="H71" s="222" t="str">
        <f>IFERROR(VLOOKUP(G71,'СКЛАД '!$A:$B,2,0),"-")</f>
        <v>Яичная смесь</v>
      </c>
      <c r="I71" s="9">
        <v>0.05</v>
      </c>
      <c r="J71" s="7">
        <f>J70*I71</f>
        <v>0</v>
      </c>
      <c r="L71" s="9">
        <v>67023</v>
      </c>
      <c r="M71" s="222" t="str">
        <f>IFERROR(VLOOKUP(L71,'СКЛАД '!$A:$B,2,0),"-")</f>
        <v>Картофельные котлеты мини (10гр)</v>
      </c>
      <c r="N71" s="9">
        <v>10</v>
      </c>
      <c r="O71" s="7">
        <f>O70*N71</f>
        <v>0</v>
      </c>
      <c r="Q71" s="9">
        <v>67029</v>
      </c>
      <c r="R71" s="222" t="str">
        <f>IFERROR(VLOOKUP(Q71,'СКЛАД '!$A:$B,2,0),"-")</f>
        <v>Яичная смесь</v>
      </c>
      <c r="S71" s="9">
        <v>0.05</v>
      </c>
      <c r="T71" s="7">
        <f>T70*S71</f>
        <v>0</v>
      </c>
    </row>
    <row r="72" spans="2:20">
      <c r="B72" s="9">
        <v>67029</v>
      </c>
      <c r="C72" s="222" t="str">
        <f>IFERROR(VLOOKUP(B72,'СКЛАД '!$A:$B,2,0),"-")</f>
        <v>Яичная смесь</v>
      </c>
      <c r="D72" s="9">
        <v>0.1</v>
      </c>
      <c r="E72" s="7">
        <f>E70*D72</f>
        <v>0</v>
      </c>
      <c r="G72" s="9">
        <v>59832</v>
      </c>
      <c r="H72" s="222" t="str">
        <f>IFERROR(VLOOKUP(G72,'СКЛАД '!$A:$B,2,0),"-")</f>
        <v>Бекон нарезка кг</v>
      </c>
      <c r="I72" s="9">
        <v>0.02</v>
      </c>
      <c r="J72" s="7">
        <f>J70*I72</f>
        <v>0</v>
      </c>
      <c r="L72" s="9">
        <v>51081</v>
      </c>
      <c r="M72" s="222" t="str">
        <f>IFERROR(VLOOKUP(L72,'СКЛАД '!$A:$B,2,0),"-")</f>
        <v>Масло фритюрное &lt;Профилюкс&gt;</v>
      </c>
      <c r="N72" s="9">
        <v>1.4999999999999999E-2</v>
      </c>
      <c r="O72" s="7">
        <f>O70*N72</f>
        <v>0</v>
      </c>
      <c r="Q72" s="9">
        <v>68612</v>
      </c>
      <c r="R72" s="222" t="str">
        <f>IFERROR(VLOOKUP(Q72,'СКЛАД '!$A:$B,2,0),"-")</f>
        <v>Ветчина нарезка</v>
      </c>
      <c r="S72" s="9">
        <v>1</v>
      </c>
      <c r="T72" s="7">
        <f>T70*S72</f>
        <v>0</v>
      </c>
    </row>
    <row r="73" spans="2:20">
      <c r="B73" s="9">
        <v>68695</v>
      </c>
      <c r="C73" s="222" t="str">
        <f>IFERROR(VLOOKUP(B73,'СКЛАД '!$A:$B,2,0),"-")</f>
        <v>Котлеты из говядины HAMBURGER</v>
      </c>
      <c r="D73" s="9">
        <v>1</v>
      </c>
      <c r="E73" s="7">
        <f>E70*D73</f>
        <v>0</v>
      </c>
      <c r="G73" s="9">
        <v>60000</v>
      </c>
      <c r="H73" s="222" t="str">
        <f>IFERROR(VLOOKUP(G73,'СКЛАД '!$A:$B,2,0),"-")</f>
        <v>Соус Сырный</v>
      </c>
      <c r="I73" s="9">
        <v>1</v>
      </c>
      <c r="J73" s="7">
        <f>J70*I73</f>
        <v>0</v>
      </c>
      <c r="L73" s="9">
        <v>52228</v>
      </c>
      <c r="M73" s="222" t="str">
        <f>IFERROR(VLOOKUP(L73,'СКЛАД '!$A:$B,2,0),"-")</f>
        <v>Салфетка бумажная</v>
      </c>
      <c r="N73" s="9">
        <v>1</v>
      </c>
      <c r="O73" s="7">
        <f>O70*N73</f>
        <v>0</v>
      </c>
      <c r="Q73" s="9">
        <v>51091</v>
      </c>
      <c r="R73" s="222" t="str">
        <f>IFERROR(VLOOKUP(Q73,'СКЛАД '!$A:$B,2,0),"-")</f>
        <v>Сыр Чеддер</v>
      </c>
      <c r="S73" s="9">
        <v>1</v>
      </c>
      <c r="T73" s="7">
        <f>T70*S73</f>
        <v>0</v>
      </c>
    </row>
    <row r="74" spans="2:20">
      <c r="B74" s="9">
        <v>67023</v>
      </c>
      <c r="C74" s="222" t="str">
        <f>IFERROR(VLOOKUP(B74,'СКЛАД '!$A:$B,2,0),"-")</f>
        <v>Картофельные котлеты мини (10гр)</v>
      </c>
      <c r="D74" s="9">
        <v>6</v>
      </c>
      <c r="E74" s="7">
        <f>E70*D74</f>
        <v>0</v>
      </c>
      <c r="G74" s="9">
        <v>67023</v>
      </c>
      <c r="H74" s="222" t="str">
        <f>IFERROR(VLOOKUP(G74,'СКЛАД '!$A:$B,2,0),"-")</f>
        <v>Картофельные котлеты мини (10гр)</v>
      </c>
      <c r="I74" s="9">
        <v>4</v>
      </c>
      <c r="J74" s="7">
        <f>J70*I74</f>
        <v>0</v>
      </c>
      <c r="L74" s="9">
        <v>57110</v>
      </c>
      <c r="M74" s="222" t="str">
        <f>IFERROR(VLOOKUP(L74,'СКЛАД '!$A:$B,2,0),"-")</f>
        <v>Пакет для картофеля фри средний МАЛЕНЬКИЙ</v>
      </c>
      <c r="N74" s="9">
        <v>1</v>
      </c>
      <c r="O74" s="7">
        <f>O70*N74</f>
        <v>0</v>
      </c>
      <c r="Q74" s="9">
        <v>67023</v>
      </c>
      <c r="R74" s="222" t="str">
        <f>IFERROR(VLOOKUP(Q74,'СКЛАД '!$A:$B,2,0),"-")</f>
        <v>Картофельные котлеты мини (10гр)</v>
      </c>
      <c r="S74" s="9">
        <v>4</v>
      </c>
      <c r="T74" s="7">
        <f>T70*S74</f>
        <v>0</v>
      </c>
    </row>
    <row r="75" spans="2:20">
      <c r="B75" s="9">
        <v>51081</v>
      </c>
      <c r="C75" s="222" t="str">
        <f>IFERROR(VLOOKUP(B75,'СКЛАД '!$A:$B,2,0),"-")</f>
        <v>Масло фритюрное &lt;Профилюкс&gt;</v>
      </c>
      <c r="D75" s="9">
        <v>1.4999999999999999E-2</v>
      </c>
      <c r="E75" s="7">
        <f>E70*D75</f>
        <v>0</v>
      </c>
      <c r="G75" s="9">
        <v>59103</v>
      </c>
      <c r="H75" s="222" t="str">
        <f>IFERROR(VLOOKUP(G75,'СКЛАД '!$A:$B,2,0),"-")</f>
        <v>Помидоры св.</v>
      </c>
      <c r="I75" s="9">
        <v>5.3999999999999999E-2</v>
      </c>
      <c r="J75" s="7">
        <f>J70*I75</f>
        <v>0</v>
      </c>
      <c r="L75" s="9"/>
      <c r="M75" s="222" t="str">
        <f>IFERROR(VLOOKUP(L75,'СКЛАД '!$A:$B,2,0),"-")</f>
        <v>-</v>
      </c>
      <c r="N75" s="9"/>
      <c r="O75" s="7">
        <f>O70*N75</f>
        <v>0</v>
      </c>
      <c r="Q75" s="9">
        <v>51081</v>
      </c>
      <c r="R75" s="222" t="str">
        <f>IFERROR(VLOOKUP(Q75,'СКЛАД '!$A:$B,2,0),"-")</f>
        <v>Масло фритюрное &lt;Профилюкс&gt;</v>
      </c>
      <c r="S75" s="9">
        <v>1.4999999999999999E-2</v>
      </c>
      <c r="T75" s="7">
        <f>T70*S75</f>
        <v>0</v>
      </c>
    </row>
    <row r="76" spans="2:20">
      <c r="B76" s="9">
        <v>66211</v>
      </c>
      <c r="C76" s="222" t="str">
        <f>IFERROR(VLOOKUP(B76,'СКЛАД '!$A:$B,2,0),"-")</f>
        <v>Картонная заготовка для упак.сэндв.</v>
      </c>
      <c r="D76" s="9">
        <v>1</v>
      </c>
      <c r="E76" s="7">
        <f>E70*D76</f>
        <v>0</v>
      </c>
      <c r="G76" s="9">
        <v>51081</v>
      </c>
      <c r="H76" s="222" t="str">
        <f>IFERROR(VLOOKUP(G76,'СКЛАД '!$A:$B,2,0),"-")</f>
        <v>Масло фритюрное &lt;Профилюкс&gt;</v>
      </c>
      <c r="I76" s="9">
        <v>0.02</v>
      </c>
      <c r="J76" s="7">
        <f>J70*I76</f>
        <v>0</v>
      </c>
      <c r="L76" s="9"/>
      <c r="M76" s="222" t="str">
        <f>IFERROR(VLOOKUP(L76,'СКЛАД '!$A:$B,2,0),"-")</f>
        <v>-</v>
      </c>
      <c r="N76" s="9"/>
      <c r="O76" s="7">
        <f>O70*N76</f>
        <v>0</v>
      </c>
      <c r="Q76" s="9">
        <v>52228</v>
      </c>
      <c r="R76" s="222" t="str">
        <f>IFERROR(VLOOKUP(Q76,'СКЛАД '!$A:$B,2,0),"-")</f>
        <v>Салфетка бумажная</v>
      </c>
      <c r="S76" s="9">
        <v>1</v>
      </c>
      <c r="T76" s="7">
        <f>T70*S76</f>
        <v>0</v>
      </c>
    </row>
    <row r="77" spans="2:20">
      <c r="B77" s="9">
        <v>69911</v>
      </c>
      <c r="C77" s="222" t="str">
        <f>IFERROR(VLOOKUP(B77,'СКЛАД '!$A:$B,2,0),"-")</f>
        <v>Нож белый</v>
      </c>
      <c r="D77" s="9">
        <v>1</v>
      </c>
      <c r="E77" s="7">
        <f>E70*D77</f>
        <v>0</v>
      </c>
      <c r="G77" s="9">
        <v>52228</v>
      </c>
      <c r="H77" s="222" t="str">
        <f>IFERROR(VLOOKUP(G77,'СКЛАД '!$A:$B,2,0),"-")</f>
        <v>Салфетка бумажная</v>
      </c>
      <c r="I77" s="9">
        <v>1</v>
      </c>
      <c r="J77" s="7">
        <f>J70*I77</f>
        <v>0</v>
      </c>
      <c r="L77" s="9"/>
      <c r="M77" s="222" t="str">
        <f>IFERROR(VLOOKUP(L77,'СКЛАД '!$A:$B,2,0),"-")</f>
        <v>-</v>
      </c>
      <c r="N77" s="9"/>
      <c r="O77" s="7">
        <f>O70*N77</f>
        <v>0</v>
      </c>
      <c r="Q77" s="9">
        <v>67034</v>
      </c>
      <c r="R77" s="222" t="str">
        <f>IFERROR(VLOOKUP(Q77,'СКЛАД '!$A:$B,2,0),"-")</f>
        <v>Стакан 0,2 (для Хот Пот)</v>
      </c>
      <c r="S77" s="9">
        <v>1</v>
      </c>
      <c r="T77" s="7">
        <f>T70*S77</f>
        <v>0</v>
      </c>
    </row>
    <row r="78" spans="2:20">
      <c r="B78" s="9">
        <v>69910</v>
      </c>
      <c r="C78" s="222" t="str">
        <f>IFERROR(VLOOKUP(B78,'СКЛАД '!$A:$B,2,0),"-")</f>
        <v>Вилка белая</v>
      </c>
      <c r="D78" s="9">
        <v>1</v>
      </c>
      <c r="E78" s="7">
        <f>E70*D78</f>
        <v>0</v>
      </c>
      <c r="G78" s="9">
        <v>67034</v>
      </c>
      <c r="H78" s="222" t="str">
        <f>IFERROR(VLOOKUP(G78,'СКЛАД '!$A:$B,2,0),"-")</f>
        <v>Стакан 0,2 (для Хот Пот)</v>
      </c>
      <c r="I78" s="9">
        <v>1</v>
      </c>
      <c r="J78" s="7">
        <f>J70*I78</f>
        <v>0</v>
      </c>
      <c r="L78" s="9"/>
      <c r="M78" s="222" t="str">
        <f>IFERROR(VLOOKUP(L78,'СКЛАД '!$A:$B,2,0),"-")</f>
        <v>-</v>
      </c>
      <c r="N78" s="9"/>
      <c r="O78" s="7">
        <f>O70*N78</f>
        <v>0</v>
      </c>
      <c r="Q78" s="9">
        <v>56066</v>
      </c>
      <c r="R78" s="222" t="str">
        <f>IFERROR(VLOOKUP(Q78,'СКЛАД '!$A:$B,2,0),"-")</f>
        <v>Крышка для двухсл. стакана 9 унций</v>
      </c>
      <c r="S78" s="9">
        <v>1</v>
      </c>
      <c r="T78" s="7">
        <f>T70*S78</f>
        <v>0</v>
      </c>
    </row>
    <row r="79" spans="2:20">
      <c r="B79" s="9">
        <v>52228</v>
      </c>
      <c r="C79" s="222" t="str">
        <f>IFERROR(VLOOKUP(B79,'СКЛАД '!$A:$B,2,0),"-")</f>
        <v>Салфетка бумажная</v>
      </c>
      <c r="D79" s="9">
        <v>1</v>
      </c>
      <c r="E79" s="7">
        <f>E70*D79</f>
        <v>0</v>
      </c>
      <c r="G79" s="9">
        <v>69910</v>
      </c>
      <c r="H79" s="222" t="str">
        <f>IFERROR(VLOOKUP(G79,'СКЛАД '!$A:$B,2,0),"-")</f>
        <v>Вилка белая</v>
      </c>
      <c r="I79" s="9">
        <v>1</v>
      </c>
      <c r="J79" s="7">
        <f>J70*I79</f>
        <v>0</v>
      </c>
      <c r="L79" s="9"/>
      <c r="M79" s="222" t="str">
        <f>IFERROR(VLOOKUP(L79,'СКЛАД '!$A:$B,2,0),"-")</f>
        <v>-</v>
      </c>
      <c r="N79" s="9"/>
      <c r="O79" s="7">
        <f>O70*N79</f>
        <v>0</v>
      </c>
      <c r="Q79" s="9">
        <v>69910</v>
      </c>
      <c r="R79" s="222" t="str">
        <f>IFERROR(VLOOKUP(Q79,'СКЛАД '!$A:$B,2,0),"-")</f>
        <v>Вилка белая</v>
      </c>
      <c r="S79" s="9">
        <v>1</v>
      </c>
      <c r="T79" s="7">
        <f>T70*S79</f>
        <v>0</v>
      </c>
    </row>
    <row r="80" spans="2:20">
      <c r="B80" s="9"/>
      <c r="C80" s="222" t="str">
        <f>IFERROR(VLOOKUP(B80,'СКЛАД '!$A:$B,2,0),"-")</f>
        <v>-</v>
      </c>
      <c r="D80" s="9"/>
      <c r="E80" s="7">
        <f>E70*D80</f>
        <v>0</v>
      </c>
      <c r="G80" s="9">
        <v>69911</v>
      </c>
      <c r="H80" s="222" t="str">
        <f>IFERROR(VLOOKUP(G80,'СКЛАД '!$A:$B,2,0),"-")</f>
        <v>Нож белый</v>
      </c>
      <c r="I80" s="9">
        <v>1</v>
      </c>
      <c r="J80" s="7">
        <f>J70*I80</f>
        <v>0</v>
      </c>
      <c r="L80" s="9"/>
      <c r="M80" s="222" t="str">
        <f>IFERROR(VLOOKUP(L80,'СКЛАД '!$A:$B,2,0),"-")</f>
        <v>-</v>
      </c>
      <c r="N80" s="9"/>
      <c r="O80" s="7">
        <f>O70*N80</f>
        <v>0</v>
      </c>
      <c r="Q80" s="9">
        <v>69911</v>
      </c>
      <c r="R80" s="222" t="str">
        <f>IFERROR(VLOOKUP(Q80,'СКЛАД '!$A:$B,2,0),"-")</f>
        <v>Нож белый</v>
      </c>
      <c r="S80" s="9">
        <v>1</v>
      </c>
      <c r="T80" s="7">
        <f>T70*S80</f>
        <v>0</v>
      </c>
    </row>
    <row r="81" spans="2:20">
      <c r="B81" s="9"/>
      <c r="C81" s="222" t="str">
        <f>IFERROR(VLOOKUP(B81,'СКЛАД '!$A:$B,2,0),"-")</f>
        <v>-</v>
      </c>
      <c r="D81" s="9"/>
      <c r="E81" s="7">
        <f>E70*D81</f>
        <v>0</v>
      </c>
      <c r="G81" s="9">
        <v>56066</v>
      </c>
      <c r="H81" s="222" t="str">
        <f>IFERROR(VLOOKUP(G81,'СКЛАД '!$A:$B,2,0),"-")</f>
        <v>Крышка для двухсл. стакана 9 унций</v>
      </c>
      <c r="I81" s="9">
        <v>1</v>
      </c>
      <c r="J81" s="7">
        <f>J70*I81</f>
        <v>0</v>
      </c>
      <c r="L81" s="9"/>
      <c r="M81" s="222" t="str">
        <f>IFERROR(VLOOKUP(L81,'СКЛАД '!$A:$B,2,0),"-")</f>
        <v>-</v>
      </c>
      <c r="N81" s="9"/>
      <c r="O81" s="7">
        <f>O70*N81</f>
        <v>0</v>
      </c>
      <c r="Q81" s="9"/>
      <c r="R81" s="222" t="str">
        <f>IFERROR(VLOOKUP(Q81,'СКЛАД '!$A:$B,2,0),"-")</f>
        <v>-</v>
      </c>
      <c r="S81" s="9"/>
      <c r="T81" s="7">
        <f>T70*S81</f>
        <v>0</v>
      </c>
    </row>
    <row r="82" spans="2:20">
      <c r="B82" s="9"/>
      <c r="C82" s="222" t="str">
        <f>IFERROR(VLOOKUP(B82,'СКЛАД '!$A:$B,2,0),"-")</f>
        <v>-</v>
      </c>
      <c r="D82" s="9"/>
      <c r="E82" s="7">
        <f>E70*D82</f>
        <v>0</v>
      </c>
      <c r="G82" s="9"/>
      <c r="H82" s="222" t="str">
        <f>IFERROR(VLOOKUP(G82,'СКЛАД '!$A:$B,2,0),"-")</f>
        <v>-</v>
      </c>
      <c r="I82" s="9"/>
      <c r="J82" s="7">
        <f>J70*I82</f>
        <v>0</v>
      </c>
      <c r="L82" s="9"/>
      <c r="M82" s="222" t="str">
        <f>IFERROR(VLOOKUP(L82,'СКЛАД '!$A:$B,2,0),"-")</f>
        <v>-</v>
      </c>
      <c r="N82" s="9"/>
      <c r="O82" s="7">
        <f>O70*N82</f>
        <v>0</v>
      </c>
      <c r="Q82" s="9"/>
      <c r="R82" s="222" t="str">
        <f>IFERROR(VLOOKUP(Q82,'СКЛАД '!$A:$B,2,0),"-")</f>
        <v>-</v>
      </c>
      <c r="S82" s="9"/>
      <c r="T82" s="7">
        <f>T70*S82</f>
        <v>0</v>
      </c>
    </row>
    <row r="83" spans="2:20">
      <c r="B83" s="9"/>
      <c r="C83" s="222" t="str">
        <f>IFERROR(VLOOKUP(B83,'СКЛАД '!$A:$B,2,0),"-")</f>
        <v>-</v>
      </c>
      <c r="D83" s="9"/>
      <c r="E83" s="7">
        <f>E70*D83</f>
        <v>0</v>
      </c>
      <c r="G83" s="9"/>
      <c r="H83" s="222" t="str">
        <f>IFERROR(VLOOKUP(G83,'СКЛАД '!$A:$B,2,0),"-")</f>
        <v>-</v>
      </c>
      <c r="I83" s="9"/>
      <c r="J83" s="7">
        <f>J70*I83</f>
        <v>0</v>
      </c>
      <c r="L83" s="9"/>
      <c r="M83" s="222" t="str">
        <f>IFERROR(VLOOKUP(L83,'СКЛАД '!$A:$B,2,0),"-")</f>
        <v>-</v>
      </c>
      <c r="N83" s="9"/>
      <c r="O83" s="7">
        <f>O70*N83</f>
        <v>0</v>
      </c>
      <c r="Q83" s="9"/>
      <c r="R83" s="222" t="str">
        <f>IFERROR(VLOOKUP(Q83,'СКЛАД '!$A:$B,2,0),"-")</f>
        <v>-</v>
      </c>
      <c r="S83" s="9"/>
      <c r="T83" s="7">
        <f>T70*S83</f>
        <v>0</v>
      </c>
    </row>
    <row r="84" spans="2:20">
      <c r="B84" s="9"/>
      <c r="C84" s="222" t="str">
        <f>IFERROR(VLOOKUP(B84,'СКЛАД '!$A:$B,2,0),"-")</f>
        <v>-</v>
      </c>
      <c r="D84" s="9"/>
      <c r="E84" s="7">
        <f>E70*D84</f>
        <v>0</v>
      </c>
      <c r="G84" s="9"/>
      <c r="H84" s="222" t="str">
        <f>IFERROR(VLOOKUP(G84,'СКЛАД '!$A:$B,2,0),"-")</f>
        <v>-</v>
      </c>
      <c r="I84" s="9"/>
      <c r="J84" s="7">
        <f>J70*I84</f>
        <v>0</v>
      </c>
      <c r="L84" s="9"/>
      <c r="M84" s="222" t="str">
        <f>IFERROR(VLOOKUP(L84,'СКЛАД '!$A:$B,2,0),"-")</f>
        <v>-</v>
      </c>
      <c r="N84" s="9"/>
      <c r="O84" s="7">
        <f>O70*N84</f>
        <v>0</v>
      </c>
      <c r="Q84" s="9"/>
      <c r="R84" s="222" t="str">
        <f>IFERROR(VLOOKUP(Q84,'СКЛАД '!$A:$B,2,0),"-")</f>
        <v>-</v>
      </c>
      <c r="S84" s="9"/>
      <c r="T84" s="7">
        <f>T70*S84</f>
        <v>0</v>
      </c>
    </row>
    <row r="85" spans="2:20">
      <c r="B85" s="9"/>
      <c r="C85" s="222" t="str">
        <f>IFERROR(VLOOKUP(B85,'СКЛАД '!$A:$B,2,0),"-")</f>
        <v>-</v>
      </c>
      <c r="D85" s="9"/>
      <c r="E85" s="7">
        <f>E70*D85</f>
        <v>0</v>
      </c>
      <c r="G85" s="9"/>
      <c r="H85" s="222" t="str">
        <f>IFERROR(VLOOKUP(G85,'СКЛАД '!$A:$B,2,0),"-")</f>
        <v>-</v>
      </c>
      <c r="I85" s="9"/>
      <c r="J85" s="7">
        <f>J70*I85</f>
        <v>0</v>
      </c>
      <c r="L85" s="9"/>
      <c r="M85" s="222" t="str">
        <f>IFERROR(VLOOKUP(L85,'СКЛАД '!$A:$B,2,0),"-")</f>
        <v>-</v>
      </c>
      <c r="N85" s="9"/>
      <c r="O85" s="7">
        <f>O70*N85</f>
        <v>0</v>
      </c>
      <c r="Q85" s="9"/>
      <c r="R85" s="222" t="str">
        <f>IFERROR(VLOOKUP(Q85,'СКЛАД '!$A:$B,2,0),"-")</f>
        <v>-</v>
      </c>
      <c r="S85" s="9"/>
      <c r="T85" s="7">
        <f>T70*S85</f>
        <v>0</v>
      </c>
    </row>
    <row r="87" spans="2:20">
      <c r="B87" s="8">
        <v>3423</v>
      </c>
      <c r="C87" s="6" t="str">
        <f>IFERROR(VLOOKUP(B87,Сводная!$A:$C,2,0),"-------------")</f>
        <v>КрСэнд с брусн соу</v>
      </c>
      <c r="D87" s="3" t="s">
        <v>600</v>
      </c>
      <c r="E87" s="6">
        <f>IFERROR(VLOOKUP(B87,Сводная!$A:$C,3,0),"-------------")</f>
        <v>0</v>
      </c>
      <c r="G87" s="8">
        <v>3424</v>
      </c>
      <c r="H87" s="6" t="str">
        <f>IFERROR(VLOOKUP(G87,Сводная!$A:$C,2,0),"-------------")</f>
        <v>КрСэнд вет/сыр</v>
      </c>
      <c r="I87" s="3" t="s">
        <v>600</v>
      </c>
      <c r="J87" s="6">
        <f>IFERROR(VLOOKUP(G87,Сводная!$A:$C,3,0),"-------------")</f>
        <v>0</v>
      </c>
      <c r="L87" s="8">
        <v>3436</v>
      </c>
      <c r="M87" s="6" t="str">
        <f>IFERROR(VLOOKUP(L87,Сводная!$A:$C,2,0),"-------------")</f>
        <v>Имунеле Мультифрукт</v>
      </c>
      <c r="N87" s="3" t="s">
        <v>600</v>
      </c>
      <c r="O87" s="6">
        <f>IFERROR(VLOOKUP(L87,Сводная!$A:$C,3,0),"-------------")</f>
        <v>0</v>
      </c>
      <c r="Q87" s="8">
        <v>3435</v>
      </c>
      <c r="R87" s="6" t="str">
        <f>IFERROR(VLOOKUP(Q87,Сводная!$A:$C,2,0),"-------------")</f>
        <v>Драники большие</v>
      </c>
      <c r="S87" s="3" t="s">
        <v>600</v>
      </c>
      <c r="T87" s="6">
        <f>IFERROR(VLOOKUP(Q87,Сводная!$A:$C,3,0),"-------------")</f>
        <v>0</v>
      </c>
    </row>
    <row r="88" spans="2:20">
      <c r="B88" s="9">
        <v>67028</v>
      </c>
      <c r="C88" s="222" t="str">
        <f>IFERROR(VLOOKUP(B88,'СКЛАД '!$A:$B,2,0),"-")</f>
        <v>Круасан (булочка для круасэндвича)</v>
      </c>
      <c r="D88" s="9">
        <v>1</v>
      </c>
      <c r="E88" s="7">
        <f>E87*D88</f>
        <v>0</v>
      </c>
      <c r="G88" s="9">
        <v>67028</v>
      </c>
      <c r="H88" s="222" t="str">
        <f>IFERROR(VLOOKUP(G88,'СКЛАД '!$A:$B,2,0),"-")</f>
        <v>Круасан (булочка для круасэндвича)</v>
      </c>
      <c r="I88" s="9">
        <v>1</v>
      </c>
      <c r="J88" s="7">
        <f>J87*I88</f>
        <v>0</v>
      </c>
      <c r="L88" s="9">
        <v>67032</v>
      </c>
      <c r="M88" s="222" t="str">
        <f>IFERROR(VLOOKUP(L88,'СКЛАД '!$A:$B,2,0),"-")</f>
        <v>Имунели мультифрукт</v>
      </c>
      <c r="N88" s="9">
        <v>1</v>
      </c>
      <c r="O88" s="7">
        <f>O87*N88</f>
        <v>0</v>
      </c>
      <c r="Q88" s="9">
        <v>67023</v>
      </c>
      <c r="R88" s="222" t="str">
        <f>IFERROR(VLOOKUP(Q88,'СКЛАД '!$A:$B,2,0),"-")</f>
        <v>Картофельные котлеты мини (10гр)</v>
      </c>
      <c r="S88" s="9">
        <v>15</v>
      </c>
      <c r="T88" s="7">
        <f>T87*S88</f>
        <v>0</v>
      </c>
    </row>
    <row r="89" spans="2:20">
      <c r="B89" s="9">
        <v>61220</v>
      </c>
      <c r="C89" s="222" t="str">
        <f>IFERROR(VLOOKUP(B89,'СКЛАД '!$A:$B,2,0),"-")</f>
        <v>Соус Брусничный dip(своя карта в модификаторах)</v>
      </c>
      <c r="D89" s="9">
        <v>1</v>
      </c>
      <c r="E89" s="7">
        <f>E87*D89</f>
        <v>0</v>
      </c>
      <c r="G89" s="9">
        <v>68612</v>
      </c>
      <c r="H89" s="222" t="str">
        <f>IFERROR(VLOOKUP(G89,'СКЛАД '!$A:$B,2,0),"-")</f>
        <v>Ветчина нарезка</v>
      </c>
      <c r="I89" s="9">
        <v>2</v>
      </c>
      <c r="J89" s="7">
        <f>J87*I89</f>
        <v>0</v>
      </c>
      <c r="L89" s="9"/>
      <c r="M89" s="222" t="str">
        <f>IFERROR(VLOOKUP(L89,'СКЛАД '!$A:$B,2,0),"-")</f>
        <v>-</v>
      </c>
      <c r="N89" s="9"/>
      <c r="O89" s="7">
        <f>O87*N89</f>
        <v>0</v>
      </c>
      <c r="Q89" s="9">
        <v>51081</v>
      </c>
      <c r="R89" s="222" t="str">
        <f>IFERROR(VLOOKUP(Q89,'СКЛАД '!$A:$B,2,0),"-")</f>
        <v>Масло фритюрное &lt;Профилюкс&gt;</v>
      </c>
      <c r="S89" s="9">
        <v>2.3E-2</v>
      </c>
      <c r="T89" s="7">
        <f>T87*S89</f>
        <v>0</v>
      </c>
    </row>
    <row r="90" spans="2:20">
      <c r="B90" s="9">
        <v>52228</v>
      </c>
      <c r="C90" s="222" t="str">
        <f>IFERROR(VLOOKUP(B90,'СКЛАД '!$A:$B,2,0),"-")</f>
        <v>Салфетка бумажная</v>
      </c>
      <c r="D90" s="9">
        <v>1</v>
      </c>
      <c r="E90" s="7">
        <f>E87*D90</f>
        <v>0</v>
      </c>
      <c r="G90" s="9">
        <v>51091</v>
      </c>
      <c r="H90" s="222" t="str">
        <f>IFERROR(VLOOKUP(G90,'СКЛАД '!$A:$B,2,0),"-")</f>
        <v>Сыр Чеддер</v>
      </c>
      <c r="I90" s="9">
        <v>1</v>
      </c>
      <c r="J90" s="7">
        <f>J87*I90</f>
        <v>0</v>
      </c>
      <c r="L90" s="9"/>
      <c r="M90" s="222" t="str">
        <f>IFERROR(VLOOKUP(L90,'СКЛАД '!$A:$B,2,0),"-")</f>
        <v>-</v>
      </c>
      <c r="N90" s="9"/>
      <c r="O90" s="7">
        <f>O87*N90</f>
        <v>0</v>
      </c>
      <c r="Q90" s="9">
        <v>52228</v>
      </c>
      <c r="R90" s="222" t="str">
        <f>IFERROR(VLOOKUP(Q90,'СКЛАД '!$A:$B,2,0),"-")</f>
        <v>Салфетка бумажная</v>
      </c>
      <c r="S90" s="9">
        <v>1</v>
      </c>
      <c r="T90" s="7">
        <f>T87*S90</f>
        <v>0</v>
      </c>
    </row>
    <row r="91" spans="2:20">
      <c r="B91" s="9">
        <v>57310</v>
      </c>
      <c r="C91" s="222" t="str">
        <f>IFERROR(VLOOKUP(B91,'СКЛАД '!$A:$B,2,0),"-")</f>
        <v>Бумага оберточная ХХL</v>
      </c>
      <c r="D91" s="9">
        <v>1</v>
      </c>
      <c r="E91" s="7">
        <f>E87*D91</f>
        <v>0</v>
      </c>
      <c r="G91" s="9">
        <v>52228</v>
      </c>
      <c r="H91" s="222" t="str">
        <f>IFERROR(VLOOKUP(G91,'СКЛАД '!$A:$B,2,0),"-")</f>
        <v>Салфетка бумажная</v>
      </c>
      <c r="I91" s="9">
        <v>1</v>
      </c>
      <c r="J91" s="7">
        <f>J87*I91</f>
        <v>0</v>
      </c>
      <c r="L91" s="9"/>
      <c r="M91" s="222" t="str">
        <f>IFERROR(VLOOKUP(L91,'СКЛАД '!$A:$B,2,0),"-")</f>
        <v>-</v>
      </c>
      <c r="N91" s="9"/>
      <c r="O91" s="7">
        <f>O87*N91</f>
        <v>0</v>
      </c>
      <c r="Q91" s="9">
        <v>57110</v>
      </c>
      <c r="R91" s="222" t="str">
        <f>IFERROR(VLOOKUP(Q91,'СКЛАД '!$A:$B,2,0),"-")</f>
        <v>Пакет для картофеля фри средний МАЛЕНЬКИЙ</v>
      </c>
      <c r="S91" s="9">
        <v>1</v>
      </c>
      <c r="T91" s="7">
        <f>T87*S91</f>
        <v>0</v>
      </c>
    </row>
    <row r="92" spans="2:20">
      <c r="B92" s="9">
        <v>69914</v>
      </c>
      <c r="C92" s="222" t="str">
        <f>IFERROR(VLOOKUP(B92,'СКЛАД '!$A:$B,2,0),"-")</f>
        <v>Ложка чайная</v>
      </c>
      <c r="D92" s="9">
        <v>1</v>
      </c>
      <c r="E92" s="7">
        <f>E87*D92</f>
        <v>0</v>
      </c>
      <c r="G92" s="9">
        <v>57310</v>
      </c>
      <c r="H92" s="222" t="str">
        <f>IFERROR(VLOOKUP(G92,'СКЛАД '!$A:$B,2,0),"-")</f>
        <v>Бумага оберточная ХХL</v>
      </c>
      <c r="I92" s="9">
        <v>1</v>
      </c>
      <c r="J92" s="7">
        <f>J87*I92</f>
        <v>0</v>
      </c>
      <c r="L92" s="9"/>
      <c r="M92" s="222" t="str">
        <f>IFERROR(VLOOKUP(L92,'СКЛАД '!$A:$B,2,0),"-")</f>
        <v>-</v>
      </c>
      <c r="N92" s="9"/>
      <c r="O92" s="7">
        <f>O87*N92</f>
        <v>0</v>
      </c>
      <c r="Q92" s="9"/>
      <c r="R92" s="222" t="str">
        <f>IFERROR(VLOOKUP(Q92,'СКЛАД '!$A:$B,2,0),"-")</f>
        <v>-</v>
      </c>
      <c r="S92" s="9"/>
      <c r="T92" s="7">
        <f>T87*S92</f>
        <v>0</v>
      </c>
    </row>
    <row r="93" spans="2:20">
      <c r="B93" s="9"/>
      <c r="C93" s="222" t="str">
        <f>IFERROR(VLOOKUP(B93,'СКЛАД '!$A:$B,2,0),"-")</f>
        <v>-</v>
      </c>
      <c r="D93" s="9"/>
      <c r="E93" s="7">
        <f>E87*D93</f>
        <v>0</v>
      </c>
      <c r="G93" s="9"/>
      <c r="H93" s="222" t="str">
        <f>IFERROR(VLOOKUP(G93,'СКЛАД '!$A:$B,2,0),"-")</f>
        <v>-</v>
      </c>
      <c r="I93" s="9"/>
      <c r="J93" s="7">
        <f>J87*I93</f>
        <v>0</v>
      </c>
      <c r="L93" s="9"/>
      <c r="M93" s="222" t="str">
        <f>IFERROR(VLOOKUP(L93,'СКЛАД '!$A:$B,2,0),"-")</f>
        <v>-</v>
      </c>
      <c r="N93" s="9"/>
      <c r="O93" s="7">
        <f>O87*N93</f>
        <v>0</v>
      </c>
      <c r="Q93" s="9"/>
      <c r="R93" s="222" t="str">
        <f>IFERROR(VLOOKUP(Q93,'СКЛАД '!$A:$B,2,0),"-")</f>
        <v>-</v>
      </c>
      <c r="S93" s="9"/>
      <c r="T93" s="7">
        <f>T87*S93</f>
        <v>0</v>
      </c>
    </row>
    <row r="94" spans="2:20">
      <c r="B94" s="9"/>
      <c r="C94" s="222" t="str">
        <f>IFERROR(VLOOKUP(B94,'СКЛАД '!$A:$B,2,0),"-")</f>
        <v>-</v>
      </c>
      <c r="D94" s="9"/>
      <c r="E94" s="7">
        <f>E87*D94</f>
        <v>0</v>
      </c>
      <c r="G94" s="9"/>
      <c r="H94" s="222" t="str">
        <f>IFERROR(VLOOKUP(G94,'СКЛАД '!$A:$B,2,0),"-")</f>
        <v>-</v>
      </c>
      <c r="I94" s="9"/>
      <c r="J94" s="7">
        <f>J87*I94</f>
        <v>0</v>
      </c>
      <c r="L94" s="9"/>
      <c r="M94" s="222" t="str">
        <f>IFERROR(VLOOKUP(L94,'СКЛАД '!$A:$B,2,0),"-")</f>
        <v>-</v>
      </c>
      <c r="N94" s="9"/>
      <c r="O94" s="7">
        <f>O87*N94</f>
        <v>0</v>
      </c>
      <c r="Q94" s="9"/>
      <c r="R94" s="222" t="str">
        <f>IFERROR(VLOOKUP(Q94,'СКЛАД '!$A:$B,2,0),"-")</f>
        <v>-</v>
      </c>
      <c r="S94" s="9"/>
      <c r="T94" s="7">
        <f>T87*S94</f>
        <v>0</v>
      </c>
    </row>
    <row r="95" spans="2:20">
      <c r="B95" s="9"/>
      <c r="C95" s="222" t="str">
        <f>IFERROR(VLOOKUP(B95,'СКЛАД '!$A:$B,2,0),"-")</f>
        <v>-</v>
      </c>
      <c r="D95" s="9"/>
      <c r="E95" s="7">
        <f>E87*D95</f>
        <v>0</v>
      </c>
      <c r="G95" s="9"/>
      <c r="H95" s="222" t="str">
        <f>IFERROR(VLOOKUP(G95,'СКЛАД '!$A:$B,2,0),"-")</f>
        <v>-</v>
      </c>
      <c r="I95" s="9"/>
      <c r="J95" s="7">
        <f>J87*I95</f>
        <v>0</v>
      </c>
      <c r="L95" s="9"/>
      <c r="M95" s="222" t="str">
        <f>IFERROR(VLOOKUP(L95,'СКЛАД '!$A:$B,2,0),"-")</f>
        <v>-</v>
      </c>
      <c r="N95" s="9"/>
      <c r="O95" s="7">
        <f>O87*N95</f>
        <v>0</v>
      </c>
      <c r="Q95" s="9"/>
      <c r="R95" s="222" t="str">
        <f>IFERROR(VLOOKUP(Q95,'СКЛАД '!$A:$B,2,0),"-")</f>
        <v>-</v>
      </c>
      <c r="S95" s="9"/>
      <c r="T95" s="7">
        <f>T87*S95</f>
        <v>0</v>
      </c>
    </row>
    <row r="96" spans="2:20">
      <c r="B96" s="9"/>
      <c r="C96" s="222" t="str">
        <f>IFERROR(VLOOKUP(B96,'СКЛАД '!$A:$B,2,0),"-")</f>
        <v>-</v>
      </c>
      <c r="D96" s="9"/>
      <c r="E96" s="7">
        <f>E87*D96</f>
        <v>0</v>
      </c>
      <c r="G96" s="9"/>
      <c r="H96" s="222" t="str">
        <f>IFERROR(VLOOKUP(G96,'СКЛАД '!$A:$B,2,0),"-")</f>
        <v>-</v>
      </c>
      <c r="I96" s="9"/>
      <c r="J96" s="7">
        <f>J87*I96</f>
        <v>0</v>
      </c>
      <c r="L96" s="9"/>
      <c r="M96" s="222" t="str">
        <f>IFERROR(VLOOKUP(L96,'СКЛАД '!$A:$B,2,0),"-")</f>
        <v>-</v>
      </c>
      <c r="N96" s="9"/>
      <c r="O96" s="7">
        <f>O87*N96</f>
        <v>0</v>
      </c>
      <c r="Q96" s="9"/>
      <c r="R96" s="222" t="str">
        <f>IFERROR(VLOOKUP(Q96,'СКЛАД '!$A:$B,2,0),"-")</f>
        <v>-</v>
      </c>
      <c r="S96" s="9"/>
      <c r="T96" s="7">
        <f>T87*S96</f>
        <v>0</v>
      </c>
    </row>
    <row r="97" spans="2:20">
      <c r="B97" s="9"/>
      <c r="C97" s="222" t="str">
        <f>IFERROR(VLOOKUP(B97,'СКЛАД '!$A:$B,2,0),"-")</f>
        <v>-</v>
      </c>
      <c r="D97" s="9"/>
      <c r="E97" s="7">
        <f>E87*D97</f>
        <v>0</v>
      </c>
      <c r="G97" s="9"/>
      <c r="H97" s="222" t="str">
        <f>IFERROR(VLOOKUP(G97,'СКЛАД '!$A:$B,2,0),"-")</f>
        <v>-</v>
      </c>
      <c r="I97" s="9"/>
      <c r="J97" s="7">
        <f>J87*I97</f>
        <v>0</v>
      </c>
      <c r="L97" s="9"/>
      <c r="M97" s="222" t="str">
        <f>IFERROR(VLOOKUP(L97,'СКЛАД '!$A:$B,2,0),"-")</f>
        <v>-</v>
      </c>
      <c r="N97" s="9"/>
      <c r="O97" s="7">
        <f>O87*N97</f>
        <v>0</v>
      </c>
      <c r="Q97" s="9"/>
      <c r="R97" s="222" t="str">
        <f>IFERROR(VLOOKUP(Q97,'СКЛАД '!$A:$B,2,0),"-")</f>
        <v>-</v>
      </c>
      <c r="S97" s="9"/>
      <c r="T97" s="7">
        <f>T87*S97</f>
        <v>0</v>
      </c>
    </row>
    <row r="98" spans="2:20">
      <c r="B98" s="9"/>
      <c r="C98" s="222" t="str">
        <f>IFERROR(VLOOKUP(B98,'СКЛАД '!$A:$B,2,0),"-")</f>
        <v>-</v>
      </c>
      <c r="D98" s="9"/>
      <c r="E98" s="7">
        <f>E87*D98</f>
        <v>0</v>
      </c>
      <c r="G98" s="9"/>
      <c r="H98" s="222" t="str">
        <f>IFERROR(VLOOKUP(G98,'СКЛАД '!$A:$B,2,0),"-")</f>
        <v>-</v>
      </c>
      <c r="I98" s="9"/>
      <c r="J98" s="7">
        <f>J87*I98</f>
        <v>0</v>
      </c>
      <c r="L98" s="9"/>
      <c r="M98" s="222" t="str">
        <f>IFERROR(VLOOKUP(L98,'СКЛАД '!$A:$B,2,0),"-")</f>
        <v>-</v>
      </c>
      <c r="N98" s="9"/>
      <c r="O98" s="7">
        <f>O87*N98</f>
        <v>0</v>
      </c>
      <c r="Q98" s="9"/>
      <c r="R98" s="222" t="str">
        <f>IFERROR(VLOOKUP(Q98,'СКЛАД '!$A:$B,2,0),"-")</f>
        <v>-</v>
      </c>
      <c r="S98" s="9"/>
      <c r="T98" s="7">
        <f>T87*S98</f>
        <v>0</v>
      </c>
    </row>
    <row r="99" spans="2:20">
      <c r="B99" s="9"/>
      <c r="C99" s="222" t="str">
        <f>IFERROR(VLOOKUP(B99,'СКЛАД '!$A:$B,2,0),"-")</f>
        <v>-</v>
      </c>
      <c r="D99" s="9"/>
      <c r="E99" s="7">
        <f>E87*D99</f>
        <v>0</v>
      </c>
      <c r="G99" s="9"/>
      <c r="H99" s="222" t="str">
        <f>IFERROR(VLOOKUP(G99,'СКЛАД '!$A:$B,2,0),"-")</f>
        <v>-</v>
      </c>
      <c r="I99" s="9"/>
      <c r="J99" s="7">
        <f>J87*I99</f>
        <v>0</v>
      </c>
      <c r="L99" s="9"/>
      <c r="M99" s="222" t="str">
        <f>IFERROR(VLOOKUP(L99,'СКЛАД '!$A:$B,2,0),"-")</f>
        <v>-</v>
      </c>
      <c r="N99" s="9"/>
      <c r="O99" s="7">
        <f>O87*N99</f>
        <v>0</v>
      </c>
      <c r="Q99" s="9"/>
      <c r="R99" s="222" t="str">
        <f>IFERROR(VLOOKUP(Q99,'СКЛАД '!$A:$B,2,0),"-")</f>
        <v>-</v>
      </c>
      <c r="S99" s="9"/>
      <c r="T99" s="7">
        <f>T87*S99</f>
        <v>0</v>
      </c>
    </row>
    <row r="100" spans="2:20">
      <c r="B100" s="9"/>
      <c r="C100" s="222" t="str">
        <f>IFERROR(VLOOKUP(B100,'СКЛАД '!$A:$B,2,0),"-")</f>
        <v>-</v>
      </c>
      <c r="D100" s="9"/>
      <c r="E100" s="7">
        <f>E87*D100</f>
        <v>0</v>
      </c>
      <c r="G100" s="9"/>
      <c r="H100" s="222" t="str">
        <f>IFERROR(VLOOKUP(G100,'СКЛАД '!$A:$B,2,0),"-")</f>
        <v>-</v>
      </c>
      <c r="I100" s="9"/>
      <c r="J100" s="7">
        <f>J87*I100</f>
        <v>0</v>
      </c>
      <c r="L100" s="9"/>
      <c r="M100" s="222" t="str">
        <f>IFERROR(VLOOKUP(L100,'СКЛАД '!$A:$B,2,0),"-")</f>
        <v>-</v>
      </c>
      <c r="N100" s="9"/>
      <c r="O100" s="7">
        <f>O87*N100</f>
        <v>0</v>
      </c>
      <c r="Q100" s="9"/>
      <c r="R100" s="222" t="str">
        <f>IFERROR(VLOOKUP(Q100,'СКЛАД '!$A:$B,2,0),"-")</f>
        <v>-</v>
      </c>
      <c r="S100" s="9"/>
      <c r="T100" s="7">
        <f>T87*S100</f>
        <v>0</v>
      </c>
    </row>
    <row r="101" spans="2:20">
      <c r="B101" s="9"/>
      <c r="C101" s="222" t="str">
        <f>IFERROR(VLOOKUP(B101,'СКЛАД '!$A:$B,2,0),"-")</f>
        <v>-</v>
      </c>
      <c r="D101" s="9"/>
      <c r="E101" s="7">
        <f>E87*D101</f>
        <v>0</v>
      </c>
      <c r="G101" s="9"/>
      <c r="H101" s="222" t="str">
        <f>IFERROR(VLOOKUP(G101,'СКЛАД '!$A:$B,2,0),"-")</f>
        <v>-</v>
      </c>
      <c r="I101" s="9"/>
      <c r="J101" s="7">
        <f>J87*I101</f>
        <v>0</v>
      </c>
      <c r="L101" s="9"/>
      <c r="M101" s="222" t="str">
        <f>IFERROR(VLOOKUP(L101,'СКЛАД '!$A:$B,2,0),"-")</f>
        <v>-</v>
      </c>
      <c r="N101" s="9"/>
      <c r="O101" s="7">
        <f>O87*N101</f>
        <v>0</v>
      </c>
      <c r="Q101" s="9"/>
      <c r="R101" s="222" t="str">
        <f>IFERROR(VLOOKUP(Q101,'СКЛАД '!$A:$B,2,0),"-")</f>
        <v>-</v>
      </c>
      <c r="S101" s="9"/>
      <c r="T101" s="7">
        <f>T87*S101</f>
        <v>0</v>
      </c>
    </row>
    <row r="102" spans="2:20">
      <c r="B102" s="9"/>
      <c r="C102" s="222" t="str">
        <f>IFERROR(VLOOKUP(B102,'СКЛАД '!$A:$B,2,0),"-")</f>
        <v>-</v>
      </c>
      <c r="D102" s="9"/>
      <c r="E102" s="7">
        <f>E87*D102</f>
        <v>0</v>
      </c>
      <c r="G102" s="9"/>
      <c r="H102" s="222" t="str">
        <f>IFERROR(VLOOKUP(G102,'СКЛАД '!$A:$B,2,0),"-")</f>
        <v>-</v>
      </c>
      <c r="I102" s="9"/>
      <c r="J102" s="7">
        <f>J87*I102</f>
        <v>0</v>
      </c>
      <c r="L102" s="9"/>
      <c r="M102" s="222" t="str">
        <f>IFERROR(VLOOKUP(L102,'СКЛАД '!$A:$B,2,0),"-")</f>
        <v>-</v>
      </c>
      <c r="N102" s="9"/>
      <c r="O102" s="7">
        <f>O87*N102</f>
        <v>0</v>
      </c>
      <c r="Q102" s="9"/>
      <c r="R102" s="222" t="str">
        <f>IFERROR(VLOOKUP(Q102,'СКЛАД '!$A:$B,2,0),"-")</f>
        <v>-</v>
      </c>
      <c r="S102" s="9"/>
      <c r="T102" s="7">
        <f>T87*S102</f>
        <v>0</v>
      </c>
    </row>
    <row r="104" spans="2:20">
      <c r="B104" s="8">
        <v>3429</v>
      </c>
      <c r="C104" s="6" t="str">
        <f>IFERROR(VLOOKUP(B104,Сводная!$A:$C,2,0),"-------------")</f>
        <v>Хашбраун с яйцом и сыром</v>
      </c>
      <c r="D104" s="3" t="s">
        <v>600</v>
      </c>
      <c r="E104" s="6">
        <f>IFERROR(VLOOKUP(B104,Сводная!$A:$C,3,0),"-------------")</f>
        <v>0</v>
      </c>
      <c r="G104" s="8">
        <v>3430</v>
      </c>
      <c r="H104" s="6" t="str">
        <f>IFERROR(VLOOKUP(G104,Сводная!$A:$C,2,0),"-------------")</f>
        <v>Французские тосты с кленовым сиропом</v>
      </c>
      <c r="I104" s="3" t="s">
        <v>600</v>
      </c>
      <c r="J104" s="6">
        <f>IFERROR(VLOOKUP(G104,Сводная!$A:$C,3,0),"-------------")</f>
        <v>0</v>
      </c>
      <c r="L104" s="8">
        <v>3425</v>
      </c>
      <c r="M104" s="6" t="str">
        <f>IFERROR(VLOOKUP(L104,Сводная!$A:$C,2,0),"-------------")</f>
        <v>КрСэнд яйц/вет/сыр</v>
      </c>
      <c r="N104" s="3" t="s">
        <v>600</v>
      </c>
      <c r="O104" s="6">
        <f>IFERROR(VLOOKUP(L104,Сводная!$A:$C,3,0),"-------------")</f>
        <v>0</v>
      </c>
      <c r="Q104" s="8">
        <v>3426</v>
      </c>
      <c r="R104" s="6" t="str">
        <f>IFERROR(VLOOKUP(Q104,Сводная!$A:$C,2,0),"-------------")</f>
        <v>КрСэнд Гриль я/с/б</v>
      </c>
      <c r="S104" s="3" t="s">
        <v>600</v>
      </c>
      <c r="T104" s="6">
        <f>IFERROR(VLOOKUP(Q104,Сводная!$A:$C,3,0),"-------------")</f>
        <v>0</v>
      </c>
    </row>
    <row r="105" spans="2:20">
      <c r="B105" s="9">
        <v>67024</v>
      </c>
      <c r="C105" s="222" t="str">
        <f>IFERROR(VLOOKUP(B105,'СКЛАД '!$A:$B,2,0),"-")</f>
        <v>Картофельные котлеты с сыром</v>
      </c>
      <c r="D105" s="9">
        <v>1</v>
      </c>
      <c r="E105" s="7">
        <f>E104*D105</f>
        <v>0</v>
      </c>
      <c r="G105" s="9">
        <v>67031</v>
      </c>
      <c r="H105" s="222" t="str">
        <f>IFERROR(VLOOKUP(G105,'СКЛАД '!$A:$B,2,0),"-")</f>
        <v>Французский тост</v>
      </c>
      <c r="I105" s="9">
        <v>3</v>
      </c>
      <c r="J105" s="7">
        <f>J104*I105</f>
        <v>0</v>
      </c>
      <c r="L105" s="9">
        <v>67028</v>
      </c>
      <c r="M105" s="222" t="str">
        <f>IFERROR(VLOOKUP(L105,'СКЛАД '!$A:$B,2,0),"-")</f>
        <v>Круасан (булочка для круасэндвича)</v>
      </c>
      <c r="N105" s="9">
        <v>1</v>
      </c>
      <c r="O105" s="7">
        <f>O104*N105</f>
        <v>0</v>
      </c>
      <c r="Q105" s="9">
        <v>67028</v>
      </c>
      <c r="R105" s="222" t="str">
        <f>IFERROR(VLOOKUP(Q105,'СКЛАД '!$A:$B,2,0),"-")</f>
        <v>Круасан (булочка для круасэндвича)</v>
      </c>
      <c r="S105" s="9">
        <v>1</v>
      </c>
      <c r="T105" s="7">
        <f>T104*S105</f>
        <v>0</v>
      </c>
    </row>
    <row r="106" spans="2:20">
      <c r="B106" s="9">
        <v>51081</v>
      </c>
      <c r="C106" s="222" t="str">
        <f>IFERROR(VLOOKUP(B106,'СКЛАД '!$A:$B,2,0),"-")</f>
        <v>Масло фритюрное &lt;Профилюкс&gt;</v>
      </c>
      <c r="D106" s="9">
        <v>8.9999999999999993E-3</v>
      </c>
      <c r="E106" s="7">
        <f>E104*D106</f>
        <v>0</v>
      </c>
      <c r="G106" s="9">
        <v>67030</v>
      </c>
      <c r="H106" s="222" t="str">
        <f>IFERROR(VLOOKUP(G106,'СКЛАД '!$A:$B,2,0),"-")</f>
        <v>Кленовый сироп dip</v>
      </c>
      <c r="I106" s="9">
        <v>2.5000000000000001E-2</v>
      </c>
      <c r="J106" s="7">
        <f>J104*I106</f>
        <v>0</v>
      </c>
      <c r="L106" s="9">
        <v>67029</v>
      </c>
      <c r="M106" s="222" t="str">
        <f>IFERROR(VLOOKUP(L106,'СКЛАД '!$A:$B,2,0),"-")</f>
        <v>Яичная смесь</v>
      </c>
      <c r="N106" s="9">
        <v>0.05</v>
      </c>
      <c r="O106" s="7">
        <f>O104*N106</f>
        <v>0</v>
      </c>
      <c r="Q106" s="9">
        <v>67029</v>
      </c>
      <c r="R106" s="222" t="str">
        <f>IFERROR(VLOOKUP(Q106,'СКЛАД '!$A:$B,2,0),"-")</f>
        <v>Яичная смесь</v>
      </c>
      <c r="S106" s="9">
        <v>0.05</v>
      </c>
      <c r="T106" s="7">
        <f>T104*S106</f>
        <v>0</v>
      </c>
    </row>
    <row r="107" spans="2:20">
      <c r="B107" s="9">
        <v>52228</v>
      </c>
      <c r="C107" s="222" t="str">
        <f>IFERROR(VLOOKUP(B107,'СКЛАД '!$A:$B,2,0),"-")</f>
        <v>Салфетка бумажная</v>
      </c>
      <c r="D107" s="9">
        <v>1</v>
      </c>
      <c r="E107" s="7">
        <f>E104*D107</f>
        <v>0</v>
      </c>
      <c r="G107" s="9">
        <v>51081</v>
      </c>
      <c r="H107" s="222" t="str">
        <f>IFERROR(VLOOKUP(G107,'СКЛАД '!$A:$B,2,0),"-")</f>
        <v>Масло фритюрное &lt;Профилюкс&gt;</v>
      </c>
      <c r="I107" s="9">
        <v>2.3E-2</v>
      </c>
      <c r="J107" s="7">
        <f>J104*I107</f>
        <v>0</v>
      </c>
      <c r="L107" s="9">
        <v>68612</v>
      </c>
      <c r="M107" s="222" t="str">
        <f>IFERROR(VLOOKUP(L107,'СКЛАД '!$A:$B,2,0),"-")</f>
        <v>Ветчина нарезка</v>
      </c>
      <c r="N107" s="9">
        <v>2</v>
      </c>
      <c r="O107" s="7">
        <f>O104*N107</f>
        <v>0</v>
      </c>
      <c r="Q107" s="9">
        <v>68695</v>
      </c>
      <c r="R107" s="222" t="str">
        <f>IFERROR(VLOOKUP(Q107,'СКЛАД '!$A:$B,2,0),"-")</f>
        <v>Котлеты из говядины HAMBURGER</v>
      </c>
      <c r="S107" s="9">
        <v>1</v>
      </c>
      <c r="T107" s="7">
        <f>T104*S107</f>
        <v>0</v>
      </c>
    </row>
    <row r="108" spans="2:20">
      <c r="B108" s="9">
        <v>57100</v>
      </c>
      <c r="C108" s="222" t="str">
        <f>IFERROR(VLOOKUP(B108,'СКЛАД '!$A:$B,2,0),"-")</f>
        <v>Пакет для картофеля фри малый ДЕТСКИЙ</v>
      </c>
      <c r="D108" s="9">
        <v>1</v>
      </c>
      <c r="E108" s="7">
        <f>E104*D108</f>
        <v>0</v>
      </c>
      <c r="G108" s="9">
        <v>52228</v>
      </c>
      <c r="H108" s="222" t="str">
        <f>IFERROR(VLOOKUP(G108,'СКЛАД '!$A:$B,2,0),"-")</f>
        <v>Салфетка бумажная</v>
      </c>
      <c r="I108" s="9">
        <v>1</v>
      </c>
      <c r="J108" s="7">
        <f>J104*I108</f>
        <v>0</v>
      </c>
      <c r="L108" s="9">
        <v>51091</v>
      </c>
      <c r="M108" s="222" t="str">
        <f>IFERROR(VLOOKUP(L108,'СКЛАД '!$A:$B,2,0),"-")</f>
        <v>Сыр Чеддер</v>
      </c>
      <c r="N108" s="9">
        <v>1</v>
      </c>
      <c r="O108" s="7">
        <f>O104*N108</f>
        <v>0</v>
      </c>
      <c r="Q108" s="9">
        <v>51091</v>
      </c>
      <c r="R108" s="222" t="str">
        <f>IFERROR(VLOOKUP(Q108,'СКЛАД '!$A:$B,2,0),"-")</f>
        <v>Сыр Чеддер</v>
      </c>
      <c r="S108" s="9">
        <v>1</v>
      </c>
      <c r="T108" s="7">
        <f>T104*S108</f>
        <v>0</v>
      </c>
    </row>
    <row r="109" spans="2:20">
      <c r="B109" s="9"/>
      <c r="C109" s="222" t="str">
        <f>IFERROR(VLOOKUP(B109,'СКЛАД '!$A:$B,2,0),"-")</f>
        <v>-</v>
      </c>
      <c r="D109" s="9"/>
      <c r="E109" s="7">
        <f>E104*D109</f>
        <v>0</v>
      </c>
      <c r="G109" s="9">
        <v>57427</v>
      </c>
      <c r="H109" s="222" t="str">
        <f>IFERROR(VLOOKUP(G109,'СКЛАД '!$A:$B,2,0),"-")</f>
        <v>Картонная упаковка для завтрака (Блины)</v>
      </c>
      <c r="I109" s="9">
        <v>1</v>
      </c>
      <c r="J109" s="7">
        <f>J104*I109</f>
        <v>0</v>
      </c>
      <c r="L109" s="9">
        <v>52228</v>
      </c>
      <c r="M109" s="222" t="str">
        <f>IFERROR(VLOOKUP(L109,'СКЛАД '!$A:$B,2,0),"-")</f>
        <v>Салфетка бумажная</v>
      </c>
      <c r="N109" s="9">
        <v>1</v>
      </c>
      <c r="O109" s="7">
        <f>O104*N109</f>
        <v>0</v>
      </c>
      <c r="Q109" s="9">
        <v>52228</v>
      </c>
      <c r="R109" s="222" t="str">
        <f>IFERROR(VLOOKUP(Q109,'СКЛАД '!$A:$B,2,0),"-")</f>
        <v>Салфетка бумажная</v>
      </c>
      <c r="S109" s="9">
        <v>1</v>
      </c>
      <c r="T109" s="7">
        <f>T104*S109</f>
        <v>0</v>
      </c>
    </row>
    <row r="110" spans="2:20">
      <c r="B110" s="9"/>
      <c r="C110" s="222" t="str">
        <f>IFERROR(VLOOKUP(B110,'СКЛАД '!$A:$B,2,0),"-")</f>
        <v>-</v>
      </c>
      <c r="D110" s="9"/>
      <c r="E110" s="7">
        <f>E104*D110</f>
        <v>0</v>
      </c>
      <c r="G110" s="9"/>
      <c r="H110" s="222" t="str">
        <f>IFERROR(VLOOKUP(G110,'СКЛАД '!$A:$B,2,0),"-")</f>
        <v>-</v>
      </c>
      <c r="I110" s="9"/>
      <c r="J110" s="7">
        <f>J104*I110</f>
        <v>0</v>
      </c>
      <c r="L110" s="9">
        <v>57310</v>
      </c>
      <c r="M110" s="222" t="str">
        <f>IFERROR(VLOOKUP(L110,'СКЛАД '!$A:$B,2,0),"-")</f>
        <v>Бумага оберточная ХХL</v>
      </c>
      <c r="N110" s="9">
        <v>1</v>
      </c>
      <c r="O110" s="7">
        <f>O104*N110</f>
        <v>0</v>
      </c>
      <c r="Q110" s="9">
        <v>57310</v>
      </c>
      <c r="R110" s="222" t="str">
        <f>IFERROR(VLOOKUP(Q110,'СКЛАД '!$A:$B,2,0),"-")</f>
        <v>Бумага оберточная ХХL</v>
      </c>
      <c r="S110" s="9">
        <v>1</v>
      </c>
      <c r="T110" s="7">
        <f>T104*S110</f>
        <v>0</v>
      </c>
    </row>
    <row r="111" spans="2:20">
      <c r="B111" s="9"/>
      <c r="C111" s="222" t="str">
        <f>IFERROR(VLOOKUP(B111,'СКЛАД '!$A:$B,2,0),"-")</f>
        <v>-</v>
      </c>
      <c r="D111" s="9"/>
      <c r="E111" s="7">
        <f>E104*D111</f>
        <v>0</v>
      </c>
      <c r="G111" s="9"/>
      <c r="H111" s="222" t="str">
        <f>IFERROR(VLOOKUP(G111,'СКЛАД '!$A:$B,2,0),"-")</f>
        <v>-</v>
      </c>
      <c r="I111" s="9"/>
      <c r="J111" s="7">
        <f>J104*I111</f>
        <v>0</v>
      </c>
      <c r="L111" s="9"/>
      <c r="M111" s="222" t="str">
        <f>IFERROR(VLOOKUP(L111,'СКЛАД '!$A:$B,2,0),"-")</f>
        <v>-</v>
      </c>
      <c r="N111" s="9"/>
      <c r="O111" s="7">
        <f>O104*N111</f>
        <v>0</v>
      </c>
      <c r="Q111" s="9"/>
      <c r="R111" s="222" t="str">
        <f>IFERROR(VLOOKUP(Q111,'СКЛАД '!$A:$B,2,0),"-")</f>
        <v>-</v>
      </c>
      <c r="S111" s="9"/>
      <c r="T111" s="7">
        <f>T104*S111</f>
        <v>0</v>
      </c>
    </row>
    <row r="112" spans="2:20">
      <c r="B112" s="9"/>
      <c r="C112" s="222" t="str">
        <f>IFERROR(VLOOKUP(B112,'СКЛАД '!$A:$B,2,0),"-")</f>
        <v>-</v>
      </c>
      <c r="D112" s="9"/>
      <c r="E112" s="7">
        <f>E104*D112</f>
        <v>0</v>
      </c>
      <c r="G112" s="9"/>
      <c r="H112" s="222" t="str">
        <f>IFERROR(VLOOKUP(G112,'СКЛАД '!$A:$B,2,0),"-")</f>
        <v>-</v>
      </c>
      <c r="I112" s="9"/>
      <c r="J112" s="7">
        <f>J104*I112</f>
        <v>0</v>
      </c>
      <c r="L112" s="9"/>
      <c r="M112" s="222" t="str">
        <f>IFERROR(VLOOKUP(L112,'СКЛАД '!$A:$B,2,0),"-")</f>
        <v>-</v>
      </c>
      <c r="N112" s="9"/>
      <c r="O112" s="7">
        <f>O104*N112</f>
        <v>0</v>
      </c>
      <c r="Q112" s="9"/>
      <c r="R112" s="222" t="str">
        <f>IFERROR(VLOOKUP(Q112,'СКЛАД '!$A:$B,2,0),"-")</f>
        <v>-</v>
      </c>
      <c r="S112" s="9"/>
      <c r="T112" s="7">
        <f>T104*S112</f>
        <v>0</v>
      </c>
    </row>
    <row r="113" spans="2:20">
      <c r="B113" s="9"/>
      <c r="C113" s="222" t="str">
        <f>IFERROR(VLOOKUP(B113,'СКЛАД '!$A:$B,2,0),"-")</f>
        <v>-</v>
      </c>
      <c r="D113" s="9"/>
      <c r="E113" s="7">
        <f>E104*D113</f>
        <v>0</v>
      </c>
      <c r="G113" s="9"/>
      <c r="H113" s="222" t="str">
        <f>IFERROR(VLOOKUP(G113,'СКЛАД '!$A:$B,2,0),"-")</f>
        <v>-</v>
      </c>
      <c r="I113" s="9"/>
      <c r="J113" s="7">
        <f>J104*I113</f>
        <v>0</v>
      </c>
      <c r="L113" s="9"/>
      <c r="M113" s="222" t="str">
        <f>IFERROR(VLOOKUP(L113,'СКЛАД '!$A:$B,2,0),"-")</f>
        <v>-</v>
      </c>
      <c r="N113" s="9"/>
      <c r="O113" s="7">
        <f>O104*N113</f>
        <v>0</v>
      </c>
      <c r="Q113" s="9"/>
      <c r="R113" s="222" t="str">
        <f>IFERROR(VLOOKUP(Q113,'СКЛАД '!$A:$B,2,0),"-")</f>
        <v>-</v>
      </c>
      <c r="S113" s="9"/>
      <c r="T113" s="7">
        <f>T104*S113</f>
        <v>0</v>
      </c>
    </row>
    <row r="114" spans="2:20">
      <c r="B114" s="9"/>
      <c r="C114" s="222" t="str">
        <f>IFERROR(VLOOKUP(B114,'СКЛАД '!$A:$B,2,0),"-")</f>
        <v>-</v>
      </c>
      <c r="D114" s="9"/>
      <c r="E114" s="7">
        <f>E104*D114</f>
        <v>0</v>
      </c>
      <c r="G114" s="9"/>
      <c r="H114" s="222" t="str">
        <f>IFERROR(VLOOKUP(G114,'СКЛАД '!$A:$B,2,0),"-")</f>
        <v>-</v>
      </c>
      <c r="I114" s="9"/>
      <c r="J114" s="7">
        <f>J104*I114</f>
        <v>0</v>
      </c>
      <c r="L114" s="9"/>
      <c r="M114" s="222" t="str">
        <f>IFERROR(VLOOKUP(L114,'СКЛАД '!$A:$B,2,0),"-")</f>
        <v>-</v>
      </c>
      <c r="N114" s="9"/>
      <c r="O114" s="7">
        <f>O104*N114</f>
        <v>0</v>
      </c>
      <c r="Q114" s="9"/>
      <c r="R114" s="222" t="str">
        <f>IFERROR(VLOOKUP(Q114,'СКЛАД '!$A:$B,2,0),"-")</f>
        <v>-</v>
      </c>
      <c r="S114" s="9"/>
      <c r="T114" s="7">
        <f>T104*S114</f>
        <v>0</v>
      </c>
    </row>
    <row r="115" spans="2:20">
      <c r="B115" s="9"/>
      <c r="C115" s="222" t="str">
        <f>IFERROR(VLOOKUP(B115,'СКЛАД '!$A:$B,2,0),"-")</f>
        <v>-</v>
      </c>
      <c r="D115" s="9"/>
      <c r="E115" s="7">
        <f>E104*D115</f>
        <v>0</v>
      </c>
      <c r="G115" s="9"/>
      <c r="H115" s="222" t="str">
        <f>IFERROR(VLOOKUP(G115,'СКЛАД '!$A:$B,2,0),"-")</f>
        <v>-</v>
      </c>
      <c r="I115" s="9"/>
      <c r="J115" s="7">
        <f>J104*I115</f>
        <v>0</v>
      </c>
      <c r="L115" s="9"/>
      <c r="M115" s="222" t="str">
        <f>IFERROR(VLOOKUP(L115,'СКЛАД '!$A:$B,2,0),"-")</f>
        <v>-</v>
      </c>
      <c r="N115" s="9"/>
      <c r="O115" s="7">
        <f>O104*N115</f>
        <v>0</v>
      </c>
      <c r="Q115" s="9"/>
      <c r="R115" s="222" t="str">
        <f>IFERROR(VLOOKUP(Q115,'СКЛАД '!$A:$B,2,0),"-")</f>
        <v>-</v>
      </c>
      <c r="S115" s="9"/>
      <c r="T115" s="7">
        <f>T104*S115</f>
        <v>0</v>
      </c>
    </row>
    <row r="116" spans="2:20">
      <c r="B116" s="9"/>
      <c r="C116" s="222" t="str">
        <f>IFERROR(VLOOKUP(B116,'СКЛАД '!$A:$B,2,0),"-")</f>
        <v>-</v>
      </c>
      <c r="D116" s="9"/>
      <c r="E116" s="7">
        <f>E104*D116</f>
        <v>0</v>
      </c>
      <c r="G116" s="9"/>
      <c r="H116" s="222" t="str">
        <f>IFERROR(VLOOKUP(G116,'СКЛАД '!$A:$B,2,0),"-")</f>
        <v>-</v>
      </c>
      <c r="I116" s="9"/>
      <c r="J116" s="7">
        <f>J104*I116</f>
        <v>0</v>
      </c>
      <c r="L116" s="9"/>
      <c r="M116" s="222" t="str">
        <f>IFERROR(VLOOKUP(L116,'СКЛАД '!$A:$B,2,0),"-")</f>
        <v>-</v>
      </c>
      <c r="N116" s="9"/>
      <c r="O116" s="7">
        <f>O104*N116</f>
        <v>0</v>
      </c>
      <c r="Q116" s="9"/>
      <c r="R116" s="222" t="str">
        <f>IFERROR(VLOOKUP(Q116,'СКЛАД '!$A:$B,2,0),"-")</f>
        <v>-</v>
      </c>
      <c r="S116" s="9"/>
      <c r="T116" s="7">
        <f>T104*S116</f>
        <v>0</v>
      </c>
    </row>
    <row r="117" spans="2:20">
      <c r="B117" s="9"/>
      <c r="C117" s="222" t="str">
        <f>IFERROR(VLOOKUP(B117,'СКЛАД '!$A:$B,2,0),"-")</f>
        <v>-</v>
      </c>
      <c r="D117" s="9"/>
      <c r="E117" s="7">
        <f>E104*D117</f>
        <v>0</v>
      </c>
      <c r="G117" s="9"/>
      <c r="H117" s="222" t="str">
        <f>IFERROR(VLOOKUP(G117,'СКЛАД '!$A:$B,2,0),"-")</f>
        <v>-</v>
      </c>
      <c r="I117" s="9"/>
      <c r="J117" s="7">
        <f>J104*I117</f>
        <v>0</v>
      </c>
      <c r="L117" s="9"/>
      <c r="M117" s="222" t="str">
        <f>IFERROR(VLOOKUP(L117,'СКЛАД '!$A:$B,2,0),"-")</f>
        <v>-</v>
      </c>
      <c r="N117" s="9"/>
      <c r="O117" s="7">
        <f>O104*N117</f>
        <v>0</v>
      </c>
      <c r="Q117" s="9"/>
      <c r="R117" s="222" t="str">
        <f>IFERROR(VLOOKUP(Q117,'СКЛАД '!$A:$B,2,0),"-")</f>
        <v>-</v>
      </c>
      <c r="S117" s="9"/>
      <c r="T117" s="7">
        <f>T104*S117</f>
        <v>0</v>
      </c>
    </row>
    <row r="118" spans="2:20">
      <c r="B118" s="9"/>
      <c r="C118" s="222" t="str">
        <f>IFERROR(VLOOKUP(B118,'СКЛАД '!$A:$B,2,0),"-")</f>
        <v>-</v>
      </c>
      <c r="D118" s="9"/>
      <c r="E118" s="7">
        <f>E104*D118</f>
        <v>0</v>
      </c>
      <c r="G118" s="9"/>
      <c r="H118" s="222" t="str">
        <f>IFERROR(VLOOKUP(G118,'СКЛАД '!$A:$B,2,0),"-")</f>
        <v>-</v>
      </c>
      <c r="I118" s="9"/>
      <c r="J118" s="7">
        <f>J104*I118</f>
        <v>0</v>
      </c>
      <c r="L118" s="9"/>
      <c r="M118" s="222" t="str">
        <f>IFERROR(VLOOKUP(L118,'СКЛАД '!$A:$B,2,0),"-")</f>
        <v>-</v>
      </c>
      <c r="N118" s="9"/>
      <c r="O118" s="7">
        <f>O104*N118</f>
        <v>0</v>
      </c>
      <c r="Q118" s="9"/>
      <c r="R118" s="222" t="str">
        <f>IFERROR(VLOOKUP(Q118,'СКЛАД '!$A:$B,2,0),"-")</f>
        <v>-</v>
      </c>
      <c r="S118" s="9"/>
      <c r="T118" s="7">
        <f>T104*S118</f>
        <v>0</v>
      </c>
    </row>
    <row r="119" spans="2:20">
      <c r="B119" s="9"/>
      <c r="C119" s="222" t="str">
        <f>IFERROR(VLOOKUP(B119,'СКЛАД '!$A:$B,2,0),"-")</f>
        <v>-</v>
      </c>
      <c r="D119" s="9"/>
      <c r="E119" s="7">
        <f>E104*D119</f>
        <v>0</v>
      </c>
      <c r="G119" s="9"/>
      <c r="H119" s="222" t="str">
        <f>IFERROR(VLOOKUP(G119,'СКЛАД '!$A:$B,2,0),"-")</f>
        <v>-</v>
      </c>
      <c r="I119" s="9"/>
      <c r="J119" s="7">
        <f>J104*I119</f>
        <v>0</v>
      </c>
      <c r="L119" s="9"/>
      <c r="M119" s="222" t="str">
        <f>IFERROR(VLOOKUP(L119,'СКЛАД '!$A:$B,2,0),"-")</f>
        <v>-</v>
      </c>
      <c r="N119" s="9"/>
      <c r="O119" s="7">
        <f>O104*N119</f>
        <v>0</v>
      </c>
      <c r="Q119" s="9"/>
      <c r="R119" s="222" t="str">
        <f>IFERROR(VLOOKUP(Q119,'СКЛАД '!$A:$B,2,0),"-")</f>
        <v>-</v>
      </c>
      <c r="S119" s="9"/>
      <c r="T119" s="7">
        <f>T104*S119</f>
        <v>0</v>
      </c>
    </row>
    <row r="121" spans="2:20">
      <c r="B121" s="8">
        <v>7302</v>
      </c>
      <c r="C121" s="6" t="str">
        <f>IFERROR(VLOOKUP(B121,Сводная!$A:$C,2,0),"-------------")</f>
        <v>Сырники</v>
      </c>
      <c r="D121" s="3" t="s">
        <v>600</v>
      </c>
      <c r="E121" s="6">
        <f>IFERROR(VLOOKUP(B121,Сводная!$A:$C,3,0),"-------------")</f>
        <v>1</v>
      </c>
      <c r="G121" s="8">
        <v>7403</v>
      </c>
      <c r="H121" s="6" t="str">
        <f>IFERROR(VLOOKUP(G121,Сводная!$A:$C,2,0),"-------------")</f>
        <v>Блины</v>
      </c>
      <c r="I121" s="3" t="s">
        <v>600</v>
      </c>
      <c r="J121" s="6">
        <f>IFERROR(VLOOKUP(G121,Сводная!$A:$C,3,0),"-------------")</f>
        <v>0</v>
      </c>
      <c r="L121" s="8"/>
      <c r="M121" s="6">
        <f>IFERROR(VLOOKUP(L121,Сводная!$A:$C,2,0),"-------------")</f>
        <v>0</v>
      </c>
      <c r="N121" s="3" t="s">
        <v>600</v>
      </c>
      <c r="O121" s="6">
        <f>IFERROR(VLOOKUP(L121,Сводная!$A:$C,3,0),"-------------")</f>
        <v>0</v>
      </c>
      <c r="Q121" s="8"/>
      <c r="R121" s="6">
        <f>IFERROR(VLOOKUP(Q121,Сводная!$A:$C,2,0),"-------------")</f>
        <v>0</v>
      </c>
      <c r="S121" s="3" t="s">
        <v>600</v>
      </c>
      <c r="T121" s="6">
        <f>IFERROR(VLOOKUP(Q121,Сводная!$A:$C,3,0),"-------------")</f>
        <v>0</v>
      </c>
    </row>
    <row r="122" spans="2:20">
      <c r="B122" s="9">
        <v>68611</v>
      </c>
      <c r="C122" s="222" t="str">
        <f>IFERROR(VLOOKUP(B122,'СКЛАД '!$A:$B,2,0),"-")</f>
        <v>Сырники (Т)</v>
      </c>
      <c r="D122" s="9">
        <v>2</v>
      </c>
      <c r="E122" s="7">
        <f>E121*D122</f>
        <v>2</v>
      </c>
      <c r="G122" s="9">
        <v>59015</v>
      </c>
      <c r="H122" s="222" t="str">
        <f>IFERROR(VLOOKUP(G122,'СКЛАД '!$A:$B,2,0),"-")</f>
        <v>Блины к завтраку 100 шт в уп.</v>
      </c>
      <c r="I122" s="9">
        <v>2</v>
      </c>
      <c r="J122" s="7">
        <f>J121*I122</f>
        <v>0</v>
      </c>
      <c r="L122" s="9"/>
      <c r="N122" s="9"/>
      <c r="O122" s="7">
        <f>O121*N122</f>
        <v>0</v>
      </c>
      <c r="Q122" s="9"/>
      <c r="S122" s="9"/>
      <c r="T122" s="7">
        <f>T121*S122</f>
        <v>0</v>
      </c>
    </row>
    <row r="123" spans="2:20">
      <c r="B123" s="9">
        <v>57420</v>
      </c>
      <c r="C123" s="222" t="str">
        <f>IFERROR(VLOOKUP(B123,'СКЛАД '!$A:$B,2,0),"-")</f>
        <v>Картонные заготовки для завтраков, Сырники (500 шт. в уп.)</v>
      </c>
      <c r="D123" s="9">
        <v>1</v>
      </c>
      <c r="E123" s="7">
        <f>E121*D123</f>
        <v>1</v>
      </c>
      <c r="G123" s="9">
        <v>52228</v>
      </c>
      <c r="H123" s="222" t="str">
        <f>IFERROR(VLOOKUP(G123,'СКЛАД '!$A:$B,2,0),"-")</f>
        <v>Салфетка бумажная</v>
      </c>
      <c r="I123" s="9">
        <v>1</v>
      </c>
      <c r="J123" s="7">
        <f>J121*I123</f>
        <v>0</v>
      </c>
      <c r="L123" s="9"/>
      <c r="M123" s="9"/>
      <c r="N123" s="9"/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9">
        <v>52228</v>
      </c>
      <c r="C124" s="222" t="str">
        <f>IFERROR(VLOOKUP(B124,'СКЛАД '!$A:$B,2,0),"-")</f>
        <v>Салфетка бумажная</v>
      </c>
      <c r="D124" s="9">
        <v>1</v>
      </c>
      <c r="E124" s="7">
        <f>E121*D124</f>
        <v>1</v>
      </c>
      <c r="G124" s="9">
        <v>57427</v>
      </c>
      <c r="H124" s="222" t="str">
        <f>IFERROR(VLOOKUP(G124,'СКЛАД '!$A:$B,2,0),"-")</f>
        <v>Картонная упаковка для завтрака (Блины)</v>
      </c>
      <c r="I124" s="9">
        <v>1</v>
      </c>
      <c r="J124" s="7">
        <f>J121*I124</f>
        <v>0</v>
      </c>
      <c r="L124" s="9"/>
      <c r="M124" s="9"/>
      <c r="N124" s="9"/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23">
        <v>69911</v>
      </c>
      <c r="C125" s="222" t="str">
        <f>IFERROR(VLOOKUP(B125,'СКЛАД '!$A:$B,2,0),"-")</f>
        <v>Нож белый</v>
      </c>
      <c r="D125" s="9">
        <v>1</v>
      </c>
      <c r="E125" s="7">
        <f>E121*D125</f>
        <v>1</v>
      </c>
      <c r="G125" s="9">
        <v>69910</v>
      </c>
      <c r="H125" s="222" t="str">
        <f>IFERROR(VLOOKUP(G125,'СКЛАД '!$A:$B,2,0),"-")</f>
        <v>Вилка белая</v>
      </c>
      <c r="I125" s="9">
        <v>1</v>
      </c>
      <c r="J125" s="7">
        <f>J121*I125</f>
        <v>0</v>
      </c>
      <c r="L125" s="9"/>
      <c r="M125" s="9"/>
      <c r="N125" s="9"/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23">
        <v>69910</v>
      </c>
      <c r="C126" s="222" t="str">
        <f>IFERROR(VLOOKUP(B126,'СКЛАД '!$A:$B,2,0),"-")</f>
        <v>Вилка белая</v>
      </c>
      <c r="D126" s="9">
        <v>1</v>
      </c>
      <c r="E126" s="7">
        <f>E121*D126</f>
        <v>1</v>
      </c>
      <c r="G126" s="9">
        <v>69911</v>
      </c>
      <c r="H126" s="222" t="str">
        <f>IFERROR(VLOOKUP(G126,'СКЛАД '!$A:$B,2,0),"-")</f>
        <v>Нож белый</v>
      </c>
      <c r="I126" s="9">
        <v>1</v>
      </c>
      <c r="J126" s="7">
        <f>J121*I126</f>
        <v>0</v>
      </c>
      <c r="L126" s="9"/>
      <c r="M126" s="9"/>
      <c r="N126" s="9"/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9"/>
      <c r="C127" s="222" t="str">
        <f>IFERROR(VLOOKUP(B127,'СКЛАД '!$A:$B,2,0),"-")</f>
        <v>-</v>
      </c>
      <c r="D127" s="9"/>
      <c r="E127" s="7">
        <f>E121*D127</f>
        <v>0</v>
      </c>
      <c r="G127" s="9"/>
      <c r="H127" s="222" t="str">
        <f>IFERROR(VLOOKUP(G127,'СКЛАД '!$A:$B,2,0),"-")</f>
        <v>-</v>
      </c>
      <c r="I127" s="9"/>
      <c r="J127" s="7">
        <f>J121*I127</f>
        <v>0</v>
      </c>
      <c r="L127" s="9"/>
      <c r="M127" s="9"/>
      <c r="N127" s="9"/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9"/>
      <c r="C128" s="222" t="str">
        <f>IFERROR(VLOOKUP(B128,'СКЛАД '!$A:$B,2,0),"-")</f>
        <v>-</v>
      </c>
      <c r="D128" s="9"/>
      <c r="E128" s="7">
        <f>E121*D128</f>
        <v>0</v>
      </c>
      <c r="G128" s="9"/>
      <c r="H128" s="222" t="str">
        <f>IFERROR(VLOOKUP(G128,'СКЛАД '!$A:$B,2,0),"-")</f>
        <v>-</v>
      </c>
      <c r="I128" s="9"/>
      <c r="J128" s="7">
        <f>J121*I128</f>
        <v>0</v>
      </c>
      <c r="L128" s="9"/>
      <c r="M128" s="9"/>
      <c r="N128" s="9"/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9"/>
      <c r="C129" s="222" t="str">
        <f>IFERROR(VLOOKUP(B129,'СКЛАД '!$A:$B,2,0),"-")</f>
        <v>-</v>
      </c>
      <c r="D129" s="9"/>
      <c r="E129" s="7">
        <f>E121*D129</f>
        <v>0</v>
      </c>
      <c r="G129" s="9"/>
      <c r="H129" s="222" t="str">
        <f>IFERROR(VLOOKUP(G129,'СКЛАД '!$A:$B,2,0),"-")</f>
        <v>-</v>
      </c>
      <c r="I129" s="9"/>
      <c r="J129" s="7">
        <f>J121*I129</f>
        <v>0</v>
      </c>
      <c r="L129" s="9"/>
      <c r="M129" s="9"/>
      <c r="N129" s="9"/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9"/>
      <c r="C130" s="222" t="str">
        <f>IFERROR(VLOOKUP(B130,'СКЛАД '!$A:$B,2,0),"-")</f>
        <v>-</v>
      </c>
      <c r="D130" s="9"/>
      <c r="E130" s="7">
        <f>E121*D130</f>
        <v>0</v>
      </c>
      <c r="G130" s="9"/>
      <c r="H130" s="222" t="str">
        <f>IFERROR(VLOOKUP(G130,'СКЛАД '!$A:$B,2,0),"-")</f>
        <v>-</v>
      </c>
      <c r="I130" s="9"/>
      <c r="J130" s="7">
        <f>J121*I130</f>
        <v>0</v>
      </c>
      <c r="L130" s="9"/>
      <c r="M130" s="9"/>
      <c r="N130" s="9"/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222" t="str">
        <f>IFERROR(VLOOKUP(B131,'СКЛАД '!$A:$B,2,0),"-")</f>
        <v>-</v>
      </c>
      <c r="D131" s="9"/>
      <c r="E131" s="7">
        <f>E121*D131</f>
        <v>0</v>
      </c>
      <c r="G131" s="9"/>
      <c r="H131" s="222" t="str">
        <f>IFERROR(VLOOKUP(G131,'СКЛАД '!$A:$B,2,0),"-")</f>
        <v>-</v>
      </c>
      <c r="I131" s="9"/>
      <c r="J131" s="7">
        <f>J121*I131</f>
        <v>0</v>
      </c>
      <c r="L131" s="9"/>
      <c r="M131" s="9"/>
      <c r="N131" s="9"/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222" t="str">
        <f>IFERROR(VLOOKUP(B132,'СКЛАД '!$A:$B,2,0),"-")</f>
        <v>-</v>
      </c>
      <c r="D132" s="9"/>
      <c r="E132" s="7">
        <f>E121*D132</f>
        <v>0</v>
      </c>
      <c r="G132" s="9"/>
      <c r="H132" s="222" t="str">
        <f>IFERROR(VLOOKUP(G132,'СКЛАД '!$A:$B,2,0),"-")</f>
        <v>-</v>
      </c>
      <c r="I132" s="9"/>
      <c r="J132" s="7">
        <f>J121*I132</f>
        <v>0</v>
      </c>
      <c r="L132" s="9"/>
      <c r="M132" s="9"/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222" t="str">
        <f>IFERROR(VLOOKUP(B133,'СКЛАД '!$A:$B,2,0),"-")</f>
        <v>-</v>
      </c>
      <c r="D133" s="9"/>
      <c r="E133" s="7">
        <f>E121*D133</f>
        <v>0</v>
      </c>
      <c r="G133" s="9"/>
      <c r="H133" s="222" t="str">
        <f>IFERROR(VLOOKUP(G133,'СКЛАД '!$A:$B,2,0),"-")</f>
        <v>-</v>
      </c>
      <c r="I133" s="9"/>
      <c r="J133" s="7">
        <f>J121*I133</f>
        <v>0</v>
      </c>
      <c r="L133" s="9"/>
      <c r="M133" s="9"/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222" t="str">
        <f>IFERROR(VLOOKUP(B134,'СКЛАД '!$A:$B,2,0),"-")</f>
        <v>-</v>
      </c>
      <c r="D134" s="9"/>
      <c r="E134" s="7">
        <f>E121*D134</f>
        <v>0</v>
      </c>
      <c r="G134" s="9"/>
      <c r="H134" s="222" t="str">
        <f>IFERROR(VLOOKUP(G134,'СКЛАД '!$A:$B,2,0),"-")</f>
        <v>-</v>
      </c>
      <c r="I134" s="9"/>
      <c r="J134" s="7">
        <f>J121*I134</f>
        <v>0</v>
      </c>
      <c r="L134" s="9"/>
      <c r="M134" s="9"/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222" t="str">
        <f>IFERROR(VLOOKUP(B135,'СКЛАД '!$A:$B,2,0),"-")</f>
        <v>-</v>
      </c>
      <c r="D135" s="9"/>
      <c r="E135" s="7">
        <f>E121*D135</f>
        <v>0</v>
      </c>
      <c r="G135" s="9"/>
      <c r="H135" s="222" t="str">
        <f>IFERROR(VLOOKUP(G135,'СКЛАД '!$A:$B,2,0),"-")</f>
        <v>-</v>
      </c>
      <c r="I135" s="9"/>
      <c r="J135" s="7">
        <f>J121*I135</f>
        <v>0</v>
      </c>
      <c r="L135" s="9"/>
      <c r="M135" s="9"/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222" t="str">
        <f>IFERROR(VLOOKUP(B136,'СКЛАД '!$A:$B,2,0),"-")</f>
        <v>-</v>
      </c>
      <c r="D136" s="9"/>
      <c r="E136" s="7">
        <f>E121*D136</f>
        <v>0</v>
      </c>
      <c r="G136" s="9"/>
      <c r="H136" s="222" t="str">
        <f>IFERROR(VLOOKUP(G136,'СКЛАД '!$A:$B,2,0),"-")</f>
        <v>-</v>
      </c>
      <c r="I136" s="9"/>
      <c r="J136" s="7">
        <f>J121*I136</f>
        <v>0</v>
      </c>
      <c r="L136" s="9"/>
      <c r="M136" s="9"/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>
      <c r="B138" s="8"/>
      <c r="C138" s="6">
        <f>IFERROR(VLOOKUP(B138,Сводная!$A:$C,2,0),"-------------")</f>
        <v>0</v>
      </c>
      <c r="D138" s="3" t="s">
        <v>600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600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600</v>
      </c>
      <c r="O138" s="6">
        <f>IFERROR(VLOOKUP(L138,Сводная!$A:$C,3,0),"-------------")</f>
        <v>0</v>
      </c>
      <c r="Q138" s="8"/>
      <c r="R138" s="6">
        <f>IFERROR(VLOOKUP(Q138,Сводная!$A:$C,2,0),"-------------")</f>
        <v>0</v>
      </c>
      <c r="S138" s="3" t="s">
        <v>600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/>
      <c r="S139" s="9"/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0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0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0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0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0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0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0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0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0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0">
      <c r="B155" s="8"/>
      <c r="C155" s="6">
        <f>IFERROR(VLOOKUP(B155,Сводная!$A:$C,2,0),"-------------")</f>
        <v>0</v>
      </c>
      <c r="D155" s="3" t="s">
        <v>600</v>
      </c>
      <c r="E155" s="6">
        <f>IFERROR(VLOOKUP(B155,Сводная!$A:$C,3,0),"-------------")</f>
        <v>0</v>
      </c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</row>
    <row r="156" spans="2:20">
      <c r="B156" s="9"/>
      <c r="D156" s="9"/>
      <c r="E156" s="7">
        <f>E155*D156</f>
        <v>0</v>
      </c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</row>
    <row r="157" spans="2:20">
      <c r="B157" s="9"/>
      <c r="C157" s="9"/>
      <c r="D157" s="9"/>
      <c r="E157" s="7">
        <f>E155*D157</f>
        <v>0</v>
      </c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</row>
    <row r="158" spans="2:20">
      <c r="B158" s="9"/>
      <c r="C158" s="9"/>
      <c r="D158" s="9"/>
      <c r="E158" s="7">
        <f>E155*D158</f>
        <v>0</v>
      </c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</row>
    <row r="159" spans="2:20">
      <c r="B159" s="9"/>
      <c r="C159" s="9"/>
      <c r="D159" s="9"/>
      <c r="E159" s="7">
        <f>E155*D159</f>
        <v>0</v>
      </c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</row>
    <row r="160" spans="2:20">
      <c r="B160" s="9"/>
      <c r="C160" s="9"/>
      <c r="D160" s="9"/>
      <c r="E160" s="7">
        <f>E155*D160</f>
        <v>0</v>
      </c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</row>
    <row r="161" spans="2:20">
      <c r="B161" s="9"/>
      <c r="C161" s="9"/>
      <c r="D161" s="9"/>
      <c r="E161" s="7">
        <f>E155*D161</f>
        <v>0</v>
      </c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</row>
    <row r="162" spans="2:20">
      <c r="B162" s="9"/>
      <c r="C162" s="9"/>
      <c r="D162" s="9"/>
      <c r="E162" s="7">
        <f>E155*D162</f>
        <v>0</v>
      </c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</row>
    <row r="163" spans="2:20">
      <c r="B163" s="9"/>
      <c r="C163" s="9"/>
      <c r="D163" s="9"/>
      <c r="E163" s="7">
        <f>E155*D163</f>
        <v>0</v>
      </c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</row>
    <row r="164" spans="2:20">
      <c r="B164" s="9"/>
      <c r="C164" s="9"/>
      <c r="D164" s="9"/>
      <c r="E164" s="7">
        <f>E155*D164</f>
        <v>0</v>
      </c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</row>
    <row r="165" spans="2:20">
      <c r="B165" s="9"/>
      <c r="C165" s="9"/>
      <c r="D165" s="9"/>
      <c r="E165" s="7">
        <f>E155*D165</f>
        <v>0</v>
      </c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</row>
    <row r="166" spans="2:20">
      <c r="B166" s="9"/>
      <c r="C166" s="9"/>
      <c r="D166" s="9"/>
      <c r="E166" s="7">
        <f>E155*D166</f>
        <v>0</v>
      </c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</row>
    <row r="167" spans="2:20">
      <c r="B167" s="9"/>
      <c r="C167" s="9"/>
      <c r="D167" s="9"/>
      <c r="E167" s="7">
        <f>E155*D167</f>
        <v>0</v>
      </c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</row>
    <row r="168" spans="2:20">
      <c r="B168" s="9"/>
      <c r="C168" s="9"/>
      <c r="D168" s="9"/>
      <c r="E168" s="7">
        <f>E155*D168</f>
        <v>0</v>
      </c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</row>
    <row r="169" spans="2:20">
      <c r="B169" s="9"/>
      <c r="C169" s="9"/>
      <c r="D169" s="9"/>
      <c r="E169" s="7">
        <f>E155*D169</f>
        <v>0</v>
      </c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</row>
    <row r="170" spans="2:20">
      <c r="B170" s="9"/>
      <c r="C170" s="9"/>
      <c r="D170" s="9"/>
      <c r="E170" s="7">
        <f>E155*D170</f>
        <v>0</v>
      </c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</row>
    <row r="172" spans="2:20">
      <c r="B172" s="8"/>
      <c r="C172" s="6">
        <f>IFERROR(VLOOKUP(B172,Сводная!$A:$C,2,0),"-------------")</f>
        <v>0</v>
      </c>
      <c r="D172" s="3" t="s">
        <v>600</v>
      </c>
      <c r="E172" s="6">
        <f>IFERROR(VLOOKUP(B172,Сводная!$A:$C,3,0),"-------------")</f>
        <v>0</v>
      </c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</row>
    <row r="173" spans="2:20">
      <c r="B173" s="9"/>
      <c r="D173" s="9"/>
      <c r="E173" s="7">
        <f>E172*D173</f>
        <v>0</v>
      </c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</row>
    <row r="174" spans="2:20">
      <c r="B174" s="9"/>
      <c r="C174" s="9"/>
      <c r="D174" s="9"/>
      <c r="E174" s="7">
        <f>E172*D174</f>
        <v>0</v>
      </c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</row>
    <row r="175" spans="2:20">
      <c r="B175" s="9"/>
      <c r="C175" s="9"/>
      <c r="D175" s="9"/>
      <c r="E175" s="7">
        <f>E172*D175</f>
        <v>0</v>
      </c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</row>
    <row r="176" spans="2:20">
      <c r="B176" s="9"/>
      <c r="C176" s="9"/>
      <c r="D176" s="9"/>
      <c r="E176" s="7">
        <f>E172*D176</f>
        <v>0</v>
      </c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</row>
    <row r="177" spans="2:20">
      <c r="B177" s="9"/>
      <c r="C177" s="9"/>
      <c r="D177" s="9"/>
      <c r="E177" s="7">
        <f>E172*D177</f>
        <v>0</v>
      </c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</row>
    <row r="178" spans="2:20">
      <c r="B178" s="9"/>
      <c r="C178" s="9"/>
      <c r="D178" s="9"/>
      <c r="E178" s="7">
        <f>E172*D178</f>
        <v>0</v>
      </c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</row>
    <row r="179" spans="2:20">
      <c r="B179" s="9"/>
      <c r="C179" s="9"/>
      <c r="D179" s="9"/>
      <c r="E179" s="7">
        <f>E172*D179</f>
        <v>0</v>
      </c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</row>
    <row r="180" spans="2:20">
      <c r="B180" s="9"/>
      <c r="C180" s="9"/>
      <c r="D180" s="9"/>
      <c r="E180" s="7">
        <f>E172*D180</f>
        <v>0</v>
      </c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</row>
    <row r="181" spans="2:20">
      <c r="B181" s="9"/>
      <c r="C181" s="9"/>
      <c r="D181" s="9"/>
      <c r="E181" s="7">
        <f>E172*D181</f>
        <v>0</v>
      </c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</row>
    <row r="182" spans="2:20">
      <c r="B182" s="9"/>
      <c r="C182" s="9"/>
      <c r="D182" s="9"/>
      <c r="E182" s="7">
        <f>E172*D182</f>
        <v>0</v>
      </c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</row>
    <row r="183" spans="2:20">
      <c r="B183" s="9"/>
      <c r="C183" s="9"/>
      <c r="D183" s="9"/>
      <c r="E183" s="7">
        <f>E172*D183</f>
        <v>0</v>
      </c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</row>
    <row r="184" spans="2:20">
      <c r="B184" s="9"/>
      <c r="C184" s="9"/>
      <c r="D184" s="9"/>
      <c r="E184" s="7">
        <f>E172*D184</f>
        <v>0</v>
      </c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</row>
    <row r="185" spans="2:20">
      <c r="B185" s="9"/>
      <c r="C185" s="9"/>
      <c r="D185" s="9"/>
      <c r="E185" s="7">
        <f>E172*D185</f>
        <v>0</v>
      </c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</row>
    <row r="186" spans="2:20">
      <c r="B186" s="9"/>
      <c r="C186" s="9"/>
      <c r="D186" s="9"/>
      <c r="E186" s="7">
        <f>E172*D186</f>
        <v>0</v>
      </c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</row>
    <row r="187" spans="2:20">
      <c r="B187" s="9"/>
      <c r="C187" s="9"/>
      <c r="D187" s="9"/>
      <c r="E187" s="7">
        <f>E172*D187</f>
        <v>0</v>
      </c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</row>
    <row r="189" spans="2:20">
      <c r="B189" s="8"/>
      <c r="C189" s="6">
        <f>IFERROR(VLOOKUP(B189,Сводная!$A:$C,2,0),"-------------")</f>
        <v>0</v>
      </c>
      <c r="D189" s="3" t="s">
        <v>600</v>
      </c>
      <c r="E189" s="6">
        <f>IFERROR(VLOOKUP(B189,Сводная!$A:$C,3,0),"-------------")</f>
        <v>0</v>
      </c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</row>
    <row r="190" spans="2:20">
      <c r="B190" s="9"/>
      <c r="D190" s="9"/>
      <c r="E190" s="7">
        <f>E189*D190</f>
        <v>0</v>
      </c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</row>
    <row r="191" spans="2:20">
      <c r="B191" s="9"/>
      <c r="C191" s="9"/>
      <c r="D191" s="9"/>
      <c r="E191" s="7">
        <f>E189*D191</f>
        <v>0</v>
      </c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</row>
    <row r="192" spans="2:20">
      <c r="B192" s="9"/>
      <c r="C192" s="9"/>
      <c r="D192" s="9"/>
      <c r="E192" s="7">
        <f>E189*D192</f>
        <v>0</v>
      </c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</row>
    <row r="193" spans="2:20">
      <c r="B193" s="9"/>
      <c r="C193" s="9"/>
      <c r="D193" s="9"/>
      <c r="E193" s="7">
        <f>E189*D193</f>
        <v>0</v>
      </c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</row>
    <row r="194" spans="2:20">
      <c r="B194" s="9"/>
      <c r="C194" s="9"/>
      <c r="D194" s="9"/>
      <c r="E194" s="7">
        <f>E189*D194</f>
        <v>0</v>
      </c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</row>
    <row r="195" spans="2:20">
      <c r="B195" s="9"/>
      <c r="C195" s="9"/>
      <c r="D195" s="9"/>
      <c r="E195" s="7">
        <f>E189*D195</f>
        <v>0</v>
      </c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</row>
    <row r="196" spans="2:20">
      <c r="B196" s="9"/>
      <c r="C196" s="9"/>
      <c r="D196" s="9"/>
      <c r="E196" s="7">
        <f>E189*D196</f>
        <v>0</v>
      </c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</row>
    <row r="197" spans="2:20">
      <c r="B197" s="9"/>
      <c r="C197" s="9"/>
      <c r="D197" s="9"/>
      <c r="E197" s="7">
        <f>E189*D197</f>
        <v>0</v>
      </c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</row>
    <row r="198" spans="2:20">
      <c r="B198" s="9"/>
      <c r="C198" s="9"/>
      <c r="D198" s="9"/>
      <c r="E198" s="7">
        <f>E189*D198</f>
        <v>0</v>
      </c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</row>
    <row r="199" spans="2:20">
      <c r="B199" s="9"/>
      <c r="C199" s="9"/>
      <c r="D199" s="9"/>
      <c r="E199" s="7">
        <f>E189*D199</f>
        <v>0</v>
      </c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</row>
    <row r="200" spans="2:20">
      <c r="B200" s="9"/>
      <c r="C200" s="9"/>
      <c r="D200" s="9"/>
      <c r="E200" s="7">
        <f>E189*D200</f>
        <v>0</v>
      </c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</row>
    <row r="201" spans="2:20">
      <c r="B201" s="9"/>
      <c r="C201" s="9"/>
      <c r="D201" s="9"/>
      <c r="E201" s="7">
        <f>E189*D201</f>
        <v>0</v>
      </c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</row>
    <row r="202" spans="2:20">
      <c r="B202" s="9"/>
      <c r="C202" s="9"/>
      <c r="D202" s="9"/>
      <c r="E202" s="7">
        <f>E189*D202</f>
        <v>0</v>
      </c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</row>
    <row r="203" spans="2:20">
      <c r="B203" s="9"/>
      <c r="C203" s="9"/>
      <c r="D203" s="9"/>
      <c r="E203" s="7">
        <f>E189*D203</f>
        <v>0</v>
      </c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</row>
    <row r="204" spans="2:20">
      <c r="B204" s="9"/>
      <c r="C204" s="9"/>
      <c r="D204" s="9"/>
      <c r="E204" s="7">
        <f>E189*D204</f>
        <v>0</v>
      </c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</row>
    <row r="206" spans="2:20">
      <c r="B206" s="8"/>
      <c r="C206" s="6">
        <f>IFERROR(VLOOKUP(B206,Сводная!$A:$C,2,0),"-------------")</f>
        <v>0</v>
      </c>
      <c r="D206" s="3" t="s">
        <v>600</v>
      </c>
      <c r="E206" s="6">
        <f>IFERROR(VLOOKUP(B206,Сводная!$A:$C,3,0),"-------------")</f>
        <v>0</v>
      </c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</row>
    <row r="207" spans="2:20">
      <c r="B207" s="9"/>
      <c r="D207" s="9"/>
      <c r="E207" s="7">
        <f>E206*D207</f>
        <v>0</v>
      </c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</row>
    <row r="208" spans="2:20">
      <c r="B208" s="9"/>
      <c r="C208" s="9"/>
      <c r="D208" s="9"/>
      <c r="E208" s="7">
        <f>E206*D208</f>
        <v>0</v>
      </c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</row>
    <row r="209" spans="2:20">
      <c r="B209" s="9"/>
      <c r="C209" s="9"/>
      <c r="D209" s="9"/>
      <c r="E209" s="7">
        <f>E206*D209</f>
        <v>0</v>
      </c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</row>
    <row r="210" spans="2:20">
      <c r="B210" s="9"/>
      <c r="C210" s="9"/>
      <c r="D210" s="9"/>
      <c r="E210" s="7">
        <f>E206*D210</f>
        <v>0</v>
      </c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</row>
    <row r="211" spans="2:20">
      <c r="B211" s="9"/>
      <c r="C211" s="9"/>
      <c r="D211" s="9"/>
      <c r="E211" s="7">
        <f>E206*D211</f>
        <v>0</v>
      </c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</row>
    <row r="212" spans="2:20">
      <c r="B212" s="9"/>
      <c r="C212" s="9"/>
      <c r="D212" s="9"/>
      <c r="E212" s="7">
        <f>E206*D212</f>
        <v>0</v>
      </c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</row>
    <row r="213" spans="2:20">
      <c r="B213" s="9"/>
      <c r="C213" s="9"/>
      <c r="D213" s="9"/>
      <c r="E213" s="7">
        <f>E206*D213</f>
        <v>0</v>
      </c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</row>
    <row r="214" spans="2:20">
      <c r="B214" s="9"/>
      <c r="C214" s="9"/>
      <c r="D214" s="9"/>
      <c r="E214" s="7">
        <f>E206*D214</f>
        <v>0</v>
      </c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</row>
    <row r="215" spans="2:20">
      <c r="B215" s="9"/>
      <c r="C215" s="9"/>
      <c r="D215" s="9"/>
      <c r="E215" s="7">
        <f>E206*D215</f>
        <v>0</v>
      </c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</row>
    <row r="216" spans="2:20">
      <c r="B216" s="9"/>
      <c r="C216" s="9"/>
      <c r="D216" s="9"/>
      <c r="E216" s="7">
        <f>E206*D216</f>
        <v>0</v>
      </c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</row>
    <row r="217" spans="2:20">
      <c r="B217" s="9"/>
      <c r="C217" s="9"/>
      <c r="D217" s="9"/>
      <c r="E217" s="7">
        <f>E206*D217</f>
        <v>0</v>
      </c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</row>
    <row r="218" spans="2:20">
      <c r="B218" s="9"/>
      <c r="C218" s="9"/>
      <c r="D218" s="9"/>
      <c r="E218" s="7">
        <f>E206*D218</f>
        <v>0</v>
      </c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</row>
    <row r="219" spans="2:20">
      <c r="B219" s="9"/>
      <c r="C219" s="9"/>
      <c r="D219" s="9"/>
      <c r="E219" s="7">
        <f>E206*D219</f>
        <v>0</v>
      </c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</row>
    <row r="220" spans="2:20">
      <c r="B220" s="9"/>
      <c r="C220" s="9"/>
      <c r="D220" s="9"/>
      <c r="E220" s="7">
        <f>E206*D220</f>
        <v>0</v>
      </c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</row>
    <row r="221" spans="2:20">
      <c r="B221" s="9"/>
      <c r="C221" s="9"/>
      <c r="D221" s="9"/>
      <c r="E221" s="7">
        <f>E206*D221</f>
        <v>0</v>
      </c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</row>
    <row r="223" spans="2:20">
      <c r="B223" s="8"/>
      <c r="C223" s="6">
        <f>IFERROR(VLOOKUP(B223,Сводная!$A:$C,2,0),"-------------")</f>
        <v>0</v>
      </c>
      <c r="D223" s="3" t="s">
        <v>600</v>
      </c>
      <c r="E223" s="6">
        <f>IFERROR(VLOOKUP(B223,Сводная!$A:$C,3,0),"-------------")</f>
        <v>0</v>
      </c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</row>
    <row r="224" spans="2:20">
      <c r="B224" s="9"/>
      <c r="D224" s="9"/>
      <c r="E224" s="7">
        <f>E223*D224</f>
        <v>0</v>
      </c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</row>
    <row r="225" spans="2:20">
      <c r="B225" s="9"/>
      <c r="C225" s="9"/>
      <c r="D225" s="9"/>
      <c r="E225" s="7">
        <f>E223*D225</f>
        <v>0</v>
      </c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</row>
    <row r="226" spans="2:20">
      <c r="B226" s="9"/>
      <c r="C226" s="9"/>
      <c r="D226" s="9"/>
      <c r="E226" s="7">
        <f>E223*D226</f>
        <v>0</v>
      </c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</row>
    <row r="227" spans="2:20">
      <c r="B227" s="9"/>
      <c r="C227" s="9"/>
      <c r="D227" s="9"/>
      <c r="E227" s="7">
        <f>E223*D227</f>
        <v>0</v>
      </c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</row>
    <row r="228" spans="2:20">
      <c r="B228" s="9"/>
      <c r="C228" s="9"/>
      <c r="D228" s="9"/>
      <c r="E228" s="7">
        <f>E223*D228</f>
        <v>0</v>
      </c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</row>
    <row r="229" spans="2:20">
      <c r="B229" s="9"/>
      <c r="C229" s="9"/>
      <c r="D229" s="9"/>
      <c r="E229" s="7">
        <f>E223*D229</f>
        <v>0</v>
      </c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</row>
    <row r="230" spans="2:20">
      <c r="B230" s="9"/>
      <c r="C230" s="9"/>
      <c r="D230" s="9"/>
      <c r="E230" s="7">
        <f>E223*D230</f>
        <v>0</v>
      </c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</row>
    <row r="231" spans="2:20">
      <c r="B231" s="9"/>
      <c r="C231" s="9"/>
      <c r="D231" s="9"/>
      <c r="E231" s="7">
        <f>E223*D231</f>
        <v>0</v>
      </c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</row>
    <row r="232" spans="2:20">
      <c r="B232" s="9"/>
      <c r="C232" s="9"/>
      <c r="D232" s="9"/>
      <c r="E232" s="7">
        <f>E223*D232</f>
        <v>0</v>
      </c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</row>
    <row r="233" spans="2:20">
      <c r="B233" s="9"/>
      <c r="C233" s="9"/>
      <c r="D233" s="9"/>
      <c r="E233" s="7">
        <f>E223*D233</f>
        <v>0</v>
      </c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</row>
    <row r="234" spans="2:20">
      <c r="B234" s="9"/>
      <c r="C234" s="9"/>
      <c r="D234" s="9"/>
      <c r="E234" s="7">
        <f>E223*D234</f>
        <v>0</v>
      </c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</row>
    <row r="235" spans="2:20">
      <c r="B235" s="9"/>
      <c r="C235" s="9"/>
      <c r="D235" s="9"/>
      <c r="E235" s="7">
        <f>E223*D235</f>
        <v>0</v>
      </c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</row>
    <row r="236" spans="2:20">
      <c r="B236" s="9"/>
      <c r="C236" s="9"/>
      <c r="D236" s="9"/>
      <c r="E236" s="7">
        <f>E223*D236</f>
        <v>0</v>
      </c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</row>
    <row r="237" spans="2:20">
      <c r="B237" s="9"/>
      <c r="C237" s="9"/>
      <c r="D237" s="9"/>
      <c r="E237" s="7">
        <f>E223*D237</f>
        <v>0</v>
      </c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</row>
    <row r="238" spans="2:20">
      <c r="B238" s="9"/>
      <c r="C238" s="9"/>
      <c r="D238" s="9"/>
      <c r="E238" s="7">
        <f>E223*D238</f>
        <v>0</v>
      </c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</row>
    <row r="240" spans="2:20">
      <c r="B240" s="8"/>
      <c r="C240" s="6">
        <f>IFERROR(VLOOKUP(B240,Сводная!$A:$C,2,0),"-------------")</f>
        <v>0</v>
      </c>
      <c r="D240" s="3" t="s">
        <v>600</v>
      </c>
      <c r="E240" s="6">
        <f>IFERROR(VLOOKUP(B240,Сводная!$A:$C,3,0),"-------------")</f>
        <v>0</v>
      </c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</row>
    <row r="241" spans="2:20">
      <c r="B241" s="9"/>
      <c r="D241" s="9"/>
      <c r="E241" s="7">
        <f>E240*D241</f>
        <v>0</v>
      </c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</row>
    <row r="242" spans="2:20">
      <c r="B242" s="9"/>
      <c r="C242" s="9"/>
      <c r="D242" s="9"/>
      <c r="E242" s="7">
        <f>E240*D242</f>
        <v>0</v>
      </c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</row>
    <row r="243" spans="2:20">
      <c r="B243" s="9"/>
      <c r="C243" s="9"/>
      <c r="D243" s="9"/>
      <c r="E243" s="7">
        <f>E240*D243</f>
        <v>0</v>
      </c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</row>
    <row r="244" spans="2:20">
      <c r="B244" s="9"/>
      <c r="C244" s="9"/>
      <c r="D244" s="9"/>
      <c r="E244" s="7">
        <f>E240*D244</f>
        <v>0</v>
      </c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</row>
    <row r="245" spans="2:20">
      <c r="B245" s="9"/>
      <c r="C245" s="9"/>
      <c r="D245" s="9"/>
      <c r="E245" s="7">
        <f>E240*D245</f>
        <v>0</v>
      </c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</row>
    <row r="246" spans="2:20">
      <c r="B246" s="9"/>
      <c r="C246" s="9"/>
      <c r="D246" s="9"/>
      <c r="E246" s="7">
        <f>E240*D246</f>
        <v>0</v>
      </c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</row>
    <row r="247" spans="2:20">
      <c r="B247" s="9"/>
      <c r="C247" s="9"/>
      <c r="D247" s="9"/>
      <c r="E247" s="7">
        <f>E240*D247</f>
        <v>0</v>
      </c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</row>
    <row r="248" spans="2:20">
      <c r="B248" s="9"/>
      <c r="C248" s="9"/>
      <c r="D248" s="9"/>
      <c r="E248" s="7">
        <f>E240*D248</f>
        <v>0</v>
      </c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</row>
    <row r="249" spans="2:20">
      <c r="B249" s="9"/>
      <c r="C249" s="9"/>
      <c r="D249" s="9"/>
      <c r="E249" s="7">
        <f>E240*D249</f>
        <v>0</v>
      </c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</row>
    <row r="250" spans="2:20">
      <c r="B250" s="9"/>
      <c r="C250" s="9"/>
      <c r="D250" s="9"/>
      <c r="E250" s="7">
        <f>E240*D250</f>
        <v>0</v>
      </c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</row>
    <row r="251" spans="2:20">
      <c r="B251" s="9"/>
      <c r="C251" s="9"/>
      <c r="D251" s="9"/>
      <c r="E251" s="7">
        <f>E240*D251</f>
        <v>0</v>
      </c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</row>
    <row r="252" spans="2:20">
      <c r="B252" s="9"/>
      <c r="C252" s="9"/>
      <c r="D252" s="9"/>
      <c r="E252" s="7">
        <f>E240*D252</f>
        <v>0</v>
      </c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</row>
    <row r="253" spans="2:20">
      <c r="B253" s="9"/>
      <c r="C253" s="9"/>
      <c r="D253" s="9"/>
      <c r="E253" s="7">
        <f>E240*D253</f>
        <v>0</v>
      </c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</row>
    <row r="254" spans="2:20">
      <c r="B254" s="9"/>
      <c r="C254" s="9"/>
      <c r="D254" s="9"/>
      <c r="E254" s="7">
        <f>E240*D254</f>
        <v>0</v>
      </c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</row>
    <row r="255" spans="2:20">
      <c r="B255" s="9"/>
      <c r="C255" s="9"/>
      <c r="D255" s="9"/>
      <c r="E255" s="7">
        <f>E240*D255</f>
        <v>0</v>
      </c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</row>
    <row r="257" spans="2:20">
      <c r="B257" s="8"/>
      <c r="C257" s="6">
        <f>IFERROR(VLOOKUP(B257,Сводная!$A:$C,2,0),"-------------")</f>
        <v>0</v>
      </c>
      <c r="D257" s="3" t="s">
        <v>600</v>
      </c>
      <c r="E257" s="6">
        <f>IFERROR(VLOOKUP(B257,Сводная!$A:$C,3,0),"-------------")</f>
        <v>0</v>
      </c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</row>
    <row r="258" spans="2:20">
      <c r="B258" s="9"/>
      <c r="D258" s="9"/>
      <c r="E258" s="7">
        <f>E257*D258</f>
        <v>0</v>
      </c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</row>
    <row r="259" spans="2:20">
      <c r="B259" s="9"/>
      <c r="C259" s="9"/>
      <c r="D259" s="9"/>
      <c r="E259" s="7">
        <f>E257*D259</f>
        <v>0</v>
      </c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</row>
    <row r="260" spans="2:20">
      <c r="B260" s="9"/>
      <c r="C260" s="9"/>
      <c r="D260" s="9"/>
      <c r="E260" s="7">
        <f>E257*D260</f>
        <v>0</v>
      </c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</row>
    <row r="261" spans="2:20">
      <c r="B261" s="9"/>
      <c r="C261" s="9"/>
      <c r="D261" s="9"/>
      <c r="E261" s="7">
        <f>E257*D261</f>
        <v>0</v>
      </c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</row>
    <row r="262" spans="2:20">
      <c r="B262" s="9"/>
      <c r="C262" s="9"/>
      <c r="D262" s="9"/>
      <c r="E262" s="7">
        <f>E257*D262</f>
        <v>0</v>
      </c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</row>
    <row r="263" spans="2:20">
      <c r="B263" s="9"/>
      <c r="C263" s="9"/>
      <c r="D263" s="9"/>
      <c r="E263" s="7">
        <f>E257*D263</f>
        <v>0</v>
      </c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9"/>
      <c r="C264" s="9"/>
      <c r="D264" s="9"/>
      <c r="E264" s="7">
        <f>E257*D264</f>
        <v>0</v>
      </c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9"/>
      <c r="C265" s="9"/>
      <c r="D265" s="9"/>
      <c r="E265" s="7">
        <f>E257*D265</f>
        <v>0</v>
      </c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/>
      <c r="C266" s="9"/>
      <c r="D266" s="9"/>
      <c r="E266" s="7">
        <f>E257*D266</f>
        <v>0</v>
      </c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9"/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4" spans="2:20">
      <c r="B274" s="8"/>
      <c r="C274" s="6">
        <f>IFERROR(VLOOKUP(B274,Сводная!$A:$C,2,0),"-------------")</f>
        <v>0</v>
      </c>
      <c r="D274" s="3" t="s">
        <v>600</v>
      </c>
      <c r="E274" s="6">
        <f>IFERROR(VLOOKUP(B274,Сводная!$A:$C,3,0),"-------------")</f>
        <v>0</v>
      </c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</row>
    <row r="275" spans="2:20">
      <c r="B275" s="9"/>
      <c r="D275" s="9"/>
      <c r="E275" s="7">
        <f>E274*D275</f>
        <v>0</v>
      </c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</row>
    <row r="276" spans="2:20">
      <c r="B276" s="9"/>
      <c r="C276" s="9"/>
      <c r="D276" s="9"/>
      <c r="E276" s="7">
        <f>E274*D276</f>
        <v>0</v>
      </c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</row>
    <row r="277" spans="2:20">
      <c r="B277" s="9"/>
      <c r="C277" s="9"/>
      <c r="D277" s="9"/>
      <c r="E277" s="7">
        <f>E274*D277</f>
        <v>0</v>
      </c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</row>
    <row r="278" spans="2:20">
      <c r="B278" s="9"/>
      <c r="C278" s="9"/>
      <c r="D278" s="9"/>
      <c r="E278" s="7">
        <f>E274*D278</f>
        <v>0</v>
      </c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</row>
    <row r="279" spans="2:20">
      <c r="B279" s="9"/>
      <c r="C279" s="9"/>
      <c r="D279" s="9"/>
      <c r="E279" s="7">
        <f>E274*D279</f>
        <v>0</v>
      </c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</row>
    <row r="280" spans="2:20">
      <c r="B280" s="9"/>
      <c r="C280" s="9"/>
      <c r="D280" s="9"/>
      <c r="E280" s="7">
        <f>E274*D280</f>
        <v>0</v>
      </c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/>
      <c r="C281" s="9"/>
      <c r="D281" s="9"/>
      <c r="E281" s="7">
        <f>E274*D281</f>
        <v>0</v>
      </c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/>
      <c r="C282" s="9"/>
      <c r="D282" s="9"/>
      <c r="E282" s="7">
        <f>E274*D282</f>
        <v>0</v>
      </c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9"/>
      <c r="D283" s="9"/>
      <c r="E283" s="7">
        <f>E274*D283</f>
        <v>0</v>
      </c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1" spans="2:20">
      <c r="B291" s="8"/>
      <c r="C291" s="6">
        <f>IFERROR(VLOOKUP(B291,Сводная!$A:$C,2,0),"-------------")</f>
        <v>0</v>
      </c>
      <c r="D291" s="3" t="s">
        <v>600</v>
      </c>
      <c r="E291" s="6">
        <f>IFERROR(VLOOKUP(B291,Сводная!$A:$C,3,0),"-------------")</f>
        <v>0</v>
      </c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</row>
    <row r="292" spans="2:20">
      <c r="B292" s="9"/>
      <c r="D292" s="9"/>
      <c r="E292" s="7">
        <f>E291*D292</f>
        <v>0</v>
      </c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</row>
    <row r="293" spans="2:20">
      <c r="B293" s="9"/>
      <c r="C293" s="9"/>
      <c r="D293" s="9"/>
      <c r="E293" s="7">
        <f>E291*D293</f>
        <v>0</v>
      </c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</row>
    <row r="294" spans="2:20">
      <c r="B294" s="9"/>
      <c r="C294" s="9"/>
      <c r="D294" s="9"/>
      <c r="E294" s="7">
        <f>E291*D294</f>
        <v>0</v>
      </c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</row>
    <row r="295" spans="2:20">
      <c r="B295" s="9"/>
      <c r="C295" s="9"/>
      <c r="D295" s="9"/>
      <c r="E295" s="7">
        <f>E291*D295</f>
        <v>0</v>
      </c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2QvezZx5lO+IJmJ7G9oDsJ5p2A6RMYcaUtiZXKtF9jYJiSCYgTClRQjkCT5hLjwyenVosyFfxPy15Mr1bVM39Q==" saltValue="MbbabPx/aE1OTVbr9kqOfQ==" spinCount="100000" sheet="1" objects="1" scenarios="1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F0"/>
  </sheetPr>
  <dimension ref="B2:T80"/>
  <sheetViews>
    <sheetView topLeftCell="G29" zoomScale="70" zoomScaleNormal="70" workbookViewId="0">
      <selection activeCell="G29" sqref="A1:XFD1048576"/>
    </sheetView>
  </sheetViews>
  <sheetFormatPr defaultRowHeight="15"/>
  <cols>
    <col min="1" max="1" width="2.28515625" style="2" customWidth="1"/>
    <col min="2" max="2" width="16.5703125" style="2" customWidth="1"/>
    <col min="3" max="3" width="54.7109375" style="2" customWidth="1"/>
    <col min="4" max="4" width="7.5703125" style="2" customWidth="1"/>
    <col min="5" max="5" width="14.140625" style="2" customWidth="1"/>
    <col min="6" max="6" width="2.28515625" style="2" customWidth="1"/>
    <col min="7" max="7" width="16.5703125" style="2" customWidth="1"/>
    <col min="8" max="8" width="54.7109375" style="2" customWidth="1"/>
    <col min="9" max="9" width="7.5703125" style="2" customWidth="1"/>
    <col min="10" max="10" width="14.140625" style="2" customWidth="1"/>
    <col min="11" max="11" width="3.42578125" style="2" customWidth="1"/>
    <col min="12" max="12" width="16.5703125" style="2" customWidth="1"/>
    <col min="13" max="13" width="54.7109375" style="2" customWidth="1"/>
    <col min="14" max="14" width="7.5703125" style="2" customWidth="1"/>
    <col min="15" max="15" width="14.140625" style="2" customWidth="1"/>
    <col min="16" max="16" width="3.28515625" style="2" customWidth="1"/>
    <col min="17" max="17" width="16.5703125" style="2" customWidth="1"/>
    <col min="18" max="18" width="54.7109375" style="2" customWidth="1"/>
    <col min="19" max="19" width="7.5703125" style="2" customWidth="1"/>
    <col min="20" max="20" width="14.140625" style="2" customWidth="1"/>
    <col min="21" max="16384" width="9.140625" style="2"/>
  </cols>
  <sheetData>
    <row r="2" spans="2:20" ht="15" customHeight="1">
      <c r="B2" s="66">
        <v>13003</v>
      </c>
      <c r="C2" s="6" t="str">
        <f>IFERROR(VLOOKUP(B2,Сводная!$A:$C,2,0),"-------------")</f>
        <v>Экстра Топпинг Шоколадный</v>
      </c>
      <c r="D2" s="3" t="s">
        <v>600</v>
      </c>
      <c r="E2" s="6">
        <f>IFERROR(VLOOKUP(B2,Сводная!$A:$C,3,0),"-------------")</f>
        <v>7</v>
      </c>
      <c r="G2" s="66">
        <v>10008</v>
      </c>
      <c r="H2" s="6" t="str">
        <f>IFERROR(VLOOKUP(G2,Сводная!$A:$C,2,0),"-------------")</f>
        <v>Экстра ПАРМЕЗАН (Гоя) 10</v>
      </c>
      <c r="I2" s="3" t="s">
        <v>600</v>
      </c>
      <c r="J2" s="6">
        <f>IFERROR(VLOOKUP(G2,Сводная!$A:$C,3,0),"-------------")</f>
        <v>19</v>
      </c>
      <c r="L2" s="66">
        <v>10007</v>
      </c>
      <c r="M2" s="6" t="str">
        <f>IFERROR(VLOOKUP(L2,Сводная!$A:$C,2,0),"-------------")</f>
        <v>Экстра Ветчина</v>
      </c>
      <c r="N2" s="3" t="s">
        <v>600</v>
      </c>
      <c r="O2" s="6">
        <f>IFERROR(VLOOKUP(L2,Сводная!$A:$C,3,0),"-------------")</f>
        <v>49</v>
      </c>
      <c r="Q2" s="8"/>
      <c r="R2" s="6">
        <f>IFERROR(VLOOKUP(Q2,Сводная!$A:$C,2,0),"-------------")</f>
        <v>0</v>
      </c>
      <c r="S2" s="3" t="s">
        <v>600</v>
      </c>
      <c r="T2" s="6">
        <f>IFERROR(VLOOKUP(Q2,Сводная!$A:$C,3,0),"-------------")</f>
        <v>0</v>
      </c>
    </row>
    <row r="3" spans="2:20">
      <c r="B3" s="22">
        <v>51153</v>
      </c>
      <c r="C3" s="24" t="s">
        <v>450</v>
      </c>
      <c r="D3" s="9">
        <v>0.02</v>
      </c>
      <c r="E3" s="7">
        <f>E2*D3</f>
        <v>0.14000000000000001</v>
      </c>
      <c r="G3" s="22">
        <v>51300</v>
      </c>
      <c r="H3" s="24" t="s">
        <v>464</v>
      </c>
      <c r="I3" s="9">
        <v>0.01</v>
      </c>
      <c r="J3" s="7">
        <f>J2*I3</f>
        <v>0.19</v>
      </c>
      <c r="L3" s="22">
        <v>68612</v>
      </c>
      <c r="M3" s="24" t="s">
        <v>559</v>
      </c>
      <c r="N3" s="9">
        <v>1</v>
      </c>
      <c r="O3" s="7">
        <f>O2*N3</f>
        <v>49</v>
      </c>
      <c r="Q3" s="22"/>
      <c r="R3" s="24"/>
      <c r="S3" s="9"/>
      <c r="T3" s="7">
        <f>T2*S3</f>
        <v>0</v>
      </c>
    </row>
    <row r="4" spans="2:20">
      <c r="B4" s="68"/>
      <c r="C4" s="9"/>
      <c r="D4" s="9"/>
      <c r="E4" s="7">
        <f>E2*D4</f>
        <v>0</v>
      </c>
      <c r="G4" s="22"/>
      <c r="H4" s="65"/>
      <c r="I4" s="9"/>
      <c r="J4" s="7">
        <f>J2*I4</f>
        <v>0</v>
      </c>
      <c r="L4" s="68"/>
      <c r="M4" s="9"/>
      <c r="N4" s="9"/>
      <c r="O4" s="7">
        <f>O2*N4</f>
        <v>0</v>
      </c>
      <c r="Q4" s="9"/>
      <c r="R4" s="9"/>
      <c r="S4" s="9"/>
      <c r="T4" s="7">
        <f>T2*S4</f>
        <v>0</v>
      </c>
    </row>
    <row r="6" spans="2:20">
      <c r="B6" s="66">
        <v>13002</v>
      </c>
      <c r="C6" s="6" t="str">
        <f>IFERROR(VLOOKUP(B6,Сводная!$A:$C,2,0),"-------------")</f>
        <v>Экстра Топпинг Клубничный</v>
      </c>
      <c r="D6" s="3" t="s">
        <v>600</v>
      </c>
      <c r="E6" s="6">
        <f>IFERROR(VLOOKUP(B6,Сводная!$A:$C,3,0),"-------------")</f>
        <v>2</v>
      </c>
      <c r="G6" s="66">
        <v>10004</v>
      </c>
      <c r="H6" s="6" t="str">
        <f>IFERROR(VLOOKUP(G6,Сводная!$A:$C,2,0),"-------------")</f>
        <v>Экстра халопеньос (4)</v>
      </c>
      <c r="I6" s="3" t="s">
        <v>600</v>
      </c>
      <c r="J6" s="6">
        <f>IFERROR(VLOOKUP(G6,Сводная!$A:$C,3,0),"-------------")</f>
        <v>434</v>
      </c>
      <c r="L6" s="66">
        <v>10005</v>
      </c>
      <c r="M6" s="6" t="str">
        <f>IFERROR(VLOOKUP(L6,Сводная!$A:$C,2,0),"-------------")</f>
        <v>Экстра хруст. лук 28</v>
      </c>
      <c r="N6" s="3" t="s">
        <v>600</v>
      </c>
      <c r="O6" s="6">
        <f>IFERROR(VLOOKUP(L6,Сводная!$A:$C,3,0),"-------------")</f>
        <v>98</v>
      </c>
      <c r="Q6" s="8"/>
      <c r="R6" s="6">
        <f>IFERROR(VLOOKUP(Q6,Сводная!$A:$C,2,0),"-------------")</f>
        <v>0</v>
      </c>
      <c r="S6" s="3" t="s">
        <v>600</v>
      </c>
      <c r="T6" s="6">
        <f>IFERROR(VLOOKUP(Q6,Сводная!$A:$C,3,0),"-------------")</f>
        <v>0</v>
      </c>
    </row>
    <row r="7" spans="2:20">
      <c r="B7" s="22">
        <v>51152</v>
      </c>
      <c r="C7" s="2" t="s">
        <v>449</v>
      </c>
      <c r="D7" s="9">
        <v>0.02</v>
      </c>
      <c r="E7" s="7">
        <f>E6*D7</f>
        <v>0.04</v>
      </c>
      <c r="G7" s="22">
        <v>51083</v>
      </c>
      <c r="H7" s="2" t="s">
        <v>440</v>
      </c>
      <c r="I7" s="9">
        <v>1.4999999999999999E-2</v>
      </c>
      <c r="J7" s="7">
        <f>J6*I7</f>
        <v>6.51</v>
      </c>
      <c r="L7" s="22">
        <v>69893</v>
      </c>
      <c r="M7" s="2" t="s">
        <v>570</v>
      </c>
      <c r="N7" s="9">
        <v>2.8000000000000001E-2</v>
      </c>
      <c r="O7" s="7">
        <f>O6*N7</f>
        <v>2.7440000000000002</v>
      </c>
      <c r="Q7" s="9"/>
      <c r="S7" s="9"/>
      <c r="T7" s="7">
        <f>T6*S7</f>
        <v>0</v>
      </c>
    </row>
    <row r="8" spans="2:20">
      <c r="B8" s="69"/>
      <c r="C8" s="22"/>
      <c r="D8" s="9"/>
      <c r="E8" s="7">
        <f>E6*D8</f>
        <v>0</v>
      </c>
      <c r="G8" s="69"/>
      <c r="H8" s="22"/>
      <c r="I8" s="9"/>
      <c r="J8" s="7">
        <f>J6*I8</f>
        <v>0</v>
      </c>
      <c r="L8" s="69"/>
      <c r="M8" s="22"/>
      <c r="N8" s="9"/>
      <c r="O8" s="7">
        <f>O6*N8</f>
        <v>0</v>
      </c>
      <c r="Q8" s="22"/>
      <c r="R8" s="22"/>
      <c r="S8" s="9"/>
      <c r="T8" s="7">
        <f>T6*S8</f>
        <v>0</v>
      </c>
    </row>
    <row r="10" spans="2:20">
      <c r="B10" s="66">
        <v>13001</v>
      </c>
      <c r="C10" s="6" t="str">
        <f>IFERROR(VLOOKUP(B10,Сводная!$A:$C,2,0),"-------------")</f>
        <v>Экстра Топпинг Карамельный</v>
      </c>
      <c r="D10" s="3" t="s">
        <v>600</v>
      </c>
      <c r="E10" s="6">
        <f>IFERROR(VLOOKUP(B10,Сводная!$A:$C,3,0),"-------------")</f>
        <v>9</v>
      </c>
      <c r="G10" s="66">
        <v>10002</v>
      </c>
      <c r="H10" s="6" t="str">
        <f>IFERROR(VLOOKUP(G10,Сводная!$A:$C,2,0),"-------------")</f>
        <v>Экстра двойной сыр</v>
      </c>
      <c r="I10" s="3" t="s">
        <v>600</v>
      </c>
      <c r="J10" s="6">
        <f>IFERROR(VLOOKUP(G10,Сводная!$A:$C,3,0),"-------------")</f>
        <v>337</v>
      </c>
      <c r="L10" s="66">
        <v>10003</v>
      </c>
      <c r="M10" s="6" t="str">
        <f>IFERROR(VLOOKUP(L10,Сводная!$A:$C,2,0),"-------------")</f>
        <v>Экстра сыр</v>
      </c>
      <c r="N10" s="3" t="s">
        <v>600</v>
      </c>
      <c r="O10" s="6">
        <f>IFERROR(VLOOKUP(L10,Сводная!$A:$C,3,0),"-------------")</f>
        <v>535</v>
      </c>
      <c r="Q10" s="8"/>
      <c r="R10" s="6">
        <f>IFERROR(VLOOKUP(Q10,Сводная!$A:$C,2,0),"-------------")</f>
        <v>0</v>
      </c>
      <c r="S10" s="3" t="s">
        <v>600</v>
      </c>
      <c r="T10" s="6">
        <f>IFERROR(VLOOKUP(Q10,Сводная!$A:$C,3,0),"-------------")</f>
        <v>0</v>
      </c>
    </row>
    <row r="11" spans="2:20">
      <c r="B11" s="22">
        <v>51150</v>
      </c>
      <c r="C11" s="2" t="s">
        <v>448</v>
      </c>
      <c r="D11" s="9">
        <v>0.02</v>
      </c>
      <c r="E11" s="7">
        <f>E10*D11</f>
        <v>0.18</v>
      </c>
      <c r="G11" s="22">
        <v>51091</v>
      </c>
      <c r="H11" s="2" t="s">
        <v>442</v>
      </c>
      <c r="I11" s="9">
        <v>2</v>
      </c>
      <c r="J11" s="7">
        <f>J10*I11</f>
        <v>674</v>
      </c>
      <c r="L11" s="22">
        <v>51091</v>
      </c>
      <c r="M11" s="2" t="s">
        <v>442</v>
      </c>
      <c r="N11" s="9">
        <v>1</v>
      </c>
      <c r="O11" s="7">
        <f>O10*N11</f>
        <v>535</v>
      </c>
      <c r="Q11" s="9"/>
      <c r="S11" s="9"/>
      <c r="T11" s="7">
        <f>T10*S11</f>
        <v>0</v>
      </c>
    </row>
    <row r="12" spans="2:20">
      <c r="B12" s="68"/>
      <c r="C12" s="9"/>
      <c r="D12" s="9"/>
      <c r="E12" s="7">
        <f>E10*D12</f>
        <v>0</v>
      </c>
      <c r="G12" s="68"/>
      <c r="H12" s="9"/>
      <c r="I12" s="9"/>
      <c r="J12" s="7">
        <f>J10*I12</f>
        <v>0</v>
      </c>
      <c r="L12" s="68"/>
      <c r="M12" s="9"/>
      <c r="N12" s="9"/>
      <c r="O12" s="7">
        <f>O10*N12</f>
        <v>0</v>
      </c>
      <c r="Q12" s="9"/>
      <c r="R12" s="9"/>
      <c r="S12" s="9"/>
      <c r="T12" s="7">
        <f>T10*S12</f>
        <v>0</v>
      </c>
    </row>
    <row r="14" spans="2:20">
      <c r="B14" s="66">
        <v>12001</v>
      </c>
      <c r="C14" s="6" t="str">
        <f>IFERROR(VLOOKUP(B14,Сводная!$A:$C,2,0),"-------------")</f>
        <v>Экстра Котлета Воппер</v>
      </c>
      <c r="D14" s="3" t="s">
        <v>600</v>
      </c>
      <c r="E14" s="6">
        <f>IFERROR(VLOOKUP(B14,Сводная!$A:$C,3,0),"-------------")</f>
        <v>40</v>
      </c>
      <c r="G14" s="66">
        <v>1272</v>
      </c>
      <c r="H14" s="6" t="str">
        <f>IFERROR(VLOOKUP(G14,Сводная!$A:$C,2,0),"-------------")</f>
        <v>Экстра Сироп карамельный мал</v>
      </c>
      <c r="I14" s="3" t="s">
        <v>600</v>
      </c>
      <c r="J14" s="6">
        <f>IFERROR(VLOOKUP(G14,Сводная!$A:$C,3,0),"-------------")</f>
        <v>0</v>
      </c>
      <c r="L14" s="66">
        <v>10001</v>
      </c>
      <c r="M14" s="6" t="str">
        <f>IFERROR(VLOOKUP(L14,Сводная!$A:$C,2,0),"-------------")</f>
        <v>Экстра бекон (4 куска)</v>
      </c>
      <c r="N14" s="3" t="s">
        <v>600</v>
      </c>
      <c r="O14" s="6">
        <f>IFERROR(VLOOKUP(L14,Сводная!$A:$C,3,0),"-------------")</f>
        <v>202</v>
      </c>
      <c r="Q14" s="8"/>
      <c r="R14" s="6">
        <f>IFERROR(VLOOKUP(Q14,Сводная!$A:$C,2,0),"-------------")</f>
        <v>0</v>
      </c>
      <c r="S14" s="3" t="s">
        <v>600</v>
      </c>
      <c r="T14" s="6">
        <f>IFERROR(VLOOKUP(Q14,Сводная!$A:$C,3,0),"-------------")</f>
        <v>0</v>
      </c>
    </row>
    <row r="15" spans="2:20">
      <c r="B15" s="22">
        <v>58682</v>
      </c>
      <c r="C15" s="2" t="s">
        <v>521</v>
      </c>
      <c r="D15" s="9">
        <v>1</v>
      </c>
      <c r="E15" s="7">
        <f>E14*D15</f>
        <v>40</v>
      </c>
      <c r="G15" s="22">
        <v>62117</v>
      </c>
      <c r="H15" s="2" t="s">
        <v>552</v>
      </c>
      <c r="I15" s="9">
        <v>0.02</v>
      </c>
      <c r="J15" s="7">
        <f>J14*I15</f>
        <v>0</v>
      </c>
      <c r="L15" s="22">
        <v>59832</v>
      </c>
      <c r="M15" s="2" t="s">
        <v>530</v>
      </c>
      <c r="N15" s="9">
        <v>0.01</v>
      </c>
      <c r="O15" s="7">
        <f>O14*N15</f>
        <v>2.02</v>
      </c>
      <c r="Q15" s="9"/>
      <c r="S15" s="9"/>
      <c r="T15" s="7">
        <f>T14*S15</f>
        <v>0</v>
      </c>
    </row>
    <row r="16" spans="2:20">
      <c r="B16" s="68"/>
      <c r="C16" s="9"/>
      <c r="D16" s="9"/>
      <c r="E16" s="7">
        <f>E14*D16</f>
        <v>0</v>
      </c>
      <c r="G16" s="68"/>
      <c r="H16" s="9"/>
      <c r="I16" s="9"/>
      <c r="J16" s="7">
        <f>J14*I16</f>
        <v>0</v>
      </c>
      <c r="L16" s="68"/>
      <c r="M16" s="9"/>
      <c r="N16" s="9"/>
      <c r="O16" s="7">
        <f>O14*N16</f>
        <v>0</v>
      </c>
      <c r="Q16" s="9"/>
      <c r="R16" s="9"/>
      <c r="S16" s="9"/>
      <c r="T16" s="7">
        <f>T14*S16</f>
        <v>0</v>
      </c>
    </row>
    <row r="18" spans="2:20">
      <c r="B18" s="66">
        <v>11001</v>
      </c>
      <c r="C18" s="6" t="str">
        <f>IFERROR(VLOOKUP(B18,Сводная!$A:$C,2,0),"-------------")</f>
        <v>Экстра Котлета Бургер</v>
      </c>
      <c r="D18" s="3" t="s">
        <v>600</v>
      </c>
      <c r="E18" s="6">
        <f>IFERROR(VLOOKUP(B18,Сводная!$A:$C,3,0),"-------------")</f>
        <v>9</v>
      </c>
      <c r="G18" s="66">
        <v>1270</v>
      </c>
      <c r="H18" s="6" t="str">
        <f>IFERROR(VLOOKUP(G18,Сводная!$A:$C,2,0),"-------------")</f>
        <v>Экстра Сироп ванильный мал</v>
      </c>
      <c r="I18" s="3" t="s">
        <v>600</v>
      </c>
      <c r="J18" s="6">
        <f>IFERROR(VLOOKUP(G18,Сводная!$A:$C,3,0),"-------------")</f>
        <v>0</v>
      </c>
      <c r="L18" s="66">
        <v>1274</v>
      </c>
      <c r="M18" s="6" t="str">
        <f>IFERROR(VLOOKUP(L18,Сводная!$A:$C,2,0),"-------------")</f>
        <v>Экстра Сироп ванильный станд</v>
      </c>
      <c r="N18" s="3" t="s">
        <v>600</v>
      </c>
      <c r="O18" s="6">
        <f>IFERROR(VLOOKUP(L18,Сводная!$A:$C,3,0),"-------------")</f>
        <v>0</v>
      </c>
      <c r="Q18" s="8"/>
      <c r="R18" s="6">
        <f>IFERROR(VLOOKUP(Q18,Сводная!$A:$C,2,0),"-------------")</f>
        <v>0</v>
      </c>
      <c r="S18" s="3" t="s">
        <v>600</v>
      </c>
      <c r="T18" s="6">
        <f>IFERROR(VLOOKUP(Q18,Сводная!$A:$C,3,0),"-------------")</f>
        <v>0</v>
      </c>
    </row>
    <row r="19" spans="2:20">
      <c r="B19" s="22">
        <v>68695</v>
      </c>
      <c r="C19" s="2" t="s">
        <v>562</v>
      </c>
      <c r="D19" s="9">
        <v>1</v>
      </c>
      <c r="E19" s="7">
        <f>E18*D19</f>
        <v>9</v>
      </c>
      <c r="G19" s="22">
        <v>62118</v>
      </c>
      <c r="H19" s="2" t="s">
        <v>553</v>
      </c>
      <c r="I19" s="9">
        <v>0.02</v>
      </c>
      <c r="J19" s="7">
        <f>J18*I19</f>
        <v>0</v>
      </c>
      <c r="L19" s="22">
        <v>62118</v>
      </c>
      <c r="M19" s="2" t="s">
        <v>553</v>
      </c>
      <c r="N19" s="9">
        <v>0.02</v>
      </c>
      <c r="O19" s="7">
        <f>O18*N19</f>
        <v>0</v>
      </c>
      <c r="Q19" s="9"/>
      <c r="S19" s="9"/>
      <c r="T19" s="7">
        <f>T18*S19</f>
        <v>0</v>
      </c>
    </row>
    <row r="20" spans="2:20">
      <c r="B20" s="68"/>
      <c r="C20" s="9"/>
      <c r="D20" s="9"/>
      <c r="E20" s="7">
        <f>E18*D20</f>
        <v>0</v>
      </c>
      <c r="G20" s="68"/>
      <c r="H20" s="9"/>
      <c r="I20" s="9"/>
      <c r="J20" s="7">
        <f>J18*I20</f>
        <v>0</v>
      </c>
      <c r="L20" s="68"/>
      <c r="M20" s="9"/>
      <c r="N20" s="9"/>
      <c r="O20" s="7">
        <f>O18*N20</f>
        <v>0</v>
      </c>
      <c r="Q20" s="9"/>
      <c r="R20" s="9"/>
      <c r="S20" s="9"/>
      <c r="T20" s="7">
        <f>T18*S20</f>
        <v>0</v>
      </c>
    </row>
    <row r="22" spans="2:20">
      <c r="B22" s="66">
        <v>10009</v>
      </c>
      <c r="C22" s="6" t="str">
        <f>IFERROR(VLOOKUP(B22,Сводная!$A:$C,2,0),"-------------")</f>
        <v>Экстра Двойной ПАРМЕЗАН (Гоя) 14</v>
      </c>
      <c r="D22" s="3" t="s">
        <v>600</v>
      </c>
      <c r="E22" s="6">
        <f>IFERROR(VLOOKUP(B22,Сводная!$A:$C,3,0),"-------------")</f>
        <v>2</v>
      </c>
      <c r="G22" s="66">
        <v>1986</v>
      </c>
      <c r="H22" s="6" t="str">
        <f>IFERROR(VLOOKUP(G22,Сводная!$A:$C,2,0),"-------------")</f>
        <v>Экстра котлета Мини Гриль Чикен</v>
      </c>
      <c r="I22" s="3" t="s">
        <v>600</v>
      </c>
      <c r="J22" s="6">
        <f>IFERROR(VLOOKUP(G22,Сводная!$A:$C,3,0),"-------------")</f>
        <v>0</v>
      </c>
      <c r="L22" s="66">
        <v>1273</v>
      </c>
      <c r="M22" s="6" t="str">
        <f>IFERROR(VLOOKUP(L22,Сводная!$A:$C,2,0),"-------------")</f>
        <v>Экстра Сироп миндальный станд</v>
      </c>
      <c r="N22" s="3" t="s">
        <v>600</v>
      </c>
      <c r="O22" s="6">
        <f>IFERROR(VLOOKUP(L22,Сводная!$A:$C,3,0),"-------------")</f>
        <v>0</v>
      </c>
      <c r="Q22" s="8"/>
      <c r="R22" s="6">
        <f>IFERROR(VLOOKUP(Q22,Сводная!$A:$C,2,0),"-------------")</f>
        <v>0</v>
      </c>
      <c r="S22" s="3" t="s">
        <v>600</v>
      </c>
      <c r="T22" s="6">
        <f>IFERROR(VLOOKUP(Q22,Сводная!$A:$C,3,0),"-------------")</f>
        <v>0</v>
      </c>
    </row>
    <row r="23" spans="2:20">
      <c r="B23" s="22">
        <v>51300</v>
      </c>
      <c r="C23" s="2" t="s">
        <v>464</v>
      </c>
      <c r="D23" s="9">
        <v>1.4E-2</v>
      </c>
      <c r="E23" s="7">
        <f>E22*D23</f>
        <v>2.8000000000000001E-2</v>
      </c>
      <c r="G23" s="22">
        <v>69931</v>
      </c>
      <c r="H23" s="2" t="s">
        <v>575</v>
      </c>
      <c r="I23" s="9">
        <v>1</v>
      </c>
      <c r="J23" s="7">
        <f>J22*I23</f>
        <v>0</v>
      </c>
      <c r="L23" s="22">
        <v>62116</v>
      </c>
      <c r="M23" s="2" t="s">
        <v>551</v>
      </c>
      <c r="N23" s="9">
        <v>0.02</v>
      </c>
      <c r="O23" s="7">
        <f>O22*N23</f>
        <v>0</v>
      </c>
      <c r="Q23" s="9"/>
      <c r="S23" s="9"/>
      <c r="T23" s="7">
        <f>T22*S23</f>
        <v>0</v>
      </c>
    </row>
    <row r="24" spans="2:20">
      <c r="B24" s="68"/>
      <c r="C24" s="9"/>
      <c r="D24" s="9"/>
      <c r="E24" s="7">
        <f>E22*D24</f>
        <v>0</v>
      </c>
      <c r="G24" s="68"/>
      <c r="H24" s="9"/>
      <c r="I24" s="9"/>
      <c r="J24" s="7">
        <f>J22*I24</f>
        <v>0</v>
      </c>
      <c r="L24" s="68"/>
      <c r="M24" s="9"/>
      <c r="N24" s="9"/>
      <c r="O24" s="7">
        <f>O22*N24</f>
        <v>0</v>
      </c>
      <c r="Q24" s="9"/>
      <c r="R24" s="9"/>
      <c r="S24" s="9"/>
      <c r="T24" s="7">
        <f>T22*S24</f>
        <v>0</v>
      </c>
    </row>
    <row r="26" spans="2:20">
      <c r="B26" s="66">
        <v>1416</v>
      </c>
      <c r="C26" s="6" t="str">
        <f>IFERROR(VLOOKUP(B26,Сводная!$A:$C,2,0),"-------------")</f>
        <v>Топинг Клубничный</v>
      </c>
      <c r="D26" s="3" t="s">
        <v>600</v>
      </c>
      <c r="E26" s="6">
        <f>IFERROR(VLOOKUP(B26,Сводная!$A:$C,3,0),"-------------")</f>
        <v>0</v>
      </c>
      <c r="G26" s="66">
        <v>1418</v>
      </c>
      <c r="H26" s="6" t="str">
        <f>IFERROR(VLOOKUP(G26,Сводная!$A:$C,2,0),"-------------")</f>
        <v>Топинг Карамельный</v>
      </c>
      <c r="I26" s="3" t="s">
        <v>600</v>
      </c>
      <c r="J26" s="6">
        <f>IFERROR(VLOOKUP(G26,Сводная!$A:$C,3,0),"-------------")</f>
        <v>0</v>
      </c>
      <c r="L26" s="66">
        <v>1269</v>
      </c>
      <c r="M26" s="6" t="str">
        <f>IFERROR(VLOOKUP(L26,Сводная!$A:$C,2,0),"-------------")</f>
        <v>Экстра Сироп миндальный мал</v>
      </c>
      <c r="N26" s="3" t="s">
        <v>600</v>
      </c>
      <c r="O26" s="6">
        <f>IFERROR(VLOOKUP(L26,Сводная!$A:$C,3,0),"-------------")</f>
        <v>0</v>
      </c>
      <c r="Q26" s="8"/>
      <c r="R26" s="6">
        <f>IFERROR(VLOOKUP(Q26,Сводная!$A:$C,2,0),"-------------")</f>
        <v>0</v>
      </c>
      <c r="S26" s="3" t="s">
        <v>600</v>
      </c>
      <c r="T26" s="6">
        <f>IFERROR(VLOOKUP(Q26,Сводная!$A:$C,3,0),"-------------")</f>
        <v>0</v>
      </c>
    </row>
    <row r="27" spans="2:20">
      <c r="B27" s="22">
        <v>51152</v>
      </c>
      <c r="C27" s="2" t="s">
        <v>449</v>
      </c>
      <c r="D27" s="9">
        <v>0.02</v>
      </c>
      <c r="E27" s="7">
        <f>E26*D27</f>
        <v>0</v>
      </c>
      <c r="G27" s="22">
        <v>51150</v>
      </c>
      <c r="H27" s="2" t="s">
        <v>448</v>
      </c>
      <c r="I27" s="9">
        <v>0.02</v>
      </c>
      <c r="J27" s="7">
        <f>J26*I27</f>
        <v>0</v>
      </c>
      <c r="L27" s="22">
        <v>62116</v>
      </c>
      <c r="M27" s="2" t="s">
        <v>551</v>
      </c>
      <c r="N27" s="9">
        <v>0.01</v>
      </c>
      <c r="O27" s="7">
        <f>O26*N27</f>
        <v>0</v>
      </c>
      <c r="Q27" s="9"/>
      <c r="S27" s="9"/>
      <c r="T27" s="7">
        <f>T26*S27</f>
        <v>0</v>
      </c>
    </row>
    <row r="28" spans="2:20">
      <c r="B28" s="68"/>
      <c r="C28" s="9"/>
      <c r="D28" s="9"/>
      <c r="E28" s="7">
        <f>E26*D28</f>
        <v>0</v>
      </c>
      <c r="G28" s="68"/>
      <c r="H28" s="9"/>
      <c r="I28" s="9"/>
      <c r="J28" s="7">
        <f>J26*I28</f>
        <v>0</v>
      </c>
      <c r="L28" s="68"/>
      <c r="M28" s="9"/>
      <c r="N28" s="9"/>
      <c r="O28" s="7">
        <f>O26*N28</f>
        <v>0</v>
      </c>
      <c r="Q28" s="9"/>
      <c r="R28" s="9"/>
      <c r="S28" s="9"/>
      <c r="T28" s="7">
        <f>T26*S28</f>
        <v>0</v>
      </c>
    </row>
    <row r="30" spans="2:20">
      <c r="B30" s="8">
        <v>247</v>
      </c>
      <c r="C30" s="6" t="str">
        <f>IFERROR(VLOOKUP(B30,Сводная!$A:$C,2,0),"-------------")</f>
        <v>Соус Пряные травы мал</v>
      </c>
      <c r="D30" s="3" t="s">
        <v>600</v>
      </c>
      <c r="E30" s="6">
        <f>IFERROR(VLOOKUP(B30,Сводная!$A:$C,3,0),"-------------")</f>
        <v>80</v>
      </c>
      <c r="G30" s="66">
        <v>1417</v>
      </c>
      <c r="H30" s="6" t="str">
        <f>IFERROR(VLOOKUP(G30,Сводная!$A:$C,2,0),"-------------")</f>
        <v>Топинг Шоколадный</v>
      </c>
      <c r="I30" s="3" t="s">
        <v>600</v>
      </c>
      <c r="J30" s="6">
        <f>IFERROR(VLOOKUP(G30,Сводная!$A:$C,3,0),"-------------")</f>
        <v>0</v>
      </c>
      <c r="L30" s="66">
        <v>1268</v>
      </c>
      <c r="M30" s="6" t="str">
        <f>IFERROR(VLOOKUP(L30,Сводная!$A:$C,2,0),"-------------")</f>
        <v>Экстра Сироп карамельный станд</v>
      </c>
      <c r="N30" s="3" t="s">
        <v>600</v>
      </c>
      <c r="O30" s="6">
        <f>IFERROR(VLOOKUP(L30,Сводная!$A:$C,3,0),"-------------")</f>
        <v>0</v>
      </c>
      <c r="Q30" s="8"/>
      <c r="R30" s="6">
        <f>IFERROR(VLOOKUP(Q30,Сводная!$A:$C,2,0),"-------------")</f>
        <v>0</v>
      </c>
      <c r="S30" s="3" t="s">
        <v>600</v>
      </c>
      <c r="T30" s="6">
        <f>IFERROR(VLOOKUP(Q30,Сводная!$A:$C,3,0),"-------------")</f>
        <v>0</v>
      </c>
    </row>
    <row r="31" spans="2:20">
      <c r="B31" s="22">
        <v>51242</v>
      </c>
      <c r="C31" s="22" t="s">
        <v>462</v>
      </c>
      <c r="D31" s="9">
        <v>1</v>
      </c>
      <c r="E31" s="7">
        <f>E30*D31</f>
        <v>80</v>
      </c>
      <c r="G31" s="22">
        <v>51153</v>
      </c>
      <c r="H31" s="2" t="s">
        <v>450</v>
      </c>
      <c r="I31" s="9">
        <v>0.02</v>
      </c>
      <c r="J31" s="7">
        <f>J30*I31</f>
        <v>0</v>
      </c>
      <c r="L31" s="22">
        <v>62117</v>
      </c>
      <c r="M31" s="2" t="s">
        <v>552</v>
      </c>
      <c r="N31" s="9">
        <v>0.02</v>
      </c>
      <c r="O31" s="7">
        <f>O30*N31</f>
        <v>0</v>
      </c>
      <c r="Q31" s="9"/>
      <c r="S31" s="9"/>
      <c r="T31" s="7">
        <f>T30*S31</f>
        <v>0</v>
      </c>
    </row>
    <row r="32" spans="2:20">
      <c r="B32" s="9"/>
      <c r="C32" s="9"/>
      <c r="D32" s="9"/>
      <c r="E32" s="7">
        <f>E30*D32</f>
        <v>0</v>
      </c>
      <c r="G32" s="68"/>
      <c r="H32" s="9"/>
      <c r="I32" s="9"/>
      <c r="J32" s="7">
        <f>J30*I32</f>
        <v>0</v>
      </c>
      <c r="L32" s="68"/>
      <c r="M32" s="9"/>
      <c r="N32" s="9"/>
      <c r="O32" s="7">
        <f>O30*N32</f>
        <v>0</v>
      </c>
      <c r="Q32" s="9"/>
      <c r="R32" s="9"/>
      <c r="S32" s="9"/>
      <c r="T32" s="7">
        <f>T30*S32</f>
        <v>0</v>
      </c>
    </row>
    <row r="34" spans="2:20">
      <c r="B34" s="8">
        <v>255</v>
      </c>
      <c r="C34" s="6" t="str">
        <f>IFERROR(VLOOKUP(B34,Сводная!$A:$C,2,0),"-------------")</f>
        <v>Соус Йогуртовый мал</v>
      </c>
      <c r="D34" s="3" t="s">
        <v>600</v>
      </c>
      <c r="E34" s="6">
        <f>IFERROR(VLOOKUP(B34,Сводная!$A:$C,3,0),"-------------")</f>
        <v>47</v>
      </c>
      <c r="G34" s="8">
        <v>13004</v>
      </c>
      <c r="H34" s="6" t="str">
        <f>IFERROR(VLOOKUP(G34,Сводная!$A:$C,2,0),"-------------")</f>
        <v>Экстра топинг марс</v>
      </c>
      <c r="I34" s="3" t="s">
        <v>600</v>
      </c>
      <c r="J34" s="6">
        <f>IFERROR(VLOOKUP(G34,Сводная!$A:$C,3,0),"-------------")</f>
        <v>0</v>
      </c>
      <c r="L34" s="8">
        <v>3297</v>
      </c>
      <c r="M34" s="6" t="str">
        <f>IFERROR(VLOOKUP(L34,Сводная!$A:$C,2,0),"-------------")</f>
        <v>Экстра Сироп Французская ваниль мал</v>
      </c>
      <c r="N34" s="3" t="s">
        <v>600</v>
      </c>
      <c r="O34" s="6">
        <f>IFERROR(VLOOKUP(L34,Сводная!$A:$C,3,0),"-------------")</f>
        <v>0</v>
      </c>
      <c r="Q34" s="8"/>
      <c r="R34" s="6">
        <f>IFERROR(VLOOKUP(Q34,Сводная!$A:$C,2,0),"-------------")</f>
        <v>0</v>
      </c>
      <c r="S34" s="3" t="s">
        <v>600</v>
      </c>
      <c r="T34" s="6">
        <f>IFERROR(VLOOKUP(Q34,Сводная!$A:$C,3,0),"-------------")</f>
        <v>0</v>
      </c>
    </row>
    <row r="35" spans="2:20">
      <c r="B35" s="22">
        <v>51241</v>
      </c>
      <c r="C35" s="24" t="s">
        <v>461</v>
      </c>
      <c r="D35" s="9">
        <v>1</v>
      </c>
      <c r="E35" s="7">
        <f>E34*D35</f>
        <v>47</v>
      </c>
      <c r="G35" s="22">
        <v>57407</v>
      </c>
      <c r="H35" s="24" t="s">
        <v>515</v>
      </c>
      <c r="I35" s="9">
        <v>0.02</v>
      </c>
      <c r="J35" s="7">
        <f>J34*I35</f>
        <v>0</v>
      </c>
      <c r="L35" s="22">
        <v>67021</v>
      </c>
      <c r="M35" s="24" t="s">
        <v>735</v>
      </c>
      <c r="N35" s="9">
        <v>0.01</v>
      </c>
      <c r="O35" s="7">
        <f>O34*N35</f>
        <v>0</v>
      </c>
      <c r="Q35" s="9"/>
      <c r="S35" s="9"/>
      <c r="T35" s="7">
        <f>T34*S35</f>
        <v>0</v>
      </c>
    </row>
    <row r="36" spans="2:20">
      <c r="B36" s="9"/>
      <c r="C36" s="9"/>
      <c r="D36" s="9"/>
      <c r="E36" s="7">
        <f>E34*D36</f>
        <v>0</v>
      </c>
      <c r="G36" s="9"/>
      <c r="H36" s="9"/>
      <c r="I36" s="9"/>
      <c r="J36" s="7">
        <f>J34*I36</f>
        <v>0</v>
      </c>
      <c r="L36" s="9"/>
      <c r="M36" s="9"/>
      <c r="N36" s="9"/>
      <c r="O36" s="7">
        <f>O34*N36</f>
        <v>0</v>
      </c>
      <c r="Q36" s="9"/>
      <c r="R36" s="9"/>
      <c r="S36" s="9"/>
      <c r="T36" s="7">
        <f>T34*S36</f>
        <v>0</v>
      </c>
    </row>
    <row r="38" spans="2:20">
      <c r="B38" s="8">
        <v>226</v>
      </c>
      <c r="C38" s="6" t="str">
        <f>IFERROR(VLOOKUP(B38,Сводная!$A:$C,2,0),"-------------")</f>
        <v>Соус Бальзамик бол</v>
      </c>
      <c r="D38" s="3" t="s">
        <v>600</v>
      </c>
      <c r="E38" s="6">
        <f>IFERROR(VLOOKUP(B38,Сводная!$A:$C,3,0),"-------------")</f>
        <v>0</v>
      </c>
      <c r="G38" s="8">
        <v>3291</v>
      </c>
      <c r="H38" s="6" t="str">
        <f>IFERROR(VLOOKUP(G38,Сводная!$A:$C,2,0),"-------------")</f>
        <v>Экстра Топпинг Твикс</v>
      </c>
      <c r="I38" s="3" t="s">
        <v>600</v>
      </c>
      <c r="J38" s="6">
        <f>IFERROR(VLOOKUP(G38,Сводная!$A:$C,3,0),"-------------")</f>
        <v>12</v>
      </c>
      <c r="L38" s="8">
        <v>3296</v>
      </c>
      <c r="M38" s="6" t="str">
        <f>IFERROR(VLOOKUP(L38,Сводная!$A:$C,2,0),"-------------")</f>
        <v>Экстра Сироп Французская ваниль станд</v>
      </c>
      <c r="N38" s="3" t="s">
        <v>600</v>
      </c>
      <c r="O38" s="6">
        <f>IFERROR(VLOOKUP(L38,Сводная!$A:$C,3,0),"-------------")</f>
        <v>75</v>
      </c>
      <c r="Q38" s="8"/>
      <c r="R38" s="6">
        <f>IFERROR(VLOOKUP(Q38,Сводная!$A:$C,2,0),"-------------")</f>
        <v>0</v>
      </c>
      <c r="S38" s="3" t="s">
        <v>600</v>
      </c>
      <c r="T38" s="6">
        <f>IFERROR(VLOOKUP(Q38,Сводная!$A:$C,3,0),"-------------")</f>
        <v>0</v>
      </c>
    </row>
    <row r="39" spans="2:20">
      <c r="B39" s="22">
        <v>51236</v>
      </c>
      <c r="C39" s="24" t="s">
        <v>460</v>
      </c>
      <c r="D39" s="9">
        <v>1</v>
      </c>
      <c r="E39" s="7">
        <f>E38*D39</f>
        <v>0</v>
      </c>
      <c r="G39" s="22">
        <v>57407</v>
      </c>
      <c r="H39" s="24" t="s">
        <v>515</v>
      </c>
      <c r="I39" s="9">
        <v>0.02</v>
      </c>
      <c r="J39" s="7">
        <f>J38*I39</f>
        <v>0.24</v>
      </c>
      <c r="L39" s="22">
        <v>67021</v>
      </c>
      <c r="M39" s="24" t="s">
        <v>735</v>
      </c>
      <c r="N39" s="9">
        <v>0.02</v>
      </c>
      <c r="O39" s="7">
        <f>O38*N39</f>
        <v>1.5</v>
      </c>
      <c r="Q39" s="9"/>
      <c r="S39" s="9"/>
      <c r="T39" s="7">
        <f>T38*S39</f>
        <v>0</v>
      </c>
    </row>
    <row r="40" spans="2:20">
      <c r="B40" s="9"/>
      <c r="C40" s="9"/>
      <c r="D40" s="9"/>
      <c r="E40" s="7">
        <f>E38*D40</f>
        <v>0</v>
      </c>
      <c r="G40" s="9"/>
      <c r="H40" s="9"/>
      <c r="I40" s="9"/>
      <c r="J40" s="7">
        <f>J38*I40</f>
        <v>0</v>
      </c>
      <c r="L40" s="9"/>
      <c r="M40" s="9"/>
      <c r="N40" s="9"/>
      <c r="O40" s="7">
        <f>O38*N40</f>
        <v>0</v>
      </c>
      <c r="Q40" s="9"/>
      <c r="R40" s="9"/>
      <c r="S40" s="9"/>
      <c r="T40" s="7">
        <f>T38*S40</f>
        <v>0</v>
      </c>
    </row>
    <row r="42" spans="2:20">
      <c r="B42" s="8">
        <v>229</v>
      </c>
      <c r="C42" s="6" t="str">
        <f>IFERROR(VLOOKUP(B42,Сводная!$A:$C,2,0),"-------------")</f>
        <v>Соус Йогурт бол</v>
      </c>
      <c r="D42" s="3" t="s">
        <v>600</v>
      </c>
      <c r="E42" s="6">
        <f>IFERROR(VLOOKUP(B42,Сводная!$A:$C,3,0),"-------------")</f>
        <v>0</v>
      </c>
      <c r="G42" s="8">
        <v>3288</v>
      </c>
      <c r="H42" s="6" t="str">
        <f>IFERROR(VLOOKUP(G42,Сводная!$A:$C,2,0),"-------------")</f>
        <v>Экстра Топпинг Баунти</v>
      </c>
      <c r="I42" s="3" t="s">
        <v>600</v>
      </c>
      <c r="J42" s="6">
        <f>IFERROR(VLOOKUP(G42,Сводная!$A:$C,3,0),"-------------")</f>
        <v>0</v>
      </c>
      <c r="L42" s="8">
        <v>3295</v>
      </c>
      <c r="M42" s="6" t="str">
        <f>IFERROR(VLOOKUP(L42,Сводная!$A:$C,2,0),"-------------")</f>
        <v>Экстра Сироп Шоколадное печенье станд</v>
      </c>
      <c r="N42" s="3" t="s">
        <v>600</v>
      </c>
      <c r="O42" s="6">
        <f>IFERROR(VLOOKUP(L42,Сводная!$A:$C,3,0),"-------------")</f>
        <v>61</v>
      </c>
      <c r="Q42" s="8"/>
      <c r="R42" s="6">
        <f>IFERROR(VLOOKUP(Q42,Сводная!$A:$C,2,0),"-------------")</f>
        <v>0</v>
      </c>
      <c r="S42" s="3" t="s">
        <v>600</v>
      </c>
      <c r="T42" s="6">
        <f>IFERROR(VLOOKUP(Q42,Сводная!$A:$C,3,0),"-------------")</f>
        <v>0</v>
      </c>
    </row>
    <row r="43" spans="2:20">
      <c r="B43" s="22">
        <v>51235</v>
      </c>
      <c r="C43" s="24" t="s">
        <v>459</v>
      </c>
      <c r="D43" s="9">
        <v>1</v>
      </c>
      <c r="E43" s="7">
        <f>E42*D43</f>
        <v>0</v>
      </c>
      <c r="G43" s="22">
        <v>67014</v>
      </c>
      <c r="H43" s="24" t="s">
        <v>708</v>
      </c>
      <c r="I43" s="9">
        <v>0.02</v>
      </c>
      <c r="J43" s="7">
        <f>J42*I43</f>
        <v>0</v>
      </c>
      <c r="L43" s="22">
        <v>67019</v>
      </c>
      <c r="M43" s="24" t="s">
        <v>733</v>
      </c>
      <c r="N43" s="9">
        <v>0.02</v>
      </c>
      <c r="O43" s="7">
        <f>O42*N43</f>
        <v>1.22</v>
      </c>
      <c r="Q43" s="9"/>
      <c r="S43" s="9"/>
      <c r="T43" s="7">
        <f>T42*S43</f>
        <v>0</v>
      </c>
    </row>
    <row r="44" spans="2:20">
      <c r="B44" s="9"/>
      <c r="C44" s="9"/>
      <c r="D44" s="9"/>
      <c r="E44" s="7">
        <f>E42*D44</f>
        <v>0</v>
      </c>
      <c r="G44" s="9"/>
      <c r="H44" s="9"/>
      <c r="I44" s="9"/>
      <c r="J44" s="7">
        <f>J42*I44</f>
        <v>0</v>
      </c>
      <c r="L44" s="9"/>
      <c r="M44" s="9"/>
      <c r="N44" s="9"/>
      <c r="O44" s="7">
        <f>O42*N44</f>
        <v>0</v>
      </c>
      <c r="Q44" s="9"/>
      <c r="R44" s="9"/>
      <c r="S44" s="9"/>
      <c r="T44" s="7">
        <f>T42*S44</f>
        <v>0</v>
      </c>
    </row>
    <row r="46" spans="2:20">
      <c r="B46" s="8">
        <v>1054233</v>
      </c>
      <c r="C46" s="6" t="str">
        <f>IFERROR(VLOOKUP(B46,Сводная!$A:$C,2,0),"-------------")</f>
        <v>котлета куриная гриль</v>
      </c>
      <c r="D46" s="3" t="s">
        <v>600</v>
      </c>
      <c r="E46" s="6">
        <f>IFERROR(VLOOKUP(B46,Сводная!$A:$C,3,0),"-------------")</f>
        <v>0</v>
      </c>
      <c r="G46" s="8">
        <v>3286</v>
      </c>
      <c r="H46" s="6" t="str">
        <f>IFERROR(VLOOKUP(G46,Сводная!$A:$C,2,0),"-------------")</f>
        <v>Экстра наполнитель (крошка) Твикс</v>
      </c>
      <c r="I46" s="3" t="s">
        <v>600</v>
      </c>
      <c r="J46" s="6">
        <f>IFERROR(VLOOKUP(G46,Сводная!$A:$C,3,0),"-------------")</f>
        <v>4</v>
      </c>
      <c r="L46" s="8">
        <v>3293</v>
      </c>
      <c r="M46" s="6" t="str">
        <f>IFERROR(VLOOKUP(L46,Сводная!$A:$C,2,0),"-------------")</f>
        <v>Экстра Сироп Соленая карамель станд</v>
      </c>
      <c r="N46" s="3" t="s">
        <v>600</v>
      </c>
      <c r="O46" s="6">
        <f>IFERROR(VLOOKUP(L46,Сводная!$A:$C,3,0),"-------------")</f>
        <v>108</v>
      </c>
      <c r="Q46" s="8"/>
      <c r="R46" s="6">
        <f>IFERROR(VLOOKUP(Q46,Сводная!$A:$C,2,0),"-------------")</f>
        <v>0</v>
      </c>
      <c r="S46" s="3" t="s">
        <v>600</v>
      </c>
      <c r="T46" s="6">
        <f>IFERROR(VLOOKUP(Q46,Сводная!$A:$C,3,0),"-------------")</f>
        <v>0</v>
      </c>
    </row>
    <row r="47" spans="2:20">
      <c r="B47" s="22">
        <v>69060</v>
      </c>
      <c r="C47" s="2" t="s">
        <v>565</v>
      </c>
      <c r="D47" s="9">
        <v>1</v>
      </c>
      <c r="E47" s="7">
        <f>E46*D47</f>
        <v>0</v>
      </c>
      <c r="G47" s="22">
        <v>57408</v>
      </c>
      <c r="H47" s="2" t="s">
        <v>516</v>
      </c>
      <c r="I47" s="9">
        <v>0.03</v>
      </c>
      <c r="J47" s="7">
        <f>J46*I47</f>
        <v>0.12</v>
      </c>
      <c r="L47" s="22">
        <v>67020</v>
      </c>
      <c r="M47" s="24" t="s">
        <v>734</v>
      </c>
      <c r="N47" s="9">
        <v>0.02</v>
      </c>
      <c r="O47" s="7">
        <f>O46*N47</f>
        <v>2.16</v>
      </c>
      <c r="Q47" s="9"/>
      <c r="S47" s="9"/>
      <c r="T47" s="7">
        <f>T46*S47</f>
        <v>0</v>
      </c>
    </row>
    <row r="48" spans="2:20">
      <c r="B48" s="9"/>
      <c r="C48" s="9"/>
      <c r="D48" s="9"/>
      <c r="E48" s="7">
        <f>E46*D48</f>
        <v>0</v>
      </c>
      <c r="G48" s="9"/>
      <c r="H48" s="9"/>
      <c r="I48" s="9"/>
      <c r="J48" s="7">
        <f>J46*I48</f>
        <v>0</v>
      </c>
      <c r="L48" s="9"/>
      <c r="M48" s="9"/>
      <c r="N48" s="9"/>
      <c r="O48" s="7">
        <f>O46*N48</f>
        <v>0</v>
      </c>
      <c r="Q48" s="9"/>
      <c r="R48" s="9"/>
      <c r="S48" s="9"/>
      <c r="T48" s="7">
        <f>T46*S48</f>
        <v>0</v>
      </c>
    </row>
    <row r="50" spans="2:20">
      <c r="B50" s="8"/>
      <c r="C50" s="6">
        <f>IFERROR(VLOOKUP(B50,Сводная!$A:$C,2,0),"-------------")</f>
        <v>0</v>
      </c>
      <c r="D50" s="3" t="s">
        <v>600</v>
      </c>
      <c r="E50" s="6">
        <f>IFERROR(VLOOKUP(B50,Сводная!$A:$C,3,0),"-------------")</f>
        <v>0</v>
      </c>
      <c r="G50" s="8">
        <v>4745</v>
      </c>
      <c r="H50" s="6" t="str">
        <f>IFERROR(VLOOKUP(G50,Сводная!$A:$C,2,0),"-------------")</f>
        <v>Экстра Топпинг M&amp;M's</v>
      </c>
      <c r="I50" s="3" t="s">
        <v>600</v>
      </c>
      <c r="J50" s="6">
        <f>IFERROR(VLOOKUP(G50,Сводная!$A:$C,3,0),"-------------")</f>
        <v>11</v>
      </c>
      <c r="L50" s="8">
        <v>3294</v>
      </c>
      <c r="M50" s="6" t="str">
        <f>IFERROR(VLOOKUP(L50,Сводная!$A:$C,2,0),"-------------")</f>
        <v>Экстра Сироп Шоколадное печенье мал</v>
      </c>
      <c r="N50" s="3" t="s">
        <v>600</v>
      </c>
      <c r="O50" s="6">
        <f>IFERROR(VLOOKUP(L50,Сводная!$A:$C,3,0),"-------------")</f>
        <v>0</v>
      </c>
      <c r="Q50" s="8"/>
      <c r="R50" s="6">
        <f>IFERROR(VLOOKUP(Q50,Сводная!$A:$C,2,0),"-------------")</f>
        <v>0</v>
      </c>
      <c r="S50" s="3" t="s">
        <v>600</v>
      </c>
      <c r="T50" s="6">
        <f>IFERROR(VLOOKUP(Q50,Сводная!$A:$C,3,0),"-------------")</f>
        <v>0</v>
      </c>
    </row>
    <row r="51" spans="2:20">
      <c r="B51" s="9"/>
      <c r="D51" s="9"/>
      <c r="E51" s="7">
        <f>E50*D51</f>
        <v>0</v>
      </c>
      <c r="G51" s="9">
        <v>57410</v>
      </c>
      <c r="H51" s="2" t="s">
        <v>1124</v>
      </c>
      <c r="I51" s="9">
        <v>0.02</v>
      </c>
      <c r="J51" s="7">
        <f>J50*I51</f>
        <v>0.22</v>
      </c>
      <c r="L51" s="22">
        <v>67019</v>
      </c>
      <c r="M51" s="24" t="s">
        <v>733</v>
      </c>
      <c r="N51" s="9">
        <v>0.01</v>
      </c>
      <c r="O51" s="7">
        <f>O50*N51</f>
        <v>0</v>
      </c>
      <c r="Q51" s="9"/>
      <c r="S51" s="9"/>
      <c r="T51" s="7">
        <f>T50*S51</f>
        <v>0</v>
      </c>
    </row>
    <row r="52" spans="2:20">
      <c r="B52" s="9"/>
      <c r="C52" s="9"/>
      <c r="D52" s="9"/>
      <c r="E52" s="7">
        <f>E50*D52</f>
        <v>0</v>
      </c>
      <c r="G52" s="9"/>
      <c r="H52" s="9"/>
      <c r="I52" s="9"/>
      <c r="J52" s="7">
        <f>J50*I52</f>
        <v>0</v>
      </c>
      <c r="L52" s="9"/>
      <c r="M52" s="9"/>
      <c r="N52" s="9"/>
      <c r="O52" s="7">
        <f>O50*N52</f>
        <v>0</v>
      </c>
      <c r="Q52" s="9"/>
      <c r="R52" s="9"/>
      <c r="S52" s="9"/>
      <c r="T52" s="7">
        <f>T50*S52</f>
        <v>0</v>
      </c>
    </row>
    <row r="54" spans="2:20">
      <c r="B54" s="8"/>
      <c r="C54" s="6">
        <f>IFERROR(VLOOKUP(B54,Сводная!$A:$C,2,0),"-------------")</f>
        <v>0</v>
      </c>
      <c r="D54" s="3" t="s">
        <v>600</v>
      </c>
      <c r="E54" s="6">
        <f>IFERROR(VLOOKUP(B54,Сводная!$A:$C,3,0),"-------------")</f>
        <v>0</v>
      </c>
      <c r="G54" s="8"/>
      <c r="H54" s="6">
        <f>IFERROR(VLOOKUP(G54,Сводная!$A:$C,2,0),"-------------")</f>
        <v>0</v>
      </c>
      <c r="I54" s="3" t="s">
        <v>600</v>
      </c>
      <c r="J54" s="6">
        <f>IFERROR(VLOOKUP(G54,Сводная!$A:$C,3,0),"-------------")</f>
        <v>0</v>
      </c>
      <c r="L54" s="8">
        <v>3292</v>
      </c>
      <c r="M54" s="6" t="str">
        <f>IFERROR(VLOOKUP(L54,Сводная!$A:$C,2,0),"-------------")</f>
        <v>Экстра Сироп Соленая карамель мал</v>
      </c>
      <c r="N54" s="3" t="s">
        <v>600</v>
      </c>
      <c r="O54" s="6">
        <f>IFERROR(VLOOKUP(L54,Сводная!$A:$C,3,0),"-------------")</f>
        <v>0</v>
      </c>
      <c r="Q54" s="8"/>
      <c r="R54" s="6">
        <f>IFERROR(VLOOKUP(Q54,Сводная!$A:$C,2,0),"-------------")</f>
        <v>0</v>
      </c>
      <c r="S54" s="3" t="s">
        <v>600</v>
      </c>
      <c r="T54" s="6">
        <f>IFERROR(VLOOKUP(Q54,Сводная!$A:$C,3,0),"-------------")</f>
        <v>0</v>
      </c>
    </row>
    <row r="55" spans="2:20">
      <c r="B55" s="9"/>
      <c r="D55" s="9"/>
      <c r="E55" s="7">
        <f>E54*D55</f>
        <v>0</v>
      </c>
      <c r="G55" s="9"/>
      <c r="I55" s="9"/>
      <c r="J55" s="7">
        <f>J54*I55</f>
        <v>0</v>
      </c>
      <c r="L55" s="22">
        <v>67020</v>
      </c>
      <c r="M55" s="24" t="s">
        <v>734</v>
      </c>
      <c r="N55" s="9">
        <v>0.01</v>
      </c>
      <c r="O55" s="7">
        <f>O54*N55</f>
        <v>0</v>
      </c>
      <c r="Q55" s="9"/>
      <c r="S55" s="9"/>
      <c r="T55" s="7">
        <f>T54*S55</f>
        <v>0</v>
      </c>
    </row>
    <row r="56" spans="2:20">
      <c r="B56" s="9"/>
      <c r="C56" s="9"/>
      <c r="D56" s="9"/>
      <c r="E56" s="7">
        <f>E54*D56</f>
        <v>0</v>
      </c>
      <c r="G56" s="9"/>
      <c r="H56" s="9"/>
      <c r="I56" s="9"/>
      <c r="J56" s="7">
        <f>J54*I56</f>
        <v>0</v>
      </c>
      <c r="L56" s="9"/>
      <c r="M56" s="9"/>
      <c r="N56" s="9"/>
      <c r="O56" s="7">
        <f>O54*N56</f>
        <v>0</v>
      </c>
      <c r="Q56" s="9"/>
      <c r="R56" s="9"/>
      <c r="S56" s="9"/>
      <c r="T56" s="7">
        <f>T54*S56</f>
        <v>0</v>
      </c>
    </row>
    <row r="58" spans="2:20">
      <c r="B58" s="8"/>
      <c r="C58" s="6">
        <f>IFERROR(VLOOKUP(B58,Сводная!$A:$C,2,0),"-------------")</f>
        <v>0</v>
      </c>
      <c r="D58" s="3" t="s">
        <v>600</v>
      </c>
      <c r="E58" s="6">
        <f>IFERROR(VLOOKUP(B58,Сводная!$A:$C,3,0),"-------------")</f>
        <v>0</v>
      </c>
      <c r="G58" s="8"/>
      <c r="H58" s="6">
        <f>IFERROR(VLOOKUP(G58,Сводная!$A:$C,2,0),"-------------")</f>
        <v>0</v>
      </c>
      <c r="I58" s="3" t="s">
        <v>600</v>
      </c>
      <c r="J58" s="6">
        <f>IFERROR(VLOOKUP(G58,Сводная!$A:$C,3,0),"-------------")</f>
        <v>0</v>
      </c>
      <c r="L58" s="8">
        <v>3289</v>
      </c>
      <c r="M58" s="6" t="str">
        <f>IFERROR(VLOOKUP(L58,Сводная!$A:$C,2,0),"-------------")</f>
        <v>Экстра наполнитель (крошка) Баунти</v>
      </c>
      <c r="N58" s="3" t="s">
        <v>600</v>
      </c>
      <c r="O58" s="6">
        <f>IFERROR(VLOOKUP(L58,Сводная!$A:$C,3,0),"-------------")</f>
        <v>0</v>
      </c>
      <c r="Q58" s="8"/>
      <c r="R58" s="6">
        <f>IFERROR(VLOOKUP(Q58,Сводная!$A:$C,2,0),"-------------")</f>
        <v>0</v>
      </c>
      <c r="S58" s="3" t="s">
        <v>600</v>
      </c>
      <c r="T58" s="6">
        <f>IFERROR(VLOOKUP(Q58,Сводная!$A:$C,3,0),"-------------")</f>
        <v>0</v>
      </c>
    </row>
    <row r="59" spans="2:20">
      <c r="B59" s="9"/>
      <c r="D59" s="9"/>
      <c r="E59" s="7">
        <f>E58*D59</f>
        <v>0</v>
      </c>
      <c r="G59" s="9"/>
      <c r="I59" s="9"/>
      <c r="J59" s="7">
        <f>J58*I59</f>
        <v>0</v>
      </c>
      <c r="L59" s="22">
        <v>67013</v>
      </c>
      <c r="M59" s="2" t="s">
        <v>709</v>
      </c>
      <c r="N59" s="9">
        <v>0.02</v>
      </c>
      <c r="O59" s="7">
        <f>O58*N59</f>
        <v>0</v>
      </c>
      <c r="Q59" s="9"/>
      <c r="S59" s="9"/>
      <c r="T59" s="7">
        <f>T58*S59</f>
        <v>0</v>
      </c>
    </row>
    <row r="60" spans="2:20">
      <c r="B60" s="9"/>
      <c r="C60" s="9"/>
      <c r="D60" s="9"/>
      <c r="E60" s="7">
        <f>E58*D60</f>
        <v>0</v>
      </c>
      <c r="G60" s="9"/>
      <c r="H60" s="9"/>
      <c r="I60" s="9"/>
      <c r="J60" s="7">
        <f>J58*I60</f>
        <v>0</v>
      </c>
      <c r="L60" s="9"/>
      <c r="M60" s="9"/>
      <c r="N60" s="9"/>
      <c r="O60" s="7">
        <f>O58*N60</f>
        <v>0</v>
      </c>
      <c r="Q60" s="9"/>
      <c r="R60" s="9"/>
      <c r="S60" s="9"/>
      <c r="T60" s="7">
        <f>T58*S60</f>
        <v>0</v>
      </c>
    </row>
    <row r="62" spans="2:20">
      <c r="B62" s="8"/>
      <c r="C62" s="6">
        <f>IFERROR(VLOOKUP(B62,Сводная!$A:$C,2,0),"-------------")</f>
        <v>0</v>
      </c>
      <c r="D62" s="3" t="s">
        <v>600</v>
      </c>
      <c r="E62" s="6">
        <f>IFERROR(VLOOKUP(B62,Сводная!$A:$C,3,0),"-------------")</f>
        <v>0</v>
      </c>
      <c r="G62" s="8"/>
      <c r="H62" s="6">
        <f>IFERROR(VLOOKUP(G62,Сводная!$A:$C,2,0),"-------------")</f>
        <v>0</v>
      </c>
      <c r="I62" s="3" t="s">
        <v>600</v>
      </c>
      <c r="J62" s="6">
        <f>IFERROR(VLOOKUP(G62,Сводная!$A:$C,3,0),"-------------")</f>
        <v>0</v>
      </c>
      <c r="L62" s="8">
        <v>3977</v>
      </c>
      <c r="M62" s="6" t="str">
        <f>IFERROR(VLOOKUP(L62,Сводная!$A:$C,2,0),"-------------")</f>
        <v>Экстра Сироп Соленая карамель бол</v>
      </c>
      <c r="N62" s="3" t="s">
        <v>600</v>
      </c>
      <c r="O62" s="6">
        <f>IFERROR(VLOOKUP(L62,Сводная!$A:$C,3,0),"-------------")</f>
        <v>51</v>
      </c>
      <c r="Q62" s="8"/>
      <c r="R62" s="6">
        <f>IFERROR(VLOOKUP(Q62,Сводная!$A:$C,2,0),"-------------")</f>
        <v>0</v>
      </c>
      <c r="S62" s="3" t="s">
        <v>600</v>
      </c>
      <c r="T62" s="6">
        <f>IFERROR(VLOOKUP(Q62,Сводная!$A:$C,3,0),"-------------")</f>
        <v>0</v>
      </c>
    </row>
    <row r="63" spans="2:20">
      <c r="B63" s="9"/>
      <c r="D63" s="9"/>
      <c r="E63" s="7">
        <f>E62*D63</f>
        <v>0</v>
      </c>
      <c r="G63" s="9"/>
      <c r="I63" s="9"/>
      <c r="J63" s="7">
        <f>J62*I63</f>
        <v>0</v>
      </c>
      <c r="L63" s="9">
        <v>67020</v>
      </c>
      <c r="M63" s="24" t="s">
        <v>734</v>
      </c>
      <c r="N63" s="9">
        <v>0.03</v>
      </c>
      <c r="O63" s="7">
        <f>O62*N63</f>
        <v>1.53</v>
      </c>
      <c r="Q63" s="9"/>
      <c r="S63" s="9"/>
      <c r="T63" s="7">
        <f>T62*S63</f>
        <v>0</v>
      </c>
    </row>
    <row r="64" spans="2:20">
      <c r="B64" s="9"/>
      <c r="C64" s="9"/>
      <c r="D64" s="9"/>
      <c r="E64" s="7">
        <f>E62*D64</f>
        <v>0</v>
      </c>
      <c r="G64" s="9"/>
      <c r="H64" s="9"/>
      <c r="I64" s="9"/>
      <c r="J64" s="7">
        <f>J62*I64</f>
        <v>0</v>
      </c>
      <c r="L64" s="9"/>
      <c r="M64" s="9"/>
      <c r="N64" s="9"/>
      <c r="O64" s="7">
        <f>O62*N64</f>
        <v>0</v>
      </c>
      <c r="Q64" s="9"/>
      <c r="R64" s="9"/>
      <c r="S64" s="9"/>
      <c r="T64" s="7">
        <f>T62*S64</f>
        <v>0</v>
      </c>
    </row>
    <row r="66" spans="2:20">
      <c r="B66" s="8"/>
      <c r="C66" s="6">
        <f>IFERROR(VLOOKUP(B66,Сводная!$A:$C,2,0),"-------------")</f>
        <v>0</v>
      </c>
      <c r="D66" s="3" t="s">
        <v>600</v>
      </c>
      <c r="E66" s="6">
        <f>IFERROR(VLOOKUP(B66,Сводная!$A:$C,3,0),"-------------")</f>
        <v>0</v>
      </c>
      <c r="G66" s="8"/>
      <c r="H66" s="6">
        <f>IFERROR(VLOOKUP(G66,Сводная!$A:$C,2,0),"-------------")</f>
        <v>0</v>
      </c>
      <c r="I66" s="3" t="s">
        <v>600</v>
      </c>
      <c r="J66" s="6">
        <f>IFERROR(VLOOKUP(G66,Сводная!$A:$C,3,0),"-------------")</f>
        <v>0</v>
      </c>
      <c r="L66" s="8">
        <v>3978</v>
      </c>
      <c r="M66" s="6" t="str">
        <f>IFERROR(VLOOKUP(L66,Сводная!$A:$C,2,0),"-------------")</f>
        <v>Экстра Сироп Французская ваниль бол</v>
      </c>
      <c r="N66" s="3" t="s">
        <v>600</v>
      </c>
      <c r="O66" s="6">
        <f>IFERROR(VLOOKUP(L66,Сводная!$A:$C,3,0),"-------------")</f>
        <v>18</v>
      </c>
      <c r="Q66" s="8"/>
      <c r="R66" s="6">
        <f>IFERROR(VLOOKUP(Q66,Сводная!$A:$C,2,0),"-------------")</f>
        <v>0</v>
      </c>
      <c r="S66" s="3" t="s">
        <v>600</v>
      </c>
      <c r="T66" s="6">
        <f>IFERROR(VLOOKUP(Q66,Сводная!$A:$C,3,0),"-------------")</f>
        <v>0</v>
      </c>
    </row>
    <row r="67" spans="2:20">
      <c r="B67" s="9"/>
      <c r="D67" s="9"/>
      <c r="E67" s="7">
        <f>E66*D67</f>
        <v>0</v>
      </c>
      <c r="G67" s="9"/>
      <c r="I67" s="9"/>
      <c r="J67" s="7">
        <f>J66*I67</f>
        <v>0</v>
      </c>
      <c r="L67" s="22">
        <v>67021</v>
      </c>
      <c r="M67" s="24" t="s">
        <v>735</v>
      </c>
      <c r="N67" s="9">
        <v>0.03</v>
      </c>
      <c r="O67" s="7">
        <f>O66*N67</f>
        <v>0.54</v>
      </c>
      <c r="Q67" s="9"/>
      <c r="S67" s="9"/>
      <c r="T67" s="7">
        <f>T66*S67</f>
        <v>0</v>
      </c>
    </row>
    <row r="68" spans="2:20">
      <c r="B68" s="9"/>
      <c r="C68" s="9"/>
      <c r="D68" s="9"/>
      <c r="E68" s="7">
        <f>E66*D68</f>
        <v>0</v>
      </c>
      <c r="G68" s="9"/>
      <c r="H68" s="9"/>
      <c r="I68" s="9"/>
      <c r="J68" s="7">
        <f>J66*I68</f>
        <v>0</v>
      </c>
      <c r="L68" s="9"/>
      <c r="M68" s="9"/>
      <c r="N68" s="9"/>
      <c r="O68" s="7">
        <f>O66*N68</f>
        <v>0</v>
      </c>
      <c r="Q68" s="9"/>
      <c r="R68" s="9"/>
      <c r="S68" s="9"/>
      <c r="T68" s="7">
        <f>T66*S68</f>
        <v>0</v>
      </c>
    </row>
    <row r="70" spans="2:20">
      <c r="B70" s="8"/>
      <c r="C70" s="6">
        <f>IFERROR(VLOOKUP(B70,Сводная!$A:$C,2,0),"-------------")</f>
        <v>0</v>
      </c>
      <c r="D70" s="3" t="s">
        <v>600</v>
      </c>
      <c r="E70" s="6">
        <f>IFERROR(VLOOKUP(B70,Сводная!$A:$C,3,0),"-------------")</f>
        <v>0</v>
      </c>
      <c r="G70" s="8"/>
      <c r="H70" s="6">
        <f>IFERROR(VLOOKUP(G70,Сводная!$A:$C,2,0),"-------------")</f>
        <v>0</v>
      </c>
      <c r="I70" s="3" t="s">
        <v>600</v>
      </c>
      <c r="J70" s="6">
        <f>IFERROR(VLOOKUP(G70,Сводная!$A:$C,3,0),"-------------")</f>
        <v>0</v>
      </c>
      <c r="L70" s="8">
        <v>3979</v>
      </c>
      <c r="M70" s="6" t="str">
        <f>IFERROR(VLOOKUP(L70,Сводная!$A:$C,2,0),"-------------")</f>
        <v>Экстра Сироп Шоколадное печенье бол</v>
      </c>
      <c r="N70" s="3" t="s">
        <v>600</v>
      </c>
      <c r="O70" s="6">
        <f>IFERROR(VLOOKUP(L70,Сводная!$A:$C,3,0),"-------------")</f>
        <v>33</v>
      </c>
      <c r="Q70" s="8"/>
      <c r="R70" s="6">
        <f>IFERROR(VLOOKUP(Q70,Сводная!$A:$C,2,0),"-------------")</f>
        <v>0</v>
      </c>
      <c r="S70" s="3" t="s">
        <v>600</v>
      </c>
      <c r="T70" s="6">
        <f>IFERROR(VLOOKUP(Q70,Сводная!$A:$C,3,0),"-------------")</f>
        <v>0</v>
      </c>
    </row>
    <row r="71" spans="2:20">
      <c r="B71" s="9"/>
      <c r="D71" s="9"/>
      <c r="E71" s="7">
        <f>E70*D71</f>
        <v>0</v>
      </c>
      <c r="G71" s="9"/>
      <c r="I71" s="9"/>
      <c r="J71" s="7">
        <f>J70*I71</f>
        <v>0</v>
      </c>
      <c r="L71" s="22">
        <v>67019</v>
      </c>
      <c r="M71" s="24" t="s">
        <v>733</v>
      </c>
      <c r="N71" s="9">
        <v>0.03</v>
      </c>
      <c r="O71" s="7">
        <f>O70*N71</f>
        <v>0.99</v>
      </c>
      <c r="Q71" s="9"/>
      <c r="S71" s="9"/>
      <c r="T71" s="7">
        <f>T70*S71</f>
        <v>0</v>
      </c>
    </row>
    <row r="72" spans="2:20">
      <c r="B72" s="9"/>
      <c r="C72" s="9"/>
      <c r="D72" s="9"/>
      <c r="E72" s="7">
        <f>E70*D72</f>
        <v>0</v>
      </c>
      <c r="G72" s="9"/>
      <c r="H72" s="9"/>
      <c r="I72" s="9"/>
      <c r="J72" s="7">
        <f>J70*I72</f>
        <v>0</v>
      </c>
      <c r="L72" s="9"/>
      <c r="M72" s="9"/>
      <c r="N72" s="9"/>
      <c r="O72" s="7">
        <f>O70*N72</f>
        <v>0</v>
      </c>
      <c r="Q72" s="9"/>
      <c r="R72" s="9"/>
      <c r="S72" s="9"/>
      <c r="T72" s="7">
        <f>T70*S72</f>
        <v>0</v>
      </c>
    </row>
    <row r="74" spans="2:20">
      <c r="B74" s="8"/>
      <c r="C74" s="6">
        <f>IFERROR(VLOOKUP(B74,Сводная!$A:$C,2,0),"-------------")</f>
        <v>0</v>
      </c>
      <c r="D74" s="3" t="s">
        <v>600</v>
      </c>
      <c r="E74" s="6">
        <f>IFERROR(VLOOKUP(B74,Сводная!$A:$C,3,0),"-------------")</f>
        <v>0</v>
      </c>
      <c r="G74" s="8"/>
      <c r="H74" s="6">
        <f>IFERROR(VLOOKUP(G74,Сводная!$A:$C,2,0),"-------------")</f>
        <v>0</v>
      </c>
      <c r="I74" s="3" t="s">
        <v>600</v>
      </c>
      <c r="J74" s="6">
        <f>IFERROR(VLOOKUP(G74,Сводная!$A:$C,3,0),"-------------")</f>
        <v>0</v>
      </c>
      <c r="L74" s="8"/>
      <c r="M74" s="6">
        <f>IFERROR(VLOOKUP(L74,Сводная!$A:$C,2,0),"-------------")</f>
        <v>0</v>
      </c>
      <c r="N74" s="3" t="s">
        <v>600</v>
      </c>
      <c r="O74" s="6">
        <f>IFERROR(VLOOKUP(L74,Сводная!$A:$C,3,0),"-------------")</f>
        <v>0</v>
      </c>
      <c r="Q74" s="8"/>
      <c r="R74" s="6">
        <f>IFERROR(VLOOKUP(Q74,Сводная!$A:$C,2,0),"-------------")</f>
        <v>0</v>
      </c>
      <c r="S74" s="3" t="s">
        <v>600</v>
      </c>
      <c r="T74" s="6">
        <f>IFERROR(VLOOKUP(Q74,Сводная!$A:$C,3,0),"-------------")</f>
        <v>0</v>
      </c>
    </row>
    <row r="75" spans="2:20">
      <c r="B75" s="9"/>
      <c r="D75" s="9"/>
      <c r="E75" s="7">
        <f>E74*D75</f>
        <v>0</v>
      </c>
      <c r="G75" s="9"/>
      <c r="I75" s="9"/>
      <c r="J75" s="7">
        <f>J74*I75</f>
        <v>0</v>
      </c>
      <c r="L75" s="9"/>
      <c r="N75" s="9"/>
      <c r="O75" s="7">
        <f>O74*N75</f>
        <v>0</v>
      </c>
      <c r="Q75" s="9"/>
      <c r="S75" s="9"/>
      <c r="T75" s="7">
        <f>T74*S75</f>
        <v>0</v>
      </c>
    </row>
    <row r="76" spans="2:20">
      <c r="B76" s="9"/>
      <c r="C76" s="9"/>
      <c r="D76" s="9"/>
      <c r="E76" s="7">
        <f>E74*D76</f>
        <v>0</v>
      </c>
      <c r="G76" s="9"/>
      <c r="H76" s="9"/>
      <c r="I76" s="9"/>
      <c r="J76" s="7">
        <f>J74*I76</f>
        <v>0</v>
      </c>
      <c r="L76" s="9"/>
      <c r="M76" s="9"/>
      <c r="N76" s="9"/>
      <c r="O76" s="7">
        <f>O74*N76</f>
        <v>0</v>
      </c>
      <c r="Q76" s="9"/>
      <c r="R76" s="9"/>
      <c r="S76" s="9"/>
      <c r="T76" s="7">
        <f>T74*S76</f>
        <v>0</v>
      </c>
    </row>
    <row r="78" spans="2:20">
      <c r="B78" s="8"/>
      <c r="C78" s="6">
        <f>IFERROR(VLOOKUP(B78,Сводная!$A:$C,2,0),"-------------")</f>
        <v>0</v>
      </c>
      <c r="D78" s="3" t="s">
        <v>600</v>
      </c>
      <c r="E78" s="6">
        <f>IFERROR(VLOOKUP(B78,Сводная!$A:$C,3,0),"-------------")</f>
        <v>0</v>
      </c>
      <c r="G78" s="8"/>
      <c r="H78" s="6">
        <f>IFERROR(VLOOKUP(G78,Сводная!$A:$C,2,0),"-------------")</f>
        <v>0</v>
      </c>
      <c r="I78" s="3" t="s">
        <v>600</v>
      </c>
      <c r="J78" s="6">
        <f>IFERROR(VLOOKUP(G78,Сводная!$A:$C,3,0),"-------------")</f>
        <v>0</v>
      </c>
      <c r="L78" s="8"/>
      <c r="M78" s="6">
        <f>IFERROR(VLOOKUP(L78,Сводная!$A:$C,2,0),"-------------")</f>
        <v>0</v>
      </c>
      <c r="N78" s="3" t="s">
        <v>600</v>
      </c>
      <c r="O78" s="6">
        <f>IFERROR(VLOOKUP(L78,Сводная!$A:$C,3,0),"-------------")</f>
        <v>0</v>
      </c>
      <c r="Q78" s="8"/>
      <c r="R78" s="6">
        <f>IFERROR(VLOOKUP(Q78,Сводная!$A:$C,2,0),"-------------")</f>
        <v>0</v>
      </c>
      <c r="S78" s="3" t="s">
        <v>600</v>
      </c>
      <c r="T78" s="6">
        <f>IFERROR(VLOOKUP(Q78,Сводная!$A:$C,3,0),"-------------")</f>
        <v>0</v>
      </c>
    </row>
    <row r="79" spans="2:20">
      <c r="B79" s="9"/>
      <c r="D79" s="9"/>
      <c r="E79" s="7">
        <f>E78*D79</f>
        <v>0</v>
      </c>
      <c r="G79" s="9"/>
      <c r="I79" s="9"/>
      <c r="J79" s="7">
        <f>J78*I79</f>
        <v>0</v>
      </c>
      <c r="L79" s="9"/>
      <c r="N79" s="9"/>
      <c r="O79" s="7">
        <f>O78*N79</f>
        <v>0</v>
      </c>
      <c r="Q79" s="9"/>
      <c r="S79" s="9"/>
      <c r="T79" s="7">
        <f>T78*S79</f>
        <v>0</v>
      </c>
    </row>
    <row r="80" spans="2:20">
      <c r="B80" s="9"/>
      <c r="C80" s="9"/>
      <c r="D80" s="9"/>
      <c r="E80" s="7">
        <f>E78*D80</f>
        <v>0</v>
      </c>
      <c r="G80" s="9"/>
      <c r="H80" s="9"/>
      <c r="I80" s="9"/>
      <c r="J80" s="7">
        <f>J78*I80</f>
        <v>0</v>
      </c>
      <c r="L80" s="9"/>
      <c r="M80" s="9"/>
      <c r="N80" s="9"/>
      <c r="O80" s="7">
        <f>O78*N80</f>
        <v>0</v>
      </c>
      <c r="Q80" s="9"/>
      <c r="R80" s="9"/>
      <c r="S80" s="9"/>
      <c r="T80" s="7">
        <f>T78*S80</f>
        <v>0</v>
      </c>
    </row>
  </sheetData>
  <sheetProtection algorithmName="SHA-512" hashValue="vHG1cMzqpYknNzDaKKGhJcZGvH+akKDfNgApJkr4ECSSL7whC8HS4xqMOsClHhymox/MhLU6gJdwRfHtOM4e9w==" saltValue="bPrejVuEOdtWNr/R4xf0RA==" spinCount="100000" sheet="1" objects="1" scenarios="1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topLeftCell="A163" zoomScale="60" zoomScaleNormal="60" workbookViewId="0">
      <selection activeCell="O190" sqref="O190"/>
    </sheetView>
  </sheetViews>
  <sheetFormatPr defaultRowHeight="15"/>
  <cols>
    <col min="1" max="1" width="2.28515625" style="2" customWidth="1"/>
    <col min="2" max="2" width="16.5703125" style="2" customWidth="1"/>
    <col min="3" max="3" width="48.85546875" style="2" customWidth="1"/>
    <col min="4" max="4" width="7.5703125" style="2" customWidth="1"/>
    <col min="5" max="5" width="14.140625" style="2" customWidth="1"/>
    <col min="6" max="6" width="2.28515625" style="2" customWidth="1"/>
    <col min="7" max="7" width="16.5703125" style="2" customWidth="1"/>
    <col min="8" max="8" width="56.28515625" style="2" customWidth="1"/>
    <col min="9" max="9" width="7.5703125" style="2" customWidth="1"/>
    <col min="10" max="10" width="14.140625" style="2" customWidth="1"/>
    <col min="11" max="11" width="2.28515625" style="2" customWidth="1"/>
    <col min="12" max="12" width="16.5703125" style="2" customWidth="1"/>
    <col min="13" max="13" width="53.140625" style="2" customWidth="1"/>
    <col min="14" max="14" width="7.5703125" style="2" customWidth="1"/>
    <col min="15" max="15" width="14.140625" style="2" customWidth="1"/>
    <col min="16" max="16" width="2.28515625" style="2" customWidth="1"/>
    <col min="17" max="17" width="16.5703125" style="2" customWidth="1"/>
    <col min="18" max="18" width="62.28515625" style="2" customWidth="1"/>
    <col min="19" max="19" width="7.5703125" style="2" customWidth="1"/>
    <col min="20" max="20" width="14.140625" style="2" customWidth="1"/>
    <col min="21" max="16384" width="9.140625" style="2"/>
  </cols>
  <sheetData>
    <row r="2" spans="2:20" ht="15" customHeight="1">
      <c r="B2" s="66">
        <v>2444</v>
      </c>
      <c r="C2" s="6" t="str">
        <f>IFERROR(VLOOKUP(B2,Сводная!$A:$C,2,0),"-------------")</f>
        <v>Гамбургер родео</v>
      </c>
      <c r="D2" s="3" t="s">
        <v>600</v>
      </c>
      <c r="E2" s="6">
        <f>IFERROR(VLOOKUP(B2,Сводная!$A:$C,3,0),"-------------")</f>
        <v>0</v>
      </c>
      <c r="G2" s="66">
        <v>8750</v>
      </c>
      <c r="H2" s="6" t="str">
        <f>IFERROR(VLOOKUP(G2,Сводная!$A:$C,2,0),"-------------")</f>
        <v>Твистер Цезарь</v>
      </c>
      <c r="I2" s="3" t="s">
        <v>600</v>
      </c>
      <c r="J2" s="6">
        <f>IFERROR(VLOOKUP(G2,Сводная!$A:$C,3,0),"-------------")</f>
        <v>0</v>
      </c>
      <c r="L2" s="66">
        <v>8749</v>
      </c>
      <c r="M2" s="6" t="str">
        <f>IFERROR(VLOOKUP(L2,Сводная!$A:$C,2,0),"-------------")</f>
        <v>Твистер Барбекю</v>
      </c>
      <c r="N2" s="3" t="s">
        <v>600</v>
      </c>
      <c r="O2" s="6">
        <f>IFERROR(VLOOKUP(L2,Сводная!$A:$C,3,0),"-------------")</f>
        <v>0</v>
      </c>
      <c r="Q2" s="66">
        <v>182</v>
      </c>
      <c r="R2" s="6" t="str">
        <f>IFERROR(VLOOKUP(Q2,Сводная!$A:$C,2,0),"-------------")</f>
        <v>Воппер Фреш</v>
      </c>
      <c r="S2" s="3" t="s">
        <v>600</v>
      </c>
      <c r="T2" s="6">
        <f>IFERROR(VLOOKUP(Q2,Сводная!$A:$C,3,0),"-------------")</f>
        <v>0</v>
      </c>
    </row>
    <row r="3" spans="2:20">
      <c r="B3" s="22">
        <v>55034</v>
      </c>
      <c r="C3" s="222" t="str">
        <f>IFERROR(VLOOKUP(B3,'СКЛАД '!$A:$B,2,0),"-")</f>
        <v>Булочка 4" (54 гр)</v>
      </c>
      <c r="D3" s="23">
        <v>1</v>
      </c>
      <c r="E3" s="7">
        <f>E2*D3</f>
        <v>0</v>
      </c>
      <c r="G3" s="22">
        <v>68622</v>
      </c>
      <c r="H3" s="222" t="str">
        <f>IFERROR(VLOOKUP(G3,'СКЛАД '!$A:$B,2,0),"-")</f>
        <v>Мучные тортильи 6Д</v>
      </c>
      <c r="I3" s="23">
        <v>1</v>
      </c>
      <c r="J3" s="7">
        <f>J2*I3</f>
        <v>0</v>
      </c>
      <c r="L3" s="22">
        <v>68622</v>
      </c>
      <c r="M3" s="222" t="str">
        <f>IFERROR(VLOOKUP(L3,'СКЛАД '!$A:$B,2,0),"-")</f>
        <v>Мучные тортильи 6Д</v>
      </c>
      <c r="N3" s="23">
        <v>1</v>
      </c>
      <c r="O3" s="7">
        <f>O2*N3</f>
        <v>0</v>
      </c>
      <c r="Q3" s="22">
        <v>55036</v>
      </c>
      <c r="R3" s="222" t="str">
        <f>IFERROR(VLOOKUP(Q3,'СКЛАД '!$A:$B,2,0),"-")</f>
        <v>Булочка Воппер 5" (81 гр)</v>
      </c>
      <c r="S3" s="9">
        <v>1</v>
      </c>
      <c r="T3" s="7">
        <f>T2*S3</f>
        <v>0</v>
      </c>
    </row>
    <row r="4" spans="2:20">
      <c r="B4" s="22">
        <v>68695</v>
      </c>
      <c r="C4" s="222" t="str">
        <f>IFERROR(VLOOKUP(B4,'СКЛАД '!$A:$B,2,0),"-")</f>
        <v>Котлеты из говядины HAMBURGER</v>
      </c>
      <c r="D4" s="23">
        <v>1</v>
      </c>
      <c r="E4" s="7">
        <f>E2*D4</f>
        <v>0</v>
      </c>
      <c r="G4" s="22">
        <v>51217</v>
      </c>
      <c r="H4" s="222" t="str">
        <f>IFERROR(VLOOKUP(G4,'СКЛАД '!$A:$B,2,0),"-")</f>
        <v>Соус Цезарь (БК)</v>
      </c>
      <c r="I4" s="23">
        <v>1.4999999999999999E-2</v>
      </c>
      <c r="J4" s="7">
        <f>J2*I4</f>
        <v>0</v>
      </c>
      <c r="L4" s="22">
        <v>51256</v>
      </c>
      <c r="M4" s="222" t="str">
        <f>IFERROR(VLOOKUP(L4,'СКЛАД '!$A:$B,2,0),"-")</f>
        <v>Соус Барбекю</v>
      </c>
      <c r="N4" s="23">
        <v>8.0000000000000002E-3</v>
      </c>
      <c r="O4" s="7">
        <f>O2*N4</f>
        <v>0</v>
      </c>
      <c r="Q4" s="22">
        <v>58682</v>
      </c>
      <c r="R4" s="222" t="str">
        <f>IFERROR(VLOOKUP(Q4,'СКЛАД '!$A:$B,2,0),"-")</f>
        <v>Котлеты из говядины WHOPPER</v>
      </c>
      <c r="S4" s="9">
        <v>1</v>
      </c>
      <c r="T4" s="7">
        <f>T2*S4</f>
        <v>0</v>
      </c>
    </row>
    <row r="5" spans="2:20">
      <c r="B5" s="22">
        <v>58686</v>
      </c>
      <c r="C5" s="222" t="str">
        <f>IFERROR(VLOOKUP(B5,'СКЛАД '!$A:$B,2,0),"-")</f>
        <v>Луковые кольца</v>
      </c>
      <c r="D5" s="23">
        <v>2</v>
      </c>
      <c r="E5" s="7">
        <f>E2*D5</f>
        <v>0</v>
      </c>
      <c r="G5" s="22">
        <v>59103</v>
      </c>
      <c r="H5" s="222" t="str">
        <f>IFERROR(VLOOKUP(G5,'СКЛАД '!$A:$B,2,0),"-")</f>
        <v>Помидоры св.</v>
      </c>
      <c r="I5" s="23">
        <v>2.7E-2</v>
      </c>
      <c r="J5" s="7">
        <f>J2*I5</f>
        <v>0</v>
      </c>
      <c r="L5" s="22">
        <v>51017</v>
      </c>
      <c r="M5" s="222" t="str">
        <f>IFERROR(VLOOKUP(L5,'СКЛАД '!$A:$B,2,0),"-")</f>
        <v>Майонез 65%</v>
      </c>
      <c r="N5" s="23">
        <v>8.0000000000000002E-3</v>
      </c>
      <c r="O5" s="7">
        <f>O2*N5</f>
        <v>0</v>
      </c>
      <c r="Q5" s="22">
        <v>51017</v>
      </c>
      <c r="R5" s="222" t="str">
        <f>IFERROR(VLOOKUP(Q5,'СКЛАД '!$A:$B,2,0),"-")</f>
        <v>Майонез 65%</v>
      </c>
      <c r="S5" s="9">
        <v>2.1999999999999999E-2</v>
      </c>
      <c r="T5" s="7">
        <f>T2*S5</f>
        <v>0</v>
      </c>
    </row>
    <row r="6" spans="2:20">
      <c r="B6" s="22">
        <v>51256</v>
      </c>
      <c r="C6" s="222" t="str">
        <f>IFERROR(VLOOKUP(B6,'СКЛАД '!$A:$B,2,0),"-")</f>
        <v>Соус Барбекю</v>
      </c>
      <c r="D6" s="23">
        <v>1.6E-2</v>
      </c>
      <c r="E6" s="7">
        <f>E2*D6</f>
        <v>0</v>
      </c>
      <c r="G6" s="22">
        <v>690610</v>
      </c>
      <c r="H6" s="222" t="str">
        <f>IFERROR(VLOOKUP(G6,'СКЛАД '!$A:$B,2,0),"-")</f>
        <v>Салат Айсберг( идет в двух кейсах)</v>
      </c>
      <c r="I6" s="23">
        <v>8.9999999999999993E-3</v>
      </c>
      <c r="J6" s="7">
        <f>J2*I6</f>
        <v>0</v>
      </c>
      <c r="L6" s="22">
        <v>690610</v>
      </c>
      <c r="M6" s="222" t="str">
        <f>IFERROR(VLOOKUP(L6,'СКЛАД '!$A:$B,2,0),"-")</f>
        <v>Салат Айсберг( идет в двух кейсах)</v>
      </c>
      <c r="N6" s="23">
        <v>8.9999999999999993E-3</v>
      </c>
      <c r="O6" s="7">
        <f>O2*N6</f>
        <v>0</v>
      </c>
      <c r="Q6" s="22">
        <v>690610</v>
      </c>
      <c r="R6" s="222" t="str">
        <f>IFERROR(VLOOKUP(Q6,'СКЛАД '!$A:$B,2,0),"-")</f>
        <v>Салат Айсберг( идет в двух кейсах)</v>
      </c>
      <c r="S6" s="9">
        <v>1.4E-2</v>
      </c>
      <c r="T6" s="7">
        <f>T2*S6</f>
        <v>0</v>
      </c>
    </row>
    <row r="7" spans="2:20">
      <c r="B7" s="22">
        <v>51081</v>
      </c>
      <c r="C7" s="222" t="str">
        <f>IFERROR(VLOOKUP(B7,'СКЛАД '!$A:$B,2,0),"-")</f>
        <v>Масло фритюрное &lt;Профилюкс&gt;</v>
      </c>
      <c r="D7" s="23">
        <v>1.4E-2</v>
      </c>
      <c r="E7" s="7">
        <f>E2*D7</f>
        <v>0</v>
      </c>
      <c r="G7" s="22">
        <v>68659</v>
      </c>
      <c r="H7" s="222" t="str">
        <f>IFERROR(VLOOKUP(G7,'СКЛАД '!$A:$B,2,0),"-")</f>
        <v>Нагетс Кинг (ТМ)</v>
      </c>
      <c r="I7" s="23">
        <v>2</v>
      </c>
      <c r="J7" s="7">
        <f>J2*I7</f>
        <v>0</v>
      </c>
      <c r="L7" s="22">
        <v>59832</v>
      </c>
      <c r="M7" s="222" t="str">
        <f>IFERROR(VLOOKUP(L7,'СКЛАД '!$A:$B,2,0),"-")</f>
        <v>Бекон нарезка кг</v>
      </c>
      <c r="N7" s="23">
        <v>5.0000000000000001E-3</v>
      </c>
      <c r="O7" s="7">
        <f>O2*N7</f>
        <v>0</v>
      </c>
      <c r="Q7" s="22">
        <v>59103</v>
      </c>
      <c r="R7" s="222" t="str">
        <f>IFERROR(VLOOKUP(Q7,'СКЛАД '!$A:$B,2,0),"-")</f>
        <v>Помидоры св.</v>
      </c>
      <c r="S7" s="9">
        <v>5.3999999999999999E-2</v>
      </c>
      <c r="T7" s="7">
        <f>T2*S7</f>
        <v>0</v>
      </c>
    </row>
    <row r="8" spans="2:20">
      <c r="B8" s="22">
        <v>57317</v>
      </c>
      <c r="C8" s="222" t="str">
        <f>IFERROR(VLOOKUP(B8,'СКЛАД '!$A:$B,2,0),"-")</f>
        <v>Бумага оберточная гамбургер</v>
      </c>
      <c r="D8" s="23">
        <v>1</v>
      </c>
      <c r="E8" s="7">
        <f>E2*D8</f>
        <v>0</v>
      </c>
      <c r="G8" s="22">
        <v>51081</v>
      </c>
      <c r="H8" s="222" t="str">
        <f>IFERROR(VLOOKUP(G8,'СКЛАД '!$A:$B,2,0),"-")</f>
        <v>Масло фритюрное &lt;Профилюкс&gt;</v>
      </c>
      <c r="I8" s="23">
        <v>1.4E-2</v>
      </c>
      <c r="J8" s="7">
        <f>J2*I8</f>
        <v>0</v>
      </c>
      <c r="L8" s="22">
        <v>68659</v>
      </c>
      <c r="M8" s="222" t="str">
        <f>IFERROR(VLOOKUP(L8,'СКЛАД '!$A:$B,2,0),"-")</f>
        <v>Нагетс Кинг (ТМ)</v>
      </c>
      <c r="N8" s="23">
        <v>2</v>
      </c>
      <c r="O8" s="7">
        <f>O2*N8</f>
        <v>0</v>
      </c>
      <c r="Q8" s="22">
        <v>59105</v>
      </c>
      <c r="R8" s="222" t="str">
        <f>IFERROR(VLOOKUP(Q8,'СКЛАД '!$A:$B,2,0),"-")</f>
        <v>Огурцы свежие</v>
      </c>
      <c r="S8" s="9">
        <v>0.02</v>
      </c>
      <c r="T8" s="7">
        <f>T2*S8</f>
        <v>0</v>
      </c>
    </row>
    <row r="9" spans="2:20">
      <c r="B9" s="22">
        <v>52228</v>
      </c>
      <c r="C9" s="222" t="str">
        <f>IFERROR(VLOOKUP(B9,'СКЛАД '!$A:$B,2,0),"-")</f>
        <v>Салфетка бумажная</v>
      </c>
      <c r="D9" s="23">
        <v>1</v>
      </c>
      <c r="E9" s="7">
        <f>E2*D9</f>
        <v>0</v>
      </c>
      <c r="G9" s="22">
        <v>57306</v>
      </c>
      <c r="H9" s="222" t="str">
        <f>IFERROR(VLOOKUP(G9,'СКЛАД '!$A:$B,2,0),"-")</f>
        <v>Бумага оберточная XL</v>
      </c>
      <c r="I9" s="23">
        <v>1</v>
      </c>
      <c r="J9" s="7">
        <f>J2*I9</f>
        <v>0</v>
      </c>
      <c r="L9" s="22">
        <v>51081</v>
      </c>
      <c r="M9" s="222" t="str">
        <f>IFERROR(VLOOKUP(L9,'СКЛАД '!$A:$B,2,0),"-")</f>
        <v>Масло фритюрное &lt;Профилюкс&gt;</v>
      </c>
      <c r="N9" s="23">
        <v>1.4E-2</v>
      </c>
      <c r="O9" s="7">
        <f>O2*N9</f>
        <v>0</v>
      </c>
      <c r="Q9" s="22">
        <v>61030</v>
      </c>
      <c r="R9" s="222" t="str">
        <f>IFERROR(VLOOKUP(Q9,'СКЛАД '!$A:$B,2,0),"-")</f>
        <v>Сладкий чили соус</v>
      </c>
      <c r="S9" s="9">
        <v>3.1E-2</v>
      </c>
      <c r="T9" s="7">
        <f>T2*S9</f>
        <v>0</v>
      </c>
    </row>
    <row r="10" spans="2:20">
      <c r="B10" s="68"/>
      <c r="C10" s="222" t="str">
        <f>IFERROR(VLOOKUP(B10,'СКЛАД '!$A:$B,2,0),"-")</f>
        <v>-</v>
      </c>
      <c r="D10" s="9"/>
      <c r="E10" s="7">
        <f>E2*D10</f>
        <v>0</v>
      </c>
      <c r="G10" s="22">
        <v>52228</v>
      </c>
      <c r="H10" s="222" t="str">
        <f>IFERROR(VLOOKUP(G10,'СКЛАД '!$A:$B,2,0),"-")</f>
        <v>Салфетка бумажная</v>
      </c>
      <c r="I10" s="23">
        <v>1</v>
      </c>
      <c r="J10" s="7">
        <f>J2*I10</f>
        <v>0</v>
      </c>
      <c r="L10" s="22">
        <v>57306</v>
      </c>
      <c r="M10" s="222" t="str">
        <f>IFERROR(VLOOKUP(L10,'СКЛАД '!$A:$B,2,0),"-")</f>
        <v>Бумага оберточная XL</v>
      </c>
      <c r="N10" s="23">
        <v>1</v>
      </c>
      <c r="O10" s="7">
        <f>O2*N10</f>
        <v>0</v>
      </c>
      <c r="Q10" s="22">
        <v>59104</v>
      </c>
      <c r="R10" s="222" t="str">
        <f>IFERROR(VLOOKUP(Q10,'СКЛАД '!$A:$B,2,0),"-")</f>
        <v>Лук репчатый</v>
      </c>
      <c r="S10" s="9">
        <v>2.1999999999999999E-2</v>
      </c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68"/>
      <c r="H11" s="222" t="str">
        <f>IFERROR(VLOOKUP(G11,'СКЛАД '!$A:$B,2,0),"-")</f>
        <v>-</v>
      </c>
      <c r="I11" s="9"/>
      <c r="J11" s="7">
        <f>J2*I11</f>
        <v>0</v>
      </c>
      <c r="L11" s="22">
        <v>52228</v>
      </c>
      <c r="M11" s="222" t="str">
        <f>IFERROR(VLOOKUP(L11,'СКЛАД '!$A:$B,2,0),"-")</f>
        <v>Салфетка бумажная</v>
      </c>
      <c r="N11" s="23">
        <v>1</v>
      </c>
      <c r="O11" s="7">
        <f>O2*N11</f>
        <v>0</v>
      </c>
      <c r="Q11" s="22">
        <v>57300</v>
      </c>
      <c r="R11" s="222" t="str">
        <f>IFERROR(VLOOKUP(Q11,'СКЛАД '!$A:$B,2,0),"-")</f>
        <v>Бумага оберточная Воппер</v>
      </c>
      <c r="S11" s="9">
        <v>1</v>
      </c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68"/>
      <c r="M12" s="222" t="str">
        <f>IFERROR(VLOOKUP(L12,'СКЛАД '!$A:$B,2,0),"-")</f>
        <v>-</v>
      </c>
      <c r="N12" s="9"/>
      <c r="O12" s="7">
        <f>O2*N12</f>
        <v>0</v>
      </c>
      <c r="Q12" s="22">
        <v>52228</v>
      </c>
      <c r="R12" s="222" t="str">
        <f>IFERROR(VLOOKUP(Q12,'СКЛАД '!$A:$B,2,0),"-")</f>
        <v>Салфетка бумажная</v>
      </c>
      <c r="S12" s="9">
        <v>1</v>
      </c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68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>
      <c r="B19" s="66">
        <v>193</v>
      </c>
      <c r="C19" s="6" t="str">
        <f>IFERROR(VLOOKUP(B19,Сводная!$A:$C,2,0),"-------------")</f>
        <v>Воппер Барбекю</v>
      </c>
      <c r="D19" s="3" t="s">
        <v>600</v>
      </c>
      <c r="E19" s="6">
        <f>IFERROR(VLOOKUP(B19,Сводная!$A:$C,3,0),"-------------")</f>
        <v>0</v>
      </c>
      <c r="G19" s="66">
        <v>1026</v>
      </c>
      <c r="H19" s="6" t="str">
        <f>IFERROR(VLOOKUP(G19,Сводная!$A:$C,2,0),"-------------")</f>
        <v>Барбекю Биф Ролл</v>
      </c>
      <c r="I19" s="3" t="s">
        <v>600</v>
      </c>
      <c r="J19" s="6">
        <f>IFERROR(VLOOKUP(G19,Сводная!$A:$C,3,0),"-------------")</f>
        <v>3</v>
      </c>
      <c r="L19" s="66">
        <v>8054</v>
      </c>
      <c r="M19" s="6" t="str">
        <f>IFERROR(VLOOKUP(L19,Сводная!$A:$C,2,0),"-------------")</f>
        <v>ЧикенВ.</v>
      </c>
      <c r="N19" s="3" t="s">
        <v>600</v>
      </c>
      <c r="O19" s="6">
        <f>IFERROR(VLOOKUP(L19,Сводная!$A:$C,3,0),"-------------")</f>
        <v>0</v>
      </c>
      <c r="Q19" s="66">
        <v>8185</v>
      </c>
      <c r="R19" s="6" t="str">
        <f>IFERROR(VLOOKUP(Q19,Сводная!$A:$C,2,0),"-------------")</f>
        <v>Лонг Биф</v>
      </c>
      <c r="S19" s="3" t="s">
        <v>600</v>
      </c>
      <c r="T19" s="6">
        <f>IFERROR(VLOOKUP(Q19,Сводная!$A:$C,3,0),"-------------")</f>
        <v>8</v>
      </c>
    </row>
    <row r="20" spans="2:20">
      <c r="B20" s="22">
        <v>55036</v>
      </c>
      <c r="C20" s="222" t="str">
        <f>IFERROR(VLOOKUP(B20,'СКЛАД '!$A:$B,2,0),"-")</f>
        <v>Булочка Воппер 5" (81 гр)</v>
      </c>
      <c r="D20" s="9">
        <v>1</v>
      </c>
      <c r="E20" s="7">
        <f>E19*D20</f>
        <v>0</v>
      </c>
      <c r="G20" s="22">
        <v>68609</v>
      </c>
      <c r="H20" s="222" t="str">
        <f>IFERROR(VLOOKUP(G20,'СКЛАД '!$A:$B,2,0),"-")</f>
        <v>Мучная тортилья 9Д</v>
      </c>
      <c r="I20" s="9">
        <v>1</v>
      </c>
      <c r="J20" s="7">
        <f>J19*I20</f>
        <v>3</v>
      </c>
      <c r="L20" s="22">
        <v>55036</v>
      </c>
      <c r="M20" s="222" t="str">
        <f>IFERROR(VLOOKUP(L20,'СКЛАД '!$A:$B,2,0),"-")</f>
        <v>Булочка Воппер 5" (81 гр)</v>
      </c>
      <c r="N20" s="9">
        <v>1</v>
      </c>
      <c r="O20" s="7">
        <f>O19*N20</f>
        <v>0</v>
      </c>
      <c r="Q20" s="22">
        <v>55017</v>
      </c>
      <c r="R20" s="222" t="str">
        <f>IFERROR(VLOOKUP(Q20,'СКЛАД '!$A:$B,2,0),"-")</f>
        <v>Булочка 7" (74 гр)</v>
      </c>
      <c r="S20" s="9">
        <v>1</v>
      </c>
      <c r="T20" s="7">
        <f>T19*S20</f>
        <v>8</v>
      </c>
    </row>
    <row r="21" spans="2:20">
      <c r="B21" s="22">
        <v>58682</v>
      </c>
      <c r="C21" s="222" t="str">
        <f>IFERROR(VLOOKUP(B21,'СКЛАД '!$A:$B,2,0),"-")</f>
        <v>Котлеты из говядины WHOPPER</v>
      </c>
      <c r="D21" s="9">
        <v>1</v>
      </c>
      <c r="E21" s="7">
        <f>E19*D21</f>
        <v>0</v>
      </c>
      <c r="G21" s="22">
        <v>51256</v>
      </c>
      <c r="H21" s="222" t="str">
        <f>IFERROR(VLOOKUP(G21,'СКЛАД '!$A:$B,2,0),"-")</f>
        <v>Соус Барбекю</v>
      </c>
      <c r="I21" s="9">
        <v>3.1E-2</v>
      </c>
      <c r="J21" s="7">
        <f>J19*I21</f>
        <v>9.2999999999999999E-2</v>
      </c>
      <c r="L21" s="22">
        <v>69060</v>
      </c>
      <c r="M21" s="222" t="str">
        <f>IFERROR(VLOOKUP(L21,'СКЛАД '!$A:$B,2,0),"-")</f>
        <v>Котлета Гриль Чикен</v>
      </c>
      <c r="N21" s="9">
        <v>1</v>
      </c>
      <c r="O21" s="7">
        <f>O19*N21</f>
        <v>0</v>
      </c>
      <c r="Q21" s="22">
        <v>68695</v>
      </c>
      <c r="R21" s="222" t="str">
        <f>IFERROR(VLOOKUP(Q21,'СКЛАД '!$A:$B,2,0),"-")</f>
        <v>Котлеты из говядины HAMBURGER</v>
      </c>
      <c r="S21" s="9">
        <v>2</v>
      </c>
      <c r="T21" s="7">
        <f>T19*S21</f>
        <v>16</v>
      </c>
    </row>
    <row r="22" spans="2:20">
      <c r="B22" s="22">
        <v>51017</v>
      </c>
      <c r="C22" s="222" t="str">
        <f>IFERROR(VLOOKUP(B22,'СКЛАД '!$A:$B,2,0),"-")</f>
        <v>Майонез 65%</v>
      </c>
      <c r="D22" s="9">
        <v>2.1999999999999999E-2</v>
      </c>
      <c r="E22" s="7">
        <f>E19*D22</f>
        <v>0</v>
      </c>
      <c r="G22" s="22">
        <v>69893</v>
      </c>
      <c r="H22" s="222" t="str">
        <f>IFERROR(VLOOKUP(G22,'СКЛАД '!$A:$B,2,0),"-")</f>
        <v>Лук острый</v>
      </c>
      <c r="I22" s="9">
        <v>0.01</v>
      </c>
      <c r="J22" s="7">
        <f>J19*I22</f>
        <v>0.03</v>
      </c>
      <c r="L22" s="22">
        <v>51256</v>
      </c>
      <c r="M22" s="222" t="str">
        <f>IFERROR(VLOOKUP(L22,'СКЛАД '!$A:$B,2,0),"-")</f>
        <v>Соус Барбекю</v>
      </c>
      <c r="N22" s="9">
        <v>1.6E-2</v>
      </c>
      <c r="O22" s="7">
        <f>O19*N22</f>
        <v>0</v>
      </c>
      <c r="Q22" s="22">
        <v>59104</v>
      </c>
      <c r="R22" s="222" t="str">
        <f>IFERROR(VLOOKUP(Q22,'СКЛАД '!$A:$B,2,0),"-")</f>
        <v>Лук репчатый</v>
      </c>
      <c r="S22" s="9">
        <v>1.0999999999999999E-2</v>
      </c>
      <c r="T22" s="7">
        <f>T19*S22</f>
        <v>8.7999999999999995E-2</v>
      </c>
    </row>
    <row r="23" spans="2:20">
      <c r="B23" s="22">
        <v>690610</v>
      </c>
      <c r="C23" s="222" t="str">
        <f>IFERROR(VLOOKUP(B23,'СКЛАД '!$A:$B,2,0),"-")</f>
        <v>Салат Айсберг( идет в двух кейсах)</v>
      </c>
      <c r="D23" s="9">
        <v>1.4E-2</v>
      </c>
      <c r="E23" s="7">
        <f>E19*D23</f>
        <v>0</v>
      </c>
      <c r="G23" s="22">
        <v>59832</v>
      </c>
      <c r="H23" s="222" t="str">
        <f>IFERROR(VLOOKUP(G23,'СКЛАД '!$A:$B,2,0),"-")</f>
        <v>Бекон нарезка кг</v>
      </c>
      <c r="I23" s="9">
        <v>0.01</v>
      </c>
      <c r="J23" s="7">
        <f>J19*I23</f>
        <v>0.03</v>
      </c>
      <c r="L23" s="22">
        <v>690610</v>
      </c>
      <c r="M23" s="222" t="str">
        <f>IFERROR(VLOOKUP(L23,'СКЛАД '!$A:$B,2,0),"-")</f>
        <v>Салат Айсберг( идет в двух кейсах)</v>
      </c>
      <c r="N23" s="9">
        <v>1.4E-2</v>
      </c>
      <c r="O23" s="7">
        <f>O19*N23</f>
        <v>0</v>
      </c>
      <c r="Q23" s="22">
        <v>61084</v>
      </c>
      <c r="R23" s="222" t="str">
        <f>IFERROR(VLOOKUP(Q23,'СКЛАД '!$A:$B,2,0),"-")</f>
        <v>Огурцы маринованные кг</v>
      </c>
      <c r="S23" s="9">
        <v>0.02</v>
      </c>
      <c r="T23" s="7">
        <f>T19*S23</f>
        <v>0.16</v>
      </c>
    </row>
    <row r="24" spans="2:20">
      <c r="B24" s="22">
        <v>59103</v>
      </c>
      <c r="C24" s="222" t="str">
        <f>IFERROR(VLOOKUP(B24,'СКЛАД '!$A:$B,2,0),"-")</f>
        <v>Помидоры св.</v>
      </c>
      <c r="D24" s="9">
        <v>5.3999999999999999E-2</v>
      </c>
      <c r="E24" s="7">
        <f>E19*D24</f>
        <v>0</v>
      </c>
      <c r="G24" s="22">
        <v>690610</v>
      </c>
      <c r="H24" s="222" t="str">
        <f>IFERROR(VLOOKUP(G24,'СКЛАД '!$A:$B,2,0),"-")</f>
        <v>Салат Айсберг( идет в двух кейсах)</v>
      </c>
      <c r="I24" s="9">
        <v>1.4E-2</v>
      </c>
      <c r="J24" s="7">
        <f>J19*I24</f>
        <v>4.2000000000000003E-2</v>
      </c>
      <c r="L24" s="22">
        <v>59103</v>
      </c>
      <c r="M24" s="222" t="str">
        <f>IFERROR(VLOOKUP(L24,'СКЛАД '!$A:$B,2,0),"-")</f>
        <v>Помидоры св.</v>
      </c>
      <c r="N24" s="9">
        <v>5.3999999999999999E-2</v>
      </c>
      <c r="O24" s="7">
        <f>O19*N24</f>
        <v>0</v>
      </c>
      <c r="Q24" s="22">
        <v>51065</v>
      </c>
      <c r="R24" s="222" t="str">
        <f>IFERROR(VLOOKUP(Q24,'СКЛАД '!$A:$B,2,0),"-")</f>
        <v>Кетчуп Хаинц</v>
      </c>
      <c r="S24" s="9">
        <v>1.6E-2</v>
      </c>
      <c r="T24" s="7">
        <f>T19*S24</f>
        <v>0.128</v>
      </c>
    </row>
    <row r="25" spans="2:20">
      <c r="B25" s="22">
        <v>59104</v>
      </c>
      <c r="C25" s="222" t="str">
        <f>IFERROR(VLOOKUP(B25,'СКЛАД '!$A:$B,2,0),"-")</f>
        <v>Лук репчатый</v>
      </c>
      <c r="D25" s="9">
        <v>2.1999999999999999E-2</v>
      </c>
      <c r="E25" s="7">
        <f>E19*D25</f>
        <v>0</v>
      </c>
      <c r="G25" s="22">
        <v>51091</v>
      </c>
      <c r="H25" s="222" t="str">
        <f>IFERROR(VLOOKUP(G25,'СКЛАД '!$A:$B,2,0),"-")</f>
        <v>Сыр Чеддер</v>
      </c>
      <c r="I25" s="9">
        <v>1</v>
      </c>
      <c r="J25" s="7">
        <f>J19*I25</f>
        <v>3</v>
      </c>
      <c r="L25" s="22">
        <v>59104</v>
      </c>
      <c r="M25" s="222" t="str">
        <f>IFERROR(VLOOKUP(L25,'СКЛАД '!$A:$B,2,0),"-")</f>
        <v>Лук репчатый</v>
      </c>
      <c r="N25" s="9">
        <v>2.1999999999999999E-2</v>
      </c>
      <c r="O25" s="7">
        <f>O19*N25</f>
        <v>0</v>
      </c>
      <c r="Q25" s="22">
        <v>51017</v>
      </c>
      <c r="R25" s="222" t="str">
        <f>IFERROR(VLOOKUP(Q25,'СКЛАД '!$A:$B,2,0),"-")</f>
        <v>Майонез 65%</v>
      </c>
      <c r="S25" s="9">
        <v>1.4999999999999999E-2</v>
      </c>
      <c r="T25" s="7">
        <f>T19*S25</f>
        <v>0.12</v>
      </c>
    </row>
    <row r="26" spans="2:20">
      <c r="B26" s="22">
        <v>51256</v>
      </c>
      <c r="C26" s="222" t="str">
        <f>IFERROR(VLOOKUP(B26,'СКЛАД '!$A:$B,2,0),"-")</f>
        <v>Соус Барбекю</v>
      </c>
      <c r="D26" s="9">
        <v>2.3E-2</v>
      </c>
      <c r="E26" s="7">
        <f>E19*D26</f>
        <v>0</v>
      </c>
      <c r="G26" s="22">
        <v>68695</v>
      </c>
      <c r="H26" s="222" t="str">
        <f>IFERROR(VLOOKUP(G26,'СКЛАД '!$A:$B,2,0),"-")</f>
        <v>Котлеты из говядины HAMBURGER</v>
      </c>
      <c r="I26" s="9">
        <v>1</v>
      </c>
      <c r="J26" s="7">
        <f>J19*I26</f>
        <v>3</v>
      </c>
      <c r="L26" s="22">
        <v>51054</v>
      </c>
      <c r="M26" s="222" t="str">
        <f>IFERROR(VLOOKUP(L26,'СКЛАД '!$A:$B,2,0),"-")</f>
        <v>Горчица</v>
      </c>
      <c r="N26" s="9">
        <v>8.0000000000000002E-3</v>
      </c>
      <c r="O26" s="7">
        <f>O19*N26</f>
        <v>0</v>
      </c>
      <c r="Q26" s="22">
        <v>52228</v>
      </c>
      <c r="R26" s="222" t="str">
        <f>IFERROR(VLOOKUP(Q26,'СКЛАД '!$A:$B,2,0),"-")</f>
        <v>Салфетка бумажная</v>
      </c>
      <c r="S26" s="9">
        <v>1</v>
      </c>
      <c r="T26" s="7">
        <f>T19*S26</f>
        <v>8</v>
      </c>
    </row>
    <row r="27" spans="2:20">
      <c r="B27" s="22">
        <v>61084</v>
      </c>
      <c r="C27" s="222" t="str">
        <f>IFERROR(VLOOKUP(B27,'СКЛАД '!$A:$B,2,0),"-")</f>
        <v>Огурцы маринованные кг</v>
      </c>
      <c r="D27" s="9">
        <v>0.02</v>
      </c>
      <c r="E27" s="7">
        <f>E19*D27</f>
        <v>0</v>
      </c>
      <c r="G27" s="22">
        <v>66211</v>
      </c>
      <c r="H27" s="222" t="str">
        <f>IFERROR(VLOOKUP(G27,'СКЛАД '!$A:$B,2,0),"-")</f>
        <v>Картонная заготовка для упак.сэндв.</v>
      </c>
      <c r="I27" s="9">
        <v>1</v>
      </c>
      <c r="J27" s="7">
        <f>J19*I27</f>
        <v>3</v>
      </c>
      <c r="L27" s="22">
        <v>51217</v>
      </c>
      <c r="M27" s="222" t="str">
        <f>IFERROR(VLOOKUP(L27,'СКЛАД '!$A:$B,2,0),"-")</f>
        <v>Соус Цезарь (БК)</v>
      </c>
      <c r="N27" s="9">
        <v>2.1999999999999999E-2</v>
      </c>
      <c r="O27" s="7">
        <f>O19*N27</f>
        <v>0</v>
      </c>
      <c r="Q27" s="22">
        <v>57310</v>
      </c>
      <c r="R27" s="222" t="str">
        <f>IFERROR(VLOOKUP(Q27,'СКЛАД '!$A:$B,2,0),"-")</f>
        <v>Бумага оберточная ХХL</v>
      </c>
      <c r="S27" s="9">
        <v>1</v>
      </c>
      <c r="T27" s="7">
        <f>T19*S27</f>
        <v>8</v>
      </c>
    </row>
    <row r="28" spans="2:20">
      <c r="B28" s="22">
        <v>59832</v>
      </c>
      <c r="C28" s="222" t="str">
        <f>IFERROR(VLOOKUP(B28,'СКЛАД '!$A:$B,2,0),"-")</f>
        <v>Бекон нарезка кг</v>
      </c>
      <c r="D28" s="9">
        <v>0.01</v>
      </c>
      <c r="E28" s="7">
        <f>E19*D28</f>
        <v>0</v>
      </c>
      <c r="G28" s="22">
        <v>52228</v>
      </c>
      <c r="H28" s="222" t="str">
        <f>IFERROR(VLOOKUP(G28,'СКЛАД '!$A:$B,2,0),"-")</f>
        <v>Салфетка бумажная</v>
      </c>
      <c r="I28" s="9">
        <v>1</v>
      </c>
      <c r="J28" s="7">
        <f>J19*I28</f>
        <v>3</v>
      </c>
      <c r="L28" s="22">
        <v>57300</v>
      </c>
      <c r="M28" s="222" t="str">
        <f>IFERROR(VLOOKUP(L28,'СКЛАД '!$A:$B,2,0),"-")</f>
        <v>Бумага оберточная Воппер</v>
      </c>
      <c r="N28" s="9">
        <v>1</v>
      </c>
      <c r="O28" s="7">
        <f>O19*N28</f>
        <v>0</v>
      </c>
      <c r="Q28" s="68"/>
      <c r="R28" s="222" t="str">
        <f>IFERROR(VLOOKUP(Q28,'СКЛАД '!$A:$B,2,0),"-")</f>
        <v>-</v>
      </c>
      <c r="S28" s="9"/>
      <c r="T28" s="7">
        <f>T19*S28</f>
        <v>0</v>
      </c>
    </row>
    <row r="29" spans="2:20">
      <c r="B29" s="22">
        <v>57300</v>
      </c>
      <c r="C29" s="222" t="str">
        <f>IFERROR(VLOOKUP(B29,'СКЛАД '!$A:$B,2,0),"-")</f>
        <v>Бумага оберточная Воппер</v>
      </c>
      <c r="D29" s="9">
        <v>1</v>
      </c>
      <c r="E29" s="7">
        <f>E19*D29</f>
        <v>0</v>
      </c>
      <c r="G29" s="68"/>
      <c r="H29" s="222" t="str">
        <f>IFERROR(VLOOKUP(G29,'СКЛАД '!$A:$B,2,0),"-")</f>
        <v>-</v>
      </c>
      <c r="I29" s="9"/>
      <c r="J29" s="7">
        <f>J19*I29</f>
        <v>0</v>
      </c>
      <c r="L29" s="22">
        <v>52228</v>
      </c>
      <c r="M29" s="222" t="str">
        <f>IFERROR(VLOOKUP(L29,'СКЛАД '!$A:$B,2,0),"-")</f>
        <v>Салфетка бумажная</v>
      </c>
      <c r="N29" s="9">
        <v>1</v>
      </c>
      <c r="O29" s="7">
        <f>O19*N29</f>
        <v>0</v>
      </c>
      <c r="Q29" s="9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22">
        <v>52228</v>
      </c>
      <c r="C30" s="222" t="str">
        <f>IFERROR(VLOOKUP(B30,'СКЛАД '!$A:$B,2,0),"-")</f>
        <v>Салфетка бумажная</v>
      </c>
      <c r="D30" s="9">
        <v>1</v>
      </c>
      <c r="E30" s="7">
        <f>E19*D30</f>
        <v>0</v>
      </c>
      <c r="G30" s="9"/>
      <c r="H30" s="222" t="str">
        <f>IFERROR(VLOOKUP(G30,'СКЛАД '!$A:$B,2,0),"-")</f>
        <v>-</v>
      </c>
      <c r="I30" s="9"/>
      <c r="J30" s="7">
        <f>J19*I30</f>
        <v>0</v>
      </c>
      <c r="L30" s="68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68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>
      <c r="B36" s="66">
        <v>8190</v>
      </c>
      <c r="C36" s="6" t="str">
        <f>IFERROR(VLOOKUP(B36,Сводная!$A:$C,2,0),"-------------")</f>
        <v>Воппер Морозыч</v>
      </c>
      <c r="D36" s="3" t="s">
        <v>600</v>
      </c>
      <c r="E36" s="6">
        <f>IFERROR(VLOOKUP(B36,Сводная!$A:$C,3,0),"-------------")</f>
        <v>0</v>
      </c>
      <c r="G36" s="66">
        <v>8186</v>
      </c>
      <c r="H36" s="6" t="str">
        <f>IFERROR(VLOOKUP(G36,Сводная!$A:$C,2,0),"-------------")</f>
        <v>Воппер Сугробыч</v>
      </c>
      <c r="I36" s="3" t="s">
        <v>600</v>
      </c>
      <c r="J36" s="6">
        <f>IFERROR(VLOOKUP(G36,Сводная!$A:$C,3,0),"-------------")</f>
        <v>0</v>
      </c>
      <c r="L36" s="66">
        <v>8191</v>
      </c>
      <c r="M36" s="6" t="str">
        <f>IFERROR(VLOOKUP(L36,Сводная!$A:$C,2,0),"-------------")</f>
        <v>СнеКурочка</v>
      </c>
      <c r="N36" s="3" t="s">
        <v>600</v>
      </c>
      <c r="O36" s="6">
        <f>IFERROR(VLOOKUP(L36,Сводная!$A:$C,3,0),"-------------")</f>
        <v>0</v>
      </c>
      <c r="Q36" s="66">
        <v>8173</v>
      </c>
      <c r="R36" s="6" t="str">
        <f>IFERROR(VLOOKUP(Q36,Сводная!$A:$C,2,0),"-------------")</f>
        <v>Танкобургер стандартный</v>
      </c>
      <c r="S36" s="3" t="s">
        <v>600</v>
      </c>
      <c r="T36" s="6">
        <f>IFERROR(VLOOKUP(Q36,Сводная!$A:$C,3,0),"-------------")</f>
        <v>0</v>
      </c>
    </row>
    <row r="37" spans="2:20">
      <c r="B37" s="22">
        <v>55036</v>
      </c>
      <c r="C37" s="222" t="str">
        <f>IFERROR(VLOOKUP(B37,'СКЛАД '!$A:$B,2,0),"-")</f>
        <v>Булочка Воппер 5" (81 гр)</v>
      </c>
      <c r="D37" s="9">
        <v>1</v>
      </c>
      <c r="E37" s="7">
        <f>E36*D37</f>
        <v>0</v>
      </c>
      <c r="G37" s="22">
        <v>55036</v>
      </c>
      <c r="H37" s="222" t="str">
        <f>IFERROR(VLOOKUP(G37,'СКЛАД '!$A:$B,2,0),"-")</f>
        <v>Булочка Воппер 5" (81 гр)</v>
      </c>
      <c r="I37" s="9">
        <v>1</v>
      </c>
      <c r="J37" s="7">
        <f>J36*I37</f>
        <v>0</v>
      </c>
      <c r="L37" s="22">
        <v>65037</v>
      </c>
      <c r="M37" s="222" t="str">
        <f>IFERROR(VLOOKUP(L37,'СКЛАД '!$A:$B,2,0),"-")</f>
        <v>Булочка с кукурузной крошкой 4,5" (71 гр)</v>
      </c>
      <c r="N37" s="9">
        <v>1</v>
      </c>
      <c r="O37" s="7">
        <f>O36*N37</f>
        <v>0</v>
      </c>
      <c r="Q37" s="22">
        <v>55036</v>
      </c>
      <c r="R37" s="222" t="str">
        <f>IFERROR(VLOOKUP(Q37,'СКЛАД '!$A:$B,2,0),"-")</f>
        <v>Булочка Воппер 5" (81 гр)</v>
      </c>
      <c r="S37" s="9">
        <v>1</v>
      </c>
      <c r="T37" s="7">
        <f>T36*S37</f>
        <v>0</v>
      </c>
    </row>
    <row r="38" spans="2:20">
      <c r="B38" s="22">
        <v>58682</v>
      </c>
      <c r="C38" s="222" t="str">
        <f>IFERROR(VLOOKUP(B38,'СКЛАД '!$A:$B,2,0),"-")</f>
        <v>Котлеты из говядины WHOPPER</v>
      </c>
      <c r="D38" s="9">
        <v>1</v>
      </c>
      <c r="E38" s="7">
        <f>E36*D38</f>
        <v>0</v>
      </c>
      <c r="G38" s="22">
        <v>58682</v>
      </c>
      <c r="H38" s="222" t="str">
        <f>IFERROR(VLOOKUP(G38,'СКЛАД '!$A:$B,2,0),"-")</f>
        <v>Котлеты из говядины WHOPPER</v>
      </c>
      <c r="I38" s="9">
        <v>2</v>
      </c>
      <c r="J38" s="7">
        <f>J36*I38</f>
        <v>0</v>
      </c>
      <c r="L38" s="22">
        <v>61039</v>
      </c>
      <c r="M38" s="222" t="str">
        <f>IFERROR(VLOOKUP(L38,'СКЛАД '!$A:$B,2,0),"-")</f>
        <v>Соус Карри оригинальный "Хайнц"</v>
      </c>
      <c r="N38" s="9">
        <v>2.3E-2</v>
      </c>
      <c r="O38" s="7">
        <f>O36*N38</f>
        <v>0</v>
      </c>
      <c r="Q38" s="22">
        <v>58682</v>
      </c>
      <c r="R38" s="222" t="str">
        <f>IFERROR(VLOOKUP(Q38,'СКЛАД '!$A:$B,2,0),"-")</f>
        <v>Котлеты из говядины WHOPPER</v>
      </c>
      <c r="S38" s="9">
        <v>1</v>
      </c>
      <c r="T38" s="7">
        <f>T36*S38</f>
        <v>0</v>
      </c>
    </row>
    <row r="39" spans="2:20">
      <c r="B39" s="22">
        <v>51017</v>
      </c>
      <c r="C39" s="222" t="str">
        <f>IFERROR(VLOOKUP(B39,'СКЛАД '!$A:$B,2,0),"-")</f>
        <v>Майонез 65%</v>
      </c>
      <c r="D39" s="9">
        <v>2.1999999999999999E-2</v>
      </c>
      <c r="E39" s="7">
        <f>E36*D39</f>
        <v>0</v>
      </c>
      <c r="G39" s="22">
        <v>51017</v>
      </c>
      <c r="H39" s="222" t="str">
        <f>IFERROR(VLOOKUP(G39,'СКЛАД '!$A:$B,2,0),"-")</f>
        <v>Майонез 65%</v>
      </c>
      <c r="I39" s="9">
        <v>2.1999999999999999E-2</v>
      </c>
      <c r="J39" s="7">
        <f>J36*I39</f>
        <v>0</v>
      </c>
      <c r="L39" s="22">
        <v>690610</v>
      </c>
      <c r="M39" s="222" t="str">
        <f>IFERROR(VLOOKUP(L39,'СКЛАД '!$A:$B,2,0),"-")</f>
        <v>Салат Айсберг( идет в двух кейсах)</v>
      </c>
      <c r="N39" s="9">
        <v>0.01</v>
      </c>
      <c r="O39" s="7">
        <f>O36*N39</f>
        <v>0</v>
      </c>
      <c r="Q39" s="22">
        <v>51091</v>
      </c>
      <c r="R39" s="222" t="str">
        <f>IFERROR(VLOOKUP(Q39,'СКЛАД '!$A:$B,2,0),"-")</f>
        <v>Сыр Чеддер</v>
      </c>
      <c r="S39" s="9">
        <v>2</v>
      </c>
      <c r="T39" s="7">
        <f>T36*S39</f>
        <v>0</v>
      </c>
    </row>
    <row r="40" spans="2:20">
      <c r="B40" s="22">
        <v>690610</v>
      </c>
      <c r="C40" s="222" t="str">
        <f>IFERROR(VLOOKUP(B40,'СКЛАД '!$A:$B,2,0),"-")</f>
        <v>Салат Айсберг( идет в двух кейсах)</v>
      </c>
      <c r="D40" s="9">
        <v>1.4E-2</v>
      </c>
      <c r="E40" s="7">
        <f>E36*D40</f>
        <v>0</v>
      </c>
      <c r="G40" s="22">
        <v>690610</v>
      </c>
      <c r="H40" s="222" t="str">
        <f>IFERROR(VLOOKUP(G40,'СКЛАД '!$A:$B,2,0),"-")</f>
        <v>Салат Айсберг( идет в двух кейсах)</v>
      </c>
      <c r="I40" s="9">
        <v>1.4E-2</v>
      </c>
      <c r="J40" s="7">
        <f>J36*I40</f>
        <v>0</v>
      </c>
      <c r="L40" s="22">
        <v>65055</v>
      </c>
      <c r="M40" s="222" t="str">
        <f>IFERROR(VLOOKUP(L40,'СКЛАД '!$A:$B,2,0),"-")</f>
        <v>Котлета Тендер</v>
      </c>
      <c r="N40" s="9">
        <v>1</v>
      </c>
      <c r="O40" s="7">
        <f>O36*N40</f>
        <v>0</v>
      </c>
      <c r="Q40" s="22">
        <v>59832</v>
      </c>
      <c r="R40" s="222" t="str">
        <f>IFERROR(VLOOKUP(Q40,'СКЛАД '!$A:$B,2,0),"-")</f>
        <v>Бекон нарезка кг</v>
      </c>
      <c r="S40" s="9">
        <v>0.01</v>
      </c>
      <c r="T40" s="7">
        <f>T36*S40</f>
        <v>0</v>
      </c>
    </row>
    <row r="41" spans="2:20">
      <c r="B41" s="22">
        <v>59103</v>
      </c>
      <c r="C41" s="222" t="str">
        <f>IFERROR(VLOOKUP(B41,'СКЛАД '!$A:$B,2,0),"-")</f>
        <v>Помидоры св.</v>
      </c>
      <c r="D41" s="9">
        <v>5.3999999999999999E-2</v>
      </c>
      <c r="E41" s="7">
        <f>E36*D41</f>
        <v>0</v>
      </c>
      <c r="G41" s="22">
        <v>59103</v>
      </c>
      <c r="H41" s="222" t="str">
        <f>IFERROR(VLOOKUP(G41,'СКЛАД '!$A:$B,2,0),"-")</f>
        <v>Помидоры св.</v>
      </c>
      <c r="I41" s="9">
        <v>5.3999999999999999E-2</v>
      </c>
      <c r="J41" s="7">
        <f>J36*I41</f>
        <v>0</v>
      </c>
      <c r="L41" s="22">
        <v>59103</v>
      </c>
      <c r="M41" s="222" t="str">
        <f>IFERROR(VLOOKUP(L41,'СКЛАД '!$A:$B,2,0),"-")</f>
        <v>Помидоры св.</v>
      </c>
      <c r="N41" s="9">
        <v>5.3999999999999999E-2</v>
      </c>
      <c r="O41" s="7">
        <f>O36*N41</f>
        <v>0</v>
      </c>
      <c r="Q41" s="22">
        <v>51256</v>
      </c>
      <c r="R41" s="222" t="str">
        <f>IFERROR(VLOOKUP(Q41,'СКЛАД '!$A:$B,2,0),"-")</f>
        <v>Соус Барбекю</v>
      </c>
      <c r="S41" s="9">
        <v>1.6E-2</v>
      </c>
      <c r="T41" s="7">
        <f>T36*S41</f>
        <v>0</v>
      </c>
    </row>
    <row r="42" spans="2:20">
      <c r="B42" s="22">
        <v>69893</v>
      </c>
      <c r="C42" s="222" t="str">
        <f>IFERROR(VLOOKUP(B42,'СКЛАД '!$A:$B,2,0),"-")</f>
        <v>Лук острый</v>
      </c>
      <c r="D42" s="9">
        <v>1.4E-2</v>
      </c>
      <c r="E42" s="7">
        <f>E36*D42</f>
        <v>0</v>
      </c>
      <c r="G42" s="22">
        <v>58686</v>
      </c>
      <c r="H42" s="222" t="str">
        <f>IFERROR(VLOOKUP(G42,'СКЛАД '!$A:$B,2,0),"-")</f>
        <v>Луковые кольца</v>
      </c>
      <c r="I42" s="9">
        <v>3</v>
      </c>
      <c r="J42" s="7">
        <f>J36*I42</f>
        <v>0</v>
      </c>
      <c r="L42" s="22">
        <v>51091</v>
      </c>
      <c r="M42" s="222" t="str">
        <f>IFERROR(VLOOKUP(L42,'СКЛАД '!$A:$B,2,0),"-")</f>
        <v>Сыр Чеддер</v>
      </c>
      <c r="N42" s="9">
        <v>2</v>
      </c>
      <c r="O42" s="7">
        <f>O36*N42</f>
        <v>0</v>
      </c>
      <c r="Q42" s="22">
        <v>59104</v>
      </c>
      <c r="R42" s="222" t="str">
        <f>IFERROR(VLOOKUP(Q42,'СКЛАД '!$A:$B,2,0),"-")</f>
        <v>Лук репчатый</v>
      </c>
      <c r="S42" s="9">
        <v>2.1999999999999999E-2</v>
      </c>
      <c r="T42" s="7">
        <f>T36*S42</f>
        <v>0</v>
      </c>
    </row>
    <row r="43" spans="2:20">
      <c r="B43" s="22">
        <v>51256</v>
      </c>
      <c r="C43" s="222" t="str">
        <f>IFERROR(VLOOKUP(B43,'СКЛАД '!$A:$B,2,0),"-")</f>
        <v>Соус Барбекю</v>
      </c>
      <c r="D43" s="9">
        <v>1.6E-2</v>
      </c>
      <c r="E43" s="7">
        <f>E36*D43</f>
        <v>0</v>
      </c>
      <c r="G43" s="22">
        <v>51256</v>
      </c>
      <c r="H43" s="222" t="str">
        <f>IFERROR(VLOOKUP(G43,'СКЛАД '!$A:$B,2,0),"-")</f>
        <v>Соус Барбекю</v>
      </c>
      <c r="I43" s="9">
        <v>1.6E-2</v>
      </c>
      <c r="J43" s="7">
        <f>J36*I43</f>
        <v>0</v>
      </c>
      <c r="L43" s="22">
        <v>59832</v>
      </c>
      <c r="M43" s="222" t="str">
        <f>IFERROR(VLOOKUP(L43,'СКЛАД '!$A:$B,2,0),"-")</f>
        <v>Бекон нарезка кг</v>
      </c>
      <c r="N43" s="9">
        <v>0.01</v>
      </c>
      <c r="O43" s="7">
        <f>O36*N43</f>
        <v>0</v>
      </c>
      <c r="Q43" s="22">
        <v>58554</v>
      </c>
      <c r="R43" s="222" t="str">
        <f>IFERROR(VLOOKUP(Q43,'СКЛАД '!$A:$B,2,0),"-")</f>
        <v>Картофель деревенский с/м</v>
      </c>
      <c r="S43" s="9">
        <v>6.8000000000000005E-2</v>
      </c>
      <c r="T43" s="7">
        <f>T36*S43</f>
        <v>0</v>
      </c>
    </row>
    <row r="44" spans="2:20">
      <c r="B44" s="22">
        <v>68612</v>
      </c>
      <c r="C44" s="222" t="str">
        <f>IFERROR(VLOOKUP(B44,'СКЛАД '!$A:$B,2,0),"-")</f>
        <v>Ветчина нарезка</v>
      </c>
      <c r="D44" s="9">
        <v>2</v>
      </c>
      <c r="E44" s="7">
        <f>E36*D44</f>
        <v>0</v>
      </c>
      <c r="G44" s="22">
        <v>59832</v>
      </c>
      <c r="H44" s="222" t="str">
        <f>IFERROR(VLOOKUP(G44,'СКЛАД '!$A:$B,2,0),"-")</f>
        <v>Бекон нарезка кг</v>
      </c>
      <c r="I44" s="9">
        <v>0.01</v>
      </c>
      <c r="J44" s="7">
        <f>J36*I44</f>
        <v>0</v>
      </c>
      <c r="L44" s="22">
        <v>51081</v>
      </c>
      <c r="M44" s="222" t="str">
        <f>IFERROR(VLOOKUP(L44,'СКЛАД '!$A:$B,2,0),"-")</f>
        <v>Масло фритюрное &lt;Профилюкс&gt;</v>
      </c>
      <c r="N44" s="9">
        <v>2.8000000000000001E-2</v>
      </c>
      <c r="O44" s="7">
        <f>O36*N44</f>
        <v>0</v>
      </c>
      <c r="Q44" s="22">
        <v>51081</v>
      </c>
      <c r="R44" s="222" t="str">
        <f>IFERROR(VLOOKUP(Q44,'СКЛАД '!$A:$B,2,0),"-")</f>
        <v>Масло фритюрное &lt;Профилюкс&gt;</v>
      </c>
      <c r="S44" s="9">
        <v>1.4E-2</v>
      </c>
      <c r="T44" s="7">
        <f>T36*S44</f>
        <v>0</v>
      </c>
    </row>
    <row r="45" spans="2:20">
      <c r="B45" s="22">
        <v>57300</v>
      </c>
      <c r="C45" s="222" t="str">
        <f>IFERROR(VLOOKUP(B45,'СКЛАД '!$A:$B,2,0),"-")</f>
        <v>Бумага оберточная Воппер</v>
      </c>
      <c r="D45" s="9">
        <v>1</v>
      </c>
      <c r="E45" s="7">
        <f>E36*D45</f>
        <v>0</v>
      </c>
      <c r="G45" s="22">
        <v>57300</v>
      </c>
      <c r="H45" s="222" t="str">
        <f>IFERROR(VLOOKUP(G45,'СКЛАД '!$A:$B,2,0),"-")</f>
        <v>Бумага оберточная Воппер</v>
      </c>
      <c r="I45" s="9">
        <v>1</v>
      </c>
      <c r="J45" s="7">
        <f>J36*I45</f>
        <v>0</v>
      </c>
      <c r="L45" s="22">
        <v>52228</v>
      </c>
      <c r="M45" s="222" t="str">
        <f>IFERROR(VLOOKUP(L45,'СКЛАД '!$A:$B,2,0),"-")</f>
        <v>Салфетка бумажная</v>
      </c>
      <c r="N45" s="9">
        <v>1</v>
      </c>
      <c r="O45" s="7">
        <f>O36*N45</f>
        <v>0</v>
      </c>
      <c r="Q45" s="22">
        <v>51017</v>
      </c>
      <c r="R45" s="222" t="str">
        <f>IFERROR(VLOOKUP(Q45,'СКЛАД '!$A:$B,2,0),"-")</f>
        <v>Майонез 65%</v>
      </c>
      <c r="S45" s="9">
        <v>2.1999999999999999E-2</v>
      </c>
      <c r="T45" s="7">
        <f>T36*S45</f>
        <v>0</v>
      </c>
    </row>
    <row r="46" spans="2:20">
      <c r="B46" s="22">
        <v>52228</v>
      </c>
      <c r="C46" s="222" t="str">
        <f>IFERROR(VLOOKUP(B46,'СКЛАД '!$A:$B,2,0),"-")</f>
        <v>Салфетка бумажная</v>
      </c>
      <c r="D46" s="9">
        <v>1</v>
      </c>
      <c r="E46" s="7">
        <f>E36*D46</f>
        <v>0</v>
      </c>
      <c r="G46" s="22">
        <v>52228</v>
      </c>
      <c r="H46" s="222" t="str">
        <f>IFERROR(VLOOKUP(G46,'СКЛАД '!$A:$B,2,0),"-")</f>
        <v>Салфетка бумажная</v>
      </c>
      <c r="I46" s="9">
        <v>1</v>
      </c>
      <c r="J46" s="7">
        <f>J36*I46</f>
        <v>0</v>
      </c>
      <c r="L46" s="22">
        <v>57310</v>
      </c>
      <c r="M46" s="222" t="str">
        <f>IFERROR(VLOOKUP(L46,'СКЛАД '!$A:$B,2,0),"-")</f>
        <v>Бумага оберточная ХХL</v>
      </c>
      <c r="N46" s="9">
        <v>1</v>
      </c>
      <c r="O46" s="7">
        <f>O36*N46</f>
        <v>0</v>
      </c>
      <c r="Q46" s="22">
        <v>57310</v>
      </c>
      <c r="R46" s="222" t="str">
        <f>IFERROR(VLOOKUP(Q46,'СКЛАД '!$A:$B,2,0),"-")</f>
        <v>Бумага оберточная ХХL</v>
      </c>
      <c r="S46" s="9">
        <v>1</v>
      </c>
      <c r="T46" s="7">
        <f>T36*S46</f>
        <v>0</v>
      </c>
    </row>
    <row r="47" spans="2:20">
      <c r="B47" s="68"/>
      <c r="C47" s="222" t="str">
        <f>IFERROR(VLOOKUP(B47,'СКЛАД '!$A:$B,2,0),"-")</f>
        <v>-</v>
      </c>
      <c r="D47" s="9"/>
      <c r="E47" s="7">
        <f>E36*D47</f>
        <v>0</v>
      </c>
      <c r="G47" s="68"/>
      <c r="H47" s="222" t="str">
        <f>IFERROR(VLOOKUP(G47,'СКЛАД '!$A:$B,2,0),"-")</f>
        <v>-</v>
      </c>
      <c r="I47" s="9"/>
      <c r="J47" s="7">
        <f>J36*I47</f>
        <v>0</v>
      </c>
      <c r="L47" s="68"/>
      <c r="M47" s="222" t="str">
        <f>IFERROR(VLOOKUP(L47,'СКЛАД '!$A:$B,2,0),"-")</f>
        <v>-</v>
      </c>
      <c r="N47" s="9"/>
      <c r="O47" s="7">
        <f>O36*N47</f>
        <v>0</v>
      </c>
      <c r="Q47" s="22">
        <v>52228</v>
      </c>
      <c r="R47" s="222" t="str">
        <f>IFERROR(VLOOKUP(Q47,'СКЛАД '!$A:$B,2,0),"-")</f>
        <v>Салфетка бумажная</v>
      </c>
      <c r="S47" s="9">
        <v>1</v>
      </c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68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>
      <c r="B53" s="66">
        <v>8174</v>
      </c>
      <c r="C53" s="6" t="str">
        <f>IFERROR(VLOOKUP(B53,Сводная!$A:$C,2,0),"-------------")</f>
        <v>Танкобургер двойной</v>
      </c>
      <c r="D53" s="3" t="s">
        <v>600</v>
      </c>
      <c r="E53" s="6">
        <f>IFERROR(VLOOKUP(B53,Сводная!$A:$C,3,0),"-------------")</f>
        <v>0</v>
      </c>
      <c r="G53" s="66">
        <v>8184</v>
      </c>
      <c r="H53" s="6" t="str">
        <f>IFERROR(VLOOKUP(G53,Сводная!$A:$C,2,0),"-------------")</f>
        <v>ЧикенВ.</v>
      </c>
      <c r="I53" s="3" t="s">
        <v>600</v>
      </c>
      <c r="J53" s="6">
        <f>IFERROR(VLOOKUP(G53,Сводная!$A:$C,3,0),"-------------")</f>
        <v>0</v>
      </c>
      <c r="L53" s="66">
        <v>8161</v>
      </c>
      <c r="M53" s="6" t="str">
        <f>IFERROR(VLOOKUP(L53,Сводная!$A:$C,2,0),"-------------")</f>
        <v>Терияки Фиш Ролл</v>
      </c>
      <c r="N53" s="3" t="s">
        <v>600</v>
      </c>
      <c r="O53" s="6">
        <f>IFERROR(VLOOKUP(L53,Сводная!$A:$C,3,0),"-------------")</f>
        <v>0</v>
      </c>
      <c r="Q53" s="8">
        <v>2463</v>
      </c>
      <c r="R53" s="6" t="str">
        <f>IFERROR(VLOOKUP(Q53,Сводная!$A:$C,2,0),"-------------")</f>
        <v>Кинг Фрешер</v>
      </c>
      <c r="S53" s="3" t="s">
        <v>600</v>
      </c>
      <c r="T53" s="6">
        <f>IFERROR(VLOOKUP(Q53,Сводная!$A:$C,3,0),"-------------")</f>
        <v>0</v>
      </c>
    </row>
    <row r="54" spans="2:20">
      <c r="B54" s="22">
        <v>55036</v>
      </c>
      <c r="C54" s="222" t="str">
        <f>IFERROR(VLOOKUP(B54,'СКЛАД '!$A:$B,2,0),"-")</f>
        <v>Булочка Воппер 5" (81 гр)</v>
      </c>
      <c r="D54" s="9">
        <v>1</v>
      </c>
      <c r="E54" s="7">
        <f>E53*D54</f>
        <v>0</v>
      </c>
      <c r="G54" s="22">
        <v>55036</v>
      </c>
      <c r="H54" s="222" t="str">
        <f>IFERROR(VLOOKUP(G54,'СКЛАД '!$A:$B,2,0),"-")</f>
        <v>Булочка Воппер 5" (81 гр)</v>
      </c>
      <c r="I54" s="9">
        <v>1</v>
      </c>
      <c r="J54" s="7">
        <f>J53*I54</f>
        <v>0</v>
      </c>
      <c r="L54" s="22">
        <v>68609</v>
      </c>
      <c r="M54" s="222" t="str">
        <f>IFERROR(VLOOKUP(L54,'СКЛАД '!$A:$B,2,0),"-")</f>
        <v>Мучная тортилья 9Д</v>
      </c>
      <c r="N54" s="9">
        <v>1</v>
      </c>
      <c r="O54" s="7">
        <f>O53*N54</f>
        <v>0</v>
      </c>
      <c r="Q54" s="22">
        <v>55034</v>
      </c>
      <c r="R54" s="222" t="str">
        <f>IFERROR(VLOOKUP(Q54,'СКЛАД '!$A:$B,2,0),"-")</f>
        <v>Булочка 4" (54 гр)</v>
      </c>
      <c r="S54" s="23">
        <v>1</v>
      </c>
      <c r="T54" s="7">
        <f>T53*S54</f>
        <v>0</v>
      </c>
    </row>
    <row r="55" spans="2:20">
      <c r="B55" s="22">
        <v>58682</v>
      </c>
      <c r="C55" s="222" t="str">
        <f>IFERROR(VLOOKUP(B55,'СКЛАД '!$A:$B,2,0),"-")</f>
        <v>Котлеты из говядины WHOPPER</v>
      </c>
      <c r="D55" s="9">
        <v>2</v>
      </c>
      <c r="E55" s="7">
        <f>E53*D55</f>
        <v>0</v>
      </c>
      <c r="G55" s="22">
        <v>69060</v>
      </c>
      <c r="H55" s="222" t="str">
        <f>IFERROR(VLOOKUP(G55,'СКЛАД '!$A:$B,2,0),"-")</f>
        <v>Котлета Гриль Чикен</v>
      </c>
      <c r="I55" s="9">
        <v>1</v>
      </c>
      <c r="J55" s="7">
        <f>J53*I55</f>
        <v>0</v>
      </c>
      <c r="L55" s="22">
        <v>61028</v>
      </c>
      <c r="M55" s="222" t="str">
        <f>IFERROR(VLOOKUP(L55,'СКЛАД '!$A:$B,2,0),"-")</f>
        <v>Соус Терияки</v>
      </c>
      <c r="N55" s="9">
        <v>2.3E-2</v>
      </c>
      <c r="O55" s="7">
        <f>O53*N55</f>
        <v>0</v>
      </c>
      <c r="Q55" s="22">
        <v>51017</v>
      </c>
      <c r="R55" s="222" t="str">
        <f>IFERROR(VLOOKUP(Q55,'СКЛАД '!$A:$B,2,0),"-")</f>
        <v>Майонез 65%</v>
      </c>
      <c r="S55" s="9">
        <v>8.9999999999999993E-3</v>
      </c>
      <c r="T55" s="7">
        <f>T53*S55</f>
        <v>0</v>
      </c>
    </row>
    <row r="56" spans="2:20">
      <c r="B56" s="22">
        <v>51091</v>
      </c>
      <c r="C56" s="222" t="str">
        <f>IFERROR(VLOOKUP(B56,'СКЛАД '!$A:$B,2,0),"-")</f>
        <v>Сыр Чеддер</v>
      </c>
      <c r="D56" s="9">
        <v>2</v>
      </c>
      <c r="E56" s="7">
        <f>E53*D56</f>
        <v>0</v>
      </c>
      <c r="G56" s="22">
        <v>51256</v>
      </c>
      <c r="H56" s="222" t="str">
        <f>IFERROR(VLOOKUP(G56,'СКЛАД '!$A:$B,2,0),"-")</f>
        <v>Соус Барбекю</v>
      </c>
      <c r="I56" s="9">
        <v>1.6E-2</v>
      </c>
      <c r="J56" s="7">
        <f>J53*I56</f>
        <v>0</v>
      </c>
      <c r="L56" s="22">
        <v>59105</v>
      </c>
      <c r="M56" s="222" t="str">
        <f>IFERROR(VLOOKUP(L56,'СКЛАД '!$A:$B,2,0),"-")</f>
        <v>Огурцы свежие</v>
      </c>
      <c r="N56" s="9">
        <v>1.7999999999999999E-2</v>
      </c>
      <c r="O56" s="7">
        <f>O53*N56</f>
        <v>0</v>
      </c>
      <c r="Q56" s="22">
        <v>690610</v>
      </c>
      <c r="R56" s="222" t="str">
        <f>IFERROR(VLOOKUP(Q56,'СКЛАД '!$A:$B,2,0),"-")</f>
        <v>Салат Айсберг( идет в двух кейсах)</v>
      </c>
      <c r="S56" s="9">
        <v>8.9999999999999993E-3</v>
      </c>
      <c r="T56" s="7">
        <f>T53*S56</f>
        <v>0</v>
      </c>
    </row>
    <row r="57" spans="2:20">
      <c r="B57" s="22">
        <v>59832</v>
      </c>
      <c r="C57" s="222" t="str">
        <f>IFERROR(VLOOKUP(B57,'СКЛАД '!$A:$B,2,0),"-")</f>
        <v>Бекон нарезка кг</v>
      </c>
      <c r="D57" s="9">
        <v>8.9999999999999993E-3</v>
      </c>
      <c r="E57" s="7">
        <f>E53*D57</f>
        <v>0</v>
      </c>
      <c r="G57" s="22">
        <v>690610</v>
      </c>
      <c r="H57" s="222" t="str">
        <f>IFERROR(VLOOKUP(G57,'СКЛАД '!$A:$B,2,0),"-")</f>
        <v>Салат Айсберг( идет в двух кейсах)</v>
      </c>
      <c r="I57" s="9">
        <v>1.4E-2</v>
      </c>
      <c r="J57" s="7">
        <f>J53*I57</f>
        <v>0</v>
      </c>
      <c r="L57" s="22">
        <v>690610</v>
      </c>
      <c r="M57" s="222" t="str">
        <f>IFERROR(VLOOKUP(L57,'СКЛАД '!$A:$B,2,0),"-")</f>
        <v>Салат Айсберг( идет в двух кейсах)</v>
      </c>
      <c r="N57" s="9">
        <v>0.01</v>
      </c>
      <c r="O57" s="7">
        <f>O53*N57</f>
        <v>0</v>
      </c>
      <c r="Q57" s="22">
        <v>59103</v>
      </c>
      <c r="R57" s="222" t="str">
        <f>IFERROR(VLOOKUP(Q57,'СКЛАД '!$A:$B,2,0),"-")</f>
        <v>Помидоры св.</v>
      </c>
      <c r="S57" s="9">
        <v>2.7E-2</v>
      </c>
      <c r="T57" s="7">
        <f>T53*S57</f>
        <v>0</v>
      </c>
    </row>
    <row r="58" spans="2:20">
      <c r="B58" s="22">
        <v>51256</v>
      </c>
      <c r="C58" s="222" t="str">
        <f>IFERROR(VLOOKUP(B58,'СКЛАД '!$A:$B,2,0),"-")</f>
        <v>Соус Барбекю</v>
      </c>
      <c r="D58" s="9">
        <v>1.6E-2</v>
      </c>
      <c r="E58" s="7">
        <f>E53*D58</f>
        <v>0</v>
      </c>
      <c r="G58" s="22">
        <v>59103</v>
      </c>
      <c r="H58" s="222" t="str">
        <f>IFERROR(VLOOKUP(G58,'СКЛАД '!$A:$B,2,0),"-")</f>
        <v>Помидоры св.</v>
      </c>
      <c r="I58" s="9">
        <v>5.3999999999999999E-2</v>
      </c>
      <c r="J58" s="7">
        <f>J53*I58</f>
        <v>0</v>
      </c>
      <c r="L58" s="22">
        <v>51086</v>
      </c>
      <c r="M58" s="222" t="str">
        <f>IFERROR(VLOOKUP(L58,'СКЛАД '!$A:$B,2,0),"-")</f>
        <v>Морковь очищенная п/ф</v>
      </c>
      <c r="N58" s="9">
        <v>1.2E-2</v>
      </c>
      <c r="O58" s="7">
        <f>O53*N58</f>
        <v>0</v>
      </c>
      <c r="Q58" s="70">
        <v>69931</v>
      </c>
      <c r="R58" s="222" t="str">
        <f>IFERROR(VLOOKUP(Q58,'СКЛАД '!$A:$B,2,0),"-")</f>
        <v>Котлета Мини Гриль Чикен</v>
      </c>
      <c r="S58" s="9">
        <v>1</v>
      </c>
      <c r="T58" s="7">
        <f>T53*S58</f>
        <v>0</v>
      </c>
    </row>
    <row r="59" spans="2:20">
      <c r="B59" s="22">
        <v>59104</v>
      </c>
      <c r="C59" s="222" t="str">
        <f>IFERROR(VLOOKUP(B59,'СКЛАД '!$A:$B,2,0),"-")</f>
        <v>Лук репчатый</v>
      </c>
      <c r="D59" s="9">
        <v>2.1999999999999999E-2</v>
      </c>
      <c r="E59" s="7">
        <f>E53*D59</f>
        <v>0</v>
      </c>
      <c r="G59" s="22">
        <v>59104</v>
      </c>
      <c r="H59" s="222" t="str">
        <f>IFERROR(VLOOKUP(G59,'СКЛАД '!$A:$B,2,0),"-")</f>
        <v>Лук репчатый</v>
      </c>
      <c r="I59" s="9">
        <v>2.1999999999999999E-2</v>
      </c>
      <c r="J59" s="7">
        <f>J53*I59</f>
        <v>0</v>
      </c>
      <c r="L59" s="22">
        <v>51172</v>
      </c>
      <c r="M59" s="222" t="str">
        <f>IFERROR(VLOOKUP(L59,'СКЛАД '!$A:$B,2,0),"-")</f>
        <v>Котлета рыбная (89 гр)</v>
      </c>
      <c r="N59" s="9">
        <v>1</v>
      </c>
      <c r="O59" s="7">
        <f>O53*N59</f>
        <v>0</v>
      </c>
      <c r="Q59" s="22">
        <v>59104</v>
      </c>
      <c r="R59" s="222" t="str">
        <f>IFERROR(VLOOKUP(Q59,'СКЛАД '!$A:$B,2,0),"-")</f>
        <v>Лук репчатый</v>
      </c>
      <c r="S59" s="9">
        <v>1.4E-2</v>
      </c>
      <c r="T59" s="7">
        <f>T53*S59</f>
        <v>0</v>
      </c>
    </row>
    <row r="60" spans="2:20">
      <c r="B60" s="22">
        <v>58554</v>
      </c>
      <c r="C60" s="222" t="str">
        <f>IFERROR(VLOOKUP(B60,'СКЛАД '!$A:$B,2,0),"-")</f>
        <v>Картофель деревенский с/м</v>
      </c>
      <c r="D60" s="9">
        <v>6.8000000000000005E-2</v>
      </c>
      <c r="E60" s="7">
        <f>E53*D60</f>
        <v>0</v>
      </c>
      <c r="G60" s="22">
        <v>51054</v>
      </c>
      <c r="H60" s="222" t="str">
        <f>IFERROR(VLOOKUP(G60,'СКЛАД '!$A:$B,2,0),"-")</f>
        <v>Горчица</v>
      </c>
      <c r="I60" s="9">
        <v>8.0000000000000002E-3</v>
      </c>
      <c r="J60" s="7">
        <f>J53*I60</f>
        <v>0</v>
      </c>
      <c r="L60" s="22">
        <v>51081</v>
      </c>
      <c r="M60" s="222" t="str">
        <f>IFERROR(VLOOKUP(L60,'СКЛАД '!$A:$B,2,0),"-")</f>
        <v>Масло фритюрное &lt;Профилюкс&gt;</v>
      </c>
      <c r="N60" s="9">
        <v>2.8000000000000001E-2</v>
      </c>
      <c r="O60" s="7">
        <f>O53*N60</f>
        <v>0</v>
      </c>
      <c r="Q60" s="22">
        <v>51065</v>
      </c>
      <c r="R60" s="222" t="str">
        <f>IFERROR(VLOOKUP(Q60,'СКЛАД '!$A:$B,2,0),"-")</f>
        <v>Кетчуп Хаинц</v>
      </c>
      <c r="S60" s="9">
        <v>0.01</v>
      </c>
      <c r="T60" s="7">
        <f>T53*S60</f>
        <v>0</v>
      </c>
    </row>
    <row r="61" spans="2:20">
      <c r="B61" s="22">
        <v>51081</v>
      </c>
      <c r="C61" s="222" t="str">
        <f>IFERROR(VLOOKUP(B61,'СКЛАД '!$A:$B,2,0),"-")</f>
        <v>Масло фритюрное &lt;Профилюкс&gt;</v>
      </c>
      <c r="D61" s="9">
        <v>1.4E-2</v>
      </c>
      <c r="E61" s="7">
        <f>E53*D61</f>
        <v>0</v>
      </c>
      <c r="G61" s="22">
        <v>51217</v>
      </c>
      <c r="H61" s="222" t="str">
        <f>IFERROR(VLOOKUP(G61,'СКЛАД '!$A:$B,2,0),"-")</f>
        <v>Соус Цезарь (БК)</v>
      </c>
      <c r="I61" s="9">
        <v>2.1999999999999999E-2</v>
      </c>
      <c r="J61" s="7">
        <f>J53*I61</f>
        <v>0</v>
      </c>
      <c r="L61" s="22">
        <v>52228</v>
      </c>
      <c r="M61" s="222" t="str">
        <f>IFERROR(VLOOKUP(L61,'СКЛАД '!$A:$B,2,0),"-")</f>
        <v>Салфетка бумажная</v>
      </c>
      <c r="N61" s="9">
        <v>1</v>
      </c>
      <c r="O61" s="7">
        <f>O53*N61</f>
        <v>0</v>
      </c>
      <c r="Q61" s="22">
        <v>51091</v>
      </c>
      <c r="R61" s="222" t="str">
        <f>IFERROR(VLOOKUP(Q61,'СКЛАД '!$A:$B,2,0),"-")</f>
        <v>Сыр Чеддер</v>
      </c>
      <c r="S61" s="9">
        <v>1</v>
      </c>
      <c r="T61" s="7">
        <f>T53*S61</f>
        <v>0</v>
      </c>
    </row>
    <row r="62" spans="2:20">
      <c r="B62" s="22">
        <v>51017</v>
      </c>
      <c r="C62" s="222" t="str">
        <f>IFERROR(VLOOKUP(B62,'СКЛАД '!$A:$B,2,0),"-")</f>
        <v>Майонез 65%</v>
      </c>
      <c r="D62" s="9">
        <v>2.1999999999999999E-2</v>
      </c>
      <c r="E62" s="7">
        <f>E53*D62</f>
        <v>0</v>
      </c>
      <c r="G62" s="22">
        <v>57300</v>
      </c>
      <c r="H62" s="222" t="str">
        <f>IFERROR(VLOOKUP(G62,'СКЛАД '!$A:$B,2,0),"-")</f>
        <v>Бумага оберточная Воппер</v>
      </c>
      <c r="I62" s="9">
        <v>1</v>
      </c>
      <c r="J62" s="7">
        <f>J53*I62</f>
        <v>0</v>
      </c>
      <c r="L62" s="22">
        <v>66211</v>
      </c>
      <c r="M62" s="222" t="str">
        <f>IFERROR(VLOOKUP(L62,'СКЛАД '!$A:$B,2,0),"-")</f>
        <v>Картонная заготовка для упак.сэндв.</v>
      </c>
      <c r="N62" s="9">
        <v>1</v>
      </c>
      <c r="O62" s="7">
        <f>O53*N62</f>
        <v>0</v>
      </c>
      <c r="Q62" s="22">
        <v>52228</v>
      </c>
      <c r="R62" s="222" t="str">
        <f>IFERROR(VLOOKUP(Q62,'СКЛАД '!$A:$B,2,0),"-")</f>
        <v>Салфетка бумажная</v>
      </c>
      <c r="S62" s="9">
        <v>1</v>
      </c>
      <c r="T62" s="7">
        <f>T53*S62</f>
        <v>0</v>
      </c>
    </row>
    <row r="63" spans="2:20">
      <c r="B63" s="22">
        <v>57310</v>
      </c>
      <c r="C63" s="222" t="str">
        <f>IFERROR(VLOOKUP(B63,'СКЛАД '!$A:$B,2,0),"-")</f>
        <v>Бумага оберточная ХХL</v>
      </c>
      <c r="D63" s="9">
        <v>1</v>
      </c>
      <c r="E63" s="7">
        <f>E53*D63</f>
        <v>0</v>
      </c>
      <c r="G63" s="22">
        <v>52228</v>
      </c>
      <c r="H63" s="222" t="str">
        <f>IFERROR(VLOOKUP(G63,'СКЛАД '!$A:$B,2,0),"-")</f>
        <v>Салфетка бумажная</v>
      </c>
      <c r="I63" s="9">
        <v>1</v>
      </c>
      <c r="J63" s="7">
        <f>J53*I63</f>
        <v>0</v>
      </c>
      <c r="L63" s="68"/>
      <c r="M63" s="222" t="str">
        <f>IFERROR(VLOOKUP(L63,'СКЛАД '!$A:$B,2,0),"-")</f>
        <v>-</v>
      </c>
      <c r="N63" s="9"/>
      <c r="O63" s="7">
        <f>O53*N63</f>
        <v>0</v>
      </c>
      <c r="Q63" s="22">
        <v>57306</v>
      </c>
      <c r="R63" s="222" t="str">
        <f>IFERROR(VLOOKUP(Q63,'СКЛАД '!$A:$B,2,0),"-")</f>
        <v>Бумага оберточная XL</v>
      </c>
      <c r="S63" s="23">
        <v>1</v>
      </c>
      <c r="T63" s="7">
        <f>T53*S63</f>
        <v>0</v>
      </c>
    </row>
    <row r="64" spans="2:20">
      <c r="B64" s="22">
        <v>52228</v>
      </c>
      <c r="C64" s="222" t="str">
        <f>IFERROR(VLOOKUP(B64,'СКЛАД '!$A:$B,2,0),"-")</f>
        <v>Салфетка бумажная</v>
      </c>
      <c r="D64" s="9">
        <v>1</v>
      </c>
      <c r="E64" s="7">
        <f>E53*D64</f>
        <v>0</v>
      </c>
      <c r="G64" s="68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222" t="str">
        <f>IFERROR(VLOOKUP(Q64,'СКЛАД '!$A:$B,2,0),"-")</f>
        <v>-</v>
      </c>
      <c r="S64" s="9"/>
      <c r="T64" s="7">
        <f>T53*S64</f>
        <v>0</v>
      </c>
    </row>
    <row r="65" spans="2:20">
      <c r="B65" s="68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222" t="str">
        <f>IFERROR(VLOOKUP(Q65,'СКЛАД '!$A:$B,2,0),"-")</f>
        <v>-</v>
      </c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222" t="str">
        <f>IFERROR(VLOOKUP(Q66,'СКЛАД '!$A:$B,2,0),"-")</f>
        <v>-</v>
      </c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222" t="str">
        <f>IFERROR(VLOOKUP(Q67,'СКЛАД '!$A:$B,2,0),"-")</f>
        <v>-</v>
      </c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222" t="str">
        <f>IFERROR(VLOOKUP(Q68,'СКЛАД '!$A:$B,2,0),"-")</f>
        <v>-</v>
      </c>
      <c r="S68" s="9"/>
      <c r="T68" s="7">
        <f>T53*S68</f>
        <v>0</v>
      </c>
    </row>
    <row r="70" spans="2:20">
      <c r="B70" s="8">
        <v>8838</v>
      </c>
      <c r="C70" s="6" t="str">
        <f>IFERROR(VLOOKUP(B70,Сводная!$A:$C,2,0),"-------------")</f>
        <v>Постный бургер</v>
      </c>
      <c r="D70" s="3" t="s">
        <v>600</v>
      </c>
      <c r="E70" s="6">
        <f>IFERROR(VLOOKUP(B70,Сводная!$A:$C,3,0),"-------------")</f>
        <v>0</v>
      </c>
      <c r="G70" s="8">
        <v>8839</v>
      </c>
      <c r="H70" s="6" t="str">
        <f>IFERROR(VLOOKUP(G70,Сводная!$A:$C,2,0),"-------------")</f>
        <v>Постный ролл</v>
      </c>
      <c r="I70" s="3" t="s">
        <v>600</v>
      </c>
      <c r="J70" s="6">
        <f>IFERROR(VLOOKUP(G70,Сводная!$A:$C,3,0),"-------------")</f>
        <v>0</v>
      </c>
      <c r="L70" s="8">
        <v>8840</v>
      </c>
      <c r="M70" s="6" t="str">
        <f>IFERROR(VLOOKUP(L70,Сводная!$A:$C,2,0),"-------------")</f>
        <v>Фиш ролл</v>
      </c>
      <c r="N70" s="3" t="s">
        <v>600</v>
      </c>
      <c r="O70" s="6">
        <f>IFERROR(VLOOKUP(L70,Сводная!$A:$C,3,0),"-------------")</f>
        <v>0</v>
      </c>
      <c r="Q70" s="8">
        <v>8841</v>
      </c>
      <c r="R70" s="6" t="str">
        <f>IFERROR(VLOOKUP(Q70,Сводная!$A:$C,2,0),"-------------")</f>
        <v>Воппер Мультизлаки</v>
      </c>
      <c r="S70" s="3" t="s">
        <v>600</v>
      </c>
      <c r="T70" s="6">
        <f>IFERROR(VLOOKUP(Q70,Сводная!$A:$C,3,0),"-------------")</f>
        <v>0</v>
      </c>
    </row>
    <row r="71" spans="2:20">
      <c r="B71" s="22">
        <v>55034</v>
      </c>
      <c r="C71" s="222" t="str">
        <f>IFERROR(VLOOKUP(B71,'СКЛАД '!$A:$B,2,0),"-")</f>
        <v>Булочка 4" (54 гр)</v>
      </c>
      <c r="D71" s="9">
        <v>1</v>
      </c>
      <c r="E71" s="7">
        <f>E70*D71</f>
        <v>0</v>
      </c>
      <c r="G71" s="22">
        <v>68609</v>
      </c>
      <c r="H71" s="222" t="str">
        <f>IFERROR(VLOOKUP(G71,'СКЛАД '!$A:$B,2,0),"-")</f>
        <v>Мучная тортилья 9Д</v>
      </c>
      <c r="I71" s="9">
        <v>1</v>
      </c>
      <c r="J71" s="7">
        <f>J70*I71</f>
        <v>0</v>
      </c>
      <c r="L71" s="22">
        <v>68609</v>
      </c>
      <c r="M71" s="222" t="str">
        <f>IFERROR(VLOOKUP(L71,'СКЛАД '!$A:$B,2,0),"-")</f>
        <v>Мучная тортилья 9Д</v>
      </c>
      <c r="N71" s="9">
        <v>1</v>
      </c>
      <c r="O71" s="7">
        <f>O70*N71</f>
        <v>0</v>
      </c>
      <c r="Q71" s="22">
        <v>67009</v>
      </c>
      <c r="R71" s="222" t="str">
        <f>IFERROR(VLOOKUP(Q71,'СКЛАД '!$A:$B,2,0),"-")</f>
        <v>Булочка мультизлаковая 89 гр 24 шт в уп</v>
      </c>
      <c r="S71" s="9">
        <v>1</v>
      </c>
      <c r="T71" s="7">
        <f>T70*S71</f>
        <v>0</v>
      </c>
    </row>
    <row r="72" spans="2:20">
      <c r="B72" s="22">
        <v>67011</v>
      </c>
      <c r="C72" s="222" t="str">
        <f>IFERROR(VLOOKUP(B72,'СКЛАД '!$A:$B,2,0),"-")</f>
        <v>Овощная котлета 192-224 шт в уп</v>
      </c>
      <c r="D72" s="9">
        <v>1</v>
      </c>
      <c r="E72" s="7">
        <f>E70*D72</f>
        <v>0</v>
      </c>
      <c r="G72" s="22">
        <v>51065</v>
      </c>
      <c r="H72" s="222" t="str">
        <f>IFERROR(VLOOKUP(G72,'СКЛАД '!$A:$B,2,0),"-")</f>
        <v>Кетчуп Хаинц</v>
      </c>
      <c r="I72" s="9">
        <v>1.6E-2</v>
      </c>
      <c r="J72" s="7">
        <f>J70*I72</f>
        <v>0</v>
      </c>
      <c r="L72" s="22">
        <v>51065</v>
      </c>
      <c r="M72" s="222" t="str">
        <f>IFERROR(VLOOKUP(L72,'СКЛАД '!$A:$B,2,0),"-")</f>
        <v>Кетчуп Хаинц</v>
      </c>
      <c r="N72" s="9">
        <v>1.6E-2</v>
      </c>
      <c r="O72" s="7">
        <f>O70*N72</f>
        <v>0</v>
      </c>
      <c r="Q72" s="22">
        <v>58682</v>
      </c>
      <c r="R72" s="222" t="str">
        <f>IFERROR(VLOOKUP(Q72,'СКЛАД '!$A:$B,2,0),"-")</f>
        <v>Котлеты из говядины WHOPPER</v>
      </c>
      <c r="S72" s="9">
        <v>1</v>
      </c>
      <c r="T72" s="7">
        <f>T70*S72</f>
        <v>0</v>
      </c>
    </row>
    <row r="73" spans="2:20">
      <c r="B73" s="22">
        <v>51081</v>
      </c>
      <c r="C73" s="222" t="str">
        <f>IFERROR(VLOOKUP(B73,'СКЛАД '!$A:$B,2,0),"-")</f>
        <v>Масло фритюрное &lt;Профилюкс&gt;</v>
      </c>
      <c r="D73" s="9">
        <v>1.4E-2</v>
      </c>
      <c r="E73" s="7">
        <f>E70*D73</f>
        <v>0</v>
      </c>
      <c r="G73" s="22">
        <v>67011</v>
      </c>
      <c r="H73" s="222" t="str">
        <f>IFERROR(VLOOKUP(G73,'СКЛАД '!$A:$B,2,0),"-")</f>
        <v>Овощная котлета 192-224 шт в уп</v>
      </c>
      <c r="I73" s="9">
        <v>2</v>
      </c>
      <c r="J73" s="7">
        <f>J70*I73</f>
        <v>0</v>
      </c>
      <c r="L73" s="22">
        <v>51172</v>
      </c>
      <c r="M73" s="222" t="str">
        <f>IFERROR(VLOOKUP(L73,'СКЛАД '!$A:$B,2,0),"-")</f>
        <v>Котлета рыбная (89 гр)</v>
      </c>
      <c r="N73" s="9">
        <v>1</v>
      </c>
      <c r="O73" s="7">
        <f>O70*N73</f>
        <v>0</v>
      </c>
      <c r="Q73" s="22">
        <v>51285</v>
      </c>
      <c r="R73" s="222" t="str">
        <f>IFERROR(VLOOKUP(Q73,'СКЛАД '!$A:$B,2,0),"-")</f>
        <v>Йогуртовый соус с перцем</v>
      </c>
      <c r="S73" s="9">
        <v>1.6E-2</v>
      </c>
      <c r="T73" s="7">
        <f>T70*S73</f>
        <v>0</v>
      </c>
    </row>
    <row r="74" spans="2:20">
      <c r="B74" s="22">
        <v>59105</v>
      </c>
      <c r="C74" s="222" t="str">
        <f>IFERROR(VLOOKUP(B74,'СКЛАД '!$A:$B,2,0),"-")</f>
        <v>Огурцы свежие</v>
      </c>
      <c r="D74" s="9">
        <v>1.7999999999999999E-2</v>
      </c>
      <c r="E74" s="7">
        <f>E70*D74</f>
        <v>0</v>
      </c>
      <c r="G74" s="22">
        <v>51081</v>
      </c>
      <c r="H74" s="222" t="str">
        <f>IFERROR(VLOOKUP(G74,'СКЛАД '!$A:$B,2,0),"-")</f>
        <v>Масло фритюрное &lt;Профилюкс&gt;</v>
      </c>
      <c r="I74" s="9">
        <v>2.8000000000000001E-2</v>
      </c>
      <c r="J74" s="7">
        <f>J70*I74</f>
        <v>0</v>
      </c>
      <c r="L74" s="22">
        <v>51081</v>
      </c>
      <c r="M74" s="222" t="str">
        <f>IFERROR(VLOOKUP(L74,'СКЛАД '!$A:$B,2,0),"-")</f>
        <v>Масло фритюрное &lt;Профилюкс&gt;</v>
      </c>
      <c r="N74" s="9">
        <v>2.8000000000000001E-2</v>
      </c>
      <c r="O74" s="7">
        <f>O70*N74</f>
        <v>0</v>
      </c>
      <c r="Q74" s="22">
        <v>690610</v>
      </c>
      <c r="R74" s="222" t="str">
        <f>IFERROR(VLOOKUP(Q74,'СКЛАД '!$A:$B,2,0),"-")</f>
        <v>Салат Айсберг( идет в двух кейсах)</v>
      </c>
      <c r="S74" s="9">
        <v>1.4E-2</v>
      </c>
      <c r="T74" s="7">
        <f>T70*S74</f>
        <v>0</v>
      </c>
    </row>
    <row r="75" spans="2:20">
      <c r="B75" s="22">
        <v>690610</v>
      </c>
      <c r="C75" s="222" t="str">
        <f>IFERROR(VLOOKUP(B75,'СКЛАД '!$A:$B,2,0),"-")</f>
        <v>Салат Айсберг( идет в двух кейсах)</v>
      </c>
      <c r="D75" s="9">
        <v>8.9999999999999993E-3</v>
      </c>
      <c r="E75" s="7">
        <f>E70*D75</f>
        <v>0</v>
      </c>
      <c r="G75" s="22">
        <v>59105</v>
      </c>
      <c r="H75" s="222" t="str">
        <f>IFERROR(VLOOKUP(G75,'СКЛАД '!$A:$B,2,0),"-")</f>
        <v>Огурцы свежие</v>
      </c>
      <c r="I75" s="9">
        <v>1.7999999999999999E-2</v>
      </c>
      <c r="J75" s="7">
        <f>J70*I75</f>
        <v>0</v>
      </c>
      <c r="L75" s="22">
        <v>59105</v>
      </c>
      <c r="M75" s="222" t="str">
        <f>IFERROR(VLOOKUP(L75,'СКЛАД '!$A:$B,2,0),"-")</f>
        <v>Огурцы свежие</v>
      </c>
      <c r="N75" s="9">
        <v>1.7999999999999999E-2</v>
      </c>
      <c r="O75" s="7">
        <f>O70*N75</f>
        <v>0</v>
      </c>
      <c r="Q75" s="22">
        <v>59103</v>
      </c>
      <c r="R75" s="222" t="str">
        <f>IFERROR(VLOOKUP(Q75,'СКЛАД '!$A:$B,2,0),"-")</f>
        <v>Помидоры св.</v>
      </c>
      <c r="S75" s="9">
        <v>5.3999999999999999E-2</v>
      </c>
      <c r="T75" s="7">
        <f>T70*S75</f>
        <v>0</v>
      </c>
    </row>
    <row r="76" spans="2:20">
      <c r="B76" s="22">
        <v>59103</v>
      </c>
      <c r="C76" s="222" t="str">
        <f>IFERROR(VLOOKUP(B76,'СКЛАД '!$A:$B,2,0),"-")</f>
        <v>Помидоры св.</v>
      </c>
      <c r="D76" s="9">
        <v>2.7E-2</v>
      </c>
      <c r="E76" s="7">
        <f>E70*D76</f>
        <v>0</v>
      </c>
      <c r="G76" s="22">
        <v>690610</v>
      </c>
      <c r="H76" s="222" t="str">
        <f>IFERROR(VLOOKUP(G76,'СКЛАД '!$A:$B,2,0),"-")</f>
        <v>Салат Айсберг( идет в двух кейсах)</v>
      </c>
      <c r="I76" s="9">
        <v>1.0999999999999999E-2</v>
      </c>
      <c r="J76" s="7">
        <f>J70*I76</f>
        <v>0</v>
      </c>
      <c r="L76" s="22">
        <v>690610</v>
      </c>
      <c r="M76" s="222" t="str">
        <f>IFERROR(VLOOKUP(L76,'СКЛАД '!$A:$B,2,0),"-")</f>
        <v>Салат Айсберг( идет в двух кейсах)</v>
      </c>
      <c r="N76" s="9">
        <v>1.0999999999999999E-2</v>
      </c>
      <c r="O76" s="7">
        <f>O70*N76</f>
        <v>0</v>
      </c>
      <c r="Q76" s="22">
        <v>59105</v>
      </c>
      <c r="R76" s="222" t="str">
        <f>IFERROR(VLOOKUP(Q76,'СКЛАД '!$A:$B,2,0),"-")</f>
        <v>Огурцы свежие</v>
      </c>
      <c r="S76" s="9">
        <v>1.7999999999999999E-2</v>
      </c>
      <c r="T76" s="7">
        <f>T70*S76</f>
        <v>0</v>
      </c>
    </row>
    <row r="77" spans="2:20">
      <c r="B77" s="22">
        <v>51065</v>
      </c>
      <c r="C77" s="222" t="str">
        <f>IFERROR(VLOOKUP(B77,'СКЛАД '!$A:$B,2,0),"-")</f>
        <v>Кетчуп Хаинц</v>
      </c>
      <c r="D77" s="9">
        <v>0.01</v>
      </c>
      <c r="E77" s="7">
        <f>E70*D77</f>
        <v>0</v>
      </c>
      <c r="G77" s="22">
        <v>52228</v>
      </c>
      <c r="H77" s="222" t="str">
        <f>IFERROR(VLOOKUP(G77,'СКЛАД '!$A:$B,2,0),"-")</f>
        <v>Салфетка бумажная</v>
      </c>
      <c r="I77" s="9">
        <v>1</v>
      </c>
      <c r="J77" s="7">
        <f>J70*I77</f>
        <v>0</v>
      </c>
      <c r="L77" s="22">
        <v>52228</v>
      </c>
      <c r="M77" s="222" t="str">
        <f>IFERROR(VLOOKUP(L77,'СКЛАД '!$A:$B,2,0),"-")</f>
        <v>Салфетка бумажная</v>
      </c>
      <c r="N77" s="9">
        <v>1</v>
      </c>
      <c r="O77" s="7">
        <f>O70*N77</f>
        <v>0</v>
      </c>
      <c r="Q77" s="22">
        <v>67012</v>
      </c>
      <c r="R77" s="222" t="str">
        <f>IFERROR(VLOOKUP(Q77,'СКЛАД '!$A:$B,2,0),"-")</f>
        <v>Кетчуп хайнц Итальянский п/э 1,0 кг 8кг в уп</v>
      </c>
      <c r="S77" s="9">
        <v>1.6E-2</v>
      </c>
      <c r="T77" s="7">
        <f>T70*S77</f>
        <v>0</v>
      </c>
    </row>
    <row r="78" spans="2:20">
      <c r="B78" s="22">
        <v>52228</v>
      </c>
      <c r="C78" s="222" t="str">
        <f>IFERROR(VLOOKUP(B78,'СКЛАД '!$A:$B,2,0),"-")</f>
        <v>Салфетка бумажная</v>
      </c>
      <c r="D78" s="26">
        <v>1</v>
      </c>
      <c r="E78" s="7">
        <f>E70*D78</f>
        <v>0</v>
      </c>
      <c r="G78" s="22">
        <v>66211</v>
      </c>
      <c r="H78" s="222" t="str">
        <f>IFERROR(VLOOKUP(G78,'СКЛАД '!$A:$B,2,0),"-")</f>
        <v>Картонная заготовка для упак.сэндв.</v>
      </c>
      <c r="I78" s="9">
        <v>1</v>
      </c>
      <c r="J78" s="7">
        <f>J70*I78</f>
        <v>0</v>
      </c>
      <c r="L78" s="22">
        <v>66211</v>
      </c>
      <c r="M78" s="222" t="str">
        <f>IFERROR(VLOOKUP(L78,'СКЛАД '!$A:$B,2,0),"-")</f>
        <v>Картонная заготовка для упак.сэндв.</v>
      </c>
      <c r="N78" s="9">
        <v>1</v>
      </c>
      <c r="O78" s="7">
        <f>O70*N78</f>
        <v>0</v>
      </c>
      <c r="Q78" s="22">
        <v>59104</v>
      </c>
      <c r="R78" s="222" t="str">
        <f>IFERROR(VLOOKUP(Q78,'СКЛАД '!$A:$B,2,0),"-")</f>
        <v>Лук репчатый</v>
      </c>
      <c r="S78" s="9">
        <v>2.1999999999999999E-2</v>
      </c>
      <c r="T78" s="7">
        <f>T70*S78</f>
        <v>0</v>
      </c>
    </row>
    <row r="79" spans="2:20">
      <c r="B79" s="22">
        <v>57306</v>
      </c>
      <c r="C79" s="222" t="str">
        <f>IFERROR(VLOOKUP(B79,'СКЛАД '!$A:$B,2,0),"-")</f>
        <v>Бумага оберточная XL</v>
      </c>
      <c r="D79" s="26">
        <v>1</v>
      </c>
      <c r="E79" s="7">
        <f>E70*D79</f>
        <v>0</v>
      </c>
      <c r="G79" s="9"/>
      <c r="H79" s="222" t="str">
        <f>IFERROR(VLOOKUP(G79,'СКЛАД '!$A:$B,2,0),"-")</f>
        <v>-</v>
      </c>
      <c r="I79" s="9"/>
      <c r="J79" s="7">
        <f>J70*I79</f>
        <v>0</v>
      </c>
      <c r="L79" s="9"/>
      <c r="M79" s="222" t="str">
        <f>IFERROR(VLOOKUP(L79,'СКЛАД '!$A:$B,2,0),"-")</f>
        <v>-</v>
      </c>
      <c r="N79" s="9"/>
      <c r="O79" s="7">
        <f>O70*N79</f>
        <v>0</v>
      </c>
      <c r="Q79" s="22">
        <v>57300</v>
      </c>
      <c r="R79" s="222" t="str">
        <f>IFERROR(VLOOKUP(Q79,'СКЛАД '!$A:$B,2,0),"-")</f>
        <v>Бумага оберточная Воппер</v>
      </c>
      <c r="S79" s="9">
        <v>1</v>
      </c>
      <c r="T79" s="7">
        <f>T70*S79</f>
        <v>0</v>
      </c>
    </row>
    <row r="80" spans="2:20">
      <c r="B80" s="9"/>
      <c r="C80" s="222" t="str">
        <f>IFERROR(VLOOKUP(B80,'СКЛАД '!$A:$B,2,0),"-")</f>
        <v>-</v>
      </c>
      <c r="D80" s="9"/>
      <c r="E80" s="7">
        <f>E70*D80</f>
        <v>0</v>
      </c>
      <c r="G80" s="9"/>
      <c r="H80" s="222" t="str">
        <f>IFERROR(VLOOKUP(G80,'СКЛАД '!$A:$B,2,0),"-")</f>
        <v>-</v>
      </c>
      <c r="I80" s="9"/>
      <c r="J80" s="7">
        <f>J70*I80</f>
        <v>0</v>
      </c>
      <c r="L80" s="9"/>
      <c r="M80" s="222" t="str">
        <f>IFERROR(VLOOKUP(L80,'СКЛАД '!$A:$B,2,0),"-")</f>
        <v>-</v>
      </c>
      <c r="N80" s="9"/>
      <c r="O80" s="7">
        <f>O70*N80</f>
        <v>0</v>
      </c>
      <c r="Q80" s="22">
        <v>52228</v>
      </c>
      <c r="R80" s="222" t="str">
        <f>IFERROR(VLOOKUP(Q80,'СКЛАД '!$A:$B,2,0),"-")</f>
        <v>Салфетка бумажная</v>
      </c>
      <c r="S80" s="9">
        <v>1</v>
      </c>
      <c r="T80" s="7">
        <f>T70*S80</f>
        <v>0</v>
      </c>
    </row>
    <row r="81" spans="2:20">
      <c r="B81" s="9"/>
      <c r="C81" s="222" t="str">
        <f>IFERROR(VLOOKUP(B81,'СКЛАД '!$A:$B,2,0),"-")</f>
        <v>-</v>
      </c>
      <c r="D81" s="9"/>
      <c r="E81" s="7">
        <f>E70*D81</f>
        <v>0</v>
      </c>
      <c r="G81" s="9"/>
      <c r="H81" s="222" t="str">
        <f>IFERROR(VLOOKUP(G81,'СКЛАД '!$A:$B,2,0),"-")</f>
        <v>-</v>
      </c>
      <c r="I81" s="9"/>
      <c r="J81" s="7">
        <f>J70*I81</f>
        <v>0</v>
      </c>
      <c r="L81" s="9"/>
      <c r="M81" s="222" t="str">
        <f>IFERROR(VLOOKUP(L81,'СКЛАД '!$A:$B,2,0),"-")</f>
        <v>-</v>
      </c>
      <c r="N81" s="9"/>
      <c r="O81" s="7">
        <f>O70*N81</f>
        <v>0</v>
      </c>
      <c r="Q81" s="9"/>
      <c r="R81" s="222" t="str">
        <f>IFERROR(VLOOKUP(Q81,'СКЛАД '!$A:$B,2,0),"-")</f>
        <v>-</v>
      </c>
      <c r="S81" s="9"/>
      <c r="T81" s="7">
        <f>T70*S81</f>
        <v>0</v>
      </c>
    </row>
    <row r="82" spans="2:20">
      <c r="B82" s="9"/>
      <c r="C82" s="222" t="str">
        <f>IFERROR(VLOOKUP(B82,'СКЛАД '!$A:$B,2,0),"-")</f>
        <v>-</v>
      </c>
      <c r="D82" s="9"/>
      <c r="E82" s="7">
        <f>E70*D82</f>
        <v>0</v>
      </c>
      <c r="G82" s="9"/>
      <c r="H82" s="222" t="str">
        <f>IFERROR(VLOOKUP(G82,'СКЛАД '!$A:$B,2,0),"-")</f>
        <v>-</v>
      </c>
      <c r="I82" s="9"/>
      <c r="J82" s="7">
        <f>J70*I82</f>
        <v>0</v>
      </c>
      <c r="L82" s="9"/>
      <c r="M82" s="222" t="str">
        <f>IFERROR(VLOOKUP(L82,'СКЛАД '!$A:$B,2,0),"-")</f>
        <v>-</v>
      </c>
      <c r="N82" s="9"/>
      <c r="O82" s="7">
        <f>O70*N82</f>
        <v>0</v>
      </c>
      <c r="Q82" s="9"/>
      <c r="R82" s="222" t="str">
        <f>IFERROR(VLOOKUP(Q82,'СКЛАД '!$A:$B,2,0),"-")</f>
        <v>-</v>
      </c>
      <c r="S82" s="9"/>
      <c r="T82" s="7">
        <f>T70*S82</f>
        <v>0</v>
      </c>
    </row>
    <row r="83" spans="2:20">
      <c r="B83" s="9"/>
      <c r="C83" s="222" t="str">
        <f>IFERROR(VLOOKUP(B83,'СКЛАД '!$A:$B,2,0),"-")</f>
        <v>-</v>
      </c>
      <c r="D83" s="9"/>
      <c r="E83" s="7">
        <f>E70*D83</f>
        <v>0</v>
      </c>
      <c r="G83" s="9"/>
      <c r="H83" s="222" t="str">
        <f>IFERROR(VLOOKUP(G83,'СКЛАД '!$A:$B,2,0),"-")</f>
        <v>-</v>
      </c>
      <c r="I83" s="9"/>
      <c r="J83" s="7">
        <f>J70*I83</f>
        <v>0</v>
      </c>
      <c r="L83" s="9"/>
      <c r="M83" s="222" t="str">
        <f>IFERROR(VLOOKUP(L83,'СКЛАД '!$A:$B,2,0),"-")</f>
        <v>-</v>
      </c>
      <c r="N83" s="9"/>
      <c r="O83" s="7">
        <f>O70*N83</f>
        <v>0</v>
      </c>
      <c r="Q83" s="9"/>
      <c r="R83" s="222" t="str">
        <f>IFERROR(VLOOKUP(Q83,'СКЛАД '!$A:$B,2,0),"-")</f>
        <v>-</v>
      </c>
      <c r="S83" s="9"/>
      <c r="T83" s="7">
        <f>T70*S83</f>
        <v>0</v>
      </c>
    </row>
    <row r="84" spans="2:20">
      <c r="B84" s="9"/>
      <c r="C84" s="222" t="str">
        <f>IFERROR(VLOOKUP(B84,'СКЛАД '!$A:$B,2,0),"-")</f>
        <v>-</v>
      </c>
      <c r="D84" s="9"/>
      <c r="E84" s="7">
        <f>E70*D84</f>
        <v>0</v>
      </c>
      <c r="G84" s="9"/>
      <c r="H84" s="222" t="str">
        <f>IFERROR(VLOOKUP(G84,'СКЛАД '!$A:$B,2,0),"-")</f>
        <v>-</v>
      </c>
      <c r="I84" s="9"/>
      <c r="J84" s="7">
        <f>J70*I84</f>
        <v>0</v>
      </c>
      <c r="L84" s="9"/>
      <c r="M84" s="222" t="str">
        <f>IFERROR(VLOOKUP(L84,'СКЛАД '!$A:$B,2,0),"-")</f>
        <v>-</v>
      </c>
      <c r="N84" s="9"/>
      <c r="O84" s="7">
        <f>O70*N84</f>
        <v>0</v>
      </c>
      <c r="Q84" s="9"/>
      <c r="R84" s="222" t="str">
        <f>IFERROR(VLOOKUP(Q84,'СКЛАД '!$A:$B,2,0),"-")</f>
        <v>-</v>
      </c>
      <c r="S84" s="9"/>
      <c r="T84" s="7">
        <f>T70*S84</f>
        <v>0</v>
      </c>
    </row>
    <row r="85" spans="2:20">
      <c r="B85" s="9"/>
      <c r="C85" s="222" t="str">
        <f>IFERROR(VLOOKUP(B85,'СКЛАД '!$A:$B,2,0),"-")</f>
        <v>-</v>
      </c>
      <c r="D85" s="9"/>
      <c r="E85" s="7">
        <f>E70*D85</f>
        <v>0</v>
      </c>
      <c r="G85" s="9"/>
      <c r="H85" s="222" t="str">
        <f>IFERROR(VLOOKUP(G85,'СКЛАД '!$A:$B,2,0),"-")</f>
        <v>-</v>
      </c>
      <c r="I85" s="9"/>
      <c r="J85" s="7">
        <f>J70*I85</f>
        <v>0</v>
      </c>
      <c r="L85" s="9"/>
      <c r="M85" s="222" t="str">
        <f>IFERROR(VLOOKUP(L85,'СКЛАД '!$A:$B,2,0),"-")</f>
        <v>-</v>
      </c>
      <c r="N85" s="9"/>
      <c r="O85" s="7">
        <f>O70*N85</f>
        <v>0</v>
      </c>
      <c r="Q85" s="9"/>
      <c r="R85" s="222" t="str">
        <f>IFERROR(VLOOKUP(Q85,'СКЛАД '!$A:$B,2,0),"-")</f>
        <v>-</v>
      </c>
      <c r="S85" s="9"/>
      <c r="T85" s="7">
        <f>T70*S85</f>
        <v>0</v>
      </c>
    </row>
    <row r="87" spans="2:20">
      <c r="B87" s="8">
        <v>986</v>
      </c>
      <c r="C87" s="6" t="str">
        <f>IFERROR(VLOOKUP(B87,Сводная!$A:$C,2,0),"-------------")</f>
        <v>Биг Кинг экстра</v>
      </c>
      <c r="D87" s="3" t="s">
        <v>600</v>
      </c>
      <c r="E87" s="6">
        <f>IFERROR(VLOOKUP(B87,Сводная!$A:$C,3,0),"-------------")</f>
        <v>227</v>
      </c>
      <c r="G87" s="8">
        <v>8991</v>
      </c>
      <c r="H87" s="6" t="str">
        <f>IFERROR(VLOOKUP(G87,Сводная!$A:$C,2,0),"-------------")</f>
        <v>Воппер Экстра Гриль</v>
      </c>
      <c r="I87" s="3" t="s">
        <v>600</v>
      </c>
      <c r="J87" s="6">
        <f>IFERROR(VLOOKUP(G87,Сводная!$A:$C,3,0),"-------------")</f>
        <v>0</v>
      </c>
      <c r="L87" s="8">
        <v>8843</v>
      </c>
      <c r="M87" s="6" t="str">
        <f>IFERROR(VLOOKUP(L87,Сводная!$A:$C,2,0),"-------------")</f>
        <v>Лайт Чикен Ролл</v>
      </c>
      <c r="N87" s="3" t="s">
        <v>600</v>
      </c>
      <c r="O87" s="6">
        <f>IFERROR(VLOOKUP(L87,Сводная!$A:$C,3,0),"-------------")</f>
        <v>0</v>
      </c>
      <c r="Q87" s="8">
        <v>8842</v>
      </c>
      <c r="R87" s="6" t="str">
        <f>IFERROR(VLOOKUP(Q87,Сводная!$A:$C,2,0),"-------------")</f>
        <v>Фреш Биф Ролл</v>
      </c>
      <c r="S87" s="3" t="s">
        <v>600</v>
      </c>
      <c r="T87" s="6">
        <f>IFERROR(VLOOKUP(Q87,Сводная!$A:$C,3,0),"-------------")</f>
        <v>0</v>
      </c>
    </row>
    <row r="88" spans="2:20">
      <c r="B88" s="22">
        <v>55040</v>
      </c>
      <c r="C88" s="222" t="str">
        <f>IFERROR(VLOOKUP(B88,'СКЛАД '!$A:$B,2,0),"-")</f>
        <v>Булочка "4" тройная 48 шт. в уп.</v>
      </c>
      <c r="D88" s="9">
        <v>1</v>
      </c>
      <c r="E88" s="7">
        <f>E87*D88</f>
        <v>227</v>
      </c>
      <c r="G88" s="22">
        <v>55036</v>
      </c>
      <c r="H88" s="222" t="str">
        <f>IFERROR(VLOOKUP(G88,'СКЛАД '!$A:$B,2,0),"-")</f>
        <v>Булочка Воппер 5" (81 гр)</v>
      </c>
      <c r="I88" s="9">
        <v>1</v>
      </c>
      <c r="J88" s="7">
        <f>J87*I88</f>
        <v>0</v>
      </c>
      <c r="L88" s="22">
        <v>68609</v>
      </c>
      <c r="M88" s="222" t="str">
        <f>IFERROR(VLOOKUP(L88,'СКЛАД '!$A:$B,2,0),"-")</f>
        <v>Мучная тортилья 9Д</v>
      </c>
      <c r="N88" s="9">
        <v>1</v>
      </c>
      <c r="O88" s="7">
        <f>O87*N88</f>
        <v>0</v>
      </c>
      <c r="Q88" s="22">
        <v>68609</v>
      </c>
      <c r="R88" s="222" t="str">
        <f>IFERROR(VLOOKUP(Q88,'СКЛАД '!$A:$B,2,0),"-")</f>
        <v>Мучная тортилья 9Д</v>
      </c>
      <c r="S88" s="9">
        <v>1</v>
      </c>
      <c r="T88" s="7">
        <f>T87*S88</f>
        <v>0</v>
      </c>
    </row>
    <row r="89" spans="2:20">
      <c r="B89" s="22">
        <v>68695</v>
      </c>
      <c r="C89" s="222" t="str">
        <f>IFERROR(VLOOKUP(B89,'СКЛАД '!$A:$B,2,0),"-")</f>
        <v>Котлеты из говядины HAMBURGER</v>
      </c>
      <c r="D89" s="9">
        <v>2</v>
      </c>
      <c r="E89" s="7">
        <f>E87*D89</f>
        <v>454</v>
      </c>
      <c r="G89" s="22">
        <v>58682</v>
      </c>
      <c r="H89" s="222" t="str">
        <f>IFERROR(VLOOKUP(G89,'СКЛАД '!$A:$B,2,0),"-")</f>
        <v>Котлеты из говядины WHOPPER</v>
      </c>
      <c r="I89" s="9">
        <v>1</v>
      </c>
      <c r="J89" s="7">
        <f>J87*I89</f>
        <v>0</v>
      </c>
      <c r="L89" s="22">
        <v>51217</v>
      </c>
      <c r="M89" s="222" t="str">
        <f>IFERROR(VLOOKUP(L89,'СКЛАД '!$A:$B,2,0),"-")</f>
        <v>Соус Цезарь (БК)</v>
      </c>
      <c r="N89" s="9">
        <v>1.4999999999999999E-2</v>
      </c>
      <c r="O89" s="7">
        <f>O87*N89</f>
        <v>0</v>
      </c>
      <c r="Q89" s="22">
        <v>51091</v>
      </c>
      <c r="R89" s="222" t="str">
        <f>IFERROR(VLOOKUP(Q89,'СКЛАД '!$A:$B,2,0),"-")</f>
        <v>Сыр Чеддер</v>
      </c>
      <c r="S89" s="9">
        <v>2</v>
      </c>
      <c r="T89" s="7">
        <f>T87*S89</f>
        <v>0</v>
      </c>
    </row>
    <row r="90" spans="2:20">
      <c r="B90" s="22">
        <v>51014</v>
      </c>
      <c r="C90" s="222" t="str">
        <f>IFERROR(VLOOKUP(B90,'СКЛАД '!$A:$B,2,0),"-")</f>
        <v>Кинг соус 40%</v>
      </c>
      <c r="D90" s="9">
        <v>2.1999999999999999E-2</v>
      </c>
      <c r="E90" s="7">
        <f>E87*D90</f>
        <v>4.9939999999999998</v>
      </c>
      <c r="G90" s="22">
        <v>51091</v>
      </c>
      <c r="H90" s="222" t="str">
        <f>IFERROR(VLOOKUP(G90,'СКЛАД '!$A:$B,2,0),"-")</f>
        <v>Сыр Чеддер</v>
      </c>
      <c r="I90" s="9">
        <v>2</v>
      </c>
      <c r="J90" s="7">
        <f>J87*I90</f>
        <v>0</v>
      </c>
      <c r="L90" s="70">
        <v>69931</v>
      </c>
      <c r="M90" s="222" t="str">
        <f>IFERROR(VLOOKUP(L90,'СКЛАД '!$A:$B,2,0),"-")</f>
        <v>Котлета Мини Гриль Чикен</v>
      </c>
      <c r="N90" s="9">
        <v>1</v>
      </c>
      <c r="O90" s="7">
        <f>O87*N90</f>
        <v>0</v>
      </c>
      <c r="Q90" s="22">
        <v>68695</v>
      </c>
      <c r="R90" s="222" t="str">
        <f>IFERROR(VLOOKUP(Q90,'СКЛАД '!$A:$B,2,0),"-")</f>
        <v>Котлеты из говядины HAMBURGER</v>
      </c>
      <c r="S90" s="9">
        <v>1</v>
      </c>
      <c r="T90" s="7">
        <f>T87*S90</f>
        <v>0</v>
      </c>
    </row>
    <row r="91" spans="2:20">
      <c r="B91" s="22">
        <v>690610</v>
      </c>
      <c r="C91" s="222" t="str">
        <f>IFERROR(VLOOKUP(B91,'СКЛАД '!$A:$B,2,0),"-")</f>
        <v>Салат Айсберг( идет в двух кейсах)</v>
      </c>
      <c r="D91" s="9">
        <v>0.02</v>
      </c>
      <c r="E91" s="7">
        <f>E87*D91</f>
        <v>4.54</v>
      </c>
      <c r="G91" s="22">
        <v>67018</v>
      </c>
      <c r="H91" s="222" t="str">
        <f>IFERROR(VLOOKUP(G91,'СКЛАД '!$A:$B,2,0),"-")</f>
        <v>СОУС на основе растительных масел Гриль 6х1 кг</v>
      </c>
      <c r="I91" s="9">
        <v>2.9000000000000001E-2</v>
      </c>
      <c r="J91" s="7">
        <f>J87*I91</f>
        <v>0</v>
      </c>
      <c r="L91" s="22">
        <v>51285</v>
      </c>
      <c r="M91" s="222" t="str">
        <f>IFERROR(VLOOKUP(L91,'СКЛАД '!$A:$B,2,0),"-")</f>
        <v>Йогуртовый соус с перцем</v>
      </c>
      <c r="N91" s="9">
        <v>1.4999999999999999E-2</v>
      </c>
      <c r="O91" s="7">
        <f>O87*N91</f>
        <v>0</v>
      </c>
      <c r="Q91" s="22">
        <v>67012</v>
      </c>
      <c r="R91" s="222" t="str">
        <f>IFERROR(VLOOKUP(Q91,'СКЛАД '!$A:$B,2,0),"-")</f>
        <v>Кетчуп хайнц Итальянский п/э 1,0 кг 8кг в уп</v>
      </c>
      <c r="S91" s="9">
        <v>0.02</v>
      </c>
      <c r="T91" s="7">
        <f>T87*S91</f>
        <v>0</v>
      </c>
    </row>
    <row r="92" spans="2:20">
      <c r="B92" s="22">
        <v>59104</v>
      </c>
      <c r="C92" s="222" t="str">
        <f>IFERROR(VLOOKUP(B92,'СКЛАД '!$A:$B,2,0),"-")</f>
        <v>Лук репчатый</v>
      </c>
      <c r="D92" s="9">
        <v>2.1999999999999999E-2</v>
      </c>
      <c r="E92" s="7">
        <f>E87*D92</f>
        <v>4.9939999999999998</v>
      </c>
      <c r="G92" s="22">
        <v>690610</v>
      </c>
      <c r="H92" s="222" t="str">
        <f>IFERROR(VLOOKUP(G92,'СКЛАД '!$A:$B,2,0),"-")</f>
        <v>Салат Айсберг( идет в двух кейсах)</v>
      </c>
      <c r="I92" s="9">
        <v>1.4E-2</v>
      </c>
      <c r="J92" s="7">
        <f>J87*I92</f>
        <v>0</v>
      </c>
      <c r="L92" s="22">
        <v>59105</v>
      </c>
      <c r="M92" s="222" t="str">
        <f>IFERROR(VLOOKUP(L92,'СКЛАД '!$A:$B,2,0),"-")</f>
        <v>Огурцы свежие</v>
      </c>
      <c r="N92" s="9">
        <v>1.7999999999999999E-2</v>
      </c>
      <c r="O92" s="7">
        <f>O87*N92</f>
        <v>0</v>
      </c>
      <c r="Q92" s="22">
        <v>59105</v>
      </c>
      <c r="R92" s="222" t="str">
        <f>IFERROR(VLOOKUP(Q92,'СКЛАД '!$A:$B,2,0),"-")</f>
        <v>Огурцы свежие</v>
      </c>
      <c r="S92" s="9">
        <v>1.7999999999999999E-2</v>
      </c>
      <c r="T92" s="7">
        <f>T87*S92</f>
        <v>0</v>
      </c>
    </row>
    <row r="93" spans="2:20">
      <c r="B93" s="22">
        <v>61084</v>
      </c>
      <c r="C93" s="222" t="str">
        <f>IFERROR(VLOOKUP(B93,'СКЛАД '!$A:$B,2,0),"-")</f>
        <v>Огурцы маринованные кг</v>
      </c>
      <c r="D93" s="9">
        <v>0.01</v>
      </c>
      <c r="E93" s="7">
        <f>E87*D93</f>
        <v>2.27</v>
      </c>
      <c r="G93" s="22">
        <v>59103</v>
      </c>
      <c r="H93" s="222" t="str">
        <f>IFERROR(VLOOKUP(G93,'СКЛАД '!$A:$B,2,0),"-")</f>
        <v>Помидоры св.</v>
      </c>
      <c r="I93" s="9">
        <v>5.3999999999999999E-2</v>
      </c>
      <c r="J93" s="7">
        <f>J87*I93</f>
        <v>0</v>
      </c>
      <c r="L93" s="22">
        <v>690610</v>
      </c>
      <c r="M93" s="222" t="str">
        <f>IFERROR(VLOOKUP(L93,'СКЛАД '!$A:$B,2,0),"-")</f>
        <v>Салат Айсберг( идет в двух кейсах)</v>
      </c>
      <c r="N93" s="9">
        <v>1.0999999999999999E-2</v>
      </c>
      <c r="O93" s="7">
        <f>O87*N93</f>
        <v>0</v>
      </c>
      <c r="Q93" s="22">
        <v>690610</v>
      </c>
      <c r="R93" s="222" t="str">
        <f>IFERROR(VLOOKUP(Q93,'СКЛАД '!$A:$B,2,0),"-")</f>
        <v>Салат Айсберг( идет в двух кейсах)</v>
      </c>
      <c r="S93" s="9">
        <v>1.0999999999999999E-2</v>
      </c>
      <c r="T93" s="7">
        <f>T87*S93</f>
        <v>0</v>
      </c>
    </row>
    <row r="94" spans="2:20">
      <c r="B94" s="22">
        <v>57321</v>
      </c>
      <c r="C94" s="222" t="str">
        <f>IFERROR(VLOOKUP(B94,'СКЛАД '!$A:$B,2,0),"-")</f>
        <v>Бумага оберточная Воппер Джуниор</v>
      </c>
      <c r="D94" s="9">
        <v>1</v>
      </c>
      <c r="E94" s="7">
        <f>E87*D94</f>
        <v>227</v>
      </c>
      <c r="G94" s="22">
        <v>59104</v>
      </c>
      <c r="H94" s="222" t="str">
        <f>IFERROR(VLOOKUP(G94,'СКЛАД '!$A:$B,2,0),"-")</f>
        <v>Лук репчатый</v>
      </c>
      <c r="I94" s="9">
        <v>2.1999999999999999E-2</v>
      </c>
      <c r="J94" s="7">
        <f>J87*I94</f>
        <v>0</v>
      </c>
      <c r="L94" s="22">
        <v>59103</v>
      </c>
      <c r="M94" s="222" t="str">
        <f>IFERROR(VLOOKUP(L94,'СКЛАД '!$A:$B,2,0),"-")</f>
        <v>Помидоры св.</v>
      </c>
      <c r="N94" s="9">
        <v>5.3999999999999999E-2</v>
      </c>
      <c r="O94" s="7">
        <f>O87*N94</f>
        <v>0</v>
      </c>
      <c r="Q94" s="22">
        <v>59103</v>
      </c>
      <c r="R94" s="222" t="str">
        <f>IFERROR(VLOOKUP(Q94,'СКЛАД '!$A:$B,2,0),"-")</f>
        <v>Помидоры св.</v>
      </c>
      <c r="S94" s="9">
        <v>5.3999999999999999E-2</v>
      </c>
      <c r="T94" s="7">
        <f>T87*S94</f>
        <v>0</v>
      </c>
    </row>
    <row r="95" spans="2:20">
      <c r="B95" s="22">
        <v>52228</v>
      </c>
      <c r="C95" s="222" t="str">
        <f>IFERROR(VLOOKUP(B95,'СКЛАД '!$A:$B,2,0),"-")</f>
        <v>Салфетка бумажная</v>
      </c>
      <c r="D95" s="9">
        <v>1</v>
      </c>
      <c r="E95" s="7">
        <f>E87*D95</f>
        <v>227</v>
      </c>
      <c r="G95" s="22">
        <v>57300</v>
      </c>
      <c r="H95" s="222" t="str">
        <f>IFERROR(VLOOKUP(G95,'СКЛАД '!$A:$B,2,0),"-")</f>
        <v>Бумага оберточная Воппер</v>
      </c>
      <c r="I95" s="9">
        <v>1</v>
      </c>
      <c r="J95" s="7">
        <f>J87*I95</f>
        <v>0</v>
      </c>
      <c r="L95" s="22">
        <v>52228</v>
      </c>
      <c r="M95" s="222" t="str">
        <f>IFERROR(VLOOKUP(L95,'СКЛАД '!$A:$B,2,0),"-")</f>
        <v>Салфетка бумажная</v>
      </c>
      <c r="N95" s="9">
        <v>1</v>
      </c>
      <c r="O95" s="7">
        <f>O87*N95</f>
        <v>0</v>
      </c>
      <c r="Q95" s="22">
        <v>52228</v>
      </c>
      <c r="R95" s="222" t="str">
        <f>IFERROR(VLOOKUP(Q95,'СКЛАД '!$A:$B,2,0),"-")</f>
        <v>Салфетка бумажная</v>
      </c>
      <c r="S95" s="9">
        <v>1</v>
      </c>
      <c r="T95" s="7">
        <f>T87*S95</f>
        <v>0</v>
      </c>
    </row>
    <row r="96" spans="2:20">
      <c r="B96" s="22">
        <v>51091</v>
      </c>
      <c r="C96" s="222" t="str">
        <f>IFERROR(VLOOKUP(B96,'СКЛАД '!$A:$B,2,0),"-")</f>
        <v>Сыр Чеддер</v>
      </c>
      <c r="D96" s="9">
        <v>2</v>
      </c>
      <c r="E96" s="7">
        <f>E87*D96</f>
        <v>454</v>
      </c>
      <c r="G96" s="22">
        <v>52228</v>
      </c>
      <c r="H96" s="222" t="str">
        <f>IFERROR(VLOOKUP(G96,'СКЛАД '!$A:$B,2,0),"-")</f>
        <v>Салфетка бумажная</v>
      </c>
      <c r="I96" s="9">
        <v>1</v>
      </c>
      <c r="J96" s="7">
        <f>J87*I96</f>
        <v>0</v>
      </c>
      <c r="L96" s="22">
        <v>66211</v>
      </c>
      <c r="M96" s="222" t="str">
        <f>IFERROR(VLOOKUP(L96,'СКЛАД '!$A:$B,2,0),"-")</f>
        <v>Картонная заготовка для упак.сэндв.</v>
      </c>
      <c r="N96" s="9">
        <v>1</v>
      </c>
      <c r="O96" s="7">
        <f>O87*N96</f>
        <v>0</v>
      </c>
      <c r="Q96" s="22">
        <v>66211</v>
      </c>
      <c r="R96" s="222" t="str">
        <f>IFERROR(VLOOKUP(Q96,'СКЛАД '!$A:$B,2,0),"-")</f>
        <v>Картонная заготовка для упак.сэндв.</v>
      </c>
      <c r="S96" s="9">
        <v>1</v>
      </c>
      <c r="T96" s="7">
        <f>T87*S96</f>
        <v>0</v>
      </c>
    </row>
    <row r="97" spans="2:20">
      <c r="B97" s="9"/>
      <c r="C97" s="222" t="str">
        <f>IFERROR(VLOOKUP(B97,'СКЛАД '!$A:$B,2,0),"-")</f>
        <v>-</v>
      </c>
      <c r="D97" s="9"/>
      <c r="E97" s="7">
        <f>E87*D97</f>
        <v>0</v>
      </c>
      <c r="G97" s="9"/>
      <c r="H97" s="222" t="str">
        <f>IFERROR(VLOOKUP(G97,'СКЛАД '!$A:$B,2,0),"-")</f>
        <v>-</v>
      </c>
      <c r="I97" s="9"/>
      <c r="J97" s="7">
        <f>J87*I97</f>
        <v>0</v>
      </c>
      <c r="L97" s="9"/>
      <c r="M97" s="222" t="str">
        <f>IFERROR(VLOOKUP(L97,'СКЛАД '!$A:$B,2,0),"-")</f>
        <v>-</v>
      </c>
      <c r="N97" s="9"/>
      <c r="O97" s="7">
        <f>O87*N97</f>
        <v>0</v>
      </c>
      <c r="Q97" s="9"/>
      <c r="R97" s="222" t="str">
        <f>IFERROR(VLOOKUP(Q97,'СКЛАД '!$A:$B,2,0),"-")</f>
        <v>-</v>
      </c>
      <c r="S97" s="9"/>
      <c r="T97" s="7">
        <f>T87*S97</f>
        <v>0</v>
      </c>
    </row>
    <row r="98" spans="2:20">
      <c r="B98" s="9"/>
      <c r="C98" s="222" t="str">
        <f>IFERROR(VLOOKUP(B98,'СКЛАД '!$A:$B,2,0),"-")</f>
        <v>-</v>
      </c>
      <c r="D98" s="9"/>
      <c r="E98" s="7">
        <f>E87*D98</f>
        <v>0</v>
      </c>
      <c r="G98" s="9"/>
      <c r="H98" s="222" t="str">
        <f>IFERROR(VLOOKUP(G98,'СКЛАД '!$A:$B,2,0),"-")</f>
        <v>-</v>
      </c>
      <c r="I98" s="9"/>
      <c r="J98" s="7">
        <f>J87*I98</f>
        <v>0</v>
      </c>
      <c r="L98" s="9"/>
      <c r="M98" s="222" t="str">
        <f>IFERROR(VLOOKUP(L98,'СКЛАД '!$A:$B,2,0),"-")</f>
        <v>-</v>
      </c>
      <c r="N98" s="9"/>
      <c r="O98" s="7">
        <f>O87*N98</f>
        <v>0</v>
      </c>
      <c r="Q98" s="9"/>
      <c r="R98" s="222" t="str">
        <f>IFERROR(VLOOKUP(Q98,'СКЛАД '!$A:$B,2,0),"-")</f>
        <v>-</v>
      </c>
      <c r="S98" s="9"/>
      <c r="T98" s="7">
        <f>T87*S98</f>
        <v>0</v>
      </c>
    </row>
    <row r="99" spans="2:20">
      <c r="B99" s="9"/>
      <c r="C99" s="222" t="str">
        <f>IFERROR(VLOOKUP(B99,'СКЛАД '!$A:$B,2,0),"-")</f>
        <v>-</v>
      </c>
      <c r="D99" s="9"/>
      <c r="E99" s="7">
        <f>E87*D99</f>
        <v>0</v>
      </c>
      <c r="G99" s="9"/>
      <c r="H99" s="222" t="str">
        <f>IFERROR(VLOOKUP(G99,'СКЛАД '!$A:$B,2,0),"-")</f>
        <v>-</v>
      </c>
      <c r="I99" s="9"/>
      <c r="J99" s="7">
        <f>J87*I99</f>
        <v>0</v>
      </c>
      <c r="L99" s="9"/>
      <c r="M99" s="222" t="str">
        <f>IFERROR(VLOOKUP(L99,'СКЛАД '!$A:$B,2,0),"-")</f>
        <v>-</v>
      </c>
      <c r="N99" s="9"/>
      <c r="O99" s="7">
        <f>O87*N99</f>
        <v>0</v>
      </c>
      <c r="Q99" s="9"/>
      <c r="R99" s="222" t="str">
        <f>IFERROR(VLOOKUP(Q99,'СКЛАД '!$A:$B,2,0),"-")</f>
        <v>-</v>
      </c>
      <c r="S99" s="9"/>
      <c r="T99" s="7">
        <f>T87*S99</f>
        <v>0</v>
      </c>
    </row>
    <row r="100" spans="2:20">
      <c r="B100" s="9"/>
      <c r="C100" s="222" t="str">
        <f>IFERROR(VLOOKUP(B100,'СКЛАД '!$A:$B,2,0),"-")</f>
        <v>-</v>
      </c>
      <c r="D100" s="9"/>
      <c r="E100" s="7">
        <f>E87*D100</f>
        <v>0</v>
      </c>
      <c r="G100" s="9"/>
      <c r="H100" s="222" t="str">
        <f>IFERROR(VLOOKUP(G100,'СКЛАД '!$A:$B,2,0),"-")</f>
        <v>-</v>
      </c>
      <c r="I100" s="9"/>
      <c r="J100" s="7">
        <f>J87*I100</f>
        <v>0</v>
      </c>
      <c r="L100" s="9"/>
      <c r="M100" s="222" t="str">
        <f>IFERROR(VLOOKUP(L100,'СКЛАД '!$A:$B,2,0),"-")</f>
        <v>-</v>
      </c>
      <c r="N100" s="9"/>
      <c r="O100" s="7">
        <f>O87*N100</f>
        <v>0</v>
      </c>
      <c r="Q100" s="9"/>
      <c r="R100" s="222" t="str">
        <f>IFERROR(VLOOKUP(Q100,'СКЛАД '!$A:$B,2,0),"-")</f>
        <v>-</v>
      </c>
      <c r="S100" s="9"/>
      <c r="T100" s="7">
        <f>T87*S100</f>
        <v>0</v>
      </c>
    </row>
    <row r="101" spans="2:20">
      <c r="B101" s="9"/>
      <c r="C101" s="222" t="str">
        <f>IFERROR(VLOOKUP(B101,'СКЛАД '!$A:$B,2,0),"-")</f>
        <v>-</v>
      </c>
      <c r="D101" s="9"/>
      <c r="E101" s="7">
        <f>E87*D101</f>
        <v>0</v>
      </c>
      <c r="G101" s="9"/>
      <c r="H101" s="222" t="str">
        <f>IFERROR(VLOOKUP(G101,'СКЛАД '!$A:$B,2,0),"-")</f>
        <v>-</v>
      </c>
      <c r="I101" s="9"/>
      <c r="J101" s="7">
        <f>J87*I101</f>
        <v>0</v>
      </c>
      <c r="L101" s="9"/>
      <c r="M101" s="222" t="str">
        <f>IFERROR(VLOOKUP(L101,'СКЛАД '!$A:$B,2,0),"-")</f>
        <v>-</v>
      </c>
      <c r="N101" s="9"/>
      <c r="O101" s="7">
        <f>O87*N101</f>
        <v>0</v>
      </c>
      <c r="Q101" s="9"/>
      <c r="R101" s="222" t="str">
        <f>IFERROR(VLOOKUP(Q101,'СКЛАД '!$A:$B,2,0),"-")</f>
        <v>-</v>
      </c>
      <c r="S101" s="9"/>
      <c r="T101" s="7">
        <f>T87*S101</f>
        <v>0</v>
      </c>
    </row>
    <row r="102" spans="2:20">
      <c r="B102" s="9"/>
      <c r="C102" s="222" t="str">
        <f>IFERROR(VLOOKUP(B102,'СКЛАД '!$A:$B,2,0),"-")</f>
        <v>-</v>
      </c>
      <c r="D102" s="9"/>
      <c r="E102" s="7">
        <f>E87*D102</f>
        <v>0</v>
      </c>
      <c r="G102" s="9"/>
      <c r="H102" s="222" t="str">
        <f>IFERROR(VLOOKUP(G102,'СКЛАД '!$A:$B,2,0),"-")</f>
        <v>-</v>
      </c>
      <c r="I102" s="9"/>
      <c r="J102" s="7">
        <f>J87*I102</f>
        <v>0</v>
      </c>
      <c r="L102" s="9"/>
      <c r="M102" s="222" t="str">
        <f>IFERROR(VLOOKUP(L102,'СКЛАД '!$A:$B,2,0),"-")</f>
        <v>-</v>
      </c>
      <c r="N102" s="9"/>
      <c r="O102" s="7">
        <f>O87*N102</f>
        <v>0</v>
      </c>
      <c r="Q102" s="9"/>
      <c r="R102" s="222" t="str">
        <f>IFERROR(VLOOKUP(Q102,'СКЛАД '!$A:$B,2,0),"-")</f>
        <v>-</v>
      </c>
      <c r="S102" s="9"/>
      <c r="T102" s="7">
        <f>T87*S102</f>
        <v>0</v>
      </c>
    </row>
    <row r="104" spans="2:20">
      <c r="B104" s="8">
        <v>8993</v>
      </c>
      <c r="C104" s="6" t="str">
        <f>IFERROR(VLOOKUP(B104,Сводная!$A:$C,2,0),"-------------")</f>
        <v>Фокачча Фреш</v>
      </c>
      <c r="D104" s="3" t="s">
        <v>600</v>
      </c>
      <c r="E104" s="6">
        <f>IFERROR(VLOOKUP(B104,Сводная!$A:$C,3,0),"-------------")</f>
        <v>0</v>
      </c>
      <c r="G104" s="8">
        <v>8992</v>
      </c>
      <c r="H104" s="6" t="str">
        <f>IFERROR(VLOOKUP(G104,Сводная!$A:$C,2,0),"-------------")</f>
        <v>Лонг Биф с Дымком</v>
      </c>
      <c r="I104" s="3" t="s">
        <v>600</v>
      </c>
      <c r="J104" s="6">
        <f>IFERROR(VLOOKUP(G104,Сводная!$A:$C,3,0),"-------------")</f>
        <v>0</v>
      </c>
      <c r="L104" s="8">
        <v>3131</v>
      </c>
      <c r="M104" s="6" t="str">
        <f>IFERROR(VLOOKUP(L104,Сводная!$A:$C,2,0),"-------------")</f>
        <v>Воппер Дж. Сыр-бекон</v>
      </c>
      <c r="N104" s="3" t="s">
        <v>600</v>
      </c>
      <c r="O104" s="6">
        <f>IFERROR(VLOOKUP(L104,Сводная!$A:$C,3,0),"-------------")</f>
        <v>0</v>
      </c>
      <c r="Q104" s="8">
        <v>9418</v>
      </c>
      <c r="R104" s="6" t="str">
        <f>IFERROR(VLOOKUP(Q104,Сводная!$A:$C,2,0),"-------------")</f>
        <v>Грибной Лонг Чикен</v>
      </c>
      <c r="S104" s="3" t="s">
        <v>600</v>
      </c>
      <c r="T104" s="6">
        <f>IFERROR(VLOOKUP(Q104,Сводная!$A:$C,3,0),"-------------")</f>
        <v>0</v>
      </c>
    </row>
    <row r="105" spans="2:20">
      <c r="B105" s="22">
        <v>65039</v>
      </c>
      <c r="C105" s="222" t="str">
        <f>IFERROR(VLOOKUP(B105,'СКЛАД '!$A:$B,2,0),"-")</f>
        <v>Лепешка фокачча 72 шт. в уп.</v>
      </c>
      <c r="D105" s="9">
        <v>1</v>
      </c>
      <c r="E105" s="7">
        <f>E104*D105</f>
        <v>0</v>
      </c>
      <c r="G105" s="22">
        <v>55017</v>
      </c>
      <c r="H105" s="222" t="str">
        <f>IFERROR(VLOOKUP(G105,'СКЛАД '!$A:$B,2,0),"-")</f>
        <v>Булочка 7" (74 гр)</v>
      </c>
      <c r="I105" s="9">
        <v>1</v>
      </c>
      <c r="J105" s="7">
        <f>J104*I105</f>
        <v>0</v>
      </c>
      <c r="L105" s="22">
        <v>55034</v>
      </c>
      <c r="M105" s="222" t="str">
        <f>IFERROR(VLOOKUP(L105,'СКЛАД '!$A:$B,2,0),"-")</f>
        <v>Булочка 4" (54 гр)</v>
      </c>
      <c r="N105" s="9">
        <v>1</v>
      </c>
      <c r="O105" s="7">
        <f>O104*N105</f>
        <v>0</v>
      </c>
      <c r="Q105" s="22">
        <v>55017</v>
      </c>
      <c r="R105" s="222" t="str">
        <f>IFERROR(VLOOKUP(Q105,'СКЛАД '!$A:$B,2,0),"-")</f>
        <v>Булочка 7" (74 гр)</v>
      </c>
      <c r="S105" s="9">
        <v>1</v>
      </c>
      <c r="T105" s="7">
        <f>T104*S105</f>
        <v>0</v>
      </c>
    </row>
    <row r="106" spans="2:20">
      <c r="B106" s="22">
        <v>69056</v>
      </c>
      <c r="C106" s="222" t="str">
        <f>IFERROR(VLOOKUP(B106,'СКЛАД '!$A:$B,2,0),"-")</f>
        <v>Котлета Лонг Чикен</v>
      </c>
      <c r="D106" s="9">
        <v>1</v>
      </c>
      <c r="E106" s="7">
        <f>E104*D106</f>
        <v>0</v>
      </c>
      <c r="G106" s="22">
        <v>68695</v>
      </c>
      <c r="H106" s="222" t="str">
        <f>IFERROR(VLOOKUP(G106,'СКЛАД '!$A:$B,2,0),"-")</f>
        <v>Котлеты из говядины HAMBURGER</v>
      </c>
      <c r="I106" s="9">
        <v>2</v>
      </c>
      <c r="J106" s="7">
        <f>J104*I106</f>
        <v>0</v>
      </c>
      <c r="L106" s="22">
        <v>68695</v>
      </c>
      <c r="M106" s="222" t="str">
        <f>IFERROR(VLOOKUP(L106,'СКЛАД '!$A:$B,2,0),"-")</f>
        <v>Котлеты из говядины HAMBURGER</v>
      </c>
      <c r="N106" s="9">
        <v>1</v>
      </c>
      <c r="O106" s="7">
        <f>O104*N106</f>
        <v>0</v>
      </c>
      <c r="Q106" s="22">
        <v>67026</v>
      </c>
      <c r="R106" s="222" t="str">
        <f>IFERROR(VLOOKUP(Q106,'СКЛАД '!$A:$B,2,0),"-")</f>
        <v>Соус Грибной</v>
      </c>
      <c r="S106" s="9">
        <v>2.9000000000000001E-2</v>
      </c>
      <c r="T106" s="7">
        <f>T104*S106</f>
        <v>0</v>
      </c>
    </row>
    <row r="107" spans="2:20">
      <c r="B107" s="22">
        <v>51285</v>
      </c>
      <c r="C107" s="222" t="str">
        <f>IFERROR(VLOOKUP(B107,'СКЛАД '!$A:$B,2,0),"-")</f>
        <v>Йогуртовый соус с перцем</v>
      </c>
      <c r="D107" s="9">
        <v>2.8000000000000001E-2</v>
      </c>
      <c r="E107" s="7">
        <f>E104*D107</f>
        <v>0</v>
      </c>
      <c r="G107" s="22">
        <v>51091</v>
      </c>
      <c r="H107" s="222" t="str">
        <f>IFERROR(VLOOKUP(G107,'СКЛАД '!$A:$B,2,0),"-")</f>
        <v>Сыр Чеддер</v>
      </c>
      <c r="I107" s="9">
        <v>2</v>
      </c>
      <c r="J107" s="7">
        <f>J104*I107</f>
        <v>0</v>
      </c>
      <c r="L107" s="22">
        <v>51091</v>
      </c>
      <c r="M107" s="222" t="str">
        <f>IFERROR(VLOOKUP(L107,'СКЛАД '!$A:$B,2,0),"-")</f>
        <v>Сыр Чеддер</v>
      </c>
      <c r="N107" s="9">
        <v>1</v>
      </c>
      <c r="O107" s="7">
        <f>O104*N107</f>
        <v>0</v>
      </c>
      <c r="Q107" s="22">
        <v>690610</v>
      </c>
      <c r="R107" s="222" t="str">
        <f>IFERROR(VLOOKUP(Q107,'СКЛАД '!$A:$B,2,0),"-")</f>
        <v>Салат Айсберг( идет в двух кейсах)</v>
      </c>
      <c r="S107" s="9">
        <v>1.4E-2</v>
      </c>
      <c r="T107" s="7">
        <f>T104*S107</f>
        <v>0</v>
      </c>
    </row>
    <row r="108" spans="2:20">
      <c r="B108" s="22">
        <v>690610</v>
      </c>
      <c r="C108" s="222" t="str">
        <f>IFERROR(VLOOKUP(B108,'СКЛАД '!$A:$B,2,0),"-")</f>
        <v>Салат Айсберг( идет в двух кейсах)</v>
      </c>
      <c r="D108" s="9">
        <v>1.4E-2</v>
      </c>
      <c r="E108" s="7">
        <f>E104*D108</f>
        <v>0</v>
      </c>
      <c r="G108" s="22">
        <v>58686</v>
      </c>
      <c r="H108" s="222" t="str">
        <f>IFERROR(VLOOKUP(G108,'СКЛАД '!$A:$B,2,0),"-")</f>
        <v>Луковые кольца</v>
      </c>
      <c r="I108" s="9">
        <v>2</v>
      </c>
      <c r="J108" s="7">
        <f>J104*I108</f>
        <v>0</v>
      </c>
      <c r="L108" s="22">
        <v>51017</v>
      </c>
      <c r="M108" s="222" t="str">
        <f>IFERROR(VLOOKUP(L108,'СКЛАД '!$A:$B,2,0),"-")</f>
        <v>Майонез 65%</v>
      </c>
      <c r="N108" s="9">
        <v>1.0999999999999999E-2</v>
      </c>
      <c r="O108" s="7">
        <f>O104*N108</f>
        <v>0</v>
      </c>
      <c r="Q108" s="22">
        <v>51091</v>
      </c>
      <c r="R108" s="222" t="str">
        <f>IFERROR(VLOOKUP(Q108,'СКЛАД '!$A:$B,2,0),"-")</f>
        <v>Сыр Чеддер</v>
      </c>
      <c r="S108" s="9">
        <v>2</v>
      </c>
      <c r="T108" s="7">
        <f>T104*S108</f>
        <v>0</v>
      </c>
    </row>
    <row r="109" spans="2:20">
      <c r="B109" s="22">
        <v>59103</v>
      </c>
      <c r="C109" s="222" t="str">
        <f>IFERROR(VLOOKUP(B109,'СКЛАД '!$A:$B,2,0),"-")</f>
        <v>Помидоры св.</v>
      </c>
      <c r="D109" s="9">
        <v>5.3999999999999999E-2</v>
      </c>
      <c r="E109" s="7">
        <f>E104*D109</f>
        <v>0</v>
      </c>
      <c r="G109" s="22">
        <v>51081</v>
      </c>
      <c r="H109" s="222" t="str">
        <f>IFERROR(VLOOKUP(G109,'СКЛАД '!$A:$B,2,0),"-")</f>
        <v>Масло фритюрное &lt;Профилюкс&gt;</v>
      </c>
      <c r="I109" s="23">
        <v>1.4E-2</v>
      </c>
      <c r="J109" s="7">
        <f>J104*I109</f>
        <v>0</v>
      </c>
      <c r="L109" s="22">
        <v>690610</v>
      </c>
      <c r="M109" s="222" t="str">
        <f>IFERROR(VLOOKUP(L109,'СКЛАД '!$A:$B,2,0),"-")</f>
        <v>Салат Айсберг( идет в двух кейсах)</v>
      </c>
      <c r="N109" s="9">
        <v>0.01</v>
      </c>
      <c r="O109" s="7">
        <f>O104*N109</f>
        <v>0</v>
      </c>
      <c r="Q109" s="22">
        <v>59103</v>
      </c>
      <c r="R109" s="222" t="str">
        <f>IFERROR(VLOOKUP(Q109,'СКЛАД '!$A:$B,2,0),"-")</f>
        <v>Помидоры св.</v>
      </c>
      <c r="S109" s="9">
        <v>5.3999999999999999E-2</v>
      </c>
      <c r="T109" s="7">
        <f>T104*S109</f>
        <v>0</v>
      </c>
    </row>
    <row r="110" spans="2:20">
      <c r="B110" s="22">
        <v>51081</v>
      </c>
      <c r="C110" s="222" t="str">
        <f>IFERROR(VLOOKUP(B110,'СКЛАД '!$A:$B,2,0),"-")</f>
        <v>Масло фритюрное &lt;Профилюкс&gt;</v>
      </c>
      <c r="D110" s="9">
        <v>2.8000000000000001E-2</v>
      </c>
      <c r="E110" s="7">
        <f>E104*D110</f>
        <v>0</v>
      </c>
      <c r="G110" s="22">
        <v>51256</v>
      </c>
      <c r="H110" s="222" t="str">
        <f>IFERROR(VLOOKUP(G110,'СКЛАД '!$A:$B,2,0),"-")</f>
        <v>Соус Барбекю</v>
      </c>
      <c r="I110" s="9">
        <v>3.1E-2</v>
      </c>
      <c r="J110" s="7">
        <f>J104*I110</f>
        <v>0</v>
      </c>
      <c r="L110" s="22">
        <v>59103</v>
      </c>
      <c r="M110" s="222" t="str">
        <f>IFERROR(VLOOKUP(L110,'СКЛАД '!$A:$B,2,0),"-")</f>
        <v>Помидоры св.</v>
      </c>
      <c r="N110" s="9">
        <v>2.7E-2</v>
      </c>
      <c r="O110" s="7">
        <f>O104*N110</f>
        <v>0</v>
      </c>
      <c r="Q110" s="22">
        <v>69056</v>
      </c>
      <c r="R110" s="222" t="str">
        <f>IFERROR(VLOOKUP(Q110,'СКЛАД '!$A:$B,2,0),"-")</f>
        <v>Котлета Лонг Чикен</v>
      </c>
      <c r="S110" s="9">
        <v>1</v>
      </c>
      <c r="T110" s="7">
        <f>T104*S110</f>
        <v>0</v>
      </c>
    </row>
    <row r="111" spans="2:20">
      <c r="B111" s="22">
        <v>52228</v>
      </c>
      <c r="C111" s="222" t="str">
        <f>IFERROR(VLOOKUP(B111,'СКЛАД '!$A:$B,2,0),"-")</f>
        <v>Салфетка бумажная</v>
      </c>
      <c r="D111" s="9">
        <v>1</v>
      </c>
      <c r="E111" s="7">
        <f>E104*D111</f>
        <v>0</v>
      </c>
      <c r="G111" s="22">
        <v>52228</v>
      </c>
      <c r="H111" s="222" t="str">
        <f>IFERROR(VLOOKUP(G111,'СКЛАД '!$A:$B,2,0),"-")</f>
        <v>Салфетка бумажная</v>
      </c>
      <c r="I111" s="9">
        <v>1</v>
      </c>
      <c r="J111" s="7">
        <f>J104*I111</f>
        <v>0</v>
      </c>
      <c r="L111" s="22">
        <v>61084</v>
      </c>
      <c r="M111" s="222" t="str">
        <f>IFERROR(VLOOKUP(L111,'СКЛАД '!$A:$B,2,0),"-")</f>
        <v>Огурцы маринованные кг</v>
      </c>
      <c r="N111" s="9">
        <v>0.01</v>
      </c>
      <c r="O111" s="7">
        <f>O104*N111</f>
        <v>0</v>
      </c>
      <c r="Q111" s="22">
        <v>51081</v>
      </c>
      <c r="R111" s="222" t="str">
        <f>IFERROR(VLOOKUP(Q111,'СКЛАД '!$A:$B,2,0),"-")</f>
        <v>Масло фритюрное &lt;Профилюкс&gt;</v>
      </c>
      <c r="S111" s="9">
        <v>2.8000000000000001E-2</v>
      </c>
      <c r="T111" s="7">
        <f>T104*S111</f>
        <v>0</v>
      </c>
    </row>
    <row r="112" spans="2:20">
      <c r="B112" s="22">
        <v>57310</v>
      </c>
      <c r="C112" s="222" t="str">
        <f>IFERROR(VLOOKUP(B112,'СКЛАД '!$A:$B,2,0),"-")</f>
        <v>Бумага оберточная ХХL</v>
      </c>
      <c r="D112" s="9">
        <v>1</v>
      </c>
      <c r="E112" s="7">
        <f>E104*D112</f>
        <v>0</v>
      </c>
      <c r="G112" s="22">
        <v>57312</v>
      </c>
      <c r="H112" s="222" t="str">
        <f>IFERROR(VLOOKUP(G112,'СКЛАД '!$A:$B,2,0),"-")</f>
        <v>Бумага оберточная Лонг Чикен парафин  410х305 – 6000 шт в уп</v>
      </c>
      <c r="I112" s="9">
        <v>1</v>
      </c>
      <c r="J112" s="7">
        <f>J104*I112</f>
        <v>0</v>
      </c>
      <c r="L112" s="22">
        <v>59832</v>
      </c>
      <c r="M112" s="222" t="str">
        <f>IFERROR(VLOOKUP(L112,'СКЛАД '!$A:$B,2,0),"-")</f>
        <v>Бекон нарезка кг</v>
      </c>
      <c r="N112" s="9">
        <v>8.9999999999999993E-3</v>
      </c>
      <c r="O112" s="7">
        <f>O104*N112</f>
        <v>0</v>
      </c>
      <c r="Q112" s="22">
        <v>52228</v>
      </c>
      <c r="R112" s="222" t="str">
        <f>IFERROR(VLOOKUP(Q112,'СКЛАД '!$A:$B,2,0),"-")</f>
        <v>Салфетка бумажная</v>
      </c>
      <c r="S112" s="9">
        <v>1</v>
      </c>
      <c r="T112" s="7">
        <f>T104*S112</f>
        <v>0</v>
      </c>
    </row>
    <row r="113" spans="2:20">
      <c r="B113" s="22"/>
      <c r="C113" s="222" t="str">
        <f>IFERROR(VLOOKUP(B113,'СКЛАД '!$A:$B,2,0),"-")</f>
        <v>-</v>
      </c>
      <c r="D113" s="9"/>
      <c r="E113" s="7">
        <f>E104*D113</f>
        <v>0</v>
      </c>
      <c r="G113" s="9"/>
      <c r="H113" s="222" t="str">
        <f>IFERROR(VLOOKUP(G113,'СКЛАД '!$A:$B,2,0),"-")</f>
        <v>-</v>
      </c>
      <c r="I113" s="9"/>
      <c r="J113" s="7">
        <f>J104*I113</f>
        <v>0</v>
      </c>
      <c r="L113" s="22">
        <v>51065</v>
      </c>
      <c r="M113" s="222" t="str">
        <f>IFERROR(VLOOKUP(L113,'СКЛАД '!$A:$B,2,0),"-")</f>
        <v>Кетчуп Хаинц</v>
      </c>
      <c r="N113" s="9">
        <v>8.0000000000000002E-3</v>
      </c>
      <c r="O113" s="7">
        <f>O104*N113</f>
        <v>0</v>
      </c>
      <c r="Q113" s="22">
        <v>57312</v>
      </c>
      <c r="R113" s="222" t="str">
        <f>IFERROR(VLOOKUP(Q113,'СКЛАД '!$A:$B,2,0),"-")</f>
        <v>Бумага оберточная Лонг Чикен парафин  410х305 – 6000 шт в уп</v>
      </c>
      <c r="S113" s="9">
        <v>1</v>
      </c>
      <c r="T113" s="7">
        <f>T104*S113</f>
        <v>0</v>
      </c>
    </row>
    <row r="114" spans="2:20">
      <c r="B114" s="9"/>
      <c r="C114" s="222" t="str">
        <f>IFERROR(VLOOKUP(B114,'СКЛАД '!$A:$B,2,0),"-")</f>
        <v>-</v>
      </c>
      <c r="D114" s="9"/>
      <c r="E114" s="7">
        <f>E104*D114</f>
        <v>0</v>
      </c>
      <c r="G114" s="9"/>
      <c r="H114" s="222" t="str">
        <f>IFERROR(VLOOKUP(G114,'СКЛАД '!$A:$B,2,0),"-")</f>
        <v>-</v>
      </c>
      <c r="I114" s="9"/>
      <c r="J114" s="7">
        <f>J104*I114</f>
        <v>0</v>
      </c>
      <c r="L114" s="22">
        <v>59104</v>
      </c>
      <c r="M114" s="222" t="str">
        <f>IFERROR(VLOOKUP(L114,'СКЛАД '!$A:$B,2,0),"-")</f>
        <v>Лук репчатый</v>
      </c>
      <c r="N114" s="9">
        <v>1.0999999999999999E-2</v>
      </c>
      <c r="O114" s="7">
        <f>O104*N114</f>
        <v>0</v>
      </c>
      <c r="Q114" s="9"/>
      <c r="R114" s="222" t="str">
        <f>IFERROR(VLOOKUP(Q114,'СКЛАД '!$A:$B,2,0),"-")</f>
        <v>-</v>
      </c>
      <c r="S114" s="9"/>
      <c r="T114" s="7">
        <f>T104*S114</f>
        <v>0</v>
      </c>
    </row>
    <row r="115" spans="2:20">
      <c r="B115" s="9"/>
      <c r="C115" s="222" t="str">
        <f>IFERROR(VLOOKUP(B115,'СКЛАД '!$A:$B,2,0),"-")</f>
        <v>-</v>
      </c>
      <c r="D115" s="9"/>
      <c r="E115" s="7">
        <f>E104*D115</f>
        <v>0</v>
      </c>
      <c r="G115" s="9"/>
      <c r="H115" s="222" t="str">
        <f>IFERROR(VLOOKUP(G115,'СКЛАД '!$A:$B,2,0),"-")</f>
        <v>-</v>
      </c>
      <c r="I115" s="9"/>
      <c r="J115" s="7">
        <f>J104*I115</f>
        <v>0</v>
      </c>
      <c r="L115" s="22">
        <v>52228</v>
      </c>
      <c r="M115" s="222" t="str">
        <f>IFERROR(VLOOKUP(L115,'СКЛАД '!$A:$B,2,0),"-")</f>
        <v>Салфетка бумажная</v>
      </c>
      <c r="N115" s="9">
        <v>1</v>
      </c>
      <c r="O115" s="7">
        <f>O104*N115</f>
        <v>0</v>
      </c>
      <c r="Q115" s="9"/>
      <c r="R115" s="222" t="str">
        <f>IFERROR(VLOOKUP(Q115,'СКЛАД '!$A:$B,2,0),"-")</f>
        <v>-</v>
      </c>
      <c r="S115" s="9"/>
      <c r="T115" s="7">
        <f>T104*S115</f>
        <v>0</v>
      </c>
    </row>
    <row r="116" spans="2:20">
      <c r="B116" s="9"/>
      <c r="C116" s="222" t="str">
        <f>IFERROR(VLOOKUP(B116,'СКЛАД '!$A:$B,2,0),"-")</f>
        <v>-</v>
      </c>
      <c r="D116" s="9"/>
      <c r="E116" s="7">
        <f>E104*D116</f>
        <v>0</v>
      </c>
      <c r="G116" s="9"/>
      <c r="H116" s="222" t="str">
        <f>IFERROR(VLOOKUP(G116,'СКЛАД '!$A:$B,2,0),"-")</f>
        <v>-</v>
      </c>
      <c r="I116" s="9"/>
      <c r="J116" s="7">
        <f>J104*I116</f>
        <v>0</v>
      </c>
      <c r="L116" s="22">
        <v>57321</v>
      </c>
      <c r="M116" s="222" t="str">
        <f>IFERROR(VLOOKUP(L116,'СКЛАД '!$A:$B,2,0),"-")</f>
        <v>Бумага оберточная Воппер Джуниор</v>
      </c>
      <c r="N116" s="9">
        <v>1</v>
      </c>
      <c r="O116" s="7">
        <f>O104*N116</f>
        <v>0</v>
      </c>
      <c r="Q116" s="9"/>
      <c r="R116" s="222" t="str">
        <f>IFERROR(VLOOKUP(Q116,'СКЛАД '!$A:$B,2,0),"-")</f>
        <v>-</v>
      </c>
      <c r="S116" s="9"/>
      <c r="T116" s="7">
        <f>T104*S116</f>
        <v>0</v>
      </c>
    </row>
    <row r="117" spans="2:20">
      <c r="B117" s="9"/>
      <c r="C117" s="222" t="str">
        <f>IFERROR(VLOOKUP(B117,'СКЛАД '!$A:$B,2,0),"-")</f>
        <v>-</v>
      </c>
      <c r="D117" s="9"/>
      <c r="E117" s="7">
        <f>E104*D117</f>
        <v>0</v>
      </c>
      <c r="G117" s="9"/>
      <c r="H117" s="222" t="str">
        <f>IFERROR(VLOOKUP(G117,'СКЛАД '!$A:$B,2,0),"-")</f>
        <v>-</v>
      </c>
      <c r="I117" s="9"/>
      <c r="J117" s="7">
        <f>J104*I117</f>
        <v>0</v>
      </c>
      <c r="L117" s="9"/>
      <c r="M117" s="222" t="str">
        <f>IFERROR(VLOOKUP(L117,'СКЛАД '!$A:$B,2,0),"-")</f>
        <v>-</v>
      </c>
      <c r="N117" s="9"/>
      <c r="O117" s="7">
        <f>O104*N117</f>
        <v>0</v>
      </c>
      <c r="Q117" s="9"/>
      <c r="R117" s="222" t="str">
        <f>IFERROR(VLOOKUP(Q117,'СКЛАД '!$A:$B,2,0),"-")</f>
        <v>-</v>
      </c>
      <c r="S117" s="9"/>
      <c r="T117" s="7">
        <f>T104*S117</f>
        <v>0</v>
      </c>
    </row>
    <row r="118" spans="2:20">
      <c r="B118" s="9"/>
      <c r="C118" s="222" t="str">
        <f>IFERROR(VLOOKUP(B118,'СКЛАД '!$A:$B,2,0),"-")</f>
        <v>-</v>
      </c>
      <c r="D118" s="9"/>
      <c r="E118" s="7">
        <f>E104*D118</f>
        <v>0</v>
      </c>
      <c r="G118" s="9"/>
      <c r="H118" s="222" t="str">
        <f>IFERROR(VLOOKUP(G118,'СКЛАД '!$A:$B,2,0),"-")</f>
        <v>-</v>
      </c>
      <c r="I118" s="9"/>
      <c r="J118" s="7">
        <f>J104*I118</f>
        <v>0</v>
      </c>
      <c r="L118" s="9"/>
      <c r="M118" s="222" t="str">
        <f>IFERROR(VLOOKUP(L118,'СКЛАД '!$A:$B,2,0),"-")</f>
        <v>-</v>
      </c>
      <c r="N118" s="9"/>
      <c r="O118" s="7">
        <f>O104*N118</f>
        <v>0</v>
      </c>
      <c r="Q118" s="9"/>
      <c r="R118" s="222" t="str">
        <f>IFERROR(VLOOKUP(Q118,'СКЛАД '!$A:$B,2,0),"-")</f>
        <v>-</v>
      </c>
      <c r="S118" s="9"/>
      <c r="T118" s="7">
        <f>T104*S118</f>
        <v>0</v>
      </c>
    </row>
    <row r="119" spans="2:20">
      <c r="B119" s="9"/>
      <c r="C119" s="222" t="str">
        <f>IFERROR(VLOOKUP(B119,'СКЛАД '!$A:$B,2,0),"-")</f>
        <v>-</v>
      </c>
      <c r="D119" s="9"/>
      <c r="E119" s="7">
        <f>E104*D119</f>
        <v>0</v>
      </c>
      <c r="G119" s="9"/>
      <c r="H119" s="222" t="str">
        <f>IFERROR(VLOOKUP(G119,'СКЛАД '!$A:$B,2,0),"-")</f>
        <v>-</v>
      </c>
      <c r="I119" s="9"/>
      <c r="J119" s="7">
        <f>J104*I119</f>
        <v>0</v>
      </c>
      <c r="L119" s="9"/>
      <c r="M119" s="222" t="str">
        <f>IFERROR(VLOOKUP(L119,'СКЛАД '!$A:$B,2,0),"-")</f>
        <v>-</v>
      </c>
      <c r="N119" s="9"/>
      <c r="O119" s="7">
        <f>O104*N119</f>
        <v>0</v>
      </c>
      <c r="Q119" s="9"/>
      <c r="R119" s="222" t="str">
        <f>IFERROR(VLOOKUP(Q119,'СКЛАД '!$A:$B,2,0),"-")</f>
        <v>-</v>
      </c>
      <c r="S119" s="9"/>
      <c r="T119" s="7">
        <f>T104*S119</f>
        <v>0</v>
      </c>
    </row>
    <row r="121" spans="2:20">
      <c r="B121" s="8">
        <v>3042</v>
      </c>
      <c r="C121" s="6" t="str">
        <f>IFERROR(VLOOKUP(B121,Сводная!$A:$C,2,0),"-------------")</f>
        <v>Шейк Баунти станд</v>
      </c>
      <c r="D121" s="3" t="s">
        <v>600</v>
      </c>
      <c r="E121" s="6">
        <f>IFERROR(VLOOKUP(B121,Сводная!$A:$C,3,0),"-------------")</f>
        <v>0</v>
      </c>
      <c r="G121" s="8">
        <v>7061</v>
      </c>
      <c r="H121" s="6" t="str">
        <f>IFERROR(VLOOKUP(G121,Сводная!$A:$C,2,0),"-------------")</f>
        <v>Мороженое Баунти</v>
      </c>
      <c r="I121" s="3" t="s">
        <v>600</v>
      </c>
      <c r="J121" s="6">
        <f>IFERROR(VLOOKUP(G121,Сводная!$A:$C,3,0),"-------------")</f>
        <v>0</v>
      </c>
      <c r="L121" s="8">
        <v>9109</v>
      </c>
      <c r="M121" s="6" t="str">
        <f>IFERROR(VLOOKUP(L121,Сводная!$A:$C,2,0),"-------------")</f>
        <v>Танкобургер</v>
      </c>
      <c r="N121" s="3" t="s">
        <v>600</v>
      </c>
      <c r="O121" s="6">
        <f>IFERROR(VLOOKUP(L121,Сводная!$A:$C,3,0),"-------------")</f>
        <v>51</v>
      </c>
      <c r="Q121" s="8">
        <v>9419</v>
      </c>
      <c r="R121" s="6" t="str">
        <f>IFERROR(VLOOKUP(Q121,Сводная!$A:$C,2,0),"-------------")</f>
        <v>Воппер по-деревенски</v>
      </c>
      <c r="S121" s="3" t="s">
        <v>600</v>
      </c>
      <c r="T121" s="6">
        <f>IFERROR(VLOOKUP(Q121,Сводная!$A:$C,3,0),"-------------")</f>
        <v>0</v>
      </c>
    </row>
    <row r="122" spans="2:20">
      <c r="B122" s="22">
        <v>53230</v>
      </c>
      <c r="C122" s="222" t="str">
        <f>IFERROR(VLOOKUP(B122,'СКЛАД '!$A:$B,2,0),"-")</f>
        <v>Смесь для коктейля 3%</v>
      </c>
      <c r="D122" s="9">
        <v>0.28399999999999997</v>
      </c>
      <c r="E122" s="7">
        <f>E121*D122</f>
        <v>0</v>
      </c>
      <c r="G122" s="22">
        <v>53229</v>
      </c>
      <c r="H122" s="222" t="str">
        <f>IFERROR(VLOOKUP(G122,'СКЛАД '!$A:$B,2,0),"-")</f>
        <v>Смесь для мороженого</v>
      </c>
      <c r="I122" s="9">
        <v>0.12</v>
      </c>
      <c r="J122" s="7">
        <f>J121*I122</f>
        <v>0</v>
      </c>
      <c r="L122" s="22">
        <v>67025</v>
      </c>
      <c r="M122" s="222" t="str">
        <f>IFERROR(VLOOKUP(L122,'СКЛАД '!$A:$B,2,0),"-")</f>
        <v>Булочка Черная 89 гр. два слоя 24 шт. в уп.</v>
      </c>
      <c r="N122" s="9">
        <v>1</v>
      </c>
      <c r="O122" s="7">
        <f>O121*N122</f>
        <v>51</v>
      </c>
      <c r="Q122" s="22">
        <v>55036</v>
      </c>
      <c r="R122" s="222" t="str">
        <f>IFERROR(VLOOKUP(Q122,'СКЛАД '!$A:$B,2,0),"-")</f>
        <v>Булочка Воппер 5" (81 гр)</v>
      </c>
      <c r="S122" s="9">
        <v>1</v>
      </c>
      <c r="T122" s="7">
        <f>T121*S122</f>
        <v>0</v>
      </c>
    </row>
    <row r="123" spans="2:20">
      <c r="B123" s="22">
        <v>67015</v>
      </c>
      <c r="C123" s="222" t="str">
        <f>IFERROR(VLOOKUP(B123,'СКЛАД '!$A:$B,2,0),"-")</f>
        <v>Сироп для коктейля Баунти</v>
      </c>
      <c r="D123" s="9">
        <v>0.04</v>
      </c>
      <c r="E123" s="7">
        <f>E121*D123</f>
        <v>0</v>
      </c>
      <c r="G123" s="22">
        <v>67014</v>
      </c>
      <c r="H123" s="222" t="str">
        <f>IFERROR(VLOOKUP(G123,'СКЛАД '!$A:$B,2,0),"-")</f>
        <v>Сироп для мороженого Баунти</v>
      </c>
      <c r="I123" s="9">
        <v>2.1000000000000001E-2</v>
      </c>
      <c r="J123" s="7">
        <f>J121*I123</f>
        <v>0</v>
      </c>
      <c r="L123" s="22">
        <v>58682</v>
      </c>
      <c r="M123" s="222" t="str">
        <f>IFERROR(VLOOKUP(L123,'СКЛАД '!$A:$B,2,0),"-")</f>
        <v>Котлеты из говядины WHOPPER</v>
      </c>
      <c r="N123" s="9">
        <v>1</v>
      </c>
      <c r="O123" s="7">
        <f>O121*N123</f>
        <v>51</v>
      </c>
      <c r="Q123" s="22">
        <v>58682</v>
      </c>
      <c r="R123" s="222" t="str">
        <f>IFERROR(VLOOKUP(Q123,'СКЛАД '!$A:$B,2,0),"-")</f>
        <v>Котлеты из говядины WHOPPER</v>
      </c>
      <c r="S123" s="9">
        <v>1</v>
      </c>
      <c r="T123" s="7">
        <f>T121*S123</f>
        <v>0</v>
      </c>
    </row>
    <row r="124" spans="2:20">
      <c r="B124" s="22">
        <v>57001</v>
      </c>
      <c r="C124" s="222" t="str">
        <f>IFERROR(VLOOKUP(B124,'СКЛАД '!$A:$B,2,0),"-")</f>
        <v>Стакан 16 унций</v>
      </c>
      <c r="D124" s="9">
        <v>1</v>
      </c>
      <c r="E124" s="7">
        <f>E121*D124</f>
        <v>0</v>
      </c>
      <c r="G124" s="22">
        <v>67013</v>
      </c>
      <c r="H124" s="222" t="str">
        <f>IFERROR(VLOOKUP(G124,'СКЛАД '!$A:$B,2,0),"-")</f>
        <v>Крошка для мороженого Баунти</v>
      </c>
      <c r="I124" s="9">
        <v>0.02</v>
      </c>
      <c r="J124" s="7">
        <f>J121*I124</f>
        <v>0</v>
      </c>
      <c r="L124" s="22">
        <v>51091</v>
      </c>
      <c r="M124" s="222" t="str">
        <f>IFERROR(VLOOKUP(L124,'СКЛАД '!$A:$B,2,0),"-")</f>
        <v>Сыр Чеддер</v>
      </c>
      <c r="N124" s="9">
        <v>2</v>
      </c>
      <c r="O124" s="7">
        <f>O121*N124</f>
        <v>102</v>
      </c>
      <c r="Q124" s="22">
        <v>67026</v>
      </c>
      <c r="R124" s="222" t="str">
        <f>IFERROR(VLOOKUP(Q124,'СКЛАД '!$A:$B,2,0),"-")</f>
        <v>Соус Грибной</v>
      </c>
      <c r="S124" s="9">
        <v>2.1999999999999999E-2</v>
      </c>
      <c r="T124" s="7">
        <f>T121*S124</f>
        <v>0</v>
      </c>
    </row>
    <row r="125" spans="2:20">
      <c r="B125" s="22">
        <v>56006</v>
      </c>
      <c r="C125" s="222" t="str">
        <f>IFERROR(VLOOKUP(B125,'СКЛАД '!$A:$B,2,0),"-")</f>
        <v>Крышка для стакана 16/22 унции</v>
      </c>
      <c r="D125" s="9">
        <v>1</v>
      </c>
      <c r="E125" s="7">
        <f>E121*D125</f>
        <v>0</v>
      </c>
      <c r="G125" s="22">
        <v>52228</v>
      </c>
      <c r="H125" s="222" t="str">
        <f>IFERROR(VLOOKUP(G125,'СКЛАД '!$A:$B,2,0),"-")</f>
        <v>Салфетка бумажная</v>
      </c>
      <c r="I125" s="9">
        <v>1</v>
      </c>
      <c r="J125" s="7">
        <f>J121*I125</f>
        <v>0</v>
      </c>
      <c r="L125" s="22">
        <v>690610</v>
      </c>
      <c r="M125" s="222" t="str">
        <f>IFERROR(VLOOKUP(L125,'СКЛАД '!$A:$B,2,0),"-")</f>
        <v>Салат Айсберг( идет в двух кейсах)</v>
      </c>
      <c r="N125" s="9">
        <v>1.4E-2</v>
      </c>
      <c r="O125" s="7">
        <f>O121*N125</f>
        <v>0.71399999999999997</v>
      </c>
      <c r="Q125" s="22">
        <v>690610</v>
      </c>
      <c r="R125" s="222" t="str">
        <f>IFERROR(VLOOKUP(Q125,'СКЛАД '!$A:$B,2,0),"-")</f>
        <v>Салат Айсберг( идет в двух кейсах)</v>
      </c>
      <c r="S125" s="9">
        <v>1.4E-2</v>
      </c>
      <c r="T125" s="7">
        <f>T121*S125</f>
        <v>0</v>
      </c>
    </row>
    <row r="126" spans="2:20">
      <c r="B126" s="22">
        <v>69913</v>
      </c>
      <c r="C126" s="222" t="str">
        <f>IFERROR(VLOOKUP(B126,'СКЛАД '!$A:$B,2,0),"-")</f>
        <v>Соломинка в обертке</v>
      </c>
      <c r="D126" s="9">
        <v>1</v>
      </c>
      <c r="E126" s="7">
        <f>E121*D126</f>
        <v>0</v>
      </c>
      <c r="G126" s="22">
        <v>53119</v>
      </c>
      <c r="H126" s="222" t="str">
        <f>IFERROR(VLOOKUP(G126,'СКЛАД '!$A:$B,2,0),"-")</f>
        <v>Ложка для мороженного Айс Твист</v>
      </c>
      <c r="I126" s="9">
        <v>1</v>
      </c>
      <c r="J126" s="7">
        <f>J121*I126</f>
        <v>0</v>
      </c>
      <c r="L126" s="22">
        <v>61084</v>
      </c>
      <c r="M126" s="222" t="str">
        <f>IFERROR(VLOOKUP(L126,'СКЛАД '!$A:$B,2,0),"-")</f>
        <v>Огурцы маринованные кг</v>
      </c>
      <c r="N126" s="9">
        <v>0.02</v>
      </c>
      <c r="O126" s="7">
        <f>O121*N126</f>
        <v>1.02</v>
      </c>
      <c r="Q126" s="22">
        <v>59103</v>
      </c>
      <c r="R126" s="222" t="str">
        <f>IFERROR(VLOOKUP(Q126,'СКЛАД '!$A:$B,2,0),"-")</f>
        <v>Помидоры св.</v>
      </c>
      <c r="S126" s="9">
        <v>5.3999999999999999E-2</v>
      </c>
      <c r="T126" s="7">
        <f>T121*S126</f>
        <v>0</v>
      </c>
    </row>
    <row r="127" spans="2:20">
      <c r="B127" s="22">
        <v>52228</v>
      </c>
      <c r="C127" s="222" t="str">
        <f>IFERROR(VLOOKUP(B127,'СКЛАД '!$A:$B,2,0),"-")</f>
        <v>Салфетка бумажная</v>
      </c>
      <c r="D127" s="9">
        <v>1</v>
      </c>
      <c r="E127" s="7">
        <f>E121*D127</f>
        <v>0</v>
      </c>
      <c r="G127" s="22">
        <v>53115</v>
      </c>
      <c r="H127" s="222" t="str">
        <f>IFERROR(VLOOKUP(G127,'СКЛАД '!$A:$B,2,0),"-")</f>
        <v>Крышка для мороженного Айс Твист</v>
      </c>
      <c r="I127" s="9">
        <v>1</v>
      </c>
      <c r="J127" s="7">
        <f>J121*I127</f>
        <v>0</v>
      </c>
      <c r="L127" s="22">
        <v>51256</v>
      </c>
      <c r="M127" s="222" t="str">
        <f>IFERROR(VLOOKUP(L127,'СКЛАД '!$A:$B,2,0),"-")</f>
        <v>Соус Барбекю</v>
      </c>
      <c r="N127" s="9">
        <v>1.6E-2</v>
      </c>
      <c r="O127" s="7">
        <f>O121*N127</f>
        <v>0.81600000000000006</v>
      </c>
      <c r="Q127" s="22">
        <v>69893</v>
      </c>
      <c r="R127" s="222" t="str">
        <f>IFERROR(VLOOKUP(Q127,'СКЛАД '!$A:$B,2,0),"-")</f>
        <v>Лук острый</v>
      </c>
      <c r="S127" s="9">
        <v>1.4E-2</v>
      </c>
      <c r="T127" s="7">
        <f>T121*S127</f>
        <v>0</v>
      </c>
    </row>
    <row r="128" spans="2:20">
      <c r="B128" s="9"/>
      <c r="C128" s="222" t="str">
        <f>IFERROR(VLOOKUP(B128,'СКЛАД '!$A:$B,2,0),"-")</f>
        <v>-</v>
      </c>
      <c r="D128" s="9"/>
      <c r="E128" s="7">
        <f>E121*D128</f>
        <v>0</v>
      </c>
      <c r="G128" s="22">
        <v>57009</v>
      </c>
      <c r="H128" s="222" t="str">
        <f>IFERROR(VLOOKUP(G128,'СКЛАД '!$A:$B,2,0),"-")</f>
        <v>Стакан для мороженого TWIX/MARS</v>
      </c>
      <c r="I128" s="9">
        <v>1</v>
      </c>
      <c r="J128" s="7">
        <f>J121*I128</f>
        <v>0</v>
      </c>
      <c r="L128" s="22">
        <v>59104</v>
      </c>
      <c r="M128" s="222" t="str">
        <f>IFERROR(VLOOKUP(L128,'СКЛАД '!$A:$B,2,0),"-")</f>
        <v>Лук репчатый</v>
      </c>
      <c r="N128" s="9">
        <v>2.1999999999999999E-2</v>
      </c>
      <c r="O128" s="7">
        <f>O121*N128</f>
        <v>1.1219999999999999</v>
      </c>
      <c r="Q128" s="22">
        <v>52228</v>
      </c>
      <c r="R128" s="222" t="str">
        <f>IFERROR(VLOOKUP(Q128,'СКЛАД '!$A:$B,2,0),"-")</f>
        <v>Салфетка бумажная</v>
      </c>
      <c r="S128" s="9">
        <v>1</v>
      </c>
      <c r="T128" s="7">
        <f>T121*S128</f>
        <v>0</v>
      </c>
    </row>
    <row r="129" spans="2:20">
      <c r="B129" s="9"/>
      <c r="C129" s="222" t="str">
        <f>IFERROR(VLOOKUP(B129,'СКЛАД '!$A:$B,2,0),"-")</f>
        <v>-</v>
      </c>
      <c r="D129" s="9"/>
      <c r="E129" s="7">
        <f>E121*D129</f>
        <v>0</v>
      </c>
      <c r="G129" s="9"/>
      <c r="H129" s="222" t="str">
        <f>IFERROR(VLOOKUP(G129,'СКЛАД '!$A:$B,2,0),"-")</f>
        <v>-</v>
      </c>
      <c r="I129" s="9"/>
      <c r="J129" s="7">
        <f>J121*I129</f>
        <v>0</v>
      </c>
      <c r="L129" s="22">
        <v>51014</v>
      </c>
      <c r="M129" s="222" t="str">
        <f>IFERROR(VLOOKUP(L129,'СКЛАД '!$A:$B,2,0),"-")</f>
        <v>Кинг соус 40%</v>
      </c>
      <c r="N129" s="9">
        <v>2.1999999999999999E-2</v>
      </c>
      <c r="O129" s="7">
        <f>O121*N129</f>
        <v>1.1219999999999999</v>
      </c>
      <c r="Q129" s="22">
        <v>57300</v>
      </c>
      <c r="R129" s="222" t="str">
        <f>IFERROR(VLOOKUP(Q129,'СКЛАД '!$A:$B,2,0),"-")</f>
        <v>Бумага оберточная Воппер</v>
      </c>
      <c r="S129" s="9">
        <v>1</v>
      </c>
      <c r="T129" s="7">
        <f>T121*S129</f>
        <v>0</v>
      </c>
    </row>
    <row r="130" spans="2:20">
      <c r="B130" s="9"/>
      <c r="C130" s="222" t="str">
        <f>IFERROR(VLOOKUP(B130,'СКЛАД '!$A:$B,2,0),"-")</f>
        <v>-</v>
      </c>
      <c r="D130" s="9"/>
      <c r="E130" s="7">
        <f>E121*D130</f>
        <v>0</v>
      </c>
      <c r="G130" s="9"/>
      <c r="H130" s="222" t="str">
        <f>IFERROR(VLOOKUP(G130,'СКЛАД '!$A:$B,2,0),"-")</f>
        <v>-</v>
      </c>
      <c r="I130" s="9"/>
      <c r="J130" s="7">
        <f>J121*I130</f>
        <v>0</v>
      </c>
      <c r="L130" s="22">
        <v>80007</v>
      </c>
      <c r="M130" s="222" t="str">
        <f>IFERROR(VLOOKUP(L130,'СКЛАД '!$A:$B,2,0),"-")</f>
        <v>Бумага оберточная Танкобургер 305х410 1000 шт в уп</v>
      </c>
      <c r="N130" s="9">
        <v>1</v>
      </c>
      <c r="O130" s="7">
        <f>O121*N130</f>
        <v>51</v>
      </c>
      <c r="Q130" s="9"/>
      <c r="R130" s="222" t="str">
        <f>IFERROR(VLOOKUP(Q130,'СКЛАД '!$A:$B,2,0),"-")</f>
        <v>-</v>
      </c>
      <c r="S130" s="9"/>
      <c r="T130" s="7">
        <f>T121*S130</f>
        <v>0</v>
      </c>
    </row>
    <row r="131" spans="2:20">
      <c r="B131" s="9"/>
      <c r="C131" s="222" t="str">
        <f>IFERROR(VLOOKUP(B131,'СКЛАД '!$A:$B,2,0),"-")</f>
        <v>-</v>
      </c>
      <c r="D131" s="9"/>
      <c r="E131" s="7">
        <f>E121*D131</f>
        <v>0</v>
      </c>
      <c r="G131" s="9"/>
      <c r="H131" s="222" t="str">
        <f>IFERROR(VLOOKUP(G131,'СКЛАД '!$A:$B,2,0),"-")</f>
        <v>-</v>
      </c>
      <c r="I131" s="9"/>
      <c r="J131" s="7">
        <f>J121*I131</f>
        <v>0</v>
      </c>
      <c r="L131" s="22">
        <v>52228</v>
      </c>
      <c r="M131" s="222" t="str">
        <f>IFERROR(VLOOKUP(L131,'СКЛАД '!$A:$B,2,0),"-")</f>
        <v>Салфетка бумажная</v>
      </c>
      <c r="N131" s="9">
        <v>1</v>
      </c>
      <c r="O131" s="7">
        <f>O121*N131</f>
        <v>51</v>
      </c>
      <c r="Q131" s="9"/>
      <c r="R131" s="222" t="str">
        <f>IFERROR(VLOOKUP(Q131,'СКЛАД '!$A:$B,2,0),"-")</f>
        <v>-</v>
      </c>
      <c r="S131" s="9"/>
      <c r="T131" s="7">
        <f>T121*S131</f>
        <v>0</v>
      </c>
    </row>
    <row r="132" spans="2:20">
      <c r="B132" s="9"/>
      <c r="C132" s="222" t="str">
        <f>IFERROR(VLOOKUP(B132,'СКЛАД '!$A:$B,2,0),"-")</f>
        <v>-</v>
      </c>
      <c r="D132" s="9"/>
      <c r="E132" s="7">
        <f>E121*D132</f>
        <v>0</v>
      </c>
      <c r="G132" s="9"/>
      <c r="H132" s="222" t="str">
        <f>IFERROR(VLOOKUP(G132,'СКЛАД '!$A:$B,2,0),"-")</f>
        <v>-</v>
      </c>
      <c r="I132" s="9"/>
      <c r="J132" s="7">
        <f>J121*I132</f>
        <v>0</v>
      </c>
      <c r="L132" s="22"/>
      <c r="M132" s="222" t="str">
        <f>IFERROR(VLOOKUP(L132,'СКЛАД '!$A:$B,2,0),"-")</f>
        <v>-</v>
      </c>
      <c r="N132" s="9"/>
      <c r="O132" s="7">
        <f>O121*N132</f>
        <v>0</v>
      </c>
      <c r="Q132" s="9"/>
      <c r="R132" s="222" t="str">
        <f>IFERROR(VLOOKUP(Q132,'СКЛАД '!$A:$B,2,0),"-")</f>
        <v>-</v>
      </c>
      <c r="S132" s="9"/>
      <c r="T132" s="7">
        <f>T121*S132</f>
        <v>0</v>
      </c>
    </row>
    <row r="133" spans="2:20">
      <c r="B133" s="9"/>
      <c r="C133" s="222" t="str">
        <f>IFERROR(VLOOKUP(B133,'СКЛАД '!$A:$B,2,0),"-")</f>
        <v>-</v>
      </c>
      <c r="D133" s="9"/>
      <c r="E133" s="7">
        <f>E121*D133</f>
        <v>0</v>
      </c>
      <c r="G133" s="9"/>
      <c r="H133" s="222" t="str">
        <f>IFERROR(VLOOKUP(G133,'СКЛАД '!$A:$B,2,0),"-")</f>
        <v>-</v>
      </c>
      <c r="I133" s="9"/>
      <c r="J133" s="7">
        <f>J121*I133</f>
        <v>0</v>
      </c>
      <c r="L133" s="9"/>
      <c r="M133" s="222" t="str">
        <f>IFERROR(VLOOKUP(L133,'СКЛАД '!$A:$B,2,0),"-")</f>
        <v>-</v>
      </c>
      <c r="N133" s="9"/>
      <c r="O133" s="7">
        <f>O121*N133</f>
        <v>0</v>
      </c>
      <c r="Q133" s="9"/>
      <c r="R133" s="222" t="str">
        <f>IFERROR(VLOOKUP(Q133,'СКЛАД '!$A:$B,2,0),"-")</f>
        <v>-</v>
      </c>
      <c r="S133" s="9"/>
      <c r="T133" s="7">
        <f>T121*S133</f>
        <v>0</v>
      </c>
    </row>
    <row r="134" spans="2:20">
      <c r="B134" s="9"/>
      <c r="C134" s="222" t="str">
        <f>IFERROR(VLOOKUP(B134,'СКЛАД '!$A:$B,2,0),"-")</f>
        <v>-</v>
      </c>
      <c r="D134" s="9"/>
      <c r="E134" s="7">
        <f>E121*D134</f>
        <v>0</v>
      </c>
      <c r="G134" s="9"/>
      <c r="H134" s="222" t="str">
        <f>IFERROR(VLOOKUP(G134,'СКЛАД '!$A:$B,2,0),"-")</f>
        <v>-</v>
      </c>
      <c r="I134" s="9"/>
      <c r="J134" s="7">
        <f>J121*I134</f>
        <v>0</v>
      </c>
      <c r="L134" s="9"/>
      <c r="M134" s="222" t="str">
        <f>IFERROR(VLOOKUP(L134,'СКЛАД '!$A:$B,2,0),"-")</f>
        <v>-</v>
      </c>
      <c r="N134" s="9"/>
      <c r="O134" s="7">
        <f>O121*N134</f>
        <v>0</v>
      </c>
      <c r="Q134" s="9"/>
      <c r="R134" s="222" t="str">
        <f>IFERROR(VLOOKUP(Q134,'СКЛАД '!$A:$B,2,0),"-")</f>
        <v>-</v>
      </c>
      <c r="S134" s="9"/>
      <c r="T134" s="7">
        <f>T121*S134</f>
        <v>0</v>
      </c>
    </row>
    <row r="135" spans="2:20">
      <c r="B135" s="9"/>
      <c r="C135" s="222" t="str">
        <f>IFERROR(VLOOKUP(B135,'СКЛАД '!$A:$B,2,0),"-")</f>
        <v>-</v>
      </c>
      <c r="D135" s="9"/>
      <c r="E135" s="7">
        <f>E121*D135</f>
        <v>0</v>
      </c>
      <c r="G135" s="9"/>
      <c r="H135" s="222" t="str">
        <f>IFERROR(VLOOKUP(G135,'СКЛАД '!$A:$B,2,0),"-")</f>
        <v>-</v>
      </c>
      <c r="I135" s="9"/>
      <c r="J135" s="7">
        <f>J121*I135</f>
        <v>0</v>
      </c>
      <c r="L135" s="9"/>
      <c r="M135" s="222" t="str">
        <f>IFERROR(VLOOKUP(L135,'СКЛАД '!$A:$B,2,0),"-")</f>
        <v>-</v>
      </c>
      <c r="N135" s="9"/>
      <c r="O135" s="7">
        <f>O121*N135</f>
        <v>0</v>
      </c>
      <c r="Q135" s="9"/>
      <c r="R135" s="222" t="str">
        <f>IFERROR(VLOOKUP(Q135,'СКЛАД '!$A:$B,2,0),"-")</f>
        <v>-</v>
      </c>
      <c r="S135" s="9"/>
      <c r="T135" s="7">
        <f>T121*S135</f>
        <v>0</v>
      </c>
    </row>
    <row r="136" spans="2:20">
      <c r="B136" s="9"/>
      <c r="C136" s="222" t="str">
        <f>IFERROR(VLOOKUP(B136,'СКЛАД '!$A:$B,2,0),"-")</f>
        <v>-</v>
      </c>
      <c r="D136" s="9"/>
      <c r="E136" s="7">
        <f>E121*D136</f>
        <v>0</v>
      </c>
      <c r="G136" s="9"/>
      <c r="H136" s="222" t="str">
        <f>IFERROR(VLOOKUP(G136,'СКЛАД '!$A:$B,2,0),"-")</f>
        <v>-</v>
      </c>
      <c r="I136" s="9"/>
      <c r="J136" s="7">
        <f>J121*I136</f>
        <v>0</v>
      </c>
      <c r="L136" s="9"/>
      <c r="M136" s="222" t="str">
        <f>IFERROR(VLOOKUP(L136,'СКЛАД '!$A:$B,2,0),"-")</f>
        <v>-</v>
      </c>
      <c r="N136" s="9"/>
      <c r="O136" s="7">
        <f>O121*N136</f>
        <v>0</v>
      </c>
      <c r="Q136" s="9"/>
      <c r="R136" s="222" t="str">
        <f>IFERROR(VLOOKUP(Q136,'СКЛАД '!$A:$B,2,0),"-")</f>
        <v>-</v>
      </c>
      <c r="S136" s="9"/>
      <c r="T136" s="7">
        <f>T121*S136</f>
        <v>0</v>
      </c>
    </row>
    <row r="137" spans="2:20">
      <c r="H137" s="1"/>
    </row>
    <row r="138" spans="2:20">
      <c r="B138" s="8">
        <v>3039</v>
      </c>
      <c r="C138" s="6" t="str">
        <f>IFERROR(VLOOKUP(B138,Сводная!$A:$C,2,0),"-------------")</f>
        <v>Шейк Баунти бол</v>
      </c>
      <c r="D138" s="3" t="s">
        <v>600</v>
      </c>
      <c r="E138" s="6">
        <f>IFERROR(VLOOKUP(B138,Сводная!$A:$C,3,0),"-------------")</f>
        <v>0</v>
      </c>
      <c r="G138" s="8">
        <v>3041</v>
      </c>
      <c r="H138" s="6" t="str">
        <f>IFERROR(VLOOKUP(G138,Сводная!$A:$C,2,0),"-------------")</f>
        <v>Шейк Баунти мал</v>
      </c>
      <c r="I138" s="3" t="s">
        <v>600</v>
      </c>
      <c r="J138" s="6">
        <f>IFERROR(VLOOKUP(G138,Сводная!$A:$C,3,0),"-------------")</f>
        <v>0</v>
      </c>
      <c r="L138" s="8">
        <v>3567</v>
      </c>
      <c r="M138" s="6" t="str">
        <f>IFERROR(VLOOKUP(L138,Сводная!$A:$C,2,0),"-------------")</f>
        <v>Воппер Фристайл</v>
      </c>
      <c r="N138" s="3" t="s">
        <v>600</v>
      </c>
      <c r="O138" s="6">
        <f>IFERROR(VLOOKUP(L138,Сводная!$A:$C,3,0),"-------------")</f>
        <v>0</v>
      </c>
      <c r="Q138" s="8">
        <v>9420</v>
      </c>
      <c r="R138" s="6" t="str">
        <f>IFERROR(VLOOKUP(Q138,Сводная!$A:$C,2,0),"-------------")</f>
        <v>Лонг Биф Кантри Клаб</v>
      </c>
      <c r="S138" s="3" t="s">
        <v>600</v>
      </c>
      <c r="T138" s="6">
        <f>IFERROR(VLOOKUP(Q138,Сводная!$A:$C,3,0),"-------------")</f>
        <v>0</v>
      </c>
    </row>
    <row r="139" spans="2:20">
      <c r="B139" s="22">
        <v>53230</v>
      </c>
      <c r="C139" s="222" t="str">
        <f>IFERROR(VLOOKUP(B139,'СКЛАД '!$A:$B,2,0),"-")</f>
        <v>Смесь для коктейля 3%</v>
      </c>
      <c r="D139" s="9">
        <v>0.35599999999999998</v>
      </c>
      <c r="E139" s="7">
        <f>E138*D139</f>
        <v>0</v>
      </c>
      <c r="G139" s="22">
        <v>53230</v>
      </c>
      <c r="H139" s="222" t="str">
        <f>IFERROR(VLOOKUP(G139,'СКЛАД '!$A:$B,2,0),"-")</f>
        <v>Смесь для коктейля 3%</v>
      </c>
      <c r="I139" s="9">
        <v>0.21299999999999999</v>
      </c>
      <c r="J139" s="7">
        <f>J138*I139</f>
        <v>0</v>
      </c>
      <c r="L139" s="22">
        <v>55036</v>
      </c>
      <c r="M139" s="222" t="str">
        <f>IFERROR(VLOOKUP(L139,'СКЛАД '!$A:$B,2,0),"-")</f>
        <v>Булочка Воппер 5" (81 гр)</v>
      </c>
      <c r="N139" s="9">
        <v>1</v>
      </c>
      <c r="O139" s="7">
        <f>O138*N139</f>
        <v>0</v>
      </c>
      <c r="Q139" s="22">
        <v>55017</v>
      </c>
      <c r="R139" s="222" t="str">
        <f>IFERROR(VLOOKUP(Q139,'СКЛАД '!$A:$B,2,0),"-")</f>
        <v>Булочка 7" (74 гр)</v>
      </c>
      <c r="S139" s="9">
        <v>1</v>
      </c>
      <c r="T139" s="7">
        <f>T138*S139</f>
        <v>0</v>
      </c>
    </row>
    <row r="140" spans="2:20">
      <c r="B140" s="22">
        <v>67015</v>
      </c>
      <c r="C140" s="222" t="str">
        <f>IFERROR(VLOOKUP(B140,'СКЛАД '!$A:$B,2,0),"-")</f>
        <v>Сироп для коктейля Баунти</v>
      </c>
      <c r="D140" s="9">
        <v>0.05</v>
      </c>
      <c r="E140" s="7">
        <f>E138*D140</f>
        <v>0</v>
      </c>
      <c r="G140" s="22">
        <v>67015</v>
      </c>
      <c r="H140" s="222" t="str">
        <f>IFERROR(VLOOKUP(G140,'СКЛАД '!$A:$B,2,0),"-")</f>
        <v>Сироп для коктейля Баунти</v>
      </c>
      <c r="I140" s="9">
        <v>0.03</v>
      </c>
      <c r="J140" s="7">
        <f>J138*I140</f>
        <v>0</v>
      </c>
      <c r="L140" s="22">
        <v>58682</v>
      </c>
      <c r="M140" s="222" t="str">
        <f>IFERROR(VLOOKUP(L140,'СКЛАД '!$A:$B,2,0),"-")</f>
        <v>Котлеты из говядины WHOPPER</v>
      </c>
      <c r="N140" s="9">
        <v>1</v>
      </c>
      <c r="O140" s="7">
        <f>O138*N140</f>
        <v>0</v>
      </c>
      <c r="Q140" s="22">
        <v>68695</v>
      </c>
      <c r="R140" s="222" t="str">
        <f>IFERROR(VLOOKUP(Q140,'СКЛАД '!$A:$B,2,0),"-")</f>
        <v>Котлеты из говядины HAMBURGER</v>
      </c>
      <c r="S140" s="9">
        <v>2</v>
      </c>
      <c r="T140" s="7">
        <f>T138*S140</f>
        <v>0</v>
      </c>
    </row>
    <row r="141" spans="2:20">
      <c r="B141" s="22">
        <v>57002</v>
      </c>
      <c r="C141" s="222" t="str">
        <f>IFERROR(VLOOKUP(B141,'СКЛАД '!$A:$B,2,0),"-")</f>
        <v>Стакан 22 унции</v>
      </c>
      <c r="D141" s="9">
        <v>1</v>
      </c>
      <c r="E141" s="7">
        <f>E138*D141</f>
        <v>0</v>
      </c>
      <c r="G141" s="22">
        <v>57000</v>
      </c>
      <c r="H141" s="222" t="str">
        <f>IFERROR(VLOOKUP(G141,'СКЛАД '!$A:$B,2,0),"-")</f>
        <v>Стакан 12 унций</v>
      </c>
      <c r="I141" s="9">
        <v>1</v>
      </c>
      <c r="J141" s="7">
        <f>J138*I141</f>
        <v>0</v>
      </c>
      <c r="L141" s="22">
        <v>51091</v>
      </c>
      <c r="M141" s="222" t="str">
        <f>IFERROR(VLOOKUP(L141,'СКЛАД '!$A:$B,2,0),"-")</f>
        <v>Сыр Чеддер</v>
      </c>
      <c r="N141" s="9">
        <v>2</v>
      </c>
      <c r="O141" s="7">
        <f>O138*N141</f>
        <v>0</v>
      </c>
      <c r="Q141" s="22">
        <v>59832</v>
      </c>
      <c r="R141" s="222" t="str">
        <f>IFERROR(VLOOKUP(Q141,'СКЛАД '!$A:$B,2,0),"-")</f>
        <v>Бекон нарезка кг</v>
      </c>
      <c r="S141" s="9">
        <v>8.9999999999999993E-3</v>
      </c>
      <c r="T141" s="7">
        <f>T138*S141</f>
        <v>0</v>
      </c>
    </row>
    <row r="142" spans="2:20">
      <c r="B142" s="22">
        <v>56006</v>
      </c>
      <c r="C142" s="222" t="str">
        <f>IFERROR(VLOOKUP(B142,'СКЛАД '!$A:$B,2,0),"-")</f>
        <v>Крышка для стакана 16/22 унции</v>
      </c>
      <c r="D142" s="9">
        <v>1</v>
      </c>
      <c r="E142" s="7">
        <f>E138*D142</f>
        <v>0</v>
      </c>
      <c r="G142" s="22">
        <v>56004</v>
      </c>
      <c r="H142" s="222" t="str">
        <f>IFERROR(VLOOKUP(G142,'СКЛАД '!$A:$B,2,0),"-")</f>
        <v>Крышка для стакана 12 унций</v>
      </c>
      <c r="I142" s="9">
        <v>1</v>
      </c>
      <c r="J142" s="7">
        <f>J138*I142</f>
        <v>0</v>
      </c>
      <c r="L142" s="22">
        <v>51017</v>
      </c>
      <c r="M142" s="222" t="str">
        <f>IFERROR(VLOOKUP(L142,'СКЛАД '!$A:$B,2,0),"-")</f>
        <v>Майонез 65%</v>
      </c>
      <c r="N142" s="9">
        <v>2.1999999999999999E-2</v>
      </c>
      <c r="O142" s="7">
        <f>O138*N142</f>
        <v>0</v>
      </c>
      <c r="Q142" s="22">
        <v>51285</v>
      </c>
      <c r="R142" s="222" t="str">
        <f>IFERROR(VLOOKUP(Q142,'СКЛАД '!$A:$B,2,0),"-")</f>
        <v>Йогуртовый соус с перцем</v>
      </c>
      <c r="S142" s="9">
        <v>3.6999999999999998E-2</v>
      </c>
      <c r="T142" s="7">
        <f>T138*S142</f>
        <v>0</v>
      </c>
    </row>
    <row r="143" spans="2:20">
      <c r="B143" s="22">
        <v>69913</v>
      </c>
      <c r="C143" s="222" t="str">
        <f>IFERROR(VLOOKUP(B143,'СКЛАД '!$A:$B,2,0),"-")</f>
        <v>Соломинка в обертке</v>
      </c>
      <c r="D143" s="9">
        <v>1</v>
      </c>
      <c r="E143" s="7">
        <f>E138*D143</f>
        <v>0</v>
      </c>
      <c r="G143" s="22">
        <v>69913</v>
      </c>
      <c r="H143" s="222" t="str">
        <f>IFERROR(VLOOKUP(G143,'СКЛАД '!$A:$B,2,0),"-")</f>
        <v>Соломинка в обертке</v>
      </c>
      <c r="I143" s="9">
        <v>1</v>
      </c>
      <c r="J143" s="7">
        <f>J138*I143</f>
        <v>0</v>
      </c>
      <c r="L143" s="22">
        <v>690610</v>
      </c>
      <c r="M143" s="222" t="str">
        <f>IFERROR(VLOOKUP(L143,'СКЛАД '!$A:$B,2,0),"-")</f>
        <v>Салат Айсберг( идет в двух кейсах)</v>
      </c>
      <c r="N143" s="9">
        <v>1.4E-2</v>
      </c>
      <c r="O143" s="7">
        <f>O138*N143</f>
        <v>0</v>
      </c>
      <c r="Q143" s="22">
        <v>69893</v>
      </c>
      <c r="R143" s="222" t="str">
        <f>IFERROR(VLOOKUP(Q143,'СКЛАД '!$A:$B,2,0),"-")</f>
        <v>Лук острый</v>
      </c>
      <c r="S143" s="9">
        <v>1.4E-2</v>
      </c>
      <c r="T143" s="7">
        <f>T138*S143</f>
        <v>0</v>
      </c>
    </row>
    <row r="144" spans="2:20">
      <c r="B144" s="22">
        <v>52228</v>
      </c>
      <c r="C144" s="222" t="str">
        <f>IFERROR(VLOOKUP(B144,'СКЛАД '!$A:$B,2,0),"-")</f>
        <v>Салфетка бумажная</v>
      </c>
      <c r="D144" s="9">
        <v>1</v>
      </c>
      <c r="E144" s="7">
        <f>E138*D144</f>
        <v>0</v>
      </c>
      <c r="G144" s="22">
        <v>52228</v>
      </c>
      <c r="H144" s="222" t="str">
        <f>IFERROR(VLOOKUP(G144,'СКЛАД '!$A:$B,2,0),"-")</f>
        <v>Салфетка бумажная</v>
      </c>
      <c r="I144" s="9">
        <v>1</v>
      </c>
      <c r="J144" s="7">
        <f>J138*I144</f>
        <v>0</v>
      </c>
      <c r="L144" s="22">
        <v>59103</v>
      </c>
      <c r="M144" s="222" t="str">
        <f>IFERROR(VLOOKUP(L144,'СКЛАД '!$A:$B,2,0),"-")</f>
        <v>Помидоры св.</v>
      </c>
      <c r="N144" s="9">
        <v>5.3999999999999999E-2</v>
      </c>
      <c r="O144" s="7">
        <f>O138*N144</f>
        <v>0</v>
      </c>
      <c r="Q144" s="22">
        <v>690610</v>
      </c>
      <c r="R144" s="222" t="str">
        <f>IFERROR(VLOOKUP(Q144,'СКЛАД '!$A:$B,2,0),"-")</f>
        <v>Салат Айсберг( идет в двух кейсах)</v>
      </c>
      <c r="S144" s="9">
        <v>1.4E-2</v>
      </c>
      <c r="T144" s="7">
        <f>T138*S144</f>
        <v>0</v>
      </c>
    </row>
    <row r="145" spans="2:20">
      <c r="B145" s="9"/>
      <c r="C145" s="222" t="str">
        <f>IFERROR(VLOOKUP(B145,'СКЛАД '!$A:$B,2,0),"-")</f>
        <v>-</v>
      </c>
      <c r="D145" s="9"/>
      <c r="E145" s="7">
        <f>E138*D145</f>
        <v>0</v>
      </c>
      <c r="G145" s="22"/>
      <c r="H145" s="222" t="str">
        <f>IFERROR(VLOOKUP(G145,'СКЛАД '!$A:$B,2,0),"-")</f>
        <v>-</v>
      </c>
      <c r="I145" s="9"/>
      <c r="J145" s="7">
        <f>J138*I145</f>
        <v>0</v>
      </c>
      <c r="L145" s="22">
        <v>51256</v>
      </c>
      <c r="M145" s="222" t="str">
        <f>IFERROR(VLOOKUP(L145,'СКЛАД '!$A:$B,2,0),"-")</f>
        <v>Соус Барбекю</v>
      </c>
      <c r="N145" s="9">
        <v>1.6E-2</v>
      </c>
      <c r="O145" s="7">
        <f>O138*N145</f>
        <v>0</v>
      </c>
      <c r="Q145" s="22">
        <v>52228</v>
      </c>
      <c r="R145" s="222" t="str">
        <f>IFERROR(VLOOKUP(Q145,'СКЛАД '!$A:$B,2,0),"-")</f>
        <v>Салфетка бумажная</v>
      </c>
      <c r="S145" s="9">
        <v>1</v>
      </c>
      <c r="T145" s="7">
        <f>T138*S145</f>
        <v>0</v>
      </c>
    </row>
    <row r="146" spans="2:20">
      <c r="B146" s="9"/>
      <c r="C146" s="222" t="str">
        <f>IFERROR(VLOOKUP(B146,'СКЛАД '!$A:$B,2,0),"-")</f>
        <v>-</v>
      </c>
      <c r="D146" s="9"/>
      <c r="E146" s="7">
        <f>E138*D146</f>
        <v>0</v>
      </c>
      <c r="G146" s="9"/>
      <c r="H146" s="222" t="str">
        <f>IFERROR(VLOOKUP(G146,'СКЛАД '!$A:$B,2,0),"-")</f>
        <v>-</v>
      </c>
      <c r="I146" s="9"/>
      <c r="J146" s="7">
        <f>J138*I146</f>
        <v>0</v>
      </c>
      <c r="L146" s="22">
        <v>58686</v>
      </c>
      <c r="M146" s="222" t="str">
        <f>IFERROR(VLOOKUP(L146,'СКЛАД '!$A:$B,2,0),"-")</f>
        <v>Луковые кольца</v>
      </c>
      <c r="N146" s="9">
        <v>3</v>
      </c>
      <c r="O146" s="7">
        <f>O138*N146</f>
        <v>0</v>
      </c>
      <c r="Q146" s="22">
        <v>57312</v>
      </c>
      <c r="R146" s="222" t="str">
        <f>IFERROR(VLOOKUP(Q146,'СКЛАД '!$A:$B,2,0),"-")</f>
        <v>Бумага оберточная Лонг Чикен парафин  410х305 – 6000 шт в уп</v>
      </c>
      <c r="S146" s="9">
        <v>1</v>
      </c>
      <c r="T146" s="7">
        <f>T138*S146</f>
        <v>0</v>
      </c>
    </row>
    <row r="147" spans="2:20">
      <c r="B147" s="9"/>
      <c r="C147" s="222" t="str">
        <f>IFERROR(VLOOKUP(B147,'СКЛАД '!$A:$B,2,0),"-")</f>
        <v>-</v>
      </c>
      <c r="D147" s="9"/>
      <c r="E147" s="7">
        <f>E138*D147</f>
        <v>0</v>
      </c>
      <c r="G147" s="9"/>
      <c r="H147" s="222" t="str">
        <f>IFERROR(VLOOKUP(G147,'СКЛАД '!$A:$B,2,0),"-")</f>
        <v>-</v>
      </c>
      <c r="I147" s="9"/>
      <c r="J147" s="7">
        <f>J138*I147</f>
        <v>0</v>
      </c>
      <c r="L147" s="22">
        <v>51081</v>
      </c>
      <c r="M147" s="222" t="str">
        <f>IFERROR(VLOOKUP(L147,'СКЛАД '!$A:$B,2,0),"-")</f>
        <v>Масло фритюрное &lt;Профилюкс&gt;</v>
      </c>
      <c r="N147" s="9">
        <v>7.0000000000000001E-3</v>
      </c>
      <c r="O147" s="7">
        <f>O138*N147</f>
        <v>0</v>
      </c>
      <c r="Q147" s="9"/>
      <c r="R147" s="222" t="str">
        <f>IFERROR(VLOOKUP(Q147,'СКЛАД '!$A:$B,2,0),"-")</f>
        <v>-</v>
      </c>
      <c r="S147" s="9"/>
      <c r="T147" s="7">
        <f>T138*S147</f>
        <v>0</v>
      </c>
    </row>
    <row r="148" spans="2:20">
      <c r="B148" s="9"/>
      <c r="C148" s="222" t="str">
        <f>IFERROR(VLOOKUP(B148,'СКЛАД '!$A:$B,2,0),"-")</f>
        <v>-</v>
      </c>
      <c r="D148" s="9"/>
      <c r="E148" s="7">
        <f>E138*D148</f>
        <v>0</v>
      </c>
      <c r="G148" s="9"/>
      <c r="H148" s="222" t="str">
        <f>IFERROR(VLOOKUP(G148,'СКЛАД '!$A:$B,2,0),"-")</f>
        <v>-</v>
      </c>
      <c r="I148" s="9"/>
      <c r="J148" s="7">
        <f>J138*I148</f>
        <v>0</v>
      </c>
      <c r="L148" s="22">
        <v>57300</v>
      </c>
      <c r="M148" s="222" t="str">
        <f>IFERROR(VLOOKUP(L148,'СКЛАД '!$A:$B,2,0),"-")</f>
        <v>Бумага оберточная Воппер</v>
      </c>
      <c r="N148" s="23">
        <v>1</v>
      </c>
      <c r="O148" s="7">
        <f>O138*N148</f>
        <v>0</v>
      </c>
      <c r="Q148" s="9"/>
      <c r="R148" s="222" t="str">
        <f>IFERROR(VLOOKUP(Q148,'СКЛАД '!$A:$B,2,0),"-")</f>
        <v>-</v>
      </c>
      <c r="S148" s="9"/>
      <c r="T148" s="7">
        <f>T138*S148</f>
        <v>0</v>
      </c>
    </row>
    <row r="149" spans="2:20">
      <c r="B149" s="9"/>
      <c r="C149" s="222" t="str">
        <f>IFERROR(VLOOKUP(B149,'СКЛАД '!$A:$B,2,0),"-")</f>
        <v>-</v>
      </c>
      <c r="D149" s="9"/>
      <c r="E149" s="7">
        <f>E138*D149</f>
        <v>0</v>
      </c>
      <c r="G149" s="9"/>
      <c r="H149" s="222" t="str">
        <f>IFERROR(VLOOKUP(G149,'СКЛАД '!$A:$B,2,0),"-")</f>
        <v>-</v>
      </c>
      <c r="I149" s="9"/>
      <c r="J149" s="7">
        <f>J138*I149</f>
        <v>0</v>
      </c>
      <c r="L149" s="22">
        <v>52228</v>
      </c>
      <c r="M149" s="222" t="str">
        <f>IFERROR(VLOOKUP(L149,'СКЛАД '!$A:$B,2,0),"-")</f>
        <v>Салфетка бумажная</v>
      </c>
      <c r="N149" s="23">
        <v>1</v>
      </c>
      <c r="O149" s="7">
        <f>O138*N149</f>
        <v>0</v>
      </c>
      <c r="Q149" s="9"/>
      <c r="R149" s="222" t="str">
        <f>IFERROR(VLOOKUP(Q149,'СКЛАД '!$A:$B,2,0),"-")</f>
        <v>-</v>
      </c>
      <c r="S149" s="9"/>
      <c r="T149" s="7">
        <f>T138*S149</f>
        <v>0</v>
      </c>
    </row>
    <row r="150" spans="2:20">
      <c r="B150" s="9"/>
      <c r="C150" s="222" t="str">
        <f>IFERROR(VLOOKUP(B150,'СКЛАД '!$A:$B,2,0),"-")</f>
        <v>-</v>
      </c>
      <c r="D150" s="9"/>
      <c r="E150" s="7">
        <f>E138*D150</f>
        <v>0</v>
      </c>
      <c r="G150" s="9"/>
      <c r="H150" s="222" t="str">
        <f>IFERROR(VLOOKUP(G150,'СКЛАД '!$A:$B,2,0),"-")</f>
        <v>-</v>
      </c>
      <c r="I150" s="9"/>
      <c r="J150" s="7">
        <f>J138*I150</f>
        <v>0</v>
      </c>
      <c r="L150" s="9"/>
      <c r="M150" s="222" t="str">
        <f>IFERROR(VLOOKUP(L150,'СКЛАД '!$A:$B,2,0),"-")</f>
        <v>-</v>
      </c>
      <c r="N150" s="9"/>
      <c r="O150" s="7">
        <f>O138*N150</f>
        <v>0</v>
      </c>
      <c r="Q150" s="9"/>
      <c r="R150" s="222" t="str">
        <f>IFERROR(VLOOKUP(Q150,'СКЛАД '!$A:$B,2,0),"-")</f>
        <v>-</v>
      </c>
      <c r="S150" s="9"/>
      <c r="T150" s="7">
        <f>T138*S150</f>
        <v>0</v>
      </c>
    </row>
    <row r="151" spans="2:20">
      <c r="B151" s="9"/>
      <c r="C151" s="222" t="str">
        <f>IFERROR(VLOOKUP(B151,'СКЛАД '!$A:$B,2,0),"-")</f>
        <v>-</v>
      </c>
      <c r="D151" s="9"/>
      <c r="E151" s="7">
        <f>E138*D151</f>
        <v>0</v>
      </c>
      <c r="G151" s="9"/>
      <c r="H151" s="222" t="str">
        <f>IFERROR(VLOOKUP(G151,'СКЛАД '!$A:$B,2,0),"-")</f>
        <v>-</v>
      </c>
      <c r="I151" s="9"/>
      <c r="J151" s="7">
        <f>J138*I151</f>
        <v>0</v>
      </c>
      <c r="L151" s="9"/>
      <c r="M151" s="222" t="str">
        <f>IFERROR(VLOOKUP(L151,'СКЛАД '!$A:$B,2,0),"-")</f>
        <v>-</v>
      </c>
      <c r="N151" s="9"/>
      <c r="O151" s="7">
        <f>O138*N151</f>
        <v>0</v>
      </c>
      <c r="Q151" s="9"/>
      <c r="R151" s="222" t="str">
        <f>IFERROR(VLOOKUP(Q151,'СКЛАД '!$A:$B,2,0),"-")</f>
        <v>-</v>
      </c>
      <c r="S151" s="9"/>
      <c r="T151" s="7">
        <f>T138*S151</f>
        <v>0</v>
      </c>
    </row>
    <row r="152" spans="2:20">
      <c r="B152" s="9"/>
      <c r="C152" s="222" t="str">
        <f>IFERROR(VLOOKUP(B152,'СКЛАД '!$A:$B,2,0),"-")</f>
        <v>-</v>
      </c>
      <c r="D152" s="9"/>
      <c r="E152" s="7">
        <f>E138*D152</f>
        <v>0</v>
      </c>
      <c r="G152" s="9"/>
      <c r="H152" s="222" t="str">
        <f>IFERROR(VLOOKUP(G152,'СКЛАД '!$A:$B,2,0),"-")</f>
        <v>-</v>
      </c>
      <c r="I152" s="9"/>
      <c r="J152" s="7">
        <f>J138*I152</f>
        <v>0</v>
      </c>
      <c r="L152" s="9"/>
      <c r="M152" s="222" t="str">
        <f>IFERROR(VLOOKUP(L152,'СКЛАД '!$A:$B,2,0),"-")</f>
        <v>-</v>
      </c>
      <c r="N152" s="9"/>
      <c r="O152" s="7">
        <f>O138*N152</f>
        <v>0</v>
      </c>
      <c r="Q152" s="9"/>
      <c r="R152" s="222" t="str">
        <f>IFERROR(VLOOKUP(Q152,'СКЛАД '!$A:$B,2,0),"-")</f>
        <v>-</v>
      </c>
      <c r="S152" s="9"/>
      <c r="T152" s="7">
        <f>T138*S152</f>
        <v>0</v>
      </c>
    </row>
    <row r="153" spans="2:20">
      <c r="B153" s="9"/>
      <c r="C153" s="222" t="str">
        <f>IFERROR(VLOOKUP(B153,'СКЛАД '!$A:$B,2,0),"-")</f>
        <v>-</v>
      </c>
      <c r="D153" s="9"/>
      <c r="E153" s="7">
        <f>E138*D153</f>
        <v>0</v>
      </c>
      <c r="G153" s="9"/>
      <c r="H153" s="222" t="str">
        <f>IFERROR(VLOOKUP(G153,'СКЛАД '!$A:$B,2,0),"-")</f>
        <v>-</v>
      </c>
      <c r="I153" s="9"/>
      <c r="J153" s="7">
        <f>J138*I153</f>
        <v>0</v>
      </c>
      <c r="L153" s="9"/>
      <c r="M153" s="222" t="str">
        <f>IFERROR(VLOOKUP(L153,'СКЛАД '!$A:$B,2,0),"-")</f>
        <v>-</v>
      </c>
      <c r="N153" s="9"/>
      <c r="O153" s="7">
        <f>O138*N153</f>
        <v>0</v>
      </c>
      <c r="Q153" s="9"/>
      <c r="R153" s="222" t="str">
        <f>IFERROR(VLOOKUP(Q153,'СКЛАД '!$A:$B,2,0),"-")</f>
        <v>-</v>
      </c>
      <c r="S153" s="9"/>
      <c r="T153" s="7">
        <f>T138*S153</f>
        <v>0</v>
      </c>
    </row>
    <row r="155" spans="2:20">
      <c r="B155" s="8">
        <v>8674</v>
      </c>
      <c r="C155" s="6" t="str">
        <f>IFERROR(VLOOKUP(B155,Сводная!$A:$C,2,0),"-------------")</f>
        <v>Orbit Клубника-Банан</v>
      </c>
      <c r="D155" s="3" t="s">
        <v>600</v>
      </c>
      <c r="E155" s="6">
        <f>IFERROR(VLOOKUP(B155,Сводная!$A:$C,3,0),"-------------")</f>
        <v>0</v>
      </c>
      <c r="G155" s="8">
        <v>8673</v>
      </c>
      <c r="H155" s="6" t="str">
        <f>IFERROR(VLOOKUP(G155,Сводная!$A:$C,2,0),"-------------")</f>
        <v>Orbit Сладкая мята</v>
      </c>
      <c r="I155" s="3" t="s">
        <v>600</v>
      </c>
      <c r="J155" s="6">
        <f>IFERROR(VLOOKUP(G155,Сводная!$A:$C,3,0),"-------------")</f>
        <v>5</v>
      </c>
      <c r="L155" s="8">
        <v>3569</v>
      </c>
      <c r="M155" s="6" t="str">
        <f>IFERROR(VLOOKUP(L155,Сводная!$A:$C,2,0),"-------------")</f>
        <v>Двойной Тулуп</v>
      </c>
      <c r="N155" s="3" t="s">
        <v>600</v>
      </c>
      <c r="O155" s="6">
        <f>IFERROR(VLOOKUP(L155,Сводная!$A:$C,3,0),"-------------")</f>
        <v>0</v>
      </c>
      <c r="Q155" s="8">
        <v>3570</v>
      </c>
      <c r="R155" s="6" t="str">
        <f>IFERROR(VLOOKUP(Q155,Сводная!$A:$C,2,0),"-------------")</f>
        <v>Снежный Боб</v>
      </c>
      <c r="S155" s="3" t="s">
        <v>600</v>
      </c>
      <c r="T155" s="6">
        <f>IFERROR(VLOOKUP(Q155,Сводная!$A:$C,3,0),"-------------")</f>
        <v>0</v>
      </c>
    </row>
    <row r="156" spans="2:20">
      <c r="B156" s="22">
        <v>61004</v>
      </c>
      <c r="C156" s="222" t="str">
        <f>IFERROR(VLOOKUP(B156,'СКЛАД '!$A:$B,2,0),"-")</f>
        <v>Orbit Клубника-Банан</v>
      </c>
      <c r="D156" s="9">
        <v>1</v>
      </c>
      <c r="E156" s="7">
        <f>E155*D156</f>
        <v>0</v>
      </c>
      <c r="G156" s="22">
        <v>61005</v>
      </c>
      <c r="H156" s="222" t="str">
        <f>IFERROR(VLOOKUP(G156,'СКЛАД '!$A:$B,2,0),"-")</f>
        <v>Orbit Сладкая мята</v>
      </c>
      <c r="I156" s="9">
        <v>1</v>
      </c>
      <c r="J156" s="7">
        <f>J155*I156</f>
        <v>5</v>
      </c>
      <c r="L156" s="22">
        <v>55036</v>
      </c>
      <c r="M156" s="222" t="str">
        <f>IFERROR(VLOOKUP(L156,'СКЛАД '!$A:$B,2,0),"-")</f>
        <v>Булочка Воппер 5" (81 гр)</v>
      </c>
      <c r="N156" s="9">
        <v>1</v>
      </c>
      <c r="O156" s="7">
        <f>O155*N156</f>
        <v>0</v>
      </c>
      <c r="Q156" s="22">
        <v>65037</v>
      </c>
      <c r="R156" s="222" t="str">
        <f>IFERROR(VLOOKUP(Q156,'СКЛАД '!$A:$B,2,0),"-")</f>
        <v>Булочка с кукурузной крошкой 4,5" (71 гр)</v>
      </c>
      <c r="S156" s="9">
        <v>1</v>
      </c>
      <c r="T156" s="7">
        <f>T155*S156</f>
        <v>0</v>
      </c>
    </row>
    <row r="157" spans="2:20">
      <c r="B157" s="9"/>
      <c r="C157" s="222" t="str">
        <f>IFERROR(VLOOKUP(B157,'СКЛАД '!$A:$B,2,0),"-")</f>
        <v>-</v>
      </c>
      <c r="D157" s="9"/>
      <c r="E157" s="7">
        <f>E155*D157</f>
        <v>0</v>
      </c>
      <c r="G157" s="9"/>
      <c r="H157" s="222" t="str">
        <f>IFERROR(VLOOKUP(G157,'СКЛАД '!$A:$B,2,0),"-")</f>
        <v>-</v>
      </c>
      <c r="I157" s="9"/>
      <c r="J157" s="7">
        <f>J155*I157</f>
        <v>0</v>
      </c>
      <c r="L157" s="22">
        <v>58682</v>
      </c>
      <c r="M157" s="222" t="str">
        <f>IFERROR(VLOOKUP(L157,'СКЛАД '!$A:$B,2,0),"-")</f>
        <v>Котлеты из говядины WHOPPER</v>
      </c>
      <c r="N157" s="9">
        <v>1</v>
      </c>
      <c r="O157" s="7">
        <f>O155*N157</f>
        <v>0</v>
      </c>
      <c r="Q157" s="22">
        <v>51217</v>
      </c>
      <c r="R157" s="222" t="str">
        <f>IFERROR(VLOOKUP(Q157,'СКЛАД '!$A:$B,2,0),"-")</f>
        <v>Соус Цезарь (БК)</v>
      </c>
      <c r="S157" s="9">
        <v>2.1999999999999999E-2</v>
      </c>
      <c r="T157" s="7">
        <f>T155*S157</f>
        <v>0</v>
      </c>
    </row>
    <row r="158" spans="2:20">
      <c r="B158" s="9"/>
      <c r="C158" s="222" t="str">
        <f>IFERROR(VLOOKUP(B158,'СКЛАД '!$A:$B,2,0),"-")</f>
        <v>-</v>
      </c>
      <c r="D158" s="9"/>
      <c r="E158" s="7">
        <f>E155*D158</f>
        <v>0</v>
      </c>
      <c r="G158" s="9"/>
      <c r="H158" s="222" t="str">
        <f>IFERROR(VLOOKUP(G158,'СКЛАД '!$A:$B,2,0),"-")</f>
        <v>-</v>
      </c>
      <c r="I158" s="9"/>
      <c r="J158" s="7">
        <f>J155*I158</f>
        <v>0</v>
      </c>
      <c r="L158" s="22">
        <v>51091</v>
      </c>
      <c r="M158" s="222" t="str">
        <f>IFERROR(VLOOKUP(L158,'СКЛАД '!$A:$B,2,0),"-")</f>
        <v>Сыр Чеддер</v>
      </c>
      <c r="N158" s="9">
        <v>1</v>
      </c>
      <c r="O158" s="7">
        <f>O155*N158</f>
        <v>0</v>
      </c>
      <c r="Q158" s="22">
        <v>690610</v>
      </c>
      <c r="R158" s="222" t="str">
        <f>IFERROR(VLOOKUP(Q158,'СКЛАД '!$A:$B,2,0),"-")</f>
        <v>Салат Айсберг( идет в двух кейсах)</v>
      </c>
      <c r="S158" s="9">
        <v>1.4E-2</v>
      </c>
      <c r="T158" s="7">
        <f>T155*S158</f>
        <v>0</v>
      </c>
    </row>
    <row r="159" spans="2:20">
      <c r="B159" s="9"/>
      <c r="C159" s="222" t="str">
        <f>IFERROR(VLOOKUP(B159,'СКЛАД '!$A:$B,2,0),"-")</f>
        <v>-</v>
      </c>
      <c r="D159" s="9"/>
      <c r="E159" s="7">
        <f>E155*D159</f>
        <v>0</v>
      </c>
      <c r="G159" s="9"/>
      <c r="H159" s="222" t="str">
        <f>IFERROR(VLOOKUP(G159,'СКЛАД '!$A:$B,2,0),"-")</f>
        <v>-</v>
      </c>
      <c r="I159" s="9"/>
      <c r="J159" s="7">
        <f>J155*I159</f>
        <v>0</v>
      </c>
      <c r="L159" s="22">
        <v>67037</v>
      </c>
      <c r="M159" s="222" t="str">
        <f>IFERROR(VLOOKUP(L159,'СКЛАД '!$A:$B,2,0),"-")</f>
        <v>Картофельные котлеты большие Large Rosti 6*1,52 кг</v>
      </c>
      <c r="N159" s="9">
        <v>1</v>
      </c>
      <c r="O159" s="7">
        <f>O155*N159</f>
        <v>0</v>
      </c>
      <c r="Q159" s="22">
        <v>51300</v>
      </c>
      <c r="R159" s="222" t="str">
        <f>IFERROR(VLOOKUP(Q159,'СКЛАД '!$A:$B,2,0),"-")</f>
        <v>Сыр Грана Падано</v>
      </c>
      <c r="S159" s="9">
        <v>1.4E-2</v>
      </c>
      <c r="T159" s="7">
        <f>T155*S159</f>
        <v>0</v>
      </c>
    </row>
    <row r="160" spans="2:20">
      <c r="B160" s="9"/>
      <c r="C160" s="222" t="str">
        <f>IFERROR(VLOOKUP(B160,'СКЛАД '!$A:$B,2,0),"-")</f>
        <v>-</v>
      </c>
      <c r="D160" s="9"/>
      <c r="E160" s="7">
        <f>E155*D160</f>
        <v>0</v>
      </c>
      <c r="G160" s="9"/>
      <c r="H160" s="222" t="str">
        <f>IFERROR(VLOOKUP(G160,'СКЛАД '!$A:$B,2,0),"-")</f>
        <v>-</v>
      </c>
      <c r="I160" s="9"/>
      <c r="J160" s="7">
        <f>J155*I160</f>
        <v>0</v>
      </c>
      <c r="L160" s="22">
        <v>690610</v>
      </c>
      <c r="M160" s="222" t="str">
        <f>IFERROR(VLOOKUP(L160,'СКЛАД '!$A:$B,2,0),"-")</f>
        <v>Салат Айсберг( идет в двух кейсах)</v>
      </c>
      <c r="N160" s="9">
        <v>1.4E-2</v>
      </c>
      <c r="O160" s="7">
        <f>O155*N160</f>
        <v>0</v>
      </c>
      <c r="Q160" s="22">
        <v>59103</v>
      </c>
      <c r="R160" s="222" t="str">
        <f>IFERROR(VLOOKUP(Q160,'СКЛАД '!$A:$B,2,0),"-")</f>
        <v>Помидоры св.</v>
      </c>
      <c r="S160" s="9">
        <v>5.3999999999999999E-2</v>
      </c>
      <c r="T160" s="7">
        <f>T155*S160</f>
        <v>0</v>
      </c>
    </row>
    <row r="161" spans="2:20">
      <c r="B161" s="9"/>
      <c r="C161" s="222" t="str">
        <f>IFERROR(VLOOKUP(B161,'СКЛАД '!$A:$B,2,0),"-")</f>
        <v>-</v>
      </c>
      <c r="D161" s="9"/>
      <c r="E161" s="7">
        <f>E155*D161</f>
        <v>0</v>
      </c>
      <c r="G161" s="9"/>
      <c r="H161" s="222" t="str">
        <f>IFERROR(VLOOKUP(G161,'СКЛАД '!$A:$B,2,0),"-")</f>
        <v>-</v>
      </c>
      <c r="I161" s="9"/>
      <c r="J161" s="7">
        <f>J155*I161</f>
        <v>0</v>
      </c>
      <c r="L161" s="22">
        <v>51081</v>
      </c>
      <c r="M161" s="222" t="str">
        <f>IFERROR(VLOOKUP(L161,'СКЛАД '!$A:$B,2,0),"-")</f>
        <v>Масло фритюрное &lt;Профилюкс&gt;</v>
      </c>
      <c r="N161" s="9">
        <v>1.4E-2</v>
      </c>
      <c r="O161" s="7">
        <f>O155*N161</f>
        <v>0</v>
      </c>
      <c r="Q161" s="22">
        <v>69060</v>
      </c>
      <c r="R161" s="222" t="str">
        <f>IFERROR(VLOOKUP(Q161,'СКЛАД '!$A:$B,2,0),"-")</f>
        <v>Котлета Гриль Чикен</v>
      </c>
      <c r="S161" s="9">
        <v>1</v>
      </c>
      <c r="T161" s="7">
        <f>T155*S161</f>
        <v>0</v>
      </c>
    </row>
    <row r="162" spans="2:20">
      <c r="B162" s="9"/>
      <c r="C162" s="222" t="str">
        <f>IFERROR(VLOOKUP(B162,'СКЛАД '!$A:$B,2,0),"-")</f>
        <v>-</v>
      </c>
      <c r="D162" s="9"/>
      <c r="E162" s="7">
        <f>E155*D162</f>
        <v>0</v>
      </c>
      <c r="G162" s="9"/>
      <c r="H162" s="222" t="str">
        <f>IFERROR(VLOOKUP(G162,'СКЛАД '!$A:$B,2,0),"-")</f>
        <v>-</v>
      </c>
      <c r="I162" s="9"/>
      <c r="J162" s="7">
        <f>J155*I162</f>
        <v>0</v>
      </c>
      <c r="L162" s="22">
        <v>51256</v>
      </c>
      <c r="M162" s="222" t="str">
        <f>IFERROR(VLOOKUP(L162,'СКЛАД '!$A:$B,2,0),"-")</f>
        <v>Соус Барбекю</v>
      </c>
      <c r="N162" s="9">
        <v>3.1E-2</v>
      </c>
      <c r="O162" s="7">
        <f>O155*N162</f>
        <v>0</v>
      </c>
      <c r="Q162" s="22">
        <v>52228</v>
      </c>
      <c r="R162" s="222" t="str">
        <f>IFERROR(VLOOKUP(Q162,'СКЛАД '!$A:$B,2,0),"-")</f>
        <v>Салфетка бумажная</v>
      </c>
      <c r="S162" s="23">
        <v>1</v>
      </c>
      <c r="T162" s="7">
        <f>T155*S162</f>
        <v>0</v>
      </c>
    </row>
    <row r="163" spans="2:20">
      <c r="B163" s="9"/>
      <c r="C163" s="222" t="str">
        <f>IFERROR(VLOOKUP(B163,'СКЛАД '!$A:$B,2,0),"-")</f>
        <v>-</v>
      </c>
      <c r="D163" s="9"/>
      <c r="E163" s="7">
        <f>E155*D163</f>
        <v>0</v>
      </c>
      <c r="G163" s="9"/>
      <c r="H163" s="222" t="str">
        <f>IFERROR(VLOOKUP(G163,'СКЛАД '!$A:$B,2,0),"-")</f>
        <v>-</v>
      </c>
      <c r="I163" s="9"/>
      <c r="J163" s="7">
        <f>J155*I163</f>
        <v>0</v>
      </c>
      <c r="L163" s="22">
        <v>59104</v>
      </c>
      <c r="M163" s="222" t="str">
        <f>IFERROR(VLOOKUP(L163,'СКЛАД '!$A:$B,2,0),"-")</f>
        <v>Лук репчатый</v>
      </c>
      <c r="N163" s="9">
        <v>2.1999999999999999E-2</v>
      </c>
      <c r="O163" s="7">
        <f>O155*N163</f>
        <v>0</v>
      </c>
      <c r="Q163" s="22">
        <v>57310</v>
      </c>
      <c r="R163" s="222" t="str">
        <f>IFERROR(VLOOKUP(Q163,'СКЛАД '!$A:$B,2,0),"-")</f>
        <v>Бумага оберточная ХХL</v>
      </c>
      <c r="S163" s="9">
        <v>1</v>
      </c>
      <c r="T163" s="7">
        <f>T155*S163</f>
        <v>0</v>
      </c>
    </row>
    <row r="164" spans="2:20">
      <c r="B164" s="9"/>
      <c r="C164" s="222" t="str">
        <f>IFERROR(VLOOKUP(B164,'СКЛАД '!$A:$B,2,0),"-")</f>
        <v>-</v>
      </c>
      <c r="D164" s="9"/>
      <c r="E164" s="7">
        <f>E155*D164</f>
        <v>0</v>
      </c>
      <c r="G164" s="9"/>
      <c r="H164" s="222" t="str">
        <f>IFERROR(VLOOKUP(G164,'СКЛАД '!$A:$B,2,0),"-")</f>
        <v>-</v>
      </c>
      <c r="I164" s="9"/>
      <c r="J164" s="7">
        <f>J155*I164</f>
        <v>0</v>
      </c>
      <c r="L164" s="22">
        <v>52228</v>
      </c>
      <c r="M164" s="222" t="str">
        <f>IFERROR(VLOOKUP(L164,'СКЛАД '!$A:$B,2,0),"-")</f>
        <v>Салфетка бумажная</v>
      </c>
      <c r="N164" s="23">
        <v>1</v>
      </c>
      <c r="O164" s="7">
        <f>O155*N164</f>
        <v>0</v>
      </c>
      <c r="Q164" s="9"/>
      <c r="R164" s="222" t="str">
        <f>IFERROR(VLOOKUP(Q164,'СКЛАД '!$A:$B,2,0),"-")</f>
        <v>-</v>
      </c>
      <c r="S164" s="9"/>
      <c r="T164" s="7">
        <f>T155*S164</f>
        <v>0</v>
      </c>
    </row>
    <row r="165" spans="2:20">
      <c r="B165" s="9"/>
      <c r="C165" s="222" t="str">
        <f>IFERROR(VLOOKUP(B165,'СКЛАД '!$A:$B,2,0),"-")</f>
        <v>-</v>
      </c>
      <c r="D165" s="9"/>
      <c r="E165" s="7">
        <f>E155*D165</f>
        <v>0</v>
      </c>
      <c r="G165" s="9"/>
      <c r="H165" s="222" t="str">
        <f>IFERROR(VLOOKUP(G165,'СКЛАД '!$A:$B,2,0),"-")</f>
        <v>-</v>
      </c>
      <c r="I165" s="9"/>
      <c r="J165" s="7">
        <f>J155*I165</f>
        <v>0</v>
      </c>
      <c r="L165" s="22">
        <v>57310</v>
      </c>
      <c r="M165" s="222" t="str">
        <f>IFERROR(VLOOKUP(L165,'СКЛАД '!$A:$B,2,0),"-")</f>
        <v>Бумага оберточная ХХL</v>
      </c>
      <c r="N165" s="9">
        <v>1</v>
      </c>
      <c r="O165" s="7">
        <f>O155*N165</f>
        <v>0</v>
      </c>
      <c r="Q165" s="9"/>
      <c r="R165" s="222" t="str">
        <f>IFERROR(VLOOKUP(Q165,'СКЛАД '!$A:$B,2,0),"-")</f>
        <v>-</v>
      </c>
      <c r="S165" s="9"/>
      <c r="T165" s="7">
        <f>T155*S165</f>
        <v>0</v>
      </c>
    </row>
    <row r="166" spans="2:20">
      <c r="B166" s="9"/>
      <c r="C166" s="222" t="str">
        <f>IFERROR(VLOOKUP(B166,'СКЛАД '!$A:$B,2,0),"-")</f>
        <v>-</v>
      </c>
      <c r="D166" s="9"/>
      <c r="E166" s="7">
        <f>E155*D166</f>
        <v>0</v>
      </c>
      <c r="G166" s="9"/>
      <c r="H166" s="222" t="str">
        <f>IFERROR(VLOOKUP(G166,'СКЛАД '!$A:$B,2,0),"-")</f>
        <v>-</v>
      </c>
      <c r="I166" s="9"/>
      <c r="J166" s="7">
        <f>J155*I166</f>
        <v>0</v>
      </c>
      <c r="L166" s="9"/>
      <c r="M166" s="222" t="str">
        <f>IFERROR(VLOOKUP(L166,'СКЛАД '!$A:$B,2,0),"-")</f>
        <v>-</v>
      </c>
      <c r="N166" s="9"/>
      <c r="O166" s="7">
        <f>O155*N166</f>
        <v>0</v>
      </c>
      <c r="Q166" s="9"/>
      <c r="R166" s="222" t="str">
        <f>IFERROR(VLOOKUP(Q166,'СКЛАД '!$A:$B,2,0),"-")</f>
        <v>-</v>
      </c>
      <c r="S166" s="9"/>
      <c r="T166" s="7">
        <f>T155*S166</f>
        <v>0</v>
      </c>
    </row>
    <row r="167" spans="2:20">
      <c r="B167" s="9"/>
      <c r="C167" s="222" t="str">
        <f>IFERROR(VLOOKUP(B167,'СКЛАД '!$A:$B,2,0),"-")</f>
        <v>-</v>
      </c>
      <c r="D167" s="9"/>
      <c r="E167" s="7">
        <f>E155*D167</f>
        <v>0</v>
      </c>
      <c r="G167" s="9"/>
      <c r="H167" s="222" t="str">
        <f>IFERROR(VLOOKUP(G167,'СКЛАД '!$A:$B,2,0),"-")</f>
        <v>-</v>
      </c>
      <c r="I167" s="9"/>
      <c r="J167" s="7">
        <f>J155*I167</f>
        <v>0</v>
      </c>
      <c r="L167" s="9"/>
      <c r="M167" s="222" t="str">
        <f>IFERROR(VLOOKUP(L167,'СКЛАД '!$A:$B,2,0),"-")</f>
        <v>-</v>
      </c>
      <c r="N167" s="9"/>
      <c r="O167" s="7">
        <f>O155*N167</f>
        <v>0</v>
      </c>
      <c r="Q167" s="9"/>
      <c r="R167" s="222" t="str">
        <f>IFERROR(VLOOKUP(Q167,'СКЛАД '!$A:$B,2,0),"-")</f>
        <v>-</v>
      </c>
      <c r="S167" s="9"/>
      <c r="T167" s="7">
        <f>T155*S167</f>
        <v>0</v>
      </c>
    </row>
    <row r="168" spans="2:20">
      <c r="B168" s="9"/>
      <c r="C168" s="222" t="str">
        <f>IFERROR(VLOOKUP(B168,'СКЛАД '!$A:$B,2,0),"-")</f>
        <v>-</v>
      </c>
      <c r="D168" s="9"/>
      <c r="E168" s="7">
        <f>E155*D168</f>
        <v>0</v>
      </c>
      <c r="G168" s="9"/>
      <c r="H168" s="222" t="str">
        <f>IFERROR(VLOOKUP(G168,'СКЛАД '!$A:$B,2,0),"-")</f>
        <v>-</v>
      </c>
      <c r="I168" s="9"/>
      <c r="J168" s="7">
        <f>J155*I168</f>
        <v>0</v>
      </c>
      <c r="L168" s="9"/>
      <c r="M168" s="222" t="str">
        <f>IFERROR(VLOOKUP(L168,'СКЛАД '!$A:$B,2,0),"-")</f>
        <v>-</v>
      </c>
      <c r="N168" s="9"/>
      <c r="O168" s="7">
        <f>O155*N168</f>
        <v>0</v>
      </c>
      <c r="Q168" s="9"/>
      <c r="R168" s="222" t="str">
        <f>IFERROR(VLOOKUP(Q168,'СКЛАД '!$A:$B,2,0),"-")</f>
        <v>-</v>
      </c>
      <c r="S168" s="9"/>
      <c r="T168" s="7">
        <f>T155*S168</f>
        <v>0</v>
      </c>
    </row>
    <row r="169" spans="2:20">
      <c r="B169" s="9"/>
      <c r="C169" s="222" t="str">
        <f>IFERROR(VLOOKUP(B169,'СКЛАД '!$A:$B,2,0),"-")</f>
        <v>-</v>
      </c>
      <c r="D169" s="9"/>
      <c r="E169" s="7">
        <f>E155*D169</f>
        <v>0</v>
      </c>
      <c r="G169" s="9"/>
      <c r="H169" s="222" t="str">
        <f>IFERROR(VLOOKUP(G169,'СКЛАД '!$A:$B,2,0),"-")</f>
        <v>-</v>
      </c>
      <c r="I169" s="9"/>
      <c r="J169" s="7">
        <f>J155*I169</f>
        <v>0</v>
      </c>
      <c r="L169" s="9"/>
      <c r="M169" s="222" t="str">
        <f>IFERROR(VLOOKUP(L169,'СКЛАД '!$A:$B,2,0),"-")</f>
        <v>-</v>
      </c>
      <c r="N169" s="9"/>
      <c r="O169" s="7">
        <f>O155*N169</f>
        <v>0</v>
      </c>
      <c r="Q169" s="9"/>
      <c r="R169" s="222" t="str">
        <f>IFERROR(VLOOKUP(Q169,'СКЛАД '!$A:$B,2,0),"-")</f>
        <v>-</v>
      </c>
      <c r="S169" s="9"/>
      <c r="T169" s="7">
        <f>T155*S169</f>
        <v>0</v>
      </c>
    </row>
    <row r="170" spans="2:20">
      <c r="B170" s="9"/>
      <c r="C170" s="222" t="str">
        <f>IFERROR(VLOOKUP(B170,'СКЛАД '!$A:$B,2,0),"-")</f>
        <v>-</v>
      </c>
      <c r="D170" s="9"/>
      <c r="E170" s="7">
        <f>E155*D170</f>
        <v>0</v>
      </c>
      <c r="G170" s="9"/>
      <c r="H170" s="222" t="str">
        <f>IFERROR(VLOOKUP(G170,'СКЛАД '!$A:$B,2,0),"-")</f>
        <v>-</v>
      </c>
      <c r="I170" s="9"/>
      <c r="J170" s="7">
        <f>J155*I170</f>
        <v>0</v>
      </c>
      <c r="L170" s="9"/>
      <c r="M170" s="222" t="str">
        <f>IFERROR(VLOOKUP(L170,'СКЛАД '!$A:$B,2,0),"-")</f>
        <v>-</v>
      </c>
      <c r="N170" s="9"/>
      <c r="O170" s="7">
        <f>O155*N170</f>
        <v>0</v>
      </c>
      <c r="Q170" s="9"/>
      <c r="R170" s="222" t="str">
        <f>IFERROR(VLOOKUP(Q170,'СКЛАД '!$A:$B,2,0),"-")</f>
        <v>-</v>
      </c>
      <c r="S170" s="9"/>
      <c r="T170" s="7">
        <f>T155*S170</f>
        <v>0</v>
      </c>
    </row>
    <row r="172" spans="2:20">
      <c r="B172" s="8">
        <v>3589</v>
      </c>
      <c r="C172" s="6" t="str">
        <f>IFERROR(VLOOKUP(B172,Сводная!$A:$C,2,0),"-------------")</f>
        <v>Воппер Шайба</v>
      </c>
      <c r="D172" s="3" t="s">
        <v>600</v>
      </c>
      <c r="E172" s="6">
        <f>IFERROR(VLOOKUP(B172,Сводная!$A:$C,3,0),"-------------")</f>
        <v>0</v>
      </c>
      <c r="G172" s="8">
        <v>3653</v>
      </c>
      <c r="H172" s="6" t="str">
        <f>IFERROR(VLOOKUP(G172,Сводная!$A:$C,2,0),"-------------")</f>
        <v>Воппер Лайт</v>
      </c>
      <c r="I172" s="3" t="s">
        <v>600</v>
      </c>
      <c r="J172" s="6">
        <f>IFERROR(VLOOKUP(G172,Сводная!$A:$C,3,0),"-------------")</f>
        <v>0</v>
      </c>
      <c r="L172" s="8">
        <v>3654</v>
      </c>
      <c r="M172" s="6" t="str">
        <f>IFERROR(VLOOKUP(L172,Сводная!$A:$C,2,0),"-------------")</f>
        <v>Воппер Лайт Джуниор</v>
      </c>
      <c r="N172" s="3" t="s">
        <v>600</v>
      </c>
      <c r="O172" s="6">
        <f>IFERROR(VLOOKUP(L172,Сводная!$A:$C,3,0),"-------------")</f>
        <v>0</v>
      </c>
      <c r="Q172" s="8">
        <v>9496</v>
      </c>
      <c r="R172" s="6" t="str">
        <f>IFERROR(VLOOKUP(Q172,Сводная!$A:$C,2,0),"-------------")</f>
        <v>Шарль де Гол</v>
      </c>
      <c r="S172" s="3" t="s">
        <v>600</v>
      </c>
      <c r="T172" s="6">
        <f>IFERROR(VLOOKUP(Q172,Сводная!$A:$C,3,0),"-------------")</f>
        <v>0</v>
      </c>
    </row>
    <row r="173" spans="2:20">
      <c r="B173" s="9">
        <v>67025</v>
      </c>
      <c r="C173" s="222" t="str">
        <f>IFERROR(VLOOKUP(B173,'СКЛАД '!$A:$B,2,0),"-")</f>
        <v>Булочка Черная 89 гр. два слоя 24 шт. в уп.</v>
      </c>
      <c r="D173" s="9">
        <v>1</v>
      </c>
      <c r="E173" s="7">
        <f>E172*D173</f>
        <v>0</v>
      </c>
      <c r="G173" s="22">
        <v>55036</v>
      </c>
      <c r="H173" s="222" t="str">
        <f>IFERROR(VLOOKUP(G173,'СКЛАД '!$A:$B,2,0),"-")</f>
        <v>Булочка Воппер 5" (81 гр)</v>
      </c>
      <c r="I173" s="9">
        <v>1</v>
      </c>
      <c r="J173" s="7">
        <f>J172*I173</f>
        <v>0</v>
      </c>
      <c r="L173" s="22">
        <v>55034</v>
      </c>
      <c r="M173" s="222" t="str">
        <f>IFERROR(VLOOKUP(L173,'СКЛАД '!$A:$B,2,0),"-")</f>
        <v>Булочка 4" (54 гр)</v>
      </c>
      <c r="N173" s="9">
        <v>1</v>
      </c>
      <c r="O173" s="7">
        <f>O172*N173</f>
        <v>0</v>
      </c>
      <c r="Q173" s="9">
        <v>55041</v>
      </c>
      <c r="R173" s="222" t="str">
        <f>IFERROR(VLOOKUP(Q173,'СКЛАД '!$A:$B,2,0),"-")</f>
        <v>Булочка 4,5 дюйма, с футбольной символикой, глубоко замороженная, 30 шт в уп.</v>
      </c>
      <c r="S173" s="9">
        <v>1</v>
      </c>
      <c r="T173" s="7">
        <f>T172*S173</f>
        <v>0</v>
      </c>
    </row>
    <row r="174" spans="2:20">
      <c r="B174" s="9">
        <v>58682</v>
      </c>
      <c r="C174" s="222" t="str">
        <f>IFERROR(VLOOKUP(B174,'СКЛАД '!$A:$B,2,0),"-")</f>
        <v>Котлеты из говядины WHOPPER</v>
      </c>
      <c r="D174" s="9">
        <v>1</v>
      </c>
      <c r="E174" s="7">
        <f>E172*D174</f>
        <v>0</v>
      </c>
      <c r="G174" s="22">
        <v>61024</v>
      </c>
      <c r="H174" s="222" t="str">
        <f>IFERROR(VLOOKUP(G174,'СКЛАД '!$A:$B,2,0),"-")</f>
        <v>Соус Томатный Сальса</v>
      </c>
      <c r="I174" s="9">
        <v>2.8000000000000001E-2</v>
      </c>
      <c r="J174" s="7">
        <f>J172*I174</f>
        <v>0</v>
      </c>
      <c r="L174" s="22">
        <v>68695</v>
      </c>
      <c r="M174" s="222" t="str">
        <f>IFERROR(VLOOKUP(L174,'СКЛАД '!$A:$B,2,0),"-")</f>
        <v>Котлеты из говядины HAMBURGER</v>
      </c>
      <c r="N174" s="9">
        <v>1</v>
      </c>
      <c r="O174" s="7">
        <f>O172*N174</f>
        <v>0</v>
      </c>
      <c r="Q174" s="9">
        <v>61023</v>
      </c>
      <c r="R174" s="222" t="str">
        <f>IFERROR(VLOOKUP(Q174,'СКЛАД '!$A:$B,2,0),"-")</f>
        <v>Соус сырный оригинальный "Хайнц" для бургеров</v>
      </c>
      <c r="S174" s="9">
        <v>1.4E-2</v>
      </c>
      <c r="T174" s="7">
        <f>T172*S174</f>
        <v>0</v>
      </c>
    </row>
    <row r="175" spans="2:20">
      <c r="B175" s="9">
        <v>51091</v>
      </c>
      <c r="C175" s="222" t="str">
        <f>IFERROR(VLOOKUP(B175,'СКЛАД '!$A:$B,2,0),"-")</f>
        <v>Сыр Чеддер</v>
      </c>
      <c r="D175" s="9">
        <v>1</v>
      </c>
      <c r="E175" s="7">
        <f>E172*D175</f>
        <v>0</v>
      </c>
      <c r="G175" s="22">
        <v>690610</v>
      </c>
      <c r="H175" s="222" t="str">
        <f>IFERROR(VLOOKUP(G175,'СКЛАД '!$A:$B,2,0),"-")</f>
        <v>Салат Айсберг( идет в двух кейсах)</v>
      </c>
      <c r="I175" s="9">
        <v>1.4E-2</v>
      </c>
      <c r="J175" s="7">
        <f>J172*I175</f>
        <v>0</v>
      </c>
      <c r="L175" s="22">
        <v>61024</v>
      </c>
      <c r="M175" s="222" t="str">
        <f>IFERROR(VLOOKUP(L175,'СКЛАД '!$A:$B,2,0),"-")</f>
        <v>Соус Томатный Сальса</v>
      </c>
      <c r="N175" s="9">
        <v>1.2E-2</v>
      </c>
      <c r="O175" s="7">
        <f>O172*N175</f>
        <v>0</v>
      </c>
      <c r="Q175" s="9">
        <v>690610</v>
      </c>
      <c r="R175" s="222" t="str">
        <f>IFERROR(VLOOKUP(Q175,'СКЛАД '!$A:$B,2,0),"-")</f>
        <v>Салат Айсберг( идет в двух кейсах)</v>
      </c>
      <c r="S175" s="9">
        <v>0.01</v>
      </c>
      <c r="T175" s="7">
        <f>T172*S175</f>
        <v>0</v>
      </c>
    </row>
    <row r="176" spans="2:20">
      <c r="B176" s="9">
        <v>59832</v>
      </c>
      <c r="C176" s="222" t="str">
        <f>IFERROR(VLOOKUP(B176,'СКЛАД '!$A:$B,2,0),"-")</f>
        <v>Бекон нарезка кг</v>
      </c>
      <c r="D176" s="9">
        <v>8.9999999999999993E-3</v>
      </c>
      <c r="E176" s="7">
        <f>E172*D176</f>
        <v>0</v>
      </c>
      <c r="G176" s="22">
        <v>59104</v>
      </c>
      <c r="H176" s="222" t="str">
        <f>IFERROR(VLOOKUP(G176,'СКЛАД '!$A:$B,2,0),"-")</f>
        <v>Лук репчатый</v>
      </c>
      <c r="I176" s="9">
        <v>1.4E-2</v>
      </c>
      <c r="J176" s="7">
        <f>J172*I176</f>
        <v>0</v>
      </c>
      <c r="L176" s="22">
        <v>690610</v>
      </c>
      <c r="M176" s="222" t="str">
        <f>IFERROR(VLOOKUP(L176,'СКЛАД '!$A:$B,2,0),"-")</f>
        <v>Салат Айсберг( идет в двух кейсах)</v>
      </c>
      <c r="N176" s="9">
        <v>0.01</v>
      </c>
      <c r="O176" s="7">
        <f>O172*N176</f>
        <v>0</v>
      </c>
      <c r="Q176" s="9">
        <v>59103</v>
      </c>
      <c r="R176" s="222" t="str">
        <f>IFERROR(VLOOKUP(Q176,'СКЛАД '!$A:$B,2,0),"-")</f>
        <v>Помидоры св.</v>
      </c>
      <c r="S176" s="9">
        <v>2.7E-2</v>
      </c>
      <c r="T176" s="7">
        <f>T172*S176</f>
        <v>0</v>
      </c>
    </row>
    <row r="177" spans="2:20">
      <c r="B177" s="9">
        <v>51017</v>
      </c>
      <c r="C177" s="222" t="str">
        <f>IFERROR(VLOOKUP(B177,'СКЛАД '!$A:$B,2,0),"-")</f>
        <v>Майонез 65%</v>
      </c>
      <c r="D177" s="9">
        <v>2.1999999999999999E-2</v>
      </c>
      <c r="E177" s="7">
        <f>E172*D177</f>
        <v>0</v>
      </c>
      <c r="G177" s="22">
        <v>58682</v>
      </c>
      <c r="H177" s="222" t="str">
        <f>IFERROR(VLOOKUP(G177,'СКЛАД '!$A:$B,2,0),"-")</f>
        <v>Котлеты из говядины WHOPPER</v>
      </c>
      <c r="I177" s="9">
        <v>1</v>
      </c>
      <c r="J177" s="7">
        <f>J172*I177</f>
        <v>0</v>
      </c>
      <c r="L177" s="22">
        <v>59103</v>
      </c>
      <c r="M177" s="222" t="str">
        <f>IFERROR(VLOOKUP(L177,'СКЛАД '!$A:$B,2,0),"-")</f>
        <v>Помидоры св.</v>
      </c>
      <c r="N177" s="9">
        <v>2.7E-2</v>
      </c>
      <c r="O177" s="7">
        <f>O172*N177</f>
        <v>0</v>
      </c>
      <c r="Q177" s="9">
        <v>58686</v>
      </c>
      <c r="R177" s="222" t="str">
        <f>IFERROR(VLOOKUP(Q177,'СКЛАД '!$A:$B,2,0),"-")</f>
        <v>Луковые кольца</v>
      </c>
      <c r="S177" s="9">
        <v>3</v>
      </c>
      <c r="T177" s="7">
        <f>T172*S177</f>
        <v>0</v>
      </c>
    </row>
    <row r="178" spans="2:20">
      <c r="B178" s="9">
        <v>51256</v>
      </c>
      <c r="C178" s="222" t="str">
        <f>IFERROR(VLOOKUP(B178,'СКЛАД '!$A:$B,2,0),"-")</f>
        <v>Соус Барбекю</v>
      </c>
      <c r="D178" s="9">
        <v>1.6E-2</v>
      </c>
      <c r="E178" s="7">
        <f>E172*D178</f>
        <v>0</v>
      </c>
      <c r="G178" s="22">
        <v>61084</v>
      </c>
      <c r="H178" s="222" t="str">
        <f>IFERROR(VLOOKUP(G178,'СКЛАД '!$A:$B,2,0),"-")</f>
        <v>Огурцы маринованные кг</v>
      </c>
      <c r="I178" s="9">
        <v>0.02</v>
      </c>
      <c r="J178" s="7">
        <f>J172*I178</f>
        <v>0</v>
      </c>
      <c r="L178" s="22">
        <v>61084</v>
      </c>
      <c r="M178" s="222" t="str">
        <f>IFERROR(VLOOKUP(L178,'СКЛАД '!$A:$B,2,0),"-")</f>
        <v>Огурцы маринованные кг</v>
      </c>
      <c r="N178" s="9">
        <v>0.01</v>
      </c>
      <c r="O178" s="7">
        <f>O172*N178</f>
        <v>0</v>
      </c>
      <c r="Q178" s="9">
        <v>51256</v>
      </c>
      <c r="R178" s="222" t="str">
        <f>IFERROR(VLOOKUP(Q178,'СКЛАД '!$A:$B,2,0),"-")</f>
        <v>Соус Барбекю</v>
      </c>
      <c r="S178" s="9">
        <v>1.4E-2</v>
      </c>
      <c r="T178" s="7">
        <f>T172*S178</f>
        <v>0</v>
      </c>
    </row>
    <row r="179" spans="2:20">
      <c r="B179" s="9">
        <v>59104</v>
      </c>
      <c r="C179" s="222" t="str">
        <f>IFERROR(VLOOKUP(B179,'СКЛАД '!$A:$B,2,0),"-")</f>
        <v>Лук репчатый</v>
      </c>
      <c r="D179" s="9">
        <v>2.1999999999999999E-2</v>
      </c>
      <c r="E179" s="7">
        <f>E172*D179</f>
        <v>0</v>
      </c>
      <c r="G179" s="22">
        <v>57300</v>
      </c>
      <c r="H179" s="222" t="str">
        <f>IFERROR(VLOOKUP(G179,'СКЛАД '!$A:$B,2,0),"-")</f>
        <v>Бумага оберточная Воппер</v>
      </c>
      <c r="I179" s="9">
        <v>1</v>
      </c>
      <c r="J179" s="7">
        <f>J172*I179</f>
        <v>0</v>
      </c>
      <c r="L179" s="22">
        <v>59104</v>
      </c>
      <c r="M179" s="222" t="str">
        <f>IFERROR(VLOOKUP(L179,'СКЛАД '!$A:$B,2,0),"-")</f>
        <v>Лук репчатый</v>
      </c>
      <c r="N179" s="9">
        <v>1.0999999999999999E-2</v>
      </c>
      <c r="O179" s="7">
        <f>O172*N179</f>
        <v>0</v>
      </c>
      <c r="Q179" s="9">
        <v>58682</v>
      </c>
      <c r="R179" s="222" t="str">
        <f>IFERROR(VLOOKUP(Q179,'СКЛАД '!$A:$B,2,0),"-")</f>
        <v>Котлеты из говядины WHOPPER</v>
      </c>
      <c r="S179" s="9">
        <v>1</v>
      </c>
      <c r="T179" s="7">
        <f>T172*S179</f>
        <v>0</v>
      </c>
    </row>
    <row r="180" spans="2:20">
      <c r="B180" s="9">
        <v>58554</v>
      </c>
      <c r="C180" s="222" t="str">
        <f>IFERROR(VLOOKUP(B180,'СКЛАД '!$A:$B,2,0),"-")</f>
        <v>Картофель деревенский с/м</v>
      </c>
      <c r="D180" s="9">
        <v>6.8000000000000005E-2</v>
      </c>
      <c r="E180" s="7">
        <f>E172*D180</f>
        <v>0</v>
      </c>
      <c r="G180" s="22">
        <v>52228</v>
      </c>
      <c r="H180" s="222" t="str">
        <f>IFERROR(VLOOKUP(G180,'СКЛАД '!$A:$B,2,0),"-")</f>
        <v>Салфетка бумажная</v>
      </c>
      <c r="I180" s="9">
        <v>1</v>
      </c>
      <c r="J180" s="7">
        <f>J172*I180</f>
        <v>0</v>
      </c>
      <c r="L180" s="22">
        <v>57321</v>
      </c>
      <c r="M180" s="222" t="str">
        <f>IFERROR(VLOOKUP(L180,'СКЛАД '!$A:$B,2,0),"-")</f>
        <v>Бумага оберточная Воппер Джуниор</v>
      </c>
      <c r="N180" s="23">
        <v>1</v>
      </c>
      <c r="O180" s="7">
        <f>O172*N180</f>
        <v>0</v>
      </c>
      <c r="Q180" s="9">
        <v>52228</v>
      </c>
      <c r="R180" s="222" t="str">
        <f>IFERROR(VLOOKUP(Q180,'СКЛАД '!$A:$B,2,0),"-")</f>
        <v>Салфетка бумажная</v>
      </c>
      <c r="S180" s="9">
        <v>1</v>
      </c>
      <c r="T180" s="7">
        <f>T172*S180</f>
        <v>0</v>
      </c>
    </row>
    <row r="181" spans="2:20">
      <c r="B181" s="9">
        <v>51081</v>
      </c>
      <c r="C181" s="222" t="str">
        <f>IFERROR(VLOOKUP(B181,'СКЛАД '!$A:$B,2,0),"-")</f>
        <v>Масло фритюрное &lt;Профилюкс&gt;</v>
      </c>
      <c r="D181" s="9">
        <v>1.4E-2</v>
      </c>
      <c r="E181" s="7">
        <f>E172*D181</f>
        <v>0</v>
      </c>
      <c r="G181" s="22">
        <v>59103</v>
      </c>
      <c r="H181" s="222" t="str">
        <f>IFERROR(VLOOKUP(G181,'СКЛАД '!$A:$B,2,0),"-")</f>
        <v>Помидоры св.</v>
      </c>
      <c r="I181" s="9">
        <v>5.3999999999999999E-2</v>
      </c>
      <c r="J181" s="7">
        <f>J172*I181</f>
        <v>0</v>
      </c>
      <c r="L181" s="22">
        <v>52228</v>
      </c>
      <c r="M181" s="222" t="str">
        <f>IFERROR(VLOOKUP(L181,'СКЛАД '!$A:$B,2,0),"-")</f>
        <v>Салфетка бумажная</v>
      </c>
      <c r="N181" s="23">
        <v>1</v>
      </c>
      <c r="O181" s="7">
        <f>O172*N181</f>
        <v>0</v>
      </c>
      <c r="Q181" s="9"/>
      <c r="R181" s="222" t="str">
        <f>IFERROR(VLOOKUP(Q181,'СКЛАД '!$A:$B,2,0),"-")</f>
        <v>-</v>
      </c>
      <c r="S181" s="9"/>
      <c r="T181" s="7">
        <f>T172*S181</f>
        <v>0</v>
      </c>
    </row>
    <row r="182" spans="2:20">
      <c r="B182" s="9">
        <v>52228</v>
      </c>
      <c r="C182" s="222" t="str">
        <f>IFERROR(VLOOKUP(B182,'СКЛАД '!$A:$B,2,0),"-")</f>
        <v>Салфетка бумажная</v>
      </c>
      <c r="D182" s="9">
        <v>1</v>
      </c>
      <c r="E182" s="7">
        <f>E172*D182</f>
        <v>0</v>
      </c>
      <c r="G182" s="9"/>
      <c r="H182" s="222" t="str">
        <f>IFERROR(VLOOKUP(G182,'СКЛАД '!$A:$B,2,0),"-")</f>
        <v>-</v>
      </c>
      <c r="I182" s="9"/>
      <c r="J182" s="7">
        <f>J172*I182</f>
        <v>0</v>
      </c>
      <c r="L182" s="9"/>
      <c r="M182" s="222" t="str">
        <f>IFERROR(VLOOKUP(L182,'СКЛАД '!$A:$B,2,0),"-")</f>
        <v>-</v>
      </c>
      <c r="N182" s="9"/>
      <c r="O182" s="7">
        <f>O172*N182</f>
        <v>0</v>
      </c>
      <c r="Q182" s="9"/>
      <c r="R182" s="222" t="str">
        <f>IFERROR(VLOOKUP(Q182,'СКЛАД '!$A:$B,2,0),"-")</f>
        <v>-</v>
      </c>
      <c r="S182" s="9"/>
      <c r="T182" s="7">
        <f>T172*S182</f>
        <v>0</v>
      </c>
    </row>
    <row r="183" spans="2:20">
      <c r="B183" s="9">
        <v>80007</v>
      </c>
      <c r="C183" s="222" t="str">
        <f>IFERROR(VLOOKUP(B183,'СКЛАД '!$A:$B,2,0),"-")</f>
        <v>Бумага оберточная Танкобургер 305х410 1000 шт в уп</v>
      </c>
      <c r="D183" s="9">
        <v>1</v>
      </c>
      <c r="E183" s="7">
        <f>E172*D183</f>
        <v>0</v>
      </c>
      <c r="G183" s="9"/>
      <c r="H183" s="222" t="str">
        <f>IFERROR(VLOOKUP(G183,'СКЛАД '!$A:$B,2,0),"-")</f>
        <v>-</v>
      </c>
      <c r="I183" s="9"/>
      <c r="J183" s="7">
        <f>J172*I183</f>
        <v>0</v>
      </c>
      <c r="L183" s="9"/>
      <c r="M183" s="222" t="str">
        <f>IFERROR(VLOOKUP(L183,'СКЛАД '!$A:$B,2,0),"-")</f>
        <v>-</v>
      </c>
      <c r="N183" s="9"/>
      <c r="O183" s="7">
        <f>O172*N183</f>
        <v>0</v>
      </c>
      <c r="Q183" s="9"/>
      <c r="R183" s="222" t="str">
        <f>IFERROR(VLOOKUP(Q183,'СКЛАД '!$A:$B,2,0),"-")</f>
        <v>-</v>
      </c>
      <c r="S183" s="9"/>
      <c r="T183" s="7">
        <f>T172*S183</f>
        <v>0</v>
      </c>
    </row>
    <row r="184" spans="2:20">
      <c r="B184" s="9"/>
      <c r="C184" s="222" t="str">
        <f>IFERROR(VLOOKUP(B184,'СКЛАД '!$A:$B,2,0),"-")</f>
        <v>-</v>
      </c>
      <c r="D184" s="9"/>
      <c r="E184" s="7">
        <f>E172*D184</f>
        <v>0</v>
      </c>
      <c r="G184" s="9"/>
      <c r="H184" s="222" t="str">
        <f>IFERROR(VLOOKUP(G184,'СКЛАД '!$A:$B,2,0),"-")</f>
        <v>-</v>
      </c>
      <c r="I184" s="9"/>
      <c r="J184" s="7">
        <f>J172*I184</f>
        <v>0</v>
      </c>
      <c r="L184" s="9"/>
      <c r="M184" s="222" t="str">
        <f>IFERROR(VLOOKUP(L184,'СКЛАД '!$A:$B,2,0),"-")</f>
        <v>-</v>
      </c>
      <c r="N184" s="9"/>
      <c r="O184" s="7">
        <f>O172*N184</f>
        <v>0</v>
      </c>
      <c r="Q184" s="9"/>
      <c r="R184" s="222" t="str">
        <f>IFERROR(VLOOKUP(Q184,'СКЛАД '!$A:$B,2,0),"-")</f>
        <v>-</v>
      </c>
      <c r="S184" s="9"/>
      <c r="T184" s="7">
        <f>T172*S184</f>
        <v>0</v>
      </c>
    </row>
    <row r="185" spans="2:20">
      <c r="B185" s="9"/>
      <c r="C185" s="222" t="str">
        <f>IFERROR(VLOOKUP(B185,'СКЛАД '!$A:$B,2,0),"-")</f>
        <v>-</v>
      </c>
      <c r="D185" s="9"/>
      <c r="E185" s="7">
        <f>E172*D185</f>
        <v>0</v>
      </c>
      <c r="G185" s="9"/>
      <c r="H185" s="222" t="str">
        <f>IFERROR(VLOOKUP(G185,'СКЛАД '!$A:$B,2,0),"-")</f>
        <v>-</v>
      </c>
      <c r="I185" s="9"/>
      <c r="J185" s="7">
        <f>J172*I185</f>
        <v>0</v>
      </c>
      <c r="L185" s="9"/>
      <c r="M185" s="222" t="str">
        <f>IFERROR(VLOOKUP(L185,'СКЛАД '!$A:$B,2,0),"-")</f>
        <v>-</v>
      </c>
      <c r="N185" s="9"/>
      <c r="O185" s="7">
        <f>O172*N185</f>
        <v>0</v>
      </c>
      <c r="Q185" s="9"/>
      <c r="R185" s="222" t="str">
        <f>IFERROR(VLOOKUP(Q185,'СКЛАД '!$A:$B,2,0),"-")</f>
        <v>-</v>
      </c>
      <c r="S185" s="9"/>
      <c r="T185" s="7">
        <f>T172*S185</f>
        <v>0</v>
      </c>
    </row>
    <row r="186" spans="2:20">
      <c r="B186" s="9"/>
      <c r="C186" s="222" t="str">
        <f>IFERROR(VLOOKUP(B186,'СКЛАД '!$A:$B,2,0),"-")</f>
        <v>-</v>
      </c>
      <c r="D186" s="9"/>
      <c r="E186" s="7">
        <f>E172*D186</f>
        <v>0</v>
      </c>
      <c r="G186" s="9"/>
      <c r="H186" s="222" t="str">
        <f>IFERROR(VLOOKUP(G186,'СКЛАД '!$A:$B,2,0),"-")</f>
        <v>-</v>
      </c>
      <c r="I186" s="9"/>
      <c r="J186" s="7">
        <f>J172*I186</f>
        <v>0</v>
      </c>
      <c r="L186" s="9"/>
      <c r="M186" s="222" t="str">
        <f>IFERROR(VLOOKUP(L186,'СКЛАД '!$A:$B,2,0),"-")</f>
        <v>-</v>
      </c>
      <c r="N186" s="9"/>
      <c r="O186" s="7">
        <f>O172*N186</f>
        <v>0</v>
      </c>
      <c r="Q186" s="9"/>
      <c r="R186" s="222" t="str">
        <f>IFERROR(VLOOKUP(Q186,'СКЛАД '!$A:$B,2,0),"-")</f>
        <v>-</v>
      </c>
      <c r="S186" s="9"/>
      <c r="T186" s="7">
        <f>T172*S186</f>
        <v>0</v>
      </c>
    </row>
    <row r="187" spans="2:20">
      <c r="B187" s="9"/>
      <c r="C187" s="222" t="str">
        <f>IFERROR(VLOOKUP(B187,'СКЛАД '!$A:$B,2,0),"-")</f>
        <v>-</v>
      </c>
      <c r="D187" s="9"/>
      <c r="E187" s="7">
        <f>E172*D187</f>
        <v>0</v>
      </c>
      <c r="G187" s="9"/>
      <c r="H187" s="222" t="str">
        <f>IFERROR(VLOOKUP(G187,'СКЛАД '!$A:$B,2,0),"-")</f>
        <v>-</v>
      </c>
      <c r="I187" s="9"/>
      <c r="J187" s="7">
        <f>J172*I187</f>
        <v>0</v>
      </c>
      <c r="L187" s="9"/>
      <c r="M187" s="222" t="str">
        <f>IFERROR(VLOOKUP(L187,'СКЛАД '!$A:$B,2,0),"-")</f>
        <v>-</v>
      </c>
      <c r="N187" s="9"/>
      <c r="O187" s="7">
        <f>O172*N187</f>
        <v>0</v>
      </c>
      <c r="Q187" s="9"/>
      <c r="R187" s="222" t="str">
        <f>IFERROR(VLOOKUP(Q187,'СКЛАД '!$A:$B,2,0),"-")</f>
        <v>-</v>
      </c>
      <c r="S187" s="9"/>
      <c r="T187" s="7">
        <f>T172*S187</f>
        <v>0</v>
      </c>
    </row>
    <row r="189" spans="2:20">
      <c r="B189" s="8">
        <v>8044</v>
      </c>
      <c r="C189" s="6" t="str">
        <f>IFERROR(VLOOKUP(B189,Сводная!$A:$C,2,0),"-------------")</f>
        <v>Злейший Воппер</v>
      </c>
      <c r="D189" s="3" t="s">
        <v>600</v>
      </c>
      <c r="E189" s="6">
        <f>IFERROR(VLOOKUP(B189,Сводная!$A:$C,3,0),"-------------")</f>
        <v>0</v>
      </c>
      <c r="G189" s="8">
        <v>3656</v>
      </c>
      <c r="H189" s="6" t="str">
        <f>IFERROR(VLOOKUP(G189,Сводная!$A:$C,2,0),"-------------")</f>
        <v>Чизбургер Родео</v>
      </c>
      <c r="I189" s="3" t="s">
        <v>600</v>
      </c>
      <c r="J189" s="6">
        <f>IFERROR(VLOOKUP(G189,Сводная!$A:$C,3,0),"-------------")</f>
        <v>5</v>
      </c>
      <c r="L189" s="8">
        <v>9494</v>
      </c>
      <c r="M189" s="6" t="str">
        <f>IFERROR(VLOOKUP(L189,Сводная!$A:$C,2,0),"-------------")</f>
        <v>Сырный Джо</v>
      </c>
      <c r="N189" s="3" t="s">
        <v>600</v>
      </c>
      <c r="O189" s="6">
        <f>IFERROR(VLOOKUP(L189,Сводная!$A:$C,3,0),"-------------")</f>
        <v>32</v>
      </c>
      <c r="Q189" s="8">
        <v>9495</v>
      </c>
      <c r="R189" s="6" t="str">
        <f>IFERROR(VLOOKUP(Q189,Сводная!$A:$C,2,0),"-------------")</f>
        <v>Кур де Франс</v>
      </c>
      <c r="S189" s="3" t="s">
        <v>600</v>
      </c>
      <c r="T189" s="6">
        <f>IFERROR(VLOOKUP(Q189,Сводная!$A:$C,3,0),"-------------")</f>
        <v>0</v>
      </c>
    </row>
    <row r="190" spans="2:20">
      <c r="B190" s="9">
        <v>80022</v>
      </c>
      <c r="C190" s="222" t="str">
        <f>IFERROR(VLOOKUP(B190,'СКЛАД '!$A:$B,2,0),"-")</f>
        <v>Булочка ЧИЛИ 24 шт.</v>
      </c>
      <c r="D190" s="9">
        <v>1</v>
      </c>
      <c r="E190" s="7">
        <f>E189*D190</f>
        <v>0</v>
      </c>
      <c r="G190" s="22">
        <v>55034</v>
      </c>
      <c r="H190" s="222" t="str">
        <f>IFERROR(VLOOKUP(G190,'СКЛАД '!$A:$B,2,0),"-")</f>
        <v>Булочка 4" (54 гр)</v>
      </c>
      <c r="I190" s="9">
        <v>1</v>
      </c>
      <c r="J190" s="7">
        <f>J189*I190</f>
        <v>5</v>
      </c>
      <c r="L190" s="9">
        <v>65037</v>
      </c>
      <c r="M190" s="222" t="str">
        <f>IFERROR(VLOOKUP(L190,'СКЛАД '!$A:$B,2,0),"-")</f>
        <v>Булочка с кукурузной крошкой 4,5" (71 гр)</v>
      </c>
      <c r="N190" s="9">
        <v>1</v>
      </c>
      <c r="O190" s="7">
        <f>O189*N190</f>
        <v>32</v>
      </c>
      <c r="Q190" s="9">
        <v>55041</v>
      </c>
      <c r="R190" s="222" t="str">
        <f>IFERROR(VLOOKUP(Q190,'СКЛАД '!$A:$B,2,0),"-")</f>
        <v>Булочка 4,5 дюйма, с футбольной символикой, глубоко замороженная, 30 шт в уп.</v>
      </c>
      <c r="S190" s="9">
        <v>1</v>
      </c>
      <c r="T190" s="7">
        <f>T189*S190</f>
        <v>0</v>
      </c>
    </row>
    <row r="191" spans="2:20">
      <c r="B191" s="9">
        <v>58682</v>
      </c>
      <c r="C191" s="222" t="str">
        <f>IFERROR(VLOOKUP(B191,'СКЛАД '!$A:$B,2,0),"-")</f>
        <v>Котлеты из говядины WHOPPER</v>
      </c>
      <c r="D191" s="9">
        <v>1</v>
      </c>
      <c r="E191" s="7">
        <f>E189*D191</f>
        <v>0</v>
      </c>
      <c r="G191" s="22">
        <v>68695</v>
      </c>
      <c r="H191" s="222" t="str">
        <f>IFERROR(VLOOKUP(G191,'СКЛАД '!$A:$B,2,0),"-")</f>
        <v>Котлеты из говядины HAMBURGER</v>
      </c>
      <c r="I191" s="9">
        <v>1</v>
      </c>
      <c r="J191" s="7">
        <f>J189*I191</f>
        <v>5</v>
      </c>
      <c r="L191" s="9">
        <v>51217</v>
      </c>
      <c r="M191" s="222" t="str">
        <f>IFERROR(VLOOKUP(L191,'СКЛАД '!$A:$B,2,0),"-")</f>
        <v>Соус Цезарь (БК)</v>
      </c>
      <c r="N191" s="9">
        <v>1.4E-2</v>
      </c>
      <c r="O191" s="7">
        <f>O189*N191</f>
        <v>0.44800000000000001</v>
      </c>
      <c r="Q191" s="9">
        <v>51217</v>
      </c>
      <c r="R191" s="222" t="str">
        <f>IFERROR(VLOOKUP(Q191,'СКЛАД '!$A:$B,2,0),"-")</f>
        <v>Соус Цезарь (БК)</v>
      </c>
      <c r="S191" s="9">
        <v>1.4E-2</v>
      </c>
      <c r="T191" s="7">
        <f>T189*S191</f>
        <v>0</v>
      </c>
    </row>
    <row r="192" spans="2:20">
      <c r="B192" s="9">
        <v>51017</v>
      </c>
      <c r="C192" s="222" t="str">
        <f>IFERROR(VLOOKUP(B192,'СКЛАД '!$A:$B,2,0),"-")</f>
        <v>Майонез 65%</v>
      </c>
      <c r="D192" s="9">
        <v>2.1999999999999999E-2</v>
      </c>
      <c r="E192" s="7">
        <f>E189*D192</f>
        <v>0</v>
      </c>
      <c r="G192" s="22">
        <v>58686</v>
      </c>
      <c r="H192" s="222" t="str">
        <f>IFERROR(VLOOKUP(G192,'СКЛАД '!$A:$B,2,0),"-")</f>
        <v>Луковые кольца</v>
      </c>
      <c r="I192" s="9">
        <v>3</v>
      </c>
      <c r="J192" s="7">
        <f>J189*I192</f>
        <v>15</v>
      </c>
      <c r="L192" s="9">
        <v>59103</v>
      </c>
      <c r="M192" s="222" t="str">
        <f>IFERROR(VLOOKUP(L192,'СКЛАД '!$A:$B,2,0),"-")</f>
        <v>Помидоры св.</v>
      </c>
      <c r="N192" s="9">
        <v>2.7E-2</v>
      </c>
      <c r="O192" s="7">
        <f>O189*N192</f>
        <v>0.86399999999999999</v>
      </c>
      <c r="Q192" s="9">
        <v>690610</v>
      </c>
      <c r="R192" s="222" t="str">
        <f>IFERROR(VLOOKUP(Q192,'СКЛАД '!$A:$B,2,0),"-")</f>
        <v>Салат Айсберг( идет в двух кейсах)</v>
      </c>
      <c r="S192" s="9">
        <v>0.01</v>
      </c>
      <c r="T192" s="7">
        <f>T189*S192</f>
        <v>0</v>
      </c>
    </row>
    <row r="193" spans="2:20">
      <c r="B193" s="9">
        <v>690610</v>
      </c>
      <c r="C193" s="222" t="str">
        <f>IFERROR(VLOOKUP(B193,'СКЛАД '!$A:$B,2,0),"-")</f>
        <v>Салат Айсберг( идет в двух кейсах)</v>
      </c>
      <c r="D193" s="9">
        <v>1.4E-2</v>
      </c>
      <c r="E193" s="7">
        <f>E189*D193</f>
        <v>0</v>
      </c>
      <c r="G193" s="22">
        <v>51091</v>
      </c>
      <c r="H193" s="222" t="str">
        <f>IFERROR(VLOOKUP(G193,'СКЛАД '!$A:$B,2,0),"-")</f>
        <v>Сыр Чеддер</v>
      </c>
      <c r="I193" s="9">
        <v>1</v>
      </c>
      <c r="J193" s="7">
        <f>J189*I193</f>
        <v>5</v>
      </c>
      <c r="L193" s="9">
        <v>690610</v>
      </c>
      <c r="M193" s="222" t="str">
        <f>IFERROR(VLOOKUP(L193,'СКЛАД '!$A:$B,2,0),"-")</f>
        <v>Салат Айсберг( идет в двух кейсах)</v>
      </c>
      <c r="N193" s="9">
        <v>0.01</v>
      </c>
      <c r="O193" s="7">
        <f>O189*N193</f>
        <v>0.32</v>
      </c>
      <c r="Q193" s="9">
        <v>59103</v>
      </c>
      <c r="R193" s="222" t="str">
        <f>IFERROR(VLOOKUP(Q193,'СКЛАД '!$A:$B,2,0),"-")</f>
        <v>Помидоры св.</v>
      </c>
      <c r="S193" s="9">
        <v>2.7E-2</v>
      </c>
      <c r="T193" s="7">
        <f>T189*S193</f>
        <v>0</v>
      </c>
    </row>
    <row r="194" spans="2:20">
      <c r="B194" s="9">
        <v>59103</v>
      </c>
      <c r="C194" s="222" t="str">
        <f>IFERROR(VLOOKUP(B194,'СКЛАД '!$A:$B,2,0),"-")</f>
        <v>Помидоры св.</v>
      </c>
      <c r="D194" s="9">
        <v>5.3999999999999999E-2</v>
      </c>
      <c r="E194" s="7">
        <f>E189*D194</f>
        <v>0</v>
      </c>
      <c r="G194" s="22">
        <v>51256</v>
      </c>
      <c r="H194" s="222" t="str">
        <f>IFERROR(VLOOKUP(G194,'СКЛАД '!$A:$B,2,0),"-")</f>
        <v>Соус Барбекю</v>
      </c>
      <c r="I194" s="23">
        <v>1.2E-2</v>
      </c>
      <c r="J194" s="7">
        <f>J189*I194</f>
        <v>0.06</v>
      </c>
      <c r="L194" s="9">
        <v>61023</v>
      </c>
      <c r="M194" s="222" t="str">
        <f>IFERROR(VLOOKUP(L194,'СКЛАД '!$A:$B,2,0),"-")</f>
        <v>Соус сырный оригинальный "Хайнц" для бургеров</v>
      </c>
      <c r="N194" s="9">
        <v>1.4E-2</v>
      </c>
      <c r="O194" s="7">
        <f>O189*N194</f>
        <v>0.44800000000000001</v>
      </c>
      <c r="Q194" s="9">
        <v>51300</v>
      </c>
      <c r="R194" s="222" t="str">
        <f>IFERROR(VLOOKUP(Q194,'СКЛАД '!$A:$B,2,0),"-")</f>
        <v>Сыр Грана Падано</v>
      </c>
      <c r="S194" s="9">
        <v>0.01</v>
      </c>
      <c r="T194" s="7">
        <f>T189*S194</f>
        <v>0</v>
      </c>
    </row>
    <row r="195" spans="2:20">
      <c r="B195" s="9">
        <v>51091</v>
      </c>
      <c r="C195" s="222" t="str">
        <f>IFERROR(VLOOKUP(B195,'СКЛАД '!$A:$B,2,0),"-")</f>
        <v>Сыр Чеддер</v>
      </c>
      <c r="D195" s="9">
        <v>2</v>
      </c>
      <c r="E195" s="7">
        <f>E189*D195</f>
        <v>0</v>
      </c>
      <c r="G195" s="22">
        <v>51081</v>
      </c>
      <c r="H195" s="222" t="str">
        <f>IFERROR(VLOOKUP(G195,'СКЛАД '!$A:$B,2,0),"-")</f>
        <v>Масло фритюрное &lt;Профилюкс&gt;</v>
      </c>
      <c r="I195" s="23">
        <v>1.4E-2</v>
      </c>
      <c r="J195" s="7">
        <f>J189*I195</f>
        <v>7.0000000000000007E-2</v>
      </c>
      <c r="L195" s="9">
        <v>51300</v>
      </c>
      <c r="M195" s="222" t="str">
        <f>IFERROR(VLOOKUP(L195,'СКЛАД '!$A:$B,2,0),"-")</f>
        <v>Сыр Грана Падано</v>
      </c>
      <c r="N195" s="9">
        <v>0.01</v>
      </c>
      <c r="O195" s="7">
        <f>O189*N195</f>
        <v>0.32</v>
      </c>
      <c r="Q195" s="9">
        <v>69060</v>
      </c>
      <c r="R195" s="222" t="str">
        <f>IFERROR(VLOOKUP(Q195,'СКЛАД '!$A:$B,2,0),"-")</f>
        <v>Котлета Гриль Чикен</v>
      </c>
      <c r="S195" s="9">
        <v>1</v>
      </c>
      <c r="T195" s="7">
        <f>T189*S195</f>
        <v>0</v>
      </c>
    </row>
    <row r="196" spans="2:20">
      <c r="B196" s="9">
        <v>51083</v>
      </c>
      <c r="C196" s="222" t="str">
        <f>IFERROR(VLOOKUP(B196,'СКЛАД '!$A:$B,2,0),"-")</f>
        <v>Перец острый Халапеньо кг</v>
      </c>
      <c r="D196" s="9">
        <v>1.4999999999999999E-2</v>
      </c>
      <c r="E196" s="7">
        <f>E189*D196</f>
        <v>0</v>
      </c>
      <c r="G196" s="22">
        <v>57317</v>
      </c>
      <c r="H196" s="222" t="str">
        <f>IFERROR(VLOOKUP(G196,'СКЛАД '!$A:$B,2,0),"-")</f>
        <v>Бумага оберточная гамбургер</v>
      </c>
      <c r="I196" s="23">
        <v>1</v>
      </c>
      <c r="J196" s="7">
        <f>J189*I196</f>
        <v>5</v>
      </c>
      <c r="L196" s="9">
        <v>51091</v>
      </c>
      <c r="M196" s="222" t="str">
        <f>IFERROR(VLOOKUP(L196,'СКЛАД '!$A:$B,2,0),"-")</f>
        <v>Сыр Чеддер</v>
      </c>
      <c r="N196" s="9">
        <v>2</v>
      </c>
      <c r="O196" s="7">
        <f>O189*N196</f>
        <v>64</v>
      </c>
      <c r="Q196" s="9">
        <v>52228</v>
      </c>
      <c r="R196" s="222" t="str">
        <f>IFERROR(VLOOKUP(Q196,'СКЛАД '!$A:$B,2,0),"-")</f>
        <v>Салфетка бумажная</v>
      </c>
      <c r="S196" s="9">
        <v>1</v>
      </c>
      <c r="T196" s="7">
        <f>T189*S196</f>
        <v>0</v>
      </c>
    </row>
    <row r="197" spans="2:20">
      <c r="B197" s="9">
        <v>52228</v>
      </c>
      <c r="C197" s="222" t="str">
        <f>IFERROR(VLOOKUP(B197,'СКЛАД '!$A:$B,2,0),"-")</f>
        <v>Салфетка бумажная</v>
      </c>
      <c r="D197" s="9">
        <v>1</v>
      </c>
      <c r="E197" s="7">
        <f>E189*D197</f>
        <v>0</v>
      </c>
      <c r="G197" s="22">
        <v>52228</v>
      </c>
      <c r="H197" s="222" t="str">
        <f>IFERROR(VLOOKUP(G197,'СКЛАД '!$A:$B,2,0),"-")</f>
        <v>Салфетка бумажная</v>
      </c>
      <c r="I197" s="23">
        <v>1</v>
      </c>
      <c r="J197" s="7">
        <f>J189*I197</f>
        <v>5</v>
      </c>
      <c r="L197" s="9">
        <v>58682</v>
      </c>
      <c r="M197" s="222" t="str">
        <f>IFERROR(VLOOKUP(L197,'СКЛАД '!$A:$B,2,0),"-")</f>
        <v>Котлеты из говядины WHOPPER</v>
      </c>
      <c r="N197" s="9">
        <v>1</v>
      </c>
      <c r="O197" s="7">
        <f>O189*N197</f>
        <v>32</v>
      </c>
      <c r="Q197" s="9"/>
      <c r="R197" s="222" t="str">
        <f>IFERROR(VLOOKUP(Q197,'СКЛАД '!$A:$B,2,0),"-")</f>
        <v>-</v>
      </c>
      <c r="S197" s="9"/>
      <c r="T197" s="7">
        <f>T189*S197</f>
        <v>0</v>
      </c>
    </row>
    <row r="198" spans="2:20">
      <c r="B198" s="9">
        <v>80021</v>
      </c>
      <c r="C198" s="222" t="str">
        <f>IFERROR(VLOOKUP(B198,'СКЛАД '!$A:$B,2,0),"-")</f>
        <v>Бумага оберточная Злейший Воппер</v>
      </c>
      <c r="D198" s="9">
        <v>1</v>
      </c>
      <c r="E198" s="7">
        <f>E189*D198</f>
        <v>0</v>
      </c>
      <c r="G198" s="9"/>
      <c r="H198" s="222" t="str">
        <f>IFERROR(VLOOKUP(G198,'СКЛАД '!$A:$B,2,0),"-")</f>
        <v>-</v>
      </c>
      <c r="I198" s="9"/>
      <c r="J198" s="7">
        <f>J189*I198</f>
        <v>0</v>
      </c>
      <c r="L198" s="9">
        <v>52228</v>
      </c>
      <c r="M198" s="222" t="str">
        <f>IFERROR(VLOOKUP(L198,'СКЛАД '!$A:$B,2,0),"-")</f>
        <v>Салфетка бумажная</v>
      </c>
      <c r="N198" s="9">
        <v>1</v>
      </c>
      <c r="O198" s="7">
        <f>O189*N198</f>
        <v>32</v>
      </c>
      <c r="Q198" s="9"/>
      <c r="R198" s="222" t="str">
        <f>IFERROR(VLOOKUP(Q198,'СКЛАД '!$A:$B,2,0),"-")</f>
        <v>-</v>
      </c>
      <c r="S198" s="9"/>
      <c r="T198" s="7">
        <f>T189*S198</f>
        <v>0</v>
      </c>
    </row>
    <row r="199" spans="2:20">
      <c r="B199" s="9"/>
      <c r="C199" s="222" t="str">
        <f>IFERROR(VLOOKUP(B199,'СКЛАД '!$A:$B,2,0),"-")</f>
        <v>-</v>
      </c>
      <c r="D199" s="9"/>
      <c r="E199" s="7">
        <f>E189*D199</f>
        <v>0</v>
      </c>
      <c r="G199" s="9"/>
      <c r="H199" s="222" t="str">
        <f>IFERROR(VLOOKUP(G199,'СКЛАД '!$A:$B,2,0),"-")</f>
        <v>-</v>
      </c>
      <c r="I199" s="9"/>
      <c r="J199" s="7">
        <f>J189*I199</f>
        <v>0</v>
      </c>
      <c r="L199" s="9">
        <v>57310</v>
      </c>
      <c r="M199" s="222" t="str">
        <f>IFERROR(VLOOKUP(L199,'СКЛАД '!$A:$B,2,0),"-")</f>
        <v>Бумага оберточная ХХL</v>
      </c>
      <c r="N199" s="9">
        <v>1</v>
      </c>
      <c r="O199" s="7">
        <f>O189*N199</f>
        <v>32</v>
      </c>
      <c r="Q199" s="9"/>
      <c r="R199" s="222" t="str">
        <f>IFERROR(VLOOKUP(Q199,'СКЛАД '!$A:$B,2,0),"-")</f>
        <v>-</v>
      </c>
      <c r="S199" s="9"/>
      <c r="T199" s="7">
        <f>T189*S199</f>
        <v>0</v>
      </c>
    </row>
    <row r="200" spans="2:20">
      <c r="B200" s="9"/>
      <c r="C200" s="222" t="str">
        <f>IFERROR(VLOOKUP(B200,'СКЛАД '!$A:$B,2,0),"-")</f>
        <v>-</v>
      </c>
      <c r="D200" s="9"/>
      <c r="E200" s="7">
        <f>E189*D200</f>
        <v>0</v>
      </c>
      <c r="G200" s="9"/>
      <c r="H200" s="222" t="str">
        <f>IFERROR(VLOOKUP(G200,'СКЛАД '!$A:$B,2,0),"-")</f>
        <v>-</v>
      </c>
      <c r="I200" s="9"/>
      <c r="J200" s="7">
        <f>J189*I200</f>
        <v>0</v>
      </c>
      <c r="L200" s="9"/>
      <c r="M200" s="222" t="str">
        <f>IFERROR(VLOOKUP(L200,'СКЛАД '!$A:$B,2,0),"-")</f>
        <v>-</v>
      </c>
      <c r="N200" s="9"/>
      <c r="O200" s="7">
        <f>O189*N200</f>
        <v>0</v>
      </c>
      <c r="Q200" s="9"/>
      <c r="R200" s="222" t="str">
        <f>IFERROR(VLOOKUP(Q200,'СКЛАД '!$A:$B,2,0),"-")</f>
        <v>-</v>
      </c>
      <c r="S200" s="9"/>
      <c r="T200" s="7">
        <f>T189*S200</f>
        <v>0</v>
      </c>
    </row>
    <row r="201" spans="2:20">
      <c r="B201" s="9"/>
      <c r="C201" s="222" t="str">
        <f>IFERROR(VLOOKUP(B201,'СКЛАД '!$A:$B,2,0),"-")</f>
        <v>-</v>
      </c>
      <c r="D201" s="9"/>
      <c r="E201" s="7">
        <f>E189*D201</f>
        <v>0</v>
      </c>
      <c r="G201" s="9"/>
      <c r="H201" s="222" t="str">
        <f>IFERROR(VLOOKUP(G201,'СКЛАД '!$A:$B,2,0),"-")</f>
        <v>-</v>
      </c>
      <c r="I201" s="9"/>
      <c r="J201" s="7">
        <f>J189*I201</f>
        <v>0</v>
      </c>
      <c r="L201" s="9"/>
      <c r="M201" s="222" t="str">
        <f>IFERROR(VLOOKUP(L201,'СКЛАД '!$A:$B,2,0),"-")</f>
        <v>-</v>
      </c>
      <c r="N201" s="9"/>
      <c r="O201" s="7">
        <f>O189*N201</f>
        <v>0</v>
      </c>
      <c r="Q201" s="9"/>
      <c r="R201" s="222" t="str">
        <f>IFERROR(VLOOKUP(Q201,'СКЛАД '!$A:$B,2,0),"-")</f>
        <v>-</v>
      </c>
      <c r="S201" s="9"/>
      <c r="T201" s="7">
        <f>T189*S201</f>
        <v>0</v>
      </c>
    </row>
    <row r="202" spans="2:20">
      <c r="B202" s="9"/>
      <c r="C202" s="222" t="str">
        <f>IFERROR(VLOOKUP(B202,'СКЛАД '!$A:$B,2,0),"-")</f>
        <v>-</v>
      </c>
      <c r="D202" s="9"/>
      <c r="E202" s="7">
        <f>E189*D202</f>
        <v>0</v>
      </c>
      <c r="G202" s="9"/>
      <c r="H202" s="222" t="str">
        <f>IFERROR(VLOOKUP(G202,'СКЛАД '!$A:$B,2,0),"-")</f>
        <v>-</v>
      </c>
      <c r="I202" s="9"/>
      <c r="J202" s="7">
        <f>J189*I202</f>
        <v>0</v>
      </c>
      <c r="L202" s="9"/>
      <c r="M202" s="222" t="str">
        <f>IFERROR(VLOOKUP(L202,'СКЛАД '!$A:$B,2,0),"-")</f>
        <v>-</v>
      </c>
      <c r="N202" s="9"/>
      <c r="O202" s="7">
        <f>O189*N202</f>
        <v>0</v>
      </c>
      <c r="Q202" s="9"/>
      <c r="R202" s="222" t="str">
        <f>IFERROR(VLOOKUP(Q202,'СКЛАД '!$A:$B,2,0),"-")</f>
        <v>-</v>
      </c>
      <c r="S202" s="9"/>
      <c r="T202" s="7">
        <f>T189*S202</f>
        <v>0</v>
      </c>
    </row>
    <row r="203" spans="2:20">
      <c r="B203" s="9"/>
      <c r="C203" s="222" t="str">
        <f>IFERROR(VLOOKUP(B203,'СКЛАД '!$A:$B,2,0),"-")</f>
        <v>-</v>
      </c>
      <c r="D203" s="9"/>
      <c r="E203" s="7">
        <f>E189*D203</f>
        <v>0</v>
      </c>
      <c r="G203" s="9"/>
      <c r="H203" s="222" t="str">
        <f>IFERROR(VLOOKUP(G203,'СКЛАД '!$A:$B,2,0),"-")</f>
        <v>-</v>
      </c>
      <c r="I203" s="9"/>
      <c r="J203" s="7">
        <f>J189*I203</f>
        <v>0</v>
      </c>
      <c r="L203" s="9"/>
      <c r="M203" s="222" t="str">
        <f>IFERROR(VLOOKUP(L203,'СКЛАД '!$A:$B,2,0),"-")</f>
        <v>-</v>
      </c>
      <c r="N203" s="9"/>
      <c r="O203" s="7">
        <f>O189*N203</f>
        <v>0</v>
      </c>
      <c r="Q203" s="9"/>
      <c r="R203" s="222" t="str">
        <f>IFERROR(VLOOKUP(Q203,'СКЛАД '!$A:$B,2,0),"-")</f>
        <v>-</v>
      </c>
      <c r="S203" s="9"/>
      <c r="T203" s="7">
        <f>T189*S203</f>
        <v>0</v>
      </c>
    </row>
    <row r="204" spans="2:20">
      <c r="B204" s="9"/>
      <c r="C204" s="222" t="str">
        <f>IFERROR(VLOOKUP(B204,'СКЛАД '!$A:$B,2,0),"-")</f>
        <v>-</v>
      </c>
      <c r="D204" s="9"/>
      <c r="E204" s="7">
        <f>E189*D204</f>
        <v>0</v>
      </c>
      <c r="G204" s="9"/>
      <c r="H204" s="222" t="str">
        <f>IFERROR(VLOOKUP(G204,'СКЛАД '!$A:$B,2,0),"-")</f>
        <v>-</v>
      </c>
      <c r="I204" s="9"/>
      <c r="J204" s="7">
        <f>J189*I204</f>
        <v>0</v>
      </c>
      <c r="L204" s="9"/>
      <c r="M204" s="222" t="str">
        <f>IFERROR(VLOOKUP(L204,'СКЛАД '!$A:$B,2,0),"-")</f>
        <v>-</v>
      </c>
      <c r="N204" s="9"/>
      <c r="O204" s="7">
        <f>O189*N204</f>
        <v>0</v>
      </c>
      <c r="Q204" s="9"/>
      <c r="R204" s="222" t="str">
        <f>IFERROR(VLOOKUP(Q204,'СКЛАД '!$A:$B,2,0),"-")</f>
        <v>-</v>
      </c>
      <c r="S204" s="9"/>
      <c r="T204" s="7">
        <f>T189*S204</f>
        <v>0</v>
      </c>
    </row>
    <row r="206" spans="2:20">
      <c r="B206" s="8">
        <v>7062</v>
      </c>
      <c r="C206" s="6" t="str">
        <f>IFERROR(VLOOKUP(B206,Сводная!$A:$C,2,0),"-------------")</f>
        <v>Пирожок с яблоком</v>
      </c>
      <c r="D206" s="3" t="s">
        <v>600</v>
      </c>
      <c r="E206" s="6">
        <f>IFERROR(VLOOKUP(B206,Сводная!$A:$C,3,0),"-------------")</f>
        <v>3</v>
      </c>
      <c r="G206" s="8">
        <v>7063</v>
      </c>
      <c r="H206" s="6" t="str">
        <f>IFERROR(VLOOKUP(G206,Сводная!$A:$C,2,0),"-------------")</f>
        <v>Шоколадный Рожок</v>
      </c>
      <c r="I206" s="3" t="s">
        <v>600</v>
      </c>
      <c r="J206" s="6">
        <f>IFERROR(VLOOKUP(G206,Сводная!$A:$C,3,0),"-------------")</f>
        <v>0</v>
      </c>
      <c r="L206" s="8">
        <v>9565</v>
      </c>
      <c r="M206" s="6" t="str">
        <f>IFERROR(VLOOKUP(L206,Сводная!$A:$C,2,0),"-------------")</f>
        <v>Чикен Барбекю</v>
      </c>
      <c r="N206" s="3" t="s">
        <v>600</v>
      </c>
      <c r="O206" s="6">
        <f>IFERROR(VLOOKUP(L206,Сводная!$A:$C,3,0),"-------------")</f>
        <v>29</v>
      </c>
      <c r="Q206" s="8">
        <v>9572</v>
      </c>
      <c r="R206" s="6" t="str">
        <f>IFERROR(VLOOKUP(Q206,Сводная!$A:$C,2,0),"-------------")</f>
        <v>Чикен Кинг</v>
      </c>
      <c r="S206" s="3" t="s">
        <v>600</v>
      </c>
      <c r="T206" s="6">
        <f>IFERROR(VLOOKUP(Q206,Сводная!$A:$C,3,0),"-------------")</f>
        <v>123</v>
      </c>
    </row>
    <row r="207" spans="2:20">
      <c r="B207" s="9">
        <v>67419</v>
      </c>
      <c r="C207" s="222" t="str">
        <f>IFERROR(VLOOKUP(B207,'СКЛАД '!$A:$B,2,0),"-")</f>
        <v>Пирожок с яблоком 73 г 36 шт в уп</v>
      </c>
      <c r="D207" s="9">
        <v>1</v>
      </c>
      <c r="E207" s="7">
        <f>E206*D207</f>
        <v>3</v>
      </c>
      <c r="G207" s="9">
        <v>53229</v>
      </c>
      <c r="H207" s="222" t="str">
        <f>IFERROR(VLOOKUP(G207,'СКЛАД '!$A:$B,2,0),"-")</f>
        <v>Смесь для мороженого</v>
      </c>
      <c r="I207" s="9">
        <v>6.5000000000000002E-2</v>
      </c>
      <c r="J207" s="7">
        <f>J206*I207</f>
        <v>0</v>
      </c>
      <c r="L207" s="22">
        <v>55034</v>
      </c>
      <c r="M207" s="222" t="str">
        <f>IFERROR(VLOOKUP(L207,'СКЛАД '!$A:$B,2,0),"-")</f>
        <v>Булочка 4" (54 гр)</v>
      </c>
      <c r="N207" s="9">
        <v>1</v>
      </c>
      <c r="O207" s="7">
        <f>O206*N207</f>
        <v>29</v>
      </c>
      <c r="Q207" s="22">
        <v>55040</v>
      </c>
      <c r="R207" s="222" t="str">
        <f>IFERROR(VLOOKUP(Q207,'СКЛАД '!$A:$B,2,0),"-")</f>
        <v>Булочка "4" тройная 48 шт. в уп.</v>
      </c>
      <c r="S207" s="9">
        <v>1</v>
      </c>
      <c r="T207" s="7">
        <f>T206*S207</f>
        <v>123</v>
      </c>
    </row>
    <row r="208" spans="2:20">
      <c r="B208" s="9">
        <v>51081</v>
      </c>
      <c r="C208" s="222" t="str">
        <f>IFERROR(VLOOKUP(B208,'СКЛАД '!$A:$B,2,0),"-")</f>
        <v>Масло фритюрное &lt;Профилюкс&gt;</v>
      </c>
      <c r="D208" s="9">
        <v>2.8000000000000001E-2</v>
      </c>
      <c r="E208" s="7">
        <f>E206*D208</f>
        <v>8.4000000000000005E-2</v>
      </c>
      <c r="G208" s="9">
        <v>52228</v>
      </c>
      <c r="H208" s="222" t="str">
        <f>IFERROR(VLOOKUP(G208,'СКЛАД '!$A:$B,2,0),"-")</f>
        <v>Салфетка бумажная</v>
      </c>
      <c r="I208" s="9">
        <v>1</v>
      </c>
      <c r="J208" s="7">
        <f>J206*I208</f>
        <v>0</v>
      </c>
      <c r="L208" s="22">
        <v>51256</v>
      </c>
      <c r="M208" s="222" t="str">
        <f>IFERROR(VLOOKUP(L208,'СКЛАД '!$A:$B,2,0),"-")</f>
        <v>Соус Барбекю</v>
      </c>
      <c r="N208" s="9">
        <v>1.4999999999999999E-2</v>
      </c>
      <c r="O208" s="7">
        <f>O206*N208</f>
        <v>0.435</v>
      </c>
      <c r="Q208" s="22">
        <v>69070</v>
      </c>
      <c r="R208" s="222" t="str">
        <f>IFERROR(VLOOKUP(Q208,'СКЛАД '!$A:$B,2,0),"-")</f>
        <v>Куриные котлетки Velue 200 шт в кор</v>
      </c>
      <c r="S208" s="9">
        <v>2</v>
      </c>
      <c r="T208" s="7">
        <f>T206*S208</f>
        <v>246</v>
      </c>
    </row>
    <row r="209" spans="2:20">
      <c r="B209" s="23">
        <v>52228</v>
      </c>
      <c r="C209" s="222" t="str">
        <f>IFERROR(VLOOKUP(B209,'СКЛАД '!$A:$B,2,0),"-")</f>
        <v>Салфетка бумажная</v>
      </c>
      <c r="D209" s="23">
        <v>1</v>
      </c>
      <c r="E209" s="7">
        <f>E206*D209</f>
        <v>3</v>
      </c>
      <c r="G209" s="9">
        <v>55310</v>
      </c>
      <c r="H209" s="222" t="str">
        <f>IFERROR(VLOOKUP(G209,'СКЛАД '!$A:$B,2,0),"-")</f>
        <v>Шоколадный вафельный рожок</v>
      </c>
      <c r="I209" s="9">
        <v>1</v>
      </c>
      <c r="J209" s="7">
        <f>J206*I209</f>
        <v>0</v>
      </c>
      <c r="L209" s="22">
        <v>61084</v>
      </c>
      <c r="M209" s="222" t="str">
        <f>IFERROR(VLOOKUP(L209,'СКЛАД '!$A:$B,2,0),"-")</f>
        <v>Огурцы маринованные кг</v>
      </c>
      <c r="N209" s="9">
        <v>0.02</v>
      </c>
      <c r="O209" s="7">
        <f>O206*N209</f>
        <v>0.57999999999999996</v>
      </c>
      <c r="Q209" s="22">
        <v>51014</v>
      </c>
      <c r="R209" s="222" t="str">
        <f>IFERROR(VLOOKUP(Q209,'СКЛАД '!$A:$B,2,0),"-")</f>
        <v>Кинг соус 40%</v>
      </c>
      <c r="S209" s="9">
        <v>2.3E-2</v>
      </c>
      <c r="T209" s="7">
        <f>T206*S209</f>
        <v>2.8289999999999997</v>
      </c>
    </row>
    <row r="210" spans="2:20">
      <c r="B210" s="23">
        <v>69933</v>
      </c>
      <c r="C210" s="222" t="str">
        <f>IFERROR(VLOOKUP(B210,'СКЛАД '!$A:$B,2,0),"-")</f>
        <v>Картонная упаковка для пирожков</v>
      </c>
      <c r="D210" s="9">
        <v>1</v>
      </c>
      <c r="E210" s="7">
        <f>E206*D210</f>
        <v>3</v>
      </c>
      <c r="G210" s="9"/>
      <c r="H210" s="222" t="str">
        <f>IFERROR(VLOOKUP(G210,'СКЛАД '!$A:$B,2,0),"-")</f>
        <v>-</v>
      </c>
      <c r="I210" s="9"/>
      <c r="J210" s="7">
        <f>J206*I210</f>
        <v>0</v>
      </c>
      <c r="L210" s="22">
        <v>69893</v>
      </c>
      <c r="M210" s="222" t="str">
        <f>IFERROR(VLOOKUP(L210,'СКЛАД '!$A:$B,2,0),"-")</f>
        <v>Лук острый</v>
      </c>
      <c r="N210" s="9">
        <v>7.0000000000000001E-3</v>
      </c>
      <c r="O210" s="7">
        <f>O206*N210</f>
        <v>0.20300000000000001</v>
      </c>
      <c r="Q210" s="22">
        <v>690610</v>
      </c>
      <c r="R210" s="222" t="str">
        <f>IFERROR(VLOOKUP(Q210,'СКЛАД '!$A:$B,2,0),"-")</f>
        <v>Салат Айсберг( идет в двух кейсах)</v>
      </c>
      <c r="S210" s="9">
        <v>0.01</v>
      </c>
      <c r="T210" s="7">
        <f>T206*S210</f>
        <v>1.23</v>
      </c>
    </row>
    <row r="211" spans="2:20">
      <c r="B211" s="9"/>
      <c r="C211" s="222" t="str">
        <f>IFERROR(VLOOKUP(B211,'СКЛАД '!$A:$B,2,0),"-")</f>
        <v>-</v>
      </c>
      <c r="D211" s="9"/>
      <c r="E211" s="7">
        <f>E206*D211</f>
        <v>0</v>
      </c>
      <c r="G211" s="9"/>
      <c r="H211" s="222" t="str">
        <f>IFERROR(VLOOKUP(G211,'СКЛАД '!$A:$B,2,0),"-")</f>
        <v>-</v>
      </c>
      <c r="I211" s="9"/>
      <c r="J211" s="7">
        <f>J206*I211</f>
        <v>0</v>
      </c>
      <c r="L211" s="22">
        <v>69070</v>
      </c>
      <c r="M211" s="222" t="str">
        <f>IFERROR(VLOOKUP(L211,'СКЛАД '!$A:$B,2,0),"-")</f>
        <v>Куриные котлетки Velue 200 шт в кор</v>
      </c>
      <c r="N211" s="9">
        <v>1</v>
      </c>
      <c r="O211" s="7">
        <f>O206*N211</f>
        <v>29</v>
      </c>
      <c r="Q211" s="22">
        <v>61084</v>
      </c>
      <c r="R211" s="222" t="str">
        <f>IFERROR(VLOOKUP(Q211,'СКЛАД '!$A:$B,2,0),"-")</f>
        <v>Огурцы маринованные кг</v>
      </c>
      <c r="S211" s="9">
        <v>0.01</v>
      </c>
      <c r="T211" s="7">
        <f>T206*S211</f>
        <v>1.23</v>
      </c>
    </row>
    <row r="212" spans="2:20">
      <c r="B212" s="9"/>
      <c r="C212" s="222" t="str">
        <f>IFERROR(VLOOKUP(B212,'СКЛАД '!$A:$B,2,0),"-")</f>
        <v>-</v>
      </c>
      <c r="D212" s="9"/>
      <c r="E212" s="7">
        <f>E206*D212</f>
        <v>0</v>
      </c>
      <c r="G212" s="9"/>
      <c r="H212" s="222" t="str">
        <f>IFERROR(VLOOKUP(G212,'СКЛАД '!$A:$B,2,0),"-")</f>
        <v>-</v>
      </c>
      <c r="I212" s="9"/>
      <c r="J212" s="7">
        <f>J206*I212</f>
        <v>0</v>
      </c>
      <c r="L212" s="22">
        <v>51081</v>
      </c>
      <c r="M212" s="222" t="str">
        <f>IFERROR(VLOOKUP(L212,'СКЛАД '!$A:$B,2,0),"-")</f>
        <v>Масло фритюрное &lt;Профилюкс&gt;</v>
      </c>
      <c r="N212" s="9">
        <v>1.4E-2</v>
      </c>
      <c r="O212" s="7">
        <f>O206*N212</f>
        <v>0.40600000000000003</v>
      </c>
      <c r="Q212" s="22">
        <v>59104</v>
      </c>
      <c r="R212" s="222" t="str">
        <f>IFERROR(VLOOKUP(Q212,'СКЛАД '!$A:$B,2,0),"-")</f>
        <v>Лук репчатый</v>
      </c>
      <c r="S212" s="9">
        <v>1.0999999999999999E-2</v>
      </c>
      <c r="T212" s="7">
        <f>T206*S212</f>
        <v>1.353</v>
      </c>
    </row>
    <row r="213" spans="2:20">
      <c r="B213" s="9"/>
      <c r="C213" s="222" t="str">
        <f>IFERROR(VLOOKUP(B213,'СКЛАД '!$A:$B,2,0),"-")</f>
        <v>-</v>
      </c>
      <c r="D213" s="9"/>
      <c r="E213" s="7">
        <f>E206*D213</f>
        <v>0</v>
      </c>
      <c r="G213" s="9"/>
      <c r="H213" s="222" t="str">
        <f>IFERROR(VLOOKUP(G213,'СКЛАД '!$A:$B,2,0),"-")</f>
        <v>-</v>
      </c>
      <c r="I213" s="9"/>
      <c r="J213" s="7">
        <f>J206*I213</f>
        <v>0</v>
      </c>
      <c r="L213" s="22">
        <v>52228</v>
      </c>
      <c r="M213" s="222" t="str">
        <f>IFERROR(VLOOKUP(L213,'СКЛАД '!$A:$B,2,0),"-")</f>
        <v>Салфетка бумажная</v>
      </c>
      <c r="N213" s="9">
        <v>1</v>
      </c>
      <c r="O213" s="7">
        <f>O206*N213</f>
        <v>29</v>
      </c>
      <c r="Q213" s="22">
        <v>51091</v>
      </c>
      <c r="R213" s="222" t="str">
        <f>IFERROR(VLOOKUP(Q213,'СКЛАД '!$A:$B,2,0),"-")</f>
        <v>Сыр Чеддер</v>
      </c>
      <c r="S213" s="9">
        <v>2</v>
      </c>
      <c r="T213" s="7">
        <f>T206*S213</f>
        <v>246</v>
      </c>
    </row>
    <row r="214" spans="2:20">
      <c r="B214" s="9"/>
      <c r="C214" s="222" t="str">
        <f>IFERROR(VLOOKUP(B214,'СКЛАД '!$A:$B,2,0),"-")</f>
        <v>-</v>
      </c>
      <c r="D214" s="9"/>
      <c r="E214" s="7">
        <f>E206*D214</f>
        <v>0</v>
      </c>
      <c r="G214" s="9"/>
      <c r="H214" s="222" t="str">
        <f>IFERROR(VLOOKUP(G214,'СКЛАД '!$A:$B,2,0),"-")</f>
        <v>-</v>
      </c>
      <c r="I214" s="9"/>
      <c r="J214" s="7">
        <f>J206*I214</f>
        <v>0</v>
      </c>
      <c r="L214" s="22">
        <v>57306</v>
      </c>
      <c r="M214" s="222" t="str">
        <f>IFERROR(VLOOKUP(L214,'СКЛАД '!$A:$B,2,0),"-")</f>
        <v>Бумага оберточная XL</v>
      </c>
      <c r="N214" s="9">
        <v>1</v>
      </c>
      <c r="O214" s="7">
        <f>O206*N214</f>
        <v>29</v>
      </c>
      <c r="Q214" s="22">
        <v>51081</v>
      </c>
      <c r="R214" s="222" t="str">
        <f>IFERROR(VLOOKUP(Q214,'СКЛАД '!$A:$B,2,0),"-")</f>
        <v>Масло фритюрное &lt;Профилюкс&gt;</v>
      </c>
      <c r="S214" s="9">
        <v>1.7000000000000001E-2</v>
      </c>
      <c r="T214" s="7">
        <f>T206*S214</f>
        <v>2.0910000000000002</v>
      </c>
    </row>
    <row r="215" spans="2:20">
      <c r="B215" s="9"/>
      <c r="C215" s="222" t="str">
        <f>IFERROR(VLOOKUP(B215,'СКЛАД '!$A:$B,2,0),"-")</f>
        <v>-</v>
      </c>
      <c r="D215" s="9"/>
      <c r="E215" s="7">
        <f>E206*D215</f>
        <v>0</v>
      </c>
      <c r="G215" s="9"/>
      <c r="H215" s="222" t="str">
        <f>IFERROR(VLOOKUP(G215,'СКЛАД '!$A:$B,2,0),"-")</f>
        <v>-</v>
      </c>
      <c r="I215" s="9"/>
      <c r="J215" s="7">
        <f>J206*I215</f>
        <v>0</v>
      </c>
      <c r="L215" s="9"/>
      <c r="M215" s="222" t="str">
        <f>IFERROR(VLOOKUP(L215,'СКЛАД '!$A:$B,2,0),"-")</f>
        <v>-</v>
      </c>
      <c r="N215" s="9"/>
      <c r="O215" s="7">
        <f>O206*N215</f>
        <v>0</v>
      </c>
      <c r="Q215" s="22">
        <v>52228</v>
      </c>
      <c r="R215" s="222" t="str">
        <f>IFERROR(VLOOKUP(Q215,'СКЛАД '!$A:$B,2,0),"-")</f>
        <v>Салфетка бумажная</v>
      </c>
      <c r="S215" s="9">
        <v>1</v>
      </c>
      <c r="T215" s="7">
        <f>T206*S215</f>
        <v>123</v>
      </c>
    </row>
    <row r="216" spans="2:20">
      <c r="B216" s="9"/>
      <c r="C216" s="222" t="str">
        <f>IFERROR(VLOOKUP(B216,'СКЛАД '!$A:$B,2,0),"-")</f>
        <v>-</v>
      </c>
      <c r="D216" s="9"/>
      <c r="E216" s="7">
        <f>E206*D216</f>
        <v>0</v>
      </c>
      <c r="G216" s="9"/>
      <c r="H216" s="222" t="str">
        <f>IFERROR(VLOOKUP(G216,'СКЛАД '!$A:$B,2,0),"-")</f>
        <v>-</v>
      </c>
      <c r="I216" s="9"/>
      <c r="J216" s="7">
        <f>J206*I216</f>
        <v>0</v>
      </c>
      <c r="L216" s="9"/>
      <c r="M216" s="222" t="str">
        <f>IFERROR(VLOOKUP(L216,'СКЛАД '!$A:$B,2,0),"-")</f>
        <v>-</v>
      </c>
      <c r="N216" s="9"/>
      <c r="O216" s="7">
        <f>O206*N216</f>
        <v>0</v>
      </c>
      <c r="Q216" s="22">
        <v>57321</v>
      </c>
      <c r="R216" s="222" t="str">
        <f>IFERROR(VLOOKUP(Q216,'СКЛАД '!$A:$B,2,0),"-")</f>
        <v>Бумага оберточная Воппер Джуниор</v>
      </c>
      <c r="S216" s="9">
        <v>1</v>
      </c>
      <c r="T216" s="7">
        <f>T206*S216</f>
        <v>123</v>
      </c>
    </row>
    <row r="217" spans="2:20">
      <c r="B217" s="9"/>
      <c r="C217" s="222" t="str">
        <f>IFERROR(VLOOKUP(B217,'СКЛАД '!$A:$B,2,0),"-")</f>
        <v>-</v>
      </c>
      <c r="D217" s="9"/>
      <c r="E217" s="7">
        <f>E206*D217</f>
        <v>0</v>
      </c>
      <c r="G217" s="9"/>
      <c r="H217" s="222" t="str">
        <f>IFERROR(VLOOKUP(G217,'СКЛАД '!$A:$B,2,0),"-")</f>
        <v>-</v>
      </c>
      <c r="I217" s="9"/>
      <c r="J217" s="7">
        <f>J206*I217</f>
        <v>0</v>
      </c>
      <c r="L217" s="9"/>
      <c r="M217" s="222" t="str">
        <f>IFERROR(VLOOKUP(L217,'СКЛАД '!$A:$B,2,0),"-")</f>
        <v>-</v>
      </c>
      <c r="N217" s="9"/>
      <c r="O217" s="7">
        <f>O206*N217</f>
        <v>0</v>
      </c>
      <c r="Q217" s="9"/>
      <c r="R217" s="222" t="str">
        <f>IFERROR(VLOOKUP(Q217,'СКЛАД '!$A:$B,2,0),"-")</f>
        <v>-</v>
      </c>
      <c r="S217" s="9"/>
      <c r="T217" s="7">
        <f>T206*S217</f>
        <v>0</v>
      </c>
    </row>
    <row r="218" spans="2:20">
      <c r="B218" s="9"/>
      <c r="C218" s="222" t="str">
        <f>IFERROR(VLOOKUP(B218,'СКЛАД '!$A:$B,2,0),"-")</f>
        <v>-</v>
      </c>
      <c r="D218" s="9"/>
      <c r="E218" s="7">
        <f>E206*D218</f>
        <v>0</v>
      </c>
      <c r="G218" s="9"/>
      <c r="H218" s="222" t="str">
        <f>IFERROR(VLOOKUP(G218,'СКЛАД '!$A:$B,2,0),"-")</f>
        <v>-</v>
      </c>
      <c r="I218" s="9"/>
      <c r="J218" s="7">
        <f>J206*I218</f>
        <v>0</v>
      </c>
      <c r="L218" s="9"/>
      <c r="M218" s="222" t="str">
        <f>IFERROR(VLOOKUP(L218,'СКЛАД '!$A:$B,2,0),"-")</f>
        <v>-</v>
      </c>
      <c r="N218" s="9"/>
      <c r="O218" s="7">
        <f>O206*N218</f>
        <v>0</v>
      </c>
      <c r="Q218" s="9"/>
      <c r="R218" s="222" t="str">
        <f>IFERROR(VLOOKUP(Q218,'СКЛАД '!$A:$B,2,0),"-")</f>
        <v>-</v>
      </c>
      <c r="S218" s="9"/>
      <c r="T218" s="7">
        <f>T206*S218</f>
        <v>0</v>
      </c>
    </row>
    <row r="219" spans="2:20">
      <c r="B219" s="9"/>
      <c r="C219" s="222" t="str">
        <f>IFERROR(VLOOKUP(B219,'СКЛАД '!$A:$B,2,0),"-")</f>
        <v>-</v>
      </c>
      <c r="D219" s="9"/>
      <c r="E219" s="7">
        <f>E206*D219</f>
        <v>0</v>
      </c>
      <c r="G219" s="9"/>
      <c r="H219" s="222" t="str">
        <f>IFERROR(VLOOKUP(G219,'СКЛАД '!$A:$B,2,0),"-")</f>
        <v>-</v>
      </c>
      <c r="I219" s="9"/>
      <c r="J219" s="7">
        <f>J206*I219</f>
        <v>0</v>
      </c>
      <c r="L219" s="9"/>
      <c r="M219" s="222" t="str">
        <f>IFERROR(VLOOKUP(L219,'СКЛАД '!$A:$B,2,0),"-")</f>
        <v>-</v>
      </c>
      <c r="N219" s="9"/>
      <c r="O219" s="7">
        <f>O206*N219</f>
        <v>0</v>
      </c>
      <c r="Q219" s="9"/>
      <c r="R219" s="222" t="str">
        <f>IFERROR(VLOOKUP(Q219,'СКЛАД '!$A:$B,2,0),"-")</f>
        <v>-</v>
      </c>
      <c r="S219" s="9"/>
      <c r="T219" s="7">
        <f>T206*S219</f>
        <v>0</v>
      </c>
    </row>
    <row r="220" spans="2:20">
      <c r="B220" s="9"/>
      <c r="C220" s="222" t="str">
        <f>IFERROR(VLOOKUP(B220,'СКЛАД '!$A:$B,2,0),"-")</f>
        <v>-</v>
      </c>
      <c r="D220" s="9"/>
      <c r="E220" s="7">
        <f>E206*D220</f>
        <v>0</v>
      </c>
      <c r="G220" s="9"/>
      <c r="H220" s="222" t="str">
        <f>IFERROR(VLOOKUP(G220,'СКЛАД '!$A:$B,2,0),"-")</f>
        <v>-</v>
      </c>
      <c r="I220" s="9"/>
      <c r="J220" s="7">
        <f>J206*I220</f>
        <v>0</v>
      </c>
      <c r="L220" s="9"/>
      <c r="M220" s="222" t="str">
        <f>IFERROR(VLOOKUP(L220,'СКЛАД '!$A:$B,2,0),"-")</f>
        <v>-</v>
      </c>
      <c r="N220" s="9"/>
      <c r="O220" s="7">
        <f>O206*N220</f>
        <v>0</v>
      </c>
      <c r="Q220" s="9"/>
      <c r="R220" s="222" t="str">
        <f>IFERROR(VLOOKUP(Q220,'СКЛАД '!$A:$B,2,0),"-")</f>
        <v>-</v>
      </c>
      <c r="S220" s="9"/>
      <c r="T220" s="7">
        <f>T206*S220</f>
        <v>0</v>
      </c>
    </row>
    <row r="221" spans="2:20">
      <c r="B221" s="9"/>
      <c r="C221" s="222" t="str">
        <f>IFERROR(VLOOKUP(B221,'СКЛАД '!$A:$B,2,0),"-")</f>
        <v>-</v>
      </c>
      <c r="D221" s="9"/>
      <c r="E221" s="7">
        <f>E206*D221</f>
        <v>0</v>
      </c>
      <c r="G221" s="9"/>
      <c r="H221" s="222" t="str">
        <f>IFERROR(VLOOKUP(G221,'СКЛАД '!$A:$B,2,0),"-")</f>
        <v>-</v>
      </c>
      <c r="I221" s="9"/>
      <c r="J221" s="7">
        <f>J206*I221</f>
        <v>0</v>
      </c>
      <c r="L221" s="9"/>
      <c r="M221" s="222" t="str">
        <f>IFERROR(VLOOKUP(L221,'СКЛАД '!$A:$B,2,0),"-")</f>
        <v>-</v>
      </c>
      <c r="N221" s="9"/>
      <c r="O221" s="7">
        <f>O206*N221</f>
        <v>0</v>
      </c>
      <c r="Q221" s="9"/>
      <c r="R221" s="222" t="str">
        <f>IFERROR(VLOOKUP(Q221,'СКЛАД '!$A:$B,2,0),"-")</f>
        <v>-</v>
      </c>
      <c r="S221" s="9"/>
      <c r="T221" s="7">
        <f>T206*S221</f>
        <v>0</v>
      </c>
    </row>
    <row r="223" spans="2:20">
      <c r="B223" s="8">
        <v>9573</v>
      </c>
      <c r="C223" s="6" t="str">
        <f>IFERROR(VLOOKUP(B223,Сводная!$A:$C,2,0),"-------------")</f>
        <v>Сырная мэри</v>
      </c>
      <c r="D223" s="3" t="s">
        <v>600</v>
      </c>
      <c r="E223" s="6">
        <f>IFERROR(VLOOKUP(B223,Сводная!$A:$C,3,0),"-------------")</f>
        <v>34</v>
      </c>
      <c r="G223" s="8">
        <v>9600</v>
      </c>
      <c r="H223" s="6" t="str">
        <f>IFERROR(VLOOKUP(G223,Сводная!$A:$C,2,0),"-------------")</f>
        <v>Orbit Bubblemint</v>
      </c>
      <c r="I223" s="3" t="s">
        <v>600</v>
      </c>
      <c r="J223" s="6">
        <f>IFERROR(VLOOKUP(G223,Сводная!$A:$C,3,0),"-------------")</f>
        <v>10</v>
      </c>
      <c r="L223" s="8">
        <v>9564</v>
      </c>
      <c r="M223" s="6" t="str">
        <f>IFERROR(VLOOKUP(L223,Сводная!$A:$C,2,0),"-------------")</f>
        <v>Чикенбургер</v>
      </c>
      <c r="N223" s="3" t="s">
        <v>600</v>
      </c>
      <c r="O223" s="6">
        <f>IFERROR(VLOOKUP(L223,Сводная!$A:$C,3,0),"-------------")</f>
        <v>128</v>
      </c>
      <c r="Q223" s="8">
        <v>9885</v>
      </c>
      <c r="R223" s="6" t="str">
        <f>IFERROR(VLOOKUP(Q223,Сводная!$A:$C,2,0),"-------------")</f>
        <v>Злейший Ролл</v>
      </c>
      <c r="S223" s="3" t="s">
        <v>600</v>
      </c>
      <c r="T223" s="6">
        <f>IFERROR(VLOOKUP(Q223,Сводная!$A:$C,3,0),"-------------")</f>
        <v>0</v>
      </c>
    </row>
    <row r="224" spans="2:20">
      <c r="B224" s="9">
        <v>65037</v>
      </c>
      <c r="C224" s="222" t="str">
        <f>IFERROR(VLOOKUP(B224,'СКЛАД '!$A:$B,2,0),"-")</f>
        <v>Булочка с кукурузной крошкой 4,5" (71 гр)</v>
      </c>
      <c r="D224" s="9">
        <v>1</v>
      </c>
      <c r="E224" s="7">
        <f>E223*D224</f>
        <v>34</v>
      </c>
      <c r="G224" s="9">
        <v>61011</v>
      </c>
      <c r="H224" s="222" t="str">
        <f>IFERROR(VLOOKUP(G224,'СКЛАД '!$A:$B,2,0),"-")</f>
        <v>Orbit Bubblemint</v>
      </c>
      <c r="I224" s="9">
        <v>1</v>
      </c>
      <c r="J224" s="7">
        <f>J223*I224</f>
        <v>10</v>
      </c>
      <c r="L224" s="9">
        <v>55034</v>
      </c>
      <c r="M224" s="222" t="str">
        <f>IFERROR(VLOOKUP(L224,'СКЛАД '!$A:$B,2,0),"-")</f>
        <v>Булочка 4" (54 гр)</v>
      </c>
      <c r="N224" s="9">
        <v>1</v>
      </c>
      <c r="O224" s="7">
        <f>O223*N224</f>
        <v>128</v>
      </c>
      <c r="Q224" s="9">
        <v>68609</v>
      </c>
      <c r="R224" s="222" t="str">
        <f>IFERROR(VLOOKUP(Q224,'СКЛАД '!$A:$B,2,0),"-")</f>
        <v>Мучная тортилья 9Д</v>
      </c>
      <c r="S224" s="9">
        <v>1</v>
      </c>
      <c r="T224" s="7">
        <f>T223*S224</f>
        <v>0</v>
      </c>
    </row>
    <row r="225" spans="2:20">
      <c r="B225" s="9">
        <v>69060</v>
      </c>
      <c r="C225" s="222" t="str">
        <f>IFERROR(VLOOKUP(B225,'СКЛАД '!$A:$B,2,0),"-")</f>
        <v>Котлета Гриль Чикен</v>
      </c>
      <c r="D225" s="9">
        <v>1</v>
      </c>
      <c r="E225" s="7">
        <f>E223*D225</f>
        <v>34</v>
      </c>
      <c r="G225" s="9"/>
      <c r="H225" s="222" t="str">
        <f>IFERROR(VLOOKUP(G225,'СКЛАД '!$A:$B,2,0),"-")</f>
        <v>-</v>
      </c>
      <c r="I225" s="9"/>
      <c r="J225" s="7">
        <f>J223*I225</f>
        <v>0</v>
      </c>
      <c r="L225" s="9">
        <v>51017</v>
      </c>
      <c r="M225" s="222" t="str">
        <f>IFERROR(VLOOKUP(L225,'СКЛАД '!$A:$B,2,0),"-")</f>
        <v>Майонез 65%</v>
      </c>
      <c r="N225" s="9">
        <v>1.0999999999999999E-2</v>
      </c>
      <c r="O225" s="7">
        <f>O223*N225</f>
        <v>1.4079999999999999</v>
      </c>
      <c r="Q225" s="9">
        <v>59103</v>
      </c>
      <c r="R225" s="222" t="str">
        <f>IFERROR(VLOOKUP(Q225,'СКЛАД '!$A:$B,2,0),"-")</f>
        <v>Помидоры св.</v>
      </c>
      <c r="S225" s="9">
        <v>5.3999999999999999E-2</v>
      </c>
      <c r="T225" s="7">
        <f>T223*S225</f>
        <v>0</v>
      </c>
    </row>
    <row r="226" spans="2:20">
      <c r="B226" s="23">
        <v>51091</v>
      </c>
      <c r="C226" s="222" t="str">
        <f>IFERROR(VLOOKUP(B226,'СКЛАД '!$A:$B,2,0),"-")</f>
        <v>Сыр Чеддер</v>
      </c>
      <c r="D226" s="9">
        <v>2</v>
      </c>
      <c r="E226" s="7">
        <f>E223*D226</f>
        <v>68</v>
      </c>
      <c r="G226" s="9"/>
      <c r="H226" s="222" t="str">
        <f>IFERROR(VLOOKUP(G226,'СКЛАД '!$A:$B,2,0),"-")</f>
        <v>-</v>
      </c>
      <c r="I226" s="9"/>
      <c r="J226" s="7">
        <f>J223*I226</f>
        <v>0</v>
      </c>
      <c r="L226" s="9">
        <v>690610</v>
      </c>
      <c r="M226" s="222" t="str">
        <f>IFERROR(VLOOKUP(L226,'СКЛАД '!$A:$B,2,0),"-")</f>
        <v>Салат Айсберг( идет в двух кейсах)</v>
      </c>
      <c r="N226" s="9">
        <v>0.01</v>
      </c>
      <c r="O226" s="7">
        <f>O223*N226</f>
        <v>1.28</v>
      </c>
      <c r="Q226" s="9">
        <v>60010</v>
      </c>
      <c r="R226" s="222" t="str">
        <f>IFERROR(VLOOKUP(Q226,'СКЛАД '!$A:$B,2,0),"-")</f>
        <v>Сырный соус чили, 8 х 1кг.</v>
      </c>
      <c r="S226" s="9">
        <v>2.1999999999999999E-2</v>
      </c>
      <c r="T226" s="7">
        <f>T223*S226</f>
        <v>0</v>
      </c>
    </row>
    <row r="227" spans="2:20">
      <c r="B227" s="9">
        <v>51300</v>
      </c>
      <c r="C227" s="222" t="str">
        <f>IFERROR(VLOOKUP(B227,'СКЛАД '!$A:$B,2,0),"-")</f>
        <v>Сыр Грана Падано</v>
      </c>
      <c r="D227" s="9">
        <v>0.01</v>
      </c>
      <c r="E227" s="7">
        <f>E223*D227</f>
        <v>0.34</v>
      </c>
      <c r="G227" s="9"/>
      <c r="H227" s="222" t="str">
        <f>IFERROR(VLOOKUP(G227,'СКЛАД '!$A:$B,2,0),"-")</f>
        <v>-</v>
      </c>
      <c r="I227" s="9"/>
      <c r="J227" s="7">
        <f>J223*I227</f>
        <v>0</v>
      </c>
      <c r="L227" s="9">
        <v>51065</v>
      </c>
      <c r="M227" s="222" t="str">
        <f>IFERROR(VLOOKUP(L227,'СКЛАД '!$A:$B,2,0),"-")</f>
        <v>Кетчуп Хаинц</v>
      </c>
      <c r="N227" s="9">
        <v>8.9999999999999993E-3</v>
      </c>
      <c r="O227" s="7">
        <f>O223*N227</f>
        <v>1.1519999999999999</v>
      </c>
      <c r="Q227" s="9">
        <v>690610</v>
      </c>
      <c r="R227" s="222" t="str">
        <f>IFERROR(VLOOKUP(Q227,'СКЛАД '!$A:$B,2,0),"-")</f>
        <v>Салат Айсберг( идет в двух кейсах)</v>
      </c>
      <c r="S227" s="9">
        <v>1.4E-2</v>
      </c>
      <c r="T227" s="7">
        <f>T223*S227</f>
        <v>0</v>
      </c>
    </row>
    <row r="228" spans="2:20">
      <c r="B228" s="23">
        <v>69893</v>
      </c>
      <c r="C228" s="222" t="str">
        <f>IFERROR(VLOOKUP(B228,'СКЛАД '!$A:$B,2,0),"-")</f>
        <v>Лук острый</v>
      </c>
      <c r="D228" s="9">
        <v>1.4E-2</v>
      </c>
      <c r="E228" s="7">
        <f>E223*D228</f>
        <v>0.47600000000000003</v>
      </c>
      <c r="G228" s="9"/>
      <c r="H228" s="222" t="str">
        <f>IFERROR(VLOOKUP(G228,'СКЛАД '!$A:$B,2,0),"-")</f>
        <v>-</v>
      </c>
      <c r="I228" s="9"/>
      <c r="J228" s="7">
        <f>J223*I228</f>
        <v>0</v>
      </c>
      <c r="L228" s="9">
        <v>69070</v>
      </c>
      <c r="M228" s="222" t="str">
        <f>IFERROR(VLOOKUP(L228,'СКЛАД '!$A:$B,2,0),"-")</f>
        <v>Куриные котлетки Velue 200 шт в кор</v>
      </c>
      <c r="N228" s="9">
        <v>1</v>
      </c>
      <c r="O228" s="7">
        <f>O223*N228</f>
        <v>128</v>
      </c>
      <c r="Q228" s="9">
        <v>69893</v>
      </c>
      <c r="R228" s="222" t="str">
        <f>IFERROR(VLOOKUP(Q228,'СКЛАД '!$A:$B,2,0),"-")</f>
        <v>Лук острый</v>
      </c>
      <c r="S228" s="9">
        <v>0.01</v>
      </c>
      <c r="T228" s="7">
        <f>T223*S228</f>
        <v>0</v>
      </c>
    </row>
    <row r="229" spans="2:20">
      <c r="B229" s="23">
        <v>690610</v>
      </c>
      <c r="C229" s="222" t="str">
        <f>IFERROR(VLOOKUP(B229,'СКЛАД '!$A:$B,2,0),"-")</f>
        <v>Салат Айсберг( идет в двух кейсах)</v>
      </c>
      <c r="D229" s="9">
        <v>0.01</v>
      </c>
      <c r="E229" s="7">
        <f>E223*D229</f>
        <v>0.34</v>
      </c>
      <c r="G229" s="9"/>
      <c r="H229" s="222" t="str">
        <f>IFERROR(VLOOKUP(G229,'СКЛАД '!$A:$B,2,0),"-")</f>
        <v>-</v>
      </c>
      <c r="I229" s="9"/>
      <c r="J229" s="7">
        <f>J223*I229</f>
        <v>0</v>
      </c>
      <c r="L229" s="9">
        <v>51081</v>
      </c>
      <c r="M229" s="222" t="str">
        <f>IFERROR(VLOOKUP(L229,'СКЛАД '!$A:$B,2,0),"-")</f>
        <v>Масло фритюрное &lt;Профилюкс&gt;</v>
      </c>
      <c r="N229" s="9">
        <v>1.4E-2</v>
      </c>
      <c r="O229" s="7">
        <f>O223*N229</f>
        <v>1.792</v>
      </c>
      <c r="Q229" s="9">
        <v>51091</v>
      </c>
      <c r="R229" s="222" t="str">
        <f>IFERROR(VLOOKUP(Q229,'СКЛАД '!$A:$B,2,0),"-")</f>
        <v>Сыр Чеддер</v>
      </c>
      <c r="S229" s="9">
        <v>1</v>
      </c>
      <c r="T229" s="7">
        <f>T223*S229</f>
        <v>0</v>
      </c>
    </row>
    <row r="230" spans="2:20">
      <c r="B230" s="9">
        <v>59103</v>
      </c>
      <c r="C230" s="222" t="str">
        <f>IFERROR(VLOOKUP(B230,'СКЛАД '!$A:$B,2,0),"-")</f>
        <v>Помидоры св.</v>
      </c>
      <c r="D230" s="9">
        <v>5.3999999999999999E-2</v>
      </c>
      <c r="E230" s="7">
        <f>E223*D230</f>
        <v>1.8360000000000001</v>
      </c>
      <c r="G230" s="9"/>
      <c r="H230" s="222" t="str">
        <f>IFERROR(VLOOKUP(G230,'СКЛАД '!$A:$B,2,0),"-")</f>
        <v>-</v>
      </c>
      <c r="I230" s="9"/>
      <c r="J230" s="7">
        <f>J223*I230</f>
        <v>0</v>
      </c>
      <c r="L230" s="9">
        <v>52228</v>
      </c>
      <c r="M230" s="222" t="str">
        <f>IFERROR(VLOOKUP(L230,'СКЛАД '!$A:$B,2,0),"-")</f>
        <v>Салфетка бумажная</v>
      </c>
      <c r="N230" s="9">
        <v>1</v>
      </c>
      <c r="O230" s="7">
        <f>O223*N230</f>
        <v>128</v>
      </c>
      <c r="Q230" s="9">
        <v>51083</v>
      </c>
      <c r="R230" s="222" t="str">
        <f>IFERROR(VLOOKUP(Q230,'СКЛАД '!$A:$B,2,0),"-")</f>
        <v>Перец острый Халапеньо кг</v>
      </c>
      <c r="S230" s="9">
        <v>1.4999999999999999E-2</v>
      </c>
      <c r="T230" s="7">
        <f>T223*S230</f>
        <v>0</v>
      </c>
    </row>
    <row r="231" spans="2:20">
      <c r="B231" s="9">
        <v>51217</v>
      </c>
      <c r="C231" s="222" t="str">
        <f>IFERROR(VLOOKUP(B231,'СКЛАД '!$A:$B,2,0),"-")</f>
        <v>Соус Цезарь (БК)</v>
      </c>
      <c r="D231" s="9">
        <v>1.4E-2</v>
      </c>
      <c r="E231" s="7">
        <f>E223*D231</f>
        <v>0.47600000000000003</v>
      </c>
      <c r="G231" s="9"/>
      <c r="H231" s="222" t="str">
        <f>IFERROR(VLOOKUP(G231,'СКЛАД '!$A:$B,2,0),"-")</f>
        <v>-</v>
      </c>
      <c r="I231" s="9"/>
      <c r="J231" s="7">
        <f>J223*I231</f>
        <v>0</v>
      </c>
      <c r="L231" s="9">
        <v>57306</v>
      </c>
      <c r="M231" s="222" t="str">
        <f>IFERROR(VLOOKUP(L231,'СКЛАД '!$A:$B,2,0),"-")</f>
        <v>Бумага оберточная XL</v>
      </c>
      <c r="N231" s="9">
        <v>1</v>
      </c>
      <c r="O231" s="7">
        <f>O223*N231</f>
        <v>128</v>
      </c>
      <c r="Q231" s="9">
        <v>69060</v>
      </c>
      <c r="R231" s="222" t="str">
        <f>IFERROR(VLOOKUP(Q231,'СКЛАД '!$A:$B,2,0),"-")</f>
        <v>Котлета Гриль Чикен</v>
      </c>
      <c r="S231" s="9">
        <v>1</v>
      </c>
      <c r="T231" s="7">
        <f>T223*S231</f>
        <v>0</v>
      </c>
    </row>
    <row r="232" spans="2:20">
      <c r="B232" s="9">
        <v>61023</v>
      </c>
      <c r="C232" s="222" t="str">
        <f>IFERROR(VLOOKUP(B232,'СКЛАД '!$A:$B,2,0),"-")</f>
        <v>Соус сырный оригинальный "Хайнц" для бургеров</v>
      </c>
      <c r="D232" s="9">
        <v>1.4E-2</v>
      </c>
      <c r="E232" s="7">
        <f>E223*D232</f>
        <v>0.47600000000000003</v>
      </c>
      <c r="G232" s="9"/>
      <c r="H232" s="222" t="str">
        <f>IFERROR(VLOOKUP(G232,'СКЛАД '!$A:$B,2,0),"-")</f>
        <v>-</v>
      </c>
      <c r="I232" s="9"/>
      <c r="J232" s="7">
        <f>J223*I232</f>
        <v>0</v>
      </c>
      <c r="L232" s="9"/>
      <c r="M232" s="222" t="str">
        <f>IFERROR(VLOOKUP(L232,'СКЛАД '!$A:$B,2,0),"-")</f>
        <v>-</v>
      </c>
      <c r="N232" s="9"/>
      <c r="O232" s="7">
        <f>O223*N232</f>
        <v>0</v>
      </c>
      <c r="Q232" s="9">
        <v>52228</v>
      </c>
      <c r="R232" s="222" t="str">
        <f>IFERROR(VLOOKUP(Q232,'СКЛАД '!$A:$B,2,0),"-")</f>
        <v>Салфетка бумажная</v>
      </c>
      <c r="S232" s="9">
        <v>1</v>
      </c>
      <c r="T232" s="7">
        <f>T223*S232</f>
        <v>0</v>
      </c>
    </row>
    <row r="233" spans="2:20">
      <c r="B233" s="23">
        <v>52228</v>
      </c>
      <c r="C233" s="222" t="str">
        <f>IFERROR(VLOOKUP(B233,'СКЛАД '!$A:$B,2,0),"-")</f>
        <v>Салфетка бумажная</v>
      </c>
      <c r="D233" s="9">
        <v>1</v>
      </c>
      <c r="E233" s="7">
        <f>E223*D233</f>
        <v>34</v>
      </c>
      <c r="G233" s="9"/>
      <c r="H233" s="222" t="str">
        <f>IFERROR(VLOOKUP(G233,'СКЛАД '!$A:$B,2,0),"-")</f>
        <v>-</v>
      </c>
      <c r="I233" s="9"/>
      <c r="J233" s="7">
        <f>J223*I233</f>
        <v>0</v>
      </c>
      <c r="L233" s="9"/>
      <c r="M233" s="222" t="str">
        <f>IFERROR(VLOOKUP(L233,'СКЛАД '!$A:$B,2,0),"-")</f>
        <v>-</v>
      </c>
      <c r="N233" s="9"/>
      <c r="O233" s="7">
        <f>O223*N233</f>
        <v>0</v>
      </c>
      <c r="Q233" s="9">
        <v>66211</v>
      </c>
      <c r="R233" s="222" t="str">
        <f>IFERROR(VLOOKUP(Q233,'СКЛАД '!$A:$B,2,0),"-")</f>
        <v>Картонная заготовка для упак.сэндв.</v>
      </c>
      <c r="S233" s="9">
        <v>1</v>
      </c>
      <c r="T233" s="7">
        <f>T223*S233</f>
        <v>0</v>
      </c>
    </row>
    <row r="234" spans="2:20">
      <c r="B234" s="23">
        <v>57310</v>
      </c>
      <c r="C234" s="222" t="str">
        <f>IFERROR(VLOOKUP(B234,'СКЛАД '!$A:$B,2,0),"-")</f>
        <v>Бумага оберточная ХХL</v>
      </c>
      <c r="D234" s="9">
        <v>1</v>
      </c>
      <c r="E234" s="7">
        <f>E223*D234</f>
        <v>34</v>
      </c>
      <c r="G234" s="9"/>
      <c r="H234" s="222" t="str">
        <f>IFERROR(VLOOKUP(G234,'СКЛАД '!$A:$B,2,0),"-")</f>
        <v>-</v>
      </c>
      <c r="I234" s="9"/>
      <c r="J234" s="7">
        <f>J223*I234</f>
        <v>0</v>
      </c>
      <c r="L234" s="9"/>
      <c r="M234" s="222" t="str">
        <f>IFERROR(VLOOKUP(L234,'СКЛАД '!$A:$B,2,0),"-")</f>
        <v>-</v>
      </c>
      <c r="N234" s="9"/>
      <c r="O234" s="7">
        <f>O223*N234</f>
        <v>0</v>
      </c>
      <c r="Q234" s="9"/>
      <c r="R234" s="222" t="str">
        <f>IFERROR(VLOOKUP(Q234,'СКЛАД '!$A:$B,2,0),"-")</f>
        <v>-</v>
      </c>
      <c r="S234" s="9"/>
      <c r="T234" s="7">
        <f>T223*S234</f>
        <v>0</v>
      </c>
    </row>
    <row r="235" spans="2:20">
      <c r="B235" s="9"/>
      <c r="C235" s="222" t="str">
        <f>IFERROR(VLOOKUP(B235,'СКЛАД '!$A:$B,2,0),"-")</f>
        <v>-</v>
      </c>
      <c r="D235" s="9"/>
      <c r="E235" s="7">
        <f>E223*D235</f>
        <v>0</v>
      </c>
      <c r="G235" s="9"/>
      <c r="H235" s="222" t="str">
        <f>IFERROR(VLOOKUP(G235,'СКЛАД '!$A:$B,2,0),"-")</f>
        <v>-</v>
      </c>
      <c r="I235" s="9"/>
      <c r="J235" s="7">
        <f>J223*I235</f>
        <v>0</v>
      </c>
      <c r="L235" s="9"/>
      <c r="M235" s="222" t="str">
        <f>IFERROR(VLOOKUP(L235,'СКЛАД '!$A:$B,2,0),"-")</f>
        <v>-</v>
      </c>
      <c r="N235" s="9"/>
      <c r="O235" s="7">
        <f>O223*N235</f>
        <v>0</v>
      </c>
      <c r="Q235" s="9"/>
      <c r="R235" s="222" t="str">
        <f>IFERROR(VLOOKUP(Q235,'СКЛАД '!$A:$B,2,0),"-")</f>
        <v>-</v>
      </c>
      <c r="S235" s="9"/>
      <c r="T235" s="7">
        <f>T223*S235</f>
        <v>0</v>
      </c>
    </row>
    <row r="236" spans="2:20">
      <c r="B236" s="9"/>
      <c r="C236" s="222" t="str">
        <f>IFERROR(VLOOKUP(B236,'СКЛАД '!$A:$B,2,0),"-")</f>
        <v>-</v>
      </c>
      <c r="D236" s="9"/>
      <c r="E236" s="7">
        <f>E223*D236</f>
        <v>0</v>
      </c>
      <c r="G236" s="9"/>
      <c r="H236" s="222" t="str">
        <f>IFERROR(VLOOKUP(G236,'СКЛАД '!$A:$B,2,0),"-")</f>
        <v>-</v>
      </c>
      <c r="I236" s="9"/>
      <c r="J236" s="7">
        <f>J223*I236</f>
        <v>0</v>
      </c>
      <c r="L236" s="9"/>
      <c r="M236" s="222" t="str">
        <f>IFERROR(VLOOKUP(L236,'СКЛАД '!$A:$B,2,0),"-")</f>
        <v>-</v>
      </c>
      <c r="N236" s="9"/>
      <c r="O236" s="7">
        <f>O223*N236</f>
        <v>0</v>
      </c>
      <c r="Q236" s="9"/>
      <c r="R236" s="222" t="str">
        <f>IFERROR(VLOOKUP(Q236,'СКЛАД '!$A:$B,2,0),"-")</f>
        <v>-</v>
      </c>
      <c r="S236" s="9"/>
      <c r="T236" s="7">
        <f>T223*S236</f>
        <v>0</v>
      </c>
    </row>
    <row r="237" spans="2:20">
      <c r="B237" s="9"/>
      <c r="C237" s="222" t="str">
        <f>IFERROR(VLOOKUP(B237,'СКЛАД '!$A:$B,2,0),"-")</f>
        <v>-</v>
      </c>
      <c r="D237" s="9"/>
      <c r="E237" s="7">
        <f>E223*D237</f>
        <v>0</v>
      </c>
      <c r="G237" s="9"/>
      <c r="H237" s="222" t="str">
        <f>IFERROR(VLOOKUP(G237,'СКЛАД '!$A:$B,2,0),"-")</f>
        <v>-</v>
      </c>
      <c r="I237" s="9"/>
      <c r="J237" s="7">
        <f>J223*I237</f>
        <v>0</v>
      </c>
      <c r="L237" s="9"/>
      <c r="M237" s="222" t="str">
        <f>IFERROR(VLOOKUP(L237,'СКЛАД '!$A:$B,2,0),"-")</f>
        <v>-</v>
      </c>
      <c r="N237" s="9"/>
      <c r="O237" s="7">
        <f>O223*N237</f>
        <v>0</v>
      </c>
      <c r="Q237" s="9"/>
      <c r="R237" s="222" t="str">
        <f>IFERROR(VLOOKUP(Q237,'СКЛАД '!$A:$B,2,0),"-")</f>
        <v>-</v>
      </c>
      <c r="S237" s="9"/>
      <c r="T237" s="7">
        <f>T223*S237</f>
        <v>0</v>
      </c>
    </row>
    <row r="238" spans="2:20">
      <c r="B238" s="9"/>
      <c r="C238" s="222" t="str">
        <f>IFERROR(VLOOKUP(B238,'СКЛАД '!$A:$B,2,0),"-")</f>
        <v>-</v>
      </c>
      <c r="D238" s="9"/>
      <c r="E238" s="7">
        <f>E223*D238</f>
        <v>0</v>
      </c>
      <c r="G238" s="9"/>
      <c r="H238" s="222" t="str">
        <f>IFERROR(VLOOKUP(G238,'СКЛАД '!$A:$B,2,0),"-")</f>
        <v>-</v>
      </c>
      <c r="I238" s="9"/>
      <c r="J238" s="7">
        <f>J223*I238</f>
        <v>0</v>
      </c>
      <c r="L238" s="9"/>
      <c r="M238" s="222" t="str">
        <f>IFERROR(VLOOKUP(L238,'СКЛАД '!$A:$B,2,0),"-")</f>
        <v>-</v>
      </c>
      <c r="N238" s="9"/>
      <c r="O238" s="7">
        <f>O223*N238</f>
        <v>0</v>
      </c>
      <c r="Q238" s="9"/>
      <c r="R238" s="222" t="str">
        <f>IFERROR(VLOOKUP(Q238,'СКЛАД '!$A:$B,2,0),"-")</f>
        <v>-</v>
      </c>
      <c r="S238" s="9"/>
      <c r="T238" s="7">
        <f>T223*S238</f>
        <v>0</v>
      </c>
    </row>
    <row r="240" spans="2:20">
      <c r="B240" s="8">
        <v>9921</v>
      </c>
      <c r="C240" s="6" t="str">
        <f>IFERROR(VLOOKUP(B240,Сводная!$A:$C,2,0),"-------------")</f>
        <v>Сырная цыпа</v>
      </c>
      <c r="D240" s="3" t="s">
        <v>600</v>
      </c>
      <c r="E240" s="6">
        <f>IFERROR(VLOOKUP(B240,Сводная!$A:$C,3,0),"-------------")</f>
        <v>0</v>
      </c>
      <c r="G240" s="8">
        <v>9922</v>
      </c>
      <c r="H240" s="6" t="str">
        <f>IFERROR(VLOOKUP(G240,Сводная!$A:$C,2,0),"-------------")</f>
        <v>Супер Хрен</v>
      </c>
      <c r="I240" s="3" t="s">
        <v>600</v>
      </c>
      <c r="J240" s="6">
        <f>IFERROR(VLOOKUP(G240,Сводная!$A:$C,3,0),"-------------")</f>
        <v>0</v>
      </c>
      <c r="L240" s="8">
        <v>7064</v>
      </c>
      <c r="M240" s="6" t="str">
        <f>IFERROR(VLOOKUP(L240,Сводная!$A:$C,2,0),"-------------")</f>
        <v>Донат Шоколадный</v>
      </c>
      <c r="N240" s="3" t="s">
        <v>600</v>
      </c>
      <c r="O240" s="6">
        <f>IFERROR(VLOOKUP(L240,Сводная!$A:$C,3,0),"-------------")</f>
        <v>10</v>
      </c>
      <c r="Q240" s="8">
        <v>7065</v>
      </c>
      <c r="R240" s="6" t="str">
        <f>IFERROR(VLOOKUP(Q240,Сводная!$A:$C,2,0),"-------------")</f>
        <v>Донат Клубничный</v>
      </c>
      <c r="S240" s="3" t="s">
        <v>600</v>
      </c>
      <c r="T240" s="6">
        <f>IFERROR(VLOOKUP(Q240,Сводная!$A:$C,3,0),"-------------")</f>
        <v>5</v>
      </c>
    </row>
    <row r="241" spans="2:20">
      <c r="B241" s="9">
        <v>65037</v>
      </c>
      <c r="C241" s="222" t="str">
        <f>IFERROR(VLOOKUP(B241,'СКЛАД '!$A:$B,2,0),"-")</f>
        <v>Булочка с кукурузной крошкой 4,5" (71 гр)</v>
      </c>
      <c r="D241" s="9">
        <v>1</v>
      </c>
      <c r="E241" s="7">
        <f>E240*D241</f>
        <v>0</v>
      </c>
      <c r="G241" s="9">
        <v>55036</v>
      </c>
      <c r="H241" s="222" t="str">
        <f>IFERROR(VLOOKUP(G241,'СКЛАД '!$A:$B,2,0),"-")</f>
        <v>Булочка Воппер 5" (81 гр)</v>
      </c>
      <c r="I241" s="9">
        <v>1</v>
      </c>
      <c r="J241" s="7">
        <f>J240*I241</f>
        <v>0</v>
      </c>
      <c r="L241" s="9">
        <v>80023</v>
      </c>
      <c r="M241" s="222" t="str">
        <f>IFERROR(VLOOKUP(L241,'СКЛАД '!$A:$B,2,0),"-")</f>
        <v>Донат шоколадный</v>
      </c>
      <c r="N241" s="9">
        <v>1</v>
      </c>
      <c r="O241" s="7">
        <f>O240*N241</f>
        <v>10</v>
      </c>
      <c r="Q241" s="9">
        <v>80024</v>
      </c>
      <c r="R241" s="222" t="str">
        <f>IFERROR(VLOOKUP(Q241,'СКЛАД '!$A:$B,2,0),"-")</f>
        <v>Донат клубничный</v>
      </c>
      <c r="S241" s="9">
        <v>1</v>
      </c>
      <c r="T241" s="7">
        <f>T240*S241</f>
        <v>5</v>
      </c>
    </row>
    <row r="242" spans="2:20">
      <c r="B242" s="9">
        <v>51217</v>
      </c>
      <c r="C242" s="222" t="str">
        <f>IFERROR(VLOOKUP(B242,'СКЛАД '!$A:$B,2,0),"-")</f>
        <v>Соус Цезарь (БК)</v>
      </c>
      <c r="D242" s="9">
        <v>1.4E-2</v>
      </c>
      <c r="E242" s="7">
        <f>E240*D242</f>
        <v>0</v>
      </c>
      <c r="G242" s="9">
        <v>58682</v>
      </c>
      <c r="H242" s="222" t="str">
        <f>IFERROR(VLOOKUP(G242,'СКЛАД '!$A:$B,2,0),"-")</f>
        <v>Котлеты из говядины WHOPPER</v>
      </c>
      <c r="I242" s="9">
        <v>1</v>
      </c>
      <c r="J242" s="7">
        <f>J240*I242</f>
        <v>0</v>
      </c>
      <c r="L242" s="9">
        <v>57420</v>
      </c>
      <c r="M242" s="222" t="str">
        <f>IFERROR(VLOOKUP(L242,'СКЛАД '!$A:$B,2,0),"-")</f>
        <v>Картонные заготовки для завтраков, Сырники (500 шт. в уп.)</v>
      </c>
      <c r="N242" s="9">
        <v>1</v>
      </c>
      <c r="O242" s="7">
        <f>O240*N242</f>
        <v>10</v>
      </c>
      <c r="Q242" s="9">
        <v>57420</v>
      </c>
      <c r="R242" s="222" t="str">
        <f>IFERROR(VLOOKUP(Q242,'СКЛАД '!$A:$B,2,0),"-")</f>
        <v>Картонные заготовки для завтраков, Сырники (500 шт. в уп.)</v>
      </c>
      <c r="S242" s="9">
        <v>1</v>
      </c>
      <c r="T242" s="7">
        <f>T240*S242</f>
        <v>5</v>
      </c>
    </row>
    <row r="243" spans="2:20">
      <c r="B243" s="9">
        <v>69893</v>
      </c>
      <c r="C243" s="222" t="str">
        <f>IFERROR(VLOOKUP(B243,'СКЛАД '!$A:$B,2,0),"-")</f>
        <v>Лук острый</v>
      </c>
      <c r="D243" s="9">
        <v>1.4E-2</v>
      </c>
      <c r="E243" s="7">
        <f>E240*D243</f>
        <v>0</v>
      </c>
      <c r="G243" s="9">
        <v>59832</v>
      </c>
      <c r="H243" s="222" t="str">
        <f>IFERROR(VLOOKUP(G243,'СКЛАД '!$A:$B,2,0),"-")</f>
        <v>Бекон нарезка кг</v>
      </c>
      <c r="I243" s="9">
        <v>8.9999999999999993E-3</v>
      </c>
      <c r="J243" s="7">
        <f>J240*I243</f>
        <v>0</v>
      </c>
      <c r="L243" s="9">
        <v>52228</v>
      </c>
      <c r="M243" s="222" t="str">
        <f>IFERROR(VLOOKUP(L243,'СКЛАД '!$A:$B,2,0),"-")</f>
        <v>Салфетка бумажная</v>
      </c>
      <c r="N243" s="9">
        <v>1</v>
      </c>
      <c r="O243" s="7">
        <f>O240*N243</f>
        <v>10</v>
      </c>
      <c r="Q243" s="9">
        <v>52228</v>
      </c>
      <c r="R243" s="222" t="str">
        <f>IFERROR(VLOOKUP(Q243,'СКЛАД '!$A:$B,2,0),"-")</f>
        <v>Салфетка бумажная</v>
      </c>
      <c r="S243" s="9">
        <v>1</v>
      </c>
      <c r="T243" s="7">
        <f>T240*S243</f>
        <v>5</v>
      </c>
    </row>
    <row r="244" spans="2:20">
      <c r="B244" s="9">
        <v>690610</v>
      </c>
      <c r="C244" s="222" t="str">
        <f>IFERROR(VLOOKUP(B244,'СКЛАД '!$A:$B,2,0),"-")</f>
        <v>Салат Айсберг( идет в двух кейсах)</v>
      </c>
      <c r="D244" s="9">
        <v>0.01</v>
      </c>
      <c r="E244" s="7">
        <f>E240*D244</f>
        <v>0</v>
      </c>
      <c r="G244" s="9">
        <v>58686</v>
      </c>
      <c r="H244" s="222" t="str">
        <f>IFERROR(VLOOKUP(G244,'СКЛАД '!$A:$B,2,0),"-")</f>
        <v>Луковые кольца</v>
      </c>
      <c r="I244" s="9">
        <v>3</v>
      </c>
      <c r="J244" s="7">
        <f>J240*I244</f>
        <v>0</v>
      </c>
      <c r="L244" s="9"/>
      <c r="M244" s="222" t="str">
        <f>IFERROR(VLOOKUP(L244,'СКЛАД '!$A:$B,2,0),"-")</f>
        <v>-</v>
      </c>
      <c r="N244" s="9"/>
      <c r="O244" s="7">
        <f>O240*N244</f>
        <v>0</v>
      </c>
      <c r="Q244" s="9"/>
      <c r="R244" s="222" t="str">
        <f>IFERROR(VLOOKUP(Q244,'СКЛАД '!$A:$B,2,0),"-")</f>
        <v>-</v>
      </c>
      <c r="S244" s="9"/>
      <c r="T244" s="7">
        <f>T240*S244</f>
        <v>0</v>
      </c>
    </row>
    <row r="245" spans="2:20">
      <c r="B245" s="9">
        <v>59103</v>
      </c>
      <c r="C245" s="222" t="str">
        <f>IFERROR(VLOOKUP(B245,'СКЛАД '!$A:$B,2,0),"-")</f>
        <v>Помидоры св.</v>
      </c>
      <c r="D245" s="9">
        <v>5.3999999999999999E-2</v>
      </c>
      <c r="E245" s="7">
        <f>E240*D245</f>
        <v>0</v>
      </c>
      <c r="G245" s="9">
        <v>51065</v>
      </c>
      <c r="H245" s="222" t="str">
        <f>IFERROR(VLOOKUP(G245,'СКЛАД '!$A:$B,2,0),"-")</f>
        <v>Кетчуп Хаинц</v>
      </c>
      <c r="I245" s="9">
        <v>1.4E-2</v>
      </c>
      <c r="J245" s="7">
        <f>J240*I245</f>
        <v>0</v>
      </c>
      <c r="L245" s="9"/>
      <c r="M245" s="222" t="str">
        <f>IFERROR(VLOOKUP(L245,'СКЛАД '!$A:$B,2,0),"-")</f>
        <v>-</v>
      </c>
      <c r="N245" s="9"/>
      <c r="O245" s="7">
        <f>O240*N245</f>
        <v>0</v>
      </c>
      <c r="Q245" s="9"/>
      <c r="R245" s="222" t="str">
        <f>IFERROR(VLOOKUP(Q245,'СКЛАД '!$A:$B,2,0),"-")</f>
        <v>-</v>
      </c>
      <c r="S245" s="9"/>
      <c r="T245" s="7">
        <f>T240*S245</f>
        <v>0</v>
      </c>
    </row>
    <row r="246" spans="2:20">
      <c r="B246" s="9">
        <v>59832</v>
      </c>
      <c r="C246" s="222" t="str">
        <f>IFERROR(VLOOKUP(B246,'СКЛАД '!$A:$B,2,0),"-")</f>
        <v>Бекон нарезка кг</v>
      </c>
      <c r="D246" s="9">
        <v>8.9999999999999993E-3</v>
      </c>
      <c r="E246" s="7">
        <f>E240*D246</f>
        <v>0</v>
      </c>
      <c r="G246" s="9">
        <v>59103</v>
      </c>
      <c r="H246" s="222" t="str">
        <f>IFERROR(VLOOKUP(G246,'СКЛАД '!$A:$B,2,0),"-")</f>
        <v>Помидоры св.</v>
      </c>
      <c r="I246" s="9">
        <v>5.3999999999999999E-2</v>
      </c>
      <c r="J246" s="7">
        <f>J240*I246</f>
        <v>0</v>
      </c>
      <c r="L246" s="9"/>
      <c r="M246" s="222" t="str">
        <f>IFERROR(VLOOKUP(L246,'СКЛАД '!$A:$B,2,0),"-")</f>
        <v>-</v>
      </c>
      <c r="N246" s="9"/>
      <c r="O246" s="7">
        <f>O240*N246</f>
        <v>0</v>
      </c>
      <c r="Q246" s="9"/>
      <c r="R246" s="222" t="str">
        <f>IFERROR(VLOOKUP(Q246,'СКЛАД '!$A:$B,2,0),"-")</f>
        <v>-</v>
      </c>
      <c r="S246" s="9"/>
      <c r="T246" s="7">
        <f>T240*S246</f>
        <v>0</v>
      </c>
    </row>
    <row r="247" spans="2:20">
      <c r="B247" s="9">
        <v>51091</v>
      </c>
      <c r="C247" s="222" t="str">
        <f>IFERROR(VLOOKUP(B247,'СКЛАД '!$A:$B,2,0),"-")</f>
        <v>Сыр Чеддер</v>
      </c>
      <c r="D247" s="9">
        <v>2</v>
      </c>
      <c r="E247" s="7">
        <f>E240*D247</f>
        <v>0</v>
      </c>
      <c r="G247" s="9">
        <v>690610</v>
      </c>
      <c r="H247" s="222" t="str">
        <f>IFERROR(VLOOKUP(G247,'СКЛАД '!$A:$B,2,0),"-")</f>
        <v>Салат Айсберг( идет в двух кейсах)</v>
      </c>
      <c r="I247" s="9">
        <v>1.4E-2</v>
      </c>
      <c r="J247" s="7">
        <f>J240*I247</f>
        <v>0</v>
      </c>
      <c r="L247" s="9"/>
      <c r="M247" s="222" t="str">
        <f>IFERROR(VLOOKUP(L247,'СКЛАД '!$A:$B,2,0),"-")</f>
        <v>-</v>
      </c>
      <c r="N247" s="9"/>
      <c r="O247" s="7">
        <f>O240*N247</f>
        <v>0</v>
      </c>
      <c r="Q247" s="9"/>
      <c r="R247" s="222" t="str">
        <f>IFERROR(VLOOKUP(Q247,'СКЛАД '!$A:$B,2,0),"-")</f>
        <v>-</v>
      </c>
      <c r="S247" s="9"/>
      <c r="T247" s="7">
        <f>T240*S247</f>
        <v>0</v>
      </c>
    </row>
    <row r="248" spans="2:20">
      <c r="B248" s="9">
        <v>52228</v>
      </c>
      <c r="C248" s="222" t="str">
        <f>IFERROR(VLOOKUP(B248,'СКЛАД '!$A:$B,2,0),"-")</f>
        <v>Салфетка бумажная</v>
      </c>
      <c r="D248" s="9">
        <v>1</v>
      </c>
      <c r="E248" s="7">
        <f>E240*D248</f>
        <v>0</v>
      </c>
      <c r="G248" s="9">
        <v>61300</v>
      </c>
      <c r="H248" s="222" t="str">
        <f>IFERROR(VLOOKUP(G248,'СКЛАД '!$A:$B,2,0),"-")</f>
        <v>Соус майонезный с Хреном 9 шт х 0,5 кг</v>
      </c>
      <c r="I248" s="9">
        <v>2.1000000000000001E-2</v>
      </c>
      <c r="J248" s="7">
        <f>J240*I248</f>
        <v>0</v>
      </c>
      <c r="L248" s="9"/>
      <c r="M248" s="222" t="str">
        <f>IFERROR(VLOOKUP(L248,'СКЛАД '!$A:$B,2,0),"-")</f>
        <v>-</v>
      </c>
      <c r="N248" s="9"/>
      <c r="O248" s="7">
        <f>O240*N248</f>
        <v>0</v>
      </c>
      <c r="Q248" s="9"/>
      <c r="R248" s="222" t="str">
        <f>IFERROR(VLOOKUP(Q248,'СКЛАД '!$A:$B,2,0),"-")</f>
        <v>-</v>
      </c>
      <c r="S248" s="9"/>
      <c r="T248" s="7">
        <f>T240*S248</f>
        <v>0</v>
      </c>
    </row>
    <row r="249" spans="2:20">
      <c r="B249" s="9">
        <v>57310</v>
      </c>
      <c r="C249" s="222" t="str">
        <f>IFERROR(VLOOKUP(B249,'СКЛАД '!$A:$B,2,0),"-")</f>
        <v>Бумага оберточная ХХL</v>
      </c>
      <c r="D249" s="9">
        <v>1</v>
      </c>
      <c r="E249" s="7">
        <f>E240*D249</f>
        <v>0</v>
      </c>
      <c r="G249" s="9">
        <v>57310</v>
      </c>
      <c r="H249" s="222" t="str">
        <f>IFERROR(VLOOKUP(G249,'СКЛАД '!$A:$B,2,0),"-")</f>
        <v>Бумага оберточная ХХL</v>
      </c>
      <c r="I249" s="9">
        <v>1</v>
      </c>
      <c r="J249" s="7">
        <f>J240*I249</f>
        <v>0</v>
      </c>
      <c r="L249" s="9"/>
      <c r="M249" s="222" t="str">
        <f>IFERROR(VLOOKUP(L249,'СКЛАД '!$A:$B,2,0),"-")</f>
        <v>-</v>
      </c>
      <c r="N249" s="9"/>
      <c r="O249" s="7">
        <f>O240*N249</f>
        <v>0</v>
      </c>
      <c r="Q249" s="9"/>
      <c r="R249" s="222" t="str">
        <f>IFERROR(VLOOKUP(Q249,'СКЛАД '!$A:$B,2,0),"-")</f>
        <v>-</v>
      </c>
      <c r="S249" s="9"/>
      <c r="T249" s="7">
        <f>T240*S249</f>
        <v>0</v>
      </c>
    </row>
    <row r="250" spans="2:20">
      <c r="B250" s="9">
        <v>69060</v>
      </c>
      <c r="C250" s="222" t="str">
        <f>IFERROR(VLOOKUP(B250,'СКЛАД '!$A:$B,2,0),"-")</f>
        <v>Котлета Гриль Чикен</v>
      </c>
      <c r="D250" s="9">
        <v>1</v>
      </c>
      <c r="E250" s="7">
        <f>E240*D250</f>
        <v>0</v>
      </c>
      <c r="G250" s="9">
        <v>52228</v>
      </c>
      <c r="H250" s="222" t="str">
        <f>IFERROR(VLOOKUP(G250,'СКЛАД '!$A:$B,2,0),"-")</f>
        <v>Салфетка бумажная</v>
      </c>
      <c r="I250" s="9">
        <v>1</v>
      </c>
      <c r="J250" s="7">
        <f>J240*I250</f>
        <v>0</v>
      </c>
      <c r="L250" s="9"/>
      <c r="M250" s="222" t="str">
        <f>IFERROR(VLOOKUP(L250,'СКЛАД '!$A:$B,2,0),"-")</f>
        <v>-</v>
      </c>
      <c r="N250" s="9"/>
      <c r="O250" s="7">
        <f>O240*N250</f>
        <v>0</v>
      </c>
      <c r="Q250" s="9"/>
      <c r="R250" s="222" t="str">
        <f>IFERROR(VLOOKUP(Q250,'СКЛАД '!$A:$B,2,0),"-")</f>
        <v>-</v>
      </c>
      <c r="S250" s="9"/>
      <c r="T250" s="7">
        <f>T240*S250</f>
        <v>0</v>
      </c>
    </row>
    <row r="251" spans="2:20">
      <c r="B251" s="9"/>
      <c r="C251" s="222" t="str">
        <f>IFERROR(VLOOKUP(B251,'СКЛАД '!$A:$B,2,0),"-")</f>
        <v>-</v>
      </c>
      <c r="D251" s="9"/>
      <c r="E251" s="7">
        <f>E240*D251</f>
        <v>0</v>
      </c>
      <c r="G251" s="9"/>
      <c r="H251" s="222" t="str">
        <f>IFERROR(VLOOKUP(G251,'СКЛАД '!$A:$B,2,0),"-")</f>
        <v>-</v>
      </c>
      <c r="I251" s="9"/>
      <c r="J251" s="7">
        <f>J240*I251</f>
        <v>0</v>
      </c>
      <c r="L251" s="9"/>
      <c r="M251" s="222" t="str">
        <f>IFERROR(VLOOKUP(L251,'СКЛАД '!$A:$B,2,0),"-")</f>
        <v>-</v>
      </c>
      <c r="N251" s="9"/>
      <c r="O251" s="7">
        <f>O240*N251</f>
        <v>0</v>
      </c>
      <c r="Q251" s="9"/>
      <c r="R251" s="222" t="str">
        <f>IFERROR(VLOOKUP(Q251,'СКЛАД '!$A:$B,2,0),"-")</f>
        <v>-</v>
      </c>
      <c r="S251" s="9"/>
      <c r="T251" s="7">
        <f>T240*S251</f>
        <v>0</v>
      </c>
    </row>
    <row r="252" spans="2:20">
      <c r="B252" s="9"/>
      <c r="C252" s="222" t="str">
        <f>IFERROR(VLOOKUP(B252,'СКЛАД '!$A:$B,2,0),"-")</f>
        <v>-</v>
      </c>
      <c r="D252" s="9"/>
      <c r="E252" s="7">
        <f>E240*D252</f>
        <v>0</v>
      </c>
      <c r="G252" s="9"/>
      <c r="H252" s="222" t="str">
        <f>IFERROR(VLOOKUP(G252,'СКЛАД '!$A:$B,2,0),"-")</f>
        <v>-</v>
      </c>
      <c r="I252" s="9"/>
      <c r="J252" s="7">
        <f>J240*I252</f>
        <v>0</v>
      </c>
      <c r="L252" s="9"/>
      <c r="M252" s="222" t="str">
        <f>IFERROR(VLOOKUP(L252,'СКЛАД '!$A:$B,2,0),"-")</f>
        <v>-</v>
      </c>
      <c r="N252" s="9"/>
      <c r="O252" s="7">
        <f>O240*N252</f>
        <v>0</v>
      </c>
      <c r="Q252" s="9"/>
      <c r="R252" s="222" t="str">
        <f>IFERROR(VLOOKUP(Q252,'СКЛАД '!$A:$B,2,0),"-")</f>
        <v>-</v>
      </c>
      <c r="S252" s="9"/>
      <c r="T252" s="7">
        <f>T240*S252</f>
        <v>0</v>
      </c>
    </row>
    <row r="253" spans="2:20">
      <c r="B253" s="9"/>
      <c r="C253" s="222" t="str">
        <f>IFERROR(VLOOKUP(B253,'СКЛАД '!$A:$B,2,0),"-")</f>
        <v>-</v>
      </c>
      <c r="D253" s="9"/>
      <c r="E253" s="7">
        <f>E240*D253</f>
        <v>0</v>
      </c>
      <c r="G253" s="9"/>
      <c r="H253" s="222" t="str">
        <f>IFERROR(VLOOKUP(G253,'СКЛАД '!$A:$B,2,0),"-")</f>
        <v>-</v>
      </c>
      <c r="I253" s="9"/>
      <c r="J253" s="7">
        <f>J240*I253</f>
        <v>0</v>
      </c>
      <c r="L253" s="9"/>
      <c r="M253" s="222" t="str">
        <f>IFERROR(VLOOKUP(L253,'СКЛАД '!$A:$B,2,0),"-")</f>
        <v>-</v>
      </c>
      <c r="N253" s="9"/>
      <c r="O253" s="7">
        <f>O240*N253</f>
        <v>0</v>
      </c>
      <c r="Q253" s="9"/>
      <c r="R253" s="222" t="str">
        <f>IFERROR(VLOOKUP(Q253,'СКЛАД '!$A:$B,2,0),"-")</f>
        <v>-</v>
      </c>
      <c r="S253" s="9"/>
      <c r="T253" s="7">
        <f>T240*S253</f>
        <v>0</v>
      </c>
    </row>
    <row r="254" spans="2:20">
      <c r="B254" s="9"/>
      <c r="C254" s="222" t="str">
        <f>IFERROR(VLOOKUP(B254,'СКЛАД '!$A:$B,2,0),"-")</f>
        <v>-</v>
      </c>
      <c r="D254" s="9"/>
      <c r="E254" s="7">
        <f>E240*D254</f>
        <v>0</v>
      </c>
      <c r="G254" s="9"/>
      <c r="H254" s="222" t="str">
        <f>IFERROR(VLOOKUP(G254,'СКЛАД '!$A:$B,2,0),"-")</f>
        <v>-</v>
      </c>
      <c r="I254" s="9"/>
      <c r="J254" s="7">
        <f>J240*I254</f>
        <v>0</v>
      </c>
      <c r="L254" s="9"/>
      <c r="M254" s="222" t="str">
        <f>IFERROR(VLOOKUP(L254,'СКЛАД '!$A:$B,2,0),"-")</f>
        <v>-</v>
      </c>
      <c r="N254" s="9"/>
      <c r="O254" s="7">
        <f>O240*N254</f>
        <v>0</v>
      </c>
      <c r="Q254" s="9"/>
      <c r="R254" s="222" t="str">
        <f>IFERROR(VLOOKUP(Q254,'СКЛАД '!$A:$B,2,0),"-")</f>
        <v>-</v>
      </c>
      <c r="S254" s="9"/>
      <c r="T254" s="7">
        <f>T240*S254</f>
        <v>0</v>
      </c>
    </row>
    <row r="255" spans="2:20">
      <c r="B255" s="9"/>
      <c r="C255" s="222" t="str">
        <f>IFERROR(VLOOKUP(B255,'СКЛАД '!$A:$B,2,0),"-")</f>
        <v>-</v>
      </c>
      <c r="D255" s="9"/>
      <c r="E255" s="7">
        <f>E240*D255</f>
        <v>0</v>
      </c>
      <c r="G255" s="9"/>
      <c r="H255" s="222" t="str">
        <f>IFERROR(VLOOKUP(G255,'СКЛАД '!$A:$B,2,0),"-")</f>
        <v>-</v>
      </c>
      <c r="I255" s="9"/>
      <c r="J255" s="7">
        <f>J240*I255</f>
        <v>0</v>
      </c>
      <c r="L255" s="9"/>
      <c r="M255" s="222" t="str">
        <f>IFERROR(VLOOKUP(L255,'СКЛАД '!$A:$B,2,0),"-")</f>
        <v>-</v>
      </c>
      <c r="N255" s="9"/>
      <c r="O255" s="7">
        <f>O240*N255</f>
        <v>0</v>
      </c>
      <c r="Q255" s="9"/>
      <c r="R255" s="222" t="str">
        <f>IFERROR(VLOOKUP(Q255,'СКЛАД '!$A:$B,2,0),"-")</f>
        <v>-</v>
      </c>
      <c r="S255" s="9"/>
      <c r="T255" s="7">
        <f>T240*S255</f>
        <v>0</v>
      </c>
    </row>
    <row r="257" spans="2:20">
      <c r="B257" s="8">
        <v>4241</v>
      </c>
      <c r="C257" s="6" t="str">
        <f>IFERROR(VLOOKUP(B257,Сводная!$A:$C,2,0),"-------------")</f>
        <v>Ванильное Латте (БОЛ.)</v>
      </c>
      <c r="D257" s="3" t="s">
        <v>600</v>
      </c>
      <c r="E257" s="6">
        <f>IFERROR(VLOOKUP(B257,Сводная!$A:$C,3,0),"-------------")</f>
        <v>0</v>
      </c>
      <c r="G257" s="8">
        <v>4239</v>
      </c>
      <c r="H257" s="6" t="str">
        <f>IFERROR(VLOOKUP(G257,Сводная!$A:$C,2,0),"-------------")</f>
        <v>Карамельное Латте (БОЛ.)</v>
      </c>
      <c r="I257" s="3" t="s">
        <v>600</v>
      </c>
      <c r="J257" s="6">
        <f>IFERROR(VLOOKUP(G257,Сводная!$A:$C,3,0),"-------------")</f>
        <v>0</v>
      </c>
      <c r="L257" s="8">
        <v>4236</v>
      </c>
      <c r="M257" s="6" t="str">
        <f>IFERROR(VLOOKUP(L257,Сводная!$A:$C,2,0),"-------------")</f>
        <v>Шоколадное Латте (СТАНД.)</v>
      </c>
      <c r="N257" s="3" t="s">
        <v>600</v>
      </c>
      <c r="O257" s="6">
        <f>IFERROR(VLOOKUP(L257,Сводная!$A:$C,3,0),"-------------")</f>
        <v>0</v>
      </c>
      <c r="Q257" s="8">
        <v>4009</v>
      </c>
      <c r="R257" s="6" t="str">
        <f>IFERROR(VLOOKUP(Q257,Сводная!$A:$C,2,0),"-------------")</f>
        <v>Липтон Грин станд</v>
      </c>
      <c r="S257" s="3" t="s">
        <v>600</v>
      </c>
      <c r="T257" s="6">
        <f>IFERROR(VLOOKUP(Q257,Сводная!$A:$C,3,0),"-------------")</f>
        <v>0</v>
      </c>
    </row>
    <row r="258" spans="2:20">
      <c r="B258" s="23">
        <v>69590</v>
      </c>
      <c r="C258" s="222" t="str">
        <f>IFERROR(VLOOKUP(B258,'СКЛАД '!$A:$B,2,0),"-")</f>
        <v>Кофе в зернах</v>
      </c>
      <c r="D258" s="9">
        <v>1.7999999999999999E-2</v>
      </c>
      <c r="E258" s="7">
        <f>E257*D258</f>
        <v>0</v>
      </c>
      <c r="G258" s="23">
        <v>69590</v>
      </c>
      <c r="H258" s="222" t="str">
        <f>IFERROR(VLOOKUP(G258,'СКЛАД '!$A:$B,2,0),"-")</f>
        <v>Кофе в зернах</v>
      </c>
      <c r="I258" s="9">
        <v>1.7999999999999999E-2</v>
      </c>
      <c r="J258" s="7">
        <f>J257*I258</f>
        <v>0</v>
      </c>
      <c r="L258" s="9">
        <v>69590</v>
      </c>
      <c r="M258" s="222" t="str">
        <f>IFERROR(VLOOKUP(L258,'СКЛАД '!$A:$B,2,0),"-")</f>
        <v>Кофе в зернах</v>
      </c>
      <c r="N258" s="9">
        <v>1.6E-2</v>
      </c>
      <c r="O258" s="7">
        <f>O257*N258</f>
        <v>0</v>
      </c>
      <c r="Q258" s="9">
        <v>59879</v>
      </c>
      <c r="R258" s="222" t="str">
        <f>IFERROR(VLOOKUP(Q258,'СКЛАД '!$A:$B,2,0),"-")</f>
        <v>Липтон Зеленый разлив</v>
      </c>
      <c r="S258" s="9">
        <v>2.5999999999999999E-2</v>
      </c>
      <c r="T258" s="7">
        <f>T257*S258</f>
        <v>0</v>
      </c>
    </row>
    <row r="259" spans="2:20">
      <c r="B259" s="23">
        <v>61175</v>
      </c>
      <c r="C259" s="222" t="str">
        <f>IFERROR(VLOOKUP(B259,'СКЛАД '!$A:$B,2,0),"-")</f>
        <v>Молоко 3,2%</v>
      </c>
      <c r="D259" s="9">
        <v>0.31</v>
      </c>
      <c r="E259" s="7">
        <f>E257*D259</f>
        <v>0</v>
      </c>
      <c r="G259" s="23">
        <v>61175</v>
      </c>
      <c r="H259" s="222" t="str">
        <f>IFERROR(VLOOKUP(G259,'СКЛАД '!$A:$B,2,0),"-")</f>
        <v>Молоко 3,2%</v>
      </c>
      <c r="I259" s="9">
        <v>0.31</v>
      </c>
      <c r="J259" s="7">
        <f>J257*I259</f>
        <v>0</v>
      </c>
      <c r="L259" s="9">
        <v>61175</v>
      </c>
      <c r="M259" s="222" t="str">
        <f>IFERROR(VLOOKUP(L259,'СКЛАД '!$A:$B,2,0),"-")</f>
        <v>Молоко 3,2%</v>
      </c>
      <c r="N259" s="9">
        <v>0.19</v>
      </c>
      <c r="O259" s="7">
        <f>O257*N259</f>
        <v>0</v>
      </c>
      <c r="Q259" s="9">
        <v>57001</v>
      </c>
      <c r="R259" s="222" t="str">
        <f>IFERROR(VLOOKUP(Q259,'СКЛАД '!$A:$B,2,0),"-")</f>
        <v>Стакан 16 унций</v>
      </c>
      <c r="S259" s="23">
        <v>1</v>
      </c>
      <c r="T259" s="7">
        <f>T257*S259</f>
        <v>0</v>
      </c>
    </row>
    <row r="260" spans="2:20">
      <c r="B260" s="23">
        <v>51024</v>
      </c>
      <c r="C260" s="222" t="str">
        <f>IFERROR(VLOOKUP(B260,'СКЛАД '!$A:$B,2,0),"-")</f>
        <v>Сахар порционный</v>
      </c>
      <c r="D260" s="9">
        <v>4</v>
      </c>
      <c r="E260" s="7">
        <f>E257*D260</f>
        <v>0</v>
      </c>
      <c r="G260" s="23">
        <v>51024</v>
      </c>
      <c r="H260" s="222" t="str">
        <f>IFERROR(VLOOKUP(G260,'СКЛАД '!$A:$B,2,0),"-")</f>
        <v>Сахар порционный</v>
      </c>
      <c r="I260" s="9">
        <v>4</v>
      </c>
      <c r="J260" s="7">
        <f>J257*I260</f>
        <v>0</v>
      </c>
      <c r="L260" s="9">
        <v>51024</v>
      </c>
      <c r="M260" s="222" t="str">
        <f>IFERROR(VLOOKUP(L260,'СКЛАД '!$A:$B,2,0),"-")</f>
        <v>Сахар порционный</v>
      </c>
      <c r="N260" s="9">
        <v>2</v>
      </c>
      <c r="O260" s="7">
        <f>O257*N260</f>
        <v>0</v>
      </c>
      <c r="Q260" s="9">
        <v>56006</v>
      </c>
      <c r="R260" s="222" t="str">
        <f>IFERROR(VLOOKUP(Q260,'СКЛАД '!$A:$B,2,0),"-")</f>
        <v>Крышка для стакана 16/22 унции</v>
      </c>
      <c r="S260" s="23">
        <v>1</v>
      </c>
      <c r="T260" s="7">
        <f>T257*S260</f>
        <v>0</v>
      </c>
    </row>
    <row r="261" spans="2:20">
      <c r="B261" s="23">
        <v>52228</v>
      </c>
      <c r="C261" s="222" t="str">
        <f>IFERROR(VLOOKUP(B261,'СКЛАД '!$A:$B,2,0),"-")</f>
        <v>Салфетка бумажная</v>
      </c>
      <c r="D261" s="9">
        <v>1</v>
      </c>
      <c r="E261" s="7">
        <f>E257*D261</f>
        <v>0</v>
      </c>
      <c r="G261" s="23">
        <v>52228</v>
      </c>
      <c r="H261" s="222" t="str">
        <f>IFERROR(VLOOKUP(G261,'СКЛАД '!$A:$B,2,0),"-")</f>
        <v>Салфетка бумажная</v>
      </c>
      <c r="I261" s="9">
        <v>1</v>
      </c>
      <c r="J261" s="7">
        <f>J257*I261</f>
        <v>0</v>
      </c>
      <c r="L261" s="9">
        <v>52228</v>
      </c>
      <c r="M261" s="222" t="str">
        <f>IFERROR(VLOOKUP(L261,'СКЛАД '!$A:$B,2,0),"-")</f>
        <v>Салфетка бумажная</v>
      </c>
      <c r="N261" s="9">
        <v>1</v>
      </c>
      <c r="O261" s="7">
        <f>O257*N261</f>
        <v>0</v>
      </c>
      <c r="Q261" s="9">
        <v>69913</v>
      </c>
      <c r="R261" s="222" t="str">
        <f>IFERROR(VLOOKUP(Q261,'СКЛАД '!$A:$B,2,0),"-")</f>
        <v>Соломинка в обертке</v>
      </c>
      <c r="S261" s="23">
        <v>1</v>
      </c>
      <c r="T261" s="7">
        <f>T257*S261</f>
        <v>0</v>
      </c>
    </row>
    <row r="262" spans="2:20">
      <c r="B262" s="23">
        <v>56070</v>
      </c>
      <c r="C262" s="222" t="str">
        <f>IFERROR(VLOOKUP(B262,'СКЛАД '!$A:$B,2,0),"-")</f>
        <v>Стакан одноразового применения для горячего 0,5</v>
      </c>
      <c r="D262" s="9">
        <v>1</v>
      </c>
      <c r="E262" s="7">
        <f>E257*D262</f>
        <v>0</v>
      </c>
      <c r="G262" s="23">
        <v>56070</v>
      </c>
      <c r="H262" s="222" t="str">
        <f>IFERROR(VLOOKUP(G262,'СКЛАД '!$A:$B,2,0),"-")</f>
        <v>Стакан одноразового применения для горячего 0,5</v>
      </c>
      <c r="I262" s="9">
        <v>1</v>
      </c>
      <c r="J262" s="7">
        <f>J257*I262</f>
        <v>0</v>
      </c>
      <c r="L262" s="9">
        <v>56064</v>
      </c>
      <c r="M262" s="222" t="str">
        <f>IFERROR(VLOOKUP(L262,'СКЛАД '!$A:$B,2,0),"-")</f>
        <v>Стакан двухслойный 12 унций</v>
      </c>
      <c r="N262" s="9">
        <v>1</v>
      </c>
      <c r="O262" s="7">
        <f>O257*N262</f>
        <v>0</v>
      </c>
      <c r="Q262" s="9">
        <v>52228</v>
      </c>
      <c r="R262" s="222" t="str">
        <f>IFERROR(VLOOKUP(Q262,'СКЛАД '!$A:$B,2,0),"-")</f>
        <v>Салфетка бумажная</v>
      </c>
      <c r="S262" s="23">
        <v>1</v>
      </c>
      <c r="T262" s="7">
        <f>T257*S262</f>
        <v>0</v>
      </c>
    </row>
    <row r="263" spans="2:20">
      <c r="B263" s="23">
        <v>56067</v>
      </c>
      <c r="C263" s="222" t="str">
        <f>IFERROR(VLOOKUP(B263,'СКЛАД '!$A:$B,2,0),"-")</f>
        <v>Крышка для двухсл. стакана 12 унций</v>
      </c>
      <c r="D263" s="9">
        <v>1</v>
      </c>
      <c r="E263" s="7">
        <f>E257*D263</f>
        <v>0</v>
      </c>
      <c r="G263" s="23">
        <v>56067</v>
      </c>
      <c r="H263" s="222" t="str">
        <f>IFERROR(VLOOKUP(G263,'СКЛАД '!$A:$B,2,0),"-")</f>
        <v>Крышка для двухсл. стакана 12 унций</v>
      </c>
      <c r="I263" s="9">
        <v>1</v>
      </c>
      <c r="J263" s="7">
        <f>J257*I263</f>
        <v>0</v>
      </c>
      <c r="L263" s="9">
        <v>56067</v>
      </c>
      <c r="M263" s="222" t="str">
        <f>IFERROR(VLOOKUP(L263,'СКЛАД '!$A:$B,2,0),"-")</f>
        <v>Крышка для двухсл. стакана 12 унций</v>
      </c>
      <c r="N263" s="9">
        <v>1</v>
      </c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23">
        <v>56073</v>
      </c>
      <c r="C264" s="222" t="str">
        <f>IFERROR(VLOOKUP(B264,'СКЛАД '!$A:$B,2,0),"-")</f>
        <v>Мешалка для горячих напитков 0,5л.</v>
      </c>
      <c r="D264" s="9">
        <v>1</v>
      </c>
      <c r="E264" s="7">
        <f>E257*D264</f>
        <v>0</v>
      </c>
      <c r="G264" s="23">
        <v>56073</v>
      </c>
      <c r="H264" s="222" t="str">
        <f>IFERROR(VLOOKUP(G264,'СКЛАД '!$A:$B,2,0),"-")</f>
        <v>Мешалка для горячих напитков 0,5л.</v>
      </c>
      <c r="I264" s="9">
        <v>1</v>
      </c>
      <c r="J264" s="7">
        <f>J257*I264</f>
        <v>0</v>
      </c>
      <c r="L264" s="9">
        <v>56073</v>
      </c>
      <c r="M264" s="222" t="str">
        <f>IFERROR(VLOOKUP(L264,'СКЛАД '!$A:$B,2,0),"-")</f>
        <v>Мешалка для горячих напитков 0,5л.</v>
      </c>
      <c r="N264" s="9">
        <v>1</v>
      </c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23">
        <v>56071</v>
      </c>
      <c r="C265" s="222" t="str">
        <f>IFERROR(VLOOKUP(B265,'СКЛАД '!$A:$B,2,0),"-")</f>
        <v>Манжет на стакан для горячего 0,5</v>
      </c>
      <c r="D265" s="9">
        <v>1</v>
      </c>
      <c r="E265" s="7">
        <f>E257*D265</f>
        <v>0</v>
      </c>
      <c r="G265" s="23">
        <v>56071</v>
      </c>
      <c r="H265" s="222" t="str">
        <f>IFERROR(VLOOKUP(G265,'СКЛАД '!$A:$B,2,0),"-")</f>
        <v>Манжет на стакан для горячего 0,5</v>
      </c>
      <c r="I265" s="9">
        <v>1</v>
      </c>
      <c r="J265" s="7">
        <f>J257*I265</f>
        <v>0</v>
      </c>
      <c r="L265" s="9">
        <v>67019</v>
      </c>
      <c r="M265" s="222" t="str">
        <f>IFERROR(VLOOKUP(L265,'СКЛАД '!$A:$B,2,0),"-")</f>
        <v>Сироп Монини шоколадное печенье</v>
      </c>
      <c r="N265" s="9">
        <v>0.02</v>
      </c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>
        <v>67021</v>
      </c>
      <c r="C266" s="222" t="str">
        <f>IFERROR(VLOOKUP(B266,'СКЛАД '!$A:$B,2,0),"-")</f>
        <v>Сироп Монини французская ваниль</v>
      </c>
      <c r="D266" s="9">
        <v>0.03</v>
      </c>
      <c r="E266" s="7">
        <f>E257*D266</f>
        <v>0</v>
      </c>
      <c r="G266" s="9">
        <v>67020</v>
      </c>
      <c r="H266" s="222" t="str">
        <f>IFERROR(VLOOKUP(G266,'СКЛАД '!$A:$B,2,0),"-")</f>
        <v>Сироп Монини солёная карамель</v>
      </c>
      <c r="I266" s="9">
        <v>0.03</v>
      </c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222" t="str">
        <f>IFERROR(VLOOKUP(B267,'СКЛАД '!$A:$B,2,0),"-")</f>
        <v>-</v>
      </c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4" spans="2:20">
      <c r="B274" s="8">
        <v>10117</v>
      </c>
      <c r="C274" s="6" t="str">
        <f>IFERROR(VLOOKUP(B274,Сводная!$A:$C,2,0),"-------------")</f>
        <v>Чикен Блю Чиз</v>
      </c>
      <c r="D274" s="3" t="s">
        <v>600</v>
      </c>
      <c r="E274" s="6">
        <f>IFERROR(VLOOKUP(B274,Сводная!$A:$C,3,0),"-------------")</f>
        <v>0</v>
      </c>
      <c r="G274" s="8">
        <v>10118</v>
      </c>
      <c r="H274" s="6" t="str">
        <f>IFERROR(VLOOKUP(G274,Сводная!$A:$C,2,0),"-------------")</f>
        <v>Блю Чиз Бургер</v>
      </c>
      <c r="I274" s="3" t="s">
        <v>600</v>
      </c>
      <c r="J274" s="6">
        <f>IFERROR(VLOOKUP(G274,Сводная!$A:$C,3,0),"-------------")</f>
        <v>14</v>
      </c>
      <c r="L274" s="8">
        <v>4233</v>
      </c>
      <c r="M274" s="6" t="str">
        <f>IFERROR(VLOOKUP(L274,Сводная!$A:$C,2,0),"-------------")</f>
        <v>Ванильное Капучино БОЛ</v>
      </c>
      <c r="N274" s="3" t="s">
        <v>600</v>
      </c>
      <c r="O274" s="6">
        <f>IFERROR(VLOOKUP(L274,Сводная!$A:$C,3,0),"-------------")</f>
        <v>0</v>
      </c>
      <c r="Q274" s="8">
        <v>4013</v>
      </c>
      <c r="R274" s="6" t="str">
        <f>IFERROR(VLOOKUP(Q274,Сводная!$A:$C,2,0),"-------------")</f>
        <v>Липтон Грин XXL</v>
      </c>
      <c r="S274" s="3" t="s">
        <v>600</v>
      </c>
      <c r="T274" s="6">
        <f>IFERROR(VLOOKUP(Q274,Сводная!$A:$C,3,0),"-------------")</f>
        <v>0</v>
      </c>
    </row>
    <row r="275" spans="2:20">
      <c r="B275" s="9">
        <v>65037</v>
      </c>
      <c r="C275" s="222" t="str">
        <f>IFERROR(VLOOKUP(B275,'СКЛАД '!$A:$B,2,0),"-")</f>
        <v>Булочка с кукурузной крошкой 4,5" (71 гр)</v>
      </c>
      <c r="D275" s="9">
        <v>1</v>
      </c>
      <c r="E275" s="7">
        <f>E274*D275</f>
        <v>0</v>
      </c>
      <c r="G275" s="9">
        <v>65037</v>
      </c>
      <c r="H275" s="222" t="str">
        <f>IFERROR(VLOOKUP(G275,'СКЛАД '!$A:$B,2,0),"-")</f>
        <v>Булочка с кукурузной крошкой 4,5" (71 гр)</v>
      </c>
      <c r="I275" s="9">
        <v>1</v>
      </c>
      <c r="J275" s="7">
        <f>J274*I275</f>
        <v>14</v>
      </c>
      <c r="L275" s="9">
        <v>69590</v>
      </c>
      <c r="M275" s="222" t="str">
        <f>IFERROR(VLOOKUP(L275,'СКЛАД '!$A:$B,2,0),"-")</f>
        <v>Кофе в зернах</v>
      </c>
      <c r="N275" s="9">
        <v>1.7999999999999999E-2</v>
      </c>
      <c r="O275" s="7">
        <f>O274*N275</f>
        <v>0</v>
      </c>
      <c r="Q275" s="9">
        <v>59879</v>
      </c>
      <c r="R275" s="222" t="str">
        <f>IFERROR(VLOOKUP(Q275,'СКЛАД '!$A:$B,2,0),"-")</f>
        <v>Липтон Зеленый разлив</v>
      </c>
      <c r="S275" s="9">
        <v>2.5999999999999999E-2</v>
      </c>
      <c r="T275" s="7">
        <f>T274*S275</f>
        <v>0</v>
      </c>
    </row>
    <row r="276" spans="2:20">
      <c r="B276" s="9">
        <v>69060</v>
      </c>
      <c r="C276" s="222" t="str">
        <f>IFERROR(VLOOKUP(B276,'СКЛАД '!$A:$B,2,0),"-")</f>
        <v>Котлета Гриль Чикен</v>
      </c>
      <c r="D276" s="9">
        <v>1</v>
      </c>
      <c r="E276" s="7">
        <f>E274*D276</f>
        <v>0</v>
      </c>
      <c r="G276" s="9">
        <v>58682</v>
      </c>
      <c r="H276" s="222" t="str">
        <f>IFERROR(VLOOKUP(G276,'СКЛАД '!$A:$B,2,0),"-")</f>
        <v>Котлеты из говядины WHOPPER</v>
      </c>
      <c r="I276" s="9">
        <v>1</v>
      </c>
      <c r="J276" s="7">
        <f>J274*I276</f>
        <v>14</v>
      </c>
      <c r="L276" s="9">
        <v>61175</v>
      </c>
      <c r="M276" s="222" t="str">
        <f>IFERROR(VLOOKUP(L276,'СКЛАД '!$A:$B,2,0),"-")</f>
        <v>Молоко 3,2%</v>
      </c>
      <c r="N276" s="9">
        <v>0.22</v>
      </c>
      <c r="O276" s="7">
        <f>O274*N276</f>
        <v>0</v>
      </c>
      <c r="Q276" s="9">
        <v>57010</v>
      </c>
      <c r="R276" s="222" t="str">
        <f>IFERROR(VLOOKUP(Q276,'СКЛАД '!$A:$B,2,0),"-")</f>
        <v>Стакан 1,0 литр</v>
      </c>
      <c r="S276" s="23">
        <v>1</v>
      </c>
      <c r="T276" s="7">
        <f>T274*S276</f>
        <v>0</v>
      </c>
    </row>
    <row r="277" spans="2:20">
      <c r="B277" s="9">
        <v>60020</v>
      </c>
      <c r="C277" s="222" t="str">
        <f>IFERROR(VLOOKUP(B277,'СКЛАД '!$A:$B,2,0),"-")</f>
        <v>Соус майонезный Блю Чиз</v>
      </c>
      <c r="D277" s="9">
        <v>2.9000000000000001E-2</v>
      </c>
      <c r="E277" s="7">
        <f>E274*D277</f>
        <v>0</v>
      </c>
      <c r="G277" s="23">
        <v>51091</v>
      </c>
      <c r="H277" s="222" t="str">
        <f>IFERROR(VLOOKUP(G277,'СКЛАД '!$A:$B,2,0),"-")</f>
        <v>Сыр Чеддер</v>
      </c>
      <c r="I277" s="9">
        <v>2</v>
      </c>
      <c r="J277" s="7">
        <f>J274*I277</f>
        <v>28</v>
      </c>
      <c r="L277" s="9">
        <v>51024</v>
      </c>
      <c r="M277" s="222" t="str">
        <f>IFERROR(VLOOKUP(L277,'СКЛАД '!$A:$B,2,0),"-")</f>
        <v>Сахар порционный</v>
      </c>
      <c r="N277" s="9">
        <v>4</v>
      </c>
      <c r="O277" s="7">
        <f>O274*N277</f>
        <v>0</v>
      </c>
      <c r="Q277" s="9">
        <v>56011</v>
      </c>
      <c r="R277" s="222" t="str">
        <f>IFERROR(VLOOKUP(Q277,'СКЛАД '!$A:$B,2,0),"-")</f>
        <v>Крышка для стакана 1,0 литр</v>
      </c>
      <c r="S277" s="23">
        <v>1</v>
      </c>
      <c r="T277" s="7">
        <f>T274*S277</f>
        <v>0</v>
      </c>
    </row>
    <row r="278" spans="2:20">
      <c r="B278" s="9">
        <v>59103</v>
      </c>
      <c r="C278" s="222" t="str">
        <f>IFERROR(VLOOKUP(B278,'СКЛАД '!$A:$B,2,0),"-")</f>
        <v>Помидоры св.</v>
      </c>
      <c r="D278" s="9">
        <v>5.3999999999999999E-2</v>
      </c>
      <c r="E278" s="7">
        <f>E274*D278</f>
        <v>0</v>
      </c>
      <c r="G278" s="9">
        <v>690610</v>
      </c>
      <c r="H278" s="222" t="str">
        <f>IFERROR(VLOOKUP(G278,'СКЛАД '!$A:$B,2,0),"-")</f>
        <v>Салат Айсберг( идет в двух кейсах)</v>
      </c>
      <c r="I278" s="9">
        <v>0.01</v>
      </c>
      <c r="J278" s="7">
        <f>J274*I278</f>
        <v>0.14000000000000001</v>
      </c>
      <c r="L278" s="9">
        <v>52228</v>
      </c>
      <c r="M278" s="222" t="str">
        <f>IFERROR(VLOOKUP(L278,'СКЛАД '!$A:$B,2,0),"-")</f>
        <v>Салфетка бумажная</v>
      </c>
      <c r="N278" s="9">
        <v>1</v>
      </c>
      <c r="O278" s="7">
        <f>O274*N278</f>
        <v>0</v>
      </c>
      <c r="Q278" s="9">
        <v>69913</v>
      </c>
      <c r="R278" s="222" t="str">
        <f>IFERROR(VLOOKUP(Q278,'СКЛАД '!$A:$B,2,0),"-")</f>
        <v>Соломинка в обертке</v>
      </c>
      <c r="S278" s="23">
        <v>1</v>
      </c>
      <c r="T278" s="7">
        <f>T274*S278</f>
        <v>0</v>
      </c>
    </row>
    <row r="279" spans="2:20">
      <c r="B279" s="9">
        <v>690610</v>
      </c>
      <c r="C279" s="222" t="str">
        <f>IFERROR(VLOOKUP(B279,'СКЛАД '!$A:$B,2,0),"-")</f>
        <v>Салат Айсберг( идет в двух кейсах)</v>
      </c>
      <c r="D279" s="9">
        <v>0.01</v>
      </c>
      <c r="E279" s="7">
        <f>E274*D279</f>
        <v>0</v>
      </c>
      <c r="G279" s="9">
        <v>59103</v>
      </c>
      <c r="H279" s="222" t="str">
        <f>IFERROR(VLOOKUP(G279,'СКЛАД '!$A:$B,2,0),"-")</f>
        <v>Помидоры св.</v>
      </c>
      <c r="I279" s="9">
        <v>5.3999999999999999E-2</v>
      </c>
      <c r="J279" s="7">
        <f>J274*I279</f>
        <v>0.75600000000000001</v>
      </c>
      <c r="L279" s="9">
        <v>56070</v>
      </c>
      <c r="M279" s="222" t="str">
        <f>IFERROR(VLOOKUP(L279,'СКЛАД '!$A:$B,2,0),"-")</f>
        <v>Стакан одноразового применения для горячего 0,5</v>
      </c>
      <c r="N279" s="9">
        <v>1</v>
      </c>
      <c r="O279" s="7">
        <f>O274*N279</f>
        <v>0</v>
      </c>
      <c r="Q279" s="9">
        <v>52228</v>
      </c>
      <c r="R279" s="222" t="str">
        <f>IFERROR(VLOOKUP(Q279,'СКЛАД '!$A:$B,2,0),"-")</f>
        <v>Салфетка бумажная</v>
      </c>
      <c r="S279" s="23">
        <v>1</v>
      </c>
      <c r="T279" s="7">
        <f>T274*S279</f>
        <v>0</v>
      </c>
    </row>
    <row r="280" spans="2:20">
      <c r="B280" s="9">
        <v>51300</v>
      </c>
      <c r="C280" s="222" t="str">
        <f>IFERROR(VLOOKUP(B280,'СКЛАД '!$A:$B,2,0),"-")</f>
        <v>Сыр Грана Падано</v>
      </c>
      <c r="D280" s="9">
        <v>1.4E-2</v>
      </c>
      <c r="E280" s="7">
        <f>E274*D280</f>
        <v>0</v>
      </c>
      <c r="G280" s="9">
        <v>59832</v>
      </c>
      <c r="H280" s="222" t="str">
        <f>IFERROR(VLOOKUP(G280,'СКЛАД '!$A:$B,2,0),"-")</f>
        <v>Бекон нарезка кг</v>
      </c>
      <c r="I280" s="9">
        <v>8.9999999999999993E-3</v>
      </c>
      <c r="J280" s="7">
        <f>J274*I280</f>
        <v>0.126</v>
      </c>
      <c r="L280" s="9">
        <v>56067</v>
      </c>
      <c r="M280" s="222" t="str">
        <f>IFERROR(VLOOKUP(L280,'СКЛАД '!$A:$B,2,0),"-")</f>
        <v>Крышка для двухсл. стакана 12 унций</v>
      </c>
      <c r="N280" s="9">
        <v>1</v>
      </c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>
        <v>52228</v>
      </c>
      <c r="C281" s="222" t="str">
        <f>IFERROR(VLOOKUP(B281,'СКЛАД '!$A:$B,2,0),"-")</f>
        <v>Салфетка бумажная</v>
      </c>
      <c r="D281" s="9">
        <v>1</v>
      </c>
      <c r="E281" s="7">
        <f>E274*D281</f>
        <v>0</v>
      </c>
      <c r="G281" s="9">
        <v>60020</v>
      </c>
      <c r="H281" s="222" t="str">
        <f>IFERROR(VLOOKUP(G281,'СКЛАД '!$A:$B,2,0),"-")</f>
        <v>Соус майонезный Блю Чиз</v>
      </c>
      <c r="I281" s="9">
        <v>2.1000000000000001E-2</v>
      </c>
      <c r="J281" s="7">
        <f>J274*I281</f>
        <v>0.29400000000000004</v>
      </c>
      <c r="L281" s="9">
        <v>56073</v>
      </c>
      <c r="M281" s="222" t="str">
        <f>IFERROR(VLOOKUP(L281,'СКЛАД '!$A:$B,2,0),"-")</f>
        <v>Мешалка для горячих напитков 0,5л.</v>
      </c>
      <c r="N281" s="9">
        <v>1</v>
      </c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>
        <v>57310</v>
      </c>
      <c r="C282" s="222" t="str">
        <f>IFERROR(VLOOKUP(B282,'СКЛАД '!$A:$B,2,0),"-")</f>
        <v>Бумага оберточная ХХL</v>
      </c>
      <c r="D282" s="9">
        <v>1</v>
      </c>
      <c r="E282" s="7">
        <f>E274*D282</f>
        <v>0</v>
      </c>
      <c r="G282" s="9">
        <v>52228</v>
      </c>
      <c r="H282" s="222" t="str">
        <f>IFERROR(VLOOKUP(G282,'СКЛАД '!$A:$B,2,0),"-")</f>
        <v>Салфетка бумажная</v>
      </c>
      <c r="I282" s="9">
        <v>1</v>
      </c>
      <c r="J282" s="7">
        <f>J274*I282</f>
        <v>14</v>
      </c>
      <c r="L282" s="9">
        <v>56071</v>
      </c>
      <c r="M282" s="222" t="str">
        <f>IFERROR(VLOOKUP(L282,'СКЛАД '!$A:$B,2,0),"-")</f>
        <v>Манжет на стакан для горячего 0,5</v>
      </c>
      <c r="N282" s="9">
        <v>1</v>
      </c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222"/>
      <c r="D283" s="9"/>
      <c r="E283" s="7">
        <f>E274*D283</f>
        <v>0</v>
      </c>
      <c r="G283" s="9">
        <v>57310</v>
      </c>
      <c r="H283" s="222" t="str">
        <f>IFERROR(VLOOKUP(G283,'СКЛАД '!$A:$B,2,0),"-")</f>
        <v>Бумага оберточная ХХL</v>
      </c>
      <c r="I283" s="9">
        <v>1</v>
      </c>
      <c r="J283" s="7">
        <f>J274*I283</f>
        <v>14</v>
      </c>
      <c r="L283" s="9">
        <v>67021</v>
      </c>
      <c r="M283" s="222" t="str">
        <f>IFERROR(VLOOKUP(L283,'СКЛАД '!$A:$B,2,0),"-")</f>
        <v>Сироп Монини французская ваниль</v>
      </c>
      <c r="N283" s="9">
        <v>0.03</v>
      </c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1" spans="2:20">
      <c r="B291" s="8">
        <v>10232</v>
      </c>
      <c r="C291" s="6" t="str">
        <f>IFERROR(VLOOKUP(B291,Сводная!$A:$C,2,0),"-------------")</f>
        <v>Чикен Фри 9шт</v>
      </c>
      <c r="D291" s="3" t="s">
        <v>600</v>
      </c>
      <c r="E291" s="6">
        <f>IFERROR(VLOOKUP(B291,Сводная!$A:$C,3,0),"-------------")</f>
        <v>76</v>
      </c>
      <c r="G291" s="8">
        <v>10233</v>
      </c>
      <c r="H291" s="6" t="str">
        <f>IFERROR(VLOOKUP(G291,Сводная!$A:$C,2,0),"-------------")</f>
        <v>Чикен Фри 6шт</v>
      </c>
      <c r="I291" s="3" t="s">
        <v>600</v>
      </c>
      <c r="J291" s="6">
        <f>IFERROR(VLOOKUP(G291,Сводная!$A:$C,3,0),"-------------")</f>
        <v>35</v>
      </c>
      <c r="L291" s="8">
        <v>9959</v>
      </c>
      <c r="M291" s="6" t="str">
        <f>IFERROR(VLOOKUP(L291,Сводная!$A:$C,2,0),"-------------")</f>
        <v>Беконайзер</v>
      </c>
      <c r="N291" s="3" t="s">
        <v>600</v>
      </c>
      <c r="O291" s="6">
        <f>IFERROR(VLOOKUP(L291,Сводная!$A:$C,3,0),"-------------")</f>
        <v>33</v>
      </c>
      <c r="Q291" s="8">
        <v>9955</v>
      </c>
      <c r="R291" s="6" t="str">
        <f>IFERROR(VLOOKUP(Q291,Сводная!$A:$C,2,0),"-------------")</f>
        <v>Чикенбургер 39</v>
      </c>
      <c r="S291" s="3" t="s">
        <v>600</v>
      </c>
      <c r="T291" s="6">
        <f>IFERROR(VLOOKUP(Q291,Сводная!$A:$C,3,0),"-------------")</f>
        <v>0</v>
      </c>
    </row>
    <row r="292" spans="2:20">
      <c r="B292" s="9">
        <v>68670</v>
      </c>
      <c r="C292" s="222" t="str">
        <f>IFERROR(VLOOKUP(B292,'СКЛАД '!$A:$B,2,0),"-")</f>
        <v>Чикен Фри</v>
      </c>
      <c r="D292" s="9">
        <v>9</v>
      </c>
      <c r="E292" s="7">
        <f>E291*D292</f>
        <v>684</v>
      </c>
      <c r="G292" s="9">
        <v>68670</v>
      </c>
      <c r="H292" s="222" t="str">
        <f>IFERROR(VLOOKUP(G292,'СКЛАД '!$A:$B,2,0),"-")</f>
        <v>Чикен Фри</v>
      </c>
      <c r="I292" s="9">
        <v>6</v>
      </c>
      <c r="J292" s="7">
        <f>J291*I292</f>
        <v>210</v>
      </c>
      <c r="L292" s="9">
        <v>55036</v>
      </c>
      <c r="M292" s="222" t="str">
        <f>IFERROR(VLOOKUP(L292,'СКЛАД '!$A:$B,2,0),"-")</f>
        <v>Булочка Воппер 5" (81 гр)</v>
      </c>
      <c r="N292" s="9">
        <v>1</v>
      </c>
      <c r="O292" s="7">
        <f>O291*N292</f>
        <v>33</v>
      </c>
      <c r="Q292" s="9">
        <v>55034</v>
      </c>
      <c r="R292" s="222" t="str">
        <f>IFERROR(VLOOKUP(Q292,'СКЛАД '!$A:$B,2,0),"-")</f>
        <v>Булочка 4" (54 гр)</v>
      </c>
      <c r="S292" s="9">
        <v>1</v>
      </c>
      <c r="T292" s="7">
        <f>T291*S292</f>
        <v>0</v>
      </c>
    </row>
    <row r="293" spans="2:20">
      <c r="B293" s="9">
        <v>51081</v>
      </c>
      <c r="C293" s="222" t="str">
        <f>IFERROR(VLOOKUP(B293,'СКЛАД '!$A:$B,2,0),"-")</f>
        <v>Масло фритюрное &lt;Профилюкс&gt;</v>
      </c>
      <c r="D293" s="9">
        <v>1.7999999999999999E-2</v>
      </c>
      <c r="E293" s="7">
        <f>E291*D293</f>
        <v>1.3679999999999999</v>
      </c>
      <c r="G293" s="9">
        <v>51081</v>
      </c>
      <c r="H293" s="222" t="str">
        <f>IFERROR(VLOOKUP(G293,'СКЛАД '!$A:$B,2,0),"-")</f>
        <v>Масло фритюрное &lt;Профилюкс&gt;</v>
      </c>
      <c r="I293" s="9">
        <v>1.2E-2</v>
      </c>
      <c r="J293" s="7">
        <f>J291*I293</f>
        <v>0.42</v>
      </c>
      <c r="L293" s="9">
        <v>58682</v>
      </c>
      <c r="M293" s="222" t="str">
        <f>IFERROR(VLOOKUP(L293,'СКЛАД '!$A:$B,2,0),"-")</f>
        <v>Котлеты из говядины WHOPPER</v>
      </c>
      <c r="N293" s="9">
        <v>2</v>
      </c>
      <c r="O293" s="7">
        <f>O291*N293</f>
        <v>66</v>
      </c>
      <c r="Q293" s="9">
        <v>51017</v>
      </c>
      <c r="R293" s="222" t="str">
        <f>IFERROR(VLOOKUP(Q293,'СКЛАД '!$A:$B,2,0),"-")</f>
        <v>Майонез 65%</v>
      </c>
      <c r="S293" s="9">
        <v>1.0999999999999999E-2</v>
      </c>
      <c r="T293" s="7">
        <f>T291*S293</f>
        <v>0</v>
      </c>
    </row>
    <row r="294" spans="2:20">
      <c r="B294" s="9">
        <v>52228</v>
      </c>
      <c r="C294" s="222" t="str">
        <f>IFERROR(VLOOKUP(B294,'СКЛАД '!$A:$B,2,0),"-")</f>
        <v>Салфетка бумажная</v>
      </c>
      <c r="D294" s="9">
        <v>1</v>
      </c>
      <c r="E294" s="7">
        <f>E291*D294</f>
        <v>76</v>
      </c>
      <c r="G294" s="9">
        <v>52228</v>
      </c>
      <c r="H294" s="222" t="str">
        <f>IFERROR(VLOOKUP(G294,'СКЛАД '!$A:$B,2,0),"-")</f>
        <v>Салфетка бумажная</v>
      </c>
      <c r="I294" s="9">
        <v>1</v>
      </c>
      <c r="J294" s="7">
        <f>J291*I294</f>
        <v>35</v>
      </c>
      <c r="L294" s="9">
        <v>51091</v>
      </c>
      <c r="M294" s="222" t="str">
        <f>IFERROR(VLOOKUP(L294,'СКЛАД '!$A:$B,2,0),"-")</f>
        <v>Сыр Чеддер</v>
      </c>
      <c r="N294" s="9">
        <v>4</v>
      </c>
      <c r="O294" s="7">
        <f>O291*N294</f>
        <v>132</v>
      </c>
      <c r="Q294" s="9">
        <v>690610</v>
      </c>
      <c r="R294" s="222" t="str">
        <f>IFERROR(VLOOKUP(Q294,'СКЛАД '!$A:$B,2,0),"-")</f>
        <v>Салат Айсберг( идет в двух кейсах)</v>
      </c>
      <c r="S294" s="9">
        <v>0.01</v>
      </c>
      <c r="T294" s="7">
        <f>T291*S294</f>
        <v>0</v>
      </c>
    </row>
    <row r="295" spans="2:20">
      <c r="B295" s="9">
        <v>57270</v>
      </c>
      <c r="C295" s="222" t="str">
        <f>IFERROR(VLOOKUP(B295,'СКЛАД '!$A:$B,2,0),"-")</f>
        <v>Упаковка для Чикин Фри</v>
      </c>
      <c r="D295" s="9">
        <v>1</v>
      </c>
      <c r="E295" s="7">
        <f>E291*D295</f>
        <v>76</v>
      </c>
      <c r="G295" s="9">
        <v>57270</v>
      </c>
      <c r="H295" s="222" t="str">
        <f>IFERROR(VLOOKUP(G295,'СКЛАД '!$A:$B,2,0),"-")</f>
        <v>Упаковка для Чикин Фри</v>
      </c>
      <c r="I295" s="9">
        <v>1</v>
      </c>
      <c r="J295" s="7">
        <f>J291*I295</f>
        <v>35</v>
      </c>
      <c r="L295" s="9">
        <v>59832</v>
      </c>
      <c r="M295" s="222" t="str">
        <f>IFERROR(VLOOKUP(L295,'СКЛАД '!$A:$B,2,0),"-")</f>
        <v>Бекон нарезка кг</v>
      </c>
      <c r="N295" s="9">
        <v>1.4E-2</v>
      </c>
      <c r="O295" s="7">
        <f>O291*N295</f>
        <v>0.46200000000000002</v>
      </c>
      <c r="Q295" s="9">
        <v>51065</v>
      </c>
      <c r="R295" s="222" t="str">
        <f>IFERROR(VLOOKUP(Q295,'СКЛАД '!$A:$B,2,0),"-")</f>
        <v>Кетчуп Хаинц</v>
      </c>
      <c r="S295" s="9">
        <v>8.9999999999999993E-3</v>
      </c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>
        <v>51065</v>
      </c>
      <c r="M296" s="222" t="str">
        <f>IFERROR(VLOOKUP(L296,'СКЛАД '!$A:$B,2,0),"-")</f>
        <v>Кетчуп Хаинц</v>
      </c>
      <c r="N296" s="9">
        <v>1.4999999999999999E-2</v>
      </c>
      <c r="O296" s="7">
        <f>O291*N296</f>
        <v>0.495</v>
      </c>
      <c r="Q296" s="9">
        <v>69070</v>
      </c>
      <c r="R296" s="222" t="str">
        <f>IFERROR(VLOOKUP(Q296,'СКЛАД '!$A:$B,2,0),"-")</f>
        <v>Куриные котлетки Velue 200 шт в кор</v>
      </c>
      <c r="S296" s="9">
        <v>1</v>
      </c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>
        <v>51017</v>
      </c>
      <c r="M297" s="222" t="str">
        <f>IFERROR(VLOOKUP(L297,'СКЛАД '!$A:$B,2,0),"-")</f>
        <v>Майонез 65%</v>
      </c>
      <c r="N297" s="9">
        <v>2.1999999999999999E-2</v>
      </c>
      <c r="O297" s="7">
        <f>O291*N297</f>
        <v>0.72599999999999998</v>
      </c>
      <c r="Q297" s="9">
        <v>51081</v>
      </c>
      <c r="R297" s="222" t="str">
        <f>IFERROR(VLOOKUP(Q297,'СКЛАД '!$A:$B,2,0),"-")</f>
        <v>Масло фритюрное &lt;Профилюкс&gt;</v>
      </c>
      <c r="S297" s="9">
        <v>1.4E-2</v>
      </c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>
        <v>52228</v>
      </c>
      <c r="M298" s="222" t="str">
        <f>IFERROR(VLOOKUP(L298,'СКЛАД '!$A:$B,2,0),"-")</f>
        <v>Салфетка бумажная</v>
      </c>
      <c r="N298" s="9">
        <v>1</v>
      </c>
      <c r="O298" s="7">
        <f>O291*N298</f>
        <v>33</v>
      </c>
      <c r="Q298" s="9">
        <v>52228</v>
      </c>
      <c r="R298" s="222" t="str">
        <f>IFERROR(VLOOKUP(Q298,'СКЛАД '!$A:$B,2,0),"-")</f>
        <v>Салфетка бумажная</v>
      </c>
      <c r="S298" s="9">
        <v>1</v>
      </c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>
        <v>57310</v>
      </c>
      <c r="M299" s="222" t="str">
        <f>IFERROR(VLOOKUP(L299,'СКЛАД '!$A:$B,2,0),"-")</f>
        <v>Бумага оберточная ХХL</v>
      </c>
      <c r="N299" s="9">
        <v>1</v>
      </c>
      <c r="O299" s="7">
        <f>O291*N299</f>
        <v>33</v>
      </c>
      <c r="Q299" s="9">
        <v>57306</v>
      </c>
      <c r="R299" s="222" t="str">
        <f>IFERROR(VLOOKUP(Q299,'СКЛАД '!$A:$B,2,0),"-")</f>
        <v>Бумага оберточная XL</v>
      </c>
      <c r="S299" s="9">
        <v>1</v>
      </c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222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wn179/LCkPIZM5QkgwjRmecXntWZkOUbo+4vDjBGW6S1PxibG1NdO2CRRcH3L4jkJTpmCkYwOSA1uK3K51KBlw==" saltValue="2zENGibqYstfQSO/IubrpQ==" spinCount="100000" sheet="1" objects="1" scenarios="1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F0"/>
  </sheetPr>
  <dimension ref="B2:T340"/>
  <sheetViews>
    <sheetView showGridLines="0" view="pageBreakPreview" zoomScale="60" zoomScaleNormal="70" workbookViewId="0">
      <selection sqref="A1:XFD1048576"/>
    </sheetView>
  </sheetViews>
  <sheetFormatPr defaultRowHeight="15"/>
  <cols>
    <col min="1" max="1" width="2.28515625" style="2" customWidth="1"/>
    <col min="2" max="2" width="16.5703125" style="2" customWidth="1"/>
    <col min="3" max="3" width="47.85546875" style="2" customWidth="1"/>
    <col min="4" max="4" width="7.5703125" style="2" customWidth="1"/>
    <col min="5" max="5" width="14.140625" style="1" customWidth="1"/>
    <col min="6" max="6" width="2.28515625" style="2" customWidth="1"/>
    <col min="7" max="7" width="16.5703125" style="2" customWidth="1"/>
    <col min="8" max="8" width="49.140625" style="2" customWidth="1"/>
    <col min="9" max="9" width="7.5703125" style="2" customWidth="1"/>
    <col min="10" max="10" width="14.140625" style="1" customWidth="1"/>
    <col min="11" max="11" width="2.28515625" style="2" customWidth="1"/>
    <col min="12" max="12" width="16.5703125" style="2" customWidth="1"/>
    <col min="13" max="13" width="49" style="2" customWidth="1"/>
    <col min="14" max="14" width="7.5703125" style="2" customWidth="1"/>
    <col min="15" max="15" width="14.140625" style="1" customWidth="1"/>
    <col min="16" max="16" width="2.28515625" style="2" customWidth="1"/>
    <col min="17" max="17" width="16.5703125" style="2" customWidth="1"/>
    <col min="18" max="18" width="36.42578125" style="2" customWidth="1"/>
    <col min="19" max="19" width="7.5703125" style="2" customWidth="1"/>
    <col min="20" max="20" width="14.140625" style="1" customWidth="1"/>
    <col min="21" max="16384" width="9.140625" style="2"/>
  </cols>
  <sheetData>
    <row r="2" spans="2:20" s="1" customFormat="1" ht="15" customHeight="1">
      <c r="B2" s="66">
        <v>2047</v>
      </c>
      <c r="C2" s="6" t="str">
        <f>IFERROR(VLOOKUP(B2,Сводная!$A:$C,2,0),"-------------")</f>
        <v>Энергет.нап. Адреналин Раш</v>
      </c>
      <c r="D2" s="3" t="s">
        <v>600</v>
      </c>
      <c r="E2" s="6">
        <f>IFERROR(VLOOKUP(B2,Сводная!$A:$C,3,0),"-------------")</f>
        <v>1</v>
      </c>
      <c r="G2" s="66">
        <v>2066</v>
      </c>
      <c r="H2" s="6" t="str">
        <f>IFERROR(VLOOKUP(G2,Сводная!$A:$C,2,0),"-------------")</f>
        <v>Сок  Апельсиновый</v>
      </c>
      <c r="I2" s="3" t="s">
        <v>600</v>
      </c>
      <c r="J2" s="6">
        <f>IFERROR(VLOOKUP(G2,Сводная!$A:$C,3,0),"-------------")</f>
        <v>11</v>
      </c>
      <c r="L2" s="66">
        <v>2067</v>
      </c>
      <c r="M2" s="6" t="str">
        <f>IFERROR(VLOOKUP(L2,Сводная!$A:$C,2,0),"-------------")</f>
        <v>Сок Яблочный</v>
      </c>
      <c r="N2" s="3" t="s">
        <v>600</v>
      </c>
      <c r="O2" s="6">
        <f>IFERROR(VLOOKUP(L2,Сводная!$A:$C,3,0),"-------------")</f>
        <v>54</v>
      </c>
      <c r="Q2" s="66">
        <v>2049</v>
      </c>
      <c r="R2" s="6" t="str">
        <f>IFERROR(VLOOKUP(Q2,Сводная!$A:$C,2,0),"-------------")</f>
        <v>Липтон Лимон</v>
      </c>
      <c r="S2" s="3" t="s">
        <v>600</v>
      </c>
      <c r="T2" s="6">
        <f>IFERROR(VLOOKUP(Q2,Сводная!$A:$C,3,0),"-------------")</f>
        <v>6</v>
      </c>
    </row>
    <row r="3" spans="2:20">
      <c r="B3" s="22">
        <v>59363</v>
      </c>
      <c r="C3" s="222" t="str">
        <f>IFERROR(VLOOKUP(B3,'СКЛАД '!$A:$B,2,0),"-")</f>
        <v>Адреналин 0,25</v>
      </c>
      <c r="D3" s="9">
        <v>1</v>
      </c>
      <c r="E3" s="7">
        <f>E2*D3</f>
        <v>1</v>
      </c>
      <c r="G3" s="22">
        <v>53124</v>
      </c>
      <c r="H3" s="222" t="str">
        <f>IFERROR(VLOOKUP(G3,'СКЛАД '!$A:$B,2,0),"-")</f>
        <v>Сок "Я" Апельсиновый</v>
      </c>
      <c r="I3" s="9">
        <v>1</v>
      </c>
      <c r="J3" s="7">
        <f>J2*I3</f>
        <v>11</v>
      </c>
      <c r="L3" s="22">
        <v>53125</v>
      </c>
      <c r="M3" s="222" t="str">
        <f>IFERROR(VLOOKUP(L3,'СКЛАД '!$A:$B,2,0),"-")</f>
        <v>Сок "Я" Яблочный</v>
      </c>
      <c r="N3" s="9">
        <v>1</v>
      </c>
      <c r="O3" s="7">
        <f>O2*N3</f>
        <v>54</v>
      </c>
      <c r="Q3" s="22">
        <v>59900</v>
      </c>
      <c r="R3" s="222" t="str">
        <f>IFERROR(VLOOKUP(Q3,'СКЛАД '!$A:$B,2,0),"-")</f>
        <v>Липтон Лимон</v>
      </c>
      <c r="S3" s="9">
        <v>1</v>
      </c>
      <c r="T3" s="7">
        <f>T2*S3</f>
        <v>6</v>
      </c>
    </row>
    <row r="4" spans="2:20">
      <c r="B4" s="22">
        <v>52228</v>
      </c>
      <c r="C4" s="222" t="str">
        <f>IFERROR(VLOOKUP(B4,'СКЛАД '!$A:$B,2,0),"-")</f>
        <v>Салфетка бумажная</v>
      </c>
      <c r="D4" s="9">
        <v>1</v>
      </c>
      <c r="E4" s="7">
        <f>E2*D4</f>
        <v>1</v>
      </c>
      <c r="G4" s="22">
        <v>52228</v>
      </c>
      <c r="H4" s="222" t="str">
        <f>IFERROR(VLOOKUP(G4,'СКЛАД '!$A:$B,2,0),"-")</f>
        <v>Салфетка бумажная</v>
      </c>
      <c r="I4" s="9">
        <v>1</v>
      </c>
      <c r="J4" s="7">
        <f>J2*I4</f>
        <v>11</v>
      </c>
      <c r="L4" s="22">
        <v>52228</v>
      </c>
      <c r="M4" s="222" t="str">
        <f>IFERROR(VLOOKUP(L4,'СКЛАД '!$A:$B,2,0),"-")</f>
        <v>Салфетка бумажная</v>
      </c>
      <c r="N4" s="9">
        <v>1</v>
      </c>
      <c r="O4" s="7">
        <f>O2*N4</f>
        <v>54</v>
      </c>
      <c r="Q4" s="22">
        <v>52228</v>
      </c>
      <c r="R4" s="222" t="str">
        <f>IFERROR(VLOOKUP(Q4,'СКЛАД '!$A:$B,2,0),"-")</f>
        <v>Салфетка бумажная</v>
      </c>
      <c r="S4" s="9">
        <v>1</v>
      </c>
      <c r="T4" s="7">
        <f>T2*S4</f>
        <v>6</v>
      </c>
    </row>
    <row r="5" spans="2:20">
      <c r="B5" s="68"/>
      <c r="C5" s="222" t="str">
        <f>IFERROR(VLOOKUP(B5,'СКЛАД '!$A:$B,2,0),"-")</f>
        <v>-</v>
      </c>
      <c r="D5" s="9"/>
      <c r="E5" s="7">
        <f>E2*D5</f>
        <v>0</v>
      </c>
      <c r="G5" s="68"/>
      <c r="H5" s="222" t="str">
        <f>IFERROR(VLOOKUP(G5,'СКЛАД '!$A:$B,2,0),"-")</f>
        <v>-</v>
      </c>
      <c r="I5" s="9"/>
      <c r="J5" s="7">
        <f>J2*I5</f>
        <v>0</v>
      </c>
      <c r="L5" s="68"/>
      <c r="M5" s="222" t="str">
        <f>IFERROR(VLOOKUP(L5,'СКЛАД '!$A:$B,2,0),"-")</f>
        <v>-</v>
      </c>
      <c r="N5" s="9"/>
      <c r="O5" s="7">
        <f>O2*N5</f>
        <v>0</v>
      </c>
      <c r="Q5" s="68"/>
      <c r="R5" s="222" t="str">
        <f>IFERROR(VLOOKUP(Q5,'СКЛАД '!$A:$B,2,0),"-")</f>
        <v>-</v>
      </c>
      <c r="S5" s="9"/>
      <c r="T5" s="7">
        <f>T2*S5</f>
        <v>0</v>
      </c>
    </row>
    <row r="6" spans="2:20">
      <c r="B6" s="9"/>
      <c r="C6" s="222" t="str">
        <f>IFERROR(VLOOKUP(B6,'СКЛАД '!$A:$B,2,0),"-")</f>
        <v>-</v>
      </c>
      <c r="D6" s="9"/>
      <c r="E6" s="7">
        <f>E2*D6</f>
        <v>0</v>
      </c>
      <c r="G6" s="9"/>
      <c r="H6" s="222" t="str">
        <f>IFERROR(VLOOKUP(G6,'СКЛАД '!$A:$B,2,0),"-")</f>
        <v>-</v>
      </c>
      <c r="I6" s="9"/>
      <c r="J6" s="7">
        <f>J2*I6</f>
        <v>0</v>
      </c>
      <c r="L6" s="9"/>
      <c r="M6" s="222" t="str">
        <f>IFERROR(VLOOKUP(L6,'СКЛАД '!$A:$B,2,0),"-")</f>
        <v>-</v>
      </c>
      <c r="N6" s="9"/>
      <c r="O6" s="7">
        <f>O2*N6</f>
        <v>0</v>
      </c>
      <c r="Q6" s="9"/>
      <c r="R6" s="222" t="str">
        <f>IFERROR(VLOOKUP(Q6,'СКЛАД '!$A:$B,2,0),"-")</f>
        <v>-</v>
      </c>
      <c r="S6" s="9"/>
      <c r="T6" s="7">
        <f>T2*S6</f>
        <v>0</v>
      </c>
    </row>
    <row r="7" spans="2:20">
      <c r="B7" s="9"/>
      <c r="C7" s="222" t="str">
        <f>IFERROR(VLOOKUP(B7,'СКЛАД '!$A:$B,2,0),"-")</f>
        <v>-</v>
      </c>
      <c r="D7" s="9"/>
      <c r="E7" s="7">
        <f>E2*D7</f>
        <v>0</v>
      </c>
      <c r="G7" s="9"/>
      <c r="H7" s="222" t="str">
        <f>IFERROR(VLOOKUP(G7,'СКЛАД '!$A:$B,2,0),"-")</f>
        <v>-</v>
      </c>
      <c r="I7" s="9"/>
      <c r="J7" s="7">
        <f>J2*I7</f>
        <v>0</v>
      </c>
      <c r="L7" s="9"/>
      <c r="M7" s="222" t="str">
        <f>IFERROR(VLOOKUP(L7,'СКЛАД '!$A:$B,2,0),"-")</f>
        <v>-</v>
      </c>
      <c r="N7" s="9"/>
      <c r="O7" s="7">
        <f>O2*N7</f>
        <v>0</v>
      </c>
      <c r="Q7" s="9"/>
      <c r="R7" s="222" t="str">
        <f>IFERROR(VLOOKUP(Q7,'СКЛАД '!$A:$B,2,0),"-")</f>
        <v>-</v>
      </c>
      <c r="S7" s="9"/>
      <c r="T7" s="7">
        <f>T2*S7</f>
        <v>0</v>
      </c>
    </row>
    <row r="8" spans="2:20">
      <c r="B8" s="9"/>
      <c r="C8" s="222" t="str">
        <f>IFERROR(VLOOKUP(B8,'СКЛАД '!$A:$B,2,0),"-")</f>
        <v>-</v>
      </c>
      <c r="D8" s="9"/>
      <c r="E8" s="7">
        <f>E2*D8</f>
        <v>0</v>
      </c>
      <c r="G8" s="9"/>
      <c r="H8" s="222" t="str">
        <f>IFERROR(VLOOKUP(G8,'СКЛАД '!$A:$B,2,0),"-")</f>
        <v>-</v>
      </c>
      <c r="I8" s="9"/>
      <c r="J8" s="7">
        <f>J2*I8</f>
        <v>0</v>
      </c>
      <c r="L8" s="9"/>
      <c r="M8" s="222" t="str">
        <f>IFERROR(VLOOKUP(L8,'СКЛАД '!$A:$B,2,0),"-")</f>
        <v>-</v>
      </c>
      <c r="N8" s="9"/>
      <c r="O8" s="7">
        <f>O2*N8</f>
        <v>0</v>
      </c>
      <c r="Q8" s="9"/>
      <c r="R8" s="222" t="str">
        <f>IFERROR(VLOOKUP(Q8,'СКЛАД '!$A:$B,2,0),"-")</f>
        <v>-</v>
      </c>
      <c r="S8" s="9"/>
      <c r="T8" s="7">
        <f>T2*S8</f>
        <v>0</v>
      </c>
    </row>
    <row r="9" spans="2:20">
      <c r="B9" s="9"/>
      <c r="C9" s="222" t="str">
        <f>IFERROR(VLOOKUP(B9,'СКЛАД '!$A:$B,2,0),"-")</f>
        <v>-</v>
      </c>
      <c r="D9" s="9"/>
      <c r="E9" s="7">
        <f>E2*D9</f>
        <v>0</v>
      </c>
      <c r="G9" s="9"/>
      <c r="H9" s="222" t="str">
        <f>IFERROR(VLOOKUP(G9,'СКЛАД '!$A:$B,2,0),"-")</f>
        <v>-</v>
      </c>
      <c r="I9" s="9"/>
      <c r="J9" s="7">
        <f>J2*I9</f>
        <v>0</v>
      </c>
      <c r="L9" s="9"/>
      <c r="M9" s="222" t="str">
        <f>IFERROR(VLOOKUP(L9,'СКЛАД '!$A:$B,2,0),"-")</f>
        <v>-</v>
      </c>
      <c r="N9" s="9"/>
      <c r="O9" s="7">
        <f>O2*N9</f>
        <v>0</v>
      </c>
      <c r="Q9" s="9"/>
      <c r="R9" s="222" t="str">
        <f>IFERROR(VLOOKUP(Q9,'СКЛАД '!$A:$B,2,0),"-")</f>
        <v>-</v>
      </c>
      <c r="S9" s="9"/>
      <c r="T9" s="7">
        <f>T2*S9</f>
        <v>0</v>
      </c>
    </row>
    <row r="10" spans="2:20">
      <c r="B10" s="9"/>
      <c r="C10" s="222" t="str">
        <f>IFERROR(VLOOKUP(B10,'СКЛАД '!$A:$B,2,0),"-")</f>
        <v>-</v>
      </c>
      <c r="D10" s="9"/>
      <c r="E10" s="7">
        <f>E2*D10</f>
        <v>0</v>
      </c>
      <c r="G10" s="9"/>
      <c r="H10" s="222" t="str">
        <f>IFERROR(VLOOKUP(G10,'СКЛАД '!$A:$B,2,0),"-")</f>
        <v>-</v>
      </c>
      <c r="I10" s="9"/>
      <c r="J10" s="7">
        <f>J2*I10</f>
        <v>0</v>
      </c>
      <c r="L10" s="9"/>
      <c r="M10" s="222" t="str">
        <f>IFERROR(VLOOKUP(L10,'СКЛАД '!$A:$B,2,0),"-")</f>
        <v>-</v>
      </c>
      <c r="N10" s="9"/>
      <c r="O10" s="7">
        <f>O2*N10</f>
        <v>0</v>
      </c>
      <c r="Q10" s="9"/>
      <c r="R10" s="222" t="str">
        <f>IFERROR(VLOOKUP(Q10,'СКЛАД '!$A:$B,2,0),"-")</f>
        <v>-</v>
      </c>
      <c r="S10" s="9"/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9"/>
      <c r="H11" s="222" t="str">
        <f>IFERROR(VLOOKUP(G11,'СКЛАД '!$A:$B,2,0),"-")</f>
        <v>-</v>
      </c>
      <c r="I11" s="9"/>
      <c r="J11" s="7">
        <f>J2*I11</f>
        <v>0</v>
      </c>
      <c r="L11" s="9"/>
      <c r="M11" s="222" t="str">
        <f>IFERROR(VLOOKUP(L11,'СКЛАД '!$A:$B,2,0),"-")</f>
        <v>-</v>
      </c>
      <c r="N11" s="9"/>
      <c r="O11" s="7">
        <f>O2*N11</f>
        <v>0</v>
      </c>
      <c r="Q11" s="9"/>
      <c r="R11" s="222" t="str">
        <f>IFERROR(VLOOKUP(Q11,'СКЛАД '!$A:$B,2,0),"-")</f>
        <v>-</v>
      </c>
      <c r="S11" s="9"/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9"/>
      <c r="M12" s="222" t="str">
        <f>IFERROR(VLOOKUP(L12,'СКЛАД '!$A:$B,2,0),"-")</f>
        <v>-</v>
      </c>
      <c r="N12" s="9"/>
      <c r="O12" s="7">
        <f>O2*N12</f>
        <v>0</v>
      </c>
      <c r="Q12" s="9"/>
      <c r="R12" s="222" t="str">
        <f>IFERROR(VLOOKUP(Q12,'СКЛАД '!$A:$B,2,0),"-")</f>
        <v>-</v>
      </c>
      <c r="S12" s="9"/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 s="1" customFormat="1">
      <c r="B19" s="66">
        <v>2064</v>
      </c>
      <c r="C19" s="6" t="str">
        <f>IFERROR(VLOOKUP(B19,Сводная!$A:$C,2,0),"-------------")</f>
        <v>Минеральная вода б/г</v>
      </c>
      <c r="D19" s="3" t="s">
        <v>600</v>
      </c>
      <c r="E19" s="6">
        <f>IFERROR(VLOOKUP(B19,Сводная!$A:$C,3,0),"-------------")</f>
        <v>27</v>
      </c>
      <c r="G19" s="66">
        <v>2065</v>
      </c>
      <c r="H19" s="6" t="str">
        <f>IFERROR(VLOOKUP(G19,Сводная!$A:$C,2,0),"-------------")</f>
        <v>Минеральная вода с/г</v>
      </c>
      <c r="I19" s="3" t="s">
        <v>600</v>
      </c>
      <c r="J19" s="6">
        <f>IFERROR(VLOOKUP(G19,Сводная!$A:$C,3,0),"-------------")</f>
        <v>2</v>
      </c>
      <c r="L19" s="66">
        <v>2019</v>
      </c>
      <c r="M19" s="6" t="str">
        <f>IFERROR(VLOOKUP(L19,Сводная!$A:$C,2,0),"-------------")</f>
        <v>Ванильный Шейк бол</v>
      </c>
      <c r="N19" s="3" t="s">
        <v>600</v>
      </c>
      <c r="O19" s="6">
        <f>IFERROR(VLOOKUP(L19,Сводная!$A:$C,3,0),"-------------")</f>
        <v>12</v>
      </c>
      <c r="Q19" s="66">
        <v>2058</v>
      </c>
      <c r="R19" s="6" t="str">
        <f>IFERROR(VLOOKUP(Q19,Сводная!$A:$C,2,0),"-------------")</f>
        <v>Липтон Грин</v>
      </c>
      <c r="S19" s="3" t="s">
        <v>600</v>
      </c>
      <c r="T19" s="6">
        <f>IFERROR(VLOOKUP(Q19,Сводная!$A:$C,3,0),"-------------")</f>
        <v>11</v>
      </c>
    </row>
    <row r="20" spans="2:20">
      <c r="B20" s="22">
        <v>59894</v>
      </c>
      <c r="C20" s="222" t="str">
        <f>IFERROR(VLOOKUP(B20,'СКЛАД '!$A:$B,2,0),"-")</f>
        <v>Аква минерале б/г (кк Аква Минерале 0,6л б/г)</v>
      </c>
      <c r="D20" s="9">
        <v>1</v>
      </c>
      <c r="E20" s="7">
        <f>E19*D20</f>
        <v>27</v>
      </c>
      <c r="G20" s="22">
        <v>59895</v>
      </c>
      <c r="H20" s="222" t="str">
        <f>IFERROR(VLOOKUP(G20,'СКЛАД '!$A:$B,2,0),"-")</f>
        <v>Аква минерале газ(кк Аква Минерале 0,6л )</v>
      </c>
      <c r="I20" s="9">
        <v>1</v>
      </c>
      <c r="J20" s="7">
        <f>J19*I20</f>
        <v>2</v>
      </c>
      <c r="L20" s="22">
        <v>53230</v>
      </c>
      <c r="M20" s="222" t="str">
        <f>IFERROR(VLOOKUP(L20,'СКЛАД '!$A:$B,2,0),"-")</f>
        <v>Смесь для коктейля 3%</v>
      </c>
      <c r="N20" s="9">
        <v>0.35599999999999998</v>
      </c>
      <c r="O20" s="7">
        <f>O19*N20</f>
        <v>4.2720000000000002</v>
      </c>
      <c r="Q20" s="22">
        <v>59901</v>
      </c>
      <c r="R20" s="222" t="str">
        <f>IFERROR(VLOOKUP(Q20,'СКЛАД '!$A:$B,2,0),"-")</f>
        <v>Липтон Грин</v>
      </c>
      <c r="S20" s="9">
        <v>1</v>
      </c>
      <c r="T20" s="7">
        <f>T19*S20</f>
        <v>11</v>
      </c>
    </row>
    <row r="21" spans="2:20">
      <c r="B21" s="22">
        <v>52228</v>
      </c>
      <c r="C21" s="222" t="str">
        <f>IFERROR(VLOOKUP(B21,'СКЛАД '!$A:$B,2,0),"-")</f>
        <v>Салфетка бумажная</v>
      </c>
      <c r="D21" s="9">
        <v>1</v>
      </c>
      <c r="E21" s="7">
        <f>E19*D21</f>
        <v>27</v>
      </c>
      <c r="G21" s="22">
        <v>52228</v>
      </c>
      <c r="H21" s="222" t="str">
        <f>IFERROR(VLOOKUP(G21,'СКЛАД '!$A:$B,2,0),"-")</f>
        <v>Салфетка бумажная</v>
      </c>
      <c r="I21" s="9">
        <v>1</v>
      </c>
      <c r="J21" s="7">
        <f>J19*I21</f>
        <v>2</v>
      </c>
      <c r="L21" s="22">
        <v>51144</v>
      </c>
      <c r="M21" s="222" t="str">
        <f>IFERROR(VLOOKUP(L21,'СКЛАД '!$A:$B,2,0),"-")</f>
        <v>Сироп (БК) ванильный</v>
      </c>
      <c r="N21" s="9">
        <v>5.8000000000000003E-2</v>
      </c>
      <c r="O21" s="7">
        <f>O19*N21</f>
        <v>0.69600000000000006</v>
      </c>
      <c r="Q21" s="22">
        <v>52228</v>
      </c>
      <c r="R21" s="222" t="str">
        <f>IFERROR(VLOOKUP(Q21,'СКЛАД '!$A:$B,2,0),"-")</f>
        <v>Салфетка бумажная</v>
      </c>
      <c r="S21" s="9">
        <v>1</v>
      </c>
      <c r="T21" s="7">
        <f>T19*S21</f>
        <v>11</v>
      </c>
    </row>
    <row r="22" spans="2:20">
      <c r="B22" s="68"/>
      <c r="C22" s="222" t="str">
        <f>IFERROR(VLOOKUP(B22,'СКЛАД '!$A:$B,2,0),"-")</f>
        <v>-</v>
      </c>
      <c r="D22" s="9"/>
      <c r="E22" s="7">
        <f>E19*D22</f>
        <v>0</v>
      </c>
      <c r="G22" s="68"/>
      <c r="H22" s="222" t="str">
        <f>IFERROR(VLOOKUP(G22,'СКЛАД '!$A:$B,2,0),"-")</f>
        <v>-</v>
      </c>
      <c r="I22" s="9"/>
      <c r="J22" s="7">
        <f>J19*I22</f>
        <v>0</v>
      </c>
      <c r="L22" s="22">
        <v>57002</v>
      </c>
      <c r="M22" s="222" t="str">
        <f>IFERROR(VLOOKUP(L22,'СКЛАД '!$A:$B,2,0),"-")</f>
        <v>Стакан 22 унции</v>
      </c>
      <c r="N22" s="9">
        <v>1</v>
      </c>
      <c r="O22" s="7">
        <f>O19*N22</f>
        <v>12</v>
      </c>
      <c r="Q22" s="68"/>
      <c r="R22" s="222" t="str">
        <f>IFERROR(VLOOKUP(Q22,'СКЛАД '!$A:$B,2,0),"-")</f>
        <v>-</v>
      </c>
      <c r="S22" s="9"/>
      <c r="T22" s="7">
        <f>T19*S22</f>
        <v>0</v>
      </c>
    </row>
    <row r="23" spans="2:20">
      <c r="B23" s="9"/>
      <c r="C23" s="222" t="str">
        <f>IFERROR(VLOOKUP(B23,'СКЛАД '!$A:$B,2,0),"-")</f>
        <v>-</v>
      </c>
      <c r="D23" s="9"/>
      <c r="E23" s="7">
        <f>E19*D23</f>
        <v>0</v>
      </c>
      <c r="G23" s="9"/>
      <c r="H23" s="222" t="str">
        <f>IFERROR(VLOOKUP(G23,'СКЛАД '!$A:$B,2,0),"-")</f>
        <v>-</v>
      </c>
      <c r="I23" s="9"/>
      <c r="J23" s="7">
        <f>J19*I23</f>
        <v>0</v>
      </c>
      <c r="L23" s="22">
        <v>56006</v>
      </c>
      <c r="M23" s="222" t="str">
        <f>IFERROR(VLOOKUP(L23,'СКЛАД '!$A:$B,2,0),"-")</f>
        <v>Крышка для стакана 16/22 унции</v>
      </c>
      <c r="N23" s="9">
        <v>1</v>
      </c>
      <c r="O23" s="7">
        <f>O19*N23</f>
        <v>12</v>
      </c>
      <c r="Q23" s="9"/>
      <c r="R23" s="222" t="str">
        <f>IFERROR(VLOOKUP(Q23,'СКЛАД '!$A:$B,2,0),"-")</f>
        <v>-</v>
      </c>
      <c r="S23" s="9"/>
      <c r="T23" s="7">
        <f>T19*S23</f>
        <v>0</v>
      </c>
    </row>
    <row r="24" spans="2:20">
      <c r="B24" s="9"/>
      <c r="C24" s="222" t="str">
        <f>IFERROR(VLOOKUP(B24,'СКЛАД '!$A:$B,2,0),"-")</f>
        <v>-</v>
      </c>
      <c r="D24" s="9"/>
      <c r="E24" s="7">
        <f>E19*D24</f>
        <v>0</v>
      </c>
      <c r="G24" s="9"/>
      <c r="H24" s="222" t="str">
        <f>IFERROR(VLOOKUP(G24,'СКЛАД '!$A:$B,2,0),"-")</f>
        <v>-</v>
      </c>
      <c r="I24" s="9"/>
      <c r="J24" s="7">
        <f>J19*I24</f>
        <v>0</v>
      </c>
      <c r="L24" s="22">
        <v>69913</v>
      </c>
      <c r="M24" s="222" t="str">
        <f>IFERROR(VLOOKUP(L24,'СКЛАД '!$A:$B,2,0),"-")</f>
        <v>Соломинка в обертке</v>
      </c>
      <c r="N24" s="9">
        <v>1</v>
      </c>
      <c r="O24" s="7">
        <f>O19*N24</f>
        <v>12</v>
      </c>
      <c r="Q24" s="9"/>
      <c r="R24" s="222" t="str">
        <f>IFERROR(VLOOKUP(Q24,'СКЛАД '!$A:$B,2,0),"-")</f>
        <v>-</v>
      </c>
      <c r="S24" s="9"/>
      <c r="T24" s="7">
        <f>T19*S24</f>
        <v>0</v>
      </c>
    </row>
    <row r="25" spans="2:20">
      <c r="B25" s="9"/>
      <c r="C25" s="222" t="str">
        <f>IFERROR(VLOOKUP(B25,'СКЛАД '!$A:$B,2,0),"-")</f>
        <v>-</v>
      </c>
      <c r="D25" s="9"/>
      <c r="E25" s="7">
        <f>E19*D25</f>
        <v>0</v>
      </c>
      <c r="G25" s="9"/>
      <c r="H25" s="222" t="str">
        <f>IFERROR(VLOOKUP(G25,'СКЛАД '!$A:$B,2,0),"-")</f>
        <v>-</v>
      </c>
      <c r="I25" s="9"/>
      <c r="J25" s="7">
        <f>J19*I25</f>
        <v>0</v>
      </c>
      <c r="L25" s="22">
        <v>52228</v>
      </c>
      <c r="M25" s="222" t="str">
        <f>IFERROR(VLOOKUP(L25,'СКЛАД '!$A:$B,2,0),"-")</f>
        <v>Салфетка бумажная</v>
      </c>
      <c r="N25" s="9">
        <v>1</v>
      </c>
      <c r="O25" s="7">
        <f>O19*N25</f>
        <v>12</v>
      </c>
      <c r="Q25" s="9"/>
      <c r="R25" s="222" t="str">
        <f>IFERROR(VLOOKUP(Q25,'СКЛАД '!$A:$B,2,0),"-")</f>
        <v>-</v>
      </c>
      <c r="S25" s="9"/>
      <c r="T25" s="7">
        <f>T19*S25</f>
        <v>0</v>
      </c>
    </row>
    <row r="26" spans="2:20">
      <c r="B26" s="9"/>
      <c r="C26" s="222" t="str">
        <f>IFERROR(VLOOKUP(B26,'СКЛАД '!$A:$B,2,0),"-")</f>
        <v>-</v>
      </c>
      <c r="D26" s="9"/>
      <c r="E26" s="7">
        <f>E19*D26</f>
        <v>0</v>
      </c>
      <c r="G26" s="9"/>
      <c r="H26" s="222" t="str">
        <f>IFERROR(VLOOKUP(G26,'СКЛАД '!$A:$B,2,0),"-")</f>
        <v>-</v>
      </c>
      <c r="I26" s="9"/>
      <c r="J26" s="7">
        <f>J19*I26</f>
        <v>0</v>
      </c>
      <c r="L26" s="68"/>
      <c r="M26" s="222" t="str">
        <f>IFERROR(VLOOKUP(L26,'СКЛАД '!$A:$B,2,0),"-")</f>
        <v>-</v>
      </c>
      <c r="N26" s="9"/>
      <c r="O26" s="7">
        <f>O19*N26</f>
        <v>0</v>
      </c>
      <c r="Q26" s="9"/>
      <c r="R26" s="222" t="str">
        <f>IFERROR(VLOOKUP(Q26,'СКЛАД '!$A:$B,2,0),"-")</f>
        <v>-</v>
      </c>
      <c r="S26" s="9"/>
      <c r="T26" s="7">
        <f>T19*S26</f>
        <v>0</v>
      </c>
    </row>
    <row r="27" spans="2:20">
      <c r="B27" s="9"/>
      <c r="C27" s="222" t="str">
        <f>IFERROR(VLOOKUP(B27,'СКЛАД '!$A:$B,2,0),"-")</f>
        <v>-</v>
      </c>
      <c r="D27" s="9"/>
      <c r="E27" s="7">
        <f>E19*D27</f>
        <v>0</v>
      </c>
      <c r="G27" s="9"/>
      <c r="H27" s="222" t="str">
        <f>IFERROR(VLOOKUP(G27,'СКЛАД '!$A:$B,2,0),"-")</f>
        <v>-</v>
      </c>
      <c r="I27" s="9"/>
      <c r="J27" s="7">
        <f>J19*I27</f>
        <v>0</v>
      </c>
      <c r="L27" s="9"/>
      <c r="M27" s="222" t="str">
        <f>IFERROR(VLOOKUP(L27,'СКЛАД '!$A:$B,2,0),"-")</f>
        <v>-</v>
      </c>
      <c r="N27" s="9"/>
      <c r="O27" s="7">
        <f>O19*N27</f>
        <v>0</v>
      </c>
      <c r="Q27" s="9"/>
      <c r="R27" s="222" t="str">
        <f>IFERROR(VLOOKUP(Q27,'СКЛАД '!$A:$B,2,0),"-")</f>
        <v>-</v>
      </c>
      <c r="S27" s="9"/>
      <c r="T27" s="7">
        <f>T19*S27</f>
        <v>0</v>
      </c>
    </row>
    <row r="28" spans="2:20">
      <c r="B28" s="9"/>
      <c r="C28" s="222" t="str">
        <f>IFERROR(VLOOKUP(B28,'СКЛАД '!$A:$B,2,0),"-")</f>
        <v>-</v>
      </c>
      <c r="D28" s="9"/>
      <c r="E28" s="7">
        <f>E19*D28</f>
        <v>0</v>
      </c>
      <c r="G28" s="9"/>
      <c r="H28" s="222" t="str">
        <f>IFERROR(VLOOKUP(G28,'СКЛАД '!$A:$B,2,0),"-")</f>
        <v>-</v>
      </c>
      <c r="I28" s="9"/>
      <c r="J28" s="7">
        <f>J19*I28</f>
        <v>0</v>
      </c>
      <c r="L28" s="9"/>
      <c r="M28" s="222" t="str">
        <f>IFERROR(VLOOKUP(L28,'СКЛАД '!$A:$B,2,0),"-")</f>
        <v>-</v>
      </c>
      <c r="N28" s="9"/>
      <c r="O28" s="7">
        <f>O19*N28</f>
        <v>0</v>
      </c>
      <c r="Q28" s="9"/>
      <c r="R28" s="222" t="str">
        <f>IFERROR(VLOOKUP(Q28,'СКЛАД '!$A:$B,2,0),"-")</f>
        <v>-</v>
      </c>
      <c r="S28" s="9"/>
      <c r="T28" s="7">
        <f>T19*S28</f>
        <v>0</v>
      </c>
    </row>
    <row r="29" spans="2:20">
      <c r="B29" s="9"/>
      <c r="C29" s="222" t="str">
        <f>IFERROR(VLOOKUP(B29,'СКЛАД '!$A:$B,2,0),"-")</f>
        <v>-</v>
      </c>
      <c r="D29" s="9"/>
      <c r="E29" s="7">
        <f>E19*D29</f>
        <v>0</v>
      </c>
      <c r="G29" s="9"/>
      <c r="H29" s="222" t="str">
        <f>IFERROR(VLOOKUP(G29,'СКЛАД '!$A:$B,2,0),"-")</f>
        <v>-</v>
      </c>
      <c r="I29" s="9"/>
      <c r="J29" s="7">
        <f>J19*I29</f>
        <v>0</v>
      </c>
      <c r="L29" s="9"/>
      <c r="M29" s="222" t="str">
        <f>IFERROR(VLOOKUP(L29,'СКЛАД '!$A:$B,2,0),"-")</f>
        <v>-</v>
      </c>
      <c r="N29" s="9"/>
      <c r="O29" s="7">
        <f>O19*N29</f>
        <v>0</v>
      </c>
      <c r="Q29" s="9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9"/>
      <c r="C30" s="222" t="str">
        <f>IFERROR(VLOOKUP(B30,'СКЛАД '!$A:$B,2,0),"-")</f>
        <v>-</v>
      </c>
      <c r="D30" s="9"/>
      <c r="E30" s="7">
        <f>E19*D30</f>
        <v>0</v>
      </c>
      <c r="G30" s="9"/>
      <c r="H30" s="222" t="str">
        <f>IFERROR(VLOOKUP(G30,'СКЛАД '!$A:$B,2,0),"-")</f>
        <v>-</v>
      </c>
      <c r="I30" s="9"/>
      <c r="J30" s="7">
        <f>J19*I30</f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9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 s="1" customFormat="1">
      <c r="B36" s="66">
        <v>2043</v>
      </c>
      <c r="C36" s="6" t="str">
        <f>IFERROR(VLOOKUP(B36,Сводная!$A:$C,2,0),"-------------")</f>
        <v>Пиво Старый мельник</v>
      </c>
      <c r="D36" s="3" t="s">
        <v>600</v>
      </c>
      <c r="E36" s="6">
        <f>IFERROR(VLOOKUP(B36,Сводная!$A:$C,3,0),"-------------")</f>
        <v>0</v>
      </c>
      <c r="G36" s="66">
        <v>2044</v>
      </c>
      <c r="H36" s="6" t="str">
        <f>IFERROR(VLOOKUP(G36,Сводная!$A:$C,2,0),"-------------")</f>
        <v>Пиво Эфес Пилснер</v>
      </c>
      <c r="I36" s="3" t="s">
        <v>600</v>
      </c>
      <c r="J36" s="6">
        <f>IFERROR(VLOOKUP(G36,Сводная!$A:$C,3,0),"-------------")</f>
        <v>131</v>
      </c>
      <c r="L36" s="66">
        <v>2018</v>
      </c>
      <c r="M36" s="6" t="str">
        <f>IFERROR(VLOOKUP(L36,Сводная!$A:$C,2,0),"-------------")</f>
        <v>Ванильный Шейк станд</v>
      </c>
      <c r="N36" s="3" t="s">
        <v>600</v>
      </c>
      <c r="O36" s="6">
        <f>IFERROR(VLOOKUP(L36,Сводная!$A:$C,3,0),"-------------")</f>
        <v>6</v>
      </c>
      <c r="Q36" s="66">
        <v>2017</v>
      </c>
      <c r="R36" s="6" t="str">
        <f>IFERROR(VLOOKUP(Q36,Сводная!$A:$C,2,0),"-------------")</f>
        <v>Ванильный Шейк мал</v>
      </c>
      <c r="S36" s="3" t="s">
        <v>600</v>
      </c>
      <c r="T36" s="6">
        <f>IFERROR(VLOOKUP(Q36,Сводная!$A:$C,3,0),"-------------")</f>
        <v>8</v>
      </c>
    </row>
    <row r="37" spans="2:20">
      <c r="B37" s="22">
        <v>59365</v>
      </c>
      <c r="C37" s="222" t="str">
        <f>IFERROR(VLOOKUP(B37,'СКЛАД '!$A:$B,2,0),"-")</f>
        <v>Пиво Старый Мельник</v>
      </c>
      <c r="D37" s="9">
        <v>0.5</v>
      </c>
      <c r="E37" s="7">
        <f>E36*D37</f>
        <v>0</v>
      </c>
      <c r="G37" s="22">
        <v>59364</v>
      </c>
      <c r="H37" s="222" t="str">
        <f>IFERROR(VLOOKUP(G37,'СКЛАД '!$A:$B,2,0),"-")</f>
        <v>Пиво Эфес пилснер</v>
      </c>
      <c r="I37" s="9">
        <v>0.5</v>
      </c>
      <c r="J37" s="7">
        <f>J36*I37</f>
        <v>65.5</v>
      </c>
      <c r="L37" s="22">
        <v>53230</v>
      </c>
      <c r="M37" s="222" t="str">
        <f>IFERROR(VLOOKUP(L37,'СКЛАД '!$A:$B,2,0),"-")</f>
        <v>Смесь для коктейля 3%</v>
      </c>
      <c r="N37" s="9">
        <v>0.28399999999999997</v>
      </c>
      <c r="O37" s="7">
        <f>O36*N37</f>
        <v>1.7039999999999997</v>
      </c>
      <c r="Q37" s="22">
        <v>53230</v>
      </c>
      <c r="R37" s="222" t="str">
        <f>IFERROR(VLOOKUP(Q37,'СКЛАД '!$A:$B,2,0),"-")</f>
        <v>Смесь для коктейля 3%</v>
      </c>
      <c r="S37" s="9">
        <v>0.21299999999999999</v>
      </c>
      <c r="T37" s="7">
        <f>T36*S37</f>
        <v>1.704</v>
      </c>
    </row>
    <row r="38" spans="2:20">
      <c r="B38" s="22">
        <v>99999</v>
      </c>
      <c r="C38" s="222" t="str">
        <f>IFERROR(VLOOKUP(B38,'СКЛАД '!$A:$B,2,0),"-")</f>
        <v>Стакан для пива 0,5</v>
      </c>
      <c r="D38" s="9">
        <v>1</v>
      </c>
      <c r="E38" s="7">
        <f>E36*D38</f>
        <v>0</v>
      </c>
      <c r="G38" s="22">
        <v>99999</v>
      </c>
      <c r="H38" s="222" t="str">
        <f>IFERROR(VLOOKUP(G38,'СКЛАД '!$A:$B,2,0),"-")</f>
        <v>Стакан для пива 0,5</v>
      </c>
      <c r="I38" s="9">
        <v>1</v>
      </c>
      <c r="J38" s="7">
        <f>J36*I38</f>
        <v>131</v>
      </c>
      <c r="L38" s="22">
        <v>51144</v>
      </c>
      <c r="M38" s="222" t="str">
        <f>IFERROR(VLOOKUP(L38,'СКЛАД '!$A:$B,2,0),"-")</f>
        <v>Сироп (БК) ванильный</v>
      </c>
      <c r="N38" s="9">
        <v>4.5999999999999999E-2</v>
      </c>
      <c r="O38" s="7">
        <f>O36*N38</f>
        <v>0.27600000000000002</v>
      </c>
      <c r="Q38" s="22">
        <v>51144</v>
      </c>
      <c r="R38" s="222" t="str">
        <f>IFERROR(VLOOKUP(Q38,'СКЛАД '!$A:$B,2,0),"-")</f>
        <v>Сироп (БК) ванильный</v>
      </c>
      <c r="S38" s="9">
        <v>3.5000000000000003E-2</v>
      </c>
      <c r="T38" s="7">
        <f>T36*S38</f>
        <v>0.28000000000000003</v>
      </c>
    </row>
    <row r="39" spans="2:20">
      <c r="B39" s="68"/>
      <c r="C39" s="222" t="str">
        <f>IFERROR(VLOOKUP(B39,'СКЛАД '!$A:$B,2,0),"-")</f>
        <v>-</v>
      </c>
      <c r="D39" s="9"/>
      <c r="E39" s="7">
        <f>E36*D39</f>
        <v>0</v>
      </c>
      <c r="G39" s="68"/>
      <c r="H39" s="222" t="str">
        <f>IFERROR(VLOOKUP(G39,'СКЛАД '!$A:$B,2,0),"-")</f>
        <v>-</v>
      </c>
      <c r="I39" s="9"/>
      <c r="J39" s="7">
        <f>J36*I39</f>
        <v>0</v>
      </c>
      <c r="L39" s="22">
        <v>57001</v>
      </c>
      <c r="M39" s="222" t="str">
        <f>IFERROR(VLOOKUP(L39,'СКЛАД '!$A:$B,2,0),"-")</f>
        <v>Стакан 16 унций</v>
      </c>
      <c r="N39" s="9">
        <v>1</v>
      </c>
      <c r="O39" s="7">
        <f>O36*N39</f>
        <v>6</v>
      </c>
      <c r="Q39" s="22">
        <v>57000</v>
      </c>
      <c r="R39" s="222" t="str">
        <f>IFERROR(VLOOKUP(Q39,'СКЛАД '!$A:$B,2,0),"-")</f>
        <v>Стакан 12 унций</v>
      </c>
      <c r="S39" s="9">
        <v>1</v>
      </c>
      <c r="T39" s="7">
        <f>T36*S39</f>
        <v>8</v>
      </c>
    </row>
    <row r="40" spans="2:20">
      <c r="B40" s="9"/>
      <c r="C40" s="222" t="str">
        <f>IFERROR(VLOOKUP(B40,'СКЛАД '!$A:$B,2,0),"-")</f>
        <v>-</v>
      </c>
      <c r="D40" s="9"/>
      <c r="E40" s="7">
        <f>E36*D40</f>
        <v>0</v>
      </c>
      <c r="G40" s="9"/>
      <c r="H40" s="222" t="str">
        <f>IFERROR(VLOOKUP(G40,'СКЛАД '!$A:$B,2,0),"-")</f>
        <v>-</v>
      </c>
      <c r="I40" s="9"/>
      <c r="J40" s="7">
        <f>J36*I40</f>
        <v>0</v>
      </c>
      <c r="L40" s="22">
        <v>56006</v>
      </c>
      <c r="M40" s="222" t="str">
        <f>IFERROR(VLOOKUP(L40,'СКЛАД '!$A:$B,2,0),"-")</f>
        <v>Крышка для стакана 16/22 унции</v>
      </c>
      <c r="N40" s="9">
        <v>1</v>
      </c>
      <c r="O40" s="7">
        <f>O36*N40</f>
        <v>6</v>
      </c>
      <c r="Q40" s="22">
        <v>56006</v>
      </c>
      <c r="R40" s="222" t="str">
        <f>IFERROR(VLOOKUP(Q40,'СКЛАД '!$A:$B,2,0),"-")</f>
        <v>Крышка для стакана 16/22 унции</v>
      </c>
      <c r="S40" s="9">
        <v>1</v>
      </c>
      <c r="T40" s="7">
        <f>T36*S40</f>
        <v>8</v>
      </c>
    </row>
    <row r="41" spans="2:20">
      <c r="B41" s="9"/>
      <c r="C41" s="222" t="str">
        <f>IFERROR(VLOOKUP(B41,'СКЛАД '!$A:$B,2,0),"-")</f>
        <v>-</v>
      </c>
      <c r="D41" s="9"/>
      <c r="E41" s="7">
        <f>E36*D41</f>
        <v>0</v>
      </c>
      <c r="G41" s="9"/>
      <c r="H41" s="222" t="str">
        <f>IFERROR(VLOOKUP(G41,'СКЛАД '!$A:$B,2,0),"-")</f>
        <v>-</v>
      </c>
      <c r="I41" s="9"/>
      <c r="J41" s="7">
        <f>J36*I41</f>
        <v>0</v>
      </c>
      <c r="L41" s="22">
        <v>69913</v>
      </c>
      <c r="M41" s="222" t="str">
        <f>IFERROR(VLOOKUP(L41,'СКЛАД '!$A:$B,2,0),"-")</f>
        <v>Соломинка в обертке</v>
      </c>
      <c r="N41" s="9">
        <v>1</v>
      </c>
      <c r="O41" s="7">
        <f>O36*N41</f>
        <v>6</v>
      </c>
      <c r="Q41" s="22">
        <v>69913</v>
      </c>
      <c r="R41" s="222" t="str">
        <f>IFERROR(VLOOKUP(Q41,'СКЛАД '!$A:$B,2,0),"-")</f>
        <v>Соломинка в обертке</v>
      </c>
      <c r="S41" s="9">
        <v>1</v>
      </c>
      <c r="T41" s="7">
        <f>T36*S41</f>
        <v>8</v>
      </c>
    </row>
    <row r="42" spans="2:20">
      <c r="B42" s="9"/>
      <c r="C42" s="222" t="str">
        <f>IFERROR(VLOOKUP(B42,'СКЛАД '!$A:$B,2,0),"-")</f>
        <v>-</v>
      </c>
      <c r="D42" s="9"/>
      <c r="E42" s="7">
        <f>E36*D42</f>
        <v>0</v>
      </c>
      <c r="G42" s="9"/>
      <c r="H42" s="222" t="str">
        <f>IFERROR(VLOOKUP(G42,'СКЛАД '!$A:$B,2,0),"-")</f>
        <v>-</v>
      </c>
      <c r="I42" s="9"/>
      <c r="J42" s="7">
        <f>J36*I42</f>
        <v>0</v>
      </c>
      <c r="L42" s="22">
        <v>52228</v>
      </c>
      <c r="M42" s="222" t="str">
        <f>IFERROR(VLOOKUP(L42,'СКЛАД '!$A:$B,2,0),"-")</f>
        <v>Салфетка бумажная</v>
      </c>
      <c r="N42" s="9">
        <v>1</v>
      </c>
      <c r="O42" s="7">
        <f>O36*N42</f>
        <v>6</v>
      </c>
      <c r="Q42" s="22">
        <v>52228</v>
      </c>
      <c r="R42" s="222" t="str">
        <f>IFERROR(VLOOKUP(Q42,'СКЛАД '!$A:$B,2,0),"-")</f>
        <v>Салфетка бумажная</v>
      </c>
      <c r="S42" s="9">
        <v>1</v>
      </c>
      <c r="T42" s="7">
        <f>T36*S42</f>
        <v>8</v>
      </c>
    </row>
    <row r="43" spans="2:20">
      <c r="B43" s="9"/>
      <c r="C43" s="222" t="str">
        <f>IFERROR(VLOOKUP(B43,'СКЛАД '!$A:$B,2,0),"-")</f>
        <v>-</v>
      </c>
      <c r="D43" s="9"/>
      <c r="E43" s="7">
        <f>E36*D43</f>
        <v>0</v>
      </c>
      <c r="G43" s="9"/>
      <c r="H43" s="222" t="str">
        <f>IFERROR(VLOOKUP(G43,'СКЛАД '!$A:$B,2,0),"-")</f>
        <v>-</v>
      </c>
      <c r="I43" s="9"/>
      <c r="J43" s="7">
        <f>J36*I43</f>
        <v>0</v>
      </c>
      <c r="L43" s="68"/>
      <c r="M43" s="222" t="str">
        <f>IFERROR(VLOOKUP(L43,'СКЛАД '!$A:$B,2,0),"-")</f>
        <v>-</v>
      </c>
      <c r="N43" s="9"/>
      <c r="O43" s="7">
        <f>O36*N43</f>
        <v>0</v>
      </c>
      <c r="Q43" s="68"/>
      <c r="R43" s="222" t="str">
        <f>IFERROR(VLOOKUP(Q43,'СКЛАД '!$A:$B,2,0),"-")</f>
        <v>-</v>
      </c>
      <c r="S43" s="9"/>
      <c r="T43" s="7">
        <f>T36*S43</f>
        <v>0</v>
      </c>
    </row>
    <row r="44" spans="2:20">
      <c r="B44" s="9"/>
      <c r="C44" s="222" t="str">
        <f>IFERROR(VLOOKUP(B44,'СКЛАД '!$A:$B,2,0),"-")</f>
        <v>-</v>
      </c>
      <c r="D44" s="9"/>
      <c r="E44" s="7">
        <f>E36*D44</f>
        <v>0</v>
      </c>
      <c r="G44" s="9"/>
      <c r="H44" s="222" t="str">
        <f>IFERROR(VLOOKUP(G44,'СКЛАД '!$A:$B,2,0),"-")</f>
        <v>-</v>
      </c>
      <c r="I44" s="9"/>
      <c r="J44" s="7">
        <f>J36*I44</f>
        <v>0</v>
      </c>
      <c r="L44" s="9"/>
      <c r="M44" s="222" t="str">
        <f>IFERROR(VLOOKUP(L44,'СКЛАД '!$A:$B,2,0),"-")</f>
        <v>-</v>
      </c>
      <c r="N44" s="9"/>
      <c r="O44" s="7">
        <f>O36*N44</f>
        <v>0</v>
      </c>
      <c r="Q44" s="9"/>
      <c r="R44" s="222" t="str">
        <f>IFERROR(VLOOKUP(Q44,'СКЛАД '!$A:$B,2,0),"-")</f>
        <v>-</v>
      </c>
      <c r="S44" s="9"/>
      <c r="T44" s="7">
        <f>T36*S44</f>
        <v>0</v>
      </c>
    </row>
    <row r="45" spans="2:20">
      <c r="B45" s="9"/>
      <c r="C45" s="222" t="str">
        <f>IFERROR(VLOOKUP(B45,'СКЛАД '!$A:$B,2,0),"-")</f>
        <v>-</v>
      </c>
      <c r="D45" s="9"/>
      <c r="E45" s="7">
        <f>E36*D45</f>
        <v>0</v>
      </c>
      <c r="G45" s="9"/>
      <c r="H45" s="222" t="str">
        <f>IFERROR(VLOOKUP(G45,'СКЛАД '!$A:$B,2,0),"-")</f>
        <v>-</v>
      </c>
      <c r="I45" s="9"/>
      <c r="J45" s="7">
        <f>J36*I45</f>
        <v>0</v>
      </c>
      <c r="L45" s="9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9"/>
      <c r="C46" s="222" t="str">
        <f>IFERROR(VLOOKUP(B46,'СКЛАД '!$A:$B,2,0),"-")</f>
        <v>-</v>
      </c>
      <c r="D46" s="9"/>
      <c r="E46" s="7">
        <f>E36*D46</f>
        <v>0</v>
      </c>
      <c r="G46" s="9"/>
      <c r="H46" s="222" t="str">
        <f>IFERROR(VLOOKUP(G46,'СКЛАД '!$A:$B,2,0),"-")</f>
        <v>-</v>
      </c>
      <c r="I46" s="9"/>
      <c r="J46" s="7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9"/>
      <c r="C47" s="222" t="str">
        <f>IFERROR(VLOOKUP(B47,'СКЛАД '!$A:$B,2,0),"-")</f>
        <v>-</v>
      </c>
      <c r="D47" s="9"/>
      <c r="E47" s="7">
        <f>E36*D47</f>
        <v>0</v>
      </c>
      <c r="G47" s="9"/>
      <c r="H47" s="222" t="str">
        <f>IFERROR(VLOOKUP(G47,'СКЛАД '!$A:$B,2,0),"-")</f>
        <v>-</v>
      </c>
      <c r="I47" s="9"/>
      <c r="J47" s="7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 s="1" customFormat="1">
      <c r="B53" s="66">
        <v>2020</v>
      </c>
      <c r="C53" s="6" t="str">
        <f>IFERROR(VLOOKUP(B53,Сводная!$A:$C,2,0),"-------------")</f>
        <v>Клубничный Шейк мал</v>
      </c>
      <c r="D53" s="3" t="s">
        <v>600</v>
      </c>
      <c r="E53" s="6">
        <f>IFERROR(VLOOKUP(B53,Сводная!$A:$C,3,0),"-------------")</f>
        <v>17</v>
      </c>
      <c r="G53" s="66">
        <v>2021</v>
      </c>
      <c r="H53" s="6" t="str">
        <f>IFERROR(VLOOKUP(G53,Сводная!$A:$C,2,0),"-------------")</f>
        <v>Клубничный Шейк станд</v>
      </c>
      <c r="I53" s="3" t="s">
        <v>600</v>
      </c>
      <c r="J53" s="6">
        <f>IFERROR(VLOOKUP(G53,Сводная!$A:$C,3,0),"-------------")</f>
        <v>5</v>
      </c>
      <c r="L53" s="66">
        <v>2022</v>
      </c>
      <c r="M53" s="6" t="str">
        <f>IFERROR(VLOOKUP(L53,Сводная!$A:$C,2,0),"-------------")</f>
        <v>Клубничный Шейк бол</v>
      </c>
      <c r="N53" s="3" t="s">
        <v>600</v>
      </c>
      <c r="O53" s="6">
        <f>IFERROR(VLOOKUP(L53,Сводная!$A:$C,3,0),"-------------")</f>
        <v>11</v>
      </c>
      <c r="Q53" s="66">
        <v>1252</v>
      </c>
      <c r="R53" s="6" t="str">
        <f>IFERROR(VLOOKUP(Q53,Сводная!$A:$C,2,0),"-------------")</f>
        <v>Капучино (СТАНД.) с сиропом</v>
      </c>
      <c r="S53" s="3" t="s">
        <v>600</v>
      </c>
      <c r="T53" s="6">
        <f>IFERROR(VLOOKUP(Q53,Сводная!$A:$C,3,0),"-------------")</f>
        <v>1</v>
      </c>
    </row>
    <row r="54" spans="2:20">
      <c r="B54" s="22">
        <v>53230</v>
      </c>
      <c r="C54" s="222" t="str">
        <f>IFERROR(VLOOKUP(B54,'СКЛАД '!$A:$B,2,0),"-")</f>
        <v>Смесь для коктейля 3%</v>
      </c>
      <c r="D54" s="9">
        <v>0.21299999999999999</v>
      </c>
      <c r="E54" s="7">
        <f>E53*D54</f>
        <v>3.621</v>
      </c>
      <c r="G54" s="22">
        <v>53230</v>
      </c>
      <c r="H54" s="222" t="str">
        <f>IFERROR(VLOOKUP(G54,'СКЛАД '!$A:$B,2,0),"-")</f>
        <v>Смесь для коктейля 3%</v>
      </c>
      <c r="I54" s="9">
        <v>0.28399999999999997</v>
      </c>
      <c r="J54" s="7">
        <f>J53*I54</f>
        <v>1.42</v>
      </c>
      <c r="L54" s="22">
        <v>53230</v>
      </c>
      <c r="M54" s="222" t="str">
        <f>IFERROR(VLOOKUP(L54,'СКЛАД '!$A:$B,2,0),"-")</f>
        <v>Смесь для коктейля 3%</v>
      </c>
      <c r="N54" s="9">
        <v>0.35599999999999998</v>
      </c>
      <c r="O54" s="7">
        <f>O53*N54</f>
        <v>3.9159999999999999</v>
      </c>
      <c r="Q54" s="22">
        <v>69590</v>
      </c>
      <c r="R54" s="222" t="str">
        <f>IFERROR(VLOOKUP(Q54,'СКЛАД '!$A:$B,2,0),"-")</f>
        <v>Кофе в зернах</v>
      </c>
      <c r="S54" s="9">
        <v>1.6E-2</v>
      </c>
      <c r="T54" s="7">
        <f>T53*S54</f>
        <v>1.6E-2</v>
      </c>
    </row>
    <row r="55" spans="2:20">
      <c r="B55" s="22">
        <v>51142</v>
      </c>
      <c r="C55" s="222" t="str">
        <f>IFERROR(VLOOKUP(B55,'СКЛАД '!$A:$B,2,0),"-")</f>
        <v>Сироп (БК) клубничный</v>
      </c>
      <c r="D55" s="9">
        <v>3.5000000000000003E-2</v>
      </c>
      <c r="E55" s="7">
        <f>E53*D55</f>
        <v>0.59500000000000008</v>
      </c>
      <c r="G55" s="22">
        <v>51142</v>
      </c>
      <c r="H55" s="222" t="str">
        <f>IFERROR(VLOOKUP(G55,'СКЛАД '!$A:$B,2,0),"-")</f>
        <v>Сироп (БК) клубничный</v>
      </c>
      <c r="I55" s="9">
        <v>4.5999999999999999E-2</v>
      </c>
      <c r="J55" s="7">
        <f>J53*I55</f>
        <v>0.22999999999999998</v>
      </c>
      <c r="L55" s="22">
        <v>51142</v>
      </c>
      <c r="M55" s="222" t="str">
        <f>IFERROR(VLOOKUP(L55,'СКЛАД '!$A:$B,2,0),"-")</f>
        <v>Сироп (БК) клубничный</v>
      </c>
      <c r="N55" s="9">
        <v>5.8000000000000003E-2</v>
      </c>
      <c r="O55" s="7">
        <f>O53*N55</f>
        <v>0.63800000000000001</v>
      </c>
      <c r="Q55" s="22">
        <v>61175</v>
      </c>
      <c r="R55" s="222" t="str">
        <f>IFERROR(VLOOKUP(Q55,'СКЛАД '!$A:$B,2,0),"-")</f>
        <v>Молоко 3,2%</v>
      </c>
      <c r="S55" s="9">
        <v>0.13</v>
      </c>
      <c r="T55" s="7">
        <f>T53*S55</f>
        <v>0.13</v>
      </c>
    </row>
    <row r="56" spans="2:20">
      <c r="B56" s="22">
        <v>57000</v>
      </c>
      <c r="C56" s="222" t="str">
        <f>IFERROR(VLOOKUP(B56,'СКЛАД '!$A:$B,2,0),"-")</f>
        <v>Стакан 12 унций</v>
      </c>
      <c r="D56" s="9">
        <v>1</v>
      </c>
      <c r="E56" s="7">
        <f>E53*D56</f>
        <v>17</v>
      </c>
      <c r="G56" s="22">
        <v>57001</v>
      </c>
      <c r="H56" s="222" t="str">
        <f>IFERROR(VLOOKUP(G56,'СКЛАД '!$A:$B,2,0),"-")</f>
        <v>Стакан 16 унций</v>
      </c>
      <c r="I56" s="9">
        <v>1</v>
      </c>
      <c r="J56" s="7">
        <f>J53*I56</f>
        <v>5</v>
      </c>
      <c r="L56" s="22">
        <v>57002</v>
      </c>
      <c r="M56" s="222" t="str">
        <f>IFERROR(VLOOKUP(L56,'СКЛАД '!$A:$B,2,0),"-")</f>
        <v>Стакан 22 унции</v>
      </c>
      <c r="N56" s="9">
        <v>1</v>
      </c>
      <c r="O56" s="7">
        <f>O53*N56</f>
        <v>11</v>
      </c>
      <c r="Q56" s="22">
        <v>51024</v>
      </c>
      <c r="R56" s="222" t="str">
        <f>IFERROR(VLOOKUP(Q56,'СКЛАД '!$A:$B,2,0),"-")</f>
        <v>Сахар порционный</v>
      </c>
      <c r="S56" s="9">
        <v>2</v>
      </c>
      <c r="T56" s="7">
        <f>T53*S56</f>
        <v>2</v>
      </c>
    </row>
    <row r="57" spans="2:20">
      <c r="B57" s="22">
        <v>56006</v>
      </c>
      <c r="C57" s="222" t="str">
        <f>IFERROR(VLOOKUP(B57,'СКЛАД '!$A:$B,2,0),"-")</f>
        <v>Крышка для стакана 16/22 унции</v>
      </c>
      <c r="D57" s="9">
        <v>1</v>
      </c>
      <c r="E57" s="7">
        <f>E53*D57</f>
        <v>17</v>
      </c>
      <c r="G57" s="22">
        <v>56006</v>
      </c>
      <c r="H57" s="222" t="str">
        <f>IFERROR(VLOOKUP(G57,'СКЛАД '!$A:$B,2,0),"-")</f>
        <v>Крышка для стакана 16/22 унции</v>
      </c>
      <c r="I57" s="9">
        <v>1</v>
      </c>
      <c r="J57" s="7">
        <f>J53*I57</f>
        <v>5</v>
      </c>
      <c r="L57" s="22">
        <v>56006</v>
      </c>
      <c r="M57" s="222" t="str">
        <f>IFERROR(VLOOKUP(L57,'СКЛАД '!$A:$B,2,0),"-")</f>
        <v>Крышка для стакана 16/22 унции</v>
      </c>
      <c r="N57" s="9">
        <v>1</v>
      </c>
      <c r="O57" s="7">
        <f>O53*N57</f>
        <v>11</v>
      </c>
      <c r="Q57" s="22"/>
      <c r="R57" s="67" t="s">
        <v>619</v>
      </c>
      <c r="S57" s="52"/>
      <c r="T57" s="53">
        <f>T53*S57</f>
        <v>0</v>
      </c>
    </row>
    <row r="58" spans="2:20">
      <c r="B58" s="22">
        <v>69913</v>
      </c>
      <c r="C58" s="222" t="str">
        <f>IFERROR(VLOOKUP(B58,'СКЛАД '!$A:$B,2,0),"-")</f>
        <v>Соломинка в обертке</v>
      </c>
      <c r="D58" s="9">
        <v>1</v>
      </c>
      <c r="E58" s="7">
        <f>E53*D58</f>
        <v>17</v>
      </c>
      <c r="G58" s="22">
        <v>69913</v>
      </c>
      <c r="H58" s="222" t="str">
        <f>IFERROR(VLOOKUP(G58,'СКЛАД '!$A:$B,2,0),"-")</f>
        <v>Соломинка в обертке</v>
      </c>
      <c r="I58" s="9">
        <v>1</v>
      </c>
      <c r="J58" s="7">
        <f>J53*I58</f>
        <v>5</v>
      </c>
      <c r="L58" s="22">
        <v>69913</v>
      </c>
      <c r="M58" s="222" t="str">
        <f>IFERROR(VLOOKUP(L58,'СКЛАД '!$A:$B,2,0),"-")</f>
        <v>Соломинка в обертке</v>
      </c>
      <c r="N58" s="9">
        <v>1</v>
      </c>
      <c r="O58" s="7">
        <f>O53*N58</f>
        <v>11</v>
      </c>
      <c r="Q58" s="22">
        <v>52228</v>
      </c>
      <c r="R58" s="222" t="str">
        <f>IFERROR(VLOOKUP(Q58,'СКЛАД '!$A:$B,2,0),"-")</f>
        <v>Салфетка бумажная</v>
      </c>
      <c r="S58" s="9">
        <v>1</v>
      </c>
      <c r="T58" s="7">
        <f>T53*S58</f>
        <v>1</v>
      </c>
    </row>
    <row r="59" spans="2:20">
      <c r="B59" s="22">
        <v>52228</v>
      </c>
      <c r="C59" s="222" t="str">
        <f>IFERROR(VLOOKUP(B59,'СКЛАД '!$A:$B,2,0),"-")</f>
        <v>Салфетка бумажная</v>
      </c>
      <c r="D59" s="9">
        <v>1</v>
      </c>
      <c r="E59" s="7">
        <f>E53*D59</f>
        <v>17</v>
      </c>
      <c r="G59" s="22">
        <v>52228</v>
      </c>
      <c r="H59" s="222" t="str">
        <f>IFERROR(VLOOKUP(G59,'СКЛАД '!$A:$B,2,0),"-")</f>
        <v>Салфетка бумажная</v>
      </c>
      <c r="I59" s="9">
        <v>1</v>
      </c>
      <c r="J59" s="7">
        <f>J53*I59</f>
        <v>5</v>
      </c>
      <c r="L59" s="22">
        <v>52228</v>
      </c>
      <c r="M59" s="222" t="str">
        <f>IFERROR(VLOOKUP(L59,'СКЛАД '!$A:$B,2,0),"-")</f>
        <v>Салфетка бумажная</v>
      </c>
      <c r="N59" s="9">
        <v>1</v>
      </c>
      <c r="O59" s="7">
        <f>O53*N59</f>
        <v>11</v>
      </c>
      <c r="Q59" s="22">
        <v>56064</v>
      </c>
      <c r="R59" s="222" t="str">
        <f>IFERROR(VLOOKUP(Q59,'СКЛАД '!$A:$B,2,0),"-")</f>
        <v>Стакан двухслойный 12 унций</v>
      </c>
      <c r="S59" s="9">
        <v>1</v>
      </c>
      <c r="T59" s="7">
        <f>T53*S59</f>
        <v>1</v>
      </c>
    </row>
    <row r="60" spans="2:20">
      <c r="B60" s="68"/>
      <c r="C60" s="222" t="str">
        <f>IFERROR(VLOOKUP(B60,'СКЛАД '!$A:$B,2,0),"-")</f>
        <v>-</v>
      </c>
      <c r="D60" s="9"/>
      <c r="E60" s="7">
        <f>E53*D60</f>
        <v>0</v>
      </c>
      <c r="G60" s="68"/>
      <c r="H60" s="222" t="str">
        <f>IFERROR(VLOOKUP(G60,'СКЛАД '!$A:$B,2,0),"-")</f>
        <v>-</v>
      </c>
      <c r="I60" s="9"/>
      <c r="J60" s="7">
        <f>J53*I60</f>
        <v>0</v>
      </c>
      <c r="L60" s="68"/>
      <c r="M60" s="222" t="str">
        <f>IFERROR(VLOOKUP(L60,'СКЛАД '!$A:$B,2,0),"-")</f>
        <v>-</v>
      </c>
      <c r="N60" s="9"/>
      <c r="O60" s="7">
        <f>O53*N60</f>
        <v>0</v>
      </c>
      <c r="Q60" s="22">
        <v>56067</v>
      </c>
      <c r="R60" s="222" t="str">
        <f>IFERROR(VLOOKUP(Q60,'СКЛАД '!$A:$B,2,0),"-")</f>
        <v>Крышка для двухсл. стакана 12 унций</v>
      </c>
      <c r="S60" s="9">
        <v>1</v>
      </c>
      <c r="T60" s="7">
        <f>T53*S60</f>
        <v>1</v>
      </c>
    </row>
    <row r="61" spans="2:20">
      <c r="B61" s="9"/>
      <c r="C61" s="222" t="str">
        <f>IFERROR(VLOOKUP(B61,'СКЛАД '!$A:$B,2,0),"-")</f>
        <v>-</v>
      </c>
      <c r="D61" s="9"/>
      <c r="E61" s="7">
        <f>E53*D61</f>
        <v>0</v>
      </c>
      <c r="G61" s="9"/>
      <c r="H61" s="222" t="str">
        <f>IFERROR(VLOOKUP(G61,'СКЛАД '!$A:$B,2,0),"-")</f>
        <v>-</v>
      </c>
      <c r="I61" s="9"/>
      <c r="J61" s="7">
        <f>J53*I61</f>
        <v>0</v>
      </c>
      <c r="L61" s="9"/>
      <c r="M61" s="222" t="str">
        <f>IFERROR(VLOOKUP(L61,'СКЛАД '!$A:$B,2,0),"-")</f>
        <v>-</v>
      </c>
      <c r="N61" s="9"/>
      <c r="O61" s="7">
        <f>O53*N61</f>
        <v>0</v>
      </c>
      <c r="Q61" s="22">
        <v>56073</v>
      </c>
      <c r="R61" s="222" t="str">
        <f>IFERROR(VLOOKUP(Q61,'СКЛАД '!$A:$B,2,0),"-")</f>
        <v>Мешалка для горячих напитков 0,5л.</v>
      </c>
      <c r="S61" s="9">
        <v>1</v>
      </c>
      <c r="T61" s="7">
        <f>T53*S61</f>
        <v>1</v>
      </c>
    </row>
    <row r="62" spans="2:20">
      <c r="B62" s="9"/>
      <c r="C62" s="222" t="str">
        <f>IFERROR(VLOOKUP(B62,'СКЛАД '!$A:$B,2,0),"-")</f>
        <v>-</v>
      </c>
      <c r="D62" s="9"/>
      <c r="E62" s="7">
        <f>E53*D62</f>
        <v>0</v>
      </c>
      <c r="G62" s="9"/>
      <c r="H62" s="222" t="str">
        <f>IFERROR(VLOOKUP(G62,'СКЛАД '!$A:$B,2,0),"-")</f>
        <v>-</v>
      </c>
      <c r="I62" s="9"/>
      <c r="J62" s="7">
        <f>J53*I62</f>
        <v>0</v>
      </c>
      <c r="L62" s="9"/>
      <c r="M62" s="222" t="str">
        <f>IFERROR(VLOOKUP(L62,'СКЛАД '!$A:$B,2,0),"-")</f>
        <v>-</v>
      </c>
      <c r="N62" s="9"/>
      <c r="O62" s="7">
        <f>O53*N62</f>
        <v>0</v>
      </c>
      <c r="Q62" s="68"/>
      <c r="R62" s="222" t="str">
        <f>IFERROR(VLOOKUP(Q62,'СКЛАД '!$A:$B,2,0),"-")</f>
        <v>-</v>
      </c>
      <c r="S62" s="9"/>
      <c r="T62" s="7">
        <f>T53*S62</f>
        <v>0</v>
      </c>
    </row>
    <row r="63" spans="2:20">
      <c r="B63" s="9"/>
      <c r="C63" s="222" t="str">
        <f>IFERROR(VLOOKUP(B63,'СКЛАД '!$A:$B,2,0),"-")</f>
        <v>-</v>
      </c>
      <c r="D63" s="9"/>
      <c r="E63" s="7">
        <f>E53*D63</f>
        <v>0</v>
      </c>
      <c r="G63" s="9"/>
      <c r="H63" s="222" t="str">
        <f>IFERROR(VLOOKUP(G63,'СКЛАД '!$A:$B,2,0),"-")</f>
        <v>-</v>
      </c>
      <c r="I63" s="9"/>
      <c r="J63" s="7">
        <f>J53*I63</f>
        <v>0</v>
      </c>
      <c r="L63" s="9"/>
      <c r="M63" s="222" t="str">
        <f>IFERROR(VLOOKUP(L63,'СКЛАД '!$A:$B,2,0),"-")</f>
        <v>-</v>
      </c>
      <c r="N63" s="9"/>
      <c r="O63" s="7">
        <f>O53*N63</f>
        <v>0</v>
      </c>
      <c r="Q63" s="9"/>
      <c r="R63" s="222" t="str">
        <f>IFERROR(VLOOKUP(Q63,'СКЛАД '!$A:$B,2,0),"-")</f>
        <v>-</v>
      </c>
      <c r="S63" s="9"/>
      <c r="T63" s="7">
        <f>T53*S63</f>
        <v>0</v>
      </c>
    </row>
    <row r="64" spans="2:20">
      <c r="B64" s="9"/>
      <c r="C64" s="222" t="str">
        <f>IFERROR(VLOOKUP(B64,'СКЛАД '!$A:$B,2,0),"-")</f>
        <v>-</v>
      </c>
      <c r="D64" s="9"/>
      <c r="E64" s="7">
        <f>E53*D64</f>
        <v>0</v>
      </c>
      <c r="G64" s="9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222" t="str">
        <f>IFERROR(VLOOKUP(Q64,'СКЛАД '!$A:$B,2,0),"-")</f>
        <v>-</v>
      </c>
      <c r="S64" s="9"/>
      <c r="T64" s="7">
        <f>T53*S64</f>
        <v>0</v>
      </c>
    </row>
    <row r="65" spans="2:20">
      <c r="B65" s="9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222" t="str">
        <f>IFERROR(VLOOKUP(Q65,'СКЛАД '!$A:$B,2,0),"-")</f>
        <v>-</v>
      </c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222" t="str">
        <f>IFERROR(VLOOKUP(Q66,'СКЛАД '!$A:$B,2,0),"-")</f>
        <v>-</v>
      </c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222" t="str">
        <f>IFERROR(VLOOKUP(Q67,'СКЛАД '!$A:$B,2,0),"-")</f>
        <v>-</v>
      </c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222" t="str">
        <f>IFERROR(VLOOKUP(Q68,'СКЛАД '!$A:$B,2,0),"-")</f>
        <v>-</v>
      </c>
      <c r="S68" s="9"/>
      <c r="T68" s="7">
        <f>T53*S68</f>
        <v>0</v>
      </c>
    </row>
    <row r="70" spans="2:20" s="1" customFormat="1">
      <c r="B70" s="66">
        <v>2023</v>
      </c>
      <c r="C70" s="6" t="str">
        <f>IFERROR(VLOOKUP(B70,Сводная!$A:$C,2,0),"-------------")</f>
        <v>Шоколадный Шейк мал</v>
      </c>
      <c r="D70" s="3" t="s">
        <v>600</v>
      </c>
      <c r="E70" s="6">
        <f>IFERROR(VLOOKUP(B70,Сводная!$A:$C,3,0),"-------------")</f>
        <v>12</v>
      </c>
      <c r="G70" s="66">
        <v>2024</v>
      </c>
      <c r="H70" s="6" t="str">
        <f>IFERROR(VLOOKUP(G70,Сводная!$A:$C,2,0),"-------------")</f>
        <v>Шоколадный Шейк станд</v>
      </c>
      <c r="I70" s="3" t="s">
        <v>600</v>
      </c>
      <c r="J70" s="6">
        <f>IFERROR(VLOOKUP(G70,Сводная!$A:$C,3,0),"-------------")</f>
        <v>6</v>
      </c>
      <c r="L70" s="66">
        <v>2025</v>
      </c>
      <c r="M70" s="6" t="str">
        <f>IFERROR(VLOOKUP(L70,Сводная!$A:$C,2,0),"-------------")</f>
        <v>Шоколадный Шейк бол</v>
      </c>
      <c r="N70" s="3" t="s">
        <v>600</v>
      </c>
      <c r="O70" s="6">
        <f>IFERROR(VLOOKUP(L70,Сводная!$A:$C,3,0),"-------------")</f>
        <v>5</v>
      </c>
      <c r="Q70" s="66">
        <v>2036</v>
      </c>
      <c r="R70" s="6" t="str">
        <f>IFERROR(VLOOKUP(Q70,Сводная!$A:$C,2,0),"-------------")</f>
        <v>Капучино МАЛ</v>
      </c>
      <c r="S70" s="3" t="s">
        <v>600</v>
      </c>
      <c r="T70" s="6">
        <f>IFERROR(VLOOKUP(Q70,Сводная!$A:$C,3,0),"-------------")</f>
        <v>23</v>
      </c>
    </row>
    <row r="71" spans="2:20">
      <c r="B71" s="22">
        <v>53230</v>
      </c>
      <c r="C71" s="222" t="str">
        <f>IFERROR(VLOOKUP(B71,'СКЛАД '!$A:$B,2,0),"-")</f>
        <v>Смесь для коктейля 3%</v>
      </c>
      <c r="D71" s="9">
        <v>0.21299999999999999</v>
      </c>
      <c r="E71" s="7">
        <f>E70*D71</f>
        <v>2.556</v>
      </c>
      <c r="G71" s="22">
        <v>53230</v>
      </c>
      <c r="H71" s="222" t="str">
        <f>IFERROR(VLOOKUP(G71,'СКЛАД '!$A:$B,2,0),"-")</f>
        <v>Смесь для коктейля 3%</v>
      </c>
      <c r="I71" s="9">
        <v>0.28399999999999997</v>
      </c>
      <c r="J71" s="7">
        <f>J70*I71</f>
        <v>1.7039999999999997</v>
      </c>
      <c r="L71" s="22">
        <v>53230</v>
      </c>
      <c r="M71" s="222" t="str">
        <f>IFERROR(VLOOKUP(L71,'СКЛАД '!$A:$B,2,0),"-")</f>
        <v>Смесь для коктейля 3%</v>
      </c>
      <c r="N71" s="9">
        <v>0.35599999999999998</v>
      </c>
      <c r="O71" s="7">
        <f>O70*N71</f>
        <v>1.7799999999999998</v>
      </c>
      <c r="Q71" s="22">
        <v>69590</v>
      </c>
      <c r="R71" s="222" t="str">
        <f>IFERROR(VLOOKUP(Q71,'СКЛАД '!$A:$B,2,0),"-")</f>
        <v>Кофе в зернах</v>
      </c>
      <c r="S71" s="9">
        <v>8.0000000000000002E-3</v>
      </c>
      <c r="T71" s="7">
        <f>T70*S71</f>
        <v>0.184</v>
      </c>
    </row>
    <row r="72" spans="2:20">
      <c r="B72" s="22">
        <v>51143</v>
      </c>
      <c r="C72" s="222" t="str">
        <f>IFERROR(VLOOKUP(B72,'СКЛАД '!$A:$B,2,0),"-")</f>
        <v>Сироп (БК) шоколадный</v>
      </c>
      <c r="D72" s="9">
        <v>3.5000000000000003E-2</v>
      </c>
      <c r="E72" s="7">
        <f>E70*D72</f>
        <v>0.42000000000000004</v>
      </c>
      <c r="G72" s="22">
        <v>51143</v>
      </c>
      <c r="H72" s="222" t="str">
        <f>IFERROR(VLOOKUP(G72,'СКЛАД '!$A:$B,2,0),"-")</f>
        <v>Сироп (БК) шоколадный</v>
      </c>
      <c r="I72" s="9">
        <v>4.5999999999999999E-2</v>
      </c>
      <c r="J72" s="7">
        <f>J70*I72</f>
        <v>0.27600000000000002</v>
      </c>
      <c r="L72" s="22">
        <v>51143</v>
      </c>
      <c r="M72" s="222" t="str">
        <f>IFERROR(VLOOKUP(L72,'СКЛАД '!$A:$B,2,0),"-")</f>
        <v>Сироп (БК) шоколадный</v>
      </c>
      <c r="N72" s="9">
        <v>5.8000000000000003E-2</v>
      </c>
      <c r="O72" s="7">
        <f>O70*N72</f>
        <v>0.29000000000000004</v>
      </c>
      <c r="Q72" s="22">
        <v>61175</v>
      </c>
      <c r="R72" s="222" t="str">
        <f>IFERROR(VLOOKUP(Q72,'СКЛАД '!$A:$B,2,0),"-")</f>
        <v>Молоко 3,2%</v>
      </c>
      <c r="S72" s="9">
        <v>0.1</v>
      </c>
      <c r="T72" s="7">
        <f>T70*S72</f>
        <v>2.3000000000000003</v>
      </c>
    </row>
    <row r="73" spans="2:20">
      <c r="B73" s="22">
        <v>57000</v>
      </c>
      <c r="C73" s="222" t="str">
        <f>IFERROR(VLOOKUP(B73,'СКЛАД '!$A:$B,2,0),"-")</f>
        <v>Стакан 12 унций</v>
      </c>
      <c r="D73" s="9">
        <v>1</v>
      </c>
      <c r="E73" s="7">
        <f>E70*D73</f>
        <v>12</v>
      </c>
      <c r="G73" s="22">
        <v>57001</v>
      </c>
      <c r="H73" s="222" t="str">
        <f>IFERROR(VLOOKUP(G73,'СКЛАД '!$A:$B,2,0),"-")</f>
        <v>Стакан 16 унций</v>
      </c>
      <c r="I73" s="9">
        <v>1</v>
      </c>
      <c r="J73" s="7">
        <f>J70*I73</f>
        <v>6</v>
      </c>
      <c r="L73" s="22">
        <v>57002</v>
      </c>
      <c r="M73" s="222" t="str">
        <f>IFERROR(VLOOKUP(L73,'СКЛАД '!$A:$B,2,0),"-")</f>
        <v>Стакан 22 унции</v>
      </c>
      <c r="N73" s="9">
        <v>1</v>
      </c>
      <c r="O73" s="7">
        <f>O70*N73</f>
        <v>5</v>
      </c>
      <c r="Q73" s="22">
        <v>51024</v>
      </c>
      <c r="R73" s="222" t="str">
        <f>IFERROR(VLOOKUP(Q73,'СКЛАД '!$A:$B,2,0),"-")</f>
        <v>Сахар порционный</v>
      </c>
      <c r="S73" s="9">
        <v>1</v>
      </c>
      <c r="T73" s="7">
        <f>T70*S73</f>
        <v>23</v>
      </c>
    </row>
    <row r="74" spans="2:20">
      <c r="B74" s="22">
        <v>56006</v>
      </c>
      <c r="C74" s="222" t="str">
        <f>IFERROR(VLOOKUP(B74,'СКЛАД '!$A:$B,2,0),"-")</f>
        <v>Крышка для стакана 16/22 унции</v>
      </c>
      <c r="D74" s="9">
        <v>1</v>
      </c>
      <c r="E74" s="7">
        <f>E70*D74</f>
        <v>12</v>
      </c>
      <c r="G74" s="22">
        <v>56006</v>
      </c>
      <c r="H74" s="222" t="str">
        <f>IFERROR(VLOOKUP(G74,'СКЛАД '!$A:$B,2,0),"-")</f>
        <v>Крышка для стакана 16/22 унции</v>
      </c>
      <c r="I74" s="9">
        <v>1</v>
      </c>
      <c r="J74" s="7">
        <f>J70*I74</f>
        <v>6</v>
      </c>
      <c r="L74" s="22">
        <v>56006</v>
      </c>
      <c r="M74" s="222" t="str">
        <f>IFERROR(VLOOKUP(L74,'СКЛАД '!$A:$B,2,0),"-")</f>
        <v>Крышка для стакана 16/22 унции</v>
      </c>
      <c r="N74" s="9">
        <v>1</v>
      </c>
      <c r="O74" s="7">
        <f>O70*N74</f>
        <v>5</v>
      </c>
      <c r="Q74" s="22">
        <v>52228</v>
      </c>
      <c r="R74" s="222" t="str">
        <f>IFERROR(VLOOKUP(Q74,'СКЛАД '!$A:$B,2,0),"-")</f>
        <v>Салфетка бумажная</v>
      </c>
      <c r="S74" s="9">
        <v>1</v>
      </c>
      <c r="T74" s="7">
        <f>T70*S74</f>
        <v>23</v>
      </c>
    </row>
    <row r="75" spans="2:20">
      <c r="B75" s="22">
        <v>69913</v>
      </c>
      <c r="C75" s="222" t="str">
        <f>IFERROR(VLOOKUP(B75,'СКЛАД '!$A:$B,2,0),"-")</f>
        <v>Соломинка в обертке</v>
      </c>
      <c r="D75" s="9">
        <v>1</v>
      </c>
      <c r="E75" s="7">
        <f>E70*D75</f>
        <v>12</v>
      </c>
      <c r="G75" s="22">
        <v>69913</v>
      </c>
      <c r="H75" s="222" t="str">
        <f>IFERROR(VLOOKUP(G75,'СКЛАД '!$A:$B,2,0),"-")</f>
        <v>Соломинка в обертке</v>
      </c>
      <c r="I75" s="9">
        <v>1</v>
      </c>
      <c r="J75" s="7">
        <f>J70*I75</f>
        <v>6</v>
      </c>
      <c r="L75" s="22">
        <v>69913</v>
      </c>
      <c r="M75" s="222" t="str">
        <f>IFERROR(VLOOKUP(L75,'СКЛАД '!$A:$B,2,0),"-")</f>
        <v>Соломинка в обертке</v>
      </c>
      <c r="N75" s="9">
        <v>1</v>
      </c>
      <c r="O75" s="7">
        <f>O70*N75</f>
        <v>5</v>
      </c>
      <c r="Q75" s="22">
        <v>56059</v>
      </c>
      <c r="R75" s="222" t="str">
        <f>IFERROR(VLOOKUP(Q75,'СКЛАД '!$A:$B,2,0),"-")</f>
        <v>Стакан двухслойный 9 унций</v>
      </c>
      <c r="S75" s="9">
        <v>1</v>
      </c>
      <c r="T75" s="7">
        <f>T70*S75</f>
        <v>23</v>
      </c>
    </row>
    <row r="76" spans="2:20">
      <c r="B76" s="22">
        <v>52228</v>
      </c>
      <c r="C76" s="222" t="str">
        <f>IFERROR(VLOOKUP(B76,'СКЛАД '!$A:$B,2,0),"-")</f>
        <v>Салфетка бумажная</v>
      </c>
      <c r="D76" s="9">
        <v>1</v>
      </c>
      <c r="E76" s="7">
        <f>E70*D76</f>
        <v>12</v>
      </c>
      <c r="G76" s="22">
        <v>52228</v>
      </c>
      <c r="H76" s="222" t="str">
        <f>IFERROR(VLOOKUP(G76,'СКЛАД '!$A:$B,2,0),"-")</f>
        <v>Салфетка бумажная</v>
      </c>
      <c r="I76" s="9">
        <v>1</v>
      </c>
      <c r="J76" s="7">
        <f>J70*I76</f>
        <v>6</v>
      </c>
      <c r="L76" s="22">
        <v>52228</v>
      </c>
      <c r="M76" s="222" t="str">
        <f>IFERROR(VLOOKUP(L76,'СКЛАД '!$A:$B,2,0),"-")</f>
        <v>Салфетка бумажная</v>
      </c>
      <c r="N76" s="9">
        <v>1</v>
      </c>
      <c r="O76" s="7">
        <f>O70*N76</f>
        <v>5</v>
      </c>
      <c r="Q76" s="22">
        <v>56066</v>
      </c>
      <c r="R76" s="222" t="str">
        <f>IFERROR(VLOOKUP(Q76,'СКЛАД '!$A:$B,2,0),"-")</f>
        <v>Крышка для двухсл. стакана 9 унций</v>
      </c>
      <c r="S76" s="9">
        <v>1</v>
      </c>
      <c r="T76" s="7">
        <f>T70*S76</f>
        <v>23</v>
      </c>
    </row>
    <row r="77" spans="2:20">
      <c r="B77" s="68"/>
      <c r="C77" s="222" t="str">
        <f>IFERROR(VLOOKUP(B77,'СКЛАД '!$A:$B,2,0),"-")</f>
        <v>-</v>
      </c>
      <c r="D77" s="9"/>
      <c r="E77" s="7">
        <f>E70*D77</f>
        <v>0</v>
      </c>
      <c r="G77" s="68"/>
      <c r="H77" s="222" t="str">
        <f>IFERROR(VLOOKUP(G77,'СКЛАД '!$A:$B,2,0),"-")</f>
        <v>-</v>
      </c>
      <c r="I77" s="9"/>
      <c r="J77" s="7">
        <f>J70*I77</f>
        <v>0</v>
      </c>
      <c r="L77" s="68"/>
      <c r="M77" s="222" t="str">
        <f>IFERROR(VLOOKUP(L77,'СКЛАД '!$A:$B,2,0),"-")</f>
        <v>-</v>
      </c>
      <c r="N77" s="9"/>
      <c r="O77" s="7">
        <f>O70*N77</f>
        <v>0</v>
      </c>
      <c r="Q77" s="22">
        <v>56073</v>
      </c>
      <c r="R77" s="222" t="str">
        <f>IFERROR(VLOOKUP(Q77,'СКЛАД '!$A:$B,2,0),"-")</f>
        <v>Мешалка для горячих напитков 0,5л.</v>
      </c>
      <c r="S77" s="9">
        <v>1</v>
      </c>
      <c r="T77" s="7">
        <f>T70*S77</f>
        <v>23</v>
      </c>
    </row>
    <row r="78" spans="2:20">
      <c r="B78" s="9"/>
      <c r="C78" s="222" t="str">
        <f>IFERROR(VLOOKUP(B78,'СКЛАД '!$A:$B,2,0),"-")</f>
        <v>-</v>
      </c>
      <c r="D78" s="9"/>
      <c r="E78" s="7">
        <f>E70*D78</f>
        <v>0</v>
      </c>
      <c r="G78" s="9"/>
      <c r="H78" s="222" t="str">
        <f>IFERROR(VLOOKUP(G78,'СКЛАД '!$A:$B,2,0),"-")</f>
        <v>-</v>
      </c>
      <c r="I78" s="9"/>
      <c r="J78" s="7">
        <f>J70*I78</f>
        <v>0</v>
      </c>
      <c r="L78" s="9"/>
      <c r="M78" s="222" t="str">
        <f>IFERROR(VLOOKUP(L78,'СКЛАД '!$A:$B,2,0),"-")</f>
        <v>-</v>
      </c>
      <c r="N78" s="9"/>
      <c r="O78" s="7">
        <f>O70*N78</f>
        <v>0</v>
      </c>
      <c r="Q78" s="68"/>
      <c r="R78" s="222" t="str">
        <f>IFERROR(VLOOKUP(Q78,'СКЛАД '!$A:$B,2,0),"-")</f>
        <v>-</v>
      </c>
      <c r="S78" s="9"/>
      <c r="T78" s="7">
        <f>T70*S78</f>
        <v>0</v>
      </c>
    </row>
    <row r="79" spans="2:20">
      <c r="B79" s="9"/>
      <c r="C79" s="222" t="str">
        <f>IFERROR(VLOOKUP(B79,'СКЛАД '!$A:$B,2,0),"-")</f>
        <v>-</v>
      </c>
      <c r="D79" s="9"/>
      <c r="E79" s="7">
        <f>E70*D79</f>
        <v>0</v>
      </c>
      <c r="G79" s="9"/>
      <c r="H79" s="222" t="str">
        <f>IFERROR(VLOOKUP(G79,'СКЛАД '!$A:$B,2,0),"-")</f>
        <v>-</v>
      </c>
      <c r="I79" s="9"/>
      <c r="J79" s="7">
        <f>J70*I79</f>
        <v>0</v>
      </c>
      <c r="L79" s="9"/>
      <c r="M79" s="222" t="str">
        <f>IFERROR(VLOOKUP(L79,'СКЛАД '!$A:$B,2,0),"-")</f>
        <v>-</v>
      </c>
      <c r="N79" s="9"/>
      <c r="O79" s="7">
        <f>O70*N79</f>
        <v>0</v>
      </c>
      <c r="Q79" s="9"/>
      <c r="R79" s="222" t="str">
        <f>IFERROR(VLOOKUP(Q79,'СКЛАД '!$A:$B,2,0),"-")</f>
        <v>-</v>
      </c>
      <c r="S79" s="9"/>
      <c r="T79" s="7">
        <f>T70*S79</f>
        <v>0</v>
      </c>
    </row>
    <row r="80" spans="2:20">
      <c r="B80" s="9"/>
      <c r="C80" s="222" t="str">
        <f>IFERROR(VLOOKUP(B80,'СКЛАД '!$A:$B,2,0),"-")</f>
        <v>-</v>
      </c>
      <c r="D80" s="9"/>
      <c r="E80" s="7">
        <f>E70*D80</f>
        <v>0</v>
      </c>
      <c r="G80" s="9"/>
      <c r="H80" s="222" t="str">
        <f>IFERROR(VLOOKUP(G80,'СКЛАД '!$A:$B,2,0),"-")</f>
        <v>-</v>
      </c>
      <c r="I80" s="9"/>
      <c r="J80" s="7">
        <f>J70*I80</f>
        <v>0</v>
      </c>
      <c r="L80" s="9"/>
      <c r="M80" s="222" t="str">
        <f>IFERROR(VLOOKUP(L80,'СКЛАД '!$A:$B,2,0),"-")</f>
        <v>-</v>
      </c>
      <c r="N80" s="9"/>
      <c r="O80" s="7">
        <f>O70*N80</f>
        <v>0</v>
      </c>
      <c r="Q80" s="9"/>
      <c r="R80" s="222" t="str">
        <f>IFERROR(VLOOKUP(Q80,'СКЛАД '!$A:$B,2,0),"-")</f>
        <v>-</v>
      </c>
      <c r="S80" s="9"/>
      <c r="T80" s="7">
        <f>T70*S80</f>
        <v>0</v>
      </c>
    </row>
    <row r="81" spans="2:20">
      <c r="B81" s="9"/>
      <c r="C81" s="222" t="str">
        <f>IFERROR(VLOOKUP(B81,'СКЛАД '!$A:$B,2,0),"-")</f>
        <v>-</v>
      </c>
      <c r="D81" s="9"/>
      <c r="E81" s="7">
        <f>E70*D81</f>
        <v>0</v>
      </c>
      <c r="G81" s="9"/>
      <c r="H81" s="222" t="str">
        <f>IFERROR(VLOOKUP(G81,'СКЛАД '!$A:$B,2,0),"-")</f>
        <v>-</v>
      </c>
      <c r="I81" s="9"/>
      <c r="J81" s="7">
        <f>J70*I81</f>
        <v>0</v>
      </c>
      <c r="L81" s="9"/>
      <c r="M81" s="222" t="str">
        <f>IFERROR(VLOOKUP(L81,'СКЛАД '!$A:$B,2,0),"-")</f>
        <v>-</v>
      </c>
      <c r="N81" s="9"/>
      <c r="O81" s="7">
        <f>O70*N81</f>
        <v>0</v>
      </c>
      <c r="Q81" s="9"/>
      <c r="R81" s="222" t="str">
        <f>IFERROR(VLOOKUP(Q81,'СКЛАД '!$A:$B,2,0),"-")</f>
        <v>-</v>
      </c>
      <c r="S81" s="9"/>
      <c r="T81" s="7">
        <f>T70*S81</f>
        <v>0</v>
      </c>
    </row>
    <row r="82" spans="2:20">
      <c r="B82" s="9"/>
      <c r="C82" s="222" t="str">
        <f>IFERROR(VLOOKUP(B82,'СКЛАД '!$A:$B,2,0),"-")</f>
        <v>-</v>
      </c>
      <c r="D82" s="9"/>
      <c r="E82" s="7">
        <f>E70*D82</f>
        <v>0</v>
      </c>
      <c r="G82" s="9"/>
      <c r="H82" s="222" t="str">
        <f>IFERROR(VLOOKUP(G82,'СКЛАД '!$A:$B,2,0),"-")</f>
        <v>-</v>
      </c>
      <c r="I82" s="9"/>
      <c r="J82" s="7">
        <f>J70*I82</f>
        <v>0</v>
      </c>
      <c r="L82" s="9"/>
      <c r="M82" s="222" t="str">
        <f>IFERROR(VLOOKUP(L82,'СКЛАД '!$A:$B,2,0),"-")</f>
        <v>-</v>
      </c>
      <c r="N82" s="9"/>
      <c r="O82" s="7">
        <f>O70*N82</f>
        <v>0</v>
      </c>
      <c r="Q82" s="9"/>
      <c r="R82" s="222" t="str">
        <f>IFERROR(VLOOKUP(Q82,'СКЛАД '!$A:$B,2,0),"-")</f>
        <v>-</v>
      </c>
      <c r="S82" s="9"/>
      <c r="T82" s="7">
        <f>T70*S82</f>
        <v>0</v>
      </c>
    </row>
    <row r="83" spans="2:20">
      <c r="B83" s="9"/>
      <c r="C83" s="222" t="str">
        <f>IFERROR(VLOOKUP(B83,'СКЛАД '!$A:$B,2,0),"-")</f>
        <v>-</v>
      </c>
      <c r="D83" s="9"/>
      <c r="E83" s="7">
        <f>E70*D83</f>
        <v>0</v>
      </c>
      <c r="G83" s="9"/>
      <c r="H83" s="222" t="str">
        <f>IFERROR(VLOOKUP(G83,'СКЛАД '!$A:$B,2,0),"-")</f>
        <v>-</v>
      </c>
      <c r="I83" s="9"/>
      <c r="J83" s="7">
        <f>J70*I83</f>
        <v>0</v>
      </c>
      <c r="L83" s="9"/>
      <c r="M83" s="222" t="str">
        <f>IFERROR(VLOOKUP(L83,'СКЛАД '!$A:$B,2,0),"-")</f>
        <v>-</v>
      </c>
      <c r="N83" s="9"/>
      <c r="O83" s="7">
        <f>O70*N83</f>
        <v>0</v>
      </c>
      <c r="Q83" s="9"/>
      <c r="R83" s="222" t="str">
        <f>IFERROR(VLOOKUP(Q83,'СКЛАД '!$A:$B,2,0),"-")</f>
        <v>-</v>
      </c>
      <c r="S83" s="9"/>
      <c r="T83" s="7">
        <f>T70*S83</f>
        <v>0</v>
      </c>
    </row>
    <row r="84" spans="2:20">
      <c r="B84" s="9"/>
      <c r="C84" s="222" t="str">
        <f>IFERROR(VLOOKUP(B84,'СКЛАД '!$A:$B,2,0),"-")</f>
        <v>-</v>
      </c>
      <c r="D84" s="9"/>
      <c r="E84" s="7">
        <f>E70*D84</f>
        <v>0</v>
      </c>
      <c r="G84" s="9"/>
      <c r="H84" s="222" t="str">
        <f>IFERROR(VLOOKUP(G84,'СКЛАД '!$A:$B,2,0),"-")</f>
        <v>-</v>
      </c>
      <c r="I84" s="9"/>
      <c r="J84" s="7">
        <f>J70*I84</f>
        <v>0</v>
      </c>
      <c r="L84" s="9"/>
      <c r="M84" s="222" t="str">
        <f>IFERROR(VLOOKUP(L84,'СКЛАД '!$A:$B,2,0),"-")</f>
        <v>-</v>
      </c>
      <c r="N84" s="9"/>
      <c r="O84" s="7">
        <f>O70*N84</f>
        <v>0</v>
      </c>
      <c r="Q84" s="9"/>
      <c r="R84" s="222" t="str">
        <f>IFERROR(VLOOKUP(Q84,'СКЛАД '!$A:$B,2,0),"-")</f>
        <v>-</v>
      </c>
      <c r="S84" s="9"/>
      <c r="T84" s="7">
        <f>T70*S84</f>
        <v>0</v>
      </c>
    </row>
    <row r="85" spans="2:20">
      <c r="B85" s="9"/>
      <c r="C85" s="222" t="str">
        <f>IFERROR(VLOOKUP(B85,'СКЛАД '!$A:$B,2,0),"-")</f>
        <v>-</v>
      </c>
      <c r="D85" s="9"/>
      <c r="E85" s="7">
        <f>E70*D85</f>
        <v>0</v>
      </c>
      <c r="G85" s="9"/>
      <c r="H85" s="222" t="str">
        <f>IFERROR(VLOOKUP(G85,'СКЛАД '!$A:$B,2,0),"-")</f>
        <v>-</v>
      </c>
      <c r="I85" s="9"/>
      <c r="J85" s="7">
        <f>J70*I85</f>
        <v>0</v>
      </c>
      <c r="L85" s="9"/>
      <c r="M85" s="222" t="str">
        <f>IFERROR(VLOOKUP(L85,'СКЛАД '!$A:$B,2,0),"-")</f>
        <v>-</v>
      </c>
      <c r="N85" s="9"/>
      <c r="O85" s="7">
        <f>O70*N85</f>
        <v>0</v>
      </c>
      <c r="Q85" s="9"/>
      <c r="R85" s="222" t="str">
        <f>IFERROR(VLOOKUP(Q85,'СКЛАД '!$A:$B,2,0),"-")</f>
        <v>-</v>
      </c>
      <c r="S85" s="9"/>
      <c r="T85" s="7">
        <f>T70*S85</f>
        <v>0</v>
      </c>
    </row>
    <row r="87" spans="2:20" s="1" customFormat="1">
      <c r="B87" s="66">
        <v>2040</v>
      </c>
      <c r="C87" s="6" t="str">
        <f>IFERROR(VLOOKUP(B87,Сводная!$A:$C,2,0),"-------------")</f>
        <v>Латте (МАЛ.)</v>
      </c>
      <c r="D87" s="3" t="s">
        <v>600</v>
      </c>
      <c r="E87" s="6">
        <f>IFERROR(VLOOKUP(B87,Сводная!$A:$C,3,0),"-------------")</f>
        <v>11</v>
      </c>
      <c r="G87" s="66">
        <v>2041</v>
      </c>
      <c r="H87" s="6" t="str">
        <f>IFERROR(VLOOKUP(G87,Сводная!$A:$C,2,0),"-------------")</f>
        <v>Латте (СТАНД.)</v>
      </c>
      <c r="I87" s="3" t="s">
        <v>600</v>
      </c>
      <c r="J87" s="6">
        <f>IFERROR(VLOOKUP(G87,Сводная!$A:$C,3,0),"-------------")</f>
        <v>12</v>
      </c>
      <c r="L87" s="66">
        <v>1262</v>
      </c>
      <c r="M87" s="6" t="str">
        <f>IFERROR(VLOOKUP(L87,Сводная!$A:$C,2,0),"-------------")</f>
        <v>Латте станд с сиропом</v>
      </c>
      <c r="N87" s="3" t="s">
        <v>600</v>
      </c>
      <c r="O87" s="6">
        <f>IFERROR(VLOOKUP(L87,Сводная!$A:$C,3,0),"-------------")</f>
        <v>0</v>
      </c>
      <c r="Q87" s="66">
        <v>2037</v>
      </c>
      <c r="R87" s="6" t="str">
        <f>IFERROR(VLOOKUP(Q87,Сводная!$A:$C,2,0),"-------------")</f>
        <v>Капучино СТАНД</v>
      </c>
      <c r="S87" s="3" t="s">
        <v>600</v>
      </c>
      <c r="T87" s="6">
        <f>IFERROR(VLOOKUP(Q87,Сводная!$A:$C,3,0),"-------------")</f>
        <v>56</v>
      </c>
    </row>
    <row r="88" spans="2:20">
      <c r="B88" s="22">
        <v>69590</v>
      </c>
      <c r="C88" s="222" t="str">
        <f>IFERROR(VLOOKUP(B88,'СКЛАД '!$A:$B,2,0),"-")</f>
        <v>Кофе в зернах</v>
      </c>
      <c r="D88" s="9">
        <v>8.0000000000000002E-3</v>
      </c>
      <c r="E88" s="7">
        <f>E87*D88</f>
        <v>8.7999999999999995E-2</v>
      </c>
      <c r="G88" s="22">
        <v>69590</v>
      </c>
      <c r="H88" s="222" t="str">
        <f>IFERROR(VLOOKUP(G88,'СКЛАД '!$A:$B,2,0),"-")</f>
        <v>Кофе в зернах</v>
      </c>
      <c r="I88" s="9">
        <v>1.6E-2</v>
      </c>
      <c r="J88" s="7">
        <f>J87*I88</f>
        <v>0.192</v>
      </c>
      <c r="L88" s="22">
        <v>69590</v>
      </c>
      <c r="M88" s="222" t="str">
        <f>IFERROR(VLOOKUP(L88,'СКЛАД '!$A:$B,2,0),"-")</f>
        <v>Кофе в зернах</v>
      </c>
      <c r="N88" s="9">
        <v>1.6E-2</v>
      </c>
      <c r="O88" s="7">
        <f>O87*N88</f>
        <v>0</v>
      </c>
      <c r="Q88" s="22">
        <v>69590</v>
      </c>
      <c r="R88" s="222" t="str">
        <f>IFERROR(VLOOKUP(Q88,'СКЛАД '!$A:$B,2,0),"-")</f>
        <v>Кофе в зернах</v>
      </c>
      <c r="S88" s="9">
        <v>1.6E-2</v>
      </c>
      <c r="T88" s="7">
        <f>T87*S88</f>
        <v>0.89600000000000002</v>
      </c>
    </row>
    <row r="89" spans="2:20">
      <c r="B89" s="22">
        <v>61175</v>
      </c>
      <c r="C89" s="222" t="str">
        <f>IFERROR(VLOOKUP(B89,'СКЛАД '!$A:$B,2,0),"-")</f>
        <v>Молоко 3,2%</v>
      </c>
      <c r="D89" s="9">
        <v>0.13</v>
      </c>
      <c r="E89" s="7">
        <f>E87*D89</f>
        <v>1.4300000000000002</v>
      </c>
      <c r="G89" s="22">
        <v>61175</v>
      </c>
      <c r="H89" s="222" t="str">
        <f>IFERROR(VLOOKUP(G89,'СКЛАД '!$A:$B,2,0),"-")</f>
        <v>Молоко 3,2%</v>
      </c>
      <c r="I89" s="9">
        <v>0.19</v>
      </c>
      <c r="J89" s="7">
        <f>J87*I89</f>
        <v>2.2800000000000002</v>
      </c>
      <c r="L89" s="22">
        <v>61175</v>
      </c>
      <c r="M89" s="222" t="str">
        <f>IFERROR(VLOOKUP(L89,'СКЛАД '!$A:$B,2,0),"-")</f>
        <v>Молоко 3,2%</v>
      </c>
      <c r="N89" s="9">
        <v>0.19</v>
      </c>
      <c r="O89" s="7">
        <f>O87*N89</f>
        <v>0</v>
      </c>
      <c r="Q89" s="22">
        <v>61175</v>
      </c>
      <c r="R89" s="222" t="str">
        <f>IFERROR(VLOOKUP(Q89,'СКЛАД '!$A:$B,2,0),"-")</f>
        <v>Молоко 3,2%</v>
      </c>
      <c r="S89" s="9">
        <v>0.13</v>
      </c>
      <c r="T89" s="7">
        <f>T87*S89</f>
        <v>7.28</v>
      </c>
    </row>
    <row r="90" spans="2:20">
      <c r="B90" s="22">
        <v>51024</v>
      </c>
      <c r="C90" s="222" t="str">
        <f>IFERROR(VLOOKUP(B90,'СКЛАД '!$A:$B,2,0),"-")</f>
        <v>Сахар порционный</v>
      </c>
      <c r="D90" s="9">
        <v>1</v>
      </c>
      <c r="E90" s="7">
        <f>E87*D90</f>
        <v>11</v>
      </c>
      <c r="G90" s="22">
        <v>51024</v>
      </c>
      <c r="H90" s="222" t="str">
        <f>IFERROR(VLOOKUP(G90,'СКЛАД '!$A:$B,2,0),"-")</f>
        <v>Сахар порционный</v>
      </c>
      <c r="I90" s="9">
        <v>2</v>
      </c>
      <c r="J90" s="7">
        <f>J87*I90</f>
        <v>24</v>
      </c>
      <c r="L90" s="22">
        <v>51024</v>
      </c>
      <c r="M90" s="222" t="str">
        <f>IFERROR(VLOOKUP(L90,'СКЛАД '!$A:$B,2,0),"-")</f>
        <v>Сахар порционный</v>
      </c>
      <c r="N90" s="9">
        <v>2</v>
      </c>
      <c r="O90" s="7">
        <f>O87*N90</f>
        <v>0</v>
      </c>
      <c r="Q90" s="22">
        <v>51024</v>
      </c>
      <c r="R90" s="222" t="str">
        <f>IFERROR(VLOOKUP(Q90,'СКЛАД '!$A:$B,2,0),"-")</f>
        <v>Сахар порционный</v>
      </c>
      <c r="S90" s="9">
        <v>2</v>
      </c>
      <c r="T90" s="7">
        <f>T87*S90</f>
        <v>112</v>
      </c>
    </row>
    <row r="91" spans="2:20">
      <c r="B91" s="22">
        <v>52228</v>
      </c>
      <c r="C91" s="222" t="str">
        <f>IFERROR(VLOOKUP(B91,'СКЛАД '!$A:$B,2,0),"-")</f>
        <v>Салфетка бумажная</v>
      </c>
      <c r="D91" s="9">
        <v>1</v>
      </c>
      <c r="E91" s="7">
        <f>E87*D91</f>
        <v>11</v>
      </c>
      <c r="G91" s="22">
        <v>52228</v>
      </c>
      <c r="H91" s="222" t="str">
        <f>IFERROR(VLOOKUP(G91,'СКЛАД '!$A:$B,2,0),"-")</f>
        <v>Салфетка бумажная</v>
      </c>
      <c r="I91" s="9">
        <v>1</v>
      </c>
      <c r="J91" s="7">
        <f>J87*I91</f>
        <v>12</v>
      </c>
      <c r="L91" s="22"/>
      <c r="M91" s="67" t="s">
        <v>619</v>
      </c>
      <c r="N91" s="52"/>
      <c r="O91" s="53">
        <f>O87*N91</f>
        <v>0</v>
      </c>
      <c r="Q91" s="22">
        <v>52228</v>
      </c>
      <c r="R91" s="222" t="str">
        <f>IFERROR(VLOOKUP(Q91,'СКЛАД '!$A:$B,2,0),"-")</f>
        <v>Салфетка бумажная</v>
      </c>
      <c r="S91" s="9">
        <v>1</v>
      </c>
      <c r="T91" s="7">
        <f>T87*S91</f>
        <v>56</v>
      </c>
    </row>
    <row r="92" spans="2:20">
      <c r="B92" s="22">
        <v>56059</v>
      </c>
      <c r="C92" s="222" t="str">
        <f>IFERROR(VLOOKUP(B92,'СКЛАД '!$A:$B,2,0),"-")</f>
        <v>Стакан двухслойный 9 унций</v>
      </c>
      <c r="D92" s="9">
        <v>1</v>
      </c>
      <c r="E92" s="7">
        <f>E87*D92</f>
        <v>11</v>
      </c>
      <c r="G92" s="22">
        <v>56064</v>
      </c>
      <c r="H92" s="222" t="str">
        <f>IFERROR(VLOOKUP(G92,'СКЛАД '!$A:$B,2,0),"-")</f>
        <v>Стакан двухслойный 12 унций</v>
      </c>
      <c r="I92" s="9">
        <v>1</v>
      </c>
      <c r="J92" s="7">
        <f>J87*I92</f>
        <v>12</v>
      </c>
      <c r="L92" s="22">
        <v>52228</v>
      </c>
      <c r="M92" s="222" t="str">
        <f>IFERROR(VLOOKUP(L92,'СКЛАД '!$A:$B,2,0),"-")</f>
        <v>Салфетка бумажная</v>
      </c>
      <c r="N92" s="9">
        <v>1</v>
      </c>
      <c r="O92" s="7">
        <f>O87*N92</f>
        <v>0</v>
      </c>
      <c r="Q92" s="22">
        <v>56064</v>
      </c>
      <c r="R92" s="222" t="str">
        <f>IFERROR(VLOOKUP(Q92,'СКЛАД '!$A:$B,2,0),"-")</f>
        <v>Стакан двухслойный 12 унций</v>
      </c>
      <c r="S92" s="9">
        <v>1</v>
      </c>
      <c r="T92" s="7">
        <f>T87*S92</f>
        <v>56</v>
      </c>
    </row>
    <row r="93" spans="2:20">
      <c r="B93" s="22">
        <v>56066</v>
      </c>
      <c r="C93" s="222" t="str">
        <f>IFERROR(VLOOKUP(B93,'СКЛАД '!$A:$B,2,0),"-")</f>
        <v>Крышка для двухсл. стакана 9 унций</v>
      </c>
      <c r="D93" s="9">
        <v>1</v>
      </c>
      <c r="E93" s="7">
        <f>E87*D93</f>
        <v>11</v>
      </c>
      <c r="G93" s="22">
        <v>56067</v>
      </c>
      <c r="H93" s="222" t="str">
        <f>IFERROR(VLOOKUP(G93,'СКЛАД '!$A:$B,2,0),"-")</f>
        <v>Крышка для двухсл. стакана 12 унций</v>
      </c>
      <c r="I93" s="9">
        <v>1</v>
      </c>
      <c r="J93" s="7">
        <f>J87*I93</f>
        <v>12</v>
      </c>
      <c r="L93" s="22">
        <v>56064</v>
      </c>
      <c r="M93" s="222" t="str">
        <f>IFERROR(VLOOKUP(L93,'СКЛАД '!$A:$B,2,0),"-")</f>
        <v>Стакан двухслойный 12 унций</v>
      </c>
      <c r="N93" s="9">
        <v>1</v>
      </c>
      <c r="O93" s="7">
        <f>O87*N93</f>
        <v>0</v>
      </c>
      <c r="Q93" s="22">
        <v>56067</v>
      </c>
      <c r="R93" s="222" t="str">
        <f>IFERROR(VLOOKUP(Q93,'СКЛАД '!$A:$B,2,0),"-")</f>
        <v>Крышка для двухсл. стакана 12 унций</v>
      </c>
      <c r="S93" s="9">
        <v>1</v>
      </c>
      <c r="T93" s="7">
        <f>T87*S93</f>
        <v>56</v>
      </c>
    </row>
    <row r="94" spans="2:20">
      <c r="B94" s="22">
        <v>56073</v>
      </c>
      <c r="C94" s="222" t="str">
        <f>IFERROR(VLOOKUP(B94,'СКЛАД '!$A:$B,2,0),"-")</f>
        <v>Мешалка для горячих напитков 0,5л.</v>
      </c>
      <c r="D94" s="9">
        <v>1</v>
      </c>
      <c r="E94" s="7">
        <f>E87*D94</f>
        <v>11</v>
      </c>
      <c r="G94" s="22">
        <v>56073</v>
      </c>
      <c r="H94" s="222" t="str">
        <f>IFERROR(VLOOKUP(G94,'СКЛАД '!$A:$B,2,0),"-")</f>
        <v>Мешалка для горячих напитков 0,5л.</v>
      </c>
      <c r="I94" s="9">
        <v>1</v>
      </c>
      <c r="J94" s="7">
        <f>J87*I94</f>
        <v>12</v>
      </c>
      <c r="L94" s="22">
        <v>56067</v>
      </c>
      <c r="M94" s="222" t="str">
        <f>IFERROR(VLOOKUP(L94,'СКЛАД '!$A:$B,2,0),"-")</f>
        <v>Крышка для двухсл. стакана 12 унций</v>
      </c>
      <c r="N94" s="9">
        <v>1</v>
      </c>
      <c r="O94" s="7">
        <f>O87*N94</f>
        <v>0</v>
      </c>
      <c r="Q94" s="22">
        <v>56073</v>
      </c>
      <c r="R94" s="222" t="str">
        <f>IFERROR(VLOOKUP(Q94,'СКЛАД '!$A:$B,2,0),"-")</f>
        <v>Мешалка для горячих напитков 0,5л.</v>
      </c>
      <c r="S94" s="9">
        <v>1</v>
      </c>
      <c r="T94" s="7">
        <f>T87*S94</f>
        <v>56</v>
      </c>
    </row>
    <row r="95" spans="2:20">
      <c r="B95" s="68"/>
      <c r="C95" s="222" t="str">
        <f>IFERROR(VLOOKUP(B95,'СКЛАД '!$A:$B,2,0),"-")</f>
        <v>-</v>
      </c>
      <c r="D95" s="9"/>
      <c r="E95" s="7">
        <f>E87*D95</f>
        <v>0</v>
      </c>
      <c r="G95" s="68"/>
      <c r="H95" s="222" t="str">
        <f>IFERROR(VLOOKUP(G95,'СКЛАД '!$A:$B,2,0),"-")</f>
        <v>-</v>
      </c>
      <c r="I95" s="9"/>
      <c r="J95" s="7">
        <f>J87*I95</f>
        <v>0</v>
      </c>
      <c r="L95" s="22">
        <v>56073</v>
      </c>
      <c r="M95" s="222" t="str">
        <f>IFERROR(VLOOKUP(L95,'СКЛАД '!$A:$B,2,0),"-")</f>
        <v>Мешалка для горячих напитков 0,5л.</v>
      </c>
      <c r="N95" s="9">
        <v>1</v>
      </c>
      <c r="O95" s="7">
        <f>O87*N95</f>
        <v>0</v>
      </c>
      <c r="Q95" s="68"/>
      <c r="R95" s="222" t="str">
        <f>IFERROR(VLOOKUP(Q95,'СКЛАД '!$A:$B,2,0),"-")</f>
        <v>-</v>
      </c>
      <c r="S95" s="9"/>
      <c r="T95" s="7">
        <f>T87*S95</f>
        <v>0</v>
      </c>
    </row>
    <row r="96" spans="2:20">
      <c r="B96" s="9"/>
      <c r="C96" s="222" t="str">
        <f>IFERROR(VLOOKUP(B96,'СКЛАД '!$A:$B,2,0),"-")</f>
        <v>-</v>
      </c>
      <c r="D96" s="9"/>
      <c r="E96" s="7">
        <f>E87*D96</f>
        <v>0</v>
      </c>
      <c r="G96" s="9"/>
      <c r="H96" s="222" t="str">
        <f>IFERROR(VLOOKUP(G96,'СКЛАД '!$A:$B,2,0),"-")</f>
        <v>-</v>
      </c>
      <c r="I96" s="9"/>
      <c r="J96" s="7">
        <f>J87*I96</f>
        <v>0</v>
      </c>
      <c r="L96" s="68"/>
      <c r="M96" s="222" t="str">
        <f>IFERROR(VLOOKUP(L96,'СКЛАД '!$A:$B,2,0),"-")</f>
        <v>-</v>
      </c>
      <c r="N96" s="9"/>
      <c r="O96" s="7">
        <f>O87*N96</f>
        <v>0</v>
      </c>
      <c r="Q96" s="9"/>
      <c r="R96" s="222" t="str">
        <f>IFERROR(VLOOKUP(Q96,'СКЛАД '!$A:$B,2,0),"-")</f>
        <v>-</v>
      </c>
      <c r="S96" s="9"/>
      <c r="T96" s="7">
        <f>T87*S96</f>
        <v>0</v>
      </c>
    </row>
    <row r="97" spans="2:20">
      <c r="B97" s="9"/>
      <c r="C97" s="222" t="str">
        <f>IFERROR(VLOOKUP(B97,'СКЛАД '!$A:$B,2,0),"-")</f>
        <v>-</v>
      </c>
      <c r="D97" s="9"/>
      <c r="E97" s="7">
        <f>E87*D97</f>
        <v>0</v>
      </c>
      <c r="G97" s="9"/>
      <c r="H97" s="222" t="str">
        <f>IFERROR(VLOOKUP(G97,'СКЛАД '!$A:$B,2,0),"-")</f>
        <v>-</v>
      </c>
      <c r="I97" s="9"/>
      <c r="J97" s="7">
        <f>J87*I97</f>
        <v>0</v>
      </c>
      <c r="L97" s="9"/>
      <c r="M97" s="222" t="str">
        <f>IFERROR(VLOOKUP(L97,'СКЛАД '!$A:$B,2,0),"-")</f>
        <v>-</v>
      </c>
      <c r="N97" s="9"/>
      <c r="O97" s="7">
        <f>O87*N97</f>
        <v>0</v>
      </c>
      <c r="Q97" s="9"/>
      <c r="R97" s="222" t="str">
        <f>IFERROR(VLOOKUP(Q97,'СКЛАД '!$A:$B,2,0),"-")</f>
        <v>-</v>
      </c>
      <c r="S97" s="9"/>
      <c r="T97" s="7">
        <f>T87*S97</f>
        <v>0</v>
      </c>
    </row>
    <row r="98" spans="2:20">
      <c r="B98" s="9"/>
      <c r="C98" s="222" t="str">
        <f>IFERROR(VLOOKUP(B98,'СКЛАД '!$A:$B,2,0),"-")</f>
        <v>-</v>
      </c>
      <c r="D98" s="9"/>
      <c r="E98" s="7">
        <f>E87*D98</f>
        <v>0</v>
      </c>
      <c r="G98" s="9"/>
      <c r="H98" s="222" t="str">
        <f>IFERROR(VLOOKUP(G98,'СКЛАД '!$A:$B,2,0),"-")</f>
        <v>-</v>
      </c>
      <c r="I98" s="9"/>
      <c r="J98" s="7">
        <f>J87*I98</f>
        <v>0</v>
      </c>
      <c r="L98" s="9"/>
      <c r="M98" s="222" t="str">
        <f>IFERROR(VLOOKUP(L98,'СКЛАД '!$A:$B,2,0),"-")</f>
        <v>-</v>
      </c>
      <c r="N98" s="9"/>
      <c r="O98" s="7">
        <f>O87*N98</f>
        <v>0</v>
      </c>
      <c r="Q98" s="9"/>
      <c r="R98" s="222" t="str">
        <f>IFERROR(VLOOKUP(Q98,'СКЛАД '!$A:$B,2,0),"-")</f>
        <v>-</v>
      </c>
      <c r="S98" s="9"/>
      <c r="T98" s="7">
        <f>T87*S98</f>
        <v>0</v>
      </c>
    </row>
    <row r="99" spans="2:20">
      <c r="B99" s="9"/>
      <c r="C99" s="222" t="str">
        <f>IFERROR(VLOOKUP(B99,'СКЛАД '!$A:$B,2,0),"-")</f>
        <v>-</v>
      </c>
      <c r="D99" s="9"/>
      <c r="E99" s="7">
        <f>E87*D99</f>
        <v>0</v>
      </c>
      <c r="G99" s="9"/>
      <c r="H99" s="222" t="str">
        <f>IFERROR(VLOOKUP(G99,'СКЛАД '!$A:$B,2,0),"-")</f>
        <v>-</v>
      </c>
      <c r="I99" s="9"/>
      <c r="J99" s="7">
        <f>J87*I99</f>
        <v>0</v>
      </c>
      <c r="L99" s="9"/>
      <c r="M99" s="222" t="str">
        <f>IFERROR(VLOOKUP(L99,'СКЛАД '!$A:$B,2,0),"-")</f>
        <v>-</v>
      </c>
      <c r="N99" s="9"/>
      <c r="O99" s="7">
        <f>O87*N99</f>
        <v>0</v>
      </c>
      <c r="Q99" s="9"/>
      <c r="R99" s="222" t="str">
        <f>IFERROR(VLOOKUP(Q99,'СКЛАД '!$A:$B,2,0),"-")</f>
        <v>-</v>
      </c>
      <c r="S99" s="9"/>
      <c r="T99" s="7">
        <f>T87*S99</f>
        <v>0</v>
      </c>
    </row>
    <row r="100" spans="2:20">
      <c r="B100" s="9"/>
      <c r="C100" s="222" t="str">
        <f>IFERROR(VLOOKUP(B100,'СКЛАД '!$A:$B,2,0),"-")</f>
        <v>-</v>
      </c>
      <c r="D100" s="9"/>
      <c r="E100" s="7">
        <f>E87*D100</f>
        <v>0</v>
      </c>
      <c r="G100" s="9"/>
      <c r="H100" s="222" t="str">
        <f>IFERROR(VLOOKUP(G100,'СКЛАД '!$A:$B,2,0),"-")</f>
        <v>-</v>
      </c>
      <c r="I100" s="9"/>
      <c r="J100" s="7">
        <f>J87*I100</f>
        <v>0</v>
      </c>
      <c r="L100" s="9"/>
      <c r="M100" s="222" t="str">
        <f>IFERROR(VLOOKUP(L100,'СКЛАД '!$A:$B,2,0),"-")</f>
        <v>-</v>
      </c>
      <c r="N100" s="9"/>
      <c r="O100" s="7">
        <f>O87*N100</f>
        <v>0</v>
      </c>
      <c r="Q100" s="9"/>
      <c r="R100" s="222" t="str">
        <f>IFERROR(VLOOKUP(Q100,'СКЛАД '!$A:$B,2,0),"-")</f>
        <v>-</v>
      </c>
      <c r="S100" s="9"/>
      <c r="T100" s="7">
        <f>T87*S100</f>
        <v>0</v>
      </c>
    </row>
    <row r="101" spans="2:20">
      <c r="B101" s="9"/>
      <c r="C101" s="222" t="str">
        <f>IFERROR(VLOOKUP(B101,'СКЛАД '!$A:$B,2,0),"-")</f>
        <v>-</v>
      </c>
      <c r="D101" s="9"/>
      <c r="E101" s="7">
        <f>E87*D101</f>
        <v>0</v>
      </c>
      <c r="G101" s="9"/>
      <c r="H101" s="222" t="str">
        <f>IFERROR(VLOOKUP(G101,'СКЛАД '!$A:$B,2,0),"-")</f>
        <v>-</v>
      </c>
      <c r="I101" s="9"/>
      <c r="J101" s="7">
        <f>J87*I101</f>
        <v>0</v>
      </c>
      <c r="L101" s="9"/>
      <c r="M101" s="222" t="str">
        <f>IFERROR(VLOOKUP(L101,'СКЛАД '!$A:$B,2,0),"-")</f>
        <v>-</v>
      </c>
      <c r="N101" s="9"/>
      <c r="O101" s="7">
        <f>O87*N101</f>
        <v>0</v>
      </c>
      <c r="Q101" s="9"/>
      <c r="R101" s="222" t="str">
        <f>IFERROR(VLOOKUP(Q101,'СКЛАД '!$A:$B,2,0),"-")</f>
        <v>-</v>
      </c>
      <c r="S101" s="9"/>
      <c r="T101" s="7">
        <f>T87*S101</f>
        <v>0</v>
      </c>
    </row>
    <row r="102" spans="2:20">
      <c r="B102" s="9"/>
      <c r="C102" s="222" t="str">
        <f>IFERROR(VLOOKUP(B102,'СКЛАД '!$A:$B,2,0),"-")</f>
        <v>-</v>
      </c>
      <c r="D102" s="9"/>
      <c r="E102" s="7">
        <f>E87*D102</f>
        <v>0</v>
      </c>
      <c r="G102" s="9"/>
      <c r="H102" s="222" t="str">
        <f>IFERROR(VLOOKUP(G102,'СКЛАД '!$A:$B,2,0),"-")</f>
        <v>-</v>
      </c>
      <c r="I102" s="9"/>
      <c r="J102" s="7">
        <f>J87*I102</f>
        <v>0</v>
      </c>
      <c r="L102" s="9"/>
      <c r="M102" s="222" t="str">
        <f>IFERROR(VLOOKUP(L102,'СКЛАД '!$A:$B,2,0),"-")</f>
        <v>-</v>
      </c>
      <c r="N102" s="9"/>
      <c r="O102" s="7">
        <f>O87*N102</f>
        <v>0</v>
      </c>
      <c r="Q102" s="9"/>
      <c r="R102" s="222" t="str">
        <f>IFERROR(VLOOKUP(Q102,'СКЛАД '!$A:$B,2,0),"-")</f>
        <v>-</v>
      </c>
      <c r="S102" s="9"/>
      <c r="T102" s="7">
        <f>T87*S102</f>
        <v>0</v>
      </c>
    </row>
    <row r="104" spans="2:20" s="1" customFormat="1">
      <c r="B104" s="66">
        <v>950</v>
      </c>
      <c r="C104" s="6" t="str">
        <f>IFERROR(VLOOKUP(B104,Сводная!$A:$C,2,0),"-------------")</f>
        <v>Кофе глясе</v>
      </c>
      <c r="D104" s="3" t="s">
        <v>600</v>
      </c>
      <c r="E104" s="6">
        <f>IFERROR(VLOOKUP(B104,Сводная!$A:$C,3,0),"-------------")</f>
        <v>2</v>
      </c>
      <c r="G104" s="66">
        <v>2034</v>
      </c>
      <c r="H104" s="6" t="str">
        <f>IFERROR(VLOOKUP(G104,Сводная!$A:$C,2,0),"-------------")</f>
        <v>Кофе (МАЛ.)</v>
      </c>
      <c r="I104" s="3" t="s">
        <v>600</v>
      </c>
      <c r="J104" s="6">
        <f>IFERROR(VLOOKUP(G104,Сводная!$A:$C,3,0),"-------------")</f>
        <v>22</v>
      </c>
      <c r="L104" s="66">
        <v>2035</v>
      </c>
      <c r="M104" s="6" t="str">
        <f>IFERROR(VLOOKUP(L104,Сводная!$A:$C,2,0),"-------------")</f>
        <v>Кофе (СТАНД.)</v>
      </c>
      <c r="N104" s="3" t="s">
        <v>600</v>
      </c>
      <c r="O104" s="6">
        <f>IFERROR(VLOOKUP(L104,Сводная!$A:$C,3,0),"-------------")</f>
        <v>14</v>
      </c>
      <c r="Q104" s="66">
        <v>2032</v>
      </c>
      <c r="R104" s="6" t="str">
        <f>IFERROR(VLOOKUP(Q104,Сводная!$A:$C,2,0),"-------------")</f>
        <v>Чай мал</v>
      </c>
      <c r="S104" s="3" t="s">
        <v>600</v>
      </c>
      <c r="T104" s="6">
        <f>IFERROR(VLOOKUP(Q104,Сводная!$A:$C,3,0),"-------------")</f>
        <v>6</v>
      </c>
    </row>
    <row r="105" spans="2:20">
      <c r="B105" s="22">
        <v>69590</v>
      </c>
      <c r="C105" s="222" t="str">
        <f>IFERROR(VLOOKUP(B105,'СКЛАД '!$A:$B,2,0),"-")</f>
        <v>Кофе в зернах</v>
      </c>
      <c r="D105" s="9">
        <v>8.0000000000000002E-3</v>
      </c>
      <c r="E105" s="7">
        <f>E104*D105</f>
        <v>1.6E-2</v>
      </c>
      <c r="G105" s="22">
        <v>69590</v>
      </c>
      <c r="H105" s="222" t="str">
        <f>IFERROR(VLOOKUP(G105,'СКЛАД '!$A:$B,2,0),"-")</f>
        <v>Кофе в зернах</v>
      </c>
      <c r="I105" s="9">
        <v>8.0000000000000002E-3</v>
      </c>
      <c r="J105" s="7">
        <f>J104*I105</f>
        <v>0.17599999999999999</v>
      </c>
      <c r="L105" s="22">
        <v>69590</v>
      </c>
      <c r="M105" s="222" t="str">
        <f>IFERROR(VLOOKUP(L105,'СКЛАД '!$A:$B,2,0),"-")</f>
        <v>Кофе в зернах</v>
      </c>
      <c r="N105" s="9">
        <v>1.6E-2</v>
      </c>
      <c r="O105" s="7">
        <f>O104*N105</f>
        <v>0.224</v>
      </c>
      <c r="Q105" s="22">
        <v>69588</v>
      </c>
      <c r="R105" s="222" t="str">
        <f>IFERROR(VLOOKUP(Q105,'СКЛАД '!$A:$B,2,0),"-")</f>
        <v>Чай пакетированный Ахмад чёрный</v>
      </c>
      <c r="S105" s="9">
        <v>1</v>
      </c>
      <c r="T105" s="7">
        <f>T104*S105</f>
        <v>6</v>
      </c>
    </row>
    <row r="106" spans="2:20">
      <c r="B106" s="22">
        <v>53229</v>
      </c>
      <c r="C106" s="222" t="str">
        <f>IFERROR(VLOOKUP(B106,'СКЛАД '!$A:$B,2,0),"-")</f>
        <v>Смесь для мороженого</v>
      </c>
      <c r="D106" s="9">
        <v>0.05</v>
      </c>
      <c r="E106" s="7">
        <f>E104*D106</f>
        <v>0.1</v>
      </c>
      <c r="G106" s="22">
        <v>51024</v>
      </c>
      <c r="H106" s="222" t="str">
        <f>IFERROR(VLOOKUP(G106,'СКЛАД '!$A:$B,2,0),"-")</f>
        <v>Сахар порционный</v>
      </c>
      <c r="I106" s="9">
        <v>1</v>
      </c>
      <c r="J106" s="7">
        <f>J104*I106</f>
        <v>22</v>
      </c>
      <c r="L106" s="22">
        <v>51024</v>
      </c>
      <c r="M106" s="222" t="str">
        <f>IFERROR(VLOOKUP(L106,'СКЛАД '!$A:$B,2,0),"-")</f>
        <v>Сахар порционный</v>
      </c>
      <c r="N106" s="9">
        <v>2</v>
      </c>
      <c r="O106" s="7">
        <f>O104*N106</f>
        <v>28</v>
      </c>
      <c r="Q106" s="22">
        <v>51024</v>
      </c>
      <c r="R106" s="222" t="str">
        <f>IFERROR(VLOOKUP(Q106,'СКЛАД '!$A:$B,2,0),"-")</f>
        <v>Сахар порционный</v>
      </c>
      <c r="S106" s="9">
        <v>1</v>
      </c>
      <c r="T106" s="7">
        <f>T104*S106</f>
        <v>6</v>
      </c>
    </row>
    <row r="107" spans="2:20">
      <c r="B107" s="22">
        <v>51024</v>
      </c>
      <c r="C107" s="222" t="str">
        <f>IFERROR(VLOOKUP(B107,'СКЛАД '!$A:$B,2,0),"-")</f>
        <v>Сахар порционный</v>
      </c>
      <c r="D107" s="9">
        <v>1</v>
      </c>
      <c r="E107" s="7">
        <f>E104*D107</f>
        <v>2</v>
      </c>
      <c r="G107" s="22">
        <v>52228</v>
      </c>
      <c r="H107" s="222" t="str">
        <f>IFERROR(VLOOKUP(G107,'СКЛАД '!$A:$B,2,0),"-")</f>
        <v>Салфетка бумажная</v>
      </c>
      <c r="I107" s="9">
        <v>1</v>
      </c>
      <c r="J107" s="7">
        <f>J104*I107</f>
        <v>22</v>
      </c>
      <c r="L107" s="22">
        <v>52228</v>
      </c>
      <c r="M107" s="222" t="str">
        <f>IFERROR(VLOOKUP(L107,'СКЛАД '!$A:$B,2,0),"-")</f>
        <v>Салфетка бумажная</v>
      </c>
      <c r="N107" s="9">
        <v>1</v>
      </c>
      <c r="O107" s="7">
        <f>O104*N107</f>
        <v>14</v>
      </c>
      <c r="Q107" s="22">
        <v>52228</v>
      </c>
      <c r="R107" s="222" t="str">
        <f>IFERROR(VLOOKUP(Q107,'СКЛАД '!$A:$B,2,0),"-")</f>
        <v>Салфетка бумажная</v>
      </c>
      <c r="S107" s="9">
        <v>1</v>
      </c>
      <c r="T107" s="7">
        <f>T104*S107</f>
        <v>6</v>
      </c>
    </row>
    <row r="108" spans="2:20">
      <c r="B108" s="22">
        <v>56064</v>
      </c>
      <c r="C108" s="222" t="str">
        <f>IFERROR(VLOOKUP(B108,'СКЛАД '!$A:$B,2,0),"-")</f>
        <v>Стакан двухслойный 12 унций</v>
      </c>
      <c r="D108" s="9">
        <v>1</v>
      </c>
      <c r="E108" s="7">
        <f>E104*D108</f>
        <v>2</v>
      </c>
      <c r="G108" s="22">
        <v>56059</v>
      </c>
      <c r="H108" s="222" t="str">
        <f>IFERROR(VLOOKUP(G108,'СКЛАД '!$A:$B,2,0),"-")</f>
        <v>Стакан двухслойный 9 унций</v>
      </c>
      <c r="I108" s="9">
        <v>1</v>
      </c>
      <c r="J108" s="7">
        <f>J104*I108</f>
        <v>22</v>
      </c>
      <c r="L108" s="22">
        <v>56064</v>
      </c>
      <c r="M108" s="222" t="str">
        <f>IFERROR(VLOOKUP(L108,'СКЛАД '!$A:$B,2,0),"-")</f>
        <v>Стакан двухслойный 12 унций</v>
      </c>
      <c r="N108" s="9">
        <v>1</v>
      </c>
      <c r="O108" s="7">
        <f>O104*N108</f>
        <v>14</v>
      </c>
      <c r="Q108" s="22">
        <v>56059</v>
      </c>
      <c r="R108" s="222" t="str">
        <f>IFERROR(VLOOKUP(Q108,'СКЛАД '!$A:$B,2,0),"-")</f>
        <v>Стакан двухслойный 9 унций</v>
      </c>
      <c r="S108" s="9">
        <v>1</v>
      </c>
      <c r="T108" s="7">
        <f>T104*S108</f>
        <v>6</v>
      </c>
    </row>
    <row r="109" spans="2:20">
      <c r="B109" s="22">
        <v>56067</v>
      </c>
      <c r="C109" s="222" t="str">
        <f>IFERROR(VLOOKUP(B109,'СКЛАД '!$A:$B,2,0),"-")</f>
        <v>Крышка для двухсл. стакана 12 унций</v>
      </c>
      <c r="D109" s="9">
        <v>1</v>
      </c>
      <c r="E109" s="7">
        <f>E104*D109</f>
        <v>2</v>
      </c>
      <c r="G109" s="22">
        <v>56066</v>
      </c>
      <c r="H109" s="222" t="str">
        <f>IFERROR(VLOOKUP(G109,'СКЛАД '!$A:$B,2,0),"-")</f>
        <v>Крышка для двухсл. стакана 9 унций</v>
      </c>
      <c r="I109" s="9">
        <v>1</v>
      </c>
      <c r="J109" s="7">
        <f>J104*I109</f>
        <v>22</v>
      </c>
      <c r="L109" s="22">
        <v>56067</v>
      </c>
      <c r="M109" s="222" t="str">
        <f>IFERROR(VLOOKUP(L109,'СКЛАД '!$A:$B,2,0),"-")</f>
        <v>Крышка для двухсл. стакана 12 унций</v>
      </c>
      <c r="N109" s="9">
        <v>1</v>
      </c>
      <c r="O109" s="7">
        <f>O104*N109</f>
        <v>14</v>
      </c>
      <c r="Q109" s="22">
        <v>56066</v>
      </c>
      <c r="R109" s="222" t="str">
        <f>IFERROR(VLOOKUP(Q109,'СКЛАД '!$A:$B,2,0),"-")</f>
        <v>Крышка для двухсл. стакана 9 унций</v>
      </c>
      <c r="S109" s="9">
        <v>1</v>
      </c>
      <c r="T109" s="7">
        <f>T104*S109</f>
        <v>6</v>
      </c>
    </row>
    <row r="110" spans="2:20">
      <c r="B110" s="22">
        <v>69914</v>
      </c>
      <c r="C110" s="222" t="str">
        <f>IFERROR(VLOOKUP(B110,'СКЛАД '!$A:$B,2,0),"-")</f>
        <v>Ложка чайная</v>
      </c>
      <c r="D110" s="9">
        <v>1</v>
      </c>
      <c r="E110" s="7">
        <f>E104*D110</f>
        <v>2</v>
      </c>
      <c r="G110" s="22">
        <v>56073</v>
      </c>
      <c r="H110" s="222" t="str">
        <f>IFERROR(VLOOKUP(G110,'СКЛАД '!$A:$B,2,0),"-")</f>
        <v>Мешалка для горячих напитков 0,5л.</v>
      </c>
      <c r="I110" s="9">
        <v>1</v>
      </c>
      <c r="J110" s="7">
        <f>J104*I110</f>
        <v>22</v>
      </c>
      <c r="L110" s="22">
        <v>56073</v>
      </c>
      <c r="M110" s="222" t="str">
        <f>IFERROR(VLOOKUP(L110,'СКЛАД '!$A:$B,2,0),"-")</f>
        <v>Мешалка для горячих напитков 0,5л.</v>
      </c>
      <c r="N110" s="9">
        <v>1</v>
      </c>
      <c r="O110" s="7">
        <f>O104*N110</f>
        <v>14</v>
      </c>
      <c r="Q110" s="22">
        <v>56073</v>
      </c>
      <c r="R110" s="222" t="str">
        <f>IFERROR(VLOOKUP(Q110,'СКЛАД '!$A:$B,2,0),"-")</f>
        <v>Мешалка для горячих напитков 0,5л.</v>
      </c>
      <c r="S110" s="9">
        <v>1</v>
      </c>
      <c r="T110" s="7">
        <f>T104*S110</f>
        <v>6</v>
      </c>
    </row>
    <row r="111" spans="2:20">
      <c r="B111" s="22">
        <v>52228</v>
      </c>
      <c r="C111" s="222" t="str">
        <f>IFERROR(VLOOKUP(B111,'СКЛАД '!$A:$B,2,0),"-")</f>
        <v>Салфетка бумажная</v>
      </c>
      <c r="D111" s="9">
        <v>1</v>
      </c>
      <c r="E111" s="7">
        <f>E104*D111</f>
        <v>2</v>
      </c>
      <c r="G111" s="68"/>
      <c r="H111" s="222" t="str">
        <f>IFERROR(VLOOKUP(G111,'СКЛАД '!$A:$B,2,0),"-")</f>
        <v>-</v>
      </c>
      <c r="I111" s="9"/>
      <c r="J111" s="7">
        <f>J104*I111</f>
        <v>0</v>
      </c>
      <c r="L111" s="68"/>
      <c r="M111" s="222" t="str">
        <f>IFERROR(VLOOKUP(L111,'СКЛАД '!$A:$B,2,0),"-")</f>
        <v>-</v>
      </c>
      <c r="N111" s="9"/>
      <c r="O111" s="7">
        <f>O104*N111</f>
        <v>0</v>
      </c>
      <c r="Q111" s="68"/>
      <c r="R111" s="222" t="str">
        <f>IFERROR(VLOOKUP(Q111,'СКЛАД '!$A:$B,2,0),"-")</f>
        <v>-</v>
      </c>
      <c r="S111" s="9"/>
      <c r="T111" s="7">
        <f>T104*S111</f>
        <v>0</v>
      </c>
    </row>
    <row r="112" spans="2:20">
      <c r="B112" s="68"/>
      <c r="C112" s="222" t="str">
        <f>IFERROR(VLOOKUP(B112,'СКЛАД '!$A:$B,2,0),"-")</f>
        <v>-</v>
      </c>
      <c r="D112" s="9"/>
      <c r="E112" s="7">
        <f>E104*D112</f>
        <v>0</v>
      </c>
      <c r="G112" s="9"/>
      <c r="H112" s="222" t="str">
        <f>IFERROR(VLOOKUP(G112,'СКЛАД '!$A:$B,2,0),"-")</f>
        <v>-</v>
      </c>
      <c r="I112" s="9"/>
      <c r="J112" s="7">
        <f>J104*I112</f>
        <v>0</v>
      </c>
      <c r="L112" s="9"/>
      <c r="M112" s="222" t="str">
        <f>IFERROR(VLOOKUP(L112,'СКЛАД '!$A:$B,2,0),"-")</f>
        <v>-</v>
      </c>
      <c r="N112" s="9"/>
      <c r="O112" s="7">
        <f>O104*N112</f>
        <v>0</v>
      </c>
      <c r="Q112" s="9"/>
      <c r="R112" s="222" t="str">
        <f>IFERROR(VLOOKUP(Q112,'СКЛАД '!$A:$B,2,0),"-")</f>
        <v>-</v>
      </c>
      <c r="S112" s="9"/>
      <c r="T112" s="7">
        <f>T104*S112</f>
        <v>0</v>
      </c>
    </row>
    <row r="113" spans="2:20">
      <c r="B113" s="9"/>
      <c r="C113" s="222" t="str">
        <f>IFERROR(VLOOKUP(B113,'СКЛАД '!$A:$B,2,0),"-")</f>
        <v>-</v>
      </c>
      <c r="D113" s="9"/>
      <c r="E113" s="7">
        <f>E104*D113</f>
        <v>0</v>
      </c>
      <c r="G113" s="9"/>
      <c r="H113" s="222" t="str">
        <f>IFERROR(VLOOKUP(G113,'СКЛАД '!$A:$B,2,0),"-")</f>
        <v>-</v>
      </c>
      <c r="I113" s="9"/>
      <c r="J113" s="7">
        <f>J104*I113</f>
        <v>0</v>
      </c>
      <c r="L113" s="9"/>
      <c r="M113" s="222" t="str">
        <f>IFERROR(VLOOKUP(L113,'СКЛАД '!$A:$B,2,0),"-")</f>
        <v>-</v>
      </c>
      <c r="N113" s="9"/>
      <c r="O113" s="7">
        <f>O104*N113</f>
        <v>0</v>
      </c>
      <c r="Q113" s="9"/>
      <c r="R113" s="222" t="str">
        <f>IFERROR(VLOOKUP(Q113,'СКЛАД '!$A:$B,2,0),"-")</f>
        <v>-</v>
      </c>
      <c r="S113" s="9"/>
      <c r="T113" s="7">
        <f>T104*S113</f>
        <v>0</v>
      </c>
    </row>
    <row r="114" spans="2:20">
      <c r="B114" s="9"/>
      <c r="C114" s="222" t="str">
        <f>IFERROR(VLOOKUP(B114,'СКЛАД '!$A:$B,2,0),"-")</f>
        <v>-</v>
      </c>
      <c r="D114" s="9"/>
      <c r="E114" s="7">
        <f>E104*D114</f>
        <v>0</v>
      </c>
      <c r="G114" s="9"/>
      <c r="H114" s="222" t="str">
        <f>IFERROR(VLOOKUP(G114,'СКЛАД '!$A:$B,2,0),"-")</f>
        <v>-</v>
      </c>
      <c r="I114" s="9"/>
      <c r="J114" s="7">
        <f>J104*I114</f>
        <v>0</v>
      </c>
      <c r="L114" s="9"/>
      <c r="M114" s="222" t="str">
        <f>IFERROR(VLOOKUP(L114,'СКЛАД '!$A:$B,2,0),"-")</f>
        <v>-</v>
      </c>
      <c r="N114" s="9"/>
      <c r="O114" s="7">
        <f>O104*N114</f>
        <v>0</v>
      </c>
      <c r="Q114" s="9"/>
      <c r="R114" s="222" t="str">
        <f>IFERROR(VLOOKUP(Q114,'СКЛАД '!$A:$B,2,0),"-")</f>
        <v>-</v>
      </c>
      <c r="S114" s="9"/>
      <c r="T114" s="7">
        <f>T104*S114</f>
        <v>0</v>
      </c>
    </row>
    <row r="115" spans="2:20">
      <c r="B115" s="9"/>
      <c r="C115" s="222" t="str">
        <f>IFERROR(VLOOKUP(B115,'СКЛАД '!$A:$B,2,0),"-")</f>
        <v>-</v>
      </c>
      <c r="D115" s="9"/>
      <c r="E115" s="7">
        <f>E104*D115</f>
        <v>0</v>
      </c>
      <c r="G115" s="9"/>
      <c r="H115" s="222" t="str">
        <f>IFERROR(VLOOKUP(G115,'СКЛАД '!$A:$B,2,0),"-")</f>
        <v>-</v>
      </c>
      <c r="I115" s="9"/>
      <c r="J115" s="7">
        <f>J104*I115</f>
        <v>0</v>
      </c>
      <c r="L115" s="9"/>
      <c r="M115" s="222" t="str">
        <f>IFERROR(VLOOKUP(L115,'СКЛАД '!$A:$B,2,0),"-")</f>
        <v>-</v>
      </c>
      <c r="N115" s="9"/>
      <c r="O115" s="7">
        <f>O104*N115</f>
        <v>0</v>
      </c>
      <c r="Q115" s="9"/>
      <c r="R115" s="222" t="str">
        <f>IFERROR(VLOOKUP(Q115,'СКЛАД '!$A:$B,2,0),"-")</f>
        <v>-</v>
      </c>
      <c r="S115" s="9"/>
      <c r="T115" s="7">
        <f>T104*S115</f>
        <v>0</v>
      </c>
    </row>
    <row r="116" spans="2:20">
      <c r="B116" s="9"/>
      <c r="C116" s="222" t="str">
        <f>IFERROR(VLOOKUP(B116,'СКЛАД '!$A:$B,2,0),"-")</f>
        <v>-</v>
      </c>
      <c r="D116" s="9"/>
      <c r="E116" s="7">
        <f>E104*D116</f>
        <v>0</v>
      </c>
      <c r="G116" s="9"/>
      <c r="H116" s="222" t="str">
        <f>IFERROR(VLOOKUP(G116,'СКЛАД '!$A:$B,2,0),"-")</f>
        <v>-</v>
      </c>
      <c r="I116" s="9"/>
      <c r="J116" s="7">
        <f>J104*I116</f>
        <v>0</v>
      </c>
      <c r="L116" s="9"/>
      <c r="M116" s="222" t="str">
        <f>IFERROR(VLOOKUP(L116,'СКЛАД '!$A:$B,2,0),"-")</f>
        <v>-</v>
      </c>
      <c r="N116" s="9"/>
      <c r="O116" s="7">
        <f>O104*N116</f>
        <v>0</v>
      </c>
      <c r="Q116" s="9"/>
      <c r="R116" s="222" t="str">
        <f>IFERROR(VLOOKUP(Q116,'СКЛАД '!$A:$B,2,0),"-")</f>
        <v>-</v>
      </c>
      <c r="S116" s="9"/>
      <c r="T116" s="7">
        <f>T104*S116</f>
        <v>0</v>
      </c>
    </row>
    <row r="117" spans="2:20">
      <c r="B117" s="9"/>
      <c r="C117" s="222" t="str">
        <f>IFERROR(VLOOKUP(B117,'СКЛАД '!$A:$B,2,0),"-")</f>
        <v>-</v>
      </c>
      <c r="D117" s="9"/>
      <c r="E117" s="7">
        <f>E104*D117</f>
        <v>0</v>
      </c>
      <c r="G117" s="9"/>
      <c r="H117" s="222" t="str">
        <f>IFERROR(VLOOKUP(G117,'СКЛАД '!$A:$B,2,0),"-")</f>
        <v>-</v>
      </c>
      <c r="I117" s="9"/>
      <c r="J117" s="7">
        <f>J104*I117</f>
        <v>0</v>
      </c>
      <c r="L117" s="9"/>
      <c r="M117" s="222" t="str">
        <f>IFERROR(VLOOKUP(L117,'СКЛАД '!$A:$B,2,0),"-")</f>
        <v>-</v>
      </c>
      <c r="N117" s="9"/>
      <c r="O117" s="7">
        <f>O104*N117</f>
        <v>0</v>
      </c>
      <c r="Q117" s="9"/>
      <c r="R117" s="222" t="str">
        <f>IFERROR(VLOOKUP(Q117,'СКЛАД '!$A:$B,2,0),"-")</f>
        <v>-</v>
      </c>
      <c r="S117" s="9"/>
      <c r="T117" s="7">
        <f>T104*S117</f>
        <v>0</v>
      </c>
    </row>
    <row r="118" spans="2:20">
      <c r="B118" s="9"/>
      <c r="C118" s="222" t="str">
        <f>IFERROR(VLOOKUP(B118,'СКЛАД '!$A:$B,2,0),"-")</f>
        <v>-</v>
      </c>
      <c r="D118" s="9"/>
      <c r="E118" s="7">
        <f>E104*D118</f>
        <v>0</v>
      </c>
      <c r="G118" s="9"/>
      <c r="H118" s="222" t="str">
        <f>IFERROR(VLOOKUP(G118,'СКЛАД '!$A:$B,2,0),"-")</f>
        <v>-</v>
      </c>
      <c r="I118" s="9"/>
      <c r="J118" s="7">
        <f>J104*I118</f>
        <v>0</v>
      </c>
      <c r="L118" s="9"/>
      <c r="M118" s="222" t="str">
        <f>IFERROR(VLOOKUP(L118,'СКЛАД '!$A:$B,2,0),"-")</f>
        <v>-</v>
      </c>
      <c r="N118" s="9"/>
      <c r="O118" s="7">
        <f>O104*N118</f>
        <v>0</v>
      </c>
      <c r="Q118" s="9"/>
      <c r="R118" s="222" t="str">
        <f>IFERROR(VLOOKUP(Q118,'СКЛАД '!$A:$B,2,0),"-")</f>
        <v>-</v>
      </c>
      <c r="S118" s="9"/>
      <c r="T118" s="7">
        <f>T104*S118</f>
        <v>0</v>
      </c>
    </row>
    <row r="119" spans="2:20">
      <c r="B119" s="9"/>
      <c r="C119" s="222" t="str">
        <f>IFERROR(VLOOKUP(B119,'СКЛАД '!$A:$B,2,0),"-")</f>
        <v>-</v>
      </c>
      <c r="D119" s="9"/>
      <c r="E119" s="7">
        <f>E104*D119</f>
        <v>0</v>
      </c>
      <c r="G119" s="9"/>
      <c r="H119" s="222" t="str">
        <f>IFERROR(VLOOKUP(G119,'СКЛАД '!$A:$B,2,0),"-")</f>
        <v>-</v>
      </c>
      <c r="I119" s="9"/>
      <c r="J119" s="7">
        <f>J104*I119</f>
        <v>0</v>
      </c>
      <c r="L119" s="9"/>
      <c r="M119" s="222" t="str">
        <f>IFERROR(VLOOKUP(L119,'СКЛАД '!$A:$B,2,0),"-")</f>
        <v>-</v>
      </c>
      <c r="N119" s="9"/>
      <c r="O119" s="7">
        <f>O104*N119</f>
        <v>0</v>
      </c>
      <c r="Q119" s="9"/>
      <c r="R119" s="222" t="str">
        <f>IFERROR(VLOOKUP(Q119,'СКЛАД '!$A:$B,2,0),"-")</f>
        <v>-</v>
      </c>
      <c r="S119" s="9"/>
      <c r="T119" s="7">
        <f>T104*S119</f>
        <v>0</v>
      </c>
    </row>
    <row r="121" spans="2:20" s="1" customFormat="1">
      <c r="B121" s="66">
        <v>2038</v>
      </c>
      <c r="C121" s="6" t="str">
        <f>IFERROR(VLOOKUP(B121,Сводная!$A:$C,2,0),"-------------")</f>
        <v>Латте Макиато мал</v>
      </c>
      <c r="D121" s="3" t="s">
        <v>600</v>
      </c>
      <c r="E121" s="6">
        <f>IFERROR(VLOOKUP(B121,Сводная!$A:$C,3,0),"-------------")</f>
        <v>0</v>
      </c>
      <c r="G121" s="66">
        <v>1420</v>
      </c>
      <c r="H121" s="6" t="str">
        <f>IFERROR(VLOOKUP(G121,Сводная!$A:$C,2,0),"-------------")</f>
        <v>Чай зеленый мал</v>
      </c>
      <c r="I121" s="3" t="s">
        <v>600</v>
      </c>
      <c r="J121" s="6">
        <f>IFERROR(VLOOKUP(G121,Сводная!$A:$C,3,0),"-------------")</f>
        <v>2</v>
      </c>
      <c r="L121" s="66">
        <v>1422</v>
      </c>
      <c r="M121" s="6" t="str">
        <f>IFERROR(VLOOKUP(L121,Сводная!$A:$C,2,0),"-------------")</f>
        <v>Чай Зеленый станд</v>
      </c>
      <c r="N121" s="3" t="s">
        <v>600</v>
      </c>
      <c r="O121" s="6">
        <f>IFERROR(VLOOKUP(L121,Сводная!$A:$C,3,0),"-------------")</f>
        <v>8</v>
      </c>
      <c r="Q121" s="66">
        <v>2033</v>
      </c>
      <c r="R121" s="6" t="str">
        <f>IFERROR(VLOOKUP(Q121,Сводная!$A:$C,2,0),"-------------")</f>
        <v>Чай станд</v>
      </c>
      <c r="S121" s="3" t="s">
        <v>600</v>
      </c>
      <c r="T121" s="6">
        <f>IFERROR(VLOOKUP(Q121,Сводная!$A:$C,3,0),"-------------")</f>
        <v>12</v>
      </c>
    </row>
    <row r="122" spans="2:20">
      <c r="B122" s="22">
        <v>69590</v>
      </c>
      <c r="C122" s="222" t="str">
        <f>IFERROR(VLOOKUP(B122,'СКЛАД '!$A:$B,2,0),"-")</f>
        <v>Кофе в зернах</v>
      </c>
      <c r="D122" s="9">
        <v>8.0000000000000002E-3</v>
      </c>
      <c r="E122" s="7">
        <f>E121*D122</f>
        <v>0</v>
      </c>
      <c r="G122" s="22">
        <v>69589</v>
      </c>
      <c r="H122" s="222" t="str">
        <f>IFERROR(VLOOKUP(G122,'СКЛАД '!$A:$B,2,0),"-")</f>
        <v>Чай пакетированный Ахмад зелёный</v>
      </c>
      <c r="I122" s="9">
        <v>1</v>
      </c>
      <c r="J122" s="7">
        <f>J121*I122</f>
        <v>2</v>
      </c>
      <c r="L122" s="22">
        <v>69589</v>
      </c>
      <c r="M122" s="222" t="str">
        <f>IFERROR(VLOOKUP(L122,'СКЛАД '!$A:$B,2,0),"-")</f>
        <v>Чай пакетированный Ахмад зелёный</v>
      </c>
      <c r="N122" s="9">
        <v>1</v>
      </c>
      <c r="O122" s="7">
        <f>O121*N122</f>
        <v>8</v>
      </c>
      <c r="Q122" s="22">
        <v>69588</v>
      </c>
      <c r="R122" s="222" t="str">
        <f>IFERROR(VLOOKUP(Q122,'СКЛАД '!$A:$B,2,0),"-")</f>
        <v>Чай пакетированный Ахмад чёрный</v>
      </c>
      <c r="S122" s="9">
        <v>1</v>
      </c>
      <c r="T122" s="7">
        <f>T121*S122</f>
        <v>12</v>
      </c>
    </row>
    <row r="123" spans="2:20">
      <c r="B123" s="22">
        <v>61175</v>
      </c>
      <c r="C123" s="222" t="str">
        <f>IFERROR(VLOOKUP(B123,'СКЛАД '!$A:$B,2,0),"-")</f>
        <v>Молоко 3,2%</v>
      </c>
      <c r="D123" s="9">
        <v>0.12</v>
      </c>
      <c r="E123" s="7">
        <f>E121*D123</f>
        <v>0</v>
      </c>
      <c r="G123" s="22">
        <v>51024</v>
      </c>
      <c r="H123" s="222" t="str">
        <f>IFERROR(VLOOKUP(G123,'СКЛАД '!$A:$B,2,0),"-")</f>
        <v>Сахар порционный</v>
      </c>
      <c r="I123" s="9">
        <v>1</v>
      </c>
      <c r="J123" s="7">
        <f>J121*I123</f>
        <v>2</v>
      </c>
      <c r="L123" s="22">
        <v>51024</v>
      </c>
      <c r="M123" s="222" t="str">
        <f>IFERROR(VLOOKUP(L123,'СКЛАД '!$A:$B,2,0),"-")</f>
        <v>Сахар порционный</v>
      </c>
      <c r="N123" s="9">
        <v>2</v>
      </c>
      <c r="O123" s="7">
        <f>O121*N123</f>
        <v>16</v>
      </c>
      <c r="Q123" s="22">
        <v>51024</v>
      </c>
      <c r="R123" s="222" t="str">
        <f>IFERROR(VLOOKUP(Q123,'СКЛАД '!$A:$B,2,0),"-")</f>
        <v>Сахар порционный</v>
      </c>
      <c r="S123" s="9">
        <v>2</v>
      </c>
      <c r="T123" s="7">
        <f>T121*S123</f>
        <v>24</v>
      </c>
    </row>
    <row r="124" spans="2:20">
      <c r="B124" s="22">
        <v>51024</v>
      </c>
      <c r="C124" s="222" t="str">
        <f>IFERROR(VLOOKUP(B124,'СКЛАД '!$A:$B,2,0),"-")</f>
        <v>Сахар порционный</v>
      </c>
      <c r="D124" s="9">
        <v>1</v>
      </c>
      <c r="E124" s="7">
        <f>E121*D124</f>
        <v>0</v>
      </c>
      <c r="G124" s="22">
        <v>52228</v>
      </c>
      <c r="H124" s="222" t="str">
        <f>IFERROR(VLOOKUP(G124,'СКЛАД '!$A:$B,2,0),"-")</f>
        <v>Салфетка бумажная</v>
      </c>
      <c r="I124" s="9">
        <v>1</v>
      </c>
      <c r="J124" s="7">
        <f>J121*I124</f>
        <v>2</v>
      </c>
      <c r="L124" s="22">
        <v>52228</v>
      </c>
      <c r="M124" s="222" t="str">
        <f>IFERROR(VLOOKUP(L124,'СКЛАД '!$A:$B,2,0),"-")</f>
        <v>Салфетка бумажная</v>
      </c>
      <c r="N124" s="9">
        <v>1</v>
      </c>
      <c r="O124" s="7">
        <f>O121*N124</f>
        <v>8</v>
      </c>
      <c r="Q124" s="22">
        <v>52228</v>
      </c>
      <c r="R124" s="222" t="str">
        <f>IFERROR(VLOOKUP(Q124,'СКЛАД '!$A:$B,2,0),"-")</f>
        <v>Салфетка бумажная</v>
      </c>
      <c r="S124" s="9">
        <v>1</v>
      </c>
      <c r="T124" s="7">
        <f>T121*S124</f>
        <v>12</v>
      </c>
    </row>
    <row r="125" spans="2:20">
      <c r="B125" s="22">
        <v>52228</v>
      </c>
      <c r="C125" s="222" t="str">
        <f>IFERROR(VLOOKUP(B125,'СКЛАД '!$A:$B,2,0),"-")</f>
        <v>Салфетка бумажная</v>
      </c>
      <c r="D125" s="9">
        <v>1</v>
      </c>
      <c r="E125" s="7">
        <f>E121*D125</f>
        <v>0</v>
      </c>
      <c r="G125" s="22">
        <v>56059</v>
      </c>
      <c r="H125" s="222" t="str">
        <f>IFERROR(VLOOKUP(G125,'СКЛАД '!$A:$B,2,0),"-")</f>
        <v>Стакан двухслойный 9 унций</v>
      </c>
      <c r="I125" s="9">
        <v>1</v>
      </c>
      <c r="J125" s="7">
        <f>J121*I125</f>
        <v>2</v>
      </c>
      <c r="L125" s="22">
        <v>56064</v>
      </c>
      <c r="M125" s="222" t="str">
        <f>IFERROR(VLOOKUP(L125,'СКЛАД '!$A:$B,2,0),"-")</f>
        <v>Стакан двухслойный 12 унций</v>
      </c>
      <c r="N125" s="9">
        <v>1</v>
      </c>
      <c r="O125" s="7">
        <f>O121*N125</f>
        <v>8</v>
      </c>
      <c r="Q125" s="22">
        <v>56064</v>
      </c>
      <c r="R125" s="222" t="str">
        <f>IFERROR(VLOOKUP(Q125,'СКЛАД '!$A:$B,2,0),"-")</f>
        <v>Стакан двухслойный 12 унций</v>
      </c>
      <c r="S125" s="9">
        <v>1</v>
      </c>
      <c r="T125" s="7">
        <f>T121*S125</f>
        <v>12</v>
      </c>
    </row>
    <row r="126" spans="2:20">
      <c r="B126" s="22">
        <v>56059</v>
      </c>
      <c r="C126" s="222" t="str">
        <f>IFERROR(VLOOKUP(B126,'СКЛАД '!$A:$B,2,0),"-")</f>
        <v>Стакан двухслойный 9 унций</v>
      </c>
      <c r="D126" s="9">
        <v>1</v>
      </c>
      <c r="E126" s="7">
        <f>E121*D126</f>
        <v>0</v>
      </c>
      <c r="G126" s="22">
        <v>56066</v>
      </c>
      <c r="H126" s="222" t="str">
        <f>IFERROR(VLOOKUP(G126,'СКЛАД '!$A:$B,2,0),"-")</f>
        <v>Крышка для двухсл. стакана 9 унций</v>
      </c>
      <c r="I126" s="9">
        <v>1</v>
      </c>
      <c r="J126" s="7">
        <f>J121*I126</f>
        <v>2</v>
      </c>
      <c r="L126" s="22">
        <v>56067</v>
      </c>
      <c r="M126" s="222" t="str">
        <f>IFERROR(VLOOKUP(L126,'СКЛАД '!$A:$B,2,0),"-")</f>
        <v>Крышка для двухсл. стакана 12 унций</v>
      </c>
      <c r="N126" s="9">
        <v>1</v>
      </c>
      <c r="O126" s="7">
        <f>O121*N126</f>
        <v>8</v>
      </c>
      <c r="Q126" s="22">
        <v>56067</v>
      </c>
      <c r="R126" s="222" t="str">
        <f>IFERROR(VLOOKUP(Q126,'СКЛАД '!$A:$B,2,0),"-")</f>
        <v>Крышка для двухсл. стакана 12 унций</v>
      </c>
      <c r="S126" s="9">
        <v>1</v>
      </c>
      <c r="T126" s="7">
        <f>T121*S126</f>
        <v>12</v>
      </c>
    </row>
    <row r="127" spans="2:20">
      <c r="B127" s="22">
        <v>56066</v>
      </c>
      <c r="C127" s="222" t="str">
        <f>IFERROR(VLOOKUP(B127,'СКЛАД '!$A:$B,2,0),"-")</f>
        <v>Крышка для двухсл. стакана 9 унций</v>
      </c>
      <c r="D127" s="9">
        <v>1</v>
      </c>
      <c r="E127" s="7">
        <f>E121*D127</f>
        <v>0</v>
      </c>
      <c r="G127" s="22">
        <v>56073</v>
      </c>
      <c r="H127" s="222" t="str">
        <f>IFERROR(VLOOKUP(G127,'СКЛАД '!$A:$B,2,0),"-")</f>
        <v>Мешалка для горячих напитков 0,5л.</v>
      </c>
      <c r="I127" s="9">
        <v>1</v>
      </c>
      <c r="J127" s="7">
        <f>J121*I127</f>
        <v>2</v>
      </c>
      <c r="L127" s="22">
        <v>56073</v>
      </c>
      <c r="M127" s="222" t="str">
        <f>IFERROR(VLOOKUP(L127,'СКЛАД '!$A:$B,2,0),"-")</f>
        <v>Мешалка для горячих напитков 0,5л.</v>
      </c>
      <c r="N127" s="9">
        <v>1</v>
      </c>
      <c r="O127" s="7">
        <f>O121*N127</f>
        <v>8</v>
      </c>
      <c r="Q127" s="22">
        <v>56073</v>
      </c>
      <c r="R127" s="222" t="str">
        <f>IFERROR(VLOOKUP(Q127,'СКЛАД '!$A:$B,2,0),"-")</f>
        <v>Мешалка для горячих напитков 0,5л.</v>
      </c>
      <c r="S127" s="9">
        <v>1</v>
      </c>
      <c r="T127" s="7">
        <f>T121*S127</f>
        <v>12</v>
      </c>
    </row>
    <row r="128" spans="2:20">
      <c r="B128" s="22">
        <v>56073</v>
      </c>
      <c r="C128" s="222" t="str">
        <f>IFERROR(VLOOKUP(B128,'СКЛАД '!$A:$B,2,0),"-")</f>
        <v>Мешалка для горячих напитков 0,5л.</v>
      </c>
      <c r="D128" s="9">
        <v>1</v>
      </c>
      <c r="E128" s="7">
        <f>E121*D128</f>
        <v>0</v>
      </c>
      <c r="G128" s="68"/>
      <c r="H128" s="222" t="str">
        <f>IFERROR(VLOOKUP(G128,'СКЛАД '!$A:$B,2,0),"-")</f>
        <v>-</v>
      </c>
      <c r="I128" s="9"/>
      <c r="J128" s="7">
        <f>J121*I128</f>
        <v>0</v>
      </c>
      <c r="L128" s="68"/>
      <c r="M128" s="222" t="str">
        <f>IFERROR(VLOOKUP(L128,'СКЛАД '!$A:$B,2,0),"-")</f>
        <v>-</v>
      </c>
      <c r="N128" s="9"/>
      <c r="O128" s="7">
        <f>O121*N128</f>
        <v>0</v>
      </c>
      <c r="Q128" s="68"/>
      <c r="R128" s="222" t="str">
        <f>IFERROR(VLOOKUP(Q128,'СКЛАД '!$A:$B,2,0),"-")</f>
        <v>-</v>
      </c>
      <c r="S128" s="9"/>
      <c r="T128" s="7">
        <f>T121*S128</f>
        <v>0</v>
      </c>
    </row>
    <row r="129" spans="2:20">
      <c r="B129" s="68"/>
      <c r="C129" s="222" t="str">
        <f>IFERROR(VLOOKUP(B129,'СКЛАД '!$A:$B,2,0),"-")</f>
        <v>-</v>
      </c>
      <c r="D129" s="9"/>
      <c r="E129" s="7">
        <f>E121*D129</f>
        <v>0</v>
      </c>
      <c r="G129" s="9"/>
      <c r="H129" s="222" t="str">
        <f>IFERROR(VLOOKUP(G129,'СКЛАД '!$A:$B,2,0),"-")</f>
        <v>-</v>
      </c>
      <c r="I129" s="9"/>
      <c r="J129" s="7">
        <f>J121*I129</f>
        <v>0</v>
      </c>
      <c r="L129" s="9"/>
      <c r="M129" s="222" t="str">
        <f>IFERROR(VLOOKUP(L129,'СКЛАД '!$A:$B,2,0),"-")</f>
        <v>-</v>
      </c>
      <c r="N129" s="9"/>
      <c r="O129" s="7">
        <f>O121*N129</f>
        <v>0</v>
      </c>
      <c r="Q129" s="9"/>
      <c r="R129" s="222" t="str">
        <f>IFERROR(VLOOKUP(Q129,'СКЛАД '!$A:$B,2,0),"-")</f>
        <v>-</v>
      </c>
      <c r="S129" s="9"/>
      <c r="T129" s="7">
        <f>T121*S129</f>
        <v>0</v>
      </c>
    </row>
    <row r="130" spans="2:20">
      <c r="B130" s="9"/>
      <c r="C130" s="222" t="str">
        <f>IFERROR(VLOOKUP(B130,'СКЛАД '!$A:$B,2,0),"-")</f>
        <v>-</v>
      </c>
      <c r="D130" s="9"/>
      <c r="E130" s="7">
        <f>E121*D130</f>
        <v>0</v>
      </c>
      <c r="G130" s="9"/>
      <c r="H130" s="222" t="str">
        <f>IFERROR(VLOOKUP(G130,'СКЛАД '!$A:$B,2,0),"-")</f>
        <v>-</v>
      </c>
      <c r="I130" s="9"/>
      <c r="J130" s="7">
        <f>J121*I130</f>
        <v>0</v>
      </c>
      <c r="L130" s="9"/>
      <c r="M130" s="222" t="str">
        <f>IFERROR(VLOOKUP(L130,'СКЛАД '!$A:$B,2,0),"-")</f>
        <v>-</v>
      </c>
      <c r="N130" s="9"/>
      <c r="O130" s="7">
        <f>O121*N130</f>
        <v>0</v>
      </c>
      <c r="Q130" s="9"/>
      <c r="R130" s="222" t="str">
        <f>IFERROR(VLOOKUP(Q130,'СКЛАД '!$A:$B,2,0),"-")</f>
        <v>-</v>
      </c>
      <c r="S130" s="9"/>
      <c r="T130" s="7">
        <f>T121*S130</f>
        <v>0</v>
      </c>
    </row>
    <row r="131" spans="2:20">
      <c r="B131" s="9"/>
      <c r="C131" s="222" t="str">
        <f>IFERROR(VLOOKUP(B131,'СКЛАД '!$A:$B,2,0),"-")</f>
        <v>-</v>
      </c>
      <c r="D131" s="9"/>
      <c r="E131" s="7">
        <f>E121*D131</f>
        <v>0</v>
      </c>
      <c r="G131" s="9"/>
      <c r="H131" s="222" t="str">
        <f>IFERROR(VLOOKUP(G131,'СКЛАД '!$A:$B,2,0),"-")</f>
        <v>-</v>
      </c>
      <c r="I131" s="9"/>
      <c r="J131" s="7">
        <f>J121*I131</f>
        <v>0</v>
      </c>
      <c r="L131" s="9"/>
      <c r="M131" s="222" t="str">
        <f>IFERROR(VLOOKUP(L131,'СКЛАД '!$A:$B,2,0),"-")</f>
        <v>-</v>
      </c>
      <c r="N131" s="9"/>
      <c r="O131" s="7">
        <f>O121*N131</f>
        <v>0</v>
      </c>
      <c r="Q131" s="9"/>
      <c r="R131" s="222" t="str">
        <f>IFERROR(VLOOKUP(Q131,'СКЛАД '!$A:$B,2,0),"-")</f>
        <v>-</v>
      </c>
      <c r="S131" s="9"/>
      <c r="T131" s="7">
        <f>T121*S131</f>
        <v>0</v>
      </c>
    </row>
    <row r="132" spans="2:20">
      <c r="B132" s="9"/>
      <c r="C132" s="222" t="str">
        <f>IFERROR(VLOOKUP(B132,'СКЛАД '!$A:$B,2,0),"-")</f>
        <v>-</v>
      </c>
      <c r="D132" s="9"/>
      <c r="E132" s="7">
        <f>E121*D132</f>
        <v>0</v>
      </c>
      <c r="G132" s="9"/>
      <c r="H132" s="222" t="str">
        <f>IFERROR(VLOOKUP(G132,'СКЛАД '!$A:$B,2,0),"-")</f>
        <v>-</v>
      </c>
      <c r="I132" s="9"/>
      <c r="J132" s="7">
        <f>J121*I132</f>
        <v>0</v>
      </c>
      <c r="L132" s="9"/>
      <c r="M132" s="222" t="str">
        <f>IFERROR(VLOOKUP(L132,'СКЛАД '!$A:$B,2,0),"-")</f>
        <v>-</v>
      </c>
      <c r="N132" s="9"/>
      <c r="O132" s="7">
        <f>O121*N132</f>
        <v>0</v>
      </c>
      <c r="Q132" s="9"/>
      <c r="R132" s="222" t="str">
        <f>IFERROR(VLOOKUP(Q132,'СКЛАД '!$A:$B,2,0),"-")</f>
        <v>-</v>
      </c>
      <c r="S132" s="9"/>
      <c r="T132" s="7">
        <f>T121*S132</f>
        <v>0</v>
      </c>
    </row>
    <row r="133" spans="2:20">
      <c r="B133" s="9"/>
      <c r="C133" s="222" t="str">
        <f>IFERROR(VLOOKUP(B133,'СКЛАД '!$A:$B,2,0),"-")</f>
        <v>-</v>
      </c>
      <c r="D133" s="9"/>
      <c r="E133" s="7">
        <f>E121*D133</f>
        <v>0</v>
      </c>
      <c r="G133" s="9"/>
      <c r="H133" s="222" t="str">
        <f>IFERROR(VLOOKUP(G133,'СКЛАД '!$A:$B,2,0),"-")</f>
        <v>-</v>
      </c>
      <c r="I133" s="9"/>
      <c r="J133" s="7">
        <f>J121*I133</f>
        <v>0</v>
      </c>
      <c r="L133" s="9"/>
      <c r="M133" s="222" t="str">
        <f>IFERROR(VLOOKUP(L133,'СКЛАД '!$A:$B,2,0),"-")</f>
        <v>-</v>
      </c>
      <c r="N133" s="9"/>
      <c r="O133" s="7">
        <f>O121*N133</f>
        <v>0</v>
      </c>
      <c r="Q133" s="9"/>
      <c r="R133" s="222" t="str">
        <f>IFERROR(VLOOKUP(Q133,'СКЛАД '!$A:$B,2,0),"-")</f>
        <v>-</v>
      </c>
      <c r="S133" s="9"/>
      <c r="T133" s="7">
        <f>T121*S133</f>
        <v>0</v>
      </c>
    </row>
    <row r="134" spans="2:20">
      <c r="B134" s="9"/>
      <c r="C134" s="222" t="str">
        <f>IFERROR(VLOOKUP(B134,'СКЛАД '!$A:$B,2,0),"-")</f>
        <v>-</v>
      </c>
      <c r="D134" s="9"/>
      <c r="E134" s="7">
        <f>E121*D134</f>
        <v>0</v>
      </c>
      <c r="G134" s="9"/>
      <c r="H134" s="222" t="str">
        <f>IFERROR(VLOOKUP(G134,'СКЛАД '!$A:$B,2,0),"-")</f>
        <v>-</v>
      </c>
      <c r="I134" s="9"/>
      <c r="J134" s="7">
        <f>J121*I134</f>
        <v>0</v>
      </c>
      <c r="L134" s="9"/>
      <c r="M134" s="222" t="str">
        <f>IFERROR(VLOOKUP(L134,'СКЛАД '!$A:$B,2,0),"-")</f>
        <v>-</v>
      </c>
      <c r="N134" s="9"/>
      <c r="O134" s="7">
        <f>O121*N134</f>
        <v>0</v>
      </c>
      <c r="Q134" s="9"/>
      <c r="R134" s="222" t="str">
        <f>IFERROR(VLOOKUP(Q134,'СКЛАД '!$A:$B,2,0),"-")</f>
        <v>-</v>
      </c>
      <c r="S134" s="9"/>
      <c r="T134" s="7">
        <f>T121*S134</f>
        <v>0</v>
      </c>
    </row>
    <row r="135" spans="2:20">
      <c r="B135" s="9"/>
      <c r="C135" s="222" t="str">
        <f>IFERROR(VLOOKUP(B135,'СКЛАД '!$A:$B,2,0),"-")</f>
        <v>-</v>
      </c>
      <c r="D135" s="9"/>
      <c r="E135" s="7">
        <f>E121*D135</f>
        <v>0</v>
      </c>
      <c r="G135" s="9"/>
      <c r="H135" s="222" t="str">
        <f>IFERROR(VLOOKUP(G135,'СКЛАД '!$A:$B,2,0),"-")</f>
        <v>-</v>
      </c>
      <c r="I135" s="9"/>
      <c r="J135" s="7">
        <f>J121*I135</f>
        <v>0</v>
      </c>
      <c r="L135" s="9"/>
      <c r="M135" s="222" t="str">
        <f>IFERROR(VLOOKUP(L135,'СКЛАД '!$A:$B,2,0),"-")</f>
        <v>-</v>
      </c>
      <c r="N135" s="9"/>
      <c r="O135" s="7">
        <f>O121*N135</f>
        <v>0</v>
      </c>
      <c r="Q135" s="9"/>
      <c r="R135" s="222" t="str">
        <f>IFERROR(VLOOKUP(Q135,'СКЛАД '!$A:$B,2,0),"-")</f>
        <v>-</v>
      </c>
      <c r="S135" s="9"/>
      <c r="T135" s="7">
        <f>T121*S135</f>
        <v>0</v>
      </c>
    </row>
    <row r="136" spans="2:20">
      <c r="B136" s="9"/>
      <c r="C136" s="222" t="str">
        <f>IFERROR(VLOOKUP(B136,'СКЛАД '!$A:$B,2,0),"-")</f>
        <v>-</v>
      </c>
      <c r="D136" s="9"/>
      <c r="E136" s="7">
        <f>E121*D136</f>
        <v>0</v>
      </c>
      <c r="G136" s="9"/>
      <c r="H136" s="222" t="str">
        <f>IFERROR(VLOOKUP(G136,'СКЛАД '!$A:$B,2,0),"-")</f>
        <v>-</v>
      </c>
      <c r="I136" s="9"/>
      <c r="J136" s="7">
        <f>J121*I136</f>
        <v>0</v>
      </c>
      <c r="L136" s="9"/>
      <c r="M136" s="222" t="str">
        <f>IFERROR(VLOOKUP(L136,'СКЛАД '!$A:$B,2,0),"-")</f>
        <v>-</v>
      </c>
      <c r="N136" s="9"/>
      <c r="O136" s="7">
        <f>O121*N136</f>
        <v>0</v>
      </c>
      <c r="Q136" s="9"/>
      <c r="R136" s="222" t="str">
        <f>IFERROR(VLOOKUP(Q136,'СКЛАД '!$A:$B,2,0),"-")</f>
        <v>-</v>
      </c>
      <c r="S136" s="9"/>
      <c r="T136" s="7">
        <f>T121*S136</f>
        <v>0</v>
      </c>
    </row>
    <row r="138" spans="2:20" s="1" customFormat="1">
      <c r="B138" s="66">
        <v>2039</v>
      </c>
      <c r="C138" s="6" t="str">
        <f>IFERROR(VLOOKUP(B138,Сводная!$A:$C,2,0),"-------------")</f>
        <v>Латте Макиато станд</v>
      </c>
      <c r="D138" s="3" t="s">
        <v>600</v>
      </c>
      <c r="E138" s="6">
        <f>IFERROR(VLOOKUP(B138,Сводная!$A:$C,3,0),"-------------")</f>
        <v>0</v>
      </c>
      <c r="G138" s="66">
        <v>838</v>
      </c>
      <c r="H138" s="6" t="str">
        <f>IFERROR(VLOOKUP(G138,Сводная!$A:$C,2,0),"-------------")</f>
        <v>Пепси Кола б/л мал (0,5)</v>
      </c>
      <c r="I138" s="3" t="s">
        <v>600</v>
      </c>
      <c r="J138" s="6">
        <f>IFERROR(VLOOKUP(G138,Сводная!$A:$C,3,0),"-------------")</f>
        <v>983</v>
      </c>
      <c r="L138" s="66">
        <v>1667</v>
      </c>
      <c r="M138" s="6" t="str">
        <f>IFERROR(VLOOKUP(L138,Сводная!$A:$C,2,0),"-------------")</f>
        <v>Пепси Кола б/л станд (0,8)</v>
      </c>
      <c r="N138" s="3" t="s">
        <v>600</v>
      </c>
      <c r="O138" s="6">
        <f>IFERROR(VLOOKUP(L138,Сводная!$A:$C,3,0),"-------------")</f>
        <v>82</v>
      </c>
      <c r="Q138" s="66">
        <v>2299</v>
      </c>
      <c r="R138" s="6" t="str">
        <f>IFERROR(VLOOKUP(Q138,Сводная!$A:$C,2,0),"-------------")</f>
        <v>Пепси Кола б/л бол (1л)</v>
      </c>
      <c r="S138" s="3" t="s">
        <v>600</v>
      </c>
      <c r="T138" s="6">
        <f>IFERROR(VLOOKUP(Q138,Сводная!$A:$C,3,0),"-------------")</f>
        <v>43</v>
      </c>
    </row>
    <row r="139" spans="2:20">
      <c r="B139" s="22">
        <v>69590</v>
      </c>
      <c r="C139" s="222" t="str">
        <f>IFERROR(VLOOKUP(B139,'СКЛАД '!$A:$B,2,0),"-")</f>
        <v>Кофе в зернах</v>
      </c>
      <c r="D139" s="9">
        <v>1.6E-2</v>
      </c>
      <c r="E139" s="7">
        <f>E138*D139</f>
        <v>0</v>
      </c>
      <c r="G139" s="22">
        <v>59891</v>
      </c>
      <c r="H139" s="222" t="str">
        <f>IFERROR(VLOOKUP(G139,'СКЛАД '!$A:$B,2,0),"-")</f>
        <v>Сироп пепси-кола</v>
      </c>
      <c r="I139" s="9">
        <f>'Расход по категориям'!K6</f>
        <v>6.6622340425531917E-2</v>
      </c>
      <c r="J139" s="7">
        <f>J138*I139</f>
        <v>65.489760638297881</v>
      </c>
      <c r="L139" s="22">
        <v>59891</v>
      </c>
      <c r="M139" s="222" t="str">
        <f>IFERROR(VLOOKUP(L139,'СКЛАД '!$A:$B,2,0),"-")</f>
        <v>Сироп пепси-кола</v>
      </c>
      <c r="N139" s="9">
        <f>'Расход по категориям'!K6</f>
        <v>6.6622340425531917E-2</v>
      </c>
      <c r="O139" s="7">
        <f>O138*N139</f>
        <v>5.4630319148936168</v>
      </c>
      <c r="Q139" s="22">
        <v>59891</v>
      </c>
      <c r="R139" s="222" t="str">
        <f>IFERROR(VLOOKUP(Q139,'СКЛАД '!$A:$B,2,0),"-")</f>
        <v>Сироп пепси-кола</v>
      </c>
      <c r="S139" s="9">
        <v>0.14199999999999999</v>
      </c>
      <c r="T139" s="7">
        <f>T138*S139</f>
        <v>6.1059999999999999</v>
      </c>
    </row>
    <row r="140" spans="2:20">
      <c r="B140" s="22">
        <v>61175</v>
      </c>
      <c r="C140" s="222" t="str">
        <f>IFERROR(VLOOKUP(B140,'СКЛАД '!$A:$B,2,0),"-")</f>
        <v>Молоко 3,2%</v>
      </c>
      <c r="D140" s="9">
        <v>0.2</v>
      </c>
      <c r="E140" s="7">
        <f>E138*D140</f>
        <v>0</v>
      </c>
      <c r="G140" s="22">
        <v>59892</v>
      </c>
      <c r="H140" s="222" t="str">
        <f>IFERROR(VLOOKUP(G140,'СКЛАД '!$A:$B,2,0),"-")</f>
        <v>Сироп миринда</v>
      </c>
      <c r="I140" s="9">
        <f>'Расход по категориям'!K3</f>
        <v>1.154787234042553E-2</v>
      </c>
      <c r="J140" s="7">
        <f>J138*I140</f>
        <v>11.351558510638297</v>
      </c>
      <c r="L140" s="22">
        <v>59892</v>
      </c>
      <c r="M140" s="222" t="str">
        <f>IFERROR(VLOOKUP(L140,'СКЛАД '!$A:$B,2,0),"-")</f>
        <v>Сироп миринда</v>
      </c>
      <c r="N140" s="9">
        <f>'Расход по категориям'!K3</f>
        <v>1.154787234042553E-2</v>
      </c>
      <c r="O140" s="7">
        <f>O138*N140</f>
        <v>0.94692553191489348</v>
      </c>
      <c r="Q140" s="22">
        <v>59892</v>
      </c>
      <c r="R140" s="222" t="str">
        <f>IFERROR(VLOOKUP(Q140,'СКЛАД '!$A:$B,2,0),"-")</f>
        <v>Сироп миринда</v>
      </c>
      <c r="S140" s="9">
        <v>8.0000000000000002E-3</v>
      </c>
      <c r="T140" s="7">
        <f>T138*S140</f>
        <v>0.34400000000000003</v>
      </c>
    </row>
    <row r="141" spans="2:20">
      <c r="B141" s="22">
        <v>51024</v>
      </c>
      <c r="C141" s="222" t="str">
        <f>IFERROR(VLOOKUP(B141,'СКЛАД '!$A:$B,2,0),"-")</f>
        <v>Сахар порционный</v>
      </c>
      <c r="D141" s="9">
        <v>2</v>
      </c>
      <c r="E141" s="7">
        <f>E138*D141</f>
        <v>0</v>
      </c>
      <c r="G141" s="22">
        <v>59893</v>
      </c>
      <c r="H141" s="222" t="str">
        <f>IFERROR(VLOOKUP(G141,'СКЛАД '!$A:$B,2,0),"-")</f>
        <v>Сироп 7АП</v>
      </c>
      <c r="I141" s="9">
        <f>'Расход по категориям'!K4</f>
        <v>2.9313829787234041E-2</v>
      </c>
      <c r="J141" s="7">
        <f>J138*I141</f>
        <v>28.815494680851064</v>
      </c>
      <c r="L141" s="22">
        <v>59893</v>
      </c>
      <c r="M141" s="222" t="str">
        <f>IFERROR(VLOOKUP(L141,'СКЛАД '!$A:$B,2,0),"-")</f>
        <v>Сироп 7АП</v>
      </c>
      <c r="N141" s="9">
        <f>'Расход по категориям'!K4</f>
        <v>2.9313829787234041E-2</v>
      </c>
      <c r="O141" s="7">
        <f>O138*N141</f>
        <v>2.4037340425531912</v>
      </c>
      <c r="Q141" s="22">
        <v>59893</v>
      </c>
      <c r="R141" s="222" t="str">
        <f>IFERROR(VLOOKUP(Q141,'СКЛАД '!$A:$B,2,0),"-")</f>
        <v>Сироп 7АП</v>
      </c>
      <c r="S141" s="9">
        <v>8.0000000000000002E-3</v>
      </c>
      <c r="T141" s="7">
        <f>T138*S141</f>
        <v>0.34400000000000003</v>
      </c>
    </row>
    <row r="142" spans="2:20">
      <c r="B142" s="22">
        <v>52228</v>
      </c>
      <c r="C142" s="222" t="str">
        <f>IFERROR(VLOOKUP(B142,'СКЛАД '!$A:$B,2,0),"-")</f>
        <v>Салфетка бумажная</v>
      </c>
      <c r="D142" s="9">
        <v>1</v>
      </c>
      <c r="E142" s="7">
        <f>E138*D142</f>
        <v>0</v>
      </c>
      <c r="G142" s="22">
        <v>59903</v>
      </c>
      <c r="H142" s="222" t="str">
        <f>IFERROR(VLOOKUP(G142,'СКЛАД '!$A:$B,2,0),"-")</f>
        <v>Сироп пепси лайт</v>
      </c>
      <c r="I142" s="9">
        <f>'Расход по категориям'!K5</f>
        <v>2.6648936170212763E-3</v>
      </c>
      <c r="J142" s="7">
        <f>J138*I142</f>
        <v>2.6195904255319147</v>
      </c>
      <c r="L142" s="22">
        <v>59903</v>
      </c>
      <c r="M142" s="222" t="str">
        <f>IFERROR(VLOOKUP(L142,'СКЛАД '!$A:$B,2,0),"-")</f>
        <v>Сироп пепси лайт</v>
      </c>
      <c r="N142" s="9">
        <f>'Расход по категориям'!K5</f>
        <v>2.6648936170212763E-3</v>
      </c>
      <c r="O142" s="7">
        <f>O138*N142</f>
        <v>0.21852127659574466</v>
      </c>
      <c r="Q142" s="22">
        <v>59903</v>
      </c>
      <c r="R142" s="222" t="str">
        <f>IFERROR(VLOOKUP(Q142,'СКЛАД '!$A:$B,2,0),"-")</f>
        <v>Сироп пепси лайт</v>
      </c>
      <c r="S142" s="9">
        <v>8.0000000000000002E-3</v>
      </c>
      <c r="T142" s="7">
        <f>T138*S142</f>
        <v>0.34400000000000003</v>
      </c>
    </row>
    <row r="143" spans="2:20">
      <c r="B143" s="22">
        <v>56064</v>
      </c>
      <c r="C143" s="222" t="str">
        <f>IFERROR(VLOOKUP(B143,'СКЛАД '!$A:$B,2,0),"-")</f>
        <v>Стакан двухслойный 12 унций</v>
      </c>
      <c r="D143" s="9">
        <v>1</v>
      </c>
      <c r="E143" s="7">
        <f>E138*D143</f>
        <v>0</v>
      </c>
      <c r="G143" s="22">
        <v>57002</v>
      </c>
      <c r="H143" s="222" t="str">
        <f>IFERROR(VLOOKUP(G143,'СКЛАД '!$A:$B,2,0),"-")</f>
        <v>Стакан 22 унции</v>
      </c>
      <c r="I143" s="9">
        <v>1</v>
      </c>
      <c r="J143" s="7">
        <f>J138*I143</f>
        <v>983</v>
      </c>
      <c r="L143" s="22">
        <v>57003</v>
      </c>
      <c r="M143" s="222" t="str">
        <f>IFERROR(VLOOKUP(L143,'СКЛАД '!$A:$B,2,0),"-")</f>
        <v>Стакан 32 унции</v>
      </c>
      <c r="N143" s="9">
        <v>1</v>
      </c>
      <c r="O143" s="7">
        <f>O138*N143</f>
        <v>82</v>
      </c>
      <c r="Q143" s="22">
        <v>56011</v>
      </c>
      <c r="R143" s="222" t="str">
        <f>IFERROR(VLOOKUP(Q143,'СКЛАД '!$A:$B,2,0),"-")</f>
        <v>Крышка для стакана 1,0 литр</v>
      </c>
      <c r="S143" s="9">
        <v>1</v>
      </c>
      <c r="T143" s="7">
        <f>T138*S143</f>
        <v>43</v>
      </c>
    </row>
    <row r="144" spans="2:20">
      <c r="B144" s="22">
        <v>56067</v>
      </c>
      <c r="C144" s="222" t="str">
        <f>IFERROR(VLOOKUP(B144,'СКЛАД '!$A:$B,2,0),"-")</f>
        <v>Крышка для двухсл. стакана 12 унций</v>
      </c>
      <c r="D144" s="9">
        <v>1</v>
      </c>
      <c r="E144" s="7">
        <f>E138*D144</f>
        <v>0</v>
      </c>
      <c r="G144" s="22">
        <v>56006</v>
      </c>
      <c r="H144" s="222" t="str">
        <f>IFERROR(VLOOKUP(G144,'СКЛАД '!$A:$B,2,0),"-")</f>
        <v>Крышка для стакана 16/22 унции</v>
      </c>
      <c r="I144" s="9">
        <v>1</v>
      </c>
      <c r="J144" s="7">
        <f>J138*I144</f>
        <v>983</v>
      </c>
      <c r="L144" s="22">
        <v>56008</v>
      </c>
      <c r="M144" s="222" t="str">
        <f>IFERROR(VLOOKUP(L144,'СКЛАД '!$A:$B,2,0),"-")</f>
        <v>Крышка для стакана 32 унции</v>
      </c>
      <c r="N144" s="9">
        <v>1</v>
      </c>
      <c r="O144" s="7">
        <f>O138*N144</f>
        <v>82</v>
      </c>
      <c r="Q144" s="22">
        <v>57010</v>
      </c>
      <c r="R144" s="222" t="str">
        <f>IFERROR(VLOOKUP(Q144,'СКЛАД '!$A:$B,2,0),"-")</f>
        <v>Стакан 1,0 литр</v>
      </c>
      <c r="S144" s="9">
        <v>1</v>
      </c>
      <c r="T144" s="7">
        <f>T138*S144</f>
        <v>43</v>
      </c>
    </row>
    <row r="145" spans="2:20">
      <c r="B145" s="22">
        <v>56073</v>
      </c>
      <c r="C145" s="222" t="str">
        <f>IFERROR(VLOOKUP(B145,'СКЛАД '!$A:$B,2,0),"-")</f>
        <v>Мешалка для горячих напитков 0,5л.</v>
      </c>
      <c r="D145" s="9">
        <v>1</v>
      </c>
      <c r="E145" s="7">
        <f>E138*D145</f>
        <v>0</v>
      </c>
      <c r="G145" s="22">
        <v>69913</v>
      </c>
      <c r="H145" s="222" t="str">
        <f>IFERROR(VLOOKUP(G145,'СКЛАД '!$A:$B,2,0),"-")</f>
        <v>Соломинка в обертке</v>
      </c>
      <c r="I145" s="9">
        <v>1</v>
      </c>
      <c r="J145" s="7">
        <f>J138*I145</f>
        <v>983</v>
      </c>
      <c r="L145" s="22">
        <v>69913</v>
      </c>
      <c r="M145" s="222" t="str">
        <f>IFERROR(VLOOKUP(L145,'СКЛАД '!$A:$B,2,0),"-")</f>
        <v>Соломинка в обертке</v>
      </c>
      <c r="N145" s="9">
        <v>1</v>
      </c>
      <c r="O145" s="7">
        <f>O138*N145</f>
        <v>82</v>
      </c>
      <c r="Q145" s="22">
        <v>69913</v>
      </c>
      <c r="R145" s="222" t="str">
        <f>IFERROR(VLOOKUP(Q145,'СКЛАД '!$A:$B,2,0),"-")</f>
        <v>Соломинка в обертке</v>
      </c>
      <c r="S145" s="9">
        <v>1</v>
      </c>
      <c r="T145" s="7">
        <f>T138*S145</f>
        <v>43</v>
      </c>
    </row>
    <row r="146" spans="2:20">
      <c r="B146" s="68"/>
      <c r="C146" s="222" t="str">
        <f>IFERROR(VLOOKUP(B146,'СКЛАД '!$A:$B,2,0),"-")</f>
        <v>-</v>
      </c>
      <c r="D146" s="9"/>
      <c r="E146" s="7">
        <f>E138*D146</f>
        <v>0</v>
      </c>
      <c r="G146" s="22">
        <v>52228</v>
      </c>
      <c r="H146" s="222" t="str">
        <f>IFERROR(VLOOKUP(G146,'СКЛАД '!$A:$B,2,0),"-")</f>
        <v>Салфетка бумажная</v>
      </c>
      <c r="I146" s="9">
        <v>1</v>
      </c>
      <c r="J146" s="7">
        <f>J138*I146</f>
        <v>983</v>
      </c>
      <c r="L146" s="22">
        <v>52228</v>
      </c>
      <c r="M146" s="222" t="str">
        <f>IFERROR(VLOOKUP(L146,'СКЛАД '!$A:$B,2,0),"-")</f>
        <v>Салфетка бумажная</v>
      </c>
      <c r="N146" s="9">
        <v>1</v>
      </c>
      <c r="O146" s="7">
        <f>O138*N146</f>
        <v>82</v>
      </c>
      <c r="Q146" s="22">
        <v>52228</v>
      </c>
      <c r="R146" s="222" t="str">
        <f>IFERROR(VLOOKUP(Q146,'СКЛАД '!$A:$B,2,0),"-")</f>
        <v>Салфетка бумажная</v>
      </c>
      <c r="S146" s="9">
        <v>1</v>
      </c>
      <c r="T146" s="7">
        <f>T138*S146</f>
        <v>43</v>
      </c>
    </row>
    <row r="147" spans="2:20">
      <c r="B147" s="9"/>
      <c r="C147" s="222" t="str">
        <f>IFERROR(VLOOKUP(B147,'СКЛАД '!$A:$B,2,0),"-")</f>
        <v>-</v>
      </c>
      <c r="D147" s="9"/>
      <c r="E147" s="7">
        <f>E138*D147</f>
        <v>0</v>
      </c>
      <c r="G147" s="68">
        <v>59890</v>
      </c>
      <c r="H147" s="222" t="str">
        <f>IFERROR(VLOOKUP(G147,'СКЛАД '!$A:$B,2,0),"-")</f>
        <v>Липтон Лимон разлив</v>
      </c>
      <c r="I147" s="9">
        <f>'Расход по категориям'!K7</f>
        <v>2.576063829787234E-2</v>
      </c>
      <c r="J147" s="7">
        <f>J138*I147</f>
        <v>25.322707446808511</v>
      </c>
      <c r="L147" s="68">
        <v>59890</v>
      </c>
      <c r="M147" s="222" t="str">
        <f>IFERROR(VLOOKUP(L147,'СКЛАД '!$A:$B,2,0),"-")</f>
        <v>Липтон Лимон разлив</v>
      </c>
      <c r="N147" s="9">
        <f>'Расход по категориям'!K7</f>
        <v>2.576063829787234E-2</v>
      </c>
      <c r="O147" s="7">
        <f>O138*N147</f>
        <v>2.1123723404255319</v>
      </c>
      <c r="Q147" s="68">
        <v>59890</v>
      </c>
      <c r="R147" s="222" t="str">
        <f>IFERROR(VLOOKUP(Q147,'СКЛАД '!$A:$B,2,0),"-")</f>
        <v>Липтон Лимон разлив</v>
      </c>
      <c r="S147" s="9">
        <f>'Расход по категориям'!K7</f>
        <v>2.576063829787234E-2</v>
      </c>
      <c r="T147" s="7">
        <f>T138*S147</f>
        <v>1.1077074468085106</v>
      </c>
    </row>
    <row r="148" spans="2:20">
      <c r="B148" s="9"/>
      <c r="C148" s="222" t="str">
        <f>IFERROR(VLOOKUP(B148,'СКЛАД '!$A:$B,2,0),"-")</f>
        <v>-</v>
      </c>
      <c r="D148" s="9"/>
      <c r="E148" s="7">
        <f>E138*D148</f>
        <v>0</v>
      </c>
      <c r="G148" s="9">
        <v>59879</v>
      </c>
      <c r="H148" s="222" t="str">
        <f>IFERROR(VLOOKUP(G148,'СКЛАД '!$A:$B,2,0),"-")</f>
        <v>Липтон Зеленый разлив</v>
      </c>
      <c r="I148" s="9">
        <f>'Расход по категориям'!K8</f>
        <v>3.1090425531914892E-2</v>
      </c>
      <c r="J148" s="7">
        <f>J138*I148</f>
        <v>30.56188829787234</v>
      </c>
      <c r="L148" s="9">
        <v>59879</v>
      </c>
      <c r="M148" s="222" t="str">
        <f>IFERROR(VLOOKUP(L148,'СКЛАД '!$A:$B,2,0),"-")</f>
        <v>Липтон Зеленый разлив</v>
      </c>
      <c r="N148" s="9">
        <f>'Расход по категориям'!K8</f>
        <v>3.1090425531914892E-2</v>
      </c>
      <c r="O148" s="7">
        <f>O138*N148</f>
        <v>2.5494148936170213</v>
      </c>
      <c r="Q148" s="9">
        <v>59879</v>
      </c>
      <c r="R148" s="222" t="str">
        <f>IFERROR(VLOOKUP(Q148,'СКЛАД '!$A:$B,2,0),"-")</f>
        <v>Липтон Зеленый разлив</v>
      </c>
      <c r="S148" s="9">
        <f>'Расход по категориям'!K8</f>
        <v>3.1090425531914892E-2</v>
      </c>
      <c r="T148" s="7">
        <f>T138*S148</f>
        <v>1.3368882978723404</v>
      </c>
    </row>
    <row r="149" spans="2:20">
      <c r="B149" s="9"/>
      <c r="C149" s="222" t="str">
        <f>IFERROR(VLOOKUP(B149,'СКЛАД '!$A:$B,2,0),"-")</f>
        <v>-</v>
      </c>
      <c r="D149" s="9"/>
      <c r="E149" s="7">
        <f>E138*D149</f>
        <v>0</v>
      </c>
      <c r="G149" s="9"/>
      <c r="H149" s="222" t="str">
        <f>IFERROR(VLOOKUP(G149,'СКЛАД '!$A:$B,2,0),"-")</f>
        <v>-</v>
      </c>
      <c r="I149" s="9"/>
      <c r="J149" s="7">
        <f>J138*I149</f>
        <v>0</v>
      </c>
      <c r="L149" s="9"/>
      <c r="M149" s="222" t="str">
        <f>IFERROR(VLOOKUP(L149,'СКЛАД '!$A:$B,2,0),"-")</f>
        <v>-</v>
      </c>
      <c r="N149" s="9"/>
      <c r="O149" s="7">
        <f>O138*N149</f>
        <v>0</v>
      </c>
      <c r="Q149" s="9"/>
      <c r="R149" s="222" t="str">
        <f>IFERROR(VLOOKUP(Q149,'СКЛАД '!$A:$B,2,0),"-")</f>
        <v>-</v>
      </c>
      <c r="S149" s="9"/>
      <c r="T149" s="7">
        <f>T138*S149</f>
        <v>0</v>
      </c>
    </row>
    <row r="150" spans="2:20">
      <c r="B150" s="9"/>
      <c r="C150" s="222" t="str">
        <f>IFERROR(VLOOKUP(B150,'СКЛАД '!$A:$B,2,0),"-")</f>
        <v>-</v>
      </c>
      <c r="D150" s="9"/>
      <c r="E150" s="7">
        <f>E138*D150</f>
        <v>0</v>
      </c>
      <c r="G150" s="9"/>
      <c r="H150" s="222" t="str">
        <f>IFERROR(VLOOKUP(G150,'СКЛАД '!$A:$B,2,0),"-")</f>
        <v>-</v>
      </c>
      <c r="I150" s="9"/>
      <c r="J150" s="7">
        <f>J138*I150</f>
        <v>0</v>
      </c>
      <c r="L150" s="9"/>
      <c r="M150" s="222" t="str">
        <f>IFERROR(VLOOKUP(L150,'СКЛАД '!$A:$B,2,0),"-")</f>
        <v>-</v>
      </c>
      <c r="N150" s="9"/>
      <c r="O150" s="7">
        <f>O138*N150</f>
        <v>0</v>
      </c>
      <c r="Q150" s="9"/>
      <c r="R150" s="222" t="str">
        <f>IFERROR(VLOOKUP(Q150,'СКЛАД '!$A:$B,2,0),"-")</f>
        <v>-</v>
      </c>
      <c r="S150" s="9"/>
      <c r="T150" s="7">
        <f>T138*S150</f>
        <v>0</v>
      </c>
    </row>
    <row r="151" spans="2:20">
      <c r="B151" s="9"/>
      <c r="C151" s="222" t="str">
        <f>IFERROR(VLOOKUP(B151,'СКЛАД '!$A:$B,2,0),"-")</f>
        <v>-</v>
      </c>
      <c r="D151" s="9"/>
      <c r="E151" s="7">
        <f>E138*D151</f>
        <v>0</v>
      </c>
      <c r="G151" s="9"/>
      <c r="H151" s="222" t="str">
        <f>IFERROR(VLOOKUP(G151,'СКЛАД '!$A:$B,2,0),"-")</f>
        <v>-</v>
      </c>
      <c r="I151" s="9"/>
      <c r="J151" s="7">
        <f>J138*I151</f>
        <v>0</v>
      </c>
      <c r="L151" s="9"/>
      <c r="M151" s="222" t="str">
        <f>IFERROR(VLOOKUP(L151,'СКЛАД '!$A:$B,2,0),"-")</f>
        <v>-</v>
      </c>
      <c r="N151" s="9"/>
      <c r="O151" s="7">
        <f>O138*N151</f>
        <v>0</v>
      </c>
      <c r="Q151" s="9"/>
      <c r="R151" s="222" t="str">
        <f>IFERROR(VLOOKUP(Q151,'СКЛАД '!$A:$B,2,0),"-")</f>
        <v>-</v>
      </c>
      <c r="S151" s="9"/>
      <c r="T151" s="7">
        <f>T138*S151</f>
        <v>0</v>
      </c>
    </row>
    <row r="152" spans="2:20">
      <c r="B152" s="9"/>
      <c r="C152" s="222" t="str">
        <f>IFERROR(VLOOKUP(B152,'СКЛАД '!$A:$B,2,0),"-")</f>
        <v>-</v>
      </c>
      <c r="D152" s="9"/>
      <c r="E152" s="7">
        <f>E138*D152</f>
        <v>0</v>
      </c>
      <c r="G152" s="9"/>
      <c r="H152" s="222" t="str">
        <f>IFERROR(VLOOKUP(G152,'СКЛАД '!$A:$B,2,0),"-")</f>
        <v>-</v>
      </c>
      <c r="I152" s="9"/>
      <c r="J152" s="7">
        <f>J138*I152</f>
        <v>0</v>
      </c>
      <c r="L152" s="9"/>
      <c r="M152" s="222" t="str">
        <f>IFERROR(VLOOKUP(L152,'СКЛАД '!$A:$B,2,0),"-")</f>
        <v>-</v>
      </c>
      <c r="N152" s="9"/>
      <c r="O152" s="7">
        <f>O138*N152</f>
        <v>0</v>
      </c>
      <c r="Q152" s="9"/>
      <c r="R152" s="222" t="str">
        <f>IFERROR(VLOOKUP(Q152,'СКЛАД '!$A:$B,2,0),"-")</f>
        <v>-</v>
      </c>
      <c r="S152" s="9"/>
      <c r="T152" s="7">
        <f>T138*S152</f>
        <v>0</v>
      </c>
    </row>
    <row r="153" spans="2:20">
      <c r="B153" s="9"/>
      <c r="C153" s="222" t="str">
        <f>IFERROR(VLOOKUP(B153,'СКЛАД '!$A:$B,2,0),"-")</f>
        <v>-</v>
      </c>
      <c r="D153" s="9"/>
      <c r="E153" s="7">
        <f>E138*D153</f>
        <v>0</v>
      </c>
      <c r="G153" s="9"/>
      <c r="H153" s="222" t="str">
        <f>IFERROR(VLOOKUP(G153,'СКЛАД '!$A:$B,2,0),"-")</f>
        <v>-</v>
      </c>
      <c r="I153" s="9"/>
      <c r="J153" s="7">
        <f>J138*I153</f>
        <v>0</v>
      </c>
      <c r="L153" s="9"/>
      <c r="M153" s="222" t="str">
        <f>IFERROR(VLOOKUP(L153,'СКЛАД '!$A:$B,2,0),"-")</f>
        <v>-</v>
      </c>
      <c r="N153" s="9"/>
      <c r="O153" s="7">
        <f>O138*N153</f>
        <v>0</v>
      </c>
      <c r="Q153" s="9"/>
      <c r="R153" s="222" t="str">
        <f>IFERROR(VLOOKUP(Q153,'СКЛАД '!$A:$B,2,0),"-")</f>
        <v>-</v>
      </c>
      <c r="S153" s="9"/>
      <c r="T153" s="7">
        <f>T138*S153</f>
        <v>0</v>
      </c>
    </row>
    <row r="155" spans="2:20" s="1" customFormat="1">
      <c r="B155" s="8">
        <v>7042</v>
      </c>
      <c r="C155" s="6" t="str">
        <f>IFERROR(VLOOKUP(B155,Сводная!$A:$C,2,0),"-------------")</f>
        <v>Фраппе Капучино станд</v>
      </c>
      <c r="D155" s="3" t="s">
        <v>600</v>
      </c>
      <c r="E155" s="6">
        <f>IFERROR(VLOOKUP(B155,Сводная!$A:$C,3,0),"-------------")</f>
        <v>0</v>
      </c>
      <c r="G155" s="8">
        <v>7043</v>
      </c>
      <c r="H155" s="6" t="str">
        <f>IFERROR(VLOOKUP(G155,Сводная!$A:$C,2,0),"-------------")</f>
        <v>Фраппе Капучино мал</v>
      </c>
      <c r="I155" s="3" t="s">
        <v>600</v>
      </c>
      <c r="J155" s="6">
        <f>IFERROR(VLOOKUP(G155,Сводная!$A:$C,3,0),"-------------")</f>
        <v>0</v>
      </c>
      <c r="L155" s="8">
        <v>7044</v>
      </c>
      <c r="M155" s="6" t="str">
        <f>IFERROR(VLOOKUP(L155,Сводная!$A:$C,2,0),"-------------")</f>
        <v>Фраппе Капучино бол</v>
      </c>
      <c r="N155" s="3" t="s">
        <v>600</v>
      </c>
      <c r="O155" s="6">
        <f>IFERROR(VLOOKUP(L155,Сводная!$A:$C,3,0),"-------------")</f>
        <v>0</v>
      </c>
      <c r="Q155" s="8">
        <v>7045</v>
      </c>
      <c r="R155" s="6" t="str">
        <f>IFERROR(VLOOKUP(Q155,Сводная!$A:$C,2,0),"-------------")</f>
        <v>Лимонад станд</v>
      </c>
      <c r="S155" s="3" t="s">
        <v>600</v>
      </c>
      <c r="T155" s="6">
        <f>IFERROR(VLOOKUP(Q155,Сводная!$A:$C,3,0),"-------------")</f>
        <v>0</v>
      </c>
    </row>
    <row r="156" spans="2:20">
      <c r="B156" s="22">
        <v>61026</v>
      </c>
      <c r="C156" s="222" t="str">
        <f>IFERROR(VLOOKUP(B156,'СКЛАД '!$A:$B,2,0),"-")</f>
        <v>Фраппе порошок капучино</v>
      </c>
      <c r="D156" s="9">
        <v>7.0000000000000007E-2</v>
      </c>
      <c r="E156" s="7">
        <f>E155*D156</f>
        <v>0</v>
      </c>
      <c r="G156" s="22">
        <v>61026</v>
      </c>
      <c r="H156" s="222" t="str">
        <f>IFERROR(VLOOKUP(G156,'СКЛАД '!$A:$B,2,0),"-")</f>
        <v>Фраппе порошок капучино</v>
      </c>
      <c r="I156" s="9">
        <v>0.05</v>
      </c>
      <c r="J156" s="7">
        <f>J155*I156</f>
        <v>0</v>
      </c>
      <c r="L156" s="22">
        <v>61026</v>
      </c>
      <c r="M156" s="222" t="str">
        <f>IFERROR(VLOOKUP(L156,'СКЛАД '!$A:$B,2,0),"-")</f>
        <v>Фраппе порошок капучино</v>
      </c>
      <c r="N156" s="9">
        <v>0.09</v>
      </c>
      <c r="O156" s="7">
        <f>O155*N156</f>
        <v>0</v>
      </c>
      <c r="Q156" s="70">
        <v>61027</v>
      </c>
      <c r="R156" s="222" t="str">
        <f>IFERROR(VLOOKUP(Q156,'СКЛАД '!$A:$B,2,0),"-")</f>
        <v>Лимонад лимон 1 л</v>
      </c>
      <c r="S156" s="23">
        <v>0.11</v>
      </c>
      <c r="T156" s="7">
        <f>T155*S156</f>
        <v>0</v>
      </c>
    </row>
    <row r="157" spans="2:20">
      <c r="B157" s="22">
        <v>61177</v>
      </c>
      <c r="C157" s="222" t="str">
        <f>IFERROR(VLOOKUP(B157,'СКЛАД '!$A:$B,2,0),"-")</f>
        <v>Молоко 1,5%</v>
      </c>
      <c r="D157" s="9">
        <v>0.14000000000000001</v>
      </c>
      <c r="E157" s="7">
        <f>E155*D157</f>
        <v>0</v>
      </c>
      <c r="G157" s="22">
        <v>61177</v>
      </c>
      <c r="H157" s="222" t="str">
        <f>IFERROR(VLOOKUP(G157,'СКЛАД '!$A:$B,2,0),"-")</f>
        <v>Молоко 1,5%</v>
      </c>
      <c r="I157" s="9">
        <v>0.1</v>
      </c>
      <c r="J157" s="7">
        <f>J155*I157</f>
        <v>0</v>
      </c>
      <c r="L157" s="22">
        <v>61177</v>
      </c>
      <c r="M157" s="222" t="str">
        <f>IFERROR(VLOOKUP(L157,'СКЛАД '!$A:$B,2,0),"-")</f>
        <v>Молоко 1,5%</v>
      </c>
      <c r="N157" s="9">
        <v>0.17</v>
      </c>
      <c r="O157" s="7">
        <f>O155*N157</f>
        <v>0</v>
      </c>
      <c r="Q157" s="70">
        <v>59896</v>
      </c>
      <c r="R157" s="222" t="str">
        <f>IFERROR(VLOOKUP(Q157,'СКЛАД '!$A:$B,2,0),"-")</f>
        <v>Аква Минерале 2л б/газа</v>
      </c>
      <c r="S157" s="23">
        <v>0.08</v>
      </c>
      <c r="T157" s="7">
        <f>T155*S157</f>
        <v>0</v>
      </c>
    </row>
    <row r="158" spans="2:20">
      <c r="B158" s="22">
        <v>52228</v>
      </c>
      <c r="C158" s="222" t="str">
        <f>IFERROR(VLOOKUP(B158,'СКЛАД '!$A:$B,2,0),"-")</f>
        <v>Салфетка бумажная</v>
      </c>
      <c r="D158" s="23">
        <v>1</v>
      </c>
      <c r="E158" s="7">
        <f>E155*D158</f>
        <v>0</v>
      </c>
      <c r="G158" s="22">
        <v>52228</v>
      </c>
      <c r="H158" s="222" t="str">
        <f>IFERROR(VLOOKUP(G158,'СКЛАД '!$A:$B,2,0),"-")</f>
        <v>Салфетка бумажная</v>
      </c>
      <c r="I158" s="23">
        <v>1</v>
      </c>
      <c r="J158" s="7">
        <f>J155*I158</f>
        <v>0</v>
      </c>
      <c r="L158" s="22">
        <v>52228</v>
      </c>
      <c r="M158" s="222" t="str">
        <f>IFERROR(VLOOKUP(L158,'СКЛАД '!$A:$B,2,0),"-")</f>
        <v>Салфетка бумажная</v>
      </c>
      <c r="N158" s="23">
        <v>1</v>
      </c>
      <c r="O158" s="7">
        <f>O155*N158</f>
        <v>0</v>
      </c>
      <c r="Q158" s="70">
        <v>52228</v>
      </c>
      <c r="R158" s="222" t="str">
        <f>IFERROR(VLOOKUP(Q158,'СКЛАД '!$A:$B,2,0),"-")</f>
        <v>Салфетка бумажная</v>
      </c>
      <c r="S158" s="23">
        <v>1</v>
      </c>
      <c r="T158" s="7">
        <f>T155*S158</f>
        <v>0</v>
      </c>
    </row>
    <row r="159" spans="2:20">
      <c r="B159" s="22">
        <v>56021</v>
      </c>
      <c r="C159" s="222" t="str">
        <f>IFERROR(VLOOKUP(B159,'СКЛАД '!$A:$B,2,0),"-")</f>
        <v>Стакан для фраппе 0,4</v>
      </c>
      <c r="D159" s="23">
        <v>1</v>
      </c>
      <c r="E159" s="7">
        <f>E155*D159</f>
        <v>0</v>
      </c>
      <c r="G159" s="22">
        <v>56020</v>
      </c>
      <c r="H159" s="222" t="str">
        <f>IFERROR(VLOOKUP(G159,'СКЛАД '!$A:$B,2,0),"-")</f>
        <v>Стакан для фраппе 0,3</v>
      </c>
      <c r="I159" s="23">
        <v>1</v>
      </c>
      <c r="J159" s="7">
        <f>J155*I159</f>
        <v>0</v>
      </c>
      <c r="L159" s="22">
        <v>56022</v>
      </c>
      <c r="M159" s="222" t="str">
        <f>IFERROR(VLOOKUP(L159,'СКЛАД '!$A:$B,2,0),"-")</f>
        <v>Стакан для фраппе 0,5</v>
      </c>
      <c r="N159" s="23">
        <v>1</v>
      </c>
      <c r="O159" s="7">
        <f>O155*N159</f>
        <v>0</v>
      </c>
      <c r="Q159" s="70">
        <v>56021</v>
      </c>
      <c r="R159" s="222" t="str">
        <f>IFERROR(VLOOKUP(Q159,'СКЛАД '!$A:$B,2,0),"-")</f>
        <v>Стакан для фраппе 0,4</v>
      </c>
      <c r="S159" s="23">
        <v>1</v>
      </c>
      <c r="T159" s="7">
        <f>T155*S159</f>
        <v>0</v>
      </c>
    </row>
    <row r="160" spans="2:20">
      <c r="B160" s="22">
        <v>56023</v>
      </c>
      <c r="C160" s="222" t="str">
        <f>IFERROR(VLOOKUP(B160,'СКЛАД '!$A:$B,2,0),"-")</f>
        <v>Крышка для стакана фраппе</v>
      </c>
      <c r="D160" s="23">
        <v>1</v>
      </c>
      <c r="E160" s="7">
        <f>E155*D160</f>
        <v>0</v>
      </c>
      <c r="G160" s="22">
        <v>56023</v>
      </c>
      <c r="H160" s="222" t="str">
        <f>IFERROR(VLOOKUP(G160,'СКЛАД '!$A:$B,2,0),"-")</f>
        <v>Крышка для стакана фраппе</v>
      </c>
      <c r="I160" s="23">
        <v>1</v>
      </c>
      <c r="J160" s="7">
        <f>J155*I160</f>
        <v>0</v>
      </c>
      <c r="L160" s="22">
        <v>56023</v>
      </c>
      <c r="M160" s="222" t="str">
        <f>IFERROR(VLOOKUP(L160,'СКЛАД '!$A:$B,2,0),"-")</f>
        <v>Крышка для стакана фраппе</v>
      </c>
      <c r="N160" s="23">
        <v>1</v>
      </c>
      <c r="O160" s="7">
        <f>O155*N160</f>
        <v>0</v>
      </c>
      <c r="Q160" s="70">
        <v>56023</v>
      </c>
      <c r="R160" s="222" t="str">
        <f>IFERROR(VLOOKUP(Q160,'СКЛАД '!$A:$B,2,0),"-")</f>
        <v>Крышка для стакана фраппе</v>
      </c>
      <c r="S160" s="23">
        <v>1</v>
      </c>
      <c r="T160" s="7">
        <f>T155*S160</f>
        <v>0</v>
      </c>
    </row>
    <row r="161" spans="2:20">
      <c r="B161" s="22">
        <v>56024</v>
      </c>
      <c r="C161" s="222" t="str">
        <f>IFERROR(VLOOKUP(B161,'СКЛАД '!$A:$B,2,0),"-")</f>
        <v>Соломинка для фраппе</v>
      </c>
      <c r="D161" s="23">
        <v>1</v>
      </c>
      <c r="E161" s="7">
        <f>E155*D161</f>
        <v>0</v>
      </c>
      <c r="G161" s="22">
        <v>56024</v>
      </c>
      <c r="H161" s="222" t="str">
        <f>IFERROR(VLOOKUP(G161,'СКЛАД '!$A:$B,2,0),"-")</f>
        <v>Соломинка для фраппе</v>
      </c>
      <c r="I161" s="23">
        <v>1</v>
      </c>
      <c r="J161" s="7">
        <f>J155*I161</f>
        <v>0</v>
      </c>
      <c r="L161" s="22">
        <v>56024</v>
      </c>
      <c r="M161" s="222" t="str">
        <f>IFERROR(VLOOKUP(L161,'СКЛАД '!$A:$B,2,0),"-")</f>
        <v>Соломинка для фраппе</v>
      </c>
      <c r="N161" s="23">
        <v>1</v>
      </c>
      <c r="O161" s="7">
        <f>O155*N161</f>
        <v>0</v>
      </c>
      <c r="Q161" s="70">
        <v>56024</v>
      </c>
      <c r="R161" s="222" t="str">
        <f>IFERROR(VLOOKUP(Q161,'СКЛАД '!$A:$B,2,0),"-")</f>
        <v>Соломинка для фраппе</v>
      </c>
      <c r="S161" s="23">
        <v>1</v>
      </c>
      <c r="T161" s="7">
        <f>T155*S161</f>
        <v>0</v>
      </c>
    </row>
    <row r="162" spans="2:20">
      <c r="B162" s="9"/>
      <c r="C162" s="222" t="str">
        <f>IFERROR(VLOOKUP(B162,'СКЛАД '!$A:$B,2,0),"-")</f>
        <v>-</v>
      </c>
      <c r="D162" s="9"/>
      <c r="E162" s="7">
        <f>E155*D162</f>
        <v>0</v>
      </c>
      <c r="G162" s="9"/>
      <c r="H162" s="222" t="str">
        <f>IFERROR(VLOOKUP(G162,'СКЛАД '!$A:$B,2,0),"-")</f>
        <v>-</v>
      </c>
      <c r="I162" s="9"/>
      <c r="J162" s="7">
        <f>J155*I162</f>
        <v>0</v>
      </c>
      <c r="L162" s="9"/>
      <c r="M162" s="222" t="str">
        <f>IFERROR(VLOOKUP(L162,'СКЛАД '!$A:$B,2,0),"-")</f>
        <v>-</v>
      </c>
      <c r="N162" s="9"/>
      <c r="O162" s="7">
        <f>O155*N162</f>
        <v>0</v>
      </c>
      <c r="Q162" s="9"/>
      <c r="R162" s="222" t="str">
        <f>IFERROR(VLOOKUP(Q162,'СКЛАД '!$A:$B,2,0),"-")</f>
        <v>-</v>
      </c>
      <c r="S162" s="9"/>
      <c r="T162" s="7">
        <f>T155*S162</f>
        <v>0</v>
      </c>
    </row>
    <row r="163" spans="2:20">
      <c r="B163" s="9"/>
      <c r="C163" s="222" t="str">
        <f>IFERROR(VLOOKUP(B163,'СКЛАД '!$A:$B,2,0),"-")</f>
        <v>-</v>
      </c>
      <c r="D163" s="9"/>
      <c r="E163" s="7">
        <f>E155*D163</f>
        <v>0</v>
      </c>
      <c r="G163" s="9"/>
      <c r="H163" s="222" t="str">
        <f>IFERROR(VLOOKUP(G163,'СКЛАД '!$A:$B,2,0),"-")</f>
        <v>-</v>
      </c>
      <c r="I163" s="9"/>
      <c r="J163" s="7">
        <f>J155*I163</f>
        <v>0</v>
      </c>
      <c r="L163" s="9"/>
      <c r="M163" s="222" t="str">
        <f>IFERROR(VLOOKUP(L163,'СКЛАД '!$A:$B,2,0),"-")</f>
        <v>-</v>
      </c>
      <c r="N163" s="9"/>
      <c r="O163" s="7">
        <f>O155*N163</f>
        <v>0</v>
      </c>
      <c r="Q163" s="9"/>
      <c r="R163" s="222" t="str">
        <f>IFERROR(VLOOKUP(Q163,'СКЛАД '!$A:$B,2,0),"-")</f>
        <v>-</v>
      </c>
      <c r="S163" s="9"/>
      <c r="T163" s="7">
        <f>T155*S163</f>
        <v>0</v>
      </c>
    </row>
    <row r="164" spans="2:20">
      <c r="B164" s="9"/>
      <c r="C164" s="222" t="str">
        <f>IFERROR(VLOOKUP(B164,'СКЛАД '!$A:$B,2,0),"-")</f>
        <v>-</v>
      </c>
      <c r="D164" s="9"/>
      <c r="E164" s="7">
        <f>E155*D164</f>
        <v>0</v>
      </c>
      <c r="G164" s="9"/>
      <c r="H164" s="222" t="str">
        <f>IFERROR(VLOOKUP(G164,'СКЛАД '!$A:$B,2,0),"-")</f>
        <v>-</v>
      </c>
      <c r="I164" s="9"/>
      <c r="J164" s="7">
        <f>J155*I164</f>
        <v>0</v>
      </c>
      <c r="L164" s="9"/>
      <c r="M164" s="222" t="str">
        <f>IFERROR(VLOOKUP(L164,'СКЛАД '!$A:$B,2,0),"-")</f>
        <v>-</v>
      </c>
      <c r="N164" s="9"/>
      <c r="O164" s="7">
        <f>O155*N164</f>
        <v>0</v>
      </c>
      <c r="Q164" s="9"/>
      <c r="R164" s="222" t="str">
        <f>IFERROR(VLOOKUP(Q164,'СКЛАД '!$A:$B,2,0),"-")</f>
        <v>-</v>
      </c>
      <c r="S164" s="9"/>
      <c r="T164" s="7">
        <f>T155*S164</f>
        <v>0</v>
      </c>
    </row>
    <row r="165" spans="2:20">
      <c r="B165" s="9"/>
      <c r="C165" s="222" t="str">
        <f>IFERROR(VLOOKUP(B165,'СКЛАД '!$A:$B,2,0),"-")</f>
        <v>-</v>
      </c>
      <c r="D165" s="9"/>
      <c r="E165" s="7">
        <f>E155*D165</f>
        <v>0</v>
      </c>
      <c r="G165" s="9"/>
      <c r="H165" s="222" t="str">
        <f>IFERROR(VLOOKUP(G165,'СКЛАД '!$A:$B,2,0),"-")</f>
        <v>-</v>
      </c>
      <c r="I165" s="9"/>
      <c r="J165" s="7">
        <f>J155*I165</f>
        <v>0</v>
      </c>
      <c r="L165" s="9"/>
      <c r="M165" s="222" t="str">
        <f>IFERROR(VLOOKUP(L165,'СКЛАД '!$A:$B,2,0),"-")</f>
        <v>-</v>
      </c>
      <c r="N165" s="9"/>
      <c r="O165" s="7">
        <f>O155*N165</f>
        <v>0</v>
      </c>
      <c r="Q165" s="9"/>
      <c r="R165" s="222" t="str">
        <f>IFERROR(VLOOKUP(Q165,'СКЛАД '!$A:$B,2,0),"-")</f>
        <v>-</v>
      </c>
      <c r="S165" s="9"/>
      <c r="T165" s="7">
        <f>T155*S165</f>
        <v>0</v>
      </c>
    </row>
    <row r="166" spans="2:20">
      <c r="B166" s="9"/>
      <c r="C166" s="222" t="str">
        <f>IFERROR(VLOOKUP(B166,'СКЛАД '!$A:$B,2,0),"-")</f>
        <v>-</v>
      </c>
      <c r="D166" s="9"/>
      <c r="E166" s="7">
        <f>E155*D166</f>
        <v>0</v>
      </c>
      <c r="G166" s="9"/>
      <c r="H166" s="222" t="str">
        <f>IFERROR(VLOOKUP(G166,'СКЛАД '!$A:$B,2,0),"-")</f>
        <v>-</v>
      </c>
      <c r="I166" s="9"/>
      <c r="J166" s="7">
        <f>J155*I166</f>
        <v>0</v>
      </c>
      <c r="L166" s="9"/>
      <c r="M166" s="222" t="str">
        <f>IFERROR(VLOOKUP(L166,'СКЛАД '!$A:$B,2,0),"-")</f>
        <v>-</v>
      </c>
      <c r="N166" s="9"/>
      <c r="O166" s="7">
        <f>O155*N166</f>
        <v>0</v>
      </c>
      <c r="Q166" s="9"/>
      <c r="R166" s="222" t="str">
        <f>IFERROR(VLOOKUP(Q166,'СКЛАД '!$A:$B,2,0),"-")</f>
        <v>-</v>
      </c>
      <c r="S166" s="9"/>
      <c r="T166" s="7">
        <f>T155*S166</f>
        <v>0</v>
      </c>
    </row>
    <row r="167" spans="2:20">
      <c r="B167" s="9"/>
      <c r="C167" s="222" t="str">
        <f>IFERROR(VLOOKUP(B167,'СКЛАД '!$A:$B,2,0),"-")</f>
        <v>-</v>
      </c>
      <c r="D167" s="9"/>
      <c r="E167" s="7">
        <f>E155*D167</f>
        <v>0</v>
      </c>
      <c r="G167" s="9"/>
      <c r="H167" s="222" t="str">
        <f>IFERROR(VLOOKUP(G167,'СКЛАД '!$A:$B,2,0),"-")</f>
        <v>-</v>
      </c>
      <c r="I167" s="9"/>
      <c r="J167" s="7">
        <f>J155*I167</f>
        <v>0</v>
      </c>
      <c r="L167" s="9"/>
      <c r="M167" s="222" t="str">
        <f>IFERROR(VLOOKUP(L167,'СКЛАД '!$A:$B,2,0),"-")</f>
        <v>-</v>
      </c>
      <c r="N167" s="9"/>
      <c r="O167" s="7">
        <f>O155*N167</f>
        <v>0</v>
      </c>
      <c r="Q167" s="9"/>
      <c r="R167" s="222" t="str">
        <f>IFERROR(VLOOKUP(Q167,'СКЛАД '!$A:$B,2,0),"-")</f>
        <v>-</v>
      </c>
      <c r="S167" s="9"/>
      <c r="T167" s="7">
        <f>T155*S167</f>
        <v>0</v>
      </c>
    </row>
    <row r="168" spans="2:20">
      <c r="B168" s="9"/>
      <c r="C168" s="222" t="str">
        <f>IFERROR(VLOOKUP(B168,'СКЛАД '!$A:$B,2,0),"-")</f>
        <v>-</v>
      </c>
      <c r="D168" s="9"/>
      <c r="E168" s="7">
        <f>E155*D168</f>
        <v>0</v>
      </c>
      <c r="G168" s="9"/>
      <c r="H168" s="222" t="str">
        <f>IFERROR(VLOOKUP(G168,'СКЛАД '!$A:$B,2,0),"-")</f>
        <v>-</v>
      </c>
      <c r="I168" s="9"/>
      <c r="J168" s="7">
        <f>J155*I168</f>
        <v>0</v>
      </c>
      <c r="L168" s="9"/>
      <c r="M168" s="222" t="str">
        <f>IFERROR(VLOOKUP(L168,'СКЛАД '!$A:$B,2,0),"-")</f>
        <v>-</v>
      </c>
      <c r="N168" s="9"/>
      <c r="O168" s="7">
        <f>O155*N168</f>
        <v>0</v>
      </c>
      <c r="Q168" s="9"/>
      <c r="R168" s="222" t="str">
        <f>IFERROR(VLOOKUP(Q168,'СКЛАД '!$A:$B,2,0),"-")</f>
        <v>-</v>
      </c>
      <c r="S168" s="9"/>
      <c r="T168" s="7">
        <f>T155*S168</f>
        <v>0</v>
      </c>
    </row>
    <row r="169" spans="2:20">
      <c r="B169" s="9"/>
      <c r="C169" s="222" t="str">
        <f>IFERROR(VLOOKUP(B169,'СКЛАД '!$A:$B,2,0),"-")</f>
        <v>-</v>
      </c>
      <c r="D169" s="9"/>
      <c r="E169" s="7">
        <f>E155*D169</f>
        <v>0</v>
      </c>
      <c r="G169" s="9"/>
      <c r="H169" s="222" t="str">
        <f>IFERROR(VLOOKUP(G169,'СКЛАД '!$A:$B,2,0),"-")</f>
        <v>-</v>
      </c>
      <c r="I169" s="9"/>
      <c r="J169" s="7">
        <f>J155*I169</f>
        <v>0</v>
      </c>
      <c r="L169" s="9"/>
      <c r="M169" s="222" t="str">
        <f>IFERROR(VLOOKUP(L169,'СКЛАД '!$A:$B,2,0),"-")</f>
        <v>-</v>
      </c>
      <c r="N169" s="9"/>
      <c r="O169" s="7">
        <f>O155*N169</f>
        <v>0</v>
      </c>
      <c r="Q169" s="9"/>
      <c r="R169" s="222" t="str">
        <f>IFERROR(VLOOKUP(Q169,'СКЛАД '!$A:$B,2,0),"-")</f>
        <v>-</v>
      </c>
      <c r="S169" s="9"/>
      <c r="T169" s="7">
        <f>T155*S169</f>
        <v>0</v>
      </c>
    </row>
    <row r="170" spans="2:20">
      <c r="B170" s="9"/>
      <c r="C170" s="222" t="str">
        <f>IFERROR(VLOOKUP(B170,'СКЛАД '!$A:$B,2,0),"-")</f>
        <v>-</v>
      </c>
      <c r="D170" s="9"/>
      <c r="E170" s="7">
        <f>E155*D170</f>
        <v>0</v>
      </c>
      <c r="G170" s="9"/>
      <c r="H170" s="222" t="str">
        <f>IFERROR(VLOOKUP(G170,'СКЛАД '!$A:$B,2,0),"-")</f>
        <v>-</v>
      </c>
      <c r="I170" s="9"/>
      <c r="J170" s="7">
        <f>J155*I170</f>
        <v>0</v>
      </c>
      <c r="L170" s="9"/>
      <c r="M170" s="222" t="str">
        <f>IFERROR(VLOOKUP(L170,'СКЛАД '!$A:$B,2,0),"-")</f>
        <v>-</v>
      </c>
      <c r="N170" s="9"/>
      <c r="O170" s="7">
        <f>O155*N170</f>
        <v>0</v>
      </c>
      <c r="Q170" s="9"/>
      <c r="R170" s="222" t="str">
        <f>IFERROR(VLOOKUP(Q170,'СКЛАД '!$A:$B,2,0),"-")</f>
        <v>-</v>
      </c>
      <c r="S170" s="9"/>
      <c r="T170" s="7">
        <f>T155*S170</f>
        <v>0</v>
      </c>
    </row>
    <row r="172" spans="2:20" s="1" customFormat="1">
      <c r="B172" s="8">
        <v>2053</v>
      </c>
      <c r="C172" s="6" t="str">
        <f>IFERROR(VLOOKUP(B172,Сводная!$A:$C,2,0),"-------------")</f>
        <v>Пепси Лайт станд</v>
      </c>
      <c r="D172" s="3" t="s">
        <v>600</v>
      </c>
      <c r="E172" s="6">
        <f>IFERROR(VLOOKUP(B172,Сводная!$A:$C,3,0),"-------------")</f>
        <v>0</v>
      </c>
      <c r="G172" s="8">
        <v>2054</v>
      </c>
      <c r="H172" s="6" t="str">
        <f>IFERROR(VLOOKUP(G172,Сводная!$A:$C,2,0),"-------------")</f>
        <v>Миринда Оранж станд</v>
      </c>
      <c r="I172" s="3" t="s">
        <v>600</v>
      </c>
      <c r="J172" s="6">
        <f>IFERROR(VLOOKUP(G172,Сводная!$A:$C,3,0),"-------------")</f>
        <v>0</v>
      </c>
      <c r="L172" s="8">
        <v>7047</v>
      </c>
      <c r="M172" s="6" t="str">
        <f>IFERROR(VLOOKUP(L172,Сводная!$A:$C,2,0),"-------------")</f>
        <v>Лимонад бол</v>
      </c>
      <c r="N172" s="3" t="s">
        <v>600</v>
      </c>
      <c r="O172" s="6">
        <f>IFERROR(VLOOKUP(L172,Сводная!$A:$C,3,0),"-------------")</f>
        <v>0</v>
      </c>
      <c r="Q172" s="8">
        <v>7046</v>
      </c>
      <c r="R172" s="6" t="str">
        <f>IFERROR(VLOOKUP(Q172,Сводная!$A:$C,2,0),"-------------")</f>
        <v>Лимонад мал</v>
      </c>
      <c r="S172" s="3" t="s">
        <v>600</v>
      </c>
      <c r="T172" s="6">
        <f>IFERROR(VLOOKUP(Q172,Сводная!$A:$C,3,0),"-------------")</f>
        <v>0</v>
      </c>
    </row>
    <row r="173" spans="2:20">
      <c r="B173" s="22">
        <v>59903</v>
      </c>
      <c r="C173" s="222" t="str">
        <f>IFERROR(VLOOKUP(B173,'СКЛАД '!$A:$B,2,0),"-")</f>
        <v>Сироп пепси лайт</v>
      </c>
      <c r="D173" s="9">
        <v>8.3000000000000004E-2</v>
      </c>
      <c r="E173" s="7">
        <f>E172*D173</f>
        <v>0</v>
      </c>
      <c r="G173" s="22">
        <v>59892</v>
      </c>
      <c r="H173" s="222" t="str">
        <f>IFERROR(VLOOKUP(G173,'СКЛАД '!$A:$B,2,0),"-")</f>
        <v>Сироп миринда</v>
      </c>
      <c r="I173" s="9">
        <v>0.105</v>
      </c>
      <c r="J173" s="7">
        <f>J172*I173</f>
        <v>0</v>
      </c>
      <c r="L173" s="70">
        <v>61027</v>
      </c>
      <c r="M173" s="222" t="str">
        <f>IFERROR(VLOOKUP(L173,'СКЛАД '!$A:$B,2,0),"-")</f>
        <v>Лимонад лимон 1 л</v>
      </c>
      <c r="N173" s="9">
        <v>0.14000000000000001</v>
      </c>
      <c r="O173" s="7">
        <f>O172*N173</f>
        <v>0</v>
      </c>
      <c r="Q173" s="22">
        <v>61027</v>
      </c>
      <c r="R173" s="222" t="str">
        <f>IFERROR(VLOOKUP(Q173,'СКЛАД '!$A:$B,2,0),"-")</f>
        <v>Лимонад лимон 1 л</v>
      </c>
      <c r="S173" s="23">
        <v>0.08</v>
      </c>
      <c r="T173" s="7">
        <f>T172*S173</f>
        <v>0</v>
      </c>
    </row>
    <row r="174" spans="2:20">
      <c r="B174" s="22">
        <v>57002</v>
      </c>
      <c r="C174" s="222" t="str">
        <f>IFERROR(VLOOKUP(B174,'СКЛАД '!$A:$B,2,0),"-")</f>
        <v>Стакан 22 унции</v>
      </c>
      <c r="D174" s="9">
        <v>1</v>
      </c>
      <c r="E174" s="7">
        <f>E172*D174</f>
        <v>0</v>
      </c>
      <c r="G174" s="22">
        <v>57002</v>
      </c>
      <c r="H174" s="222" t="str">
        <f>IFERROR(VLOOKUP(G174,'СКЛАД '!$A:$B,2,0),"-")</f>
        <v>Стакан 22 унции</v>
      </c>
      <c r="I174" s="9">
        <v>1</v>
      </c>
      <c r="J174" s="7">
        <f>J172*I174</f>
        <v>0</v>
      </c>
      <c r="L174" s="70">
        <v>59896</v>
      </c>
      <c r="M174" s="222" t="str">
        <f>IFERROR(VLOOKUP(L174,'СКЛАД '!$A:$B,2,0),"-")</f>
        <v>Аква Минерале 2л б/газа</v>
      </c>
      <c r="N174" s="9">
        <v>0.1</v>
      </c>
      <c r="O174" s="7">
        <f>O172*N174</f>
        <v>0</v>
      </c>
      <c r="Q174" s="22">
        <v>59896</v>
      </c>
      <c r="R174" s="222" t="str">
        <f>IFERROR(VLOOKUP(Q174,'СКЛАД '!$A:$B,2,0),"-")</f>
        <v>Аква Минерале 2л б/газа</v>
      </c>
      <c r="S174" s="23">
        <v>0.06</v>
      </c>
      <c r="T174" s="7">
        <f>T172*S174</f>
        <v>0</v>
      </c>
    </row>
    <row r="175" spans="2:20">
      <c r="B175" s="22">
        <v>56006</v>
      </c>
      <c r="C175" s="222" t="str">
        <f>IFERROR(VLOOKUP(B175,'СКЛАД '!$A:$B,2,0),"-")</f>
        <v>Крышка для стакана 16/22 унции</v>
      </c>
      <c r="D175" s="9">
        <v>1</v>
      </c>
      <c r="E175" s="7">
        <f>E172*D175</f>
        <v>0</v>
      </c>
      <c r="G175" s="22">
        <v>56006</v>
      </c>
      <c r="H175" s="222" t="str">
        <f>IFERROR(VLOOKUP(G175,'СКЛАД '!$A:$B,2,0),"-")</f>
        <v>Крышка для стакана 16/22 унции</v>
      </c>
      <c r="I175" s="9">
        <v>1</v>
      </c>
      <c r="J175" s="7">
        <f>J172*I175</f>
        <v>0</v>
      </c>
      <c r="L175" s="70">
        <v>52228</v>
      </c>
      <c r="M175" s="222" t="str">
        <f>IFERROR(VLOOKUP(L175,'СКЛАД '!$A:$B,2,0),"-")</f>
        <v>Салфетка бумажная</v>
      </c>
      <c r="N175" s="9">
        <v>1</v>
      </c>
      <c r="O175" s="7">
        <f>O172*N175</f>
        <v>0</v>
      </c>
      <c r="Q175" s="22">
        <v>52228</v>
      </c>
      <c r="R175" s="222" t="str">
        <f>IFERROR(VLOOKUP(Q175,'СКЛАД '!$A:$B,2,0),"-")</f>
        <v>Салфетка бумажная</v>
      </c>
      <c r="S175" s="23">
        <v>1</v>
      </c>
      <c r="T175" s="7">
        <f>T172*S175</f>
        <v>0</v>
      </c>
    </row>
    <row r="176" spans="2:20">
      <c r="B176" s="22">
        <v>69913</v>
      </c>
      <c r="C176" s="222" t="str">
        <f>IFERROR(VLOOKUP(B176,'СКЛАД '!$A:$B,2,0),"-")</f>
        <v>Соломинка в обертке</v>
      </c>
      <c r="D176" s="9">
        <v>1</v>
      </c>
      <c r="E176" s="7">
        <f>E172*D176</f>
        <v>0</v>
      </c>
      <c r="G176" s="22">
        <v>69913</v>
      </c>
      <c r="H176" s="222" t="str">
        <f>IFERROR(VLOOKUP(G176,'СКЛАД '!$A:$B,2,0),"-")</f>
        <v>Соломинка в обертке</v>
      </c>
      <c r="I176" s="9">
        <v>1</v>
      </c>
      <c r="J176" s="7">
        <f>J172*I176</f>
        <v>0</v>
      </c>
      <c r="L176" s="70">
        <v>56022</v>
      </c>
      <c r="M176" s="222" t="str">
        <f>IFERROR(VLOOKUP(L176,'СКЛАД '!$A:$B,2,0),"-")</f>
        <v>Стакан для фраппе 0,5</v>
      </c>
      <c r="N176" s="9">
        <v>1</v>
      </c>
      <c r="O176" s="7">
        <f>O172*N176</f>
        <v>0</v>
      </c>
      <c r="Q176" s="22">
        <v>56020</v>
      </c>
      <c r="R176" s="222" t="str">
        <f>IFERROR(VLOOKUP(Q176,'СКЛАД '!$A:$B,2,0),"-")</f>
        <v>Стакан для фраппе 0,3</v>
      </c>
      <c r="S176" s="23">
        <v>1</v>
      </c>
      <c r="T176" s="7">
        <f>T172*S176</f>
        <v>0</v>
      </c>
    </row>
    <row r="177" spans="2:20">
      <c r="B177" s="22">
        <v>52228</v>
      </c>
      <c r="C177" s="222" t="str">
        <f>IFERROR(VLOOKUP(B177,'СКЛАД '!$A:$B,2,0),"-")</f>
        <v>Салфетка бумажная</v>
      </c>
      <c r="D177" s="9">
        <v>1</v>
      </c>
      <c r="E177" s="7">
        <f>E172*D177</f>
        <v>0</v>
      </c>
      <c r="G177" s="22">
        <v>52228</v>
      </c>
      <c r="H177" s="222" t="str">
        <f>IFERROR(VLOOKUP(G177,'СКЛАД '!$A:$B,2,0),"-")</f>
        <v>Салфетка бумажная</v>
      </c>
      <c r="I177" s="9">
        <v>1</v>
      </c>
      <c r="J177" s="7">
        <f>J172*I177</f>
        <v>0</v>
      </c>
      <c r="L177" s="70">
        <v>56023</v>
      </c>
      <c r="M177" s="222" t="str">
        <f>IFERROR(VLOOKUP(L177,'СКЛАД '!$A:$B,2,0),"-")</f>
        <v>Крышка для стакана фраппе</v>
      </c>
      <c r="N177" s="9">
        <v>1</v>
      </c>
      <c r="O177" s="7">
        <f>O172*N177</f>
        <v>0</v>
      </c>
      <c r="Q177" s="22">
        <v>56023</v>
      </c>
      <c r="R177" s="222" t="str">
        <f>IFERROR(VLOOKUP(Q177,'СКЛАД '!$A:$B,2,0),"-")</f>
        <v>Крышка для стакана фраппе</v>
      </c>
      <c r="S177" s="23">
        <v>1</v>
      </c>
      <c r="T177" s="7">
        <f>T172*S177</f>
        <v>0</v>
      </c>
    </row>
    <row r="178" spans="2:20">
      <c r="B178" s="9"/>
      <c r="C178" s="222" t="str">
        <f>IFERROR(VLOOKUP(B178,'СКЛАД '!$A:$B,2,0),"-")</f>
        <v>-</v>
      </c>
      <c r="D178" s="9"/>
      <c r="E178" s="7">
        <f>E172*D178</f>
        <v>0</v>
      </c>
      <c r="G178" s="9"/>
      <c r="H178" s="222" t="str">
        <f>IFERROR(VLOOKUP(G178,'СКЛАД '!$A:$B,2,0),"-")</f>
        <v>-</v>
      </c>
      <c r="I178" s="9"/>
      <c r="J178" s="7">
        <f>J172*I178</f>
        <v>0</v>
      </c>
      <c r="L178" s="70">
        <v>56024</v>
      </c>
      <c r="M178" s="222" t="str">
        <f>IFERROR(VLOOKUP(L178,'СКЛАД '!$A:$B,2,0),"-")</f>
        <v>Соломинка для фраппе</v>
      </c>
      <c r="N178" s="9">
        <v>1</v>
      </c>
      <c r="O178" s="7">
        <f>O172*N178</f>
        <v>0</v>
      </c>
      <c r="Q178" s="22">
        <v>56024</v>
      </c>
      <c r="R178" s="222" t="str">
        <f>IFERROR(VLOOKUP(Q178,'СКЛАД '!$A:$B,2,0),"-")</f>
        <v>Соломинка для фраппе</v>
      </c>
      <c r="S178" s="23">
        <v>1</v>
      </c>
      <c r="T178" s="7">
        <f>T172*S178</f>
        <v>0</v>
      </c>
    </row>
    <row r="179" spans="2:20">
      <c r="B179" s="9"/>
      <c r="C179" s="222" t="str">
        <f>IFERROR(VLOOKUP(B179,'СКЛАД '!$A:$B,2,0),"-")</f>
        <v>-</v>
      </c>
      <c r="D179" s="9"/>
      <c r="E179" s="7">
        <f>E172*D179</f>
        <v>0</v>
      </c>
      <c r="G179" s="9"/>
      <c r="H179" s="222" t="str">
        <f>IFERROR(VLOOKUP(G179,'СКЛАД '!$A:$B,2,0),"-")</f>
        <v>-</v>
      </c>
      <c r="I179" s="9"/>
      <c r="J179" s="7">
        <f>J172*I179</f>
        <v>0</v>
      </c>
      <c r="L179" s="9"/>
      <c r="M179" s="222" t="str">
        <f>IFERROR(VLOOKUP(L179,'СКЛАД '!$A:$B,2,0),"-")</f>
        <v>-</v>
      </c>
      <c r="N179" s="9"/>
      <c r="O179" s="7">
        <f>O172*N179</f>
        <v>0</v>
      </c>
      <c r="Q179" s="9"/>
      <c r="R179" s="222" t="str">
        <f>IFERROR(VLOOKUP(Q179,'СКЛАД '!$A:$B,2,0),"-")</f>
        <v>-</v>
      </c>
      <c r="S179" s="9"/>
      <c r="T179" s="7">
        <f>T172*S179</f>
        <v>0</v>
      </c>
    </row>
    <row r="180" spans="2:20">
      <c r="B180" s="9"/>
      <c r="C180" s="222" t="str">
        <f>IFERROR(VLOOKUP(B180,'СКЛАД '!$A:$B,2,0),"-")</f>
        <v>-</v>
      </c>
      <c r="D180" s="9"/>
      <c r="E180" s="7">
        <f>E172*D180</f>
        <v>0</v>
      </c>
      <c r="G180" s="9"/>
      <c r="H180" s="222" t="str">
        <f>IFERROR(VLOOKUP(G180,'СКЛАД '!$A:$B,2,0),"-")</f>
        <v>-</v>
      </c>
      <c r="I180" s="9"/>
      <c r="J180" s="7">
        <f>J172*I180</f>
        <v>0</v>
      </c>
      <c r="L180" s="9"/>
      <c r="M180" s="222" t="str">
        <f>IFERROR(VLOOKUP(L180,'СКЛАД '!$A:$B,2,0),"-")</f>
        <v>-</v>
      </c>
      <c r="N180" s="9"/>
      <c r="O180" s="7">
        <f>O172*N180</f>
        <v>0</v>
      </c>
      <c r="Q180" s="9"/>
      <c r="R180" s="222" t="str">
        <f>IFERROR(VLOOKUP(Q180,'СКЛАД '!$A:$B,2,0),"-")</f>
        <v>-</v>
      </c>
      <c r="S180" s="9"/>
      <c r="T180" s="7">
        <f>T172*S180</f>
        <v>0</v>
      </c>
    </row>
    <row r="181" spans="2:20">
      <c r="B181" s="9"/>
      <c r="C181" s="222" t="str">
        <f>IFERROR(VLOOKUP(B181,'СКЛАД '!$A:$B,2,0),"-")</f>
        <v>-</v>
      </c>
      <c r="D181" s="9"/>
      <c r="E181" s="7">
        <f>E172*D181</f>
        <v>0</v>
      </c>
      <c r="G181" s="9"/>
      <c r="H181" s="222" t="str">
        <f>IFERROR(VLOOKUP(G181,'СКЛАД '!$A:$B,2,0),"-")</f>
        <v>-</v>
      </c>
      <c r="I181" s="9"/>
      <c r="J181" s="7">
        <f>J172*I181</f>
        <v>0</v>
      </c>
      <c r="L181" s="9"/>
      <c r="M181" s="222" t="str">
        <f>IFERROR(VLOOKUP(L181,'СКЛАД '!$A:$B,2,0),"-")</f>
        <v>-</v>
      </c>
      <c r="N181" s="9"/>
      <c r="O181" s="7">
        <f>O172*N181</f>
        <v>0</v>
      </c>
      <c r="Q181" s="9"/>
      <c r="R181" s="222" t="str">
        <f>IFERROR(VLOOKUP(Q181,'СКЛАД '!$A:$B,2,0),"-")</f>
        <v>-</v>
      </c>
      <c r="S181" s="9"/>
      <c r="T181" s="7">
        <f>T172*S181</f>
        <v>0</v>
      </c>
    </row>
    <row r="182" spans="2:20">
      <c r="B182" s="9"/>
      <c r="C182" s="222" t="str">
        <f>IFERROR(VLOOKUP(B182,'СКЛАД '!$A:$B,2,0),"-")</f>
        <v>-</v>
      </c>
      <c r="D182" s="9"/>
      <c r="E182" s="7">
        <f>E172*D182</f>
        <v>0</v>
      </c>
      <c r="G182" s="9"/>
      <c r="H182" s="222" t="str">
        <f>IFERROR(VLOOKUP(G182,'СКЛАД '!$A:$B,2,0),"-")</f>
        <v>-</v>
      </c>
      <c r="I182" s="9"/>
      <c r="J182" s="7">
        <f>J172*I182</f>
        <v>0</v>
      </c>
      <c r="L182" s="9"/>
      <c r="M182" s="222" t="str">
        <f>IFERROR(VLOOKUP(L182,'СКЛАД '!$A:$B,2,0),"-")</f>
        <v>-</v>
      </c>
      <c r="N182" s="9"/>
      <c r="O182" s="7">
        <f>O172*N182</f>
        <v>0</v>
      </c>
      <c r="Q182" s="9"/>
      <c r="R182" s="222" t="str">
        <f>IFERROR(VLOOKUP(Q182,'СКЛАД '!$A:$B,2,0),"-")</f>
        <v>-</v>
      </c>
      <c r="S182" s="9"/>
      <c r="T182" s="7">
        <f>T172*S182</f>
        <v>0</v>
      </c>
    </row>
    <row r="183" spans="2:20">
      <c r="B183" s="9"/>
      <c r="C183" s="222" t="str">
        <f>IFERROR(VLOOKUP(B183,'СКЛАД '!$A:$B,2,0),"-")</f>
        <v>-</v>
      </c>
      <c r="D183" s="9"/>
      <c r="E183" s="7">
        <f>E172*D183</f>
        <v>0</v>
      </c>
      <c r="G183" s="9"/>
      <c r="H183" s="222" t="str">
        <f>IFERROR(VLOOKUP(G183,'СКЛАД '!$A:$B,2,0),"-")</f>
        <v>-</v>
      </c>
      <c r="I183" s="9"/>
      <c r="J183" s="7">
        <f>J172*I183</f>
        <v>0</v>
      </c>
      <c r="L183" s="9"/>
      <c r="M183" s="222" t="str">
        <f>IFERROR(VLOOKUP(L183,'СКЛАД '!$A:$B,2,0),"-")</f>
        <v>-</v>
      </c>
      <c r="N183" s="9"/>
      <c r="O183" s="7">
        <f>O172*N183</f>
        <v>0</v>
      </c>
      <c r="Q183" s="9"/>
      <c r="R183" s="222" t="str">
        <f>IFERROR(VLOOKUP(Q183,'СКЛАД '!$A:$B,2,0),"-")</f>
        <v>-</v>
      </c>
      <c r="S183" s="9"/>
      <c r="T183" s="7">
        <f>T172*S183</f>
        <v>0</v>
      </c>
    </row>
    <row r="184" spans="2:20">
      <c r="B184" s="9"/>
      <c r="C184" s="222" t="str">
        <f>IFERROR(VLOOKUP(B184,'СКЛАД '!$A:$B,2,0),"-")</f>
        <v>-</v>
      </c>
      <c r="D184" s="9"/>
      <c r="E184" s="7">
        <f>E172*D184</f>
        <v>0</v>
      </c>
      <c r="G184" s="9"/>
      <c r="H184" s="222" t="str">
        <f>IFERROR(VLOOKUP(G184,'СКЛАД '!$A:$B,2,0),"-")</f>
        <v>-</v>
      </c>
      <c r="I184" s="9"/>
      <c r="J184" s="7">
        <f>J172*I184</f>
        <v>0</v>
      </c>
      <c r="L184" s="9"/>
      <c r="M184" s="222" t="str">
        <f>IFERROR(VLOOKUP(L184,'СКЛАД '!$A:$B,2,0),"-")</f>
        <v>-</v>
      </c>
      <c r="N184" s="9"/>
      <c r="O184" s="7">
        <f>O172*N184</f>
        <v>0</v>
      </c>
      <c r="Q184" s="9"/>
      <c r="R184" s="222" t="str">
        <f>IFERROR(VLOOKUP(Q184,'СКЛАД '!$A:$B,2,0),"-")</f>
        <v>-</v>
      </c>
      <c r="S184" s="9"/>
      <c r="T184" s="7">
        <f>T172*S184</f>
        <v>0</v>
      </c>
    </row>
    <row r="185" spans="2:20">
      <c r="B185" s="9"/>
      <c r="C185" s="222" t="str">
        <f>IFERROR(VLOOKUP(B185,'СКЛАД '!$A:$B,2,0),"-")</f>
        <v>-</v>
      </c>
      <c r="D185" s="9"/>
      <c r="E185" s="7">
        <f>E172*D185</f>
        <v>0</v>
      </c>
      <c r="G185" s="9"/>
      <c r="H185" s="222" t="str">
        <f>IFERROR(VLOOKUP(G185,'СКЛАД '!$A:$B,2,0),"-")</f>
        <v>-</v>
      </c>
      <c r="I185" s="9"/>
      <c r="J185" s="7">
        <f>J172*I185</f>
        <v>0</v>
      </c>
      <c r="L185" s="9"/>
      <c r="M185" s="222" t="str">
        <f>IFERROR(VLOOKUP(L185,'СКЛАД '!$A:$B,2,0),"-")</f>
        <v>-</v>
      </c>
      <c r="N185" s="9"/>
      <c r="O185" s="7">
        <f>O172*N185</f>
        <v>0</v>
      </c>
      <c r="Q185" s="9"/>
      <c r="R185" s="222" t="str">
        <f>IFERROR(VLOOKUP(Q185,'СКЛАД '!$A:$B,2,0),"-")</f>
        <v>-</v>
      </c>
      <c r="S185" s="9"/>
      <c r="T185" s="7">
        <f>T172*S185</f>
        <v>0</v>
      </c>
    </row>
    <row r="186" spans="2:20">
      <c r="B186" s="9"/>
      <c r="C186" s="222" t="str">
        <f>IFERROR(VLOOKUP(B186,'СКЛАД '!$A:$B,2,0),"-")</f>
        <v>-</v>
      </c>
      <c r="D186" s="9"/>
      <c r="E186" s="7">
        <f>E172*D186</f>
        <v>0</v>
      </c>
      <c r="G186" s="9"/>
      <c r="H186" s="222" t="str">
        <f>IFERROR(VLOOKUP(G186,'СКЛАД '!$A:$B,2,0),"-")</f>
        <v>-</v>
      </c>
      <c r="I186" s="9"/>
      <c r="J186" s="7">
        <f>J172*I186</f>
        <v>0</v>
      </c>
      <c r="L186" s="9"/>
      <c r="M186" s="222" t="str">
        <f>IFERROR(VLOOKUP(L186,'СКЛАД '!$A:$B,2,0),"-")</f>
        <v>-</v>
      </c>
      <c r="N186" s="9"/>
      <c r="O186" s="7">
        <f>O172*N186</f>
        <v>0</v>
      </c>
      <c r="Q186" s="9"/>
      <c r="R186" s="222" t="str">
        <f>IFERROR(VLOOKUP(Q186,'СКЛАД '!$A:$B,2,0),"-")</f>
        <v>-</v>
      </c>
      <c r="S186" s="9"/>
      <c r="T186" s="7">
        <f>T172*S186</f>
        <v>0</v>
      </c>
    </row>
    <row r="187" spans="2:20">
      <c r="B187" s="9"/>
      <c r="C187" s="222" t="str">
        <f>IFERROR(VLOOKUP(B187,'СКЛАД '!$A:$B,2,0),"-")</f>
        <v>-</v>
      </c>
      <c r="D187" s="9"/>
      <c r="E187" s="7">
        <f>E172*D187</f>
        <v>0</v>
      </c>
      <c r="G187" s="9"/>
      <c r="H187" s="222" t="str">
        <f>IFERROR(VLOOKUP(G187,'СКЛАД '!$A:$B,2,0),"-")</f>
        <v>-</v>
      </c>
      <c r="I187" s="9"/>
      <c r="J187" s="7">
        <f>J172*I187</f>
        <v>0</v>
      </c>
      <c r="L187" s="9"/>
      <c r="M187" s="222" t="str">
        <f>IFERROR(VLOOKUP(L187,'СКЛАД '!$A:$B,2,0),"-")</f>
        <v>-</v>
      </c>
      <c r="N187" s="9"/>
      <c r="O187" s="7">
        <f>O172*N187</f>
        <v>0</v>
      </c>
      <c r="Q187" s="9"/>
      <c r="R187" s="222" t="str">
        <f>IFERROR(VLOOKUP(Q187,'СКЛАД '!$A:$B,2,0),"-")</f>
        <v>-</v>
      </c>
      <c r="S187" s="9"/>
      <c r="T187" s="7">
        <f>T172*S187</f>
        <v>0</v>
      </c>
    </row>
    <row r="189" spans="2:20" s="1" customFormat="1">
      <c r="B189" s="8">
        <v>2055</v>
      </c>
      <c r="C189" s="6" t="str">
        <f>IFERROR(VLOOKUP(B189,Сводная!$A:$C,2,0),"-------------")</f>
        <v>Миринда Оранж мал</v>
      </c>
      <c r="D189" s="3" t="s">
        <v>600</v>
      </c>
      <c r="E189" s="6">
        <f>IFERROR(VLOOKUP(B189,Сводная!$A:$C,3,0),"-------------")</f>
        <v>0</v>
      </c>
      <c r="G189" s="8">
        <v>2056</v>
      </c>
      <c r="H189" s="6" t="str">
        <f>IFERROR(VLOOKUP(G189,Сводная!$A:$C,2,0),"-------------")</f>
        <v>Пепси Лайт мал</v>
      </c>
      <c r="I189" s="3" t="s">
        <v>600</v>
      </c>
      <c r="J189" s="6">
        <f>IFERROR(VLOOKUP(G189,Сводная!$A:$C,3,0),"-------------")</f>
        <v>0</v>
      </c>
      <c r="L189" s="8">
        <v>2057</v>
      </c>
      <c r="M189" s="6" t="str">
        <f>IFERROR(VLOOKUP(L189,Сводная!$A:$C,2,0),"-------------")</f>
        <v>Миринда Оранж дет</v>
      </c>
      <c r="N189" s="3" t="s">
        <v>600</v>
      </c>
      <c r="O189" s="6">
        <f>IFERROR(VLOOKUP(L189,Сводная!$A:$C,3,0),"-------------")</f>
        <v>0</v>
      </c>
      <c r="Q189" s="8">
        <v>2062</v>
      </c>
      <c r="R189" s="6" t="str">
        <f>IFERROR(VLOOKUP(Q189,Сводная!$A:$C,2,0),"-------------")</f>
        <v>Пепси Лайт дет</v>
      </c>
      <c r="S189" s="3" t="s">
        <v>600</v>
      </c>
      <c r="T189" s="6">
        <f>IFERROR(VLOOKUP(Q189,Сводная!$A:$C,3,0),"-------------")</f>
        <v>0</v>
      </c>
    </row>
    <row r="190" spans="2:20">
      <c r="B190" s="22">
        <v>59892</v>
      </c>
      <c r="C190" s="222" t="str">
        <f>IFERROR(VLOOKUP(B190,'СКЛАД '!$A:$B,2,0),"-")</f>
        <v>Сироп миринда</v>
      </c>
      <c r="D190" s="9">
        <v>8.4000000000000005E-2</v>
      </c>
      <c r="E190" s="7">
        <f>E189*D190</f>
        <v>0</v>
      </c>
      <c r="G190" s="22">
        <v>59903</v>
      </c>
      <c r="H190" s="222" t="str">
        <f>IFERROR(VLOOKUP(G190,'СКЛАД '!$A:$B,2,0),"-")</f>
        <v>Сироп пепси лайт</v>
      </c>
      <c r="I190" s="9">
        <v>6.7000000000000004E-2</v>
      </c>
      <c r="J190" s="7">
        <f>J189*I190</f>
        <v>0</v>
      </c>
      <c r="L190" s="22">
        <v>59892</v>
      </c>
      <c r="M190" s="222" t="str">
        <f>IFERROR(VLOOKUP(L190,'СКЛАД '!$A:$B,2,0),"-")</f>
        <v>Сироп миринда</v>
      </c>
      <c r="N190" s="9">
        <v>6.3E-2</v>
      </c>
      <c r="O190" s="7">
        <f>O189*N190</f>
        <v>0</v>
      </c>
      <c r="Q190" s="22">
        <v>59903</v>
      </c>
      <c r="R190" s="222" t="str">
        <f>IFERROR(VLOOKUP(Q190,'СКЛАД '!$A:$B,2,0),"-")</f>
        <v>Сироп пепси лайт</v>
      </c>
      <c r="S190" s="9">
        <v>0.05</v>
      </c>
      <c r="T190" s="7">
        <f>T189*S190</f>
        <v>0</v>
      </c>
    </row>
    <row r="191" spans="2:20">
      <c r="B191" s="22">
        <v>57001</v>
      </c>
      <c r="C191" s="222" t="str">
        <f>IFERROR(VLOOKUP(B191,'СКЛАД '!$A:$B,2,0),"-")</f>
        <v>Стакан 16 унций</v>
      </c>
      <c r="D191" s="9">
        <v>1</v>
      </c>
      <c r="E191" s="7">
        <f>E189*D191</f>
        <v>0</v>
      </c>
      <c r="G191" s="22">
        <v>57001</v>
      </c>
      <c r="H191" s="222" t="str">
        <f>IFERROR(VLOOKUP(G191,'СКЛАД '!$A:$B,2,0),"-")</f>
        <v>Стакан 16 унций</v>
      </c>
      <c r="I191" s="9">
        <v>1</v>
      </c>
      <c r="J191" s="7">
        <f>J189*I191</f>
        <v>0</v>
      </c>
      <c r="L191" s="22">
        <v>57000</v>
      </c>
      <c r="M191" s="222" t="str">
        <f>IFERROR(VLOOKUP(L191,'СКЛАД '!$A:$B,2,0),"-")</f>
        <v>Стакан 12 унций</v>
      </c>
      <c r="N191" s="9">
        <v>1</v>
      </c>
      <c r="O191" s="7">
        <f>O189*N191</f>
        <v>0</v>
      </c>
      <c r="Q191" s="22">
        <v>57000</v>
      </c>
      <c r="R191" s="222" t="str">
        <f>IFERROR(VLOOKUP(Q191,'СКЛАД '!$A:$B,2,0),"-")</f>
        <v>Стакан 12 унций</v>
      </c>
      <c r="S191" s="9">
        <v>1</v>
      </c>
      <c r="T191" s="7">
        <f>T189*S191</f>
        <v>0</v>
      </c>
    </row>
    <row r="192" spans="2:20">
      <c r="B192" s="22">
        <v>56006</v>
      </c>
      <c r="C192" s="222" t="str">
        <f>IFERROR(VLOOKUP(B192,'СКЛАД '!$A:$B,2,0),"-")</f>
        <v>Крышка для стакана 16/22 унции</v>
      </c>
      <c r="D192" s="9">
        <v>1</v>
      </c>
      <c r="E192" s="7">
        <f>E189*D192</f>
        <v>0</v>
      </c>
      <c r="G192" s="22">
        <v>56006</v>
      </c>
      <c r="H192" s="222" t="str">
        <f>IFERROR(VLOOKUP(G192,'СКЛАД '!$A:$B,2,0),"-")</f>
        <v>Крышка для стакана 16/22 унции</v>
      </c>
      <c r="I192" s="9">
        <v>1</v>
      </c>
      <c r="J192" s="7">
        <f>J189*I192</f>
        <v>0</v>
      </c>
      <c r="L192" s="22">
        <v>56006</v>
      </c>
      <c r="M192" s="222" t="str">
        <f>IFERROR(VLOOKUP(L192,'СКЛАД '!$A:$B,2,0),"-")</f>
        <v>Крышка для стакана 16/22 унции</v>
      </c>
      <c r="N192" s="9">
        <v>1</v>
      </c>
      <c r="O192" s="7">
        <f>O189*N192</f>
        <v>0</v>
      </c>
      <c r="Q192" s="22">
        <v>56006</v>
      </c>
      <c r="R192" s="222" t="str">
        <f>IFERROR(VLOOKUP(Q192,'СКЛАД '!$A:$B,2,0),"-")</f>
        <v>Крышка для стакана 16/22 унции</v>
      </c>
      <c r="S192" s="9">
        <v>1</v>
      </c>
      <c r="T192" s="7">
        <f>T189*S192</f>
        <v>0</v>
      </c>
    </row>
    <row r="193" spans="2:20">
      <c r="B193" s="22">
        <v>69913</v>
      </c>
      <c r="C193" s="222" t="str">
        <f>IFERROR(VLOOKUP(B193,'СКЛАД '!$A:$B,2,0),"-")</f>
        <v>Соломинка в обертке</v>
      </c>
      <c r="D193" s="9">
        <v>1</v>
      </c>
      <c r="E193" s="7">
        <f>E189*D193</f>
        <v>0</v>
      </c>
      <c r="G193" s="22">
        <v>69913</v>
      </c>
      <c r="H193" s="222" t="str">
        <f>IFERROR(VLOOKUP(G193,'СКЛАД '!$A:$B,2,0),"-")</f>
        <v>Соломинка в обертке</v>
      </c>
      <c r="I193" s="9">
        <v>1</v>
      </c>
      <c r="J193" s="7">
        <f>J189*I193</f>
        <v>0</v>
      </c>
      <c r="L193" s="22">
        <v>69913</v>
      </c>
      <c r="M193" s="222" t="str">
        <f>IFERROR(VLOOKUP(L193,'СКЛАД '!$A:$B,2,0),"-")</f>
        <v>Соломинка в обертке</v>
      </c>
      <c r="N193" s="9">
        <v>1</v>
      </c>
      <c r="O193" s="7">
        <f>O189*N193</f>
        <v>0</v>
      </c>
      <c r="Q193" s="22">
        <v>69913</v>
      </c>
      <c r="R193" s="222" t="str">
        <f>IFERROR(VLOOKUP(Q193,'СКЛАД '!$A:$B,2,0),"-")</f>
        <v>Соломинка в обертке</v>
      </c>
      <c r="S193" s="9">
        <v>1</v>
      </c>
      <c r="T193" s="7">
        <f>T189*S193</f>
        <v>0</v>
      </c>
    </row>
    <row r="194" spans="2:20">
      <c r="B194" s="22">
        <v>52228</v>
      </c>
      <c r="C194" s="222" t="str">
        <f>IFERROR(VLOOKUP(B194,'СКЛАД '!$A:$B,2,0),"-")</f>
        <v>Салфетка бумажная</v>
      </c>
      <c r="D194" s="9">
        <v>1</v>
      </c>
      <c r="E194" s="7">
        <f>E189*D194</f>
        <v>0</v>
      </c>
      <c r="G194" s="22">
        <v>52228</v>
      </c>
      <c r="H194" s="222" t="str">
        <f>IFERROR(VLOOKUP(G194,'СКЛАД '!$A:$B,2,0),"-")</f>
        <v>Салфетка бумажная</v>
      </c>
      <c r="I194" s="9">
        <v>1</v>
      </c>
      <c r="J194" s="7">
        <f>J189*I194</f>
        <v>0</v>
      </c>
      <c r="L194" s="22">
        <v>52228</v>
      </c>
      <c r="M194" s="222" t="str">
        <f>IFERROR(VLOOKUP(L194,'СКЛАД '!$A:$B,2,0),"-")</f>
        <v>Салфетка бумажная</v>
      </c>
      <c r="N194" s="9">
        <v>1</v>
      </c>
      <c r="O194" s="7">
        <f>O189*N194</f>
        <v>0</v>
      </c>
      <c r="Q194" s="22">
        <v>52228</v>
      </c>
      <c r="R194" s="222" t="str">
        <f>IFERROR(VLOOKUP(Q194,'СКЛАД '!$A:$B,2,0),"-")</f>
        <v>Салфетка бумажная</v>
      </c>
      <c r="S194" s="9">
        <v>1</v>
      </c>
      <c r="T194" s="7">
        <f>T189*S194</f>
        <v>0</v>
      </c>
    </row>
    <row r="195" spans="2:20">
      <c r="B195" s="9"/>
      <c r="C195" s="222" t="str">
        <f>IFERROR(VLOOKUP(B195,'СКЛАД '!$A:$B,2,0),"-")</f>
        <v>-</v>
      </c>
      <c r="D195" s="9"/>
      <c r="E195" s="7">
        <f>E189*D195</f>
        <v>0</v>
      </c>
      <c r="G195" s="9"/>
      <c r="H195" s="222" t="str">
        <f>IFERROR(VLOOKUP(G195,'СКЛАД '!$A:$B,2,0),"-")</f>
        <v>-</v>
      </c>
      <c r="I195" s="9"/>
      <c r="J195" s="7">
        <f>J189*I195</f>
        <v>0</v>
      </c>
      <c r="L195" s="9"/>
      <c r="M195" s="222" t="str">
        <f>IFERROR(VLOOKUP(L195,'СКЛАД '!$A:$B,2,0),"-")</f>
        <v>-</v>
      </c>
      <c r="N195" s="9"/>
      <c r="O195" s="7">
        <f>O189*N195</f>
        <v>0</v>
      </c>
      <c r="Q195" s="9"/>
      <c r="R195" s="222" t="str">
        <f>IFERROR(VLOOKUP(Q195,'СКЛАД '!$A:$B,2,0),"-")</f>
        <v>-</v>
      </c>
      <c r="S195" s="9"/>
      <c r="T195" s="7">
        <f>T189*S195</f>
        <v>0</v>
      </c>
    </row>
    <row r="196" spans="2:20">
      <c r="B196" s="9"/>
      <c r="C196" s="222" t="str">
        <f>IFERROR(VLOOKUP(B196,'СКЛАД '!$A:$B,2,0),"-")</f>
        <v>-</v>
      </c>
      <c r="D196" s="9"/>
      <c r="E196" s="7">
        <f>E189*D196</f>
        <v>0</v>
      </c>
      <c r="G196" s="9"/>
      <c r="H196" s="222" t="str">
        <f>IFERROR(VLOOKUP(G196,'СКЛАД '!$A:$B,2,0),"-")</f>
        <v>-</v>
      </c>
      <c r="I196" s="9"/>
      <c r="J196" s="7">
        <f>J189*I196</f>
        <v>0</v>
      </c>
      <c r="L196" s="9"/>
      <c r="M196" s="222" t="str">
        <f>IFERROR(VLOOKUP(L196,'СКЛАД '!$A:$B,2,0),"-")</f>
        <v>-</v>
      </c>
      <c r="N196" s="9"/>
      <c r="O196" s="7">
        <f>O189*N196</f>
        <v>0</v>
      </c>
      <c r="Q196" s="9"/>
      <c r="R196" s="222" t="str">
        <f>IFERROR(VLOOKUP(Q196,'СКЛАД '!$A:$B,2,0),"-")</f>
        <v>-</v>
      </c>
      <c r="S196" s="9"/>
      <c r="T196" s="7">
        <f>T189*S196</f>
        <v>0</v>
      </c>
    </row>
    <row r="197" spans="2:20">
      <c r="B197" s="9"/>
      <c r="C197" s="222" t="str">
        <f>IFERROR(VLOOKUP(B197,'СКЛАД '!$A:$B,2,0),"-")</f>
        <v>-</v>
      </c>
      <c r="D197" s="9"/>
      <c r="E197" s="7">
        <f>E189*D197</f>
        <v>0</v>
      </c>
      <c r="G197" s="9"/>
      <c r="H197" s="222" t="str">
        <f>IFERROR(VLOOKUP(G197,'СКЛАД '!$A:$B,2,0),"-")</f>
        <v>-</v>
      </c>
      <c r="I197" s="9"/>
      <c r="J197" s="7">
        <f>J189*I197</f>
        <v>0</v>
      </c>
      <c r="L197" s="9"/>
      <c r="M197" s="222" t="str">
        <f>IFERROR(VLOOKUP(L197,'СКЛАД '!$A:$B,2,0),"-")</f>
        <v>-</v>
      </c>
      <c r="N197" s="9"/>
      <c r="O197" s="7">
        <f>O189*N197</f>
        <v>0</v>
      </c>
      <c r="Q197" s="9"/>
      <c r="R197" s="222" t="str">
        <f>IFERROR(VLOOKUP(Q197,'СКЛАД '!$A:$B,2,0),"-")</f>
        <v>-</v>
      </c>
      <c r="S197" s="9"/>
      <c r="T197" s="7">
        <f>T189*S197</f>
        <v>0</v>
      </c>
    </row>
    <row r="198" spans="2:20">
      <c r="B198" s="9"/>
      <c r="C198" s="222" t="str">
        <f>IFERROR(VLOOKUP(B198,'СКЛАД '!$A:$B,2,0),"-")</f>
        <v>-</v>
      </c>
      <c r="D198" s="9"/>
      <c r="E198" s="7">
        <f>E189*D198</f>
        <v>0</v>
      </c>
      <c r="G198" s="9"/>
      <c r="H198" s="222" t="str">
        <f>IFERROR(VLOOKUP(G198,'СКЛАД '!$A:$B,2,0),"-")</f>
        <v>-</v>
      </c>
      <c r="I198" s="9"/>
      <c r="J198" s="7">
        <f>J189*I198</f>
        <v>0</v>
      </c>
      <c r="L198" s="9"/>
      <c r="M198" s="222" t="str">
        <f>IFERROR(VLOOKUP(L198,'СКЛАД '!$A:$B,2,0),"-")</f>
        <v>-</v>
      </c>
      <c r="N198" s="9"/>
      <c r="O198" s="7">
        <f>O189*N198</f>
        <v>0</v>
      </c>
      <c r="Q198" s="9"/>
      <c r="R198" s="222" t="str">
        <f>IFERROR(VLOOKUP(Q198,'СКЛАД '!$A:$B,2,0),"-")</f>
        <v>-</v>
      </c>
      <c r="S198" s="9"/>
      <c r="T198" s="7">
        <f>T189*S198</f>
        <v>0</v>
      </c>
    </row>
    <row r="199" spans="2:20">
      <c r="B199" s="9"/>
      <c r="C199" s="222" t="str">
        <f>IFERROR(VLOOKUP(B199,'СКЛАД '!$A:$B,2,0),"-")</f>
        <v>-</v>
      </c>
      <c r="D199" s="9"/>
      <c r="E199" s="7">
        <f>E189*D199</f>
        <v>0</v>
      </c>
      <c r="G199" s="9"/>
      <c r="H199" s="222" t="str">
        <f>IFERROR(VLOOKUP(G199,'СКЛАД '!$A:$B,2,0),"-")</f>
        <v>-</v>
      </c>
      <c r="I199" s="9"/>
      <c r="J199" s="7">
        <f>J189*I199</f>
        <v>0</v>
      </c>
      <c r="L199" s="9"/>
      <c r="M199" s="222" t="str">
        <f>IFERROR(VLOOKUP(L199,'СКЛАД '!$A:$B,2,0),"-")</f>
        <v>-</v>
      </c>
      <c r="N199" s="9"/>
      <c r="O199" s="7">
        <f>O189*N199</f>
        <v>0</v>
      </c>
      <c r="Q199" s="9"/>
      <c r="R199" s="222" t="str">
        <f>IFERROR(VLOOKUP(Q199,'СКЛАД '!$A:$B,2,0),"-")</f>
        <v>-</v>
      </c>
      <c r="S199" s="9"/>
      <c r="T199" s="7">
        <f>T189*S199</f>
        <v>0</v>
      </c>
    </row>
    <row r="200" spans="2:20">
      <c r="B200" s="9"/>
      <c r="C200" s="222" t="str">
        <f>IFERROR(VLOOKUP(B200,'СКЛАД '!$A:$B,2,0),"-")</f>
        <v>-</v>
      </c>
      <c r="D200" s="9"/>
      <c r="E200" s="7">
        <f>E189*D200</f>
        <v>0</v>
      </c>
      <c r="G200" s="9"/>
      <c r="H200" s="222" t="str">
        <f>IFERROR(VLOOKUP(G200,'СКЛАД '!$A:$B,2,0),"-")</f>
        <v>-</v>
      </c>
      <c r="I200" s="9"/>
      <c r="J200" s="7">
        <f>J189*I200</f>
        <v>0</v>
      </c>
      <c r="L200" s="9"/>
      <c r="M200" s="222" t="str">
        <f>IFERROR(VLOOKUP(L200,'СКЛАД '!$A:$B,2,0),"-")</f>
        <v>-</v>
      </c>
      <c r="N200" s="9"/>
      <c r="O200" s="7">
        <f>O189*N200</f>
        <v>0</v>
      </c>
      <c r="Q200" s="9"/>
      <c r="R200" s="222" t="str">
        <f>IFERROR(VLOOKUP(Q200,'СКЛАД '!$A:$B,2,0),"-")</f>
        <v>-</v>
      </c>
      <c r="S200" s="9"/>
      <c r="T200" s="7">
        <f>T189*S200</f>
        <v>0</v>
      </c>
    </row>
    <row r="201" spans="2:20">
      <c r="B201" s="9"/>
      <c r="C201" s="222" t="str">
        <f>IFERROR(VLOOKUP(B201,'СКЛАД '!$A:$B,2,0),"-")</f>
        <v>-</v>
      </c>
      <c r="D201" s="9"/>
      <c r="E201" s="7">
        <f>E189*D201</f>
        <v>0</v>
      </c>
      <c r="G201" s="9"/>
      <c r="H201" s="222" t="str">
        <f>IFERROR(VLOOKUP(G201,'СКЛАД '!$A:$B,2,0),"-")</f>
        <v>-</v>
      </c>
      <c r="I201" s="9"/>
      <c r="J201" s="7">
        <f>J189*I201</f>
        <v>0</v>
      </c>
      <c r="L201" s="9"/>
      <c r="M201" s="222" t="str">
        <f>IFERROR(VLOOKUP(L201,'СКЛАД '!$A:$B,2,0),"-")</f>
        <v>-</v>
      </c>
      <c r="N201" s="9"/>
      <c r="O201" s="7">
        <f>O189*N201</f>
        <v>0</v>
      </c>
      <c r="Q201" s="9"/>
      <c r="R201" s="222" t="str">
        <f>IFERROR(VLOOKUP(Q201,'СКЛАД '!$A:$B,2,0),"-")</f>
        <v>-</v>
      </c>
      <c r="S201" s="9"/>
      <c r="T201" s="7">
        <f>T189*S201</f>
        <v>0</v>
      </c>
    </row>
    <row r="202" spans="2:20">
      <c r="B202" s="9"/>
      <c r="C202" s="222" t="str">
        <f>IFERROR(VLOOKUP(B202,'СКЛАД '!$A:$B,2,0),"-")</f>
        <v>-</v>
      </c>
      <c r="D202" s="9"/>
      <c r="E202" s="7">
        <f>E189*D202</f>
        <v>0</v>
      </c>
      <c r="G202" s="9"/>
      <c r="H202" s="222" t="str">
        <f>IFERROR(VLOOKUP(G202,'СКЛАД '!$A:$B,2,0),"-")</f>
        <v>-</v>
      </c>
      <c r="I202" s="9"/>
      <c r="J202" s="7">
        <f>J189*I202</f>
        <v>0</v>
      </c>
      <c r="L202" s="9"/>
      <c r="M202" s="222" t="str">
        <f>IFERROR(VLOOKUP(L202,'СКЛАД '!$A:$B,2,0),"-")</f>
        <v>-</v>
      </c>
      <c r="N202" s="9"/>
      <c r="O202" s="7">
        <f>O189*N202</f>
        <v>0</v>
      </c>
      <c r="Q202" s="9"/>
      <c r="R202" s="222" t="str">
        <f>IFERROR(VLOOKUP(Q202,'СКЛАД '!$A:$B,2,0),"-")</f>
        <v>-</v>
      </c>
      <c r="S202" s="9"/>
      <c r="T202" s="7">
        <f>T189*S202</f>
        <v>0</v>
      </c>
    </row>
    <row r="203" spans="2:20">
      <c r="B203" s="9"/>
      <c r="C203" s="222" t="str">
        <f>IFERROR(VLOOKUP(B203,'СКЛАД '!$A:$B,2,0),"-")</f>
        <v>-</v>
      </c>
      <c r="D203" s="9"/>
      <c r="E203" s="7">
        <f>E189*D203</f>
        <v>0</v>
      </c>
      <c r="G203" s="9"/>
      <c r="H203" s="222" t="str">
        <f>IFERROR(VLOOKUP(G203,'СКЛАД '!$A:$B,2,0),"-")</f>
        <v>-</v>
      </c>
      <c r="I203" s="9"/>
      <c r="J203" s="7">
        <f>J189*I203</f>
        <v>0</v>
      </c>
      <c r="L203" s="9"/>
      <c r="M203" s="222" t="str">
        <f>IFERROR(VLOOKUP(L203,'СКЛАД '!$A:$B,2,0),"-")</f>
        <v>-</v>
      </c>
      <c r="N203" s="9"/>
      <c r="O203" s="7">
        <f>O189*N203</f>
        <v>0</v>
      </c>
      <c r="Q203" s="9"/>
      <c r="R203" s="222" t="str">
        <f>IFERROR(VLOOKUP(Q203,'СКЛАД '!$A:$B,2,0),"-")</f>
        <v>-</v>
      </c>
      <c r="S203" s="9"/>
      <c r="T203" s="7">
        <f>T189*S203</f>
        <v>0</v>
      </c>
    </row>
    <row r="204" spans="2:20">
      <c r="B204" s="9"/>
      <c r="C204" s="222" t="str">
        <f>IFERROR(VLOOKUP(B204,'СКЛАД '!$A:$B,2,0),"-")</f>
        <v>-</v>
      </c>
      <c r="D204" s="9"/>
      <c r="E204" s="7">
        <f>E189*D204</f>
        <v>0</v>
      </c>
      <c r="G204" s="9"/>
      <c r="H204" s="222" t="str">
        <f>IFERROR(VLOOKUP(G204,'СКЛАД '!$A:$B,2,0),"-")</f>
        <v>-</v>
      </c>
      <c r="I204" s="9"/>
      <c r="J204" s="7">
        <f>J189*I204</f>
        <v>0</v>
      </c>
      <c r="L204" s="9"/>
      <c r="M204" s="222" t="str">
        <f>IFERROR(VLOOKUP(L204,'СКЛАД '!$A:$B,2,0),"-")</f>
        <v>-</v>
      </c>
      <c r="N204" s="9"/>
      <c r="O204" s="7">
        <f>O189*N204</f>
        <v>0</v>
      </c>
      <c r="Q204" s="9"/>
      <c r="R204" s="222" t="str">
        <f>IFERROR(VLOOKUP(Q204,'СКЛАД '!$A:$B,2,0),"-")</f>
        <v>-</v>
      </c>
      <c r="S204" s="9"/>
      <c r="T204" s="7">
        <f>T189*S204</f>
        <v>0</v>
      </c>
    </row>
    <row r="206" spans="2:20" s="1" customFormat="1">
      <c r="B206" s="8">
        <v>2059</v>
      </c>
      <c r="C206" s="6" t="str">
        <f>IFERROR(VLOOKUP(B206,Сводная!$A:$C,2,0),"-------------")</f>
        <v>Миринда Оранж бол</v>
      </c>
      <c r="D206" s="3" t="s">
        <v>600</v>
      </c>
      <c r="E206" s="6">
        <f>IFERROR(VLOOKUP(B206,Сводная!$A:$C,3,0),"-------------")</f>
        <v>0</v>
      </c>
      <c r="G206" s="8">
        <v>2060</v>
      </c>
      <c r="H206" s="6" t="str">
        <f>IFERROR(VLOOKUP(G206,Сводная!$A:$C,2,0),"-------------")</f>
        <v>Пепси Лайт бол</v>
      </c>
      <c r="I206" s="3" t="s">
        <v>600</v>
      </c>
      <c r="J206" s="6">
        <f>IFERROR(VLOOKUP(G206,Сводная!$A:$C,3,0),"-------------")</f>
        <v>0</v>
      </c>
      <c r="L206" s="8">
        <v>2061</v>
      </c>
      <c r="M206" s="6" t="str">
        <f>IFERROR(VLOOKUP(L206,Сводная!$A:$C,2,0),"-------------")</f>
        <v>Пепси Кола бол</v>
      </c>
      <c r="N206" s="3" t="s">
        <v>600</v>
      </c>
      <c r="O206" s="6">
        <f>IFERROR(VLOOKUP(L206,Сводная!$A:$C,3,0),"-------------")</f>
        <v>0</v>
      </c>
      <c r="Q206" s="8">
        <v>752</v>
      </c>
      <c r="R206" s="6" t="str">
        <f>IFERROR(VLOOKUP(Q206,Сводная!$A:$C,2,0),"-------------")</f>
        <v>Пепси Лайт XXL</v>
      </c>
      <c r="S206" s="3" t="s">
        <v>600</v>
      </c>
      <c r="T206" s="6">
        <f>IFERROR(VLOOKUP(Q206,Сводная!$A:$C,3,0),"-------------")</f>
        <v>0</v>
      </c>
    </row>
    <row r="207" spans="2:20">
      <c r="B207" s="22">
        <v>59892</v>
      </c>
      <c r="C207" s="222" t="str">
        <f>IFERROR(VLOOKUP(B207,'СКЛАД '!$A:$B,2,0),"-")</f>
        <v>Сироп миринда</v>
      </c>
      <c r="D207" s="9">
        <v>0.16800000000000001</v>
      </c>
      <c r="E207" s="7">
        <f>E206*D207</f>
        <v>0</v>
      </c>
      <c r="G207" s="22">
        <v>59903</v>
      </c>
      <c r="H207" s="222" t="str">
        <f>IFERROR(VLOOKUP(G207,'СКЛАД '!$A:$B,2,0),"-")</f>
        <v>Сироп пепси лайт</v>
      </c>
      <c r="I207" s="9">
        <v>0.13300000000000001</v>
      </c>
      <c r="J207" s="7">
        <f>J206*I207</f>
        <v>0</v>
      </c>
      <c r="L207" s="22">
        <v>59891</v>
      </c>
      <c r="M207" s="222" t="str">
        <f>IFERROR(VLOOKUP(L207,'СКЛАД '!$A:$B,2,0),"-")</f>
        <v>Сироп пепси-кола</v>
      </c>
      <c r="N207" s="9">
        <v>0.16700000000000001</v>
      </c>
      <c r="O207" s="7">
        <f>O206*N207</f>
        <v>0</v>
      </c>
      <c r="Q207" s="22">
        <v>59903</v>
      </c>
      <c r="R207" s="222" t="str">
        <f>IFERROR(VLOOKUP(Q207,'СКЛАД '!$A:$B,2,0),"-")</f>
        <v>Сироп пепси лайт</v>
      </c>
      <c r="S207" s="9">
        <v>0.26700000000000002</v>
      </c>
      <c r="T207" s="7">
        <f>T206*S207</f>
        <v>0</v>
      </c>
    </row>
    <row r="208" spans="2:20">
      <c r="B208" s="22">
        <v>57003</v>
      </c>
      <c r="C208" s="222" t="str">
        <f>IFERROR(VLOOKUP(B208,'СКЛАД '!$A:$B,2,0),"-")</f>
        <v>Стакан 32 унции</v>
      </c>
      <c r="D208" s="9">
        <v>1</v>
      </c>
      <c r="E208" s="7">
        <f>E206*D208</f>
        <v>0</v>
      </c>
      <c r="G208" s="22">
        <v>57003</v>
      </c>
      <c r="H208" s="222" t="str">
        <f>IFERROR(VLOOKUP(G208,'СКЛАД '!$A:$B,2,0),"-")</f>
        <v>Стакан 32 унции</v>
      </c>
      <c r="I208" s="9">
        <v>1</v>
      </c>
      <c r="J208" s="7">
        <f>J206*I208</f>
        <v>0</v>
      </c>
      <c r="L208" s="22">
        <v>57003</v>
      </c>
      <c r="M208" s="222" t="str">
        <f>IFERROR(VLOOKUP(L208,'СКЛАД '!$A:$B,2,0),"-")</f>
        <v>Стакан 32 унции</v>
      </c>
      <c r="N208" s="9">
        <v>1</v>
      </c>
      <c r="O208" s="7">
        <f>O206*N208</f>
        <v>0</v>
      </c>
      <c r="Q208" s="22">
        <v>57010</v>
      </c>
      <c r="R208" s="222" t="str">
        <f>IFERROR(VLOOKUP(Q208,'СКЛАД '!$A:$B,2,0),"-")</f>
        <v>Стакан 1,0 литр</v>
      </c>
      <c r="S208" s="9">
        <v>1</v>
      </c>
      <c r="T208" s="7">
        <f>T206*S208</f>
        <v>0</v>
      </c>
    </row>
    <row r="209" spans="2:20">
      <c r="B209" s="22">
        <v>56008</v>
      </c>
      <c r="C209" s="222" t="str">
        <f>IFERROR(VLOOKUP(B209,'СКЛАД '!$A:$B,2,0),"-")</f>
        <v>Крышка для стакана 32 унции</v>
      </c>
      <c r="D209" s="9">
        <v>1</v>
      </c>
      <c r="E209" s="7">
        <f>E206*D209</f>
        <v>0</v>
      </c>
      <c r="G209" s="22">
        <v>56008</v>
      </c>
      <c r="H209" s="222" t="str">
        <f>IFERROR(VLOOKUP(G209,'СКЛАД '!$A:$B,2,0),"-")</f>
        <v>Крышка для стакана 32 унции</v>
      </c>
      <c r="I209" s="9">
        <v>1</v>
      </c>
      <c r="J209" s="7">
        <f>J206*I209</f>
        <v>0</v>
      </c>
      <c r="L209" s="22">
        <v>56008</v>
      </c>
      <c r="M209" s="222" t="str">
        <f>IFERROR(VLOOKUP(L209,'СКЛАД '!$A:$B,2,0),"-")</f>
        <v>Крышка для стакана 32 унции</v>
      </c>
      <c r="N209" s="9">
        <v>1</v>
      </c>
      <c r="O209" s="7">
        <f>O206*N209</f>
        <v>0</v>
      </c>
      <c r="Q209" s="22">
        <v>56011</v>
      </c>
      <c r="R209" s="222" t="str">
        <f>IFERROR(VLOOKUP(Q209,'СКЛАД '!$A:$B,2,0),"-")</f>
        <v>Крышка для стакана 1,0 литр</v>
      </c>
      <c r="S209" s="9">
        <v>1</v>
      </c>
      <c r="T209" s="7">
        <f>T206*S209</f>
        <v>0</v>
      </c>
    </row>
    <row r="210" spans="2:20">
      <c r="B210" s="22">
        <v>69913</v>
      </c>
      <c r="C210" s="222" t="str">
        <f>IFERROR(VLOOKUP(B210,'СКЛАД '!$A:$B,2,0),"-")</f>
        <v>Соломинка в обертке</v>
      </c>
      <c r="D210" s="9">
        <v>1</v>
      </c>
      <c r="E210" s="7">
        <f>E206*D210</f>
        <v>0</v>
      </c>
      <c r="G210" s="22">
        <v>69913</v>
      </c>
      <c r="H210" s="222" t="str">
        <f>IFERROR(VLOOKUP(G210,'СКЛАД '!$A:$B,2,0),"-")</f>
        <v>Соломинка в обертке</v>
      </c>
      <c r="I210" s="9">
        <v>1</v>
      </c>
      <c r="J210" s="7">
        <f>J206*I210</f>
        <v>0</v>
      </c>
      <c r="L210" s="22">
        <v>69913</v>
      </c>
      <c r="M210" s="222" t="str">
        <f>IFERROR(VLOOKUP(L210,'СКЛАД '!$A:$B,2,0),"-")</f>
        <v>Соломинка в обертке</v>
      </c>
      <c r="N210" s="9">
        <v>1</v>
      </c>
      <c r="O210" s="7">
        <f>O206*N210</f>
        <v>0</v>
      </c>
      <c r="Q210" s="22">
        <v>69913</v>
      </c>
      <c r="R210" s="222" t="str">
        <f>IFERROR(VLOOKUP(Q210,'СКЛАД '!$A:$B,2,0),"-")</f>
        <v>Соломинка в обертке</v>
      </c>
      <c r="S210" s="9">
        <v>1</v>
      </c>
      <c r="T210" s="7">
        <f>T206*S210</f>
        <v>0</v>
      </c>
    </row>
    <row r="211" spans="2:20">
      <c r="B211" s="22">
        <v>52228</v>
      </c>
      <c r="C211" s="222" t="str">
        <f>IFERROR(VLOOKUP(B211,'СКЛАД '!$A:$B,2,0),"-")</f>
        <v>Салфетка бумажная</v>
      </c>
      <c r="D211" s="9">
        <v>1</v>
      </c>
      <c r="E211" s="7">
        <f>E206*D211</f>
        <v>0</v>
      </c>
      <c r="G211" s="22">
        <v>52228</v>
      </c>
      <c r="H211" s="222" t="str">
        <f>IFERROR(VLOOKUP(G211,'СКЛАД '!$A:$B,2,0),"-")</f>
        <v>Салфетка бумажная</v>
      </c>
      <c r="I211" s="9">
        <v>1</v>
      </c>
      <c r="J211" s="7">
        <f>J206*I211</f>
        <v>0</v>
      </c>
      <c r="L211" s="22">
        <v>52228</v>
      </c>
      <c r="M211" s="222" t="str">
        <f>IFERROR(VLOOKUP(L211,'СКЛАД '!$A:$B,2,0),"-")</f>
        <v>Салфетка бумажная</v>
      </c>
      <c r="N211" s="9">
        <v>1</v>
      </c>
      <c r="O211" s="7">
        <f>O206*N211</f>
        <v>0</v>
      </c>
      <c r="Q211" s="22">
        <v>52228</v>
      </c>
      <c r="R211" s="222" t="str">
        <f>IFERROR(VLOOKUP(Q211,'СКЛАД '!$A:$B,2,0),"-")</f>
        <v>Салфетка бумажная</v>
      </c>
      <c r="S211" s="9">
        <v>1</v>
      </c>
      <c r="T211" s="7">
        <f>T206*S211</f>
        <v>0</v>
      </c>
    </row>
    <row r="212" spans="2:20">
      <c r="B212" s="9"/>
      <c r="C212" s="222" t="str">
        <f>IFERROR(VLOOKUP(B212,'СКЛАД '!$A:$B,2,0),"-")</f>
        <v>-</v>
      </c>
      <c r="D212" s="9"/>
      <c r="E212" s="7">
        <f>E206*D212</f>
        <v>0</v>
      </c>
      <c r="G212" s="9"/>
      <c r="H212" s="222" t="str">
        <f>IFERROR(VLOOKUP(G212,'СКЛАД '!$A:$B,2,0),"-")</f>
        <v>-</v>
      </c>
      <c r="I212" s="9"/>
      <c r="J212" s="7">
        <f>J206*I212</f>
        <v>0</v>
      </c>
      <c r="L212" s="9"/>
      <c r="M212" s="222" t="str">
        <f>IFERROR(VLOOKUP(L212,'СКЛАД '!$A:$B,2,0),"-")</f>
        <v>-</v>
      </c>
      <c r="N212" s="9"/>
      <c r="O212" s="7">
        <f>O206*N212</f>
        <v>0</v>
      </c>
      <c r="Q212" s="9"/>
      <c r="R212" s="222" t="str">
        <f>IFERROR(VLOOKUP(Q212,'СКЛАД '!$A:$B,2,0),"-")</f>
        <v>-</v>
      </c>
      <c r="S212" s="9"/>
      <c r="T212" s="7">
        <f>T206*S212</f>
        <v>0</v>
      </c>
    </row>
    <row r="213" spans="2:20">
      <c r="B213" s="9"/>
      <c r="C213" s="222" t="str">
        <f>IFERROR(VLOOKUP(B213,'СКЛАД '!$A:$B,2,0),"-")</f>
        <v>-</v>
      </c>
      <c r="D213" s="9"/>
      <c r="E213" s="7">
        <f>E206*D213</f>
        <v>0</v>
      </c>
      <c r="G213" s="9"/>
      <c r="H213" s="222" t="str">
        <f>IFERROR(VLOOKUP(G213,'СКЛАД '!$A:$B,2,0),"-")</f>
        <v>-</v>
      </c>
      <c r="I213" s="9"/>
      <c r="J213" s="7">
        <f>J206*I213</f>
        <v>0</v>
      </c>
      <c r="L213" s="9"/>
      <c r="M213" s="222" t="str">
        <f>IFERROR(VLOOKUP(L213,'СКЛАД '!$A:$B,2,0),"-")</f>
        <v>-</v>
      </c>
      <c r="N213" s="9"/>
      <c r="O213" s="7">
        <f>O206*N213</f>
        <v>0</v>
      </c>
      <c r="Q213" s="9"/>
      <c r="R213" s="222" t="str">
        <f>IFERROR(VLOOKUP(Q213,'СКЛАД '!$A:$B,2,0),"-")</f>
        <v>-</v>
      </c>
      <c r="S213" s="9"/>
      <c r="T213" s="7">
        <f>T206*S213</f>
        <v>0</v>
      </c>
    </row>
    <row r="214" spans="2:20">
      <c r="B214" s="9"/>
      <c r="C214" s="222" t="str">
        <f>IFERROR(VLOOKUP(B214,'СКЛАД '!$A:$B,2,0),"-")</f>
        <v>-</v>
      </c>
      <c r="D214" s="9"/>
      <c r="E214" s="7">
        <f>E206*D214</f>
        <v>0</v>
      </c>
      <c r="G214" s="9"/>
      <c r="H214" s="222" t="str">
        <f>IFERROR(VLOOKUP(G214,'СКЛАД '!$A:$B,2,0),"-")</f>
        <v>-</v>
      </c>
      <c r="I214" s="9"/>
      <c r="J214" s="7">
        <f>J206*I214</f>
        <v>0</v>
      </c>
      <c r="L214" s="9"/>
      <c r="M214" s="222" t="str">
        <f>IFERROR(VLOOKUP(L214,'СКЛАД '!$A:$B,2,0),"-")</f>
        <v>-</v>
      </c>
      <c r="N214" s="9"/>
      <c r="O214" s="7">
        <f>O206*N214</f>
        <v>0</v>
      </c>
      <c r="Q214" s="9"/>
      <c r="R214" s="222" t="str">
        <f>IFERROR(VLOOKUP(Q214,'СКЛАД '!$A:$B,2,0),"-")</f>
        <v>-</v>
      </c>
      <c r="S214" s="9"/>
      <c r="T214" s="7">
        <f>T206*S214</f>
        <v>0</v>
      </c>
    </row>
    <row r="215" spans="2:20">
      <c r="B215" s="9"/>
      <c r="C215" s="222" t="str">
        <f>IFERROR(VLOOKUP(B215,'СКЛАД '!$A:$B,2,0),"-")</f>
        <v>-</v>
      </c>
      <c r="D215" s="9"/>
      <c r="E215" s="7">
        <f>E206*D215</f>
        <v>0</v>
      </c>
      <c r="G215" s="9"/>
      <c r="H215" s="222" t="str">
        <f>IFERROR(VLOOKUP(G215,'СКЛАД '!$A:$B,2,0),"-")</f>
        <v>-</v>
      </c>
      <c r="I215" s="9"/>
      <c r="J215" s="7">
        <f>J206*I215</f>
        <v>0</v>
      </c>
      <c r="L215" s="9"/>
      <c r="M215" s="222" t="str">
        <f>IFERROR(VLOOKUP(L215,'СКЛАД '!$A:$B,2,0),"-")</f>
        <v>-</v>
      </c>
      <c r="N215" s="9"/>
      <c r="O215" s="7">
        <f>O206*N215</f>
        <v>0</v>
      </c>
      <c r="Q215" s="9"/>
      <c r="R215" s="222" t="str">
        <f>IFERROR(VLOOKUP(Q215,'СКЛАД '!$A:$B,2,0),"-")</f>
        <v>-</v>
      </c>
      <c r="S215" s="9"/>
      <c r="T215" s="7">
        <f>T206*S215</f>
        <v>0</v>
      </c>
    </row>
    <row r="216" spans="2:20">
      <c r="B216" s="9"/>
      <c r="C216" s="222" t="str">
        <f>IFERROR(VLOOKUP(B216,'СКЛАД '!$A:$B,2,0),"-")</f>
        <v>-</v>
      </c>
      <c r="D216" s="9"/>
      <c r="E216" s="7">
        <f>E206*D216</f>
        <v>0</v>
      </c>
      <c r="G216" s="9"/>
      <c r="H216" s="222" t="str">
        <f>IFERROR(VLOOKUP(G216,'СКЛАД '!$A:$B,2,0),"-")</f>
        <v>-</v>
      </c>
      <c r="I216" s="9"/>
      <c r="J216" s="7">
        <f>J206*I216</f>
        <v>0</v>
      </c>
      <c r="L216" s="9"/>
      <c r="M216" s="222" t="str">
        <f>IFERROR(VLOOKUP(L216,'СКЛАД '!$A:$B,2,0),"-")</f>
        <v>-</v>
      </c>
      <c r="N216" s="9"/>
      <c r="O216" s="7">
        <f>O206*N216</f>
        <v>0</v>
      </c>
      <c r="Q216" s="9"/>
      <c r="R216" s="222" t="str">
        <f>IFERROR(VLOOKUP(Q216,'СКЛАД '!$A:$B,2,0),"-")</f>
        <v>-</v>
      </c>
      <c r="S216" s="9"/>
      <c r="T216" s="7">
        <f>T206*S216</f>
        <v>0</v>
      </c>
    </row>
    <row r="217" spans="2:20">
      <c r="B217" s="9"/>
      <c r="C217" s="222" t="str">
        <f>IFERROR(VLOOKUP(B217,'СКЛАД '!$A:$B,2,0),"-")</f>
        <v>-</v>
      </c>
      <c r="D217" s="9"/>
      <c r="E217" s="7">
        <f>E206*D217</f>
        <v>0</v>
      </c>
      <c r="G217" s="9"/>
      <c r="H217" s="222" t="str">
        <f>IFERROR(VLOOKUP(G217,'СКЛАД '!$A:$B,2,0),"-")</f>
        <v>-</v>
      </c>
      <c r="I217" s="9"/>
      <c r="J217" s="7">
        <f>J206*I217</f>
        <v>0</v>
      </c>
      <c r="L217" s="9"/>
      <c r="M217" s="222" t="str">
        <f>IFERROR(VLOOKUP(L217,'СКЛАД '!$A:$B,2,0),"-")</f>
        <v>-</v>
      </c>
      <c r="N217" s="9"/>
      <c r="O217" s="7">
        <f>O206*N217</f>
        <v>0</v>
      </c>
      <c r="Q217" s="9"/>
      <c r="R217" s="222" t="str">
        <f>IFERROR(VLOOKUP(Q217,'СКЛАД '!$A:$B,2,0),"-")</f>
        <v>-</v>
      </c>
      <c r="S217" s="9"/>
      <c r="T217" s="7">
        <f>T206*S217</f>
        <v>0</v>
      </c>
    </row>
    <row r="218" spans="2:20">
      <c r="B218" s="9"/>
      <c r="C218" s="222" t="str">
        <f>IFERROR(VLOOKUP(B218,'СКЛАД '!$A:$B,2,0),"-")</f>
        <v>-</v>
      </c>
      <c r="D218" s="9"/>
      <c r="E218" s="7">
        <f>E206*D218</f>
        <v>0</v>
      </c>
      <c r="G218" s="9"/>
      <c r="H218" s="222" t="str">
        <f>IFERROR(VLOOKUP(G218,'СКЛАД '!$A:$B,2,0),"-")</f>
        <v>-</v>
      </c>
      <c r="I218" s="9"/>
      <c r="J218" s="7">
        <f>J206*I218</f>
        <v>0</v>
      </c>
      <c r="L218" s="9"/>
      <c r="M218" s="222" t="str">
        <f>IFERROR(VLOOKUP(L218,'СКЛАД '!$A:$B,2,0),"-")</f>
        <v>-</v>
      </c>
      <c r="N218" s="9"/>
      <c r="O218" s="7">
        <f>O206*N218</f>
        <v>0</v>
      </c>
      <c r="Q218" s="9"/>
      <c r="R218" s="222" t="str">
        <f>IFERROR(VLOOKUP(Q218,'СКЛАД '!$A:$B,2,0),"-")</f>
        <v>-</v>
      </c>
      <c r="S218" s="9"/>
      <c r="T218" s="7">
        <f>T206*S218</f>
        <v>0</v>
      </c>
    </row>
    <row r="219" spans="2:20">
      <c r="B219" s="9"/>
      <c r="C219" s="222" t="str">
        <f>IFERROR(VLOOKUP(B219,'СКЛАД '!$A:$B,2,0),"-")</f>
        <v>-</v>
      </c>
      <c r="D219" s="9"/>
      <c r="E219" s="7">
        <f>E206*D219</f>
        <v>0</v>
      </c>
      <c r="G219" s="9"/>
      <c r="H219" s="222" t="str">
        <f>IFERROR(VLOOKUP(G219,'СКЛАД '!$A:$B,2,0),"-")</f>
        <v>-</v>
      </c>
      <c r="I219" s="9"/>
      <c r="J219" s="7">
        <f>J206*I219</f>
        <v>0</v>
      </c>
      <c r="L219" s="9"/>
      <c r="M219" s="222" t="str">
        <f>IFERROR(VLOOKUP(L219,'СКЛАД '!$A:$B,2,0),"-")</f>
        <v>-</v>
      </c>
      <c r="N219" s="9"/>
      <c r="O219" s="7">
        <f>O206*N219</f>
        <v>0</v>
      </c>
      <c r="Q219" s="9"/>
      <c r="R219" s="222" t="str">
        <f>IFERROR(VLOOKUP(Q219,'СКЛАД '!$A:$B,2,0),"-")</f>
        <v>-</v>
      </c>
      <c r="S219" s="9"/>
      <c r="T219" s="7">
        <f>T206*S219</f>
        <v>0</v>
      </c>
    </row>
    <row r="220" spans="2:20">
      <c r="B220" s="9"/>
      <c r="C220" s="222" t="str">
        <f>IFERROR(VLOOKUP(B220,'СКЛАД '!$A:$B,2,0),"-")</f>
        <v>-</v>
      </c>
      <c r="D220" s="9"/>
      <c r="E220" s="7">
        <f>E206*D220</f>
        <v>0</v>
      </c>
      <c r="G220" s="9"/>
      <c r="H220" s="222" t="str">
        <f>IFERROR(VLOOKUP(G220,'СКЛАД '!$A:$B,2,0),"-")</f>
        <v>-</v>
      </c>
      <c r="I220" s="9"/>
      <c r="J220" s="7">
        <f>J206*I220</f>
        <v>0</v>
      </c>
      <c r="L220" s="9"/>
      <c r="M220" s="222" t="str">
        <f>IFERROR(VLOOKUP(L220,'СКЛАД '!$A:$B,2,0),"-")</f>
        <v>-</v>
      </c>
      <c r="N220" s="9"/>
      <c r="O220" s="7">
        <f>O206*N220</f>
        <v>0</v>
      </c>
      <c r="Q220" s="9"/>
      <c r="R220" s="222" t="str">
        <f>IFERROR(VLOOKUP(Q220,'СКЛАД '!$A:$B,2,0),"-")</f>
        <v>-</v>
      </c>
      <c r="S220" s="9"/>
      <c r="T220" s="7">
        <f>T206*S220</f>
        <v>0</v>
      </c>
    </row>
    <row r="221" spans="2:20">
      <c r="B221" s="9"/>
      <c r="C221" s="222" t="str">
        <f>IFERROR(VLOOKUP(B221,'СКЛАД '!$A:$B,2,0),"-")</f>
        <v>-</v>
      </c>
      <c r="D221" s="9"/>
      <c r="E221" s="7">
        <f>E206*D221</f>
        <v>0</v>
      </c>
      <c r="G221" s="9"/>
      <c r="H221" s="222" t="str">
        <f>IFERROR(VLOOKUP(G221,'СКЛАД '!$A:$B,2,0),"-")</f>
        <v>-</v>
      </c>
      <c r="I221" s="9"/>
      <c r="J221" s="7">
        <f>J206*I221</f>
        <v>0</v>
      </c>
      <c r="L221" s="9"/>
      <c r="M221" s="222" t="str">
        <f>IFERROR(VLOOKUP(L221,'СКЛАД '!$A:$B,2,0),"-")</f>
        <v>-</v>
      </c>
      <c r="N221" s="9"/>
      <c r="O221" s="7">
        <f>O206*N221</f>
        <v>0</v>
      </c>
      <c r="Q221" s="9"/>
      <c r="R221" s="222" t="str">
        <f>IFERROR(VLOOKUP(Q221,'СКЛАД '!$A:$B,2,0),"-")</f>
        <v>-</v>
      </c>
      <c r="S221" s="9"/>
      <c r="T221" s="7">
        <f>T206*S221</f>
        <v>0</v>
      </c>
    </row>
    <row r="223" spans="2:20" s="1" customFormat="1">
      <c r="B223" s="8">
        <v>2063</v>
      </c>
      <c r="C223" s="6" t="str">
        <f>IFERROR(VLOOKUP(B223,Сводная!$A:$C,2,0),"-------------")</f>
        <v>Пепси Кола мал</v>
      </c>
      <c r="D223" s="3" t="s">
        <v>600</v>
      </c>
      <c r="E223" s="6">
        <f>IFERROR(VLOOKUP(B223,Сводная!$A:$C,3,0),"-------------")</f>
        <v>0</v>
      </c>
      <c r="G223" s="8">
        <v>743</v>
      </c>
      <c r="H223" s="6" t="str">
        <f>IFERROR(VLOOKUP(G223,Сводная!$A:$C,2,0),"-------------")</f>
        <v>Миринда Оранж XXL</v>
      </c>
      <c r="I223" s="3" t="s">
        <v>600</v>
      </c>
      <c r="J223" s="6">
        <f>IFERROR(VLOOKUP(G223,Сводная!$A:$C,3,0),"-------------")</f>
        <v>0</v>
      </c>
      <c r="L223" s="8">
        <v>751</v>
      </c>
      <c r="M223" s="6" t="str">
        <f>IFERROR(VLOOKUP(L223,Сводная!$A:$C,2,0),"-------------")</f>
        <v>Пепси Кола XXL</v>
      </c>
      <c r="N223" s="3" t="s">
        <v>600</v>
      </c>
      <c r="O223" s="6">
        <f>IFERROR(VLOOKUP(L223,Сводная!$A:$C,3,0),"-------------")</f>
        <v>0</v>
      </c>
      <c r="Q223" s="8">
        <v>2048</v>
      </c>
      <c r="R223" s="6" t="str">
        <f>IFERROR(VLOOKUP(Q223,Сводная!$A:$C,2,0),"-------------")</f>
        <v>Севен Ап станд</v>
      </c>
      <c r="S223" s="3" t="s">
        <v>600</v>
      </c>
      <c r="T223" s="6">
        <f>IFERROR(VLOOKUP(Q223,Сводная!$A:$C,3,0),"-------------")</f>
        <v>0</v>
      </c>
    </row>
    <row r="224" spans="2:20">
      <c r="B224" s="22">
        <v>59891</v>
      </c>
      <c r="C224" s="222" t="str">
        <f>IFERROR(VLOOKUP(B224,'СКЛАД '!$A:$B,2,0),"-")</f>
        <v>Сироп пепси-кола</v>
      </c>
      <c r="D224" s="9">
        <v>8.3000000000000004E-2</v>
      </c>
      <c r="E224" s="7">
        <f>E223*D224</f>
        <v>0</v>
      </c>
      <c r="G224" s="22">
        <v>59892</v>
      </c>
      <c r="H224" s="222" t="str">
        <f>IFERROR(VLOOKUP(G224,'СКЛАД '!$A:$B,2,0),"-")</f>
        <v>Сироп миринда</v>
      </c>
      <c r="I224" s="9">
        <v>0.26700000000000002</v>
      </c>
      <c r="J224" s="7">
        <f>J223*I224</f>
        <v>0</v>
      </c>
      <c r="L224" s="22">
        <v>59891</v>
      </c>
      <c r="M224" s="222" t="str">
        <f>IFERROR(VLOOKUP(L224,'СКЛАД '!$A:$B,2,0),"-")</f>
        <v>Сироп пепси-кола</v>
      </c>
      <c r="N224" s="9">
        <v>0.26700000000000002</v>
      </c>
      <c r="O224" s="7">
        <f>O223*N224</f>
        <v>0</v>
      </c>
      <c r="Q224" s="22">
        <v>59893</v>
      </c>
      <c r="R224" s="222" t="str">
        <f>IFERROR(VLOOKUP(Q224,'СКЛАД '!$A:$B,2,0),"-")</f>
        <v>Сироп 7АП</v>
      </c>
      <c r="S224" s="9">
        <v>0.104</v>
      </c>
      <c r="T224" s="7">
        <f>T223*S224</f>
        <v>0</v>
      </c>
    </row>
    <row r="225" spans="2:20">
      <c r="B225" s="22">
        <v>57001</v>
      </c>
      <c r="C225" s="222" t="str">
        <f>IFERROR(VLOOKUP(B225,'СКЛАД '!$A:$B,2,0),"-")</f>
        <v>Стакан 16 унций</v>
      </c>
      <c r="D225" s="9">
        <v>1</v>
      </c>
      <c r="E225" s="7">
        <f>E223*D225</f>
        <v>0</v>
      </c>
      <c r="G225" s="22">
        <v>57010</v>
      </c>
      <c r="H225" s="222" t="str">
        <f>IFERROR(VLOOKUP(G225,'СКЛАД '!$A:$B,2,0),"-")</f>
        <v>Стакан 1,0 литр</v>
      </c>
      <c r="I225" s="9">
        <v>1</v>
      </c>
      <c r="J225" s="7">
        <f>J223*I225</f>
        <v>0</v>
      </c>
      <c r="L225" s="22">
        <v>57010</v>
      </c>
      <c r="M225" s="222" t="str">
        <f>IFERROR(VLOOKUP(L225,'СКЛАД '!$A:$B,2,0),"-")</f>
        <v>Стакан 1,0 литр</v>
      </c>
      <c r="N225" s="9">
        <v>1</v>
      </c>
      <c r="O225" s="7">
        <f>O223*N225</f>
        <v>0</v>
      </c>
      <c r="Q225" s="22">
        <v>57002</v>
      </c>
      <c r="R225" s="222" t="str">
        <f>IFERROR(VLOOKUP(Q225,'СКЛАД '!$A:$B,2,0),"-")</f>
        <v>Стакан 22 унции</v>
      </c>
      <c r="S225" s="9">
        <v>1</v>
      </c>
      <c r="T225" s="7">
        <f>T223*S225</f>
        <v>0</v>
      </c>
    </row>
    <row r="226" spans="2:20">
      <c r="B226" s="22">
        <v>56006</v>
      </c>
      <c r="C226" s="222" t="str">
        <f>IFERROR(VLOOKUP(B226,'СКЛАД '!$A:$B,2,0),"-")</f>
        <v>Крышка для стакана 16/22 унции</v>
      </c>
      <c r="D226" s="9">
        <v>1</v>
      </c>
      <c r="E226" s="7">
        <f>E223*D226</f>
        <v>0</v>
      </c>
      <c r="G226" s="22">
        <v>56011</v>
      </c>
      <c r="H226" s="222" t="str">
        <f>IFERROR(VLOOKUP(G226,'СКЛАД '!$A:$B,2,0),"-")</f>
        <v>Крышка для стакана 1,0 литр</v>
      </c>
      <c r="I226" s="9">
        <v>1</v>
      </c>
      <c r="J226" s="7">
        <f>J223*I226</f>
        <v>0</v>
      </c>
      <c r="L226" s="22">
        <v>56011</v>
      </c>
      <c r="M226" s="222" t="str">
        <f>IFERROR(VLOOKUP(L226,'СКЛАД '!$A:$B,2,0),"-")</f>
        <v>Крышка для стакана 1,0 литр</v>
      </c>
      <c r="N226" s="9">
        <v>1</v>
      </c>
      <c r="O226" s="7">
        <f>O223*N226</f>
        <v>0</v>
      </c>
      <c r="Q226" s="22">
        <v>56006</v>
      </c>
      <c r="R226" s="222" t="str">
        <f>IFERROR(VLOOKUP(Q226,'СКЛАД '!$A:$B,2,0),"-")</f>
        <v>Крышка для стакана 16/22 унции</v>
      </c>
      <c r="S226" s="9">
        <v>1</v>
      </c>
      <c r="T226" s="7">
        <f>T223*S226</f>
        <v>0</v>
      </c>
    </row>
    <row r="227" spans="2:20">
      <c r="B227" s="22">
        <v>69913</v>
      </c>
      <c r="C227" s="222" t="str">
        <f>IFERROR(VLOOKUP(B227,'СКЛАД '!$A:$B,2,0),"-")</f>
        <v>Соломинка в обертке</v>
      </c>
      <c r="D227" s="9">
        <v>1</v>
      </c>
      <c r="E227" s="7">
        <f>E223*D227</f>
        <v>0</v>
      </c>
      <c r="G227" s="22">
        <v>69913</v>
      </c>
      <c r="H227" s="222" t="str">
        <f>IFERROR(VLOOKUP(G227,'СКЛАД '!$A:$B,2,0),"-")</f>
        <v>Соломинка в обертке</v>
      </c>
      <c r="I227" s="9">
        <v>1</v>
      </c>
      <c r="J227" s="7">
        <f>J223*I227</f>
        <v>0</v>
      </c>
      <c r="L227" s="22">
        <v>69913</v>
      </c>
      <c r="M227" s="222" t="str">
        <f>IFERROR(VLOOKUP(L227,'СКЛАД '!$A:$B,2,0),"-")</f>
        <v>Соломинка в обертке</v>
      </c>
      <c r="N227" s="9">
        <v>1</v>
      </c>
      <c r="O227" s="7">
        <f>O223*N227</f>
        <v>0</v>
      </c>
      <c r="Q227" s="22">
        <v>69913</v>
      </c>
      <c r="R227" s="222" t="str">
        <f>IFERROR(VLOOKUP(Q227,'СКЛАД '!$A:$B,2,0),"-")</f>
        <v>Соломинка в обертке</v>
      </c>
      <c r="S227" s="9">
        <v>1</v>
      </c>
      <c r="T227" s="7">
        <f>T223*S227</f>
        <v>0</v>
      </c>
    </row>
    <row r="228" spans="2:20">
      <c r="B228" s="22">
        <v>52228</v>
      </c>
      <c r="C228" s="222" t="str">
        <f>IFERROR(VLOOKUP(B228,'СКЛАД '!$A:$B,2,0),"-")</f>
        <v>Салфетка бумажная</v>
      </c>
      <c r="D228" s="9">
        <v>1</v>
      </c>
      <c r="E228" s="7">
        <f>E223*D228</f>
        <v>0</v>
      </c>
      <c r="G228" s="22">
        <v>52228</v>
      </c>
      <c r="H228" s="222" t="str">
        <f>IFERROR(VLOOKUP(G228,'СКЛАД '!$A:$B,2,0),"-")</f>
        <v>Салфетка бумажная</v>
      </c>
      <c r="I228" s="9">
        <v>1</v>
      </c>
      <c r="J228" s="7">
        <f>J223*I228</f>
        <v>0</v>
      </c>
      <c r="L228" s="22">
        <v>52228</v>
      </c>
      <c r="M228" s="222" t="str">
        <f>IFERROR(VLOOKUP(L228,'СКЛАД '!$A:$B,2,0),"-")</f>
        <v>Салфетка бумажная</v>
      </c>
      <c r="N228" s="9">
        <v>1</v>
      </c>
      <c r="O228" s="7">
        <f>O223*N228</f>
        <v>0</v>
      </c>
      <c r="Q228" s="22">
        <v>52228</v>
      </c>
      <c r="R228" s="222" t="str">
        <f>IFERROR(VLOOKUP(Q228,'СКЛАД '!$A:$B,2,0),"-")</f>
        <v>Салфетка бумажная</v>
      </c>
      <c r="S228" s="9">
        <v>1</v>
      </c>
      <c r="T228" s="7">
        <f>T223*S228</f>
        <v>0</v>
      </c>
    </row>
    <row r="229" spans="2:20">
      <c r="B229" s="9"/>
      <c r="C229" s="222" t="str">
        <f>IFERROR(VLOOKUP(B229,'СКЛАД '!$A:$B,2,0),"-")</f>
        <v>-</v>
      </c>
      <c r="D229" s="9"/>
      <c r="E229" s="7">
        <f>E223*D229</f>
        <v>0</v>
      </c>
      <c r="G229" s="9"/>
      <c r="H229" s="222" t="str">
        <f>IFERROR(VLOOKUP(G229,'СКЛАД '!$A:$B,2,0),"-")</f>
        <v>-</v>
      </c>
      <c r="I229" s="9"/>
      <c r="J229" s="7">
        <f>J223*I229</f>
        <v>0</v>
      </c>
      <c r="L229" s="9"/>
      <c r="M229" s="222" t="str">
        <f>IFERROR(VLOOKUP(L229,'СКЛАД '!$A:$B,2,0),"-")</f>
        <v>-</v>
      </c>
      <c r="N229" s="9"/>
      <c r="O229" s="7">
        <f>O223*N229</f>
        <v>0</v>
      </c>
      <c r="Q229" s="9"/>
      <c r="R229" s="222" t="str">
        <f>IFERROR(VLOOKUP(Q229,'СКЛАД '!$A:$B,2,0),"-")</f>
        <v>-</v>
      </c>
      <c r="S229" s="9"/>
      <c r="T229" s="7">
        <f>T223*S229</f>
        <v>0</v>
      </c>
    </row>
    <row r="230" spans="2:20">
      <c r="B230" s="9"/>
      <c r="C230" s="222" t="str">
        <f>IFERROR(VLOOKUP(B230,'СКЛАД '!$A:$B,2,0),"-")</f>
        <v>-</v>
      </c>
      <c r="D230" s="9"/>
      <c r="E230" s="7">
        <f>E223*D230</f>
        <v>0</v>
      </c>
      <c r="G230" s="9"/>
      <c r="H230" s="222" t="str">
        <f>IFERROR(VLOOKUP(G230,'СКЛАД '!$A:$B,2,0),"-")</f>
        <v>-</v>
      </c>
      <c r="I230" s="9"/>
      <c r="J230" s="7">
        <f>J223*I230</f>
        <v>0</v>
      </c>
      <c r="L230" s="9"/>
      <c r="M230" s="222" t="str">
        <f>IFERROR(VLOOKUP(L230,'СКЛАД '!$A:$B,2,0),"-")</f>
        <v>-</v>
      </c>
      <c r="N230" s="9"/>
      <c r="O230" s="7">
        <f>O223*N230</f>
        <v>0</v>
      </c>
      <c r="Q230" s="9"/>
      <c r="R230" s="222" t="str">
        <f>IFERROR(VLOOKUP(Q230,'СКЛАД '!$A:$B,2,0),"-")</f>
        <v>-</v>
      </c>
      <c r="S230" s="9"/>
      <c r="T230" s="7">
        <f>T223*S230</f>
        <v>0</v>
      </c>
    </row>
    <row r="231" spans="2:20">
      <c r="B231" s="9"/>
      <c r="C231" s="222" t="str">
        <f>IFERROR(VLOOKUP(B231,'СКЛАД '!$A:$B,2,0),"-")</f>
        <v>-</v>
      </c>
      <c r="D231" s="9"/>
      <c r="E231" s="7">
        <f>E223*D231</f>
        <v>0</v>
      </c>
      <c r="G231" s="9"/>
      <c r="H231" s="222" t="str">
        <f>IFERROR(VLOOKUP(G231,'СКЛАД '!$A:$B,2,0),"-")</f>
        <v>-</v>
      </c>
      <c r="I231" s="9"/>
      <c r="J231" s="7">
        <f>J223*I231</f>
        <v>0</v>
      </c>
      <c r="L231" s="9"/>
      <c r="M231" s="222" t="str">
        <f>IFERROR(VLOOKUP(L231,'СКЛАД '!$A:$B,2,0),"-")</f>
        <v>-</v>
      </c>
      <c r="N231" s="9"/>
      <c r="O231" s="7">
        <f>O223*N231</f>
        <v>0</v>
      </c>
      <c r="Q231" s="9"/>
      <c r="R231" s="222" t="str">
        <f>IFERROR(VLOOKUP(Q231,'СКЛАД '!$A:$B,2,0),"-")</f>
        <v>-</v>
      </c>
      <c r="S231" s="9"/>
      <c r="T231" s="7">
        <f>T223*S231</f>
        <v>0</v>
      </c>
    </row>
    <row r="232" spans="2:20">
      <c r="B232" s="9"/>
      <c r="C232" s="222" t="str">
        <f>IFERROR(VLOOKUP(B232,'СКЛАД '!$A:$B,2,0),"-")</f>
        <v>-</v>
      </c>
      <c r="D232" s="9"/>
      <c r="E232" s="7">
        <f>E223*D232</f>
        <v>0</v>
      </c>
      <c r="G232" s="9"/>
      <c r="H232" s="222" t="str">
        <f>IFERROR(VLOOKUP(G232,'СКЛАД '!$A:$B,2,0),"-")</f>
        <v>-</v>
      </c>
      <c r="I232" s="9"/>
      <c r="J232" s="7">
        <f>J223*I232</f>
        <v>0</v>
      </c>
      <c r="L232" s="9"/>
      <c r="M232" s="222" t="str">
        <f>IFERROR(VLOOKUP(L232,'СКЛАД '!$A:$B,2,0),"-")</f>
        <v>-</v>
      </c>
      <c r="N232" s="9"/>
      <c r="O232" s="7">
        <f>O223*N232</f>
        <v>0</v>
      </c>
      <c r="Q232" s="9"/>
      <c r="R232" s="222" t="str">
        <f>IFERROR(VLOOKUP(Q232,'СКЛАД '!$A:$B,2,0),"-")</f>
        <v>-</v>
      </c>
      <c r="S232" s="9"/>
      <c r="T232" s="7">
        <f>T223*S232</f>
        <v>0</v>
      </c>
    </row>
    <row r="233" spans="2:20">
      <c r="B233" s="9"/>
      <c r="C233" s="222" t="str">
        <f>IFERROR(VLOOKUP(B233,'СКЛАД '!$A:$B,2,0),"-")</f>
        <v>-</v>
      </c>
      <c r="D233" s="9"/>
      <c r="E233" s="7">
        <f>E223*D233</f>
        <v>0</v>
      </c>
      <c r="G233" s="9"/>
      <c r="H233" s="222" t="str">
        <f>IFERROR(VLOOKUP(G233,'СКЛАД '!$A:$B,2,0),"-")</f>
        <v>-</v>
      </c>
      <c r="I233" s="9"/>
      <c r="J233" s="7">
        <f>J223*I233</f>
        <v>0</v>
      </c>
      <c r="L233" s="9"/>
      <c r="M233" s="222" t="str">
        <f>IFERROR(VLOOKUP(L233,'СКЛАД '!$A:$B,2,0),"-")</f>
        <v>-</v>
      </c>
      <c r="N233" s="9"/>
      <c r="O233" s="7">
        <f>O223*N233</f>
        <v>0</v>
      </c>
      <c r="Q233" s="9"/>
      <c r="R233" s="222" t="str">
        <f>IFERROR(VLOOKUP(Q233,'СКЛАД '!$A:$B,2,0),"-")</f>
        <v>-</v>
      </c>
      <c r="S233" s="9"/>
      <c r="T233" s="7">
        <f>T223*S233</f>
        <v>0</v>
      </c>
    </row>
    <row r="234" spans="2:20">
      <c r="B234" s="9"/>
      <c r="C234" s="222" t="str">
        <f>IFERROR(VLOOKUP(B234,'СКЛАД '!$A:$B,2,0),"-")</f>
        <v>-</v>
      </c>
      <c r="D234" s="9"/>
      <c r="E234" s="7">
        <f>E223*D234</f>
        <v>0</v>
      </c>
      <c r="G234" s="9"/>
      <c r="H234" s="222" t="str">
        <f>IFERROR(VLOOKUP(G234,'СКЛАД '!$A:$B,2,0),"-")</f>
        <v>-</v>
      </c>
      <c r="I234" s="9"/>
      <c r="J234" s="7">
        <f>J223*I234</f>
        <v>0</v>
      </c>
      <c r="L234" s="9"/>
      <c r="M234" s="222" t="str">
        <f>IFERROR(VLOOKUP(L234,'СКЛАД '!$A:$B,2,0),"-")</f>
        <v>-</v>
      </c>
      <c r="N234" s="9"/>
      <c r="O234" s="7">
        <f>O223*N234</f>
        <v>0</v>
      </c>
      <c r="Q234" s="9"/>
      <c r="R234" s="222" t="str">
        <f>IFERROR(VLOOKUP(Q234,'СКЛАД '!$A:$B,2,0),"-")</f>
        <v>-</v>
      </c>
      <c r="S234" s="9"/>
      <c r="T234" s="7">
        <f>T223*S234</f>
        <v>0</v>
      </c>
    </row>
    <row r="235" spans="2:20">
      <c r="B235" s="9"/>
      <c r="C235" s="222" t="str">
        <f>IFERROR(VLOOKUP(B235,'СКЛАД '!$A:$B,2,0),"-")</f>
        <v>-</v>
      </c>
      <c r="D235" s="9"/>
      <c r="E235" s="7">
        <f>E223*D235</f>
        <v>0</v>
      </c>
      <c r="G235" s="9"/>
      <c r="H235" s="222" t="str">
        <f>IFERROR(VLOOKUP(G235,'СКЛАД '!$A:$B,2,0),"-")</f>
        <v>-</v>
      </c>
      <c r="I235" s="9"/>
      <c r="J235" s="7">
        <f>J223*I235</f>
        <v>0</v>
      </c>
      <c r="L235" s="9"/>
      <c r="M235" s="222" t="str">
        <f>IFERROR(VLOOKUP(L235,'СКЛАД '!$A:$B,2,0),"-")</f>
        <v>-</v>
      </c>
      <c r="N235" s="9"/>
      <c r="O235" s="7">
        <f>O223*N235</f>
        <v>0</v>
      </c>
      <c r="Q235" s="9"/>
      <c r="R235" s="222" t="str">
        <f>IFERROR(VLOOKUP(Q235,'СКЛАД '!$A:$B,2,0),"-")</f>
        <v>-</v>
      </c>
      <c r="S235" s="9"/>
      <c r="T235" s="7">
        <f>T223*S235</f>
        <v>0</v>
      </c>
    </row>
    <row r="236" spans="2:20">
      <c r="B236" s="9"/>
      <c r="C236" s="222" t="str">
        <f>IFERROR(VLOOKUP(B236,'СКЛАД '!$A:$B,2,0),"-")</f>
        <v>-</v>
      </c>
      <c r="D236" s="9"/>
      <c r="E236" s="7">
        <f>E223*D236</f>
        <v>0</v>
      </c>
      <c r="G236" s="9"/>
      <c r="H236" s="222" t="str">
        <f>IFERROR(VLOOKUP(G236,'СКЛАД '!$A:$B,2,0),"-")</f>
        <v>-</v>
      </c>
      <c r="I236" s="9"/>
      <c r="J236" s="7">
        <f>J223*I236</f>
        <v>0</v>
      </c>
      <c r="L236" s="9"/>
      <c r="M236" s="222" t="str">
        <f>IFERROR(VLOOKUP(L236,'СКЛАД '!$A:$B,2,0),"-")</f>
        <v>-</v>
      </c>
      <c r="N236" s="9"/>
      <c r="O236" s="7">
        <f>O223*N236</f>
        <v>0</v>
      </c>
      <c r="Q236" s="9"/>
      <c r="R236" s="222" t="str">
        <f>IFERROR(VLOOKUP(Q236,'СКЛАД '!$A:$B,2,0),"-")</f>
        <v>-</v>
      </c>
      <c r="S236" s="9"/>
      <c r="T236" s="7">
        <f>T223*S236</f>
        <v>0</v>
      </c>
    </row>
    <row r="237" spans="2:20">
      <c r="B237" s="9"/>
      <c r="C237" s="222" t="str">
        <f>IFERROR(VLOOKUP(B237,'СКЛАД '!$A:$B,2,0),"-")</f>
        <v>-</v>
      </c>
      <c r="D237" s="9"/>
      <c r="E237" s="7">
        <f>E223*D237</f>
        <v>0</v>
      </c>
      <c r="G237" s="9"/>
      <c r="H237" s="222" t="str">
        <f>IFERROR(VLOOKUP(G237,'СКЛАД '!$A:$B,2,0),"-")</f>
        <v>-</v>
      </c>
      <c r="I237" s="9"/>
      <c r="J237" s="7">
        <f>J223*I237</f>
        <v>0</v>
      </c>
      <c r="L237" s="9"/>
      <c r="M237" s="222" t="str">
        <f>IFERROR(VLOOKUP(L237,'СКЛАД '!$A:$B,2,0),"-")</f>
        <v>-</v>
      </c>
      <c r="N237" s="9"/>
      <c r="O237" s="7">
        <f>O223*N237</f>
        <v>0</v>
      </c>
      <c r="Q237" s="9"/>
      <c r="R237" s="222" t="str">
        <f>IFERROR(VLOOKUP(Q237,'СКЛАД '!$A:$B,2,0),"-")</f>
        <v>-</v>
      </c>
      <c r="S237" s="9"/>
      <c r="T237" s="7">
        <f>T223*S237</f>
        <v>0</v>
      </c>
    </row>
    <row r="238" spans="2:20">
      <c r="B238" s="9"/>
      <c r="C238" s="222" t="str">
        <f>IFERROR(VLOOKUP(B238,'СКЛАД '!$A:$B,2,0),"-")</f>
        <v>-</v>
      </c>
      <c r="D238" s="9"/>
      <c r="E238" s="7">
        <f>E223*D238</f>
        <v>0</v>
      </c>
      <c r="G238" s="9"/>
      <c r="H238" s="222" t="str">
        <f>IFERROR(VLOOKUP(G238,'СКЛАД '!$A:$B,2,0),"-")</f>
        <v>-</v>
      </c>
      <c r="I238" s="9"/>
      <c r="J238" s="7">
        <f>J223*I238</f>
        <v>0</v>
      </c>
      <c r="L238" s="9"/>
      <c r="M238" s="222" t="str">
        <f>IFERROR(VLOOKUP(L238,'СКЛАД '!$A:$B,2,0),"-")</f>
        <v>-</v>
      </c>
      <c r="N238" s="9"/>
      <c r="O238" s="7">
        <f>O223*N238</f>
        <v>0</v>
      </c>
      <c r="Q238" s="9"/>
      <c r="R238" s="222" t="str">
        <f>IFERROR(VLOOKUP(Q238,'СКЛАД '!$A:$B,2,0),"-")</f>
        <v>-</v>
      </c>
      <c r="S238" s="9"/>
      <c r="T238" s="7">
        <f>T223*S238</f>
        <v>0</v>
      </c>
    </row>
    <row r="240" spans="2:20" s="1" customFormat="1">
      <c r="B240" s="8">
        <v>753</v>
      </c>
      <c r="C240" s="6" t="str">
        <f>IFERROR(VLOOKUP(B240,Сводная!$A:$C,2,0),"-------------")</f>
        <v>Севен Ап XXL</v>
      </c>
      <c r="D240" s="3" t="s">
        <v>600</v>
      </c>
      <c r="E240" s="6">
        <f>IFERROR(VLOOKUP(B240,Сводная!$A:$C,3,0),"-------------")</f>
        <v>0</v>
      </c>
      <c r="G240" s="8">
        <v>2045</v>
      </c>
      <c r="H240" s="6" t="str">
        <f>IFERROR(VLOOKUP(G240,Сводная!$A:$C,2,0),"-------------")</f>
        <v>Севен Ап бол</v>
      </c>
      <c r="I240" s="3" t="s">
        <v>600</v>
      </c>
      <c r="J240" s="6">
        <f>IFERROR(VLOOKUP(G240,Сводная!$A:$C,3,0),"-------------")</f>
        <v>0</v>
      </c>
      <c r="L240" s="8">
        <v>2046</v>
      </c>
      <c r="M240" s="6" t="str">
        <f>IFERROR(VLOOKUP(L240,Сводная!$A:$C,2,0),"-------------")</f>
        <v>Севен Ап дет</v>
      </c>
      <c r="N240" s="3" t="s">
        <v>600</v>
      </c>
      <c r="O240" s="6">
        <f>IFERROR(VLOOKUP(L240,Сводная!$A:$C,3,0),"-------------")</f>
        <v>0</v>
      </c>
      <c r="Q240" s="8">
        <v>1822</v>
      </c>
      <c r="R240" s="6" t="str">
        <f>IFERROR(VLOOKUP(Q240,Сводная!$A:$C,2,0),"-------------")</f>
        <v>Пепси Кола в бутылке 0,6</v>
      </c>
      <c r="S240" s="3" t="s">
        <v>600</v>
      </c>
      <c r="T240" s="6">
        <f>IFERROR(VLOOKUP(Q240,Сводная!$A:$C,3,0),"-------------")</f>
        <v>0</v>
      </c>
    </row>
    <row r="241" spans="2:20">
      <c r="B241" s="22">
        <v>59893</v>
      </c>
      <c r="C241" s="222" t="str">
        <f>IFERROR(VLOOKUP(B241,'СКЛАД '!$A:$B,2,0),"-")</f>
        <v>Сироп 7АП</v>
      </c>
      <c r="D241" s="9">
        <v>0.26700000000000002</v>
      </c>
      <c r="E241" s="7">
        <f>E240*D241</f>
        <v>0</v>
      </c>
      <c r="G241" s="22">
        <v>59893</v>
      </c>
      <c r="H241" s="222" t="str">
        <f>IFERROR(VLOOKUP(G241,'СКЛАД '!$A:$B,2,0),"-")</f>
        <v>Сироп 7АП</v>
      </c>
      <c r="I241" s="9">
        <v>0.16700000000000001</v>
      </c>
      <c r="J241" s="7">
        <f>J240*I241</f>
        <v>0</v>
      </c>
      <c r="L241" s="22">
        <v>59893</v>
      </c>
      <c r="M241" s="222" t="str">
        <f>IFERROR(VLOOKUP(L241,'СКЛАД '!$A:$B,2,0),"-")</f>
        <v>Сироп 7АП</v>
      </c>
      <c r="N241" s="9">
        <v>6.3E-2</v>
      </c>
      <c r="O241" s="7">
        <f>O240*N241</f>
        <v>0</v>
      </c>
      <c r="Q241" s="22">
        <v>22222</v>
      </c>
      <c r="R241" s="222" t="str">
        <f>IFERROR(VLOOKUP(Q241,'СКЛАД '!$A:$B,2,0),"-")</f>
        <v>Пепси Кола в бутылке 0,6</v>
      </c>
      <c r="S241" s="9">
        <v>1</v>
      </c>
      <c r="T241" s="7">
        <f>T240*S241</f>
        <v>0</v>
      </c>
    </row>
    <row r="242" spans="2:20">
      <c r="B242" s="22">
        <v>57010</v>
      </c>
      <c r="C242" s="222" t="str">
        <f>IFERROR(VLOOKUP(B242,'СКЛАД '!$A:$B,2,0),"-")</f>
        <v>Стакан 1,0 литр</v>
      </c>
      <c r="D242" s="9">
        <v>1</v>
      </c>
      <c r="E242" s="7">
        <f>E240*D242</f>
        <v>0</v>
      </c>
      <c r="G242" s="22">
        <v>57003</v>
      </c>
      <c r="H242" s="222" t="str">
        <f>IFERROR(VLOOKUP(G242,'СКЛАД '!$A:$B,2,0),"-")</f>
        <v>Стакан 32 унции</v>
      </c>
      <c r="I242" s="9">
        <v>1</v>
      </c>
      <c r="J242" s="7">
        <f>J240*I242</f>
        <v>0</v>
      </c>
      <c r="L242" s="22">
        <v>57000</v>
      </c>
      <c r="M242" s="222" t="str">
        <f>IFERROR(VLOOKUP(L242,'СКЛАД '!$A:$B,2,0),"-")</f>
        <v>Стакан 12 унций</v>
      </c>
      <c r="N242" s="9">
        <v>1</v>
      </c>
      <c r="O242" s="7">
        <f>O240*N242</f>
        <v>0</v>
      </c>
      <c r="Q242" s="9"/>
      <c r="R242" s="222" t="str">
        <f>IFERROR(VLOOKUP(Q242,'СКЛАД '!$A:$B,2,0),"-")</f>
        <v>-</v>
      </c>
      <c r="S242" s="9"/>
      <c r="T242" s="7">
        <f>T240*S242</f>
        <v>0</v>
      </c>
    </row>
    <row r="243" spans="2:20">
      <c r="B243" s="22">
        <v>56011</v>
      </c>
      <c r="C243" s="222" t="str">
        <f>IFERROR(VLOOKUP(B243,'СКЛАД '!$A:$B,2,0),"-")</f>
        <v>Крышка для стакана 1,0 литр</v>
      </c>
      <c r="D243" s="9">
        <v>1</v>
      </c>
      <c r="E243" s="7">
        <f>E240*D243</f>
        <v>0</v>
      </c>
      <c r="G243" s="22">
        <v>56008</v>
      </c>
      <c r="H243" s="222" t="str">
        <f>IFERROR(VLOOKUP(G243,'СКЛАД '!$A:$B,2,0),"-")</f>
        <v>Крышка для стакана 32 унции</v>
      </c>
      <c r="I243" s="9">
        <v>1</v>
      </c>
      <c r="J243" s="7">
        <f>J240*I243</f>
        <v>0</v>
      </c>
      <c r="L243" s="22">
        <v>56006</v>
      </c>
      <c r="M243" s="222" t="str">
        <f>IFERROR(VLOOKUP(L243,'СКЛАД '!$A:$B,2,0),"-")</f>
        <v>Крышка для стакана 16/22 унции</v>
      </c>
      <c r="N243" s="9">
        <v>1</v>
      </c>
      <c r="O243" s="7">
        <f>O240*N243</f>
        <v>0</v>
      </c>
      <c r="Q243" s="9"/>
      <c r="R243" s="222" t="str">
        <f>IFERROR(VLOOKUP(Q243,'СКЛАД '!$A:$B,2,0),"-")</f>
        <v>-</v>
      </c>
      <c r="S243" s="9"/>
      <c r="T243" s="7">
        <f>T240*S243</f>
        <v>0</v>
      </c>
    </row>
    <row r="244" spans="2:20">
      <c r="B244" s="22">
        <v>69913</v>
      </c>
      <c r="C244" s="222" t="str">
        <f>IFERROR(VLOOKUP(B244,'СКЛАД '!$A:$B,2,0),"-")</f>
        <v>Соломинка в обертке</v>
      </c>
      <c r="D244" s="9">
        <v>1</v>
      </c>
      <c r="E244" s="7">
        <f>E240*D244</f>
        <v>0</v>
      </c>
      <c r="G244" s="22">
        <v>69913</v>
      </c>
      <c r="H244" s="222" t="str">
        <f>IFERROR(VLOOKUP(G244,'СКЛАД '!$A:$B,2,0),"-")</f>
        <v>Соломинка в обертке</v>
      </c>
      <c r="I244" s="9">
        <v>1</v>
      </c>
      <c r="J244" s="7">
        <f>J240*I244</f>
        <v>0</v>
      </c>
      <c r="L244" s="22">
        <v>69913</v>
      </c>
      <c r="M244" s="222" t="str">
        <f>IFERROR(VLOOKUP(L244,'СКЛАД '!$A:$B,2,0),"-")</f>
        <v>Соломинка в обертке</v>
      </c>
      <c r="N244" s="9">
        <v>1</v>
      </c>
      <c r="O244" s="7">
        <f>O240*N244</f>
        <v>0</v>
      </c>
      <c r="Q244" s="9"/>
      <c r="R244" s="222" t="str">
        <f>IFERROR(VLOOKUP(Q244,'СКЛАД '!$A:$B,2,0),"-")</f>
        <v>-</v>
      </c>
      <c r="S244" s="9"/>
      <c r="T244" s="7">
        <f>T240*S244</f>
        <v>0</v>
      </c>
    </row>
    <row r="245" spans="2:20">
      <c r="B245" s="22">
        <v>52228</v>
      </c>
      <c r="C245" s="222" t="str">
        <f>IFERROR(VLOOKUP(B245,'СКЛАД '!$A:$B,2,0),"-")</f>
        <v>Салфетка бумажная</v>
      </c>
      <c r="D245" s="9">
        <v>1</v>
      </c>
      <c r="E245" s="7">
        <f>E240*D245</f>
        <v>0</v>
      </c>
      <c r="G245" s="22">
        <v>52228</v>
      </c>
      <c r="H245" s="222" t="str">
        <f>IFERROR(VLOOKUP(G245,'СКЛАД '!$A:$B,2,0),"-")</f>
        <v>Салфетка бумажная</v>
      </c>
      <c r="I245" s="9">
        <v>1</v>
      </c>
      <c r="J245" s="7">
        <f>J240*I245</f>
        <v>0</v>
      </c>
      <c r="L245" s="22">
        <v>52228</v>
      </c>
      <c r="M245" s="222" t="str">
        <f>IFERROR(VLOOKUP(L245,'СКЛАД '!$A:$B,2,0),"-")</f>
        <v>Салфетка бумажная</v>
      </c>
      <c r="N245" s="9">
        <v>1</v>
      </c>
      <c r="O245" s="7">
        <f>O240*N245</f>
        <v>0</v>
      </c>
      <c r="Q245" s="9"/>
      <c r="R245" s="222" t="str">
        <f>IFERROR(VLOOKUP(Q245,'СКЛАД '!$A:$B,2,0),"-")</f>
        <v>-</v>
      </c>
      <c r="S245" s="9"/>
      <c r="T245" s="7">
        <f>T240*S245</f>
        <v>0</v>
      </c>
    </row>
    <row r="246" spans="2:20">
      <c r="B246" s="9"/>
      <c r="C246" s="222" t="str">
        <f>IFERROR(VLOOKUP(B246,'СКЛАД '!$A:$B,2,0),"-")</f>
        <v>-</v>
      </c>
      <c r="D246" s="9"/>
      <c r="E246" s="7">
        <f>E240*D246</f>
        <v>0</v>
      </c>
      <c r="G246" s="9"/>
      <c r="H246" s="222" t="str">
        <f>IFERROR(VLOOKUP(G246,'СКЛАД '!$A:$B,2,0),"-")</f>
        <v>-</v>
      </c>
      <c r="I246" s="9"/>
      <c r="J246" s="7">
        <f>J240*I246</f>
        <v>0</v>
      </c>
      <c r="L246" s="9"/>
      <c r="M246" s="222" t="str">
        <f>IFERROR(VLOOKUP(L246,'СКЛАД '!$A:$B,2,0),"-")</f>
        <v>-</v>
      </c>
      <c r="N246" s="9"/>
      <c r="O246" s="7">
        <f>O240*N246</f>
        <v>0</v>
      </c>
      <c r="Q246" s="9"/>
      <c r="R246" s="222" t="str">
        <f>IFERROR(VLOOKUP(Q246,'СКЛАД '!$A:$B,2,0),"-")</f>
        <v>-</v>
      </c>
      <c r="S246" s="9"/>
      <c r="T246" s="7">
        <f>T240*S246</f>
        <v>0</v>
      </c>
    </row>
    <row r="247" spans="2:20">
      <c r="B247" s="9"/>
      <c r="C247" s="222" t="str">
        <f>IFERROR(VLOOKUP(B247,'СКЛАД '!$A:$B,2,0),"-")</f>
        <v>-</v>
      </c>
      <c r="D247" s="9"/>
      <c r="E247" s="7">
        <f>E240*D247</f>
        <v>0</v>
      </c>
      <c r="G247" s="9"/>
      <c r="H247" s="222" t="str">
        <f>IFERROR(VLOOKUP(G247,'СКЛАД '!$A:$B,2,0),"-")</f>
        <v>-</v>
      </c>
      <c r="I247" s="9"/>
      <c r="J247" s="7">
        <f>J240*I247</f>
        <v>0</v>
      </c>
      <c r="L247" s="9"/>
      <c r="M247" s="222" t="str">
        <f>IFERROR(VLOOKUP(L247,'СКЛАД '!$A:$B,2,0),"-")</f>
        <v>-</v>
      </c>
      <c r="N247" s="9"/>
      <c r="O247" s="7">
        <f>O240*N247</f>
        <v>0</v>
      </c>
      <c r="Q247" s="9"/>
      <c r="R247" s="222" t="str">
        <f>IFERROR(VLOOKUP(Q247,'СКЛАД '!$A:$B,2,0),"-")</f>
        <v>-</v>
      </c>
      <c r="S247" s="9"/>
      <c r="T247" s="7">
        <f>T240*S247</f>
        <v>0</v>
      </c>
    </row>
    <row r="248" spans="2:20">
      <c r="B248" s="9"/>
      <c r="C248" s="222" t="str">
        <f>IFERROR(VLOOKUP(B248,'СКЛАД '!$A:$B,2,0),"-")</f>
        <v>-</v>
      </c>
      <c r="D248" s="9"/>
      <c r="E248" s="7">
        <f>E240*D248</f>
        <v>0</v>
      </c>
      <c r="G248" s="9"/>
      <c r="H248" s="222" t="str">
        <f>IFERROR(VLOOKUP(G248,'СКЛАД '!$A:$B,2,0),"-")</f>
        <v>-</v>
      </c>
      <c r="I248" s="9"/>
      <c r="J248" s="7">
        <f>J240*I248</f>
        <v>0</v>
      </c>
      <c r="L248" s="9"/>
      <c r="M248" s="222" t="str">
        <f>IFERROR(VLOOKUP(L248,'СКЛАД '!$A:$B,2,0),"-")</f>
        <v>-</v>
      </c>
      <c r="N248" s="9"/>
      <c r="O248" s="7">
        <f>O240*N248</f>
        <v>0</v>
      </c>
      <c r="Q248" s="9"/>
      <c r="R248" s="222" t="str">
        <f>IFERROR(VLOOKUP(Q248,'СКЛАД '!$A:$B,2,0),"-")</f>
        <v>-</v>
      </c>
      <c r="S248" s="9"/>
      <c r="T248" s="7">
        <f>T240*S248</f>
        <v>0</v>
      </c>
    </row>
    <row r="249" spans="2:20">
      <c r="B249" s="9"/>
      <c r="C249" s="222" t="str">
        <f>IFERROR(VLOOKUP(B249,'СКЛАД '!$A:$B,2,0),"-")</f>
        <v>-</v>
      </c>
      <c r="D249" s="9"/>
      <c r="E249" s="7">
        <f>E240*D249</f>
        <v>0</v>
      </c>
      <c r="G249" s="9"/>
      <c r="H249" s="222" t="str">
        <f>IFERROR(VLOOKUP(G249,'СКЛАД '!$A:$B,2,0),"-")</f>
        <v>-</v>
      </c>
      <c r="I249" s="9"/>
      <c r="J249" s="7">
        <f>J240*I249</f>
        <v>0</v>
      </c>
      <c r="L249" s="9"/>
      <c r="M249" s="222" t="str">
        <f>IFERROR(VLOOKUP(L249,'СКЛАД '!$A:$B,2,0),"-")</f>
        <v>-</v>
      </c>
      <c r="N249" s="9"/>
      <c r="O249" s="7">
        <f>O240*N249</f>
        <v>0</v>
      </c>
      <c r="Q249" s="9"/>
      <c r="R249" s="222" t="str">
        <f>IFERROR(VLOOKUP(Q249,'СКЛАД '!$A:$B,2,0),"-")</f>
        <v>-</v>
      </c>
      <c r="S249" s="9"/>
      <c r="T249" s="7">
        <f>T240*S249</f>
        <v>0</v>
      </c>
    </row>
    <row r="250" spans="2:20">
      <c r="B250" s="9"/>
      <c r="C250" s="222" t="str">
        <f>IFERROR(VLOOKUP(B250,'СКЛАД '!$A:$B,2,0),"-")</f>
        <v>-</v>
      </c>
      <c r="D250" s="9"/>
      <c r="E250" s="7">
        <f>E240*D250</f>
        <v>0</v>
      </c>
      <c r="G250" s="9"/>
      <c r="H250" s="222" t="str">
        <f>IFERROR(VLOOKUP(G250,'СКЛАД '!$A:$B,2,0),"-")</f>
        <v>-</v>
      </c>
      <c r="I250" s="9"/>
      <c r="J250" s="7">
        <f>J240*I250</f>
        <v>0</v>
      </c>
      <c r="L250" s="9"/>
      <c r="M250" s="222" t="str">
        <f>IFERROR(VLOOKUP(L250,'СКЛАД '!$A:$B,2,0),"-")</f>
        <v>-</v>
      </c>
      <c r="N250" s="9"/>
      <c r="O250" s="7">
        <f>O240*N250</f>
        <v>0</v>
      </c>
      <c r="Q250" s="9"/>
      <c r="R250" s="222" t="str">
        <f>IFERROR(VLOOKUP(Q250,'СКЛАД '!$A:$B,2,0),"-")</f>
        <v>-</v>
      </c>
      <c r="S250" s="9"/>
      <c r="T250" s="7">
        <f>T240*S250</f>
        <v>0</v>
      </c>
    </row>
    <row r="251" spans="2:20">
      <c r="B251" s="9"/>
      <c r="C251" s="222" t="str">
        <f>IFERROR(VLOOKUP(B251,'СКЛАД '!$A:$B,2,0),"-")</f>
        <v>-</v>
      </c>
      <c r="D251" s="9"/>
      <c r="E251" s="7">
        <f>E240*D251</f>
        <v>0</v>
      </c>
      <c r="G251" s="9"/>
      <c r="H251" s="222" t="str">
        <f>IFERROR(VLOOKUP(G251,'СКЛАД '!$A:$B,2,0),"-")</f>
        <v>-</v>
      </c>
      <c r="I251" s="9"/>
      <c r="J251" s="7">
        <f>J240*I251</f>
        <v>0</v>
      </c>
      <c r="L251" s="9"/>
      <c r="M251" s="222" t="str">
        <f>IFERROR(VLOOKUP(L251,'СКЛАД '!$A:$B,2,0),"-")</f>
        <v>-</v>
      </c>
      <c r="N251" s="9"/>
      <c r="O251" s="7">
        <f>O240*N251</f>
        <v>0</v>
      </c>
      <c r="Q251" s="9"/>
      <c r="R251" s="222" t="str">
        <f>IFERROR(VLOOKUP(Q251,'СКЛАД '!$A:$B,2,0),"-")</f>
        <v>-</v>
      </c>
      <c r="S251" s="9"/>
      <c r="T251" s="7">
        <f>T240*S251</f>
        <v>0</v>
      </c>
    </row>
    <row r="252" spans="2:20">
      <c r="B252" s="9"/>
      <c r="C252" s="222" t="str">
        <f>IFERROR(VLOOKUP(B252,'СКЛАД '!$A:$B,2,0),"-")</f>
        <v>-</v>
      </c>
      <c r="D252" s="9"/>
      <c r="E252" s="7">
        <f>E240*D252</f>
        <v>0</v>
      </c>
      <c r="G252" s="9"/>
      <c r="H252" s="222" t="str">
        <f>IFERROR(VLOOKUP(G252,'СКЛАД '!$A:$B,2,0),"-")</f>
        <v>-</v>
      </c>
      <c r="I252" s="9"/>
      <c r="J252" s="7">
        <f>J240*I252</f>
        <v>0</v>
      </c>
      <c r="L252" s="9"/>
      <c r="M252" s="222" t="str">
        <f>IFERROR(VLOOKUP(L252,'СКЛАД '!$A:$B,2,0),"-")</f>
        <v>-</v>
      </c>
      <c r="N252" s="9"/>
      <c r="O252" s="7">
        <f>O240*N252</f>
        <v>0</v>
      </c>
      <c r="Q252" s="9"/>
      <c r="R252" s="222" t="str">
        <f>IFERROR(VLOOKUP(Q252,'СКЛАД '!$A:$B,2,0),"-")</f>
        <v>-</v>
      </c>
      <c r="S252" s="9"/>
      <c r="T252" s="7">
        <f>T240*S252</f>
        <v>0</v>
      </c>
    </row>
    <row r="253" spans="2:20">
      <c r="B253" s="9"/>
      <c r="C253" s="222" t="str">
        <f>IFERROR(VLOOKUP(B253,'СКЛАД '!$A:$B,2,0),"-")</f>
        <v>-</v>
      </c>
      <c r="D253" s="9"/>
      <c r="E253" s="7">
        <f>E240*D253</f>
        <v>0</v>
      </c>
      <c r="G253" s="9"/>
      <c r="H253" s="222" t="str">
        <f>IFERROR(VLOOKUP(G253,'СКЛАД '!$A:$B,2,0),"-")</f>
        <v>-</v>
      </c>
      <c r="I253" s="9"/>
      <c r="J253" s="7">
        <f>J240*I253</f>
        <v>0</v>
      </c>
      <c r="L253" s="9"/>
      <c r="M253" s="222" t="str">
        <f>IFERROR(VLOOKUP(L253,'СКЛАД '!$A:$B,2,0),"-")</f>
        <v>-</v>
      </c>
      <c r="N253" s="9"/>
      <c r="O253" s="7">
        <f>O240*N253</f>
        <v>0</v>
      </c>
      <c r="Q253" s="9"/>
      <c r="R253" s="222" t="str">
        <f>IFERROR(VLOOKUP(Q253,'СКЛАД '!$A:$B,2,0),"-")</f>
        <v>-</v>
      </c>
      <c r="S253" s="9"/>
      <c r="T253" s="7">
        <f>T240*S253</f>
        <v>0</v>
      </c>
    </row>
    <row r="254" spans="2:20">
      <c r="B254" s="9"/>
      <c r="C254" s="222" t="str">
        <f>IFERROR(VLOOKUP(B254,'СКЛАД '!$A:$B,2,0),"-")</f>
        <v>-</v>
      </c>
      <c r="D254" s="9"/>
      <c r="E254" s="7">
        <f>E240*D254</f>
        <v>0</v>
      </c>
      <c r="G254" s="9"/>
      <c r="H254" s="222" t="str">
        <f>IFERROR(VLOOKUP(G254,'СКЛАД '!$A:$B,2,0),"-")</f>
        <v>-</v>
      </c>
      <c r="I254" s="9"/>
      <c r="J254" s="7">
        <f>J240*I254</f>
        <v>0</v>
      </c>
      <c r="L254" s="9"/>
      <c r="M254" s="222" t="str">
        <f>IFERROR(VLOOKUP(L254,'СКЛАД '!$A:$B,2,0),"-")</f>
        <v>-</v>
      </c>
      <c r="N254" s="9"/>
      <c r="O254" s="7">
        <f>O240*N254</f>
        <v>0</v>
      </c>
      <c r="Q254" s="9"/>
      <c r="R254" s="222" t="str">
        <f>IFERROR(VLOOKUP(Q254,'СКЛАД '!$A:$B,2,0),"-")</f>
        <v>-</v>
      </c>
      <c r="S254" s="9"/>
      <c r="T254" s="7">
        <f>T240*S254</f>
        <v>0</v>
      </c>
    </row>
    <row r="255" spans="2:20">
      <c r="B255" s="9"/>
      <c r="C255" s="222" t="str">
        <f>IFERROR(VLOOKUP(B255,'СКЛАД '!$A:$B,2,0),"-")</f>
        <v>-</v>
      </c>
      <c r="D255" s="9"/>
      <c r="E255" s="7">
        <f>E240*D255</f>
        <v>0</v>
      </c>
      <c r="G255" s="9"/>
      <c r="H255" s="222" t="str">
        <f>IFERROR(VLOOKUP(G255,'СКЛАД '!$A:$B,2,0),"-")</f>
        <v>-</v>
      </c>
      <c r="I255" s="9"/>
      <c r="J255" s="7">
        <f>J240*I255</f>
        <v>0</v>
      </c>
      <c r="L255" s="9"/>
      <c r="M255" s="222" t="str">
        <f>IFERROR(VLOOKUP(L255,'СКЛАД '!$A:$B,2,0),"-")</f>
        <v>-</v>
      </c>
      <c r="N255" s="9"/>
      <c r="O255" s="7">
        <f>O240*N255</f>
        <v>0</v>
      </c>
      <c r="Q255" s="9"/>
      <c r="R255" s="222" t="str">
        <f>IFERROR(VLOOKUP(Q255,'СКЛАД '!$A:$B,2,0),"-")</f>
        <v>-</v>
      </c>
      <c r="S255" s="9"/>
      <c r="T255" s="7">
        <f>T240*S255</f>
        <v>0</v>
      </c>
    </row>
    <row r="257" spans="2:20" s="1" customFormat="1">
      <c r="B257" s="8">
        <v>2050</v>
      </c>
      <c r="C257" s="6" t="str">
        <f>IFERROR(VLOOKUP(B257,Сводная!$A:$C,2,0),"-------------")</f>
        <v>Пепси Кола дет</v>
      </c>
      <c r="D257" s="3" t="s">
        <v>600</v>
      </c>
      <c r="E257" s="6">
        <f>IFERROR(VLOOKUP(B257,Сводная!$A:$C,3,0),"-------------")</f>
        <v>0</v>
      </c>
      <c r="G257" s="8">
        <v>2051</v>
      </c>
      <c r="H257" s="6" t="str">
        <f>IFERROR(VLOOKUP(G257,Сводная!$A:$C,2,0),"-------------")</f>
        <v>Севен Ап мал</v>
      </c>
      <c r="I257" s="3" t="s">
        <v>600</v>
      </c>
      <c r="J257" s="6">
        <f>IFERROR(VLOOKUP(G257,Сводная!$A:$C,3,0),"-------------")</f>
        <v>0</v>
      </c>
      <c r="L257" s="8">
        <v>2052</v>
      </c>
      <c r="M257" s="6" t="str">
        <f>IFERROR(VLOOKUP(L257,Сводная!$A:$C,2,0),"-------------")</f>
        <v>Пепси Кола станд</v>
      </c>
      <c r="N257" s="3" t="s">
        <v>600</v>
      </c>
      <c r="O257" s="6">
        <f>IFERROR(VLOOKUP(L257,Сводная!$A:$C,3,0),"-------------")</f>
        <v>1</v>
      </c>
      <c r="Q257" s="8">
        <v>1819</v>
      </c>
      <c r="R257" s="6" t="str">
        <f>IFERROR(VLOOKUP(Q257,Сводная!$A:$C,2,0),"-------------")</f>
        <v>Миринда в бутылке 0,6</v>
      </c>
      <c r="S257" s="3" t="s">
        <v>600</v>
      </c>
      <c r="T257" s="6">
        <f>IFERROR(VLOOKUP(Q257,Сводная!$A:$C,3,0),"-------------")</f>
        <v>0</v>
      </c>
    </row>
    <row r="258" spans="2:20">
      <c r="B258" s="22">
        <v>59891</v>
      </c>
      <c r="C258" s="222" t="str">
        <f>IFERROR(VLOOKUP(B258,'СКЛАД '!$A:$B,2,0),"-")</f>
        <v>Сироп пепси-кола</v>
      </c>
      <c r="D258" s="9">
        <v>6.3E-2</v>
      </c>
      <c r="E258" s="7">
        <f>E257*D258</f>
        <v>0</v>
      </c>
      <c r="G258" s="22">
        <v>59893</v>
      </c>
      <c r="H258" s="222" t="str">
        <f>IFERROR(VLOOKUP(G258,'СКЛАД '!$A:$B,2,0),"-")</f>
        <v>Сироп 7АП</v>
      </c>
      <c r="I258" s="9">
        <v>8.3000000000000004E-2</v>
      </c>
      <c r="J258" s="7">
        <f>J257*I258</f>
        <v>0</v>
      </c>
      <c r="L258" s="22">
        <v>59891</v>
      </c>
      <c r="M258" s="222" t="str">
        <f>IFERROR(VLOOKUP(L258,'СКЛАД '!$A:$B,2,0),"-")</f>
        <v>Сироп пепси-кола</v>
      </c>
      <c r="N258" s="9">
        <v>0.104</v>
      </c>
      <c r="O258" s="7">
        <f>O257*N258</f>
        <v>0.104</v>
      </c>
      <c r="Q258" s="22">
        <v>44444</v>
      </c>
      <c r="R258" s="222" t="str">
        <f>IFERROR(VLOOKUP(Q258,'СКЛАД '!$A:$B,2,0),"-")</f>
        <v>Миринда в бутылке 0,6</v>
      </c>
      <c r="S258" s="9">
        <v>1</v>
      </c>
      <c r="T258" s="7">
        <f>T257*S258</f>
        <v>0</v>
      </c>
    </row>
    <row r="259" spans="2:20">
      <c r="B259" s="22">
        <v>57000</v>
      </c>
      <c r="C259" s="222" t="str">
        <f>IFERROR(VLOOKUP(B259,'СКЛАД '!$A:$B,2,0),"-")</f>
        <v>Стакан 12 унций</v>
      </c>
      <c r="D259" s="9">
        <v>1</v>
      </c>
      <c r="E259" s="7">
        <f>E257*D259</f>
        <v>0</v>
      </c>
      <c r="G259" s="22">
        <v>57001</v>
      </c>
      <c r="H259" s="222" t="str">
        <f>IFERROR(VLOOKUP(G259,'СКЛАД '!$A:$B,2,0),"-")</f>
        <v>Стакан 16 унций</v>
      </c>
      <c r="I259" s="9">
        <v>1</v>
      </c>
      <c r="J259" s="7">
        <f>J257*I259</f>
        <v>0</v>
      </c>
      <c r="L259" s="22">
        <v>57001</v>
      </c>
      <c r="M259" s="222" t="str">
        <f>IFERROR(VLOOKUP(L259,'СКЛАД '!$A:$B,2,0),"-")</f>
        <v>Стакан 16 унций</v>
      </c>
      <c r="N259" s="9">
        <v>1</v>
      </c>
      <c r="O259" s="7">
        <f>O257*N259</f>
        <v>1</v>
      </c>
      <c r="Q259" s="9"/>
      <c r="R259" s="222" t="str">
        <f>IFERROR(VLOOKUP(Q259,'СКЛАД '!$A:$B,2,0),"-")</f>
        <v>-</v>
      </c>
      <c r="S259" s="9"/>
      <c r="T259" s="7">
        <f>T257*S259</f>
        <v>0</v>
      </c>
    </row>
    <row r="260" spans="2:20">
      <c r="B260" s="22">
        <v>56006</v>
      </c>
      <c r="C260" s="222" t="str">
        <f>IFERROR(VLOOKUP(B260,'СКЛАД '!$A:$B,2,0),"-")</f>
        <v>Крышка для стакана 16/22 унции</v>
      </c>
      <c r="D260" s="9">
        <v>1</v>
      </c>
      <c r="E260" s="7">
        <f>E257*D260</f>
        <v>0</v>
      </c>
      <c r="G260" s="22">
        <v>56006</v>
      </c>
      <c r="H260" s="222" t="str">
        <f>IFERROR(VLOOKUP(G260,'СКЛАД '!$A:$B,2,0),"-")</f>
        <v>Крышка для стакана 16/22 унции</v>
      </c>
      <c r="I260" s="9">
        <v>1</v>
      </c>
      <c r="J260" s="7">
        <f>J257*I260</f>
        <v>0</v>
      </c>
      <c r="L260" s="22">
        <v>56006</v>
      </c>
      <c r="M260" s="222" t="str">
        <f>IFERROR(VLOOKUP(L260,'СКЛАД '!$A:$B,2,0),"-")</f>
        <v>Крышка для стакана 16/22 унции</v>
      </c>
      <c r="N260" s="9">
        <v>1</v>
      </c>
      <c r="O260" s="7">
        <f>O257*N260</f>
        <v>1</v>
      </c>
      <c r="Q260" s="9"/>
      <c r="R260" s="222" t="str">
        <f>IFERROR(VLOOKUP(Q260,'СКЛАД '!$A:$B,2,0),"-")</f>
        <v>-</v>
      </c>
      <c r="S260" s="9"/>
      <c r="T260" s="7">
        <f>T257*S260</f>
        <v>0</v>
      </c>
    </row>
    <row r="261" spans="2:20">
      <c r="B261" s="22">
        <v>69913</v>
      </c>
      <c r="C261" s="222" t="str">
        <f>IFERROR(VLOOKUP(B261,'СКЛАД '!$A:$B,2,0),"-")</f>
        <v>Соломинка в обертке</v>
      </c>
      <c r="D261" s="9">
        <v>1</v>
      </c>
      <c r="E261" s="7">
        <f>E257*D261</f>
        <v>0</v>
      </c>
      <c r="G261" s="22">
        <v>69913</v>
      </c>
      <c r="H261" s="222" t="str">
        <f>IFERROR(VLOOKUP(G261,'СКЛАД '!$A:$B,2,0),"-")</f>
        <v>Соломинка в обертке</v>
      </c>
      <c r="I261" s="9">
        <v>1</v>
      </c>
      <c r="J261" s="7">
        <f>J257*I261</f>
        <v>0</v>
      </c>
      <c r="L261" s="22">
        <v>69913</v>
      </c>
      <c r="M261" s="222" t="str">
        <f>IFERROR(VLOOKUP(L261,'СКЛАД '!$A:$B,2,0),"-")</f>
        <v>Соломинка в обертке</v>
      </c>
      <c r="N261" s="9">
        <v>1</v>
      </c>
      <c r="O261" s="7">
        <f>O257*N261</f>
        <v>1</v>
      </c>
      <c r="Q261" s="9"/>
      <c r="R261" s="222" t="str">
        <f>IFERROR(VLOOKUP(Q261,'СКЛАД '!$A:$B,2,0),"-")</f>
        <v>-</v>
      </c>
      <c r="S261" s="9"/>
      <c r="T261" s="7">
        <f>T257*S261</f>
        <v>0</v>
      </c>
    </row>
    <row r="262" spans="2:20">
      <c r="B262" s="22">
        <v>52228</v>
      </c>
      <c r="C262" s="222" t="str">
        <f>IFERROR(VLOOKUP(B262,'СКЛАД '!$A:$B,2,0),"-")</f>
        <v>Салфетка бумажная</v>
      </c>
      <c r="D262" s="9">
        <v>1</v>
      </c>
      <c r="E262" s="7">
        <f>E257*D262</f>
        <v>0</v>
      </c>
      <c r="G262" s="22">
        <v>52228</v>
      </c>
      <c r="H262" s="222" t="str">
        <f>IFERROR(VLOOKUP(G262,'СКЛАД '!$A:$B,2,0),"-")</f>
        <v>Салфетка бумажная</v>
      </c>
      <c r="I262" s="9">
        <v>1</v>
      </c>
      <c r="J262" s="7">
        <f>J257*I262</f>
        <v>0</v>
      </c>
      <c r="L262" s="22">
        <v>52228</v>
      </c>
      <c r="M262" s="222" t="str">
        <f>IFERROR(VLOOKUP(L262,'СКЛАД '!$A:$B,2,0),"-")</f>
        <v>Салфетка бумажная</v>
      </c>
      <c r="N262" s="9">
        <v>1</v>
      </c>
      <c r="O262" s="7">
        <f>O257*N262</f>
        <v>1</v>
      </c>
      <c r="Q262" s="9"/>
      <c r="R262" s="222" t="str">
        <f>IFERROR(VLOOKUP(Q262,'СКЛАД '!$A:$B,2,0),"-")</f>
        <v>-</v>
      </c>
      <c r="S262" s="9"/>
      <c r="T262" s="7">
        <f>T257*S262</f>
        <v>0</v>
      </c>
    </row>
    <row r="263" spans="2:20">
      <c r="B263" s="9"/>
      <c r="C263" s="222" t="str">
        <f>IFERROR(VLOOKUP(B263,'СКЛАД '!$A:$B,2,0),"-")</f>
        <v>-</v>
      </c>
      <c r="D263" s="9"/>
      <c r="E263" s="7">
        <f>E257*D263</f>
        <v>0</v>
      </c>
      <c r="G263" s="9"/>
      <c r="H263" s="222" t="str">
        <f>IFERROR(VLOOKUP(G263,'СКЛАД '!$A:$B,2,0),"-")</f>
        <v>-</v>
      </c>
      <c r="I263" s="9"/>
      <c r="J263" s="7">
        <f>J257*I263</f>
        <v>0</v>
      </c>
      <c r="L263" s="9"/>
      <c r="M263" s="222" t="str">
        <f>IFERROR(VLOOKUP(L263,'СКЛАД '!$A:$B,2,0),"-")</f>
        <v>-</v>
      </c>
      <c r="N263" s="9"/>
      <c r="O263" s="7">
        <f>O257*N263</f>
        <v>0</v>
      </c>
      <c r="Q263" s="9"/>
      <c r="R263" s="222" t="str">
        <f>IFERROR(VLOOKUP(Q263,'СКЛАД '!$A:$B,2,0),"-")</f>
        <v>-</v>
      </c>
      <c r="S263" s="9"/>
      <c r="T263" s="7">
        <f>T257*S263</f>
        <v>0</v>
      </c>
    </row>
    <row r="264" spans="2:20">
      <c r="B264" s="9"/>
      <c r="C264" s="222" t="str">
        <f>IFERROR(VLOOKUP(B264,'СКЛАД '!$A:$B,2,0),"-")</f>
        <v>-</v>
      </c>
      <c r="D264" s="9"/>
      <c r="E264" s="7">
        <f>E257*D264</f>
        <v>0</v>
      </c>
      <c r="G264" s="9"/>
      <c r="H264" s="222" t="str">
        <f>IFERROR(VLOOKUP(G264,'СКЛАД '!$A:$B,2,0),"-")</f>
        <v>-</v>
      </c>
      <c r="I264" s="9"/>
      <c r="J264" s="7">
        <f>J257*I264</f>
        <v>0</v>
      </c>
      <c r="L264" s="9"/>
      <c r="M264" s="222" t="str">
        <f>IFERROR(VLOOKUP(L264,'СКЛАД '!$A:$B,2,0),"-")</f>
        <v>-</v>
      </c>
      <c r="N264" s="9"/>
      <c r="O264" s="7">
        <f>O257*N264</f>
        <v>0</v>
      </c>
      <c r="Q264" s="9"/>
      <c r="R264" s="222" t="str">
        <f>IFERROR(VLOOKUP(Q264,'СКЛАД '!$A:$B,2,0),"-")</f>
        <v>-</v>
      </c>
      <c r="S264" s="9"/>
      <c r="T264" s="7">
        <f>T257*S264</f>
        <v>0</v>
      </c>
    </row>
    <row r="265" spans="2:20">
      <c r="B265" s="9"/>
      <c r="C265" s="222" t="str">
        <f>IFERROR(VLOOKUP(B265,'СКЛАД '!$A:$B,2,0),"-")</f>
        <v>-</v>
      </c>
      <c r="D265" s="9"/>
      <c r="E265" s="7">
        <f>E257*D265</f>
        <v>0</v>
      </c>
      <c r="G265" s="9"/>
      <c r="H265" s="222" t="str">
        <f>IFERROR(VLOOKUP(G265,'СКЛАД '!$A:$B,2,0),"-")</f>
        <v>-</v>
      </c>
      <c r="I265" s="9"/>
      <c r="J265" s="7">
        <f>J257*I265</f>
        <v>0</v>
      </c>
      <c r="L265" s="9"/>
      <c r="M265" s="222" t="str">
        <f>IFERROR(VLOOKUP(L265,'СКЛАД '!$A:$B,2,0),"-")</f>
        <v>-</v>
      </c>
      <c r="N265" s="9"/>
      <c r="O265" s="7">
        <f>O257*N265</f>
        <v>0</v>
      </c>
      <c r="Q265" s="9"/>
      <c r="R265" s="222" t="str">
        <f>IFERROR(VLOOKUP(Q265,'СКЛАД '!$A:$B,2,0),"-")</f>
        <v>-</v>
      </c>
      <c r="S265" s="9"/>
      <c r="T265" s="7">
        <f>T257*S265</f>
        <v>0</v>
      </c>
    </row>
    <row r="266" spans="2:20">
      <c r="B266" s="9"/>
      <c r="C266" s="222" t="str">
        <f>IFERROR(VLOOKUP(B266,'СКЛАД '!$A:$B,2,0),"-")</f>
        <v>-</v>
      </c>
      <c r="D266" s="9"/>
      <c r="E266" s="7">
        <f>E257*D266</f>
        <v>0</v>
      </c>
      <c r="G266" s="9"/>
      <c r="H266" s="222" t="str">
        <f>IFERROR(VLOOKUP(G266,'СКЛАД '!$A:$B,2,0),"-")</f>
        <v>-</v>
      </c>
      <c r="I266" s="9"/>
      <c r="J266" s="7">
        <f>J257*I266</f>
        <v>0</v>
      </c>
      <c r="L266" s="9"/>
      <c r="M266" s="222" t="str">
        <f>IFERROR(VLOOKUP(L266,'СКЛАД '!$A:$B,2,0),"-")</f>
        <v>-</v>
      </c>
      <c r="N266" s="9"/>
      <c r="O266" s="7">
        <f>O257*N266</f>
        <v>0</v>
      </c>
      <c r="Q266" s="9"/>
      <c r="R266" s="222" t="str">
        <f>IFERROR(VLOOKUP(Q266,'СКЛАД '!$A:$B,2,0),"-")</f>
        <v>-</v>
      </c>
      <c r="S266" s="9"/>
      <c r="T266" s="7">
        <f>T257*S266</f>
        <v>0</v>
      </c>
    </row>
    <row r="267" spans="2:20">
      <c r="B267" s="9"/>
      <c r="C267" s="222" t="str">
        <f>IFERROR(VLOOKUP(B267,'СКЛАД '!$A:$B,2,0),"-")</f>
        <v>-</v>
      </c>
      <c r="D267" s="9"/>
      <c r="E267" s="7">
        <f>E257*D267</f>
        <v>0</v>
      </c>
      <c r="G267" s="9"/>
      <c r="H267" s="222" t="str">
        <f>IFERROR(VLOOKUP(G267,'СКЛАД '!$A:$B,2,0),"-")</f>
        <v>-</v>
      </c>
      <c r="I267" s="9"/>
      <c r="J267" s="7">
        <f>J257*I267</f>
        <v>0</v>
      </c>
      <c r="L267" s="9"/>
      <c r="M267" s="222" t="str">
        <f>IFERROR(VLOOKUP(L267,'СКЛАД '!$A:$B,2,0),"-")</f>
        <v>-</v>
      </c>
      <c r="N267" s="9"/>
      <c r="O267" s="7">
        <f>O257*N267</f>
        <v>0</v>
      </c>
      <c r="Q267" s="9"/>
      <c r="R267" s="222" t="str">
        <f>IFERROR(VLOOKUP(Q267,'СКЛАД '!$A:$B,2,0),"-")</f>
        <v>-</v>
      </c>
      <c r="S267" s="9"/>
      <c r="T267" s="7">
        <f>T257*S267</f>
        <v>0</v>
      </c>
    </row>
    <row r="268" spans="2:20">
      <c r="B268" s="9"/>
      <c r="C268" s="222" t="str">
        <f>IFERROR(VLOOKUP(B268,'СКЛАД '!$A:$B,2,0),"-")</f>
        <v>-</v>
      </c>
      <c r="D268" s="9"/>
      <c r="E268" s="7">
        <f>E257*D268</f>
        <v>0</v>
      </c>
      <c r="G268" s="9"/>
      <c r="H268" s="222" t="str">
        <f>IFERROR(VLOOKUP(G268,'СКЛАД '!$A:$B,2,0),"-")</f>
        <v>-</v>
      </c>
      <c r="I268" s="9"/>
      <c r="J268" s="7">
        <f>J257*I268</f>
        <v>0</v>
      </c>
      <c r="L268" s="9"/>
      <c r="M268" s="222" t="str">
        <f>IFERROR(VLOOKUP(L268,'СКЛАД '!$A:$B,2,0),"-")</f>
        <v>-</v>
      </c>
      <c r="N268" s="9"/>
      <c r="O268" s="7">
        <f>O257*N268</f>
        <v>0</v>
      </c>
      <c r="Q268" s="9"/>
      <c r="R268" s="222" t="str">
        <f>IFERROR(VLOOKUP(Q268,'СКЛАД '!$A:$B,2,0),"-")</f>
        <v>-</v>
      </c>
      <c r="S268" s="9"/>
      <c r="T268" s="7">
        <f>T257*S268</f>
        <v>0</v>
      </c>
    </row>
    <row r="269" spans="2:20">
      <c r="B269" s="9"/>
      <c r="C269" s="222" t="str">
        <f>IFERROR(VLOOKUP(B269,'СКЛАД '!$A:$B,2,0),"-")</f>
        <v>-</v>
      </c>
      <c r="D269" s="9"/>
      <c r="E269" s="7">
        <f>E257*D269</f>
        <v>0</v>
      </c>
      <c r="G269" s="9"/>
      <c r="H269" s="222" t="str">
        <f>IFERROR(VLOOKUP(G269,'СКЛАД '!$A:$B,2,0),"-")</f>
        <v>-</v>
      </c>
      <c r="I269" s="9"/>
      <c r="J269" s="7">
        <f>J257*I269</f>
        <v>0</v>
      </c>
      <c r="L269" s="9"/>
      <c r="M269" s="222" t="str">
        <f>IFERROR(VLOOKUP(L269,'СКЛАД '!$A:$B,2,0),"-")</f>
        <v>-</v>
      </c>
      <c r="N269" s="9"/>
      <c r="O269" s="7">
        <f>O257*N269</f>
        <v>0</v>
      </c>
      <c r="Q269" s="9"/>
      <c r="R269" s="222" t="str">
        <f>IFERROR(VLOOKUP(Q269,'СКЛАД '!$A:$B,2,0),"-")</f>
        <v>-</v>
      </c>
      <c r="S269" s="9"/>
      <c r="T269" s="7">
        <f>T257*S269</f>
        <v>0</v>
      </c>
    </row>
    <row r="270" spans="2:20">
      <c r="B270" s="9"/>
      <c r="C270" s="222" t="str">
        <f>IFERROR(VLOOKUP(B270,'СКЛАД '!$A:$B,2,0),"-")</f>
        <v>-</v>
      </c>
      <c r="D270" s="9"/>
      <c r="E270" s="7">
        <f>E257*D270</f>
        <v>0</v>
      </c>
      <c r="G270" s="9"/>
      <c r="H270" s="222" t="str">
        <f>IFERROR(VLOOKUP(G270,'СКЛАД '!$A:$B,2,0),"-")</f>
        <v>-</v>
      </c>
      <c r="I270" s="9"/>
      <c r="J270" s="7">
        <f>J257*I270</f>
        <v>0</v>
      </c>
      <c r="L270" s="9"/>
      <c r="M270" s="222" t="str">
        <f>IFERROR(VLOOKUP(L270,'СКЛАД '!$A:$B,2,0),"-")</f>
        <v>-</v>
      </c>
      <c r="N270" s="9"/>
      <c r="O270" s="7">
        <f>O257*N270</f>
        <v>0</v>
      </c>
      <c r="Q270" s="9"/>
      <c r="R270" s="222" t="str">
        <f>IFERROR(VLOOKUP(Q270,'СКЛАД '!$A:$B,2,0),"-")</f>
        <v>-</v>
      </c>
      <c r="S270" s="9"/>
      <c r="T270" s="7">
        <f>T257*S270</f>
        <v>0</v>
      </c>
    </row>
    <row r="271" spans="2:20">
      <c r="B271" s="9"/>
      <c r="C271" s="222" t="str">
        <f>IFERROR(VLOOKUP(B271,'СКЛАД '!$A:$B,2,0),"-")</f>
        <v>-</v>
      </c>
      <c r="D271" s="9"/>
      <c r="E271" s="7">
        <f>E257*D271</f>
        <v>0</v>
      </c>
      <c r="G271" s="9"/>
      <c r="H271" s="222" t="str">
        <f>IFERROR(VLOOKUP(G271,'СКЛАД '!$A:$B,2,0),"-")</f>
        <v>-</v>
      </c>
      <c r="I271" s="9"/>
      <c r="J271" s="7">
        <f>J257*I271</f>
        <v>0</v>
      </c>
      <c r="L271" s="9"/>
      <c r="M271" s="222" t="str">
        <f>IFERROR(VLOOKUP(L271,'СКЛАД '!$A:$B,2,0),"-")</f>
        <v>-</v>
      </c>
      <c r="N271" s="9"/>
      <c r="O271" s="7">
        <f>O257*N271</f>
        <v>0</v>
      </c>
      <c r="Q271" s="9"/>
      <c r="R271" s="222" t="str">
        <f>IFERROR(VLOOKUP(Q271,'СКЛАД '!$A:$B,2,0),"-")</f>
        <v>-</v>
      </c>
      <c r="S271" s="9"/>
      <c r="T271" s="7">
        <f>T257*S271</f>
        <v>0</v>
      </c>
    </row>
    <row r="272" spans="2:20">
      <c r="B272" s="9"/>
      <c r="C272" s="222" t="str">
        <f>IFERROR(VLOOKUP(B272,'СКЛАД '!$A:$B,2,0),"-")</f>
        <v>-</v>
      </c>
      <c r="D272" s="9"/>
      <c r="E272" s="7">
        <f>E257*D272</f>
        <v>0</v>
      </c>
      <c r="G272" s="9"/>
      <c r="H272" s="222" t="str">
        <f>IFERROR(VLOOKUP(G272,'СКЛАД '!$A:$B,2,0),"-")</f>
        <v>-</v>
      </c>
      <c r="I272" s="9"/>
      <c r="J272" s="7">
        <f>J257*I272</f>
        <v>0</v>
      </c>
      <c r="L272" s="9"/>
      <c r="M272" s="222" t="str">
        <f>IFERROR(VLOOKUP(L272,'СКЛАД '!$A:$B,2,0),"-")</f>
        <v>-</v>
      </c>
      <c r="N272" s="9"/>
      <c r="O272" s="7">
        <f>O257*N272</f>
        <v>0</v>
      </c>
      <c r="Q272" s="9"/>
      <c r="R272" s="222" t="str">
        <f>IFERROR(VLOOKUP(Q272,'СКЛАД '!$A:$B,2,0),"-")</f>
        <v>-</v>
      </c>
      <c r="S272" s="9"/>
      <c r="T272" s="7">
        <f>T257*S272</f>
        <v>0</v>
      </c>
    </row>
    <row r="274" spans="2:20" s="1" customFormat="1">
      <c r="B274" s="8">
        <v>2509</v>
      </c>
      <c r="C274" s="6" t="str">
        <f>IFERROR(VLOOKUP(B274,Сводная!$A:$C,2,0),"-------------")</f>
        <v>Пепси Кола безлимит 0,3</v>
      </c>
      <c r="D274" s="3" t="s">
        <v>600</v>
      </c>
      <c r="E274" s="6">
        <f>IFERROR(VLOOKUP(B274,Сводная!$A:$C,3,0),"-------------")</f>
        <v>0</v>
      </c>
      <c r="G274" s="8">
        <v>3965</v>
      </c>
      <c r="H274" s="6" t="str">
        <f>IFERROR(VLOOKUP(G274,Сводная!$A:$C,2,0),"-------------")</f>
        <v>Капучино БОЛ</v>
      </c>
      <c r="I274" s="3" t="s">
        <v>600</v>
      </c>
      <c r="J274" s="6">
        <f>IFERROR(VLOOKUP(G274,Сводная!$A:$C,3,0),"-------------")</f>
        <v>18</v>
      </c>
      <c r="L274" s="8">
        <v>3967</v>
      </c>
      <c r="M274" s="6" t="str">
        <f>IFERROR(VLOOKUP(L274,Сводная!$A:$C,2,0),"-------------")</f>
        <v>Капучино 0,5 с сиропом</v>
      </c>
      <c r="N274" s="3" t="s">
        <v>600</v>
      </c>
      <c r="O274" s="6">
        <f>IFERROR(VLOOKUP(L274,Сводная!$A:$C,3,0),"-------------")</f>
        <v>0</v>
      </c>
      <c r="Q274" s="8">
        <v>1815</v>
      </c>
      <c r="R274" s="6" t="str">
        <f>IFERROR(VLOOKUP(Q274,Сводная!$A:$C,2,0),"-------------")</f>
        <v>Севен Ап в бутылке 0,6</v>
      </c>
      <c r="S274" s="3" t="s">
        <v>600</v>
      </c>
      <c r="T274" s="6">
        <f>IFERROR(VLOOKUP(Q274,Сводная!$A:$C,3,0),"-------------")</f>
        <v>0</v>
      </c>
    </row>
    <row r="275" spans="2:20">
      <c r="B275" s="9">
        <v>59891</v>
      </c>
      <c r="C275" s="222" t="str">
        <f>IFERROR(VLOOKUP(B275,'СКЛАД '!$A:$B,2,0),"-")</f>
        <v>Сироп пепси-кола</v>
      </c>
      <c r="D275" s="9">
        <f>'Расход по категориям'!K6</f>
        <v>6.6622340425531917E-2</v>
      </c>
      <c r="E275" s="7">
        <f>E274*D275</f>
        <v>0</v>
      </c>
      <c r="G275" s="23">
        <v>69590</v>
      </c>
      <c r="H275" s="222" t="str">
        <f>IFERROR(VLOOKUP(G275,'СКЛАД '!$A:$B,2,0),"-")</f>
        <v>Кофе в зернах</v>
      </c>
      <c r="I275" s="9">
        <v>1.7999999999999999E-2</v>
      </c>
      <c r="J275" s="7">
        <f>J274*I275</f>
        <v>0.32399999999999995</v>
      </c>
      <c r="L275" s="23">
        <v>69590</v>
      </c>
      <c r="M275" s="222" t="str">
        <f>IFERROR(VLOOKUP(L275,'СКЛАД '!$A:$B,2,0),"-")</f>
        <v>Кофе в зернах</v>
      </c>
      <c r="N275" s="9">
        <v>1.7999999999999999E-2</v>
      </c>
      <c r="O275" s="7">
        <f>O274*N275</f>
        <v>0</v>
      </c>
      <c r="Q275" s="22">
        <v>33333</v>
      </c>
      <c r="R275" s="222" t="str">
        <f>IFERROR(VLOOKUP(Q275,'СКЛАД '!$A:$B,2,0),"-")</f>
        <v>Севен Ап в бутылке 0,6</v>
      </c>
      <c r="S275" s="9">
        <v>1</v>
      </c>
      <c r="T275" s="7">
        <f>T274*S275</f>
        <v>0</v>
      </c>
    </row>
    <row r="276" spans="2:20">
      <c r="B276" s="9">
        <v>59892</v>
      </c>
      <c r="C276" s="222" t="str">
        <f>IFERROR(VLOOKUP(B276,'СКЛАД '!$A:$B,2,0),"-")</f>
        <v>Сироп миринда</v>
      </c>
      <c r="D276" s="9">
        <f>'Расход по категориям'!K3</f>
        <v>1.154787234042553E-2</v>
      </c>
      <c r="E276" s="7">
        <f>E274*D276</f>
        <v>0</v>
      </c>
      <c r="G276" s="23">
        <v>61175</v>
      </c>
      <c r="H276" s="222" t="str">
        <f>IFERROR(VLOOKUP(G276,'СКЛАД '!$A:$B,2,0),"-")</f>
        <v>Молоко 3,2%</v>
      </c>
      <c r="I276" s="9">
        <v>0.22</v>
      </c>
      <c r="J276" s="7">
        <f>J274*I276</f>
        <v>3.96</v>
      </c>
      <c r="L276" s="23">
        <v>61175</v>
      </c>
      <c r="M276" s="222" t="str">
        <f>IFERROR(VLOOKUP(L276,'СКЛАД '!$A:$B,2,0),"-")</f>
        <v>Молоко 3,2%</v>
      </c>
      <c r="N276" s="9">
        <v>0.22</v>
      </c>
      <c r="O276" s="7">
        <f>O274*N276</f>
        <v>0</v>
      </c>
      <c r="Q276" s="9"/>
      <c r="R276" s="222" t="str">
        <f>IFERROR(VLOOKUP(Q276,'СКЛАД '!$A:$B,2,0),"-")</f>
        <v>-</v>
      </c>
      <c r="S276" s="9"/>
      <c r="T276" s="7">
        <f>T274*S276</f>
        <v>0</v>
      </c>
    </row>
    <row r="277" spans="2:20">
      <c r="B277" s="9">
        <v>59893</v>
      </c>
      <c r="C277" s="222" t="str">
        <f>IFERROR(VLOOKUP(B277,'СКЛАД '!$A:$B,2,0),"-")</f>
        <v>Сироп 7АП</v>
      </c>
      <c r="D277" s="9">
        <f>'Расход по категориям'!K4</f>
        <v>2.9313829787234041E-2</v>
      </c>
      <c r="E277" s="7">
        <f>E274*D277</f>
        <v>0</v>
      </c>
      <c r="G277" s="23">
        <v>51024</v>
      </c>
      <c r="H277" s="222" t="str">
        <f>IFERROR(VLOOKUP(G277,'СКЛАД '!$A:$B,2,0),"-")</f>
        <v>Сахар порционный</v>
      </c>
      <c r="I277" s="9">
        <v>4</v>
      </c>
      <c r="J277" s="7">
        <f>J274*I277</f>
        <v>72</v>
      </c>
      <c r="L277" s="23">
        <v>51024</v>
      </c>
      <c r="M277" s="222" t="str">
        <f>IFERROR(VLOOKUP(L277,'СКЛАД '!$A:$B,2,0),"-")</f>
        <v>Сахар порционный</v>
      </c>
      <c r="N277" s="9">
        <v>4</v>
      </c>
      <c r="O277" s="7">
        <f>O274*N277</f>
        <v>0</v>
      </c>
      <c r="Q277" s="9"/>
      <c r="R277" s="222" t="str">
        <f>IFERROR(VLOOKUP(Q277,'СКЛАД '!$A:$B,2,0),"-")</f>
        <v>-</v>
      </c>
      <c r="S277" s="9"/>
      <c r="T277" s="7">
        <f>T274*S277</f>
        <v>0</v>
      </c>
    </row>
    <row r="278" spans="2:20">
      <c r="B278" s="9">
        <v>59903</v>
      </c>
      <c r="C278" s="222" t="str">
        <f>IFERROR(VLOOKUP(B278,'СКЛАД '!$A:$B,2,0),"-")</f>
        <v>Сироп пепси лайт</v>
      </c>
      <c r="D278" s="9">
        <f>'Расход по категориям'!K5</f>
        <v>2.6648936170212763E-3</v>
      </c>
      <c r="E278" s="7">
        <f>E274*D278</f>
        <v>0</v>
      </c>
      <c r="G278" s="23">
        <v>52228</v>
      </c>
      <c r="H278" s="222" t="str">
        <f>IFERROR(VLOOKUP(G278,'СКЛАД '!$A:$B,2,0),"-")</f>
        <v>Салфетка бумажная</v>
      </c>
      <c r="I278" s="9">
        <v>1</v>
      </c>
      <c r="J278" s="7">
        <f>J274*I278</f>
        <v>18</v>
      </c>
      <c r="L278" s="23">
        <v>52228</v>
      </c>
      <c r="M278" s="222" t="str">
        <f>IFERROR(VLOOKUP(L278,'СКЛАД '!$A:$B,2,0),"-")</f>
        <v>Салфетка бумажная</v>
      </c>
      <c r="N278" s="9">
        <v>1</v>
      </c>
      <c r="O278" s="7">
        <f>O274*N278</f>
        <v>0</v>
      </c>
      <c r="Q278" s="9"/>
      <c r="R278" s="222" t="str">
        <f>IFERROR(VLOOKUP(Q278,'СКЛАД '!$A:$B,2,0),"-")</f>
        <v>-</v>
      </c>
      <c r="S278" s="9"/>
      <c r="T278" s="7">
        <f>T274*S278</f>
        <v>0</v>
      </c>
    </row>
    <row r="279" spans="2:20">
      <c r="B279" s="9">
        <v>57000</v>
      </c>
      <c r="C279" s="222" t="str">
        <f>IFERROR(VLOOKUP(B279,'СКЛАД '!$A:$B,2,0),"-")</f>
        <v>Стакан 12 унций</v>
      </c>
      <c r="D279" s="9">
        <v>1</v>
      </c>
      <c r="E279" s="7">
        <f>E274*D279</f>
        <v>0</v>
      </c>
      <c r="G279" s="23">
        <v>56070</v>
      </c>
      <c r="H279" s="222" t="str">
        <f>IFERROR(VLOOKUP(G279,'СКЛАД '!$A:$B,2,0),"-")</f>
        <v>Стакан одноразового применения для горячего 0,5</v>
      </c>
      <c r="I279" s="9">
        <v>1</v>
      </c>
      <c r="J279" s="7">
        <f>J274*I279</f>
        <v>18</v>
      </c>
      <c r="L279" s="23">
        <v>56070</v>
      </c>
      <c r="M279" s="222" t="str">
        <f>IFERROR(VLOOKUP(L279,'СКЛАД '!$A:$B,2,0),"-")</f>
        <v>Стакан одноразового применения для горячего 0,5</v>
      </c>
      <c r="N279" s="9">
        <v>1</v>
      </c>
      <c r="O279" s="7">
        <f>O274*N279</f>
        <v>0</v>
      </c>
      <c r="Q279" s="9"/>
      <c r="R279" s="222" t="str">
        <f>IFERROR(VLOOKUP(Q279,'СКЛАД '!$A:$B,2,0),"-")</f>
        <v>-</v>
      </c>
      <c r="S279" s="9"/>
      <c r="T279" s="7">
        <f>T274*S279</f>
        <v>0</v>
      </c>
    </row>
    <row r="280" spans="2:20">
      <c r="B280" s="9">
        <v>56006</v>
      </c>
      <c r="C280" s="222" t="str">
        <f>IFERROR(VLOOKUP(B280,'СКЛАД '!$A:$B,2,0),"-")</f>
        <v>Крышка для стакана 16/22 унции</v>
      </c>
      <c r="D280" s="9">
        <v>1</v>
      </c>
      <c r="E280" s="7">
        <f>E274*D280</f>
        <v>0</v>
      </c>
      <c r="G280" s="23">
        <v>56067</v>
      </c>
      <c r="H280" s="222" t="str">
        <f>IFERROR(VLOOKUP(G280,'СКЛАД '!$A:$B,2,0),"-")</f>
        <v>Крышка для двухсл. стакана 12 унций</v>
      </c>
      <c r="I280" s="9">
        <v>1</v>
      </c>
      <c r="J280" s="7">
        <f>J274*I280</f>
        <v>18</v>
      </c>
      <c r="L280" s="23">
        <v>56067</v>
      </c>
      <c r="M280" s="222" t="str">
        <f>IFERROR(VLOOKUP(L280,'СКЛАД '!$A:$B,2,0),"-")</f>
        <v>Крышка для двухсл. стакана 12 унций</v>
      </c>
      <c r="N280" s="9">
        <v>1</v>
      </c>
      <c r="O280" s="7">
        <f>O274*N280</f>
        <v>0</v>
      </c>
      <c r="Q280" s="9"/>
      <c r="R280" s="222" t="str">
        <f>IFERROR(VLOOKUP(Q280,'СКЛАД '!$A:$B,2,0),"-")</f>
        <v>-</v>
      </c>
      <c r="S280" s="9"/>
      <c r="T280" s="7">
        <f>T274*S280</f>
        <v>0</v>
      </c>
    </row>
    <row r="281" spans="2:20">
      <c r="B281" s="9">
        <v>69913</v>
      </c>
      <c r="C281" s="222" t="str">
        <f>IFERROR(VLOOKUP(B281,'СКЛАД '!$A:$B,2,0),"-")</f>
        <v>Соломинка в обертке</v>
      </c>
      <c r="D281" s="9">
        <v>1</v>
      </c>
      <c r="E281" s="7">
        <f>E274*D281</f>
        <v>0</v>
      </c>
      <c r="G281" s="23">
        <v>56073</v>
      </c>
      <c r="H281" s="222" t="str">
        <f>IFERROR(VLOOKUP(G281,'СКЛАД '!$A:$B,2,0),"-")</f>
        <v>Мешалка для горячих напитков 0,5л.</v>
      </c>
      <c r="I281" s="9">
        <v>1</v>
      </c>
      <c r="J281" s="7">
        <f>J274*I281</f>
        <v>18</v>
      </c>
      <c r="L281" s="23">
        <v>56073</v>
      </c>
      <c r="M281" s="222" t="str">
        <f>IFERROR(VLOOKUP(L281,'СКЛАД '!$A:$B,2,0),"-")</f>
        <v>Мешалка для горячих напитков 0,5л.</v>
      </c>
      <c r="N281" s="9">
        <v>1</v>
      </c>
      <c r="O281" s="7">
        <f>O274*N281</f>
        <v>0</v>
      </c>
      <c r="Q281" s="9"/>
      <c r="R281" s="222" t="str">
        <f>IFERROR(VLOOKUP(Q281,'СКЛАД '!$A:$B,2,0),"-")</f>
        <v>-</v>
      </c>
      <c r="S281" s="9"/>
      <c r="T281" s="7">
        <f>T274*S281</f>
        <v>0</v>
      </c>
    </row>
    <row r="282" spans="2:20">
      <c r="B282" s="9">
        <v>52228</v>
      </c>
      <c r="C282" s="222" t="str">
        <f>IFERROR(VLOOKUP(B282,'СКЛАД '!$A:$B,2,0),"-")</f>
        <v>Салфетка бумажная</v>
      </c>
      <c r="D282" s="9">
        <v>1</v>
      </c>
      <c r="E282" s="7">
        <f>E274*D282</f>
        <v>0</v>
      </c>
      <c r="G282" s="253">
        <v>56071</v>
      </c>
      <c r="H282" s="222" t="str">
        <f>IFERROR(VLOOKUP(G282,'СКЛАД '!$A:$B,2,0),"-")</f>
        <v>Манжет на стакан для горячего 0,5</v>
      </c>
      <c r="I282" s="9">
        <v>1</v>
      </c>
      <c r="J282" s="7">
        <f>J274*I282</f>
        <v>18</v>
      </c>
      <c r="L282" s="253">
        <v>56071</v>
      </c>
      <c r="M282" s="222" t="str">
        <f>IFERROR(VLOOKUP(L282,'СКЛАД '!$A:$B,2,0),"-")</f>
        <v>Манжет на стакан для горячего 0,5</v>
      </c>
      <c r="N282" s="9">
        <v>1</v>
      </c>
      <c r="O282" s="7">
        <f>O274*N282</f>
        <v>0</v>
      </c>
      <c r="Q282" s="9"/>
      <c r="R282" s="222" t="str">
        <f>IFERROR(VLOOKUP(Q282,'СКЛАД '!$A:$B,2,0),"-")</f>
        <v>-</v>
      </c>
      <c r="S282" s="9"/>
      <c r="T282" s="7">
        <f>T274*S282</f>
        <v>0</v>
      </c>
    </row>
    <row r="283" spans="2:20">
      <c r="B283" s="9">
        <v>59890</v>
      </c>
      <c r="C283" s="222" t="str">
        <f>IFERROR(VLOOKUP(B283,'СКЛАД '!$A:$B,2,0),"-")</f>
        <v>Липтон Лимон разлив</v>
      </c>
      <c r="D283" s="9">
        <f>'Расход по категориям'!K7</f>
        <v>2.576063829787234E-2</v>
      </c>
      <c r="E283" s="7">
        <f>E274*D283</f>
        <v>0</v>
      </c>
      <c r="G283" s="23"/>
      <c r="H283" s="222" t="str">
        <f>IFERROR(VLOOKUP(G283,'СКЛАД '!$A:$B,2,0),"-")</f>
        <v>-</v>
      </c>
      <c r="I283" s="9"/>
      <c r="J283" s="7">
        <f>J274*I283</f>
        <v>0</v>
      </c>
      <c r="L283" s="23"/>
      <c r="M283" s="222" t="str">
        <f>IFERROR(VLOOKUP(L283,'СКЛАД '!$A:$B,2,0),"-")</f>
        <v>-</v>
      </c>
      <c r="N283" s="9"/>
      <c r="O283" s="7">
        <f>O274*N283</f>
        <v>0</v>
      </c>
      <c r="Q283" s="9"/>
      <c r="R283" s="222" t="str">
        <f>IFERROR(VLOOKUP(Q283,'СКЛАД '!$A:$B,2,0),"-")</f>
        <v>-</v>
      </c>
      <c r="S283" s="9"/>
      <c r="T283" s="7">
        <f>T274*S283</f>
        <v>0</v>
      </c>
    </row>
    <row r="284" spans="2:20">
      <c r="B284" s="9">
        <v>59879</v>
      </c>
      <c r="C284" s="222" t="str">
        <f>IFERROR(VLOOKUP(B284,'СКЛАД '!$A:$B,2,0),"-")</f>
        <v>Липтон Зеленый разлив</v>
      </c>
      <c r="D284" s="9">
        <f>'Расход по категориям'!K8</f>
        <v>3.1090425531914892E-2</v>
      </c>
      <c r="E284" s="7">
        <f>E274*D284</f>
        <v>0</v>
      </c>
      <c r="G284" s="23"/>
      <c r="H284" s="222" t="str">
        <f>IFERROR(VLOOKUP(G284,'СКЛАД '!$A:$B,2,0),"-")</f>
        <v>-</v>
      </c>
      <c r="I284" s="9"/>
      <c r="J284" s="7">
        <f>J274*I284</f>
        <v>0</v>
      </c>
      <c r="L284" s="23"/>
      <c r="M284" s="222" t="str">
        <f>IFERROR(VLOOKUP(L284,'СКЛАД '!$A:$B,2,0),"-")</f>
        <v>-</v>
      </c>
      <c r="N284" s="9"/>
      <c r="O284" s="7">
        <f>O274*N284</f>
        <v>0</v>
      </c>
      <c r="Q284" s="9"/>
      <c r="R284" s="222" t="str">
        <f>IFERROR(VLOOKUP(Q284,'СКЛАД '!$A:$B,2,0),"-")</f>
        <v>-</v>
      </c>
      <c r="S284" s="9"/>
      <c r="T284" s="7">
        <f>T274*S284</f>
        <v>0</v>
      </c>
    </row>
    <row r="285" spans="2:20">
      <c r="B285" s="9"/>
      <c r="C285" s="222" t="str">
        <f>IFERROR(VLOOKUP(B285,'СКЛАД '!$A:$B,2,0),"-")</f>
        <v>-</v>
      </c>
      <c r="D285" s="9"/>
      <c r="E285" s="7">
        <f>E274*D285</f>
        <v>0</v>
      </c>
      <c r="G285" s="9"/>
      <c r="H285" s="222" t="str">
        <f>IFERROR(VLOOKUP(G285,'СКЛАД '!$A:$B,2,0),"-")</f>
        <v>-</v>
      </c>
      <c r="I285" s="9"/>
      <c r="J285" s="7">
        <f>J274*I285</f>
        <v>0</v>
      </c>
      <c r="L285" s="23"/>
      <c r="M285" s="222" t="str">
        <f>IFERROR(VLOOKUP(L285,'СКЛАД '!$A:$B,2,0),"-")</f>
        <v>-</v>
      </c>
      <c r="N285" s="9"/>
      <c r="O285" s="7">
        <f>O274*N285</f>
        <v>0</v>
      </c>
      <c r="Q285" s="9"/>
      <c r="R285" s="222" t="str">
        <f>IFERROR(VLOOKUP(Q285,'СКЛАД '!$A:$B,2,0),"-")</f>
        <v>-</v>
      </c>
      <c r="S285" s="9"/>
      <c r="T285" s="7">
        <f>T274*S285</f>
        <v>0</v>
      </c>
    </row>
    <row r="286" spans="2:20">
      <c r="B286" s="9"/>
      <c r="C286" s="222" t="str">
        <f>IFERROR(VLOOKUP(B286,'СКЛАД '!$A:$B,2,0),"-")</f>
        <v>-</v>
      </c>
      <c r="D286" s="9"/>
      <c r="E286" s="7">
        <f>E274*D286</f>
        <v>0</v>
      </c>
      <c r="G286" s="9"/>
      <c r="H286" s="222" t="str">
        <f>IFERROR(VLOOKUP(G286,'СКЛАД '!$A:$B,2,0),"-")</f>
        <v>-</v>
      </c>
      <c r="I286" s="9"/>
      <c r="J286" s="7">
        <f>J274*I286</f>
        <v>0</v>
      </c>
      <c r="L286" s="23"/>
      <c r="M286" s="222" t="str">
        <f>IFERROR(VLOOKUP(L286,'СКЛАД '!$A:$B,2,0),"-")</f>
        <v>-</v>
      </c>
      <c r="N286" s="9"/>
      <c r="O286" s="7">
        <f>O274*N286</f>
        <v>0</v>
      </c>
      <c r="Q286" s="9"/>
      <c r="R286" s="222" t="str">
        <f>IFERROR(VLOOKUP(Q286,'СКЛАД '!$A:$B,2,0),"-")</f>
        <v>-</v>
      </c>
      <c r="S286" s="9"/>
      <c r="T286" s="7">
        <f>T274*S286</f>
        <v>0</v>
      </c>
    </row>
    <row r="287" spans="2:20">
      <c r="B287" s="9"/>
      <c r="C287" s="222" t="str">
        <f>IFERROR(VLOOKUP(B287,'СКЛАД '!$A:$B,2,0),"-")</f>
        <v>-</v>
      </c>
      <c r="D287" s="9"/>
      <c r="E287" s="7">
        <f>E274*D287</f>
        <v>0</v>
      </c>
      <c r="G287" s="9"/>
      <c r="H287" s="222" t="str">
        <f>IFERROR(VLOOKUP(G287,'СКЛАД '!$A:$B,2,0),"-")</f>
        <v>-</v>
      </c>
      <c r="I287" s="9"/>
      <c r="J287" s="7">
        <f>J274*I287</f>
        <v>0</v>
      </c>
      <c r="L287" s="23"/>
      <c r="M287" s="222" t="str">
        <f>IFERROR(VLOOKUP(L287,'СКЛАД '!$A:$B,2,0),"-")</f>
        <v>-</v>
      </c>
      <c r="N287" s="9"/>
      <c r="O287" s="7">
        <f>O274*N287</f>
        <v>0</v>
      </c>
      <c r="Q287" s="9"/>
      <c r="R287" s="222" t="str">
        <f>IFERROR(VLOOKUP(Q287,'СКЛАД '!$A:$B,2,0),"-")</f>
        <v>-</v>
      </c>
      <c r="S287" s="9"/>
      <c r="T287" s="7">
        <f>T274*S287</f>
        <v>0</v>
      </c>
    </row>
    <row r="288" spans="2:20">
      <c r="B288" s="9"/>
      <c r="C288" s="222" t="str">
        <f>IFERROR(VLOOKUP(B288,'СКЛАД '!$A:$B,2,0),"-")</f>
        <v>-</v>
      </c>
      <c r="D288" s="9"/>
      <c r="E288" s="7">
        <f>E274*D288</f>
        <v>0</v>
      </c>
      <c r="G288" s="9"/>
      <c r="H288" s="222" t="str">
        <f>IFERROR(VLOOKUP(G288,'СКЛАД '!$A:$B,2,0),"-")</f>
        <v>-</v>
      </c>
      <c r="I288" s="9"/>
      <c r="J288" s="7">
        <f>J274*I288</f>
        <v>0</v>
      </c>
      <c r="L288" s="23"/>
      <c r="M288" s="222" t="str">
        <f>IFERROR(VLOOKUP(L288,'СКЛАД '!$A:$B,2,0),"-")</f>
        <v>-</v>
      </c>
      <c r="N288" s="9"/>
      <c r="O288" s="7">
        <f>O274*N288</f>
        <v>0</v>
      </c>
      <c r="Q288" s="9"/>
      <c r="R288" s="222" t="str">
        <f>IFERROR(VLOOKUP(Q288,'СКЛАД '!$A:$B,2,0),"-")</f>
        <v>-</v>
      </c>
      <c r="S288" s="9"/>
      <c r="T288" s="7">
        <f>T274*S288</f>
        <v>0</v>
      </c>
    </row>
    <row r="289" spans="2:20">
      <c r="B289" s="9"/>
      <c r="C289" s="222" t="str">
        <f>IFERROR(VLOOKUP(B289,'СКЛАД '!$A:$B,2,0),"-")</f>
        <v>-</v>
      </c>
      <c r="D289" s="9"/>
      <c r="E289" s="7">
        <f>E274*D289</f>
        <v>0</v>
      </c>
      <c r="G289" s="9"/>
      <c r="H289" s="222" t="str">
        <f>IFERROR(VLOOKUP(G289,'СКЛАД '!$A:$B,2,0),"-")</f>
        <v>-</v>
      </c>
      <c r="I289" s="9"/>
      <c r="J289" s="7">
        <f>J274*I289</f>
        <v>0</v>
      </c>
      <c r="L289" s="23"/>
      <c r="M289" s="222" t="str">
        <f>IFERROR(VLOOKUP(L289,'СКЛАД '!$A:$B,2,0),"-")</f>
        <v>-</v>
      </c>
      <c r="N289" s="9"/>
      <c r="O289" s="7">
        <f>O274*N289</f>
        <v>0</v>
      </c>
      <c r="Q289" s="9"/>
      <c r="R289" s="222" t="str">
        <f>IFERROR(VLOOKUP(Q289,'СКЛАД '!$A:$B,2,0),"-")</f>
        <v>-</v>
      </c>
      <c r="S289" s="9"/>
      <c r="T289" s="7">
        <f>T274*S289</f>
        <v>0</v>
      </c>
    </row>
    <row r="291" spans="2:20" s="1" customFormat="1">
      <c r="B291" s="8">
        <v>4240</v>
      </c>
      <c r="C291" s="6" t="str">
        <f>IFERROR(VLOOKUP(B291,Сводная!$A:$C,2,0),"-------------")</f>
        <v>Шоколадное Латте (БОЛ.)</v>
      </c>
      <c r="D291" s="3" t="s">
        <v>600</v>
      </c>
      <c r="E291" s="6">
        <f>IFERROR(VLOOKUP(B291,Сводная!$A:$C,3,0),"-------------")</f>
        <v>0</v>
      </c>
      <c r="G291" s="8">
        <v>3968</v>
      </c>
      <c r="H291" s="6" t="str">
        <f>IFERROR(VLOOKUP(G291,Сводная!$A:$C,2,0),"-------------")</f>
        <v>Латте 0,5</v>
      </c>
      <c r="I291" s="3" t="s">
        <v>600</v>
      </c>
      <c r="J291" s="6">
        <f>IFERROR(VLOOKUP(G291,Сводная!$A:$C,3,0),"-------------")</f>
        <v>0</v>
      </c>
      <c r="L291" s="8">
        <v>3969</v>
      </c>
      <c r="M291" s="6" t="str">
        <f>IFERROR(VLOOKUP(L291,Сводная!$A:$C,2,0),"-------------")</f>
        <v>Латте (БОЛ.) с сиропом</v>
      </c>
      <c r="N291" s="3" t="s">
        <v>600</v>
      </c>
      <c r="O291" s="6">
        <f>IFERROR(VLOOKUP(L291,Сводная!$A:$C,3,0),"-------------")</f>
        <v>1</v>
      </c>
      <c r="Q291" s="8">
        <v>4238</v>
      </c>
      <c r="R291" s="6" t="str">
        <f>IFERROR(VLOOKUP(Q291,Сводная!$A:$C,2,0),"-------------")</f>
        <v>Ванильное Латте (СТАНД.)</v>
      </c>
      <c r="S291" s="3" t="s">
        <v>600</v>
      </c>
      <c r="T291" s="6">
        <f>IFERROR(VLOOKUP(Q291,Сводная!$A:$C,3,0),"-------------")</f>
        <v>0</v>
      </c>
    </row>
    <row r="292" spans="2:20">
      <c r="B292" s="23">
        <v>69590</v>
      </c>
      <c r="C292" s="222" t="str">
        <f>IFERROR(VLOOKUP(B292,'СКЛАД '!$A:$B,2,0),"-")</f>
        <v>Кофе в зернах</v>
      </c>
      <c r="D292" s="9">
        <v>1.7999999999999999E-2</v>
      </c>
      <c r="E292" s="7">
        <f>E291*D292</f>
        <v>0</v>
      </c>
      <c r="G292" s="23">
        <v>69590</v>
      </c>
      <c r="H292" s="222" t="str">
        <f>IFERROR(VLOOKUP(G292,'СКЛАД '!$A:$B,2,0),"-")</f>
        <v>Кофе в зернах</v>
      </c>
      <c r="I292" s="9">
        <v>1.7999999999999999E-2</v>
      </c>
      <c r="J292" s="7">
        <f>J291*I292</f>
        <v>0</v>
      </c>
      <c r="L292" s="23">
        <v>69590</v>
      </c>
      <c r="M292" s="222" t="str">
        <f>IFERROR(VLOOKUP(L292,'СКЛАД '!$A:$B,2,0),"-")</f>
        <v>Кофе в зернах</v>
      </c>
      <c r="N292" s="9">
        <v>1.7999999999999999E-2</v>
      </c>
      <c r="O292" s="7">
        <f>O291*N292</f>
        <v>1.7999999999999999E-2</v>
      </c>
      <c r="Q292" s="9">
        <v>69590</v>
      </c>
      <c r="R292" s="222" t="str">
        <f>IFERROR(VLOOKUP(Q292,'СКЛАД '!$A:$B,2,0),"-")</f>
        <v>Кофе в зернах</v>
      </c>
      <c r="S292" s="9">
        <v>1.6E-2</v>
      </c>
      <c r="T292" s="7">
        <f>T291*S292</f>
        <v>0</v>
      </c>
    </row>
    <row r="293" spans="2:20">
      <c r="B293" s="23">
        <v>61175</v>
      </c>
      <c r="C293" s="222" t="str">
        <f>IFERROR(VLOOKUP(B293,'СКЛАД '!$A:$B,2,0),"-")</f>
        <v>Молоко 3,2%</v>
      </c>
      <c r="D293" s="9">
        <v>0.31</v>
      </c>
      <c r="E293" s="7">
        <f>E291*D293</f>
        <v>0</v>
      </c>
      <c r="G293" s="23">
        <v>61175</v>
      </c>
      <c r="H293" s="222" t="str">
        <f>IFERROR(VLOOKUP(G293,'СКЛАД '!$A:$B,2,0),"-")</f>
        <v>Молоко 3,2%</v>
      </c>
      <c r="I293" s="9">
        <v>0.31</v>
      </c>
      <c r="J293" s="7">
        <f>J291*I293</f>
        <v>0</v>
      </c>
      <c r="L293" s="23">
        <v>61175</v>
      </c>
      <c r="M293" s="222" t="str">
        <f>IFERROR(VLOOKUP(L293,'СКЛАД '!$A:$B,2,0),"-")</f>
        <v>Молоко 3,2%</v>
      </c>
      <c r="N293" s="9">
        <v>0.31</v>
      </c>
      <c r="O293" s="7">
        <f>O291*N293</f>
        <v>0.31</v>
      </c>
      <c r="Q293" s="9">
        <v>61175</v>
      </c>
      <c r="R293" s="222" t="str">
        <f>IFERROR(VLOOKUP(Q293,'СКЛАД '!$A:$B,2,0),"-")</f>
        <v>Молоко 3,2%</v>
      </c>
      <c r="S293" s="9">
        <v>0.19</v>
      </c>
      <c r="T293" s="7">
        <f>T291*S293</f>
        <v>0</v>
      </c>
    </row>
    <row r="294" spans="2:20">
      <c r="B294" s="23">
        <v>51024</v>
      </c>
      <c r="C294" s="222" t="str">
        <f>IFERROR(VLOOKUP(B294,'СКЛАД '!$A:$B,2,0),"-")</f>
        <v>Сахар порционный</v>
      </c>
      <c r="D294" s="9">
        <v>4</v>
      </c>
      <c r="E294" s="7">
        <f>E291*D294</f>
        <v>0</v>
      </c>
      <c r="G294" s="23">
        <v>51024</v>
      </c>
      <c r="H294" s="222" t="str">
        <f>IFERROR(VLOOKUP(G294,'СКЛАД '!$A:$B,2,0),"-")</f>
        <v>Сахар порционный</v>
      </c>
      <c r="I294" s="9">
        <v>4</v>
      </c>
      <c r="J294" s="7">
        <f>J291*I294</f>
        <v>0</v>
      </c>
      <c r="L294" s="23">
        <v>51024</v>
      </c>
      <c r="M294" s="222" t="str">
        <f>IFERROR(VLOOKUP(L294,'СКЛАД '!$A:$B,2,0),"-")</f>
        <v>Сахар порционный</v>
      </c>
      <c r="N294" s="9">
        <v>4</v>
      </c>
      <c r="O294" s="7">
        <f>O291*N294</f>
        <v>4</v>
      </c>
      <c r="Q294" s="9">
        <v>51024</v>
      </c>
      <c r="R294" s="222" t="str">
        <f>IFERROR(VLOOKUP(Q294,'СКЛАД '!$A:$B,2,0),"-")</f>
        <v>Сахар порционный</v>
      </c>
      <c r="S294" s="9">
        <v>2</v>
      </c>
      <c r="T294" s="7">
        <f>T291*S294</f>
        <v>0</v>
      </c>
    </row>
    <row r="295" spans="2:20">
      <c r="B295" s="23">
        <v>52228</v>
      </c>
      <c r="C295" s="222" t="str">
        <f>IFERROR(VLOOKUP(B295,'СКЛАД '!$A:$B,2,0),"-")</f>
        <v>Салфетка бумажная</v>
      </c>
      <c r="D295" s="9">
        <v>1</v>
      </c>
      <c r="E295" s="7">
        <f>E291*D295</f>
        <v>0</v>
      </c>
      <c r="G295" s="23">
        <v>52228</v>
      </c>
      <c r="H295" s="222" t="str">
        <f>IFERROR(VLOOKUP(G295,'СКЛАД '!$A:$B,2,0),"-")</f>
        <v>Салфетка бумажная</v>
      </c>
      <c r="I295" s="9">
        <v>1</v>
      </c>
      <c r="J295" s="7">
        <f>J291*I295</f>
        <v>0</v>
      </c>
      <c r="L295" s="23">
        <v>52228</v>
      </c>
      <c r="M295" s="222" t="str">
        <f>IFERROR(VLOOKUP(L295,'СКЛАД '!$A:$B,2,0),"-")</f>
        <v>Салфетка бумажная</v>
      </c>
      <c r="N295" s="9">
        <v>1</v>
      </c>
      <c r="O295" s="7">
        <f>O291*N295</f>
        <v>1</v>
      </c>
      <c r="Q295" s="9">
        <v>52228</v>
      </c>
      <c r="R295" s="222" t="str">
        <f>IFERROR(VLOOKUP(Q295,'СКЛАД '!$A:$B,2,0),"-")</f>
        <v>Салфетка бумажная</v>
      </c>
      <c r="S295" s="9">
        <v>1</v>
      </c>
      <c r="T295" s="7">
        <f>T291*S295</f>
        <v>0</v>
      </c>
    </row>
    <row r="296" spans="2:20">
      <c r="B296" s="23">
        <v>56070</v>
      </c>
      <c r="C296" s="222" t="str">
        <f>IFERROR(VLOOKUP(B296,'СКЛАД '!$A:$B,2,0),"-")</f>
        <v>Стакан одноразового применения для горячего 0,5</v>
      </c>
      <c r="D296" s="9">
        <v>1</v>
      </c>
      <c r="E296" s="7">
        <f>E291*D296</f>
        <v>0</v>
      </c>
      <c r="G296" s="23">
        <v>56070</v>
      </c>
      <c r="H296" s="222" t="str">
        <f>IFERROR(VLOOKUP(G296,'СКЛАД '!$A:$B,2,0),"-")</f>
        <v>Стакан одноразового применения для горячего 0,5</v>
      </c>
      <c r="I296" s="9">
        <v>1</v>
      </c>
      <c r="J296" s="7">
        <f>J291*I296</f>
        <v>0</v>
      </c>
      <c r="L296" s="23">
        <v>56070</v>
      </c>
      <c r="M296" s="222" t="str">
        <f>IFERROR(VLOOKUP(L296,'СКЛАД '!$A:$B,2,0),"-")</f>
        <v>Стакан одноразового применения для горячего 0,5</v>
      </c>
      <c r="N296" s="9">
        <v>1</v>
      </c>
      <c r="O296" s="7">
        <f>O291*N296</f>
        <v>1</v>
      </c>
      <c r="Q296" s="9">
        <v>56064</v>
      </c>
      <c r="R296" s="222" t="str">
        <f>IFERROR(VLOOKUP(Q296,'СКЛАД '!$A:$B,2,0),"-")</f>
        <v>Стакан двухслойный 12 унций</v>
      </c>
      <c r="S296" s="9">
        <v>1</v>
      </c>
      <c r="T296" s="7">
        <f>T291*S296</f>
        <v>0</v>
      </c>
    </row>
    <row r="297" spans="2:20">
      <c r="B297" s="23">
        <v>56067</v>
      </c>
      <c r="C297" s="222" t="str">
        <f>IFERROR(VLOOKUP(B297,'СКЛАД '!$A:$B,2,0),"-")</f>
        <v>Крышка для двухсл. стакана 12 унций</v>
      </c>
      <c r="D297" s="9">
        <v>1</v>
      </c>
      <c r="E297" s="7">
        <f>E291*D297</f>
        <v>0</v>
      </c>
      <c r="G297" s="23">
        <v>56067</v>
      </c>
      <c r="H297" s="222" t="str">
        <f>IFERROR(VLOOKUP(G297,'СКЛАД '!$A:$B,2,0),"-")</f>
        <v>Крышка для двухсл. стакана 12 унций</v>
      </c>
      <c r="I297" s="9">
        <v>1</v>
      </c>
      <c r="J297" s="7">
        <f>J291*I297</f>
        <v>0</v>
      </c>
      <c r="L297" s="23">
        <v>56067</v>
      </c>
      <c r="M297" s="222" t="str">
        <f>IFERROR(VLOOKUP(L297,'СКЛАД '!$A:$B,2,0),"-")</f>
        <v>Крышка для двухсл. стакана 12 унций</v>
      </c>
      <c r="N297" s="9">
        <v>1</v>
      </c>
      <c r="O297" s="7">
        <f>O291*N297</f>
        <v>1</v>
      </c>
      <c r="Q297" s="9">
        <v>56067</v>
      </c>
      <c r="R297" s="222" t="str">
        <f>IFERROR(VLOOKUP(Q297,'СКЛАД '!$A:$B,2,0),"-")</f>
        <v>Крышка для двухсл. стакана 12 унций</v>
      </c>
      <c r="S297" s="9">
        <v>1</v>
      </c>
      <c r="T297" s="7">
        <f>T291*S297</f>
        <v>0</v>
      </c>
    </row>
    <row r="298" spans="2:20">
      <c r="B298" s="23">
        <v>56073</v>
      </c>
      <c r="C298" s="222" t="str">
        <f>IFERROR(VLOOKUP(B298,'СКЛАД '!$A:$B,2,0),"-")</f>
        <v>Мешалка для горячих напитков 0,5л.</v>
      </c>
      <c r="D298" s="9">
        <v>1</v>
      </c>
      <c r="E298" s="7">
        <f>E291*D298</f>
        <v>0</v>
      </c>
      <c r="G298" s="23">
        <v>56073</v>
      </c>
      <c r="H298" s="222" t="str">
        <f>IFERROR(VLOOKUP(G298,'СКЛАД '!$A:$B,2,0),"-")</f>
        <v>Мешалка для горячих напитков 0,5л.</v>
      </c>
      <c r="I298" s="9">
        <v>1</v>
      </c>
      <c r="J298" s="7">
        <f>J291*I298</f>
        <v>0</v>
      </c>
      <c r="L298" s="23">
        <v>56073</v>
      </c>
      <c r="M298" s="222" t="str">
        <f>IFERROR(VLOOKUP(L298,'СКЛАД '!$A:$B,2,0),"-")</f>
        <v>Мешалка для горячих напитков 0,5л.</v>
      </c>
      <c r="N298" s="9">
        <v>1</v>
      </c>
      <c r="O298" s="7">
        <f>O291*N298</f>
        <v>1</v>
      </c>
      <c r="Q298" s="9">
        <v>56073</v>
      </c>
      <c r="R298" s="222" t="str">
        <f>IFERROR(VLOOKUP(Q298,'СКЛАД '!$A:$B,2,0),"-")</f>
        <v>Мешалка для горячих напитков 0,5л.</v>
      </c>
      <c r="S298" s="9">
        <v>1</v>
      </c>
      <c r="T298" s="7">
        <f>T291*S298</f>
        <v>0</v>
      </c>
    </row>
    <row r="299" spans="2:20">
      <c r="B299" s="23">
        <v>56071</v>
      </c>
      <c r="C299" s="222" t="str">
        <f>IFERROR(VLOOKUP(B299,'СКЛАД '!$A:$B,2,0),"-")</f>
        <v>Манжет на стакан для горячего 0,5</v>
      </c>
      <c r="D299" s="9">
        <v>1</v>
      </c>
      <c r="E299" s="7">
        <f>E291*D299</f>
        <v>0</v>
      </c>
      <c r="G299" s="23">
        <v>56071</v>
      </c>
      <c r="H299" s="222" t="str">
        <f>IFERROR(VLOOKUP(G299,'СКЛАД '!$A:$B,2,0),"-")</f>
        <v>Манжет на стакан для горячего 0,5</v>
      </c>
      <c r="I299" s="9">
        <v>1</v>
      </c>
      <c r="J299" s="7">
        <f>J291*I299</f>
        <v>0</v>
      </c>
      <c r="L299" s="23">
        <v>56071</v>
      </c>
      <c r="M299" s="222" t="str">
        <f>IFERROR(VLOOKUP(L299,'СКЛАД '!$A:$B,2,0),"-")</f>
        <v>Манжет на стакан для горячего 0,5</v>
      </c>
      <c r="N299" s="9">
        <v>1</v>
      </c>
      <c r="O299" s="7">
        <f>O291*N299</f>
        <v>1</v>
      </c>
      <c r="Q299" s="9">
        <v>67021</v>
      </c>
      <c r="R299" s="222" t="str">
        <f>IFERROR(VLOOKUP(Q299,'СКЛАД '!$A:$B,2,0),"-")</f>
        <v>Сироп Монини французская ваниль</v>
      </c>
      <c r="S299" s="9">
        <v>0.02</v>
      </c>
      <c r="T299" s="7">
        <f>T291*S299</f>
        <v>0</v>
      </c>
    </row>
    <row r="300" spans="2:20">
      <c r="B300" s="9">
        <v>67019</v>
      </c>
      <c r="C300" s="222" t="str">
        <f>IFERROR(VLOOKUP(B300,'СКЛАД '!$A:$B,2,0),"-")</f>
        <v>Сироп Монини шоколадное печенье</v>
      </c>
      <c r="D300" s="9">
        <v>0.03</v>
      </c>
      <c r="E300" s="7">
        <f>E291*D300</f>
        <v>0</v>
      </c>
      <c r="G300" s="23"/>
      <c r="H300" s="222" t="str">
        <f>IFERROR(VLOOKUP(G300,'СКЛАД '!$A:$B,2,0),"-")</f>
        <v>-</v>
      </c>
      <c r="I300" s="9"/>
      <c r="J300" s="7">
        <f>J291*I300</f>
        <v>0</v>
      </c>
      <c r="L300" s="23"/>
      <c r="M300" s="222" t="str">
        <f>IFERROR(VLOOKUP(L300,'СКЛАД '!$A:$B,2,0),"-")</f>
        <v>-</v>
      </c>
      <c r="N300" s="9"/>
      <c r="O300" s="7">
        <f>O291*N300</f>
        <v>0</v>
      </c>
      <c r="Q300" s="9"/>
      <c r="R300" s="222" t="str">
        <f>IFERROR(VLOOKUP(Q300,'СКЛАД '!$A:$B,2,0),"-")</f>
        <v>-</v>
      </c>
      <c r="S300" s="9"/>
      <c r="T300" s="7">
        <f>T291*S300</f>
        <v>0</v>
      </c>
    </row>
    <row r="301" spans="2:20">
      <c r="B301" s="9"/>
      <c r="C301" s="222" t="str">
        <f>IFERROR(VLOOKUP(B301,'СКЛАД '!$A:$B,2,0),"-")</f>
        <v>-</v>
      </c>
      <c r="D301" s="9"/>
      <c r="E301" s="7">
        <f>E291*D301</f>
        <v>0</v>
      </c>
      <c r="G301" s="23"/>
      <c r="H301" s="222" t="str">
        <f>IFERROR(VLOOKUP(G301,'СКЛАД '!$A:$B,2,0),"-")</f>
        <v>-</v>
      </c>
      <c r="I301" s="9"/>
      <c r="J301" s="7">
        <f>J291*I301</f>
        <v>0</v>
      </c>
      <c r="L301" s="23"/>
      <c r="M301" s="222" t="str">
        <f>IFERROR(VLOOKUP(L301,'СКЛАД '!$A:$B,2,0),"-")</f>
        <v>-</v>
      </c>
      <c r="N301" s="9"/>
      <c r="O301" s="7">
        <f>O291*N301</f>
        <v>0</v>
      </c>
      <c r="Q301" s="9"/>
      <c r="R301" s="222" t="str">
        <f>IFERROR(VLOOKUP(Q301,'СКЛАД '!$A:$B,2,0),"-")</f>
        <v>-</v>
      </c>
      <c r="S301" s="9"/>
      <c r="T301" s="7">
        <f>T291*S301</f>
        <v>0</v>
      </c>
    </row>
    <row r="302" spans="2:20">
      <c r="B302" s="9"/>
      <c r="C302" s="222" t="str">
        <f>IFERROR(VLOOKUP(B302,'СКЛАД '!$A:$B,2,0),"-")</f>
        <v>-</v>
      </c>
      <c r="D302" s="9"/>
      <c r="E302" s="7">
        <f>E291*D302</f>
        <v>0</v>
      </c>
      <c r="G302" s="23"/>
      <c r="H302" s="222" t="str">
        <f>IFERROR(VLOOKUP(G302,'СКЛАД '!$A:$B,2,0),"-")</f>
        <v>-</v>
      </c>
      <c r="I302" s="9"/>
      <c r="J302" s="7">
        <f>J291*I302</f>
        <v>0</v>
      </c>
      <c r="L302" s="23"/>
      <c r="M302" s="222" t="str">
        <f>IFERROR(VLOOKUP(L302,'СКЛАД '!$A:$B,2,0),"-")</f>
        <v>-</v>
      </c>
      <c r="N302" s="9"/>
      <c r="O302" s="7">
        <f>O291*N302</f>
        <v>0</v>
      </c>
      <c r="Q302" s="9"/>
      <c r="R302" s="222" t="str">
        <f>IFERROR(VLOOKUP(Q302,'СКЛАД '!$A:$B,2,0),"-")</f>
        <v>-</v>
      </c>
      <c r="S302" s="9"/>
      <c r="T302" s="7">
        <f>T291*S302</f>
        <v>0</v>
      </c>
    </row>
    <row r="303" spans="2:20">
      <c r="B303" s="9"/>
      <c r="C303" s="222" t="str">
        <f>IFERROR(VLOOKUP(B303,'СКЛАД '!$A:$B,2,0),"-")</f>
        <v>-</v>
      </c>
      <c r="D303" s="9"/>
      <c r="E303" s="7">
        <f>E291*D303</f>
        <v>0</v>
      </c>
      <c r="G303" s="23"/>
      <c r="H303" s="222" t="str">
        <f>IFERROR(VLOOKUP(G303,'СКЛАД '!$A:$B,2,0),"-")</f>
        <v>-</v>
      </c>
      <c r="I303" s="9"/>
      <c r="J303" s="7">
        <f>J291*I303</f>
        <v>0</v>
      </c>
      <c r="L303" s="23"/>
      <c r="M303" s="222" t="str">
        <f>IFERROR(VLOOKUP(L303,'СКЛАД '!$A:$B,2,0),"-")</f>
        <v>-</v>
      </c>
      <c r="N303" s="9"/>
      <c r="O303" s="7">
        <f>O291*N303</f>
        <v>0</v>
      </c>
      <c r="Q303" s="9"/>
      <c r="R303" s="222" t="str">
        <f>IFERROR(VLOOKUP(Q303,'СКЛАД '!$A:$B,2,0),"-")</f>
        <v>-</v>
      </c>
      <c r="S303" s="9"/>
      <c r="T303" s="7">
        <f>T291*S303</f>
        <v>0</v>
      </c>
    </row>
    <row r="304" spans="2:20">
      <c r="B304" s="9"/>
      <c r="C304" s="222" t="str">
        <f>IFERROR(VLOOKUP(B304,'СКЛАД '!$A:$B,2,0),"-")</f>
        <v>-</v>
      </c>
      <c r="D304" s="9"/>
      <c r="E304" s="7">
        <f>E291*D304</f>
        <v>0</v>
      </c>
      <c r="G304" s="23"/>
      <c r="H304" s="222" t="str">
        <f>IFERROR(VLOOKUP(G304,'СКЛАД '!$A:$B,2,0),"-")</f>
        <v>-</v>
      </c>
      <c r="I304" s="9"/>
      <c r="J304" s="7">
        <f>J291*I304</f>
        <v>0</v>
      </c>
      <c r="L304" s="23"/>
      <c r="M304" s="222" t="str">
        <f>IFERROR(VLOOKUP(L304,'СКЛАД '!$A:$B,2,0),"-")</f>
        <v>-</v>
      </c>
      <c r="N304" s="9"/>
      <c r="O304" s="7">
        <f>O291*N304</f>
        <v>0</v>
      </c>
      <c r="Q304" s="9"/>
      <c r="R304" s="222" t="str">
        <f>IFERROR(VLOOKUP(Q304,'СКЛАД '!$A:$B,2,0),"-")</f>
        <v>-</v>
      </c>
      <c r="S304" s="9"/>
      <c r="T304" s="7">
        <f>T291*S304</f>
        <v>0</v>
      </c>
    </row>
    <row r="305" spans="2:20">
      <c r="B305" s="9"/>
      <c r="C305" s="222" t="str">
        <f>IFERROR(VLOOKUP(B305,'СКЛАД '!$A:$B,2,0),"-")</f>
        <v>-</v>
      </c>
      <c r="D305" s="9"/>
      <c r="E305" s="7">
        <f>E291*D305</f>
        <v>0</v>
      </c>
      <c r="G305" s="23"/>
      <c r="H305" s="222" t="str">
        <f>IFERROR(VLOOKUP(G305,'СКЛАД '!$A:$B,2,0),"-")</f>
        <v>-</v>
      </c>
      <c r="I305" s="9"/>
      <c r="J305" s="7">
        <f>J291*I305</f>
        <v>0</v>
      </c>
      <c r="L305" s="23"/>
      <c r="M305" s="222" t="str">
        <f>IFERROR(VLOOKUP(L305,'СКЛАД '!$A:$B,2,0),"-")</f>
        <v>-</v>
      </c>
      <c r="N305" s="9"/>
      <c r="O305" s="7">
        <f>O291*N305</f>
        <v>0</v>
      </c>
      <c r="Q305" s="9"/>
      <c r="R305" s="222" t="str">
        <f>IFERROR(VLOOKUP(Q305,'СКЛАД '!$A:$B,2,0),"-")</f>
        <v>-</v>
      </c>
      <c r="S305" s="9"/>
      <c r="T305" s="7">
        <f>T291*S305</f>
        <v>0</v>
      </c>
    </row>
    <row r="306" spans="2:20">
      <c r="B306" s="9"/>
      <c r="C306" s="222" t="str">
        <f>IFERROR(VLOOKUP(B306,'СКЛАД '!$A:$B,2,0),"-")</f>
        <v>-</v>
      </c>
      <c r="D306" s="9"/>
      <c r="E306" s="7">
        <f>E291*D306</f>
        <v>0</v>
      </c>
      <c r="G306" s="23"/>
      <c r="H306" s="222" t="str">
        <f>IFERROR(VLOOKUP(G306,'СКЛАД '!$A:$B,2,0),"-")</f>
        <v>-</v>
      </c>
      <c r="I306" s="9"/>
      <c r="J306" s="7">
        <f>J291*I306</f>
        <v>0</v>
      </c>
      <c r="L306" s="23"/>
      <c r="M306" s="222" t="str">
        <f>IFERROR(VLOOKUP(L306,'СКЛАД '!$A:$B,2,0),"-")</f>
        <v>-</v>
      </c>
      <c r="N306" s="9"/>
      <c r="O306" s="7">
        <f>O291*N306</f>
        <v>0</v>
      </c>
      <c r="Q306" s="9"/>
      <c r="R306" s="222" t="str">
        <f>IFERROR(VLOOKUP(Q306,'СКЛАД '!$A:$B,2,0),"-")</f>
        <v>-</v>
      </c>
      <c r="S306" s="9"/>
      <c r="T306" s="7">
        <f>T291*S306</f>
        <v>0</v>
      </c>
    </row>
    <row r="308" spans="2:20">
      <c r="B308" s="8">
        <v>4237</v>
      </c>
      <c r="C308" s="6" t="str">
        <f>IFERROR(VLOOKUP(B308,Сводная!$A:$C,2,0),"-------------")</f>
        <v>Карамельное Латте (СТАНД.)</v>
      </c>
      <c r="D308" s="3" t="s">
        <v>600</v>
      </c>
      <c r="E308" s="6">
        <f>IFERROR(VLOOKUP(B308,Сводная!$A:$C,3,0),"-------------")</f>
        <v>0</v>
      </c>
      <c r="F308" s="1"/>
      <c r="G308" s="8">
        <v>4235</v>
      </c>
      <c r="H308" s="6" t="str">
        <f>IFERROR(VLOOKUP(G308,Сводная!$A:$C,2,0),"-------------")</f>
        <v>Шоколадное Капучино БОЛ</v>
      </c>
      <c r="I308" s="3" t="s">
        <v>600</v>
      </c>
      <c r="J308" s="6">
        <f>IFERROR(VLOOKUP(G308,Сводная!$A:$C,3,0),"-------------")</f>
        <v>0</v>
      </c>
      <c r="K308" s="1"/>
      <c r="L308" s="8">
        <v>4234</v>
      </c>
      <c r="M308" s="6" t="str">
        <f>IFERROR(VLOOKUP(L308,Сводная!$A:$C,2,0),"-------------")</f>
        <v>Карамельное Капучино БОЛ</v>
      </c>
      <c r="N308" s="3" t="s">
        <v>600</v>
      </c>
      <c r="O308" s="6">
        <f>IFERROR(VLOOKUP(L308,Сводная!$A:$C,3,0),"-------------")</f>
        <v>0</v>
      </c>
      <c r="P308" s="1"/>
      <c r="Q308" s="8">
        <v>4185</v>
      </c>
      <c r="R308" s="6" t="str">
        <f>IFERROR(VLOOKUP(Q308,Сводная!$A:$C,2,0),"-------------")</f>
        <v>Шоколадное Капучино СТАНД</v>
      </c>
      <c r="S308" s="3" t="s">
        <v>600</v>
      </c>
      <c r="T308" s="6">
        <f>IFERROR(VLOOKUP(Q308,Сводная!$A:$C,3,0),"-------------")</f>
        <v>0</v>
      </c>
    </row>
    <row r="309" spans="2:20">
      <c r="B309" s="9">
        <v>69590</v>
      </c>
      <c r="C309" s="222" t="str">
        <f>IFERROR(VLOOKUP(B309,'СКЛАД '!$A:$B,2,0),"-")</f>
        <v>Кофе в зернах</v>
      </c>
      <c r="D309" s="9">
        <v>1.6E-2</v>
      </c>
      <c r="E309" s="7">
        <f>E308*D309</f>
        <v>0</v>
      </c>
      <c r="G309" s="23">
        <v>69590</v>
      </c>
      <c r="H309" s="222" t="str">
        <f>IFERROR(VLOOKUP(G309,'СКЛАД '!$A:$B,2,0),"-")</f>
        <v>Кофе в зернах</v>
      </c>
      <c r="I309" s="9">
        <v>1.7999999999999999E-2</v>
      </c>
      <c r="J309" s="7">
        <f>J308*I309</f>
        <v>0</v>
      </c>
      <c r="L309" s="23">
        <v>69590</v>
      </c>
      <c r="M309" s="222" t="str">
        <f>IFERROR(VLOOKUP(L309,'СКЛАД '!$A:$B,2,0),"-")</f>
        <v>Кофе в зернах</v>
      </c>
      <c r="N309" s="9">
        <v>1.7999999999999999E-2</v>
      </c>
      <c r="O309" s="7">
        <f>O308*N309</f>
        <v>0</v>
      </c>
      <c r="Q309" s="22">
        <v>69590</v>
      </c>
      <c r="R309" s="222" t="str">
        <f>IFERROR(VLOOKUP(Q309,'СКЛАД '!$A:$B,2,0),"-")</f>
        <v>Кофе в зернах</v>
      </c>
      <c r="S309" s="9">
        <v>1.6E-2</v>
      </c>
      <c r="T309" s="7">
        <f>T308*S309</f>
        <v>0</v>
      </c>
    </row>
    <row r="310" spans="2:20">
      <c r="B310" s="9">
        <v>61175</v>
      </c>
      <c r="C310" s="222" t="str">
        <f>IFERROR(VLOOKUP(B310,'СКЛАД '!$A:$B,2,0),"-")</f>
        <v>Молоко 3,2%</v>
      </c>
      <c r="D310" s="9">
        <v>0.19</v>
      </c>
      <c r="E310" s="7">
        <f>E308*D310</f>
        <v>0</v>
      </c>
      <c r="G310" s="23">
        <v>61175</v>
      </c>
      <c r="H310" s="222" t="str">
        <f>IFERROR(VLOOKUP(G310,'СКЛАД '!$A:$B,2,0),"-")</f>
        <v>Молоко 3,2%</v>
      </c>
      <c r="I310" s="9">
        <v>0.22</v>
      </c>
      <c r="J310" s="7">
        <f>J308*I310</f>
        <v>0</v>
      </c>
      <c r="L310" s="23">
        <v>61175</v>
      </c>
      <c r="M310" s="222" t="str">
        <f>IFERROR(VLOOKUP(L310,'СКЛАД '!$A:$B,2,0),"-")</f>
        <v>Молоко 3,2%</v>
      </c>
      <c r="N310" s="9">
        <v>0.22</v>
      </c>
      <c r="O310" s="7">
        <f>O308*N310</f>
        <v>0</v>
      </c>
      <c r="Q310" s="22">
        <v>61175</v>
      </c>
      <c r="R310" s="222" t="str">
        <f>IFERROR(VLOOKUP(Q310,'СКЛАД '!$A:$B,2,0),"-")</f>
        <v>Молоко 3,2%</v>
      </c>
      <c r="S310" s="9">
        <v>0.13</v>
      </c>
      <c r="T310" s="7">
        <f>T308*S310</f>
        <v>0</v>
      </c>
    </row>
    <row r="311" spans="2:20">
      <c r="B311" s="9">
        <v>51024</v>
      </c>
      <c r="C311" s="222" t="str">
        <f>IFERROR(VLOOKUP(B311,'СКЛАД '!$A:$B,2,0),"-")</f>
        <v>Сахар порционный</v>
      </c>
      <c r="D311" s="9">
        <v>2</v>
      </c>
      <c r="E311" s="7">
        <f>E308*D311</f>
        <v>0</v>
      </c>
      <c r="G311" s="23">
        <v>51024</v>
      </c>
      <c r="H311" s="222" t="str">
        <f>IFERROR(VLOOKUP(G311,'СКЛАД '!$A:$B,2,0),"-")</f>
        <v>Сахар порционный</v>
      </c>
      <c r="I311" s="9">
        <v>4</v>
      </c>
      <c r="J311" s="7">
        <f>J308*I311</f>
        <v>0</v>
      </c>
      <c r="L311" s="23">
        <v>51024</v>
      </c>
      <c r="M311" s="222" t="str">
        <f>IFERROR(VLOOKUP(L311,'СКЛАД '!$A:$B,2,0),"-")</f>
        <v>Сахар порционный</v>
      </c>
      <c r="N311" s="9">
        <v>4</v>
      </c>
      <c r="O311" s="7">
        <f>O308*N311</f>
        <v>0</v>
      </c>
      <c r="Q311" s="22">
        <v>51024</v>
      </c>
      <c r="R311" s="222" t="str">
        <f>IFERROR(VLOOKUP(Q311,'СКЛАД '!$A:$B,2,0),"-")</f>
        <v>Сахар порционный</v>
      </c>
      <c r="S311" s="9">
        <v>2</v>
      </c>
      <c r="T311" s="7">
        <f>T308*S311</f>
        <v>0</v>
      </c>
    </row>
    <row r="312" spans="2:20">
      <c r="B312" s="9">
        <v>52228</v>
      </c>
      <c r="C312" s="222" t="str">
        <f>IFERROR(VLOOKUP(B312,'СКЛАД '!$A:$B,2,0),"-")</f>
        <v>Салфетка бумажная</v>
      </c>
      <c r="D312" s="9">
        <v>1</v>
      </c>
      <c r="E312" s="7">
        <f>E308*D312</f>
        <v>0</v>
      </c>
      <c r="G312" s="23">
        <v>52228</v>
      </c>
      <c r="H312" s="222" t="str">
        <f>IFERROR(VLOOKUP(G312,'СКЛАД '!$A:$B,2,0),"-")</f>
        <v>Салфетка бумажная</v>
      </c>
      <c r="I312" s="9">
        <v>1</v>
      </c>
      <c r="J312" s="7">
        <f>J308*I312</f>
        <v>0</v>
      </c>
      <c r="L312" s="23">
        <v>52228</v>
      </c>
      <c r="M312" s="222" t="str">
        <f>IFERROR(VLOOKUP(L312,'СКЛАД '!$A:$B,2,0),"-")</f>
        <v>Салфетка бумажная</v>
      </c>
      <c r="N312" s="9">
        <v>1</v>
      </c>
      <c r="O312" s="7">
        <f>O308*N312</f>
        <v>0</v>
      </c>
      <c r="Q312" s="22">
        <v>52228</v>
      </c>
      <c r="R312" s="222" t="str">
        <f>IFERROR(VLOOKUP(Q312,'СКЛАД '!$A:$B,2,0),"-")</f>
        <v>Салфетка бумажная</v>
      </c>
      <c r="S312" s="9">
        <v>1</v>
      </c>
      <c r="T312" s="7">
        <f>T308*S312</f>
        <v>0</v>
      </c>
    </row>
    <row r="313" spans="2:20">
      <c r="B313" s="9">
        <v>56064</v>
      </c>
      <c r="C313" s="222" t="str">
        <f>IFERROR(VLOOKUP(B313,'СКЛАД '!$A:$B,2,0),"-")</f>
        <v>Стакан двухслойный 12 унций</v>
      </c>
      <c r="D313" s="9">
        <v>1</v>
      </c>
      <c r="E313" s="7">
        <f>E308*D313</f>
        <v>0</v>
      </c>
      <c r="G313" s="23">
        <v>56070</v>
      </c>
      <c r="H313" s="222" t="str">
        <f>IFERROR(VLOOKUP(G313,'СКЛАД '!$A:$B,2,0),"-")</f>
        <v>Стакан одноразового применения для горячего 0,5</v>
      </c>
      <c r="I313" s="9">
        <v>1</v>
      </c>
      <c r="J313" s="7">
        <f>J308*I313</f>
        <v>0</v>
      </c>
      <c r="L313" s="23">
        <v>56070</v>
      </c>
      <c r="M313" s="222" t="str">
        <f>IFERROR(VLOOKUP(L313,'СКЛАД '!$A:$B,2,0),"-")</f>
        <v>Стакан одноразового применения для горячего 0,5</v>
      </c>
      <c r="N313" s="9">
        <v>1</v>
      </c>
      <c r="O313" s="7">
        <f>O308*N313</f>
        <v>0</v>
      </c>
      <c r="Q313" s="22">
        <v>56064</v>
      </c>
      <c r="R313" s="222" t="str">
        <f>IFERROR(VLOOKUP(Q313,'СКЛАД '!$A:$B,2,0),"-")</f>
        <v>Стакан двухслойный 12 унций</v>
      </c>
      <c r="S313" s="9">
        <v>1</v>
      </c>
      <c r="T313" s="7">
        <f>T308*S313</f>
        <v>0</v>
      </c>
    </row>
    <row r="314" spans="2:20">
      <c r="B314" s="9">
        <v>56067</v>
      </c>
      <c r="C314" s="222" t="str">
        <f>IFERROR(VLOOKUP(B314,'СКЛАД '!$A:$B,2,0),"-")</f>
        <v>Крышка для двухсл. стакана 12 унций</v>
      </c>
      <c r="D314" s="9">
        <v>1</v>
      </c>
      <c r="E314" s="7">
        <f>E308*D314</f>
        <v>0</v>
      </c>
      <c r="G314" s="23">
        <v>56067</v>
      </c>
      <c r="H314" s="222" t="str">
        <f>IFERROR(VLOOKUP(G314,'СКЛАД '!$A:$B,2,0),"-")</f>
        <v>Крышка для двухсл. стакана 12 унций</v>
      </c>
      <c r="I314" s="9">
        <v>1</v>
      </c>
      <c r="J314" s="7">
        <f>J308*I314</f>
        <v>0</v>
      </c>
      <c r="L314" s="23">
        <v>56067</v>
      </c>
      <c r="M314" s="222" t="str">
        <f>IFERROR(VLOOKUP(L314,'СКЛАД '!$A:$B,2,0),"-")</f>
        <v>Крышка для двухсл. стакана 12 унций</v>
      </c>
      <c r="N314" s="9">
        <v>1</v>
      </c>
      <c r="O314" s="7">
        <f>O308*N314</f>
        <v>0</v>
      </c>
      <c r="Q314" s="22">
        <v>56067</v>
      </c>
      <c r="R314" s="222" t="str">
        <f>IFERROR(VLOOKUP(Q314,'СКЛАД '!$A:$B,2,0),"-")</f>
        <v>Крышка для двухсл. стакана 12 унций</v>
      </c>
      <c r="S314" s="9">
        <v>1</v>
      </c>
      <c r="T314" s="7">
        <f>T308*S314</f>
        <v>0</v>
      </c>
    </row>
    <row r="315" spans="2:20">
      <c r="B315" s="9">
        <v>56073</v>
      </c>
      <c r="C315" s="222" t="str">
        <f>IFERROR(VLOOKUP(B315,'СКЛАД '!$A:$B,2,0),"-")</f>
        <v>Мешалка для горячих напитков 0,5л.</v>
      </c>
      <c r="D315" s="9">
        <v>1</v>
      </c>
      <c r="E315" s="7">
        <f>E308*D315</f>
        <v>0</v>
      </c>
      <c r="G315" s="23">
        <v>56073</v>
      </c>
      <c r="H315" s="222" t="str">
        <f>IFERROR(VLOOKUP(G315,'СКЛАД '!$A:$B,2,0),"-")</f>
        <v>Мешалка для горячих напитков 0,5л.</v>
      </c>
      <c r="I315" s="9">
        <v>1</v>
      </c>
      <c r="J315" s="7">
        <f>J308*I315</f>
        <v>0</v>
      </c>
      <c r="L315" s="23">
        <v>56073</v>
      </c>
      <c r="M315" s="222" t="str">
        <f>IFERROR(VLOOKUP(L315,'СКЛАД '!$A:$B,2,0),"-")</f>
        <v>Мешалка для горячих напитков 0,5л.</v>
      </c>
      <c r="N315" s="9">
        <v>1</v>
      </c>
      <c r="O315" s="7">
        <f>O308*N315</f>
        <v>0</v>
      </c>
      <c r="Q315" s="22">
        <v>56073</v>
      </c>
      <c r="R315" s="222" t="str">
        <f>IFERROR(VLOOKUP(Q315,'СКЛАД '!$A:$B,2,0),"-")</f>
        <v>Мешалка для горячих напитков 0,5л.</v>
      </c>
      <c r="S315" s="9">
        <v>1</v>
      </c>
      <c r="T315" s="7">
        <f>T308*S315</f>
        <v>0</v>
      </c>
    </row>
    <row r="316" spans="2:20">
      <c r="B316" s="9">
        <v>67020</v>
      </c>
      <c r="C316" s="222" t="str">
        <f>IFERROR(VLOOKUP(B316,'СКЛАД '!$A:$B,2,0),"-")</f>
        <v>Сироп Монини солёная карамель</v>
      </c>
      <c r="D316" s="9">
        <v>0.02</v>
      </c>
      <c r="E316" s="7">
        <f>E308*D316</f>
        <v>0</v>
      </c>
      <c r="G316" s="253">
        <v>56071</v>
      </c>
      <c r="H316" s="222" t="str">
        <f>IFERROR(VLOOKUP(G316,'СКЛАД '!$A:$B,2,0),"-")</f>
        <v>Манжет на стакан для горячего 0,5</v>
      </c>
      <c r="I316" s="9">
        <v>1</v>
      </c>
      <c r="J316" s="7">
        <f>J308*I316</f>
        <v>0</v>
      </c>
      <c r="L316" s="253">
        <v>56071</v>
      </c>
      <c r="M316" s="222" t="str">
        <f>IFERROR(VLOOKUP(L316,'СКЛАД '!$A:$B,2,0),"-")</f>
        <v>Манжет на стакан для горячего 0,5</v>
      </c>
      <c r="N316" s="9">
        <v>1</v>
      </c>
      <c r="O316" s="7">
        <f>O308*N316</f>
        <v>0</v>
      </c>
      <c r="Q316" s="22">
        <v>67019</v>
      </c>
      <c r="R316" s="222" t="str">
        <f>IFERROR(VLOOKUP(Q316,'СКЛАД '!$A:$B,2,0),"-")</f>
        <v>Сироп Монини шоколадное печенье</v>
      </c>
      <c r="S316" s="9">
        <v>0.02</v>
      </c>
      <c r="T316" s="7">
        <f>T308*S316</f>
        <v>0</v>
      </c>
    </row>
    <row r="317" spans="2:20">
      <c r="B317" s="9"/>
      <c r="C317" s="222" t="str">
        <f>IFERROR(VLOOKUP(B317,'СКЛАД '!$A:$B,2,0),"-")</f>
        <v>-</v>
      </c>
      <c r="D317" s="9"/>
      <c r="E317" s="7">
        <f>E308*D317</f>
        <v>0</v>
      </c>
      <c r="G317" s="23">
        <v>67019</v>
      </c>
      <c r="H317" s="222" t="str">
        <f>IFERROR(VLOOKUP(G317,'СКЛАД '!$A:$B,2,0),"-")</f>
        <v>Сироп Монини шоколадное печенье</v>
      </c>
      <c r="I317" s="9">
        <v>0.03</v>
      </c>
      <c r="J317" s="7">
        <f>J308*I317</f>
        <v>0</v>
      </c>
      <c r="L317" s="23">
        <v>67020</v>
      </c>
      <c r="M317" s="222" t="str">
        <f>IFERROR(VLOOKUP(L317,'СКЛАД '!$A:$B,2,0),"-")</f>
        <v>Сироп Монини солёная карамель</v>
      </c>
      <c r="N317" s="9">
        <v>0.03</v>
      </c>
      <c r="O317" s="7">
        <f>O308*N317</f>
        <v>0</v>
      </c>
      <c r="Q317" s="9"/>
      <c r="R317" s="222" t="str">
        <f>IFERROR(VLOOKUP(Q317,'СКЛАД '!$A:$B,2,0),"-")</f>
        <v>-</v>
      </c>
      <c r="S317" s="9"/>
      <c r="T317" s="7">
        <f>T308*S317</f>
        <v>0</v>
      </c>
    </row>
    <row r="318" spans="2:20">
      <c r="B318" s="9"/>
      <c r="C318" s="222" t="str">
        <f>IFERROR(VLOOKUP(B318,'СКЛАД '!$A:$B,2,0),"-")</f>
        <v>-</v>
      </c>
      <c r="D318" s="9"/>
      <c r="E318" s="7">
        <f>E308*D318</f>
        <v>0</v>
      </c>
      <c r="G318" s="23"/>
      <c r="H318" s="222" t="str">
        <f>IFERROR(VLOOKUP(G318,'СКЛАД '!$A:$B,2,0),"-")</f>
        <v>-</v>
      </c>
      <c r="I318" s="9"/>
      <c r="J318" s="7">
        <f>J308*I318</f>
        <v>0</v>
      </c>
      <c r="L318" s="23"/>
      <c r="M318" s="222" t="str">
        <f>IFERROR(VLOOKUP(L318,'СКЛАД '!$A:$B,2,0),"-")</f>
        <v>-</v>
      </c>
      <c r="N318" s="9"/>
      <c r="O318" s="7">
        <f>O308*N318</f>
        <v>0</v>
      </c>
      <c r="Q318" s="9"/>
      <c r="R318" s="222" t="str">
        <f>IFERROR(VLOOKUP(Q318,'СКЛАД '!$A:$B,2,0),"-")</f>
        <v>-</v>
      </c>
      <c r="S318" s="9"/>
      <c r="T318" s="7">
        <f>T308*S318</f>
        <v>0</v>
      </c>
    </row>
    <row r="319" spans="2:20">
      <c r="B319" s="9"/>
      <c r="C319" s="222" t="str">
        <f>IFERROR(VLOOKUP(B319,'СКЛАД '!$A:$B,2,0),"-")</f>
        <v>-</v>
      </c>
      <c r="D319" s="9"/>
      <c r="E319" s="7">
        <f>E308*D319</f>
        <v>0</v>
      </c>
      <c r="G319" s="23"/>
      <c r="H319" s="222" t="str">
        <f>IFERROR(VLOOKUP(G319,'СКЛАД '!$A:$B,2,0),"-")</f>
        <v>-</v>
      </c>
      <c r="I319" s="9"/>
      <c r="J319" s="7">
        <f>J308*I319</f>
        <v>0</v>
      </c>
      <c r="L319" s="23"/>
      <c r="M319" s="222" t="str">
        <f>IFERROR(VLOOKUP(L319,'СКЛАД '!$A:$B,2,0),"-")</f>
        <v>-</v>
      </c>
      <c r="N319" s="9"/>
      <c r="O319" s="7">
        <f>O308*N319</f>
        <v>0</v>
      </c>
      <c r="Q319" s="9"/>
      <c r="R319" s="222" t="str">
        <f>IFERROR(VLOOKUP(Q319,'СКЛАД '!$A:$B,2,0),"-")</f>
        <v>-</v>
      </c>
      <c r="S319" s="9"/>
      <c r="T319" s="7">
        <f>T308*S319</f>
        <v>0</v>
      </c>
    </row>
    <row r="320" spans="2:20">
      <c r="B320" s="9"/>
      <c r="C320" s="222" t="str">
        <f>IFERROR(VLOOKUP(B320,'СКЛАД '!$A:$B,2,0),"-")</f>
        <v>-</v>
      </c>
      <c r="D320" s="9"/>
      <c r="E320" s="7">
        <f>E308*D320</f>
        <v>0</v>
      </c>
      <c r="G320" s="23"/>
      <c r="H320" s="222" t="str">
        <f>IFERROR(VLOOKUP(G320,'СКЛАД '!$A:$B,2,0),"-")</f>
        <v>-</v>
      </c>
      <c r="I320" s="9"/>
      <c r="J320" s="7">
        <f>J308*I320</f>
        <v>0</v>
      </c>
      <c r="L320" s="23"/>
      <c r="M320" s="222" t="str">
        <f>IFERROR(VLOOKUP(L320,'СКЛАД '!$A:$B,2,0),"-")</f>
        <v>-</v>
      </c>
      <c r="N320" s="9"/>
      <c r="O320" s="7">
        <f>O308*N320</f>
        <v>0</v>
      </c>
      <c r="Q320" s="9"/>
      <c r="R320" s="222" t="str">
        <f>IFERROR(VLOOKUP(Q320,'СКЛАД '!$A:$B,2,0),"-")</f>
        <v>-</v>
      </c>
      <c r="S320" s="9"/>
      <c r="T320" s="7">
        <f>T308*S320</f>
        <v>0</v>
      </c>
    </row>
    <row r="321" spans="2:20">
      <c r="B321" s="9"/>
      <c r="C321" s="222" t="str">
        <f>IFERROR(VLOOKUP(B321,'СКЛАД '!$A:$B,2,0),"-")</f>
        <v>-</v>
      </c>
      <c r="D321" s="9"/>
      <c r="E321" s="7">
        <f>E308*D321</f>
        <v>0</v>
      </c>
      <c r="G321" s="23"/>
      <c r="H321" s="222" t="str">
        <f>IFERROR(VLOOKUP(G321,'СКЛАД '!$A:$B,2,0),"-")</f>
        <v>-</v>
      </c>
      <c r="I321" s="9"/>
      <c r="J321" s="7">
        <f>J308*I321</f>
        <v>0</v>
      </c>
      <c r="L321" s="23"/>
      <c r="M321" s="222" t="str">
        <f>IFERROR(VLOOKUP(L321,'СКЛАД '!$A:$B,2,0),"-")</f>
        <v>-</v>
      </c>
      <c r="N321" s="9"/>
      <c r="O321" s="7">
        <f>O308*N321</f>
        <v>0</v>
      </c>
      <c r="Q321" s="9"/>
      <c r="R321" s="222" t="str">
        <f>IFERROR(VLOOKUP(Q321,'СКЛАД '!$A:$B,2,0),"-")</f>
        <v>-</v>
      </c>
      <c r="S321" s="9"/>
      <c r="T321" s="7">
        <f>T308*S321</f>
        <v>0</v>
      </c>
    </row>
    <row r="322" spans="2:20">
      <c r="B322" s="9"/>
      <c r="C322" s="222" t="str">
        <f>IFERROR(VLOOKUP(B322,'СКЛАД '!$A:$B,2,0),"-")</f>
        <v>-</v>
      </c>
      <c r="D322" s="9"/>
      <c r="E322" s="7">
        <f>E308*D322</f>
        <v>0</v>
      </c>
      <c r="G322" s="23"/>
      <c r="H322" s="222" t="str">
        <f>IFERROR(VLOOKUP(G322,'СКЛАД '!$A:$B,2,0),"-")</f>
        <v>-</v>
      </c>
      <c r="I322" s="9"/>
      <c r="J322" s="7">
        <f>J308*I322</f>
        <v>0</v>
      </c>
      <c r="L322" s="23"/>
      <c r="M322" s="222" t="str">
        <f>IFERROR(VLOOKUP(L322,'СКЛАД '!$A:$B,2,0),"-")</f>
        <v>-</v>
      </c>
      <c r="N322" s="9"/>
      <c r="O322" s="7">
        <f>O308*N322</f>
        <v>0</v>
      </c>
      <c r="Q322" s="9"/>
      <c r="R322" s="222" t="str">
        <f>IFERROR(VLOOKUP(Q322,'СКЛАД '!$A:$B,2,0),"-")</f>
        <v>-</v>
      </c>
      <c r="S322" s="9"/>
      <c r="T322" s="7">
        <f>T308*S322</f>
        <v>0</v>
      </c>
    </row>
    <row r="323" spans="2:20">
      <c r="B323" s="9"/>
      <c r="C323" s="222" t="str">
        <f>IFERROR(VLOOKUP(B323,'СКЛАД '!$A:$B,2,0),"-")</f>
        <v>-</v>
      </c>
      <c r="D323" s="9"/>
      <c r="E323" s="7">
        <f>E308*D323</f>
        <v>0</v>
      </c>
      <c r="G323" s="23"/>
      <c r="H323" s="222" t="str">
        <f>IFERROR(VLOOKUP(G323,'СКЛАД '!$A:$B,2,0),"-")</f>
        <v>-</v>
      </c>
      <c r="I323" s="9"/>
      <c r="J323" s="7">
        <f>J308*I323</f>
        <v>0</v>
      </c>
      <c r="L323" s="23"/>
      <c r="M323" s="222" t="str">
        <f>IFERROR(VLOOKUP(L323,'СКЛАД '!$A:$B,2,0),"-")</f>
        <v>-</v>
      </c>
      <c r="N323" s="9"/>
      <c r="O323" s="7">
        <f>O308*N323</f>
        <v>0</v>
      </c>
      <c r="Q323" s="9"/>
      <c r="R323" s="222" t="str">
        <f>IFERROR(VLOOKUP(Q323,'СКЛАД '!$A:$B,2,0),"-")</f>
        <v>-</v>
      </c>
      <c r="S323" s="9"/>
      <c r="T323" s="7">
        <f>T308*S323</f>
        <v>0</v>
      </c>
    </row>
    <row r="325" spans="2:20">
      <c r="B325" s="8">
        <v>4184</v>
      </c>
      <c r="C325" s="6" t="str">
        <f>IFERROR(VLOOKUP(B325,Сводная!$A:$C,2,0),"-------------")</f>
        <v>Карамельное Капучино СТАНД</v>
      </c>
      <c r="D325" s="3" t="s">
        <v>600</v>
      </c>
      <c r="E325" s="6">
        <f>IFERROR(VLOOKUP(B325,Сводная!$A:$C,3,0),"-------------")</f>
        <v>0</v>
      </c>
      <c r="F325" s="1"/>
      <c r="G325" s="8">
        <v>4176</v>
      </c>
      <c r="H325" s="6" t="str">
        <f>IFERROR(VLOOKUP(G325,Сводная!$A:$C,2,0),"-------------")</f>
        <v>Ванильное Капучино СТАНД</v>
      </c>
      <c r="I325" s="3" t="s">
        <v>600</v>
      </c>
      <c r="J325" s="6">
        <f>IFERROR(VLOOKUP(G325,Сводная!$A:$C,3,0),"-------------")</f>
        <v>0</v>
      </c>
      <c r="K325" s="1"/>
      <c r="L325" s="8">
        <v>3999</v>
      </c>
      <c r="M325" s="6" t="str">
        <f>IFERROR(VLOOKUP(L325,Сводная!$A:$C,2,0),"-------------")</f>
        <v>Липтон Лимон станд</v>
      </c>
      <c r="N325" s="3" t="s">
        <v>600</v>
      </c>
      <c r="O325" s="6">
        <f>IFERROR(VLOOKUP(L325,Сводная!$A:$C,3,0),"-------------")</f>
        <v>0</v>
      </c>
      <c r="P325" s="1"/>
      <c r="Q325" s="8">
        <v>3996</v>
      </c>
      <c r="R325" s="6" t="str">
        <f>IFERROR(VLOOKUP(Q325,Сводная!$A:$C,2,0),"-------------")</f>
        <v>Липтон Лимон бол</v>
      </c>
      <c r="S325" s="3" t="s">
        <v>600</v>
      </c>
      <c r="T325" s="6">
        <f>IFERROR(VLOOKUP(Q325,Сводная!$A:$C,3,0),"-------------")</f>
        <v>0</v>
      </c>
    </row>
    <row r="326" spans="2:20">
      <c r="B326" s="22">
        <v>69590</v>
      </c>
      <c r="C326" s="222" t="str">
        <f>IFERROR(VLOOKUP(B326,'СКЛАД '!$A:$B,2,0),"-")</f>
        <v>Кофе в зернах</v>
      </c>
      <c r="D326" s="9">
        <v>1.6E-2</v>
      </c>
      <c r="E326" s="7">
        <f>E325*D326</f>
        <v>0</v>
      </c>
      <c r="G326" s="22">
        <v>69590</v>
      </c>
      <c r="H326" s="222" t="str">
        <f>IFERROR(VLOOKUP(G326,'СКЛАД '!$A:$B,2,0),"-")</f>
        <v>Кофе в зернах</v>
      </c>
      <c r="I326" s="9">
        <v>1.6E-2</v>
      </c>
      <c r="J326" s="7">
        <f>J325*I326</f>
        <v>0</v>
      </c>
      <c r="L326" s="9">
        <v>59890</v>
      </c>
      <c r="M326" s="222" t="str">
        <f>IFERROR(VLOOKUP(L326,'СКЛАД '!$A:$B,2,0),"-")</f>
        <v>Липтон Лимон разлив</v>
      </c>
      <c r="N326" s="9">
        <v>2.5999999999999999E-2</v>
      </c>
      <c r="O326" s="7">
        <f>O325*N326</f>
        <v>0</v>
      </c>
      <c r="Q326" s="22">
        <v>59890</v>
      </c>
      <c r="R326" s="222" t="str">
        <f>IFERROR(VLOOKUP(Q326,'СКЛАД '!$A:$B,2,0),"-")</f>
        <v>Липтон Лимон разлив</v>
      </c>
      <c r="S326" s="9">
        <v>2.5999999999999999E-2</v>
      </c>
      <c r="T326" s="7">
        <f>T325*S326</f>
        <v>0</v>
      </c>
    </row>
    <row r="327" spans="2:20">
      <c r="B327" s="22">
        <v>61175</v>
      </c>
      <c r="C327" s="222" t="str">
        <f>IFERROR(VLOOKUP(B327,'СКЛАД '!$A:$B,2,0),"-")</f>
        <v>Молоко 3,2%</v>
      </c>
      <c r="D327" s="9">
        <v>0.13</v>
      </c>
      <c r="E327" s="7">
        <f>E325*D327</f>
        <v>0</v>
      </c>
      <c r="G327" s="22">
        <v>61175</v>
      </c>
      <c r="H327" s="222" t="str">
        <f>IFERROR(VLOOKUP(G327,'СКЛАД '!$A:$B,2,0),"-")</f>
        <v>Молоко 3,2%</v>
      </c>
      <c r="I327" s="9">
        <v>0.13</v>
      </c>
      <c r="J327" s="7">
        <f>J325*I327</f>
        <v>0</v>
      </c>
      <c r="L327" s="23">
        <v>57001</v>
      </c>
      <c r="M327" s="257" t="str">
        <f>IFERROR(VLOOKUP(L327,'СКЛАД '!$A:$B,2,0),"-")</f>
        <v>Стакан 16 унций</v>
      </c>
      <c r="N327" s="23">
        <v>1</v>
      </c>
      <c r="O327" s="7">
        <f>O325*N327</f>
        <v>0</v>
      </c>
      <c r="Q327" s="22">
        <v>57003</v>
      </c>
      <c r="R327" s="222" t="str">
        <f>IFERROR(VLOOKUP(Q327,'СКЛАД '!$A:$B,2,0),"-")</f>
        <v>Стакан 32 унции</v>
      </c>
      <c r="S327" s="9">
        <v>1</v>
      </c>
      <c r="T327" s="7">
        <f>T325*S327</f>
        <v>0</v>
      </c>
    </row>
    <row r="328" spans="2:20">
      <c r="B328" s="22">
        <v>51024</v>
      </c>
      <c r="C328" s="222" t="str">
        <f>IFERROR(VLOOKUP(B328,'СКЛАД '!$A:$B,2,0),"-")</f>
        <v>Сахар порционный</v>
      </c>
      <c r="D328" s="9">
        <v>2</v>
      </c>
      <c r="E328" s="7">
        <f>E325*D328</f>
        <v>0</v>
      </c>
      <c r="G328" s="22">
        <v>51024</v>
      </c>
      <c r="H328" s="222" t="str">
        <f>IFERROR(VLOOKUP(G328,'СКЛАД '!$A:$B,2,0),"-")</f>
        <v>Сахар порционный</v>
      </c>
      <c r="I328" s="9">
        <v>2</v>
      </c>
      <c r="J328" s="7">
        <f>J325*I328</f>
        <v>0</v>
      </c>
      <c r="L328" s="23">
        <v>56006</v>
      </c>
      <c r="M328" s="257" t="str">
        <f>IFERROR(VLOOKUP(L328,'СКЛАД '!$A:$B,2,0),"-")</f>
        <v>Крышка для стакана 16/22 унции</v>
      </c>
      <c r="N328" s="23">
        <v>1</v>
      </c>
      <c r="O328" s="7">
        <f>O325*N328</f>
        <v>0</v>
      </c>
      <c r="Q328" s="22">
        <v>56008</v>
      </c>
      <c r="R328" s="222" t="str">
        <f>IFERROR(VLOOKUP(Q328,'СКЛАД '!$A:$B,2,0),"-")</f>
        <v>Крышка для стакана 32 унции</v>
      </c>
      <c r="S328" s="9">
        <v>1</v>
      </c>
      <c r="T328" s="7">
        <f>T325*S328</f>
        <v>0</v>
      </c>
    </row>
    <row r="329" spans="2:20">
      <c r="B329" s="22">
        <v>52228</v>
      </c>
      <c r="C329" s="222" t="str">
        <f>IFERROR(VLOOKUP(B329,'СКЛАД '!$A:$B,2,0),"-")</f>
        <v>Салфетка бумажная</v>
      </c>
      <c r="D329" s="9">
        <v>1</v>
      </c>
      <c r="E329" s="7">
        <f>E325*D329</f>
        <v>0</v>
      </c>
      <c r="G329" s="22">
        <v>52228</v>
      </c>
      <c r="H329" s="222" t="str">
        <f>IFERROR(VLOOKUP(G329,'СКЛАД '!$A:$B,2,0),"-")</f>
        <v>Салфетка бумажная</v>
      </c>
      <c r="I329" s="9">
        <v>1</v>
      </c>
      <c r="J329" s="7">
        <f>J325*I329</f>
        <v>0</v>
      </c>
      <c r="L329" s="23">
        <v>69913</v>
      </c>
      <c r="M329" s="257" t="str">
        <f>IFERROR(VLOOKUP(L329,'СКЛАД '!$A:$B,2,0),"-")</f>
        <v>Соломинка в обертке</v>
      </c>
      <c r="N329" s="23">
        <v>1</v>
      </c>
      <c r="O329" s="7">
        <f>O325*N329</f>
        <v>0</v>
      </c>
      <c r="Q329" s="22">
        <v>69913</v>
      </c>
      <c r="R329" s="222" t="str">
        <f>IFERROR(VLOOKUP(Q329,'СКЛАД '!$A:$B,2,0),"-")</f>
        <v>Соломинка в обертке</v>
      </c>
      <c r="S329" s="9">
        <v>1</v>
      </c>
      <c r="T329" s="7">
        <f>T325*S329</f>
        <v>0</v>
      </c>
    </row>
    <row r="330" spans="2:20">
      <c r="B330" s="22">
        <v>56064</v>
      </c>
      <c r="C330" s="222" t="str">
        <f>IFERROR(VLOOKUP(B330,'СКЛАД '!$A:$B,2,0),"-")</f>
        <v>Стакан двухслойный 12 унций</v>
      </c>
      <c r="D330" s="9">
        <v>1</v>
      </c>
      <c r="E330" s="7">
        <f>E325*D330</f>
        <v>0</v>
      </c>
      <c r="G330" s="22">
        <v>56064</v>
      </c>
      <c r="H330" s="222" t="str">
        <f>IFERROR(VLOOKUP(G330,'СКЛАД '!$A:$B,2,0),"-")</f>
        <v>Стакан двухслойный 12 унций</v>
      </c>
      <c r="I330" s="9">
        <v>1</v>
      </c>
      <c r="J330" s="7">
        <f>J325*I330</f>
        <v>0</v>
      </c>
      <c r="L330" s="23">
        <v>52228</v>
      </c>
      <c r="M330" s="257" t="str">
        <f>IFERROR(VLOOKUP(L330,'СКЛАД '!$A:$B,2,0),"-")</f>
        <v>Салфетка бумажная</v>
      </c>
      <c r="N330" s="23">
        <v>1</v>
      </c>
      <c r="O330" s="7">
        <f>O325*N330</f>
        <v>0</v>
      </c>
      <c r="Q330" s="22">
        <v>52228</v>
      </c>
      <c r="R330" s="222" t="str">
        <f>IFERROR(VLOOKUP(Q330,'СКЛАД '!$A:$B,2,0),"-")</f>
        <v>Салфетка бумажная</v>
      </c>
      <c r="S330" s="9">
        <v>1</v>
      </c>
      <c r="T330" s="7">
        <f>T325*S330</f>
        <v>0</v>
      </c>
    </row>
    <row r="331" spans="2:20">
      <c r="B331" s="22">
        <v>56067</v>
      </c>
      <c r="C331" s="222" t="str">
        <f>IFERROR(VLOOKUP(B331,'СКЛАД '!$A:$B,2,0),"-")</f>
        <v>Крышка для двухсл. стакана 12 унций</v>
      </c>
      <c r="D331" s="9">
        <v>1</v>
      </c>
      <c r="E331" s="7">
        <f>E325*D331</f>
        <v>0</v>
      </c>
      <c r="G331" s="22">
        <v>56067</v>
      </c>
      <c r="H331" s="222" t="str">
        <f>IFERROR(VLOOKUP(G331,'СКЛАД '!$A:$B,2,0),"-")</f>
        <v>Крышка для двухсл. стакана 12 унций</v>
      </c>
      <c r="I331" s="9">
        <v>1</v>
      </c>
      <c r="J331" s="7">
        <f>J325*I331</f>
        <v>0</v>
      </c>
      <c r="L331" s="23"/>
      <c r="M331" s="222" t="str">
        <f>IFERROR(VLOOKUP(L331,'СКЛАД '!$A:$B,2,0),"-")</f>
        <v>-</v>
      </c>
      <c r="N331" s="9"/>
      <c r="O331" s="7">
        <f>O325*N331</f>
        <v>0</v>
      </c>
      <c r="Q331" s="9"/>
      <c r="R331" s="222" t="str">
        <f>IFERROR(VLOOKUP(Q331,'СКЛАД '!$A:$B,2,0),"-")</f>
        <v>-</v>
      </c>
      <c r="S331" s="9"/>
      <c r="T331" s="7">
        <f>T325*S331</f>
        <v>0</v>
      </c>
    </row>
    <row r="332" spans="2:20">
      <c r="B332" s="22">
        <v>56073</v>
      </c>
      <c r="C332" s="222" t="str">
        <f>IFERROR(VLOOKUP(B332,'СКЛАД '!$A:$B,2,0),"-")</f>
        <v>Мешалка для горячих напитков 0,5л.</v>
      </c>
      <c r="D332" s="9">
        <v>1</v>
      </c>
      <c r="E332" s="7">
        <f>E325*D332</f>
        <v>0</v>
      </c>
      <c r="G332" s="22">
        <v>56073</v>
      </c>
      <c r="H332" s="222" t="str">
        <f>IFERROR(VLOOKUP(G332,'СКЛАД '!$A:$B,2,0),"-")</f>
        <v>Мешалка для горячих напитков 0,5л.</v>
      </c>
      <c r="I332" s="9">
        <v>1</v>
      </c>
      <c r="J332" s="7">
        <f>J325*I332</f>
        <v>0</v>
      </c>
      <c r="L332" s="23"/>
      <c r="M332" s="222" t="str">
        <f>IFERROR(VLOOKUP(L332,'СКЛАД '!$A:$B,2,0),"-")</f>
        <v>-</v>
      </c>
      <c r="N332" s="9"/>
      <c r="O332" s="7">
        <f>O325*N332</f>
        <v>0</v>
      </c>
      <c r="Q332" s="9"/>
      <c r="R332" s="222" t="str">
        <f>IFERROR(VLOOKUP(Q332,'СКЛАД '!$A:$B,2,0),"-")</f>
        <v>-</v>
      </c>
      <c r="S332" s="9"/>
      <c r="T332" s="7">
        <f>T325*S332</f>
        <v>0</v>
      </c>
    </row>
    <row r="333" spans="2:20">
      <c r="B333" s="22">
        <v>67020</v>
      </c>
      <c r="C333" s="222" t="str">
        <f>IFERROR(VLOOKUP(B333,'СКЛАД '!$A:$B,2,0),"-")</f>
        <v>Сироп Монини солёная карамель</v>
      </c>
      <c r="D333" s="9">
        <v>0.02</v>
      </c>
      <c r="E333" s="7">
        <f>E325*D333</f>
        <v>0</v>
      </c>
      <c r="G333" s="22">
        <v>67021</v>
      </c>
      <c r="H333" s="222" t="str">
        <f>IFERROR(VLOOKUP(G333,'СКЛАД '!$A:$B,2,0),"-")</f>
        <v>Сироп Монини французская ваниль</v>
      </c>
      <c r="I333" s="9">
        <v>0.02</v>
      </c>
      <c r="J333" s="7">
        <f>J325*I333</f>
        <v>0</v>
      </c>
      <c r="L333" s="23"/>
      <c r="M333" s="222" t="str">
        <f>IFERROR(VLOOKUP(L333,'СКЛАД '!$A:$B,2,0),"-")</f>
        <v>-</v>
      </c>
      <c r="N333" s="9"/>
      <c r="O333" s="7">
        <f>O325*N333</f>
        <v>0</v>
      </c>
      <c r="Q333" s="9"/>
      <c r="R333" s="222" t="str">
        <f>IFERROR(VLOOKUP(Q333,'СКЛАД '!$A:$B,2,0),"-")</f>
        <v>-</v>
      </c>
      <c r="S333" s="9"/>
      <c r="T333" s="7">
        <f>T325*S333</f>
        <v>0</v>
      </c>
    </row>
    <row r="334" spans="2:20">
      <c r="B334" s="9"/>
      <c r="C334" s="222" t="str">
        <f>IFERROR(VLOOKUP(B334,'СКЛАД '!$A:$B,2,0),"-")</f>
        <v>-</v>
      </c>
      <c r="D334" s="9"/>
      <c r="E334" s="7">
        <f>E325*D334</f>
        <v>0</v>
      </c>
      <c r="G334" s="23"/>
      <c r="H334" s="222" t="str">
        <f>IFERROR(VLOOKUP(G334,'СКЛАД '!$A:$B,2,0),"-")</f>
        <v>-</v>
      </c>
      <c r="I334" s="9"/>
      <c r="J334" s="7">
        <f>J325*I334</f>
        <v>0</v>
      </c>
      <c r="L334" s="23"/>
      <c r="M334" s="222" t="str">
        <f>IFERROR(VLOOKUP(L334,'СКЛАД '!$A:$B,2,0),"-")</f>
        <v>-</v>
      </c>
      <c r="N334" s="9"/>
      <c r="O334" s="7">
        <f>O325*N334</f>
        <v>0</v>
      </c>
      <c r="Q334" s="9"/>
      <c r="R334" s="222" t="str">
        <f>IFERROR(VLOOKUP(Q334,'СКЛАД '!$A:$B,2,0),"-")</f>
        <v>-</v>
      </c>
      <c r="S334" s="9"/>
      <c r="T334" s="7">
        <f>T325*S334</f>
        <v>0</v>
      </c>
    </row>
    <row r="335" spans="2:20">
      <c r="B335" s="9"/>
      <c r="C335" s="222" t="str">
        <f>IFERROR(VLOOKUP(B335,'СКЛАД '!$A:$B,2,0),"-")</f>
        <v>-</v>
      </c>
      <c r="D335" s="9"/>
      <c r="E335" s="7">
        <f>E325*D335</f>
        <v>0</v>
      </c>
      <c r="G335" s="23"/>
      <c r="H335" s="222" t="str">
        <f>IFERROR(VLOOKUP(G335,'СКЛАД '!$A:$B,2,0),"-")</f>
        <v>-</v>
      </c>
      <c r="I335" s="9"/>
      <c r="J335" s="7">
        <f>J325*I335</f>
        <v>0</v>
      </c>
      <c r="L335" s="23"/>
      <c r="M335" s="222" t="str">
        <f>IFERROR(VLOOKUP(L335,'СКЛАД '!$A:$B,2,0),"-")</f>
        <v>-</v>
      </c>
      <c r="N335" s="9"/>
      <c r="O335" s="7">
        <f>O325*N335</f>
        <v>0</v>
      </c>
      <c r="Q335" s="9"/>
      <c r="R335" s="222" t="str">
        <f>IFERROR(VLOOKUP(Q335,'СКЛАД '!$A:$B,2,0),"-")</f>
        <v>-</v>
      </c>
      <c r="S335" s="9"/>
      <c r="T335" s="7">
        <f>T325*S335</f>
        <v>0</v>
      </c>
    </row>
    <row r="336" spans="2:20">
      <c r="B336" s="9"/>
      <c r="C336" s="222" t="str">
        <f>IFERROR(VLOOKUP(B336,'СКЛАД '!$A:$B,2,0),"-")</f>
        <v>-</v>
      </c>
      <c r="D336" s="9"/>
      <c r="E336" s="7">
        <f>E325*D336</f>
        <v>0</v>
      </c>
      <c r="G336" s="23"/>
      <c r="H336" s="222" t="str">
        <f>IFERROR(VLOOKUP(G336,'СКЛАД '!$A:$B,2,0),"-")</f>
        <v>-</v>
      </c>
      <c r="I336" s="9"/>
      <c r="J336" s="7">
        <f>J325*I336</f>
        <v>0</v>
      </c>
      <c r="L336" s="23"/>
      <c r="M336" s="222" t="str">
        <f>IFERROR(VLOOKUP(L336,'СКЛАД '!$A:$B,2,0),"-")</f>
        <v>-</v>
      </c>
      <c r="N336" s="9"/>
      <c r="O336" s="7">
        <f>O325*N336</f>
        <v>0</v>
      </c>
      <c r="Q336" s="9"/>
      <c r="R336" s="222" t="str">
        <f>IFERROR(VLOOKUP(Q336,'СКЛАД '!$A:$B,2,0),"-")</f>
        <v>-</v>
      </c>
      <c r="S336" s="9"/>
      <c r="T336" s="7">
        <f>T325*S336</f>
        <v>0</v>
      </c>
    </row>
    <row r="337" spans="2:20">
      <c r="B337" s="9"/>
      <c r="C337" s="222" t="str">
        <f>IFERROR(VLOOKUP(B337,'СКЛАД '!$A:$B,2,0),"-")</f>
        <v>-</v>
      </c>
      <c r="D337" s="9"/>
      <c r="E337" s="7">
        <f>E325*D337</f>
        <v>0</v>
      </c>
      <c r="G337" s="23"/>
      <c r="H337" s="222" t="str">
        <f>IFERROR(VLOOKUP(G337,'СКЛАД '!$A:$B,2,0),"-")</f>
        <v>-</v>
      </c>
      <c r="I337" s="9"/>
      <c r="J337" s="7">
        <f>J325*I337</f>
        <v>0</v>
      </c>
      <c r="L337" s="23"/>
      <c r="M337" s="222" t="str">
        <f>IFERROR(VLOOKUP(L337,'СКЛАД '!$A:$B,2,0),"-")</f>
        <v>-</v>
      </c>
      <c r="N337" s="9"/>
      <c r="O337" s="7">
        <f>O325*N337</f>
        <v>0</v>
      </c>
      <c r="Q337" s="9"/>
      <c r="R337" s="222" t="str">
        <f>IFERROR(VLOOKUP(Q337,'СКЛАД '!$A:$B,2,0),"-")</f>
        <v>-</v>
      </c>
      <c r="S337" s="9"/>
      <c r="T337" s="7">
        <f>T325*S337</f>
        <v>0</v>
      </c>
    </row>
    <row r="338" spans="2:20">
      <c r="B338" s="9"/>
      <c r="C338" s="222" t="str">
        <f>IFERROR(VLOOKUP(B338,'СКЛАД '!$A:$B,2,0),"-")</f>
        <v>-</v>
      </c>
      <c r="D338" s="9"/>
      <c r="E338" s="7">
        <f>E325*D338</f>
        <v>0</v>
      </c>
      <c r="G338" s="23"/>
      <c r="H338" s="222" t="str">
        <f>IFERROR(VLOOKUP(G338,'СКЛАД '!$A:$B,2,0),"-")</f>
        <v>-</v>
      </c>
      <c r="I338" s="9"/>
      <c r="J338" s="7">
        <f>J325*I338</f>
        <v>0</v>
      </c>
      <c r="L338" s="23"/>
      <c r="M338" s="222" t="str">
        <f>IFERROR(VLOOKUP(L338,'СКЛАД '!$A:$B,2,0),"-")</f>
        <v>-</v>
      </c>
      <c r="N338" s="9"/>
      <c r="O338" s="7">
        <f>O325*N338</f>
        <v>0</v>
      </c>
      <c r="Q338" s="9"/>
      <c r="R338" s="222" t="str">
        <f>IFERROR(VLOOKUP(Q338,'СКЛАД '!$A:$B,2,0),"-")</f>
        <v>-</v>
      </c>
      <c r="S338" s="9"/>
      <c r="T338" s="7">
        <f>T325*S338</f>
        <v>0</v>
      </c>
    </row>
    <row r="339" spans="2:20">
      <c r="B339" s="9"/>
      <c r="C339" s="222" t="str">
        <f>IFERROR(VLOOKUP(B339,'СКЛАД '!$A:$B,2,0),"-")</f>
        <v>-</v>
      </c>
      <c r="D339" s="9"/>
      <c r="E339" s="7">
        <f>E325*D339</f>
        <v>0</v>
      </c>
      <c r="G339" s="23"/>
      <c r="H339" s="222" t="str">
        <f>IFERROR(VLOOKUP(G339,'СКЛАД '!$A:$B,2,0),"-")</f>
        <v>-</v>
      </c>
      <c r="I339" s="9"/>
      <c r="J339" s="7">
        <f>J325*I339</f>
        <v>0</v>
      </c>
      <c r="L339" s="23"/>
      <c r="M339" s="222" t="str">
        <f>IFERROR(VLOOKUP(L339,'СКЛАД '!$A:$B,2,0),"-")</f>
        <v>-</v>
      </c>
      <c r="N339" s="9"/>
      <c r="O339" s="7">
        <f>O325*N339</f>
        <v>0</v>
      </c>
      <c r="Q339" s="9"/>
      <c r="R339" s="222" t="str">
        <f>IFERROR(VLOOKUP(Q339,'СКЛАД '!$A:$B,2,0),"-")</f>
        <v>-</v>
      </c>
      <c r="S339" s="9"/>
      <c r="T339" s="7">
        <f>T325*S339</f>
        <v>0</v>
      </c>
    </row>
    <row r="340" spans="2:20">
      <c r="B340" s="9"/>
      <c r="C340" s="222" t="str">
        <f>IFERROR(VLOOKUP(B340,'СКЛАД '!$A:$B,2,0),"-")</f>
        <v>-</v>
      </c>
      <c r="D340" s="9"/>
      <c r="E340" s="7">
        <f>E325*D340</f>
        <v>0</v>
      </c>
      <c r="G340" s="23"/>
      <c r="H340" s="222" t="str">
        <f>IFERROR(VLOOKUP(G340,'СКЛАД '!$A:$B,2,0),"-")</f>
        <v>-</v>
      </c>
      <c r="I340" s="9"/>
      <c r="J340" s="7">
        <f>J325*I340</f>
        <v>0</v>
      </c>
      <c r="L340" s="23"/>
      <c r="M340" s="222" t="str">
        <f>IFERROR(VLOOKUP(L340,'СКЛАД '!$A:$B,2,0),"-")</f>
        <v>-</v>
      </c>
      <c r="N340" s="9"/>
      <c r="O340" s="7">
        <f>O325*N340</f>
        <v>0</v>
      </c>
      <c r="Q340" s="9"/>
      <c r="R340" s="222" t="str">
        <f>IFERROR(VLOOKUP(Q340,'СКЛАД '!$A:$B,2,0),"-")</f>
        <v>-</v>
      </c>
      <c r="S340" s="9"/>
      <c r="T340" s="7">
        <f>T325*S340</f>
        <v>0</v>
      </c>
    </row>
  </sheetData>
  <sheetProtection algorithmName="SHA-512" hashValue="sECBkxzetR+xg+AxNH/uDwWR8RBKIzjhHSTnMzV6Rkqa456qoRrm9CcjJ+nIpBiTuAN/p270vho1mic1wnrCQA==" saltValue="AGLKXuX22ZVFRcTloXVgiA==" spinCount="100000" sheet="1" objects="1" scenarios="1"/>
  <pageMargins left="0.7" right="0.7" top="0.75" bottom="0.75" header="0.3" footer="0.3"/>
  <pageSetup paperSize="9" scale="2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topLeftCell="D49" zoomScale="60" zoomScaleNormal="60" workbookViewId="0">
      <selection activeCell="D49" sqref="A1:XFD1048576"/>
    </sheetView>
  </sheetViews>
  <sheetFormatPr defaultRowHeight="15"/>
  <cols>
    <col min="1" max="1" width="2.28515625" style="2" customWidth="1"/>
    <col min="2" max="2" width="16.5703125" style="2" customWidth="1"/>
    <col min="3" max="3" width="47.140625" style="2" customWidth="1"/>
    <col min="4" max="4" width="7.5703125" style="2" customWidth="1"/>
    <col min="5" max="5" width="14.140625" style="1" customWidth="1"/>
    <col min="6" max="6" width="2.28515625" style="2" customWidth="1"/>
    <col min="7" max="7" width="16.5703125" style="2" customWidth="1"/>
    <col min="8" max="8" width="46.5703125" style="2" customWidth="1"/>
    <col min="9" max="9" width="7.5703125" style="2" customWidth="1"/>
    <col min="10" max="10" width="14.140625" style="1" customWidth="1"/>
    <col min="11" max="11" width="2.28515625" style="2" customWidth="1"/>
    <col min="12" max="12" width="16.5703125" style="2" customWidth="1"/>
    <col min="13" max="13" width="46" style="2" customWidth="1"/>
    <col min="14" max="14" width="7.5703125" style="2" customWidth="1"/>
    <col min="15" max="15" width="14.140625" style="1" customWidth="1"/>
    <col min="16" max="16" width="2.28515625" style="2" customWidth="1"/>
    <col min="17" max="17" width="16.5703125" style="2" customWidth="1"/>
    <col min="18" max="18" width="46" style="2" customWidth="1"/>
    <col min="19" max="19" width="7.5703125" style="2" customWidth="1"/>
    <col min="20" max="20" width="14.140625" style="1" customWidth="1"/>
    <col min="21" max="16384" width="9.140625" style="2"/>
  </cols>
  <sheetData>
    <row r="2" spans="2:20" ht="15" customHeight="1">
      <c r="B2" s="66">
        <v>3024</v>
      </c>
      <c r="C2" s="6" t="str">
        <f>IFERROR(VLOOKUP(B2,Сводная!$A:$C,2,0),"-------------")</f>
        <v>Карт. Деревен. мал</v>
      </c>
      <c r="D2" s="3" t="s">
        <v>577</v>
      </c>
      <c r="E2" s="6">
        <f>IFERROR(VLOOKUP(B2,Сводная!$A:$C,3,0),"-------------")</f>
        <v>13</v>
      </c>
      <c r="G2" s="66">
        <v>3025</v>
      </c>
      <c r="H2" s="6" t="str">
        <f>IFERROR(VLOOKUP(G2,Сводная!$A:$C,2,0),"-------------")</f>
        <v>Карт. Деревен. станд</v>
      </c>
      <c r="I2" s="3" t="s">
        <v>577</v>
      </c>
      <c r="J2" s="6">
        <f>IFERROR(VLOOKUP(G2,Сводная!$A:$C,3,0),"-------------")</f>
        <v>31</v>
      </c>
      <c r="L2" s="66">
        <v>3004</v>
      </c>
      <c r="M2" s="6" t="str">
        <f>IFERROR(VLOOKUP(L2,Сводная!$A:$C,2,0),"-------------")</f>
        <v>Кинг Фри джун</v>
      </c>
      <c r="N2" s="3" t="s">
        <v>577</v>
      </c>
      <c r="O2" s="6">
        <f>IFERROR(VLOOKUP(L2,Сводная!$A:$C,3,0),"-------------")</f>
        <v>156</v>
      </c>
      <c r="Q2" s="66">
        <v>3005</v>
      </c>
      <c r="R2" s="6" t="str">
        <f>IFERROR(VLOOKUP(Q2,Сводная!$A:$C,2,0),"-------------")</f>
        <v>Кинг Фри мал</v>
      </c>
      <c r="S2" s="3" t="s">
        <v>577</v>
      </c>
      <c r="T2" s="6">
        <f>IFERROR(VLOOKUP(Q2,Сводная!$A:$C,3,0),"-------------")</f>
        <v>165</v>
      </c>
    </row>
    <row r="3" spans="2:20">
      <c r="B3" s="22">
        <v>58554</v>
      </c>
      <c r="C3" s="222" t="str">
        <f>IFERROR(VLOOKUP(B3,'СКЛАД '!$A:$B,2,0),"-")</f>
        <v>Картофель деревенский с/м</v>
      </c>
      <c r="D3" s="9">
        <v>0.16500000000000001</v>
      </c>
      <c r="E3" s="7">
        <f>E2*D3</f>
        <v>2.145</v>
      </c>
      <c r="G3" s="22">
        <v>58554</v>
      </c>
      <c r="H3" s="222" t="str">
        <f>IFERROR(VLOOKUP(G3,'СКЛАД '!$A:$B,2,0),"-")</f>
        <v>Картофель деревенский с/м</v>
      </c>
      <c r="I3" s="9">
        <v>0.191</v>
      </c>
      <c r="J3" s="7">
        <f>J2*I3</f>
        <v>5.9210000000000003</v>
      </c>
      <c r="L3" s="22">
        <v>58533</v>
      </c>
      <c r="M3" s="222" t="str">
        <f>IFERROR(VLOOKUP(L3,'СКЛАД '!$A:$B,2,0),"-")</f>
        <v>Картофель фри с/м</v>
      </c>
      <c r="N3" s="9">
        <v>0.10100000000000001</v>
      </c>
      <c r="O3" s="7">
        <f>O2*N3</f>
        <v>15.756</v>
      </c>
      <c r="Q3" s="22">
        <v>58533</v>
      </c>
      <c r="R3" s="222" t="str">
        <f>IFERROR(VLOOKUP(Q3,'СКЛАД '!$A:$B,2,0),"-")</f>
        <v>Картофель фри с/м</v>
      </c>
      <c r="S3" s="9">
        <v>0.14599999999999999</v>
      </c>
      <c r="T3" s="7">
        <f>T2*S3</f>
        <v>24.09</v>
      </c>
    </row>
    <row r="4" spans="2:20">
      <c r="B4" s="22">
        <v>51081</v>
      </c>
      <c r="C4" s="222" t="str">
        <f>IFERROR(VLOOKUP(B4,'СКЛАД '!$A:$B,2,0),"-")</f>
        <v>Масло фритюрное &lt;Профилюкс&gt;</v>
      </c>
      <c r="D4" s="9">
        <v>1.4E-2</v>
      </c>
      <c r="E4" s="7">
        <f>E2*D4</f>
        <v>0.182</v>
      </c>
      <c r="G4" s="22">
        <v>51081</v>
      </c>
      <c r="H4" s="222" t="str">
        <f>IFERROR(VLOOKUP(G4,'СКЛАД '!$A:$B,2,0),"-")</f>
        <v>Масло фритюрное &lt;Профилюкс&gt;</v>
      </c>
      <c r="I4" s="9">
        <v>2.8000000000000001E-2</v>
      </c>
      <c r="J4" s="7">
        <f>J2*I4</f>
        <v>0.86799999999999999</v>
      </c>
      <c r="L4" s="22">
        <v>51081</v>
      </c>
      <c r="M4" s="222" t="str">
        <f>IFERROR(VLOOKUP(L4,'СКЛАД '!$A:$B,2,0),"-")</f>
        <v>Масло фритюрное &lt;Профилюкс&gt;</v>
      </c>
      <c r="N4" s="9">
        <v>1.4E-2</v>
      </c>
      <c r="O4" s="7">
        <f>O2*N4</f>
        <v>2.1840000000000002</v>
      </c>
      <c r="Q4" s="22">
        <v>51081</v>
      </c>
      <c r="R4" s="222" t="str">
        <f>IFERROR(VLOOKUP(Q4,'СКЛАД '!$A:$B,2,0),"-")</f>
        <v>Масло фритюрное &lt;Профилюкс&gt;</v>
      </c>
      <c r="S4" s="9">
        <v>2.8000000000000001E-2</v>
      </c>
      <c r="T4" s="7">
        <f>T2*S4</f>
        <v>4.62</v>
      </c>
    </row>
    <row r="5" spans="2:20">
      <c r="B5" s="22">
        <v>52228</v>
      </c>
      <c r="C5" s="222" t="str">
        <f>IFERROR(VLOOKUP(B5,'СКЛАД '!$A:$B,2,0),"-")</f>
        <v>Салфетка бумажная</v>
      </c>
      <c r="D5" s="9">
        <v>1</v>
      </c>
      <c r="E5" s="7">
        <f>E2*D5</f>
        <v>13</v>
      </c>
      <c r="G5" s="22">
        <v>52228</v>
      </c>
      <c r="H5" s="222" t="str">
        <f>IFERROR(VLOOKUP(G5,'СКЛАД '!$A:$B,2,0),"-")</f>
        <v>Салфетка бумажная</v>
      </c>
      <c r="I5" s="9">
        <v>1</v>
      </c>
      <c r="J5" s="7">
        <f>J2*I5</f>
        <v>31</v>
      </c>
      <c r="L5" s="22">
        <v>51103</v>
      </c>
      <c r="M5" s="222" t="str">
        <f>IFERROR(VLOOKUP(L5,'СКЛАД '!$A:$B,2,0),"-")</f>
        <v>Соль(20 кг в уп.)</v>
      </c>
      <c r="N5" s="9">
        <v>5.0000000000000001E-4</v>
      </c>
      <c r="O5" s="7">
        <f>O2*N5</f>
        <v>7.8E-2</v>
      </c>
      <c r="Q5" s="22">
        <v>51103</v>
      </c>
      <c r="R5" s="222" t="str">
        <f>IFERROR(VLOOKUP(Q5,'СКЛАД '!$A:$B,2,0),"-")</f>
        <v>Соль(20 кг в уп.)</v>
      </c>
      <c r="S5" s="9">
        <v>5.0000000000000001E-4</v>
      </c>
      <c r="T5" s="7">
        <f>T2*S5</f>
        <v>8.2500000000000004E-2</v>
      </c>
    </row>
    <row r="6" spans="2:20">
      <c r="B6" s="22">
        <v>57110</v>
      </c>
      <c r="C6" s="222" t="str">
        <f>IFERROR(VLOOKUP(B6,'СКЛАД '!$A:$B,2,0),"-")</f>
        <v>Пакет для картофеля фри средний МАЛЕНЬКИЙ</v>
      </c>
      <c r="D6" s="9">
        <v>1</v>
      </c>
      <c r="E6" s="7">
        <f>E2*D6</f>
        <v>13</v>
      </c>
      <c r="G6" s="22">
        <v>57150</v>
      </c>
      <c r="H6" s="222" t="str">
        <f>IFERROR(VLOOKUP(G6,'СКЛАД '!$A:$B,2,0),"-")</f>
        <v>Пакет для картофеля фри большой СТАНДАРТНЫЙ</v>
      </c>
      <c r="I6" s="9">
        <v>1</v>
      </c>
      <c r="J6" s="7">
        <f>J2*I6</f>
        <v>31</v>
      </c>
      <c r="L6" s="22">
        <v>52228</v>
      </c>
      <c r="M6" s="222" t="str">
        <f>IFERROR(VLOOKUP(L6,'СКЛАД '!$A:$B,2,0),"-")</f>
        <v>Салфетка бумажная</v>
      </c>
      <c r="N6" s="9">
        <v>1</v>
      </c>
      <c r="O6" s="7">
        <f>O2*N6</f>
        <v>156</v>
      </c>
      <c r="Q6" s="22">
        <v>52228</v>
      </c>
      <c r="R6" s="222" t="str">
        <f>IFERROR(VLOOKUP(Q6,'СКЛАД '!$A:$B,2,0),"-")</f>
        <v>Салфетка бумажная</v>
      </c>
      <c r="S6" s="9">
        <v>1</v>
      </c>
      <c r="T6" s="7">
        <f>T2*S6</f>
        <v>165</v>
      </c>
    </row>
    <row r="7" spans="2:20">
      <c r="B7" s="68"/>
      <c r="C7" s="222" t="str">
        <f>IFERROR(VLOOKUP(B7,'СКЛАД '!$A:$B,2,0),"-")</f>
        <v>-</v>
      </c>
      <c r="D7" s="9"/>
      <c r="E7" s="7">
        <f>E2*D7</f>
        <v>0</v>
      </c>
      <c r="G7" s="68"/>
      <c r="H7" s="222" t="str">
        <f>IFERROR(VLOOKUP(G7,'СКЛАД '!$A:$B,2,0),"-")</f>
        <v>-</v>
      </c>
      <c r="I7" s="9"/>
      <c r="J7" s="7">
        <f>J2*I7</f>
        <v>0</v>
      </c>
      <c r="L7" s="22">
        <v>57100</v>
      </c>
      <c r="M7" s="222" t="str">
        <f>IFERROR(VLOOKUP(L7,'СКЛАД '!$A:$B,2,0),"-")</f>
        <v>Пакет для картофеля фри малый ДЕТСКИЙ</v>
      </c>
      <c r="N7" s="9">
        <v>1</v>
      </c>
      <c r="O7" s="7">
        <f>O2*N7</f>
        <v>156</v>
      </c>
      <c r="Q7" s="22">
        <v>57110</v>
      </c>
      <c r="R7" s="222" t="str">
        <f>IFERROR(VLOOKUP(Q7,'СКЛАД '!$A:$B,2,0),"-")</f>
        <v>Пакет для картофеля фри средний МАЛЕНЬКИЙ</v>
      </c>
      <c r="S7" s="9">
        <v>1</v>
      </c>
      <c r="T7" s="7">
        <f>T2*S7</f>
        <v>165</v>
      </c>
    </row>
    <row r="8" spans="2:20">
      <c r="B8" s="9"/>
      <c r="C8" s="222" t="str">
        <f>IFERROR(VLOOKUP(B8,'СКЛАД '!$A:$B,2,0),"-")</f>
        <v>-</v>
      </c>
      <c r="D8" s="9"/>
      <c r="E8" s="7">
        <f>E2*D8</f>
        <v>0</v>
      </c>
      <c r="G8" s="9"/>
      <c r="H8" s="222" t="str">
        <f>IFERROR(VLOOKUP(G8,'СКЛАД '!$A:$B,2,0),"-")</f>
        <v>-</v>
      </c>
      <c r="I8" s="9"/>
      <c r="J8" s="7">
        <f>J2*I8</f>
        <v>0</v>
      </c>
      <c r="L8" s="68"/>
      <c r="M8" s="222" t="str">
        <f>IFERROR(VLOOKUP(L8,'СКЛАД '!$A:$B,2,0),"-")</f>
        <v>-</v>
      </c>
      <c r="N8" s="9"/>
      <c r="O8" s="7">
        <f>O2*N8</f>
        <v>0</v>
      </c>
      <c r="Q8" s="68"/>
      <c r="R8" s="222" t="str">
        <f>IFERROR(VLOOKUP(Q8,'СКЛАД '!$A:$B,2,0),"-")</f>
        <v>-</v>
      </c>
      <c r="S8" s="9"/>
      <c r="T8" s="7">
        <f>T2*S8</f>
        <v>0</v>
      </c>
    </row>
    <row r="9" spans="2:20">
      <c r="B9" s="9"/>
      <c r="C9" s="222" t="str">
        <f>IFERROR(VLOOKUP(B9,'СКЛАД '!$A:$B,2,0),"-")</f>
        <v>-</v>
      </c>
      <c r="D9" s="9"/>
      <c r="E9" s="7">
        <f>E2*D9</f>
        <v>0</v>
      </c>
      <c r="G9" s="9"/>
      <c r="H9" s="222" t="str">
        <f>IFERROR(VLOOKUP(G9,'СКЛАД '!$A:$B,2,0),"-")</f>
        <v>-</v>
      </c>
      <c r="I9" s="9"/>
      <c r="J9" s="7">
        <f>J2*I9</f>
        <v>0</v>
      </c>
      <c r="L9" s="9"/>
      <c r="M9" s="222" t="str">
        <f>IFERROR(VLOOKUP(L9,'СКЛАД '!$A:$B,2,0),"-")</f>
        <v>-</v>
      </c>
      <c r="N9" s="9"/>
      <c r="O9" s="7">
        <f>O2*N9</f>
        <v>0</v>
      </c>
      <c r="Q9" s="9"/>
      <c r="R9" s="222" t="str">
        <f>IFERROR(VLOOKUP(Q9,'СКЛАД '!$A:$B,2,0),"-")</f>
        <v>-</v>
      </c>
      <c r="S9" s="9"/>
      <c r="T9" s="7">
        <f>T2*S9</f>
        <v>0</v>
      </c>
    </row>
    <row r="10" spans="2:20">
      <c r="B10" s="9"/>
      <c r="C10" s="222" t="str">
        <f>IFERROR(VLOOKUP(B10,'СКЛАД '!$A:$B,2,0),"-")</f>
        <v>-</v>
      </c>
      <c r="D10" s="9"/>
      <c r="E10" s="7">
        <f>E2*D10</f>
        <v>0</v>
      </c>
      <c r="G10" s="9"/>
      <c r="H10" s="222" t="str">
        <f>IFERROR(VLOOKUP(G10,'СКЛАД '!$A:$B,2,0),"-")</f>
        <v>-</v>
      </c>
      <c r="I10" s="9"/>
      <c r="J10" s="7">
        <f>J2*I10</f>
        <v>0</v>
      </c>
      <c r="L10" s="9"/>
      <c r="M10" s="222" t="str">
        <f>IFERROR(VLOOKUP(L10,'СКЛАД '!$A:$B,2,0),"-")</f>
        <v>-</v>
      </c>
      <c r="N10" s="9"/>
      <c r="O10" s="7">
        <f>O2*N10</f>
        <v>0</v>
      </c>
      <c r="Q10" s="9"/>
      <c r="R10" s="222" t="str">
        <f>IFERROR(VLOOKUP(Q10,'СКЛАД '!$A:$B,2,0),"-")</f>
        <v>-</v>
      </c>
      <c r="S10" s="9"/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9"/>
      <c r="H11" s="222" t="str">
        <f>IFERROR(VLOOKUP(G11,'СКЛАД '!$A:$B,2,0),"-")</f>
        <v>-</v>
      </c>
      <c r="I11" s="9"/>
      <c r="J11" s="7">
        <f>J2*I11</f>
        <v>0</v>
      </c>
      <c r="L11" s="9"/>
      <c r="M11" s="222" t="str">
        <f>IFERROR(VLOOKUP(L11,'СКЛАД '!$A:$B,2,0),"-")</f>
        <v>-</v>
      </c>
      <c r="N11" s="9"/>
      <c r="O11" s="7">
        <f>O2*N11</f>
        <v>0</v>
      </c>
      <c r="Q11" s="9"/>
      <c r="R11" s="222" t="str">
        <f>IFERROR(VLOOKUP(Q11,'СКЛАД '!$A:$B,2,0),"-")</f>
        <v>-</v>
      </c>
      <c r="S11" s="9"/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9"/>
      <c r="M12" s="222" t="str">
        <f>IFERROR(VLOOKUP(L12,'СКЛАД '!$A:$B,2,0),"-")</f>
        <v>-</v>
      </c>
      <c r="N12" s="9"/>
      <c r="O12" s="7">
        <f>O2*N12</f>
        <v>0</v>
      </c>
      <c r="Q12" s="9"/>
      <c r="R12" s="222" t="str">
        <f>IFERROR(VLOOKUP(Q12,'СКЛАД '!$A:$B,2,0),"-")</f>
        <v>-</v>
      </c>
      <c r="S12" s="9"/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>
      <c r="B19" s="66">
        <v>1438</v>
      </c>
      <c r="C19" s="6" t="str">
        <f>IFERROR(VLOOKUP(B19,Сводная!$A:$C,2,0),"-------------")</f>
        <v>Карт. Деревен. дет</v>
      </c>
      <c r="D19" s="3" t="s">
        <v>577</v>
      </c>
      <c r="E19" s="6">
        <f>IFERROR(VLOOKUP(B19,Сводная!$A:$C,3,0),"-------------")</f>
        <v>0</v>
      </c>
      <c r="G19" s="66">
        <v>3023</v>
      </c>
      <c r="H19" s="6" t="str">
        <f>IFERROR(VLOOKUP(G19,Сводная!$A:$C,2,0),"-------------")</f>
        <v>Луковые колечки детск</v>
      </c>
      <c r="I19" s="3" t="s">
        <v>577</v>
      </c>
      <c r="J19" s="6">
        <f>IFERROR(VLOOKUP(G19,Сводная!$A:$C,3,0),"-------------")</f>
        <v>0</v>
      </c>
      <c r="L19" s="66">
        <v>3006</v>
      </c>
      <c r="M19" s="6" t="str">
        <f>IFERROR(VLOOKUP(L19,Сводная!$A:$C,2,0),"-------------")</f>
        <v>Кинг Фри станд</v>
      </c>
      <c r="N19" s="3" t="s">
        <v>577</v>
      </c>
      <c r="O19" s="6">
        <f>IFERROR(VLOOKUP(L19,Сводная!$A:$C,3,0),"-------------")</f>
        <v>327</v>
      </c>
      <c r="Q19" s="66">
        <v>3007</v>
      </c>
      <c r="R19" s="6" t="str">
        <f>IFERROR(VLOOKUP(Q19,Сводная!$A:$C,2,0),"-------------")</f>
        <v>Кинг Фри бол</v>
      </c>
      <c r="S19" s="3" t="s">
        <v>577</v>
      </c>
      <c r="T19" s="6">
        <f>IFERROR(VLOOKUP(Q19,Сводная!$A:$C,3,0),"-------------")</f>
        <v>126</v>
      </c>
    </row>
    <row r="20" spans="2:20">
      <c r="B20" s="22">
        <v>58554</v>
      </c>
      <c r="C20" s="222" t="str">
        <f>IFERROR(VLOOKUP(B20,'СКЛАД '!$A:$B,2,0),"-")</f>
        <v>Картофель деревенский с/м</v>
      </c>
      <c r="D20" s="9">
        <v>0.122</v>
      </c>
      <c r="E20" s="7">
        <f>E19*D20</f>
        <v>0</v>
      </c>
      <c r="G20" s="22">
        <v>58686</v>
      </c>
      <c r="H20" s="222" t="str">
        <f>IFERROR(VLOOKUP(G20,'СКЛАД '!$A:$B,2,0),"-")</f>
        <v>Луковые кольца</v>
      </c>
      <c r="I20" s="9">
        <v>4</v>
      </c>
      <c r="J20" s="7">
        <f>J19*I20</f>
        <v>0</v>
      </c>
      <c r="L20" s="22">
        <v>58533</v>
      </c>
      <c r="M20" s="222" t="str">
        <f>IFERROR(VLOOKUP(L20,'СКЛАД '!$A:$B,2,0),"-")</f>
        <v>Картофель фри с/м</v>
      </c>
      <c r="N20" s="9">
        <v>0.17299999999999999</v>
      </c>
      <c r="O20" s="7">
        <f>O19*N20</f>
        <v>56.570999999999998</v>
      </c>
      <c r="Q20" s="22">
        <v>58533</v>
      </c>
      <c r="R20" s="222" t="str">
        <f>IFERROR(VLOOKUP(Q20,'СКЛАД '!$A:$B,2,0),"-")</f>
        <v>Картофель фри с/м</v>
      </c>
      <c r="S20" s="9">
        <v>0.22</v>
      </c>
      <c r="T20" s="7">
        <f>T19*S20</f>
        <v>27.72</v>
      </c>
    </row>
    <row r="21" spans="2:20">
      <c r="B21" s="22">
        <v>51081</v>
      </c>
      <c r="C21" s="222" t="str">
        <f>IFERROR(VLOOKUP(B21,'СКЛАД '!$A:$B,2,0),"-")</f>
        <v>Масло фритюрное &lt;Профилюкс&gt;</v>
      </c>
      <c r="D21" s="9">
        <v>1.4E-2</v>
      </c>
      <c r="E21" s="7">
        <f>E19*D21</f>
        <v>0</v>
      </c>
      <c r="G21" s="22">
        <v>51081</v>
      </c>
      <c r="H21" s="222" t="str">
        <f>IFERROR(VLOOKUP(G21,'СКЛАД '!$A:$B,2,0),"-")</f>
        <v>Масло фритюрное &lt;Профилюкс&gt;</v>
      </c>
      <c r="I21" s="9">
        <v>2.1000000000000001E-2</v>
      </c>
      <c r="J21" s="7">
        <f>J19*I21</f>
        <v>0</v>
      </c>
      <c r="L21" s="22">
        <v>51081</v>
      </c>
      <c r="M21" s="222" t="str">
        <f>IFERROR(VLOOKUP(L21,'СКЛАД '!$A:$B,2,0),"-")</f>
        <v>Масло фритюрное &lt;Профилюкс&gt;</v>
      </c>
      <c r="N21" s="9">
        <v>2.8000000000000001E-2</v>
      </c>
      <c r="O21" s="7">
        <f>O19*N21</f>
        <v>9.1560000000000006</v>
      </c>
      <c r="Q21" s="22">
        <v>51081</v>
      </c>
      <c r="R21" s="222" t="str">
        <f>IFERROR(VLOOKUP(Q21,'СКЛАД '!$A:$B,2,0),"-")</f>
        <v>Масло фритюрное &lt;Профилюкс&gt;</v>
      </c>
      <c r="S21" s="9">
        <v>2.8000000000000001E-2</v>
      </c>
      <c r="T21" s="7">
        <f>T19*S21</f>
        <v>3.528</v>
      </c>
    </row>
    <row r="22" spans="2:20">
      <c r="B22" s="22">
        <v>52228</v>
      </c>
      <c r="C22" s="222" t="str">
        <f>IFERROR(VLOOKUP(B22,'СКЛАД '!$A:$B,2,0),"-")</f>
        <v>Салфетка бумажная</v>
      </c>
      <c r="D22" s="9">
        <v>1</v>
      </c>
      <c r="E22" s="7">
        <f>E19*D22</f>
        <v>0</v>
      </c>
      <c r="G22" s="22">
        <v>52228</v>
      </c>
      <c r="H22" s="222" t="str">
        <f>IFERROR(VLOOKUP(G22,'СКЛАД '!$A:$B,2,0),"-")</f>
        <v>Салфетка бумажная</v>
      </c>
      <c r="I22" s="9">
        <v>1</v>
      </c>
      <c r="J22" s="7">
        <f>J19*I22</f>
        <v>0</v>
      </c>
      <c r="L22" s="22">
        <v>51103</v>
      </c>
      <c r="M22" s="222" t="str">
        <f>IFERROR(VLOOKUP(L22,'СКЛАД '!$A:$B,2,0),"-")</f>
        <v>Соль(20 кг в уп.)</v>
      </c>
      <c r="N22" s="9">
        <v>5.0000000000000001E-4</v>
      </c>
      <c r="O22" s="7">
        <f>O19*N22</f>
        <v>0.16350000000000001</v>
      </c>
      <c r="Q22" s="22">
        <v>51103</v>
      </c>
      <c r="R22" s="222" t="str">
        <f>IFERROR(VLOOKUP(Q22,'СКЛАД '!$A:$B,2,0),"-")</f>
        <v>Соль(20 кг в уп.)</v>
      </c>
      <c r="S22" s="9">
        <v>5.0000000000000001E-4</v>
      </c>
      <c r="T22" s="7">
        <f>T19*S22</f>
        <v>6.3E-2</v>
      </c>
    </row>
    <row r="23" spans="2:20">
      <c r="B23" s="22">
        <v>57100</v>
      </c>
      <c r="C23" s="222" t="str">
        <f>IFERROR(VLOOKUP(B23,'СКЛАД '!$A:$B,2,0),"-")</f>
        <v>Пакет для картофеля фри малый ДЕТСКИЙ</v>
      </c>
      <c r="D23" s="9">
        <v>1</v>
      </c>
      <c r="E23" s="7">
        <f>E19*D23</f>
        <v>0</v>
      </c>
      <c r="G23" s="22">
        <v>57100</v>
      </c>
      <c r="H23" s="222" t="str">
        <f>IFERROR(VLOOKUP(G23,'СКЛАД '!$A:$B,2,0),"-")</f>
        <v>Пакет для картофеля фри малый ДЕТСКИЙ</v>
      </c>
      <c r="I23" s="9">
        <v>1</v>
      </c>
      <c r="J23" s="7">
        <f>J19*I23</f>
        <v>0</v>
      </c>
      <c r="L23" s="22">
        <v>52228</v>
      </c>
      <c r="M23" s="222" t="str">
        <f>IFERROR(VLOOKUP(L23,'СКЛАД '!$A:$B,2,0),"-")</f>
        <v>Салфетка бумажная</v>
      </c>
      <c r="N23" s="9">
        <v>1</v>
      </c>
      <c r="O23" s="7">
        <f>O19*N23</f>
        <v>327</v>
      </c>
      <c r="Q23" s="22">
        <v>52228</v>
      </c>
      <c r="R23" s="222" t="str">
        <f>IFERROR(VLOOKUP(Q23,'СКЛАД '!$A:$B,2,0),"-")</f>
        <v>Салфетка бумажная</v>
      </c>
      <c r="S23" s="9">
        <v>1</v>
      </c>
      <c r="T23" s="7">
        <f>T19*S23</f>
        <v>126</v>
      </c>
    </row>
    <row r="24" spans="2:20">
      <c r="B24" s="68"/>
      <c r="C24" s="222" t="str">
        <f>IFERROR(VLOOKUP(B24,'СКЛАД '!$A:$B,2,0),"-")</f>
        <v>-</v>
      </c>
      <c r="D24" s="9"/>
      <c r="E24" s="7">
        <f>E19*D24</f>
        <v>0</v>
      </c>
      <c r="G24" s="68"/>
      <c r="H24" s="222" t="str">
        <f>IFERROR(VLOOKUP(G24,'СКЛАД '!$A:$B,2,0),"-")</f>
        <v>-</v>
      </c>
      <c r="I24" s="9"/>
      <c r="J24" s="7">
        <f>J19*I24</f>
        <v>0</v>
      </c>
      <c r="L24" s="22">
        <v>57150</v>
      </c>
      <c r="M24" s="222" t="str">
        <f>IFERROR(VLOOKUP(L24,'СКЛАД '!$A:$B,2,0),"-")</f>
        <v>Пакет для картофеля фри большой СТАНДАРТНЫЙ</v>
      </c>
      <c r="N24" s="9">
        <v>1</v>
      </c>
      <c r="O24" s="7">
        <f>O19*N24</f>
        <v>327</v>
      </c>
      <c r="Q24" s="22">
        <v>55759</v>
      </c>
      <c r="R24" s="222" t="str">
        <f>IFERROR(VLOOKUP(Q24,'СКЛАД '!$A:$B,2,0),"-")</f>
        <v>Пакет для картофеля фри ХХL БОЛЬШАЯ</v>
      </c>
      <c r="S24" s="9">
        <v>1</v>
      </c>
      <c r="T24" s="7">
        <f>T19*S24</f>
        <v>126</v>
      </c>
    </row>
    <row r="25" spans="2:20">
      <c r="B25" s="9"/>
      <c r="C25" s="222" t="str">
        <f>IFERROR(VLOOKUP(B25,'СКЛАД '!$A:$B,2,0),"-")</f>
        <v>-</v>
      </c>
      <c r="D25" s="9"/>
      <c r="E25" s="7">
        <f>E19*D25</f>
        <v>0</v>
      </c>
      <c r="G25" s="9"/>
      <c r="H25" s="222" t="str">
        <f>IFERROR(VLOOKUP(G25,'СКЛАД '!$A:$B,2,0),"-")</f>
        <v>-</v>
      </c>
      <c r="I25" s="9"/>
      <c r="J25" s="7">
        <f>J19*I25</f>
        <v>0</v>
      </c>
      <c r="L25" s="68"/>
      <c r="M25" s="222" t="str">
        <f>IFERROR(VLOOKUP(L25,'СКЛАД '!$A:$B,2,0),"-")</f>
        <v>-</v>
      </c>
      <c r="N25" s="9"/>
      <c r="O25" s="7">
        <f>O19*N25</f>
        <v>0</v>
      </c>
      <c r="Q25" s="68"/>
      <c r="R25" s="222" t="str">
        <f>IFERROR(VLOOKUP(Q25,'СКЛАД '!$A:$B,2,0),"-")</f>
        <v>-</v>
      </c>
      <c r="S25" s="9"/>
      <c r="T25" s="7">
        <f>T19*S25</f>
        <v>0</v>
      </c>
    </row>
    <row r="26" spans="2:20">
      <c r="B26" s="9"/>
      <c r="C26" s="222" t="str">
        <f>IFERROR(VLOOKUP(B26,'СКЛАД '!$A:$B,2,0),"-")</f>
        <v>-</v>
      </c>
      <c r="D26" s="9"/>
      <c r="E26" s="7">
        <f>E19*D26</f>
        <v>0</v>
      </c>
      <c r="G26" s="9"/>
      <c r="H26" s="222" t="str">
        <f>IFERROR(VLOOKUP(G26,'СКЛАД '!$A:$B,2,0),"-")</f>
        <v>-</v>
      </c>
      <c r="I26" s="9"/>
      <c r="J26" s="7">
        <f>J19*I26</f>
        <v>0</v>
      </c>
      <c r="L26" s="9"/>
      <c r="M26" s="222" t="str">
        <f>IFERROR(VLOOKUP(L26,'СКЛАД '!$A:$B,2,0),"-")</f>
        <v>-</v>
      </c>
      <c r="N26" s="9"/>
      <c r="O26" s="7">
        <f>O19*N26</f>
        <v>0</v>
      </c>
      <c r="Q26" s="9"/>
      <c r="R26" s="222" t="str">
        <f>IFERROR(VLOOKUP(Q26,'СКЛАД '!$A:$B,2,0),"-")</f>
        <v>-</v>
      </c>
      <c r="S26" s="9"/>
      <c r="T26" s="7">
        <f>T19*S26</f>
        <v>0</v>
      </c>
    </row>
    <row r="27" spans="2:20">
      <c r="B27" s="9"/>
      <c r="C27" s="222" t="str">
        <f>IFERROR(VLOOKUP(B27,'СКЛАД '!$A:$B,2,0),"-")</f>
        <v>-</v>
      </c>
      <c r="D27" s="9"/>
      <c r="E27" s="7">
        <f>E19*D27</f>
        <v>0</v>
      </c>
      <c r="G27" s="9"/>
      <c r="H27" s="222" t="str">
        <f>IFERROR(VLOOKUP(G27,'СКЛАД '!$A:$B,2,0),"-")</f>
        <v>-</v>
      </c>
      <c r="I27" s="9"/>
      <c r="J27" s="7">
        <f>J19*I27</f>
        <v>0</v>
      </c>
      <c r="L27" s="9"/>
      <c r="M27" s="222" t="str">
        <f>IFERROR(VLOOKUP(L27,'СКЛАД '!$A:$B,2,0),"-")</f>
        <v>-</v>
      </c>
      <c r="N27" s="9"/>
      <c r="O27" s="7">
        <f>O19*N27</f>
        <v>0</v>
      </c>
      <c r="Q27" s="9"/>
      <c r="R27" s="222" t="str">
        <f>IFERROR(VLOOKUP(Q27,'СКЛАД '!$A:$B,2,0),"-")</f>
        <v>-</v>
      </c>
      <c r="S27" s="9"/>
      <c r="T27" s="7">
        <f>T19*S27</f>
        <v>0</v>
      </c>
    </row>
    <row r="28" spans="2:20">
      <c r="B28" s="9"/>
      <c r="C28" s="222" t="str">
        <f>IFERROR(VLOOKUP(B28,'СКЛАД '!$A:$B,2,0),"-")</f>
        <v>-</v>
      </c>
      <c r="D28" s="9"/>
      <c r="E28" s="7">
        <f>E19*D28</f>
        <v>0</v>
      </c>
      <c r="G28" s="9"/>
      <c r="H28" s="222" t="str">
        <f>IFERROR(VLOOKUP(G28,'СКЛАД '!$A:$B,2,0),"-")</f>
        <v>-</v>
      </c>
      <c r="I28" s="9"/>
      <c r="J28" s="7">
        <f>J19*I28</f>
        <v>0</v>
      </c>
      <c r="L28" s="9"/>
      <c r="M28" s="222" t="str">
        <f>IFERROR(VLOOKUP(L28,'СКЛАД '!$A:$B,2,0),"-")</f>
        <v>-</v>
      </c>
      <c r="N28" s="9"/>
      <c r="O28" s="7">
        <f>O19*N28</f>
        <v>0</v>
      </c>
      <c r="Q28" s="9"/>
      <c r="R28" s="222" t="str">
        <f>IFERROR(VLOOKUP(Q28,'СКЛАД '!$A:$B,2,0),"-")</f>
        <v>-</v>
      </c>
      <c r="S28" s="9"/>
      <c r="T28" s="7">
        <f>T19*S28</f>
        <v>0</v>
      </c>
    </row>
    <row r="29" spans="2:20">
      <c r="B29" s="9"/>
      <c r="C29" s="222" t="str">
        <f>IFERROR(VLOOKUP(B29,'СКЛАД '!$A:$B,2,0),"-")</f>
        <v>-</v>
      </c>
      <c r="D29" s="9"/>
      <c r="E29" s="7">
        <f>E19*D29</f>
        <v>0</v>
      </c>
      <c r="G29" s="9"/>
      <c r="H29" s="222" t="str">
        <f>IFERROR(VLOOKUP(G29,'СКЛАД '!$A:$B,2,0),"-")</f>
        <v>-</v>
      </c>
      <c r="I29" s="9"/>
      <c r="J29" s="7">
        <f>J19*I29</f>
        <v>0</v>
      </c>
      <c r="L29" s="9"/>
      <c r="M29" s="222" t="str">
        <f>IFERROR(VLOOKUP(L29,'СКЛАД '!$A:$B,2,0),"-")</f>
        <v>-</v>
      </c>
      <c r="N29" s="9"/>
      <c r="O29" s="7">
        <f>O19*N29</f>
        <v>0</v>
      </c>
      <c r="Q29" s="9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9"/>
      <c r="C30" s="222" t="str">
        <f>IFERROR(VLOOKUP(B30,'СКЛАД '!$A:$B,2,0),"-")</f>
        <v>-</v>
      </c>
      <c r="D30" s="9"/>
      <c r="E30" s="7">
        <f>E19*D30</f>
        <v>0</v>
      </c>
      <c r="G30" s="9"/>
      <c r="H30" s="222" t="str">
        <f>IFERROR(VLOOKUP(G30,'СКЛАД '!$A:$B,2,0),"-")</f>
        <v>-</v>
      </c>
      <c r="I30" s="9"/>
      <c r="J30" s="7">
        <f>J19*I30</f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9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>
      <c r="B36" s="8">
        <v>2791</v>
      </c>
      <c r="C36" s="6" t="str">
        <f>IFERROR(VLOOKUP(B36,Сводная!$A:$C,2,0),"-------------")</f>
        <v>Чиззи Фри</v>
      </c>
      <c r="D36" s="3" t="s">
        <v>577</v>
      </c>
      <c r="E36" s="6">
        <f>IFERROR(VLOOKUP(B36,Сводная!$A:$C,3,0),"-------------")</f>
        <v>0</v>
      </c>
      <c r="G36" s="66">
        <v>3022</v>
      </c>
      <c r="H36" s="46" t="str">
        <f>IFERROR(VLOOKUP(G36,Сводная!$A:$C,2,0),"-------------")</f>
        <v>Лук. колечки станд</v>
      </c>
      <c r="I36" s="47" t="s">
        <v>577</v>
      </c>
      <c r="J36" s="6">
        <f>IFERROR(VLOOKUP(G36,Сводная!$A:$C,3,0),"-------------")</f>
        <v>12</v>
      </c>
      <c r="L36" s="66">
        <v>3011</v>
      </c>
      <c r="M36" s="6" t="str">
        <f>IFERROR(VLOOKUP(L36,Сводная!$A:$C,2,0),"-------------")</f>
        <v>Лук. колечки малые</v>
      </c>
      <c r="N36" s="3" t="s">
        <v>577</v>
      </c>
      <c r="O36" s="6">
        <f>IFERROR(VLOOKUP(L36,Сводная!$A:$C,3,0),"-------------")</f>
        <v>4</v>
      </c>
      <c r="Q36" s="8">
        <v>2706</v>
      </c>
      <c r="R36" s="6" t="str">
        <f>IFERROR(VLOOKUP(Q36,Сводная!$A:$C,2,0),"-------------")</f>
        <v>Луковые колечки малые промо 49</v>
      </c>
      <c r="S36" s="3" t="s">
        <v>577</v>
      </c>
      <c r="T36" s="6">
        <f>IFERROR(VLOOKUP(Q36,Сводная!$A:$C,3,0),"-------------")</f>
        <v>0</v>
      </c>
    </row>
    <row r="37" spans="2:20">
      <c r="B37" s="22">
        <v>58533</v>
      </c>
      <c r="C37" s="222" t="str">
        <f>IFERROR(VLOOKUP(B37,'СКЛАД '!$A:$B,2,0),"-")</f>
        <v>Картофель фри с/м</v>
      </c>
      <c r="D37" s="9">
        <v>0.159</v>
      </c>
      <c r="E37" s="7">
        <f>E36*D37</f>
        <v>0</v>
      </c>
      <c r="G37" s="22">
        <v>58686</v>
      </c>
      <c r="H37" s="222" t="str">
        <f>IFERROR(VLOOKUP(G37,'СКЛАД '!$A:$B,2,0),"-")</f>
        <v>Луковые кольца</v>
      </c>
      <c r="I37" s="9">
        <v>9</v>
      </c>
      <c r="J37" s="7">
        <f>J36*I37</f>
        <v>108</v>
      </c>
      <c r="L37" s="22">
        <v>58686</v>
      </c>
      <c r="M37" s="222" t="str">
        <f>IFERROR(VLOOKUP(L37,'СКЛАД '!$A:$B,2,0),"-")</f>
        <v>Луковые кольца</v>
      </c>
      <c r="N37" s="9">
        <v>6</v>
      </c>
      <c r="O37" s="7">
        <f>O36*N37</f>
        <v>24</v>
      </c>
      <c r="Q37" s="22">
        <v>58686</v>
      </c>
      <c r="R37" s="222" t="str">
        <f>IFERROR(VLOOKUP(Q37,'СКЛАД '!$A:$B,2,0),"-")</f>
        <v>Луковые кольца</v>
      </c>
      <c r="S37" s="9">
        <v>6</v>
      </c>
      <c r="T37" s="7">
        <f>T36*S37</f>
        <v>0</v>
      </c>
    </row>
    <row r="38" spans="2:20">
      <c r="B38" s="22">
        <v>51081</v>
      </c>
      <c r="C38" s="222" t="str">
        <f>IFERROR(VLOOKUP(B38,'СКЛАД '!$A:$B,2,0),"-")</f>
        <v>Масло фритюрное &lt;Профилюкс&gt;</v>
      </c>
      <c r="D38" s="9">
        <v>2.8000000000000001E-2</v>
      </c>
      <c r="E38" s="7">
        <f>E36*D38</f>
        <v>0</v>
      </c>
      <c r="G38" s="22">
        <v>51081</v>
      </c>
      <c r="H38" s="222" t="str">
        <f>IFERROR(VLOOKUP(G38,'СКЛАД '!$A:$B,2,0),"-")</f>
        <v>Масло фритюрное &lt;Профилюкс&gt;</v>
      </c>
      <c r="I38" s="9">
        <v>3.2000000000000001E-2</v>
      </c>
      <c r="J38" s="7">
        <f>J36*I38</f>
        <v>0.38400000000000001</v>
      </c>
      <c r="L38" s="22">
        <v>51081</v>
      </c>
      <c r="M38" s="222" t="str">
        <f>IFERROR(VLOOKUP(L38,'СКЛАД '!$A:$B,2,0),"-")</f>
        <v>Масло фритюрное &lt;Профилюкс&gt;</v>
      </c>
      <c r="N38" s="9">
        <v>2.1000000000000001E-2</v>
      </c>
      <c r="O38" s="7">
        <f>O36*N38</f>
        <v>8.4000000000000005E-2</v>
      </c>
      <c r="Q38" s="22">
        <v>51081</v>
      </c>
      <c r="R38" s="222" t="str">
        <f>IFERROR(VLOOKUP(Q38,'СКЛАД '!$A:$B,2,0),"-")</f>
        <v>Масло фритюрное &lt;Профилюкс&gt;</v>
      </c>
      <c r="S38" s="9">
        <v>2.1000000000000001E-2</v>
      </c>
      <c r="T38" s="7">
        <f>T36*S38</f>
        <v>0</v>
      </c>
    </row>
    <row r="39" spans="2:20">
      <c r="B39" s="22">
        <v>51103</v>
      </c>
      <c r="C39" s="222" t="str">
        <f>IFERROR(VLOOKUP(B39,'СКЛАД '!$A:$B,2,0),"-")</f>
        <v>Соль(20 кг в уп.)</v>
      </c>
      <c r="D39" s="9">
        <v>5.0000000000000001E-4</v>
      </c>
      <c r="E39" s="7">
        <f>E36*D39</f>
        <v>0</v>
      </c>
      <c r="G39" s="22">
        <v>52228</v>
      </c>
      <c r="H39" s="222" t="str">
        <f>IFERROR(VLOOKUP(G39,'СКЛАД '!$A:$B,2,0),"-")</f>
        <v>Салфетка бумажная</v>
      </c>
      <c r="I39" s="9">
        <v>1</v>
      </c>
      <c r="J39" s="7">
        <f>J36*I39</f>
        <v>12</v>
      </c>
      <c r="L39" s="22">
        <v>52228</v>
      </c>
      <c r="M39" s="222" t="str">
        <f>IFERROR(VLOOKUP(L39,'СКЛАД '!$A:$B,2,0),"-")</f>
        <v>Салфетка бумажная</v>
      </c>
      <c r="N39" s="9">
        <v>1</v>
      </c>
      <c r="O39" s="7">
        <f>O36*N39</f>
        <v>4</v>
      </c>
      <c r="Q39" s="22">
        <v>52228</v>
      </c>
      <c r="R39" s="222" t="str">
        <f>IFERROR(VLOOKUP(Q39,'СКЛАД '!$A:$B,2,0),"-")</f>
        <v>Салфетка бумажная</v>
      </c>
      <c r="S39" s="9">
        <v>1</v>
      </c>
      <c r="T39" s="7">
        <f>T36*S39</f>
        <v>0</v>
      </c>
    </row>
    <row r="40" spans="2:20">
      <c r="B40" s="22">
        <v>51300</v>
      </c>
      <c r="C40" s="222" t="str">
        <f>IFERROR(VLOOKUP(B40,'СКЛАД '!$A:$B,2,0),"-")</f>
        <v>Сыр Грана Падано</v>
      </c>
      <c r="D40" s="9">
        <v>7.0000000000000001E-3</v>
      </c>
      <c r="E40" s="7">
        <f>E36*D40</f>
        <v>0</v>
      </c>
      <c r="G40" s="22">
        <v>57420</v>
      </c>
      <c r="H40" s="222" t="str">
        <f>IFERROR(VLOOKUP(G40,'СКЛАД '!$A:$B,2,0),"-")</f>
        <v>Картонные заготовки для завтраков, Сырники (500 шт. в уп.)</v>
      </c>
      <c r="I40" s="9">
        <v>1</v>
      </c>
      <c r="J40" s="7">
        <f>J36*I40</f>
        <v>12</v>
      </c>
      <c r="L40" s="22">
        <v>57110</v>
      </c>
      <c r="M40" s="222" t="str">
        <f>IFERROR(VLOOKUP(L40,'СКЛАД '!$A:$B,2,0),"-")</f>
        <v>Пакет для картофеля фри средний МАЛЕНЬКИЙ</v>
      </c>
      <c r="N40" s="9">
        <v>1</v>
      </c>
      <c r="O40" s="7">
        <f>O36*N40</f>
        <v>4</v>
      </c>
      <c r="Q40" s="22">
        <v>57110</v>
      </c>
      <c r="R40" s="222" t="str">
        <f>IFERROR(VLOOKUP(Q40,'СКЛАД '!$A:$B,2,0),"-")</f>
        <v>Пакет для картофеля фри средний МАЛЕНЬКИЙ</v>
      </c>
      <c r="S40" s="9">
        <v>1</v>
      </c>
      <c r="T40" s="7">
        <f>T36*S40</f>
        <v>0</v>
      </c>
    </row>
    <row r="41" spans="2:20">
      <c r="B41" s="22">
        <v>61023</v>
      </c>
      <c r="C41" s="222" t="str">
        <f>IFERROR(VLOOKUP(B41,'СКЛАД '!$A:$B,2,0),"-")</f>
        <v>Соус сырный оригинальный "Хайнц" для бургеров</v>
      </c>
      <c r="D41" s="9">
        <v>2.3E-2</v>
      </c>
      <c r="E41" s="7">
        <f>E36*D41</f>
        <v>0</v>
      </c>
      <c r="G41" s="68"/>
      <c r="H41" s="222" t="str">
        <f>IFERROR(VLOOKUP(G41,'СКЛАД '!$A:$B,2,0),"-")</f>
        <v>-</v>
      </c>
      <c r="I41" s="9"/>
      <c r="J41" s="7">
        <f>J36*I41</f>
        <v>0</v>
      </c>
      <c r="L41" s="68"/>
      <c r="M41" s="222" t="str">
        <f>IFERROR(VLOOKUP(L41,'СКЛАД '!$A:$B,2,0),"-")</f>
        <v>-</v>
      </c>
      <c r="N41" s="9"/>
      <c r="O41" s="7">
        <f>O36*N41</f>
        <v>0</v>
      </c>
      <c r="Q41" s="9"/>
      <c r="R41" s="222" t="str">
        <f>IFERROR(VLOOKUP(Q41,'СКЛАД '!$A:$B,2,0),"-")</f>
        <v>-</v>
      </c>
      <c r="S41" s="9"/>
      <c r="T41" s="7">
        <f>T36*S41</f>
        <v>0</v>
      </c>
    </row>
    <row r="42" spans="2:20">
      <c r="B42" s="22">
        <v>51091</v>
      </c>
      <c r="C42" s="222" t="str">
        <f>IFERROR(VLOOKUP(B42,'СКЛАД '!$A:$B,2,0),"-")</f>
        <v>Сыр Чеддер</v>
      </c>
      <c r="D42" s="9">
        <v>1</v>
      </c>
      <c r="E42" s="7">
        <f>E36*D42</f>
        <v>0</v>
      </c>
      <c r="G42" s="9"/>
      <c r="H42" s="222" t="str">
        <f>IFERROR(VLOOKUP(G42,'СКЛАД '!$A:$B,2,0),"-")</f>
        <v>-</v>
      </c>
      <c r="I42" s="9"/>
      <c r="J42" s="7">
        <f>J36*I42</f>
        <v>0</v>
      </c>
      <c r="L42" s="9"/>
      <c r="M42" s="222" t="str">
        <f>IFERROR(VLOOKUP(L42,'СКЛАД '!$A:$B,2,0),"-")</f>
        <v>-</v>
      </c>
      <c r="N42" s="9"/>
      <c r="O42" s="7">
        <f>O36*N42</f>
        <v>0</v>
      </c>
      <c r="Q42" s="9"/>
      <c r="R42" s="222" t="str">
        <f>IFERROR(VLOOKUP(Q42,'СКЛАД '!$A:$B,2,0),"-")</f>
        <v>-</v>
      </c>
      <c r="S42" s="9"/>
      <c r="T42" s="7">
        <f>T36*S42</f>
        <v>0</v>
      </c>
    </row>
    <row r="43" spans="2:20">
      <c r="B43" s="22">
        <v>52228</v>
      </c>
      <c r="C43" s="222" t="str">
        <f>IFERROR(VLOOKUP(B43,'СКЛАД '!$A:$B,2,0),"-")</f>
        <v>Салфетка бумажная</v>
      </c>
      <c r="D43" s="9">
        <v>1</v>
      </c>
      <c r="E43" s="7">
        <f>E36*D43</f>
        <v>0</v>
      </c>
      <c r="G43" s="9"/>
      <c r="H43" s="222" t="str">
        <f>IFERROR(VLOOKUP(G43,'СКЛАД '!$A:$B,2,0),"-")</f>
        <v>-</v>
      </c>
      <c r="I43" s="9"/>
      <c r="J43" s="7">
        <f>J36*I43</f>
        <v>0</v>
      </c>
      <c r="L43" s="9"/>
      <c r="M43" s="222" t="str">
        <f>IFERROR(VLOOKUP(L43,'СКЛАД '!$A:$B,2,0),"-")</f>
        <v>-</v>
      </c>
      <c r="N43" s="9"/>
      <c r="O43" s="7">
        <f>O36*N43</f>
        <v>0</v>
      </c>
      <c r="Q43" s="9"/>
      <c r="R43" s="222" t="str">
        <f>IFERROR(VLOOKUP(Q43,'СКЛАД '!$A:$B,2,0),"-")</f>
        <v>-</v>
      </c>
      <c r="S43" s="9"/>
      <c r="T43" s="7">
        <f>T36*S43</f>
        <v>0</v>
      </c>
    </row>
    <row r="44" spans="2:20">
      <c r="B44" s="22">
        <v>57404</v>
      </c>
      <c r="C44" s="222" t="str">
        <f>IFERROR(VLOOKUP(B44,'СКЛАД '!$A:$B,2,0),"-")</f>
        <v>Крышка для контейнера для бельгийской вафли</v>
      </c>
      <c r="D44" s="9">
        <v>1</v>
      </c>
      <c r="E44" s="7">
        <f>E36*D44</f>
        <v>0</v>
      </c>
      <c r="G44" s="9"/>
      <c r="H44" s="222" t="str">
        <f>IFERROR(VLOOKUP(G44,'СКЛАД '!$A:$B,2,0),"-")</f>
        <v>-</v>
      </c>
      <c r="I44" s="9"/>
      <c r="J44" s="7">
        <f>J36*I44</f>
        <v>0</v>
      </c>
      <c r="L44" s="9"/>
      <c r="M44" s="222" t="str">
        <f>IFERROR(VLOOKUP(L44,'СКЛАД '!$A:$B,2,0),"-")</f>
        <v>-</v>
      </c>
      <c r="N44" s="9"/>
      <c r="O44" s="7">
        <f>O36*N44</f>
        <v>0</v>
      </c>
      <c r="Q44" s="9"/>
      <c r="R44" s="222" t="str">
        <f>IFERROR(VLOOKUP(Q44,'СКЛАД '!$A:$B,2,0),"-")</f>
        <v>-</v>
      </c>
      <c r="S44" s="9"/>
      <c r="T44" s="7">
        <f>T36*S44</f>
        <v>0</v>
      </c>
    </row>
    <row r="45" spans="2:20">
      <c r="B45" s="22">
        <v>57405</v>
      </c>
      <c r="C45" s="222" t="str">
        <f>IFERROR(VLOOKUP(B45,'СКЛАД '!$A:$B,2,0),"-")</f>
        <v>Контейнер для бельгийской вафли</v>
      </c>
      <c r="D45" s="9">
        <v>1</v>
      </c>
      <c r="E45" s="7">
        <f>E36*D45</f>
        <v>0</v>
      </c>
      <c r="G45" s="9"/>
      <c r="H45" s="222" t="str">
        <f>IFERROR(VLOOKUP(G45,'СКЛАД '!$A:$B,2,0),"-")</f>
        <v>-</v>
      </c>
      <c r="I45" s="9"/>
      <c r="J45" s="7">
        <f>J36*I45</f>
        <v>0</v>
      </c>
      <c r="L45" s="9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22">
        <v>69910</v>
      </c>
      <c r="C46" s="222" t="str">
        <f>IFERROR(VLOOKUP(B46,'СКЛАД '!$A:$B,2,0),"-")</f>
        <v>Вилка белая</v>
      </c>
      <c r="D46" s="9">
        <v>1</v>
      </c>
      <c r="E46" s="7">
        <f>E36*D46</f>
        <v>0</v>
      </c>
      <c r="G46" s="9"/>
      <c r="H46" s="222" t="str">
        <f>IFERROR(VLOOKUP(G46,'СКЛАД '!$A:$B,2,0),"-")</f>
        <v>-</v>
      </c>
      <c r="I46" s="9"/>
      <c r="J46" s="7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22">
        <v>69911</v>
      </c>
      <c r="C47" s="222" t="str">
        <f>IFERROR(VLOOKUP(B47,'СКЛАД '!$A:$B,2,0),"-")</f>
        <v>Нож белый</v>
      </c>
      <c r="D47" s="9">
        <v>1</v>
      </c>
      <c r="E47" s="7">
        <f>E36*D47</f>
        <v>0</v>
      </c>
      <c r="G47" s="9"/>
      <c r="H47" s="222" t="str">
        <f>IFERROR(VLOOKUP(G47,'СКЛАД '!$A:$B,2,0),"-")</f>
        <v>-</v>
      </c>
      <c r="I47" s="9"/>
      <c r="J47" s="7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>
      <c r="B53" s="8"/>
      <c r="C53" s="6">
        <f>IFERROR(VLOOKUP(B53,Сводная!$A:$C,2,0),"-------------")</f>
        <v>0</v>
      </c>
      <c r="D53" s="3" t="s">
        <v>577</v>
      </c>
      <c r="E53" s="6">
        <f>IFERROR(VLOOKUP(B53,Сводная!$A:$C,3,0),"-------------")</f>
        <v>0</v>
      </c>
      <c r="G53" s="8"/>
      <c r="H53" s="6">
        <f>IFERROR(VLOOKUP(G53,Сводная!$A:$C,2,0),"-------------")</f>
        <v>0</v>
      </c>
      <c r="I53" s="3" t="s">
        <v>577</v>
      </c>
      <c r="J53" s="6">
        <f>IFERROR(VLOOKUP(G53,Сводная!$A:$C,3,0),"-------------")</f>
        <v>0</v>
      </c>
      <c r="L53" s="8"/>
      <c r="M53" s="6">
        <f>IFERROR(VLOOKUP(L53,Сводная!$A:$C,2,0),"-------------")</f>
        <v>0</v>
      </c>
      <c r="N53" s="3" t="s">
        <v>577</v>
      </c>
      <c r="O53" s="6">
        <f>IFERROR(VLOOKUP(L53,Сводная!$A:$C,3,0),"-------------")</f>
        <v>0</v>
      </c>
      <c r="Q53" s="8"/>
      <c r="R53" s="6">
        <f>IFERROR(VLOOKUP(Q53,Сводная!$A:$C,2,0),"-------------")</f>
        <v>0</v>
      </c>
      <c r="S53" s="3" t="s">
        <v>577</v>
      </c>
      <c r="T53" s="6">
        <f>IFERROR(VLOOKUP(Q53,Сводная!$A:$C,3,0),"-------------")</f>
        <v>0</v>
      </c>
    </row>
    <row r="54" spans="2:20">
      <c r="B54" s="9"/>
      <c r="D54" s="9"/>
      <c r="E54" s="7">
        <f>E53*D54</f>
        <v>0</v>
      </c>
      <c r="G54" s="9"/>
      <c r="I54" s="9"/>
      <c r="J54" s="7">
        <f>J53*I54</f>
        <v>0</v>
      </c>
      <c r="L54" s="9"/>
      <c r="N54" s="9"/>
      <c r="O54" s="7">
        <f>O53*N54</f>
        <v>0</v>
      </c>
      <c r="Q54" s="9"/>
      <c r="S54" s="9"/>
      <c r="T54" s="7">
        <f>T53*S54</f>
        <v>0</v>
      </c>
    </row>
    <row r="55" spans="2:20">
      <c r="B55" s="9"/>
      <c r="C55" s="9"/>
      <c r="D55" s="9"/>
      <c r="E55" s="7">
        <f>E53*D55</f>
        <v>0</v>
      </c>
      <c r="G55" s="9"/>
      <c r="H55" s="9"/>
      <c r="I55" s="9"/>
      <c r="J55" s="7">
        <f>J53*I55</f>
        <v>0</v>
      </c>
      <c r="L55" s="9"/>
      <c r="M55" s="9"/>
      <c r="N55" s="9"/>
      <c r="O55" s="7">
        <f>O53*N55</f>
        <v>0</v>
      </c>
      <c r="Q55" s="9"/>
      <c r="R55" s="9"/>
      <c r="S55" s="9"/>
      <c r="T55" s="7">
        <f>T53*S55</f>
        <v>0</v>
      </c>
    </row>
    <row r="56" spans="2:20">
      <c r="B56" s="9"/>
      <c r="C56" s="9"/>
      <c r="D56" s="9"/>
      <c r="E56" s="7">
        <f>E53*D56</f>
        <v>0</v>
      </c>
      <c r="G56" s="9"/>
      <c r="H56" s="9"/>
      <c r="I56" s="9"/>
      <c r="J56" s="7">
        <f>J53*I56</f>
        <v>0</v>
      </c>
      <c r="L56" s="9"/>
      <c r="M56" s="9"/>
      <c r="N56" s="9"/>
      <c r="O56" s="7">
        <f>O53*N56</f>
        <v>0</v>
      </c>
      <c r="Q56" s="9"/>
      <c r="R56" s="9"/>
      <c r="S56" s="9"/>
      <c r="T56" s="7">
        <f>T53*S56</f>
        <v>0</v>
      </c>
    </row>
    <row r="57" spans="2:20">
      <c r="B57" s="9"/>
      <c r="C57" s="9"/>
      <c r="D57" s="9"/>
      <c r="E57" s="7">
        <f>E53*D57</f>
        <v>0</v>
      </c>
      <c r="G57" s="9"/>
      <c r="H57" s="9"/>
      <c r="I57" s="9"/>
      <c r="J57" s="7">
        <f>J53*I57</f>
        <v>0</v>
      </c>
      <c r="L57" s="9"/>
      <c r="M57" s="9"/>
      <c r="N57" s="9"/>
      <c r="O57" s="7">
        <f>O53*N57</f>
        <v>0</v>
      </c>
      <c r="Q57" s="9"/>
      <c r="R57" s="9"/>
      <c r="S57" s="9"/>
      <c r="T57" s="7">
        <f>T53*S57</f>
        <v>0</v>
      </c>
    </row>
    <row r="58" spans="2:20">
      <c r="B58" s="9"/>
      <c r="C58" s="9"/>
      <c r="D58" s="9"/>
      <c r="E58" s="7">
        <f>E53*D58</f>
        <v>0</v>
      </c>
      <c r="G58" s="9"/>
      <c r="H58" s="9"/>
      <c r="I58" s="9"/>
      <c r="J58" s="7">
        <f>J53*I58</f>
        <v>0</v>
      </c>
      <c r="L58" s="9"/>
      <c r="M58" s="9"/>
      <c r="N58" s="9"/>
      <c r="O58" s="7">
        <f>O53*N58</f>
        <v>0</v>
      </c>
      <c r="Q58" s="9"/>
      <c r="R58" s="9"/>
      <c r="S58" s="9"/>
      <c r="T58" s="7">
        <f>T53*S58</f>
        <v>0</v>
      </c>
    </row>
    <row r="59" spans="2:20">
      <c r="B59" s="9"/>
      <c r="C59" s="9"/>
      <c r="D59" s="9"/>
      <c r="E59" s="7">
        <f>E53*D59</f>
        <v>0</v>
      </c>
      <c r="G59" s="9"/>
      <c r="H59" s="9"/>
      <c r="I59" s="9"/>
      <c r="J59" s="7">
        <f>J53*I59</f>
        <v>0</v>
      </c>
      <c r="L59" s="9"/>
      <c r="M59" s="9"/>
      <c r="N59" s="9"/>
      <c r="O59" s="7">
        <f>O53*N59</f>
        <v>0</v>
      </c>
      <c r="Q59" s="9"/>
      <c r="R59" s="9"/>
      <c r="S59" s="9"/>
      <c r="T59" s="7">
        <f>T53*S59</f>
        <v>0</v>
      </c>
    </row>
    <row r="60" spans="2:20">
      <c r="B60" s="9"/>
      <c r="C60" s="9"/>
      <c r="D60" s="9"/>
      <c r="E60" s="7">
        <f>E53*D60</f>
        <v>0</v>
      </c>
      <c r="G60" s="9"/>
      <c r="H60" s="9"/>
      <c r="I60" s="9"/>
      <c r="J60" s="7">
        <f>J53*I60</f>
        <v>0</v>
      </c>
      <c r="L60" s="9"/>
      <c r="M60" s="9"/>
      <c r="N60" s="9"/>
      <c r="O60" s="7">
        <f>O53*N60</f>
        <v>0</v>
      </c>
      <c r="Q60" s="9"/>
      <c r="R60" s="9"/>
      <c r="S60" s="9"/>
      <c r="T60" s="7">
        <f>T53*S60</f>
        <v>0</v>
      </c>
    </row>
    <row r="61" spans="2:20">
      <c r="B61" s="9"/>
      <c r="C61" s="9"/>
      <c r="D61" s="9"/>
      <c r="E61" s="7">
        <f>E53*D61</f>
        <v>0</v>
      </c>
      <c r="G61" s="9"/>
      <c r="H61" s="9"/>
      <c r="I61" s="9"/>
      <c r="J61" s="7">
        <f>J53*I61</f>
        <v>0</v>
      </c>
      <c r="L61" s="9"/>
      <c r="M61" s="9"/>
      <c r="N61" s="9"/>
      <c r="O61" s="7">
        <f>O53*N61</f>
        <v>0</v>
      </c>
      <c r="Q61" s="9"/>
      <c r="R61" s="9"/>
      <c r="S61" s="9"/>
      <c r="T61" s="7">
        <f>T53*S61</f>
        <v>0</v>
      </c>
    </row>
    <row r="62" spans="2:20">
      <c r="B62" s="9"/>
      <c r="C62" s="9"/>
      <c r="D62" s="9"/>
      <c r="E62" s="7">
        <f>E53*D62</f>
        <v>0</v>
      </c>
      <c r="G62" s="9"/>
      <c r="H62" s="9"/>
      <c r="I62" s="9"/>
      <c r="J62" s="7">
        <f>J53*I62</f>
        <v>0</v>
      </c>
      <c r="L62" s="9"/>
      <c r="M62" s="9"/>
      <c r="N62" s="9"/>
      <c r="O62" s="7">
        <f>O53*N62</f>
        <v>0</v>
      </c>
      <c r="Q62" s="9"/>
      <c r="R62" s="9"/>
      <c r="S62" s="9"/>
      <c r="T62" s="7">
        <f>T53*S62</f>
        <v>0</v>
      </c>
    </row>
    <row r="63" spans="2:20">
      <c r="B63" s="9"/>
      <c r="C63" s="9"/>
      <c r="D63" s="9"/>
      <c r="E63" s="7">
        <f>E53*D63</f>
        <v>0</v>
      </c>
      <c r="G63" s="9"/>
      <c r="H63" s="9"/>
      <c r="I63" s="9"/>
      <c r="J63" s="7">
        <f>J53*I63</f>
        <v>0</v>
      </c>
      <c r="L63" s="9"/>
      <c r="M63" s="9"/>
      <c r="N63" s="9"/>
      <c r="O63" s="7">
        <f>O53*N63</f>
        <v>0</v>
      </c>
      <c r="Q63" s="9"/>
      <c r="R63" s="9"/>
      <c r="S63" s="9"/>
      <c r="T63" s="7">
        <f>T53*S63</f>
        <v>0</v>
      </c>
    </row>
    <row r="64" spans="2:20">
      <c r="B64" s="9"/>
      <c r="C64" s="9"/>
      <c r="D64" s="9"/>
      <c r="E64" s="7">
        <f>E53*D64</f>
        <v>0</v>
      </c>
      <c r="G64" s="9"/>
      <c r="H64" s="9"/>
      <c r="I64" s="9"/>
      <c r="J64" s="7">
        <f>J53*I64</f>
        <v>0</v>
      </c>
      <c r="L64" s="9"/>
      <c r="M64" s="9"/>
      <c r="N64" s="9"/>
      <c r="O64" s="7">
        <f>O53*N64</f>
        <v>0</v>
      </c>
      <c r="Q64" s="9"/>
      <c r="R64" s="9"/>
      <c r="S64" s="9"/>
      <c r="T64" s="7">
        <f>T53*S64</f>
        <v>0</v>
      </c>
    </row>
    <row r="65" spans="2:20">
      <c r="B65" s="9"/>
      <c r="C65" s="9"/>
      <c r="D65" s="9"/>
      <c r="E65" s="7">
        <f>E53*D65</f>
        <v>0</v>
      </c>
      <c r="G65" s="9"/>
      <c r="H65" s="9"/>
      <c r="I65" s="9"/>
      <c r="J65" s="7">
        <f>J53*I65</f>
        <v>0</v>
      </c>
      <c r="L65" s="9"/>
      <c r="M65" s="9"/>
      <c r="N65" s="9"/>
      <c r="O65" s="7">
        <f>O53*N65</f>
        <v>0</v>
      </c>
      <c r="Q65" s="9"/>
      <c r="R65" s="9"/>
      <c r="S65" s="9"/>
      <c r="T65" s="7">
        <f>T53*S65</f>
        <v>0</v>
      </c>
    </row>
    <row r="66" spans="2:20">
      <c r="B66" s="9"/>
      <c r="C66" s="9"/>
      <c r="D66" s="9"/>
      <c r="E66" s="7">
        <f>E53*D66</f>
        <v>0</v>
      </c>
      <c r="G66" s="9"/>
      <c r="H66" s="9"/>
      <c r="I66" s="9"/>
      <c r="J66" s="7">
        <f>J53*I66</f>
        <v>0</v>
      </c>
      <c r="L66" s="9"/>
      <c r="M66" s="9"/>
      <c r="N66" s="9"/>
      <c r="O66" s="7">
        <f>O53*N66</f>
        <v>0</v>
      </c>
      <c r="Q66" s="9"/>
      <c r="R66" s="9"/>
      <c r="S66" s="9"/>
      <c r="T66" s="7">
        <f>T53*S66</f>
        <v>0</v>
      </c>
    </row>
    <row r="67" spans="2:20">
      <c r="B67" s="9"/>
      <c r="C67" s="9"/>
      <c r="D67" s="9"/>
      <c r="E67" s="7">
        <f>E53*D67</f>
        <v>0</v>
      </c>
      <c r="G67" s="9"/>
      <c r="H67" s="9"/>
      <c r="I67" s="9"/>
      <c r="J67" s="7">
        <f>J53*I67</f>
        <v>0</v>
      </c>
      <c r="L67" s="9"/>
      <c r="M67" s="9"/>
      <c r="N67" s="9"/>
      <c r="O67" s="7">
        <f>O53*N67</f>
        <v>0</v>
      </c>
      <c r="Q67" s="9"/>
      <c r="R67" s="9"/>
      <c r="S67" s="9"/>
      <c r="T67" s="7">
        <f>T53*S67</f>
        <v>0</v>
      </c>
    </row>
    <row r="68" spans="2:20">
      <c r="B68" s="9"/>
      <c r="C68" s="9"/>
      <c r="D68" s="9"/>
      <c r="E68" s="7">
        <f>E53*D68</f>
        <v>0</v>
      </c>
      <c r="G68" s="9"/>
      <c r="H68" s="9"/>
      <c r="I68" s="9"/>
      <c r="J68" s="7">
        <f>J53*I68</f>
        <v>0</v>
      </c>
      <c r="L68" s="9"/>
      <c r="M68" s="9"/>
      <c r="N68" s="9"/>
      <c r="O68" s="7">
        <f>O53*N68</f>
        <v>0</v>
      </c>
      <c r="Q68" s="9"/>
      <c r="R68" s="9"/>
      <c r="S68" s="9"/>
      <c r="T68" s="7">
        <f>T53*S68</f>
        <v>0</v>
      </c>
    </row>
    <row r="70" spans="2:20">
      <c r="B70" s="8"/>
      <c r="C70" s="6">
        <f>IFERROR(VLOOKUP(B70,Сводная!$A:$C,2,0),"-------------")</f>
        <v>0</v>
      </c>
      <c r="D70" s="3" t="s">
        <v>577</v>
      </c>
      <c r="E70" s="6">
        <f>IFERROR(VLOOKUP(B70,Сводная!$A:$C,3,0),"-------------")</f>
        <v>0</v>
      </c>
      <c r="G70" s="8"/>
      <c r="H70" s="6">
        <f>IFERROR(VLOOKUP(G70,Сводная!$A:$C,2,0),"-------------")</f>
        <v>0</v>
      </c>
      <c r="I70" s="3" t="s">
        <v>577</v>
      </c>
      <c r="J70" s="6">
        <f>IFERROR(VLOOKUP(G70,Сводная!$A:$C,3,0),"-------------")</f>
        <v>0</v>
      </c>
      <c r="L70" s="8"/>
      <c r="M70" s="6">
        <f>IFERROR(VLOOKUP(L70,Сводная!$A:$C,2,0),"-------------")</f>
        <v>0</v>
      </c>
      <c r="N70" s="3" t="s">
        <v>577</v>
      </c>
      <c r="O70" s="6">
        <f>IFERROR(VLOOKUP(L70,Сводная!$A:$C,3,0),"-------------")</f>
        <v>0</v>
      </c>
      <c r="Q70" s="8"/>
      <c r="R70" s="6">
        <f>IFERROR(VLOOKUP(Q70,Сводная!$A:$C,2,0),"-------------")</f>
        <v>0</v>
      </c>
      <c r="S70" s="3" t="s">
        <v>577</v>
      </c>
      <c r="T70" s="6">
        <f>IFERROR(VLOOKUP(Q70,Сводная!$A:$C,3,0),"-------------")</f>
        <v>0</v>
      </c>
    </row>
    <row r="71" spans="2:20">
      <c r="B71" s="9"/>
      <c r="D71" s="9"/>
      <c r="E71" s="7">
        <f>E70*D71</f>
        <v>0</v>
      </c>
      <c r="G71" s="9"/>
      <c r="I71" s="9"/>
      <c r="J71" s="7">
        <f>J70*I71</f>
        <v>0</v>
      </c>
      <c r="L71" s="9"/>
      <c r="N71" s="9"/>
      <c r="O71" s="7">
        <f>O70*N71</f>
        <v>0</v>
      </c>
      <c r="Q71" s="9"/>
      <c r="S71" s="9"/>
      <c r="T71" s="7">
        <f>T70*S71</f>
        <v>0</v>
      </c>
    </row>
    <row r="72" spans="2:20">
      <c r="B72" s="9"/>
      <c r="C72" s="9"/>
      <c r="D72" s="9"/>
      <c r="E72" s="7">
        <f>E70*D72</f>
        <v>0</v>
      </c>
      <c r="G72" s="9"/>
      <c r="H72" s="9"/>
      <c r="I72" s="9"/>
      <c r="J72" s="7">
        <f>J70*I72</f>
        <v>0</v>
      </c>
      <c r="L72" s="9"/>
      <c r="M72" s="9"/>
      <c r="N72" s="9"/>
      <c r="O72" s="7">
        <f>O70*N72</f>
        <v>0</v>
      </c>
      <c r="Q72" s="9"/>
      <c r="R72" s="9"/>
      <c r="S72" s="9"/>
      <c r="T72" s="7">
        <f>T70*S72</f>
        <v>0</v>
      </c>
    </row>
    <row r="73" spans="2:20">
      <c r="B73" s="9"/>
      <c r="C73" s="9"/>
      <c r="D73" s="9"/>
      <c r="E73" s="7">
        <f>E70*D73</f>
        <v>0</v>
      </c>
      <c r="G73" s="9"/>
      <c r="H73" s="9"/>
      <c r="I73" s="9"/>
      <c r="J73" s="7">
        <f>J70*I73</f>
        <v>0</v>
      </c>
      <c r="L73" s="9"/>
      <c r="M73" s="9"/>
      <c r="N73" s="9"/>
      <c r="O73" s="7">
        <f>O70*N73</f>
        <v>0</v>
      </c>
      <c r="Q73" s="9"/>
      <c r="R73" s="9"/>
      <c r="S73" s="9"/>
      <c r="T73" s="7">
        <f>T70*S73</f>
        <v>0</v>
      </c>
    </row>
    <row r="74" spans="2:20">
      <c r="B74" s="9"/>
      <c r="C74" s="9"/>
      <c r="D74" s="9"/>
      <c r="E74" s="7">
        <f>E70*D74</f>
        <v>0</v>
      </c>
      <c r="G74" s="9"/>
      <c r="H74" s="9"/>
      <c r="I74" s="9"/>
      <c r="J74" s="7">
        <f>J70*I74</f>
        <v>0</v>
      </c>
      <c r="L74" s="9"/>
      <c r="M74" s="9"/>
      <c r="N74" s="9"/>
      <c r="O74" s="7">
        <f>O70*N74</f>
        <v>0</v>
      </c>
      <c r="Q74" s="9"/>
      <c r="R74" s="9"/>
      <c r="S74" s="9"/>
      <c r="T74" s="7">
        <f>T70*S74</f>
        <v>0</v>
      </c>
    </row>
    <row r="75" spans="2:20">
      <c r="B75" s="9"/>
      <c r="C75" s="9"/>
      <c r="D75" s="9"/>
      <c r="E75" s="7">
        <f>E70*D75</f>
        <v>0</v>
      </c>
      <c r="G75" s="9"/>
      <c r="H75" s="9"/>
      <c r="I75" s="9"/>
      <c r="J75" s="7">
        <f>J70*I75</f>
        <v>0</v>
      </c>
      <c r="L75" s="9"/>
      <c r="M75" s="9"/>
      <c r="N75" s="9"/>
      <c r="O75" s="7">
        <f>O70*N75</f>
        <v>0</v>
      </c>
      <c r="Q75" s="9"/>
      <c r="R75" s="9"/>
      <c r="S75" s="9"/>
      <c r="T75" s="7">
        <f>T70*S75</f>
        <v>0</v>
      </c>
    </row>
    <row r="76" spans="2:20">
      <c r="B76" s="9"/>
      <c r="C76" s="9"/>
      <c r="D76" s="9"/>
      <c r="E76" s="7">
        <f>E70*D76</f>
        <v>0</v>
      </c>
      <c r="G76" s="9"/>
      <c r="H76" s="9"/>
      <c r="I76" s="9"/>
      <c r="J76" s="7">
        <f>J70*I76</f>
        <v>0</v>
      </c>
      <c r="L76" s="9"/>
      <c r="M76" s="9"/>
      <c r="N76" s="9"/>
      <c r="O76" s="7">
        <f>O70*N76</f>
        <v>0</v>
      </c>
      <c r="Q76" s="9"/>
      <c r="R76" s="9"/>
      <c r="S76" s="9"/>
      <c r="T76" s="7">
        <f>T70*S76</f>
        <v>0</v>
      </c>
    </row>
    <row r="77" spans="2:20">
      <c r="B77" s="9"/>
      <c r="C77" s="9"/>
      <c r="D77" s="9"/>
      <c r="E77" s="7">
        <f>E70*D77</f>
        <v>0</v>
      </c>
      <c r="G77" s="9"/>
      <c r="H77" s="9"/>
      <c r="I77" s="9"/>
      <c r="J77" s="7">
        <f>J70*I77</f>
        <v>0</v>
      </c>
      <c r="L77" s="9"/>
      <c r="M77" s="9"/>
      <c r="N77" s="9"/>
      <c r="O77" s="7">
        <f>O70*N77</f>
        <v>0</v>
      </c>
      <c r="Q77" s="9"/>
      <c r="R77" s="9"/>
      <c r="S77" s="9"/>
      <c r="T77" s="7">
        <f>T70*S77</f>
        <v>0</v>
      </c>
    </row>
    <row r="78" spans="2:20">
      <c r="B78" s="9"/>
      <c r="C78" s="9"/>
      <c r="D78" s="9"/>
      <c r="E78" s="7">
        <f>E70*D78</f>
        <v>0</v>
      </c>
      <c r="G78" s="9"/>
      <c r="H78" s="9"/>
      <c r="I78" s="9"/>
      <c r="J78" s="7">
        <f>J70*I78</f>
        <v>0</v>
      </c>
      <c r="L78" s="9"/>
      <c r="M78" s="9"/>
      <c r="N78" s="9"/>
      <c r="O78" s="7">
        <f>O70*N78</f>
        <v>0</v>
      </c>
      <c r="Q78" s="9"/>
      <c r="R78" s="9"/>
      <c r="S78" s="9"/>
      <c r="T78" s="7">
        <f>T70*S78</f>
        <v>0</v>
      </c>
    </row>
    <row r="79" spans="2:20">
      <c r="B79" s="9"/>
      <c r="C79" s="9"/>
      <c r="D79" s="9"/>
      <c r="E79" s="7">
        <f>E70*D79</f>
        <v>0</v>
      </c>
      <c r="G79" s="9"/>
      <c r="H79" s="9"/>
      <c r="I79" s="9"/>
      <c r="J79" s="7">
        <f>J70*I79</f>
        <v>0</v>
      </c>
      <c r="L79" s="9"/>
      <c r="M79" s="9"/>
      <c r="N79" s="9"/>
      <c r="O79" s="7">
        <f>O70*N79</f>
        <v>0</v>
      </c>
      <c r="Q79" s="9"/>
      <c r="R79" s="9"/>
      <c r="S79" s="9"/>
      <c r="T79" s="7">
        <f>T70*S79</f>
        <v>0</v>
      </c>
    </row>
    <row r="80" spans="2:20">
      <c r="B80" s="9"/>
      <c r="C80" s="9"/>
      <c r="D80" s="9"/>
      <c r="E80" s="7">
        <f>E70*D80</f>
        <v>0</v>
      </c>
      <c r="G80" s="9"/>
      <c r="H80" s="9"/>
      <c r="I80" s="9"/>
      <c r="J80" s="7">
        <f>J70*I80</f>
        <v>0</v>
      </c>
      <c r="L80" s="9"/>
      <c r="M80" s="9"/>
      <c r="N80" s="9"/>
      <c r="O80" s="7">
        <f>O70*N80</f>
        <v>0</v>
      </c>
      <c r="Q80" s="9"/>
      <c r="R80" s="9"/>
      <c r="S80" s="9"/>
      <c r="T80" s="7">
        <f>T70*S80</f>
        <v>0</v>
      </c>
    </row>
    <row r="81" spans="2:20">
      <c r="B81" s="9"/>
      <c r="C81" s="9"/>
      <c r="D81" s="9"/>
      <c r="E81" s="7">
        <f>E70*D81</f>
        <v>0</v>
      </c>
      <c r="G81" s="9"/>
      <c r="H81" s="9"/>
      <c r="I81" s="9"/>
      <c r="J81" s="7">
        <f>J70*I81</f>
        <v>0</v>
      </c>
      <c r="L81" s="9"/>
      <c r="M81" s="9"/>
      <c r="N81" s="9"/>
      <c r="O81" s="7">
        <f>O70*N81</f>
        <v>0</v>
      </c>
      <c r="Q81" s="9"/>
      <c r="R81" s="9"/>
      <c r="S81" s="9"/>
      <c r="T81" s="7">
        <f>T70*S81</f>
        <v>0</v>
      </c>
    </row>
    <row r="82" spans="2:20">
      <c r="B82" s="9"/>
      <c r="C82" s="9"/>
      <c r="D82" s="9"/>
      <c r="E82" s="7">
        <f>E70*D82</f>
        <v>0</v>
      </c>
      <c r="G82" s="9"/>
      <c r="H82" s="9"/>
      <c r="I82" s="9"/>
      <c r="J82" s="7">
        <f>J70*I82</f>
        <v>0</v>
      </c>
      <c r="L82" s="9"/>
      <c r="M82" s="9"/>
      <c r="N82" s="9"/>
      <c r="O82" s="7">
        <f>O70*N82</f>
        <v>0</v>
      </c>
      <c r="Q82" s="9"/>
      <c r="R82" s="9"/>
      <c r="S82" s="9"/>
      <c r="T82" s="7">
        <f>T70*S82</f>
        <v>0</v>
      </c>
    </row>
    <row r="83" spans="2:20">
      <c r="B83" s="9"/>
      <c r="C83" s="9"/>
      <c r="D83" s="9"/>
      <c r="E83" s="7">
        <f>E70*D83</f>
        <v>0</v>
      </c>
      <c r="G83" s="9"/>
      <c r="H83" s="9"/>
      <c r="I83" s="9"/>
      <c r="J83" s="7">
        <f>J70*I83</f>
        <v>0</v>
      </c>
      <c r="L83" s="9"/>
      <c r="M83" s="9"/>
      <c r="N83" s="9"/>
      <c r="O83" s="7">
        <f>O70*N83</f>
        <v>0</v>
      </c>
      <c r="Q83" s="9"/>
      <c r="R83" s="9"/>
      <c r="S83" s="9"/>
      <c r="T83" s="7">
        <f>T70*S83</f>
        <v>0</v>
      </c>
    </row>
    <row r="84" spans="2:20">
      <c r="B84" s="9"/>
      <c r="C84" s="9"/>
      <c r="D84" s="9"/>
      <c r="E84" s="7">
        <f>E70*D84</f>
        <v>0</v>
      </c>
      <c r="G84" s="9"/>
      <c r="H84" s="9"/>
      <c r="I84" s="9"/>
      <c r="J84" s="7">
        <f>J70*I84</f>
        <v>0</v>
      </c>
      <c r="L84" s="9"/>
      <c r="M84" s="9"/>
      <c r="N84" s="9"/>
      <c r="O84" s="7">
        <f>O70*N84</f>
        <v>0</v>
      </c>
      <c r="Q84" s="9"/>
      <c r="R84" s="9"/>
      <c r="S84" s="9"/>
      <c r="T84" s="7">
        <f>T70*S84</f>
        <v>0</v>
      </c>
    </row>
    <row r="85" spans="2:20">
      <c r="B85" s="9"/>
      <c r="C85" s="9"/>
      <c r="D85" s="9"/>
      <c r="E85" s="7">
        <f>E70*D85</f>
        <v>0</v>
      </c>
      <c r="G85" s="9"/>
      <c r="H85" s="9"/>
      <c r="I85" s="9"/>
      <c r="J85" s="7">
        <f>J70*I85</f>
        <v>0</v>
      </c>
      <c r="L85" s="9"/>
      <c r="M85" s="9"/>
      <c r="N85" s="9"/>
      <c r="O85" s="7">
        <f>O70*N85</f>
        <v>0</v>
      </c>
      <c r="Q85" s="9"/>
      <c r="R85" s="9"/>
      <c r="S85" s="9"/>
      <c r="T85" s="7">
        <f>T70*S85</f>
        <v>0</v>
      </c>
    </row>
    <row r="87" spans="2:20">
      <c r="B87" s="8"/>
      <c r="C87" s="6">
        <f>IFERROR(VLOOKUP(B87,Сводная!$A:$C,2,0),"-------------")</f>
        <v>0</v>
      </c>
      <c r="D87" s="3" t="s">
        <v>577</v>
      </c>
      <c r="E87" s="6">
        <f>IFERROR(VLOOKUP(B87,Сводная!$A:$C,3,0),"-------------")</f>
        <v>0</v>
      </c>
      <c r="G87" s="8"/>
      <c r="H87" s="6">
        <f>IFERROR(VLOOKUP(G87,Сводная!$A:$C,2,0),"-------------")</f>
        <v>0</v>
      </c>
      <c r="I87" s="3" t="s">
        <v>577</v>
      </c>
      <c r="J87" s="6">
        <f>IFERROR(VLOOKUP(G87,Сводная!$A:$C,3,0),"-------------")</f>
        <v>0</v>
      </c>
      <c r="L87" s="8"/>
      <c r="M87" s="6">
        <f>IFERROR(VLOOKUP(L87,Сводная!$A:$C,2,0),"-------------")</f>
        <v>0</v>
      </c>
      <c r="N87" s="3" t="s">
        <v>577</v>
      </c>
      <c r="O87" s="6">
        <f>IFERROR(VLOOKUP(L87,Сводная!$A:$C,3,0),"-------------")</f>
        <v>0</v>
      </c>
      <c r="Q87" s="8"/>
      <c r="R87" s="6">
        <f>IFERROR(VLOOKUP(Q87,Сводная!$A:$C,2,0),"-------------")</f>
        <v>0</v>
      </c>
      <c r="S87" s="3" t="s">
        <v>577</v>
      </c>
      <c r="T87" s="6">
        <f>IFERROR(VLOOKUP(Q87,Сводная!$A:$C,3,0),"-------------")</f>
        <v>0</v>
      </c>
    </row>
    <row r="88" spans="2:20">
      <c r="B88" s="9"/>
      <c r="D88" s="9"/>
      <c r="E88" s="7">
        <f>E87*D88</f>
        <v>0</v>
      </c>
      <c r="G88" s="9"/>
      <c r="I88" s="9"/>
      <c r="J88" s="7">
        <f>J87*I88</f>
        <v>0</v>
      </c>
      <c r="L88" s="9"/>
      <c r="N88" s="9"/>
      <c r="O88" s="7">
        <f>O87*N88</f>
        <v>0</v>
      </c>
      <c r="Q88" s="9"/>
      <c r="S88" s="9"/>
      <c r="T88" s="7">
        <f>T87*S88</f>
        <v>0</v>
      </c>
    </row>
    <row r="89" spans="2:20">
      <c r="B89" s="9"/>
      <c r="C89" s="9"/>
      <c r="D89" s="9"/>
      <c r="E89" s="7">
        <f>E87*D89</f>
        <v>0</v>
      </c>
      <c r="G89" s="9"/>
      <c r="H89" s="9"/>
      <c r="I89" s="9"/>
      <c r="J89" s="7">
        <f>J87*I89</f>
        <v>0</v>
      </c>
      <c r="L89" s="9"/>
      <c r="M89" s="9"/>
      <c r="N89" s="9"/>
      <c r="O89" s="7">
        <f>O87*N89</f>
        <v>0</v>
      </c>
      <c r="Q89" s="9"/>
      <c r="R89" s="9"/>
      <c r="S89" s="9"/>
      <c r="T89" s="7">
        <f>T87*S89</f>
        <v>0</v>
      </c>
    </row>
    <row r="90" spans="2:20">
      <c r="B90" s="9"/>
      <c r="C90" s="9"/>
      <c r="D90" s="9"/>
      <c r="E90" s="7">
        <f>E87*D90</f>
        <v>0</v>
      </c>
      <c r="G90" s="9"/>
      <c r="H90" s="9"/>
      <c r="I90" s="9"/>
      <c r="J90" s="7">
        <f>J87*I90</f>
        <v>0</v>
      </c>
      <c r="L90" s="9"/>
      <c r="M90" s="9"/>
      <c r="N90" s="9"/>
      <c r="O90" s="7">
        <f>O87*N90</f>
        <v>0</v>
      </c>
      <c r="Q90" s="9"/>
      <c r="R90" s="9"/>
      <c r="S90" s="9"/>
      <c r="T90" s="7">
        <f>T87*S90</f>
        <v>0</v>
      </c>
    </row>
    <row r="91" spans="2:20">
      <c r="B91" s="9"/>
      <c r="C91" s="9"/>
      <c r="D91" s="9"/>
      <c r="E91" s="7">
        <f>E87*D91</f>
        <v>0</v>
      </c>
      <c r="G91" s="9"/>
      <c r="H91" s="9"/>
      <c r="I91" s="9"/>
      <c r="J91" s="7">
        <f>J87*I91</f>
        <v>0</v>
      </c>
      <c r="L91" s="9"/>
      <c r="M91" s="9"/>
      <c r="N91" s="9"/>
      <c r="O91" s="7">
        <f>O87*N91</f>
        <v>0</v>
      </c>
      <c r="Q91" s="9"/>
      <c r="R91" s="9"/>
      <c r="S91" s="9"/>
      <c r="T91" s="7">
        <f>T87*S91</f>
        <v>0</v>
      </c>
    </row>
    <row r="92" spans="2:20">
      <c r="B92" s="9"/>
      <c r="C92" s="9"/>
      <c r="D92" s="9"/>
      <c r="E92" s="7">
        <f>E87*D92</f>
        <v>0</v>
      </c>
      <c r="G92" s="9"/>
      <c r="H92" s="9"/>
      <c r="I92" s="9"/>
      <c r="J92" s="7">
        <f>J87*I92</f>
        <v>0</v>
      </c>
      <c r="L92" s="9"/>
      <c r="M92" s="9"/>
      <c r="N92" s="9"/>
      <c r="O92" s="7">
        <f>O87*N92</f>
        <v>0</v>
      </c>
      <c r="Q92" s="9"/>
      <c r="R92" s="9"/>
      <c r="S92" s="9"/>
      <c r="T92" s="7">
        <f>T87*S92</f>
        <v>0</v>
      </c>
    </row>
    <row r="93" spans="2:20">
      <c r="B93" s="9"/>
      <c r="C93" s="9"/>
      <c r="D93" s="9"/>
      <c r="E93" s="7">
        <f>E87*D93</f>
        <v>0</v>
      </c>
      <c r="G93" s="9"/>
      <c r="H93" s="9"/>
      <c r="I93" s="9"/>
      <c r="J93" s="7">
        <f>J87*I93</f>
        <v>0</v>
      </c>
      <c r="L93" s="9"/>
      <c r="M93" s="9"/>
      <c r="N93" s="9"/>
      <c r="O93" s="7">
        <f>O87*N93</f>
        <v>0</v>
      </c>
      <c r="Q93" s="9"/>
      <c r="R93" s="9"/>
      <c r="S93" s="9"/>
      <c r="T93" s="7">
        <f>T87*S93</f>
        <v>0</v>
      </c>
    </row>
    <row r="94" spans="2:20">
      <c r="B94" s="9"/>
      <c r="C94" s="9"/>
      <c r="D94" s="9"/>
      <c r="E94" s="7">
        <f>E87*D94</f>
        <v>0</v>
      </c>
      <c r="G94" s="9"/>
      <c r="H94" s="9"/>
      <c r="I94" s="9"/>
      <c r="J94" s="7">
        <f>J87*I94</f>
        <v>0</v>
      </c>
      <c r="L94" s="9"/>
      <c r="M94" s="9"/>
      <c r="N94" s="9"/>
      <c r="O94" s="7">
        <f>O87*N94</f>
        <v>0</v>
      </c>
      <c r="Q94" s="9"/>
      <c r="R94" s="9"/>
      <c r="S94" s="9"/>
      <c r="T94" s="7">
        <f>T87*S94</f>
        <v>0</v>
      </c>
    </row>
    <row r="95" spans="2:20">
      <c r="B95" s="9"/>
      <c r="C95" s="9"/>
      <c r="D95" s="9"/>
      <c r="E95" s="7">
        <f>E87*D95</f>
        <v>0</v>
      </c>
      <c r="G95" s="9"/>
      <c r="H95" s="9"/>
      <c r="I95" s="9"/>
      <c r="J95" s="7">
        <f>J87*I95</f>
        <v>0</v>
      </c>
      <c r="L95" s="9"/>
      <c r="M95" s="9"/>
      <c r="N95" s="9"/>
      <c r="O95" s="7">
        <f>O87*N95</f>
        <v>0</v>
      </c>
      <c r="Q95" s="9"/>
      <c r="R95" s="9"/>
      <c r="S95" s="9"/>
      <c r="T95" s="7">
        <f>T87*S95</f>
        <v>0</v>
      </c>
    </row>
    <row r="96" spans="2:20">
      <c r="B96" s="9"/>
      <c r="C96" s="9"/>
      <c r="D96" s="9"/>
      <c r="E96" s="7">
        <f>E87*D96</f>
        <v>0</v>
      </c>
      <c r="G96" s="9"/>
      <c r="H96" s="9"/>
      <c r="I96" s="9"/>
      <c r="J96" s="7">
        <f>J87*I96</f>
        <v>0</v>
      </c>
      <c r="L96" s="9"/>
      <c r="M96" s="9"/>
      <c r="N96" s="9"/>
      <c r="O96" s="7">
        <f>O87*N96</f>
        <v>0</v>
      </c>
      <c r="Q96" s="9"/>
      <c r="R96" s="9"/>
      <c r="S96" s="9"/>
      <c r="T96" s="7">
        <f>T87*S96</f>
        <v>0</v>
      </c>
    </row>
    <row r="97" spans="2:20">
      <c r="B97" s="9"/>
      <c r="C97" s="9"/>
      <c r="D97" s="9"/>
      <c r="E97" s="7">
        <f>E87*D97</f>
        <v>0</v>
      </c>
      <c r="G97" s="9"/>
      <c r="H97" s="9"/>
      <c r="I97" s="9"/>
      <c r="J97" s="7">
        <f>J87*I97</f>
        <v>0</v>
      </c>
      <c r="L97" s="9"/>
      <c r="M97" s="9"/>
      <c r="N97" s="9"/>
      <c r="O97" s="7">
        <f>O87*N97</f>
        <v>0</v>
      </c>
      <c r="Q97" s="9"/>
      <c r="R97" s="9"/>
      <c r="S97" s="9"/>
      <c r="T97" s="7">
        <f>T87*S97</f>
        <v>0</v>
      </c>
    </row>
    <row r="98" spans="2:20">
      <c r="B98" s="9"/>
      <c r="C98" s="9"/>
      <c r="D98" s="9"/>
      <c r="E98" s="7">
        <f>E87*D98</f>
        <v>0</v>
      </c>
      <c r="G98" s="9"/>
      <c r="H98" s="9"/>
      <c r="I98" s="9"/>
      <c r="J98" s="7">
        <f>J87*I98</f>
        <v>0</v>
      </c>
      <c r="L98" s="9"/>
      <c r="M98" s="9"/>
      <c r="N98" s="9"/>
      <c r="O98" s="7">
        <f>O87*N98</f>
        <v>0</v>
      </c>
      <c r="Q98" s="9"/>
      <c r="R98" s="9"/>
      <c r="S98" s="9"/>
      <c r="T98" s="7">
        <f>T87*S98</f>
        <v>0</v>
      </c>
    </row>
    <row r="99" spans="2:20">
      <c r="B99" s="9"/>
      <c r="C99" s="9"/>
      <c r="D99" s="9"/>
      <c r="E99" s="7">
        <f>E87*D99</f>
        <v>0</v>
      </c>
      <c r="G99" s="9"/>
      <c r="H99" s="9"/>
      <c r="I99" s="9"/>
      <c r="J99" s="7">
        <f>J87*I99</f>
        <v>0</v>
      </c>
      <c r="L99" s="9"/>
      <c r="M99" s="9"/>
      <c r="N99" s="9"/>
      <c r="O99" s="7">
        <f>O87*N99</f>
        <v>0</v>
      </c>
      <c r="Q99" s="9"/>
      <c r="R99" s="9"/>
      <c r="S99" s="9"/>
      <c r="T99" s="7">
        <f>T87*S99</f>
        <v>0</v>
      </c>
    </row>
    <row r="100" spans="2:20">
      <c r="B100" s="9"/>
      <c r="C100" s="9"/>
      <c r="D100" s="9"/>
      <c r="E100" s="7">
        <f>E87*D100</f>
        <v>0</v>
      </c>
      <c r="G100" s="9"/>
      <c r="H100" s="9"/>
      <c r="I100" s="9"/>
      <c r="J100" s="7">
        <f>J87*I100</f>
        <v>0</v>
      </c>
      <c r="L100" s="9"/>
      <c r="M100" s="9"/>
      <c r="N100" s="9"/>
      <c r="O100" s="7">
        <f>O87*N100</f>
        <v>0</v>
      </c>
      <c r="Q100" s="9"/>
      <c r="R100" s="9"/>
      <c r="S100" s="9"/>
      <c r="T100" s="7">
        <f>T87*S100</f>
        <v>0</v>
      </c>
    </row>
    <row r="101" spans="2:20">
      <c r="B101" s="9"/>
      <c r="C101" s="9"/>
      <c r="D101" s="9"/>
      <c r="E101" s="7">
        <f>E87*D101</f>
        <v>0</v>
      </c>
      <c r="G101" s="9"/>
      <c r="H101" s="9"/>
      <c r="I101" s="9"/>
      <c r="J101" s="7">
        <f>J87*I101</f>
        <v>0</v>
      </c>
      <c r="L101" s="9"/>
      <c r="M101" s="9"/>
      <c r="N101" s="9"/>
      <c r="O101" s="7">
        <f>O87*N101</f>
        <v>0</v>
      </c>
      <c r="Q101" s="9"/>
      <c r="R101" s="9"/>
      <c r="S101" s="9"/>
      <c r="T101" s="7">
        <f>T87*S101</f>
        <v>0</v>
      </c>
    </row>
    <row r="102" spans="2:20">
      <c r="B102" s="9"/>
      <c r="C102" s="9"/>
      <c r="D102" s="9"/>
      <c r="E102" s="7">
        <f>E87*D102</f>
        <v>0</v>
      </c>
      <c r="G102" s="9"/>
      <c r="H102" s="9"/>
      <c r="I102" s="9"/>
      <c r="J102" s="7">
        <f>J87*I102</f>
        <v>0</v>
      </c>
      <c r="L102" s="9"/>
      <c r="M102" s="9"/>
      <c r="N102" s="9"/>
      <c r="O102" s="7">
        <f>O87*N102</f>
        <v>0</v>
      </c>
      <c r="Q102" s="9"/>
      <c r="R102" s="9"/>
      <c r="S102" s="9"/>
      <c r="T102" s="7">
        <f>T87*S102</f>
        <v>0</v>
      </c>
    </row>
    <row r="104" spans="2:20">
      <c r="B104" s="8"/>
      <c r="C104" s="6">
        <f>IFERROR(VLOOKUP(B104,Сводная!$A:$C,2,0),"-------------")</f>
        <v>0</v>
      </c>
      <c r="D104" s="3" t="s">
        <v>577</v>
      </c>
      <c r="E104" s="6">
        <f>IFERROR(VLOOKUP(B104,Сводная!$A:$C,3,0),"-------------")</f>
        <v>0</v>
      </c>
      <c r="G104" s="8"/>
      <c r="H104" s="6">
        <f>IFERROR(VLOOKUP(G104,Сводная!$A:$C,2,0),"-------------")</f>
        <v>0</v>
      </c>
      <c r="I104" s="3" t="s">
        <v>577</v>
      </c>
      <c r="J104" s="6">
        <f>IFERROR(VLOOKUP(G104,Сводная!$A:$C,3,0),"-------------")</f>
        <v>0</v>
      </c>
      <c r="L104" s="8"/>
      <c r="M104" s="6">
        <f>IFERROR(VLOOKUP(L104,Сводная!$A:$C,2,0),"-------------")</f>
        <v>0</v>
      </c>
      <c r="N104" s="3" t="s">
        <v>577</v>
      </c>
      <c r="O104" s="6">
        <f>IFERROR(VLOOKUP(L104,Сводная!$A:$C,3,0),"-------------")</f>
        <v>0</v>
      </c>
      <c r="Q104" s="8"/>
      <c r="R104" s="6">
        <f>IFERROR(VLOOKUP(Q104,Сводная!$A:$C,2,0),"-------------")</f>
        <v>0</v>
      </c>
      <c r="S104" s="3" t="s">
        <v>577</v>
      </c>
      <c r="T104" s="6">
        <f>IFERROR(VLOOKUP(Q104,Сводная!$A:$C,3,0),"-------------")</f>
        <v>0</v>
      </c>
    </row>
    <row r="105" spans="2:20">
      <c r="B105" s="9"/>
      <c r="D105" s="9"/>
      <c r="E105" s="7">
        <f>E104*D105</f>
        <v>0</v>
      </c>
      <c r="G105" s="9"/>
      <c r="I105" s="9"/>
      <c r="J105" s="7">
        <f>J104*I105</f>
        <v>0</v>
      </c>
      <c r="L105" s="9"/>
      <c r="N105" s="9"/>
      <c r="O105" s="7">
        <f>O104*N105</f>
        <v>0</v>
      </c>
      <c r="Q105" s="9"/>
      <c r="S105" s="9"/>
      <c r="T105" s="7">
        <f>T104*S105</f>
        <v>0</v>
      </c>
    </row>
    <row r="106" spans="2:20">
      <c r="B106" s="9"/>
      <c r="C106" s="9"/>
      <c r="D106" s="9"/>
      <c r="E106" s="7">
        <f>E104*D106</f>
        <v>0</v>
      </c>
      <c r="G106" s="9"/>
      <c r="H106" s="9"/>
      <c r="I106" s="9"/>
      <c r="J106" s="7">
        <f>J104*I106</f>
        <v>0</v>
      </c>
      <c r="L106" s="9"/>
      <c r="M106" s="9"/>
      <c r="N106" s="9"/>
      <c r="O106" s="7">
        <f>O104*N106</f>
        <v>0</v>
      </c>
      <c r="Q106" s="9"/>
      <c r="R106" s="9"/>
      <c r="S106" s="9"/>
      <c r="T106" s="7">
        <f>T104*S106</f>
        <v>0</v>
      </c>
    </row>
    <row r="107" spans="2:20">
      <c r="B107" s="9"/>
      <c r="C107" s="9"/>
      <c r="D107" s="9"/>
      <c r="E107" s="7">
        <f>E104*D107</f>
        <v>0</v>
      </c>
      <c r="G107" s="9"/>
      <c r="H107" s="9"/>
      <c r="I107" s="9"/>
      <c r="J107" s="7">
        <f>J104*I107</f>
        <v>0</v>
      </c>
      <c r="L107" s="9"/>
      <c r="M107" s="9"/>
      <c r="N107" s="9"/>
      <c r="O107" s="7">
        <f>O104*N107</f>
        <v>0</v>
      </c>
      <c r="Q107" s="9"/>
      <c r="R107" s="9"/>
      <c r="S107" s="9"/>
      <c r="T107" s="7">
        <f>T104*S107</f>
        <v>0</v>
      </c>
    </row>
    <row r="108" spans="2:20">
      <c r="B108" s="9"/>
      <c r="C108" s="9"/>
      <c r="D108" s="9"/>
      <c r="E108" s="7">
        <f>E104*D108</f>
        <v>0</v>
      </c>
      <c r="G108" s="9"/>
      <c r="H108" s="9"/>
      <c r="I108" s="9"/>
      <c r="J108" s="7">
        <f>J104*I108</f>
        <v>0</v>
      </c>
      <c r="L108" s="9"/>
      <c r="M108" s="9"/>
      <c r="N108" s="9"/>
      <c r="O108" s="7">
        <f>O104*N108</f>
        <v>0</v>
      </c>
      <c r="Q108" s="9"/>
      <c r="R108" s="9"/>
      <c r="S108" s="9"/>
      <c r="T108" s="7">
        <f>T104*S108</f>
        <v>0</v>
      </c>
    </row>
    <row r="109" spans="2:20">
      <c r="B109" s="9"/>
      <c r="C109" s="9"/>
      <c r="D109" s="9"/>
      <c r="E109" s="7">
        <f>E104*D109</f>
        <v>0</v>
      </c>
      <c r="G109" s="9"/>
      <c r="H109" s="9"/>
      <c r="I109" s="9"/>
      <c r="J109" s="7">
        <f>J104*I109</f>
        <v>0</v>
      </c>
      <c r="L109" s="9"/>
      <c r="M109" s="9"/>
      <c r="N109" s="9"/>
      <c r="O109" s="7">
        <f>O104*N109</f>
        <v>0</v>
      </c>
      <c r="Q109" s="9"/>
      <c r="R109" s="9"/>
      <c r="S109" s="9"/>
      <c r="T109" s="7">
        <f>T104*S109</f>
        <v>0</v>
      </c>
    </row>
    <row r="110" spans="2:20">
      <c r="B110" s="9"/>
      <c r="C110" s="9"/>
      <c r="D110" s="9"/>
      <c r="E110" s="7">
        <f>E104*D110</f>
        <v>0</v>
      </c>
      <c r="G110" s="9"/>
      <c r="H110" s="9"/>
      <c r="I110" s="9"/>
      <c r="J110" s="7">
        <f>J104*I110</f>
        <v>0</v>
      </c>
      <c r="L110" s="9"/>
      <c r="M110" s="9"/>
      <c r="N110" s="9"/>
      <c r="O110" s="7">
        <f>O104*N110</f>
        <v>0</v>
      </c>
      <c r="Q110" s="9"/>
      <c r="R110" s="9"/>
      <c r="S110" s="9"/>
      <c r="T110" s="7">
        <f>T104*S110</f>
        <v>0</v>
      </c>
    </row>
    <row r="111" spans="2:20">
      <c r="B111" s="9"/>
      <c r="C111" s="9"/>
      <c r="D111" s="9"/>
      <c r="E111" s="7">
        <f>E104*D111</f>
        <v>0</v>
      </c>
      <c r="G111" s="9"/>
      <c r="H111" s="9"/>
      <c r="I111" s="9"/>
      <c r="J111" s="7">
        <f>J104*I111</f>
        <v>0</v>
      </c>
      <c r="L111" s="9"/>
      <c r="M111" s="9"/>
      <c r="N111" s="9"/>
      <c r="O111" s="7">
        <f>O104*N111</f>
        <v>0</v>
      </c>
      <c r="Q111" s="9"/>
      <c r="R111" s="9"/>
      <c r="S111" s="9"/>
      <c r="T111" s="7">
        <f>T104*S111</f>
        <v>0</v>
      </c>
    </row>
    <row r="112" spans="2:20">
      <c r="B112" s="9"/>
      <c r="C112" s="9"/>
      <c r="D112" s="9"/>
      <c r="E112" s="7">
        <f>E104*D112</f>
        <v>0</v>
      </c>
      <c r="G112" s="9"/>
      <c r="H112" s="9"/>
      <c r="I112" s="9"/>
      <c r="J112" s="7">
        <f>J104*I112</f>
        <v>0</v>
      </c>
      <c r="L112" s="9"/>
      <c r="M112" s="9"/>
      <c r="N112" s="9"/>
      <c r="O112" s="7">
        <f>O104*N112</f>
        <v>0</v>
      </c>
      <c r="Q112" s="9"/>
      <c r="R112" s="9"/>
      <c r="S112" s="9"/>
      <c r="T112" s="7">
        <f>T104*S112</f>
        <v>0</v>
      </c>
    </row>
    <row r="113" spans="2:20">
      <c r="B113" s="9"/>
      <c r="C113" s="9"/>
      <c r="D113" s="9"/>
      <c r="E113" s="7">
        <f>E104*D113</f>
        <v>0</v>
      </c>
      <c r="G113" s="9"/>
      <c r="H113" s="9"/>
      <c r="I113" s="9"/>
      <c r="J113" s="7">
        <f>J104*I113</f>
        <v>0</v>
      </c>
      <c r="L113" s="9"/>
      <c r="M113" s="9"/>
      <c r="N113" s="9"/>
      <c r="O113" s="7">
        <f>O104*N113</f>
        <v>0</v>
      </c>
      <c r="Q113" s="9"/>
      <c r="R113" s="9"/>
      <c r="S113" s="9"/>
      <c r="T113" s="7">
        <f>T104*S113</f>
        <v>0</v>
      </c>
    </row>
    <row r="114" spans="2:20">
      <c r="B114" s="9"/>
      <c r="C114" s="9"/>
      <c r="D114" s="9"/>
      <c r="E114" s="7">
        <f>E104*D114</f>
        <v>0</v>
      </c>
      <c r="G114" s="9"/>
      <c r="H114" s="9"/>
      <c r="I114" s="9"/>
      <c r="J114" s="7">
        <f>J104*I114</f>
        <v>0</v>
      </c>
      <c r="L114" s="9"/>
      <c r="M114" s="9"/>
      <c r="N114" s="9"/>
      <c r="O114" s="7">
        <f>O104*N114</f>
        <v>0</v>
      </c>
      <c r="Q114" s="9"/>
      <c r="R114" s="9"/>
      <c r="S114" s="9"/>
      <c r="T114" s="7">
        <f>T104*S114</f>
        <v>0</v>
      </c>
    </row>
    <row r="115" spans="2:20">
      <c r="B115" s="9"/>
      <c r="C115" s="9"/>
      <c r="D115" s="9"/>
      <c r="E115" s="7">
        <f>E104*D115</f>
        <v>0</v>
      </c>
      <c r="G115" s="9"/>
      <c r="H115" s="9"/>
      <c r="I115" s="9"/>
      <c r="J115" s="7">
        <f>J104*I115</f>
        <v>0</v>
      </c>
      <c r="L115" s="9"/>
      <c r="M115" s="9"/>
      <c r="N115" s="9"/>
      <c r="O115" s="7">
        <f>O104*N115</f>
        <v>0</v>
      </c>
      <c r="Q115" s="9"/>
      <c r="R115" s="9"/>
      <c r="S115" s="9"/>
      <c r="T115" s="7">
        <f>T104*S115</f>
        <v>0</v>
      </c>
    </row>
    <row r="116" spans="2:20">
      <c r="B116" s="9"/>
      <c r="C116" s="9"/>
      <c r="D116" s="9"/>
      <c r="E116" s="7">
        <f>E104*D116</f>
        <v>0</v>
      </c>
      <c r="G116" s="9"/>
      <c r="H116" s="9"/>
      <c r="I116" s="9"/>
      <c r="J116" s="7">
        <f>J104*I116</f>
        <v>0</v>
      </c>
      <c r="L116" s="9"/>
      <c r="M116" s="9"/>
      <c r="N116" s="9"/>
      <c r="O116" s="7">
        <f>O104*N116</f>
        <v>0</v>
      </c>
      <c r="Q116" s="9"/>
      <c r="R116" s="9"/>
      <c r="S116" s="9"/>
      <c r="T116" s="7">
        <f>T104*S116</f>
        <v>0</v>
      </c>
    </row>
    <row r="117" spans="2:20">
      <c r="B117" s="9"/>
      <c r="C117" s="9"/>
      <c r="D117" s="9"/>
      <c r="E117" s="7">
        <f>E104*D117</f>
        <v>0</v>
      </c>
      <c r="G117" s="9"/>
      <c r="H117" s="9"/>
      <c r="I117" s="9"/>
      <c r="J117" s="7">
        <f>J104*I117</f>
        <v>0</v>
      </c>
      <c r="L117" s="9"/>
      <c r="M117" s="9"/>
      <c r="N117" s="9"/>
      <c r="O117" s="7">
        <f>O104*N117</f>
        <v>0</v>
      </c>
      <c r="Q117" s="9"/>
      <c r="R117" s="9"/>
      <c r="S117" s="9"/>
      <c r="T117" s="7">
        <f>T104*S117</f>
        <v>0</v>
      </c>
    </row>
    <row r="118" spans="2:20">
      <c r="B118" s="9"/>
      <c r="C118" s="9"/>
      <c r="D118" s="9"/>
      <c r="E118" s="7">
        <f>E104*D118</f>
        <v>0</v>
      </c>
      <c r="G118" s="9"/>
      <c r="H118" s="9"/>
      <c r="I118" s="9"/>
      <c r="J118" s="7">
        <f>J104*I118</f>
        <v>0</v>
      </c>
      <c r="L118" s="9"/>
      <c r="M118" s="9"/>
      <c r="N118" s="9"/>
      <c r="O118" s="7">
        <f>O104*N118</f>
        <v>0</v>
      </c>
      <c r="Q118" s="9"/>
      <c r="R118" s="9"/>
      <c r="S118" s="9"/>
      <c r="T118" s="7">
        <f>T104*S118</f>
        <v>0</v>
      </c>
    </row>
    <row r="119" spans="2:20">
      <c r="B119" s="9"/>
      <c r="C119" s="9"/>
      <c r="D119" s="9"/>
      <c r="E119" s="7">
        <f>E104*D119</f>
        <v>0</v>
      </c>
      <c r="G119" s="9"/>
      <c r="H119" s="9"/>
      <c r="I119" s="9"/>
      <c r="J119" s="7">
        <f>J104*I119</f>
        <v>0</v>
      </c>
      <c r="L119" s="9"/>
      <c r="M119" s="9"/>
      <c r="N119" s="9"/>
      <c r="O119" s="7">
        <f>O104*N119</f>
        <v>0</v>
      </c>
      <c r="Q119" s="9"/>
      <c r="R119" s="9"/>
      <c r="S119" s="9"/>
      <c r="T119" s="7">
        <f>T104*S119</f>
        <v>0</v>
      </c>
    </row>
    <row r="121" spans="2:20">
      <c r="B121" s="8"/>
      <c r="C121" s="6">
        <f>IFERROR(VLOOKUP(B121,Сводная!$A:$C,2,0),"-------------")</f>
        <v>0</v>
      </c>
      <c r="D121" s="3" t="s">
        <v>577</v>
      </c>
      <c r="E121" s="6">
        <f>IFERROR(VLOOKUP(B121,Сводная!$A:$C,3,0),"-------------")</f>
        <v>0</v>
      </c>
      <c r="G121" s="8"/>
      <c r="H121" s="6">
        <f>IFERROR(VLOOKUP(G121,Сводная!$A:$C,2,0),"-------------")</f>
        <v>0</v>
      </c>
      <c r="I121" s="3" t="s">
        <v>577</v>
      </c>
      <c r="J121" s="6">
        <f>IFERROR(VLOOKUP(G121,Сводная!$A:$C,3,0),"-------------")</f>
        <v>0</v>
      </c>
      <c r="L121" s="8"/>
      <c r="M121" s="6">
        <f>IFERROR(VLOOKUP(L121,Сводная!$A:$C,2,0),"-------------")</f>
        <v>0</v>
      </c>
      <c r="N121" s="3" t="s">
        <v>577</v>
      </c>
      <c r="O121" s="6">
        <f>IFERROR(VLOOKUP(L121,Сводная!$A:$C,3,0),"-------------")</f>
        <v>0</v>
      </c>
      <c r="Q121" s="8"/>
      <c r="R121" s="6">
        <f>IFERROR(VLOOKUP(Q121,Сводная!$A:$C,2,0),"-------------")</f>
        <v>0</v>
      </c>
      <c r="S121" s="3" t="s">
        <v>577</v>
      </c>
      <c r="T121" s="6">
        <f>IFERROR(VLOOKUP(Q121,Сводная!$A:$C,3,0),"-------------")</f>
        <v>0</v>
      </c>
    </row>
    <row r="122" spans="2:20">
      <c r="B122" s="9"/>
      <c r="D122" s="9"/>
      <c r="E122" s="7">
        <f>E121*D122</f>
        <v>0</v>
      </c>
      <c r="G122" s="9"/>
      <c r="I122" s="9"/>
      <c r="J122" s="7">
        <f>J121*I122</f>
        <v>0</v>
      </c>
      <c r="L122" s="9"/>
      <c r="N122" s="9"/>
      <c r="O122" s="7">
        <f>O121*N122</f>
        <v>0</v>
      </c>
      <c r="Q122" s="9"/>
      <c r="S122" s="9"/>
      <c r="T122" s="7">
        <f>T121*S122</f>
        <v>0</v>
      </c>
    </row>
    <row r="123" spans="2:20">
      <c r="B123" s="9"/>
      <c r="C123" s="9"/>
      <c r="D123" s="9"/>
      <c r="E123" s="7">
        <f>E121*D123</f>
        <v>0</v>
      </c>
      <c r="G123" s="9"/>
      <c r="H123" s="9"/>
      <c r="I123" s="9"/>
      <c r="J123" s="7">
        <f>J121*I123</f>
        <v>0</v>
      </c>
      <c r="L123" s="9"/>
      <c r="M123" s="9"/>
      <c r="N123" s="9"/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9"/>
      <c r="C124" s="9"/>
      <c r="D124" s="9"/>
      <c r="E124" s="7">
        <f>E121*D124</f>
        <v>0</v>
      </c>
      <c r="G124" s="9"/>
      <c r="H124" s="9"/>
      <c r="I124" s="9"/>
      <c r="J124" s="7">
        <f>J121*I124</f>
        <v>0</v>
      </c>
      <c r="L124" s="9"/>
      <c r="M124" s="9"/>
      <c r="N124" s="9"/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9"/>
      <c r="C125" s="9"/>
      <c r="D125" s="9"/>
      <c r="E125" s="7">
        <f>E121*D125</f>
        <v>0</v>
      </c>
      <c r="G125" s="9"/>
      <c r="H125" s="9"/>
      <c r="I125" s="9"/>
      <c r="J125" s="7">
        <f>J121*I125</f>
        <v>0</v>
      </c>
      <c r="L125" s="9"/>
      <c r="M125" s="9"/>
      <c r="N125" s="9"/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9"/>
      <c r="C126" s="9"/>
      <c r="D126" s="9"/>
      <c r="E126" s="7">
        <f>E121*D126</f>
        <v>0</v>
      </c>
      <c r="G126" s="9"/>
      <c r="H126" s="9"/>
      <c r="I126" s="9"/>
      <c r="J126" s="7">
        <f>J121*I126</f>
        <v>0</v>
      </c>
      <c r="L126" s="9"/>
      <c r="M126" s="9"/>
      <c r="N126" s="9"/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9"/>
      <c r="C127" s="9"/>
      <c r="D127" s="9"/>
      <c r="E127" s="7">
        <f>E121*D127</f>
        <v>0</v>
      </c>
      <c r="G127" s="9"/>
      <c r="H127" s="9"/>
      <c r="I127" s="9"/>
      <c r="J127" s="7">
        <f>J121*I127</f>
        <v>0</v>
      </c>
      <c r="L127" s="9"/>
      <c r="M127" s="9"/>
      <c r="N127" s="9"/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9"/>
      <c r="C128" s="9"/>
      <c r="D128" s="9"/>
      <c r="E128" s="7">
        <f>E121*D128</f>
        <v>0</v>
      </c>
      <c r="G128" s="9"/>
      <c r="H128" s="9"/>
      <c r="I128" s="9"/>
      <c r="J128" s="7">
        <f>J121*I128</f>
        <v>0</v>
      </c>
      <c r="L128" s="9"/>
      <c r="M128" s="9"/>
      <c r="N128" s="9"/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9"/>
      <c r="C129" s="9"/>
      <c r="D129" s="9"/>
      <c r="E129" s="7">
        <f>E121*D129</f>
        <v>0</v>
      </c>
      <c r="G129" s="9"/>
      <c r="H129" s="9"/>
      <c r="I129" s="9"/>
      <c r="J129" s="7">
        <f>J121*I129</f>
        <v>0</v>
      </c>
      <c r="L129" s="9"/>
      <c r="M129" s="9"/>
      <c r="N129" s="9"/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9"/>
      <c r="C130" s="9"/>
      <c r="D130" s="9"/>
      <c r="E130" s="7">
        <f>E121*D130</f>
        <v>0</v>
      </c>
      <c r="G130" s="9"/>
      <c r="H130" s="9"/>
      <c r="I130" s="9"/>
      <c r="J130" s="7">
        <f>J121*I130</f>
        <v>0</v>
      </c>
      <c r="L130" s="9"/>
      <c r="M130" s="9"/>
      <c r="N130" s="9"/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9"/>
      <c r="D131" s="9"/>
      <c r="E131" s="7">
        <f>E121*D131</f>
        <v>0</v>
      </c>
      <c r="G131" s="9"/>
      <c r="H131" s="9"/>
      <c r="I131" s="9"/>
      <c r="J131" s="7">
        <f>J121*I131</f>
        <v>0</v>
      </c>
      <c r="L131" s="9"/>
      <c r="M131" s="9"/>
      <c r="N131" s="9"/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9"/>
      <c r="D132" s="9"/>
      <c r="E132" s="7">
        <f>E121*D132</f>
        <v>0</v>
      </c>
      <c r="G132" s="9"/>
      <c r="H132" s="9"/>
      <c r="I132" s="9"/>
      <c r="J132" s="7">
        <f>J121*I132</f>
        <v>0</v>
      </c>
      <c r="L132" s="9"/>
      <c r="M132" s="9"/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9"/>
      <c r="D133" s="9"/>
      <c r="E133" s="7">
        <f>E121*D133</f>
        <v>0</v>
      </c>
      <c r="G133" s="9"/>
      <c r="H133" s="9"/>
      <c r="I133" s="9"/>
      <c r="J133" s="7">
        <f>J121*I133</f>
        <v>0</v>
      </c>
      <c r="L133" s="9"/>
      <c r="M133" s="9"/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9"/>
      <c r="D134" s="9"/>
      <c r="E134" s="7">
        <f>E121*D134</f>
        <v>0</v>
      </c>
      <c r="G134" s="9"/>
      <c r="H134" s="9"/>
      <c r="I134" s="9"/>
      <c r="J134" s="7">
        <f>J121*I134</f>
        <v>0</v>
      </c>
      <c r="L134" s="9"/>
      <c r="M134" s="9"/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9"/>
      <c r="D135" s="9"/>
      <c r="E135" s="7">
        <f>E121*D135</f>
        <v>0</v>
      </c>
      <c r="G135" s="9"/>
      <c r="H135" s="9"/>
      <c r="I135" s="9"/>
      <c r="J135" s="7">
        <f>J121*I135</f>
        <v>0</v>
      </c>
      <c r="L135" s="9"/>
      <c r="M135" s="9"/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9"/>
      <c r="D136" s="9"/>
      <c r="E136" s="7">
        <f>E121*D136</f>
        <v>0</v>
      </c>
      <c r="G136" s="9"/>
      <c r="H136" s="9"/>
      <c r="I136" s="9"/>
      <c r="J136" s="7">
        <f>J121*I136</f>
        <v>0</v>
      </c>
      <c r="L136" s="9"/>
      <c r="M136" s="9"/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>
      <c r="B138" s="8"/>
      <c r="C138" s="6">
        <f>IFERROR(VLOOKUP(B138,Сводная!$A:$C,2,0),"-------------")</f>
        <v>0</v>
      </c>
      <c r="D138" s="3" t="s">
        <v>577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577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577</v>
      </c>
      <c r="O138" s="6">
        <f>IFERROR(VLOOKUP(L138,Сводная!$A:$C,3,0),"-------------")</f>
        <v>0</v>
      </c>
      <c r="Q138" s="8"/>
      <c r="R138" s="6">
        <f>IFERROR(VLOOKUP(Q138,Сводная!$A:$C,2,0),"-------------")</f>
        <v>0</v>
      </c>
      <c r="S138" s="3" t="s">
        <v>577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/>
      <c r="S139" s="9"/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0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0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0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0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0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0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0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0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0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0">
      <c r="B155" s="8"/>
      <c r="C155" s="6">
        <f>IFERROR(VLOOKUP(B155,Сводная!$A:$C,2,0),"-------------")</f>
        <v>0</v>
      </c>
      <c r="D155" s="3" t="s">
        <v>600</v>
      </c>
      <c r="E155" s="6">
        <f>IFERROR(VLOOKUP(B155,Сводная!$A:$C,3,0),"-------------")</f>
        <v>0</v>
      </c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</row>
    <row r="156" spans="2:20">
      <c r="B156" s="9"/>
      <c r="D156" s="9"/>
      <c r="E156" s="7">
        <f>E155*D156</f>
        <v>0</v>
      </c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</row>
    <row r="157" spans="2:20">
      <c r="B157" s="9"/>
      <c r="C157" s="9"/>
      <c r="D157" s="9"/>
      <c r="E157" s="7">
        <f>E155*D157</f>
        <v>0</v>
      </c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</row>
    <row r="158" spans="2:20">
      <c r="B158" s="9"/>
      <c r="C158" s="9"/>
      <c r="D158" s="9"/>
      <c r="E158" s="7">
        <f>E155*D158</f>
        <v>0</v>
      </c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</row>
    <row r="159" spans="2:20">
      <c r="B159" s="9"/>
      <c r="C159" s="9"/>
      <c r="D159" s="9"/>
      <c r="E159" s="7">
        <f>E155*D159</f>
        <v>0</v>
      </c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</row>
    <row r="160" spans="2:20">
      <c r="B160" s="9"/>
      <c r="C160" s="9"/>
      <c r="D160" s="9"/>
      <c r="E160" s="7">
        <f>E155*D160</f>
        <v>0</v>
      </c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</row>
    <row r="161" spans="2:20">
      <c r="B161" s="9"/>
      <c r="C161" s="9"/>
      <c r="D161" s="9"/>
      <c r="E161" s="7">
        <f>E155*D161</f>
        <v>0</v>
      </c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</row>
    <row r="162" spans="2:20">
      <c r="B162" s="9"/>
      <c r="C162" s="9"/>
      <c r="D162" s="9"/>
      <c r="E162" s="7">
        <f>E155*D162</f>
        <v>0</v>
      </c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</row>
    <row r="163" spans="2:20">
      <c r="B163" s="9"/>
      <c r="C163" s="9"/>
      <c r="D163" s="9"/>
      <c r="E163" s="7">
        <f>E155*D163</f>
        <v>0</v>
      </c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</row>
    <row r="164" spans="2:20">
      <c r="B164" s="9"/>
      <c r="C164" s="9"/>
      <c r="D164" s="9"/>
      <c r="E164" s="7">
        <f>E155*D164</f>
        <v>0</v>
      </c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</row>
    <row r="165" spans="2:20">
      <c r="B165" s="9"/>
      <c r="C165" s="9"/>
      <c r="D165" s="9"/>
      <c r="E165" s="7">
        <f>E155*D165</f>
        <v>0</v>
      </c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</row>
    <row r="166" spans="2:20">
      <c r="B166" s="9"/>
      <c r="C166" s="9"/>
      <c r="D166" s="9"/>
      <c r="E166" s="7">
        <f>E155*D166</f>
        <v>0</v>
      </c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</row>
    <row r="167" spans="2:20">
      <c r="B167" s="9"/>
      <c r="C167" s="9"/>
      <c r="D167" s="9"/>
      <c r="E167" s="7">
        <f>E155*D167</f>
        <v>0</v>
      </c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</row>
    <row r="168" spans="2:20">
      <c r="B168" s="9"/>
      <c r="C168" s="9"/>
      <c r="D168" s="9"/>
      <c r="E168" s="7">
        <f>E155*D168</f>
        <v>0</v>
      </c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</row>
    <row r="169" spans="2:20">
      <c r="B169" s="9"/>
      <c r="C169" s="9"/>
      <c r="D169" s="9"/>
      <c r="E169" s="7">
        <f>E155*D169</f>
        <v>0</v>
      </c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</row>
    <row r="170" spans="2:20">
      <c r="B170" s="9"/>
      <c r="C170" s="9"/>
      <c r="D170" s="9"/>
      <c r="E170" s="7">
        <f>E155*D170</f>
        <v>0</v>
      </c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</row>
    <row r="171" spans="2:20">
      <c r="E171" s="2"/>
      <c r="J171" s="2"/>
      <c r="O171" s="2"/>
      <c r="T171" s="2"/>
    </row>
    <row r="172" spans="2:20">
      <c r="B172" s="8"/>
      <c r="C172" s="6">
        <f>IFERROR(VLOOKUP(B172,Сводная!$A:$C,2,0),"-------------")</f>
        <v>0</v>
      </c>
      <c r="D172" s="3" t="s">
        <v>600</v>
      </c>
      <c r="E172" s="6">
        <f>IFERROR(VLOOKUP(B172,Сводная!$A:$C,3,0),"-------------")</f>
        <v>0</v>
      </c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</row>
    <row r="173" spans="2:20">
      <c r="B173" s="9"/>
      <c r="D173" s="9"/>
      <c r="E173" s="7">
        <f>E172*D173</f>
        <v>0</v>
      </c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</row>
    <row r="174" spans="2:20">
      <c r="B174" s="9"/>
      <c r="C174" s="9"/>
      <c r="D174" s="9"/>
      <c r="E174" s="7">
        <f>E172*D174</f>
        <v>0</v>
      </c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</row>
    <row r="175" spans="2:20">
      <c r="B175" s="9"/>
      <c r="C175" s="9"/>
      <c r="D175" s="9"/>
      <c r="E175" s="7">
        <f>E172*D175</f>
        <v>0</v>
      </c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</row>
    <row r="176" spans="2:20">
      <c r="B176" s="9"/>
      <c r="C176" s="9"/>
      <c r="D176" s="9"/>
      <c r="E176" s="7">
        <f>E172*D176</f>
        <v>0</v>
      </c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</row>
    <row r="177" spans="2:20">
      <c r="B177" s="9"/>
      <c r="C177" s="9"/>
      <c r="D177" s="9"/>
      <c r="E177" s="7">
        <f>E172*D177</f>
        <v>0</v>
      </c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</row>
    <row r="178" spans="2:20">
      <c r="B178" s="9"/>
      <c r="C178" s="9"/>
      <c r="D178" s="9"/>
      <c r="E178" s="7">
        <f>E172*D178</f>
        <v>0</v>
      </c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</row>
    <row r="179" spans="2:20">
      <c r="B179" s="9"/>
      <c r="C179" s="9"/>
      <c r="D179" s="9"/>
      <c r="E179" s="7">
        <f>E172*D179</f>
        <v>0</v>
      </c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</row>
    <row r="180" spans="2:20">
      <c r="B180" s="9"/>
      <c r="C180" s="9"/>
      <c r="D180" s="9"/>
      <c r="E180" s="7">
        <f>E172*D180</f>
        <v>0</v>
      </c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</row>
    <row r="181" spans="2:20">
      <c r="B181" s="9"/>
      <c r="C181" s="9"/>
      <c r="D181" s="9"/>
      <c r="E181" s="7">
        <f>E172*D181</f>
        <v>0</v>
      </c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</row>
    <row r="182" spans="2:20">
      <c r="B182" s="9"/>
      <c r="C182" s="9"/>
      <c r="D182" s="9"/>
      <c r="E182" s="7">
        <f>E172*D182</f>
        <v>0</v>
      </c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</row>
    <row r="183" spans="2:20">
      <c r="B183" s="9"/>
      <c r="C183" s="9"/>
      <c r="D183" s="9"/>
      <c r="E183" s="7">
        <f>E172*D183</f>
        <v>0</v>
      </c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</row>
    <row r="184" spans="2:20">
      <c r="B184" s="9"/>
      <c r="C184" s="9"/>
      <c r="D184" s="9"/>
      <c r="E184" s="7">
        <f>E172*D184</f>
        <v>0</v>
      </c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</row>
    <row r="185" spans="2:20">
      <c r="B185" s="9"/>
      <c r="C185" s="9"/>
      <c r="D185" s="9"/>
      <c r="E185" s="7">
        <f>E172*D185</f>
        <v>0</v>
      </c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</row>
    <row r="186" spans="2:20">
      <c r="B186" s="9"/>
      <c r="C186" s="9"/>
      <c r="D186" s="9"/>
      <c r="E186" s="7">
        <f>E172*D186</f>
        <v>0</v>
      </c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</row>
    <row r="187" spans="2:20">
      <c r="B187" s="9"/>
      <c r="C187" s="9"/>
      <c r="D187" s="9"/>
      <c r="E187" s="7">
        <f>E172*D187</f>
        <v>0</v>
      </c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</row>
    <row r="188" spans="2:20">
      <c r="E188" s="2"/>
      <c r="J188" s="2"/>
      <c r="O188" s="2"/>
      <c r="T188" s="2"/>
    </row>
    <row r="189" spans="2:20">
      <c r="B189" s="8"/>
      <c r="C189" s="6">
        <f>IFERROR(VLOOKUP(B189,Сводная!$A:$C,2,0),"-------------")</f>
        <v>0</v>
      </c>
      <c r="D189" s="3" t="s">
        <v>600</v>
      </c>
      <c r="E189" s="6">
        <f>IFERROR(VLOOKUP(B189,Сводная!$A:$C,3,0),"-------------")</f>
        <v>0</v>
      </c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</row>
    <row r="190" spans="2:20">
      <c r="B190" s="9"/>
      <c r="D190" s="9"/>
      <c r="E190" s="7">
        <f>E189*D190</f>
        <v>0</v>
      </c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</row>
    <row r="191" spans="2:20">
      <c r="B191" s="9"/>
      <c r="C191" s="9"/>
      <c r="D191" s="9"/>
      <c r="E191" s="7">
        <f>E189*D191</f>
        <v>0</v>
      </c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</row>
    <row r="192" spans="2:20">
      <c r="B192" s="9"/>
      <c r="C192" s="9"/>
      <c r="D192" s="9"/>
      <c r="E192" s="7">
        <f>E189*D192</f>
        <v>0</v>
      </c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</row>
    <row r="193" spans="2:20">
      <c r="B193" s="9"/>
      <c r="C193" s="9"/>
      <c r="D193" s="9"/>
      <c r="E193" s="7">
        <f>E189*D193</f>
        <v>0</v>
      </c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</row>
    <row r="194" spans="2:20">
      <c r="B194" s="9"/>
      <c r="C194" s="9"/>
      <c r="D194" s="9"/>
      <c r="E194" s="7">
        <f>E189*D194</f>
        <v>0</v>
      </c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</row>
    <row r="195" spans="2:20">
      <c r="B195" s="9"/>
      <c r="C195" s="9"/>
      <c r="D195" s="9"/>
      <c r="E195" s="7">
        <f>E189*D195</f>
        <v>0</v>
      </c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</row>
    <row r="196" spans="2:20">
      <c r="B196" s="9"/>
      <c r="C196" s="9"/>
      <c r="D196" s="9"/>
      <c r="E196" s="7">
        <f>E189*D196</f>
        <v>0</v>
      </c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</row>
    <row r="197" spans="2:20">
      <c r="B197" s="9"/>
      <c r="C197" s="9"/>
      <c r="D197" s="9"/>
      <c r="E197" s="7">
        <f>E189*D197</f>
        <v>0</v>
      </c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</row>
    <row r="198" spans="2:20">
      <c r="B198" s="9"/>
      <c r="C198" s="9"/>
      <c r="D198" s="9"/>
      <c r="E198" s="7">
        <f>E189*D198</f>
        <v>0</v>
      </c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</row>
    <row r="199" spans="2:20">
      <c r="B199" s="9"/>
      <c r="C199" s="9"/>
      <c r="D199" s="9"/>
      <c r="E199" s="7">
        <f>E189*D199</f>
        <v>0</v>
      </c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</row>
    <row r="200" spans="2:20">
      <c r="B200" s="9"/>
      <c r="C200" s="9"/>
      <c r="D200" s="9"/>
      <c r="E200" s="7">
        <f>E189*D200</f>
        <v>0</v>
      </c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</row>
    <row r="201" spans="2:20">
      <c r="B201" s="9"/>
      <c r="C201" s="9"/>
      <c r="D201" s="9"/>
      <c r="E201" s="7">
        <f>E189*D201</f>
        <v>0</v>
      </c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</row>
    <row r="202" spans="2:20">
      <c r="B202" s="9"/>
      <c r="C202" s="9"/>
      <c r="D202" s="9"/>
      <c r="E202" s="7">
        <f>E189*D202</f>
        <v>0</v>
      </c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</row>
    <row r="203" spans="2:20">
      <c r="B203" s="9"/>
      <c r="C203" s="9"/>
      <c r="D203" s="9"/>
      <c r="E203" s="7">
        <f>E189*D203</f>
        <v>0</v>
      </c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</row>
    <row r="204" spans="2:20">
      <c r="B204" s="9"/>
      <c r="C204" s="9"/>
      <c r="D204" s="9"/>
      <c r="E204" s="7">
        <f>E189*D204</f>
        <v>0</v>
      </c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</row>
    <row r="205" spans="2:20">
      <c r="E205" s="2"/>
      <c r="J205" s="2"/>
      <c r="O205" s="2"/>
      <c r="T205" s="2"/>
    </row>
    <row r="206" spans="2:20">
      <c r="B206" s="8"/>
      <c r="C206" s="6">
        <f>IFERROR(VLOOKUP(B206,Сводная!$A:$C,2,0),"-------------")</f>
        <v>0</v>
      </c>
      <c r="D206" s="3" t="s">
        <v>600</v>
      </c>
      <c r="E206" s="6">
        <f>IFERROR(VLOOKUP(B206,Сводная!$A:$C,3,0),"-------------")</f>
        <v>0</v>
      </c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</row>
    <row r="207" spans="2:20">
      <c r="B207" s="9"/>
      <c r="D207" s="9"/>
      <c r="E207" s="7">
        <f>E206*D207</f>
        <v>0</v>
      </c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</row>
    <row r="208" spans="2:20">
      <c r="B208" s="9"/>
      <c r="C208" s="9"/>
      <c r="D208" s="9"/>
      <c r="E208" s="7">
        <f>E206*D208</f>
        <v>0</v>
      </c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</row>
    <row r="209" spans="2:20">
      <c r="B209" s="9"/>
      <c r="C209" s="9"/>
      <c r="D209" s="9"/>
      <c r="E209" s="7">
        <f>E206*D209</f>
        <v>0</v>
      </c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</row>
    <row r="210" spans="2:20">
      <c r="B210" s="9"/>
      <c r="C210" s="9"/>
      <c r="D210" s="9"/>
      <c r="E210" s="7">
        <f>E206*D210</f>
        <v>0</v>
      </c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</row>
    <row r="211" spans="2:20">
      <c r="B211" s="9"/>
      <c r="C211" s="9"/>
      <c r="D211" s="9"/>
      <c r="E211" s="7">
        <f>E206*D211</f>
        <v>0</v>
      </c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</row>
    <row r="212" spans="2:20">
      <c r="B212" s="9"/>
      <c r="C212" s="9"/>
      <c r="D212" s="9"/>
      <c r="E212" s="7">
        <f>E206*D212</f>
        <v>0</v>
      </c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</row>
    <row r="213" spans="2:20">
      <c r="B213" s="9"/>
      <c r="C213" s="9"/>
      <c r="D213" s="9"/>
      <c r="E213" s="7">
        <f>E206*D213</f>
        <v>0</v>
      </c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</row>
    <row r="214" spans="2:20">
      <c r="B214" s="9"/>
      <c r="C214" s="9"/>
      <c r="D214" s="9"/>
      <c r="E214" s="7">
        <f>E206*D214</f>
        <v>0</v>
      </c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</row>
    <row r="215" spans="2:20">
      <c r="B215" s="9"/>
      <c r="C215" s="9"/>
      <c r="D215" s="9"/>
      <c r="E215" s="7">
        <f>E206*D215</f>
        <v>0</v>
      </c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</row>
    <row r="216" spans="2:20">
      <c r="B216" s="9"/>
      <c r="C216" s="9"/>
      <c r="D216" s="9"/>
      <c r="E216" s="7">
        <f>E206*D216</f>
        <v>0</v>
      </c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</row>
    <row r="217" spans="2:20">
      <c r="B217" s="9"/>
      <c r="C217" s="9"/>
      <c r="D217" s="9"/>
      <c r="E217" s="7">
        <f>E206*D217</f>
        <v>0</v>
      </c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</row>
    <row r="218" spans="2:20">
      <c r="B218" s="9"/>
      <c r="C218" s="9"/>
      <c r="D218" s="9"/>
      <c r="E218" s="7">
        <f>E206*D218</f>
        <v>0</v>
      </c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</row>
    <row r="219" spans="2:20">
      <c r="B219" s="9"/>
      <c r="C219" s="9"/>
      <c r="D219" s="9"/>
      <c r="E219" s="7">
        <f>E206*D219</f>
        <v>0</v>
      </c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</row>
    <row r="220" spans="2:20">
      <c r="B220" s="9"/>
      <c r="C220" s="9"/>
      <c r="D220" s="9"/>
      <c r="E220" s="7">
        <f>E206*D220</f>
        <v>0</v>
      </c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</row>
    <row r="221" spans="2:20">
      <c r="B221" s="9"/>
      <c r="C221" s="9"/>
      <c r="D221" s="9"/>
      <c r="E221" s="7">
        <f>E206*D221</f>
        <v>0</v>
      </c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</row>
    <row r="222" spans="2:20">
      <c r="E222" s="2"/>
      <c r="J222" s="2"/>
      <c r="O222" s="2"/>
      <c r="T222" s="2"/>
    </row>
    <row r="223" spans="2:20">
      <c r="B223" s="8"/>
      <c r="C223" s="6">
        <f>IFERROR(VLOOKUP(B223,Сводная!$A:$C,2,0),"-------------")</f>
        <v>0</v>
      </c>
      <c r="D223" s="3" t="s">
        <v>600</v>
      </c>
      <c r="E223" s="6">
        <f>IFERROR(VLOOKUP(B223,Сводная!$A:$C,3,0),"-------------")</f>
        <v>0</v>
      </c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</row>
    <row r="224" spans="2:20">
      <c r="B224" s="9"/>
      <c r="D224" s="9"/>
      <c r="E224" s="7">
        <f>E223*D224</f>
        <v>0</v>
      </c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</row>
    <row r="225" spans="2:20">
      <c r="B225" s="9"/>
      <c r="C225" s="9"/>
      <c r="D225" s="9"/>
      <c r="E225" s="7">
        <f>E223*D225</f>
        <v>0</v>
      </c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</row>
    <row r="226" spans="2:20">
      <c r="B226" s="9"/>
      <c r="C226" s="9"/>
      <c r="D226" s="9"/>
      <c r="E226" s="7">
        <f>E223*D226</f>
        <v>0</v>
      </c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</row>
    <row r="227" spans="2:20">
      <c r="B227" s="9"/>
      <c r="C227" s="9"/>
      <c r="D227" s="9"/>
      <c r="E227" s="7">
        <f>E223*D227</f>
        <v>0</v>
      </c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</row>
    <row r="228" spans="2:20">
      <c r="B228" s="9"/>
      <c r="C228" s="9"/>
      <c r="D228" s="9"/>
      <c r="E228" s="7">
        <f>E223*D228</f>
        <v>0</v>
      </c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</row>
    <row r="229" spans="2:20">
      <c r="B229" s="9"/>
      <c r="C229" s="9"/>
      <c r="D229" s="9"/>
      <c r="E229" s="7">
        <f>E223*D229</f>
        <v>0</v>
      </c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</row>
    <row r="230" spans="2:20">
      <c r="B230" s="9"/>
      <c r="C230" s="9"/>
      <c r="D230" s="9"/>
      <c r="E230" s="7">
        <f>E223*D230</f>
        <v>0</v>
      </c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</row>
    <row r="231" spans="2:20">
      <c r="B231" s="9"/>
      <c r="C231" s="9"/>
      <c r="D231" s="9"/>
      <c r="E231" s="7">
        <f>E223*D231</f>
        <v>0</v>
      </c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</row>
    <row r="232" spans="2:20">
      <c r="B232" s="9"/>
      <c r="C232" s="9"/>
      <c r="D232" s="9"/>
      <c r="E232" s="7">
        <f>E223*D232</f>
        <v>0</v>
      </c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</row>
    <row r="233" spans="2:20">
      <c r="B233" s="9"/>
      <c r="C233" s="9"/>
      <c r="D233" s="9"/>
      <c r="E233" s="7">
        <f>E223*D233</f>
        <v>0</v>
      </c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</row>
    <row r="234" spans="2:20">
      <c r="B234" s="9"/>
      <c r="C234" s="9"/>
      <c r="D234" s="9"/>
      <c r="E234" s="7">
        <f>E223*D234</f>
        <v>0</v>
      </c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</row>
    <row r="235" spans="2:20">
      <c r="B235" s="9"/>
      <c r="C235" s="9"/>
      <c r="D235" s="9"/>
      <c r="E235" s="7">
        <f>E223*D235</f>
        <v>0</v>
      </c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</row>
    <row r="236" spans="2:20">
      <c r="B236" s="9"/>
      <c r="C236" s="9"/>
      <c r="D236" s="9"/>
      <c r="E236" s="7">
        <f>E223*D236</f>
        <v>0</v>
      </c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</row>
    <row r="237" spans="2:20">
      <c r="B237" s="9"/>
      <c r="C237" s="9"/>
      <c r="D237" s="9"/>
      <c r="E237" s="7">
        <f>E223*D237</f>
        <v>0</v>
      </c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</row>
    <row r="238" spans="2:20">
      <c r="B238" s="9"/>
      <c r="C238" s="9"/>
      <c r="D238" s="9"/>
      <c r="E238" s="7">
        <f>E223*D238</f>
        <v>0</v>
      </c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</row>
    <row r="239" spans="2:20">
      <c r="E239" s="2"/>
      <c r="J239" s="2"/>
      <c r="O239" s="2"/>
      <c r="T239" s="2"/>
    </row>
    <row r="240" spans="2:20">
      <c r="B240" s="8"/>
      <c r="C240" s="6">
        <f>IFERROR(VLOOKUP(B240,Сводная!$A:$C,2,0),"-------------")</f>
        <v>0</v>
      </c>
      <c r="D240" s="3" t="s">
        <v>600</v>
      </c>
      <c r="E240" s="6">
        <f>IFERROR(VLOOKUP(B240,Сводная!$A:$C,3,0),"-------------")</f>
        <v>0</v>
      </c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</row>
    <row r="241" spans="2:20">
      <c r="B241" s="9"/>
      <c r="D241" s="9"/>
      <c r="E241" s="7">
        <f>E240*D241</f>
        <v>0</v>
      </c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</row>
    <row r="242" spans="2:20">
      <c r="B242" s="9"/>
      <c r="C242" s="9"/>
      <c r="D242" s="9"/>
      <c r="E242" s="7">
        <f>E240*D242</f>
        <v>0</v>
      </c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</row>
    <row r="243" spans="2:20">
      <c r="B243" s="9"/>
      <c r="C243" s="9"/>
      <c r="D243" s="9"/>
      <c r="E243" s="7">
        <f>E240*D243</f>
        <v>0</v>
      </c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</row>
    <row r="244" spans="2:20">
      <c r="B244" s="9"/>
      <c r="C244" s="9"/>
      <c r="D244" s="9"/>
      <c r="E244" s="7">
        <f>E240*D244</f>
        <v>0</v>
      </c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</row>
    <row r="245" spans="2:20">
      <c r="B245" s="9"/>
      <c r="C245" s="9"/>
      <c r="D245" s="9"/>
      <c r="E245" s="7">
        <f>E240*D245</f>
        <v>0</v>
      </c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</row>
    <row r="246" spans="2:20">
      <c r="B246" s="9"/>
      <c r="C246" s="9"/>
      <c r="D246" s="9"/>
      <c r="E246" s="7">
        <f>E240*D246</f>
        <v>0</v>
      </c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</row>
    <row r="247" spans="2:20">
      <c r="B247" s="9"/>
      <c r="C247" s="9"/>
      <c r="D247" s="9"/>
      <c r="E247" s="7">
        <f>E240*D247</f>
        <v>0</v>
      </c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</row>
    <row r="248" spans="2:20">
      <c r="B248" s="9"/>
      <c r="C248" s="9"/>
      <c r="D248" s="9"/>
      <c r="E248" s="7">
        <f>E240*D248</f>
        <v>0</v>
      </c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</row>
    <row r="249" spans="2:20">
      <c r="B249" s="9"/>
      <c r="C249" s="9"/>
      <c r="D249" s="9"/>
      <c r="E249" s="7">
        <f>E240*D249</f>
        <v>0</v>
      </c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</row>
    <row r="250" spans="2:20">
      <c r="B250" s="9"/>
      <c r="C250" s="9"/>
      <c r="D250" s="9"/>
      <c r="E250" s="7">
        <f>E240*D250</f>
        <v>0</v>
      </c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</row>
    <row r="251" spans="2:20">
      <c r="B251" s="9"/>
      <c r="C251" s="9"/>
      <c r="D251" s="9"/>
      <c r="E251" s="7">
        <f>E240*D251</f>
        <v>0</v>
      </c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</row>
    <row r="252" spans="2:20">
      <c r="B252" s="9"/>
      <c r="C252" s="9"/>
      <c r="D252" s="9"/>
      <c r="E252" s="7">
        <f>E240*D252</f>
        <v>0</v>
      </c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</row>
    <row r="253" spans="2:20">
      <c r="B253" s="9"/>
      <c r="C253" s="9"/>
      <c r="D253" s="9"/>
      <c r="E253" s="7">
        <f>E240*D253</f>
        <v>0</v>
      </c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</row>
    <row r="254" spans="2:20">
      <c r="B254" s="9"/>
      <c r="C254" s="9"/>
      <c r="D254" s="9"/>
      <c r="E254" s="7">
        <f>E240*D254</f>
        <v>0</v>
      </c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</row>
    <row r="255" spans="2:20">
      <c r="B255" s="9"/>
      <c r="C255" s="9"/>
      <c r="D255" s="9"/>
      <c r="E255" s="7">
        <f>E240*D255</f>
        <v>0</v>
      </c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</row>
    <row r="256" spans="2:20">
      <c r="E256" s="2"/>
      <c r="J256" s="2"/>
      <c r="O256" s="2"/>
      <c r="T256" s="2"/>
    </row>
    <row r="257" spans="2:20">
      <c r="B257" s="8"/>
      <c r="C257" s="6">
        <f>IFERROR(VLOOKUP(B257,Сводная!$A:$C,2,0),"-------------")</f>
        <v>0</v>
      </c>
      <c r="D257" s="3" t="s">
        <v>600</v>
      </c>
      <c r="E257" s="6">
        <f>IFERROR(VLOOKUP(B257,Сводная!$A:$C,3,0),"-------------")</f>
        <v>0</v>
      </c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</row>
    <row r="258" spans="2:20">
      <c r="B258" s="9"/>
      <c r="D258" s="9"/>
      <c r="E258" s="7">
        <f>E257*D258</f>
        <v>0</v>
      </c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</row>
    <row r="259" spans="2:20">
      <c r="B259" s="9"/>
      <c r="C259" s="9"/>
      <c r="D259" s="9"/>
      <c r="E259" s="7">
        <f>E257*D259</f>
        <v>0</v>
      </c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</row>
    <row r="260" spans="2:20">
      <c r="B260" s="9"/>
      <c r="C260" s="9"/>
      <c r="D260" s="9"/>
      <c r="E260" s="7">
        <f>E257*D260</f>
        <v>0</v>
      </c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</row>
    <row r="261" spans="2:20">
      <c r="B261" s="9"/>
      <c r="C261" s="9"/>
      <c r="D261" s="9"/>
      <c r="E261" s="7">
        <f>E257*D261</f>
        <v>0</v>
      </c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</row>
    <row r="262" spans="2:20">
      <c r="B262" s="9"/>
      <c r="C262" s="9"/>
      <c r="D262" s="9"/>
      <c r="E262" s="7">
        <f>E257*D262</f>
        <v>0</v>
      </c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</row>
    <row r="263" spans="2:20">
      <c r="B263" s="9"/>
      <c r="C263" s="9"/>
      <c r="D263" s="9"/>
      <c r="E263" s="7">
        <f>E257*D263</f>
        <v>0</v>
      </c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9"/>
      <c r="C264" s="9"/>
      <c r="D264" s="9"/>
      <c r="E264" s="7">
        <f>E257*D264</f>
        <v>0</v>
      </c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9"/>
      <c r="C265" s="9"/>
      <c r="D265" s="9"/>
      <c r="E265" s="7">
        <f>E257*D265</f>
        <v>0</v>
      </c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/>
      <c r="C266" s="9"/>
      <c r="D266" s="9"/>
      <c r="E266" s="7">
        <f>E257*D266</f>
        <v>0</v>
      </c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9"/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3" spans="2:20">
      <c r="E273" s="2"/>
      <c r="J273" s="2"/>
      <c r="O273" s="2"/>
      <c r="T273" s="2"/>
    </row>
    <row r="274" spans="2:20">
      <c r="B274" s="8"/>
      <c r="C274" s="6">
        <f>IFERROR(VLOOKUP(B274,Сводная!$A:$C,2,0),"-------------")</f>
        <v>0</v>
      </c>
      <c r="D274" s="3" t="s">
        <v>600</v>
      </c>
      <c r="E274" s="6">
        <f>IFERROR(VLOOKUP(B274,Сводная!$A:$C,3,0),"-------------")</f>
        <v>0</v>
      </c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</row>
    <row r="275" spans="2:20">
      <c r="B275" s="9"/>
      <c r="D275" s="9"/>
      <c r="E275" s="7">
        <f>E274*D275</f>
        <v>0</v>
      </c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</row>
    <row r="276" spans="2:20">
      <c r="B276" s="9"/>
      <c r="C276" s="9"/>
      <c r="D276" s="9"/>
      <c r="E276" s="7">
        <f>E274*D276</f>
        <v>0</v>
      </c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</row>
    <row r="277" spans="2:20">
      <c r="B277" s="9"/>
      <c r="C277" s="9"/>
      <c r="D277" s="9"/>
      <c r="E277" s="7">
        <f>E274*D277</f>
        <v>0</v>
      </c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</row>
    <row r="278" spans="2:20">
      <c r="B278" s="9"/>
      <c r="C278" s="9"/>
      <c r="D278" s="9"/>
      <c r="E278" s="7">
        <f>E274*D278</f>
        <v>0</v>
      </c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</row>
    <row r="279" spans="2:20">
      <c r="B279" s="9"/>
      <c r="C279" s="9"/>
      <c r="D279" s="9"/>
      <c r="E279" s="7">
        <f>E274*D279</f>
        <v>0</v>
      </c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</row>
    <row r="280" spans="2:20">
      <c r="B280" s="9"/>
      <c r="C280" s="9"/>
      <c r="D280" s="9"/>
      <c r="E280" s="7">
        <f>E274*D280</f>
        <v>0</v>
      </c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/>
      <c r="C281" s="9"/>
      <c r="D281" s="9"/>
      <c r="E281" s="7">
        <f>E274*D281</f>
        <v>0</v>
      </c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/>
      <c r="C282" s="9"/>
      <c r="D282" s="9"/>
      <c r="E282" s="7">
        <f>E274*D282</f>
        <v>0</v>
      </c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9"/>
      <c r="D283" s="9"/>
      <c r="E283" s="7">
        <f>E274*D283</f>
        <v>0</v>
      </c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0" spans="2:20">
      <c r="E290" s="2"/>
      <c r="J290" s="2"/>
      <c r="O290" s="2"/>
      <c r="T290" s="2"/>
    </row>
    <row r="291" spans="2:20">
      <c r="B291" s="8"/>
      <c r="C291" s="6">
        <f>IFERROR(VLOOKUP(B291,Сводная!$A:$C,2,0),"-------------")</f>
        <v>0</v>
      </c>
      <c r="D291" s="3" t="s">
        <v>600</v>
      </c>
      <c r="E291" s="6">
        <f>IFERROR(VLOOKUP(B291,Сводная!$A:$C,3,0),"-------------")</f>
        <v>0</v>
      </c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</row>
    <row r="292" spans="2:20">
      <c r="B292" s="9"/>
      <c r="D292" s="9"/>
      <c r="E292" s="7">
        <f>E291*D292</f>
        <v>0</v>
      </c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</row>
    <row r="293" spans="2:20">
      <c r="B293" s="9"/>
      <c r="C293" s="9"/>
      <c r="D293" s="9"/>
      <c r="E293" s="7">
        <f>E291*D293</f>
        <v>0</v>
      </c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</row>
    <row r="294" spans="2:20">
      <c r="B294" s="9"/>
      <c r="C294" s="9"/>
      <c r="D294" s="9"/>
      <c r="E294" s="7">
        <f>E291*D294</f>
        <v>0</v>
      </c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</row>
    <row r="295" spans="2:20">
      <c r="B295" s="9"/>
      <c r="C295" s="9"/>
      <c r="D295" s="9"/>
      <c r="E295" s="7">
        <f>E291*D295</f>
        <v>0</v>
      </c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llxxR9EsaOySCwTNxMR47c5ppkSJ1LIFtPf4mGMSnTlkaCYlBpkc1UnziaOP9z0N8AvcSuxIQlRC/Vygfo3OHw==" saltValue="JAuqj52zoydhlBwjpLx5kA==" spinCount="100000" sheet="1" objects="1" scenarios="1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F0"/>
  </sheetPr>
  <dimension ref="B2:Y306"/>
  <sheetViews>
    <sheetView topLeftCell="A91" zoomScale="70" zoomScaleNormal="70" workbookViewId="0">
      <selection activeCell="A91" sqref="A1:XFD1048576"/>
    </sheetView>
  </sheetViews>
  <sheetFormatPr defaultRowHeight="15"/>
  <cols>
    <col min="1" max="1" width="2.28515625" style="2" customWidth="1"/>
    <col min="2" max="2" width="16.5703125" style="2" customWidth="1"/>
    <col min="3" max="3" width="51" style="2" customWidth="1"/>
    <col min="4" max="4" width="7.5703125" style="2" customWidth="1"/>
    <col min="5" max="5" width="14.140625" style="1" customWidth="1"/>
    <col min="6" max="6" width="2.28515625" style="2" customWidth="1"/>
    <col min="7" max="7" width="16.5703125" style="2" customWidth="1"/>
    <col min="8" max="8" width="52.5703125" style="2" customWidth="1"/>
    <col min="9" max="9" width="7.5703125" style="2" customWidth="1"/>
    <col min="10" max="10" width="14.140625" style="1" customWidth="1"/>
    <col min="11" max="11" width="2.28515625" style="2" customWidth="1"/>
    <col min="12" max="12" width="16.5703125" style="2" customWidth="1"/>
    <col min="13" max="13" width="51.140625" style="2" customWidth="1"/>
    <col min="14" max="14" width="7.5703125" style="2" customWidth="1"/>
    <col min="15" max="15" width="14.140625" style="1" customWidth="1"/>
    <col min="16" max="16" width="2.28515625" style="2" customWidth="1"/>
    <col min="17" max="17" width="16.5703125" style="2" customWidth="1"/>
    <col min="18" max="18" width="46.42578125" style="2" customWidth="1"/>
    <col min="19" max="19" width="7.5703125" style="2" customWidth="1"/>
    <col min="20" max="20" width="14.140625" style="1" customWidth="1"/>
    <col min="21" max="16384" width="9.140625" style="2"/>
  </cols>
  <sheetData>
    <row r="2" spans="2:20" s="1" customFormat="1" ht="15" customHeight="1">
      <c r="B2" s="8">
        <v>2302</v>
      </c>
      <c r="C2" s="6" t="str">
        <f>IFERROR(VLOOKUP(B2,Сводная!$A:$C,2,0),"-------------")</f>
        <v>Снек бокс с крыльями</v>
      </c>
      <c r="D2" s="3" t="s">
        <v>577</v>
      </c>
      <c r="E2" s="6">
        <f>IFERROR(VLOOKUP(B2,Сводная!$A:$C,3,0),"-------------")</f>
        <v>0</v>
      </c>
      <c r="G2" s="8">
        <v>2295</v>
      </c>
      <c r="H2" s="6" t="str">
        <f>IFERROR(VLOOKUP(G2,Сводная!$A:$C,2,0),"-------------")</f>
        <v>Снек бокс с кольцами</v>
      </c>
      <c r="I2" s="3" t="s">
        <v>577</v>
      </c>
      <c r="J2" s="6">
        <f>IFERROR(VLOOKUP(G2,Сводная!$A:$C,3,0),"-------------")</f>
        <v>0</v>
      </c>
      <c r="L2" s="8">
        <v>2301</v>
      </c>
      <c r="M2" s="6" t="str">
        <f>IFERROR(VLOOKUP(L2,Сводная!$A:$C,2,0),"-------------")</f>
        <v>Снек бокс с наггетсами</v>
      </c>
      <c r="N2" s="3" t="s">
        <v>577</v>
      </c>
      <c r="O2" s="6">
        <f>IFERROR(VLOOKUP(L2,Сводная!$A:$C,3,0),"-------------")</f>
        <v>0</v>
      </c>
      <c r="Q2" s="8">
        <v>3031</v>
      </c>
      <c r="R2" s="6" t="str">
        <f>IFERROR(VLOOKUP(Q2,Сводная!$A:$C,2,0),"-------------")</f>
        <v>Кинг Баскет - Наггетсы XXL</v>
      </c>
      <c r="S2" s="3" t="s">
        <v>577</v>
      </c>
      <c r="T2" s="6">
        <f>IFERROR(VLOOKUP(Q2,Сводная!$A:$C,3,0),"-------------")</f>
        <v>0</v>
      </c>
    </row>
    <row r="3" spans="2:20">
      <c r="B3" s="22">
        <v>68657</v>
      </c>
      <c r="C3" s="222" t="str">
        <f>IFERROR(VLOOKUP(B3,'СКЛАД '!$A:$B,2,0),"-")</f>
        <v>Крылышки Кинг (ТМ)</v>
      </c>
      <c r="D3" s="9">
        <v>5</v>
      </c>
      <c r="E3" s="7">
        <f>E2*D3</f>
        <v>0</v>
      </c>
      <c r="G3" s="22">
        <v>58686</v>
      </c>
      <c r="H3" s="222" t="str">
        <f>IFERROR(VLOOKUP(G3,'СКЛАД '!$A:$B,2,0),"-")</f>
        <v>Луковые кольца</v>
      </c>
      <c r="I3" s="9">
        <v>6</v>
      </c>
      <c r="J3" s="7">
        <f>J2*I3</f>
        <v>0</v>
      </c>
      <c r="L3" s="22">
        <v>68659</v>
      </c>
      <c r="M3" s="222" t="str">
        <f>IFERROR(VLOOKUP(L3,'СКЛАД '!$A:$B,2,0),"-")</f>
        <v>Нагетс Кинг (ТМ)</v>
      </c>
      <c r="N3" s="9">
        <v>6</v>
      </c>
      <c r="O3" s="7">
        <f>O2*N3</f>
        <v>0</v>
      </c>
      <c r="Q3" s="22">
        <v>68659</v>
      </c>
      <c r="R3" s="222" t="str">
        <f>IFERROR(VLOOKUP(Q3,'СКЛАД '!$A:$B,2,0),"-")</f>
        <v>Нагетс Кинг (ТМ)</v>
      </c>
      <c r="S3" s="9">
        <v>47</v>
      </c>
      <c r="T3" s="7">
        <f>T2*S3</f>
        <v>0</v>
      </c>
    </row>
    <row r="4" spans="2:20">
      <c r="B4" s="22">
        <v>58554</v>
      </c>
      <c r="C4" s="222" t="str">
        <f>IFERROR(VLOOKUP(B4,'СКЛАД '!$A:$B,2,0),"-")</f>
        <v>Картофель деревенский с/м</v>
      </c>
      <c r="D4" s="9">
        <v>0.218</v>
      </c>
      <c r="E4" s="7">
        <f>E2*D4</f>
        <v>0</v>
      </c>
      <c r="G4" s="22">
        <v>58554</v>
      </c>
      <c r="H4" s="222" t="str">
        <f>IFERROR(VLOOKUP(G4,'СКЛАД '!$A:$B,2,0),"-")</f>
        <v>Картофель деревенский с/м</v>
      </c>
      <c r="I4" s="9">
        <v>0.218</v>
      </c>
      <c r="J4" s="7">
        <f>J2*I4</f>
        <v>0</v>
      </c>
      <c r="L4" s="22">
        <v>58554</v>
      </c>
      <c r="M4" s="222" t="str">
        <f>IFERROR(VLOOKUP(L4,'СКЛАД '!$A:$B,2,0),"-")</f>
        <v>Картофель деревенский с/м</v>
      </c>
      <c r="N4" s="9">
        <v>0.218</v>
      </c>
      <c r="O4" s="7">
        <f>O2*N4</f>
        <v>0</v>
      </c>
      <c r="Q4" s="22">
        <v>51081</v>
      </c>
      <c r="R4" s="222" t="str">
        <f>IFERROR(VLOOKUP(Q4,'СКЛАД '!$A:$B,2,0),"-")</f>
        <v>Масло фритюрное &lt;Профилюкс&gt;</v>
      </c>
      <c r="S4" s="9">
        <v>0.1</v>
      </c>
      <c r="T4" s="7">
        <f>T2*S4</f>
        <v>0</v>
      </c>
    </row>
    <row r="5" spans="2:20">
      <c r="B5" s="22">
        <v>51081</v>
      </c>
      <c r="C5" s="222" t="str">
        <f>IFERROR(VLOOKUP(B5,'СКЛАД '!$A:$B,2,0),"-")</f>
        <v>Масло фритюрное &lt;Профилюкс&gt;</v>
      </c>
      <c r="D5" s="9">
        <v>5.6000000000000001E-2</v>
      </c>
      <c r="E5" s="7">
        <f>E2*D5</f>
        <v>0</v>
      </c>
      <c r="G5" s="22">
        <v>51081</v>
      </c>
      <c r="H5" s="222" t="str">
        <f>IFERROR(VLOOKUP(G5,'СКЛАД '!$A:$B,2,0),"-")</f>
        <v>Масло фритюрное &lt;Профилюкс&gt;</v>
      </c>
      <c r="I5" s="9">
        <v>4.9000000000000002E-2</v>
      </c>
      <c r="J5" s="7">
        <f>J2*I5</f>
        <v>0</v>
      </c>
      <c r="L5" s="22">
        <v>51081</v>
      </c>
      <c r="M5" s="222" t="str">
        <f>IFERROR(VLOOKUP(L5,'СКЛАД '!$A:$B,2,0),"-")</f>
        <v>Масло фритюрное &lt;Профилюкс&gt;</v>
      </c>
      <c r="N5" s="9">
        <v>4.2000000000000003E-2</v>
      </c>
      <c r="O5" s="7">
        <f>O2*N5</f>
        <v>0</v>
      </c>
      <c r="Q5" s="22">
        <v>52228</v>
      </c>
      <c r="R5" s="222" t="str">
        <f>IFERROR(VLOOKUP(Q5,'СКЛАД '!$A:$B,2,0),"-")</f>
        <v>Салфетка бумажная</v>
      </c>
      <c r="S5" s="9">
        <v>6</v>
      </c>
      <c r="T5" s="7">
        <f>T2*S5</f>
        <v>0</v>
      </c>
    </row>
    <row r="6" spans="2:20">
      <c r="B6" s="22">
        <v>52228</v>
      </c>
      <c r="C6" s="222" t="str">
        <f>IFERROR(VLOOKUP(B6,'СКЛАД '!$A:$B,2,0),"-")</f>
        <v>Салфетка бумажная</v>
      </c>
      <c r="D6" s="9">
        <v>1</v>
      </c>
      <c r="E6" s="7">
        <f>E2*D6</f>
        <v>0</v>
      </c>
      <c r="G6" s="22">
        <v>52228</v>
      </c>
      <c r="H6" s="222" t="str">
        <f>IFERROR(VLOOKUP(G6,'СКЛАД '!$A:$B,2,0),"-")</f>
        <v>Салфетка бумажная</v>
      </c>
      <c r="I6" s="9">
        <v>1</v>
      </c>
      <c r="J6" s="7">
        <f>J2*I6</f>
        <v>0</v>
      </c>
      <c r="L6" s="22">
        <v>52228</v>
      </c>
      <c r="M6" s="222" t="str">
        <f>IFERROR(VLOOKUP(L6,'СКЛАД '!$A:$B,2,0),"-")</f>
        <v>Салфетка бумажная</v>
      </c>
      <c r="N6" s="9">
        <v>1</v>
      </c>
      <c r="O6" s="7">
        <f>O2*N6</f>
        <v>0</v>
      </c>
      <c r="Q6" s="22">
        <v>56025</v>
      </c>
      <c r="R6" s="222" t="str">
        <f>IFERROR(VLOOKUP(Q6,'СКЛАД '!$A:$B,2,0),"-")</f>
        <v>Ведро 85 унций</v>
      </c>
      <c r="S6" s="9">
        <v>1</v>
      </c>
      <c r="T6" s="7">
        <f>T2*S6</f>
        <v>0</v>
      </c>
    </row>
    <row r="7" spans="2:20">
      <c r="B7" s="22">
        <v>57427</v>
      </c>
      <c r="C7" s="222" t="str">
        <f>IFERROR(VLOOKUP(B7,'СКЛАД '!$A:$B,2,0),"-")</f>
        <v>Картонная упаковка для завтрака (Блины)</v>
      </c>
      <c r="D7" s="9">
        <v>1</v>
      </c>
      <c r="E7" s="7">
        <f>E2*D7</f>
        <v>0</v>
      </c>
      <c r="G7" s="22">
        <v>57427</v>
      </c>
      <c r="H7" s="222" t="str">
        <f>IFERROR(VLOOKUP(G7,'СКЛАД '!$A:$B,2,0),"-")</f>
        <v>Картонная упаковка для завтрака (Блины)</v>
      </c>
      <c r="I7" s="9">
        <v>1</v>
      </c>
      <c r="J7" s="7">
        <f>J2*I7</f>
        <v>0</v>
      </c>
      <c r="L7" s="22">
        <v>57427</v>
      </c>
      <c r="M7" s="222" t="str">
        <f>IFERROR(VLOOKUP(L7,'СКЛАД '!$A:$B,2,0),"-")</f>
        <v>Картонная упаковка для завтрака (Блины)</v>
      </c>
      <c r="N7" s="9">
        <v>1</v>
      </c>
      <c r="O7" s="7">
        <f>O2*N7</f>
        <v>0</v>
      </c>
      <c r="Q7" s="9"/>
      <c r="R7" s="222" t="str">
        <f>IFERROR(VLOOKUP(Q7,'СКЛАД '!$A:$B,2,0),"-")</f>
        <v>-</v>
      </c>
      <c r="S7" s="9"/>
      <c r="T7" s="7">
        <f>T2*S7</f>
        <v>0</v>
      </c>
    </row>
    <row r="8" spans="2:20">
      <c r="B8" s="9"/>
      <c r="C8" s="222" t="str">
        <f>IFERROR(VLOOKUP(B8,'СКЛАД '!$A:$B,2,0),"-")</f>
        <v>-</v>
      </c>
      <c r="D8" s="9"/>
      <c r="E8" s="7">
        <f>E2*D8</f>
        <v>0</v>
      </c>
      <c r="G8" s="9"/>
      <c r="H8" s="222" t="str">
        <f>IFERROR(VLOOKUP(G8,'СКЛАД '!$A:$B,2,0),"-")</f>
        <v>-</v>
      </c>
      <c r="I8" s="9"/>
      <c r="J8" s="7">
        <f>J2*I8</f>
        <v>0</v>
      </c>
      <c r="L8" s="9"/>
      <c r="M8" s="222" t="str">
        <f>IFERROR(VLOOKUP(L8,'СКЛАД '!$A:$B,2,0),"-")</f>
        <v>-</v>
      </c>
      <c r="N8" s="9"/>
      <c r="O8" s="7">
        <f>O2*N8</f>
        <v>0</v>
      </c>
      <c r="Q8" s="9"/>
      <c r="R8" s="222" t="str">
        <f>IFERROR(VLOOKUP(Q8,'СКЛАД '!$A:$B,2,0),"-")</f>
        <v>-</v>
      </c>
      <c r="S8" s="9"/>
      <c r="T8" s="7">
        <f>T2*S8</f>
        <v>0</v>
      </c>
    </row>
    <row r="9" spans="2:20">
      <c r="B9" s="9"/>
      <c r="C9" s="222" t="str">
        <f>IFERROR(VLOOKUP(B9,'СКЛАД '!$A:$B,2,0),"-")</f>
        <v>-</v>
      </c>
      <c r="D9" s="9"/>
      <c r="E9" s="7">
        <f>E2*D9</f>
        <v>0</v>
      </c>
      <c r="G9" s="9"/>
      <c r="H9" s="222" t="str">
        <f>IFERROR(VLOOKUP(G9,'СКЛАД '!$A:$B,2,0),"-")</f>
        <v>-</v>
      </c>
      <c r="I9" s="9"/>
      <c r="J9" s="7">
        <f>J2*I9</f>
        <v>0</v>
      </c>
      <c r="L9" s="9"/>
      <c r="M9" s="222" t="str">
        <f>IFERROR(VLOOKUP(L9,'СКЛАД '!$A:$B,2,0),"-")</f>
        <v>-</v>
      </c>
      <c r="N9" s="9"/>
      <c r="O9" s="7">
        <f>O2*N9</f>
        <v>0</v>
      </c>
      <c r="Q9" s="9"/>
      <c r="R9" s="222" t="str">
        <f>IFERROR(VLOOKUP(Q9,'СКЛАД '!$A:$B,2,0),"-")</f>
        <v>-</v>
      </c>
      <c r="S9" s="9"/>
      <c r="T9" s="7">
        <f>T2*S9</f>
        <v>0</v>
      </c>
    </row>
    <row r="10" spans="2:20">
      <c r="B10" s="9"/>
      <c r="C10" s="222" t="str">
        <f>IFERROR(VLOOKUP(B10,'СКЛАД '!$A:$B,2,0),"-")</f>
        <v>-</v>
      </c>
      <c r="D10" s="9"/>
      <c r="E10" s="7">
        <f>E2*D10</f>
        <v>0</v>
      </c>
      <c r="G10" s="9"/>
      <c r="H10" s="222" t="str">
        <f>IFERROR(VLOOKUP(G10,'СКЛАД '!$A:$B,2,0),"-")</f>
        <v>-</v>
      </c>
      <c r="I10" s="9"/>
      <c r="J10" s="7">
        <f>J2*I10</f>
        <v>0</v>
      </c>
      <c r="L10" s="9"/>
      <c r="M10" s="222" t="str">
        <f>IFERROR(VLOOKUP(L10,'СКЛАД '!$A:$B,2,0),"-")</f>
        <v>-</v>
      </c>
      <c r="N10" s="9"/>
      <c r="O10" s="7">
        <f>O2*N10</f>
        <v>0</v>
      </c>
      <c r="Q10" s="9"/>
      <c r="R10" s="222" t="str">
        <f>IFERROR(VLOOKUP(Q10,'СКЛАД '!$A:$B,2,0),"-")</f>
        <v>-</v>
      </c>
      <c r="S10" s="9"/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9"/>
      <c r="H11" s="222" t="str">
        <f>IFERROR(VLOOKUP(G11,'СКЛАД '!$A:$B,2,0),"-")</f>
        <v>-</v>
      </c>
      <c r="I11" s="9"/>
      <c r="J11" s="7">
        <f>J2*I11</f>
        <v>0</v>
      </c>
      <c r="L11" s="9"/>
      <c r="M11" s="222" t="str">
        <f>IFERROR(VLOOKUP(L11,'СКЛАД '!$A:$B,2,0),"-")</f>
        <v>-</v>
      </c>
      <c r="N11" s="9"/>
      <c r="O11" s="7">
        <f>O2*N11</f>
        <v>0</v>
      </c>
      <c r="Q11" s="9"/>
      <c r="R11" s="222" t="str">
        <f>IFERROR(VLOOKUP(Q11,'СКЛАД '!$A:$B,2,0),"-")</f>
        <v>-</v>
      </c>
      <c r="S11" s="9"/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9"/>
      <c r="M12" s="222" t="str">
        <f>IFERROR(VLOOKUP(L12,'СКЛАД '!$A:$B,2,0),"-")</f>
        <v>-</v>
      </c>
      <c r="N12" s="9"/>
      <c r="O12" s="7">
        <f>O2*N12</f>
        <v>0</v>
      </c>
      <c r="Q12" s="9"/>
      <c r="R12" s="222" t="str">
        <f>IFERROR(VLOOKUP(Q12,'СКЛАД '!$A:$B,2,0),"-")</f>
        <v>-</v>
      </c>
      <c r="S12" s="9"/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J18" s="2"/>
      <c r="L18" s="10"/>
      <c r="Q18" s="10"/>
    </row>
    <row r="19" spans="2:20" s="1" customFormat="1">
      <c r="B19" s="8">
        <v>3026</v>
      </c>
      <c r="C19" s="6" t="str">
        <f>IFERROR(VLOOKUP(B19,Сводная!$A:$C,2,0),"-------------")</f>
        <v>Кинг Наггетс 12 шт.</v>
      </c>
      <c r="D19" s="3" t="s">
        <v>577</v>
      </c>
      <c r="E19" s="6">
        <f>IFERROR(VLOOKUP(B19,Сводная!$A:$C,3,0),"-------------")</f>
        <v>0</v>
      </c>
      <c r="F19" s="49"/>
      <c r="G19" s="8">
        <v>3027</v>
      </c>
      <c r="H19" s="6" t="str">
        <f>IFERROR(VLOOKUP(G19,Сводная!$A:$C,2,0),"-------------")</f>
        <v>Луковые колечки 12 шт.</v>
      </c>
      <c r="I19" s="3" t="s">
        <v>577</v>
      </c>
      <c r="J19" s="6">
        <f>IFERROR(VLOOKUP(G19,Сводная!$A:$C,3,0),"-------------")</f>
        <v>0</v>
      </c>
      <c r="L19" s="8">
        <v>3029</v>
      </c>
      <c r="M19" s="6" t="str">
        <f>IFERROR(VLOOKUP(L19,Сводная!$A:$C,2,0),"-------------")</f>
        <v>Кинг Баскет - Кинг Фри</v>
      </c>
      <c r="N19" s="3" t="s">
        <v>577</v>
      </c>
      <c r="O19" s="6">
        <f>IFERROR(VLOOKUP(L19,Сводная!$A:$C,3,0),"-------------")</f>
        <v>0</v>
      </c>
      <c r="Q19" s="8">
        <v>3032</v>
      </c>
      <c r="R19" s="6" t="str">
        <f>IFERROR(VLOOKUP(Q19,Сводная!$A:$C,2,0),"-------------")</f>
        <v>Кинг Букет - Крылышки XXL</v>
      </c>
      <c r="S19" s="3" t="s">
        <v>577</v>
      </c>
      <c r="T19" s="6">
        <f>IFERROR(VLOOKUP(Q19,Сводная!$A:$C,3,0),"-------------")</f>
        <v>1</v>
      </c>
    </row>
    <row r="20" spans="2:20">
      <c r="B20" s="22">
        <v>68659</v>
      </c>
      <c r="C20" s="222" t="str">
        <f>IFERROR(VLOOKUP(B20,'СКЛАД '!$A:$B,2,0),"-")</f>
        <v>Нагетс Кинг (ТМ)</v>
      </c>
      <c r="D20" s="51">
        <v>12</v>
      </c>
      <c r="E20" s="48">
        <f>E19*D20</f>
        <v>0</v>
      </c>
      <c r="F20" s="50"/>
      <c r="G20" s="22">
        <v>58686</v>
      </c>
      <c r="H20" s="222" t="str">
        <f>IFERROR(VLOOKUP(G20,'СКЛАД '!$A:$B,2,0),"-")</f>
        <v>Луковые кольца</v>
      </c>
      <c r="I20" s="51">
        <v>12</v>
      </c>
      <c r="J20" s="48">
        <f>J$19*I20</f>
        <v>0</v>
      </c>
      <c r="L20" s="22">
        <v>58533</v>
      </c>
      <c r="M20" s="222" t="str">
        <f>IFERROR(VLOOKUP(L20,'СКЛАД '!$A:$B,2,0),"-")</f>
        <v>Картофель фри с/м</v>
      </c>
      <c r="N20" s="9">
        <v>0.82</v>
      </c>
      <c r="O20" s="7">
        <f>O19*N20</f>
        <v>0</v>
      </c>
      <c r="Q20" s="22">
        <v>68657</v>
      </c>
      <c r="R20" s="222" t="str">
        <f>IFERROR(VLOOKUP(Q20,'СКЛАД '!$A:$B,2,0),"-")</f>
        <v>Крылышки Кинг (ТМ)</v>
      </c>
      <c r="S20" s="9">
        <v>29</v>
      </c>
      <c r="T20" s="7">
        <f>T19*S20</f>
        <v>29</v>
      </c>
    </row>
    <row r="21" spans="2:20">
      <c r="B21" s="22">
        <v>51081</v>
      </c>
      <c r="C21" s="222" t="str">
        <f>IFERROR(VLOOKUP(B21,'СКЛАД '!$A:$B,2,0),"-")</f>
        <v>Масло фритюрное &lt;Профилюкс&gt;</v>
      </c>
      <c r="D21" s="51">
        <v>9.8000000000000004E-2</v>
      </c>
      <c r="E21" s="48">
        <f>E19*D21</f>
        <v>0</v>
      </c>
      <c r="F21" s="50"/>
      <c r="G21" s="22">
        <v>58533</v>
      </c>
      <c r="H21" s="222" t="str">
        <f>IFERROR(VLOOKUP(G21,'СКЛАД '!$A:$B,2,0),"-")</f>
        <v>Картофель фри с/м</v>
      </c>
      <c r="I21" s="51">
        <v>0.57999999999999996</v>
      </c>
      <c r="J21" s="48">
        <f t="shared" ref="J21:J34" si="0">J$19*I21</f>
        <v>0</v>
      </c>
      <c r="L21" s="22">
        <v>51081</v>
      </c>
      <c r="M21" s="222" t="str">
        <f>IFERROR(VLOOKUP(L21,'СКЛАД '!$A:$B,2,0),"-")</f>
        <v>Масло фритюрное &lt;Профилюкс&gt;</v>
      </c>
      <c r="N21" s="9">
        <v>8.5000000000000006E-2</v>
      </c>
      <c r="O21" s="7">
        <f>O19*N21</f>
        <v>0</v>
      </c>
      <c r="Q21" s="22">
        <v>51081</v>
      </c>
      <c r="R21" s="222" t="str">
        <f>IFERROR(VLOOKUP(Q21,'СКЛАД '!$A:$B,2,0),"-")</f>
        <v>Масло фритюрное &lt;Профилюкс&gt;</v>
      </c>
      <c r="S21" s="9">
        <v>0.16800000000000001</v>
      </c>
      <c r="T21" s="7">
        <f>T19*S21</f>
        <v>0.16800000000000001</v>
      </c>
    </row>
    <row r="22" spans="2:20">
      <c r="B22" s="51"/>
      <c r="C22" s="222" t="str">
        <f>IFERROR(VLOOKUP(B22,'СКЛАД '!$A:$B,2,0),"-")</f>
        <v>-</v>
      </c>
      <c r="D22" s="51"/>
      <c r="E22" s="48">
        <f>E19*D22</f>
        <v>0</v>
      </c>
      <c r="F22" s="50"/>
      <c r="G22" s="22">
        <v>52228</v>
      </c>
      <c r="H22" s="222" t="str">
        <f>IFERROR(VLOOKUP(G22,'СКЛАД '!$A:$B,2,0),"-")</f>
        <v>Салфетка бумажная</v>
      </c>
      <c r="I22" s="51">
        <v>6</v>
      </c>
      <c r="J22" s="48">
        <f t="shared" si="0"/>
        <v>0</v>
      </c>
      <c r="L22" s="22">
        <v>51103</v>
      </c>
      <c r="M22" s="222" t="str">
        <f>IFERROR(VLOOKUP(L22,'СКЛАД '!$A:$B,2,0),"-")</f>
        <v>Соль(20 кг в уп.)</v>
      </c>
      <c r="N22" s="9">
        <v>2E-3</v>
      </c>
      <c r="O22" s="7">
        <f>O19*N22</f>
        <v>0</v>
      </c>
      <c r="Q22" s="22">
        <v>52228</v>
      </c>
      <c r="R22" s="222" t="str">
        <f>IFERROR(VLOOKUP(Q22,'СКЛАД '!$A:$B,2,0),"-")</f>
        <v>Салфетка бумажная</v>
      </c>
      <c r="S22" s="9">
        <v>6</v>
      </c>
      <c r="T22" s="7">
        <f>T19*S22</f>
        <v>6</v>
      </c>
    </row>
    <row r="23" spans="2:20">
      <c r="B23" s="51"/>
      <c r="C23" s="222" t="str">
        <f>IFERROR(VLOOKUP(B23,'СКЛАД '!$A:$B,2,0),"-")</f>
        <v>-</v>
      </c>
      <c r="D23" s="51"/>
      <c r="E23" s="48">
        <f>E19*D23</f>
        <v>0</v>
      </c>
      <c r="F23" s="50"/>
      <c r="G23" s="22">
        <v>56025</v>
      </c>
      <c r="H23" s="222" t="str">
        <f>IFERROR(VLOOKUP(G23,'СКЛАД '!$A:$B,2,0),"-")</f>
        <v>Ведро 85 унций</v>
      </c>
      <c r="I23" s="51">
        <v>1</v>
      </c>
      <c r="J23" s="48">
        <f t="shared" si="0"/>
        <v>0</v>
      </c>
      <c r="L23" s="22">
        <v>52228</v>
      </c>
      <c r="M23" s="222" t="str">
        <f>IFERROR(VLOOKUP(L23,'СКЛАД '!$A:$B,2,0),"-")</f>
        <v>Салфетка бумажная</v>
      </c>
      <c r="N23" s="9">
        <v>6</v>
      </c>
      <c r="O23" s="7">
        <f>O19*N23</f>
        <v>0</v>
      </c>
      <c r="Q23" s="22">
        <v>56025</v>
      </c>
      <c r="R23" s="222" t="str">
        <f>IFERROR(VLOOKUP(Q23,'СКЛАД '!$A:$B,2,0),"-")</f>
        <v>Ведро 85 унций</v>
      </c>
      <c r="S23" s="9">
        <v>1</v>
      </c>
      <c r="T23" s="7">
        <f>T19*S23</f>
        <v>1</v>
      </c>
    </row>
    <row r="24" spans="2:20">
      <c r="B24" s="51"/>
      <c r="C24" s="222" t="str">
        <f>IFERROR(VLOOKUP(B24,'СКЛАД '!$A:$B,2,0),"-")</f>
        <v>-</v>
      </c>
      <c r="D24" s="51"/>
      <c r="E24" s="48">
        <f>E19*D24</f>
        <v>0</v>
      </c>
      <c r="F24" s="50"/>
      <c r="G24" s="22">
        <v>56026</v>
      </c>
      <c r="H24" s="222" t="str">
        <f>IFERROR(VLOOKUP(G24,'СКЛАД '!$A:$B,2,0),"-")</f>
        <v>Разделитель для ведра 85 унций</v>
      </c>
      <c r="I24" s="51">
        <v>1</v>
      </c>
      <c r="J24" s="48">
        <f t="shared" si="0"/>
        <v>0</v>
      </c>
      <c r="L24" s="22">
        <v>56025</v>
      </c>
      <c r="M24" s="222" t="str">
        <f>IFERROR(VLOOKUP(L24,'СКЛАД '!$A:$B,2,0),"-")</f>
        <v>Ведро 85 унций</v>
      </c>
      <c r="N24" s="9">
        <v>1</v>
      </c>
      <c r="O24" s="7">
        <f>O19*N24</f>
        <v>0</v>
      </c>
      <c r="Q24" s="9"/>
      <c r="R24" s="222" t="str">
        <f>IFERROR(VLOOKUP(Q24,'СКЛАД '!$A:$B,2,0),"-")</f>
        <v>-</v>
      </c>
      <c r="S24" s="9"/>
      <c r="T24" s="7">
        <f>T19*S24</f>
        <v>0</v>
      </c>
    </row>
    <row r="25" spans="2:20">
      <c r="B25" s="51"/>
      <c r="C25" s="222" t="str">
        <f>IFERROR(VLOOKUP(B25,'СКЛАД '!$A:$B,2,0),"-")</f>
        <v>-</v>
      </c>
      <c r="D25" s="51"/>
      <c r="E25" s="48">
        <f>E19*D25</f>
        <v>0</v>
      </c>
      <c r="F25" s="50"/>
      <c r="G25" s="22">
        <v>51081</v>
      </c>
      <c r="H25" s="222" t="str">
        <f>IFERROR(VLOOKUP(G25,'СКЛАД '!$A:$B,2,0),"-")</f>
        <v>Масло фритюрное &lt;Профилюкс&gt;</v>
      </c>
      <c r="I25" s="51">
        <v>9.8000000000000004E-2</v>
      </c>
      <c r="J25" s="48">
        <f t="shared" si="0"/>
        <v>0</v>
      </c>
      <c r="L25" s="9"/>
      <c r="M25" s="222" t="str">
        <f>IFERROR(VLOOKUP(L25,'СКЛАД '!$A:$B,2,0),"-")</f>
        <v>-</v>
      </c>
      <c r="N25" s="9"/>
      <c r="O25" s="7">
        <f>O19*N25</f>
        <v>0</v>
      </c>
      <c r="Q25" s="9"/>
      <c r="R25" s="222" t="str">
        <f>IFERROR(VLOOKUP(Q25,'СКЛАД '!$A:$B,2,0),"-")</f>
        <v>-</v>
      </c>
      <c r="S25" s="9"/>
      <c r="T25" s="7">
        <f>T19*S25</f>
        <v>0</v>
      </c>
    </row>
    <row r="26" spans="2:20">
      <c r="B26" s="51"/>
      <c r="C26" s="222" t="str">
        <f>IFERROR(VLOOKUP(B26,'СКЛАД '!$A:$B,2,0),"-")</f>
        <v>-</v>
      </c>
      <c r="D26" s="51"/>
      <c r="E26" s="48">
        <f>E19*D26</f>
        <v>0</v>
      </c>
      <c r="F26" s="50"/>
      <c r="G26" s="22">
        <v>51103</v>
      </c>
      <c r="H26" s="222" t="str">
        <f>IFERROR(VLOOKUP(G26,'СКЛАД '!$A:$B,2,0),"-")</f>
        <v>Соль(20 кг в уп.)</v>
      </c>
      <c r="I26" s="51">
        <v>1E-3</v>
      </c>
      <c r="J26" s="48">
        <f t="shared" si="0"/>
        <v>0</v>
      </c>
      <c r="L26" s="9"/>
      <c r="M26" s="222" t="str">
        <f>IFERROR(VLOOKUP(L26,'СКЛАД '!$A:$B,2,0),"-")</f>
        <v>-</v>
      </c>
      <c r="N26" s="9"/>
      <c r="O26" s="7">
        <f>O19*N26</f>
        <v>0</v>
      </c>
      <c r="Q26" s="9"/>
      <c r="R26" s="222" t="str">
        <f>IFERROR(VLOOKUP(Q26,'СКЛАД '!$A:$B,2,0),"-")</f>
        <v>-</v>
      </c>
      <c r="S26" s="9"/>
      <c r="T26" s="7">
        <f>T19*S26</f>
        <v>0</v>
      </c>
    </row>
    <row r="27" spans="2:20">
      <c r="B27" s="51"/>
      <c r="C27" s="222" t="str">
        <f>IFERROR(VLOOKUP(B27,'СКЛАД '!$A:$B,2,0),"-")</f>
        <v>-</v>
      </c>
      <c r="D27" s="51"/>
      <c r="E27" s="48">
        <f>E19*D27</f>
        <v>0</v>
      </c>
      <c r="F27" s="50"/>
      <c r="G27" s="51"/>
      <c r="H27" s="222" t="str">
        <f>IFERROR(VLOOKUP(G27,'СКЛАД '!$A:$B,2,0),"-")</f>
        <v>-</v>
      </c>
      <c r="I27" s="51"/>
      <c r="J27" s="48">
        <f t="shared" si="0"/>
        <v>0</v>
      </c>
      <c r="L27" s="9"/>
      <c r="M27" s="222" t="str">
        <f>IFERROR(VLOOKUP(L27,'СКЛАД '!$A:$B,2,0),"-")</f>
        <v>-</v>
      </c>
      <c r="N27" s="9"/>
      <c r="O27" s="7">
        <f>O19*N27</f>
        <v>0</v>
      </c>
      <c r="Q27" s="9"/>
      <c r="R27" s="222" t="str">
        <f>IFERROR(VLOOKUP(Q27,'СКЛАД '!$A:$B,2,0),"-")</f>
        <v>-</v>
      </c>
      <c r="S27" s="9"/>
      <c r="T27" s="7">
        <f>T19*S27</f>
        <v>0</v>
      </c>
    </row>
    <row r="28" spans="2:20">
      <c r="B28" s="51"/>
      <c r="C28" s="222" t="str">
        <f>IFERROR(VLOOKUP(B28,'СКЛАД '!$A:$B,2,0),"-")</f>
        <v>-</v>
      </c>
      <c r="D28" s="51"/>
      <c r="E28" s="48">
        <f>E19*D28</f>
        <v>0</v>
      </c>
      <c r="F28" s="50"/>
      <c r="G28" s="51"/>
      <c r="H28" s="222" t="str">
        <f>IFERROR(VLOOKUP(G28,'СКЛАД '!$A:$B,2,0),"-")</f>
        <v>-</v>
      </c>
      <c r="I28" s="51"/>
      <c r="J28" s="48">
        <f t="shared" si="0"/>
        <v>0</v>
      </c>
      <c r="L28" s="9"/>
      <c r="M28" s="222" t="str">
        <f>IFERROR(VLOOKUP(L28,'СКЛАД '!$A:$B,2,0),"-")</f>
        <v>-</v>
      </c>
      <c r="N28" s="9"/>
      <c r="O28" s="7">
        <f>O19*N28</f>
        <v>0</v>
      </c>
      <c r="Q28" s="9"/>
      <c r="R28" s="222" t="str">
        <f>IFERROR(VLOOKUP(Q28,'СКЛАД '!$A:$B,2,0),"-")</f>
        <v>-</v>
      </c>
      <c r="S28" s="9"/>
      <c r="T28" s="7">
        <f>T19*S28</f>
        <v>0</v>
      </c>
    </row>
    <row r="29" spans="2:20">
      <c r="B29" s="51"/>
      <c r="C29" s="222" t="str">
        <f>IFERROR(VLOOKUP(B29,'СКЛАД '!$A:$B,2,0),"-")</f>
        <v>-</v>
      </c>
      <c r="D29" s="51"/>
      <c r="E29" s="48">
        <f>E19*D29</f>
        <v>0</v>
      </c>
      <c r="F29" s="50"/>
      <c r="G29" s="51"/>
      <c r="H29" s="222" t="str">
        <f>IFERROR(VLOOKUP(G29,'СКЛАД '!$A:$B,2,0),"-")</f>
        <v>-</v>
      </c>
      <c r="I29" s="51"/>
      <c r="J29" s="48">
        <f t="shared" si="0"/>
        <v>0</v>
      </c>
      <c r="L29" s="9"/>
      <c r="M29" s="222" t="str">
        <f>IFERROR(VLOOKUP(L29,'СКЛАД '!$A:$B,2,0),"-")</f>
        <v>-</v>
      </c>
      <c r="N29" s="9"/>
      <c r="O29" s="7">
        <f>O19*N29</f>
        <v>0</v>
      </c>
      <c r="Q29" s="9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51"/>
      <c r="C30" s="222" t="str">
        <f>IFERROR(VLOOKUP(B30,'СКЛАД '!$A:$B,2,0),"-")</f>
        <v>-</v>
      </c>
      <c r="D30" s="51"/>
      <c r="E30" s="48">
        <f>E19*D30</f>
        <v>0</v>
      </c>
      <c r="F30" s="50"/>
      <c r="G30" s="51"/>
      <c r="H30" s="222" t="str">
        <f>IFERROR(VLOOKUP(G30,'СКЛАД '!$A:$B,2,0),"-")</f>
        <v>-</v>
      </c>
      <c r="I30" s="51"/>
      <c r="J30" s="48">
        <f t="shared" si="0"/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51"/>
      <c r="C31" s="222" t="str">
        <f>IFERROR(VLOOKUP(B31,'СКЛАД '!$A:$B,2,0),"-")</f>
        <v>-</v>
      </c>
      <c r="D31" s="51"/>
      <c r="E31" s="48">
        <f>E19*D31</f>
        <v>0</v>
      </c>
      <c r="F31" s="50"/>
      <c r="G31" s="51"/>
      <c r="H31" s="222" t="str">
        <f>IFERROR(VLOOKUP(G31,'СКЛАД '!$A:$B,2,0),"-")</f>
        <v>-</v>
      </c>
      <c r="I31" s="51"/>
      <c r="J31" s="48">
        <f t="shared" si="0"/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51"/>
      <c r="C32" s="222" t="str">
        <f>IFERROR(VLOOKUP(B32,'СКЛАД '!$A:$B,2,0),"-")</f>
        <v>-</v>
      </c>
      <c r="D32" s="51"/>
      <c r="E32" s="48">
        <f>E19*D32</f>
        <v>0</v>
      </c>
      <c r="F32" s="50"/>
      <c r="G32" s="51"/>
      <c r="H32" s="222" t="str">
        <f>IFERROR(VLOOKUP(G32,'СКЛАД '!$A:$B,2,0),"-")</f>
        <v>-</v>
      </c>
      <c r="I32" s="51"/>
      <c r="J32" s="48">
        <f t="shared" si="0"/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51"/>
      <c r="C33" s="222" t="str">
        <f>IFERROR(VLOOKUP(B33,'СКЛАД '!$A:$B,2,0),"-")</f>
        <v>-</v>
      </c>
      <c r="D33" s="51"/>
      <c r="E33" s="48">
        <f>E19*D33</f>
        <v>0</v>
      </c>
      <c r="F33" s="50"/>
      <c r="G33" s="51"/>
      <c r="H33" s="222" t="str">
        <f>IFERROR(VLOOKUP(G33,'СКЛАД '!$A:$B,2,0),"-")</f>
        <v>-</v>
      </c>
      <c r="I33" s="51"/>
      <c r="J33" s="48">
        <f t="shared" si="0"/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51"/>
      <c r="C34" s="222" t="str">
        <f>IFERROR(VLOOKUP(B34,'СКЛАД '!$A:$B,2,0),"-")</f>
        <v>-</v>
      </c>
      <c r="D34" s="51"/>
      <c r="E34" s="48">
        <f>E19*D34</f>
        <v>0</v>
      </c>
      <c r="F34" s="50"/>
      <c r="G34" s="51"/>
      <c r="H34" s="222" t="str">
        <f>IFERROR(VLOOKUP(G34,'СКЛАД '!$A:$B,2,0),"-")</f>
        <v>-</v>
      </c>
      <c r="I34" s="51"/>
      <c r="J34" s="48">
        <f t="shared" si="0"/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5" spans="2:20">
      <c r="B35" s="50"/>
      <c r="C35" s="50"/>
      <c r="D35" s="50"/>
      <c r="E35" s="49"/>
      <c r="F35" s="50"/>
      <c r="G35" s="50"/>
      <c r="H35" s="50"/>
      <c r="I35" s="50"/>
      <c r="J35" s="49"/>
    </row>
    <row r="36" spans="2:20" s="1" customFormat="1">
      <c r="B36" s="8">
        <v>3028</v>
      </c>
      <c r="C36" s="6" t="str">
        <f>IFERROR(VLOOKUP(B36,Сводная!$A:$C,2,0),"-------------")</f>
        <v>Кинг Фри 220 гр.</v>
      </c>
      <c r="D36" s="3" t="s">
        <v>577</v>
      </c>
      <c r="E36" s="6">
        <f>IFERROR(VLOOKUP(B36,Сводная!$A:$C,3,0),"-------------")</f>
        <v>0</v>
      </c>
      <c r="F36" s="49"/>
      <c r="G36" s="8">
        <v>3030</v>
      </c>
      <c r="H36" s="6" t="str">
        <f>IFERROR(VLOOKUP(G36,Сводная!$A:$C,2,0),"-------------")</f>
        <v>Крылышки Кинг (12)</v>
      </c>
      <c r="I36" s="3" t="s">
        <v>577</v>
      </c>
      <c r="J36" s="6">
        <f>IFERROR(VLOOKUP(G36,Сводная!$A:$C,3,0),"-------------")</f>
        <v>0</v>
      </c>
      <c r="L36" s="8">
        <v>3001</v>
      </c>
      <c r="M36" s="6" t="str">
        <f>IFERROR(VLOOKUP(L36,Сводная!$A:$C,2,0),"-------------")</f>
        <v>Кинг Наггетс Джуниор</v>
      </c>
      <c r="N36" s="3" t="s">
        <v>577</v>
      </c>
      <c r="O36" s="6">
        <f>IFERROR(VLOOKUP(L36,Сводная!$A:$C,3,0),"-------------")</f>
        <v>198</v>
      </c>
      <c r="Q36" s="8">
        <v>3002</v>
      </c>
      <c r="R36" s="6" t="str">
        <f>IFERROR(VLOOKUP(Q36,Сводная!$A:$C,2,0),"-------------")</f>
        <v>Кинг Наггетс Малый</v>
      </c>
      <c r="S36" s="3" t="s">
        <v>577</v>
      </c>
      <c r="T36" s="6">
        <f>IFERROR(VLOOKUP(Q36,Сводная!$A:$C,3,0),"-------------")</f>
        <v>11</v>
      </c>
    </row>
    <row r="37" spans="2:20">
      <c r="B37" s="22">
        <v>58533</v>
      </c>
      <c r="C37" s="222" t="str">
        <f>IFERROR(VLOOKUP(B37,'СКЛАД '!$A:$B,2,0),"-")</f>
        <v>Картофель фри с/м</v>
      </c>
      <c r="D37" s="51">
        <v>0.28999999999999998</v>
      </c>
      <c r="E37" s="48">
        <f>E36*D37</f>
        <v>0</v>
      </c>
      <c r="F37" s="50"/>
      <c r="G37" s="22">
        <v>68657</v>
      </c>
      <c r="H37" s="222" t="str">
        <f>IFERROR(VLOOKUP(G37,'СКЛАД '!$A:$B,2,0),"-")</f>
        <v>Крылышки Кинг (ТМ)</v>
      </c>
      <c r="I37" s="51">
        <v>12</v>
      </c>
      <c r="J37" s="48">
        <f>J36*I37</f>
        <v>0</v>
      </c>
      <c r="L37" s="22">
        <v>68659</v>
      </c>
      <c r="M37" s="222" t="str">
        <f>IFERROR(VLOOKUP(L37,'СКЛАД '!$A:$B,2,0),"-")</f>
        <v>Нагетс Кинг (ТМ)</v>
      </c>
      <c r="N37" s="9">
        <v>4</v>
      </c>
      <c r="O37" s="7">
        <f>O36*N37</f>
        <v>792</v>
      </c>
      <c r="Q37" s="22">
        <v>68659</v>
      </c>
      <c r="R37" s="222" t="str">
        <f>IFERROR(VLOOKUP(Q37,'СКЛАД '!$A:$B,2,0),"-")</f>
        <v>Нагетс Кинг (ТМ)</v>
      </c>
      <c r="S37" s="9">
        <v>5</v>
      </c>
      <c r="T37" s="7">
        <f>T36*S37</f>
        <v>55</v>
      </c>
    </row>
    <row r="38" spans="2:20">
      <c r="B38" s="22">
        <v>56026</v>
      </c>
      <c r="C38" s="222" t="str">
        <f>IFERROR(VLOOKUP(B38,'СКЛАД '!$A:$B,2,0),"-")</f>
        <v>Разделитель для ведра 85 унций</v>
      </c>
      <c r="D38" s="51">
        <v>1</v>
      </c>
      <c r="E38" s="48">
        <f>E36*D38</f>
        <v>0</v>
      </c>
      <c r="F38" s="50"/>
      <c r="G38" s="22">
        <v>51081</v>
      </c>
      <c r="H38" s="222" t="str">
        <f>IFERROR(VLOOKUP(G38,'СКЛАД '!$A:$B,2,0),"-")</f>
        <v>Масло фритюрное &lt;Профилюкс&gt;</v>
      </c>
      <c r="I38" s="51">
        <v>9.8000000000000004E-2</v>
      </c>
      <c r="J38" s="48">
        <f>J36*I38</f>
        <v>0</v>
      </c>
      <c r="L38" s="22">
        <v>51081</v>
      </c>
      <c r="M38" s="222" t="str">
        <f>IFERROR(VLOOKUP(L38,'СКЛАД '!$A:$B,2,0),"-")</f>
        <v>Масло фритюрное &lt;Профилюкс&gt;</v>
      </c>
      <c r="N38" s="9">
        <v>1.4E-2</v>
      </c>
      <c r="O38" s="7">
        <f>O36*N38</f>
        <v>2.7720000000000002</v>
      </c>
      <c r="Q38" s="22">
        <v>51081</v>
      </c>
      <c r="R38" s="222" t="str">
        <f>IFERROR(VLOOKUP(Q38,'СКЛАД '!$A:$B,2,0),"-")</f>
        <v>Масло фритюрное &lt;Профилюкс&gt;</v>
      </c>
      <c r="S38" s="9">
        <v>1.4E-2</v>
      </c>
      <c r="T38" s="7">
        <f>T36*S38</f>
        <v>0.154</v>
      </c>
    </row>
    <row r="39" spans="2:20">
      <c r="B39" s="22">
        <v>52228</v>
      </c>
      <c r="C39" s="222" t="str">
        <f>IFERROR(VLOOKUP(B39,'СКЛАД '!$A:$B,2,0),"-")</f>
        <v>Салфетка бумажная</v>
      </c>
      <c r="D39" s="51">
        <v>6</v>
      </c>
      <c r="E39" s="48">
        <f>E36*D39</f>
        <v>0</v>
      </c>
      <c r="F39" s="50"/>
      <c r="G39" s="51"/>
      <c r="H39" s="222" t="str">
        <f>IFERROR(VLOOKUP(G39,'СКЛАД '!$A:$B,2,0),"-")</f>
        <v>-</v>
      </c>
      <c r="I39" s="51"/>
      <c r="J39" s="48">
        <f>J36*I39</f>
        <v>0</v>
      </c>
      <c r="L39" s="22">
        <v>52228</v>
      </c>
      <c r="M39" s="222" t="str">
        <f>IFERROR(VLOOKUP(L39,'СКЛАД '!$A:$B,2,0),"-")</f>
        <v>Салфетка бумажная</v>
      </c>
      <c r="N39" s="9">
        <v>2</v>
      </c>
      <c r="O39" s="7">
        <f>O36*N39</f>
        <v>396</v>
      </c>
      <c r="Q39" s="22">
        <v>52228</v>
      </c>
      <c r="R39" s="222" t="str">
        <f>IFERROR(VLOOKUP(Q39,'СКЛАД '!$A:$B,2,0),"-")</f>
        <v>Салфетка бумажная</v>
      </c>
      <c r="S39" s="9">
        <v>2</v>
      </c>
      <c r="T39" s="7">
        <f>T36*S39</f>
        <v>22</v>
      </c>
    </row>
    <row r="40" spans="2:20">
      <c r="B40" s="22">
        <v>56025</v>
      </c>
      <c r="C40" s="222" t="str">
        <f>IFERROR(VLOOKUP(B40,'СКЛАД '!$A:$B,2,0),"-")</f>
        <v>Ведро 85 унций</v>
      </c>
      <c r="D40" s="51">
        <v>1</v>
      </c>
      <c r="E40" s="48">
        <f>E36*D40</f>
        <v>0</v>
      </c>
      <c r="F40" s="50"/>
      <c r="G40" s="51"/>
      <c r="H40" s="222" t="str">
        <f>IFERROR(VLOOKUP(G40,'СКЛАД '!$A:$B,2,0),"-")</f>
        <v>-</v>
      </c>
      <c r="I40" s="51"/>
      <c r="J40" s="48">
        <f>J36*I40</f>
        <v>0</v>
      </c>
      <c r="L40" s="22">
        <v>57100</v>
      </c>
      <c r="M40" s="222" t="str">
        <f>IFERROR(VLOOKUP(L40,'СКЛАД '!$A:$B,2,0),"-")</f>
        <v>Пакет для картофеля фри малый ДЕТСКИЙ</v>
      </c>
      <c r="N40" s="9">
        <v>1</v>
      </c>
      <c r="O40" s="7">
        <f>O36*N40</f>
        <v>198</v>
      </c>
      <c r="Q40" s="22">
        <v>57420</v>
      </c>
      <c r="R40" s="222" t="str">
        <f>IFERROR(VLOOKUP(Q40,'СКЛАД '!$A:$B,2,0),"-")</f>
        <v>Картонные заготовки для завтраков, Сырники (500 шт. в уп.)</v>
      </c>
      <c r="S40" s="9">
        <v>1</v>
      </c>
      <c r="T40" s="7">
        <f>T36*S40</f>
        <v>11</v>
      </c>
    </row>
    <row r="41" spans="2:20">
      <c r="B41" s="22">
        <v>51103</v>
      </c>
      <c r="C41" s="222" t="str">
        <f>IFERROR(VLOOKUP(B41,'СКЛАД '!$A:$B,2,0),"-")</f>
        <v>Соль(20 кг в уп.)</v>
      </c>
      <c r="D41" s="51">
        <v>5.0000000000000001E-4</v>
      </c>
      <c r="E41" s="48">
        <f>E36*D41</f>
        <v>0</v>
      </c>
      <c r="F41" s="50"/>
      <c r="G41" s="51"/>
      <c r="H41" s="222" t="str">
        <f>IFERROR(VLOOKUP(G41,'СКЛАД '!$A:$B,2,0),"-")</f>
        <v>-</v>
      </c>
      <c r="I41" s="51"/>
      <c r="J41" s="48">
        <f>J36*I41</f>
        <v>0</v>
      </c>
      <c r="L41" s="9"/>
      <c r="M41" s="222" t="str">
        <f>IFERROR(VLOOKUP(L41,'СКЛАД '!$A:$B,2,0),"-")</f>
        <v>-</v>
      </c>
      <c r="N41" s="9"/>
      <c r="O41" s="7">
        <f>O36*N41</f>
        <v>0</v>
      </c>
      <c r="Q41" s="9"/>
      <c r="R41" s="222" t="str">
        <f>IFERROR(VLOOKUP(Q41,'СКЛАД '!$A:$B,2,0),"-")</f>
        <v>-</v>
      </c>
      <c r="S41" s="9"/>
      <c r="T41" s="7">
        <f>T36*S41</f>
        <v>0</v>
      </c>
    </row>
    <row r="42" spans="2:20">
      <c r="B42" s="22">
        <v>51081</v>
      </c>
      <c r="C42" s="222" t="str">
        <f>IFERROR(VLOOKUP(B42,'СКЛАД '!$A:$B,2,0),"-")</f>
        <v>Масло фритюрное &lt;Профилюкс&gt;</v>
      </c>
      <c r="D42" s="51">
        <v>7.6999999999999999E-2</v>
      </c>
      <c r="E42" s="48">
        <f>E36*D42</f>
        <v>0</v>
      </c>
      <c r="F42" s="50"/>
      <c r="G42" s="51"/>
      <c r="H42" s="222" t="str">
        <f>IFERROR(VLOOKUP(G42,'СКЛАД '!$A:$B,2,0),"-")</f>
        <v>-</v>
      </c>
      <c r="I42" s="51"/>
      <c r="J42" s="48">
        <f>J36*I42</f>
        <v>0</v>
      </c>
      <c r="L42" s="9"/>
      <c r="M42" s="222" t="str">
        <f>IFERROR(VLOOKUP(L42,'СКЛАД '!$A:$B,2,0),"-")</f>
        <v>-</v>
      </c>
      <c r="N42" s="9"/>
      <c r="O42" s="7">
        <f>O36*N42</f>
        <v>0</v>
      </c>
      <c r="Q42" s="9"/>
      <c r="R42" s="222" t="str">
        <f>IFERROR(VLOOKUP(Q42,'СКЛАД '!$A:$B,2,0),"-")</f>
        <v>-</v>
      </c>
      <c r="S42" s="9"/>
      <c r="T42" s="7">
        <f>T36*S42</f>
        <v>0</v>
      </c>
    </row>
    <row r="43" spans="2:20">
      <c r="B43" s="51"/>
      <c r="C43" s="222" t="str">
        <f>IFERROR(VLOOKUP(B43,'СКЛАД '!$A:$B,2,0),"-")</f>
        <v>-</v>
      </c>
      <c r="D43" s="51"/>
      <c r="E43" s="48">
        <f>E36*D43</f>
        <v>0</v>
      </c>
      <c r="F43" s="50"/>
      <c r="G43" s="51"/>
      <c r="H43" s="222" t="str">
        <f>IFERROR(VLOOKUP(G43,'СКЛАД '!$A:$B,2,0),"-")</f>
        <v>-</v>
      </c>
      <c r="I43" s="51"/>
      <c r="J43" s="48">
        <f>J36*I43</f>
        <v>0</v>
      </c>
      <c r="L43" s="9"/>
      <c r="M43" s="222" t="str">
        <f>IFERROR(VLOOKUP(L43,'СКЛАД '!$A:$B,2,0),"-")</f>
        <v>-</v>
      </c>
      <c r="N43" s="9"/>
      <c r="O43" s="7">
        <f>O36*N43</f>
        <v>0</v>
      </c>
      <c r="Q43" s="9"/>
      <c r="R43" s="222" t="str">
        <f>IFERROR(VLOOKUP(Q43,'СКЛАД '!$A:$B,2,0),"-")</f>
        <v>-</v>
      </c>
      <c r="S43" s="9"/>
      <c r="T43" s="7">
        <f>T36*S43</f>
        <v>0</v>
      </c>
    </row>
    <row r="44" spans="2:20">
      <c r="B44" s="51"/>
      <c r="C44" s="222" t="str">
        <f>IFERROR(VLOOKUP(B44,'СКЛАД '!$A:$B,2,0),"-")</f>
        <v>-</v>
      </c>
      <c r="D44" s="51"/>
      <c r="E44" s="48">
        <f>E36*D44</f>
        <v>0</v>
      </c>
      <c r="F44" s="50"/>
      <c r="G44" s="51"/>
      <c r="H44" s="222" t="str">
        <f>IFERROR(VLOOKUP(G44,'СКЛАД '!$A:$B,2,0),"-")</f>
        <v>-</v>
      </c>
      <c r="I44" s="51"/>
      <c r="J44" s="48">
        <f>J36*I44</f>
        <v>0</v>
      </c>
      <c r="L44" s="9"/>
      <c r="M44" s="222" t="str">
        <f>IFERROR(VLOOKUP(L44,'СКЛАД '!$A:$B,2,0),"-")</f>
        <v>-</v>
      </c>
      <c r="N44" s="9"/>
      <c r="O44" s="7">
        <f>O36*N44</f>
        <v>0</v>
      </c>
      <c r="Q44" s="9"/>
      <c r="R44" s="222" t="str">
        <f>IFERROR(VLOOKUP(Q44,'СКЛАД '!$A:$B,2,0),"-")</f>
        <v>-</v>
      </c>
      <c r="S44" s="9"/>
      <c r="T44" s="7">
        <f>T36*S44</f>
        <v>0</v>
      </c>
    </row>
    <row r="45" spans="2:20">
      <c r="B45" s="51"/>
      <c r="C45" s="222" t="str">
        <f>IFERROR(VLOOKUP(B45,'СКЛАД '!$A:$B,2,0),"-")</f>
        <v>-</v>
      </c>
      <c r="D45" s="51"/>
      <c r="E45" s="48">
        <f>E36*D45</f>
        <v>0</v>
      </c>
      <c r="F45" s="50"/>
      <c r="G45" s="51"/>
      <c r="H45" s="222" t="str">
        <f>IFERROR(VLOOKUP(G45,'СКЛАД '!$A:$B,2,0),"-")</f>
        <v>-</v>
      </c>
      <c r="I45" s="51"/>
      <c r="J45" s="48">
        <f>J36*I45</f>
        <v>0</v>
      </c>
      <c r="L45" s="9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51"/>
      <c r="C46" s="222" t="str">
        <f>IFERROR(VLOOKUP(B46,'СКЛАД '!$A:$B,2,0),"-")</f>
        <v>-</v>
      </c>
      <c r="D46" s="51"/>
      <c r="E46" s="48">
        <f>E36*D46</f>
        <v>0</v>
      </c>
      <c r="F46" s="50"/>
      <c r="G46" s="51"/>
      <c r="H46" s="222" t="str">
        <f>IFERROR(VLOOKUP(G46,'СКЛАД '!$A:$B,2,0),"-")</f>
        <v>-</v>
      </c>
      <c r="I46" s="51"/>
      <c r="J46" s="48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51"/>
      <c r="C47" s="222" t="str">
        <f>IFERROR(VLOOKUP(B47,'СКЛАД '!$A:$B,2,0),"-")</f>
        <v>-</v>
      </c>
      <c r="D47" s="51"/>
      <c r="E47" s="48">
        <f>E36*D47</f>
        <v>0</v>
      </c>
      <c r="F47" s="50"/>
      <c r="G47" s="51"/>
      <c r="H47" s="222" t="str">
        <f>IFERROR(VLOOKUP(G47,'СКЛАД '!$A:$B,2,0),"-")</f>
        <v>-</v>
      </c>
      <c r="I47" s="51"/>
      <c r="J47" s="48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51"/>
      <c r="C48" s="222" t="str">
        <f>IFERROR(VLOOKUP(B48,'СКЛАД '!$A:$B,2,0),"-")</f>
        <v>-</v>
      </c>
      <c r="D48" s="51"/>
      <c r="E48" s="48">
        <f>E36*D48</f>
        <v>0</v>
      </c>
      <c r="F48" s="50"/>
      <c r="G48" s="51"/>
      <c r="H48" s="222" t="str">
        <f>IFERROR(VLOOKUP(G48,'СКЛАД '!$A:$B,2,0),"-")</f>
        <v>-</v>
      </c>
      <c r="I48" s="51"/>
      <c r="J48" s="48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51"/>
      <c r="C49" s="222" t="str">
        <f>IFERROR(VLOOKUP(B49,'СКЛАД '!$A:$B,2,0),"-")</f>
        <v>-</v>
      </c>
      <c r="D49" s="51"/>
      <c r="E49" s="48">
        <f>E36*D49</f>
        <v>0</v>
      </c>
      <c r="F49" s="50"/>
      <c r="G49" s="51"/>
      <c r="H49" s="222" t="str">
        <f>IFERROR(VLOOKUP(G49,'СКЛАД '!$A:$B,2,0),"-")</f>
        <v>-</v>
      </c>
      <c r="I49" s="51"/>
      <c r="J49" s="48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51"/>
      <c r="C50" s="222" t="str">
        <f>IFERROR(VLOOKUP(B50,'СКЛАД '!$A:$B,2,0),"-")</f>
        <v>-</v>
      </c>
      <c r="D50" s="51"/>
      <c r="E50" s="48">
        <f>E36*D50</f>
        <v>0</v>
      </c>
      <c r="F50" s="50"/>
      <c r="G50" s="51"/>
      <c r="H50" s="222" t="str">
        <f>IFERROR(VLOOKUP(G50,'СКЛАД '!$A:$B,2,0),"-")</f>
        <v>-</v>
      </c>
      <c r="I50" s="51"/>
      <c r="J50" s="48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51"/>
      <c r="C51" s="222" t="str">
        <f>IFERROR(VLOOKUP(B51,'СКЛАД '!$A:$B,2,0),"-")</f>
        <v>-</v>
      </c>
      <c r="D51" s="51"/>
      <c r="E51" s="48">
        <f>E36*D51</f>
        <v>0</v>
      </c>
      <c r="F51" s="50"/>
      <c r="G51" s="51"/>
      <c r="H51" s="222" t="str">
        <f>IFERROR(VLOOKUP(G51,'СКЛАД '!$A:$B,2,0),"-")</f>
        <v>-</v>
      </c>
      <c r="I51" s="51"/>
      <c r="J51" s="48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 s="1" customFormat="1">
      <c r="B53" s="8">
        <v>8114</v>
      </c>
      <c r="C53" s="6" t="str">
        <f>IFERROR(VLOOKUP(B53,Сводная!$A:$C,2,0),"-------------")</f>
        <v>Кинг Наггетс Промо</v>
      </c>
      <c r="D53" s="3" t="s">
        <v>577</v>
      </c>
      <c r="E53" s="6">
        <f>IFERROR(VLOOKUP(B53,Сводная!$A:$C,3,0),"-------------")</f>
        <v>0</v>
      </c>
      <c r="G53" s="8">
        <v>8113</v>
      </c>
      <c r="H53" s="6" t="str">
        <f>IFERROR(VLOOKUP(G53,Сводная!$A:$C,2,0),"-------------")</f>
        <v>Кинг Наггетс 4 шт промо 49</v>
      </c>
      <c r="I53" s="3" t="s">
        <v>577</v>
      </c>
      <c r="J53" s="6">
        <f>IFERROR(VLOOKUP(G53,Сводная!$A:$C,3,0),"-------------")</f>
        <v>0</v>
      </c>
      <c r="L53" s="8">
        <v>3003</v>
      </c>
      <c r="M53" s="6" t="str">
        <f>IFERROR(VLOOKUP(L53,Сводная!$A:$C,2,0),"-------------")</f>
        <v>Кинг Наггетс Стандартный</v>
      </c>
      <c r="N53" s="3" t="s">
        <v>577</v>
      </c>
      <c r="O53" s="6">
        <f>IFERROR(VLOOKUP(L53,Сводная!$A:$C,3,0),"-------------")</f>
        <v>162</v>
      </c>
      <c r="Q53" s="8">
        <v>3037</v>
      </c>
      <c r="R53" s="6" t="str">
        <f>IFERROR(VLOOKUP(Q53,Сводная!$A:$C,2,0),"-------------")</f>
        <v>Крылышки Кинг (3) промо 49</v>
      </c>
      <c r="S53" s="3" t="s">
        <v>577</v>
      </c>
      <c r="T53" s="6">
        <f>IFERROR(VLOOKUP(Q53,Сводная!$A:$C,3,0),"-------------")</f>
        <v>0</v>
      </c>
    </row>
    <row r="54" spans="2:20">
      <c r="B54" s="22">
        <v>68659</v>
      </c>
      <c r="C54" s="222" t="str">
        <f>IFERROR(VLOOKUP(B54,'СКЛАД '!$A:$B,2,0),"-")</f>
        <v>Нагетс Кинг (ТМ)</v>
      </c>
      <c r="D54" s="9">
        <v>3</v>
      </c>
      <c r="E54" s="7">
        <f>E53*D54</f>
        <v>0</v>
      </c>
      <c r="G54" s="22">
        <v>68659</v>
      </c>
      <c r="H54" s="222" t="str">
        <f>IFERROR(VLOOKUP(G54,'СКЛАД '!$A:$B,2,0),"-")</f>
        <v>Нагетс Кинг (ТМ)</v>
      </c>
      <c r="I54" s="9">
        <v>4</v>
      </c>
      <c r="J54" s="7">
        <f>J53*I54</f>
        <v>0</v>
      </c>
      <c r="L54" s="22">
        <v>68659</v>
      </c>
      <c r="M54" s="222" t="str">
        <f>IFERROR(VLOOKUP(L54,'СКЛАД '!$A:$B,2,0),"-")</f>
        <v>Нагетс Кинг (ТМ)</v>
      </c>
      <c r="N54" s="9">
        <v>9</v>
      </c>
      <c r="O54" s="7">
        <f>O53*N54</f>
        <v>1458</v>
      </c>
      <c r="Q54" s="22">
        <v>68657</v>
      </c>
      <c r="R54" s="222" t="str">
        <f>IFERROR(VLOOKUP(Q54,'СКЛАД '!$A:$B,2,0),"-")</f>
        <v>Крылышки Кинг (ТМ)</v>
      </c>
      <c r="S54" s="9">
        <v>3</v>
      </c>
      <c r="T54" s="7">
        <f>T53*S54</f>
        <v>0</v>
      </c>
    </row>
    <row r="55" spans="2:20">
      <c r="B55" s="22">
        <v>51081</v>
      </c>
      <c r="C55" s="222" t="str">
        <f>IFERROR(VLOOKUP(B55,'СКЛАД '!$A:$B,2,0),"-")</f>
        <v>Масло фритюрное &lt;Профилюкс&gt;</v>
      </c>
      <c r="D55" s="9">
        <v>1.4E-2</v>
      </c>
      <c r="E55" s="7">
        <f>E53*D55</f>
        <v>0</v>
      </c>
      <c r="G55" s="22">
        <v>51081</v>
      </c>
      <c r="H55" s="222" t="str">
        <f>IFERROR(VLOOKUP(G55,'СКЛАД '!$A:$B,2,0),"-")</f>
        <v>Масло фритюрное &lt;Профилюкс&gt;</v>
      </c>
      <c r="I55" s="9">
        <v>1.4E-2</v>
      </c>
      <c r="J55" s="7">
        <f>J53*I55</f>
        <v>0</v>
      </c>
      <c r="L55" s="22">
        <v>51081</v>
      </c>
      <c r="M55" s="222" t="str">
        <f>IFERROR(VLOOKUP(L55,'СКЛАД '!$A:$B,2,0),"-")</f>
        <v>Масло фритюрное &lt;Профилюкс&gt;</v>
      </c>
      <c r="N55" s="9">
        <v>2.8000000000000001E-2</v>
      </c>
      <c r="O55" s="7">
        <f>O53*N55</f>
        <v>4.5360000000000005</v>
      </c>
      <c r="Q55" s="22">
        <v>51081</v>
      </c>
      <c r="R55" s="222" t="str">
        <f>IFERROR(VLOOKUP(Q55,'СКЛАД '!$A:$B,2,0),"-")</f>
        <v>Масло фритюрное &lt;Профилюкс&gt;</v>
      </c>
      <c r="S55" s="9">
        <v>2.8000000000000001E-2</v>
      </c>
      <c r="T55" s="7">
        <f>T53*S55</f>
        <v>0</v>
      </c>
    </row>
    <row r="56" spans="2:20">
      <c r="B56" s="22">
        <v>52228</v>
      </c>
      <c r="C56" s="222" t="str">
        <f>IFERROR(VLOOKUP(B56,'СКЛАД '!$A:$B,2,0),"-")</f>
        <v>Салфетка бумажная</v>
      </c>
      <c r="D56" s="9">
        <v>1</v>
      </c>
      <c r="E56" s="7">
        <f>E53*D56</f>
        <v>0</v>
      </c>
      <c r="G56" s="22">
        <v>52228</v>
      </c>
      <c r="H56" s="222" t="str">
        <f>IFERROR(VLOOKUP(G56,'СКЛАД '!$A:$B,2,0),"-")</f>
        <v>Салфетка бумажная</v>
      </c>
      <c r="I56" s="9">
        <v>2</v>
      </c>
      <c r="J56" s="7">
        <f>J53*I56</f>
        <v>0</v>
      </c>
      <c r="L56" s="22">
        <v>52228</v>
      </c>
      <c r="M56" s="222" t="str">
        <f>IFERROR(VLOOKUP(L56,'СКЛАД '!$A:$B,2,0),"-")</f>
        <v>Салфетка бумажная</v>
      </c>
      <c r="N56" s="9">
        <v>2</v>
      </c>
      <c r="O56" s="7">
        <f>O53*N56</f>
        <v>324</v>
      </c>
      <c r="Q56" s="22">
        <v>52228</v>
      </c>
      <c r="R56" s="222" t="str">
        <f>IFERROR(VLOOKUP(Q56,'СКЛАД '!$A:$B,2,0),"-")</f>
        <v>Салфетка бумажная</v>
      </c>
      <c r="S56" s="9">
        <v>1</v>
      </c>
      <c r="T56" s="7">
        <f>T53*S56</f>
        <v>0</v>
      </c>
    </row>
    <row r="57" spans="2:20">
      <c r="B57" s="22">
        <v>57100</v>
      </c>
      <c r="C57" s="222" t="str">
        <f>IFERROR(VLOOKUP(B57,'СКЛАД '!$A:$B,2,0),"-")</f>
        <v>Пакет для картофеля фри малый ДЕТСКИЙ</v>
      </c>
      <c r="D57" s="9">
        <v>1</v>
      </c>
      <c r="E57" s="7">
        <f>E53*D57</f>
        <v>0</v>
      </c>
      <c r="G57" s="22">
        <v>57100</v>
      </c>
      <c r="H57" s="222" t="str">
        <f>IFERROR(VLOOKUP(G57,'СКЛАД '!$A:$B,2,0),"-")</f>
        <v>Пакет для картофеля фри малый ДЕТСКИЙ</v>
      </c>
      <c r="I57" s="9">
        <v>1</v>
      </c>
      <c r="J57" s="7">
        <f>J53*I57</f>
        <v>0</v>
      </c>
      <c r="L57" s="22">
        <v>57420</v>
      </c>
      <c r="M57" s="222" t="str">
        <f>IFERROR(VLOOKUP(L57,'СКЛАД '!$A:$B,2,0),"-")</f>
        <v>Картонные заготовки для завтраков, Сырники (500 шт. в уп.)</v>
      </c>
      <c r="N57" s="9">
        <v>1</v>
      </c>
      <c r="O57" s="7">
        <f>O53*N57</f>
        <v>162</v>
      </c>
      <c r="Q57" s="22">
        <v>57150</v>
      </c>
      <c r="R57" s="222" t="str">
        <f>IFERROR(VLOOKUP(Q57,'СКЛАД '!$A:$B,2,0),"-")</f>
        <v>Пакет для картофеля фри большой СТАНДАРТНЫЙ</v>
      </c>
      <c r="S57" s="9">
        <v>1</v>
      </c>
      <c r="T57" s="7">
        <f>T53*S57</f>
        <v>0</v>
      </c>
    </row>
    <row r="58" spans="2:20">
      <c r="B58" s="9"/>
      <c r="C58" s="222" t="str">
        <f>IFERROR(VLOOKUP(B58,'СКЛАД '!$A:$B,2,0),"-")</f>
        <v>-</v>
      </c>
      <c r="D58" s="9"/>
      <c r="E58" s="7">
        <f>E53*D58</f>
        <v>0</v>
      </c>
      <c r="G58" s="9"/>
      <c r="H58" s="222" t="str">
        <f>IFERROR(VLOOKUP(G58,'СКЛАД '!$A:$B,2,0),"-")</f>
        <v>-</v>
      </c>
      <c r="I58" s="9"/>
      <c r="J58" s="7">
        <f>J53*I58</f>
        <v>0</v>
      </c>
      <c r="L58" s="22"/>
      <c r="M58" s="222" t="str">
        <f>IFERROR(VLOOKUP(L58,'СКЛАД '!$A:$B,2,0),"-")</f>
        <v>-</v>
      </c>
      <c r="N58" s="9"/>
      <c r="O58" s="7">
        <f>O53*N58</f>
        <v>0</v>
      </c>
      <c r="Q58" s="9"/>
      <c r="R58" s="222" t="str">
        <f>IFERROR(VLOOKUP(Q58,'СКЛАД '!$A:$B,2,0),"-")</f>
        <v>-</v>
      </c>
      <c r="S58" s="9"/>
      <c r="T58" s="7">
        <f>T53*S58</f>
        <v>0</v>
      </c>
    </row>
    <row r="59" spans="2:20">
      <c r="B59" s="9"/>
      <c r="C59" s="222" t="str">
        <f>IFERROR(VLOOKUP(B59,'СКЛАД '!$A:$B,2,0),"-")</f>
        <v>-</v>
      </c>
      <c r="D59" s="9"/>
      <c r="E59" s="7">
        <f>E53*D59</f>
        <v>0</v>
      </c>
      <c r="G59" s="9"/>
      <c r="H59" s="222" t="str">
        <f>IFERROR(VLOOKUP(G59,'СКЛАД '!$A:$B,2,0),"-")</f>
        <v>-</v>
      </c>
      <c r="I59" s="9"/>
      <c r="J59" s="7">
        <f>J53*I59</f>
        <v>0</v>
      </c>
      <c r="L59" s="9"/>
      <c r="M59" s="222" t="str">
        <f>IFERROR(VLOOKUP(L59,'СКЛАД '!$A:$B,2,0),"-")</f>
        <v>-</v>
      </c>
      <c r="N59" s="9"/>
      <c r="O59" s="7">
        <f>O53*N59</f>
        <v>0</v>
      </c>
      <c r="Q59" s="9"/>
      <c r="R59" s="222" t="str">
        <f>IFERROR(VLOOKUP(Q59,'СКЛАД '!$A:$B,2,0),"-")</f>
        <v>-</v>
      </c>
      <c r="S59" s="9"/>
      <c r="T59" s="7">
        <f>T53*S59</f>
        <v>0</v>
      </c>
    </row>
    <row r="60" spans="2:20">
      <c r="B60" s="9"/>
      <c r="C60" s="222" t="str">
        <f>IFERROR(VLOOKUP(B60,'СКЛАД '!$A:$B,2,0),"-")</f>
        <v>-</v>
      </c>
      <c r="D60" s="9"/>
      <c r="E60" s="7">
        <f>E53*D60</f>
        <v>0</v>
      </c>
      <c r="G60" s="9"/>
      <c r="H60" s="222" t="str">
        <f>IFERROR(VLOOKUP(G60,'СКЛАД '!$A:$B,2,0),"-")</f>
        <v>-</v>
      </c>
      <c r="I60" s="9"/>
      <c r="J60" s="7">
        <f>J53*I60</f>
        <v>0</v>
      </c>
      <c r="L60" s="9"/>
      <c r="M60" s="222" t="str">
        <f>IFERROR(VLOOKUP(L60,'СКЛАД '!$A:$B,2,0),"-")</f>
        <v>-</v>
      </c>
      <c r="N60" s="9"/>
      <c r="O60" s="7">
        <f>O53*N60</f>
        <v>0</v>
      </c>
      <c r="Q60" s="9"/>
      <c r="R60" s="222" t="str">
        <f>IFERROR(VLOOKUP(Q60,'СКЛАД '!$A:$B,2,0),"-")</f>
        <v>-</v>
      </c>
      <c r="S60" s="9"/>
      <c r="T60" s="7">
        <f>T53*S60</f>
        <v>0</v>
      </c>
    </row>
    <row r="61" spans="2:20">
      <c r="B61" s="9"/>
      <c r="C61" s="222" t="str">
        <f>IFERROR(VLOOKUP(B61,'СКЛАД '!$A:$B,2,0),"-")</f>
        <v>-</v>
      </c>
      <c r="D61" s="9"/>
      <c r="E61" s="7">
        <f>E53*D61</f>
        <v>0</v>
      </c>
      <c r="G61" s="9"/>
      <c r="H61" s="222" t="str">
        <f>IFERROR(VLOOKUP(G61,'СКЛАД '!$A:$B,2,0),"-")</f>
        <v>-</v>
      </c>
      <c r="I61" s="9"/>
      <c r="J61" s="7">
        <f>J53*I61</f>
        <v>0</v>
      </c>
      <c r="L61" s="9"/>
      <c r="M61" s="222" t="str">
        <f>IFERROR(VLOOKUP(L61,'СКЛАД '!$A:$B,2,0),"-")</f>
        <v>-</v>
      </c>
      <c r="N61" s="9"/>
      <c r="O61" s="7">
        <f>O53*N61</f>
        <v>0</v>
      </c>
      <c r="Q61" s="9"/>
      <c r="R61" s="222" t="str">
        <f>IFERROR(VLOOKUP(Q61,'СКЛАД '!$A:$B,2,0),"-")</f>
        <v>-</v>
      </c>
      <c r="S61" s="9"/>
      <c r="T61" s="7">
        <f>T53*S61</f>
        <v>0</v>
      </c>
    </row>
    <row r="62" spans="2:20">
      <c r="B62" s="9"/>
      <c r="C62" s="222" t="str">
        <f>IFERROR(VLOOKUP(B62,'СКЛАД '!$A:$B,2,0),"-")</f>
        <v>-</v>
      </c>
      <c r="D62" s="9"/>
      <c r="E62" s="7">
        <f>E53*D62</f>
        <v>0</v>
      </c>
      <c r="G62" s="9"/>
      <c r="H62" s="222" t="str">
        <f>IFERROR(VLOOKUP(G62,'СКЛАД '!$A:$B,2,0),"-")</f>
        <v>-</v>
      </c>
      <c r="I62" s="9"/>
      <c r="J62" s="7">
        <f>J53*I62</f>
        <v>0</v>
      </c>
      <c r="L62" s="9"/>
      <c r="M62" s="222" t="str">
        <f>IFERROR(VLOOKUP(L62,'СКЛАД '!$A:$B,2,0),"-")</f>
        <v>-</v>
      </c>
      <c r="N62" s="9"/>
      <c r="O62" s="7">
        <f>O53*N62</f>
        <v>0</v>
      </c>
      <c r="Q62" s="9"/>
      <c r="R62" s="222" t="str">
        <f>IFERROR(VLOOKUP(Q62,'СКЛАД '!$A:$B,2,0),"-")</f>
        <v>-</v>
      </c>
      <c r="S62" s="9"/>
      <c r="T62" s="7">
        <f>T53*S62</f>
        <v>0</v>
      </c>
    </row>
    <row r="63" spans="2:20">
      <c r="B63" s="9"/>
      <c r="C63" s="222" t="str">
        <f>IFERROR(VLOOKUP(B63,'СКЛАД '!$A:$B,2,0),"-")</f>
        <v>-</v>
      </c>
      <c r="D63" s="9"/>
      <c r="E63" s="7">
        <f>E53*D63</f>
        <v>0</v>
      </c>
      <c r="G63" s="9"/>
      <c r="H63" s="222" t="str">
        <f>IFERROR(VLOOKUP(G63,'СКЛАД '!$A:$B,2,0),"-")</f>
        <v>-</v>
      </c>
      <c r="I63" s="9"/>
      <c r="J63" s="7">
        <f>J53*I63</f>
        <v>0</v>
      </c>
      <c r="L63" s="9"/>
      <c r="M63" s="222" t="str">
        <f>IFERROR(VLOOKUP(L63,'СКЛАД '!$A:$B,2,0),"-")</f>
        <v>-</v>
      </c>
      <c r="N63" s="9"/>
      <c r="O63" s="7">
        <f>O53*N63</f>
        <v>0</v>
      </c>
      <c r="Q63" s="9"/>
      <c r="R63" s="222" t="str">
        <f>IFERROR(VLOOKUP(Q63,'СКЛАД '!$A:$B,2,0),"-")</f>
        <v>-</v>
      </c>
      <c r="S63" s="9"/>
      <c r="T63" s="7">
        <f>T53*S63</f>
        <v>0</v>
      </c>
    </row>
    <row r="64" spans="2:20">
      <c r="B64" s="9"/>
      <c r="C64" s="222" t="str">
        <f>IFERROR(VLOOKUP(B64,'СКЛАД '!$A:$B,2,0),"-")</f>
        <v>-</v>
      </c>
      <c r="D64" s="9"/>
      <c r="E64" s="7">
        <f>E53*D64</f>
        <v>0</v>
      </c>
      <c r="G64" s="9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222" t="str">
        <f>IFERROR(VLOOKUP(Q64,'СКЛАД '!$A:$B,2,0),"-")</f>
        <v>-</v>
      </c>
      <c r="S64" s="9"/>
      <c r="T64" s="7">
        <f>T53*S64</f>
        <v>0</v>
      </c>
    </row>
    <row r="65" spans="2:20">
      <c r="B65" s="9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222" t="str">
        <f>IFERROR(VLOOKUP(Q65,'СКЛАД '!$A:$B,2,0),"-")</f>
        <v>-</v>
      </c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222" t="str">
        <f>IFERROR(VLOOKUP(Q66,'СКЛАД '!$A:$B,2,0),"-")</f>
        <v>-</v>
      </c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222" t="str">
        <f>IFERROR(VLOOKUP(Q67,'СКЛАД '!$A:$B,2,0),"-")</f>
        <v>-</v>
      </c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222" t="str">
        <f>IFERROR(VLOOKUP(Q68,'СКЛАД '!$A:$B,2,0),"-")</f>
        <v>-</v>
      </c>
      <c r="S68" s="9"/>
      <c r="T68" s="7">
        <f>T53*S68</f>
        <v>0</v>
      </c>
    </row>
    <row r="70" spans="2:20" s="1" customFormat="1">
      <c r="B70" s="8">
        <v>2676</v>
      </c>
      <c r="C70" s="6" t="str">
        <f>IFERROR(VLOOKUP(B70,Сводная!$A:$C,2,0),"-------------")</f>
        <v>Кинг Букет - Большой микс</v>
      </c>
      <c r="D70" s="3" t="s">
        <v>577</v>
      </c>
      <c r="E70" s="6">
        <f>IFERROR(VLOOKUP(B70,Сводная!$A:$C,3,0),"-------------")</f>
        <v>5</v>
      </c>
      <c r="G70" s="8">
        <v>3019</v>
      </c>
      <c r="H70" s="6" t="str">
        <f>IFERROR(VLOOKUP(G70,Сводная!$A:$C,2,0),"-------------")</f>
        <v>Крылышки Кинг бол</v>
      </c>
      <c r="I70" s="3" t="s">
        <v>577</v>
      </c>
      <c r="J70" s="6">
        <f>IFERROR(VLOOKUP(G70,Сводная!$A:$C,3,0),"-------------")</f>
        <v>16</v>
      </c>
      <c r="L70" s="8">
        <v>3018</v>
      </c>
      <c r="M70" s="6" t="str">
        <f>IFERROR(VLOOKUP(L70,Сводная!$A:$C,2,0),"-------------")</f>
        <v>Крылышки Кинг станд</v>
      </c>
      <c r="N70" s="3" t="s">
        <v>577</v>
      </c>
      <c r="O70" s="6">
        <f>IFERROR(VLOOKUP(L70,Сводная!$A:$C,3,0),"-------------")</f>
        <v>15</v>
      </c>
      <c r="Q70" s="8">
        <v>3017</v>
      </c>
      <c r="R70" s="6" t="str">
        <f>IFERROR(VLOOKUP(Q70,Сводная!$A:$C,2,0),"-------------")</f>
        <v>Крылышки Кинг мал</v>
      </c>
      <c r="S70" s="3" t="s">
        <v>577</v>
      </c>
      <c r="T70" s="6">
        <f>IFERROR(VLOOKUP(Q70,Сводная!$A:$C,3,0),"-------------")</f>
        <v>6</v>
      </c>
    </row>
    <row r="71" spans="2:20">
      <c r="B71" s="22">
        <v>58686</v>
      </c>
      <c r="C71" s="222" t="str">
        <f>IFERROR(VLOOKUP(B71,'СКЛАД '!$A:$B,2,0),"-")</f>
        <v>Луковые кольца</v>
      </c>
      <c r="D71" s="9">
        <v>10</v>
      </c>
      <c r="E71" s="7">
        <f>E70*D71</f>
        <v>50</v>
      </c>
      <c r="G71" s="22">
        <v>68657</v>
      </c>
      <c r="H71" s="222" t="str">
        <f>IFERROR(VLOOKUP(G71,'СКЛАД '!$A:$B,2,0),"-")</f>
        <v>Крылышки Кинг (ТМ)</v>
      </c>
      <c r="I71" s="9">
        <v>8</v>
      </c>
      <c r="J71" s="7">
        <f>J70*I71</f>
        <v>128</v>
      </c>
      <c r="L71" s="22">
        <v>68657</v>
      </c>
      <c r="M71" s="222" t="str">
        <f>IFERROR(VLOOKUP(L71,'СКЛАД '!$A:$B,2,0),"-")</f>
        <v>Крылышки Кинг (ТМ)</v>
      </c>
      <c r="N71" s="9">
        <v>5</v>
      </c>
      <c r="O71" s="7">
        <f>O70*N71</f>
        <v>75</v>
      </c>
      <c r="Q71" s="22">
        <v>68657</v>
      </c>
      <c r="R71" s="222" t="str">
        <f>IFERROR(VLOOKUP(Q71,'СКЛАД '!$A:$B,2,0),"-")</f>
        <v>Крылышки Кинг (ТМ)</v>
      </c>
      <c r="S71" s="9">
        <v>3</v>
      </c>
      <c r="T71" s="7">
        <f>T70*S71</f>
        <v>18</v>
      </c>
    </row>
    <row r="72" spans="2:20">
      <c r="B72" s="22">
        <v>68657</v>
      </c>
      <c r="C72" s="222" t="str">
        <f>IFERROR(VLOOKUP(B72,'СКЛАД '!$A:$B,2,0),"-")</f>
        <v>Крылышки Кинг (ТМ)</v>
      </c>
      <c r="D72" s="9">
        <v>10</v>
      </c>
      <c r="E72" s="7">
        <f>E70*D72</f>
        <v>50</v>
      </c>
      <c r="G72" s="22">
        <v>51081</v>
      </c>
      <c r="H72" s="222" t="str">
        <f>IFERROR(VLOOKUP(G72,'СКЛАД '!$A:$B,2,0),"-")</f>
        <v>Масло фритюрное &lt;Профилюкс&gt;</v>
      </c>
      <c r="I72" s="9">
        <v>2.8000000000000001E-2</v>
      </c>
      <c r="J72" s="7">
        <f>J70*I72</f>
        <v>0.44800000000000001</v>
      </c>
      <c r="L72" s="22">
        <v>51081</v>
      </c>
      <c r="M72" s="222" t="str">
        <f>IFERROR(VLOOKUP(L72,'СКЛАД '!$A:$B,2,0),"-")</f>
        <v>Масло фритюрное &lt;Профилюкс&gt;</v>
      </c>
      <c r="N72" s="9">
        <v>2.8000000000000001E-2</v>
      </c>
      <c r="O72" s="7">
        <f>O70*N72</f>
        <v>0.42</v>
      </c>
      <c r="Q72" s="22">
        <v>51081</v>
      </c>
      <c r="R72" s="222" t="str">
        <f>IFERROR(VLOOKUP(Q72,'СКЛАД '!$A:$B,2,0),"-")</f>
        <v>Масло фритюрное &lt;Профилюкс&gt;</v>
      </c>
      <c r="S72" s="9">
        <v>2.8000000000000001E-2</v>
      </c>
      <c r="T72" s="7">
        <f>T70*S72</f>
        <v>0.16800000000000001</v>
      </c>
    </row>
    <row r="73" spans="2:20">
      <c r="B73" s="22">
        <v>58533</v>
      </c>
      <c r="C73" s="222" t="str">
        <f>IFERROR(VLOOKUP(B73,'СКЛАД '!$A:$B,2,0),"-")</f>
        <v>Картофель фри с/м</v>
      </c>
      <c r="D73" s="9">
        <v>0.26100000000000001</v>
      </c>
      <c r="E73" s="7">
        <f>E70*D73</f>
        <v>1.3050000000000002</v>
      </c>
      <c r="G73" s="22">
        <v>52228</v>
      </c>
      <c r="H73" s="222" t="str">
        <f>IFERROR(VLOOKUP(G73,'СКЛАД '!$A:$B,2,0),"-")</f>
        <v>Салфетка бумажная</v>
      </c>
      <c r="I73" s="9">
        <v>2</v>
      </c>
      <c r="J73" s="7">
        <f>J70*I73</f>
        <v>32</v>
      </c>
      <c r="L73" s="22">
        <v>52228</v>
      </c>
      <c r="M73" s="222" t="str">
        <f>IFERROR(VLOOKUP(L73,'СКЛАД '!$A:$B,2,0),"-")</f>
        <v>Салфетка бумажная</v>
      </c>
      <c r="N73" s="9">
        <v>2</v>
      </c>
      <c r="O73" s="7">
        <f>O70*N73</f>
        <v>30</v>
      </c>
      <c r="Q73" s="22">
        <v>52228</v>
      </c>
      <c r="R73" s="222" t="str">
        <f>IFERROR(VLOOKUP(Q73,'СКЛАД '!$A:$B,2,0),"-")</f>
        <v>Салфетка бумажная</v>
      </c>
      <c r="S73" s="9">
        <v>1</v>
      </c>
      <c r="T73" s="7">
        <f>T70*S73</f>
        <v>6</v>
      </c>
    </row>
    <row r="74" spans="2:20">
      <c r="B74" s="22">
        <v>51103</v>
      </c>
      <c r="C74" s="222" t="str">
        <f>IFERROR(VLOOKUP(B74,'СКЛАД '!$A:$B,2,0),"-")</f>
        <v>Соль(20 кг в уп.)</v>
      </c>
      <c r="D74" s="9">
        <v>5.0000000000000001E-4</v>
      </c>
      <c r="E74" s="7">
        <f>E70*D74</f>
        <v>2.5000000000000001E-3</v>
      </c>
      <c r="G74" s="22">
        <v>57427</v>
      </c>
      <c r="H74" s="222" t="str">
        <f>IFERROR(VLOOKUP(G74,'СКЛАД '!$A:$B,2,0),"-")</f>
        <v>Картонная упаковка для завтрака (Блины)</v>
      </c>
      <c r="I74" s="9">
        <v>1</v>
      </c>
      <c r="J74" s="7">
        <f>J70*I74</f>
        <v>16</v>
      </c>
      <c r="L74" s="22">
        <v>57420</v>
      </c>
      <c r="M74" s="222" t="str">
        <f>IFERROR(VLOOKUP(L74,'СКЛАД '!$A:$B,2,0),"-")</f>
        <v>Картонные заготовки для завтраков, Сырники (500 шт. в уп.)</v>
      </c>
      <c r="N74" s="9">
        <v>1</v>
      </c>
      <c r="O74" s="7">
        <f>O70*N74</f>
        <v>15</v>
      </c>
      <c r="Q74" s="22">
        <v>57150</v>
      </c>
      <c r="R74" s="222" t="str">
        <f>IFERROR(VLOOKUP(Q74,'СКЛАД '!$A:$B,2,0),"-")</f>
        <v>Пакет для картофеля фри большой СТАНДАРТНЫЙ</v>
      </c>
      <c r="S74" s="9">
        <v>1</v>
      </c>
      <c r="T74" s="7">
        <f>T70*S74</f>
        <v>6</v>
      </c>
    </row>
    <row r="75" spans="2:20">
      <c r="B75" s="22">
        <v>51081</v>
      </c>
      <c r="C75" s="222" t="str">
        <f>IFERROR(VLOOKUP(B75,'СКЛАД '!$A:$B,2,0),"-")</f>
        <v>Масло фритюрное &lt;Профилюкс&gt;</v>
      </c>
      <c r="D75" s="9">
        <v>7.6999999999999999E-2</v>
      </c>
      <c r="E75" s="7">
        <f>E70*D75</f>
        <v>0.38500000000000001</v>
      </c>
      <c r="G75" s="9"/>
      <c r="H75" s="222" t="str">
        <f>IFERROR(VLOOKUP(G75,'СКЛАД '!$A:$B,2,0),"-")</f>
        <v>-</v>
      </c>
      <c r="I75" s="9"/>
      <c r="J75" s="7">
        <f>J70*I75</f>
        <v>0</v>
      </c>
      <c r="L75" s="9"/>
      <c r="M75" s="222" t="str">
        <f>IFERROR(VLOOKUP(L75,'СКЛАД '!$A:$B,2,0),"-")</f>
        <v>-</v>
      </c>
      <c r="N75" s="9"/>
      <c r="O75" s="7">
        <f>O70*N75</f>
        <v>0</v>
      </c>
      <c r="Q75" s="9"/>
      <c r="R75" s="222" t="str">
        <f>IFERROR(VLOOKUP(Q75,'СКЛАД '!$A:$B,2,0),"-")</f>
        <v>-</v>
      </c>
      <c r="S75" s="9"/>
      <c r="T75" s="7">
        <f>T70*S75</f>
        <v>0</v>
      </c>
    </row>
    <row r="76" spans="2:20">
      <c r="B76" s="22">
        <v>52228</v>
      </c>
      <c r="C76" s="222" t="str">
        <f>IFERROR(VLOOKUP(B76,'СКЛАД '!$A:$B,2,0),"-")</f>
        <v>Салфетка бумажная</v>
      </c>
      <c r="D76" s="9">
        <v>6</v>
      </c>
      <c r="E76" s="7">
        <f>E70*D76</f>
        <v>30</v>
      </c>
      <c r="G76" s="9"/>
      <c r="H76" s="222" t="str">
        <f>IFERROR(VLOOKUP(G76,'СКЛАД '!$A:$B,2,0),"-")</f>
        <v>-</v>
      </c>
      <c r="I76" s="9"/>
      <c r="J76" s="7">
        <f>J70*I76</f>
        <v>0</v>
      </c>
      <c r="L76" s="9"/>
      <c r="M76" s="222" t="str">
        <f>IFERROR(VLOOKUP(L76,'СКЛАД '!$A:$B,2,0),"-")</f>
        <v>-</v>
      </c>
      <c r="N76" s="9"/>
      <c r="O76" s="7">
        <f>O70*N76</f>
        <v>0</v>
      </c>
      <c r="Q76" s="9"/>
      <c r="R76" s="222" t="str">
        <f>IFERROR(VLOOKUP(Q76,'СКЛАД '!$A:$B,2,0),"-")</f>
        <v>-</v>
      </c>
      <c r="S76" s="9"/>
      <c r="T76" s="7">
        <f>T70*S76</f>
        <v>0</v>
      </c>
    </row>
    <row r="77" spans="2:20">
      <c r="B77" s="22">
        <v>56025</v>
      </c>
      <c r="C77" s="222" t="str">
        <f>IFERROR(VLOOKUP(B77,'СКЛАД '!$A:$B,2,0),"-")</f>
        <v>Ведро 85 унций</v>
      </c>
      <c r="D77" s="9">
        <v>1</v>
      </c>
      <c r="E77" s="7">
        <f>E70*D77</f>
        <v>5</v>
      </c>
      <c r="G77" s="9"/>
      <c r="H77" s="222" t="str">
        <f>IFERROR(VLOOKUP(G77,'СКЛАД '!$A:$B,2,0),"-")</f>
        <v>-</v>
      </c>
      <c r="I77" s="9"/>
      <c r="J77" s="7">
        <f>J70*I77</f>
        <v>0</v>
      </c>
      <c r="L77" s="9"/>
      <c r="M77" s="222" t="str">
        <f>IFERROR(VLOOKUP(L77,'СКЛАД '!$A:$B,2,0),"-")</f>
        <v>-</v>
      </c>
      <c r="N77" s="9"/>
      <c r="O77" s="7">
        <f>O70*N77</f>
        <v>0</v>
      </c>
      <c r="Q77" s="9"/>
      <c r="R77" s="222" t="str">
        <f>IFERROR(VLOOKUP(Q77,'СКЛАД '!$A:$B,2,0),"-")</f>
        <v>-</v>
      </c>
      <c r="S77" s="9"/>
      <c r="T77" s="7">
        <f>T70*S77</f>
        <v>0</v>
      </c>
    </row>
    <row r="78" spans="2:20">
      <c r="B78" s="22">
        <v>56026</v>
      </c>
      <c r="C78" s="222" t="str">
        <f>IFERROR(VLOOKUP(B78,'СКЛАД '!$A:$B,2,0),"-")</f>
        <v>Разделитель для ведра 85 унций</v>
      </c>
      <c r="D78" s="9">
        <v>1</v>
      </c>
      <c r="E78" s="7">
        <f>E70*D78</f>
        <v>5</v>
      </c>
      <c r="G78" s="9"/>
      <c r="H78" s="222" t="str">
        <f>IFERROR(VLOOKUP(G78,'СКЛАД '!$A:$B,2,0),"-")</f>
        <v>-</v>
      </c>
      <c r="I78" s="9"/>
      <c r="J78" s="7">
        <f>J70*I78</f>
        <v>0</v>
      </c>
      <c r="L78" s="9"/>
      <c r="M78" s="222" t="str">
        <f>IFERROR(VLOOKUP(L78,'СКЛАД '!$A:$B,2,0),"-")</f>
        <v>-</v>
      </c>
      <c r="N78" s="9"/>
      <c r="O78" s="7">
        <f>O70*N78</f>
        <v>0</v>
      </c>
      <c r="Q78" s="9"/>
      <c r="R78" s="222" t="str">
        <f>IFERROR(VLOOKUP(Q78,'СКЛАД '!$A:$B,2,0),"-")</f>
        <v>-</v>
      </c>
      <c r="S78" s="9"/>
      <c r="T78" s="7">
        <f>T70*S78</f>
        <v>0</v>
      </c>
    </row>
    <row r="79" spans="2:20">
      <c r="B79" s="9"/>
      <c r="C79" s="222" t="str">
        <f>IFERROR(VLOOKUP(B79,'СКЛАД '!$A:$B,2,0),"-")</f>
        <v>-</v>
      </c>
      <c r="D79" s="9"/>
      <c r="E79" s="7">
        <f>E70*D79</f>
        <v>0</v>
      </c>
      <c r="G79" s="9"/>
      <c r="H79" s="222" t="str">
        <f>IFERROR(VLOOKUP(G79,'СКЛАД '!$A:$B,2,0),"-")</f>
        <v>-</v>
      </c>
      <c r="I79" s="9"/>
      <c r="J79" s="7">
        <f>J70*I79</f>
        <v>0</v>
      </c>
      <c r="L79" s="9"/>
      <c r="M79" s="222" t="str">
        <f>IFERROR(VLOOKUP(L79,'СКЛАД '!$A:$B,2,0),"-")</f>
        <v>-</v>
      </c>
      <c r="N79" s="9"/>
      <c r="O79" s="7">
        <f>O70*N79</f>
        <v>0</v>
      </c>
      <c r="Q79" s="9"/>
      <c r="R79" s="222" t="str">
        <f>IFERROR(VLOOKUP(Q79,'СКЛАД '!$A:$B,2,0),"-")</f>
        <v>-</v>
      </c>
      <c r="S79" s="9"/>
      <c r="T79" s="7">
        <f>T70*S79</f>
        <v>0</v>
      </c>
    </row>
    <row r="80" spans="2:20">
      <c r="B80" s="9"/>
      <c r="C80" s="222" t="str">
        <f>IFERROR(VLOOKUP(B80,'СКЛАД '!$A:$B,2,0),"-")</f>
        <v>-</v>
      </c>
      <c r="D80" s="9"/>
      <c r="E80" s="7">
        <f>E70*D80</f>
        <v>0</v>
      </c>
      <c r="G80" s="9"/>
      <c r="H80" s="222" t="str">
        <f>IFERROR(VLOOKUP(G80,'СКЛАД '!$A:$B,2,0),"-")</f>
        <v>-</v>
      </c>
      <c r="I80" s="9"/>
      <c r="J80" s="7">
        <f>J70*I80</f>
        <v>0</v>
      </c>
      <c r="L80" s="9"/>
      <c r="M80" s="222" t="str">
        <f>IFERROR(VLOOKUP(L80,'СКЛАД '!$A:$B,2,0),"-")</f>
        <v>-</v>
      </c>
      <c r="N80" s="9"/>
      <c r="O80" s="7">
        <f>O70*N80</f>
        <v>0</v>
      </c>
      <c r="Q80" s="9"/>
      <c r="R80" s="222" t="str">
        <f>IFERROR(VLOOKUP(Q80,'СКЛАД '!$A:$B,2,0),"-")</f>
        <v>-</v>
      </c>
      <c r="S80" s="9"/>
      <c r="T80" s="7">
        <f>T70*S80</f>
        <v>0</v>
      </c>
    </row>
    <row r="81" spans="2:20">
      <c r="B81" s="9"/>
      <c r="C81" s="222" t="str">
        <f>IFERROR(VLOOKUP(B81,'СКЛАД '!$A:$B,2,0),"-")</f>
        <v>-</v>
      </c>
      <c r="D81" s="9"/>
      <c r="E81" s="7">
        <f>E70*D81</f>
        <v>0</v>
      </c>
      <c r="G81" s="9"/>
      <c r="H81" s="222" t="str">
        <f>IFERROR(VLOOKUP(G81,'СКЛАД '!$A:$B,2,0),"-")</f>
        <v>-</v>
      </c>
      <c r="I81" s="9"/>
      <c r="J81" s="7">
        <f>J70*I81</f>
        <v>0</v>
      </c>
      <c r="L81" s="9"/>
      <c r="M81" s="222" t="str">
        <f>IFERROR(VLOOKUP(L81,'СКЛАД '!$A:$B,2,0),"-")</f>
        <v>-</v>
      </c>
      <c r="N81" s="9"/>
      <c r="O81" s="7">
        <f>O70*N81</f>
        <v>0</v>
      </c>
      <c r="Q81" s="9"/>
      <c r="R81" s="222" t="str">
        <f>IFERROR(VLOOKUP(Q81,'СКЛАД '!$A:$B,2,0),"-")</f>
        <v>-</v>
      </c>
      <c r="S81" s="9"/>
      <c r="T81" s="7">
        <f>T70*S81</f>
        <v>0</v>
      </c>
    </row>
    <row r="82" spans="2:20">
      <c r="B82" s="9"/>
      <c r="C82" s="222" t="str">
        <f>IFERROR(VLOOKUP(B82,'СКЛАД '!$A:$B,2,0),"-")</f>
        <v>-</v>
      </c>
      <c r="D82" s="9"/>
      <c r="E82" s="7">
        <f>E70*D82</f>
        <v>0</v>
      </c>
      <c r="G82" s="9"/>
      <c r="H82" s="222" t="str">
        <f>IFERROR(VLOOKUP(G82,'СКЛАД '!$A:$B,2,0),"-")</f>
        <v>-</v>
      </c>
      <c r="I82" s="9"/>
      <c r="J82" s="7">
        <f>J70*I82</f>
        <v>0</v>
      </c>
      <c r="L82" s="9"/>
      <c r="M82" s="222" t="str">
        <f>IFERROR(VLOOKUP(L82,'СКЛАД '!$A:$B,2,0),"-")</f>
        <v>-</v>
      </c>
      <c r="N82" s="9"/>
      <c r="O82" s="7">
        <f>O70*N82</f>
        <v>0</v>
      </c>
      <c r="Q82" s="9"/>
      <c r="R82" s="222" t="str">
        <f>IFERROR(VLOOKUP(Q82,'СКЛАД '!$A:$B,2,0),"-")</f>
        <v>-</v>
      </c>
      <c r="S82" s="9"/>
      <c r="T82" s="7">
        <f>T70*S82</f>
        <v>0</v>
      </c>
    </row>
    <row r="83" spans="2:20">
      <c r="B83" s="9"/>
      <c r="C83" s="222" t="str">
        <f>IFERROR(VLOOKUP(B83,'СКЛАД '!$A:$B,2,0),"-")</f>
        <v>-</v>
      </c>
      <c r="D83" s="9"/>
      <c r="E83" s="7">
        <f>E70*D83</f>
        <v>0</v>
      </c>
      <c r="G83" s="9"/>
      <c r="H83" s="222" t="str">
        <f>IFERROR(VLOOKUP(G83,'СКЛАД '!$A:$B,2,0),"-")</f>
        <v>-</v>
      </c>
      <c r="I83" s="9"/>
      <c r="J83" s="7">
        <f>J70*I83</f>
        <v>0</v>
      </c>
      <c r="L83" s="9"/>
      <c r="M83" s="222" t="str">
        <f>IFERROR(VLOOKUP(L83,'СКЛАД '!$A:$B,2,0),"-")</f>
        <v>-</v>
      </c>
      <c r="N83" s="9"/>
      <c r="O83" s="7">
        <f>O70*N83</f>
        <v>0</v>
      </c>
      <c r="Q83" s="9"/>
      <c r="R83" s="222" t="str">
        <f>IFERROR(VLOOKUP(Q83,'СКЛАД '!$A:$B,2,0),"-")</f>
        <v>-</v>
      </c>
      <c r="S83" s="9"/>
      <c r="T83" s="7">
        <f>T70*S83</f>
        <v>0</v>
      </c>
    </row>
    <row r="84" spans="2:20">
      <c r="B84" s="9"/>
      <c r="C84" s="222" t="str">
        <f>IFERROR(VLOOKUP(B84,'СКЛАД '!$A:$B,2,0),"-")</f>
        <v>-</v>
      </c>
      <c r="D84" s="9"/>
      <c r="E84" s="7">
        <f>E70*D84</f>
        <v>0</v>
      </c>
      <c r="G84" s="9"/>
      <c r="H84" s="222" t="str">
        <f>IFERROR(VLOOKUP(G84,'СКЛАД '!$A:$B,2,0),"-")</f>
        <v>-</v>
      </c>
      <c r="I84" s="9"/>
      <c r="J84" s="7">
        <f>J70*I84</f>
        <v>0</v>
      </c>
      <c r="L84" s="9"/>
      <c r="M84" s="222" t="str">
        <f>IFERROR(VLOOKUP(L84,'СКЛАД '!$A:$B,2,0),"-")</f>
        <v>-</v>
      </c>
      <c r="N84" s="9"/>
      <c r="O84" s="7">
        <f>O70*N84</f>
        <v>0</v>
      </c>
      <c r="Q84" s="9"/>
      <c r="R84" s="222" t="str">
        <f>IFERROR(VLOOKUP(Q84,'СКЛАД '!$A:$B,2,0),"-")</f>
        <v>-</v>
      </c>
      <c r="S84" s="9"/>
      <c r="T84" s="7">
        <f>T70*S84</f>
        <v>0</v>
      </c>
    </row>
    <row r="85" spans="2:20">
      <c r="B85" s="9"/>
      <c r="C85" s="222" t="str">
        <f>IFERROR(VLOOKUP(B85,'СКЛАД '!$A:$B,2,0),"-")</f>
        <v>-</v>
      </c>
      <c r="D85" s="9"/>
      <c r="E85" s="7">
        <f>E70*D85</f>
        <v>0</v>
      </c>
      <c r="G85" s="9"/>
      <c r="H85" s="222" t="str">
        <f>IFERROR(VLOOKUP(G85,'СКЛАД '!$A:$B,2,0),"-")</f>
        <v>-</v>
      </c>
      <c r="I85" s="9"/>
      <c r="J85" s="7">
        <f>J70*I85</f>
        <v>0</v>
      </c>
      <c r="L85" s="9"/>
      <c r="M85" s="222" t="str">
        <f>IFERROR(VLOOKUP(L85,'СКЛАД '!$A:$B,2,0),"-")</f>
        <v>-</v>
      </c>
      <c r="N85" s="9"/>
      <c r="O85" s="7">
        <f>O70*N85</f>
        <v>0</v>
      </c>
      <c r="Q85" s="9"/>
      <c r="R85" s="222" t="str">
        <f>IFERROR(VLOOKUP(Q85,'СКЛАД '!$A:$B,2,0),"-")</f>
        <v>-</v>
      </c>
      <c r="S85" s="9"/>
      <c r="T85" s="7">
        <f>T70*S85</f>
        <v>0</v>
      </c>
    </row>
    <row r="87" spans="2:20" s="1" customFormat="1">
      <c r="B87" s="8">
        <v>2678</v>
      </c>
      <c r="C87" s="6" t="str">
        <f>IFERROR(VLOOKUP(B87,Сводная!$A:$C,2,0),"-------------")</f>
        <v>Кинг Букет - Снек-микс</v>
      </c>
      <c r="D87" s="3" t="s">
        <v>577</v>
      </c>
      <c r="E87" s="6">
        <f>IFERROR(VLOOKUP(B87,Сводная!$A:$C,3,0),"-------------")</f>
        <v>3</v>
      </c>
      <c r="G87" s="8">
        <v>2677</v>
      </c>
      <c r="H87" s="6" t="str">
        <f>IFERROR(VLOOKUP(G87,Сводная!$A:$C,2,0),"-------------")</f>
        <v>Кинг Букет - Снек-дуэт</v>
      </c>
      <c r="I87" s="3" t="s">
        <v>577</v>
      </c>
      <c r="J87" s="6">
        <f>IFERROR(VLOOKUP(G87,Сводная!$A:$C,3,0),"-------------")</f>
        <v>0</v>
      </c>
      <c r="L87" s="8">
        <v>3486</v>
      </c>
      <c r="M87" s="6" t="str">
        <f>IFERROR(VLOOKUP(L87,Сводная!$A:$C,2,0),"-------------")</f>
        <v>Крылышки Кинг 9 шт</v>
      </c>
      <c r="N87" s="3" t="s">
        <v>577</v>
      </c>
      <c r="O87" s="6">
        <f>IFERROR(VLOOKUP(L87,Сводная!$A:$C,3,0),"-------------")</f>
        <v>0</v>
      </c>
      <c r="Q87" s="8"/>
      <c r="R87" s="6">
        <f>IFERROR(VLOOKUP(Q87,Сводная!$A:$C,2,0),"-------------")</f>
        <v>0</v>
      </c>
      <c r="S87" s="3" t="s">
        <v>577</v>
      </c>
      <c r="T87" s="6">
        <f>IFERROR(VLOOKUP(Q87,Сводная!$A:$C,3,0),"-------------")</f>
        <v>0</v>
      </c>
    </row>
    <row r="88" spans="2:20">
      <c r="B88" s="22">
        <v>58686</v>
      </c>
      <c r="C88" s="222" t="str">
        <f>IFERROR(VLOOKUP(B88,'СКЛАД '!$A:$B,2,0),"-")</f>
        <v>Луковые кольца</v>
      </c>
      <c r="D88" s="9">
        <v>10</v>
      </c>
      <c r="E88" s="7">
        <f>E87*D88</f>
        <v>30</v>
      </c>
      <c r="G88" s="22">
        <v>58686</v>
      </c>
      <c r="H88" s="222" t="str">
        <f>IFERROR(VLOOKUP(G88,'СКЛАД '!$A:$B,2,0),"-")</f>
        <v>Луковые кольца</v>
      </c>
      <c r="I88" s="9">
        <v>10</v>
      </c>
      <c r="J88" s="7">
        <f>J87*I88</f>
        <v>0</v>
      </c>
      <c r="L88" s="22">
        <v>68657</v>
      </c>
      <c r="M88" s="222" t="str">
        <f>IFERROR(VLOOKUP(L88,'СКЛАД '!$A:$B,2,0),"-")</f>
        <v>Крылышки Кинг (ТМ)</v>
      </c>
      <c r="N88" s="9">
        <v>9</v>
      </c>
      <c r="O88" s="7">
        <f>O87*N88</f>
        <v>0</v>
      </c>
      <c r="Q88" s="9"/>
      <c r="S88" s="9"/>
      <c r="T88" s="7">
        <f>T87*S88</f>
        <v>0</v>
      </c>
    </row>
    <row r="89" spans="2:20">
      <c r="B89" s="22">
        <v>68659</v>
      </c>
      <c r="C89" s="222" t="str">
        <f>IFERROR(VLOOKUP(B89,'СКЛАД '!$A:$B,2,0),"-")</f>
        <v>Нагетс Кинг (ТМ)</v>
      </c>
      <c r="D89" s="9">
        <v>10</v>
      </c>
      <c r="E89" s="7">
        <f>E87*D89</f>
        <v>30</v>
      </c>
      <c r="G89" s="22">
        <v>58533</v>
      </c>
      <c r="H89" s="222" t="str">
        <f>IFERROR(VLOOKUP(G89,'СКЛАД '!$A:$B,2,0),"-")</f>
        <v>Картофель фри с/м</v>
      </c>
      <c r="I89" s="9">
        <v>0.52100000000000002</v>
      </c>
      <c r="J89" s="7">
        <f>J87*I89</f>
        <v>0</v>
      </c>
      <c r="L89" s="22">
        <v>51081</v>
      </c>
      <c r="M89" s="222" t="str">
        <f>IFERROR(VLOOKUP(L89,'СКЛАД '!$A:$B,2,0),"-")</f>
        <v>Масло фритюрное &lt;Профилюкс&gt;</v>
      </c>
      <c r="N89" s="9">
        <v>2.8000000000000001E-2</v>
      </c>
      <c r="O89" s="7">
        <f>O87*N89</f>
        <v>0</v>
      </c>
      <c r="Q89" s="9"/>
      <c r="R89" s="9"/>
      <c r="S89" s="9"/>
      <c r="T89" s="7">
        <f>T87*S89</f>
        <v>0</v>
      </c>
    </row>
    <row r="90" spans="2:20">
      <c r="B90" s="22">
        <v>58533</v>
      </c>
      <c r="C90" s="222" t="str">
        <f>IFERROR(VLOOKUP(B90,'СКЛАД '!$A:$B,2,0),"-")</f>
        <v>Картофель фри с/м</v>
      </c>
      <c r="D90" s="9">
        <v>0.26100000000000001</v>
      </c>
      <c r="E90" s="7">
        <f>E87*D90</f>
        <v>0.78300000000000003</v>
      </c>
      <c r="G90" s="22">
        <v>51103</v>
      </c>
      <c r="H90" s="222" t="str">
        <f>IFERROR(VLOOKUP(G90,'СКЛАД '!$A:$B,2,0),"-")</f>
        <v>Соль(20 кг в уп.)</v>
      </c>
      <c r="I90" s="9">
        <v>5.0000000000000001E-4</v>
      </c>
      <c r="J90" s="7">
        <f>J87*I90</f>
        <v>0</v>
      </c>
      <c r="L90" s="22">
        <v>52228</v>
      </c>
      <c r="M90" s="222" t="str">
        <f>IFERROR(VLOOKUP(L90,'СКЛАД '!$A:$B,2,0),"-")</f>
        <v>Салфетка бумажная</v>
      </c>
      <c r="N90" s="9">
        <v>2</v>
      </c>
      <c r="O90" s="7">
        <f>O87*N90</f>
        <v>0</v>
      </c>
      <c r="Q90" s="9"/>
      <c r="R90" s="9"/>
      <c r="S90" s="9"/>
      <c r="T90" s="7">
        <f>T87*S90</f>
        <v>0</v>
      </c>
    </row>
    <row r="91" spans="2:20">
      <c r="B91" s="22">
        <v>51103</v>
      </c>
      <c r="C91" s="222" t="str">
        <f>IFERROR(VLOOKUP(B91,'СКЛАД '!$A:$B,2,0),"-")</f>
        <v>Соль(20 кг в уп.)</v>
      </c>
      <c r="D91" s="9">
        <v>5.0000000000000001E-4</v>
      </c>
      <c r="E91" s="7">
        <f>E87*D91</f>
        <v>1.5E-3</v>
      </c>
      <c r="G91" s="22">
        <v>51081</v>
      </c>
      <c r="H91" s="222" t="str">
        <f>IFERROR(VLOOKUP(G91,'СКЛАД '!$A:$B,2,0),"-")</f>
        <v>Масло фритюрное &lt;Профилюкс&gt;</v>
      </c>
      <c r="I91" s="9">
        <v>9.8000000000000004E-2</v>
      </c>
      <c r="J91" s="7">
        <f>J87*I91</f>
        <v>0</v>
      </c>
      <c r="L91" s="22">
        <v>57427</v>
      </c>
      <c r="M91" s="222" t="str">
        <f>IFERROR(VLOOKUP(L91,'СКЛАД '!$A:$B,2,0),"-")</f>
        <v>Картонная упаковка для завтрака (Блины)</v>
      </c>
      <c r="N91" s="9">
        <v>1</v>
      </c>
      <c r="O91" s="7">
        <f>O87*N91</f>
        <v>0</v>
      </c>
      <c r="Q91" s="9"/>
      <c r="R91" s="9"/>
      <c r="S91" s="9"/>
      <c r="T91" s="7">
        <f>T87*S91</f>
        <v>0</v>
      </c>
    </row>
    <row r="92" spans="2:20">
      <c r="B92" s="22">
        <v>51081</v>
      </c>
      <c r="C92" s="222" t="str">
        <f>IFERROR(VLOOKUP(B92,'СКЛАД '!$A:$B,2,0),"-")</f>
        <v>Масло фритюрное &lt;Профилюкс&gt;</v>
      </c>
      <c r="D92" s="9">
        <v>9.8000000000000004E-2</v>
      </c>
      <c r="E92" s="7">
        <f>E87*D92</f>
        <v>0.29400000000000004</v>
      </c>
      <c r="G92" s="22">
        <v>52228</v>
      </c>
      <c r="H92" s="222" t="str">
        <f>IFERROR(VLOOKUP(G92,'СКЛАД '!$A:$B,2,0),"-")</f>
        <v>Салфетка бумажная</v>
      </c>
      <c r="I92" s="9">
        <v>6</v>
      </c>
      <c r="J92" s="7">
        <f>J87*I92</f>
        <v>0</v>
      </c>
      <c r="L92" s="9"/>
      <c r="M92" s="222" t="str">
        <f>IFERROR(VLOOKUP(L92,'СКЛАД '!$A:$B,2,0),"-")</f>
        <v>-</v>
      </c>
      <c r="N92" s="9"/>
      <c r="O92" s="7">
        <f>O87*N92</f>
        <v>0</v>
      </c>
      <c r="Q92" s="9"/>
      <c r="R92" s="9"/>
      <c r="S92" s="9"/>
      <c r="T92" s="7">
        <f>T87*S92</f>
        <v>0</v>
      </c>
    </row>
    <row r="93" spans="2:20">
      <c r="B93" s="22">
        <v>52228</v>
      </c>
      <c r="C93" s="222" t="str">
        <f>IFERROR(VLOOKUP(B93,'СКЛАД '!$A:$B,2,0),"-")</f>
        <v>Салфетка бумажная</v>
      </c>
      <c r="D93" s="9">
        <v>6</v>
      </c>
      <c r="E93" s="7">
        <f>E87*D93</f>
        <v>18</v>
      </c>
      <c r="G93" s="22">
        <v>56025</v>
      </c>
      <c r="H93" s="222" t="str">
        <f>IFERROR(VLOOKUP(G93,'СКЛАД '!$A:$B,2,0),"-")</f>
        <v>Ведро 85 унций</v>
      </c>
      <c r="I93" s="9">
        <v>1</v>
      </c>
      <c r="J93" s="7">
        <f>J87*I93</f>
        <v>0</v>
      </c>
      <c r="L93" s="9"/>
      <c r="M93" s="222" t="str">
        <f>IFERROR(VLOOKUP(L93,'СКЛАД '!$A:$B,2,0),"-")</f>
        <v>-</v>
      </c>
      <c r="N93" s="9"/>
      <c r="O93" s="7">
        <f>O87*N93</f>
        <v>0</v>
      </c>
      <c r="Q93" s="9"/>
      <c r="R93" s="9"/>
      <c r="S93" s="9"/>
      <c r="T93" s="7">
        <f>T87*S93</f>
        <v>0</v>
      </c>
    </row>
    <row r="94" spans="2:20">
      <c r="B94" s="22">
        <v>56025</v>
      </c>
      <c r="C94" s="222" t="str">
        <f>IFERROR(VLOOKUP(B94,'СКЛАД '!$A:$B,2,0),"-")</f>
        <v>Ведро 85 унций</v>
      </c>
      <c r="D94" s="9">
        <v>1</v>
      </c>
      <c r="E94" s="7">
        <f>E87*D94</f>
        <v>3</v>
      </c>
      <c r="G94" s="22">
        <v>56026</v>
      </c>
      <c r="H94" s="222" t="str">
        <f>IFERROR(VLOOKUP(G94,'СКЛАД '!$A:$B,2,0),"-")</f>
        <v>Разделитель для ведра 85 унций</v>
      </c>
      <c r="I94" s="9">
        <v>1</v>
      </c>
      <c r="J94" s="7">
        <f>J87*I94</f>
        <v>0</v>
      </c>
      <c r="L94" s="9"/>
      <c r="M94" s="222" t="str">
        <f>IFERROR(VLOOKUP(L94,'СКЛАД '!$A:$B,2,0),"-")</f>
        <v>-</v>
      </c>
      <c r="N94" s="9"/>
      <c r="O94" s="7">
        <f>O87*N94</f>
        <v>0</v>
      </c>
      <c r="Q94" s="9"/>
      <c r="R94" s="9"/>
      <c r="S94" s="9"/>
      <c r="T94" s="7">
        <f>T87*S94</f>
        <v>0</v>
      </c>
    </row>
    <row r="95" spans="2:20">
      <c r="B95" s="22">
        <v>56026</v>
      </c>
      <c r="C95" s="222" t="str">
        <f>IFERROR(VLOOKUP(B95,'СКЛАД '!$A:$B,2,0),"-")</f>
        <v>Разделитель для ведра 85 унций</v>
      </c>
      <c r="D95" s="9">
        <v>1</v>
      </c>
      <c r="E95" s="7">
        <f>E87*D95</f>
        <v>3</v>
      </c>
      <c r="G95" s="9"/>
      <c r="H95" s="222" t="str">
        <f>IFERROR(VLOOKUP(G95,'СКЛАД '!$A:$B,2,0),"-")</f>
        <v>-</v>
      </c>
      <c r="I95" s="9"/>
      <c r="J95" s="7">
        <f>J87*I95</f>
        <v>0</v>
      </c>
      <c r="L95" s="9"/>
      <c r="M95" s="222" t="str">
        <f>IFERROR(VLOOKUP(L95,'СКЛАД '!$A:$B,2,0),"-")</f>
        <v>-</v>
      </c>
      <c r="N95" s="9"/>
      <c r="O95" s="7">
        <f>O87*N95</f>
        <v>0</v>
      </c>
      <c r="Q95" s="9"/>
      <c r="R95" s="9"/>
      <c r="S95" s="9"/>
      <c r="T95" s="7">
        <f>T87*S95</f>
        <v>0</v>
      </c>
    </row>
    <row r="96" spans="2:20">
      <c r="B96" s="9"/>
      <c r="C96" s="222" t="str">
        <f>IFERROR(VLOOKUP(B96,'СКЛАД '!$A:$B,2,0),"-")</f>
        <v>-</v>
      </c>
      <c r="D96" s="9"/>
      <c r="E96" s="7">
        <f>E87*D96</f>
        <v>0</v>
      </c>
      <c r="G96" s="9"/>
      <c r="H96" s="222" t="str">
        <f>IFERROR(VLOOKUP(G96,'СКЛАД '!$A:$B,2,0),"-")</f>
        <v>-</v>
      </c>
      <c r="I96" s="9"/>
      <c r="J96" s="7">
        <f>J87*I96</f>
        <v>0</v>
      </c>
      <c r="L96" s="9"/>
      <c r="M96" s="222" t="str">
        <f>IFERROR(VLOOKUP(L96,'СКЛАД '!$A:$B,2,0),"-")</f>
        <v>-</v>
      </c>
      <c r="N96" s="9"/>
      <c r="O96" s="7">
        <f>O87*N96</f>
        <v>0</v>
      </c>
      <c r="Q96" s="9"/>
      <c r="R96" s="9"/>
      <c r="S96" s="9"/>
      <c r="T96" s="7">
        <f>T87*S96</f>
        <v>0</v>
      </c>
    </row>
    <row r="97" spans="2:20">
      <c r="B97" s="9"/>
      <c r="C97" s="222" t="str">
        <f>IFERROR(VLOOKUP(B97,'СКЛАД '!$A:$B,2,0),"-")</f>
        <v>-</v>
      </c>
      <c r="D97" s="9"/>
      <c r="E97" s="7">
        <f>E87*D97</f>
        <v>0</v>
      </c>
      <c r="G97" s="9"/>
      <c r="H97" s="222" t="str">
        <f>IFERROR(VLOOKUP(G97,'СКЛАД '!$A:$B,2,0),"-")</f>
        <v>-</v>
      </c>
      <c r="I97" s="9"/>
      <c r="J97" s="7">
        <f>J87*I97</f>
        <v>0</v>
      </c>
      <c r="L97" s="9"/>
      <c r="M97" s="222" t="str">
        <f>IFERROR(VLOOKUP(L97,'СКЛАД '!$A:$B,2,0),"-")</f>
        <v>-</v>
      </c>
      <c r="N97" s="9"/>
      <c r="O97" s="7">
        <f>O87*N97</f>
        <v>0</v>
      </c>
      <c r="Q97" s="9"/>
      <c r="R97" s="9"/>
      <c r="S97" s="9"/>
      <c r="T97" s="7">
        <f>T87*S97</f>
        <v>0</v>
      </c>
    </row>
    <row r="98" spans="2:20">
      <c r="B98" s="9"/>
      <c r="C98" s="222" t="str">
        <f>IFERROR(VLOOKUP(B98,'СКЛАД '!$A:$B,2,0),"-")</f>
        <v>-</v>
      </c>
      <c r="D98" s="9"/>
      <c r="E98" s="7">
        <f>E87*D98</f>
        <v>0</v>
      </c>
      <c r="G98" s="9"/>
      <c r="H98" s="222" t="str">
        <f>IFERROR(VLOOKUP(G98,'СКЛАД '!$A:$B,2,0),"-")</f>
        <v>-</v>
      </c>
      <c r="I98" s="9"/>
      <c r="J98" s="7">
        <f>J87*I98</f>
        <v>0</v>
      </c>
      <c r="L98" s="9"/>
      <c r="M98" s="222" t="str">
        <f>IFERROR(VLOOKUP(L98,'СКЛАД '!$A:$B,2,0),"-")</f>
        <v>-</v>
      </c>
      <c r="N98" s="9"/>
      <c r="O98" s="7">
        <f>O87*N98</f>
        <v>0</v>
      </c>
      <c r="Q98" s="9"/>
      <c r="R98" s="9"/>
      <c r="S98" s="9"/>
      <c r="T98" s="7">
        <f>T87*S98</f>
        <v>0</v>
      </c>
    </row>
    <row r="99" spans="2:20">
      <c r="B99" s="9"/>
      <c r="C99" s="222" t="str">
        <f>IFERROR(VLOOKUP(B99,'СКЛАД '!$A:$B,2,0),"-")</f>
        <v>-</v>
      </c>
      <c r="D99" s="9"/>
      <c r="E99" s="7">
        <f>E87*D99</f>
        <v>0</v>
      </c>
      <c r="G99" s="9"/>
      <c r="H99" s="222" t="str">
        <f>IFERROR(VLOOKUP(G99,'СКЛАД '!$A:$B,2,0),"-")</f>
        <v>-</v>
      </c>
      <c r="I99" s="9"/>
      <c r="J99" s="7">
        <f>J87*I99</f>
        <v>0</v>
      </c>
      <c r="L99" s="9"/>
      <c r="M99" s="222" t="str">
        <f>IFERROR(VLOOKUP(L99,'СКЛАД '!$A:$B,2,0),"-")</f>
        <v>-</v>
      </c>
      <c r="N99" s="9"/>
      <c r="O99" s="7">
        <f>O87*N99</f>
        <v>0</v>
      </c>
      <c r="Q99" s="9"/>
      <c r="R99" s="9"/>
      <c r="S99" s="9"/>
      <c r="T99" s="7">
        <f>T87*S99</f>
        <v>0</v>
      </c>
    </row>
    <row r="100" spans="2:20">
      <c r="B100" s="9"/>
      <c r="C100" s="222" t="str">
        <f>IFERROR(VLOOKUP(B100,'СКЛАД '!$A:$B,2,0),"-")</f>
        <v>-</v>
      </c>
      <c r="D100" s="9"/>
      <c r="E100" s="7">
        <f>E87*D100</f>
        <v>0</v>
      </c>
      <c r="G100" s="9"/>
      <c r="H100" s="222" t="str">
        <f>IFERROR(VLOOKUP(G100,'СКЛАД '!$A:$B,2,0),"-")</f>
        <v>-</v>
      </c>
      <c r="I100" s="9"/>
      <c r="J100" s="7">
        <f>J87*I100</f>
        <v>0</v>
      </c>
      <c r="L100" s="9"/>
      <c r="M100" s="222" t="str">
        <f>IFERROR(VLOOKUP(L100,'СКЛАД '!$A:$B,2,0),"-")</f>
        <v>-</v>
      </c>
      <c r="N100" s="9"/>
      <c r="O100" s="7">
        <f>O87*N100</f>
        <v>0</v>
      </c>
      <c r="Q100" s="9"/>
      <c r="R100" s="9"/>
      <c r="S100" s="9"/>
      <c r="T100" s="7">
        <f>T87*S100</f>
        <v>0</v>
      </c>
    </row>
    <row r="101" spans="2:20">
      <c r="B101" s="9"/>
      <c r="C101" s="222" t="str">
        <f>IFERROR(VLOOKUP(B101,'СКЛАД '!$A:$B,2,0),"-")</f>
        <v>-</v>
      </c>
      <c r="D101" s="9"/>
      <c r="E101" s="7">
        <f>E87*D101</f>
        <v>0</v>
      </c>
      <c r="G101" s="9"/>
      <c r="H101" s="222" t="str">
        <f>IFERROR(VLOOKUP(G101,'СКЛАД '!$A:$B,2,0),"-")</f>
        <v>-</v>
      </c>
      <c r="I101" s="9"/>
      <c r="J101" s="7">
        <f>J87*I101</f>
        <v>0</v>
      </c>
      <c r="L101" s="9"/>
      <c r="M101" s="222" t="str">
        <f>IFERROR(VLOOKUP(L101,'СКЛАД '!$A:$B,2,0),"-")</f>
        <v>-</v>
      </c>
      <c r="N101" s="9"/>
      <c r="O101" s="7">
        <f>O87*N101</f>
        <v>0</v>
      </c>
      <c r="Q101" s="9"/>
      <c r="R101" s="9"/>
      <c r="S101" s="9"/>
      <c r="T101" s="7">
        <f>T87*S101</f>
        <v>0</v>
      </c>
    </row>
    <row r="102" spans="2:20">
      <c r="B102" s="9"/>
      <c r="C102" s="222" t="str">
        <f>IFERROR(VLOOKUP(B102,'СКЛАД '!$A:$B,2,0),"-")</f>
        <v>-</v>
      </c>
      <c r="D102" s="9"/>
      <c r="E102" s="7">
        <f>E87*D102</f>
        <v>0</v>
      </c>
      <c r="G102" s="9"/>
      <c r="H102" s="222" t="str">
        <f>IFERROR(VLOOKUP(G102,'СКЛАД '!$A:$B,2,0),"-")</f>
        <v>-</v>
      </c>
      <c r="I102" s="9"/>
      <c r="J102" s="7">
        <f>J87*I102</f>
        <v>0</v>
      </c>
      <c r="L102" s="9"/>
      <c r="M102" s="222" t="str">
        <f>IFERROR(VLOOKUP(L102,'СКЛАД '!$A:$B,2,0),"-")</f>
        <v>-</v>
      </c>
      <c r="N102" s="9"/>
      <c r="O102" s="7">
        <f>O87*N102</f>
        <v>0</v>
      </c>
      <c r="Q102" s="9"/>
      <c r="R102" s="9"/>
      <c r="S102" s="9"/>
      <c r="T102" s="7">
        <f>T87*S102</f>
        <v>0</v>
      </c>
    </row>
    <row r="104" spans="2:20" s="1" customFormat="1">
      <c r="B104" s="8">
        <v>4242</v>
      </c>
      <c r="C104" s="6" t="str">
        <f>IFERROR(VLOOKUP(B104,Сводная!$A:$C,2,0),"-------------")</f>
        <v>Сыр.Медальоны 5шт</v>
      </c>
      <c r="D104" s="3" t="s">
        <v>577</v>
      </c>
      <c r="E104" s="6">
        <f>IFERROR(VLOOKUP(B104,Сводная!$A:$C,3,0),"-------------")</f>
        <v>33</v>
      </c>
      <c r="G104" s="8">
        <v>4243</v>
      </c>
      <c r="H104" s="6" t="str">
        <f>IFERROR(VLOOKUP(G104,Сводная!$A:$C,2,0),"-------------")</f>
        <v>Сыр.Медальоны 3шт</v>
      </c>
      <c r="I104" s="3" t="s">
        <v>577</v>
      </c>
      <c r="J104" s="6">
        <f>IFERROR(VLOOKUP(G104,Сводная!$A:$C,3,0),"-------------")</f>
        <v>8</v>
      </c>
      <c r="L104" s="8">
        <v>4244</v>
      </c>
      <c r="M104" s="6" t="str">
        <f>IFERROR(VLOOKUP(L104,Сводная!$A:$C,2,0),"-------------")</f>
        <v>Сыр.Медальоны 7шт</v>
      </c>
      <c r="N104" s="3" t="s">
        <v>577</v>
      </c>
      <c r="O104" s="6">
        <f>IFERROR(VLOOKUP(L104,Сводная!$A:$C,3,0),"-------------")</f>
        <v>17</v>
      </c>
      <c r="Q104" s="8"/>
      <c r="R104" s="6">
        <f>IFERROR(VLOOKUP(Q104,Сводная!$A:$C,2,0),"-------------")</f>
        <v>0</v>
      </c>
      <c r="S104" s="3" t="s">
        <v>577</v>
      </c>
      <c r="T104" s="6">
        <f>IFERROR(VLOOKUP(Q104,Сводная!$A:$C,3,0),"-------------")</f>
        <v>0</v>
      </c>
    </row>
    <row r="105" spans="2:20">
      <c r="B105" s="9">
        <v>58558</v>
      </c>
      <c r="C105" s="222" t="str">
        <f>IFERROR(VLOOKUP(B105,'СКЛАД '!$A:$B,2,0),"-")</f>
        <v>Монетки из сыра в панировке</v>
      </c>
      <c r="D105" s="9">
        <v>5</v>
      </c>
      <c r="E105" s="7">
        <f>E104*D105</f>
        <v>165</v>
      </c>
      <c r="G105" s="9">
        <v>58558</v>
      </c>
      <c r="H105" s="222" t="str">
        <f>IFERROR(VLOOKUP(G105,'СКЛАД '!$A:$B,2,0),"-")</f>
        <v>Монетки из сыра в панировке</v>
      </c>
      <c r="I105" s="9">
        <v>3</v>
      </c>
      <c r="J105" s="7">
        <f>J104*I105</f>
        <v>24</v>
      </c>
      <c r="L105" s="9">
        <v>58558</v>
      </c>
      <c r="M105" s="222" t="str">
        <f>IFERROR(VLOOKUP(L105,'СКЛАД '!$A:$B,2,0),"-")</f>
        <v>Монетки из сыра в панировке</v>
      </c>
      <c r="N105" s="9">
        <v>7</v>
      </c>
      <c r="O105" s="7">
        <f>O104*N105</f>
        <v>119</v>
      </c>
      <c r="Q105" s="9"/>
      <c r="S105" s="9"/>
      <c r="T105" s="7">
        <f>T104*S105</f>
        <v>0</v>
      </c>
    </row>
    <row r="106" spans="2:20">
      <c r="B106" s="9">
        <v>51081</v>
      </c>
      <c r="C106" s="222" t="str">
        <f>IFERROR(VLOOKUP(B106,'СКЛАД '!$A:$B,2,0),"-")</f>
        <v>Масло фритюрное &lt;Профилюкс&gt;</v>
      </c>
      <c r="D106" s="9">
        <v>7.0000000000000001E-3</v>
      </c>
      <c r="E106" s="7">
        <f>E104*D106</f>
        <v>0.23100000000000001</v>
      </c>
      <c r="G106" s="9">
        <v>51081</v>
      </c>
      <c r="H106" s="222" t="str">
        <f>IFERROR(VLOOKUP(G106,'СКЛАД '!$A:$B,2,0),"-")</f>
        <v>Масло фритюрное &lt;Профилюкс&gt;</v>
      </c>
      <c r="I106" s="9">
        <v>7.0000000000000001E-3</v>
      </c>
      <c r="J106" s="7">
        <f>J104*I106</f>
        <v>5.6000000000000001E-2</v>
      </c>
      <c r="L106" s="9">
        <v>51081</v>
      </c>
      <c r="M106" s="222" t="str">
        <f>IFERROR(VLOOKUP(L106,'СКЛАД '!$A:$B,2,0),"-")</f>
        <v>Масло фритюрное &lt;Профилюкс&gt;</v>
      </c>
      <c r="N106" s="9">
        <v>7.0000000000000001E-3</v>
      </c>
      <c r="O106" s="7">
        <f>O104*N106</f>
        <v>0.11900000000000001</v>
      </c>
      <c r="Q106" s="9"/>
      <c r="R106" s="9"/>
      <c r="S106" s="9"/>
      <c r="T106" s="7">
        <f>T104*S106</f>
        <v>0</v>
      </c>
    </row>
    <row r="107" spans="2:20">
      <c r="B107" s="9">
        <v>52228</v>
      </c>
      <c r="C107" s="222" t="str">
        <f>IFERROR(VLOOKUP(B107,'СКЛАД '!$A:$B,2,0),"-")</f>
        <v>Салфетка бумажная</v>
      </c>
      <c r="D107" s="9">
        <v>1</v>
      </c>
      <c r="E107" s="7">
        <f>E104*D107</f>
        <v>33</v>
      </c>
      <c r="G107" s="9">
        <v>52228</v>
      </c>
      <c r="H107" s="222" t="str">
        <f>IFERROR(VLOOKUP(G107,'СКЛАД '!$A:$B,2,0),"-")</f>
        <v>Салфетка бумажная</v>
      </c>
      <c r="I107" s="9">
        <v>1</v>
      </c>
      <c r="J107" s="7">
        <f>J104*I107</f>
        <v>8</v>
      </c>
      <c r="L107" s="9">
        <v>52228</v>
      </c>
      <c r="M107" s="222" t="str">
        <f>IFERROR(VLOOKUP(L107,'СКЛАД '!$A:$B,2,0),"-")</f>
        <v>Салфетка бумажная</v>
      </c>
      <c r="N107" s="9">
        <v>1</v>
      </c>
      <c r="O107" s="7">
        <f>O104*N107</f>
        <v>17</v>
      </c>
      <c r="Q107" s="9"/>
      <c r="R107" s="9"/>
      <c r="S107" s="9"/>
      <c r="T107" s="7">
        <f>T104*S107</f>
        <v>0</v>
      </c>
    </row>
    <row r="108" spans="2:20">
      <c r="B108" s="9">
        <v>57100</v>
      </c>
      <c r="C108" s="222" t="str">
        <f>IFERROR(VLOOKUP(B108,'СКЛАД '!$A:$B,2,0),"-")</f>
        <v>Пакет для картофеля фри малый ДЕТСКИЙ</v>
      </c>
      <c r="D108" s="9">
        <v>1</v>
      </c>
      <c r="E108" s="7">
        <f>E104*D108</f>
        <v>33</v>
      </c>
      <c r="G108" s="9">
        <v>57100</v>
      </c>
      <c r="H108" s="222" t="str">
        <f>IFERROR(VLOOKUP(G108,'СКЛАД '!$A:$B,2,0),"-")</f>
        <v>Пакет для картофеля фри малый ДЕТСКИЙ</v>
      </c>
      <c r="I108" s="9">
        <v>1</v>
      </c>
      <c r="J108" s="7">
        <f>J104*I108</f>
        <v>8</v>
      </c>
      <c r="L108" s="9">
        <v>57110</v>
      </c>
      <c r="M108" s="222" t="str">
        <f>IFERROR(VLOOKUP(L108,'СКЛАД '!$A:$B,2,0),"-")</f>
        <v>Пакет для картофеля фри средний МАЛЕНЬКИЙ</v>
      </c>
      <c r="N108" s="9">
        <v>1</v>
      </c>
      <c r="O108" s="7">
        <f>O104*N108</f>
        <v>17</v>
      </c>
      <c r="Q108" s="9"/>
      <c r="R108" s="9"/>
      <c r="S108" s="9"/>
      <c r="T108" s="7">
        <f>T104*S108</f>
        <v>0</v>
      </c>
    </row>
    <row r="109" spans="2:20">
      <c r="B109" s="9"/>
      <c r="C109" s="9"/>
      <c r="D109" s="9"/>
      <c r="E109" s="7">
        <f>E104*D109</f>
        <v>0</v>
      </c>
      <c r="G109" s="9"/>
      <c r="H109" s="9"/>
      <c r="I109" s="9"/>
      <c r="J109" s="7">
        <f>J104*I109</f>
        <v>0</v>
      </c>
      <c r="L109" s="9"/>
      <c r="M109" s="9"/>
      <c r="N109" s="9"/>
      <c r="O109" s="7">
        <f>O104*N109</f>
        <v>0</v>
      </c>
      <c r="Q109" s="9"/>
      <c r="R109" s="9"/>
      <c r="S109" s="9"/>
      <c r="T109" s="7">
        <f>T104*S109</f>
        <v>0</v>
      </c>
    </row>
    <row r="110" spans="2:20">
      <c r="B110" s="9"/>
      <c r="C110" s="9"/>
      <c r="D110" s="9"/>
      <c r="E110" s="7">
        <f>E104*D110</f>
        <v>0</v>
      </c>
      <c r="G110" s="9"/>
      <c r="H110" s="9"/>
      <c r="I110" s="9"/>
      <c r="J110" s="7">
        <f>J104*I110</f>
        <v>0</v>
      </c>
      <c r="L110" s="9"/>
      <c r="M110" s="9"/>
      <c r="N110" s="9"/>
      <c r="O110" s="7">
        <f>O104*N110</f>
        <v>0</v>
      </c>
      <c r="Q110" s="9"/>
      <c r="R110" s="9"/>
      <c r="S110" s="9"/>
      <c r="T110" s="7">
        <f>T104*S110</f>
        <v>0</v>
      </c>
    </row>
    <row r="111" spans="2:20">
      <c r="B111" s="9"/>
      <c r="C111" s="9"/>
      <c r="D111" s="9"/>
      <c r="E111" s="7">
        <f>E104*D111</f>
        <v>0</v>
      </c>
      <c r="G111" s="9"/>
      <c r="H111" s="9"/>
      <c r="I111" s="9"/>
      <c r="J111" s="7">
        <f>J104*I111</f>
        <v>0</v>
      </c>
      <c r="L111" s="9"/>
      <c r="M111" s="9"/>
      <c r="N111" s="9"/>
      <c r="O111" s="7">
        <f>O104*N111</f>
        <v>0</v>
      </c>
      <c r="Q111" s="9"/>
      <c r="R111" s="9"/>
      <c r="S111" s="9"/>
      <c r="T111" s="7">
        <f>T104*S111</f>
        <v>0</v>
      </c>
    </row>
    <row r="112" spans="2:20">
      <c r="B112" s="9"/>
      <c r="C112" s="9"/>
      <c r="D112" s="9"/>
      <c r="E112" s="7">
        <f>E104*D112</f>
        <v>0</v>
      </c>
      <c r="G112" s="9"/>
      <c r="H112" s="9"/>
      <c r="I112" s="9"/>
      <c r="J112" s="7">
        <f>J104*I112</f>
        <v>0</v>
      </c>
      <c r="L112" s="9"/>
      <c r="M112" s="9"/>
      <c r="N112" s="9"/>
      <c r="O112" s="7">
        <f>O104*N112</f>
        <v>0</v>
      </c>
      <c r="Q112" s="9"/>
      <c r="R112" s="9"/>
      <c r="S112" s="9"/>
      <c r="T112" s="7">
        <f>T104*S112</f>
        <v>0</v>
      </c>
    </row>
    <row r="113" spans="2:20">
      <c r="B113" s="9"/>
      <c r="C113" s="9"/>
      <c r="D113" s="9"/>
      <c r="E113" s="7">
        <f>E104*D113</f>
        <v>0</v>
      </c>
      <c r="G113" s="9"/>
      <c r="H113" s="9"/>
      <c r="I113" s="9"/>
      <c r="J113" s="7">
        <f>J104*I113</f>
        <v>0</v>
      </c>
      <c r="L113" s="9"/>
      <c r="M113" s="9"/>
      <c r="N113" s="9"/>
      <c r="O113" s="7">
        <f>O104*N113</f>
        <v>0</v>
      </c>
      <c r="Q113" s="9"/>
      <c r="R113" s="9"/>
      <c r="S113" s="9"/>
      <c r="T113" s="7">
        <f>T104*S113</f>
        <v>0</v>
      </c>
    </row>
    <row r="114" spans="2:20">
      <c r="B114" s="9"/>
      <c r="C114" s="9"/>
      <c r="D114" s="9"/>
      <c r="E114" s="7">
        <f>E104*D114</f>
        <v>0</v>
      </c>
      <c r="G114" s="9"/>
      <c r="H114" s="9"/>
      <c r="I114" s="9"/>
      <c r="J114" s="7">
        <f>J104*I114</f>
        <v>0</v>
      </c>
      <c r="L114" s="9"/>
      <c r="M114" s="9"/>
      <c r="N114" s="9"/>
      <c r="O114" s="7">
        <f>O104*N114</f>
        <v>0</v>
      </c>
      <c r="Q114" s="9"/>
      <c r="R114" s="9"/>
      <c r="S114" s="9"/>
      <c r="T114" s="7">
        <f>T104*S114</f>
        <v>0</v>
      </c>
    </row>
    <row r="115" spans="2:20">
      <c r="B115" s="9"/>
      <c r="C115" s="9"/>
      <c r="D115" s="9"/>
      <c r="E115" s="7">
        <f>E104*D115</f>
        <v>0</v>
      </c>
      <c r="G115" s="9"/>
      <c r="H115" s="9"/>
      <c r="I115" s="9"/>
      <c r="J115" s="7">
        <f>J104*I115</f>
        <v>0</v>
      </c>
      <c r="L115" s="9"/>
      <c r="M115" s="9"/>
      <c r="N115" s="9"/>
      <c r="O115" s="7">
        <f>O104*N115</f>
        <v>0</v>
      </c>
      <c r="Q115" s="9"/>
      <c r="R115" s="9"/>
      <c r="S115" s="9"/>
      <c r="T115" s="7">
        <f>T104*S115</f>
        <v>0</v>
      </c>
    </row>
    <row r="116" spans="2:20">
      <c r="B116" s="9"/>
      <c r="C116" s="9"/>
      <c r="D116" s="9"/>
      <c r="E116" s="7">
        <f>E104*D116</f>
        <v>0</v>
      </c>
      <c r="G116" s="9"/>
      <c r="H116" s="9"/>
      <c r="I116" s="9"/>
      <c r="J116" s="7">
        <f>J104*I116</f>
        <v>0</v>
      </c>
      <c r="L116" s="9"/>
      <c r="M116" s="9"/>
      <c r="N116" s="9"/>
      <c r="O116" s="7">
        <f>O104*N116</f>
        <v>0</v>
      </c>
      <c r="Q116" s="9"/>
      <c r="R116" s="9"/>
      <c r="S116" s="9"/>
      <c r="T116" s="7">
        <f>T104*S116</f>
        <v>0</v>
      </c>
    </row>
    <row r="117" spans="2:20">
      <c r="B117" s="9"/>
      <c r="C117" s="9"/>
      <c r="D117" s="9"/>
      <c r="E117" s="7">
        <f>E104*D117</f>
        <v>0</v>
      </c>
      <c r="G117" s="9"/>
      <c r="H117" s="9"/>
      <c r="I117" s="9"/>
      <c r="J117" s="7">
        <f>J104*I117</f>
        <v>0</v>
      </c>
      <c r="L117" s="9"/>
      <c r="M117" s="9"/>
      <c r="N117" s="9"/>
      <c r="O117" s="7">
        <f>O104*N117</f>
        <v>0</v>
      </c>
      <c r="Q117" s="9"/>
      <c r="R117" s="9"/>
      <c r="S117" s="9"/>
      <c r="T117" s="7">
        <f>T104*S117</f>
        <v>0</v>
      </c>
    </row>
    <row r="118" spans="2:20">
      <c r="B118" s="9"/>
      <c r="C118" s="9"/>
      <c r="D118" s="9"/>
      <c r="E118" s="7">
        <f>E104*D118</f>
        <v>0</v>
      </c>
      <c r="G118" s="9"/>
      <c r="H118" s="9"/>
      <c r="I118" s="9"/>
      <c r="J118" s="7">
        <f>J104*I118</f>
        <v>0</v>
      </c>
      <c r="L118" s="9"/>
      <c r="M118" s="9"/>
      <c r="N118" s="9"/>
      <c r="O118" s="7">
        <f>O104*N118</f>
        <v>0</v>
      </c>
      <c r="Q118" s="9"/>
      <c r="R118" s="9"/>
      <c r="S118" s="9"/>
      <c r="T118" s="7">
        <f>T104*S118</f>
        <v>0</v>
      </c>
    </row>
    <row r="119" spans="2:20">
      <c r="B119" s="9"/>
      <c r="C119" s="9"/>
      <c r="D119" s="9"/>
      <c r="E119" s="7">
        <f>E104*D119</f>
        <v>0</v>
      </c>
      <c r="G119" s="9"/>
      <c r="H119" s="9"/>
      <c r="I119" s="9"/>
      <c r="J119" s="7">
        <f>J104*I119</f>
        <v>0</v>
      </c>
      <c r="L119" s="9"/>
      <c r="M119" s="9"/>
      <c r="N119" s="9"/>
      <c r="O119" s="7">
        <f>O104*N119</f>
        <v>0</v>
      </c>
      <c r="Q119" s="9"/>
      <c r="R119" s="9"/>
      <c r="S119" s="9"/>
      <c r="T119" s="7">
        <f>T104*S119</f>
        <v>0</v>
      </c>
    </row>
    <row r="121" spans="2:20" s="1" customFormat="1">
      <c r="B121" s="8"/>
      <c r="C121" s="6">
        <f>IFERROR(VLOOKUP(B121,Сводная!$A:$C,2,0),"-------------")</f>
        <v>0</v>
      </c>
      <c r="D121" s="3" t="s">
        <v>577</v>
      </c>
      <c r="E121" s="6">
        <f>IFERROR(VLOOKUP(B121,Сводная!$A:$C,3,0),"-------------")</f>
        <v>0</v>
      </c>
      <c r="G121" s="8"/>
      <c r="H121" s="6">
        <f>IFERROR(VLOOKUP(G121,Сводная!$A:$C,2,0),"-------------")</f>
        <v>0</v>
      </c>
      <c r="I121" s="3" t="s">
        <v>577</v>
      </c>
      <c r="J121" s="6">
        <f>IFERROR(VLOOKUP(G121,Сводная!$A:$C,3,0),"-------------")</f>
        <v>0</v>
      </c>
      <c r="L121" s="8"/>
      <c r="M121" s="6">
        <f>IFERROR(VLOOKUP(L121,Сводная!$A:$C,2,0),"-------------")</f>
        <v>0</v>
      </c>
      <c r="N121" s="3" t="s">
        <v>577</v>
      </c>
      <c r="O121" s="6">
        <f>IFERROR(VLOOKUP(L121,Сводная!$A:$C,3,0),"-------------")</f>
        <v>0</v>
      </c>
      <c r="Q121" s="8"/>
      <c r="R121" s="6">
        <f>IFERROR(VLOOKUP(Q121,Сводная!$A:$C,2,0),"-------------")</f>
        <v>0</v>
      </c>
      <c r="S121" s="3" t="s">
        <v>577</v>
      </c>
      <c r="T121" s="6">
        <f>IFERROR(VLOOKUP(Q121,Сводная!$A:$C,3,0),"-------------")</f>
        <v>0</v>
      </c>
    </row>
    <row r="122" spans="2:20">
      <c r="B122" s="9"/>
      <c r="D122" s="9"/>
      <c r="E122" s="7">
        <f>E121*D122</f>
        <v>0</v>
      </c>
      <c r="G122" s="9"/>
      <c r="I122" s="9"/>
      <c r="J122" s="7">
        <f>J121*I122</f>
        <v>0</v>
      </c>
      <c r="L122" s="9"/>
      <c r="N122" s="9"/>
      <c r="O122" s="7">
        <f>O121*N122</f>
        <v>0</v>
      </c>
      <c r="Q122" s="9"/>
      <c r="S122" s="9"/>
      <c r="T122" s="7">
        <f>T121*S122</f>
        <v>0</v>
      </c>
    </row>
    <row r="123" spans="2:20">
      <c r="B123" s="9"/>
      <c r="C123" s="9"/>
      <c r="D123" s="9"/>
      <c r="E123" s="7">
        <f>E121*D123</f>
        <v>0</v>
      </c>
      <c r="G123" s="9"/>
      <c r="H123" s="9"/>
      <c r="I123" s="9"/>
      <c r="J123" s="7">
        <f>J121*I123</f>
        <v>0</v>
      </c>
      <c r="L123" s="9"/>
      <c r="M123" s="9"/>
      <c r="N123" s="9"/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9"/>
      <c r="C124" s="9"/>
      <c r="D124" s="9"/>
      <c r="E124" s="7">
        <f>E121*D124</f>
        <v>0</v>
      </c>
      <c r="G124" s="9"/>
      <c r="H124" s="9"/>
      <c r="I124" s="9"/>
      <c r="J124" s="7">
        <f>J121*I124</f>
        <v>0</v>
      </c>
      <c r="L124" s="9"/>
      <c r="M124" s="9"/>
      <c r="N124" s="9"/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9"/>
      <c r="C125" s="9"/>
      <c r="D125" s="9"/>
      <c r="E125" s="7">
        <f>E121*D125</f>
        <v>0</v>
      </c>
      <c r="G125" s="9"/>
      <c r="H125" s="9"/>
      <c r="I125" s="9"/>
      <c r="J125" s="7">
        <f>J121*I125</f>
        <v>0</v>
      </c>
      <c r="L125" s="9"/>
      <c r="M125" s="9"/>
      <c r="N125" s="9"/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9"/>
      <c r="C126" s="9"/>
      <c r="D126" s="9"/>
      <c r="E126" s="7">
        <f>E121*D126</f>
        <v>0</v>
      </c>
      <c r="G126" s="9"/>
      <c r="H126" s="9"/>
      <c r="I126" s="9"/>
      <c r="J126" s="7">
        <f>J121*I126</f>
        <v>0</v>
      </c>
      <c r="L126" s="9"/>
      <c r="M126" s="9"/>
      <c r="N126" s="9"/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9"/>
      <c r="C127" s="9"/>
      <c r="D127" s="9"/>
      <c r="E127" s="7">
        <f>E121*D127</f>
        <v>0</v>
      </c>
      <c r="G127" s="9"/>
      <c r="H127" s="9"/>
      <c r="I127" s="9"/>
      <c r="J127" s="7">
        <f>J121*I127</f>
        <v>0</v>
      </c>
      <c r="L127" s="9"/>
      <c r="M127" s="9"/>
      <c r="N127" s="9"/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9"/>
      <c r="C128" s="9"/>
      <c r="D128" s="9"/>
      <c r="E128" s="7">
        <f>E121*D128</f>
        <v>0</v>
      </c>
      <c r="G128" s="9"/>
      <c r="H128" s="9"/>
      <c r="I128" s="9"/>
      <c r="J128" s="7">
        <f>J121*I128</f>
        <v>0</v>
      </c>
      <c r="L128" s="9"/>
      <c r="M128" s="9"/>
      <c r="N128" s="9"/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9"/>
      <c r="C129" s="9"/>
      <c r="D129" s="9"/>
      <c r="E129" s="7">
        <f>E121*D129</f>
        <v>0</v>
      </c>
      <c r="G129" s="9"/>
      <c r="H129" s="9"/>
      <c r="I129" s="9"/>
      <c r="J129" s="7">
        <f>J121*I129</f>
        <v>0</v>
      </c>
      <c r="L129" s="9"/>
      <c r="M129" s="9"/>
      <c r="N129" s="9"/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9"/>
      <c r="C130" s="9"/>
      <c r="D130" s="9"/>
      <c r="E130" s="7">
        <f>E121*D130</f>
        <v>0</v>
      </c>
      <c r="G130" s="9"/>
      <c r="H130" s="9"/>
      <c r="I130" s="9"/>
      <c r="J130" s="7">
        <f>J121*I130</f>
        <v>0</v>
      </c>
      <c r="L130" s="9"/>
      <c r="M130" s="9"/>
      <c r="N130" s="9"/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9"/>
      <c r="D131" s="9"/>
      <c r="E131" s="7">
        <f>E121*D131</f>
        <v>0</v>
      </c>
      <c r="G131" s="9"/>
      <c r="H131" s="9"/>
      <c r="I131" s="9"/>
      <c r="J131" s="7">
        <f>J121*I131</f>
        <v>0</v>
      </c>
      <c r="L131" s="9"/>
      <c r="M131" s="9"/>
      <c r="N131" s="9"/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9"/>
      <c r="D132" s="9"/>
      <c r="E132" s="7">
        <f>E121*D132</f>
        <v>0</v>
      </c>
      <c r="G132" s="9"/>
      <c r="H132" s="9"/>
      <c r="I132" s="9"/>
      <c r="J132" s="7">
        <f>J121*I132</f>
        <v>0</v>
      </c>
      <c r="L132" s="9"/>
      <c r="M132" s="9"/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9"/>
      <c r="D133" s="9"/>
      <c r="E133" s="7">
        <f>E121*D133</f>
        <v>0</v>
      </c>
      <c r="G133" s="9"/>
      <c r="H133" s="9"/>
      <c r="I133" s="9"/>
      <c r="J133" s="7">
        <f>J121*I133</f>
        <v>0</v>
      </c>
      <c r="L133" s="9"/>
      <c r="M133" s="9"/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9"/>
      <c r="D134" s="9"/>
      <c r="E134" s="7">
        <f>E121*D134</f>
        <v>0</v>
      </c>
      <c r="G134" s="9"/>
      <c r="H134" s="9"/>
      <c r="I134" s="9"/>
      <c r="J134" s="7">
        <f>J121*I134</f>
        <v>0</v>
      </c>
      <c r="L134" s="9"/>
      <c r="M134" s="9"/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9"/>
      <c r="D135" s="9"/>
      <c r="E135" s="7">
        <f>E121*D135</f>
        <v>0</v>
      </c>
      <c r="G135" s="9"/>
      <c r="H135" s="9"/>
      <c r="I135" s="9"/>
      <c r="J135" s="7">
        <f>J121*I135</f>
        <v>0</v>
      </c>
      <c r="L135" s="9"/>
      <c r="M135" s="9"/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9"/>
      <c r="D136" s="9"/>
      <c r="E136" s="7">
        <f>E121*D136</f>
        <v>0</v>
      </c>
      <c r="G136" s="9"/>
      <c r="H136" s="9"/>
      <c r="I136" s="9"/>
      <c r="J136" s="7">
        <f>J121*I136</f>
        <v>0</v>
      </c>
      <c r="L136" s="9"/>
      <c r="M136" s="9"/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 s="1" customFormat="1">
      <c r="B138" s="8"/>
      <c r="C138" s="6">
        <f>IFERROR(VLOOKUP(B138,Сводная!$A:$C,2,0),"-------------")</f>
        <v>0</v>
      </c>
      <c r="D138" s="3" t="s">
        <v>577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577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577</v>
      </c>
      <c r="O138" s="6">
        <f>IFERROR(VLOOKUP(L138,Сводная!$A:$C,3,0),"-------------")</f>
        <v>0</v>
      </c>
      <c r="Q138" s="8"/>
      <c r="R138" s="6">
        <f>IFERROR(VLOOKUP(Q138,Сводная!$A:$C,2,0),"-------------")</f>
        <v>0</v>
      </c>
      <c r="S138" s="3" t="s">
        <v>577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/>
      <c r="S139" s="9"/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5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5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5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5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5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5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5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5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5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5"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  <c r="V155" s="8"/>
      <c r="W155" s="6">
        <f>IFERROR(VLOOKUP(V155,Сводная!$A:$C,2,0),"-------------")</f>
        <v>0</v>
      </c>
      <c r="X155" s="3" t="s">
        <v>600</v>
      </c>
      <c r="Y155" s="6">
        <f>IFERROR(VLOOKUP(V155,Сводная!$A:$C,3,0),"-------------")</f>
        <v>0</v>
      </c>
    </row>
    <row r="156" spans="2:25"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  <c r="V156" s="9"/>
      <c r="X156" s="9"/>
      <c r="Y156" s="7">
        <f>Y155*X156</f>
        <v>0</v>
      </c>
    </row>
    <row r="157" spans="2:25"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  <c r="V157" s="9"/>
      <c r="W157" s="9"/>
      <c r="X157" s="9"/>
      <c r="Y157" s="7">
        <f>Y155*X157</f>
        <v>0</v>
      </c>
    </row>
    <row r="158" spans="2:25"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  <c r="V158" s="9"/>
      <c r="W158" s="9"/>
      <c r="X158" s="9"/>
      <c r="Y158" s="7">
        <f>Y155*X158</f>
        <v>0</v>
      </c>
    </row>
    <row r="159" spans="2:25"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  <c r="V159" s="9"/>
      <c r="W159" s="9"/>
      <c r="X159" s="9"/>
      <c r="Y159" s="7">
        <f>Y155*X159</f>
        <v>0</v>
      </c>
    </row>
    <row r="160" spans="2:25"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  <c r="V160" s="9"/>
      <c r="W160" s="9"/>
      <c r="X160" s="9"/>
      <c r="Y160" s="7">
        <f>Y155*X160</f>
        <v>0</v>
      </c>
    </row>
    <row r="161" spans="7:25"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  <c r="V161" s="9"/>
      <c r="W161" s="9"/>
      <c r="X161" s="9"/>
      <c r="Y161" s="7">
        <f>Y155*X161</f>
        <v>0</v>
      </c>
    </row>
    <row r="162" spans="7:25"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  <c r="V162" s="9"/>
      <c r="W162" s="9"/>
      <c r="X162" s="9"/>
      <c r="Y162" s="7">
        <f>Y155*X162</f>
        <v>0</v>
      </c>
    </row>
    <row r="163" spans="7:25"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  <c r="V163" s="9"/>
      <c r="W163" s="9"/>
      <c r="X163" s="9"/>
      <c r="Y163" s="7">
        <f>Y155*X163</f>
        <v>0</v>
      </c>
    </row>
    <row r="164" spans="7:25"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  <c r="V164" s="9"/>
      <c r="W164" s="9"/>
      <c r="X164" s="9"/>
      <c r="Y164" s="7">
        <f>Y155*X164</f>
        <v>0</v>
      </c>
    </row>
    <row r="165" spans="7:25"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  <c r="V165" s="9"/>
      <c r="W165" s="9"/>
      <c r="X165" s="9"/>
      <c r="Y165" s="7">
        <f>Y155*X165</f>
        <v>0</v>
      </c>
    </row>
    <row r="166" spans="7:25"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  <c r="V166" s="9"/>
      <c r="W166" s="9"/>
      <c r="X166" s="9"/>
      <c r="Y166" s="7">
        <f>Y155*X166</f>
        <v>0</v>
      </c>
    </row>
    <row r="167" spans="7:25"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  <c r="V167" s="9"/>
      <c r="W167" s="9"/>
      <c r="X167" s="9"/>
      <c r="Y167" s="7">
        <f>Y155*X167</f>
        <v>0</v>
      </c>
    </row>
    <row r="168" spans="7:25"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  <c r="V168" s="9"/>
      <c r="W168" s="9"/>
      <c r="X168" s="9"/>
      <c r="Y168" s="7">
        <f>Y155*X168</f>
        <v>0</v>
      </c>
    </row>
    <row r="169" spans="7:25"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  <c r="V169" s="9"/>
      <c r="W169" s="9"/>
      <c r="X169" s="9"/>
      <c r="Y169" s="7">
        <f>Y155*X169</f>
        <v>0</v>
      </c>
    </row>
    <row r="170" spans="7:25"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  <c r="V170" s="9"/>
      <c r="W170" s="9"/>
      <c r="X170" s="9"/>
      <c r="Y170" s="7">
        <f>Y155*X170</f>
        <v>0</v>
      </c>
    </row>
    <row r="171" spans="7:25">
      <c r="J171" s="2"/>
      <c r="O171" s="2"/>
      <c r="T171" s="2"/>
    </row>
    <row r="172" spans="7:25"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  <c r="V172" s="8"/>
      <c r="W172" s="6">
        <f>IFERROR(VLOOKUP(V172,Сводная!$A:$C,2,0),"-------------")</f>
        <v>0</v>
      </c>
      <c r="X172" s="3" t="s">
        <v>600</v>
      </c>
      <c r="Y172" s="6">
        <f>IFERROR(VLOOKUP(V172,Сводная!$A:$C,3,0),"-------------")</f>
        <v>0</v>
      </c>
    </row>
    <row r="173" spans="7:25"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  <c r="V173" s="9"/>
      <c r="X173" s="9"/>
      <c r="Y173" s="7">
        <f>Y172*X173</f>
        <v>0</v>
      </c>
    </row>
    <row r="174" spans="7:25"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  <c r="V174" s="9"/>
      <c r="W174" s="9"/>
      <c r="X174" s="9"/>
      <c r="Y174" s="7">
        <f>Y172*X174</f>
        <v>0</v>
      </c>
    </row>
    <row r="175" spans="7:25"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  <c r="V175" s="9"/>
      <c r="W175" s="9"/>
      <c r="X175" s="9"/>
      <c r="Y175" s="7">
        <f>Y172*X175</f>
        <v>0</v>
      </c>
    </row>
    <row r="176" spans="7:25"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  <c r="V176" s="9"/>
      <c r="W176" s="9"/>
      <c r="X176" s="9"/>
      <c r="Y176" s="7">
        <f>Y172*X176</f>
        <v>0</v>
      </c>
    </row>
    <row r="177" spans="7:25"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  <c r="V177" s="9"/>
      <c r="W177" s="9"/>
      <c r="X177" s="9"/>
      <c r="Y177" s="7">
        <f>Y172*X177</f>
        <v>0</v>
      </c>
    </row>
    <row r="178" spans="7:25"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  <c r="V178" s="9"/>
      <c r="W178" s="9"/>
      <c r="X178" s="9"/>
      <c r="Y178" s="7">
        <f>Y172*X178</f>
        <v>0</v>
      </c>
    </row>
    <row r="179" spans="7:25"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  <c r="V179" s="9"/>
      <c r="W179" s="9"/>
      <c r="X179" s="9"/>
      <c r="Y179" s="7">
        <f>Y172*X179</f>
        <v>0</v>
      </c>
    </row>
    <row r="180" spans="7:25"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  <c r="V180" s="9"/>
      <c r="W180" s="9"/>
      <c r="X180" s="9"/>
      <c r="Y180" s="7">
        <f>Y172*X180</f>
        <v>0</v>
      </c>
    </row>
    <row r="181" spans="7:25"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  <c r="V181" s="9"/>
      <c r="W181" s="9"/>
      <c r="X181" s="9"/>
      <c r="Y181" s="7">
        <f>Y172*X181</f>
        <v>0</v>
      </c>
    </row>
    <row r="182" spans="7:25"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  <c r="V182" s="9"/>
      <c r="W182" s="9"/>
      <c r="X182" s="9"/>
      <c r="Y182" s="7">
        <f>Y172*X182</f>
        <v>0</v>
      </c>
    </row>
    <row r="183" spans="7:25"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  <c r="V183" s="9"/>
      <c r="W183" s="9"/>
      <c r="X183" s="9"/>
      <c r="Y183" s="7">
        <f>Y172*X183</f>
        <v>0</v>
      </c>
    </row>
    <row r="184" spans="7:25"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  <c r="V184" s="9"/>
      <c r="W184" s="9"/>
      <c r="X184" s="9"/>
      <c r="Y184" s="7">
        <f>Y172*X184</f>
        <v>0</v>
      </c>
    </row>
    <row r="185" spans="7:25"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  <c r="V185" s="9"/>
      <c r="W185" s="9"/>
      <c r="X185" s="9"/>
      <c r="Y185" s="7">
        <f>Y172*X185</f>
        <v>0</v>
      </c>
    </row>
    <row r="186" spans="7:25"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  <c r="V186" s="9"/>
      <c r="W186" s="9"/>
      <c r="X186" s="9"/>
      <c r="Y186" s="7">
        <f>Y172*X186</f>
        <v>0</v>
      </c>
    </row>
    <row r="187" spans="7:25"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  <c r="V187" s="9"/>
      <c r="W187" s="9"/>
      <c r="X187" s="9"/>
      <c r="Y187" s="7">
        <f>Y172*X187</f>
        <v>0</v>
      </c>
    </row>
    <row r="188" spans="7:25">
      <c r="J188" s="2"/>
      <c r="O188" s="2"/>
      <c r="T188" s="2"/>
    </row>
    <row r="189" spans="7:25"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  <c r="V189" s="8"/>
      <c r="W189" s="6">
        <f>IFERROR(VLOOKUP(V189,Сводная!$A:$C,2,0),"-------------")</f>
        <v>0</v>
      </c>
      <c r="X189" s="3" t="s">
        <v>600</v>
      </c>
      <c r="Y189" s="6">
        <f>IFERROR(VLOOKUP(V189,Сводная!$A:$C,3,0),"-------------")</f>
        <v>0</v>
      </c>
    </row>
    <row r="190" spans="7:25"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  <c r="V190" s="9"/>
      <c r="X190" s="9"/>
      <c r="Y190" s="7">
        <f>Y189*X190</f>
        <v>0</v>
      </c>
    </row>
    <row r="191" spans="7:25"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  <c r="V191" s="9"/>
      <c r="W191" s="9"/>
      <c r="X191" s="9"/>
      <c r="Y191" s="7">
        <f>Y189*X191</f>
        <v>0</v>
      </c>
    </row>
    <row r="192" spans="7:25"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  <c r="V192" s="9"/>
      <c r="W192" s="9"/>
      <c r="X192" s="9"/>
      <c r="Y192" s="7">
        <f>Y189*X192</f>
        <v>0</v>
      </c>
    </row>
    <row r="193" spans="7:25"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  <c r="V193" s="9"/>
      <c r="W193" s="9"/>
      <c r="X193" s="9"/>
      <c r="Y193" s="7">
        <f>Y189*X193</f>
        <v>0</v>
      </c>
    </row>
    <row r="194" spans="7:25"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  <c r="V194" s="9"/>
      <c r="W194" s="9"/>
      <c r="X194" s="9"/>
      <c r="Y194" s="7">
        <f>Y189*X194</f>
        <v>0</v>
      </c>
    </row>
    <row r="195" spans="7:25"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  <c r="V195" s="9"/>
      <c r="W195" s="9"/>
      <c r="X195" s="9"/>
      <c r="Y195" s="7">
        <f>Y189*X195</f>
        <v>0</v>
      </c>
    </row>
    <row r="196" spans="7:25"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  <c r="V196" s="9"/>
      <c r="W196" s="9"/>
      <c r="X196" s="9"/>
      <c r="Y196" s="7">
        <f>Y189*X196</f>
        <v>0</v>
      </c>
    </row>
    <row r="197" spans="7:25"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  <c r="V197" s="9"/>
      <c r="W197" s="9"/>
      <c r="X197" s="9"/>
      <c r="Y197" s="7">
        <f>Y189*X197</f>
        <v>0</v>
      </c>
    </row>
    <row r="198" spans="7:25"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  <c r="V198" s="9"/>
      <c r="W198" s="9"/>
      <c r="X198" s="9"/>
      <c r="Y198" s="7">
        <f>Y189*X198</f>
        <v>0</v>
      </c>
    </row>
    <row r="199" spans="7:25"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  <c r="V199" s="9"/>
      <c r="W199" s="9"/>
      <c r="X199" s="9"/>
      <c r="Y199" s="7">
        <f>Y189*X199</f>
        <v>0</v>
      </c>
    </row>
    <row r="200" spans="7:25"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  <c r="V200" s="9"/>
      <c r="W200" s="9"/>
      <c r="X200" s="9"/>
      <c r="Y200" s="7">
        <f>Y189*X200</f>
        <v>0</v>
      </c>
    </row>
    <row r="201" spans="7:25"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  <c r="V201" s="9"/>
      <c r="W201" s="9"/>
      <c r="X201" s="9"/>
      <c r="Y201" s="7">
        <f>Y189*X201</f>
        <v>0</v>
      </c>
    </row>
    <row r="202" spans="7:25"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  <c r="V202" s="9"/>
      <c r="W202" s="9"/>
      <c r="X202" s="9"/>
      <c r="Y202" s="7">
        <f>Y189*X202</f>
        <v>0</v>
      </c>
    </row>
    <row r="203" spans="7:25"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  <c r="V203" s="9"/>
      <c r="W203" s="9"/>
      <c r="X203" s="9"/>
      <c r="Y203" s="7">
        <f>Y189*X203</f>
        <v>0</v>
      </c>
    </row>
    <row r="204" spans="7:25"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  <c r="V204" s="9"/>
      <c r="W204" s="9"/>
      <c r="X204" s="9"/>
      <c r="Y204" s="7">
        <f>Y189*X204</f>
        <v>0</v>
      </c>
    </row>
    <row r="205" spans="7:25">
      <c r="J205" s="2"/>
      <c r="O205" s="2"/>
      <c r="T205" s="2"/>
    </row>
    <row r="206" spans="7:25"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  <c r="V206" s="8"/>
      <c r="W206" s="6">
        <f>IFERROR(VLOOKUP(V206,Сводная!$A:$C,2,0),"-------------")</f>
        <v>0</v>
      </c>
      <c r="X206" s="3" t="s">
        <v>600</v>
      </c>
      <c r="Y206" s="6">
        <f>IFERROR(VLOOKUP(V206,Сводная!$A:$C,3,0),"-------------")</f>
        <v>0</v>
      </c>
    </row>
    <row r="207" spans="7:25"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  <c r="V207" s="9"/>
      <c r="X207" s="9"/>
      <c r="Y207" s="7">
        <f>Y206*X207</f>
        <v>0</v>
      </c>
    </row>
    <row r="208" spans="7:25"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  <c r="V208" s="9"/>
      <c r="W208" s="9"/>
      <c r="X208" s="9"/>
      <c r="Y208" s="7">
        <f>Y206*X208</f>
        <v>0</v>
      </c>
    </row>
    <row r="209" spans="7:25"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  <c r="V209" s="9"/>
      <c r="W209" s="9"/>
      <c r="X209" s="9"/>
      <c r="Y209" s="7">
        <f>Y206*X209</f>
        <v>0</v>
      </c>
    </row>
    <row r="210" spans="7:25"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  <c r="V210" s="9"/>
      <c r="W210" s="9"/>
      <c r="X210" s="9"/>
      <c r="Y210" s="7">
        <f>Y206*X210</f>
        <v>0</v>
      </c>
    </row>
    <row r="211" spans="7:25"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  <c r="V211" s="9"/>
      <c r="W211" s="9"/>
      <c r="X211" s="9"/>
      <c r="Y211" s="7">
        <f>Y206*X211</f>
        <v>0</v>
      </c>
    </row>
    <row r="212" spans="7:25"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  <c r="V212" s="9"/>
      <c r="W212" s="9"/>
      <c r="X212" s="9"/>
      <c r="Y212" s="7">
        <f>Y206*X212</f>
        <v>0</v>
      </c>
    </row>
    <row r="213" spans="7:25"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  <c r="V213" s="9"/>
      <c r="W213" s="9"/>
      <c r="X213" s="9"/>
      <c r="Y213" s="7">
        <f>Y206*X213</f>
        <v>0</v>
      </c>
    </row>
    <row r="214" spans="7:25"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  <c r="V214" s="9"/>
      <c r="W214" s="9"/>
      <c r="X214" s="9"/>
      <c r="Y214" s="7">
        <f>Y206*X214</f>
        <v>0</v>
      </c>
    </row>
    <row r="215" spans="7:25"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  <c r="V215" s="9"/>
      <c r="W215" s="9"/>
      <c r="X215" s="9"/>
      <c r="Y215" s="7">
        <f>Y206*X215</f>
        <v>0</v>
      </c>
    </row>
    <row r="216" spans="7:25"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  <c r="V216" s="9"/>
      <c r="W216" s="9"/>
      <c r="X216" s="9"/>
      <c r="Y216" s="7">
        <f>Y206*X216</f>
        <v>0</v>
      </c>
    </row>
    <row r="217" spans="7:25"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  <c r="V217" s="9"/>
      <c r="W217" s="9"/>
      <c r="X217" s="9"/>
      <c r="Y217" s="7">
        <f>Y206*X217</f>
        <v>0</v>
      </c>
    </row>
    <row r="218" spans="7:25"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  <c r="V218" s="9"/>
      <c r="W218" s="9"/>
      <c r="X218" s="9"/>
      <c r="Y218" s="7">
        <f>Y206*X218</f>
        <v>0</v>
      </c>
    </row>
    <row r="219" spans="7:25"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  <c r="V219" s="9"/>
      <c r="W219" s="9"/>
      <c r="X219" s="9"/>
      <c r="Y219" s="7">
        <f>Y206*X219</f>
        <v>0</v>
      </c>
    </row>
    <row r="220" spans="7:25"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  <c r="V220" s="9"/>
      <c r="W220" s="9"/>
      <c r="X220" s="9"/>
      <c r="Y220" s="7">
        <f>Y206*X220</f>
        <v>0</v>
      </c>
    </row>
    <row r="221" spans="7:25"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  <c r="V221" s="9"/>
      <c r="W221" s="9"/>
      <c r="X221" s="9"/>
      <c r="Y221" s="7">
        <f>Y206*X221</f>
        <v>0</v>
      </c>
    </row>
    <row r="222" spans="7:25">
      <c r="J222" s="2"/>
      <c r="O222" s="2"/>
      <c r="T222" s="2"/>
    </row>
    <row r="223" spans="7:25"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  <c r="V223" s="8"/>
      <c r="W223" s="6">
        <f>IFERROR(VLOOKUP(V223,Сводная!$A:$C,2,0),"-------------")</f>
        <v>0</v>
      </c>
      <c r="X223" s="3" t="s">
        <v>600</v>
      </c>
      <c r="Y223" s="6">
        <f>IFERROR(VLOOKUP(V223,Сводная!$A:$C,3,0),"-------------")</f>
        <v>0</v>
      </c>
    </row>
    <row r="224" spans="7:25"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  <c r="V224" s="9"/>
      <c r="X224" s="9"/>
      <c r="Y224" s="7">
        <f>Y223*X224</f>
        <v>0</v>
      </c>
    </row>
    <row r="225" spans="7:25"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  <c r="V225" s="9"/>
      <c r="W225" s="9"/>
      <c r="X225" s="9"/>
      <c r="Y225" s="7">
        <f>Y223*X225</f>
        <v>0</v>
      </c>
    </row>
    <row r="226" spans="7:25"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  <c r="V226" s="9"/>
      <c r="W226" s="9"/>
      <c r="X226" s="9"/>
      <c r="Y226" s="7">
        <f>Y223*X226</f>
        <v>0</v>
      </c>
    </row>
    <row r="227" spans="7:25"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  <c r="V227" s="9"/>
      <c r="W227" s="9"/>
      <c r="X227" s="9"/>
      <c r="Y227" s="7">
        <f>Y223*X227</f>
        <v>0</v>
      </c>
    </row>
    <row r="228" spans="7:25"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  <c r="V228" s="9"/>
      <c r="W228" s="9"/>
      <c r="X228" s="9"/>
      <c r="Y228" s="7">
        <f>Y223*X228</f>
        <v>0</v>
      </c>
    </row>
    <row r="229" spans="7:25"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  <c r="V229" s="9"/>
      <c r="W229" s="9"/>
      <c r="X229" s="9"/>
      <c r="Y229" s="7">
        <f>Y223*X229</f>
        <v>0</v>
      </c>
    </row>
    <row r="230" spans="7:25"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  <c r="V230" s="9"/>
      <c r="W230" s="9"/>
      <c r="X230" s="9"/>
      <c r="Y230" s="7">
        <f>Y223*X230</f>
        <v>0</v>
      </c>
    </row>
    <row r="231" spans="7:25"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  <c r="V231" s="9"/>
      <c r="W231" s="9"/>
      <c r="X231" s="9"/>
      <c r="Y231" s="7">
        <f>Y223*X231</f>
        <v>0</v>
      </c>
    </row>
    <row r="232" spans="7:25"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  <c r="V232" s="9"/>
      <c r="W232" s="9"/>
      <c r="X232" s="9"/>
      <c r="Y232" s="7">
        <f>Y223*X232</f>
        <v>0</v>
      </c>
    </row>
    <row r="233" spans="7:25"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  <c r="V233" s="9"/>
      <c r="W233" s="9"/>
      <c r="X233" s="9"/>
      <c r="Y233" s="7">
        <f>Y223*X233</f>
        <v>0</v>
      </c>
    </row>
    <row r="234" spans="7:25"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  <c r="V234" s="9"/>
      <c r="W234" s="9"/>
      <c r="X234" s="9"/>
      <c r="Y234" s="7">
        <f>Y223*X234</f>
        <v>0</v>
      </c>
    </row>
    <row r="235" spans="7:25"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  <c r="V235" s="9"/>
      <c r="W235" s="9"/>
      <c r="X235" s="9"/>
      <c r="Y235" s="7">
        <f>Y223*X235</f>
        <v>0</v>
      </c>
    </row>
    <row r="236" spans="7:25"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  <c r="V236" s="9"/>
      <c r="W236" s="9"/>
      <c r="X236" s="9"/>
      <c r="Y236" s="7">
        <f>Y223*X236</f>
        <v>0</v>
      </c>
    </row>
    <row r="237" spans="7:25"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  <c r="V237" s="9"/>
      <c r="W237" s="9"/>
      <c r="X237" s="9"/>
      <c r="Y237" s="7">
        <f>Y223*X237</f>
        <v>0</v>
      </c>
    </row>
    <row r="238" spans="7:25"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  <c r="V238" s="9"/>
      <c r="W238" s="9"/>
      <c r="X238" s="9"/>
      <c r="Y238" s="7">
        <f>Y223*X238</f>
        <v>0</v>
      </c>
    </row>
    <row r="239" spans="7:25">
      <c r="J239" s="2"/>
      <c r="O239" s="2"/>
      <c r="T239" s="2"/>
    </row>
    <row r="240" spans="7:25"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  <c r="V240" s="8"/>
      <c r="W240" s="6">
        <f>IFERROR(VLOOKUP(V240,Сводная!$A:$C,2,0),"-------------")</f>
        <v>0</v>
      </c>
      <c r="X240" s="3" t="s">
        <v>600</v>
      </c>
      <c r="Y240" s="6">
        <f>IFERROR(VLOOKUP(V240,Сводная!$A:$C,3,0),"-------------")</f>
        <v>0</v>
      </c>
    </row>
    <row r="241" spans="7:25"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  <c r="V241" s="9"/>
      <c r="X241" s="9"/>
      <c r="Y241" s="7">
        <f>Y240*X241</f>
        <v>0</v>
      </c>
    </row>
    <row r="242" spans="7:25"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  <c r="V242" s="9"/>
      <c r="W242" s="9"/>
      <c r="X242" s="9"/>
      <c r="Y242" s="7">
        <f>Y240*X242</f>
        <v>0</v>
      </c>
    </row>
    <row r="243" spans="7:25"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  <c r="V243" s="9"/>
      <c r="W243" s="9"/>
      <c r="X243" s="9"/>
      <c r="Y243" s="7">
        <f>Y240*X243</f>
        <v>0</v>
      </c>
    </row>
    <row r="244" spans="7:25"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  <c r="V244" s="9"/>
      <c r="W244" s="9"/>
      <c r="X244" s="9"/>
      <c r="Y244" s="7">
        <f>Y240*X244</f>
        <v>0</v>
      </c>
    </row>
    <row r="245" spans="7:25"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  <c r="V245" s="9"/>
      <c r="W245" s="9"/>
      <c r="X245" s="9"/>
      <c r="Y245" s="7">
        <f>Y240*X245</f>
        <v>0</v>
      </c>
    </row>
    <row r="246" spans="7:25"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  <c r="V246" s="9"/>
      <c r="W246" s="9"/>
      <c r="X246" s="9"/>
      <c r="Y246" s="7">
        <f>Y240*X246</f>
        <v>0</v>
      </c>
    </row>
    <row r="247" spans="7:25"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  <c r="V247" s="9"/>
      <c r="W247" s="9"/>
      <c r="X247" s="9"/>
      <c r="Y247" s="7">
        <f>Y240*X247</f>
        <v>0</v>
      </c>
    </row>
    <row r="248" spans="7:25"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  <c r="V248" s="9"/>
      <c r="W248" s="9"/>
      <c r="X248" s="9"/>
      <c r="Y248" s="7">
        <f>Y240*X248</f>
        <v>0</v>
      </c>
    </row>
    <row r="249" spans="7:25"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  <c r="V249" s="9"/>
      <c r="W249" s="9"/>
      <c r="X249" s="9"/>
      <c r="Y249" s="7">
        <f>Y240*X249</f>
        <v>0</v>
      </c>
    </row>
    <row r="250" spans="7:25"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  <c r="V250" s="9"/>
      <c r="W250" s="9"/>
      <c r="X250" s="9"/>
      <c r="Y250" s="7">
        <f>Y240*X250</f>
        <v>0</v>
      </c>
    </row>
    <row r="251" spans="7:25"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  <c r="V251" s="9"/>
      <c r="W251" s="9"/>
      <c r="X251" s="9"/>
      <c r="Y251" s="7">
        <f>Y240*X251</f>
        <v>0</v>
      </c>
    </row>
    <row r="252" spans="7:25"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  <c r="V252" s="9"/>
      <c r="W252" s="9"/>
      <c r="X252" s="9"/>
      <c r="Y252" s="7">
        <f>Y240*X252</f>
        <v>0</v>
      </c>
    </row>
    <row r="253" spans="7:25"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  <c r="V253" s="9"/>
      <c r="W253" s="9"/>
      <c r="X253" s="9"/>
      <c r="Y253" s="7">
        <f>Y240*X253</f>
        <v>0</v>
      </c>
    </row>
    <row r="254" spans="7:25"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  <c r="V254" s="9"/>
      <c r="W254" s="9"/>
      <c r="X254" s="9"/>
      <c r="Y254" s="7">
        <f>Y240*X254</f>
        <v>0</v>
      </c>
    </row>
    <row r="255" spans="7:25"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  <c r="V255" s="9"/>
      <c r="W255" s="9"/>
      <c r="X255" s="9"/>
      <c r="Y255" s="7">
        <f>Y240*X255</f>
        <v>0</v>
      </c>
    </row>
    <row r="256" spans="7:25">
      <c r="J256" s="2"/>
      <c r="O256" s="2"/>
      <c r="T256" s="2"/>
    </row>
    <row r="257" spans="7:25"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  <c r="V257" s="8"/>
      <c r="W257" s="6">
        <f>IFERROR(VLOOKUP(V257,Сводная!$A:$C,2,0),"-------------")</f>
        <v>0</v>
      </c>
      <c r="X257" s="3" t="s">
        <v>600</v>
      </c>
      <c r="Y257" s="6">
        <f>IFERROR(VLOOKUP(V257,Сводная!$A:$C,3,0),"-------------")</f>
        <v>0</v>
      </c>
    </row>
    <row r="258" spans="7:25"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  <c r="V258" s="9"/>
      <c r="X258" s="9"/>
      <c r="Y258" s="7">
        <f>Y257*X258</f>
        <v>0</v>
      </c>
    </row>
    <row r="259" spans="7:25"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  <c r="V259" s="9"/>
      <c r="W259" s="9"/>
      <c r="X259" s="9"/>
      <c r="Y259" s="7">
        <f>Y257*X259</f>
        <v>0</v>
      </c>
    </row>
    <row r="260" spans="7:25"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  <c r="V260" s="9"/>
      <c r="W260" s="9"/>
      <c r="X260" s="9"/>
      <c r="Y260" s="7">
        <f>Y257*X260</f>
        <v>0</v>
      </c>
    </row>
    <row r="261" spans="7:25"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  <c r="V261" s="9"/>
      <c r="W261" s="9"/>
      <c r="X261" s="9"/>
      <c r="Y261" s="7">
        <f>Y257*X261</f>
        <v>0</v>
      </c>
    </row>
    <row r="262" spans="7:25"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  <c r="V262" s="9"/>
      <c r="W262" s="9"/>
      <c r="X262" s="9"/>
      <c r="Y262" s="7">
        <f>Y257*X262</f>
        <v>0</v>
      </c>
    </row>
    <row r="263" spans="7:25"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  <c r="V263" s="9"/>
      <c r="W263" s="9"/>
      <c r="X263" s="9"/>
      <c r="Y263" s="7">
        <f>Y257*X263</f>
        <v>0</v>
      </c>
    </row>
    <row r="264" spans="7:25"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  <c r="V264" s="9"/>
      <c r="W264" s="9"/>
      <c r="X264" s="9"/>
      <c r="Y264" s="7">
        <f>Y257*X264</f>
        <v>0</v>
      </c>
    </row>
    <row r="265" spans="7:25"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  <c r="V265" s="9"/>
      <c r="W265" s="9"/>
      <c r="X265" s="9"/>
      <c r="Y265" s="7">
        <f>Y257*X265</f>
        <v>0</v>
      </c>
    </row>
    <row r="266" spans="7:25"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  <c r="V266" s="9"/>
      <c r="W266" s="9"/>
      <c r="X266" s="9"/>
      <c r="Y266" s="7">
        <f>Y257*X266</f>
        <v>0</v>
      </c>
    </row>
    <row r="267" spans="7:25"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  <c r="V267" s="9"/>
      <c r="W267" s="9"/>
      <c r="X267" s="9"/>
      <c r="Y267" s="7">
        <f>Y257*X267</f>
        <v>0</v>
      </c>
    </row>
    <row r="268" spans="7:25"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  <c r="V268" s="9"/>
      <c r="W268" s="9"/>
      <c r="X268" s="9"/>
      <c r="Y268" s="7">
        <f>Y257*X268</f>
        <v>0</v>
      </c>
    </row>
    <row r="269" spans="7:25"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  <c r="V269" s="9"/>
      <c r="W269" s="9"/>
      <c r="X269" s="9"/>
      <c r="Y269" s="7">
        <f>Y257*X269</f>
        <v>0</v>
      </c>
    </row>
    <row r="270" spans="7:25"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  <c r="V270" s="9"/>
      <c r="W270" s="9"/>
      <c r="X270" s="9"/>
      <c r="Y270" s="7">
        <f>Y257*X270</f>
        <v>0</v>
      </c>
    </row>
    <row r="271" spans="7:25"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  <c r="V271" s="9"/>
      <c r="W271" s="9"/>
      <c r="X271" s="9"/>
      <c r="Y271" s="7">
        <f>Y257*X271</f>
        <v>0</v>
      </c>
    </row>
    <row r="272" spans="7:25"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  <c r="V272" s="9"/>
      <c r="W272" s="9"/>
      <c r="X272" s="9"/>
      <c r="Y272" s="7">
        <f>Y257*X272</f>
        <v>0</v>
      </c>
    </row>
    <row r="273" spans="7:25">
      <c r="J273" s="2"/>
      <c r="O273" s="2"/>
      <c r="T273" s="2"/>
    </row>
    <row r="274" spans="7:25"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  <c r="V274" s="8"/>
      <c r="W274" s="6">
        <f>IFERROR(VLOOKUP(V274,Сводная!$A:$C,2,0),"-------------")</f>
        <v>0</v>
      </c>
      <c r="X274" s="3" t="s">
        <v>600</v>
      </c>
      <c r="Y274" s="6">
        <f>IFERROR(VLOOKUP(V274,Сводная!$A:$C,3,0),"-------------")</f>
        <v>0</v>
      </c>
    </row>
    <row r="275" spans="7:25"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  <c r="V275" s="9"/>
      <c r="X275" s="9"/>
      <c r="Y275" s="7">
        <f>Y274*X275</f>
        <v>0</v>
      </c>
    </row>
    <row r="276" spans="7:25"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  <c r="V276" s="9"/>
      <c r="W276" s="9"/>
      <c r="X276" s="9"/>
      <c r="Y276" s="7">
        <f>Y274*X276</f>
        <v>0</v>
      </c>
    </row>
    <row r="277" spans="7:25"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  <c r="V277" s="9"/>
      <c r="W277" s="9"/>
      <c r="X277" s="9"/>
      <c r="Y277" s="7">
        <f>Y274*X277</f>
        <v>0</v>
      </c>
    </row>
    <row r="278" spans="7:25"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  <c r="V278" s="9"/>
      <c r="W278" s="9"/>
      <c r="X278" s="9"/>
      <c r="Y278" s="7">
        <f>Y274*X278</f>
        <v>0</v>
      </c>
    </row>
    <row r="279" spans="7:25"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  <c r="V279" s="9"/>
      <c r="W279" s="9"/>
      <c r="X279" s="9"/>
      <c r="Y279" s="7">
        <f>Y274*X279</f>
        <v>0</v>
      </c>
    </row>
    <row r="280" spans="7:25"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  <c r="V280" s="9"/>
      <c r="W280" s="9"/>
      <c r="X280" s="9"/>
      <c r="Y280" s="7">
        <f>Y274*X280</f>
        <v>0</v>
      </c>
    </row>
    <row r="281" spans="7:25"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  <c r="V281" s="9"/>
      <c r="W281" s="9"/>
      <c r="X281" s="9"/>
      <c r="Y281" s="7">
        <f>Y274*X281</f>
        <v>0</v>
      </c>
    </row>
    <row r="282" spans="7:25"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  <c r="V282" s="9"/>
      <c r="W282" s="9"/>
      <c r="X282" s="9"/>
      <c r="Y282" s="7">
        <f>Y274*X282</f>
        <v>0</v>
      </c>
    </row>
    <row r="283" spans="7:25"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  <c r="V283" s="9"/>
      <c r="W283" s="9"/>
      <c r="X283" s="9"/>
      <c r="Y283" s="7">
        <f>Y274*X283</f>
        <v>0</v>
      </c>
    </row>
    <row r="284" spans="7:25"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  <c r="V284" s="9"/>
      <c r="W284" s="9"/>
      <c r="X284" s="9"/>
      <c r="Y284" s="7">
        <f>Y274*X284</f>
        <v>0</v>
      </c>
    </row>
    <row r="285" spans="7:25"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  <c r="V285" s="9"/>
      <c r="W285" s="9"/>
      <c r="X285" s="9"/>
      <c r="Y285" s="7">
        <f>Y274*X285</f>
        <v>0</v>
      </c>
    </row>
    <row r="286" spans="7:25"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  <c r="V286" s="9"/>
      <c r="W286" s="9"/>
      <c r="X286" s="9"/>
      <c r="Y286" s="7">
        <f>Y274*X286</f>
        <v>0</v>
      </c>
    </row>
    <row r="287" spans="7:25"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  <c r="V287" s="9"/>
      <c r="W287" s="9"/>
      <c r="X287" s="9"/>
      <c r="Y287" s="7">
        <f>Y274*X287</f>
        <v>0</v>
      </c>
    </row>
    <row r="288" spans="7:25"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  <c r="V288" s="9"/>
      <c r="W288" s="9"/>
      <c r="X288" s="9"/>
      <c r="Y288" s="7">
        <f>Y274*X288</f>
        <v>0</v>
      </c>
    </row>
    <row r="289" spans="7:25"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  <c r="V289" s="9"/>
      <c r="W289" s="9"/>
      <c r="X289" s="9"/>
      <c r="Y289" s="7">
        <f>Y274*X289</f>
        <v>0</v>
      </c>
    </row>
    <row r="290" spans="7:25">
      <c r="J290" s="2"/>
      <c r="O290" s="2"/>
      <c r="T290" s="2"/>
    </row>
    <row r="291" spans="7:25"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  <c r="V291" s="8"/>
      <c r="W291" s="6">
        <f>IFERROR(VLOOKUP(V291,Сводная!$A:$C,2,0),"-------------")</f>
        <v>0</v>
      </c>
      <c r="X291" s="3" t="s">
        <v>600</v>
      </c>
      <c r="Y291" s="6">
        <f>IFERROR(VLOOKUP(V291,Сводная!$A:$C,3,0),"-------------")</f>
        <v>0</v>
      </c>
    </row>
    <row r="292" spans="7:25"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  <c r="V292" s="9"/>
      <c r="X292" s="9"/>
      <c r="Y292" s="7">
        <f>Y291*X292</f>
        <v>0</v>
      </c>
    </row>
    <row r="293" spans="7:25"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  <c r="V293" s="9"/>
      <c r="W293" s="9"/>
      <c r="X293" s="9"/>
      <c r="Y293" s="7">
        <f>Y291*X293</f>
        <v>0</v>
      </c>
    </row>
    <row r="294" spans="7:25"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  <c r="V294" s="9"/>
      <c r="W294" s="9"/>
      <c r="X294" s="9"/>
      <c r="Y294" s="7">
        <f>Y291*X294</f>
        <v>0</v>
      </c>
    </row>
    <row r="295" spans="7:25"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  <c r="V295" s="9"/>
      <c r="W295" s="9"/>
      <c r="X295" s="9"/>
      <c r="Y295" s="7">
        <f>Y291*X295</f>
        <v>0</v>
      </c>
    </row>
    <row r="296" spans="7:25"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  <c r="V296" s="9"/>
      <c r="W296" s="9"/>
      <c r="X296" s="9"/>
      <c r="Y296" s="7">
        <f>Y291*X296</f>
        <v>0</v>
      </c>
    </row>
    <row r="297" spans="7:25"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  <c r="V297" s="9"/>
      <c r="W297" s="9"/>
      <c r="X297" s="9"/>
      <c r="Y297" s="7">
        <f>Y291*X297</f>
        <v>0</v>
      </c>
    </row>
    <row r="298" spans="7:25"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  <c r="V298" s="9"/>
      <c r="W298" s="9"/>
      <c r="X298" s="9"/>
      <c r="Y298" s="7">
        <f>Y291*X298</f>
        <v>0</v>
      </c>
    </row>
    <row r="299" spans="7:25"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  <c r="V299" s="9"/>
      <c r="W299" s="9"/>
      <c r="X299" s="9"/>
      <c r="Y299" s="7">
        <f>Y291*X299</f>
        <v>0</v>
      </c>
    </row>
    <row r="300" spans="7:25"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  <c r="V300" s="9"/>
      <c r="W300" s="9"/>
      <c r="X300" s="9"/>
      <c r="Y300" s="7">
        <f>Y291*X300</f>
        <v>0</v>
      </c>
    </row>
    <row r="301" spans="7:25"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  <c r="V301" s="9"/>
      <c r="W301" s="9"/>
      <c r="X301" s="9"/>
      <c r="Y301" s="7">
        <f>Y291*X301</f>
        <v>0</v>
      </c>
    </row>
    <row r="302" spans="7:25"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  <c r="V302" s="9"/>
      <c r="W302" s="9"/>
      <c r="X302" s="9"/>
      <c r="Y302" s="7">
        <f>Y291*X302</f>
        <v>0</v>
      </c>
    </row>
    <row r="303" spans="7:25"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  <c r="V303" s="9"/>
      <c r="W303" s="9"/>
      <c r="X303" s="9"/>
      <c r="Y303" s="7">
        <f>Y291*X303</f>
        <v>0</v>
      </c>
    </row>
    <row r="304" spans="7:25"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  <c r="V304" s="9"/>
      <c r="W304" s="9"/>
      <c r="X304" s="9"/>
      <c r="Y304" s="7">
        <f>Y291*X304</f>
        <v>0</v>
      </c>
    </row>
    <row r="305" spans="7:25"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  <c r="V305" s="9"/>
      <c r="W305" s="9"/>
      <c r="X305" s="9"/>
      <c r="Y305" s="7">
        <f>Y291*X305</f>
        <v>0</v>
      </c>
    </row>
    <row r="306" spans="7:25"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  <c r="V306" s="9"/>
      <c r="W306" s="9"/>
      <c r="X306" s="9"/>
      <c r="Y306" s="7">
        <f>Y291*X306</f>
        <v>0</v>
      </c>
    </row>
  </sheetData>
  <sheetProtection algorithmName="SHA-512" hashValue="EnEcgeF9M4XaB9QxlSkGoYr2q0Q/rCxNGlg0dZOX+fS3qjaTMV5UIvJh9fFs4rOhvnyCbD3ER3+LUJn6yyAuiA==" saltValue="0ej/xvj1O4XbGoO89nQqBA==" spinCount="100000" sheet="1" objects="1" scenarios="1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119"/>
  <sheetViews>
    <sheetView view="pageBreakPreview" topLeftCell="A503" zoomScaleNormal="100" zoomScaleSheetLayoutView="100" workbookViewId="0">
      <selection activeCell="B710" sqref="B710"/>
    </sheetView>
  </sheetViews>
  <sheetFormatPr defaultRowHeight="15"/>
  <cols>
    <col min="1" max="1" width="9.140625" style="16"/>
    <col min="2" max="2" width="40.5703125" style="5" customWidth="1"/>
    <col min="3" max="16384" width="9.140625" style="1"/>
  </cols>
  <sheetData>
    <row r="1" spans="1:2">
      <c r="A1" s="15" t="s">
        <v>0</v>
      </c>
      <c r="B1" s="14" t="s">
        <v>1</v>
      </c>
    </row>
    <row r="2" spans="1:2">
      <c r="A2" s="11">
        <v>13003</v>
      </c>
      <c r="B2" s="4" t="s">
        <v>366</v>
      </c>
    </row>
    <row r="3" spans="1:2">
      <c r="A3" s="11">
        <v>13002</v>
      </c>
      <c r="B3" s="4" t="s">
        <v>365</v>
      </c>
    </row>
    <row r="4" spans="1:2">
      <c r="A4" s="11">
        <v>13001</v>
      </c>
      <c r="B4" s="4" t="s">
        <v>364</v>
      </c>
    </row>
    <row r="5" spans="1:2">
      <c r="A5" s="11">
        <v>12001</v>
      </c>
      <c r="B5" s="4" t="s">
        <v>201</v>
      </c>
    </row>
    <row r="6" spans="1:2">
      <c r="A6" s="11">
        <v>11001</v>
      </c>
      <c r="B6" s="4" t="s">
        <v>200</v>
      </c>
    </row>
    <row r="7" spans="1:2">
      <c r="A7" s="11">
        <v>10009</v>
      </c>
      <c r="B7" s="4" t="s">
        <v>199</v>
      </c>
    </row>
    <row r="8" spans="1:2">
      <c r="A8" s="11">
        <v>10008</v>
      </c>
      <c r="B8" s="4" t="s">
        <v>198</v>
      </c>
    </row>
    <row r="9" spans="1:2">
      <c r="A9" s="11">
        <v>10007</v>
      </c>
      <c r="B9" s="4" t="s">
        <v>197</v>
      </c>
    </row>
    <row r="10" spans="1:2">
      <c r="A10" s="11">
        <v>10005</v>
      </c>
      <c r="B10" s="4" t="s">
        <v>196</v>
      </c>
    </row>
    <row r="11" spans="1:2">
      <c r="A11" s="11">
        <v>10004</v>
      </c>
      <c r="B11" s="4" t="s">
        <v>195</v>
      </c>
    </row>
    <row r="12" spans="1:2">
      <c r="A12" s="11">
        <v>10003</v>
      </c>
      <c r="B12" s="4" t="s">
        <v>194</v>
      </c>
    </row>
    <row r="13" spans="1:2">
      <c r="A13" s="11">
        <v>10002</v>
      </c>
      <c r="B13" s="4" t="s">
        <v>193</v>
      </c>
    </row>
    <row r="14" spans="1:2">
      <c r="A14" s="11">
        <v>10001</v>
      </c>
      <c r="B14" s="4" t="s">
        <v>192</v>
      </c>
    </row>
    <row r="15" spans="1:2">
      <c r="A15" s="11">
        <v>9015</v>
      </c>
      <c r="B15" s="4" t="s">
        <v>188</v>
      </c>
    </row>
    <row r="16" spans="1:2">
      <c r="A16" s="11">
        <v>9014</v>
      </c>
      <c r="B16" s="4" t="s">
        <v>187</v>
      </c>
    </row>
    <row r="17" spans="1:2">
      <c r="A17" s="11">
        <v>9013</v>
      </c>
      <c r="B17" s="4" t="s">
        <v>186</v>
      </c>
    </row>
    <row r="18" spans="1:2">
      <c r="A18" s="11">
        <v>9010</v>
      </c>
      <c r="B18" s="4" t="s">
        <v>185</v>
      </c>
    </row>
    <row r="19" spans="1:2">
      <c r="A19" s="11">
        <v>9009</v>
      </c>
      <c r="B19" s="4" t="s">
        <v>184</v>
      </c>
    </row>
    <row r="20" spans="1:2">
      <c r="A20" s="11">
        <v>9008</v>
      </c>
      <c r="B20" s="4" t="s">
        <v>390</v>
      </c>
    </row>
    <row r="21" spans="1:2">
      <c r="A21" s="11">
        <v>9007</v>
      </c>
      <c r="B21" s="4" t="s">
        <v>183</v>
      </c>
    </row>
    <row r="22" spans="1:2">
      <c r="A22" s="11">
        <v>9006</v>
      </c>
      <c r="B22" s="4" t="s">
        <v>182</v>
      </c>
    </row>
    <row r="23" spans="1:2">
      <c r="A23" s="11">
        <v>9005</v>
      </c>
      <c r="B23" s="4" t="s">
        <v>181</v>
      </c>
    </row>
    <row r="24" spans="1:2">
      <c r="A24" s="11">
        <v>9004</v>
      </c>
      <c r="B24" s="4" t="s">
        <v>180</v>
      </c>
    </row>
    <row r="25" spans="1:2">
      <c r="A25" s="11">
        <v>9003</v>
      </c>
      <c r="B25" s="4" t="s">
        <v>179</v>
      </c>
    </row>
    <row r="26" spans="1:2">
      <c r="A26" s="11">
        <v>9002</v>
      </c>
      <c r="B26" s="4" t="s">
        <v>178</v>
      </c>
    </row>
    <row r="27" spans="1:2">
      <c r="A27" s="11">
        <v>9001</v>
      </c>
      <c r="B27" s="4" t="s">
        <v>177</v>
      </c>
    </row>
    <row r="28" spans="1:2">
      <c r="A28" s="11">
        <v>8702</v>
      </c>
      <c r="B28" s="4" t="s">
        <v>226</v>
      </c>
    </row>
    <row r="29" spans="1:2">
      <c r="A29" s="11">
        <v>8701</v>
      </c>
      <c r="B29" s="4" t="s">
        <v>225</v>
      </c>
    </row>
    <row r="30" spans="1:2">
      <c r="A30" s="11">
        <v>8161</v>
      </c>
      <c r="B30" s="4" t="s">
        <v>224</v>
      </c>
    </row>
    <row r="31" spans="1:2">
      <c r="A31" s="11">
        <v>8160</v>
      </c>
      <c r="B31" s="4" t="s">
        <v>223</v>
      </c>
    </row>
    <row r="32" spans="1:2">
      <c r="A32" s="11">
        <v>8148</v>
      </c>
      <c r="B32" s="4" t="s">
        <v>176</v>
      </c>
    </row>
    <row r="33" spans="1:2">
      <c r="A33" s="11">
        <v>8147</v>
      </c>
      <c r="B33" s="4" t="s">
        <v>389</v>
      </c>
    </row>
    <row r="34" spans="1:2">
      <c r="A34" s="11">
        <v>8138</v>
      </c>
      <c r="B34" s="4" t="s">
        <v>388</v>
      </c>
    </row>
    <row r="35" spans="1:2">
      <c r="A35" s="11">
        <v>8124</v>
      </c>
      <c r="B35" s="4" t="s">
        <v>222</v>
      </c>
    </row>
    <row r="36" spans="1:2">
      <c r="A36" s="11">
        <v>8123</v>
      </c>
      <c r="B36" s="4" t="s">
        <v>221</v>
      </c>
    </row>
    <row r="37" spans="1:2">
      <c r="A37" s="11">
        <v>8121</v>
      </c>
      <c r="B37" s="4" t="s">
        <v>220</v>
      </c>
    </row>
    <row r="38" spans="1:2">
      <c r="A38" s="11">
        <v>8120</v>
      </c>
      <c r="B38" s="4" t="s">
        <v>219</v>
      </c>
    </row>
    <row r="39" spans="1:2">
      <c r="A39" s="11">
        <v>8119</v>
      </c>
      <c r="B39" s="4" t="s">
        <v>175</v>
      </c>
    </row>
    <row r="40" spans="1:2">
      <c r="A40" s="11">
        <v>8118</v>
      </c>
      <c r="B40" s="4" t="s">
        <v>174</v>
      </c>
    </row>
    <row r="41" spans="1:2">
      <c r="A41" s="11">
        <v>8117</v>
      </c>
      <c r="B41" s="4" t="s">
        <v>173</v>
      </c>
    </row>
    <row r="42" spans="1:2">
      <c r="A42" s="11">
        <v>8116</v>
      </c>
      <c r="B42" s="4" t="s">
        <v>172</v>
      </c>
    </row>
    <row r="43" spans="1:2">
      <c r="A43" s="11">
        <v>8114</v>
      </c>
      <c r="B43" s="4" t="s">
        <v>171</v>
      </c>
    </row>
    <row r="44" spans="1:2">
      <c r="A44" s="11">
        <v>8113</v>
      </c>
      <c r="B44" s="4" t="s">
        <v>170</v>
      </c>
    </row>
    <row r="45" spans="1:2">
      <c r="A45" s="11">
        <v>8112</v>
      </c>
      <c r="B45" s="4" t="s">
        <v>169</v>
      </c>
    </row>
    <row r="46" spans="1:2">
      <c r="A46" s="11">
        <v>8110</v>
      </c>
      <c r="B46" s="4" t="s">
        <v>387</v>
      </c>
    </row>
    <row r="47" spans="1:2">
      <c r="A47" s="11">
        <v>8109</v>
      </c>
      <c r="B47" s="4" t="s">
        <v>168</v>
      </c>
    </row>
    <row r="48" spans="1:2">
      <c r="A48" s="11">
        <v>8108</v>
      </c>
      <c r="B48" s="4" t="s">
        <v>218</v>
      </c>
    </row>
    <row r="49" spans="1:2">
      <c r="A49" s="11">
        <v>8106</v>
      </c>
      <c r="B49" s="4" t="s">
        <v>217</v>
      </c>
    </row>
    <row r="50" spans="1:2">
      <c r="A50" s="11">
        <v>8098</v>
      </c>
      <c r="B50" s="4" t="s">
        <v>167</v>
      </c>
    </row>
    <row r="51" spans="1:2">
      <c r="A51" s="11">
        <v>8097</v>
      </c>
      <c r="B51" s="4" t="s">
        <v>166</v>
      </c>
    </row>
    <row r="52" spans="1:2">
      <c r="A52" s="11">
        <v>8096</v>
      </c>
      <c r="B52" s="4" t="s">
        <v>165</v>
      </c>
    </row>
    <row r="53" spans="1:2">
      <c r="A53" s="11">
        <v>8090</v>
      </c>
      <c r="B53" s="4" t="s">
        <v>164</v>
      </c>
    </row>
    <row r="54" spans="1:2">
      <c r="A54" s="11">
        <v>8088</v>
      </c>
      <c r="B54" s="4" t="s">
        <v>163</v>
      </c>
    </row>
    <row r="55" spans="1:2">
      <c r="A55" s="11">
        <v>8076</v>
      </c>
      <c r="B55" s="4" t="s">
        <v>162</v>
      </c>
    </row>
    <row r="56" spans="1:2">
      <c r="A56" s="11">
        <v>8060</v>
      </c>
      <c r="B56" s="4" t="s">
        <v>216</v>
      </c>
    </row>
    <row r="57" spans="1:2">
      <c r="A57" s="11">
        <v>8056</v>
      </c>
      <c r="B57" s="4" t="s">
        <v>215</v>
      </c>
    </row>
    <row r="58" spans="1:2">
      <c r="A58" s="11">
        <v>8055</v>
      </c>
      <c r="B58" s="4" t="s">
        <v>214</v>
      </c>
    </row>
    <row r="59" spans="1:2">
      <c r="A59" s="11">
        <v>8052</v>
      </c>
      <c r="B59" s="4" t="s">
        <v>161</v>
      </c>
    </row>
    <row r="60" spans="1:2">
      <c r="A60" s="11">
        <v>8051</v>
      </c>
      <c r="B60" s="4" t="s">
        <v>160</v>
      </c>
    </row>
    <row r="61" spans="1:2">
      <c r="A61" s="11">
        <v>8049</v>
      </c>
      <c r="B61" s="4" t="s">
        <v>206</v>
      </c>
    </row>
    <row r="62" spans="1:2">
      <c r="A62" s="11">
        <v>8048</v>
      </c>
      <c r="B62" s="4" t="s">
        <v>213</v>
      </c>
    </row>
    <row r="63" spans="1:2">
      <c r="A63" s="11">
        <v>8014</v>
      </c>
      <c r="B63" s="4" t="s">
        <v>159</v>
      </c>
    </row>
    <row r="64" spans="1:2">
      <c r="A64" s="11">
        <v>8011</v>
      </c>
      <c r="B64" s="4" t="s">
        <v>158</v>
      </c>
    </row>
    <row r="65" spans="1:2">
      <c r="A65" s="11">
        <v>8004</v>
      </c>
      <c r="B65" s="4" t="s">
        <v>157</v>
      </c>
    </row>
    <row r="66" spans="1:2">
      <c r="A66" s="11">
        <v>8002</v>
      </c>
      <c r="B66" s="4" t="s">
        <v>156</v>
      </c>
    </row>
    <row r="67" spans="1:2">
      <c r="A67" s="11">
        <v>8001</v>
      </c>
      <c r="B67" s="4" t="s">
        <v>155</v>
      </c>
    </row>
    <row r="68" spans="1:2">
      <c r="A68" s="11">
        <v>7049</v>
      </c>
      <c r="B68" s="4" t="s">
        <v>212</v>
      </c>
    </row>
    <row r="69" spans="1:2">
      <c r="A69" s="11">
        <v>7048</v>
      </c>
      <c r="B69" s="4" t="s">
        <v>211</v>
      </c>
    </row>
    <row r="70" spans="1:2">
      <c r="A70" s="11">
        <v>7047</v>
      </c>
      <c r="B70" s="4" t="s">
        <v>372</v>
      </c>
    </row>
    <row r="71" spans="1:2">
      <c r="A71" s="11">
        <v>7046</v>
      </c>
      <c r="B71" s="4" t="s">
        <v>371</v>
      </c>
    </row>
    <row r="72" spans="1:2">
      <c r="A72" s="11">
        <v>7045</v>
      </c>
      <c r="B72" s="4" t="s">
        <v>370</v>
      </c>
    </row>
    <row r="73" spans="1:2">
      <c r="A73" s="11">
        <v>7044</v>
      </c>
      <c r="B73" s="4" t="s">
        <v>369</v>
      </c>
    </row>
    <row r="74" spans="1:2">
      <c r="A74" s="11">
        <v>7043</v>
      </c>
      <c r="B74" s="4" t="s">
        <v>368</v>
      </c>
    </row>
    <row r="75" spans="1:2">
      <c r="A75" s="11">
        <v>7042</v>
      </c>
      <c r="B75" s="4" t="s">
        <v>367</v>
      </c>
    </row>
    <row r="76" spans="1:2">
      <c r="A76" s="11">
        <v>7040</v>
      </c>
      <c r="B76" s="4" t="s">
        <v>154</v>
      </c>
    </row>
    <row r="77" spans="1:2">
      <c r="A77" s="11">
        <v>7039</v>
      </c>
      <c r="B77" s="4" t="s">
        <v>153</v>
      </c>
    </row>
    <row r="78" spans="1:2">
      <c r="A78" s="11">
        <v>7038</v>
      </c>
      <c r="B78" s="4" t="s">
        <v>152</v>
      </c>
    </row>
    <row r="79" spans="1:2">
      <c r="A79" s="11">
        <v>7037</v>
      </c>
      <c r="B79" s="4" t="s">
        <v>151</v>
      </c>
    </row>
    <row r="80" spans="1:2">
      <c r="A80" s="11">
        <v>7034</v>
      </c>
      <c r="B80" s="4" t="s">
        <v>150</v>
      </c>
    </row>
    <row r="81" spans="1:2">
      <c r="A81" s="11">
        <v>7033</v>
      </c>
      <c r="B81" s="4" t="s">
        <v>149</v>
      </c>
    </row>
    <row r="82" spans="1:2">
      <c r="A82" s="11">
        <v>7032</v>
      </c>
      <c r="B82" s="4" t="s">
        <v>148</v>
      </c>
    </row>
    <row r="83" spans="1:2">
      <c r="A83" s="11">
        <v>7031</v>
      </c>
      <c r="B83" s="4" t="s">
        <v>147</v>
      </c>
    </row>
    <row r="84" spans="1:2">
      <c r="A84" s="11">
        <v>7030</v>
      </c>
      <c r="B84" s="4" t="s">
        <v>146</v>
      </c>
    </row>
    <row r="85" spans="1:2">
      <c r="A85" s="11">
        <v>7029</v>
      </c>
      <c r="B85" s="4" t="s">
        <v>145</v>
      </c>
    </row>
    <row r="86" spans="1:2">
      <c r="A86" s="11">
        <v>7028</v>
      </c>
      <c r="B86" s="4" t="s">
        <v>144</v>
      </c>
    </row>
    <row r="87" spans="1:2">
      <c r="A87" s="11">
        <v>7027</v>
      </c>
      <c r="B87" s="4" t="s">
        <v>210</v>
      </c>
    </row>
    <row r="88" spans="1:2">
      <c r="A88" s="11">
        <v>7026</v>
      </c>
      <c r="B88" s="4" t="s">
        <v>143</v>
      </c>
    </row>
    <row r="89" spans="1:2">
      <c r="A89" s="11">
        <v>7025</v>
      </c>
      <c r="B89" s="4" t="s">
        <v>142</v>
      </c>
    </row>
    <row r="90" spans="1:2">
      <c r="A90" s="11">
        <v>7024</v>
      </c>
      <c r="B90" s="4" t="s">
        <v>141</v>
      </c>
    </row>
    <row r="91" spans="1:2">
      <c r="A91" s="11">
        <v>7023</v>
      </c>
      <c r="B91" s="4" t="s">
        <v>140</v>
      </c>
    </row>
    <row r="92" spans="1:2">
      <c r="A92" s="11">
        <v>7021</v>
      </c>
      <c r="B92" s="4" t="s">
        <v>139</v>
      </c>
    </row>
    <row r="93" spans="1:2">
      <c r="A93" s="11">
        <v>7020</v>
      </c>
      <c r="B93" s="4" t="s">
        <v>138</v>
      </c>
    </row>
    <row r="94" spans="1:2">
      <c r="A94" s="11">
        <v>7019</v>
      </c>
      <c r="B94" s="4" t="s">
        <v>137</v>
      </c>
    </row>
    <row r="95" spans="1:2">
      <c r="A95" s="11">
        <v>7018</v>
      </c>
      <c r="B95" s="4" t="s">
        <v>136</v>
      </c>
    </row>
    <row r="96" spans="1:2">
      <c r="A96" s="11">
        <v>7017</v>
      </c>
      <c r="B96" s="4" t="s">
        <v>135</v>
      </c>
    </row>
    <row r="97" spans="1:2">
      <c r="A97" s="11">
        <v>7016</v>
      </c>
      <c r="B97" s="4" t="s">
        <v>134</v>
      </c>
    </row>
    <row r="98" spans="1:2">
      <c r="A98" s="11">
        <v>7015</v>
      </c>
      <c r="B98" s="4" t="s">
        <v>133</v>
      </c>
    </row>
    <row r="99" spans="1:2">
      <c r="A99" s="11">
        <v>7014</v>
      </c>
      <c r="B99" s="4" t="s">
        <v>132</v>
      </c>
    </row>
    <row r="100" spans="1:2">
      <c r="A100" s="11">
        <v>7013</v>
      </c>
      <c r="B100" s="4" t="s">
        <v>131</v>
      </c>
    </row>
    <row r="101" spans="1:2">
      <c r="A101" s="11">
        <v>7012</v>
      </c>
      <c r="B101" s="4" t="s">
        <v>130</v>
      </c>
    </row>
    <row r="102" spans="1:2">
      <c r="A102" s="11">
        <v>7011</v>
      </c>
      <c r="B102" s="4" t="s">
        <v>129</v>
      </c>
    </row>
    <row r="103" spans="1:2">
      <c r="A103" s="11">
        <v>7010</v>
      </c>
      <c r="B103" s="4" t="s">
        <v>128</v>
      </c>
    </row>
    <row r="104" spans="1:2">
      <c r="A104" s="11">
        <v>7009</v>
      </c>
      <c r="B104" s="4" t="s">
        <v>127</v>
      </c>
    </row>
    <row r="105" spans="1:2">
      <c r="A105" s="11">
        <v>7008</v>
      </c>
      <c r="B105" s="4" t="s">
        <v>126</v>
      </c>
    </row>
    <row r="106" spans="1:2">
      <c r="A106" s="11">
        <v>7007</v>
      </c>
      <c r="B106" s="4" t="s">
        <v>125</v>
      </c>
    </row>
    <row r="107" spans="1:2">
      <c r="A107" s="11">
        <v>7006</v>
      </c>
      <c r="B107" s="4" t="s">
        <v>124</v>
      </c>
    </row>
    <row r="108" spans="1:2">
      <c r="A108" s="11">
        <v>7005</v>
      </c>
      <c r="B108" s="4" t="s">
        <v>123</v>
      </c>
    </row>
    <row r="109" spans="1:2">
      <c r="A109" s="11">
        <v>7004</v>
      </c>
      <c r="B109" s="4" t="s">
        <v>122</v>
      </c>
    </row>
    <row r="110" spans="1:2">
      <c r="A110" s="11">
        <v>7003</v>
      </c>
      <c r="B110" s="4" t="s">
        <v>121</v>
      </c>
    </row>
    <row r="111" spans="1:2">
      <c r="A111" s="11">
        <v>7002</v>
      </c>
      <c r="B111" s="4" t="s">
        <v>120</v>
      </c>
    </row>
    <row r="112" spans="1:2">
      <c r="A112" s="11">
        <v>7001</v>
      </c>
      <c r="B112" s="4" t="s">
        <v>119</v>
      </c>
    </row>
    <row r="113" spans="1:2">
      <c r="A113" s="11">
        <v>6025</v>
      </c>
      <c r="B113" s="4" t="s">
        <v>118</v>
      </c>
    </row>
    <row r="114" spans="1:2">
      <c r="A114" s="11">
        <v>6024</v>
      </c>
      <c r="B114" s="4" t="s">
        <v>204</v>
      </c>
    </row>
    <row r="115" spans="1:2">
      <c r="A115" s="11">
        <v>6023</v>
      </c>
      <c r="B115" s="4" t="s">
        <v>117</v>
      </c>
    </row>
    <row r="116" spans="1:2">
      <c r="A116" s="11">
        <v>6022</v>
      </c>
      <c r="B116" s="4" t="s">
        <v>116</v>
      </c>
    </row>
    <row r="117" spans="1:2">
      <c r="A117" s="11">
        <v>6021</v>
      </c>
      <c r="B117" s="4" t="s">
        <v>115</v>
      </c>
    </row>
    <row r="118" spans="1:2">
      <c r="A118" s="11">
        <v>6020</v>
      </c>
      <c r="B118" s="4" t="s">
        <v>386</v>
      </c>
    </row>
    <row r="119" spans="1:2">
      <c r="A119" s="11">
        <v>6019</v>
      </c>
      <c r="B119" s="4" t="s">
        <v>385</v>
      </c>
    </row>
    <row r="120" spans="1:2">
      <c r="A120" s="11">
        <v>6018</v>
      </c>
      <c r="B120" s="4" t="s">
        <v>384</v>
      </c>
    </row>
    <row r="121" spans="1:2">
      <c r="A121" s="11">
        <v>6017</v>
      </c>
      <c r="B121" s="4" t="s">
        <v>383</v>
      </c>
    </row>
    <row r="122" spans="1:2">
      <c r="A122" s="11">
        <v>6016</v>
      </c>
      <c r="B122" s="4" t="s">
        <v>382</v>
      </c>
    </row>
    <row r="123" spans="1:2">
      <c r="A123" s="11">
        <v>4008</v>
      </c>
      <c r="B123" s="4" t="s">
        <v>381</v>
      </c>
    </row>
    <row r="124" spans="1:2">
      <c r="A124" s="11">
        <v>4007</v>
      </c>
      <c r="B124" s="4" t="s">
        <v>205</v>
      </c>
    </row>
    <row r="125" spans="1:2">
      <c r="A125" s="11">
        <v>4006</v>
      </c>
      <c r="B125" s="4" t="s">
        <v>114</v>
      </c>
    </row>
    <row r="126" spans="1:2">
      <c r="A126" s="11">
        <v>4005</v>
      </c>
      <c r="B126" s="4" t="s">
        <v>113</v>
      </c>
    </row>
    <row r="127" spans="1:2">
      <c r="A127" s="11">
        <v>4003</v>
      </c>
      <c r="B127" s="4" t="s">
        <v>112</v>
      </c>
    </row>
    <row r="128" spans="1:2">
      <c r="A128" s="11">
        <v>4002</v>
      </c>
      <c r="B128" s="4" t="s">
        <v>111</v>
      </c>
    </row>
    <row r="129" spans="1:2">
      <c r="A129" s="11">
        <v>3037</v>
      </c>
      <c r="B129" s="4" t="s">
        <v>110</v>
      </c>
    </row>
    <row r="130" spans="1:2">
      <c r="A130" s="11">
        <v>3036</v>
      </c>
      <c r="B130" s="4" t="s">
        <v>209</v>
      </c>
    </row>
    <row r="131" spans="1:2">
      <c r="A131" s="11">
        <v>3035</v>
      </c>
      <c r="B131" s="4" t="s">
        <v>109</v>
      </c>
    </row>
    <row r="132" spans="1:2">
      <c r="A132" s="11">
        <v>3034</v>
      </c>
      <c r="B132" s="4" t="s">
        <v>108</v>
      </c>
    </row>
    <row r="133" spans="1:2">
      <c r="A133" s="11">
        <v>3032</v>
      </c>
      <c r="B133" s="4" t="s">
        <v>107</v>
      </c>
    </row>
    <row r="134" spans="1:2">
      <c r="A134" s="11">
        <v>3031</v>
      </c>
      <c r="B134" s="4" t="s">
        <v>106</v>
      </c>
    </row>
    <row r="135" spans="1:2">
      <c r="A135" s="11">
        <v>3030</v>
      </c>
      <c r="B135" s="4" t="s">
        <v>105</v>
      </c>
    </row>
    <row r="136" spans="1:2">
      <c r="A136" s="11">
        <v>3029</v>
      </c>
      <c r="B136" s="4" t="s">
        <v>104</v>
      </c>
    </row>
    <row r="137" spans="1:2">
      <c r="A137" s="11">
        <v>3028</v>
      </c>
      <c r="B137" s="4" t="s">
        <v>103</v>
      </c>
    </row>
    <row r="138" spans="1:2">
      <c r="A138" s="11">
        <v>3027</v>
      </c>
      <c r="B138" s="4" t="s">
        <v>102</v>
      </c>
    </row>
    <row r="139" spans="1:2">
      <c r="A139" s="11">
        <v>3026</v>
      </c>
      <c r="B139" s="4" t="s">
        <v>101</v>
      </c>
    </row>
    <row r="140" spans="1:2">
      <c r="A140" s="11">
        <v>3025</v>
      </c>
      <c r="B140" s="4" t="s">
        <v>100</v>
      </c>
    </row>
    <row r="141" spans="1:2">
      <c r="A141" s="11">
        <v>3024</v>
      </c>
      <c r="B141" s="4" t="s">
        <v>99</v>
      </c>
    </row>
    <row r="142" spans="1:2">
      <c r="A142" s="11">
        <v>3023</v>
      </c>
      <c r="B142" s="4" t="s">
        <v>98</v>
      </c>
    </row>
    <row r="143" spans="1:2">
      <c r="A143" s="11">
        <v>3022</v>
      </c>
      <c r="B143" s="4" t="s">
        <v>97</v>
      </c>
    </row>
    <row r="144" spans="1:2">
      <c r="A144" s="11">
        <v>3019</v>
      </c>
      <c r="B144" s="4" t="s">
        <v>96</v>
      </c>
    </row>
    <row r="145" spans="1:2">
      <c r="A145" s="11">
        <v>3018</v>
      </c>
      <c r="B145" s="4" t="s">
        <v>95</v>
      </c>
    </row>
    <row r="146" spans="1:2">
      <c r="A146" s="11">
        <v>3017</v>
      </c>
      <c r="B146" s="4" t="s">
        <v>94</v>
      </c>
    </row>
    <row r="147" spans="1:2">
      <c r="A147" s="11">
        <v>3011</v>
      </c>
      <c r="B147" s="4" t="s">
        <v>93</v>
      </c>
    </row>
    <row r="148" spans="1:2">
      <c r="A148" s="11">
        <v>3007</v>
      </c>
      <c r="B148" s="4" t="s">
        <v>92</v>
      </c>
    </row>
    <row r="149" spans="1:2">
      <c r="A149" s="11">
        <v>3006</v>
      </c>
      <c r="B149" s="4" t="s">
        <v>91</v>
      </c>
    </row>
    <row r="150" spans="1:2">
      <c r="A150" s="11">
        <v>3005</v>
      </c>
      <c r="B150" s="4" t="s">
        <v>90</v>
      </c>
    </row>
    <row r="151" spans="1:2">
      <c r="A151" s="11">
        <v>3004</v>
      </c>
      <c r="B151" s="4" t="s">
        <v>89</v>
      </c>
    </row>
    <row r="152" spans="1:2">
      <c r="A152" s="11">
        <v>3003</v>
      </c>
      <c r="B152" s="4" t="s">
        <v>88</v>
      </c>
    </row>
    <row r="153" spans="1:2">
      <c r="A153" s="11">
        <v>3002</v>
      </c>
      <c r="B153" s="4" t="s">
        <v>87</v>
      </c>
    </row>
    <row r="154" spans="1:2">
      <c r="A154" s="11">
        <v>3001</v>
      </c>
      <c r="B154" s="4" t="s">
        <v>86</v>
      </c>
    </row>
    <row r="155" spans="1:2">
      <c r="A155" s="11">
        <v>2067</v>
      </c>
      <c r="B155" s="4" t="s">
        <v>85</v>
      </c>
    </row>
    <row r="156" spans="1:2">
      <c r="A156" s="11">
        <v>2066</v>
      </c>
      <c r="B156" s="4" t="s">
        <v>84</v>
      </c>
    </row>
    <row r="157" spans="1:2">
      <c r="A157" s="11">
        <v>2065</v>
      </c>
      <c r="B157" s="4" t="s">
        <v>83</v>
      </c>
    </row>
    <row r="158" spans="1:2">
      <c r="A158" s="11">
        <v>2064</v>
      </c>
      <c r="B158" s="4" t="s">
        <v>82</v>
      </c>
    </row>
    <row r="159" spans="1:2">
      <c r="A159" s="11">
        <v>2063</v>
      </c>
      <c r="B159" s="4" t="s">
        <v>81</v>
      </c>
    </row>
    <row r="160" spans="1:2">
      <c r="A160" s="11">
        <v>2062</v>
      </c>
      <c r="B160" s="4" t="s">
        <v>80</v>
      </c>
    </row>
    <row r="161" spans="1:2">
      <c r="A161" s="11">
        <v>2061</v>
      </c>
      <c r="B161" s="4" t="s">
        <v>79</v>
      </c>
    </row>
    <row r="162" spans="1:2">
      <c r="A162" s="11">
        <v>2060</v>
      </c>
      <c r="B162" s="4" t="s">
        <v>78</v>
      </c>
    </row>
    <row r="163" spans="1:2">
      <c r="A163" s="11">
        <v>2059</v>
      </c>
      <c r="B163" s="4" t="s">
        <v>77</v>
      </c>
    </row>
    <row r="164" spans="1:2">
      <c r="A164" s="11">
        <v>2058</v>
      </c>
      <c r="B164" s="4" t="s">
        <v>76</v>
      </c>
    </row>
    <row r="165" spans="1:2">
      <c r="A165" s="11">
        <v>2057</v>
      </c>
      <c r="B165" s="4" t="s">
        <v>75</v>
      </c>
    </row>
    <row r="166" spans="1:2">
      <c r="A166" s="11">
        <v>2056</v>
      </c>
      <c r="B166" s="4" t="s">
        <v>74</v>
      </c>
    </row>
    <row r="167" spans="1:2">
      <c r="A167" s="11">
        <v>2055</v>
      </c>
      <c r="B167" s="4" t="s">
        <v>73</v>
      </c>
    </row>
    <row r="168" spans="1:2">
      <c r="A168" s="11">
        <v>2054</v>
      </c>
      <c r="B168" s="4" t="s">
        <v>72</v>
      </c>
    </row>
    <row r="169" spans="1:2">
      <c r="A169" s="11">
        <v>2053</v>
      </c>
      <c r="B169" s="4" t="s">
        <v>71</v>
      </c>
    </row>
    <row r="170" spans="1:2">
      <c r="A170" s="11">
        <v>2052</v>
      </c>
      <c r="B170" s="4" t="s">
        <v>70</v>
      </c>
    </row>
    <row r="171" spans="1:2">
      <c r="A171" s="11">
        <v>2051</v>
      </c>
      <c r="B171" s="4" t="s">
        <v>69</v>
      </c>
    </row>
    <row r="172" spans="1:2">
      <c r="A172" s="11">
        <v>2050</v>
      </c>
      <c r="B172" s="4" t="s">
        <v>68</v>
      </c>
    </row>
    <row r="173" spans="1:2">
      <c r="A173" s="11">
        <v>2049</v>
      </c>
      <c r="B173" s="4" t="s">
        <v>67</v>
      </c>
    </row>
    <row r="174" spans="1:2">
      <c r="A174" s="11">
        <v>2048</v>
      </c>
      <c r="B174" s="4" t="s">
        <v>66</v>
      </c>
    </row>
    <row r="175" spans="1:2">
      <c r="A175" s="11">
        <v>2047</v>
      </c>
      <c r="B175" s="4" t="s">
        <v>65</v>
      </c>
    </row>
    <row r="176" spans="1:2">
      <c r="A176" s="11">
        <v>2046</v>
      </c>
      <c r="B176" s="4" t="s">
        <v>64</v>
      </c>
    </row>
    <row r="177" spans="1:2">
      <c r="A177" s="11">
        <v>2045</v>
      </c>
      <c r="B177" s="4" t="s">
        <v>63</v>
      </c>
    </row>
    <row r="178" spans="1:2">
      <c r="A178" s="11">
        <v>2044</v>
      </c>
      <c r="B178" s="4" t="s">
        <v>62</v>
      </c>
    </row>
    <row r="179" spans="1:2">
      <c r="A179" s="11">
        <v>2043</v>
      </c>
      <c r="B179" s="4" t="s">
        <v>61</v>
      </c>
    </row>
    <row r="180" spans="1:2">
      <c r="A180" s="11">
        <v>2041</v>
      </c>
      <c r="B180" s="4" t="s">
        <v>60</v>
      </c>
    </row>
    <row r="181" spans="1:2">
      <c r="A181" s="11">
        <v>2040</v>
      </c>
      <c r="B181" s="4" t="s">
        <v>59</v>
      </c>
    </row>
    <row r="182" spans="1:2">
      <c r="A182" s="11">
        <v>2039</v>
      </c>
      <c r="B182" s="4" t="s">
        <v>58</v>
      </c>
    </row>
    <row r="183" spans="1:2">
      <c r="A183" s="11">
        <v>2038</v>
      </c>
      <c r="B183" s="4" t="s">
        <v>57</v>
      </c>
    </row>
    <row r="184" spans="1:2">
      <c r="A184" s="11">
        <v>2037</v>
      </c>
      <c r="B184" s="4" t="s">
        <v>56</v>
      </c>
    </row>
    <row r="185" spans="1:2">
      <c r="A185" s="11">
        <v>2036</v>
      </c>
      <c r="B185" s="4" t="s">
        <v>55</v>
      </c>
    </row>
    <row r="186" spans="1:2">
      <c r="A186" s="11">
        <v>2035</v>
      </c>
      <c r="B186" s="4" t="s">
        <v>54</v>
      </c>
    </row>
    <row r="187" spans="1:2">
      <c r="A187" s="11">
        <v>2034</v>
      </c>
      <c r="B187" s="4" t="s">
        <v>53</v>
      </c>
    </row>
    <row r="188" spans="1:2">
      <c r="A188" s="11">
        <v>2033</v>
      </c>
      <c r="B188" s="4" t="s">
        <v>52</v>
      </c>
    </row>
    <row r="189" spans="1:2">
      <c r="A189" s="11">
        <v>2032</v>
      </c>
      <c r="B189" s="4" t="s">
        <v>51</v>
      </c>
    </row>
    <row r="190" spans="1:2">
      <c r="A190" s="11">
        <v>2025</v>
      </c>
      <c r="B190" s="4" t="s">
        <v>50</v>
      </c>
    </row>
    <row r="191" spans="1:2">
      <c r="A191" s="11">
        <v>2024</v>
      </c>
      <c r="B191" s="4" t="s">
        <v>49</v>
      </c>
    </row>
    <row r="192" spans="1:2">
      <c r="A192" s="11">
        <v>2023</v>
      </c>
      <c r="B192" s="4" t="s">
        <v>48</v>
      </c>
    </row>
    <row r="193" spans="1:2">
      <c r="A193" s="11">
        <v>2022</v>
      </c>
      <c r="B193" s="4" t="s">
        <v>47</v>
      </c>
    </row>
    <row r="194" spans="1:2">
      <c r="A194" s="11">
        <v>2021</v>
      </c>
      <c r="B194" s="4" t="s">
        <v>46</v>
      </c>
    </row>
    <row r="195" spans="1:2">
      <c r="A195" s="11">
        <v>2020</v>
      </c>
      <c r="B195" s="4" t="s">
        <v>45</v>
      </c>
    </row>
    <row r="196" spans="1:2">
      <c r="A196" s="11">
        <v>2019</v>
      </c>
      <c r="B196" s="4" t="s">
        <v>44</v>
      </c>
    </row>
    <row r="197" spans="1:2">
      <c r="A197" s="11">
        <v>2018</v>
      </c>
      <c r="B197" s="4" t="s">
        <v>43</v>
      </c>
    </row>
    <row r="198" spans="1:2">
      <c r="A198" s="11">
        <v>2017</v>
      </c>
      <c r="B198" s="4" t="s">
        <v>42</v>
      </c>
    </row>
    <row r="199" spans="1:2">
      <c r="A199" s="11">
        <v>1959</v>
      </c>
      <c r="B199" s="4" t="s">
        <v>363</v>
      </c>
    </row>
    <row r="200" spans="1:2">
      <c r="A200" s="11">
        <v>1831</v>
      </c>
      <c r="B200" s="4" t="s">
        <v>380</v>
      </c>
    </row>
    <row r="201" spans="1:2">
      <c r="A201" s="11">
        <v>1822</v>
      </c>
      <c r="B201" s="4" t="s">
        <v>379</v>
      </c>
    </row>
    <row r="202" spans="1:2">
      <c r="A202" s="11">
        <v>1821</v>
      </c>
      <c r="B202" s="4" t="s">
        <v>41</v>
      </c>
    </row>
    <row r="203" spans="1:2">
      <c r="A203" s="11">
        <v>1820</v>
      </c>
      <c r="B203" s="4" t="s">
        <v>40</v>
      </c>
    </row>
    <row r="204" spans="1:2">
      <c r="A204" s="11">
        <v>1819</v>
      </c>
      <c r="B204" s="4" t="s">
        <v>378</v>
      </c>
    </row>
    <row r="205" spans="1:2">
      <c r="A205" s="11">
        <v>1815</v>
      </c>
      <c r="B205" s="4" t="s">
        <v>377</v>
      </c>
    </row>
    <row r="206" spans="1:2">
      <c r="A206" s="11">
        <v>1808</v>
      </c>
      <c r="B206" s="4" t="s">
        <v>362</v>
      </c>
    </row>
    <row r="207" spans="1:2">
      <c r="A207" s="11">
        <v>1807</v>
      </c>
      <c r="B207" s="4" t="s">
        <v>361</v>
      </c>
    </row>
    <row r="208" spans="1:2">
      <c r="A208" s="11">
        <v>1799</v>
      </c>
      <c r="B208" s="4" t="s">
        <v>404</v>
      </c>
    </row>
    <row r="209" spans="1:2">
      <c r="A209" s="11">
        <v>1796</v>
      </c>
      <c r="B209" s="4" t="s">
        <v>403</v>
      </c>
    </row>
    <row r="210" spans="1:2">
      <c r="A210" s="11">
        <v>1788</v>
      </c>
      <c r="B210" s="4" t="s">
        <v>402</v>
      </c>
    </row>
    <row r="211" spans="1:2">
      <c r="A211" s="11">
        <v>1667</v>
      </c>
      <c r="B211" s="4" t="s">
        <v>203</v>
      </c>
    </row>
    <row r="212" spans="1:2">
      <c r="A212" s="11">
        <v>1537</v>
      </c>
      <c r="B212" s="4" t="s">
        <v>360</v>
      </c>
    </row>
    <row r="213" spans="1:2">
      <c r="A213" s="11">
        <v>1534</v>
      </c>
      <c r="B213" s="4" t="s">
        <v>359</v>
      </c>
    </row>
    <row r="214" spans="1:2">
      <c r="A214" s="11">
        <v>1506</v>
      </c>
      <c r="B214" s="4" t="s">
        <v>358</v>
      </c>
    </row>
    <row r="215" spans="1:2">
      <c r="A215" s="11">
        <v>1505</v>
      </c>
      <c r="B215" s="4" t="s">
        <v>357</v>
      </c>
    </row>
    <row r="216" spans="1:2">
      <c r="A216" s="11">
        <v>1474</v>
      </c>
      <c r="B216" s="4" t="s">
        <v>356</v>
      </c>
    </row>
    <row r="217" spans="1:2">
      <c r="A217" s="11">
        <v>1473</v>
      </c>
      <c r="B217" s="4" t="s">
        <v>401</v>
      </c>
    </row>
    <row r="218" spans="1:2">
      <c r="A218" s="11">
        <v>1472</v>
      </c>
      <c r="B218" s="4" t="s">
        <v>291</v>
      </c>
    </row>
    <row r="219" spans="1:2">
      <c r="A219" s="11">
        <v>1470</v>
      </c>
      <c r="B219" s="4" t="s">
        <v>330</v>
      </c>
    </row>
    <row r="220" spans="1:2">
      <c r="A220" s="11">
        <v>1469</v>
      </c>
      <c r="B220" s="4" t="s">
        <v>289</v>
      </c>
    </row>
    <row r="221" spans="1:2">
      <c r="A221" s="11">
        <v>1468</v>
      </c>
      <c r="B221" s="4" t="s">
        <v>288</v>
      </c>
    </row>
    <row r="222" spans="1:2">
      <c r="A222" s="11">
        <v>1466</v>
      </c>
      <c r="B222" s="4" t="s">
        <v>355</v>
      </c>
    </row>
    <row r="223" spans="1:2">
      <c r="A223" s="11">
        <v>1465</v>
      </c>
      <c r="B223" s="4" t="s">
        <v>400</v>
      </c>
    </row>
    <row r="224" spans="1:2">
      <c r="A224" s="11">
        <v>1464</v>
      </c>
      <c r="B224" s="4" t="s">
        <v>354</v>
      </c>
    </row>
    <row r="225" spans="1:2">
      <c r="A225" s="11">
        <v>1462</v>
      </c>
      <c r="B225" s="4" t="s">
        <v>353</v>
      </c>
    </row>
    <row r="226" spans="1:2">
      <c r="A226" s="11">
        <v>1460</v>
      </c>
      <c r="B226" s="4" t="s">
        <v>352</v>
      </c>
    </row>
    <row r="227" spans="1:2">
      <c r="A227" s="11">
        <v>1449</v>
      </c>
      <c r="B227" s="4" t="s">
        <v>351</v>
      </c>
    </row>
    <row r="228" spans="1:2">
      <c r="A228" s="11">
        <v>1443</v>
      </c>
      <c r="B228" s="4" t="s">
        <v>350</v>
      </c>
    </row>
    <row r="229" spans="1:2">
      <c r="A229" s="11">
        <v>1442</v>
      </c>
      <c r="B229" s="4" t="s">
        <v>349</v>
      </c>
    </row>
    <row r="230" spans="1:2">
      <c r="A230" s="11">
        <v>1438</v>
      </c>
      <c r="B230" s="4" t="s">
        <v>39</v>
      </c>
    </row>
    <row r="231" spans="1:2">
      <c r="A231" s="11">
        <v>1428</v>
      </c>
      <c r="B231" s="4" t="s">
        <v>38</v>
      </c>
    </row>
    <row r="232" spans="1:2">
      <c r="A232" s="11">
        <v>1422</v>
      </c>
      <c r="B232" s="4" t="s">
        <v>37</v>
      </c>
    </row>
    <row r="233" spans="1:2">
      <c r="A233" s="11">
        <v>1420</v>
      </c>
      <c r="B233" s="4" t="s">
        <v>36</v>
      </c>
    </row>
    <row r="234" spans="1:2">
      <c r="A234" s="11">
        <v>1418</v>
      </c>
      <c r="B234" s="4" t="s">
        <v>191</v>
      </c>
    </row>
    <row r="235" spans="1:2">
      <c r="A235" s="11">
        <v>1417</v>
      </c>
      <c r="B235" s="4" t="s">
        <v>190</v>
      </c>
    </row>
    <row r="236" spans="1:2">
      <c r="A236" s="11">
        <v>1416</v>
      </c>
      <c r="B236" s="4" t="s">
        <v>189</v>
      </c>
    </row>
    <row r="237" spans="1:2">
      <c r="A237" s="11">
        <v>1290</v>
      </c>
      <c r="B237" s="4" t="s">
        <v>348</v>
      </c>
    </row>
    <row r="238" spans="1:2">
      <c r="A238" s="11">
        <v>1289</v>
      </c>
      <c r="B238" s="4" t="s">
        <v>347</v>
      </c>
    </row>
    <row r="239" spans="1:2">
      <c r="A239" s="11">
        <v>1288</v>
      </c>
      <c r="B239" s="4" t="s">
        <v>346</v>
      </c>
    </row>
    <row r="240" spans="1:2">
      <c r="A240" s="11">
        <v>1286</v>
      </c>
      <c r="B240" s="4" t="s">
        <v>345</v>
      </c>
    </row>
    <row r="241" spans="1:2">
      <c r="A241" s="11">
        <v>1280</v>
      </c>
      <c r="B241" s="4" t="s">
        <v>208</v>
      </c>
    </row>
    <row r="242" spans="1:2">
      <c r="A242" s="11">
        <v>1279</v>
      </c>
      <c r="B242" s="4" t="s">
        <v>207</v>
      </c>
    </row>
    <row r="243" spans="1:2">
      <c r="A243" s="11">
        <v>1274</v>
      </c>
      <c r="B243" s="4" t="s">
        <v>344</v>
      </c>
    </row>
    <row r="244" spans="1:2">
      <c r="A244" s="11">
        <v>1273</v>
      </c>
      <c r="B244" s="4" t="s">
        <v>343</v>
      </c>
    </row>
    <row r="245" spans="1:2">
      <c r="A245" s="11">
        <v>1272</v>
      </c>
      <c r="B245" s="4" t="s">
        <v>342</v>
      </c>
    </row>
    <row r="246" spans="1:2">
      <c r="A246" s="11">
        <v>1270</v>
      </c>
      <c r="B246" s="4" t="s">
        <v>341</v>
      </c>
    </row>
    <row r="247" spans="1:2">
      <c r="A247" s="11">
        <v>1269</v>
      </c>
      <c r="B247" s="4" t="s">
        <v>340</v>
      </c>
    </row>
    <row r="248" spans="1:2">
      <c r="A248" s="11">
        <v>1268</v>
      </c>
      <c r="B248" s="4" t="s">
        <v>339</v>
      </c>
    </row>
    <row r="249" spans="1:2">
      <c r="A249" s="11">
        <v>1266</v>
      </c>
      <c r="B249" s="4" t="s">
        <v>338</v>
      </c>
    </row>
    <row r="250" spans="1:2">
      <c r="A250" s="11">
        <v>1265</v>
      </c>
      <c r="B250" s="4" t="s">
        <v>337</v>
      </c>
    </row>
    <row r="251" spans="1:2">
      <c r="A251" s="11">
        <v>1264</v>
      </c>
      <c r="B251" s="4" t="s">
        <v>336</v>
      </c>
    </row>
    <row r="252" spans="1:2">
      <c r="A252" s="11">
        <v>1262</v>
      </c>
      <c r="B252" s="4" t="s">
        <v>35</v>
      </c>
    </row>
    <row r="253" spans="1:2">
      <c r="A253" s="11">
        <v>1252</v>
      </c>
      <c r="B253" s="4" t="s">
        <v>34</v>
      </c>
    </row>
    <row r="254" spans="1:2">
      <c r="A254" s="11">
        <v>1164</v>
      </c>
      <c r="B254" s="4" t="s">
        <v>335</v>
      </c>
    </row>
    <row r="255" spans="1:2">
      <c r="A255" s="11">
        <v>1163</v>
      </c>
      <c r="B255" s="4" t="s">
        <v>334</v>
      </c>
    </row>
    <row r="256" spans="1:2">
      <c r="A256" s="11">
        <v>1028</v>
      </c>
      <c r="B256" s="4" t="s">
        <v>33</v>
      </c>
    </row>
    <row r="257" spans="1:2">
      <c r="A257" s="11">
        <v>1026</v>
      </c>
      <c r="B257" s="4" t="s">
        <v>32</v>
      </c>
    </row>
    <row r="258" spans="1:2">
      <c r="A258" s="11">
        <v>1025</v>
      </c>
      <c r="B258" s="4" t="s">
        <v>31</v>
      </c>
    </row>
    <row r="259" spans="1:2">
      <c r="A259" s="11">
        <v>1024</v>
      </c>
      <c r="B259" s="4" t="s">
        <v>30</v>
      </c>
    </row>
    <row r="260" spans="1:2">
      <c r="A260" s="11">
        <v>1023</v>
      </c>
      <c r="B260" s="4" t="s">
        <v>29</v>
      </c>
    </row>
    <row r="261" spans="1:2">
      <c r="A261" s="11">
        <v>1022</v>
      </c>
      <c r="B261" s="4" t="s">
        <v>28</v>
      </c>
    </row>
    <row r="262" spans="1:2">
      <c r="A262" s="11">
        <v>1021</v>
      </c>
      <c r="B262" s="4" t="s">
        <v>27</v>
      </c>
    </row>
    <row r="263" spans="1:2">
      <c r="A263" s="11">
        <v>1020</v>
      </c>
      <c r="B263" s="4" t="s">
        <v>26</v>
      </c>
    </row>
    <row r="264" spans="1:2">
      <c r="A264" s="11">
        <v>1019</v>
      </c>
      <c r="B264" s="4" t="s">
        <v>25</v>
      </c>
    </row>
    <row r="265" spans="1:2">
      <c r="A265" s="11">
        <v>1018</v>
      </c>
      <c r="B265" s="4" t="s">
        <v>24</v>
      </c>
    </row>
    <row r="266" spans="1:2">
      <c r="A266" s="11">
        <v>1017</v>
      </c>
      <c r="B266" s="4" t="s">
        <v>23</v>
      </c>
    </row>
    <row r="267" spans="1:2">
      <c r="A267" s="11">
        <v>1016</v>
      </c>
      <c r="B267" s="4" t="s">
        <v>22</v>
      </c>
    </row>
    <row r="268" spans="1:2">
      <c r="A268" s="11">
        <v>1015</v>
      </c>
      <c r="B268" s="4" t="s">
        <v>21</v>
      </c>
    </row>
    <row r="269" spans="1:2">
      <c r="A269" s="11">
        <v>1014</v>
      </c>
      <c r="B269" s="4" t="s">
        <v>20</v>
      </c>
    </row>
    <row r="270" spans="1:2">
      <c r="A270" s="11">
        <v>1013</v>
      </c>
      <c r="B270" s="4" t="s">
        <v>19</v>
      </c>
    </row>
    <row r="271" spans="1:2">
      <c r="A271" s="11">
        <v>1012</v>
      </c>
      <c r="B271" s="4" t="s">
        <v>18</v>
      </c>
    </row>
    <row r="272" spans="1:2">
      <c r="A272" s="11">
        <v>1011</v>
      </c>
      <c r="B272" s="4" t="s">
        <v>17</v>
      </c>
    </row>
    <row r="273" spans="1:2">
      <c r="A273" s="11">
        <v>1007</v>
      </c>
      <c r="B273" s="4" t="s">
        <v>16</v>
      </c>
    </row>
    <row r="274" spans="1:2">
      <c r="A274" s="11">
        <v>1006</v>
      </c>
      <c r="B274" s="4" t="s">
        <v>15</v>
      </c>
    </row>
    <row r="275" spans="1:2">
      <c r="A275" s="11">
        <v>1005</v>
      </c>
      <c r="B275" s="4" t="s">
        <v>14</v>
      </c>
    </row>
    <row r="276" spans="1:2">
      <c r="A276" s="11">
        <v>1004</v>
      </c>
      <c r="B276" s="4" t="s">
        <v>13</v>
      </c>
    </row>
    <row r="277" spans="1:2">
      <c r="A277" s="11">
        <v>1003</v>
      </c>
      <c r="B277" s="4" t="s">
        <v>12</v>
      </c>
    </row>
    <row r="278" spans="1:2">
      <c r="A278" s="11">
        <v>1002</v>
      </c>
      <c r="B278" s="4" t="s">
        <v>11</v>
      </c>
    </row>
    <row r="279" spans="1:2">
      <c r="A279" s="11">
        <v>1001</v>
      </c>
      <c r="B279" s="4" t="s">
        <v>10</v>
      </c>
    </row>
    <row r="280" spans="1:2">
      <c r="A280" s="11">
        <v>988</v>
      </c>
      <c r="B280" s="4" t="s">
        <v>333</v>
      </c>
    </row>
    <row r="281" spans="1:2">
      <c r="A281" s="11">
        <v>986</v>
      </c>
      <c r="B281" s="4" t="s">
        <v>9</v>
      </c>
    </row>
    <row r="282" spans="1:2">
      <c r="A282" s="11">
        <v>985</v>
      </c>
      <c r="B282" s="4" t="s">
        <v>332</v>
      </c>
    </row>
    <row r="283" spans="1:2">
      <c r="A283" s="11">
        <v>983</v>
      </c>
      <c r="B283" s="4" t="s">
        <v>376</v>
      </c>
    </row>
    <row r="284" spans="1:2">
      <c r="A284" s="11">
        <v>982</v>
      </c>
      <c r="B284" s="4" t="s">
        <v>331</v>
      </c>
    </row>
    <row r="285" spans="1:2">
      <c r="A285" s="11">
        <v>950</v>
      </c>
      <c r="B285" s="4" t="s">
        <v>8</v>
      </c>
    </row>
    <row r="286" spans="1:2">
      <c r="A286" s="11">
        <v>919</v>
      </c>
      <c r="B286" s="4" t="s">
        <v>375</v>
      </c>
    </row>
    <row r="287" spans="1:2">
      <c r="A287" s="11">
        <v>868</v>
      </c>
      <c r="B287" s="4" t="s">
        <v>330</v>
      </c>
    </row>
    <row r="288" spans="1:2">
      <c r="A288" s="11">
        <v>867</v>
      </c>
      <c r="B288" s="4" t="s">
        <v>329</v>
      </c>
    </row>
    <row r="289" spans="1:2">
      <c r="A289" s="11">
        <v>866</v>
      </c>
      <c r="B289" s="4" t="s">
        <v>328</v>
      </c>
    </row>
    <row r="290" spans="1:2">
      <c r="A290" s="11">
        <v>865</v>
      </c>
      <c r="B290" s="4" t="s">
        <v>7</v>
      </c>
    </row>
    <row r="291" spans="1:2">
      <c r="A291" s="11">
        <v>841</v>
      </c>
      <c r="B291" s="4" t="s">
        <v>327</v>
      </c>
    </row>
    <row r="292" spans="1:2">
      <c r="A292" s="11">
        <v>838</v>
      </c>
      <c r="B292" s="4" t="s">
        <v>202</v>
      </c>
    </row>
    <row r="293" spans="1:2">
      <c r="A293" s="11">
        <v>835</v>
      </c>
      <c r="B293" s="4" t="s">
        <v>326</v>
      </c>
    </row>
    <row r="294" spans="1:2">
      <c r="A294" s="11">
        <v>834</v>
      </c>
      <c r="B294" s="4" t="s">
        <v>374</v>
      </c>
    </row>
    <row r="295" spans="1:2">
      <c r="A295" s="11">
        <v>800</v>
      </c>
      <c r="B295" s="4" t="s">
        <v>325</v>
      </c>
    </row>
    <row r="296" spans="1:2">
      <c r="A296" s="11">
        <v>799</v>
      </c>
      <c r="B296" s="4" t="s">
        <v>324</v>
      </c>
    </row>
    <row r="297" spans="1:2">
      <c r="A297" s="11">
        <v>797</v>
      </c>
      <c r="B297" s="4" t="s">
        <v>323</v>
      </c>
    </row>
    <row r="298" spans="1:2">
      <c r="A298" s="11">
        <v>795</v>
      </c>
      <c r="B298" s="4" t="s">
        <v>322</v>
      </c>
    </row>
    <row r="299" spans="1:2">
      <c r="A299" s="11">
        <v>794</v>
      </c>
      <c r="B299" s="4" t="s">
        <v>321</v>
      </c>
    </row>
    <row r="300" spans="1:2">
      <c r="A300" s="11">
        <v>793</v>
      </c>
      <c r="B300" s="4" t="s">
        <v>320</v>
      </c>
    </row>
    <row r="301" spans="1:2">
      <c r="A301" s="11">
        <v>767</v>
      </c>
      <c r="B301" s="4" t="s">
        <v>319</v>
      </c>
    </row>
    <row r="302" spans="1:2">
      <c r="A302" s="11">
        <v>762</v>
      </c>
      <c r="B302" s="4" t="s">
        <v>318</v>
      </c>
    </row>
    <row r="303" spans="1:2">
      <c r="A303" s="11">
        <v>760</v>
      </c>
      <c r="B303" s="4" t="s">
        <v>317</v>
      </c>
    </row>
    <row r="304" spans="1:2">
      <c r="A304" s="11">
        <v>758</v>
      </c>
      <c r="B304" s="4" t="s">
        <v>399</v>
      </c>
    </row>
    <row r="305" spans="1:2">
      <c r="A305" s="11">
        <v>753</v>
      </c>
      <c r="B305" s="4" t="s">
        <v>6</v>
      </c>
    </row>
    <row r="306" spans="1:2">
      <c r="A306" s="11">
        <v>752</v>
      </c>
      <c r="B306" s="4" t="s">
        <v>5</v>
      </c>
    </row>
    <row r="307" spans="1:2">
      <c r="A307" s="11">
        <v>751</v>
      </c>
      <c r="B307" s="4" t="s">
        <v>4</v>
      </c>
    </row>
    <row r="308" spans="1:2">
      <c r="A308" s="11">
        <v>743</v>
      </c>
      <c r="B308" s="4" t="s">
        <v>3</v>
      </c>
    </row>
    <row r="309" spans="1:2">
      <c r="A309" s="11">
        <v>726</v>
      </c>
      <c r="B309" s="4" t="s">
        <v>373</v>
      </c>
    </row>
    <row r="310" spans="1:2">
      <c r="A310" s="11">
        <v>725</v>
      </c>
      <c r="B310" s="4" t="s">
        <v>316</v>
      </c>
    </row>
    <row r="311" spans="1:2">
      <c r="A311" s="11">
        <v>723</v>
      </c>
      <c r="B311" s="4" t="s">
        <v>315</v>
      </c>
    </row>
    <row r="312" spans="1:2">
      <c r="A312" s="11">
        <v>721</v>
      </c>
      <c r="B312" s="4" t="s">
        <v>314</v>
      </c>
    </row>
    <row r="313" spans="1:2">
      <c r="A313" s="11">
        <v>719</v>
      </c>
      <c r="B313" s="4" t="s">
        <v>313</v>
      </c>
    </row>
    <row r="314" spans="1:2">
      <c r="A314" s="11">
        <v>717</v>
      </c>
      <c r="B314" s="4" t="s">
        <v>312</v>
      </c>
    </row>
    <row r="315" spans="1:2">
      <c r="A315" s="11">
        <v>715</v>
      </c>
      <c r="B315" s="4" t="s">
        <v>311</v>
      </c>
    </row>
    <row r="316" spans="1:2">
      <c r="A316" s="11">
        <v>714</v>
      </c>
      <c r="B316" s="4" t="s">
        <v>310</v>
      </c>
    </row>
    <row r="317" spans="1:2">
      <c r="A317" s="11">
        <v>708</v>
      </c>
      <c r="B317" s="4" t="s">
        <v>309</v>
      </c>
    </row>
    <row r="318" spans="1:2">
      <c r="A318" s="11">
        <v>694</v>
      </c>
      <c r="B318" s="4" t="s">
        <v>308</v>
      </c>
    </row>
    <row r="319" spans="1:2">
      <c r="A319" s="11">
        <v>688</v>
      </c>
      <c r="B319" s="4" t="s">
        <v>307</v>
      </c>
    </row>
    <row r="320" spans="1:2">
      <c r="A320" s="11">
        <v>686</v>
      </c>
      <c r="B320" s="4" t="s">
        <v>398</v>
      </c>
    </row>
    <row r="321" spans="1:2">
      <c r="A321" s="11">
        <v>679</v>
      </c>
      <c r="B321" s="4" t="s">
        <v>137</v>
      </c>
    </row>
    <row r="322" spans="1:2">
      <c r="A322" s="11">
        <v>422</v>
      </c>
      <c r="B322" s="4" t="s">
        <v>306</v>
      </c>
    </row>
    <row r="323" spans="1:2">
      <c r="A323" s="11">
        <v>421</v>
      </c>
      <c r="B323" s="4" t="s">
        <v>305</v>
      </c>
    </row>
    <row r="324" spans="1:2">
      <c r="A324" s="11">
        <v>330</v>
      </c>
      <c r="B324" s="4" t="s">
        <v>304</v>
      </c>
    </row>
    <row r="325" spans="1:2">
      <c r="A325" s="11">
        <v>329</v>
      </c>
      <c r="B325" s="4" t="s">
        <v>303</v>
      </c>
    </row>
    <row r="326" spans="1:2">
      <c r="A326" s="11">
        <v>308</v>
      </c>
      <c r="B326" s="4" t="s">
        <v>302</v>
      </c>
    </row>
    <row r="327" spans="1:2">
      <c r="A327" s="11">
        <v>307</v>
      </c>
      <c r="B327" s="4" t="s">
        <v>301</v>
      </c>
    </row>
    <row r="328" spans="1:2">
      <c r="A328" s="11">
        <v>305</v>
      </c>
      <c r="B328" s="4" t="s">
        <v>300</v>
      </c>
    </row>
    <row r="329" spans="1:2">
      <c r="A329" s="11">
        <v>304</v>
      </c>
      <c r="B329" s="4" t="s">
        <v>299</v>
      </c>
    </row>
    <row r="330" spans="1:2">
      <c r="A330" s="11">
        <v>294</v>
      </c>
      <c r="B330" s="4" t="s">
        <v>298</v>
      </c>
    </row>
    <row r="331" spans="1:2">
      <c r="A331" s="11">
        <v>285</v>
      </c>
      <c r="B331" s="4" t="s">
        <v>266</v>
      </c>
    </row>
    <row r="332" spans="1:2">
      <c r="A332" s="11">
        <v>281</v>
      </c>
      <c r="B332" s="4" t="s">
        <v>266</v>
      </c>
    </row>
    <row r="333" spans="1:2">
      <c r="A333" s="11">
        <v>280</v>
      </c>
      <c r="B333" s="4" t="s">
        <v>296</v>
      </c>
    </row>
    <row r="334" spans="1:2">
      <c r="A334" s="11">
        <v>279</v>
      </c>
      <c r="B334" s="4" t="s">
        <v>300</v>
      </c>
    </row>
    <row r="335" spans="1:2">
      <c r="A335" s="11">
        <v>278</v>
      </c>
      <c r="B335" s="4" t="s">
        <v>297</v>
      </c>
    </row>
    <row r="336" spans="1:2">
      <c r="A336" s="11">
        <v>275</v>
      </c>
      <c r="B336" s="4" t="s">
        <v>296</v>
      </c>
    </row>
    <row r="337" spans="1:2">
      <c r="A337" s="11">
        <v>271</v>
      </c>
      <c r="B337" s="4" t="s">
        <v>258</v>
      </c>
    </row>
    <row r="338" spans="1:2">
      <c r="A338" s="11">
        <v>268</v>
      </c>
      <c r="B338" s="4" t="s">
        <v>296</v>
      </c>
    </row>
    <row r="339" spans="1:2">
      <c r="A339" s="11">
        <v>262</v>
      </c>
      <c r="B339" s="4" t="s">
        <v>295</v>
      </c>
    </row>
    <row r="340" spans="1:2">
      <c r="A340" s="11">
        <v>261</v>
      </c>
      <c r="B340" s="4" t="s">
        <v>300</v>
      </c>
    </row>
    <row r="341" spans="1:2">
      <c r="A341" s="11">
        <v>257</v>
      </c>
      <c r="B341" s="4" t="s">
        <v>294</v>
      </c>
    </row>
    <row r="342" spans="1:2">
      <c r="A342" s="11">
        <v>256</v>
      </c>
      <c r="B342" s="4" t="s">
        <v>293</v>
      </c>
    </row>
    <row r="343" spans="1:2">
      <c r="A343" s="11">
        <v>255</v>
      </c>
      <c r="B343" s="4" t="s">
        <v>292</v>
      </c>
    </row>
    <row r="344" spans="1:2">
      <c r="A344" s="11">
        <v>247</v>
      </c>
      <c r="B344" s="4" t="s">
        <v>291</v>
      </c>
    </row>
    <row r="345" spans="1:2">
      <c r="A345" s="11">
        <v>245</v>
      </c>
      <c r="B345" s="4" t="s">
        <v>266</v>
      </c>
    </row>
    <row r="346" spans="1:2">
      <c r="A346" s="11">
        <v>235</v>
      </c>
      <c r="B346" s="4" t="s">
        <v>290</v>
      </c>
    </row>
    <row r="347" spans="1:2">
      <c r="A347" s="11">
        <v>233</v>
      </c>
      <c r="B347" s="4" t="s">
        <v>397</v>
      </c>
    </row>
    <row r="348" spans="1:2">
      <c r="A348" s="11">
        <v>229</v>
      </c>
      <c r="B348" s="4" t="s">
        <v>289</v>
      </c>
    </row>
    <row r="349" spans="1:2">
      <c r="A349" s="11">
        <v>226</v>
      </c>
      <c r="B349" s="4" t="s">
        <v>288</v>
      </c>
    </row>
    <row r="350" spans="1:2">
      <c r="A350" s="11">
        <v>223</v>
      </c>
      <c r="B350" s="4" t="s">
        <v>258</v>
      </c>
    </row>
    <row r="351" spans="1:2">
      <c r="A351" s="11">
        <v>221</v>
      </c>
      <c r="B351" s="4" t="s">
        <v>287</v>
      </c>
    </row>
    <row r="352" spans="1:2">
      <c r="A352" s="11">
        <v>219</v>
      </c>
      <c r="B352" s="4" t="s">
        <v>285</v>
      </c>
    </row>
    <row r="353" spans="1:2">
      <c r="A353" s="11">
        <v>218</v>
      </c>
      <c r="B353" s="4" t="s">
        <v>286</v>
      </c>
    </row>
    <row r="354" spans="1:2">
      <c r="A354" s="11">
        <v>216</v>
      </c>
      <c r="B354" s="4" t="s">
        <v>246</v>
      </c>
    </row>
    <row r="355" spans="1:2">
      <c r="A355" s="11">
        <v>215</v>
      </c>
      <c r="B355" s="4" t="s">
        <v>270</v>
      </c>
    </row>
    <row r="356" spans="1:2">
      <c r="A356" s="11">
        <v>210</v>
      </c>
      <c r="B356" s="4" t="s">
        <v>285</v>
      </c>
    </row>
    <row r="357" spans="1:2">
      <c r="A357" s="11">
        <v>198</v>
      </c>
      <c r="B357" s="4" t="s">
        <v>254</v>
      </c>
    </row>
    <row r="358" spans="1:2">
      <c r="A358" s="11">
        <v>193</v>
      </c>
      <c r="B358" s="4" t="s">
        <v>2</v>
      </c>
    </row>
    <row r="359" spans="1:2">
      <c r="A359" s="11">
        <v>190</v>
      </c>
      <c r="B359" s="4" t="s">
        <v>232</v>
      </c>
    </row>
    <row r="360" spans="1:2">
      <c r="A360" s="11">
        <v>188</v>
      </c>
      <c r="B360" s="4" t="s">
        <v>396</v>
      </c>
    </row>
    <row r="361" spans="1:2">
      <c r="A361" s="11">
        <v>184</v>
      </c>
      <c r="B361" s="4" t="s">
        <v>285</v>
      </c>
    </row>
    <row r="362" spans="1:2">
      <c r="A362" s="11">
        <v>181</v>
      </c>
      <c r="B362" s="4" t="s">
        <v>246</v>
      </c>
    </row>
    <row r="363" spans="1:2">
      <c r="A363" s="11">
        <v>180</v>
      </c>
      <c r="B363" s="4" t="s">
        <v>254</v>
      </c>
    </row>
    <row r="364" spans="1:2">
      <c r="A364" s="11">
        <v>177</v>
      </c>
      <c r="B364" s="4" t="s">
        <v>266</v>
      </c>
    </row>
    <row r="365" spans="1:2">
      <c r="A365" s="11">
        <v>173</v>
      </c>
      <c r="B365" s="4" t="s">
        <v>232</v>
      </c>
    </row>
    <row r="366" spans="1:2">
      <c r="A366" s="11">
        <v>170</v>
      </c>
      <c r="B366" s="4" t="s">
        <v>258</v>
      </c>
    </row>
    <row r="367" spans="1:2">
      <c r="A367" s="11">
        <v>166</v>
      </c>
      <c r="B367" s="4" t="s">
        <v>393</v>
      </c>
    </row>
    <row r="368" spans="1:2">
      <c r="A368" s="11">
        <v>164</v>
      </c>
      <c r="B368" s="4" t="s">
        <v>395</v>
      </c>
    </row>
    <row r="369" spans="1:2">
      <c r="A369" s="11">
        <v>160</v>
      </c>
      <c r="B369" s="4" t="s">
        <v>284</v>
      </c>
    </row>
    <row r="370" spans="1:2">
      <c r="A370" s="11">
        <v>158</v>
      </c>
      <c r="B370" s="4" t="s">
        <v>266</v>
      </c>
    </row>
    <row r="371" spans="1:2">
      <c r="A371" s="11">
        <v>154</v>
      </c>
      <c r="B371" s="4" t="s">
        <v>296</v>
      </c>
    </row>
    <row r="372" spans="1:2">
      <c r="A372" s="11">
        <v>149</v>
      </c>
      <c r="B372" s="4" t="s">
        <v>394</v>
      </c>
    </row>
    <row r="373" spans="1:2">
      <c r="A373" s="11">
        <v>136</v>
      </c>
      <c r="B373" s="4" t="s">
        <v>393</v>
      </c>
    </row>
    <row r="374" spans="1:2">
      <c r="A374" s="11">
        <v>135</v>
      </c>
      <c r="B374" s="4" t="s">
        <v>284</v>
      </c>
    </row>
    <row r="375" spans="1:2">
      <c r="A375" s="11">
        <v>133</v>
      </c>
      <c r="B375" s="4" t="s">
        <v>392</v>
      </c>
    </row>
    <row r="376" spans="1:2">
      <c r="A376" s="11">
        <v>132</v>
      </c>
      <c r="B376" s="4" t="s">
        <v>391</v>
      </c>
    </row>
    <row r="377" spans="1:2">
      <c r="A377" s="11">
        <v>120</v>
      </c>
      <c r="B377" s="4" t="s">
        <v>283</v>
      </c>
    </row>
    <row r="378" spans="1:2">
      <c r="A378" s="11">
        <v>119</v>
      </c>
      <c r="B378" s="4" t="s">
        <v>282</v>
      </c>
    </row>
    <row r="379" spans="1:2">
      <c r="A379" s="11">
        <v>113</v>
      </c>
      <c r="B379" s="4" t="s">
        <v>281</v>
      </c>
    </row>
    <row r="380" spans="1:2">
      <c r="A380" s="11">
        <v>112</v>
      </c>
      <c r="B380" s="4" t="s">
        <v>280</v>
      </c>
    </row>
    <row r="381" spans="1:2">
      <c r="A381" s="11">
        <v>106</v>
      </c>
      <c r="B381" s="4" t="s">
        <v>279</v>
      </c>
    </row>
    <row r="382" spans="1:2">
      <c r="A382" s="11">
        <v>105</v>
      </c>
      <c r="B382" s="4" t="s">
        <v>278</v>
      </c>
    </row>
    <row r="383" spans="1:2">
      <c r="A383" s="11">
        <v>104</v>
      </c>
      <c r="B383" s="4" t="s">
        <v>277</v>
      </c>
    </row>
    <row r="384" spans="1:2">
      <c r="A384" s="11">
        <v>102</v>
      </c>
      <c r="B384" s="4" t="s">
        <v>276</v>
      </c>
    </row>
    <row r="385" spans="1:2">
      <c r="A385" s="11">
        <v>97</v>
      </c>
      <c r="B385" s="4" t="s">
        <v>275</v>
      </c>
    </row>
    <row r="386" spans="1:2">
      <c r="A386" s="11">
        <v>96</v>
      </c>
      <c r="B386" s="4" t="s">
        <v>274</v>
      </c>
    </row>
    <row r="387" spans="1:2">
      <c r="A387" s="11">
        <v>88</v>
      </c>
      <c r="B387" s="4" t="s">
        <v>273</v>
      </c>
    </row>
    <row r="388" spans="1:2">
      <c r="A388" s="11">
        <v>86</v>
      </c>
      <c r="B388" s="4" t="s">
        <v>272</v>
      </c>
    </row>
    <row r="389" spans="1:2">
      <c r="A389" s="11">
        <v>84</v>
      </c>
      <c r="B389" s="4" t="s">
        <v>271</v>
      </c>
    </row>
    <row r="390" spans="1:2">
      <c r="A390" s="11">
        <v>83</v>
      </c>
      <c r="B390" s="4" t="s">
        <v>270</v>
      </c>
    </row>
    <row r="391" spans="1:2">
      <c r="A391" s="11">
        <v>81</v>
      </c>
      <c r="B391" s="4" t="s">
        <v>269</v>
      </c>
    </row>
    <row r="392" spans="1:2">
      <c r="A392" s="11">
        <v>80</v>
      </c>
      <c r="B392" s="4" t="s">
        <v>268</v>
      </c>
    </row>
    <row r="393" spans="1:2">
      <c r="A393" s="11">
        <v>78</v>
      </c>
      <c r="B393" s="4" t="s">
        <v>267</v>
      </c>
    </row>
    <row r="394" spans="1:2">
      <c r="A394" s="11">
        <v>77</v>
      </c>
      <c r="B394" s="4" t="s">
        <v>266</v>
      </c>
    </row>
    <row r="395" spans="1:2">
      <c r="A395" s="11">
        <v>75</v>
      </c>
      <c r="B395" s="4" t="s">
        <v>265</v>
      </c>
    </row>
    <row r="396" spans="1:2">
      <c r="A396" s="11">
        <v>74</v>
      </c>
      <c r="B396" s="4" t="s">
        <v>264</v>
      </c>
    </row>
    <row r="397" spans="1:2">
      <c r="A397" s="11">
        <v>72</v>
      </c>
      <c r="B397" s="4" t="s">
        <v>263</v>
      </c>
    </row>
    <row r="398" spans="1:2">
      <c r="A398" s="11">
        <v>71</v>
      </c>
      <c r="B398" s="4" t="s">
        <v>262</v>
      </c>
    </row>
    <row r="399" spans="1:2">
      <c r="A399" s="11">
        <v>69</v>
      </c>
      <c r="B399" s="4" t="s">
        <v>261</v>
      </c>
    </row>
    <row r="400" spans="1:2">
      <c r="A400" s="11">
        <v>68</v>
      </c>
      <c r="B400" s="4" t="s">
        <v>260</v>
      </c>
    </row>
    <row r="401" spans="1:2">
      <c r="A401" s="11">
        <v>66</v>
      </c>
      <c r="B401" s="4" t="s">
        <v>259</v>
      </c>
    </row>
    <row r="402" spans="1:2">
      <c r="A402" s="11">
        <v>65</v>
      </c>
      <c r="B402" s="4" t="s">
        <v>258</v>
      </c>
    </row>
    <row r="403" spans="1:2">
      <c r="A403" s="11">
        <v>64</v>
      </c>
      <c r="B403" s="4" t="s">
        <v>257</v>
      </c>
    </row>
    <row r="404" spans="1:2">
      <c r="A404" s="11">
        <v>62</v>
      </c>
      <c r="B404" s="4" t="s">
        <v>256</v>
      </c>
    </row>
    <row r="405" spans="1:2">
      <c r="A405" s="11">
        <v>59</v>
      </c>
      <c r="B405" s="4" t="s">
        <v>255</v>
      </c>
    </row>
    <row r="406" spans="1:2">
      <c r="A406" s="11">
        <v>56</v>
      </c>
      <c r="B406" s="4" t="s">
        <v>254</v>
      </c>
    </row>
    <row r="407" spans="1:2">
      <c r="A407" s="11">
        <v>54</v>
      </c>
      <c r="B407" s="4" t="s">
        <v>253</v>
      </c>
    </row>
    <row r="408" spans="1:2">
      <c r="A408" s="11">
        <v>53</v>
      </c>
      <c r="B408" s="4" t="s">
        <v>252</v>
      </c>
    </row>
    <row r="409" spans="1:2">
      <c r="A409" s="11">
        <v>51</v>
      </c>
      <c r="B409" s="4" t="s">
        <v>251</v>
      </c>
    </row>
    <row r="410" spans="1:2">
      <c r="A410" s="11">
        <v>50</v>
      </c>
      <c r="B410" s="4" t="s">
        <v>250</v>
      </c>
    </row>
    <row r="411" spans="1:2">
      <c r="A411" s="11">
        <v>48</v>
      </c>
      <c r="B411" s="4" t="s">
        <v>249</v>
      </c>
    </row>
    <row r="412" spans="1:2">
      <c r="A412" s="11">
        <v>47</v>
      </c>
      <c r="B412" s="4" t="s">
        <v>248</v>
      </c>
    </row>
    <row r="413" spans="1:2">
      <c r="A413" s="11">
        <v>45</v>
      </c>
      <c r="B413" s="4" t="s">
        <v>247</v>
      </c>
    </row>
    <row r="414" spans="1:2">
      <c r="A414" s="11">
        <v>44</v>
      </c>
      <c r="B414" s="4" t="s">
        <v>246</v>
      </c>
    </row>
    <row r="415" spans="1:2">
      <c r="A415" s="11">
        <v>42</v>
      </c>
      <c r="B415" s="4" t="s">
        <v>245</v>
      </c>
    </row>
    <row r="416" spans="1:2">
      <c r="A416" s="11">
        <v>41</v>
      </c>
      <c r="B416" s="4" t="s">
        <v>244</v>
      </c>
    </row>
    <row r="417" spans="1:2">
      <c r="A417" s="11">
        <v>40</v>
      </c>
      <c r="B417" s="4" t="s">
        <v>243</v>
      </c>
    </row>
    <row r="418" spans="1:2">
      <c r="A418" s="11">
        <v>38</v>
      </c>
      <c r="B418" s="4" t="s">
        <v>242</v>
      </c>
    </row>
    <row r="419" spans="1:2">
      <c r="A419" s="11">
        <v>36</v>
      </c>
      <c r="B419" s="4" t="s">
        <v>241</v>
      </c>
    </row>
    <row r="420" spans="1:2">
      <c r="A420" s="11">
        <v>35</v>
      </c>
      <c r="B420" s="4" t="s">
        <v>240</v>
      </c>
    </row>
    <row r="421" spans="1:2">
      <c r="A421" s="11">
        <v>33</v>
      </c>
      <c r="B421" s="4" t="s">
        <v>239</v>
      </c>
    </row>
    <row r="422" spans="1:2">
      <c r="A422" s="11">
        <v>32</v>
      </c>
      <c r="B422" s="4" t="s">
        <v>238</v>
      </c>
    </row>
    <row r="423" spans="1:2">
      <c r="A423" s="11">
        <v>30</v>
      </c>
      <c r="B423" s="4" t="s">
        <v>237</v>
      </c>
    </row>
    <row r="424" spans="1:2">
      <c r="A424" s="11">
        <v>29</v>
      </c>
      <c r="B424" s="4" t="s">
        <v>236</v>
      </c>
    </row>
    <row r="425" spans="1:2">
      <c r="A425" s="11">
        <v>27</v>
      </c>
      <c r="B425" s="4" t="s">
        <v>235</v>
      </c>
    </row>
    <row r="426" spans="1:2">
      <c r="A426" s="11">
        <v>26</v>
      </c>
      <c r="B426" s="4" t="s">
        <v>234</v>
      </c>
    </row>
    <row r="427" spans="1:2">
      <c r="A427" s="11">
        <v>24</v>
      </c>
      <c r="B427" s="4" t="s">
        <v>233</v>
      </c>
    </row>
    <row r="428" spans="1:2">
      <c r="A428" s="11">
        <v>23</v>
      </c>
      <c r="B428" s="4" t="s">
        <v>232</v>
      </c>
    </row>
    <row r="429" spans="1:2">
      <c r="A429" s="11">
        <v>16</v>
      </c>
      <c r="B429" s="4" t="s">
        <v>231</v>
      </c>
    </row>
    <row r="430" spans="1:2">
      <c r="A430" s="11">
        <v>14</v>
      </c>
      <c r="B430" s="4" t="s">
        <v>230</v>
      </c>
    </row>
    <row r="431" spans="1:2">
      <c r="A431" s="11">
        <v>8</v>
      </c>
      <c r="B431" s="4" t="s">
        <v>229</v>
      </c>
    </row>
    <row r="432" spans="1:2">
      <c r="A432" s="11">
        <v>7</v>
      </c>
      <c r="B432" s="4" t="s">
        <v>228</v>
      </c>
    </row>
    <row r="433" spans="1:2">
      <c r="A433" s="11">
        <v>2</v>
      </c>
      <c r="B433" s="4" t="s">
        <v>227</v>
      </c>
    </row>
    <row r="434" spans="1:2">
      <c r="A434" s="11">
        <v>3033</v>
      </c>
      <c r="B434" s="4" t="s">
        <v>405</v>
      </c>
    </row>
    <row r="435" spans="1:2">
      <c r="A435" s="11">
        <v>182</v>
      </c>
      <c r="B435" s="4" t="s">
        <v>406</v>
      </c>
    </row>
    <row r="436" spans="1:2">
      <c r="A436" s="11">
        <v>2181</v>
      </c>
      <c r="B436" s="4" t="s">
        <v>409</v>
      </c>
    </row>
    <row r="437" spans="1:2">
      <c r="A437" s="11">
        <v>8173</v>
      </c>
      <c r="B437" s="4" t="s">
        <v>410</v>
      </c>
    </row>
    <row r="438" spans="1:2">
      <c r="A438" s="11">
        <v>8174</v>
      </c>
      <c r="B438" s="4" t="s">
        <v>411</v>
      </c>
    </row>
    <row r="439" spans="1:2">
      <c r="A439" s="11">
        <v>7050</v>
      </c>
      <c r="B439" s="4" t="s">
        <v>412</v>
      </c>
    </row>
    <row r="440" spans="1:2">
      <c r="A440" s="11">
        <v>7051</v>
      </c>
      <c r="B440" s="4" t="s">
        <v>413</v>
      </c>
    </row>
    <row r="441" spans="1:2">
      <c r="A441" s="11">
        <v>7055</v>
      </c>
      <c r="B441" s="4" t="s">
        <v>416</v>
      </c>
    </row>
    <row r="442" spans="1:2">
      <c r="A442" s="11">
        <v>7054</v>
      </c>
      <c r="B442" s="4" t="s">
        <v>417</v>
      </c>
    </row>
    <row r="443" spans="1:2">
      <c r="A443" s="11">
        <v>7053</v>
      </c>
      <c r="B443" s="4" t="s">
        <v>415</v>
      </c>
    </row>
    <row r="444" spans="1:2">
      <c r="A444" s="11">
        <v>7052</v>
      </c>
      <c r="B444" s="4" t="s">
        <v>414</v>
      </c>
    </row>
    <row r="445" spans="1:2">
      <c r="A445" s="11">
        <v>2260</v>
      </c>
      <c r="B445" s="4" t="s">
        <v>418</v>
      </c>
    </row>
    <row r="446" spans="1:2">
      <c r="A446" s="11">
        <v>2295</v>
      </c>
      <c r="B446" s="4" t="s">
        <v>419</v>
      </c>
    </row>
    <row r="447" spans="1:2">
      <c r="A447" s="11">
        <v>2301</v>
      </c>
      <c r="B447" s="4" t="s">
        <v>420</v>
      </c>
    </row>
    <row r="448" spans="1:2">
      <c r="A448" s="11">
        <v>2302</v>
      </c>
      <c r="B448" s="4" t="s">
        <v>421</v>
      </c>
    </row>
    <row r="449" spans="1:2">
      <c r="A449" s="11">
        <v>2299</v>
      </c>
      <c r="B449" s="4" t="s">
        <v>422</v>
      </c>
    </row>
    <row r="450" spans="1:2">
      <c r="A450" s="11">
        <v>1961</v>
      </c>
      <c r="B450" s="4" t="s">
        <v>423</v>
      </c>
    </row>
    <row r="451" spans="1:2">
      <c r="A451" s="11">
        <v>2084</v>
      </c>
      <c r="B451" s="4" t="s">
        <v>424</v>
      </c>
    </row>
    <row r="452" spans="1:2">
      <c r="A452" s="11">
        <v>2177</v>
      </c>
      <c r="B452" s="4" t="s">
        <v>425</v>
      </c>
    </row>
    <row r="453" spans="1:2">
      <c r="A453" s="11">
        <v>2289</v>
      </c>
      <c r="B453" s="4" t="s">
        <v>232</v>
      </c>
    </row>
    <row r="454" spans="1:2">
      <c r="A454" s="11">
        <v>8185</v>
      </c>
      <c r="B454" s="4" t="s">
        <v>426</v>
      </c>
    </row>
    <row r="455" spans="1:2">
      <c r="A455" s="11">
        <v>8184</v>
      </c>
      <c r="B455" s="4" t="s">
        <v>427</v>
      </c>
    </row>
    <row r="456" spans="1:2">
      <c r="A456" s="11">
        <v>8054</v>
      </c>
      <c r="B456" s="4" t="s">
        <v>427</v>
      </c>
    </row>
    <row r="457" spans="1:2">
      <c r="A457" s="11">
        <v>8191</v>
      </c>
      <c r="B457" s="4" t="s">
        <v>428</v>
      </c>
    </row>
    <row r="458" spans="1:2">
      <c r="A458" s="11">
        <v>8190</v>
      </c>
      <c r="B458" s="4" t="s">
        <v>429</v>
      </c>
    </row>
    <row r="459" spans="1:2">
      <c r="A459" s="11">
        <v>8186</v>
      </c>
      <c r="B459" s="4" t="s">
        <v>430</v>
      </c>
    </row>
    <row r="460" spans="1:2">
      <c r="A460" s="11">
        <v>8750</v>
      </c>
      <c r="B460" s="4" t="s">
        <v>592</v>
      </c>
    </row>
    <row r="461" spans="1:2">
      <c r="A461" s="11">
        <v>1986</v>
      </c>
      <c r="B461" s="4" t="s">
        <v>589</v>
      </c>
    </row>
    <row r="462" spans="1:2">
      <c r="A462" s="11">
        <v>2444</v>
      </c>
      <c r="B462" s="4" t="s">
        <v>590</v>
      </c>
    </row>
    <row r="463" spans="1:2">
      <c r="A463" s="11">
        <v>8749</v>
      </c>
      <c r="B463" s="4" t="s">
        <v>591</v>
      </c>
    </row>
    <row r="464" spans="1:2">
      <c r="A464" s="11">
        <v>9016</v>
      </c>
      <c r="B464" s="4" t="s">
        <v>608</v>
      </c>
    </row>
    <row r="465" spans="1:2">
      <c r="A465" s="11">
        <v>2083</v>
      </c>
      <c r="B465" s="4" t="s">
        <v>609</v>
      </c>
    </row>
    <row r="466" spans="1:2">
      <c r="A466" s="11">
        <v>2306</v>
      </c>
      <c r="B466" s="4" t="s">
        <v>610</v>
      </c>
    </row>
    <row r="467" spans="1:2">
      <c r="A467" s="11">
        <v>2307</v>
      </c>
      <c r="B467" s="4" t="s">
        <v>611</v>
      </c>
    </row>
    <row r="468" spans="1:2">
      <c r="A468" s="11">
        <v>2426</v>
      </c>
      <c r="B468" s="4" t="s">
        <v>612</v>
      </c>
    </row>
    <row r="469" spans="1:2">
      <c r="A469" s="11">
        <v>2427</v>
      </c>
      <c r="B469" s="4" t="s">
        <v>613</v>
      </c>
    </row>
    <row r="470" spans="1:2">
      <c r="A470" s="11">
        <v>2437</v>
      </c>
      <c r="B470" s="4" t="s">
        <v>614</v>
      </c>
    </row>
    <row r="471" spans="1:2">
      <c r="A471" s="11">
        <v>2440</v>
      </c>
      <c r="B471" s="4" t="s">
        <v>615</v>
      </c>
    </row>
    <row r="472" spans="1:2">
      <c r="A472" s="11">
        <v>2442</v>
      </c>
      <c r="B472" s="4" t="s">
        <v>394</v>
      </c>
    </row>
    <row r="473" spans="1:2">
      <c r="A473" s="11">
        <v>7301</v>
      </c>
      <c r="B473" s="4" t="s">
        <v>630</v>
      </c>
    </row>
    <row r="474" spans="1:2">
      <c r="A474" s="11">
        <v>7401</v>
      </c>
      <c r="B474" s="4" t="s">
        <v>631</v>
      </c>
    </row>
    <row r="475" spans="1:2">
      <c r="A475" s="11">
        <v>2474</v>
      </c>
      <c r="B475" s="4" t="s">
        <v>632</v>
      </c>
    </row>
    <row r="476" spans="1:2">
      <c r="A476" s="11">
        <v>2463</v>
      </c>
      <c r="B476" s="4" t="s">
        <v>634</v>
      </c>
    </row>
    <row r="477" spans="1:2">
      <c r="A477" s="11">
        <v>2462</v>
      </c>
      <c r="B477" s="4" t="s">
        <v>633</v>
      </c>
    </row>
    <row r="478" spans="1:2">
      <c r="A478" s="11">
        <v>13004</v>
      </c>
      <c r="B478" s="4" t="s">
        <v>638</v>
      </c>
    </row>
    <row r="479" spans="1:2">
      <c r="A479" s="11">
        <v>2631</v>
      </c>
      <c r="B479" s="4" t="s">
        <v>352</v>
      </c>
    </row>
    <row r="480" spans="1:2">
      <c r="A480" s="11">
        <v>2638</v>
      </c>
      <c r="B480" s="4" t="s">
        <v>641</v>
      </c>
    </row>
    <row r="481" spans="1:2">
      <c r="A481" s="11">
        <v>2640</v>
      </c>
      <c r="B481" s="4" t="s">
        <v>642</v>
      </c>
    </row>
    <row r="482" spans="1:2">
      <c r="A482" s="11">
        <v>2641</v>
      </c>
      <c r="B482" s="4" t="s">
        <v>643</v>
      </c>
    </row>
    <row r="483" spans="1:2">
      <c r="A483" s="11">
        <v>2642</v>
      </c>
      <c r="B483" s="4" t="s">
        <v>644</v>
      </c>
    </row>
    <row r="484" spans="1:2">
      <c r="A484" s="11">
        <v>8838</v>
      </c>
      <c r="B484" s="4" t="s">
        <v>172</v>
      </c>
    </row>
    <row r="485" spans="1:2">
      <c r="A485" s="11">
        <v>8839</v>
      </c>
      <c r="B485" s="4" t="s">
        <v>173</v>
      </c>
    </row>
    <row r="486" spans="1:2">
      <c r="A486" s="11">
        <v>8840</v>
      </c>
      <c r="B486" s="4" t="s">
        <v>175</v>
      </c>
    </row>
    <row r="487" spans="1:2">
      <c r="A487" s="11">
        <v>8841</v>
      </c>
      <c r="B487" s="4" t="s">
        <v>645</v>
      </c>
    </row>
    <row r="488" spans="1:2">
      <c r="A488" s="11">
        <v>8842</v>
      </c>
      <c r="B488" s="4" t="s">
        <v>646</v>
      </c>
    </row>
    <row r="489" spans="1:2">
      <c r="A489" s="11">
        <v>8843</v>
      </c>
      <c r="B489" s="4" t="s">
        <v>647</v>
      </c>
    </row>
    <row r="490" spans="1:2">
      <c r="A490" s="11">
        <v>2644</v>
      </c>
      <c r="B490" s="4" t="s">
        <v>648</v>
      </c>
    </row>
    <row r="491" spans="1:2">
      <c r="A491" s="11">
        <v>2645</v>
      </c>
      <c r="B491" s="4" t="s">
        <v>649</v>
      </c>
    </row>
    <row r="492" spans="1:2">
      <c r="A492" s="11">
        <v>2649</v>
      </c>
      <c r="B492" s="4" t="s">
        <v>650</v>
      </c>
    </row>
    <row r="493" spans="1:2">
      <c r="A493" s="11">
        <v>2650</v>
      </c>
      <c r="B493" s="4" t="s">
        <v>651</v>
      </c>
    </row>
    <row r="494" spans="1:2">
      <c r="A494" s="11">
        <v>2653</v>
      </c>
      <c r="B494" s="4" t="s">
        <v>652</v>
      </c>
    </row>
    <row r="495" spans="1:2">
      <c r="A495" s="11">
        <v>2676</v>
      </c>
      <c r="B495" s="4" t="s">
        <v>654</v>
      </c>
    </row>
    <row r="496" spans="1:2">
      <c r="A496" s="11">
        <v>2678</v>
      </c>
      <c r="B496" s="4" t="s">
        <v>655</v>
      </c>
    </row>
    <row r="497" spans="1:2">
      <c r="A497" s="11">
        <v>6030</v>
      </c>
      <c r="B497" s="38" t="s">
        <v>656</v>
      </c>
    </row>
    <row r="498" spans="1:2">
      <c r="A498" s="11">
        <v>2689</v>
      </c>
      <c r="B498" s="4" t="s">
        <v>249</v>
      </c>
    </row>
    <row r="499" spans="1:2">
      <c r="A499" s="11">
        <v>2690</v>
      </c>
      <c r="B499" s="4" t="s">
        <v>248</v>
      </c>
    </row>
    <row r="500" spans="1:2">
      <c r="A500" s="11">
        <v>2691</v>
      </c>
      <c r="B500" s="4" t="s">
        <v>251</v>
      </c>
    </row>
    <row r="501" spans="1:2">
      <c r="A501" s="11">
        <v>2692</v>
      </c>
      <c r="B501" s="4" t="s">
        <v>250</v>
      </c>
    </row>
    <row r="502" spans="1:2">
      <c r="A502" s="72">
        <v>2652</v>
      </c>
      <c r="B502" s="72" t="s">
        <v>657</v>
      </c>
    </row>
    <row r="503" spans="1:2">
      <c r="A503" s="11">
        <v>2706</v>
      </c>
      <c r="B503" s="4" t="s">
        <v>658</v>
      </c>
    </row>
    <row r="504" spans="1:2">
      <c r="A504" s="11">
        <v>7057</v>
      </c>
      <c r="B504" s="4" t="s">
        <v>663</v>
      </c>
    </row>
    <row r="505" spans="1:2">
      <c r="A505" s="11">
        <v>7058</v>
      </c>
      <c r="B505" s="4" t="s">
        <v>659</v>
      </c>
    </row>
    <row r="506" spans="1:2">
      <c r="A506" s="11">
        <v>7059</v>
      </c>
      <c r="B506" s="4" t="s">
        <v>660</v>
      </c>
    </row>
    <row r="507" spans="1:2">
      <c r="A507" s="11">
        <v>7060</v>
      </c>
      <c r="B507" s="4" t="s">
        <v>661</v>
      </c>
    </row>
    <row r="508" spans="1:2">
      <c r="A508" s="11">
        <v>7402</v>
      </c>
      <c r="B508" s="4" t="s">
        <v>662</v>
      </c>
    </row>
    <row r="509" spans="1:2">
      <c r="A509" s="11">
        <v>2464</v>
      </c>
      <c r="B509" s="4" t="s">
        <v>665</v>
      </c>
    </row>
    <row r="510" spans="1:2">
      <c r="A510" s="11">
        <v>2677</v>
      </c>
      <c r="B510" s="4" t="s">
        <v>664</v>
      </c>
    </row>
    <row r="511" spans="1:2">
      <c r="A511" s="11">
        <v>7056</v>
      </c>
      <c r="B511" s="4" t="s">
        <v>666</v>
      </c>
    </row>
    <row r="512" spans="1:2">
      <c r="A512" s="11">
        <v>2792</v>
      </c>
      <c r="B512" s="4" t="s">
        <v>684</v>
      </c>
    </row>
    <row r="513" spans="1:2">
      <c r="A513" s="11">
        <v>6029</v>
      </c>
      <c r="B513" s="4" t="s">
        <v>693</v>
      </c>
    </row>
    <row r="514" spans="1:2">
      <c r="A514" s="11">
        <v>2791</v>
      </c>
      <c r="B514" s="4" t="s">
        <v>694</v>
      </c>
    </row>
    <row r="515" spans="1:2">
      <c r="A515" s="11">
        <v>2795</v>
      </c>
      <c r="B515" s="4" t="s">
        <v>695</v>
      </c>
    </row>
    <row r="516" spans="1:2">
      <c r="A516" s="11">
        <v>2789</v>
      </c>
      <c r="B516" s="4" t="s">
        <v>666</v>
      </c>
    </row>
    <row r="517" spans="1:2">
      <c r="A517" s="11">
        <v>8910</v>
      </c>
      <c r="B517" s="4" t="s">
        <v>696</v>
      </c>
    </row>
    <row r="518" spans="1:2">
      <c r="A518" s="11">
        <v>8991</v>
      </c>
      <c r="B518" s="4" t="s">
        <v>700</v>
      </c>
    </row>
    <row r="519" spans="1:2">
      <c r="A519" s="11">
        <v>8992</v>
      </c>
      <c r="B519" s="4" t="s">
        <v>703</v>
      </c>
    </row>
    <row r="520" spans="1:2">
      <c r="A520" s="11">
        <v>8993</v>
      </c>
      <c r="B520" s="4" t="s">
        <v>701</v>
      </c>
    </row>
    <row r="521" spans="1:2">
      <c r="A521" s="11">
        <v>2951</v>
      </c>
      <c r="B521" s="4" t="s">
        <v>702</v>
      </c>
    </row>
    <row r="522" spans="1:2">
      <c r="A522" s="11">
        <v>7041</v>
      </c>
      <c r="B522" s="4" t="s">
        <v>706</v>
      </c>
    </row>
    <row r="523" spans="1:2">
      <c r="A523" s="11">
        <v>2952</v>
      </c>
      <c r="B523" s="4" t="s">
        <v>710</v>
      </c>
    </row>
    <row r="524" spans="1:2">
      <c r="A524" s="11">
        <v>3127</v>
      </c>
      <c r="B524" s="4" t="s">
        <v>270</v>
      </c>
    </row>
    <row r="525" spans="1:2">
      <c r="A525" s="11">
        <v>7061</v>
      </c>
      <c r="B525" s="4" t="s">
        <v>714</v>
      </c>
    </row>
    <row r="526" spans="1:2">
      <c r="A526" s="11">
        <v>3042</v>
      </c>
      <c r="B526" s="4" t="s">
        <v>713</v>
      </c>
    </row>
    <row r="527" spans="1:2">
      <c r="A527" s="11">
        <v>3041</v>
      </c>
      <c r="B527" s="4" t="s">
        <v>712</v>
      </c>
    </row>
    <row r="528" spans="1:2">
      <c r="A528" s="11">
        <v>3039</v>
      </c>
      <c r="B528" s="4" t="s">
        <v>711</v>
      </c>
    </row>
    <row r="529" spans="1:2">
      <c r="A529" s="11">
        <v>3131</v>
      </c>
      <c r="B529" s="4" t="s">
        <v>715</v>
      </c>
    </row>
    <row r="530" spans="1:2">
      <c r="A530" s="11">
        <v>3209</v>
      </c>
      <c r="B530" s="4" t="s">
        <v>716</v>
      </c>
    </row>
    <row r="531" spans="1:2">
      <c r="A531" s="11">
        <v>9109</v>
      </c>
      <c r="B531" s="4" t="s">
        <v>725</v>
      </c>
    </row>
    <row r="532" spans="1:2">
      <c r="A532" s="11">
        <v>8106</v>
      </c>
      <c r="B532" s="4" t="s">
        <v>217</v>
      </c>
    </row>
    <row r="533" spans="1:2">
      <c r="A533" s="11">
        <v>3291</v>
      </c>
      <c r="B533" s="4" t="s">
        <v>729</v>
      </c>
    </row>
    <row r="534" spans="1:2">
      <c r="A534" s="11">
        <v>3288</v>
      </c>
      <c r="B534" s="4" t="s">
        <v>730</v>
      </c>
    </row>
    <row r="535" spans="1:2">
      <c r="A535" s="11">
        <v>9214</v>
      </c>
      <c r="B535" s="4" t="s">
        <v>731</v>
      </c>
    </row>
    <row r="536" spans="1:2">
      <c r="A536" s="11">
        <v>3297</v>
      </c>
      <c r="B536" s="4" t="s">
        <v>739</v>
      </c>
    </row>
    <row r="537" spans="1:2">
      <c r="A537" s="11">
        <v>3296</v>
      </c>
      <c r="B537" s="4" t="s">
        <v>738</v>
      </c>
    </row>
    <row r="538" spans="1:2">
      <c r="A538" s="11">
        <v>3295</v>
      </c>
      <c r="B538" s="4" t="s">
        <v>737</v>
      </c>
    </row>
    <row r="539" spans="1:2">
      <c r="A539" s="11">
        <v>3293</v>
      </c>
      <c r="B539" s="4" t="s">
        <v>736</v>
      </c>
    </row>
    <row r="540" spans="1:2">
      <c r="A540" s="11">
        <v>3294</v>
      </c>
      <c r="B540" s="4" t="s">
        <v>740</v>
      </c>
    </row>
    <row r="541" spans="1:2">
      <c r="A541" s="11">
        <v>3292</v>
      </c>
      <c r="B541" s="4" t="s">
        <v>741</v>
      </c>
    </row>
    <row r="542" spans="1:2">
      <c r="A542" s="11">
        <v>3289</v>
      </c>
      <c r="B542" s="4" t="s">
        <v>742</v>
      </c>
    </row>
    <row r="543" spans="1:2">
      <c r="A543" s="11">
        <v>3486</v>
      </c>
      <c r="B543" s="4" t="s">
        <v>743</v>
      </c>
    </row>
    <row r="544" spans="1:2">
      <c r="A544" s="11">
        <v>9418</v>
      </c>
      <c r="B544" s="4" t="s">
        <v>746</v>
      </c>
    </row>
    <row r="545" spans="1:2">
      <c r="A545" s="11">
        <v>9419</v>
      </c>
      <c r="B545" s="4" t="s">
        <v>747</v>
      </c>
    </row>
    <row r="546" spans="1:2">
      <c r="A546" s="11">
        <v>9420</v>
      </c>
      <c r="B546" s="4" t="s">
        <v>748</v>
      </c>
    </row>
    <row r="547" spans="1:2">
      <c r="A547" s="11">
        <v>3308</v>
      </c>
      <c r="B547" s="4" t="s">
        <v>744</v>
      </c>
    </row>
    <row r="548" spans="1:2">
      <c r="A548" s="11">
        <v>3309</v>
      </c>
      <c r="B548" s="4" t="s">
        <v>745</v>
      </c>
    </row>
    <row r="549" spans="1:2">
      <c r="A549" s="11">
        <v>1049536</v>
      </c>
      <c r="B549" s="4" t="s">
        <v>749</v>
      </c>
    </row>
    <row r="550" spans="1:2">
      <c r="A550" s="11">
        <v>1049552</v>
      </c>
      <c r="B550" s="4" t="s">
        <v>750</v>
      </c>
    </row>
    <row r="551" spans="1:2">
      <c r="A551" s="11">
        <v>1049563</v>
      </c>
      <c r="B551" s="4" t="s">
        <v>751</v>
      </c>
    </row>
    <row r="552" spans="1:2">
      <c r="A552" s="11">
        <v>3310</v>
      </c>
      <c r="B552" s="4" t="s">
        <v>753</v>
      </c>
    </row>
    <row r="553" spans="1:2">
      <c r="A553" s="11">
        <v>3286</v>
      </c>
      <c r="B553" s="4" t="s">
        <v>760</v>
      </c>
    </row>
    <row r="554" spans="1:2">
      <c r="A554" s="11">
        <v>1049535</v>
      </c>
      <c r="B554" s="4" t="s">
        <v>763</v>
      </c>
    </row>
    <row r="555" spans="1:2">
      <c r="A555" s="11">
        <v>1049551</v>
      </c>
      <c r="B555" s="4" t="s">
        <v>761</v>
      </c>
    </row>
    <row r="556" spans="1:2">
      <c r="A556" s="11">
        <v>8674</v>
      </c>
      <c r="B556" s="4" t="s">
        <v>765</v>
      </c>
    </row>
    <row r="557" spans="1:2">
      <c r="A557" s="11">
        <v>8673</v>
      </c>
      <c r="B557" s="4" t="s">
        <v>764</v>
      </c>
    </row>
    <row r="558" spans="1:2">
      <c r="A558" s="11">
        <v>3567</v>
      </c>
      <c r="B558" s="4" t="s">
        <v>766</v>
      </c>
    </row>
    <row r="559" spans="1:2">
      <c r="A559" s="11">
        <v>3569</v>
      </c>
      <c r="B559" s="4" t="s">
        <v>767</v>
      </c>
    </row>
    <row r="560" spans="1:2">
      <c r="A560" s="11">
        <v>3570</v>
      </c>
      <c r="B560" s="4" t="s">
        <v>768</v>
      </c>
    </row>
    <row r="561" spans="1:2">
      <c r="A561" s="11">
        <v>1054224</v>
      </c>
      <c r="B561" s="4" t="s">
        <v>769</v>
      </c>
    </row>
    <row r="562" spans="1:2">
      <c r="A562" s="11">
        <v>3589</v>
      </c>
      <c r="B562" s="4" t="s">
        <v>771</v>
      </c>
    </row>
    <row r="563" spans="1:2">
      <c r="A563" s="11">
        <v>3206</v>
      </c>
      <c r="B563" s="4" t="s">
        <v>773</v>
      </c>
    </row>
    <row r="564" spans="1:2">
      <c r="A564" s="11">
        <v>3205</v>
      </c>
      <c r="B564" s="4" t="s">
        <v>772</v>
      </c>
    </row>
    <row r="565" spans="1:2">
      <c r="A565" s="11">
        <v>3208</v>
      </c>
      <c r="B565" s="4" t="s">
        <v>774</v>
      </c>
    </row>
    <row r="566" spans="1:2">
      <c r="A566" s="186">
        <v>3653</v>
      </c>
      <c r="B566" s="4" t="s">
        <v>775</v>
      </c>
    </row>
    <row r="567" spans="1:2">
      <c r="A567" s="186">
        <v>3654</v>
      </c>
      <c r="B567" s="4" t="s">
        <v>776</v>
      </c>
    </row>
    <row r="568" spans="1:2">
      <c r="A568" s="186">
        <v>3206</v>
      </c>
      <c r="B568" s="4" t="s">
        <v>773</v>
      </c>
    </row>
    <row r="569" spans="1:2">
      <c r="A569" s="186">
        <v>3697</v>
      </c>
      <c r="B569" s="4" t="s">
        <v>777</v>
      </c>
    </row>
    <row r="570" spans="1:2">
      <c r="A570" s="11">
        <v>100</v>
      </c>
      <c r="B570" s="4" t="s">
        <v>779</v>
      </c>
    </row>
    <row r="571" spans="1:2">
      <c r="A571" s="186">
        <v>3427</v>
      </c>
      <c r="B571" s="4" t="s">
        <v>793</v>
      </c>
    </row>
    <row r="572" spans="1:2">
      <c r="A572" s="186">
        <v>3428</v>
      </c>
      <c r="B572" s="4" t="s">
        <v>794</v>
      </c>
    </row>
    <row r="573" spans="1:2">
      <c r="A573" s="186">
        <v>3429</v>
      </c>
      <c r="B573" s="4" t="s">
        <v>795</v>
      </c>
    </row>
    <row r="574" spans="1:2">
      <c r="A574" s="186">
        <v>3430</v>
      </c>
      <c r="B574" s="4" t="s">
        <v>796</v>
      </c>
    </row>
    <row r="575" spans="1:2">
      <c r="A575" s="186">
        <v>3431</v>
      </c>
      <c r="B575" s="4" t="s">
        <v>797</v>
      </c>
    </row>
    <row r="576" spans="1:2">
      <c r="A576" s="186">
        <v>3432</v>
      </c>
      <c r="B576" s="4" t="s">
        <v>798</v>
      </c>
    </row>
    <row r="577" spans="1:2">
      <c r="A577" s="186">
        <v>3433</v>
      </c>
      <c r="B577" s="4" t="s">
        <v>799</v>
      </c>
    </row>
    <row r="578" spans="1:2">
      <c r="A578" s="186">
        <v>3434</v>
      </c>
      <c r="B578" s="4" t="s">
        <v>800</v>
      </c>
    </row>
    <row r="579" spans="1:2">
      <c r="A579" s="186">
        <v>3435</v>
      </c>
      <c r="B579" s="4" t="s">
        <v>801</v>
      </c>
    </row>
    <row r="580" spans="1:2">
      <c r="A580" s="186">
        <v>3436</v>
      </c>
      <c r="B580" s="4" t="s">
        <v>802</v>
      </c>
    </row>
    <row r="581" spans="1:2">
      <c r="A581" s="186">
        <v>3423</v>
      </c>
      <c r="B581" s="4" t="s">
        <v>789</v>
      </c>
    </row>
    <row r="582" spans="1:2">
      <c r="A582" s="186">
        <v>3424</v>
      </c>
      <c r="B582" s="4" t="s">
        <v>790</v>
      </c>
    </row>
    <row r="583" spans="1:2">
      <c r="A583" s="186">
        <v>3425</v>
      </c>
      <c r="B583" s="4" t="s">
        <v>791</v>
      </c>
    </row>
    <row r="584" spans="1:2">
      <c r="A584" s="186">
        <v>3426</v>
      </c>
      <c r="B584" s="4" t="s">
        <v>792</v>
      </c>
    </row>
    <row r="585" spans="1:2">
      <c r="A585" s="186">
        <v>1054233</v>
      </c>
      <c r="B585" s="4" t="s">
        <v>316</v>
      </c>
    </row>
    <row r="586" spans="1:2">
      <c r="A586" s="186">
        <v>2439</v>
      </c>
      <c r="B586" s="4" t="s">
        <v>803</v>
      </c>
    </row>
    <row r="587" spans="1:2">
      <c r="A587" s="186">
        <v>3422</v>
      </c>
      <c r="B587" s="4" t="s">
        <v>809</v>
      </c>
    </row>
    <row r="588" spans="1:2">
      <c r="A588" s="186">
        <v>3458</v>
      </c>
      <c r="B588" s="4" t="s">
        <v>810</v>
      </c>
    </row>
    <row r="589" spans="1:2">
      <c r="A589" s="186">
        <v>3460</v>
      </c>
      <c r="B589" s="4" t="s">
        <v>811</v>
      </c>
    </row>
    <row r="590" spans="1:2">
      <c r="A590" s="186">
        <v>2794</v>
      </c>
      <c r="B590" s="4" t="s">
        <v>804</v>
      </c>
    </row>
    <row r="591" spans="1:2">
      <c r="A591" s="186">
        <v>3408</v>
      </c>
      <c r="B591" s="4" t="s">
        <v>805</v>
      </c>
    </row>
    <row r="592" spans="1:2">
      <c r="A592" s="186">
        <v>3410</v>
      </c>
      <c r="B592" s="4" t="s">
        <v>806</v>
      </c>
    </row>
    <row r="593" spans="1:2">
      <c r="A593" s="186">
        <v>3412</v>
      </c>
      <c r="B593" s="4" t="s">
        <v>807</v>
      </c>
    </row>
    <row r="594" spans="1:2">
      <c r="A594" s="186">
        <v>3414</v>
      </c>
      <c r="B594" s="4" t="s">
        <v>808</v>
      </c>
    </row>
    <row r="595" spans="1:2">
      <c r="A595" s="11">
        <v>3791</v>
      </c>
      <c r="B595" s="201" t="s">
        <v>816</v>
      </c>
    </row>
    <row r="596" spans="1:2">
      <c r="A596" s="11">
        <v>3643</v>
      </c>
      <c r="B596" s="4" t="s">
        <v>814</v>
      </c>
    </row>
    <row r="597" spans="1:2">
      <c r="A597" s="11">
        <v>3789</v>
      </c>
      <c r="B597" s="4" t="s">
        <v>815</v>
      </c>
    </row>
    <row r="598" spans="1:2">
      <c r="A598" s="11">
        <v>3656</v>
      </c>
      <c r="B598" s="4" t="s">
        <v>812</v>
      </c>
    </row>
    <row r="599" spans="1:2">
      <c r="A599" s="11">
        <v>8044</v>
      </c>
      <c r="B599" s="4" t="s">
        <v>813</v>
      </c>
    </row>
    <row r="600" spans="1:2">
      <c r="A600" s="11">
        <v>7302</v>
      </c>
      <c r="B600" s="4" t="s">
        <v>820</v>
      </c>
    </row>
    <row r="601" spans="1:2">
      <c r="A601" s="11">
        <v>7403</v>
      </c>
      <c r="B601" s="4" t="s">
        <v>821</v>
      </c>
    </row>
    <row r="602" spans="1:2">
      <c r="A602" s="11">
        <v>9449</v>
      </c>
      <c r="B602" s="4" t="s">
        <v>822</v>
      </c>
    </row>
    <row r="603" spans="1:2">
      <c r="A603" s="11">
        <v>3793</v>
      </c>
      <c r="B603" s="4" t="s">
        <v>823</v>
      </c>
    </row>
    <row r="604" spans="1:2">
      <c r="A604" s="11">
        <v>9494</v>
      </c>
      <c r="B604" s="4" t="s">
        <v>895</v>
      </c>
    </row>
    <row r="605" spans="1:2">
      <c r="A605" s="11">
        <v>9495</v>
      </c>
      <c r="B605" s="4" t="s">
        <v>896</v>
      </c>
    </row>
    <row r="606" spans="1:2">
      <c r="A606" s="11">
        <v>9496</v>
      </c>
      <c r="B606" s="4" t="s">
        <v>897</v>
      </c>
    </row>
    <row r="607" spans="1:2">
      <c r="A607" s="11">
        <v>7062</v>
      </c>
      <c r="B607" s="4" t="s">
        <v>905</v>
      </c>
    </row>
    <row r="608" spans="1:2">
      <c r="A608" s="11">
        <v>3838</v>
      </c>
      <c r="B608" s="4" t="s">
        <v>904</v>
      </c>
    </row>
    <row r="609" spans="1:2">
      <c r="A609" s="11">
        <v>3649</v>
      </c>
      <c r="B609" s="4" t="s">
        <v>902</v>
      </c>
    </row>
    <row r="610" spans="1:2">
      <c r="A610" s="11">
        <v>3836</v>
      </c>
      <c r="B610" s="4" t="s">
        <v>911</v>
      </c>
    </row>
    <row r="611" spans="1:2">
      <c r="A611" s="11">
        <v>1822</v>
      </c>
      <c r="B611" s="4" t="s">
        <v>379</v>
      </c>
    </row>
    <row r="612" spans="1:2">
      <c r="A612" s="11">
        <v>1819</v>
      </c>
      <c r="B612" s="4" t="s">
        <v>377</v>
      </c>
    </row>
    <row r="613" spans="1:2">
      <c r="A613" s="11">
        <v>1815</v>
      </c>
      <c r="B613" s="4" t="s">
        <v>378</v>
      </c>
    </row>
    <row r="614" spans="1:2">
      <c r="A614" s="11">
        <v>9011</v>
      </c>
      <c r="B614" s="4" t="s">
        <v>917</v>
      </c>
    </row>
    <row r="615" spans="1:2">
      <c r="A615" s="11">
        <v>3862</v>
      </c>
      <c r="B615" s="4" t="s">
        <v>922</v>
      </c>
    </row>
    <row r="616" spans="1:2">
      <c r="A616" s="11">
        <v>3861</v>
      </c>
      <c r="B616" s="4" t="s">
        <v>920</v>
      </c>
    </row>
    <row r="617" spans="1:2">
      <c r="A617" s="11">
        <v>979</v>
      </c>
      <c r="B617" s="4" t="s">
        <v>918</v>
      </c>
    </row>
    <row r="618" spans="1:2">
      <c r="A618" s="11">
        <v>7063</v>
      </c>
      <c r="B618" s="4" t="s">
        <v>927</v>
      </c>
    </row>
    <row r="619" spans="1:2">
      <c r="A619" s="11">
        <v>9565</v>
      </c>
      <c r="B619" s="4" t="s">
        <v>930</v>
      </c>
    </row>
    <row r="620" spans="1:2">
      <c r="A620" s="11">
        <v>9572</v>
      </c>
      <c r="B620" s="4" t="s">
        <v>931</v>
      </c>
    </row>
    <row r="621" spans="1:2">
      <c r="A621" s="11">
        <v>3906</v>
      </c>
      <c r="B621" s="4" t="s">
        <v>933</v>
      </c>
    </row>
    <row r="622" spans="1:2">
      <c r="A622" s="11">
        <v>3907</v>
      </c>
      <c r="B622" s="4" t="s">
        <v>934</v>
      </c>
    </row>
    <row r="623" spans="1:2">
      <c r="A623" s="11">
        <v>9573</v>
      </c>
      <c r="B623" s="4" t="s">
        <v>935</v>
      </c>
    </row>
    <row r="624" spans="1:2">
      <c r="A624" s="11">
        <v>9600</v>
      </c>
      <c r="B624" s="4" t="s">
        <v>939</v>
      </c>
    </row>
    <row r="625" spans="1:2">
      <c r="A625" s="11">
        <v>9564</v>
      </c>
      <c r="B625" s="4" t="s">
        <v>38</v>
      </c>
    </row>
    <row r="626" spans="1:2">
      <c r="A626" s="11">
        <v>2509</v>
      </c>
      <c r="B626" s="4" t="s">
        <v>936</v>
      </c>
    </row>
    <row r="627" spans="1:2">
      <c r="A627" s="11">
        <v>430</v>
      </c>
      <c r="B627" s="4" t="s">
        <v>942</v>
      </c>
    </row>
    <row r="628" spans="1:2">
      <c r="A628" s="11">
        <v>9885</v>
      </c>
      <c r="B628" s="4" t="s">
        <v>945</v>
      </c>
    </row>
    <row r="629" spans="1:2">
      <c r="A629" s="11">
        <v>713</v>
      </c>
      <c r="B629" s="4" t="s">
        <v>946</v>
      </c>
    </row>
    <row r="630" spans="1:2">
      <c r="A630" s="11">
        <v>3977</v>
      </c>
      <c r="B630" s="4" t="s">
        <v>959</v>
      </c>
    </row>
    <row r="631" spans="1:2">
      <c r="A631" s="11">
        <v>3978</v>
      </c>
      <c r="B631" s="4" t="s">
        <v>960</v>
      </c>
    </row>
    <row r="632" spans="1:2">
      <c r="A632" s="11">
        <v>3979</v>
      </c>
      <c r="B632" s="4" t="s">
        <v>961</v>
      </c>
    </row>
    <row r="633" spans="1:2">
      <c r="A633" s="11">
        <v>3965</v>
      </c>
      <c r="B633" s="4" t="s">
        <v>963</v>
      </c>
    </row>
    <row r="634" spans="1:2">
      <c r="A634" s="11">
        <v>3967</v>
      </c>
      <c r="B634" s="4" t="s">
        <v>964</v>
      </c>
    </row>
    <row r="635" spans="1:2">
      <c r="A635" s="11">
        <v>3968</v>
      </c>
      <c r="B635" s="4" t="s">
        <v>965</v>
      </c>
    </row>
    <row r="636" spans="1:2">
      <c r="A636" s="11">
        <v>7064</v>
      </c>
      <c r="B636" s="4" t="s">
        <v>957</v>
      </c>
    </row>
    <row r="637" spans="1:2">
      <c r="A637" s="11">
        <v>7065</v>
      </c>
      <c r="B637" s="4" t="s">
        <v>967</v>
      </c>
    </row>
    <row r="638" spans="1:2">
      <c r="A638" s="11">
        <v>9711</v>
      </c>
      <c r="B638" s="4" t="s">
        <v>969</v>
      </c>
    </row>
    <row r="639" spans="1:2">
      <c r="A639" s="11">
        <v>9889</v>
      </c>
      <c r="B639" s="4" t="s">
        <v>970</v>
      </c>
    </row>
    <row r="640" spans="1:2">
      <c r="A640" s="11">
        <v>9890</v>
      </c>
      <c r="B640" s="4" t="s">
        <v>971</v>
      </c>
    </row>
    <row r="641" spans="1:2">
      <c r="A641" s="11">
        <v>9921</v>
      </c>
      <c r="B641" s="4" t="s">
        <v>972</v>
      </c>
    </row>
    <row r="642" spans="1:2">
      <c r="A642" s="11">
        <v>9922</v>
      </c>
      <c r="B642" s="4" t="s">
        <v>973</v>
      </c>
    </row>
    <row r="643" spans="1:2">
      <c r="A643" s="11">
        <v>9598</v>
      </c>
      <c r="B643" s="4" t="s">
        <v>968</v>
      </c>
    </row>
    <row r="644" spans="1:2">
      <c r="A644" s="11">
        <v>3969</v>
      </c>
      <c r="B644" s="4" t="s">
        <v>976</v>
      </c>
    </row>
    <row r="645" spans="1:2">
      <c r="A645" s="11">
        <v>9713</v>
      </c>
      <c r="B645" s="4" t="s">
        <v>977</v>
      </c>
    </row>
    <row r="646" spans="1:2">
      <c r="A646" s="11">
        <v>9715</v>
      </c>
      <c r="B646" s="4" t="s">
        <v>978</v>
      </c>
    </row>
    <row r="647" spans="1:2">
      <c r="A647" s="11">
        <v>4149</v>
      </c>
      <c r="B647" s="4" t="s">
        <v>981</v>
      </c>
    </row>
    <row r="648" spans="1:2">
      <c r="A648" s="11">
        <v>4150</v>
      </c>
      <c r="B648" s="4" t="s">
        <v>982</v>
      </c>
    </row>
    <row r="649" spans="1:2">
      <c r="A649" s="11">
        <v>9012</v>
      </c>
      <c r="B649" s="4" t="s">
        <v>983</v>
      </c>
    </row>
    <row r="650" spans="1:2">
      <c r="A650" s="11">
        <v>4155</v>
      </c>
      <c r="B650" s="4" t="s">
        <v>984</v>
      </c>
    </row>
    <row r="651" spans="1:2">
      <c r="A651" s="11">
        <v>4244</v>
      </c>
      <c r="B651" s="4" t="s">
        <v>1001</v>
      </c>
    </row>
    <row r="652" spans="1:2">
      <c r="A652" s="11">
        <v>4243</v>
      </c>
      <c r="B652" s="4" t="s">
        <v>999</v>
      </c>
    </row>
    <row r="653" spans="1:2">
      <c r="A653" s="11">
        <v>4242</v>
      </c>
      <c r="B653" s="4" t="s">
        <v>997</v>
      </c>
    </row>
    <row r="654" spans="1:2">
      <c r="A654" s="11">
        <v>4240</v>
      </c>
      <c r="B654" s="4" t="s">
        <v>995</v>
      </c>
    </row>
    <row r="655" spans="1:2">
      <c r="A655" s="11">
        <v>4185</v>
      </c>
      <c r="B655" s="4" t="s">
        <v>993</v>
      </c>
    </row>
    <row r="656" spans="1:2">
      <c r="A656" s="11">
        <v>4237</v>
      </c>
      <c r="B656" s="4" t="s">
        <v>994</v>
      </c>
    </row>
    <row r="657" spans="1:2">
      <c r="A657" s="11">
        <v>4014</v>
      </c>
      <c r="B657" s="4" t="s">
        <v>76</v>
      </c>
    </row>
    <row r="658" spans="1:2">
      <c r="A658" s="11">
        <v>4127</v>
      </c>
      <c r="B658" s="4" t="s">
        <v>1002</v>
      </c>
    </row>
    <row r="659" spans="1:2">
      <c r="A659" s="11">
        <v>4191</v>
      </c>
      <c r="B659" s="4" t="s">
        <v>333</v>
      </c>
    </row>
    <row r="660" spans="1:2">
      <c r="A660" s="11">
        <v>4234</v>
      </c>
      <c r="B660" s="4" t="s">
        <v>1008</v>
      </c>
    </row>
    <row r="661" spans="1:2">
      <c r="A661" s="11">
        <v>4238</v>
      </c>
      <c r="B661" s="4" t="s">
        <v>1010</v>
      </c>
    </row>
    <row r="662" spans="1:2">
      <c r="A662" s="11">
        <v>4235</v>
      </c>
      <c r="B662" s="4" t="s">
        <v>1009</v>
      </c>
    </row>
    <row r="663" spans="1:2">
      <c r="A663" s="11">
        <v>4184</v>
      </c>
      <c r="B663" s="4" t="s">
        <v>1007</v>
      </c>
    </row>
    <row r="664" spans="1:2">
      <c r="A664" s="11">
        <v>4176</v>
      </c>
      <c r="B664" s="4" t="s">
        <v>1006</v>
      </c>
    </row>
    <row r="665" spans="1:2">
      <c r="A665" s="11">
        <v>3999</v>
      </c>
      <c r="B665" s="4" t="s">
        <v>1005</v>
      </c>
    </row>
    <row r="666" spans="1:2">
      <c r="A666" s="11">
        <v>3996</v>
      </c>
      <c r="B666" s="4" t="s">
        <v>1004</v>
      </c>
    </row>
    <row r="667" spans="1:2">
      <c r="A667" s="11">
        <v>4236</v>
      </c>
      <c r="B667" s="4" t="s">
        <v>1015</v>
      </c>
    </row>
    <row r="668" spans="1:2">
      <c r="A668" s="11">
        <v>4239</v>
      </c>
      <c r="B668" s="4" t="s">
        <v>1016</v>
      </c>
    </row>
    <row r="669" spans="1:2">
      <c r="A669" s="11">
        <v>4241</v>
      </c>
      <c r="B669" s="4" t="s">
        <v>1017</v>
      </c>
    </row>
    <row r="670" spans="1:2">
      <c r="A670" s="11">
        <v>10117</v>
      </c>
      <c r="B670" s="4" t="s">
        <v>1019</v>
      </c>
    </row>
    <row r="671" spans="1:2">
      <c r="A671" s="11">
        <v>10118</v>
      </c>
      <c r="B671" s="4" t="s">
        <v>1021</v>
      </c>
    </row>
    <row r="672" spans="1:2">
      <c r="A672" s="11">
        <v>4233</v>
      </c>
      <c r="B672" s="4" t="s">
        <v>1066</v>
      </c>
    </row>
    <row r="673" spans="1:2">
      <c r="A673" s="11">
        <v>4009</v>
      </c>
      <c r="B673" s="4" t="s">
        <v>1064</v>
      </c>
    </row>
    <row r="674" spans="1:2">
      <c r="A674" s="11">
        <v>4013</v>
      </c>
      <c r="B674" s="4" t="s">
        <v>1065</v>
      </c>
    </row>
    <row r="675" spans="1:2">
      <c r="A675" s="11">
        <v>4218</v>
      </c>
      <c r="B675" s="4" t="s">
        <v>1101</v>
      </c>
    </row>
    <row r="676" spans="1:2">
      <c r="A676" s="11">
        <v>10233</v>
      </c>
      <c r="B676" s="4" t="s">
        <v>1108</v>
      </c>
    </row>
    <row r="677" spans="1:2">
      <c r="A677" s="11">
        <v>10232</v>
      </c>
      <c r="B677" s="4" t="s">
        <v>1106</v>
      </c>
    </row>
    <row r="678" spans="1:2">
      <c r="A678" s="11">
        <v>4015</v>
      </c>
      <c r="B678" s="4" t="s">
        <v>67</v>
      </c>
    </row>
    <row r="679" spans="1:2">
      <c r="A679" s="11">
        <v>9959</v>
      </c>
      <c r="B679" s="4" t="s">
        <v>1116</v>
      </c>
    </row>
    <row r="680" spans="1:2">
      <c r="A680" s="11">
        <v>4577</v>
      </c>
      <c r="B680" s="4" t="s">
        <v>1119</v>
      </c>
    </row>
    <row r="681" spans="1:2">
      <c r="A681" s="11">
        <v>4182</v>
      </c>
      <c r="B681" s="4" t="s">
        <v>1117</v>
      </c>
    </row>
    <row r="682" spans="1:2">
      <c r="A682" s="11">
        <v>7066</v>
      </c>
      <c r="B682" s="4" t="s">
        <v>1121</v>
      </c>
    </row>
    <row r="683" spans="1:2">
      <c r="A683" s="186">
        <v>9955</v>
      </c>
      <c r="B683" s="4" t="s">
        <v>1127</v>
      </c>
    </row>
    <row r="684" spans="1:2">
      <c r="A684" s="186">
        <v>9956</v>
      </c>
      <c r="B684" s="4" t="s">
        <v>1128</v>
      </c>
    </row>
    <row r="685" spans="1:2">
      <c r="A685" s="186">
        <v>9957</v>
      </c>
      <c r="B685" s="4" t="s">
        <v>1129</v>
      </c>
    </row>
    <row r="686" spans="1:2">
      <c r="A686" s="186">
        <v>9958</v>
      </c>
      <c r="B686" s="4" t="s">
        <v>1130</v>
      </c>
    </row>
    <row r="687" spans="1:2">
      <c r="A687" s="11">
        <v>4183</v>
      </c>
      <c r="B687" s="4" t="s">
        <v>1131</v>
      </c>
    </row>
    <row r="688" spans="1:2">
      <c r="A688" s="11">
        <v>9954</v>
      </c>
      <c r="B688" s="4" t="s">
        <v>1134</v>
      </c>
    </row>
    <row r="689" spans="1:2">
      <c r="A689" s="11">
        <v>4646</v>
      </c>
      <c r="B689" s="4" t="s">
        <v>1137</v>
      </c>
    </row>
    <row r="690" spans="1:2">
      <c r="A690" s="11">
        <v>4010</v>
      </c>
      <c r="B690" s="4" t="s">
        <v>1140</v>
      </c>
    </row>
    <row r="691" spans="1:2">
      <c r="A691" s="11">
        <v>3998</v>
      </c>
      <c r="B691" s="4" t="s">
        <v>1139</v>
      </c>
    </row>
    <row r="692" spans="1:2">
      <c r="A692" s="11">
        <v>3964</v>
      </c>
      <c r="B692" s="4" t="s">
        <v>1143</v>
      </c>
    </row>
    <row r="693" spans="1:2">
      <c r="A693" s="11">
        <v>4745</v>
      </c>
      <c r="B693" s="4" t="s">
        <v>1144</v>
      </c>
    </row>
    <row r="694" spans="1:2">
      <c r="A694" s="11">
        <v>3966</v>
      </c>
      <c r="B694" s="4" t="s">
        <v>1145</v>
      </c>
    </row>
    <row r="695" spans="1:2">
      <c r="A695" s="11">
        <v>7067</v>
      </c>
      <c r="B695" s="4" t="s">
        <v>1264</v>
      </c>
    </row>
    <row r="696" spans="1:2">
      <c r="A696" s="11">
        <v>4818</v>
      </c>
      <c r="B696" s="4" t="s">
        <v>1285</v>
      </c>
    </row>
    <row r="697" spans="1:2">
      <c r="A697" s="11">
        <v>4786</v>
      </c>
      <c r="B697" s="4" t="s">
        <v>1349</v>
      </c>
    </row>
    <row r="698" spans="1:2">
      <c r="A698" s="11">
        <v>4220</v>
      </c>
      <c r="B698" s="4" t="s">
        <v>1347</v>
      </c>
    </row>
    <row r="699" spans="1:2">
      <c r="A699" s="11">
        <v>10430</v>
      </c>
      <c r="B699" s="4" t="s">
        <v>1336</v>
      </c>
    </row>
    <row r="700" spans="1:2">
      <c r="A700" s="11">
        <v>10397</v>
      </c>
      <c r="B700" s="4" t="s">
        <v>1334</v>
      </c>
    </row>
    <row r="701" spans="1:2">
      <c r="A701" s="11">
        <v>4788</v>
      </c>
      <c r="B701" s="4" t="s">
        <v>1333</v>
      </c>
    </row>
    <row r="702" spans="1:2">
      <c r="A702" s="11">
        <v>4787</v>
      </c>
      <c r="B702" s="4" t="s">
        <v>1332</v>
      </c>
    </row>
    <row r="703" spans="1:2">
      <c r="A703" s="11"/>
      <c r="B703" s="4"/>
    </row>
    <row r="704" spans="1:2">
      <c r="A704" s="11"/>
      <c r="B704" s="4"/>
    </row>
    <row r="705" spans="1:2">
      <c r="A705" s="11"/>
      <c r="B705" s="4"/>
    </row>
    <row r="706" spans="1:2">
      <c r="A706" s="11"/>
      <c r="B706" s="4"/>
    </row>
    <row r="707" spans="1:2">
      <c r="A707" s="11"/>
      <c r="B707" s="4"/>
    </row>
    <row r="708" spans="1:2">
      <c r="A708" s="11"/>
      <c r="B708" s="4"/>
    </row>
    <row r="709" spans="1:2">
      <c r="A709" s="11"/>
      <c r="B709" s="4"/>
    </row>
    <row r="710" spans="1:2">
      <c r="A710" s="11"/>
      <c r="B710" s="4"/>
    </row>
    <row r="711" spans="1:2">
      <c r="A711" s="11"/>
      <c r="B711" s="4"/>
    </row>
    <row r="712" spans="1:2">
      <c r="A712" s="11"/>
      <c r="B712" s="4"/>
    </row>
    <row r="713" spans="1:2">
      <c r="A713" s="11"/>
      <c r="B713" s="4"/>
    </row>
    <row r="714" spans="1:2">
      <c r="A714" s="11"/>
      <c r="B714" s="4"/>
    </row>
    <row r="715" spans="1:2">
      <c r="A715" s="11"/>
      <c r="B715" s="4"/>
    </row>
    <row r="716" spans="1:2">
      <c r="A716" s="11"/>
      <c r="B716" s="4"/>
    </row>
    <row r="717" spans="1:2">
      <c r="A717" s="11"/>
      <c r="B717" s="4"/>
    </row>
    <row r="718" spans="1:2">
      <c r="A718" s="11"/>
      <c r="B718" s="4"/>
    </row>
    <row r="719" spans="1:2">
      <c r="A719" s="11"/>
      <c r="B719" s="4"/>
    </row>
    <row r="720" spans="1:2">
      <c r="A720" s="11"/>
      <c r="B720" s="4"/>
    </row>
    <row r="721" spans="1:2">
      <c r="A721" s="11"/>
      <c r="B721" s="4"/>
    </row>
    <row r="722" spans="1:2">
      <c r="A722" s="11"/>
      <c r="B722" s="4"/>
    </row>
    <row r="723" spans="1:2">
      <c r="A723" s="11"/>
      <c r="B723" s="4"/>
    </row>
    <row r="724" spans="1:2">
      <c r="A724" s="11"/>
      <c r="B724" s="4"/>
    </row>
    <row r="725" spans="1:2">
      <c r="A725" s="11"/>
      <c r="B725" s="4"/>
    </row>
    <row r="726" spans="1:2">
      <c r="A726" s="11"/>
      <c r="B726" s="4"/>
    </row>
    <row r="727" spans="1:2">
      <c r="A727" s="11"/>
      <c r="B727" s="4"/>
    </row>
    <row r="728" spans="1:2">
      <c r="A728" s="11"/>
      <c r="B728" s="4"/>
    </row>
    <row r="729" spans="1:2">
      <c r="A729" s="11"/>
      <c r="B729" s="4"/>
    </row>
    <row r="730" spans="1:2">
      <c r="A730" s="11"/>
      <c r="B730" s="4"/>
    </row>
    <row r="731" spans="1:2">
      <c r="A731" s="11"/>
      <c r="B731" s="4"/>
    </row>
    <row r="732" spans="1:2">
      <c r="A732" s="11"/>
      <c r="B732" s="4"/>
    </row>
    <row r="733" spans="1:2">
      <c r="A733" s="11"/>
      <c r="B733" s="4"/>
    </row>
    <row r="734" spans="1:2">
      <c r="A734" s="11"/>
      <c r="B734" s="4"/>
    </row>
    <row r="735" spans="1:2">
      <c r="A735" s="11"/>
      <c r="B735" s="4"/>
    </row>
    <row r="736" spans="1:2">
      <c r="A736" s="11"/>
      <c r="B736" s="4"/>
    </row>
    <row r="737" spans="1:2">
      <c r="A737" s="11"/>
      <c r="B737" s="4"/>
    </row>
    <row r="738" spans="1:2">
      <c r="A738" s="11"/>
      <c r="B738" s="4"/>
    </row>
    <row r="739" spans="1:2">
      <c r="A739" s="11"/>
      <c r="B739" s="4"/>
    </row>
    <row r="740" spans="1:2">
      <c r="A740" s="11"/>
      <c r="B740" s="4"/>
    </row>
    <row r="741" spans="1:2">
      <c r="A741" s="11"/>
      <c r="B741" s="4"/>
    </row>
    <row r="742" spans="1:2">
      <c r="A742" s="11"/>
      <c r="B742" s="4"/>
    </row>
    <row r="743" spans="1:2">
      <c r="A743" s="11"/>
      <c r="B743" s="4"/>
    </row>
    <row r="744" spans="1:2">
      <c r="A744" s="11"/>
      <c r="B744" s="4"/>
    </row>
    <row r="745" spans="1:2">
      <c r="A745" s="11"/>
      <c r="B745" s="4"/>
    </row>
    <row r="746" spans="1:2">
      <c r="A746" s="11"/>
      <c r="B746" s="4"/>
    </row>
    <row r="747" spans="1:2">
      <c r="A747" s="11"/>
      <c r="B747" s="4"/>
    </row>
    <row r="748" spans="1:2">
      <c r="A748" s="11"/>
      <c r="B748" s="4"/>
    </row>
    <row r="749" spans="1:2">
      <c r="A749" s="11"/>
      <c r="B749" s="4"/>
    </row>
    <row r="750" spans="1:2">
      <c r="A750" s="11"/>
      <c r="B750" s="4"/>
    </row>
    <row r="751" spans="1:2">
      <c r="A751" s="11"/>
      <c r="B751" s="4"/>
    </row>
    <row r="752" spans="1:2">
      <c r="A752" s="11"/>
      <c r="B752" s="4"/>
    </row>
    <row r="753" spans="1:2">
      <c r="A753" s="11"/>
      <c r="B753" s="4"/>
    </row>
    <row r="754" spans="1:2">
      <c r="A754" s="11"/>
      <c r="B754" s="4"/>
    </row>
    <row r="755" spans="1:2">
      <c r="A755" s="11"/>
      <c r="B755" s="4"/>
    </row>
    <row r="756" spans="1:2">
      <c r="A756" s="11"/>
      <c r="B756" s="4"/>
    </row>
    <row r="757" spans="1:2">
      <c r="A757" s="11"/>
      <c r="B757" s="4"/>
    </row>
    <row r="758" spans="1:2">
      <c r="A758" s="11"/>
      <c r="B758" s="4"/>
    </row>
    <row r="759" spans="1:2">
      <c r="A759" s="11"/>
      <c r="B759" s="4"/>
    </row>
    <row r="760" spans="1:2">
      <c r="A760" s="11"/>
      <c r="B760" s="4"/>
    </row>
    <row r="761" spans="1:2">
      <c r="A761" s="11"/>
      <c r="B761" s="4"/>
    </row>
    <row r="762" spans="1:2">
      <c r="A762" s="11"/>
      <c r="B762" s="4"/>
    </row>
    <row r="763" spans="1:2">
      <c r="A763" s="11"/>
      <c r="B763" s="4"/>
    </row>
    <row r="764" spans="1:2">
      <c r="A764" s="11"/>
      <c r="B764" s="4"/>
    </row>
    <row r="765" spans="1:2">
      <c r="A765" s="11"/>
      <c r="B765" s="4"/>
    </row>
    <row r="766" spans="1:2">
      <c r="A766" s="11"/>
      <c r="B766" s="4"/>
    </row>
    <row r="767" spans="1:2">
      <c r="A767" s="11"/>
      <c r="B767" s="4"/>
    </row>
    <row r="768" spans="1:2">
      <c r="A768" s="11"/>
      <c r="B768" s="4"/>
    </row>
    <row r="769" spans="1:2">
      <c r="A769" s="11"/>
      <c r="B769" s="4"/>
    </row>
    <row r="770" spans="1:2">
      <c r="A770" s="11"/>
      <c r="B770" s="4"/>
    </row>
    <row r="771" spans="1:2">
      <c r="A771" s="11"/>
      <c r="B771" s="4"/>
    </row>
    <row r="772" spans="1:2">
      <c r="A772" s="11"/>
      <c r="B772" s="4"/>
    </row>
    <row r="773" spans="1:2">
      <c r="A773" s="11"/>
      <c r="B773" s="4"/>
    </row>
    <row r="774" spans="1:2">
      <c r="A774" s="11"/>
      <c r="B774" s="4"/>
    </row>
    <row r="775" spans="1:2">
      <c r="A775" s="11"/>
      <c r="B775" s="4"/>
    </row>
    <row r="776" spans="1:2">
      <c r="A776" s="11"/>
      <c r="B776" s="4"/>
    </row>
    <row r="777" spans="1:2">
      <c r="A777" s="11"/>
      <c r="B777" s="4"/>
    </row>
    <row r="778" spans="1:2">
      <c r="A778" s="11"/>
      <c r="B778" s="4"/>
    </row>
    <row r="779" spans="1:2">
      <c r="A779" s="11"/>
      <c r="B779" s="4"/>
    </row>
    <row r="780" spans="1:2">
      <c r="A780" s="11"/>
      <c r="B780" s="4"/>
    </row>
    <row r="781" spans="1:2">
      <c r="A781" s="11"/>
      <c r="B781" s="4"/>
    </row>
    <row r="782" spans="1:2">
      <c r="A782" s="11"/>
      <c r="B782" s="4"/>
    </row>
    <row r="783" spans="1:2">
      <c r="A783" s="11"/>
      <c r="B783" s="4"/>
    </row>
    <row r="784" spans="1:2">
      <c r="A784" s="11"/>
      <c r="B784" s="4"/>
    </row>
    <row r="785" spans="1:2">
      <c r="A785" s="11"/>
      <c r="B785" s="4"/>
    </row>
    <row r="786" spans="1:2">
      <c r="A786" s="11"/>
      <c r="B786" s="4"/>
    </row>
    <row r="787" spans="1:2">
      <c r="A787" s="11"/>
      <c r="B787" s="4"/>
    </row>
    <row r="788" spans="1:2">
      <c r="A788" s="11"/>
      <c r="B788" s="4"/>
    </row>
    <row r="789" spans="1:2">
      <c r="A789" s="11"/>
      <c r="B789" s="4"/>
    </row>
    <row r="790" spans="1:2">
      <c r="A790" s="11"/>
      <c r="B790" s="4"/>
    </row>
    <row r="791" spans="1:2">
      <c r="A791" s="11"/>
      <c r="B791" s="4"/>
    </row>
    <row r="792" spans="1:2">
      <c r="A792" s="11"/>
      <c r="B792" s="4"/>
    </row>
    <row r="793" spans="1:2">
      <c r="A793" s="11"/>
      <c r="B793" s="4"/>
    </row>
    <row r="794" spans="1:2">
      <c r="A794" s="11"/>
      <c r="B794" s="4"/>
    </row>
    <row r="795" spans="1:2">
      <c r="A795" s="11"/>
      <c r="B795" s="4"/>
    </row>
    <row r="796" spans="1:2">
      <c r="A796" s="11"/>
      <c r="B796" s="4"/>
    </row>
    <row r="797" spans="1:2">
      <c r="A797" s="11"/>
      <c r="B797" s="4"/>
    </row>
    <row r="798" spans="1:2">
      <c r="A798" s="11"/>
      <c r="B798" s="4"/>
    </row>
    <row r="799" spans="1:2">
      <c r="A799" s="11"/>
      <c r="B799" s="4"/>
    </row>
    <row r="800" spans="1:2">
      <c r="A800" s="11"/>
      <c r="B800" s="4"/>
    </row>
    <row r="801" spans="1:2">
      <c r="A801" s="11"/>
      <c r="B801" s="4"/>
    </row>
    <row r="802" spans="1:2">
      <c r="A802" s="11"/>
      <c r="B802" s="4"/>
    </row>
    <row r="803" spans="1:2">
      <c r="A803" s="11"/>
      <c r="B803" s="4"/>
    </row>
    <row r="804" spans="1:2">
      <c r="A804" s="11"/>
      <c r="B804" s="4"/>
    </row>
    <row r="805" spans="1:2">
      <c r="A805" s="11"/>
      <c r="B805" s="4"/>
    </row>
    <row r="806" spans="1:2">
      <c r="A806" s="11"/>
      <c r="B806" s="4"/>
    </row>
    <row r="807" spans="1:2">
      <c r="A807" s="11"/>
      <c r="B807" s="4"/>
    </row>
    <row r="808" spans="1:2">
      <c r="A808" s="11"/>
      <c r="B808" s="4"/>
    </row>
    <row r="809" spans="1:2">
      <c r="A809" s="11"/>
      <c r="B809" s="4"/>
    </row>
    <row r="810" spans="1:2">
      <c r="A810" s="11"/>
      <c r="B810" s="4"/>
    </row>
    <row r="811" spans="1:2">
      <c r="A811" s="11"/>
      <c r="B811" s="4"/>
    </row>
    <row r="812" spans="1:2">
      <c r="A812" s="11"/>
      <c r="B812" s="4"/>
    </row>
    <row r="813" spans="1:2">
      <c r="A813" s="11"/>
      <c r="B813" s="4"/>
    </row>
    <row r="814" spans="1:2">
      <c r="A814" s="11"/>
      <c r="B814" s="4"/>
    </row>
    <row r="815" spans="1:2">
      <c r="A815" s="11"/>
      <c r="B815" s="4"/>
    </row>
    <row r="816" spans="1:2">
      <c r="A816" s="11"/>
      <c r="B816" s="4"/>
    </row>
    <row r="817" spans="1:2">
      <c r="A817" s="11"/>
      <c r="B817" s="4"/>
    </row>
    <row r="818" spans="1:2">
      <c r="A818" s="11"/>
      <c r="B818" s="4"/>
    </row>
    <row r="819" spans="1:2">
      <c r="A819" s="11"/>
      <c r="B819" s="4"/>
    </row>
    <row r="820" spans="1:2">
      <c r="A820" s="11"/>
      <c r="B820" s="4"/>
    </row>
    <row r="821" spans="1:2">
      <c r="A821" s="11"/>
      <c r="B821" s="4"/>
    </row>
    <row r="822" spans="1:2">
      <c r="A822" s="11"/>
      <c r="B822" s="4"/>
    </row>
    <row r="823" spans="1:2">
      <c r="A823" s="11"/>
      <c r="B823" s="4"/>
    </row>
    <row r="824" spans="1:2">
      <c r="A824" s="11"/>
      <c r="B824" s="4"/>
    </row>
    <row r="825" spans="1:2">
      <c r="A825" s="11"/>
      <c r="B825" s="4"/>
    </row>
    <row r="826" spans="1:2">
      <c r="A826" s="11"/>
      <c r="B826" s="4"/>
    </row>
    <row r="827" spans="1:2">
      <c r="A827" s="11"/>
      <c r="B827" s="4"/>
    </row>
    <row r="828" spans="1:2">
      <c r="A828" s="11"/>
      <c r="B828" s="4"/>
    </row>
    <row r="829" spans="1:2">
      <c r="A829" s="11"/>
      <c r="B829" s="4"/>
    </row>
    <row r="830" spans="1:2">
      <c r="A830" s="11"/>
      <c r="B830" s="4"/>
    </row>
    <row r="831" spans="1:2">
      <c r="A831" s="11"/>
      <c r="B831" s="4"/>
    </row>
    <row r="832" spans="1:2">
      <c r="A832" s="11"/>
      <c r="B832" s="4"/>
    </row>
    <row r="833" spans="1:2">
      <c r="A833" s="11"/>
      <c r="B833" s="4"/>
    </row>
    <row r="834" spans="1:2">
      <c r="A834" s="11"/>
      <c r="B834" s="4"/>
    </row>
    <row r="835" spans="1:2">
      <c r="A835" s="11"/>
      <c r="B835" s="4"/>
    </row>
    <row r="836" spans="1:2">
      <c r="A836" s="11"/>
      <c r="B836" s="4"/>
    </row>
    <row r="837" spans="1:2">
      <c r="A837" s="11"/>
      <c r="B837" s="4"/>
    </row>
    <row r="838" spans="1:2">
      <c r="A838" s="11"/>
      <c r="B838" s="4"/>
    </row>
    <row r="839" spans="1:2">
      <c r="A839" s="11"/>
      <c r="B839" s="4"/>
    </row>
    <row r="840" spans="1:2">
      <c r="A840" s="11"/>
      <c r="B840" s="4"/>
    </row>
    <row r="841" spans="1:2">
      <c r="A841" s="11"/>
      <c r="B841" s="4"/>
    </row>
    <row r="842" spans="1:2">
      <c r="A842" s="11"/>
      <c r="B842" s="4"/>
    </row>
    <row r="843" spans="1:2">
      <c r="A843" s="11"/>
      <c r="B843" s="4"/>
    </row>
    <row r="844" spans="1:2">
      <c r="A844" s="11"/>
      <c r="B844" s="4"/>
    </row>
    <row r="845" spans="1:2">
      <c r="A845" s="11"/>
      <c r="B845" s="4"/>
    </row>
    <row r="846" spans="1:2">
      <c r="A846" s="11"/>
      <c r="B846" s="4"/>
    </row>
    <row r="847" spans="1:2">
      <c r="A847" s="11"/>
      <c r="B847" s="4"/>
    </row>
    <row r="848" spans="1:2">
      <c r="A848" s="11"/>
      <c r="B848" s="4"/>
    </row>
    <row r="849" spans="1:2">
      <c r="A849" s="11"/>
      <c r="B849" s="4"/>
    </row>
    <row r="850" spans="1:2">
      <c r="A850" s="11"/>
      <c r="B850" s="4"/>
    </row>
    <row r="851" spans="1:2">
      <c r="A851" s="11"/>
      <c r="B851" s="4"/>
    </row>
    <row r="852" spans="1:2">
      <c r="A852" s="11"/>
      <c r="B852" s="4"/>
    </row>
    <row r="853" spans="1:2">
      <c r="A853" s="11"/>
      <c r="B853" s="4"/>
    </row>
    <row r="854" spans="1:2">
      <c r="A854" s="11"/>
      <c r="B854" s="4"/>
    </row>
    <row r="855" spans="1:2">
      <c r="A855" s="11"/>
      <c r="B855" s="4"/>
    </row>
    <row r="856" spans="1:2">
      <c r="A856" s="11"/>
      <c r="B856" s="4"/>
    </row>
    <row r="857" spans="1:2">
      <c r="A857" s="11"/>
      <c r="B857" s="4"/>
    </row>
    <row r="858" spans="1:2">
      <c r="A858" s="11"/>
      <c r="B858" s="4"/>
    </row>
    <row r="859" spans="1:2">
      <c r="A859" s="11"/>
      <c r="B859" s="4"/>
    </row>
    <row r="860" spans="1:2">
      <c r="A860" s="11"/>
      <c r="B860" s="4"/>
    </row>
    <row r="861" spans="1:2">
      <c r="A861" s="11"/>
      <c r="B861" s="4"/>
    </row>
    <row r="862" spans="1:2">
      <c r="A862" s="11"/>
      <c r="B862" s="4"/>
    </row>
    <row r="863" spans="1:2">
      <c r="A863" s="11"/>
      <c r="B863" s="4"/>
    </row>
    <row r="864" spans="1:2">
      <c r="A864" s="11"/>
      <c r="B864" s="4"/>
    </row>
    <row r="865" spans="1:2">
      <c r="A865" s="11"/>
      <c r="B865" s="4"/>
    </row>
    <row r="866" spans="1:2">
      <c r="A866" s="11"/>
      <c r="B866" s="4"/>
    </row>
    <row r="867" spans="1:2">
      <c r="A867" s="11"/>
      <c r="B867" s="4"/>
    </row>
    <row r="868" spans="1:2">
      <c r="A868" s="11"/>
      <c r="B868" s="4"/>
    </row>
    <row r="869" spans="1:2">
      <c r="A869" s="11"/>
      <c r="B869" s="4"/>
    </row>
    <row r="870" spans="1:2">
      <c r="A870" s="11"/>
      <c r="B870" s="4"/>
    </row>
    <row r="871" spans="1:2">
      <c r="A871" s="11"/>
      <c r="B871" s="4"/>
    </row>
    <row r="872" spans="1:2">
      <c r="A872" s="11"/>
      <c r="B872" s="4"/>
    </row>
    <row r="873" spans="1:2">
      <c r="A873" s="11"/>
      <c r="B873" s="4"/>
    </row>
    <row r="874" spans="1:2">
      <c r="A874" s="11"/>
      <c r="B874" s="4"/>
    </row>
    <row r="875" spans="1:2">
      <c r="A875" s="11"/>
      <c r="B875" s="4"/>
    </row>
    <row r="876" spans="1:2">
      <c r="A876" s="11"/>
      <c r="B876" s="4"/>
    </row>
    <row r="877" spans="1:2">
      <c r="A877" s="11"/>
      <c r="B877" s="4"/>
    </row>
    <row r="878" spans="1:2">
      <c r="A878" s="11"/>
      <c r="B878" s="4"/>
    </row>
    <row r="879" spans="1:2">
      <c r="A879" s="11"/>
      <c r="B879" s="4"/>
    </row>
    <row r="880" spans="1:2">
      <c r="A880" s="11"/>
      <c r="B880" s="4"/>
    </row>
    <row r="881" spans="1:2">
      <c r="A881" s="11"/>
      <c r="B881" s="4"/>
    </row>
    <row r="882" spans="1:2">
      <c r="A882" s="11"/>
      <c r="B882" s="4"/>
    </row>
    <row r="883" spans="1:2">
      <c r="A883" s="11"/>
      <c r="B883" s="4"/>
    </row>
    <row r="884" spans="1:2">
      <c r="A884" s="11"/>
      <c r="B884" s="4"/>
    </row>
    <row r="885" spans="1:2">
      <c r="A885" s="11"/>
      <c r="B885" s="4"/>
    </row>
    <row r="886" spans="1:2">
      <c r="A886" s="11"/>
      <c r="B886" s="4"/>
    </row>
    <row r="887" spans="1:2">
      <c r="A887" s="11"/>
      <c r="B887" s="4"/>
    </row>
    <row r="888" spans="1:2">
      <c r="A888" s="11"/>
      <c r="B888" s="4"/>
    </row>
    <row r="889" spans="1:2">
      <c r="A889" s="11"/>
      <c r="B889" s="4"/>
    </row>
    <row r="890" spans="1:2">
      <c r="A890" s="11"/>
      <c r="B890" s="4"/>
    </row>
    <row r="891" spans="1:2">
      <c r="A891" s="11"/>
      <c r="B891" s="4"/>
    </row>
    <row r="892" spans="1:2">
      <c r="A892" s="11"/>
      <c r="B892" s="4"/>
    </row>
    <row r="893" spans="1:2">
      <c r="A893" s="11"/>
      <c r="B893" s="4"/>
    </row>
    <row r="894" spans="1:2">
      <c r="A894" s="11"/>
      <c r="B894" s="4"/>
    </row>
    <row r="895" spans="1:2">
      <c r="A895" s="11"/>
      <c r="B895" s="4"/>
    </row>
    <row r="896" spans="1:2">
      <c r="A896" s="11"/>
      <c r="B896" s="4"/>
    </row>
    <row r="897" spans="1:2">
      <c r="A897" s="11"/>
      <c r="B897" s="4"/>
    </row>
    <row r="898" spans="1:2">
      <c r="A898" s="11"/>
      <c r="B898" s="4"/>
    </row>
    <row r="899" spans="1:2">
      <c r="A899" s="11"/>
      <c r="B899" s="4"/>
    </row>
    <row r="900" spans="1:2">
      <c r="A900" s="11"/>
      <c r="B900" s="4"/>
    </row>
    <row r="901" spans="1:2">
      <c r="A901" s="11"/>
      <c r="B901" s="4"/>
    </row>
    <row r="902" spans="1:2">
      <c r="A902" s="11"/>
      <c r="B902" s="4"/>
    </row>
    <row r="903" spans="1:2">
      <c r="A903" s="11"/>
      <c r="B903" s="4"/>
    </row>
    <row r="904" spans="1:2">
      <c r="A904" s="11"/>
      <c r="B904" s="4"/>
    </row>
    <row r="905" spans="1:2">
      <c r="A905" s="11"/>
      <c r="B905" s="4"/>
    </row>
    <row r="906" spans="1:2">
      <c r="A906" s="11"/>
      <c r="B906" s="4"/>
    </row>
    <row r="907" spans="1:2">
      <c r="A907" s="11"/>
      <c r="B907" s="4"/>
    </row>
    <row r="908" spans="1:2">
      <c r="A908" s="11"/>
      <c r="B908" s="4"/>
    </row>
    <row r="909" spans="1:2">
      <c r="A909" s="11"/>
      <c r="B909" s="4"/>
    </row>
    <row r="910" spans="1:2">
      <c r="A910" s="11"/>
      <c r="B910" s="4"/>
    </row>
    <row r="911" spans="1:2">
      <c r="A911" s="11"/>
      <c r="B911" s="4"/>
    </row>
    <row r="912" spans="1:2">
      <c r="A912" s="11"/>
      <c r="B912" s="4"/>
    </row>
    <row r="913" spans="1:2">
      <c r="A913" s="11"/>
      <c r="B913" s="4"/>
    </row>
    <row r="914" spans="1:2">
      <c r="A914" s="11"/>
      <c r="B914" s="4"/>
    </row>
    <row r="915" spans="1:2">
      <c r="A915" s="11"/>
      <c r="B915" s="4"/>
    </row>
    <row r="916" spans="1:2">
      <c r="A916" s="11"/>
      <c r="B916" s="4"/>
    </row>
    <row r="917" spans="1:2">
      <c r="A917" s="11"/>
      <c r="B917" s="4"/>
    </row>
    <row r="918" spans="1:2">
      <c r="A918" s="11"/>
      <c r="B918" s="4"/>
    </row>
    <row r="919" spans="1:2">
      <c r="A919" s="11"/>
      <c r="B919" s="4"/>
    </row>
    <row r="920" spans="1:2">
      <c r="A920" s="11"/>
      <c r="B920" s="4"/>
    </row>
    <row r="921" spans="1:2">
      <c r="A921" s="11"/>
      <c r="B921" s="4"/>
    </row>
    <row r="922" spans="1:2">
      <c r="A922" s="11"/>
      <c r="B922" s="4"/>
    </row>
    <row r="923" spans="1:2">
      <c r="A923" s="11"/>
      <c r="B923" s="4"/>
    </row>
    <row r="924" spans="1:2">
      <c r="A924" s="11"/>
      <c r="B924" s="4"/>
    </row>
    <row r="925" spans="1:2">
      <c r="A925" s="11"/>
      <c r="B925" s="4"/>
    </row>
    <row r="926" spans="1:2">
      <c r="A926" s="11"/>
      <c r="B926" s="4"/>
    </row>
    <row r="927" spans="1:2">
      <c r="A927" s="11"/>
      <c r="B927" s="4"/>
    </row>
    <row r="928" spans="1:2">
      <c r="A928" s="11"/>
      <c r="B928" s="4"/>
    </row>
    <row r="929" spans="1:2">
      <c r="A929" s="11"/>
      <c r="B929" s="4"/>
    </row>
    <row r="930" spans="1:2">
      <c r="A930" s="11"/>
      <c r="B930" s="4"/>
    </row>
    <row r="931" spans="1:2">
      <c r="A931" s="11"/>
      <c r="B931" s="4"/>
    </row>
    <row r="932" spans="1:2">
      <c r="A932" s="11"/>
      <c r="B932" s="4"/>
    </row>
    <row r="933" spans="1:2">
      <c r="A933" s="11"/>
      <c r="B933" s="4"/>
    </row>
    <row r="934" spans="1:2">
      <c r="A934" s="11"/>
      <c r="B934" s="4"/>
    </row>
    <row r="935" spans="1:2">
      <c r="A935" s="11"/>
      <c r="B935" s="4"/>
    </row>
    <row r="936" spans="1:2">
      <c r="A936" s="11"/>
      <c r="B936" s="4"/>
    </row>
    <row r="937" spans="1:2">
      <c r="A937" s="11"/>
      <c r="B937" s="4"/>
    </row>
    <row r="938" spans="1:2">
      <c r="A938" s="11"/>
      <c r="B938" s="4"/>
    </row>
    <row r="939" spans="1:2">
      <c r="A939" s="11"/>
      <c r="B939" s="4"/>
    </row>
    <row r="940" spans="1:2">
      <c r="A940" s="11"/>
      <c r="B940" s="4"/>
    </row>
    <row r="941" spans="1:2">
      <c r="A941" s="11"/>
      <c r="B941" s="4"/>
    </row>
    <row r="942" spans="1:2">
      <c r="A942" s="11"/>
      <c r="B942" s="4"/>
    </row>
    <row r="943" spans="1:2">
      <c r="A943" s="11"/>
      <c r="B943" s="4"/>
    </row>
    <row r="944" spans="1:2">
      <c r="A944" s="11"/>
      <c r="B944" s="4"/>
    </row>
    <row r="945" spans="1:2">
      <c r="A945" s="11"/>
      <c r="B945" s="4"/>
    </row>
    <row r="946" spans="1:2">
      <c r="A946" s="11"/>
      <c r="B946" s="4"/>
    </row>
    <row r="947" spans="1:2">
      <c r="A947" s="11"/>
      <c r="B947" s="4"/>
    </row>
    <row r="948" spans="1:2">
      <c r="A948" s="11"/>
      <c r="B948" s="4"/>
    </row>
    <row r="949" spans="1:2">
      <c r="A949" s="11"/>
      <c r="B949" s="4"/>
    </row>
    <row r="950" spans="1:2">
      <c r="A950" s="11"/>
      <c r="B950" s="4"/>
    </row>
    <row r="951" spans="1:2">
      <c r="A951" s="11"/>
      <c r="B951" s="4"/>
    </row>
    <row r="952" spans="1:2">
      <c r="A952" s="11"/>
      <c r="B952" s="4"/>
    </row>
    <row r="953" spans="1:2">
      <c r="A953" s="11"/>
      <c r="B953" s="4"/>
    </row>
    <row r="954" spans="1:2">
      <c r="A954" s="11"/>
      <c r="B954" s="4"/>
    </row>
    <row r="955" spans="1:2">
      <c r="A955" s="11"/>
      <c r="B955" s="4"/>
    </row>
    <row r="956" spans="1:2">
      <c r="A956" s="11"/>
      <c r="B956" s="4"/>
    </row>
    <row r="957" spans="1:2">
      <c r="A957" s="11"/>
      <c r="B957" s="4"/>
    </row>
    <row r="958" spans="1:2">
      <c r="A958" s="11"/>
      <c r="B958" s="4"/>
    </row>
    <row r="959" spans="1:2">
      <c r="A959" s="11"/>
      <c r="B959" s="4"/>
    </row>
    <row r="960" spans="1:2">
      <c r="A960" s="11"/>
      <c r="B960" s="4"/>
    </row>
    <row r="961" spans="1:2">
      <c r="A961" s="11"/>
      <c r="B961" s="4"/>
    </row>
    <row r="962" spans="1:2">
      <c r="A962" s="11"/>
      <c r="B962" s="4"/>
    </row>
    <row r="963" spans="1:2">
      <c r="A963" s="11"/>
      <c r="B963" s="4"/>
    </row>
    <row r="964" spans="1:2">
      <c r="A964" s="11"/>
      <c r="B964" s="4"/>
    </row>
    <row r="965" spans="1:2">
      <c r="A965" s="11"/>
      <c r="B965" s="4"/>
    </row>
    <row r="966" spans="1:2">
      <c r="A966" s="11"/>
      <c r="B966" s="4"/>
    </row>
    <row r="967" spans="1:2">
      <c r="A967" s="11"/>
      <c r="B967" s="4"/>
    </row>
    <row r="968" spans="1:2">
      <c r="A968" s="11"/>
      <c r="B968" s="4"/>
    </row>
    <row r="969" spans="1:2">
      <c r="A969" s="11"/>
      <c r="B969" s="4"/>
    </row>
    <row r="970" spans="1:2">
      <c r="A970" s="11"/>
      <c r="B970" s="4"/>
    </row>
    <row r="971" spans="1:2">
      <c r="A971" s="11"/>
      <c r="B971" s="4"/>
    </row>
    <row r="972" spans="1:2">
      <c r="A972" s="11"/>
      <c r="B972" s="4"/>
    </row>
    <row r="973" spans="1:2">
      <c r="A973" s="11"/>
      <c r="B973" s="4"/>
    </row>
    <row r="974" spans="1:2">
      <c r="A974" s="11"/>
      <c r="B974" s="4"/>
    </row>
    <row r="975" spans="1:2">
      <c r="A975" s="11"/>
      <c r="B975" s="4"/>
    </row>
    <row r="976" spans="1:2">
      <c r="A976" s="11"/>
      <c r="B976" s="4"/>
    </row>
    <row r="977" spans="1:2">
      <c r="A977" s="11"/>
      <c r="B977" s="4"/>
    </row>
    <row r="978" spans="1:2">
      <c r="A978" s="11"/>
      <c r="B978" s="4"/>
    </row>
    <row r="979" spans="1:2">
      <c r="A979" s="11"/>
      <c r="B979" s="4"/>
    </row>
    <row r="980" spans="1:2">
      <c r="A980" s="11"/>
      <c r="B980" s="4"/>
    </row>
    <row r="981" spans="1:2">
      <c r="A981" s="11"/>
      <c r="B981" s="4"/>
    </row>
    <row r="982" spans="1:2">
      <c r="A982" s="11"/>
      <c r="B982" s="4"/>
    </row>
    <row r="983" spans="1:2">
      <c r="A983" s="11"/>
      <c r="B983" s="4"/>
    </row>
    <row r="984" spans="1:2">
      <c r="A984" s="11"/>
      <c r="B984" s="4"/>
    </row>
    <row r="985" spans="1:2">
      <c r="A985" s="11"/>
      <c r="B985" s="4"/>
    </row>
    <row r="986" spans="1:2">
      <c r="A986" s="11"/>
      <c r="B986" s="4"/>
    </row>
    <row r="987" spans="1:2">
      <c r="A987" s="11"/>
      <c r="B987" s="4"/>
    </row>
    <row r="988" spans="1:2">
      <c r="A988" s="11"/>
      <c r="B988" s="4"/>
    </row>
    <row r="989" spans="1:2">
      <c r="A989" s="11"/>
      <c r="B989" s="4"/>
    </row>
    <row r="990" spans="1:2">
      <c r="A990" s="11"/>
      <c r="B990" s="4"/>
    </row>
    <row r="991" spans="1:2">
      <c r="A991" s="11"/>
      <c r="B991" s="4"/>
    </row>
    <row r="992" spans="1:2">
      <c r="A992" s="11"/>
      <c r="B992" s="4"/>
    </row>
    <row r="993" spans="1:2">
      <c r="A993" s="11"/>
      <c r="B993" s="4"/>
    </row>
    <row r="994" spans="1:2">
      <c r="A994" s="11"/>
      <c r="B994" s="4"/>
    </row>
    <row r="995" spans="1:2">
      <c r="A995" s="11"/>
      <c r="B995" s="4"/>
    </row>
    <row r="996" spans="1:2">
      <c r="A996" s="11"/>
      <c r="B996" s="4"/>
    </row>
    <row r="997" spans="1:2">
      <c r="A997" s="11"/>
      <c r="B997" s="4"/>
    </row>
    <row r="998" spans="1:2">
      <c r="A998" s="11"/>
      <c r="B998" s="4"/>
    </row>
    <row r="999" spans="1:2">
      <c r="A999" s="11"/>
      <c r="B999" s="4"/>
    </row>
    <row r="1000" spans="1:2">
      <c r="A1000" s="11"/>
      <c r="B1000" s="4"/>
    </row>
    <row r="1001" spans="1:2">
      <c r="A1001" s="11"/>
      <c r="B1001" s="4"/>
    </row>
    <row r="1002" spans="1:2">
      <c r="A1002" s="11"/>
      <c r="B1002" s="4"/>
    </row>
    <row r="1003" spans="1:2">
      <c r="A1003" s="11"/>
      <c r="B1003" s="4"/>
    </row>
    <row r="1004" spans="1:2">
      <c r="A1004" s="11"/>
      <c r="B1004" s="4"/>
    </row>
    <row r="1005" spans="1:2">
      <c r="A1005" s="11"/>
      <c r="B1005" s="4"/>
    </row>
    <row r="1006" spans="1:2">
      <c r="A1006" s="11"/>
      <c r="B1006" s="4"/>
    </row>
    <row r="1007" spans="1:2">
      <c r="A1007" s="11"/>
      <c r="B1007" s="4"/>
    </row>
    <row r="1008" spans="1:2">
      <c r="A1008" s="11"/>
      <c r="B1008" s="4"/>
    </row>
    <row r="1009" spans="1:2">
      <c r="A1009" s="11"/>
      <c r="B1009" s="4"/>
    </row>
    <row r="1010" spans="1:2">
      <c r="A1010" s="11"/>
      <c r="B1010" s="4"/>
    </row>
    <row r="1011" spans="1:2">
      <c r="A1011" s="11"/>
      <c r="B1011" s="4"/>
    </row>
    <row r="1012" spans="1:2">
      <c r="A1012" s="11"/>
      <c r="B1012" s="4"/>
    </row>
    <row r="1013" spans="1:2">
      <c r="A1013" s="11"/>
      <c r="B1013" s="4"/>
    </row>
    <row r="1014" spans="1:2">
      <c r="A1014" s="11"/>
      <c r="B1014" s="4"/>
    </row>
    <row r="1015" spans="1:2">
      <c r="A1015" s="11"/>
      <c r="B1015" s="4"/>
    </row>
    <row r="1016" spans="1:2">
      <c r="A1016" s="11"/>
      <c r="B1016" s="4"/>
    </row>
    <row r="1017" spans="1:2">
      <c r="A1017" s="11"/>
      <c r="B1017" s="4"/>
    </row>
    <row r="1018" spans="1:2">
      <c r="A1018" s="11"/>
      <c r="B1018" s="4"/>
    </row>
    <row r="1019" spans="1:2">
      <c r="A1019" s="11"/>
      <c r="B1019" s="4"/>
    </row>
    <row r="1020" spans="1:2">
      <c r="A1020" s="11"/>
      <c r="B1020" s="4"/>
    </row>
    <row r="1021" spans="1:2">
      <c r="A1021" s="11"/>
      <c r="B1021" s="4"/>
    </row>
    <row r="1022" spans="1:2">
      <c r="A1022" s="11"/>
      <c r="B1022" s="4"/>
    </row>
    <row r="1023" spans="1:2">
      <c r="A1023" s="11"/>
      <c r="B1023" s="4"/>
    </row>
    <row r="1024" spans="1:2">
      <c r="A1024" s="11"/>
      <c r="B1024" s="4"/>
    </row>
    <row r="1025" spans="1:2">
      <c r="A1025" s="11"/>
      <c r="B1025" s="4"/>
    </row>
    <row r="1026" spans="1:2">
      <c r="A1026" s="11"/>
      <c r="B1026" s="4"/>
    </row>
    <row r="1027" spans="1:2">
      <c r="A1027" s="11"/>
      <c r="B1027" s="4"/>
    </row>
    <row r="1028" spans="1:2">
      <c r="A1028" s="11"/>
      <c r="B1028" s="4"/>
    </row>
    <row r="1029" spans="1:2">
      <c r="A1029" s="11"/>
      <c r="B1029" s="4"/>
    </row>
    <row r="1030" spans="1:2">
      <c r="A1030" s="11"/>
      <c r="B1030" s="4"/>
    </row>
    <row r="1031" spans="1:2">
      <c r="A1031" s="11"/>
      <c r="B1031" s="4"/>
    </row>
    <row r="1032" spans="1:2">
      <c r="A1032" s="11"/>
      <c r="B1032" s="4"/>
    </row>
    <row r="1033" spans="1:2">
      <c r="A1033" s="11"/>
      <c r="B1033" s="4"/>
    </row>
    <row r="1034" spans="1:2">
      <c r="A1034" s="11"/>
      <c r="B1034" s="4"/>
    </row>
    <row r="1035" spans="1:2">
      <c r="A1035" s="11"/>
      <c r="B1035" s="4"/>
    </row>
    <row r="1036" spans="1:2">
      <c r="A1036" s="11"/>
      <c r="B1036" s="4"/>
    </row>
    <row r="1037" spans="1:2">
      <c r="A1037" s="11"/>
      <c r="B1037" s="4"/>
    </row>
    <row r="1038" spans="1:2">
      <c r="A1038" s="11"/>
      <c r="B1038" s="4"/>
    </row>
    <row r="1039" spans="1:2">
      <c r="A1039" s="11"/>
      <c r="B1039" s="4"/>
    </row>
    <row r="1040" spans="1:2">
      <c r="A1040" s="11"/>
      <c r="B1040" s="4"/>
    </row>
    <row r="1041" spans="1:2">
      <c r="A1041" s="11"/>
      <c r="B1041" s="4"/>
    </row>
    <row r="1042" spans="1:2">
      <c r="A1042" s="11"/>
      <c r="B1042" s="4"/>
    </row>
    <row r="1043" spans="1:2">
      <c r="A1043" s="11"/>
      <c r="B1043" s="4"/>
    </row>
    <row r="1044" spans="1:2">
      <c r="A1044" s="11"/>
      <c r="B1044" s="4"/>
    </row>
    <row r="1045" spans="1:2">
      <c r="A1045" s="11"/>
      <c r="B1045" s="4"/>
    </row>
    <row r="1046" spans="1:2">
      <c r="A1046" s="11"/>
      <c r="B1046" s="4"/>
    </row>
    <row r="1047" spans="1:2">
      <c r="A1047" s="11"/>
      <c r="B1047" s="4"/>
    </row>
    <row r="1048" spans="1:2">
      <c r="A1048" s="11"/>
      <c r="B1048" s="4"/>
    </row>
    <row r="1049" spans="1:2">
      <c r="A1049" s="11"/>
      <c r="B1049" s="4"/>
    </row>
    <row r="1050" spans="1:2">
      <c r="A1050" s="11"/>
      <c r="B1050" s="4"/>
    </row>
    <row r="1051" spans="1:2">
      <c r="A1051" s="11"/>
      <c r="B1051" s="4"/>
    </row>
    <row r="1052" spans="1:2">
      <c r="A1052" s="11"/>
      <c r="B1052" s="4"/>
    </row>
    <row r="1053" spans="1:2">
      <c r="A1053" s="11"/>
      <c r="B1053" s="4"/>
    </row>
    <row r="1054" spans="1:2">
      <c r="A1054" s="11"/>
      <c r="B1054" s="4"/>
    </row>
    <row r="1055" spans="1:2">
      <c r="A1055" s="11"/>
      <c r="B1055" s="4"/>
    </row>
    <row r="1056" spans="1:2">
      <c r="A1056" s="11"/>
      <c r="B1056" s="4"/>
    </row>
    <row r="1057" spans="1:2">
      <c r="A1057" s="11"/>
      <c r="B1057" s="4"/>
    </row>
    <row r="1058" spans="1:2">
      <c r="A1058" s="11"/>
      <c r="B1058" s="4"/>
    </row>
    <row r="1059" spans="1:2">
      <c r="A1059" s="11"/>
      <c r="B1059" s="4"/>
    </row>
    <row r="1060" spans="1:2">
      <c r="A1060" s="11"/>
      <c r="B1060" s="4"/>
    </row>
    <row r="1061" spans="1:2">
      <c r="A1061" s="11"/>
      <c r="B1061" s="4"/>
    </row>
    <row r="1062" spans="1:2">
      <c r="A1062" s="11"/>
      <c r="B1062" s="4"/>
    </row>
    <row r="1063" spans="1:2">
      <c r="A1063" s="11"/>
      <c r="B1063" s="4"/>
    </row>
    <row r="1064" spans="1:2">
      <c r="A1064" s="11"/>
      <c r="B1064" s="4"/>
    </row>
    <row r="1065" spans="1:2">
      <c r="A1065" s="11"/>
      <c r="B1065" s="4"/>
    </row>
    <row r="1066" spans="1:2">
      <c r="A1066" s="11"/>
      <c r="B1066" s="4"/>
    </row>
    <row r="1067" spans="1:2">
      <c r="A1067" s="11"/>
      <c r="B1067" s="4"/>
    </row>
    <row r="1068" spans="1:2">
      <c r="A1068" s="11"/>
      <c r="B1068" s="4"/>
    </row>
    <row r="1069" spans="1:2">
      <c r="A1069" s="11"/>
      <c r="B1069" s="4"/>
    </row>
    <row r="1070" spans="1:2">
      <c r="A1070" s="11"/>
      <c r="B1070" s="4"/>
    </row>
    <row r="1071" spans="1:2">
      <c r="A1071" s="11"/>
      <c r="B1071" s="4"/>
    </row>
    <row r="1072" spans="1:2">
      <c r="A1072" s="11"/>
      <c r="B1072" s="4"/>
    </row>
    <row r="1073" spans="1:2">
      <c r="A1073" s="11"/>
      <c r="B1073" s="4"/>
    </row>
    <row r="1074" spans="1:2">
      <c r="A1074" s="11"/>
      <c r="B1074" s="4"/>
    </row>
    <row r="1075" spans="1:2">
      <c r="A1075" s="11"/>
      <c r="B1075" s="4"/>
    </row>
    <row r="1076" spans="1:2">
      <c r="A1076" s="11"/>
      <c r="B1076" s="4"/>
    </row>
    <row r="1077" spans="1:2">
      <c r="A1077" s="11"/>
      <c r="B1077" s="4"/>
    </row>
    <row r="1078" spans="1:2">
      <c r="A1078" s="11"/>
      <c r="B1078" s="4"/>
    </row>
    <row r="1079" spans="1:2">
      <c r="A1079" s="11"/>
      <c r="B1079" s="4"/>
    </row>
    <row r="1080" spans="1:2">
      <c r="A1080" s="11"/>
      <c r="B1080" s="4"/>
    </row>
    <row r="1081" spans="1:2">
      <c r="A1081" s="11"/>
      <c r="B1081" s="4"/>
    </row>
    <row r="1082" spans="1:2">
      <c r="A1082" s="11"/>
      <c r="B1082" s="4"/>
    </row>
    <row r="1083" spans="1:2">
      <c r="A1083" s="11"/>
      <c r="B1083" s="4"/>
    </row>
    <row r="1084" spans="1:2">
      <c r="A1084" s="11"/>
      <c r="B1084" s="4"/>
    </row>
    <row r="1085" spans="1:2">
      <c r="A1085" s="11"/>
      <c r="B1085" s="4"/>
    </row>
    <row r="1086" spans="1:2">
      <c r="A1086" s="11"/>
      <c r="B1086" s="4"/>
    </row>
    <row r="1087" spans="1:2">
      <c r="A1087" s="11"/>
      <c r="B1087" s="4"/>
    </row>
    <row r="1088" spans="1:2">
      <c r="A1088" s="11"/>
      <c r="B1088" s="4"/>
    </row>
    <row r="1089" spans="1:2">
      <c r="A1089" s="11"/>
      <c r="B1089" s="4"/>
    </row>
    <row r="1090" spans="1:2">
      <c r="A1090" s="11"/>
      <c r="B1090" s="4"/>
    </row>
    <row r="1091" spans="1:2">
      <c r="A1091" s="11"/>
      <c r="B1091" s="4"/>
    </row>
    <row r="1092" spans="1:2">
      <c r="A1092" s="11"/>
      <c r="B1092" s="4"/>
    </row>
    <row r="1093" spans="1:2">
      <c r="A1093" s="11"/>
      <c r="B1093" s="4"/>
    </row>
    <row r="1094" spans="1:2">
      <c r="A1094" s="11"/>
      <c r="B1094" s="4"/>
    </row>
    <row r="1095" spans="1:2">
      <c r="A1095" s="11"/>
      <c r="B1095" s="4"/>
    </row>
    <row r="1096" spans="1:2">
      <c r="A1096" s="11"/>
      <c r="B1096" s="4"/>
    </row>
    <row r="1097" spans="1:2">
      <c r="A1097" s="11"/>
      <c r="B1097" s="4"/>
    </row>
    <row r="1098" spans="1:2">
      <c r="A1098" s="11"/>
      <c r="B1098" s="4"/>
    </row>
    <row r="1099" spans="1:2">
      <c r="A1099" s="11"/>
      <c r="B1099" s="4"/>
    </row>
    <row r="1100" spans="1:2">
      <c r="A1100" s="11"/>
      <c r="B1100" s="4"/>
    </row>
    <row r="1101" spans="1:2">
      <c r="A1101" s="11"/>
      <c r="B1101" s="4"/>
    </row>
    <row r="1102" spans="1:2">
      <c r="A1102" s="11"/>
      <c r="B1102" s="4"/>
    </row>
    <row r="1103" spans="1:2">
      <c r="A1103" s="11"/>
      <c r="B1103" s="4"/>
    </row>
    <row r="1104" spans="1:2">
      <c r="A1104" s="11"/>
      <c r="B1104" s="4"/>
    </row>
    <row r="1105" spans="1:2">
      <c r="A1105" s="11"/>
      <c r="B1105" s="4"/>
    </row>
    <row r="1106" spans="1:2">
      <c r="A1106" s="11"/>
      <c r="B1106" s="4"/>
    </row>
    <row r="1107" spans="1:2">
      <c r="A1107" s="11"/>
      <c r="B1107" s="4"/>
    </row>
    <row r="1108" spans="1:2">
      <c r="A1108" s="11"/>
      <c r="B1108" s="4"/>
    </row>
    <row r="1109" spans="1:2">
      <c r="A1109" s="11"/>
      <c r="B1109" s="4"/>
    </row>
    <row r="1110" spans="1:2">
      <c r="A1110" s="11"/>
      <c r="B1110" s="4"/>
    </row>
    <row r="1111" spans="1:2">
      <c r="A1111" s="11"/>
      <c r="B1111" s="4"/>
    </row>
    <row r="1112" spans="1:2">
      <c r="A1112" s="11"/>
      <c r="B1112" s="4"/>
    </row>
    <row r="1113" spans="1:2">
      <c r="A1113" s="11"/>
      <c r="B1113" s="4"/>
    </row>
    <row r="1114" spans="1:2">
      <c r="A1114" s="11"/>
      <c r="B1114" s="4"/>
    </row>
    <row r="1115" spans="1:2">
      <c r="A1115" s="11"/>
      <c r="B1115" s="4"/>
    </row>
    <row r="1116" spans="1:2">
      <c r="A1116" s="11"/>
      <c r="B1116" s="4"/>
    </row>
    <row r="1117" spans="1:2">
      <c r="A1117" s="11"/>
      <c r="B1117" s="4"/>
    </row>
    <row r="1118" spans="1:2">
      <c r="A1118" s="11"/>
      <c r="B1118" s="4"/>
    </row>
    <row r="1119" spans="1:2">
      <c r="A1119" s="11"/>
      <c r="B1119" s="4"/>
    </row>
  </sheetData>
  <sheetProtection algorithmName="SHA-512" hashValue="FemMvjO9WPNtkhlHyyHkzGu73E4gmmm7w1pDxn1eXA4ywGQPBzVmNdl+rkCmmFav6RQkCBtE13y8HtlVmidJhQ==" saltValue="FVN//I+ucu3ngorUyEop8A==" spinCount="100000" sheet="1" objects="1" scenarios="1"/>
  <pageMargins left="0.7" right="0.7" top="0.75" bottom="0.75" header="0.3" footer="0.3"/>
  <pageSetup paperSize="9" scale="40" orientation="portrait" r:id="rId1"/>
  <rowBreaks count="3" manualBreakCount="3">
    <brk id="450" max="1" man="1"/>
    <brk id="565" max="1" man="1"/>
    <brk id="690" max="1" man="1"/>
  </rowBreaks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B0F0"/>
  </sheetPr>
  <dimension ref="B2:T306"/>
  <sheetViews>
    <sheetView zoomScale="60" zoomScaleNormal="60" workbookViewId="0">
      <selection activeCell="O144" sqref="O144"/>
    </sheetView>
  </sheetViews>
  <sheetFormatPr defaultRowHeight="15"/>
  <cols>
    <col min="1" max="1" width="2.28515625" style="2" customWidth="1"/>
    <col min="2" max="2" width="16.5703125" style="2" customWidth="1"/>
    <col min="3" max="3" width="45.7109375" style="2" customWidth="1"/>
    <col min="4" max="4" width="7.5703125" style="2" customWidth="1"/>
    <col min="5" max="5" width="14.140625" style="1" customWidth="1"/>
    <col min="6" max="6" width="2.28515625" style="2" customWidth="1"/>
    <col min="7" max="7" width="16.5703125" style="2" customWidth="1"/>
    <col min="8" max="8" width="38.7109375" style="2" customWidth="1"/>
    <col min="9" max="9" width="7.5703125" style="2" customWidth="1"/>
    <col min="10" max="10" width="14.140625" style="1" customWidth="1"/>
    <col min="11" max="11" width="2.28515625" style="2" customWidth="1"/>
    <col min="12" max="12" width="16.5703125" style="2" customWidth="1"/>
    <col min="13" max="13" width="59.140625" style="2" customWidth="1"/>
    <col min="14" max="14" width="7.5703125" style="2" customWidth="1"/>
    <col min="15" max="15" width="14.140625" style="1" customWidth="1"/>
    <col min="16" max="16" width="2.28515625" style="2" customWidth="1"/>
    <col min="17" max="17" width="16.5703125" style="2" customWidth="1"/>
    <col min="18" max="18" width="58.28515625" style="2" customWidth="1"/>
    <col min="19" max="19" width="7.5703125" style="2" customWidth="1"/>
    <col min="20" max="20" width="14.140625" style="1" customWidth="1"/>
    <col min="21" max="16384" width="9.140625" style="2"/>
  </cols>
  <sheetData>
    <row r="2" spans="2:20" ht="15" customHeight="1">
      <c r="B2" s="8">
        <v>7013</v>
      </c>
      <c r="C2" s="6" t="str">
        <f>IFERROR(VLOOKUP(B2,Сводная!$A:$C,2,0),"-------------")</f>
        <v>Айс Твист Клубничный Кранч</v>
      </c>
      <c r="D2" s="3" t="s">
        <v>600</v>
      </c>
      <c r="E2" s="6">
        <f>IFERROR(VLOOKUP(B2,Сводная!$A:$C,3,0),"-------------")</f>
        <v>0</v>
      </c>
      <c r="G2" s="8">
        <v>7048</v>
      </c>
      <c r="H2" s="6" t="str">
        <f>IFERROR(VLOOKUP(G2,Сводная!$A:$C,2,0),"-------------")</f>
        <v>Мороженое Твикс</v>
      </c>
      <c r="I2" s="3" t="s">
        <v>600</v>
      </c>
      <c r="J2" s="6">
        <f>IFERROR(VLOOKUP(G2,Сводная!$A:$C,3,0),"-------------")</f>
        <v>40</v>
      </c>
      <c r="L2" s="8">
        <v>7049</v>
      </c>
      <c r="M2" s="6" t="str">
        <f>IFERROR(VLOOKUP(L2,Сводная!$A:$C,2,0),"-------------")</f>
        <v>Мороженое Марс</v>
      </c>
      <c r="N2" s="3" t="s">
        <v>600</v>
      </c>
      <c r="O2" s="6">
        <f>IFERROR(VLOOKUP(L2,Сводная!$A:$C,3,0),"-------------")</f>
        <v>0</v>
      </c>
      <c r="Q2" s="8">
        <v>7002</v>
      </c>
      <c r="R2" s="6" t="str">
        <f>IFERROR(VLOOKUP(Q2,Сводная!$A:$C,2,0),"-------------")</f>
        <v>Сандэй Ванильный</v>
      </c>
      <c r="S2" s="3" t="s">
        <v>600</v>
      </c>
      <c r="T2" s="6">
        <f>IFERROR(VLOOKUP(Q2,Сводная!$A:$C,3,0),"-------------")</f>
        <v>0</v>
      </c>
    </row>
    <row r="3" spans="2:20">
      <c r="B3" s="22">
        <v>53229</v>
      </c>
      <c r="C3" s="222" t="str">
        <f>IFERROR(VLOOKUP(B3,'СКЛАД '!$A:$B,2,0),"-")</f>
        <v>Смесь для мороженого</v>
      </c>
      <c r="D3" s="9">
        <v>0.12</v>
      </c>
      <c r="E3" s="7">
        <f>E2*D3</f>
        <v>0</v>
      </c>
      <c r="G3" s="22">
        <v>53229</v>
      </c>
      <c r="H3" s="222" t="str">
        <f>IFERROR(VLOOKUP(G3,'СКЛАД '!$A:$B,2,0),"-")</f>
        <v>Смесь для мороженого</v>
      </c>
      <c r="I3" s="9">
        <v>0.12</v>
      </c>
      <c r="J3" s="7">
        <f>J2*I3</f>
        <v>4.8</v>
      </c>
      <c r="L3" s="22">
        <v>53229</v>
      </c>
      <c r="M3" s="222" t="str">
        <f>IFERROR(VLOOKUP(L3,'СКЛАД '!$A:$B,2,0),"-")</f>
        <v>Смесь для мороженого</v>
      </c>
      <c r="N3" s="9">
        <v>0.12</v>
      </c>
      <c r="O3" s="7">
        <f>O2*N3</f>
        <v>0</v>
      </c>
      <c r="Q3" s="22">
        <v>53229</v>
      </c>
      <c r="R3" s="222" t="str">
        <f>IFERROR(VLOOKUP(Q3,'СКЛАД '!$A:$B,2,0),"-")</f>
        <v>Смесь для мороженого</v>
      </c>
      <c r="S3" s="9">
        <v>0.13</v>
      </c>
      <c r="T3" s="7">
        <f>T2*S3</f>
        <v>0</v>
      </c>
    </row>
    <row r="4" spans="2:20">
      <c r="B4" s="22">
        <v>51152</v>
      </c>
      <c r="C4" s="222" t="str">
        <f>IFERROR(VLOOKUP(B4,'СКЛАД '!$A:$B,2,0),"-")</f>
        <v>Топпинг (БК) клубничный</v>
      </c>
      <c r="D4" s="9">
        <v>0.02</v>
      </c>
      <c r="E4" s="7">
        <f>E2*D4</f>
        <v>0</v>
      </c>
      <c r="G4" s="22">
        <v>57408</v>
      </c>
      <c r="H4" s="222" t="str">
        <f>IFERROR(VLOOKUP(G4,'СКЛАД '!$A:$B,2,0),"-")</f>
        <v>Twix микс</v>
      </c>
      <c r="I4" s="9">
        <v>0.03</v>
      </c>
      <c r="J4" s="7">
        <f>J2*I4</f>
        <v>1.2</v>
      </c>
      <c r="L4" s="22">
        <v>57409</v>
      </c>
      <c r="M4" s="222" t="str">
        <f>IFERROR(VLOOKUP(L4,'СКЛАД '!$A:$B,2,0),"-")</f>
        <v>Mars микс</v>
      </c>
      <c r="N4" s="9">
        <v>0.03</v>
      </c>
      <c r="O4" s="7">
        <f>O2*N4</f>
        <v>0</v>
      </c>
      <c r="Q4" s="22">
        <v>52228</v>
      </c>
      <c r="R4" s="222" t="str">
        <f>IFERROR(VLOOKUP(Q4,'СКЛАД '!$A:$B,2,0),"-")</f>
        <v>Салфетка бумажная</v>
      </c>
      <c r="S4" s="9">
        <v>2</v>
      </c>
      <c r="T4" s="7">
        <f>T2*S4</f>
        <v>0</v>
      </c>
    </row>
    <row r="5" spans="2:20">
      <c r="B5" s="22">
        <v>51119</v>
      </c>
      <c r="C5" s="222" t="str">
        <f>IFERROR(VLOOKUP(B5,'СКЛАД '!$A:$B,2,0),"-")</f>
        <v>Крошка сухого печенья</v>
      </c>
      <c r="D5" s="9">
        <v>0.02</v>
      </c>
      <c r="E5" s="7">
        <f>E2*D5</f>
        <v>0</v>
      </c>
      <c r="G5" s="22">
        <v>57407</v>
      </c>
      <c r="H5" s="222" t="str">
        <f>IFERROR(VLOOKUP(G5,'СКЛАД '!$A:$B,2,0),"-")</f>
        <v>Шоколадно-карамельный соус Mars</v>
      </c>
      <c r="I5" s="9">
        <v>2.1000000000000001E-2</v>
      </c>
      <c r="J5" s="7">
        <f>J2*I5</f>
        <v>0.84000000000000008</v>
      </c>
      <c r="L5" s="22">
        <v>57407</v>
      </c>
      <c r="M5" s="222" t="str">
        <f>IFERROR(VLOOKUP(L5,'СКЛАД '!$A:$B,2,0),"-")</f>
        <v>Шоколадно-карамельный соус Mars</v>
      </c>
      <c r="N5" s="9">
        <v>2.1000000000000001E-2</v>
      </c>
      <c r="O5" s="7">
        <f>O2*N5</f>
        <v>0</v>
      </c>
      <c r="Q5" s="22">
        <v>53118</v>
      </c>
      <c r="R5" s="222" t="str">
        <f>IFERROR(VLOOKUP(Q5,'СКЛАД '!$A:$B,2,0),"-")</f>
        <v>Баночка для мороженого</v>
      </c>
      <c r="S5" s="9">
        <v>1</v>
      </c>
      <c r="T5" s="7">
        <f>T2*S5</f>
        <v>0</v>
      </c>
    </row>
    <row r="6" spans="2:20">
      <c r="B6" s="22">
        <v>53119</v>
      </c>
      <c r="C6" s="222" t="str">
        <f>IFERROR(VLOOKUP(B6,'СКЛАД '!$A:$B,2,0),"-")</f>
        <v>Ложка для мороженного Айс Твист</v>
      </c>
      <c r="D6" s="9">
        <v>1</v>
      </c>
      <c r="E6" s="7">
        <f>E2*D6</f>
        <v>0</v>
      </c>
      <c r="G6" s="22">
        <v>53119</v>
      </c>
      <c r="H6" s="222" t="str">
        <f>IFERROR(VLOOKUP(G6,'СКЛАД '!$A:$B,2,0),"-")</f>
        <v>Ложка для мороженного Айс Твист</v>
      </c>
      <c r="I6" s="9">
        <v>1</v>
      </c>
      <c r="J6" s="7">
        <f>J2*I6</f>
        <v>40</v>
      </c>
      <c r="L6" s="22">
        <v>53119</v>
      </c>
      <c r="M6" s="222" t="str">
        <f>IFERROR(VLOOKUP(L6,'СКЛАД '!$A:$B,2,0),"-")</f>
        <v>Ложка для мороженного Айс Твист</v>
      </c>
      <c r="N6" s="9">
        <v>1</v>
      </c>
      <c r="O6" s="7">
        <f>O2*N6</f>
        <v>0</v>
      </c>
      <c r="Q6" s="22">
        <v>69914</v>
      </c>
      <c r="R6" s="222" t="str">
        <f>IFERROR(VLOOKUP(Q6,'СКЛАД '!$A:$B,2,0),"-")</f>
        <v>Ложка чайная</v>
      </c>
      <c r="S6" s="9">
        <v>1</v>
      </c>
      <c r="T6" s="7">
        <f>T2*S6</f>
        <v>0</v>
      </c>
    </row>
    <row r="7" spans="2:20">
      <c r="B7" s="22">
        <v>57009</v>
      </c>
      <c r="C7" s="222" t="str">
        <f>IFERROR(VLOOKUP(B7,'СКЛАД '!$A:$B,2,0),"-")</f>
        <v>Стакан для мороженого TWIX/MARS</v>
      </c>
      <c r="D7" s="9">
        <v>1</v>
      </c>
      <c r="E7" s="7">
        <f>E2*D7</f>
        <v>0</v>
      </c>
      <c r="G7" s="22">
        <v>57009</v>
      </c>
      <c r="H7" s="222" t="str">
        <f>IFERROR(VLOOKUP(G7,'СКЛАД '!$A:$B,2,0),"-")</f>
        <v>Стакан для мороженого TWIX/MARS</v>
      </c>
      <c r="I7" s="9">
        <v>1</v>
      </c>
      <c r="J7" s="7">
        <f>J2*I7</f>
        <v>40</v>
      </c>
      <c r="L7" s="22">
        <v>57009</v>
      </c>
      <c r="M7" s="222" t="str">
        <f>IFERROR(VLOOKUP(L7,'СКЛАД '!$A:$B,2,0),"-")</f>
        <v>Стакан для мороженого TWIX/MARS</v>
      </c>
      <c r="N7" s="9">
        <v>1</v>
      </c>
      <c r="O7" s="7">
        <f>O2*N7</f>
        <v>0</v>
      </c>
      <c r="Q7" s="9"/>
      <c r="R7" s="222" t="str">
        <f>IFERROR(VLOOKUP(Q7,'СКЛАД '!$A:$B,2,0),"-")</f>
        <v>-</v>
      </c>
      <c r="S7" s="9"/>
      <c r="T7" s="7">
        <f>T2*S7</f>
        <v>0</v>
      </c>
    </row>
    <row r="8" spans="2:20">
      <c r="B8" s="22">
        <v>53115</v>
      </c>
      <c r="C8" s="222" t="str">
        <f>IFERROR(VLOOKUP(B8,'СКЛАД '!$A:$B,2,0),"-")</f>
        <v>Крышка для мороженного Айс Твист</v>
      </c>
      <c r="D8" s="9">
        <v>1</v>
      </c>
      <c r="E8" s="7">
        <f>E2*D8</f>
        <v>0</v>
      </c>
      <c r="G8" s="22">
        <v>53115</v>
      </c>
      <c r="H8" s="222" t="str">
        <f>IFERROR(VLOOKUP(G8,'СКЛАД '!$A:$B,2,0),"-")</f>
        <v>Крышка для мороженного Айс Твист</v>
      </c>
      <c r="I8" s="9">
        <v>1</v>
      </c>
      <c r="J8" s="7">
        <f>J2*I8</f>
        <v>40</v>
      </c>
      <c r="L8" s="22">
        <v>53115</v>
      </c>
      <c r="M8" s="222" t="str">
        <f>IFERROR(VLOOKUP(L8,'СКЛАД '!$A:$B,2,0),"-")</f>
        <v>Крышка для мороженного Айс Твист</v>
      </c>
      <c r="N8" s="9">
        <v>1</v>
      </c>
      <c r="O8" s="7">
        <f>O2*N8</f>
        <v>0</v>
      </c>
      <c r="Q8" s="9"/>
      <c r="R8" s="222" t="str">
        <f>IFERROR(VLOOKUP(Q8,'СКЛАД '!$A:$B,2,0),"-")</f>
        <v>-</v>
      </c>
      <c r="S8" s="9"/>
      <c r="T8" s="7">
        <f>T2*S8</f>
        <v>0</v>
      </c>
    </row>
    <row r="9" spans="2:20">
      <c r="B9" s="22">
        <v>52228</v>
      </c>
      <c r="C9" s="222" t="str">
        <f>IFERROR(VLOOKUP(B9,'СКЛАД '!$A:$B,2,0),"-")</f>
        <v>Салфетка бумажная</v>
      </c>
      <c r="D9" s="9">
        <v>1</v>
      </c>
      <c r="E9" s="7">
        <f>E2*D9</f>
        <v>0</v>
      </c>
      <c r="G9" s="22">
        <v>52228</v>
      </c>
      <c r="H9" s="222" t="str">
        <f>IFERROR(VLOOKUP(G9,'СКЛАД '!$A:$B,2,0),"-")</f>
        <v>Салфетка бумажная</v>
      </c>
      <c r="I9" s="9">
        <v>1</v>
      </c>
      <c r="J9" s="7">
        <f>J2*I9</f>
        <v>40</v>
      </c>
      <c r="L9" s="22">
        <v>52228</v>
      </c>
      <c r="M9" s="222" t="str">
        <f>IFERROR(VLOOKUP(L9,'СКЛАД '!$A:$B,2,0),"-")</f>
        <v>Салфетка бумажная</v>
      </c>
      <c r="N9" s="9">
        <v>1</v>
      </c>
      <c r="O9" s="7">
        <f>O2*N9</f>
        <v>0</v>
      </c>
      <c r="Q9" s="9"/>
      <c r="R9" s="222" t="str">
        <f>IFERROR(VLOOKUP(Q9,'СКЛАД '!$A:$B,2,0),"-")</f>
        <v>-</v>
      </c>
      <c r="S9" s="9"/>
      <c r="T9" s="7">
        <f>T2*S9</f>
        <v>0</v>
      </c>
    </row>
    <row r="10" spans="2:20">
      <c r="B10" s="9"/>
      <c r="C10" s="222" t="str">
        <f>IFERROR(VLOOKUP(B10,'СКЛАД '!$A:$B,2,0),"-")</f>
        <v>-</v>
      </c>
      <c r="D10" s="9"/>
      <c r="E10" s="7">
        <f>E2*D10</f>
        <v>0</v>
      </c>
      <c r="G10" s="9"/>
      <c r="H10" s="222" t="str">
        <f>IFERROR(VLOOKUP(G10,'СКЛАД '!$A:$B,2,0),"-")</f>
        <v>-</v>
      </c>
      <c r="I10" s="9"/>
      <c r="J10" s="7">
        <f>J2*I10</f>
        <v>0</v>
      </c>
      <c r="L10" s="9"/>
      <c r="M10" s="222" t="str">
        <f>IFERROR(VLOOKUP(L10,'СКЛАД '!$A:$B,2,0),"-")</f>
        <v>-</v>
      </c>
      <c r="N10" s="9"/>
      <c r="O10" s="7">
        <f>O2*N10</f>
        <v>0</v>
      </c>
      <c r="Q10" s="9"/>
      <c r="R10" s="222" t="str">
        <f>IFERROR(VLOOKUP(Q10,'СКЛАД '!$A:$B,2,0),"-")</f>
        <v>-</v>
      </c>
      <c r="S10" s="9"/>
      <c r="T10" s="7">
        <f>T2*S10</f>
        <v>0</v>
      </c>
    </row>
    <row r="11" spans="2:20">
      <c r="B11" s="9"/>
      <c r="C11" s="222" t="str">
        <f>IFERROR(VLOOKUP(B11,'СКЛАД '!$A:$B,2,0),"-")</f>
        <v>-</v>
      </c>
      <c r="D11" s="9"/>
      <c r="E11" s="7">
        <f>E2*D11</f>
        <v>0</v>
      </c>
      <c r="G11" s="9"/>
      <c r="H11" s="222" t="str">
        <f>IFERROR(VLOOKUP(G11,'СКЛАД '!$A:$B,2,0),"-")</f>
        <v>-</v>
      </c>
      <c r="I11" s="9"/>
      <c r="J11" s="7">
        <f>J2*I11</f>
        <v>0</v>
      </c>
      <c r="L11" s="9"/>
      <c r="M11" s="222" t="str">
        <f>IFERROR(VLOOKUP(L11,'СКЛАД '!$A:$B,2,0),"-")</f>
        <v>-</v>
      </c>
      <c r="N11" s="9"/>
      <c r="O11" s="7">
        <f>O2*N11</f>
        <v>0</v>
      </c>
      <c r="Q11" s="9"/>
      <c r="R11" s="222" t="str">
        <f>IFERROR(VLOOKUP(Q11,'СКЛАД '!$A:$B,2,0),"-")</f>
        <v>-</v>
      </c>
      <c r="S11" s="9"/>
      <c r="T11" s="7">
        <f>T2*S11</f>
        <v>0</v>
      </c>
    </row>
    <row r="12" spans="2:20">
      <c r="B12" s="9"/>
      <c r="C12" s="222" t="str">
        <f>IFERROR(VLOOKUP(B12,'СКЛАД '!$A:$B,2,0),"-")</f>
        <v>-</v>
      </c>
      <c r="D12" s="9"/>
      <c r="E12" s="7">
        <f>E2*D12</f>
        <v>0</v>
      </c>
      <c r="G12" s="9"/>
      <c r="H12" s="222" t="str">
        <f>IFERROR(VLOOKUP(G12,'СКЛАД '!$A:$B,2,0),"-")</f>
        <v>-</v>
      </c>
      <c r="I12" s="9"/>
      <c r="J12" s="7">
        <f>J2*I12</f>
        <v>0</v>
      </c>
      <c r="L12" s="9"/>
      <c r="M12" s="222" t="str">
        <f>IFERROR(VLOOKUP(L12,'СКЛАД '!$A:$B,2,0),"-")</f>
        <v>-</v>
      </c>
      <c r="N12" s="9"/>
      <c r="O12" s="7">
        <f>O2*N12</f>
        <v>0</v>
      </c>
      <c r="Q12" s="9"/>
      <c r="R12" s="222" t="str">
        <f>IFERROR(VLOOKUP(Q12,'СКЛАД '!$A:$B,2,0),"-")</f>
        <v>-</v>
      </c>
      <c r="S12" s="9"/>
      <c r="T12" s="7">
        <f>T2*S12</f>
        <v>0</v>
      </c>
    </row>
    <row r="13" spans="2:20">
      <c r="B13" s="9"/>
      <c r="C13" s="222" t="str">
        <f>IFERROR(VLOOKUP(B13,'СКЛАД '!$A:$B,2,0),"-")</f>
        <v>-</v>
      </c>
      <c r="D13" s="9"/>
      <c r="E13" s="7">
        <f>E2*D13</f>
        <v>0</v>
      </c>
      <c r="G13" s="9"/>
      <c r="H13" s="222" t="str">
        <f>IFERROR(VLOOKUP(G13,'СКЛАД '!$A:$B,2,0),"-")</f>
        <v>-</v>
      </c>
      <c r="I13" s="9"/>
      <c r="J13" s="7">
        <f>J2*I13</f>
        <v>0</v>
      </c>
      <c r="L13" s="9"/>
      <c r="M13" s="222" t="str">
        <f>IFERROR(VLOOKUP(L13,'СКЛАД '!$A:$B,2,0),"-")</f>
        <v>-</v>
      </c>
      <c r="N13" s="9"/>
      <c r="O13" s="7">
        <f>O2*N13</f>
        <v>0</v>
      </c>
      <c r="Q13" s="9"/>
      <c r="R13" s="222" t="str">
        <f>IFERROR(VLOOKUP(Q13,'СКЛАД '!$A:$B,2,0),"-")</f>
        <v>-</v>
      </c>
      <c r="S13" s="9"/>
      <c r="T13" s="7">
        <f>T2*S13</f>
        <v>0</v>
      </c>
    </row>
    <row r="14" spans="2:20">
      <c r="B14" s="9"/>
      <c r="C14" s="222" t="str">
        <f>IFERROR(VLOOKUP(B14,'СКЛАД '!$A:$B,2,0),"-")</f>
        <v>-</v>
      </c>
      <c r="D14" s="9"/>
      <c r="E14" s="7">
        <f>E2*D14</f>
        <v>0</v>
      </c>
      <c r="G14" s="9"/>
      <c r="H14" s="222" t="str">
        <f>IFERROR(VLOOKUP(G14,'СКЛАД '!$A:$B,2,0),"-")</f>
        <v>-</v>
      </c>
      <c r="I14" s="9"/>
      <c r="J14" s="7">
        <f>J2*I14</f>
        <v>0</v>
      </c>
      <c r="L14" s="9"/>
      <c r="M14" s="222" t="str">
        <f>IFERROR(VLOOKUP(L14,'СКЛАД '!$A:$B,2,0),"-")</f>
        <v>-</v>
      </c>
      <c r="N14" s="9"/>
      <c r="O14" s="7">
        <f>O2*N14</f>
        <v>0</v>
      </c>
      <c r="Q14" s="9"/>
      <c r="R14" s="222" t="str">
        <f>IFERROR(VLOOKUP(Q14,'СКЛАД '!$A:$B,2,0),"-")</f>
        <v>-</v>
      </c>
      <c r="S14" s="9"/>
      <c r="T14" s="7">
        <f>T2*S14</f>
        <v>0</v>
      </c>
    </row>
    <row r="15" spans="2:20">
      <c r="B15" s="9"/>
      <c r="C15" s="222" t="str">
        <f>IFERROR(VLOOKUP(B15,'СКЛАД '!$A:$B,2,0),"-")</f>
        <v>-</v>
      </c>
      <c r="D15" s="9"/>
      <c r="E15" s="7">
        <f>E2*D15</f>
        <v>0</v>
      </c>
      <c r="G15" s="9"/>
      <c r="H15" s="222" t="str">
        <f>IFERROR(VLOOKUP(G15,'СКЛАД '!$A:$B,2,0),"-")</f>
        <v>-</v>
      </c>
      <c r="I15" s="9"/>
      <c r="J15" s="7">
        <f>J2*I15</f>
        <v>0</v>
      </c>
      <c r="L15" s="9"/>
      <c r="M15" s="222" t="str">
        <f>IFERROR(VLOOKUP(L15,'СКЛАД '!$A:$B,2,0),"-")</f>
        <v>-</v>
      </c>
      <c r="N15" s="9"/>
      <c r="O15" s="7">
        <f>O2*N15</f>
        <v>0</v>
      </c>
      <c r="Q15" s="9"/>
      <c r="R15" s="222" t="str">
        <f>IFERROR(VLOOKUP(Q15,'СКЛАД '!$A:$B,2,0),"-")</f>
        <v>-</v>
      </c>
      <c r="S15" s="9"/>
      <c r="T15" s="7">
        <f>T2*S15</f>
        <v>0</v>
      </c>
    </row>
    <row r="16" spans="2:20">
      <c r="B16" s="9"/>
      <c r="C16" s="222" t="str">
        <f>IFERROR(VLOOKUP(B16,'СКЛАД '!$A:$B,2,0),"-")</f>
        <v>-</v>
      </c>
      <c r="D16" s="9"/>
      <c r="E16" s="7">
        <f>E2*D16</f>
        <v>0</v>
      </c>
      <c r="G16" s="9"/>
      <c r="H16" s="222" t="str">
        <f>IFERROR(VLOOKUP(G16,'СКЛАД '!$A:$B,2,0),"-")</f>
        <v>-</v>
      </c>
      <c r="I16" s="9"/>
      <c r="J16" s="7">
        <f>J2*I16</f>
        <v>0</v>
      </c>
      <c r="L16" s="9"/>
      <c r="M16" s="222" t="str">
        <f>IFERROR(VLOOKUP(L16,'СКЛАД '!$A:$B,2,0),"-")</f>
        <v>-</v>
      </c>
      <c r="N16" s="9"/>
      <c r="O16" s="7">
        <f>O2*N16</f>
        <v>0</v>
      </c>
      <c r="Q16" s="9"/>
      <c r="R16" s="222" t="str">
        <f>IFERROR(VLOOKUP(Q16,'СКЛАД '!$A:$B,2,0),"-")</f>
        <v>-</v>
      </c>
      <c r="S16" s="9"/>
      <c r="T16" s="7">
        <f>T2*S16</f>
        <v>0</v>
      </c>
    </row>
    <row r="17" spans="2:20">
      <c r="B17" s="9"/>
      <c r="C17" s="222" t="str">
        <f>IFERROR(VLOOKUP(B17,'СКЛАД '!$A:$B,2,0),"-")</f>
        <v>-</v>
      </c>
      <c r="D17" s="9"/>
      <c r="E17" s="7">
        <f>E2*D17</f>
        <v>0</v>
      </c>
      <c r="G17" s="9"/>
      <c r="H17" s="222" t="str">
        <f>IFERROR(VLOOKUP(G17,'СКЛАД '!$A:$B,2,0),"-")</f>
        <v>-</v>
      </c>
      <c r="I17" s="9"/>
      <c r="J17" s="7">
        <f>J2*I17</f>
        <v>0</v>
      </c>
      <c r="L17" s="9"/>
      <c r="M17" s="222" t="str">
        <f>IFERROR(VLOOKUP(L17,'СКЛАД '!$A:$B,2,0),"-")</f>
        <v>-</v>
      </c>
      <c r="N17" s="9"/>
      <c r="O17" s="7">
        <f>O2*N17</f>
        <v>0</v>
      </c>
      <c r="Q17" s="9"/>
      <c r="R17" s="222" t="str">
        <f>IFERROR(VLOOKUP(Q17,'СКЛАД '!$A:$B,2,0),"-")</f>
        <v>-</v>
      </c>
      <c r="S17" s="9"/>
      <c r="T17" s="7">
        <f>T2*S17</f>
        <v>0</v>
      </c>
    </row>
    <row r="18" spans="2:20">
      <c r="G18" s="10"/>
      <c r="L18" s="10"/>
      <c r="Q18" s="10"/>
    </row>
    <row r="19" spans="2:20">
      <c r="B19" s="8">
        <v>7003</v>
      </c>
      <c r="C19" s="6" t="str">
        <f>IFERROR(VLOOKUP(B19,Сводная!$A:$C,2,0),"-------------")</f>
        <v>Сандэй Клубничный</v>
      </c>
      <c r="D19" s="3" t="s">
        <v>600</v>
      </c>
      <c r="E19" s="6">
        <f>IFERROR(VLOOKUP(B19,Сводная!$A:$C,3,0),"-------------")</f>
        <v>15</v>
      </c>
      <c r="G19" s="8">
        <v>7004</v>
      </c>
      <c r="H19" s="6" t="str">
        <f>IFERROR(VLOOKUP(G19,Сводная!$A:$C,2,0),"-------------")</f>
        <v>Сандэй Шоколадный</v>
      </c>
      <c r="I19" s="3" t="s">
        <v>600</v>
      </c>
      <c r="J19" s="6">
        <f>IFERROR(VLOOKUP(G19,Сводная!$A:$C,3,0),"-------------")</f>
        <v>21</v>
      </c>
      <c r="L19" s="8">
        <v>7005</v>
      </c>
      <c r="M19" s="6" t="str">
        <f>IFERROR(VLOOKUP(L19,Сводная!$A:$C,2,0),"-------------")</f>
        <v>Сандэй Карамельный</v>
      </c>
      <c r="N19" s="3" t="s">
        <v>600</v>
      </c>
      <c r="O19" s="6">
        <f>IFERROR(VLOOKUP(L19,Сводная!$A:$C,3,0),"-------------")</f>
        <v>14</v>
      </c>
      <c r="Q19" s="8">
        <v>7001</v>
      </c>
      <c r="R19" s="6" t="str">
        <f>IFERROR(VLOOKUP(Q19,Сводная!$A:$C,2,0),"-------------")</f>
        <v>Рожок</v>
      </c>
      <c r="S19" s="3" t="s">
        <v>600</v>
      </c>
      <c r="T19" s="6">
        <f>IFERROR(VLOOKUP(Q19,Сводная!$A:$C,3,0),"-------------")</f>
        <v>44</v>
      </c>
    </row>
    <row r="20" spans="2:20">
      <c r="B20" s="22">
        <v>53229</v>
      </c>
      <c r="C20" s="222" t="str">
        <f>IFERROR(VLOOKUP(B20,'СКЛАД '!$A:$B,2,0),"-")</f>
        <v>Смесь для мороженого</v>
      </c>
      <c r="D20" s="9">
        <v>0.13</v>
      </c>
      <c r="E20" s="7">
        <f>E19*D20</f>
        <v>1.9500000000000002</v>
      </c>
      <c r="G20" s="22">
        <v>53229</v>
      </c>
      <c r="H20" s="222" t="str">
        <f>IFERROR(VLOOKUP(G20,'СКЛАД '!$A:$B,2,0),"-")</f>
        <v>Смесь для мороженого</v>
      </c>
      <c r="I20" s="9">
        <v>0.13</v>
      </c>
      <c r="J20" s="7">
        <f>J19*I20</f>
        <v>2.73</v>
      </c>
      <c r="L20" s="22">
        <v>53229</v>
      </c>
      <c r="M20" s="222" t="str">
        <f>IFERROR(VLOOKUP(L20,'СКЛАД '!$A:$B,2,0),"-")</f>
        <v>Смесь для мороженого</v>
      </c>
      <c r="N20" s="9">
        <v>0.13</v>
      </c>
      <c r="O20" s="7">
        <f>O19*N20</f>
        <v>1.82</v>
      </c>
      <c r="Q20" s="22">
        <v>55300</v>
      </c>
      <c r="R20" s="222" t="str">
        <f>IFERROR(VLOOKUP(Q20,'СКЛАД '!$A:$B,2,0),"-")</f>
        <v>Вафельный рожок (БК)</v>
      </c>
      <c r="S20" s="9">
        <v>1</v>
      </c>
      <c r="T20" s="7">
        <f>T19*S20</f>
        <v>44</v>
      </c>
    </row>
    <row r="21" spans="2:20">
      <c r="B21" s="22">
        <v>51152</v>
      </c>
      <c r="C21" s="222" t="str">
        <f>IFERROR(VLOOKUP(B21,'СКЛАД '!$A:$B,2,0),"-")</f>
        <v>Топпинг (БК) клубничный</v>
      </c>
      <c r="D21" s="9">
        <v>0.02</v>
      </c>
      <c r="E21" s="7">
        <f>E19*D21</f>
        <v>0.3</v>
      </c>
      <c r="G21" s="22">
        <v>51153</v>
      </c>
      <c r="H21" s="222" t="str">
        <f>IFERROR(VLOOKUP(G21,'СКЛАД '!$A:$B,2,0),"-")</f>
        <v>Топпинг (БК) шоколадный</v>
      </c>
      <c r="I21" s="9">
        <v>0.02</v>
      </c>
      <c r="J21" s="7">
        <f>J19*I21</f>
        <v>0.42</v>
      </c>
      <c r="L21" s="22">
        <v>51150</v>
      </c>
      <c r="M21" s="222" t="str">
        <f>IFERROR(VLOOKUP(L21,'СКЛАД '!$A:$B,2,0),"-")</f>
        <v>Топпинг (БК) сливочная помадка</v>
      </c>
      <c r="N21" s="9">
        <v>0.02</v>
      </c>
      <c r="O21" s="7">
        <f>O19*N21</f>
        <v>0.28000000000000003</v>
      </c>
      <c r="Q21" s="22">
        <v>53229</v>
      </c>
      <c r="R21" s="222" t="str">
        <f>IFERROR(VLOOKUP(Q21,'СКЛАД '!$A:$B,2,0),"-")</f>
        <v>Смесь для мороженого</v>
      </c>
      <c r="S21" s="9">
        <v>6.5000000000000002E-2</v>
      </c>
      <c r="T21" s="7">
        <f>T19*S21</f>
        <v>2.8600000000000003</v>
      </c>
    </row>
    <row r="22" spans="2:20">
      <c r="B22" s="22">
        <v>52228</v>
      </c>
      <c r="C22" s="222" t="str">
        <f>IFERROR(VLOOKUP(B22,'СКЛАД '!$A:$B,2,0),"-")</f>
        <v>Салфетка бумажная</v>
      </c>
      <c r="D22" s="9">
        <v>2</v>
      </c>
      <c r="E22" s="7">
        <f>E19*D22</f>
        <v>30</v>
      </c>
      <c r="G22" s="22">
        <v>52228</v>
      </c>
      <c r="H22" s="222" t="str">
        <f>IFERROR(VLOOKUP(G22,'СКЛАД '!$A:$B,2,0),"-")</f>
        <v>Салфетка бумажная</v>
      </c>
      <c r="I22" s="9">
        <v>2</v>
      </c>
      <c r="J22" s="7">
        <f>J19*I22</f>
        <v>42</v>
      </c>
      <c r="L22" s="22">
        <v>52228</v>
      </c>
      <c r="M22" s="222" t="str">
        <f>IFERROR(VLOOKUP(L22,'СКЛАД '!$A:$B,2,0),"-")</f>
        <v>Салфетка бумажная</v>
      </c>
      <c r="N22" s="9">
        <v>2</v>
      </c>
      <c r="O22" s="7">
        <f>O19*N22</f>
        <v>28</v>
      </c>
      <c r="Q22" s="22">
        <v>52228</v>
      </c>
      <c r="R22" s="222" t="str">
        <f>IFERROR(VLOOKUP(Q22,'СКЛАД '!$A:$B,2,0),"-")</f>
        <v>Салфетка бумажная</v>
      </c>
      <c r="S22" s="9">
        <v>1</v>
      </c>
      <c r="T22" s="7">
        <f>T19*S22</f>
        <v>44</v>
      </c>
    </row>
    <row r="23" spans="2:20">
      <c r="B23" s="22">
        <v>53118</v>
      </c>
      <c r="C23" s="222" t="str">
        <f>IFERROR(VLOOKUP(B23,'СКЛАД '!$A:$B,2,0),"-")</f>
        <v>Баночка для мороженого</v>
      </c>
      <c r="D23" s="9">
        <v>1</v>
      </c>
      <c r="E23" s="7">
        <f>E19*D23</f>
        <v>15</v>
      </c>
      <c r="G23" s="22">
        <v>53118</v>
      </c>
      <c r="H23" s="222" t="str">
        <f>IFERROR(VLOOKUP(G23,'СКЛАД '!$A:$B,2,0),"-")</f>
        <v>Баночка для мороженого</v>
      </c>
      <c r="I23" s="9">
        <v>1</v>
      </c>
      <c r="J23" s="7">
        <f>J19*I23</f>
        <v>21</v>
      </c>
      <c r="L23" s="22">
        <v>53118</v>
      </c>
      <c r="M23" s="222" t="str">
        <f>IFERROR(VLOOKUP(L23,'СКЛАД '!$A:$B,2,0),"-")</f>
        <v>Баночка для мороженого</v>
      </c>
      <c r="N23" s="9">
        <v>1</v>
      </c>
      <c r="O23" s="7">
        <f>O19*N23</f>
        <v>14</v>
      </c>
      <c r="Q23" s="9"/>
      <c r="R23" s="222" t="str">
        <f>IFERROR(VLOOKUP(Q23,'СКЛАД '!$A:$B,2,0),"-")</f>
        <v>-</v>
      </c>
      <c r="S23" s="9"/>
      <c r="T23" s="7">
        <f>T19*S23</f>
        <v>0</v>
      </c>
    </row>
    <row r="24" spans="2:20">
      <c r="B24" s="22">
        <v>69914</v>
      </c>
      <c r="C24" s="222" t="str">
        <f>IFERROR(VLOOKUP(B24,'СКЛАД '!$A:$B,2,0),"-")</f>
        <v>Ложка чайная</v>
      </c>
      <c r="D24" s="9">
        <v>1</v>
      </c>
      <c r="E24" s="7">
        <f>E19*D24</f>
        <v>15</v>
      </c>
      <c r="G24" s="22">
        <v>69914</v>
      </c>
      <c r="H24" s="222" t="str">
        <f>IFERROR(VLOOKUP(G24,'СКЛАД '!$A:$B,2,0),"-")</f>
        <v>Ложка чайная</v>
      </c>
      <c r="I24" s="9">
        <v>1</v>
      </c>
      <c r="J24" s="7">
        <f>J19*I24</f>
        <v>21</v>
      </c>
      <c r="L24" s="22">
        <v>69914</v>
      </c>
      <c r="M24" s="222" t="str">
        <f>IFERROR(VLOOKUP(L24,'СКЛАД '!$A:$B,2,0),"-")</f>
        <v>Ложка чайная</v>
      </c>
      <c r="N24" s="9">
        <v>1</v>
      </c>
      <c r="O24" s="7">
        <f>O19*N24</f>
        <v>14</v>
      </c>
      <c r="Q24" s="9"/>
      <c r="R24" s="222" t="str">
        <f>IFERROR(VLOOKUP(Q24,'СКЛАД '!$A:$B,2,0),"-")</f>
        <v>-</v>
      </c>
      <c r="S24" s="9"/>
      <c r="T24" s="7">
        <f>T19*S24</f>
        <v>0</v>
      </c>
    </row>
    <row r="25" spans="2:20">
      <c r="B25" s="9"/>
      <c r="C25" s="222" t="str">
        <f>IFERROR(VLOOKUP(B25,'СКЛАД '!$A:$B,2,0),"-")</f>
        <v>-</v>
      </c>
      <c r="D25" s="9"/>
      <c r="E25" s="7">
        <f>E19*D25</f>
        <v>0</v>
      </c>
      <c r="G25" s="9"/>
      <c r="H25" s="222" t="str">
        <f>IFERROR(VLOOKUP(G25,'СКЛАД '!$A:$B,2,0),"-")</f>
        <v>-</v>
      </c>
      <c r="I25" s="9"/>
      <c r="J25" s="7">
        <f>J19*I25</f>
        <v>0</v>
      </c>
      <c r="L25" s="9"/>
      <c r="M25" s="222" t="str">
        <f>IFERROR(VLOOKUP(L25,'СКЛАД '!$A:$B,2,0),"-")</f>
        <v>-</v>
      </c>
      <c r="N25" s="9"/>
      <c r="O25" s="7">
        <f>O19*N25</f>
        <v>0</v>
      </c>
      <c r="Q25" s="9"/>
      <c r="R25" s="222" t="str">
        <f>IFERROR(VLOOKUP(Q25,'СКЛАД '!$A:$B,2,0),"-")</f>
        <v>-</v>
      </c>
      <c r="S25" s="9"/>
      <c r="T25" s="7">
        <f>T19*S25</f>
        <v>0</v>
      </c>
    </row>
    <row r="26" spans="2:20">
      <c r="B26" s="9"/>
      <c r="C26" s="222" t="str">
        <f>IFERROR(VLOOKUP(B26,'СКЛАД '!$A:$B,2,0),"-")</f>
        <v>-</v>
      </c>
      <c r="D26" s="9"/>
      <c r="E26" s="7">
        <f>E19*D26</f>
        <v>0</v>
      </c>
      <c r="G26" s="9"/>
      <c r="H26" s="222" t="str">
        <f>IFERROR(VLOOKUP(G26,'СКЛАД '!$A:$B,2,0),"-")</f>
        <v>-</v>
      </c>
      <c r="I26" s="9"/>
      <c r="J26" s="7">
        <f>J19*I26</f>
        <v>0</v>
      </c>
      <c r="L26" s="9"/>
      <c r="M26" s="222" t="str">
        <f>IFERROR(VLOOKUP(L26,'СКЛАД '!$A:$B,2,0),"-")</f>
        <v>-</v>
      </c>
      <c r="N26" s="9"/>
      <c r="O26" s="7">
        <f>O19*N26</f>
        <v>0</v>
      </c>
      <c r="Q26" s="9"/>
      <c r="R26" s="222" t="str">
        <f>IFERROR(VLOOKUP(Q26,'СКЛАД '!$A:$B,2,0),"-")</f>
        <v>-</v>
      </c>
      <c r="S26" s="9"/>
      <c r="T26" s="7">
        <f>T19*S26</f>
        <v>0</v>
      </c>
    </row>
    <row r="27" spans="2:20">
      <c r="B27" s="9"/>
      <c r="C27" s="222" t="str">
        <f>IFERROR(VLOOKUP(B27,'СКЛАД '!$A:$B,2,0),"-")</f>
        <v>-</v>
      </c>
      <c r="D27" s="9"/>
      <c r="E27" s="7">
        <f>E19*D27</f>
        <v>0</v>
      </c>
      <c r="G27" s="9"/>
      <c r="H27" s="222" t="str">
        <f>IFERROR(VLOOKUP(G27,'СКЛАД '!$A:$B,2,0),"-")</f>
        <v>-</v>
      </c>
      <c r="I27" s="9"/>
      <c r="J27" s="7">
        <f>J19*I27</f>
        <v>0</v>
      </c>
      <c r="L27" s="9"/>
      <c r="M27" s="222" t="str">
        <f>IFERROR(VLOOKUP(L27,'СКЛАД '!$A:$B,2,0),"-")</f>
        <v>-</v>
      </c>
      <c r="N27" s="9"/>
      <c r="O27" s="7">
        <f>O19*N27</f>
        <v>0</v>
      </c>
      <c r="Q27" s="9"/>
      <c r="R27" s="222" t="str">
        <f>IFERROR(VLOOKUP(Q27,'СКЛАД '!$A:$B,2,0),"-")</f>
        <v>-</v>
      </c>
      <c r="S27" s="9"/>
      <c r="T27" s="7">
        <f>T19*S27</f>
        <v>0</v>
      </c>
    </row>
    <row r="28" spans="2:20">
      <c r="B28" s="9"/>
      <c r="C28" s="222" t="str">
        <f>IFERROR(VLOOKUP(B28,'СКЛАД '!$A:$B,2,0),"-")</f>
        <v>-</v>
      </c>
      <c r="D28" s="9"/>
      <c r="E28" s="7">
        <f>E19*D28</f>
        <v>0</v>
      </c>
      <c r="G28" s="9"/>
      <c r="H28" s="222" t="str">
        <f>IFERROR(VLOOKUP(G28,'СКЛАД '!$A:$B,2,0),"-")</f>
        <v>-</v>
      </c>
      <c r="I28" s="9"/>
      <c r="J28" s="7">
        <f>J19*I28</f>
        <v>0</v>
      </c>
      <c r="L28" s="9"/>
      <c r="M28" s="222" t="str">
        <f>IFERROR(VLOOKUP(L28,'СКЛАД '!$A:$B,2,0),"-")</f>
        <v>-</v>
      </c>
      <c r="N28" s="9"/>
      <c r="O28" s="7">
        <f>O19*N28</f>
        <v>0</v>
      </c>
      <c r="Q28" s="9"/>
      <c r="R28" s="222" t="str">
        <f>IFERROR(VLOOKUP(Q28,'СКЛАД '!$A:$B,2,0),"-")</f>
        <v>-</v>
      </c>
      <c r="S28" s="9"/>
      <c r="T28" s="7">
        <f>T19*S28</f>
        <v>0</v>
      </c>
    </row>
    <row r="29" spans="2:20">
      <c r="B29" s="9"/>
      <c r="C29" s="222" t="str">
        <f>IFERROR(VLOOKUP(B29,'СКЛАД '!$A:$B,2,0),"-")</f>
        <v>-</v>
      </c>
      <c r="D29" s="9"/>
      <c r="E29" s="7">
        <f>E19*D29</f>
        <v>0</v>
      </c>
      <c r="G29" s="9"/>
      <c r="H29" s="222" t="str">
        <f>IFERROR(VLOOKUP(G29,'СКЛАД '!$A:$B,2,0),"-")</f>
        <v>-</v>
      </c>
      <c r="I29" s="9"/>
      <c r="J29" s="7">
        <f>J19*I29</f>
        <v>0</v>
      </c>
      <c r="L29" s="9"/>
      <c r="M29" s="222" t="str">
        <f>IFERROR(VLOOKUP(L29,'СКЛАД '!$A:$B,2,0),"-")</f>
        <v>-</v>
      </c>
      <c r="N29" s="9"/>
      <c r="O29" s="7">
        <f>O19*N29</f>
        <v>0</v>
      </c>
      <c r="Q29" s="9"/>
      <c r="R29" s="222" t="str">
        <f>IFERROR(VLOOKUP(Q29,'СКЛАД '!$A:$B,2,0),"-")</f>
        <v>-</v>
      </c>
      <c r="S29" s="9"/>
      <c r="T29" s="7">
        <f>T19*S29</f>
        <v>0</v>
      </c>
    </row>
    <row r="30" spans="2:20">
      <c r="B30" s="9"/>
      <c r="C30" s="222" t="str">
        <f>IFERROR(VLOOKUP(B30,'СКЛАД '!$A:$B,2,0),"-")</f>
        <v>-</v>
      </c>
      <c r="D30" s="9"/>
      <c r="E30" s="7">
        <f>E19*D30</f>
        <v>0</v>
      </c>
      <c r="G30" s="9"/>
      <c r="H30" s="222" t="str">
        <f>IFERROR(VLOOKUP(G30,'СКЛАД '!$A:$B,2,0),"-")</f>
        <v>-</v>
      </c>
      <c r="I30" s="9"/>
      <c r="J30" s="7">
        <f>J19*I30</f>
        <v>0</v>
      </c>
      <c r="L30" s="9"/>
      <c r="M30" s="222" t="str">
        <f>IFERROR(VLOOKUP(L30,'СКЛАД '!$A:$B,2,0),"-")</f>
        <v>-</v>
      </c>
      <c r="N30" s="9"/>
      <c r="O30" s="7">
        <f>O19*N30</f>
        <v>0</v>
      </c>
      <c r="Q30" s="9"/>
      <c r="R30" s="222" t="str">
        <f>IFERROR(VLOOKUP(Q30,'СКЛАД '!$A:$B,2,0),"-")</f>
        <v>-</v>
      </c>
      <c r="S30" s="9"/>
      <c r="T30" s="7">
        <f>T19*S30</f>
        <v>0</v>
      </c>
    </row>
    <row r="31" spans="2:20">
      <c r="B31" s="9"/>
      <c r="C31" s="222" t="str">
        <f>IFERROR(VLOOKUP(B31,'СКЛАД '!$A:$B,2,0),"-")</f>
        <v>-</v>
      </c>
      <c r="D31" s="9"/>
      <c r="E31" s="7">
        <f>E19*D31</f>
        <v>0</v>
      </c>
      <c r="G31" s="9"/>
      <c r="H31" s="222" t="str">
        <f>IFERROR(VLOOKUP(G31,'СКЛАД '!$A:$B,2,0),"-")</f>
        <v>-</v>
      </c>
      <c r="I31" s="9"/>
      <c r="J31" s="7">
        <f>J19*I31</f>
        <v>0</v>
      </c>
      <c r="L31" s="9"/>
      <c r="M31" s="222" t="str">
        <f>IFERROR(VLOOKUP(L31,'СКЛАД '!$A:$B,2,0),"-")</f>
        <v>-</v>
      </c>
      <c r="N31" s="9"/>
      <c r="O31" s="7">
        <f>O19*N31</f>
        <v>0</v>
      </c>
      <c r="Q31" s="9"/>
      <c r="R31" s="222" t="str">
        <f>IFERROR(VLOOKUP(Q31,'СКЛАД '!$A:$B,2,0),"-")</f>
        <v>-</v>
      </c>
      <c r="S31" s="9"/>
      <c r="T31" s="7">
        <f>T19*S31</f>
        <v>0</v>
      </c>
    </row>
    <row r="32" spans="2:20">
      <c r="B32" s="9"/>
      <c r="C32" s="222" t="str">
        <f>IFERROR(VLOOKUP(B32,'СКЛАД '!$A:$B,2,0),"-")</f>
        <v>-</v>
      </c>
      <c r="D32" s="9"/>
      <c r="E32" s="7">
        <f>E19*D32</f>
        <v>0</v>
      </c>
      <c r="G32" s="9"/>
      <c r="H32" s="222" t="str">
        <f>IFERROR(VLOOKUP(G32,'СКЛАД '!$A:$B,2,0),"-")</f>
        <v>-</v>
      </c>
      <c r="I32" s="9"/>
      <c r="J32" s="7">
        <f>J19*I32</f>
        <v>0</v>
      </c>
      <c r="L32" s="9"/>
      <c r="M32" s="222" t="str">
        <f>IFERROR(VLOOKUP(L32,'СКЛАД '!$A:$B,2,0),"-")</f>
        <v>-</v>
      </c>
      <c r="N32" s="9"/>
      <c r="O32" s="7">
        <f>O19*N32</f>
        <v>0</v>
      </c>
      <c r="Q32" s="9"/>
      <c r="R32" s="222" t="str">
        <f>IFERROR(VLOOKUP(Q32,'СКЛАД '!$A:$B,2,0),"-")</f>
        <v>-</v>
      </c>
      <c r="S32" s="9"/>
      <c r="T32" s="7">
        <f>T19*S32</f>
        <v>0</v>
      </c>
    </row>
    <row r="33" spans="2:20">
      <c r="B33" s="9"/>
      <c r="C33" s="222" t="str">
        <f>IFERROR(VLOOKUP(B33,'СКЛАД '!$A:$B,2,0),"-")</f>
        <v>-</v>
      </c>
      <c r="D33" s="9"/>
      <c r="E33" s="7">
        <f>E19*D33</f>
        <v>0</v>
      </c>
      <c r="G33" s="9"/>
      <c r="H33" s="222" t="str">
        <f>IFERROR(VLOOKUP(G33,'СКЛАД '!$A:$B,2,0),"-")</f>
        <v>-</v>
      </c>
      <c r="I33" s="9"/>
      <c r="J33" s="7">
        <f>J19*I33</f>
        <v>0</v>
      </c>
      <c r="L33" s="9"/>
      <c r="M33" s="222" t="str">
        <f>IFERROR(VLOOKUP(L33,'СКЛАД '!$A:$B,2,0),"-")</f>
        <v>-</v>
      </c>
      <c r="N33" s="9"/>
      <c r="O33" s="7">
        <f>O19*N33</f>
        <v>0</v>
      </c>
      <c r="Q33" s="9"/>
      <c r="R33" s="222" t="str">
        <f>IFERROR(VLOOKUP(Q33,'СКЛАД '!$A:$B,2,0),"-")</f>
        <v>-</v>
      </c>
      <c r="S33" s="9"/>
      <c r="T33" s="7">
        <f>T19*S33</f>
        <v>0</v>
      </c>
    </row>
    <row r="34" spans="2:20">
      <c r="B34" s="9"/>
      <c r="C34" s="222" t="str">
        <f>IFERROR(VLOOKUP(B34,'СКЛАД '!$A:$B,2,0),"-")</f>
        <v>-</v>
      </c>
      <c r="D34" s="9"/>
      <c r="E34" s="7">
        <f>E19*D34</f>
        <v>0</v>
      </c>
      <c r="G34" s="9"/>
      <c r="H34" s="222" t="str">
        <f>IFERROR(VLOOKUP(G34,'СКЛАД '!$A:$B,2,0),"-")</f>
        <v>-</v>
      </c>
      <c r="I34" s="9"/>
      <c r="J34" s="7">
        <f>J19*I34</f>
        <v>0</v>
      </c>
      <c r="L34" s="9"/>
      <c r="M34" s="222" t="str">
        <f>IFERROR(VLOOKUP(L34,'СКЛАД '!$A:$B,2,0),"-")</f>
        <v>-</v>
      </c>
      <c r="N34" s="9"/>
      <c r="O34" s="7">
        <f>O19*N34</f>
        <v>0</v>
      </c>
      <c r="Q34" s="9"/>
      <c r="R34" s="222" t="str">
        <f>IFERROR(VLOOKUP(Q34,'СКЛАД '!$A:$B,2,0),"-")</f>
        <v>-</v>
      </c>
      <c r="S34" s="9"/>
      <c r="T34" s="7">
        <f>T19*S34</f>
        <v>0</v>
      </c>
    </row>
    <row r="36" spans="2:20">
      <c r="B36" s="8">
        <v>7040</v>
      </c>
      <c r="C36" s="6" t="str">
        <f>IFERROR(VLOOKUP(B36,Сводная!$A:$C,2,0),"-------------")</f>
        <v>Мороженое с бельг вафлей</v>
      </c>
      <c r="D36" s="3" t="s">
        <v>600</v>
      </c>
      <c r="E36" s="6">
        <f>IFERROR(VLOOKUP(B36,Сводная!$A:$C,3,0),"-------------")</f>
        <v>0</v>
      </c>
      <c r="G36" s="8">
        <v>7008</v>
      </c>
      <c r="H36" s="6" t="str">
        <f>IFERROR(VLOOKUP(G36,Сводная!$A:$C,2,0),"-------------")</f>
        <v>Горячий Блонди</v>
      </c>
      <c r="I36" s="3" t="s">
        <v>600</v>
      </c>
      <c r="J36" s="6">
        <f>IFERROR(VLOOKUP(G36,Сводная!$A:$C,3,0),"-------------")</f>
        <v>0</v>
      </c>
      <c r="L36" s="8">
        <v>7006</v>
      </c>
      <c r="M36" s="6" t="str">
        <f>IFERROR(VLOOKUP(L36,Сводная!$A:$C,2,0),"-------------")</f>
        <v>Горячий Брауни</v>
      </c>
      <c r="N36" s="3" t="s">
        <v>600</v>
      </c>
      <c r="O36" s="6">
        <f>IFERROR(VLOOKUP(L36,Сводная!$A:$C,3,0),"-------------")</f>
        <v>0</v>
      </c>
      <c r="Q36" s="8">
        <v>7007</v>
      </c>
      <c r="R36" s="6" t="str">
        <f>IFERROR(VLOOKUP(Q36,Сводная!$A:$C,2,0),"-------------")</f>
        <v>Горячий Блонди с мороженым</v>
      </c>
      <c r="S36" s="3" t="s">
        <v>600</v>
      </c>
      <c r="T36" s="6">
        <f>IFERROR(VLOOKUP(Q36,Сводная!$A:$C,3,0),"-------------")</f>
        <v>0</v>
      </c>
    </row>
    <row r="37" spans="2:20">
      <c r="B37" s="22">
        <v>57406</v>
      </c>
      <c r="C37" s="222" t="str">
        <f>IFERROR(VLOOKUP(B37,'СКЛАД '!$A:$B,2,0),"-")</f>
        <v>Вафля Бельгийская</v>
      </c>
      <c r="D37" s="9">
        <v>1</v>
      </c>
      <c r="E37" s="7">
        <f>E36*D37</f>
        <v>0</v>
      </c>
      <c r="G37" s="22">
        <v>51612</v>
      </c>
      <c r="H37" s="222" t="str">
        <f>IFERROR(VLOOKUP(G37,'СКЛАД '!$A:$B,2,0),"-")</f>
        <v>Блонди (БК)</v>
      </c>
      <c r="I37" s="9">
        <v>1</v>
      </c>
      <c r="J37" s="7">
        <f>J36*I37</f>
        <v>0</v>
      </c>
      <c r="L37" s="22">
        <v>51610</v>
      </c>
      <c r="M37" s="222" t="str">
        <f>IFERROR(VLOOKUP(L37,'СКЛАД '!$A:$B,2,0),"-")</f>
        <v>Брауни (БК)</v>
      </c>
      <c r="N37" s="9">
        <v>1</v>
      </c>
      <c r="O37" s="7">
        <f>O36*N37</f>
        <v>0</v>
      </c>
      <c r="Q37" s="22">
        <v>51612</v>
      </c>
      <c r="R37" s="222" t="str">
        <f>IFERROR(VLOOKUP(Q37,'СКЛАД '!$A:$B,2,0),"-")</f>
        <v>Блонди (БК)</v>
      </c>
      <c r="S37" s="9">
        <v>1</v>
      </c>
      <c r="T37" s="7">
        <f>T36*S37</f>
        <v>0</v>
      </c>
    </row>
    <row r="38" spans="2:20">
      <c r="B38" s="22">
        <v>53229</v>
      </c>
      <c r="C38" s="222" t="str">
        <f>IFERROR(VLOOKUP(B38,'СКЛАД '!$A:$B,2,0),"-")</f>
        <v>Смесь для мороженого</v>
      </c>
      <c r="D38" s="9">
        <v>0.06</v>
      </c>
      <c r="E38" s="7">
        <f>E36*D38</f>
        <v>0</v>
      </c>
      <c r="G38" s="22">
        <v>69914</v>
      </c>
      <c r="H38" s="222" t="str">
        <f>IFERROR(VLOOKUP(G38,'СКЛАД '!$A:$B,2,0),"-")</f>
        <v>Ложка чайная</v>
      </c>
      <c r="I38" s="9">
        <v>1</v>
      </c>
      <c r="J38" s="7">
        <f>J36*I38</f>
        <v>0</v>
      </c>
      <c r="L38" s="22">
        <v>69914</v>
      </c>
      <c r="M38" s="222" t="str">
        <f>IFERROR(VLOOKUP(L38,'СКЛАД '!$A:$B,2,0),"-")</f>
        <v>Ложка чайная</v>
      </c>
      <c r="N38" s="9">
        <v>1</v>
      </c>
      <c r="O38" s="7">
        <f>O36*N38</f>
        <v>0</v>
      </c>
      <c r="Q38" s="22">
        <v>53229</v>
      </c>
      <c r="R38" s="222" t="str">
        <f>IFERROR(VLOOKUP(Q38,'СКЛАД '!$A:$B,2,0),"-")</f>
        <v>Смесь для мороженого</v>
      </c>
      <c r="S38" s="9">
        <v>0.05</v>
      </c>
      <c r="T38" s="7">
        <f>T36*S38</f>
        <v>0</v>
      </c>
    </row>
    <row r="39" spans="2:20">
      <c r="B39" s="22">
        <v>57405</v>
      </c>
      <c r="C39" s="222" t="str">
        <f>IFERROR(VLOOKUP(B39,'СКЛАД '!$A:$B,2,0),"-")</f>
        <v>Контейнер для бельгийской вафли</v>
      </c>
      <c r="D39" s="9">
        <v>1</v>
      </c>
      <c r="E39" s="7">
        <f>E36*D39</f>
        <v>0</v>
      </c>
      <c r="G39" s="22">
        <v>52228</v>
      </c>
      <c r="H39" s="222" t="str">
        <f>IFERROR(VLOOKUP(G39,'СКЛАД '!$A:$B,2,0),"-")</f>
        <v>Салфетка бумажная</v>
      </c>
      <c r="I39" s="9">
        <v>2</v>
      </c>
      <c r="J39" s="7">
        <f>J36*I39</f>
        <v>0</v>
      </c>
      <c r="L39" s="22">
        <v>52228</v>
      </c>
      <c r="M39" s="222" t="str">
        <f>IFERROR(VLOOKUP(L39,'СКЛАД '!$A:$B,2,0),"-")</f>
        <v>Салфетка бумажная</v>
      </c>
      <c r="N39" s="9">
        <v>2</v>
      </c>
      <c r="O39" s="7">
        <f>O36*N39</f>
        <v>0</v>
      </c>
      <c r="Q39" s="22">
        <v>69914</v>
      </c>
      <c r="R39" s="222" t="str">
        <f>IFERROR(VLOOKUP(Q39,'СКЛАД '!$A:$B,2,0),"-")</f>
        <v>Ложка чайная</v>
      </c>
      <c r="S39" s="9">
        <v>1</v>
      </c>
      <c r="T39" s="7">
        <f>T36*S39</f>
        <v>0</v>
      </c>
    </row>
    <row r="40" spans="2:20">
      <c r="B40" s="22">
        <v>57404</v>
      </c>
      <c r="C40" s="222" t="str">
        <f>IFERROR(VLOOKUP(B40,'СКЛАД '!$A:$B,2,0),"-")</f>
        <v>Крышка для контейнера для бельгийской вафли</v>
      </c>
      <c r="D40" s="9">
        <v>1</v>
      </c>
      <c r="E40" s="7">
        <f>E36*D40</f>
        <v>0</v>
      </c>
      <c r="G40" s="9"/>
      <c r="H40" s="222" t="str">
        <f>IFERROR(VLOOKUP(G40,'СКЛАД '!$A:$B,2,0),"-")</f>
        <v>-</v>
      </c>
      <c r="I40" s="9"/>
      <c r="J40" s="7">
        <f>J36*I40</f>
        <v>0</v>
      </c>
      <c r="L40" s="9"/>
      <c r="M40" s="222" t="str">
        <f>IFERROR(VLOOKUP(L40,'СКЛАД '!$A:$B,2,0),"-")</f>
        <v>-</v>
      </c>
      <c r="N40" s="9"/>
      <c r="O40" s="7">
        <f>O36*N40</f>
        <v>0</v>
      </c>
      <c r="Q40" s="22">
        <v>52228</v>
      </c>
      <c r="R40" s="222" t="str">
        <f>IFERROR(VLOOKUP(Q40,'СКЛАД '!$A:$B,2,0),"-")</f>
        <v>Салфетка бумажная</v>
      </c>
      <c r="S40" s="9">
        <v>2</v>
      </c>
      <c r="T40" s="7">
        <f>T36*S40</f>
        <v>0</v>
      </c>
    </row>
    <row r="41" spans="2:20">
      <c r="B41" s="22">
        <v>52228</v>
      </c>
      <c r="C41" s="222" t="str">
        <f>IFERROR(VLOOKUP(B41,'СКЛАД '!$A:$B,2,0),"-")</f>
        <v>Салфетка бумажная</v>
      </c>
      <c r="D41" s="9">
        <v>2</v>
      </c>
      <c r="E41" s="7">
        <f>E36*D41</f>
        <v>0</v>
      </c>
      <c r="G41" s="9"/>
      <c r="H41" s="222" t="str">
        <f>IFERROR(VLOOKUP(G41,'СКЛАД '!$A:$B,2,0),"-")</f>
        <v>-</v>
      </c>
      <c r="I41" s="9"/>
      <c r="J41" s="7">
        <f>J36*I41</f>
        <v>0</v>
      </c>
      <c r="L41" s="9"/>
      <c r="M41" s="222" t="str">
        <f>IFERROR(VLOOKUP(L41,'СКЛАД '!$A:$B,2,0),"-")</f>
        <v>-</v>
      </c>
      <c r="N41" s="9"/>
      <c r="O41" s="7">
        <f>O36*N41</f>
        <v>0</v>
      </c>
      <c r="Q41" s="9"/>
      <c r="R41" s="222" t="str">
        <f>IFERROR(VLOOKUP(Q41,'СКЛАД '!$A:$B,2,0),"-")</f>
        <v>-</v>
      </c>
      <c r="S41" s="9"/>
      <c r="T41" s="7">
        <f>T36*S41</f>
        <v>0</v>
      </c>
    </row>
    <row r="42" spans="2:20">
      <c r="B42" s="22">
        <v>69911</v>
      </c>
      <c r="C42" s="222" t="str">
        <f>IFERROR(VLOOKUP(B42,'СКЛАД '!$A:$B,2,0),"-")</f>
        <v>Нож белый</v>
      </c>
      <c r="D42" s="9">
        <v>1</v>
      </c>
      <c r="E42" s="7">
        <f>E36*D42</f>
        <v>0</v>
      </c>
      <c r="G42" s="9"/>
      <c r="H42" s="222" t="str">
        <f>IFERROR(VLOOKUP(G42,'СКЛАД '!$A:$B,2,0),"-")</f>
        <v>-</v>
      </c>
      <c r="I42" s="9"/>
      <c r="J42" s="7">
        <f>J36*I42</f>
        <v>0</v>
      </c>
      <c r="L42" s="9"/>
      <c r="M42" s="222" t="str">
        <f>IFERROR(VLOOKUP(L42,'СКЛАД '!$A:$B,2,0),"-")</f>
        <v>-</v>
      </c>
      <c r="N42" s="9"/>
      <c r="O42" s="7">
        <f>O36*N42</f>
        <v>0</v>
      </c>
      <c r="Q42" s="9"/>
      <c r="R42" s="222" t="str">
        <f>IFERROR(VLOOKUP(Q42,'СКЛАД '!$A:$B,2,0),"-")</f>
        <v>-</v>
      </c>
      <c r="S42" s="9"/>
      <c r="T42" s="7">
        <f>T36*S42</f>
        <v>0</v>
      </c>
    </row>
    <row r="43" spans="2:20">
      <c r="B43" s="22">
        <v>69910</v>
      </c>
      <c r="C43" s="222" t="str">
        <f>IFERROR(VLOOKUP(B43,'СКЛАД '!$A:$B,2,0),"-")</f>
        <v>Вилка белая</v>
      </c>
      <c r="D43" s="9">
        <v>1</v>
      </c>
      <c r="E43" s="7">
        <f>E36*D43</f>
        <v>0</v>
      </c>
      <c r="G43" s="9"/>
      <c r="H43" s="222" t="str">
        <f>IFERROR(VLOOKUP(G43,'СКЛАД '!$A:$B,2,0),"-")</f>
        <v>-</v>
      </c>
      <c r="I43" s="9"/>
      <c r="J43" s="7">
        <f>J36*I43</f>
        <v>0</v>
      </c>
      <c r="L43" s="9"/>
      <c r="M43" s="222" t="str">
        <f>IFERROR(VLOOKUP(L43,'СКЛАД '!$A:$B,2,0),"-")</f>
        <v>-</v>
      </c>
      <c r="N43" s="9"/>
      <c r="O43" s="7">
        <f>O36*N43</f>
        <v>0</v>
      </c>
      <c r="Q43" s="9"/>
      <c r="R43" s="222" t="str">
        <f>IFERROR(VLOOKUP(Q43,'СКЛАД '!$A:$B,2,0),"-")</f>
        <v>-</v>
      </c>
      <c r="S43" s="9"/>
      <c r="T43" s="7">
        <f>T36*S43</f>
        <v>0</v>
      </c>
    </row>
    <row r="44" spans="2:20">
      <c r="B44" s="9"/>
      <c r="C44" s="222" t="str">
        <f>IFERROR(VLOOKUP(B44,'СКЛАД '!$A:$B,2,0),"-")</f>
        <v>-</v>
      </c>
      <c r="D44" s="9"/>
      <c r="E44" s="7">
        <f>E36*D44</f>
        <v>0</v>
      </c>
      <c r="G44" s="9"/>
      <c r="H44" s="222" t="str">
        <f>IFERROR(VLOOKUP(G44,'СКЛАД '!$A:$B,2,0),"-")</f>
        <v>-</v>
      </c>
      <c r="I44" s="9"/>
      <c r="J44" s="7">
        <f>J36*I44</f>
        <v>0</v>
      </c>
      <c r="L44" s="9"/>
      <c r="M44" s="222" t="str">
        <f>IFERROR(VLOOKUP(L44,'СКЛАД '!$A:$B,2,0),"-")</f>
        <v>-</v>
      </c>
      <c r="N44" s="9"/>
      <c r="O44" s="7">
        <f>O36*N44</f>
        <v>0</v>
      </c>
      <c r="Q44" s="9"/>
      <c r="R44" s="222" t="str">
        <f>IFERROR(VLOOKUP(Q44,'СКЛАД '!$A:$B,2,0),"-")</f>
        <v>-</v>
      </c>
      <c r="S44" s="9"/>
      <c r="T44" s="7">
        <f>T36*S44</f>
        <v>0</v>
      </c>
    </row>
    <row r="45" spans="2:20">
      <c r="B45" s="9"/>
      <c r="C45" s="222" t="str">
        <f>IFERROR(VLOOKUP(B45,'СКЛАД '!$A:$B,2,0),"-")</f>
        <v>-</v>
      </c>
      <c r="D45" s="9"/>
      <c r="E45" s="7">
        <f>E36*D45</f>
        <v>0</v>
      </c>
      <c r="G45" s="9"/>
      <c r="H45" s="222" t="str">
        <f>IFERROR(VLOOKUP(G45,'СКЛАД '!$A:$B,2,0),"-")</f>
        <v>-</v>
      </c>
      <c r="I45" s="9"/>
      <c r="J45" s="7">
        <f>J36*I45</f>
        <v>0</v>
      </c>
      <c r="L45" s="9"/>
      <c r="M45" s="222" t="str">
        <f>IFERROR(VLOOKUP(L45,'СКЛАД '!$A:$B,2,0),"-")</f>
        <v>-</v>
      </c>
      <c r="N45" s="9"/>
      <c r="O45" s="7">
        <f>O36*N45</f>
        <v>0</v>
      </c>
      <c r="Q45" s="9"/>
      <c r="R45" s="222" t="str">
        <f>IFERROR(VLOOKUP(Q45,'СКЛАД '!$A:$B,2,0),"-")</f>
        <v>-</v>
      </c>
      <c r="S45" s="9"/>
      <c r="T45" s="7">
        <f>T36*S45</f>
        <v>0</v>
      </c>
    </row>
    <row r="46" spans="2:20">
      <c r="B46" s="9"/>
      <c r="C46" s="222" t="str">
        <f>IFERROR(VLOOKUP(B46,'СКЛАД '!$A:$B,2,0),"-")</f>
        <v>-</v>
      </c>
      <c r="D46" s="9"/>
      <c r="E46" s="7">
        <f>E36*D46</f>
        <v>0</v>
      </c>
      <c r="G46" s="9"/>
      <c r="H46" s="222" t="str">
        <f>IFERROR(VLOOKUP(G46,'СКЛАД '!$A:$B,2,0),"-")</f>
        <v>-</v>
      </c>
      <c r="I46" s="9"/>
      <c r="J46" s="7">
        <f>J36*I46</f>
        <v>0</v>
      </c>
      <c r="L46" s="9"/>
      <c r="M46" s="222" t="str">
        <f>IFERROR(VLOOKUP(L46,'СКЛАД '!$A:$B,2,0),"-")</f>
        <v>-</v>
      </c>
      <c r="N46" s="9"/>
      <c r="O46" s="7">
        <f>O36*N46</f>
        <v>0</v>
      </c>
      <c r="Q46" s="9"/>
      <c r="R46" s="222" t="str">
        <f>IFERROR(VLOOKUP(Q46,'СКЛАД '!$A:$B,2,0),"-")</f>
        <v>-</v>
      </c>
      <c r="S46" s="9"/>
      <c r="T46" s="7">
        <f>T36*S46</f>
        <v>0</v>
      </c>
    </row>
    <row r="47" spans="2:20">
      <c r="B47" s="9"/>
      <c r="C47" s="222" t="str">
        <f>IFERROR(VLOOKUP(B47,'СКЛАД '!$A:$B,2,0),"-")</f>
        <v>-</v>
      </c>
      <c r="D47" s="9"/>
      <c r="E47" s="7">
        <f>E36*D47</f>
        <v>0</v>
      </c>
      <c r="G47" s="9"/>
      <c r="H47" s="222" t="str">
        <f>IFERROR(VLOOKUP(G47,'СКЛАД '!$A:$B,2,0),"-")</f>
        <v>-</v>
      </c>
      <c r="I47" s="9"/>
      <c r="J47" s="7">
        <f>J36*I47</f>
        <v>0</v>
      </c>
      <c r="L47" s="9"/>
      <c r="M47" s="222" t="str">
        <f>IFERROR(VLOOKUP(L47,'СКЛАД '!$A:$B,2,0),"-")</f>
        <v>-</v>
      </c>
      <c r="N47" s="9"/>
      <c r="O47" s="7">
        <f>O36*N47</f>
        <v>0</v>
      </c>
      <c r="Q47" s="9"/>
      <c r="R47" s="222" t="str">
        <f>IFERROR(VLOOKUP(Q47,'СКЛАД '!$A:$B,2,0),"-")</f>
        <v>-</v>
      </c>
      <c r="S47" s="9"/>
      <c r="T47" s="7">
        <f>T36*S47</f>
        <v>0</v>
      </c>
    </row>
    <row r="48" spans="2:20">
      <c r="B48" s="9"/>
      <c r="C48" s="222" t="str">
        <f>IFERROR(VLOOKUP(B48,'СКЛАД '!$A:$B,2,0),"-")</f>
        <v>-</v>
      </c>
      <c r="D48" s="9"/>
      <c r="E48" s="7">
        <f>E36*D48</f>
        <v>0</v>
      </c>
      <c r="G48" s="9"/>
      <c r="H48" s="222" t="str">
        <f>IFERROR(VLOOKUP(G48,'СКЛАД '!$A:$B,2,0),"-")</f>
        <v>-</v>
      </c>
      <c r="I48" s="9"/>
      <c r="J48" s="7">
        <f>J36*I48</f>
        <v>0</v>
      </c>
      <c r="L48" s="9"/>
      <c r="M48" s="222" t="str">
        <f>IFERROR(VLOOKUP(L48,'СКЛАД '!$A:$B,2,0),"-")</f>
        <v>-</v>
      </c>
      <c r="N48" s="9"/>
      <c r="O48" s="7">
        <f>O36*N48</f>
        <v>0</v>
      </c>
      <c r="Q48" s="9"/>
      <c r="R48" s="222" t="str">
        <f>IFERROR(VLOOKUP(Q48,'СКЛАД '!$A:$B,2,0),"-")</f>
        <v>-</v>
      </c>
      <c r="S48" s="9"/>
      <c r="T48" s="7">
        <f>T36*S48</f>
        <v>0</v>
      </c>
    </row>
    <row r="49" spans="2:20">
      <c r="B49" s="9"/>
      <c r="C49" s="222" t="str">
        <f>IFERROR(VLOOKUP(B49,'СКЛАД '!$A:$B,2,0),"-")</f>
        <v>-</v>
      </c>
      <c r="D49" s="9"/>
      <c r="E49" s="7">
        <f>E36*D49</f>
        <v>0</v>
      </c>
      <c r="G49" s="9"/>
      <c r="H49" s="222" t="str">
        <f>IFERROR(VLOOKUP(G49,'СКЛАД '!$A:$B,2,0),"-")</f>
        <v>-</v>
      </c>
      <c r="I49" s="9"/>
      <c r="J49" s="7">
        <f>J36*I49</f>
        <v>0</v>
      </c>
      <c r="L49" s="9"/>
      <c r="M49" s="222" t="str">
        <f>IFERROR(VLOOKUP(L49,'СКЛАД '!$A:$B,2,0),"-")</f>
        <v>-</v>
      </c>
      <c r="N49" s="9"/>
      <c r="O49" s="7">
        <f>O36*N49</f>
        <v>0</v>
      </c>
      <c r="Q49" s="9"/>
      <c r="R49" s="222" t="str">
        <f>IFERROR(VLOOKUP(Q49,'СКЛАД '!$A:$B,2,0),"-")</f>
        <v>-</v>
      </c>
      <c r="S49" s="9"/>
      <c r="T49" s="7">
        <f>T36*S49</f>
        <v>0</v>
      </c>
    </row>
    <row r="50" spans="2:20">
      <c r="B50" s="9"/>
      <c r="C50" s="222" t="str">
        <f>IFERROR(VLOOKUP(B50,'СКЛАД '!$A:$B,2,0),"-")</f>
        <v>-</v>
      </c>
      <c r="D50" s="9"/>
      <c r="E50" s="7">
        <f>E36*D50</f>
        <v>0</v>
      </c>
      <c r="G50" s="9"/>
      <c r="H50" s="222" t="str">
        <f>IFERROR(VLOOKUP(G50,'СКЛАД '!$A:$B,2,0),"-")</f>
        <v>-</v>
      </c>
      <c r="I50" s="9"/>
      <c r="J50" s="7">
        <f>J36*I50</f>
        <v>0</v>
      </c>
      <c r="L50" s="9"/>
      <c r="M50" s="222" t="str">
        <f>IFERROR(VLOOKUP(L50,'СКЛАД '!$A:$B,2,0),"-")</f>
        <v>-</v>
      </c>
      <c r="N50" s="9"/>
      <c r="O50" s="7">
        <f>O36*N50</f>
        <v>0</v>
      </c>
      <c r="Q50" s="9"/>
      <c r="R50" s="222" t="str">
        <f>IFERROR(VLOOKUP(Q50,'СКЛАД '!$A:$B,2,0),"-")</f>
        <v>-</v>
      </c>
      <c r="S50" s="9"/>
      <c r="T50" s="7">
        <f>T36*S50</f>
        <v>0</v>
      </c>
    </row>
    <row r="51" spans="2:20">
      <c r="B51" s="9"/>
      <c r="C51" s="222" t="str">
        <f>IFERROR(VLOOKUP(B51,'СКЛАД '!$A:$B,2,0),"-")</f>
        <v>-</v>
      </c>
      <c r="D51" s="9"/>
      <c r="E51" s="7">
        <f>E36*D51</f>
        <v>0</v>
      </c>
      <c r="G51" s="9"/>
      <c r="H51" s="222" t="str">
        <f>IFERROR(VLOOKUP(G51,'СКЛАД '!$A:$B,2,0),"-")</f>
        <v>-</v>
      </c>
      <c r="I51" s="9"/>
      <c r="J51" s="7">
        <f>J36*I51</f>
        <v>0</v>
      </c>
      <c r="L51" s="9"/>
      <c r="M51" s="222" t="str">
        <f>IFERROR(VLOOKUP(L51,'СКЛАД '!$A:$B,2,0),"-")</f>
        <v>-</v>
      </c>
      <c r="N51" s="9"/>
      <c r="O51" s="7">
        <f>O36*N51</f>
        <v>0</v>
      </c>
      <c r="Q51" s="9"/>
      <c r="R51" s="222" t="str">
        <f>IFERROR(VLOOKUP(Q51,'СКЛАД '!$A:$B,2,0),"-")</f>
        <v>-</v>
      </c>
      <c r="S51" s="9"/>
      <c r="T51" s="7">
        <f>T36*S51</f>
        <v>0</v>
      </c>
    </row>
    <row r="53" spans="2:20">
      <c r="B53" s="8">
        <v>7011</v>
      </c>
      <c r="C53" s="6" t="str">
        <f>IFERROR(VLOOKUP(B53,Сводная!$A:$C,2,0),"-------------")</f>
        <v>Горячий Брауни с мороженым</v>
      </c>
      <c r="D53" s="3" t="s">
        <v>600</v>
      </c>
      <c r="E53" s="6">
        <f>IFERROR(VLOOKUP(B53,Сводная!$A:$C,3,0),"-------------")</f>
        <v>26</v>
      </c>
      <c r="G53" s="8">
        <v>7009</v>
      </c>
      <c r="H53" s="6" t="str">
        <f>IFERROR(VLOOKUP(G53,Сводная!$A:$C,2,0),"-------------")</f>
        <v>Маффин Черничный</v>
      </c>
      <c r="I53" s="3" t="s">
        <v>600</v>
      </c>
      <c r="J53" s="6">
        <f>IFERROR(VLOOKUP(G53,Сводная!$A:$C,3,0),"-------------")</f>
        <v>0</v>
      </c>
      <c r="L53" s="8">
        <v>7010</v>
      </c>
      <c r="M53" s="6" t="str">
        <f>IFERROR(VLOOKUP(L53,Сводная!$A:$C,2,0),"-------------")</f>
        <v>Маффин Шоколадный</v>
      </c>
      <c r="N53" s="3" t="s">
        <v>600</v>
      </c>
      <c r="O53" s="6">
        <f>IFERROR(VLOOKUP(L53,Сводная!$A:$C,3,0),"-------------")</f>
        <v>0</v>
      </c>
      <c r="Q53" s="8">
        <v>7037</v>
      </c>
      <c r="R53" s="6" t="str">
        <f>IFERROR(VLOOKUP(Q53,Сводная!$A:$C,2,0),"-------------")</f>
        <v>Горячий Брауни с мор. промо 49</v>
      </c>
      <c r="S53" s="3" t="s">
        <v>600</v>
      </c>
      <c r="T53" s="6">
        <f>IFERROR(VLOOKUP(Q53,Сводная!$A:$C,3,0),"-------------")</f>
        <v>0</v>
      </c>
    </row>
    <row r="54" spans="2:20">
      <c r="B54" s="22">
        <v>51610</v>
      </c>
      <c r="C54" s="222" t="str">
        <f>IFERROR(VLOOKUP(B54,'СКЛАД '!$A:$B,2,0),"-")</f>
        <v>Брауни (БК)</v>
      </c>
      <c r="D54" s="9">
        <v>1</v>
      </c>
      <c r="E54" s="7">
        <f>E53*D54</f>
        <v>26</v>
      </c>
      <c r="G54" s="22">
        <v>60141</v>
      </c>
      <c r="H54" s="222" t="str">
        <f>IFERROR(VLOOKUP(G54,'СКЛАД '!$A:$B,2,0),"-")</f>
        <v>Маффин (БК) черничный</v>
      </c>
      <c r="I54" s="9">
        <v>1</v>
      </c>
      <c r="J54" s="7">
        <f>J53*I54</f>
        <v>0</v>
      </c>
      <c r="L54" s="22">
        <v>60140</v>
      </c>
      <c r="M54" s="222" t="str">
        <f>IFERROR(VLOOKUP(L54,'СКЛАД '!$A:$B,2,0),"-")</f>
        <v>Маффин (БК) шоколадный</v>
      </c>
      <c r="N54" s="9">
        <v>1</v>
      </c>
      <c r="O54" s="7">
        <f>O53*N54</f>
        <v>0</v>
      </c>
      <c r="Q54" s="22">
        <v>51610</v>
      </c>
      <c r="R54" s="222" t="str">
        <f>IFERROR(VLOOKUP(Q54,'СКЛАД '!$A:$B,2,0),"-")</f>
        <v>Брауни (БК)</v>
      </c>
      <c r="S54" s="9">
        <v>1</v>
      </c>
      <c r="T54" s="7">
        <f>T53*S54</f>
        <v>0</v>
      </c>
    </row>
    <row r="55" spans="2:20">
      <c r="B55" s="22">
        <v>53229</v>
      </c>
      <c r="C55" s="222" t="str">
        <f>IFERROR(VLOOKUP(B55,'СКЛАД '!$A:$B,2,0),"-")</f>
        <v>Смесь для мороженого</v>
      </c>
      <c r="D55" s="9">
        <v>0.05</v>
      </c>
      <c r="E55" s="7">
        <f>E53*D55</f>
        <v>1.3</v>
      </c>
      <c r="G55" s="22">
        <v>52228</v>
      </c>
      <c r="H55" s="222" t="str">
        <f>IFERROR(VLOOKUP(G55,'СКЛАД '!$A:$B,2,0),"-")</f>
        <v>Салфетка бумажная</v>
      </c>
      <c r="I55" s="9">
        <v>1</v>
      </c>
      <c r="J55" s="7">
        <f>J53*I55</f>
        <v>0</v>
      </c>
      <c r="L55" s="22">
        <v>52228</v>
      </c>
      <c r="M55" s="222" t="str">
        <f>IFERROR(VLOOKUP(L55,'СКЛАД '!$A:$B,2,0),"-")</f>
        <v>Салфетка бумажная</v>
      </c>
      <c r="N55" s="9">
        <v>1</v>
      </c>
      <c r="O55" s="7">
        <f>O53*N55</f>
        <v>0</v>
      </c>
      <c r="Q55" s="22">
        <v>53229</v>
      </c>
      <c r="R55" s="222" t="str">
        <f>IFERROR(VLOOKUP(Q55,'СКЛАД '!$A:$B,2,0),"-")</f>
        <v>Смесь для мороженого</v>
      </c>
      <c r="S55" s="9">
        <v>0.05</v>
      </c>
      <c r="T55" s="7">
        <f>T53*S55</f>
        <v>0</v>
      </c>
    </row>
    <row r="56" spans="2:20">
      <c r="B56" s="22">
        <v>69914</v>
      </c>
      <c r="C56" s="222" t="str">
        <f>IFERROR(VLOOKUP(B56,'СКЛАД '!$A:$B,2,0),"-")</f>
        <v>Ложка чайная</v>
      </c>
      <c r="D56" s="9">
        <v>1</v>
      </c>
      <c r="E56" s="7">
        <f>E53*D56</f>
        <v>26</v>
      </c>
      <c r="G56" s="9"/>
      <c r="H56" s="222" t="str">
        <f>IFERROR(VLOOKUP(G56,'СКЛАД '!$A:$B,2,0),"-")</f>
        <v>-</v>
      </c>
      <c r="I56" s="9"/>
      <c r="J56" s="7">
        <f>J53*I56</f>
        <v>0</v>
      </c>
      <c r="L56" s="9"/>
      <c r="M56" s="222" t="str">
        <f>IFERROR(VLOOKUP(L56,'СКЛАД '!$A:$B,2,0),"-")</f>
        <v>-</v>
      </c>
      <c r="N56" s="9"/>
      <c r="O56" s="7">
        <f>O53*N56</f>
        <v>0</v>
      </c>
      <c r="Q56" s="22">
        <v>69914</v>
      </c>
      <c r="R56" s="222" t="str">
        <f>IFERROR(VLOOKUP(Q56,'СКЛАД '!$A:$B,2,0),"-")</f>
        <v>Ложка чайная</v>
      </c>
      <c r="S56" s="9">
        <v>1</v>
      </c>
      <c r="T56" s="7">
        <f>T53*S56</f>
        <v>0</v>
      </c>
    </row>
    <row r="57" spans="2:20">
      <c r="B57" s="22">
        <v>52228</v>
      </c>
      <c r="C57" s="222" t="str">
        <f>IFERROR(VLOOKUP(B57,'СКЛАД '!$A:$B,2,0),"-")</f>
        <v>Салфетка бумажная</v>
      </c>
      <c r="D57" s="9">
        <v>2</v>
      </c>
      <c r="E57" s="7">
        <f>E53*D57</f>
        <v>52</v>
      </c>
      <c r="G57" s="9"/>
      <c r="H57" s="222" t="str">
        <f>IFERROR(VLOOKUP(G57,'СКЛАД '!$A:$B,2,0),"-")</f>
        <v>-</v>
      </c>
      <c r="I57" s="9"/>
      <c r="J57" s="7">
        <f>J53*I57</f>
        <v>0</v>
      </c>
      <c r="L57" s="9"/>
      <c r="M57" s="222" t="str">
        <f>IFERROR(VLOOKUP(L57,'СКЛАД '!$A:$B,2,0),"-")</f>
        <v>-</v>
      </c>
      <c r="N57" s="9"/>
      <c r="O57" s="7">
        <f>O53*N57</f>
        <v>0</v>
      </c>
      <c r="Q57" s="22">
        <v>52228</v>
      </c>
      <c r="R57" s="222" t="str">
        <f>IFERROR(VLOOKUP(Q57,'СКЛАД '!$A:$B,2,0),"-")</f>
        <v>Салфетка бумажная</v>
      </c>
      <c r="S57" s="9">
        <v>2</v>
      </c>
      <c r="T57" s="7">
        <f>T53*S57</f>
        <v>0</v>
      </c>
    </row>
    <row r="58" spans="2:20">
      <c r="B58" s="9"/>
      <c r="C58" s="222" t="str">
        <f>IFERROR(VLOOKUP(B58,'СКЛАД '!$A:$B,2,0),"-")</f>
        <v>-</v>
      </c>
      <c r="D58" s="9"/>
      <c r="E58" s="7">
        <f>E53*D58</f>
        <v>0</v>
      </c>
      <c r="G58" s="9"/>
      <c r="H58" s="222" t="str">
        <f>IFERROR(VLOOKUP(G58,'СКЛАД '!$A:$B,2,0),"-")</f>
        <v>-</v>
      </c>
      <c r="I58" s="9"/>
      <c r="J58" s="7">
        <f>J53*I58</f>
        <v>0</v>
      </c>
      <c r="L58" s="9"/>
      <c r="M58" s="222" t="str">
        <f>IFERROR(VLOOKUP(L58,'СКЛАД '!$A:$B,2,0),"-")</f>
        <v>-</v>
      </c>
      <c r="N58" s="9"/>
      <c r="O58" s="7">
        <f>O53*N58</f>
        <v>0</v>
      </c>
      <c r="Q58" s="9"/>
      <c r="R58" s="222" t="str">
        <f>IFERROR(VLOOKUP(Q58,'СКЛАД '!$A:$B,2,0),"-")</f>
        <v>-</v>
      </c>
      <c r="S58" s="9"/>
      <c r="T58" s="7">
        <f>T53*S58</f>
        <v>0</v>
      </c>
    </row>
    <row r="59" spans="2:20">
      <c r="B59" s="9"/>
      <c r="C59" s="222" t="str">
        <f>IFERROR(VLOOKUP(B59,'СКЛАД '!$A:$B,2,0),"-")</f>
        <v>-</v>
      </c>
      <c r="D59" s="9"/>
      <c r="E59" s="7">
        <f>E53*D59</f>
        <v>0</v>
      </c>
      <c r="G59" s="9"/>
      <c r="H59" s="222" t="str">
        <f>IFERROR(VLOOKUP(G59,'СКЛАД '!$A:$B,2,0),"-")</f>
        <v>-</v>
      </c>
      <c r="I59" s="9"/>
      <c r="J59" s="7">
        <f>J53*I59</f>
        <v>0</v>
      </c>
      <c r="L59" s="9"/>
      <c r="M59" s="222" t="str">
        <f>IFERROR(VLOOKUP(L59,'СКЛАД '!$A:$B,2,0),"-")</f>
        <v>-</v>
      </c>
      <c r="N59" s="9"/>
      <c r="O59" s="7">
        <f>O53*N59</f>
        <v>0</v>
      </c>
      <c r="Q59" s="9"/>
      <c r="R59" s="222" t="str">
        <f>IFERROR(VLOOKUP(Q59,'СКЛАД '!$A:$B,2,0),"-")</f>
        <v>-</v>
      </c>
      <c r="S59" s="9"/>
      <c r="T59" s="7">
        <f>T53*S59</f>
        <v>0</v>
      </c>
    </row>
    <row r="60" spans="2:20">
      <c r="B60" s="9"/>
      <c r="C60" s="222" t="str">
        <f>IFERROR(VLOOKUP(B60,'СКЛАД '!$A:$B,2,0),"-")</f>
        <v>-</v>
      </c>
      <c r="D60" s="9"/>
      <c r="E60" s="7">
        <f>E53*D60</f>
        <v>0</v>
      </c>
      <c r="G60" s="9"/>
      <c r="H60" s="222" t="str">
        <f>IFERROR(VLOOKUP(G60,'СКЛАД '!$A:$B,2,0),"-")</f>
        <v>-</v>
      </c>
      <c r="I60" s="9"/>
      <c r="J60" s="7">
        <f>J53*I60</f>
        <v>0</v>
      </c>
      <c r="L60" s="9"/>
      <c r="M60" s="222" t="str">
        <f>IFERROR(VLOOKUP(L60,'СКЛАД '!$A:$B,2,0),"-")</f>
        <v>-</v>
      </c>
      <c r="N60" s="9"/>
      <c r="O60" s="7">
        <f>O53*N60</f>
        <v>0</v>
      </c>
      <c r="Q60" s="9"/>
      <c r="R60" s="222" t="str">
        <f>IFERROR(VLOOKUP(Q60,'СКЛАД '!$A:$B,2,0),"-")</f>
        <v>-</v>
      </c>
      <c r="S60" s="9"/>
      <c r="T60" s="7">
        <f>T53*S60</f>
        <v>0</v>
      </c>
    </row>
    <row r="61" spans="2:20">
      <c r="B61" s="9"/>
      <c r="C61" s="222" t="str">
        <f>IFERROR(VLOOKUP(B61,'СКЛАД '!$A:$B,2,0),"-")</f>
        <v>-</v>
      </c>
      <c r="D61" s="9"/>
      <c r="E61" s="7">
        <f>E53*D61</f>
        <v>0</v>
      </c>
      <c r="G61" s="9"/>
      <c r="H61" s="222" t="str">
        <f>IFERROR(VLOOKUP(G61,'СКЛАД '!$A:$B,2,0),"-")</f>
        <v>-</v>
      </c>
      <c r="I61" s="9"/>
      <c r="J61" s="7">
        <f>J53*I61</f>
        <v>0</v>
      </c>
      <c r="L61" s="9"/>
      <c r="M61" s="222" t="str">
        <f>IFERROR(VLOOKUP(L61,'СКЛАД '!$A:$B,2,0),"-")</f>
        <v>-</v>
      </c>
      <c r="N61" s="9"/>
      <c r="O61" s="7">
        <f>O53*N61</f>
        <v>0</v>
      </c>
      <c r="Q61" s="9"/>
      <c r="R61" s="222" t="str">
        <f>IFERROR(VLOOKUP(Q61,'СКЛАД '!$A:$B,2,0),"-")</f>
        <v>-</v>
      </c>
      <c r="S61" s="9"/>
      <c r="T61" s="7">
        <f>T53*S61</f>
        <v>0</v>
      </c>
    </row>
    <row r="62" spans="2:20">
      <c r="B62" s="9"/>
      <c r="C62" s="222" t="str">
        <f>IFERROR(VLOOKUP(B62,'СКЛАД '!$A:$B,2,0),"-")</f>
        <v>-</v>
      </c>
      <c r="D62" s="9"/>
      <c r="E62" s="7">
        <f>E53*D62</f>
        <v>0</v>
      </c>
      <c r="G62" s="9"/>
      <c r="H62" s="222" t="str">
        <f>IFERROR(VLOOKUP(G62,'СКЛАД '!$A:$B,2,0),"-")</f>
        <v>-</v>
      </c>
      <c r="I62" s="9"/>
      <c r="J62" s="7">
        <f>J53*I62</f>
        <v>0</v>
      </c>
      <c r="L62" s="9"/>
      <c r="M62" s="222" t="str">
        <f>IFERROR(VLOOKUP(L62,'СКЛАД '!$A:$B,2,0),"-")</f>
        <v>-</v>
      </c>
      <c r="N62" s="9"/>
      <c r="O62" s="7">
        <f>O53*N62</f>
        <v>0</v>
      </c>
      <c r="Q62" s="9"/>
      <c r="R62" s="222" t="str">
        <f>IFERROR(VLOOKUP(Q62,'СКЛАД '!$A:$B,2,0),"-")</f>
        <v>-</v>
      </c>
      <c r="S62" s="9"/>
      <c r="T62" s="7">
        <f>T53*S62</f>
        <v>0</v>
      </c>
    </row>
    <row r="63" spans="2:20">
      <c r="B63" s="9"/>
      <c r="C63" s="222" t="str">
        <f>IFERROR(VLOOKUP(B63,'СКЛАД '!$A:$B,2,0),"-")</f>
        <v>-</v>
      </c>
      <c r="D63" s="9"/>
      <c r="E63" s="7">
        <f>E53*D63</f>
        <v>0</v>
      </c>
      <c r="G63" s="9"/>
      <c r="H63" s="222" t="str">
        <f>IFERROR(VLOOKUP(G63,'СКЛАД '!$A:$B,2,0),"-")</f>
        <v>-</v>
      </c>
      <c r="I63" s="9"/>
      <c r="J63" s="7">
        <f>J53*I63</f>
        <v>0</v>
      </c>
      <c r="L63" s="9"/>
      <c r="M63" s="222" t="str">
        <f>IFERROR(VLOOKUP(L63,'СКЛАД '!$A:$B,2,0),"-")</f>
        <v>-</v>
      </c>
      <c r="N63" s="9"/>
      <c r="O63" s="7">
        <f>O53*N63</f>
        <v>0</v>
      </c>
      <c r="Q63" s="9"/>
      <c r="R63" s="222" t="str">
        <f>IFERROR(VLOOKUP(Q63,'СКЛАД '!$A:$B,2,0),"-")</f>
        <v>-</v>
      </c>
      <c r="S63" s="9"/>
      <c r="T63" s="7">
        <f>T53*S63</f>
        <v>0</v>
      </c>
    </row>
    <row r="64" spans="2:20">
      <c r="B64" s="9"/>
      <c r="C64" s="222" t="str">
        <f>IFERROR(VLOOKUP(B64,'СКЛАД '!$A:$B,2,0),"-")</f>
        <v>-</v>
      </c>
      <c r="D64" s="9"/>
      <c r="E64" s="7">
        <f>E53*D64</f>
        <v>0</v>
      </c>
      <c r="G64" s="9"/>
      <c r="H64" s="222" t="str">
        <f>IFERROR(VLOOKUP(G64,'СКЛАД '!$A:$B,2,0),"-")</f>
        <v>-</v>
      </c>
      <c r="I64" s="9"/>
      <c r="J64" s="7">
        <f>J53*I64</f>
        <v>0</v>
      </c>
      <c r="L64" s="9"/>
      <c r="M64" s="222" t="str">
        <f>IFERROR(VLOOKUP(L64,'СКЛАД '!$A:$B,2,0),"-")</f>
        <v>-</v>
      </c>
      <c r="N64" s="9"/>
      <c r="O64" s="7">
        <f>O53*N64</f>
        <v>0</v>
      </c>
      <c r="Q64" s="9"/>
      <c r="R64" s="222" t="str">
        <f>IFERROR(VLOOKUP(Q64,'СКЛАД '!$A:$B,2,0),"-")</f>
        <v>-</v>
      </c>
      <c r="S64" s="9"/>
      <c r="T64" s="7">
        <f>T53*S64</f>
        <v>0</v>
      </c>
    </row>
    <row r="65" spans="2:20">
      <c r="B65" s="9"/>
      <c r="C65" s="222" t="str">
        <f>IFERROR(VLOOKUP(B65,'СКЛАД '!$A:$B,2,0),"-")</f>
        <v>-</v>
      </c>
      <c r="D65" s="9"/>
      <c r="E65" s="7">
        <f>E53*D65</f>
        <v>0</v>
      </c>
      <c r="G65" s="9"/>
      <c r="H65" s="222" t="str">
        <f>IFERROR(VLOOKUP(G65,'СКЛАД '!$A:$B,2,0),"-")</f>
        <v>-</v>
      </c>
      <c r="I65" s="9"/>
      <c r="J65" s="7">
        <f>J53*I65</f>
        <v>0</v>
      </c>
      <c r="L65" s="9"/>
      <c r="M65" s="222" t="str">
        <f>IFERROR(VLOOKUP(L65,'СКЛАД '!$A:$B,2,0),"-")</f>
        <v>-</v>
      </c>
      <c r="N65" s="9"/>
      <c r="O65" s="7">
        <f>O53*N65</f>
        <v>0</v>
      </c>
      <c r="Q65" s="9"/>
      <c r="R65" s="222" t="str">
        <f>IFERROR(VLOOKUP(Q65,'СКЛАД '!$A:$B,2,0),"-")</f>
        <v>-</v>
      </c>
      <c r="S65" s="9"/>
      <c r="T65" s="7">
        <f>T53*S65</f>
        <v>0</v>
      </c>
    </row>
    <row r="66" spans="2:20">
      <c r="B66" s="9"/>
      <c r="C66" s="222" t="str">
        <f>IFERROR(VLOOKUP(B66,'СКЛАД '!$A:$B,2,0),"-")</f>
        <v>-</v>
      </c>
      <c r="D66" s="9"/>
      <c r="E66" s="7">
        <f>E53*D66</f>
        <v>0</v>
      </c>
      <c r="G66" s="9"/>
      <c r="H66" s="222" t="str">
        <f>IFERROR(VLOOKUP(G66,'СКЛАД '!$A:$B,2,0),"-")</f>
        <v>-</v>
      </c>
      <c r="I66" s="9"/>
      <c r="J66" s="7">
        <f>J53*I66</f>
        <v>0</v>
      </c>
      <c r="L66" s="9"/>
      <c r="M66" s="222" t="str">
        <f>IFERROR(VLOOKUP(L66,'СКЛАД '!$A:$B,2,0),"-")</f>
        <v>-</v>
      </c>
      <c r="N66" s="9"/>
      <c r="O66" s="7">
        <f>O53*N66</f>
        <v>0</v>
      </c>
      <c r="Q66" s="9"/>
      <c r="R66" s="222" t="str">
        <f>IFERROR(VLOOKUP(Q66,'СКЛАД '!$A:$B,2,0),"-")</f>
        <v>-</v>
      </c>
      <c r="S66" s="9"/>
      <c r="T66" s="7">
        <f>T53*S66</f>
        <v>0</v>
      </c>
    </row>
    <row r="67" spans="2:20">
      <c r="B67" s="9"/>
      <c r="C67" s="222" t="str">
        <f>IFERROR(VLOOKUP(B67,'СКЛАД '!$A:$B,2,0),"-")</f>
        <v>-</v>
      </c>
      <c r="D67" s="9"/>
      <c r="E67" s="7">
        <f>E53*D67</f>
        <v>0</v>
      </c>
      <c r="G67" s="9"/>
      <c r="H67" s="222" t="str">
        <f>IFERROR(VLOOKUP(G67,'СКЛАД '!$A:$B,2,0),"-")</f>
        <v>-</v>
      </c>
      <c r="I67" s="9"/>
      <c r="J67" s="7">
        <f>J53*I67</f>
        <v>0</v>
      </c>
      <c r="L67" s="9"/>
      <c r="M67" s="222" t="str">
        <f>IFERROR(VLOOKUP(L67,'СКЛАД '!$A:$B,2,0),"-")</f>
        <v>-</v>
      </c>
      <c r="N67" s="9"/>
      <c r="O67" s="7">
        <f>O53*N67</f>
        <v>0</v>
      </c>
      <c r="Q67" s="9"/>
      <c r="R67" s="222" t="str">
        <f>IFERROR(VLOOKUP(Q67,'СКЛАД '!$A:$B,2,0),"-")</f>
        <v>-</v>
      </c>
      <c r="S67" s="9"/>
      <c r="T67" s="7">
        <f>T53*S67</f>
        <v>0</v>
      </c>
    </row>
    <row r="68" spans="2:20">
      <c r="B68" s="9"/>
      <c r="C68" s="222" t="str">
        <f>IFERROR(VLOOKUP(B68,'СКЛАД '!$A:$B,2,0),"-")</f>
        <v>-</v>
      </c>
      <c r="D68" s="9"/>
      <c r="E68" s="7">
        <f>E53*D68</f>
        <v>0</v>
      </c>
      <c r="G68" s="9"/>
      <c r="H68" s="222" t="str">
        <f>IFERROR(VLOOKUP(G68,'СКЛАД '!$A:$B,2,0),"-")</f>
        <v>-</v>
      </c>
      <c r="I68" s="9"/>
      <c r="J68" s="7">
        <f>J53*I68</f>
        <v>0</v>
      </c>
      <c r="L68" s="9"/>
      <c r="M68" s="222" t="str">
        <f>IFERROR(VLOOKUP(L68,'СКЛАД '!$A:$B,2,0),"-")</f>
        <v>-</v>
      </c>
      <c r="N68" s="9"/>
      <c r="O68" s="7">
        <f>O53*N68</f>
        <v>0</v>
      </c>
      <c r="Q68" s="9"/>
      <c r="R68" s="222" t="str">
        <f>IFERROR(VLOOKUP(Q68,'СКЛАД '!$A:$B,2,0),"-")</f>
        <v>-</v>
      </c>
      <c r="S68" s="9"/>
      <c r="T68" s="7">
        <f>T53*S68</f>
        <v>0</v>
      </c>
    </row>
    <row r="70" spans="2:20">
      <c r="B70" s="8">
        <v>7038</v>
      </c>
      <c r="C70" s="6" t="str">
        <f>IFERROR(VLOOKUP(B70,Сводная!$A:$C,2,0),"-------------")</f>
        <v>Айс Твист Клубн. Кранч промо 49</v>
      </c>
      <c r="D70" s="3" t="s">
        <v>600</v>
      </c>
      <c r="E70" s="6">
        <f>IFERROR(VLOOKUP(B70,Сводная!$A:$C,3,0),"-------------")</f>
        <v>0</v>
      </c>
      <c r="G70" s="8">
        <v>8090</v>
      </c>
      <c r="H70" s="6" t="str">
        <f>IFERROR(VLOOKUP(G70,Сводная!$A:$C,2,0),"-------------")</f>
        <v>Чек. Горячий Брауни промо 59</v>
      </c>
      <c r="I70" s="3" t="s">
        <v>600</v>
      </c>
      <c r="J70" s="6">
        <f>IFERROR(VLOOKUP(G70,Сводная!$A:$C,3,0),"-------------")</f>
        <v>0</v>
      </c>
      <c r="L70" s="8">
        <v>8112</v>
      </c>
      <c r="M70" s="6" t="str">
        <f>IFERROR(VLOOKUP(L70,Сводная!$A:$C,2,0),"-------------")</f>
        <v>Мороженое с бельг вафлей промо 49</v>
      </c>
      <c r="N70" s="3" t="s">
        <v>600</v>
      </c>
      <c r="O70" s="6">
        <f>IFERROR(VLOOKUP(L70,Сводная!$A:$C,3,0),"-------------")</f>
        <v>0</v>
      </c>
      <c r="Q70" s="8">
        <v>7057</v>
      </c>
      <c r="R70" s="6" t="str">
        <f>IFERROR(VLOOKUP(Q70,Сводная!$A:$C,2,0),"-------------")</f>
        <v>Сандей Ванильный промо 49</v>
      </c>
      <c r="S70" s="3" t="s">
        <v>600</v>
      </c>
      <c r="T70" s="6">
        <f>IFERROR(VLOOKUP(Q70,Сводная!$A:$C,3,0),"-------------")</f>
        <v>0</v>
      </c>
    </row>
    <row r="71" spans="2:20">
      <c r="B71" s="22">
        <v>53229</v>
      </c>
      <c r="C71" s="222" t="str">
        <f>IFERROR(VLOOKUP(B71,'СКЛАД '!$A:$B,2,0),"-")</f>
        <v>Смесь для мороженого</v>
      </c>
      <c r="D71" s="9">
        <v>0.12</v>
      </c>
      <c r="E71" s="7">
        <f>E70*D71</f>
        <v>0</v>
      </c>
      <c r="G71" s="22">
        <v>51610</v>
      </c>
      <c r="H71" s="222" t="str">
        <f>IFERROR(VLOOKUP(G71,'СКЛАД '!$A:$B,2,0),"-")</f>
        <v>Брауни (БК)</v>
      </c>
      <c r="I71" s="9">
        <v>1</v>
      </c>
      <c r="J71" s="7">
        <f>J70*I71</f>
        <v>0</v>
      </c>
      <c r="L71" s="22">
        <v>57406</v>
      </c>
      <c r="M71" s="222" t="str">
        <f>IFERROR(VLOOKUP(L71,'СКЛАД '!$A:$B,2,0),"-")</f>
        <v>Вафля Бельгийская</v>
      </c>
      <c r="N71" s="9">
        <v>1</v>
      </c>
      <c r="O71" s="7">
        <f>O70*N71</f>
        <v>0</v>
      </c>
      <c r="Q71" s="22">
        <v>53229</v>
      </c>
      <c r="R71" s="222" t="str">
        <f>IFERROR(VLOOKUP(Q71,'СКЛАД '!$A:$B,2,0),"-")</f>
        <v>Смесь для мороженого</v>
      </c>
      <c r="S71" s="9">
        <v>0.13</v>
      </c>
      <c r="T71" s="7">
        <f>T70*S71</f>
        <v>0</v>
      </c>
    </row>
    <row r="72" spans="2:20">
      <c r="B72" s="22">
        <v>51152</v>
      </c>
      <c r="C72" s="222" t="str">
        <f>IFERROR(VLOOKUP(B72,'СКЛАД '!$A:$B,2,0),"-")</f>
        <v>Топпинг (БК) клубничный</v>
      </c>
      <c r="D72" s="9">
        <v>0.02</v>
      </c>
      <c r="E72" s="7">
        <f>E70*D72</f>
        <v>0</v>
      </c>
      <c r="G72" s="22">
        <v>69914</v>
      </c>
      <c r="H72" s="222" t="str">
        <f>IFERROR(VLOOKUP(G72,'СКЛАД '!$A:$B,2,0),"-")</f>
        <v>Ложка чайная</v>
      </c>
      <c r="I72" s="9">
        <v>1</v>
      </c>
      <c r="J72" s="7">
        <f>J70*I72</f>
        <v>0</v>
      </c>
      <c r="L72" s="22">
        <v>53229</v>
      </c>
      <c r="M72" s="222" t="str">
        <f>IFERROR(VLOOKUP(L72,'СКЛАД '!$A:$B,2,0),"-")</f>
        <v>Смесь для мороженого</v>
      </c>
      <c r="N72" s="9">
        <v>0.06</v>
      </c>
      <c r="O72" s="7">
        <f>O70*N72</f>
        <v>0</v>
      </c>
      <c r="Q72" s="22">
        <v>52228</v>
      </c>
      <c r="R72" s="222" t="str">
        <f>IFERROR(VLOOKUP(Q72,'СКЛАД '!$A:$B,2,0),"-")</f>
        <v>Салфетка бумажная</v>
      </c>
      <c r="S72" s="9">
        <v>2</v>
      </c>
      <c r="T72" s="7">
        <f>T70*S72</f>
        <v>0</v>
      </c>
    </row>
    <row r="73" spans="2:20">
      <c r="B73" s="22">
        <v>51119</v>
      </c>
      <c r="C73" s="222" t="str">
        <f>IFERROR(VLOOKUP(B73,'СКЛАД '!$A:$B,2,0),"-")</f>
        <v>Крошка сухого печенья</v>
      </c>
      <c r="D73" s="9">
        <v>0.02</v>
      </c>
      <c r="E73" s="7">
        <f>E70*D73</f>
        <v>0</v>
      </c>
      <c r="G73" s="22">
        <v>52228</v>
      </c>
      <c r="H73" s="222" t="str">
        <f>IFERROR(VLOOKUP(G73,'СКЛАД '!$A:$B,2,0),"-")</f>
        <v>Салфетка бумажная</v>
      </c>
      <c r="I73" s="9">
        <v>2</v>
      </c>
      <c r="J73" s="7">
        <f>J70*I73</f>
        <v>0</v>
      </c>
      <c r="L73" s="22">
        <v>57405</v>
      </c>
      <c r="M73" s="222" t="str">
        <f>IFERROR(VLOOKUP(L73,'СКЛАД '!$A:$B,2,0),"-")</f>
        <v>Контейнер для бельгийской вафли</v>
      </c>
      <c r="N73" s="9">
        <v>1</v>
      </c>
      <c r="O73" s="7">
        <f>O70*N73</f>
        <v>0</v>
      </c>
      <c r="Q73" s="22">
        <v>53118</v>
      </c>
      <c r="R73" s="222" t="str">
        <f>IFERROR(VLOOKUP(Q73,'СКЛАД '!$A:$B,2,0),"-")</f>
        <v>Баночка для мороженого</v>
      </c>
      <c r="S73" s="9">
        <v>1</v>
      </c>
      <c r="T73" s="7">
        <f>T70*S73</f>
        <v>0</v>
      </c>
    </row>
    <row r="74" spans="2:20">
      <c r="B74" s="22">
        <v>53119</v>
      </c>
      <c r="C74" s="222" t="str">
        <f>IFERROR(VLOOKUP(B74,'СКЛАД '!$A:$B,2,0),"-")</f>
        <v>Ложка для мороженного Айс Твист</v>
      </c>
      <c r="D74" s="9">
        <v>1</v>
      </c>
      <c r="E74" s="7">
        <f>E70*D74</f>
        <v>0</v>
      </c>
      <c r="G74" s="9"/>
      <c r="H74" s="222" t="str">
        <f>IFERROR(VLOOKUP(G74,'СКЛАД '!$A:$B,2,0),"-")</f>
        <v>-</v>
      </c>
      <c r="I74" s="9"/>
      <c r="J74" s="7">
        <f>J70*I74</f>
        <v>0</v>
      </c>
      <c r="L74" s="22">
        <v>57404</v>
      </c>
      <c r="M74" s="222" t="str">
        <f>IFERROR(VLOOKUP(L74,'СКЛАД '!$A:$B,2,0),"-")</f>
        <v>Крышка для контейнера для бельгийской вафли</v>
      </c>
      <c r="N74" s="9">
        <v>1</v>
      </c>
      <c r="O74" s="7">
        <f>O70*N74</f>
        <v>0</v>
      </c>
      <c r="Q74" s="22">
        <v>69914</v>
      </c>
      <c r="R74" s="222" t="str">
        <f>IFERROR(VLOOKUP(Q74,'СКЛАД '!$A:$B,2,0),"-")</f>
        <v>Ложка чайная</v>
      </c>
      <c r="S74" s="9">
        <v>1</v>
      </c>
      <c r="T74" s="7">
        <f>T70*S74</f>
        <v>0</v>
      </c>
    </row>
    <row r="75" spans="2:20">
      <c r="B75" s="22">
        <v>57009</v>
      </c>
      <c r="C75" s="222" t="str">
        <f>IFERROR(VLOOKUP(B75,'СКЛАД '!$A:$B,2,0),"-")</f>
        <v>Стакан для мороженого TWIX/MARS</v>
      </c>
      <c r="D75" s="9">
        <v>1</v>
      </c>
      <c r="E75" s="7">
        <f>E70*D75</f>
        <v>0</v>
      </c>
      <c r="G75" s="9"/>
      <c r="H75" s="222" t="str">
        <f>IFERROR(VLOOKUP(G75,'СКЛАД '!$A:$B,2,0),"-")</f>
        <v>-</v>
      </c>
      <c r="I75" s="9"/>
      <c r="J75" s="7">
        <f>J70*I75</f>
        <v>0</v>
      </c>
      <c r="L75" s="22">
        <v>52228</v>
      </c>
      <c r="M75" s="222" t="str">
        <f>IFERROR(VLOOKUP(L75,'СКЛАД '!$A:$B,2,0),"-")</f>
        <v>Салфетка бумажная</v>
      </c>
      <c r="N75" s="9">
        <v>2</v>
      </c>
      <c r="O75" s="7">
        <f>O70*N75</f>
        <v>0</v>
      </c>
      <c r="Q75" s="9"/>
      <c r="R75" s="222" t="str">
        <f>IFERROR(VLOOKUP(Q75,'СКЛАД '!$A:$B,2,0),"-")</f>
        <v>-</v>
      </c>
      <c r="S75" s="9"/>
      <c r="T75" s="7">
        <f>T70*S75</f>
        <v>0</v>
      </c>
    </row>
    <row r="76" spans="2:20">
      <c r="B76" s="22">
        <v>53115</v>
      </c>
      <c r="C76" s="222" t="str">
        <f>IFERROR(VLOOKUP(B76,'СКЛАД '!$A:$B,2,0),"-")</f>
        <v>Крышка для мороженного Айс Твист</v>
      </c>
      <c r="D76" s="9">
        <v>1</v>
      </c>
      <c r="E76" s="7">
        <f>E70*D76</f>
        <v>0</v>
      </c>
      <c r="G76" s="9"/>
      <c r="H76" s="222" t="str">
        <f>IFERROR(VLOOKUP(G76,'СКЛАД '!$A:$B,2,0),"-")</f>
        <v>-</v>
      </c>
      <c r="I76" s="9"/>
      <c r="J76" s="7">
        <f>J70*I76</f>
        <v>0</v>
      </c>
      <c r="L76" s="22">
        <v>69911</v>
      </c>
      <c r="M76" s="222" t="str">
        <f>IFERROR(VLOOKUP(L76,'СКЛАД '!$A:$B,2,0),"-")</f>
        <v>Нож белый</v>
      </c>
      <c r="N76" s="9">
        <v>1</v>
      </c>
      <c r="O76" s="7">
        <f>O70*N76</f>
        <v>0</v>
      </c>
      <c r="Q76" s="9"/>
      <c r="R76" s="222" t="str">
        <f>IFERROR(VLOOKUP(Q76,'СКЛАД '!$A:$B,2,0),"-")</f>
        <v>-</v>
      </c>
      <c r="S76" s="9"/>
      <c r="T76" s="7">
        <f>T70*S76</f>
        <v>0</v>
      </c>
    </row>
    <row r="77" spans="2:20">
      <c r="B77" s="22">
        <v>52228</v>
      </c>
      <c r="C77" s="222" t="str">
        <f>IFERROR(VLOOKUP(B77,'СКЛАД '!$A:$B,2,0),"-")</f>
        <v>Салфетка бумажная</v>
      </c>
      <c r="D77" s="9">
        <v>2</v>
      </c>
      <c r="E77" s="7">
        <f>E70*D77</f>
        <v>0</v>
      </c>
      <c r="G77" s="9"/>
      <c r="H77" s="222" t="str">
        <f>IFERROR(VLOOKUP(G77,'СКЛАД '!$A:$B,2,0),"-")</f>
        <v>-</v>
      </c>
      <c r="I77" s="9"/>
      <c r="J77" s="7">
        <f>J70*I77</f>
        <v>0</v>
      </c>
      <c r="L77" s="22">
        <v>69910</v>
      </c>
      <c r="M77" s="222" t="str">
        <f>IFERROR(VLOOKUP(L77,'СКЛАД '!$A:$B,2,0),"-")</f>
        <v>Вилка белая</v>
      </c>
      <c r="N77" s="9">
        <v>1</v>
      </c>
      <c r="O77" s="7">
        <f>O70*N77</f>
        <v>0</v>
      </c>
      <c r="Q77" s="9"/>
      <c r="R77" s="222" t="str">
        <f>IFERROR(VLOOKUP(Q77,'СКЛАД '!$A:$B,2,0),"-")</f>
        <v>-</v>
      </c>
      <c r="S77" s="9"/>
      <c r="T77" s="7">
        <f>T70*S77</f>
        <v>0</v>
      </c>
    </row>
    <row r="78" spans="2:20">
      <c r="B78" s="9"/>
      <c r="C78" s="222" t="str">
        <f>IFERROR(VLOOKUP(B78,'СКЛАД '!$A:$B,2,0),"-")</f>
        <v>-</v>
      </c>
      <c r="D78" s="9"/>
      <c r="E78" s="7">
        <f>E70*D78</f>
        <v>0</v>
      </c>
      <c r="G78" s="9"/>
      <c r="H78" s="222" t="str">
        <f>IFERROR(VLOOKUP(G78,'СКЛАД '!$A:$B,2,0),"-")</f>
        <v>-</v>
      </c>
      <c r="I78" s="9"/>
      <c r="J78" s="7">
        <f>J70*I78</f>
        <v>0</v>
      </c>
      <c r="L78" s="9"/>
      <c r="M78" s="222" t="str">
        <f>IFERROR(VLOOKUP(L78,'СКЛАД '!$A:$B,2,0),"-")</f>
        <v>-</v>
      </c>
      <c r="N78" s="9"/>
      <c r="O78" s="7">
        <f>O70*N78</f>
        <v>0</v>
      </c>
      <c r="Q78" s="9"/>
      <c r="R78" s="222" t="str">
        <f>IFERROR(VLOOKUP(Q78,'СКЛАД '!$A:$B,2,0),"-")</f>
        <v>-</v>
      </c>
      <c r="S78" s="9"/>
      <c r="T78" s="7">
        <f>T70*S78</f>
        <v>0</v>
      </c>
    </row>
    <row r="79" spans="2:20">
      <c r="B79" s="9"/>
      <c r="C79" s="222" t="str">
        <f>IFERROR(VLOOKUP(B79,'СКЛАД '!$A:$B,2,0),"-")</f>
        <v>-</v>
      </c>
      <c r="D79" s="9"/>
      <c r="E79" s="7">
        <f>E70*D79</f>
        <v>0</v>
      </c>
      <c r="G79" s="9"/>
      <c r="H79" s="222" t="str">
        <f>IFERROR(VLOOKUP(G79,'СКЛАД '!$A:$B,2,0),"-")</f>
        <v>-</v>
      </c>
      <c r="I79" s="9"/>
      <c r="J79" s="7">
        <f>J70*I79</f>
        <v>0</v>
      </c>
      <c r="L79" s="9"/>
      <c r="M79" s="222" t="str">
        <f>IFERROR(VLOOKUP(L79,'СКЛАД '!$A:$B,2,0),"-")</f>
        <v>-</v>
      </c>
      <c r="N79" s="9"/>
      <c r="O79" s="7">
        <f>O70*N79</f>
        <v>0</v>
      </c>
      <c r="Q79" s="9"/>
      <c r="R79" s="222" t="str">
        <f>IFERROR(VLOOKUP(Q79,'СКЛАД '!$A:$B,2,0),"-")</f>
        <v>-</v>
      </c>
      <c r="S79" s="9"/>
      <c r="T79" s="7">
        <f>T70*S79</f>
        <v>0</v>
      </c>
    </row>
    <row r="80" spans="2:20">
      <c r="B80" s="9"/>
      <c r="C80" s="222" t="str">
        <f>IFERROR(VLOOKUP(B80,'СКЛАД '!$A:$B,2,0),"-")</f>
        <v>-</v>
      </c>
      <c r="D80" s="9"/>
      <c r="E80" s="7">
        <f>E70*D80</f>
        <v>0</v>
      </c>
      <c r="G80" s="9"/>
      <c r="H80" s="222" t="str">
        <f>IFERROR(VLOOKUP(G80,'СКЛАД '!$A:$B,2,0),"-")</f>
        <v>-</v>
      </c>
      <c r="I80" s="9"/>
      <c r="J80" s="7">
        <f>J70*I80</f>
        <v>0</v>
      </c>
      <c r="L80" s="9"/>
      <c r="M80" s="222" t="str">
        <f>IFERROR(VLOOKUP(L80,'СКЛАД '!$A:$B,2,0),"-")</f>
        <v>-</v>
      </c>
      <c r="N80" s="9"/>
      <c r="O80" s="7">
        <f>O70*N80</f>
        <v>0</v>
      </c>
      <c r="Q80" s="9"/>
      <c r="R80" s="222" t="str">
        <f>IFERROR(VLOOKUP(Q80,'СКЛАД '!$A:$B,2,0),"-")</f>
        <v>-</v>
      </c>
      <c r="S80" s="9"/>
      <c r="T80" s="7">
        <f>T70*S80</f>
        <v>0</v>
      </c>
    </row>
    <row r="81" spans="2:20">
      <c r="B81" s="9"/>
      <c r="C81" s="222" t="str">
        <f>IFERROR(VLOOKUP(B81,'СКЛАД '!$A:$B,2,0),"-")</f>
        <v>-</v>
      </c>
      <c r="D81" s="9"/>
      <c r="E81" s="7">
        <f>E70*D81</f>
        <v>0</v>
      </c>
      <c r="G81" s="9"/>
      <c r="H81" s="222" t="str">
        <f>IFERROR(VLOOKUP(G81,'СКЛАД '!$A:$B,2,0),"-")</f>
        <v>-</v>
      </c>
      <c r="I81" s="9"/>
      <c r="J81" s="7">
        <f>J70*I81</f>
        <v>0</v>
      </c>
      <c r="L81" s="9"/>
      <c r="M81" s="222" t="str">
        <f>IFERROR(VLOOKUP(L81,'СКЛАД '!$A:$B,2,0),"-")</f>
        <v>-</v>
      </c>
      <c r="N81" s="9"/>
      <c r="O81" s="7">
        <f>O70*N81</f>
        <v>0</v>
      </c>
      <c r="Q81" s="9"/>
      <c r="R81" s="222" t="str">
        <f>IFERROR(VLOOKUP(Q81,'СКЛАД '!$A:$B,2,0),"-")</f>
        <v>-</v>
      </c>
      <c r="S81" s="9"/>
      <c r="T81" s="7">
        <f>T70*S81</f>
        <v>0</v>
      </c>
    </row>
    <row r="82" spans="2:20">
      <c r="B82" s="9"/>
      <c r="C82" s="222" t="str">
        <f>IFERROR(VLOOKUP(B82,'СКЛАД '!$A:$B,2,0),"-")</f>
        <v>-</v>
      </c>
      <c r="D82" s="9"/>
      <c r="E82" s="7">
        <f>E70*D82</f>
        <v>0</v>
      </c>
      <c r="G82" s="9"/>
      <c r="H82" s="222" t="str">
        <f>IFERROR(VLOOKUP(G82,'СКЛАД '!$A:$B,2,0),"-")</f>
        <v>-</v>
      </c>
      <c r="I82" s="9"/>
      <c r="J82" s="7">
        <f>J70*I82</f>
        <v>0</v>
      </c>
      <c r="L82" s="9"/>
      <c r="M82" s="222" t="str">
        <f>IFERROR(VLOOKUP(L82,'СКЛАД '!$A:$B,2,0),"-")</f>
        <v>-</v>
      </c>
      <c r="N82" s="9"/>
      <c r="O82" s="7">
        <f>O70*N82</f>
        <v>0</v>
      </c>
      <c r="Q82" s="9"/>
      <c r="R82" s="222" t="str">
        <f>IFERROR(VLOOKUP(Q82,'СКЛАД '!$A:$B,2,0),"-")</f>
        <v>-</v>
      </c>
      <c r="S82" s="9"/>
      <c r="T82" s="7">
        <f>T70*S82</f>
        <v>0</v>
      </c>
    </row>
    <row r="83" spans="2:20">
      <c r="B83" s="9"/>
      <c r="C83" s="222" t="str">
        <f>IFERROR(VLOOKUP(B83,'СКЛАД '!$A:$B,2,0),"-")</f>
        <v>-</v>
      </c>
      <c r="D83" s="9"/>
      <c r="E83" s="7">
        <f>E70*D83</f>
        <v>0</v>
      </c>
      <c r="G83" s="9"/>
      <c r="H83" s="222" t="str">
        <f>IFERROR(VLOOKUP(G83,'СКЛАД '!$A:$B,2,0),"-")</f>
        <v>-</v>
      </c>
      <c r="I83" s="9"/>
      <c r="J83" s="7">
        <f>J70*I83</f>
        <v>0</v>
      </c>
      <c r="L83" s="9"/>
      <c r="M83" s="222" t="str">
        <f>IFERROR(VLOOKUP(L83,'СКЛАД '!$A:$B,2,0),"-")</f>
        <v>-</v>
      </c>
      <c r="N83" s="9"/>
      <c r="O83" s="7">
        <f>O70*N83</f>
        <v>0</v>
      </c>
      <c r="Q83" s="9"/>
      <c r="R83" s="222" t="str">
        <f>IFERROR(VLOOKUP(Q83,'СКЛАД '!$A:$B,2,0),"-")</f>
        <v>-</v>
      </c>
      <c r="S83" s="9"/>
      <c r="T83" s="7">
        <f>T70*S83</f>
        <v>0</v>
      </c>
    </row>
    <row r="84" spans="2:20">
      <c r="B84" s="9"/>
      <c r="C84" s="222" t="str">
        <f>IFERROR(VLOOKUP(B84,'СКЛАД '!$A:$B,2,0),"-")</f>
        <v>-</v>
      </c>
      <c r="D84" s="9"/>
      <c r="E84" s="7">
        <f>E70*D84</f>
        <v>0</v>
      </c>
      <c r="G84" s="9"/>
      <c r="H84" s="222" t="str">
        <f>IFERROR(VLOOKUP(G84,'СКЛАД '!$A:$B,2,0),"-")</f>
        <v>-</v>
      </c>
      <c r="I84" s="9"/>
      <c r="J84" s="7">
        <f>J70*I84</f>
        <v>0</v>
      </c>
      <c r="L84" s="9"/>
      <c r="M84" s="222" t="str">
        <f>IFERROR(VLOOKUP(L84,'СКЛАД '!$A:$B,2,0),"-")</f>
        <v>-</v>
      </c>
      <c r="N84" s="9"/>
      <c r="O84" s="7">
        <f>O70*N84</f>
        <v>0</v>
      </c>
      <c r="Q84" s="9"/>
      <c r="R84" s="222" t="str">
        <f>IFERROR(VLOOKUP(Q84,'СКЛАД '!$A:$B,2,0),"-")</f>
        <v>-</v>
      </c>
      <c r="S84" s="9"/>
      <c r="T84" s="7">
        <f>T70*S84</f>
        <v>0</v>
      </c>
    </row>
    <row r="85" spans="2:20">
      <c r="B85" s="9"/>
      <c r="C85" s="222" t="str">
        <f>IFERROR(VLOOKUP(B85,'СКЛАД '!$A:$B,2,0),"-")</f>
        <v>-</v>
      </c>
      <c r="D85" s="9"/>
      <c r="E85" s="7">
        <f>E70*D85</f>
        <v>0</v>
      </c>
      <c r="G85" s="9"/>
      <c r="H85" s="222" t="str">
        <f>IFERROR(VLOOKUP(G85,'СКЛАД '!$A:$B,2,0),"-")</f>
        <v>-</v>
      </c>
      <c r="I85" s="9"/>
      <c r="J85" s="7">
        <f>J70*I85</f>
        <v>0</v>
      </c>
      <c r="L85" s="9"/>
      <c r="M85" s="222" t="str">
        <f>IFERROR(VLOOKUP(L85,'СКЛАД '!$A:$B,2,0),"-")</f>
        <v>-</v>
      </c>
      <c r="N85" s="9"/>
      <c r="O85" s="7">
        <f>O70*N85</f>
        <v>0</v>
      </c>
      <c r="Q85" s="9"/>
      <c r="R85" s="222" t="str">
        <f>IFERROR(VLOOKUP(Q85,'СКЛАД '!$A:$B,2,0),"-")</f>
        <v>-</v>
      </c>
      <c r="S85" s="9"/>
      <c r="T85" s="7">
        <f>T70*S85</f>
        <v>0</v>
      </c>
    </row>
    <row r="87" spans="2:20">
      <c r="B87" s="8">
        <v>7056</v>
      </c>
      <c r="C87" s="6" t="str">
        <f>IFERROR(VLOOKUP(B87,Сводная!$A:$C,2,0),"-------------")</f>
        <v>Пирожок с вишней</v>
      </c>
      <c r="D87" s="3" t="s">
        <v>600</v>
      </c>
      <c r="E87" s="6">
        <f>IFERROR(VLOOKUP(B87,Сводная!$A:$C,3,0),"-------------")</f>
        <v>25</v>
      </c>
      <c r="G87" s="8">
        <v>7060</v>
      </c>
      <c r="H87" s="6" t="str">
        <f>IFERROR(VLOOKUP(G87,Сводная!$A:$C,2,0),"-------------")</f>
        <v>Сандей Шоколадный промо 49</v>
      </c>
      <c r="I87" s="3" t="s">
        <v>600</v>
      </c>
      <c r="J87" s="6">
        <f>IFERROR(VLOOKUP(G87,Сводная!$A:$C,3,0),"-------------")</f>
        <v>0</v>
      </c>
      <c r="L87" s="8">
        <v>7059</v>
      </c>
      <c r="M87" s="6" t="str">
        <f>IFERROR(VLOOKUP(L87,Сводная!$A:$C,2,0),"-------------")</f>
        <v>Сандей Клубничный промо 49</v>
      </c>
      <c r="N87" s="3" t="s">
        <v>600</v>
      </c>
      <c r="O87" s="6">
        <f>IFERROR(VLOOKUP(L87,Сводная!$A:$C,3,0),"-------------")</f>
        <v>0</v>
      </c>
      <c r="Q87" s="8">
        <v>7058</v>
      </c>
      <c r="R87" s="6" t="str">
        <f>IFERROR(VLOOKUP(Q87,Сводная!$A:$C,2,0),"-------------")</f>
        <v>Сандей Карамельный промо 49</v>
      </c>
      <c r="S87" s="3" t="s">
        <v>600</v>
      </c>
      <c r="T87" s="6">
        <f>IFERROR(VLOOKUP(Q87,Сводная!$A:$C,3,0),"-------------")</f>
        <v>0</v>
      </c>
    </row>
    <row r="88" spans="2:20">
      <c r="B88" s="22">
        <v>67418</v>
      </c>
      <c r="C88" s="222" t="str">
        <f>IFERROR(VLOOKUP(B88,'СКЛАД '!$A:$B,2,0),"-")</f>
        <v>Пирожок с вишней 36 шт в уп.</v>
      </c>
      <c r="D88" s="9">
        <v>1</v>
      </c>
      <c r="E88" s="7">
        <f>E87*D88</f>
        <v>25</v>
      </c>
      <c r="G88" s="22">
        <v>53229</v>
      </c>
      <c r="H88" s="222" t="str">
        <f>IFERROR(VLOOKUP(G88,'СКЛАД '!$A:$B,2,0),"-")</f>
        <v>Смесь для мороженого</v>
      </c>
      <c r="I88" s="9">
        <v>0.13</v>
      </c>
      <c r="J88" s="7">
        <f>J87*I88</f>
        <v>0</v>
      </c>
      <c r="L88" s="22">
        <v>53229</v>
      </c>
      <c r="M88" s="222" t="str">
        <f>IFERROR(VLOOKUP(L88,'СКЛАД '!$A:$B,2,0),"-")</f>
        <v>Смесь для мороженого</v>
      </c>
      <c r="N88" s="9">
        <v>0.13</v>
      </c>
      <c r="O88" s="7">
        <f>O87*N88</f>
        <v>0</v>
      </c>
      <c r="Q88" s="22">
        <v>53229</v>
      </c>
      <c r="R88" s="222" t="str">
        <f>IFERROR(VLOOKUP(Q88,'СКЛАД '!$A:$B,2,0),"-")</f>
        <v>Смесь для мороженого</v>
      </c>
      <c r="S88" s="9">
        <v>0.13</v>
      </c>
      <c r="T88" s="7">
        <f>T87*S88</f>
        <v>0</v>
      </c>
    </row>
    <row r="89" spans="2:20">
      <c r="B89" s="22">
        <v>51081</v>
      </c>
      <c r="C89" s="222" t="str">
        <f>IFERROR(VLOOKUP(B89,'СКЛАД '!$A:$B,2,0),"-")</f>
        <v>Масло фритюрное &lt;Профилюкс&gt;</v>
      </c>
      <c r="D89" s="9">
        <v>2.8000000000000001E-2</v>
      </c>
      <c r="E89" s="7">
        <f>E87*D89</f>
        <v>0.70000000000000007</v>
      </c>
      <c r="G89" s="22">
        <v>51153</v>
      </c>
      <c r="H89" s="222" t="str">
        <f>IFERROR(VLOOKUP(G89,'СКЛАД '!$A:$B,2,0),"-")</f>
        <v>Топпинг (БК) шоколадный</v>
      </c>
      <c r="I89" s="9">
        <v>0.02</v>
      </c>
      <c r="J89" s="7">
        <f>J87*I89</f>
        <v>0</v>
      </c>
      <c r="L89" s="22">
        <v>51152</v>
      </c>
      <c r="M89" s="222" t="str">
        <f>IFERROR(VLOOKUP(L89,'СКЛАД '!$A:$B,2,0),"-")</f>
        <v>Топпинг (БК) клубничный</v>
      </c>
      <c r="N89" s="9">
        <v>0.02</v>
      </c>
      <c r="O89" s="7">
        <f>O87*N89</f>
        <v>0</v>
      </c>
      <c r="Q89" s="22">
        <v>51150</v>
      </c>
      <c r="R89" s="222" t="str">
        <f>IFERROR(VLOOKUP(Q89,'СКЛАД '!$A:$B,2,0),"-")</f>
        <v>Топпинг (БК) сливочная помадка</v>
      </c>
      <c r="S89" s="9">
        <v>0.02</v>
      </c>
      <c r="T89" s="7">
        <f>T87*S89</f>
        <v>0</v>
      </c>
    </row>
    <row r="90" spans="2:20">
      <c r="B90" s="22">
        <v>69933</v>
      </c>
      <c r="C90" s="222" t="str">
        <f>IFERROR(VLOOKUP(B90,'СКЛАД '!$A:$B,2,0),"-")</f>
        <v>Картонная упаковка для пирожков</v>
      </c>
      <c r="D90" s="9">
        <v>1</v>
      </c>
      <c r="E90" s="7">
        <f>E87*D90</f>
        <v>25</v>
      </c>
      <c r="G90" s="22">
        <v>52228</v>
      </c>
      <c r="H90" s="222" t="str">
        <f>IFERROR(VLOOKUP(G90,'СКЛАД '!$A:$B,2,0),"-")</f>
        <v>Салфетка бумажная</v>
      </c>
      <c r="I90" s="9">
        <v>2</v>
      </c>
      <c r="J90" s="7">
        <f>J87*I90</f>
        <v>0</v>
      </c>
      <c r="L90" s="22">
        <v>52228</v>
      </c>
      <c r="M90" s="222" t="str">
        <f>IFERROR(VLOOKUP(L90,'СКЛАД '!$A:$B,2,0),"-")</f>
        <v>Салфетка бумажная</v>
      </c>
      <c r="N90" s="9">
        <v>2</v>
      </c>
      <c r="O90" s="7">
        <f>O87*N90</f>
        <v>0</v>
      </c>
      <c r="Q90" s="22">
        <v>52228</v>
      </c>
      <c r="R90" s="222" t="str">
        <f>IFERROR(VLOOKUP(Q90,'СКЛАД '!$A:$B,2,0),"-")</f>
        <v>Салфетка бумажная</v>
      </c>
      <c r="S90" s="9">
        <v>2</v>
      </c>
      <c r="T90" s="7">
        <f>T87*S90</f>
        <v>0</v>
      </c>
    </row>
    <row r="91" spans="2:20">
      <c r="B91" s="22">
        <v>52228</v>
      </c>
      <c r="C91" s="222" t="str">
        <f>IFERROR(VLOOKUP(B91,'СКЛАД '!$A:$B,2,0),"-")</f>
        <v>Салфетка бумажная</v>
      </c>
      <c r="D91" s="9">
        <v>1</v>
      </c>
      <c r="E91" s="7">
        <f>E87*D91</f>
        <v>25</v>
      </c>
      <c r="G91" s="22">
        <v>53118</v>
      </c>
      <c r="H91" s="222" t="str">
        <f>IFERROR(VLOOKUP(G91,'СКЛАД '!$A:$B,2,0),"-")</f>
        <v>Баночка для мороженого</v>
      </c>
      <c r="I91" s="9">
        <v>1</v>
      </c>
      <c r="J91" s="7">
        <f>J87*I91</f>
        <v>0</v>
      </c>
      <c r="L91" s="22">
        <v>53118</v>
      </c>
      <c r="M91" s="222" t="str">
        <f>IFERROR(VLOOKUP(L91,'СКЛАД '!$A:$B,2,0),"-")</f>
        <v>Баночка для мороженого</v>
      </c>
      <c r="N91" s="9">
        <v>1</v>
      </c>
      <c r="O91" s="7">
        <f>O87*N91</f>
        <v>0</v>
      </c>
      <c r="Q91" s="22">
        <v>53118</v>
      </c>
      <c r="R91" s="222" t="str">
        <f>IFERROR(VLOOKUP(Q91,'СКЛАД '!$A:$B,2,0),"-")</f>
        <v>Баночка для мороженого</v>
      </c>
      <c r="S91" s="9">
        <v>1</v>
      </c>
      <c r="T91" s="7">
        <f>T87*S91</f>
        <v>0</v>
      </c>
    </row>
    <row r="92" spans="2:20">
      <c r="B92" s="9"/>
      <c r="C92" s="222" t="str">
        <f>IFERROR(VLOOKUP(B92,'СКЛАД '!$A:$B,2,0),"-")</f>
        <v>-</v>
      </c>
      <c r="D92" s="9"/>
      <c r="E92" s="7">
        <f>E87*D92</f>
        <v>0</v>
      </c>
      <c r="G92" s="22">
        <v>69914</v>
      </c>
      <c r="H92" s="222" t="str">
        <f>IFERROR(VLOOKUP(G92,'СКЛАД '!$A:$B,2,0),"-")</f>
        <v>Ложка чайная</v>
      </c>
      <c r="I92" s="9">
        <v>1</v>
      </c>
      <c r="J92" s="7">
        <f>J87*I92</f>
        <v>0</v>
      </c>
      <c r="L92" s="22">
        <v>69914</v>
      </c>
      <c r="M92" s="222" t="str">
        <f>IFERROR(VLOOKUP(L92,'СКЛАД '!$A:$B,2,0),"-")</f>
        <v>Ложка чайная</v>
      </c>
      <c r="N92" s="9">
        <v>1</v>
      </c>
      <c r="O92" s="7">
        <f>O87*N92</f>
        <v>0</v>
      </c>
      <c r="Q92" s="22">
        <v>69914</v>
      </c>
      <c r="R92" s="222" t="str">
        <f>IFERROR(VLOOKUP(Q92,'СКЛАД '!$A:$B,2,0),"-")</f>
        <v>Ложка чайная</v>
      </c>
      <c r="S92" s="9">
        <v>1</v>
      </c>
      <c r="T92" s="7">
        <f>T87*S92</f>
        <v>0</v>
      </c>
    </row>
    <row r="93" spans="2:20">
      <c r="B93" s="9"/>
      <c r="C93" s="222" t="str">
        <f>IFERROR(VLOOKUP(B93,'СКЛАД '!$A:$B,2,0),"-")</f>
        <v>-</v>
      </c>
      <c r="D93" s="9"/>
      <c r="E93" s="7">
        <f>E87*D93</f>
        <v>0</v>
      </c>
      <c r="G93" s="9"/>
      <c r="H93" s="222" t="str">
        <f>IFERROR(VLOOKUP(G93,'СКЛАД '!$A:$B,2,0),"-")</f>
        <v>-</v>
      </c>
      <c r="I93" s="9"/>
      <c r="J93" s="7">
        <f>J87*I93</f>
        <v>0</v>
      </c>
      <c r="L93" s="9"/>
      <c r="M93" s="222" t="str">
        <f>IFERROR(VLOOKUP(L93,'СКЛАД '!$A:$B,2,0),"-")</f>
        <v>-</v>
      </c>
      <c r="N93" s="9"/>
      <c r="O93" s="7">
        <f>O87*N93</f>
        <v>0</v>
      </c>
      <c r="Q93" s="9"/>
      <c r="R93" s="222" t="str">
        <f>IFERROR(VLOOKUP(Q93,'СКЛАД '!$A:$B,2,0),"-")</f>
        <v>-</v>
      </c>
      <c r="S93" s="9"/>
      <c r="T93" s="7">
        <f>T87*S93</f>
        <v>0</v>
      </c>
    </row>
    <row r="94" spans="2:20">
      <c r="B94" s="9"/>
      <c r="C94" s="222" t="str">
        <f>IFERROR(VLOOKUP(B94,'СКЛАД '!$A:$B,2,0),"-")</f>
        <v>-</v>
      </c>
      <c r="D94" s="9"/>
      <c r="E94" s="7">
        <f>E87*D94</f>
        <v>0</v>
      </c>
      <c r="G94" s="9"/>
      <c r="H94" s="222" t="str">
        <f>IFERROR(VLOOKUP(G94,'СКЛАД '!$A:$B,2,0),"-")</f>
        <v>-</v>
      </c>
      <c r="I94" s="9"/>
      <c r="J94" s="7">
        <f>J87*I94</f>
        <v>0</v>
      </c>
      <c r="L94" s="9"/>
      <c r="M94" s="222" t="str">
        <f>IFERROR(VLOOKUP(L94,'СКЛАД '!$A:$B,2,0),"-")</f>
        <v>-</v>
      </c>
      <c r="N94" s="9"/>
      <c r="O94" s="7">
        <f>O87*N94</f>
        <v>0</v>
      </c>
      <c r="Q94" s="9"/>
      <c r="R94" s="222" t="str">
        <f>IFERROR(VLOOKUP(Q94,'СКЛАД '!$A:$B,2,0),"-")</f>
        <v>-</v>
      </c>
      <c r="S94" s="9"/>
      <c r="T94" s="7">
        <f>T87*S94</f>
        <v>0</v>
      </c>
    </row>
    <row r="95" spans="2:20">
      <c r="B95" s="9"/>
      <c r="C95" s="222" t="str">
        <f>IFERROR(VLOOKUP(B95,'СКЛАД '!$A:$B,2,0),"-")</f>
        <v>-</v>
      </c>
      <c r="D95" s="9"/>
      <c r="E95" s="7">
        <f>E87*D95</f>
        <v>0</v>
      </c>
      <c r="G95" s="9"/>
      <c r="H95" s="222" t="str">
        <f>IFERROR(VLOOKUP(G95,'СКЛАД '!$A:$B,2,0),"-")</f>
        <v>-</v>
      </c>
      <c r="I95" s="9"/>
      <c r="J95" s="7">
        <f>J87*I95</f>
        <v>0</v>
      </c>
      <c r="L95" s="9"/>
      <c r="M95" s="222" t="str">
        <f>IFERROR(VLOOKUP(L95,'СКЛАД '!$A:$B,2,0),"-")</f>
        <v>-</v>
      </c>
      <c r="N95" s="9"/>
      <c r="O95" s="7">
        <f>O87*N95</f>
        <v>0</v>
      </c>
      <c r="Q95" s="9"/>
      <c r="R95" s="222" t="str">
        <f>IFERROR(VLOOKUP(Q95,'СКЛАД '!$A:$B,2,0),"-")</f>
        <v>-</v>
      </c>
      <c r="S95" s="9"/>
      <c r="T95" s="7">
        <f>T87*S95</f>
        <v>0</v>
      </c>
    </row>
    <row r="96" spans="2:20">
      <c r="B96" s="9"/>
      <c r="C96" s="222" t="str">
        <f>IFERROR(VLOOKUP(B96,'СКЛАД '!$A:$B,2,0),"-")</f>
        <v>-</v>
      </c>
      <c r="D96" s="9"/>
      <c r="E96" s="7">
        <f>E87*D96</f>
        <v>0</v>
      </c>
      <c r="G96" s="9"/>
      <c r="H96" s="222" t="str">
        <f>IFERROR(VLOOKUP(G96,'СКЛАД '!$A:$B,2,0),"-")</f>
        <v>-</v>
      </c>
      <c r="I96" s="9"/>
      <c r="J96" s="7">
        <f>J87*I96</f>
        <v>0</v>
      </c>
      <c r="L96" s="9"/>
      <c r="M96" s="222" t="str">
        <f>IFERROR(VLOOKUP(L96,'СКЛАД '!$A:$B,2,0),"-")</f>
        <v>-</v>
      </c>
      <c r="N96" s="9"/>
      <c r="O96" s="7">
        <f>O87*N96</f>
        <v>0</v>
      </c>
      <c r="Q96" s="9"/>
      <c r="R96" s="222" t="str">
        <f>IFERROR(VLOOKUP(Q96,'СКЛАД '!$A:$B,2,0),"-")</f>
        <v>-</v>
      </c>
      <c r="S96" s="9"/>
      <c r="T96" s="7">
        <f>T87*S96</f>
        <v>0</v>
      </c>
    </row>
    <row r="97" spans="2:20">
      <c r="B97" s="9"/>
      <c r="C97" s="222" t="str">
        <f>IFERROR(VLOOKUP(B97,'СКЛАД '!$A:$B,2,0),"-")</f>
        <v>-</v>
      </c>
      <c r="D97" s="9"/>
      <c r="E97" s="7">
        <f>E87*D97</f>
        <v>0</v>
      </c>
      <c r="G97" s="9"/>
      <c r="H97" s="222" t="str">
        <f>IFERROR(VLOOKUP(G97,'СКЛАД '!$A:$B,2,0),"-")</f>
        <v>-</v>
      </c>
      <c r="I97" s="9"/>
      <c r="J97" s="7">
        <f>J87*I97</f>
        <v>0</v>
      </c>
      <c r="L97" s="9"/>
      <c r="M97" s="222" t="str">
        <f>IFERROR(VLOOKUP(L97,'СКЛАД '!$A:$B,2,0),"-")</f>
        <v>-</v>
      </c>
      <c r="N97" s="9"/>
      <c r="O97" s="7">
        <f>O87*N97</f>
        <v>0</v>
      </c>
      <c r="Q97" s="9"/>
      <c r="R97" s="222" t="str">
        <f>IFERROR(VLOOKUP(Q97,'СКЛАД '!$A:$B,2,0),"-")</f>
        <v>-</v>
      </c>
      <c r="S97" s="9"/>
      <c r="T97" s="7">
        <f>T87*S97</f>
        <v>0</v>
      </c>
    </row>
    <row r="98" spans="2:20">
      <c r="B98" s="9"/>
      <c r="C98" s="222" t="str">
        <f>IFERROR(VLOOKUP(B98,'СКЛАД '!$A:$B,2,0),"-")</f>
        <v>-</v>
      </c>
      <c r="D98" s="9"/>
      <c r="E98" s="7">
        <f>E87*D98</f>
        <v>0</v>
      </c>
      <c r="G98" s="9"/>
      <c r="H98" s="222" t="str">
        <f>IFERROR(VLOOKUP(G98,'СКЛАД '!$A:$B,2,0),"-")</f>
        <v>-</v>
      </c>
      <c r="I98" s="9"/>
      <c r="J98" s="7">
        <f>J87*I98</f>
        <v>0</v>
      </c>
      <c r="L98" s="9"/>
      <c r="M98" s="222" t="str">
        <f>IFERROR(VLOOKUP(L98,'СКЛАД '!$A:$B,2,0),"-")</f>
        <v>-</v>
      </c>
      <c r="N98" s="9"/>
      <c r="O98" s="7">
        <f>O87*N98</f>
        <v>0</v>
      </c>
      <c r="Q98" s="9"/>
      <c r="R98" s="222" t="str">
        <f>IFERROR(VLOOKUP(Q98,'СКЛАД '!$A:$B,2,0),"-")</f>
        <v>-</v>
      </c>
      <c r="S98" s="9"/>
      <c r="T98" s="7">
        <f>T87*S98</f>
        <v>0</v>
      </c>
    </row>
    <row r="99" spans="2:20">
      <c r="B99" s="9"/>
      <c r="C99" s="222" t="str">
        <f>IFERROR(VLOOKUP(B99,'СКЛАД '!$A:$B,2,0),"-")</f>
        <v>-</v>
      </c>
      <c r="D99" s="9"/>
      <c r="E99" s="7">
        <f>E87*D99</f>
        <v>0</v>
      </c>
      <c r="G99" s="9"/>
      <c r="H99" s="222" t="str">
        <f>IFERROR(VLOOKUP(G99,'СКЛАД '!$A:$B,2,0),"-")</f>
        <v>-</v>
      </c>
      <c r="I99" s="9"/>
      <c r="J99" s="7">
        <f>J87*I99</f>
        <v>0</v>
      </c>
      <c r="L99" s="9"/>
      <c r="M99" s="222" t="str">
        <f>IFERROR(VLOOKUP(L99,'СКЛАД '!$A:$B,2,0),"-")</f>
        <v>-</v>
      </c>
      <c r="N99" s="9"/>
      <c r="O99" s="7">
        <f>O87*N99</f>
        <v>0</v>
      </c>
      <c r="Q99" s="9"/>
      <c r="R99" s="222" t="str">
        <f>IFERROR(VLOOKUP(Q99,'СКЛАД '!$A:$B,2,0),"-")</f>
        <v>-</v>
      </c>
      <c r="S99" s="9"/>
      <c r="T99" s="7">
        <f>T87*S99</f>
        <v>0</v>
      </c>
    </row>
    <row r="100" spans="2:20">
      <c r="B100" s="9"/>
      <c r="C100" s="222" t="str">
        <f>IFERROR(VLOOKUP(B100,'СКЛАД '!$A:$B,2,0),"-")</f>
        <v>-</v>
      </c>
      <c r="D100" s="9"/>
      <c r="E100" s="7">
        <f>E87*D100</f>
        <v>0</v>
      </c>
      <c r="G100" s="9"/>
      <c r="H100" s="222" t="str">
        <f>IFERROR(VLOOKUP(G100,'СКЛАД '!$A:$B,2,0),"-")</f>
        <v>-</v>
      </c>
      <c r="I100" s="9"/>
      <c r="J100" s="7">
        <f>J87*I100</f>
        <v>0</v>
      </c>
      <c r="L100" s="9"/>
      <c r="M100" s="222" t="str">
        <f>IFERROR(VLOOKUP(L100,'СКЛАД '!$A:$B,2,0),"-")</f>
        <v>-</v>
      </c>
      <c r="N100" s="9"/>
      <c r="O100" s="7">
        <f>O87*N100</f>
        <v>0</v>
      </c>
      <c r="Q100" s="9"/>
      <c r="R100" s="222" t="str">
        <f>IFERROR(VLOOKUP(Q100,'СКЛАД '!$A:$B,2,0),"-")</f>
        <v>-</v>
      </c>
      <c r="S100" s="9"/>
      <c r="T100" s="7">
        <f>T87*S100</f>
        <v>0</v>
      </c>
    </row>
    <row r="101" spans="2:20">
      <c r="B101" s="9"/>
      <c r="C101" s="222" t="str">
        <f>IFERROR(VLOOKUP(B101,'СКЛАД '!$A:$B,2,0),"-")</f>
        <v>-</v>
      </c>
      <c r="D101" s="9"/>
      <c r="E101" s="7">
        <f>E87*D101</f>
        <v>0</v>
      </c>
      <c r="G101" s="9"/>
      <c r="H101" s="222" t="str">
        <f>IFERROR(VLOOKUP(G101,'СКЛАД '!$A:$B,2,0),"-")</f>
        <v>-</v>
      </c>
      <c r="I101" s="9"/>
      <c r="J101" s="7">
        <f>J87*I101</f>
        <v>0</v>
      </c>
      <c r="L101" s="9"/>
      <c r="M101" s="222" t="str">
        <f>IFERROR(VLOOKUP(L101,'СКЛАД '!$A:$B,2,0),"-")</f>
        <v>-</v>
      </c>
      <c r="N101" s="9"/>
      <c r="O101" s="7">
        <f>O87*N101</f>
        <v>0</v>
      </c>
      <c r="Q101" s="9"/>
      <c r="R101" s="222" t="str">
        <f>IFERROR(VLOOKUP(Q101,'СКЛАД '!$A:$B,2,0),"-")</f>
        <v>-</v>
      </c>
      <c r="S101" s="9"/>
      <c r="T101" s="7">
        <f>T87*S101</f>
        <v>0</v>
      </c>
    </row>
    <row r="102" spans="2:20">
      <c r="B102" s="9"/>
      <c r="C102" s="222" t="str">
        <f>IFERROR(VLOOKUP(B102,'СКЛАД '!$A:$B,2,0),"-")</f>
        <v>-</v>
      </c>
      <c r="D102" s="9"/>
      <c r="E102" s="7">
        <f>E87*D102</f>
        <v>0</v>
      </c>
      <c r="G102" s="9"/>
      <c r="H102" s="222" t="str">
        <f>IFERROR(VLOOKUP(G102,'СКЛАД '!$A:$B,2,0),"-")</f>
        <v>-</v>
      </c>
      <c r="I102" s="9"/>
      <c r="J102" s="7">
        <f>J87*I102</f>
        <v>0</v>
      </c>
      <c r="L102" s="9"/>
      <c r="M102" s="222" t="str">
        <f>IFERROR(VLOOKUP(L102,'СКЛАД '!$A:$B,2,0),"-")</f>
        <v>-</v>
      </c>
      <c r="N102" s="9"/>
      <c r="O102" s="7">
        <f>O87*N102</f>
        <v>0</v>
      </c>
      <c r="Q102" s="9"/>
      <c r="R102" s="222" t="str">
        <f>IFERROR(VLOOKUP(Q102,'СКЛАД '!$A:$B,2,0),"-")</f>
        <v>-</v>
      </c>
      <c r="S102" s="9"/>
      <c r="T102" s="7">
        <f>T87*S102</f>
        <v>0</v>
      </c>
    </row>
    <row r="104" spans="2:20">
      <c r="B104" s="8">
        <v>7066</v>
      </c>
      <c r="C104" s="6" t="str">
        <f>IFERROR(VLOOKUP(B104,Сводная!$A:$C,2,0),"-------------")</f>
        <v>Мороженое M&amp;M</v>
      </c>
      <c r="D104" s="3" t="s">
        <v>600</v>
      </c>
      <c r="E104" s="6">
        <f>IFERROR(VLOOKUP(B104,Сводная!$A:$C,3,0),"-------------")</f>
        <v>45</v>
      </c>
      <c r="G104" s="8">
        <v>9958</v>
      </c>
      <c r="H104" s="6" t="str">
        <f>IFERROR(VLOOKUP(G104,Сводная!$A:$C,2,0),"-------------")</f>
        <v>Пирожок с вишней 39</v>
      </c>
      <c r="I104" s="3" t="s">
        <v>600</v>
      </c>
      <c r="J104" s="6">
        <f>IFERROR(VLOOKUP(G104,Сводная!$A:$C,3,0),"-------------")</f>
        <v>0</v>
      </c>
      <c r="L104" s="8">
        <v>9957</v>
      </c>
      <c r="M104" s="6" t="str">
        <f>IFERROR(VLOOKUP(L104,Сводная!$A:$C,2,0),"-------------")</f>
        <v>Донат шоколадный 39</v>
      </c>
      <c r="N104" s="3" t="s">
        <v>600</v>
      </c>
      <c r="O104" s="6">
        <f>IFERROR(VLOOKUP(L104,Сводная!$A:$C,3,0),"-------------")</f>
        <v>0</v>
      </c>
      <c r="Q104" s="8">
        <v>9956</v>
      </c>
      <c r="R104" s="6" t="str">
        <f>IFERROR(VLOOKUP(Q104,Сводная!$A:$C,2,0),"-------------")</f>
        <v>Донат Клубничный 39</v>
      </c>
      <c r="S104" s="3" t="s">
        <v>600</v>
      </c>
      <c r="T104" s="6">
        <f>IFERROR(VLOOKUP(Q104,Сводная!$A:$C,3,0),"-------------")</f>
        <v>0</v>
      </c>
    </row>
    <row r="105" spans="2:20">
      <c r="B105" s="9">
        <v>53229</v>
      </c>
      <c r="C105" s="222" t="str">
        <f>IFERROR(VLOOKUP(B105,'СКЛАД '!$A:$B,2,0),"-")</f>
        <v>Смесь для мороженого</v>
      </c>
      <c r="D105" s="9">
        <v>0.12</v>
      </c>
      <c r="E105" s="7">
        <f>E104*D105</f>
        <v>5.3999999999999995</v>
      </c>
      <c r="G105" s="22">
        <v>67418</v>
      </c>
      <c r="H105" s="222" t="str">
        <f>IFERROR(VLOOKUP(G105,'СКЛАД '!$A:$B,2,0),"-")</f>
        <v>Пирожок с вишней 36 шт в уп.</v>
      </c>
      <c r="I105" s="9">
        <v>1</v>
      </c>
      <c r="J105" s="7">
        <f>J104*I105</f>
        <v>0</v>
      </c>
      <c r="L105" s="9">
        <v>80023</v>
      </c>
      <c r="M105" s="222" t="str">
        <f>IFERROR(VLOOKUP(L105,'СКЛАД '!$A:$B,2,0),"-")</f>
        <v>Донат шоколадный</v>
      </c>
      <c r="N105" s="9">
        <v>1</v>
      </c>
      <c r="O105" s="7">
        <f>O104*N105</f>
        <v>0</v>
      </c>
      <c r="Q105" s="9">
        <v>80024</v>
      </c>
      <c r="R105" s="222" t="str">
        <f>IFERROR(VLOOKUP(Q105,'СКЛАД '!$A:$B,2,0),"-")</f>
        <v>Донат клубничный</v>
      </c>
      <c r="S105" s="9">
        <v>1</v>
      </c>
      <c r="T105" s="7">
        <f>T104*S105</f>
        <v>0</v>
      </c>
    </row>
    <row r="106" spans="2:20">
      <c r="B106" s="9">
        <v>57410</v>
      </c>
      <c r="C106" s="222" t="str">
        <f>IFERROR(VLOOKUP(B106,'СКЛАД '!$A:$B,2,0),"-")</f>
        <v>Крошка M&amp;M</v>
      </c>
      <c r="D106" s="9">
        <v>0.02</v>
      </c>
      <c r="E106" s="7">
        <f>E104*D106</f>
        <v>0.9</v>
      </c>
      <c r="G106" s="22">
        <v>51081</v>
      </c>
      <c r="H106" s="222" t="str">
        <f>IFERROR(VLOOKUP(G106,'СКЛАД '!$A:$B,2,0),"-")</f>
        <v>Масло фритюрное &lt;Профилюкс&gt;</v>
      </c>
      <c r="I106" s="9">
        <v>2.8000000000000001E-2</v>
      </c>
      <c r="J106" s="7">
        <f>J104*I106</f>
        <v>0</v>
      </c>
      <c r="L106" s="9">
        <v>57420</v>
      </c>
      <c r="M106" s="222" t="str">
        <f>IFERROR(VLOOKUP(L106,'СКЛАД '!$A:$B,2,0),"-")</f>
        <v>Картонные заготовки для завтраков, Сырники (500 шт. в уп.)</v>
      </c>
      <c r="N106" s="9">
        <v>1</v>
      </c>
      <c r="O106" s="7">
        <f>O104*N106</f>
        <v>0</v>
      </c>
      <c r="Q106" s="9">
        <v>57420</v>
      </c>
      <c r="R106" s="222" t="str">
        <f>IFERROR(VLOOKUP(Q106,'СКЛАД '!$A:$B,2,0),"-")</f>
        <v>Картонные заготовки для завтраков, Сырники (500 шт. в уп.)</v>
      </c>
      <c r="S106" s="9">
        <v>1</v>
      </c>
      <c r="T106" s="7">
        <f>T104*S106</f>
        <v>0</v>
      </c>
    </row>
    <row r="107" spans="2:20">
      <c r="B107" s="9">
        <v>53119</v>
      </c>
      <c r="C107" s="222" t="str">
        <f>IFERROR(VLOOKUP(B107,'СКЛАД '!$A:$B,2,0),"-")</f>
        <v>Ложка для мороженного Айс Твист</v>
      </c>
      <c r="D107" s="9">
        <v>1</v>
      </c>
      <c r="E107" s="7">
        <f>E104*D107</f>
        <v>45</v>
      </c>
      <c r="G107" s="22">
        <v>69933</v>
      </c>
      <c r="H107" s="222" t="str">
        <f>IFERROR(VLOOKUP(G107,'СКЛАД '!$A:$B,2,0),"-")</f>
        <v>Картонная упаковка для пирожков</v>
      </c>
      <c r="I107" s="9">
        <v>1</v>
      </c>
      <c r="J107" s="7">
        <f>J104*I107</f>
        <v>0</v>
      </c>
      <c r="L107" s="9">
        <v>52228</v>
      </c>
      <c r="M107" s="222" t="str">
        <f>IFERROR(VLOOKUP(L107,'СКЛАД '!$A:$B,2,0),"-")</f>
        <v>Салфетка бумажная</v>
      </c>
      <c r="N107" s="9">
        <v>1</v>
      </c>
      <c r="O107" s="7">
        <f>O104*N107</f>
        <v>0</v>
      </c>
      <c r="Q107" s="9">
        <v>52228</v>
      </c>
      <c r="R107" s="222" t="str">
        <f>IFERROR(VLOOKUP(Q107,'СКЛАД '!$A:$B,2,0),"-")</f>
        <v>Салфетка бумажная</v>
      </c>
      <c r="S107" s="9">
        <v>1</v>
      </c>
      <c r="T107" s="7">
        <f>T104*S107</f>
        <v>0</v>
      </c>
    </row>
    <row r="108" spans="2:20">
      <c r="B108" s="9">
        <v>57009</v>
      </c>
      <c r="C108" s="222" t="str">
        <f>IFERROR(VLOOKUP(B108,'СКЛАД '!$A:$B,2,0),"-")</f>
        <v>Стакан для мороженого TWIX/MARS</v>
      </c>
      <c r="D108" s="9">
        <v>1</v>
      </c>
      <c r="E108" s="7">
        <f>E104*D108</f>
        <v>45</v>
      </c>
      <c r="G108" s="22">
        <v>52228</v>
      </c>
      <c r="H108" s="222" t="str">
        <f>IFERROR(VLOOKUP(G108,'СКЛАД '!$A:$B,2,0),"-")</f>
        <v>Салфетка бумажная</v>
      </c>
      <c r="I108" s="9">
        <v>1</v>
      </c>
      <c r="J108" s="7">
        <f>J104*I108</f>
        <v>0</v>
      </c>
      <c r="L108" s="9"/>
      <c r="M108" s="9"/>
      <c r="N108" s="9"/>
      <c r="O108" s="7">
        <f>O104*N108</f>
        <v>0</v>
      </c>
      <c r="Q108" s="9"/>
      <c r="R108" s="9"/>
      <c r="S108" s="9"/>
      <c r="T108" s="7">
        <f>T104*S108</f>
        <v>0</v>
      </c>
    </row>
    <row r="109" spans="2:20">
      <c r="B109" s="9">
        <v>53115</v>
      </c>
      <c r="C109" s="222" t="str">
        <f>IFERROR(VLOOKUP(B109,'СКЛАД '!$A:$B,2,0),"-")</f>
        <v>Крышка для мороженного Айс Твист</v>
      </c>
      <c r="D109" s="9">
        <v>1</v>
      </c>
      <c r="E109" s="7">
        <f>E104*D109</f>
        <v>45</v>
      </c>
      <c r="G109" s="9"/>
      <c r="H109" s="9"/>
      <c r="I109" s="9"/>
      <c r="J109" s="7">
        <f>J104*I109</f>
        <v>0</v>
      </c>
      <c r="L109" s="9"/>
      <c r="M109" s="9"/>
      <c r="N109" s="9"/>
      <c r="O109" s="7">
        <f>O104*N109</f>
        <v>0</v>
      </c>
      <c r="Q109" s="9"/>
      <c r="R109" s="9"/>
      <c r="S109" s="9"/>
      <c r="T109" s="7">
        <f>T104*S109</f>
        <v>0</v>
      </c>
    </row>
    <row r="110" spans="2:20">
      <c r="B110" s="9">
        <v>52228</v>
      </c>
      <c r="C110" s="222" t="str">
        <f>IFERROR(VLOOKUP(B110,'СКЛАД '!$A:$B,2,0),"-")</f>
        <v>Салфетка бумажная</v>
      </c>
      <c r="D110" s="9">
        <v>1</v>
      </c>
      <c r="E110" s="7">
        <f>E104*D110</f>
        <v>45</v>
      </c>
      <c r="G110" s="9"/>
      <c r="H110" s="9"/>
      <c r="I110" s="9"/>
      <c r="J110" s="7">
        <f>J104*I110</f>
        <v>0</v>
      </c>
      <c r="L110" s="9"/>
      <c r="M110" s="9"/>
      <c r="N110" s="9"/>
      <c r="O110" s="7">
        <f>O104*N110</f>
        <v>0</v>
      </c>
      <c r="Q110" s="9"/>
      <c r="R110" s="9"/>
      <c r="S110" s="9"/>
      <c r="T110" s="7">
        <f>T104*S110</f>
        <v>0</v>
      </c>
    </row>
    <row r="111" spans="2:20">
      <c r="B111" s="9"/>
      <c r="C111" s="9"/>
      <c r="D111" s="9"/>
      <c r="E111" s="7">
        <f>E104*D111</f>
        <v>0</v>
      </c>
      <c r="G111" s="9"/>
      <c r="H111" s="9"/>
      <c r="I111" s="9"/>
      <c r="J111" s="7">
        <f>J104*I111</f>
        <v>0</v>
      </c>
      <c r="L111" s="9"/>
      <c r="M111" s="9"/>
      <c r="N111" s="9"/>
      <c r="O111" s="7">
        <f>O104*N111</f>
        <v>0</v>
      </c>
      <c r="Q111" s="9"/>
      <c r="R111" s="9"/>
      <c r="S111" s="9"/>
      <c r="T111" s="7">
        <f>T104*S111</f>
        <v>0</v>
      </c>
    </row>
    <row r="112" spans="2:20">
      <c r="B112" s="9"/>
      <c r="C112" s="9"/>
      <c r="D112" s="9"/>
      <c r="E112" s="7">
        <f>E104*D112</f>
        <v>0</v>
      </c>
      <c r="G112" s="9"/>
      <c r="H112" s="9"/>
      <c r="I112" s="9"/>
      <c r="J112" s="7">
        <f>J104*I112</f>
        <v>0</v>
      </c>
      <c r="L112" s="9"/>
      <c r="M112" s="9"/>
      <c r="N112" s="9"/>
      <c r="O112" s="7">
        <f>O104*N112</f>
        <v>0</v>
      </c>
      <c r="Q112" s="9"/>
      <c r="R112" s="9"/>
      <c r="S112" s="9"/>
      <c r="T112" s="7">
        <f>T104*S112</f>
        <v>0</v>
      </c>
    </row>
    <row r="113" spans="2:20">
      <c r="B113" s="9"/>
      <c r="C113" s="9"/>
      <c r="D113" s="9"/>
      <c r="E113" s="7">
        <f>E104*D113</f>
        <v>0</v>
      </c>
      <c r="G113" s="9"/>
      <c r="H113" s="9"/>
      <c r="I113" s="9"/>
      <c r="J113" s="7">
        <f>J104*I113</f>
        <v>0</v>
      </c>
      <c r="L113" s="9"/>
      <c r="M113" s="9"/>
      <c r="N113" s="9"/>
      <c r="O113" s="7">
        <f>O104*N113</f>
        <v>0</v>
      </c>
      <c r="Q113" s="9"/>
      <c r="R113" s="9"/>
      <c r="S113" s="9"/>
      <c r="T113" s="7">
        <f>T104*S113</f>
        <v>0</v>
      </c>
    </row>
    <row r="114" spans="2:20">
      <c r="B114" s="9"/>
      <c r="C114" s="9"/>
      <c r="D114" s="9"/>
      <c r="E114" s="7">
        <f>E104*D114</f>
        <v>0</v>
      </c>
      <c r="G114" s="9"/>
      <c r="H114" s="9"/>
      <c r="I114" s="9"/>
      <c r="J114" s="7">
        <f>J104*I114</f>
        <v>0</v>
      </c>
      <c r="L114" s="9"/>
      <c r="M114" s="9"/>
      <c r="N114" s="9"/>
      <c r="O114" s="7">
        <f>O104*N114</f>
        <v>0</v>
      </c>
      <c r="Q114" s="9"/>
      <c r="R114" s="9"/>
      <c r="S114" s="9"/>
      <c r="T114" s="7">
        <f>T104*S114</f>
        <v>0</v>
      </c>
    </row>
    <row r="115" spans="2:20">
      <c r="B115" s="9"/>
      <c r="C115" s="9"/>
      <c r="D115" s="9"/>
      <c r="E115" s="7">
        <f>E104*D115</f>
        <v>0</v>
      </c>
      <c r="G115" s="9"/>
      <c r="H115" s="9"/>
      <c r="I115" s="9"/>
      <c r="J115" s="7">
        <f>J104*I115</f>
        <v>0</v>
      </c>
      <c r="L115" s="9"/>
      <c r="M115" s="9"/>
      <c r="N115" s="9"/>
      <c r="O115" s="7">
        <f>O104*N115</f>
        <v>0</v>
      </c>
      <c r="Q115" s="9"/>
      <c r="R115" s="9"/>
      <c r="S115" s="9"/>
      <c r="T115" s="7">
        <f>T104*S115</f>
        <v>0</v>
      </c>
    </row>
    <row r="116" spans="2:20">
      <c r="B116" s="9"/>
      <c r="C116" s="9"/>
      <c r="D116" s="9"/>
      <c r="E116" s="7">
        <f>E104*D116</f>
        <v>0</v>
      </c>
      <c r="G116" s="9"/>
      <c r="H116" s="9"/>
      <c r="I116" s="9"/>
      <c r="J116" s="7">
        <f>J104*I116</f>
        <v>0</v>
      </c>
      <c r="L116" s="9"/>
      <c r="M116" s="9"/>
      <c r="N116" s="9"/>
      <c r="O116" s="7">
        <f>O104*N116</f>
        <v>0</v>
      </c>
      <c r="Q116" s="9"/>
      <c r="R116" s="9"/>
      <c r="S116" s="9"/>
      <c r="T116" s="7">
        <f>T104*S116</f>
        <v>0</v>
      </c>
    </row>
    <row r="117" spans="2:20">
      <c r="B117" s="9"/>
      <c r="C117" s="9"/>
      <c r="D117" s="9"/>
      <c r="E117" s="7">
        <f>E104*D117</f>
        <v>0</v>
      </c>
      <c r="G117" s="9"/>
      <c r="H117" s="9"/>
      <c r="I117" s="9"/>
      <c r="J117" s="7">
        <f>J104*I117</f>
        <v>0</v>
      </c>
      <c r="L117" s="9"/>
      <c r="M117" s="9"/>
      <c r="N117" s="9"/>
      <c r="O117" s="7">
        <f>O104*N117</f>
        <v>0</v>
      </c>
      <c r="Q117" s="9"/>
      <c r="R117" s="9"/>
      <c r="S117" s="9"/>
      <c r="T117" s="7">
        <f>T104*S117</f>
        <v>0</v>
      </c>
    </row>
    <row r="118" spans="2:20">
      <c r="B118" s="9"/>
      <c r="C118" s="9"/>
      <c r="D118" s="9"/>
      <c r="E118" s="7">
        <f>E104*D118</f>
        <v>0</v>
      </c>
      <c r="G118" s="9"/>
      <c r="H118" s="9"/>
      <c r="I118" s="9"/>
      <c r="J118" s="7">
        <f>J104*I118</f>
        <v>0</v>
      </c>
      <c r="L118" s="9"/>
      <c r="M118" s="9"/>
      <c r="N118" s="9"/>
      <c r="O118" s="7">
        <f>O104*N118</f>
        <v>0</v>
      </c>
      <c r="Q118" s="9"/>
      <c r="R118" s="9"/>
      <c r="S118" s="9"/>
      <c r="T118" s="7">
        <f>T104*S118</f>
        <v>0</v>
      </c>
    </row>
    <row r="119" spans="2:20">
      <c r="B119" s="9"/>
      <c r="C119" s="9"/>
      <c r="D119" s="9"/>
      <c r="E119" s="7">
        <f>E104*D119</f>
        <v>0</v>
      </c>
      <c r="G119" s="9"/>
      <c r="H119" s="9"/>
      <c r="I119" s="9"/>
      <c r="J119" s="7">
        <f>J104*I119</f>
        <v>0</v>
      </c>
      <c r="L119" s="9"/>
      <c r="M119" s="9"/>
      <c r="N119" s="9"/>
      <c r="O119" s="7">
        <f>O104*N119</f>
        <v>0</v>
      </c>
      <c r="Q119" s="9"/>
      <c r="R119" s="9"/>
      <c r="S119" s="9"/>
      <c r="T119" s="7">
        <f>T104*S119</f>
        <v>0</v>
      </c>
    </row>
    <row r="121" spans="2:20">
      <c r="B121" s="8">
        <v>7067</v>
      </c>
      <c r="C121" s="6" t="str">
        <f>IFERROR(VLOOKUP(B121,Сводная!$A:$C,2,0),"-------------")</f>
        <v>Пирожок Клубника-Ваниль</v>
      </c>
      <c r="D121" s="3" t="s">
        <v>600</v>
      </c>
      <c r="E121" s="6">
        <f>IFERROR(VLOOKUP(B121,Сводная!$A:$C,3,0),"-------------")</f>
        <v>6</v>
      </c>
      <c r="G121" s="8">
        <v>10397</v>
      </c>
      <c r="H121" s="6" t="str">
        <f>IFERROR(VLOOKUP(G121,Сводная!$A:$C,2,0),"-------------")</f>
        <v>Сандэй Ванильный 39</v>
      </c>
      <c r="I121" s="3" t="s">
        <v>600</v>
      </c>
      <c r="J121" s="6">
        <f>IFERROR(VLOOKUP(G121,Сводная!$A:$C,3,0),"-------------")</f>
        <v>0</v>
      </c>
      <c r="L121" s="8"/>
      <c r="M121" s="6">
        <f>IFERROR(VLOOKUP(L121,Сводная!$A:$C,2,0),"-------------")</f>
        <v>0</v>
      </c>
      <c r="N121" s="3" t="s">
        <v>600</v>
      </c>
      <c r="O121" s="6">
        <f>IFERROR(VLOOKUP(L121,Сводная!$A:$C,3,0),"-------------")</f>
        <v>0</v>
      </c>
      <c r="Q121" s="8"/>
      <c r="R121" s="6">
        <f>IFERROR(VLOOKUP(Q121,Сводная!$A:$C,2,0),"-------------")</f>
        <v>0</v>
      </c>
      <c r="S121" s="3" t="s">
        <v>600</v>
      </c>
      <c r="T121" s="6">
        <f>IFERROR(VLOOKUP(Q121,Сводная!$A:$C,3,0),"-------------")</f>
        <v>0</v>
      </c>
    </row>
    <row r="122" spans="2:20">
      <c r="B122" s="22">
        <v>67420</v>
      </c>
      <c r="C122" s="222" t="str">
        <f>IFERROR(VLOOKUP(B122,'СКЛАД '!$A:$B,2,0),"-")</f>
        <v>Пирожок клубника-ваниль</v>
      </c>
      <c r="D122" s="9">
        <v>1</v>
      </c>
      <c r="E122" s="7">
        <f>E121*D122</f>
        <v>6</v>
      </c>
      <c r="G122" s="22">
        <v>53229</v>
      </c>
      <c r="H122" s="222" t="str">
        <f>IFERROR(VLOOKUP(G122,'СКЛАД '!$A:$B,2,0),"-")</f>
        <v>Смесь для мороженого</v>
      </c>
      <c r="I122" s="9">
        <v>0.13</v>
      </c>
      <c r="J122" s="7">
        <f>J121*I122</f>
        <v>0</v>
      </c>
      <c r="L122" s="9"/>
      <c r="N122" s="9"/>
      <c r="O122" s="7">
        <f>O121*N122</f>
        <v>0</v>
      </c>
      <c r="Q122" s="9"/>
      <c r="S122" s="9"/>
      <c r="T122" s="7">
        <f>T121*S122</f>
        <v>0</v>
      </c>
    </row>
    <row r="123" spans="2:20">
      <c r="B123" s="22">
        <v>51081</v>
      </c>
      <c r="C123" s="222" t="str">
        <f>IFERROR(VLOOKUP(B123,'СКЛАД '!$A:$B,2,0),"-")</f>
        <v>Масло фритюрное &lt;Профилюкс&gt;</v>
      </c>
      <c r="D123" s="9">
        <v>2.8000000000000001E-2</v>
      </c>
      <c r="E123" s="7">
        <f>E121*D123</f>
        <v>0.16800000000000001</v>
      </c>
      <c r="G123" s="22">
        <v>52228</v>
      </c>
      <c r="H123" s="222" t="str">
        <f>IFERROR(VLOOKUP(G123,'СКЛАД '!$A:$B,2,0),"-")</f>
        <v>Салфетка бумажная</v>
      </c>
      <c r="I123" s="9">
        <v>2</v>
      </c>
      <c r="J123" s="7">
        <f>J121*I123</f>
        <v>0</v>
      </c>
      <c r="L123" s="9"/>
      <c r="M123" s="9"/>
      <c r="N123" s="9"/>
      <c r="O123" s="7">
        <f>O121*N123</f>
        <v>0</v>
      </c>
      <c r="Q123" s="9"/>
      <c r="R123" s="9"/>
      <c r="S123" s="9"/>
      <c r="T123" s="7">
        <f>T121*S123</f>
        <v>0</v>
      </c>
    </row>
    <row r="124" spans="2:20">
      <c r="B124" s="22">
        <v>69933</v>
      </c>
      <c r="C124" s="222" t="str">
        <f>IFERROR(VLOOKUP(B124,'СКЛАД '!$A:$B,2,0),"-")</f>
        <v>Картонная упаковка для пирожков</v>
      </c>
      <c r="D124" s="9">
        <v>1</v>
      </c>
      <c r="E124" s="7">
        <f>E121*D124</f>
        <v>6</v>
      </c>
      <c r="G124" s="22">
        <v>53118</v>
      </c>
      <c r="H124" s="222" t="str">
        <f>IFERROR(VLOOKUP(G124,'СКЛАД '!$A:$B,2,0),"-")</f>
        <v>Баночка для мороженого</v>
      </c>
      <c r="I124" s="9">
        <v>1</v>
      </c>
      <c r="J124" s="7">
        <f>J121*I124</f>
        <v>0</v>
      </c>
      <c r="L124" s="9"/>
      <c r="M124" s="9"/>
      <c r="N124" s="9"/>
      <c r="O124" s="7">
        <f>O121*N124</f>
        <v>0</v>
      </c>
      <c r="Q124" s="9"/>
      <c r="R124" s="9"/>
      <c r="S124" s="9"/>
      <c r="T124" s="7">
        <f>T121*S124</f>
        <v>0</v>
      </c>
    </row>
    <row r="125" spans="2:20">
      <c r="B125" s="22">
        <v>52228</v>
      </c>
      <c r="C125" s="222" t="str">
        <f>IFERROR(VLOOKUP(B125,'СКЛАД '!$A:$B,2,0),"-")</f>
        <v>Салфетка бумажная</v>
      </c>
      <c r="D125" s="9">
        <v>1</v>
      </c>
      <c r="E125" s="7">
        <f>E121*D125</f>
        <v>6</v>
      </c>
      <c r="G125" s="22">
        <v>69914</v>
      </c>
      <c r="H125" s="222" t="str">
        <f>IFERROR(VLOOKUP(G125,'СКЛАД '!$A:$B,2,0),"-")</f>
        <v>Ложка чайная</v>
      </c>
      <c r="I125" s="9">
        <v>1</v>
      </c>
      <c r="J125" s="7">
        <f>J121*I125</f>
        <v>0</v>
      </c>
      <c r="L125" s="9"/>
      <c r="M125" s="9"/>
      <c r="N125" s="9"/>
      <c r="O125" s="7">
        <f>O121*N125</f>
        <v>0</v>
      </c>
      <c r="Q125" s="9"/>
      <c r="R125" s="9"/>
      <c r="S125" s="9"/>
      <c r="T125" s="7">
        <f>T121*S125</f>
        <v>0</v>
      </c>
    </row>
    <row r="126" spans="2:20">
      <c r="B126" s="9"/>
      <c r="C126" s="9"/>
      <c r="D126" s="9"/>
      <c r="E126" s="7">
        <f>E121*D126</f>
        <v>0</v>
      </c>
      <c r="G126" s="9"/>
      <c r="H126" s="222" t="str">
        <f>IFERROR(VLOOKUP(G126,'СКЛАД '!$A:$B,2,0),"-")</f>
        <v>-</v>
      </c>
      <c r="I126" s="9"/>
      <c r="J126" s="7">
        <f>J121*I126</f>
        <v>0</v>
      </c>
      <c r="L126" s="9"/>
      <c r="M126" s="9"/>
      <c r="N126" s="9"/>
      <c r="O126" s="7">
        <f>O121*N126</f>
        <v>0</v>
      </c>
      <c r="Q126" s="9"/>
      <c r="R126" s="9"/>
      <c r="S126" s="9"/>
      <c r="T126" s="7">
        <f>T121*S126</f>
        <v>0</v>
      </c>
    </row>
    <row r="127" spans="2:20">
      <c r="B127" s="9"/>
      <c r="C127" s="9"/>
      <c r="D127" s="9"/>
      <c r="E127" s="7">
        <f>E121*D127</f>
        <v>0</v>
      </c>
      <c r="G127" s="9"/>
      <c r="H127" s="222" t="str">
        <f>IFERROR(VLOOKUP(G127,'СКЛАД '!$A:$B,2,0),"-")</f>
        <v>-</v>
      </c>
      <c r="I127" s="9"/>
      <c r="J127" s="7">
        <f>J121*I127</f>
        <v>0</v>
      </c>
      <c r="L127" s="9"/>
      <c r="M127" s="9"/>
      <c r="N127" s="9"/>
      <c r="O127" s="7">
        <f>O121*N127</f>
        <v>0</v>
      </c>
      <c r="Q127" s="9"/>
      <c r="R127" s="9"/>
      <c r="S127" s="9"/>
      <c r="T127" s="7">
        <f>T121*S127</f>
        <v>0</v>
      </c>
    </row>
    <row r="128" spans="2:20">
      <c r="B128" s="9"/>
      <c r="C128" s="9"/>
      <c r="D128" s="9"/>
      <c r="E128" s="7">
        <f>E121*D128</f>
        <v>0</v>
      </c>
      <c r="G128" s="9"/>
      <c r="H128" s="222" t="str">
        <f>IFERROR(VLOOKUP(G128,'СКЛАД '!$A:$B,2,0),"-")</f>
        <v>-</v>
      </c>
      <c r="I128" s="9"/>
      <c r="J128" s="7">
        <f>J121*I128</f>
        <v>0</v>
      </c>
      <c r="L128" s="9"/>
      <c r="M128" s="9"/>
      <c r="N128" s="9"/>
      <c r="O128" s="7">
        <f>O121*N128</f>
        <v>0</v>
      </c>
      <c r="Q128" s="9"/>
      <c r="R128" s="9"/>
      <c r="S128" s="9"/>
      <c r="T128" s="7">
        <f>T121*S128</f>
        <v>0</v>
      </c>
    </row>
    <row r="129" spans="2:20">
      <c r="B129" s="9"/>
      <c r="C129" s="9"/>
      <c r="D129" s="9"/>
      <c r="E129" s="7">
        <f>E121*D129</f>
        <v>0</v>
      </c>
      <c r="G129" s="9"/>
      <c r="H129" s="222" t="str">
        <f>IFERROR(VLOOKUP(G129,'СКЛАД '!$A:$B,2,0),"-")</f>
        <v>-</v>
      </c>
      <c r="I129" s="9"/>
      <c r="J129" s="7">
        <f>J121*I129</f>
        <v>0</v>
      </c>
      <c r="L129" s="9"/>
      <c r="M129" s="9"/>
      <c r="N129" s="9"/>
      <c r="O129" s="7">
        <f>O121*N129</f>
        <v>0</v>
      </c>
      <c r="Q129" s="9"/>
      <c r="R129" s="9"/>
      <c r="S129" s="9"/>
      <c r="T129" s="7">
        <f>T121*S129</f>
        <v>0</v>
      </c>
    </row>
    <row r="130" spans="2:20">
      <c r="B130" s="9"/>
      <c r="C130" s="9"/>
      <c r="D130" s="9"/>
      <c r="E130" s="7">
        <f>E121*D130</f>
        <v>0</v>
      </c>
      <c r="G130" s="9"/>
      <c r="H130" s="222" t="str">
        <f>IFERROR(VLOOKUP(G130,'СКЛАД '!$A:$B,2,0),"-")</f>
        <v>-</v>
      </c>
      <c r="I130" s="9"/>
      <c r="J130" s="7">
        <f>J121*I130</f>
        <v>0</v>
      </c>
      <c r="L130" s="9"/>
      <c r="M130" s="9"/>
      <c r="N130" s="9"/>
      <c r="O130" s="7">
        <f>O121*N130</f>
        <v>0</v>
      </c>
      <c r="Q130" s="9"/>
      <c r="R130" s="9"/>
      <c r="S130" s="9"/>
      <c r="T130" s="7">
        <f>T121*S130</f>
        <v>0</v>
      </c>
    </row>
    <row r="131" spans="2:20">
      <c r="B131" s="9"/>
      <c r="C131" s="9"/>
      <c r="D131" s="9"/>
      <c r="E131" s="7">
        <f>E121*D131</f>
        <v>0</v>
      </c>
      <c r="G131" s="9"/>
      <c r="H131" s="222" t="str">
        <f>IFERROR(VLOOKUP(G131,'СКЛАД '!$A:$B,2,0),"-")</f>
        <v>-</v>
      </c>
      <c r="I131" s="9"/>
      <c r="J131" s="7">
        <f>J121*I131</f>
        <v>0</v>
      </c>
      <c r="L131" s="9"/>
      <c r="M131" s="9"/>
      <c r="N131" s="9"/>
      <c r="O131" s="7">
        <f>O121*N131</f>
        <v>0</v>
      </c>
      <c r="Q131" s="9"/>
      <c r="R131" s="9"/>
      <c r="S131" s="9"/>
      <c r="T131" s="7">
        <f>T121*S131</f>
        <v>0</v>
      </c>
    </row>
    <row r="132" spans="2:20">
      <c r="B132" s="9"/>
      <c r="C132" s="9"/>
      <c r="D132" s="9"/>
      <c r="E132" s="7">
        <f>E121*D132</f>
        <v>0</v>
      </c>
      <c r="G132" s="9"/>
      <c r="H132" s="222" t="str">
        <f>IFERROR(VLOOKUP(G132,'СКЛАД '!$A:$B,2,0),"-")</f>
        <v>-</v>
      </c>
      <c r="I132" s="9"/>
      <c r="J132" s="7">
        <f>J121*I132</f>
        <v>0</v>
      </c>
      <c r="L132" s="9"/>
      <c r="M132" s="9"/>
      <c r="N132" s="9"/>
      <c r="O132" s="7">
        <f>O121*N132</f>
        <v>0</v>
      </c>
      <c r="Q132" s="9"/>
      <c r="R132" s="9"/>
      <c r="S132" s="9"/>
      <c r="T132" s="7">
        <f>T121*S132</f>
        <v>0</v>
      </c>
    </row>
    <row r="133" spans="2:20">
      <c r="B133" s="9"/>
      <c r="C133" s="9"/>
      <c r="D133" s="9"/>
      <c r="E133" s="7">
        <f>E121*D133</f>
        <v>0</v>
      </c>
      <c r="G133" s="9"/>
      <c r="H133" s="222" t="str">
        <f>IFERROR(VLOOKUP(G133,'СКЛАД '!$A:$B,2,0),"-")</f>
        <v>-</v>
      </c>
      <c r="I133" s="9"/>
      <c r="J133" s="7">
        <f>J121*I133</f>
        <v>0</v>
      </c>
      <c r="L133" s="9"/>
      <c r="M133" s="9"/>
      <c r="N133" s="9"/>
      <c r="O133" s="7">
        <f>O121*N133</f>
        <v>0</v>
      </c>
      <c r="Q133" s="9"/>
      <c r="R133" s="9"/>
      <c r="S133" s="9"/>
      <c r="T133" s="7">
        <f>T121*S133</f>
        <v>0</v>
      </c>
    </row>
    <row r="134" spans="2:20">
      <c r="B134" s="9"/>
      <c r="C134" s="9"/>
      <c r="D134" s="9"/>
      <c r="E134" s="7">
        <f>E121*D134</f>
        <v>0</v>
      </c>
      <c r="G134" s="9"/>
      <c r="H134" s="222" t="str">
        <f>IFERROR(VLOOKUP(G134,'СКЛАД '!$A:$B,2,0),"-")</f>
        <v>-</v>
      </c>
      <c r="I134" s="9"/>
      <c r="J134" s="7">
        <f>J121*I134</f>
        <v>0</v>
      </c>
      <c r="L134" s="9"/>
      <c r="M134" s="9"/>
      <c r="N134" s="9"/>
      <c r="O134" s="7">
        <f>O121*N134</f>
        <v>0</v>
      </c>
      <c r="Q134" s="9"/>
      <c r="R134" s="9"/>
      <c r="S134" s="9"/>
      <c r="T134" s="7">
        <f>T121*S134</f>
        <v>0</v>
      </c>
    </row>
    <row r="135" spans="2:20">
      <c r="B135" s="9"/>
      <c r="C135" s="9"/>
      <c r="D135" s="9"/>
      <c r="E135" s="7">
        <f>E121*D135</f>
        <v>0</v>
      </c>
      <c r="G135" s="9"/>
      <c r="H135" s="222" t="str">
        <f>IFERROR(VLOOKUP(G135,'СКЛАД '!$A:$B,2,0),"-")</f>
        <v>-</v>
      </c>
      <c r="I135" s="9"/>
      <c r="J135" s="7">
        <f>J121*I135</f>
        <v>0</v>
      </c>
      <c r="L135" s="9"/>
      <c r="M135" s="9"/>
      <c r="N135" s="9"/>
      <c r="O135" s="7">
        <f>O121*N135</f>
        <v>0</v>
      </c>
      <c r="Q135" s="9"/>
      <c r="R135" s="9"/>
      <c r="S135" s="9"/>
      <c r="T135" s="7">
        <f>T121*S135</f>
        <v>0</v>
      </c>
    </row>
    <row r="136" spans="2:20">
      <c r="B136" s="9"/>
      <c r="C136" s="9"/>
      <c r="D136" s="9"/>
      <c r="E136" s="7">
        <f>E121*D136</f>
        <v>0</v>
      </c>
      <c r="G136" s="9"/>
      <c r="H136" s="222" t="str">
        <f>IFERROR(VLOOKUP(G136,'СКЛАД '!$A:$B,2,0),"-")</f>
        <v>-</v>
      </c>
      <c r="I136" s="9"/>
      <c r="J136" s="7">
        <f>J121*I136</f>
        <v>0</v>
      </c>
      <c r="L136" s="9"/>
      <c r="M136" s="9"/>
      <c r="N136" s="9"/>
      <c r="O136" s="7">
        <f>O121*N136</f>
        <v>0</v>
      </c>
      <c r="Q136" s="9"/>
      <c r="R136" s="9"/>
      <c r="S136" s="9"/>
      <c r="T136" s="7">
        <f>T121*S136</f>
        <v>0</v>
      </c>
    </row>
    <row r="138" spans="2:20">
      <c r="B138" s="8"/>
      <c r="C138" s="6">
        <f>IFERROR(VLOOKUP(B138,Сводная!$A:$C,2,0),"-------------")</f>
        <v>0</v>
      </c>
      <c r="D138" s="3" t="s">
        <v>600</v>
      </c>
      <c r="E138" s="6">
        <f>IFERROR(VLOOKUP(B138,Сводная!$A:$C,3,0),"-------------")</f>
        <v>0</v>
      </c>
      <c r="G138" s="8"/>
      <c r="H138" s="6">
        <f>IFERROR(VLOOKUP(G138,Сводная!$A:$C,2,0),"-------------")</f>
        <v>0</v>
      </c>
      <c r="I138" s="3" t="s">
        <v>600</v>
      </c>
      <c r="J138" s="6">
        <f>IFERROR(VLOOKUP(G138,Сводная!$A:$C,3,0),"-------------")</f>
        <v>0</v>
      </c>
      <c r="L138" s="8"/>
      <c r="M138" s="6">
        <f>IFERROR(VLOOKUP(L138,Сводная!$A:$C,2,0),"-------------")</f>
        <v>0</v>
      </c>
      <c r="N138" s="3" t="s">
        <v>600</v>
      </c>
      <c r="O138" s="6">
        <f>IFERROR(VLOOKUP(L138,Сводная!$A:$C,3,0),"-------------")</f>
        <v>0</v>
      </c>
      <c r="Q138" s="8"/>
      <c r="R138" s="6">
        <f>IFERROR(VLOOKUP(Q138,Сводная!$A:$C,2,0),"-------------")</f>
        <v>0</v>
      </c>
      <c r="S138" s="3" t="s">
        <v>600</v>
      </c>
      <c r="T138" s="6">
        <f>IFERROR(VLOOKUP(Q138,Сводная!$A:$C,3,0),"-------------")</f>
        <v>0</v>
      </c>
    </row>
    <row r="139" spans="2:20">
      <c r="B139" s="9"/>
      <c r="D139" s="9"/>
      <c r="E139" s="7">
        <f>E138*D139</f>
        <v>0</v>
      </c>
      <c r="G139" s="9"/>
      <c r="I139" s="9"/>
      <c r="J139" s="7">
        <f>J138*I139</f>
        <v>0</v>
      </c>
      <c r="L139" s="9"/>
      <c r="N139" s="9"/>
      <c r="O139" s="7">
        <f>O138*N139</f>
        <v>0</v>
      </c>
      <c r="Q139" s="9"/>
      <c r="S139" s="9"/>
      <c r="T139" s="7">
        <f>T138*S139</f>
        <v>0</v>
      </c>
    </row>
    <row r="140" spans="2:20">
      <c r="B140" s="9"/>
      <c r="C140" s="9"/>
      <c r="D140" s="9"/>
      <c r="E140" s="7">
        <f>E138*D140</f>
        <v>0</v>
      </c>
      <c r="G140" s="9"/>
      <c r="H140" s="9"/>
      <c r="I140" s="9"/>
      <c r="J140" s="7">
        <f>J138*I140</f>
        <v>0</v>
      </c>
      <c r="L140" s="9"/>
      <c r="M140" s="9"/>
      <c r="N140" s="9"/>
      <c r="O140" s="7">
        <f>O138*N140</f>
        <v>0</v>
      </c>
      <c r="Q140" s="9"/>
      <c r="R140" s="9"/>
      <c r="S140" s="9"/>
      <c r="T140" s="7">
        <f>T138*S140</f>
        <v>0</v>
      </c>
    </row>
    <row r="141" spans="2:20">
      <c r="B141" s="9"/>
      <c r="C141" s="9"/>
      <c r="D141" s="9"/>
      <c r="E141" s="7">
        <f>E138*D141</f>
        <v>0</v>
      </c>
      <c r="G141" s="9"/>
      <c r="H141" s="9"/>
      <c r="I141" s="9"/>
      <c r="J141" s="7">
        <f>J138*I141</f>
        <v>0</v>
      </c>
      <c r="L141" s="9"/>
      <c r="M141" s="9"/>
      <c r="N141" s="9"/>
      <c r="O141" s="7">
        <f>O138*N141</f>
        <v>0</v>
      </c>
      <c r="Q141" s="9"/>
      <c r="R141" s="9"/>
      <c r="S141" s="9"/>
      <c r="T141" s="7">
        <f>T138*S141</f>
        <v>0</v>
      </c>
    </row>
    <row r="142" spans="2:20">
      <c r="B142" s="9"/>
      <c r="C142" s="9"/>
      <c r="D142" s="9"/>
      <c r="E142" s="7">
        <f>E138*D142</f>
        <v>0</v>
      </c>
      <c r="G142" s="9"/>
      <c r="H142" s="9"/>
      <c r="I142" s="9"/>
      <c r="J142" s="7">
        <f>J138*I142</f>
        <v>0</v>
      </c>
      <c r="L142" s="9"/>
      <c r="M142" s="9"/>
      <c r="N142" s="9"/>
      <c r="O142" s="7">
        <f>O138*N142</f>
        <v>0</v>
      </c>
      <c r="Q142" s="9"/>
      <c r="R142" s="9"/>
      <c r="S142" s="9"/>
      <c r="T142" s="7">
        <f>T138*S142</f>
        <v>0</v>
      </c>
    </row>
    <row r="143" spans="2:20">
      <c r="B143" s="9"/>
      <c r="C143" s="9"/>
      <c r="D143" s="9"/>
      <c r="E143" s="7">
        <f>E138*D143</f>
        <v>0</v>
      </c>
      <c r="G143" s="9"/>
      <c r="H143" s="9"/>
      <c r="I143" s="9"/>
      <c r="J143" s="7">
        <f>J138*I143</f>
        <v>0</v>
      </c>
      <c r="L143" s="9"/>
      <c r="M143" s="9"/>
      <c r="N143" s="9"/>
      <c r="O143" s="7">
        <f>O138*N143</f>
        <v>0</v>
      </c>
      <c r="Q143" s="9"/>
      <c r="R143" s="9"/>
      <c r="S143" s="9"/>
      <c r="T143" s="7">
        <f>T138*S143</f>
        <v>0</v>
      </c>
    </row>
    <row r="144" spans="2:20">
      <c r="B144" s="9"/>
      <c r="C144" s="9"/>
      <c r="D144" s="9"/>
      <c r="E144" s="7">
        <f>E138*D144</f>
        <v>0</v>
      </c>
      <c r="G144" s="9"/>
      <c r="H144" s="9"/>
      <c r="I144" s="9"/>
      <c r="J144" s="7">
        <f>J138*I144</f>
        <v>0</v>
      </c>
      <c r="L144" s="9"/>
      <c r="M144" s="9"/>
      <c r="N144" s="9"/>
      <c r="O144" s="7">
        <f>O138*N144</f>
        <v>0</v>
      </c>
      <c r="Q144" s="9"/>
      <c r="R144" s="9"/>
      <c r="S144" s="9"/>
      <c r="T144" s="7">
        <f>T138*S144</f>
        <v>0</v>
      </c>
    </row>
    <row r="145" spans="2:20">
      <c r="B145" s="9"/>
      <c r="C145" s="9"/>
      <c r="D145" s="9"/>
      <c r="E145" s="7">
        <f>E138*D145</f>
        <v>0</v>
      </c>
      <c r="G145" s="9"/>
      <c r="H145" s="9"/>
      <c r="I145" s="9"/>
      <c r="J145" s="7">
        <f>J138*I145</f>
        <v>0</v>
      </c>
      <c r="L145" s="9"/>
      <c r="M145" s="9"/>
      <c r="N145" s="9"/>
      <c r="O145" s="7">
        <f>O138*N145</f>
        <v>0</v>
      </c>
      <c r="Q145" s="9"/>
      <c r="R145" s="9"/>
      <c r="S145" s="9"/>
      <c r="T145" s="7">
        <f>T138*S145</f>
        <v>0</v>
      </c>
    </row>
    <row r="146" spans="2:20">
      <c r="B146" s="9"/>
      <c r="C146" s="9"/>
      <c r="D146" s="9"/>
      <c r="E146" s="7">
        <f>E138*D146</f>
        <v>0</v>
      </c>
      <c r="G146" s="9"/>
      <c r="H146" s="9"/>
      <c r="I146" s="9"/>
      <c r="J146" s="7">
        <f>J138*I146</f>
        <v>0</v>
      </c>
      <c r="L146" s="9"/>
      <c r="M146" s="9"/>
      <c r="N146" s="9"/>
      <c r="O146" s="7">
        <f>O138*N146</f>
        <v>0</v>
      </c>
      <c r="Q146" s="9"/>
      <c r="R146" s="9"/>
      <c r="S146" s="9"/>
      <c r="T146" s="7">
        <f>T138*S146</f>
        <v>0</v>
      </c>
    </row>
    <row r="147" spans="2:20">
      <c r="B147" s="9"/>
      <c r="C147" s="9"/>
      <c r="D147" s="9"/>
      <c r="E147" s="7">
        <f>E138*D147</f>
        <v>0</v>
      </c>
      <c r="G147" s="9"/>
      <c r="H147" s="9"/>
      <c r="I147" s="9"/>
      <c r="J147" s="7">
        <f>J138*I147</f>
        <v>0</v>
      </c>
      <c r="L147" s="9"/>
      <c r="M147" s="9"/>
      <c r="N147" s="9"/>
      <c r="O147" s="7">
        <f>O138*N147</f>
        <v>0</v>
      </c>
      <c r="Q147" s="9"/>
      <c r="R147" s="9"/>
      <c r="S147" s="9"/>
      <c r="T147" s="7">
        <f>T138*S147</f>
        <v>0</v>
      </c>
    </row>
    <row r="148" spans="2:20">
      <c r="B148" s="9"/>
      <c r="C148" s="9"/>
      <c r="D148" s="9"/>
      <c r="E148" s="7">
        <f>E138*D148</f>
        <v>0</v>
      </c>
      <c r="G148" s="9"/>
      <c r="H148" s="9"/>
      <c r="I148" s="9"/>
      <c r="J148" s="7">
        <f>J138*I148</f>
        <v>0</v>
      </c>
      <c r="L148" s="9"/>
      <c r="M148" s="9"/>
      <c r="N148" s="9"/>
      <c r="O148" s="7">
        <f>O138*N148</f>
        <v>0</v>
      </c>
      <c r="Q148" s="9"/>
      <c r="R148" s="9"/>
      <c r="S148" s="9"/>
      <c r="T148" s="7">
        <f>T138*S148</f>
        <v>0</v>
      </c>
    </row>
    <row r="149" spans="2:20">
      <c r="B149" s="9"/>
      <c r="C149" s="9"/>
      <c r="D149" s="9"/>
      <c r="E149" s="7">
        <f>E138*D149</f>
        <v>0</v>
      </c>
      <c r="G149" s="9"/>
      <c r="H149" s="9"/>
      <c r="I149" s="9"/>
      <c r="J149" s="7">
        <f>J138*I149</f>
        <v>0</v>
      </c>
      <c r="L149" s="9"/>
      <c r="M149" s="9"/>
      <c r="N149" s="9"/>
      <c r="O149" s="7">
        <f>O138*N149</f>
        <v>0</v>
      </c>
      <c r="Q149" s="9"/>
      <c r="R149" s="9"/>
      <c r="S149" s="9"/>
      <c r="T149" s="7">
        <f>T138*S149</f>
        <v>0</v>
      </c>
    </row>
    <row r="150" spans="2:20">
      <c r="B150" s="9"/>
      <c r="C150" s="9"/>
      <c r="D150" s="9"/>
      <c r="E150" s="7">
        <f>E138*D150</f>
        <v>0</v>
      </c>
      <c r="G150" s="9"/>
      <c r="H150" s="9"/>
      <c r="I150" s="9"/>
      <c r="J150" s="7">
        <f>J138*I150</f>
        <v>0</v>
      </c>
      <c r="L150" s="9"/>
      <c r="M150" s="9"/>
      <c r="N150" s="9"/>
      <c r="O150" s="7">
        <f>O138*N150</f>
        <v>0</v>
      </c>
      <c r="Q150" s="9"/>
      <c r="R150" s="9"/>
      <c r="S150" s="9"/>
      <c r="T150" s="7">
        <f>T138*S150</f>
        <v>0</v>
      </c>
    </row>
    <row r="151" spans="2:20">
      <c r="B151" s="9"/>
      <c r="C151" s="9"/>
      <c r="D151" s="9"/>
      <c r="E151" s="7">
        <f>E138*D151</f>
        <v>0</v>
      </c>
      <c r="G151" s="9"/>
      <c r="H151" s="9"/>
      <c r="I151" s="9"/>
      <c r="J151" s="7">
        <f>J138*I151</f>
        <v>0</v>
      </c>
      <c r="L151" s="9"/>
      <c r="M151" s="9"/>
      <c r="N151" s="9"/>
      <c r="O151" s="7">
        <f>O138*N151</f>
        <v>0</v>
      </c>
      <c r="Q151" s="9"/>
      <c r="R151" s="9"/>
      <c r="S151" s="9"/>
      <c r="T151" s="7">
        <f>T138*S151</f>
        <v>0</v>
      </c>
    </row>
    <row r="152" spans="2:20">
      <c r="B152" s="9"/>
      <c r="C152" s="9"/>
      <c r="D152" s="9"/>
      <c r="E152" s="7">
        <f>E138*D152</f>
        <v>0</v>
      </c>
      <c r="G152" s="9"/>
      <c r="H152" s="9"/>
      <c r="I152" s="9"/>
      <c r="J152" s="7">
        <f>J138*I152</f>
        <v>0</v>
      </c>
      <c r="L152" s="9"/>
      <c r="M152" s="9"/>
      <c r="N152" s="9"/>
      <c r="O152" s="7">
        <f>O138*N152</f>
        <v>0</v>
      </c>
      <c r="Q152" s="9"/>
      <c r="R152" s="9"/>
      <c r="S152" s="9"/>
      <c r="T152" s="7">
        <f>T138*S152</f>
        <v>0</v>
      </c>
    </row>
    <row r="153" spans="2:20">
      <c r="B153" s="9"/>
      <c r="C153" s="9"/>
      <c r="D153" s="9"/>
      <c r="E153" s="7">
        <f>E138*D153</f>
        <v>0</v>
      </c>
      <c r="G153" s="9"/>
      <c r="H153" s="9"/>
      <c r="I153" s="9"/>
      <c r="J153" s="7">
        <f>J138*I153</f>
        <v>0</v>
      </c>
      <c r="L153" s="9"/>
      <c r="M153" s="9"/>
      <c r="N153" s="9"/>
      <c r="O153" s="7">
        <f>O138*N153</f>
        <v>0</v>
      </c>
      <c r="Q153" s="9"/>
      <c r="R153" s="9"/>
      <c r="S153" s="9"/>
      <c r="T153" s="7">
        <f>T138*S153</f>
        <v>0</v>
      </c>
    </row>
    <row r="155" spans="2:20">
      <c r="B155" s="8"/>
      <c r="C155" s="6">
        <f>IFERROR(VLOOKUP(B155,Сводная!$A:$C,2,0),"-------------")</f>
        <v>0</v>
      </c>
      <c r="D155" s="3" t="s">
        <v>600</v>
      </c>
      <c r="E155" s="6">
        <f>IFERROR(VLOOKUP(B155,Сводная!$A:$C,3,0),"-------------")</f>
        <v>0</v>
      </c>
      <c r="G155" s="8"/>
      <c r="H155" s="6">
        <f>IFERROR(VLOOKUP(G155,Сводная!$A:$C,2,0),"-------------")</f>
        <v>0</v>
      </c>
      <c r="I155" s="3" t="s">
        <v>600</v>
      </c>
      <c r="J155" s="6">
        <f>IFERROR(VLOOKUP(G155,Сводная!$A:$C,3,0),"-------------")</f>
        <v>0</v>
      </c>
      <c r="L155" s="8"/>
      <c r="M155" s="6">
        <f>IFERROR(VLOOKUP(L155,Сводная!$A:$C,2,0),"-------------")</f>
        <v>0</v>
      </c>
      <c r="N155" s="3" t="s">
        <v>600</v>
      </c>
      <c r="O155" s="6">
        <f>IFERROR(VLOOKUP(L155,Сводная!$A:$C,3,0),"-------------")</f>
        <v>0</v>
      </c>
      <c r="Q155" s="8"/>
      <c r="R155" s="6">
        <f>IFERROR(VLOOKUP(Q155,Сводная!$A:$C,2,0),"-------------")</f>
        <v>0</v>
      </c>
      <c r="S155" s="3" t="s">
        <v>600</v>
      </c>
      <c r="T155" s="6">
        <f>IFERROR(VLOOKUP(Q155,Сводная!$A:$C,3,0),"-------------")</f>
        <v>0</v>
      </c>
    </row>
    <row r="156" spans="2:20">
      <c r="B156" s="9"/>
      <c r="D156" s="9"/>
      <c r="E156" s="7">
        <f>E155*D156</f>
        <v>0</v>
      </c>
      <c r="G156" s="9"/>
      <c r="I156" s="9"/>
      <c r="J156" s="7">
        <f>J155*I156</f>
        <v>0</v>
      </c>
      <c r="L156" s="9"/>
      <c r="N156" s="9"/>
      <c r="O156" s="7">
        <f>O155*N156</f>
        <v>0</v>
      </c>
      <c r="Q156" s="9"/>
      <c r="S156" s="9"/>
      <c r="T156" s="7">
        <f>T155*S156</f>
        <v>0</v>
      </c>
    </row>
    <row r="157" spans="2:20">
      <c r="B157" s="9"/>
      <c r="C157" s="9"/>
      <c r="D157" s="9"/>
      <c r="E157" s="7">
        <f>E155*D157</f>
        <v>0</v>
      </c>
      <c r="G157" s="9"/>
      <c r="H157" s="9"/>
      <c r="I157" s="9"/>
      <c r="J157" s="7">
        <f>J155*I157</f>
        <v>0</v>
      </c>
      <c r="L157" s="9"/>
      <c r="M157" s="9"/>
      <c r="N157" s="9"/>
      <c r="O157" s="7">
        <f>O155*N157</f>
        <v>0</v>
      </c>
      <c r="Q157" s="9"/>
      <c r="R157" s="9"/>
      <c r="S157" s="9"/>
      <c r="T157" s="7">
        <f>T155*S157</f>
        <v>0</v>
      </c>
    </row>
    <row r="158" spans="2:20">
      <c r="B158" s="9"/>
      <c r="C158" s="9"/>
      <c r="D158" s="9"/>
      <c r="E158" s="7">
        <f>E155*D158</f>
        <v>0</v>
      </c>
      <c r="G158" s="9"/>
      <c r="H158" s="9"/>
      <c r="I158" s="9"/>
      <c r="J158" s="7">
        <f>J155*I158</f>
        <v>0</v>
      </c>
      <c r="L158" s="9"/>
      <c r="M158" s="9"/>
      <c r="N158" s="9"/>
      <c r="O158" s="7">
        <f>O155*N158</f>
        <v>0</v>
      </c>
      <c r="Q158" s="9"/>
      <c r="R158" s="9"/>
      <c r="S158" s="9"/>
      <c r="T158" s="7">
        <f>T155*S158</f>
        <v>0</v>
      </c>
    </row>
    <row r="159" spans="2:20">
      <c r="B159" s="9"/>
      <c r="C159" s="9"/>
      <c r="D159" s="9"/>
      <c r="E159" s="7">
        <f>E155*D159</f>
        <v>0</v>
      </c>
      <c r="G159" s="9"/>
      <c r="H159" s="9"/>
      <c r="I159" s="9"/>
      <c r="J159" s="7">
        <f>J155*I159</f>
        <v>0</v>
      </c>
      <c r="L159" s="9"/>
      <c r="M159" s="9"/>
      <c r="N159" s="9"/>
      <c r="O159" s="7">
        <f>O155*N159</f>
        <v>0</v>
      </c>
      <c r="Q159" s="9"/>
      <c r="R159" s="9"/>
      <c r="S159" s="9"/>
      <c r="T159" s="7">
        <f>T155*S159</f>
        <v>0</v>
      </c>
    </row>
    <row r="160" spans="2:20">
      <c r="B160" s="9"/>
      <c r="C160" s="9"/>
      <c r="D160" s="9"/>
      <c r="E160" s="7">
        <f>E155*D160</f>
        <v>0</v>
      </c>
      <c r="G160" s="9"/>
      <c r="H160" s="9"/>
      <c r="I160" s="9"/>
      <c r="J160" s="7">
        <f>J155*I160</f>
        <v>0</v>
      </c>
      <c r="L160" s="9"/>
      <c r="M160" s="9"/>
      <c r="N160" s="9"/>
      <c r="O160" s="7">
        <f>O155*N160</f>
        <v>0</v>
      </c>
      <c r="Q160" s="9"/>
      <c r="R160" s="9"/>
      <c r="S160" s="9"/>
      <c r="T160" s="7">
        <f>T155*S160</f>
        <v>0</v>
      </c>
    </row>
    <row r="161" spans="2:20">
      <c r="B161" s="9"/>
      <c r="C161" s="9"/>
      <c r="D161" s="9"/>
      <c r="E161" s="7">
        <f>E155*D161</f>
        <v>0</v>
      </c>
      <c r="G161" s="9"/>
      <c r="H161" s="9"/>
      <c r="I161" s="9"/>
      <c r="J161" s="7">
        <f>J155*I161</f>
        <v>0</v>
      </c>
      <c r="L161" s="9"/>
      <c r="M161" s="9"/>
      <c r="N161" s="9"/>
      <c r="O161" s="7">
        <f>O155*N161</f>
        <v>0</v>
      </c>
      <c r="Q161" s="9"/>
      <c r="R161" s="9"/>
      <c r="S161" s="9"/>
      <c r="T161" s="7">
        <f>T155*S161</f>
        <v>0</v>
      </c>
    </row>
    <row r="162" spans="2:20">
      <c r="B162" s="9"/>
      <c r="C162" s="9"/>
      <c r="D162" s="9"/>
      <c r="E162" s="7">
        <f>E155*D162</f>
        <v>0</v>
      </c>
      <c r="G162" s="9"/>
      <c r="H162" s="9"/>
      <c r="I162" s="9"/>
      <c r="J162" s="7">
        <f>J155*I162</f>
        <v>0</v>
      </c>
      <c r="L162" s="9"/>
      <c r="M162" s="9"/>
      <c r="N162" s="9"/>
      <c r="O162" s="7">
        <f>O155*N162</f>
        <v>0</v>
      </c>
      <c r="Q162" s="9"/>
      <c r="R162" s="9"/>
      <c r="S162" s="9"/>
      <c r="T162" s="7">
        <f>T155*S162</f>
        <v>0</v>
      </c>
    </row>
    <row r="163" spans="2:20">
      <c r="B163" s="9"/>
      <c r="C163" s="9"/>
      <c r="D163" s="9"/>
      <c r="E163" s="7">
        <f>E155*D163</f>
        <v>0</v>
      </c>
      <c r="G163" s="9"/>
      <c r="H163" s="9"/>
      <c r="I163" s="9"/>
      <c r="J163" s="7">
        <f>J155*I163</f>
        <v>0</v>
      </c>
      <c r="L163" s="9"/>
      <c r="M163" s="9"/>
      <c r="N163" s="9"/>
      <c r="O163" s="7">
        <f>O155*N163</f>
        <v>0</v>
      </c>
      <c r="Q163" s="9"/>
      <c r="R163" s="9"/>
      <c r="S163" s="9"/>
      <c r="T163" s="7">
        <f>T155*S163</f>
        <v>0</v>
      </c>
    </row>
    <row r="164" spans="2:20">
      <c r="B164" s="9"/>
      <c r="C164" s="9"/>
      <c r="D164" s="9"/>
      <c r="E164" s="7">
        <f>E155*D164</f>
        <v>0</v>
      </c>
      <c r="G164" s="9"/>
      <c r="H164" s="9"/>
      <c r="I164" s="9"/>
      <c r="J164" s="7">
        <f>J155*I164</f>
        <v>0</v>
      </c>
      <c r="L164" s="9"/>
      <c r="M164" s="9"/>
      <c r="N164" s="9"/>
      <c r="O164" s="7">
        <f>O155*N164</f>
        <v>0</v>
      </c>
      <c r="Q164" s="9"/>
      <c r="R164" s="9"/>
      <c r="S164" s="9"/>
      <c r="T164" s="7">
        <f>T155*S164</f>
        <v>0</v>
      </c>
    </row>
    <row r="165" spans="2:20">
      <c r="B165" s="9"/>
      <c r="C165" s="9"/>
      <c r="D165" s="9"/>
      <c r="E165" s="7">
        <f>E155*D165</f>
        <v>0</v>
      </c>
      <c r="G165" s="9"/>
      <c r="H165" s="9"/>
      <c r="I165" s="9"/>
      <c r="J165" s="7">
        <f>J155*I165</f>
        <v>0</v>
      </c>
      <c r="L165" s="9"/>
      <c r="M165" s="9"/>
      <c r="N165" s="9"/>
      <c r="O165" s="7">
        <f>O155*N165</f>
        <v>0</v>
      </c>
      <c r="Q165" s="9"/>
      <c r="R165" s="9"/>
      <c r="S165" s="9"/>
      <c r="T165" s="7">
        <f>T155*S165</f>
        <v>0</v>
      </c>
    </row>
    <row r="166" spans="2:20">
      <c r="B166" s="9"/>
      <c r="C166" s="9"/>
      <c r="D166" s="9"/>
      <c r="E166" s="7">
        <f>E155*D166</f>
        <v>0</v>
      </c>
      <c r="G166" s="9"/>
      <c r="H166" s="9"/>
      <c r="I166" s="9"/>
      <c r="J166" s="7">
        <f>J155*I166</f>
        <v>0</v>
      </c>
      <c r="L166" s="9"/>
      <c r="M166" s="9"/>
      <c r="N166" s="9"/>
      <c r="O166" s="7">
        <f>O155*N166</f>
        <v>0</v>
      </c>
      <c r="Q166" s="9"/>
      <c r="R166" s="9"/>
      <c r="S166" s="9"/>
      <c r="T166" s="7">
        <f>T155*S166</f>
        <v>0</v>
      </c>
    </row>
    <row r="167" spans="2:20">
      <c r="B167" s="9"/>
      <c r="C167" s="9"/>
      <c r="D167" s="9"/>
      <c r="E167" s="7">
        <f>E155*D167</f>
        <v>0</v>
      </c>
      <c r="G167" s="9"/>
      <c r="H167" s="9"/>
      <c r="I167" s="9"/>
      <c r="J167" s="7">
        <f>J155*I167</f>
        <v>0</v>
      </c>
      <c r="L167" s="9"/>
      <c r="M167" s="9"/>
      <c r="N167" s="9"/>
      <c r="O167" s="7">
        <f>O155*N167</f>
        <v>0</v>
      </c>
      <c r="Q167" s="9"/>
      <c r="R167" s="9"/>
      <c r="S167" s="9"/>
      <c r="T167" s="7">
        <f>T155*S167</f>
        <v>0</v>
      </c>
    </row>
    <row r="168" spans="2:20">
      <c r="B168" s="9"/>
      <c r="C168" s="9"/>
      <c r="D168" s="9"/>
      <c r="E168" s="7">
        <f>E155*D168</f>
        <v>0</v>
      </c>
      <c r="G168" s="9"/>
      <c r="H168" s="9"/>
      <c r="I168" s="9"/>
      <c r="J168" s="7">
        <f>J155*I168</f>
        <v>0</v>
      </c>
      <c r="L168" s="9"/>
      <c r="M168" s="9"/>
      <c r="N168" s="9"/>
      <c r="O168" s="7">
        <f>O155*N168</f>
        <v>0</v>
      </c>
      <c r="Q168" s="9"/>
      <c r="R168" s="9"/>
      <c r="S168" s="9"/>
      <c r="T168" s="7">
        <f>T155*S168</f>
        <v>0</v>
      </c>
    </row>
    <row r="169" spans="2:20">
      <c r="B169" s="9"/>
      <c r="C169" s="9"/>
      <c r="D169" s="9"/>
      <c r="E169" s="7">
        <f>E155*D169</f>
        <v>0</v>
      </c>
      <c r="G169" s="9"/>
      <c r="H169" s="9"/>
      <c r="I169" s="9"/>
      <c r="J169" s="7">
        <f>J155*I169</f>
        <v>0</v>
      </c>
      <c r="L169" s="9"/>
      <c r="M169" s="9"/>
      <c r="N169" s="9"/>
      <c r="O169" s="7">
        <f>O155*N169</f>
        <v>0</v>
      </c>
      <c r="Q169" s="9"/>
      <c r="R169" s="9"/>
      <c r="S169" s="9"/>
      <c r="T169" s="7">
        <f>T155*S169</f>
        <v>0</v>
      </c>
    </row>
    <row r="170" spans="2:20">
      <c r="B170" s="9"/>
      <c r="C170" s="9"/>
      <c r="D170" s="9"/>
      <c r="E170" s="7">
        <f>E155*D170</f>
        <v>0</v>
      </c>
      <c r="G170" s="9"/>
      <c r="H170" s="9"/>
      <c r="I170" s="9"/>
      <c r="J170" s="7">
        <f>J155*I170</f>
        <v>0</v>
      </c>
      <c r="L170" s="9"/>
      <c r="M170" s="9"/>
      <c r="N170" s="9"/>
      <c r="O170" s="7">
        <f>O155*N170</f>
        <v>0</v>
      </c>
      <c r="Q170" s="9"/>
      <c r="R170" s="9"/>
      <c r="S170" s="9"/>
      <c r="T170" s="7">
        <f>T155*S170</f>
        <v>0</v>
      </c>
    </row>
    <row r="171" spans="2:20">
      <c r="E171" s="2"/>
      <c r="J171" s="2"/>
      <c r="O171" s="2"/>
      <c r="T171" s="2"/>
    </row>
    <row r="172" spans="2:20">
      <c r="B172" s="8"/>
      <c r="C172" s="6">
        <f>IFERROR(VLOOKUP(B172,Сводная!$A:$C,2,0),"-------------")</f>
        <v>0</v>
      </c>
      <c r="D172" s="3" t="s">
        <v>600</v>
      </c>
      <c r="E172" s="6">
        <f>IFERROR(VLOOKUP(B172,Сводная!$A:$C,3,0),"-------------")</f>
        <v>0</v>
      </c>
      <c r="G172" s="8"/>
      <c r="H172" s="6">
        <f>IFERROR(VLOOKUP(G172,Сводная!$A:$C,2,0),"-------------")</f>
        <v>0</v>
      </c>
      <c r="I172" s="3" t="s">
        <v>600</v>
      </c>
      <c r="J172" s="6">
        <f>IFERROR(VLOOKUP(G172,Сводная!$A:$C,3,0),"-------------")</f>
        <v>0</v>
      </c>
      <c r="L172" s="8"/>
      <c r="M172" s="6">
        <f>IFERROR(VLOOKUP(L172,Сводная!$A:$C,2,0),"-------------")</f>
        <v>0</v>
      </c>
      <c r="N172" s="3" t="s">
        <v>600</v>
      </c>
      <c r="O172" s="6">
        <f>IFERROR(VLOOKUP(L172,Сводная!$A:$C,3,0),"-------------")</f>
        <v>0</v>
      </c>
      <c r="Q172" s="8"/>
      <c r="R172" s="6">
        <f>IFERROR(VLOOKUP(Q172,Сводная!$A:$C,2,0),"-------------")</f>
        <v>0</v>
      </c>
      <c r="S172" s="3" t="s">
        <v>600</v>
      </c>
      <c r="T172" s="6">
        <f>IFERROR(VLOOKUP(Q172,Сводная!$A:$C,3,0),"-------------")</f>
        <v>0</v>
      </c>
    </row>
    <row r="173" spans="2:20">
      <c r="B173" s="9"/>
      <c r="D173" s="9"/>
      <c r="E173" s="7">
        <f>E172*D173</f>
        <v>0</v>
      </c>
      <c r="G173" s="9"/>
      <c r="I173" s="9"/>
      <c r="J173" s="7">
        <f>J172*I173</f>
        <v>0</v>
      </c>
      <c r="L173" s="9"/>
      <c r="N173" s="9"/>
      <c r="O173" s="7">
        <f>O172*N173</f>
        <v>0</v>
      </c>
      <c r="Q173" s="9"/>
      <c r="S173" s="9"/>
      <c r="T173" s="7">
        <f>T172*S173</f>
        <v>0</v>
      </c>
    </row>
    <row r="174" spans="2:20">
      <c r="B174" s="9"/>
      <c r="C174" s="9"/>
      <c r="D174" s="9"/>
      <c r="E174" s="7">
        <f>E172*D174</f>
        <v>0</v>
      </c>
      <c r="G174" s="9"/>
      <c r="H174" s="9"/>
      <c r="I174" s="9"/>
      <c r="J174" s="7">
        <f>J172*I174</f>
        <v>0</v>
      </c>
      <c r="L174" s="9"/>
      <c r="M174" s="9"/>
      <c r="N174" s="9"/>
      <c r="O174" s="7">
        <f>O172*N174</f>
        <v>0</v>
      </c>
      <c r="Q174" s="9"/>
      <c r="R174" s="9"/>
      <c r="S174" s="9"/>
      <c r="T174" s="7">
        <f>T172*S174</f>
        <v>0</v>
      </c>
    </row>
    <row r="175" spans="2:20">
      <c r="B175" s="9"/>
      <c r="C175" s="9"/>
      <c r="D175" s="9"/>
      <c r="E175" s="7">
        <f>E172*D175</f>
        <v>0</v>
      </c>
      <c r="G175" s="9"/>
      <c r="H175" s="9"/>
      <c r="I175" s="9"/>
      <c r="J175" s="7">
        <f>J172*I175</f>
        <v>0</v>
      </c>
      <c r="L175" s="9"/>
      <c r="M175" s="9"/>
      <c r="N175" s="9"/>
      <c r="O175" s="7">
        <f>O172*N175</f>
        <v>0</v>
      </c>
      <c r="Q175" s="9"/>
      <c r="R175" s="9"/>
      <c r="S175" s="9"/>
      <c r="T175" s="7">
        <f>T172*S175</f>
        <v>0</v>
      </c>
    </row>
    <row r="176" spans="2:20">
      <c r="B176" s="9"/>
      <c r="C176" s="9"/>
      <c r="D176" s="9"/>
      <c r="E176" s="7">
        <f>E172*D176</f>
        <v>0</v>
      </c>
      <c r="G176" s="9"/>
      <c r="H176" s="9"/>
      <c r="I176" s="9"/>
      <c r="J176" s="7">
        <f>J172*I176</f>
        <v>0</v>
      </c>
      <c r="L176" s="9"/>
      <c r="M176" s="9"/>
      <c r="N176" s="9"/>
      <c r="O176" s="7">
        <f>O172*N176</f>
        <v>0</v>
      </c>
      <c r="Q176" s="9"/>
      <c r="R176" s="9"/>
      <c r="S176" s="9"/>
      <c r="T176" s="7">
        <f>T172*S176</f>
        <v>0</v>
      </c>
    </row>
    <row r="177" spans="2:20">
      <c r="B177" s="9"/>
      <c r="C177" s="9"/>
      <c r="D177" s="9"/>
      <c r="E177" s="7">
        <f>E172*D177</f>
        <v>0</v>
      </c>
      <c r="G177" s="9"/>
      <c r="H177" s="9"/>
      <c r="I177" s="9"/>
      <c r="J177" s="7">
        <f>J172*I177</f>
        <v>0</v>
      </c>
      <c r="L177" s="9"/>
      <c r="M177" s="9"/>
      <c r="N177" s="9"/>
      <c r="O177" s="7">
        <f>O172*N177</f>
        <v>0</v>
      </c>
      <c r="Q177" s="9"/>
      <c r="R177" s="9"/>
      <c r="S177" s="9"/>
      <c r="T177" s="7">
        <f>T172*S177</f>
        <v>0</v>
      </c>
    </row>
    <row r="178" spans="2:20">
      <c r="B178" s="9"/>
      <c r="C178" s="9"/>
      <c r="D178" s="9"/>
      <c r="E178" s="7">
        <f>E172*D178</f>
        <v>0</v>
      </c>
      <c r="G178" s="9"/>
      <c r="H178" s="9"/>
      <c r="I178" s="9"/>
      <c r="J178" s="7">
        <f>J172*I178</f>
        <v>0</v>
      </c>
      <c r="L178" s="9"/>
      <c r="M178" s="9"/>
      <c r="N178" s="9"/>
      <c r="O178" s="7">
        <f>O172*N178</f>
        <v>0</v>
      </c>
      <c r="Q178" s="9"/>
      <c r="R178" s="9"/>
      <c r="S178" s="9"/>
      <c r="T178" s="7">
        <f>T172*S178</f>
        <v>0</v>
      </c>
    </row>
    <row r="179" spans="2:20">
      <c r="B179" s="9"/>
      <c r="C179" s="9"/>
      <c r="D179" s="9"/>
      <c r="E179" s="7">
        <f>E172*D179</f>
        <v>0</v>
      </c>
      <c r="G179" s="9"/>
      <c r="H179" s="9"/>
      <c r="I179" s="9"/>
      <c r="J179" s="7">
        <f>J172*I179</f>
        <v>0</v>
      </c>
      <c r="L179" s="9"/>
      <c r="M179" s="9"/>
      <c r="N179" s="9"/>
      <c r="O179" s="7">
        <f>O172*N179</f>
        <v>0</v>
      </c>
      <c r="Q179" s="9"/>
      <c r="R179" s="9"/>
      <c r="S179" s="9"/>
      <c r="T179" s="7">
        <f>T172*S179</f>
        <v>0</v>
      </c>
    </row>
    <row r="180" spans="2:20">
      <c r="B180" s="9"/>
      <c r="C180" s="9"/>
      <c r="D180" s="9"/>
      <c r="E180" s="7">
        <f>E172*D180</f>
        <v>0</v>
      </c>
      <c r="G180" s="9"/>
      <c r="H180" s="9"/>
      <c r="I180" s="9"/>
      <c r="J180" s="7">
        <f>J172*I180</f>
        <v>0</v>
      </c>
      <c r="L180" s="9"/>
      <c r="M180" s="9"/>
      <c r="N180" s="9"/>
      <c r="O180" s="7">
        <f>O172*N180</f>
        <v>0</v>
      </c>
      <c r="Q180" s="9"/>
      <c r="R180" s="9"/>
      <c r="S180" s="9"/>
      <c r="T180" s="7">
        <f>T172*S180</f>
        <v>0</v>
      </c>
    </row>
    <row r="181" spans="2:20">
      <c r="B181" s="9"/>
      <c r="C181" s="9"/>
      <c r="D181" s="9"/>
      <c r="E181" s="7">
        <f>E172*D181</f>
        <v>0</v>
      </c>
      <c r="G181" s="9"/>
      <c r="H181" s="9"/>
      <c r="I181" s="9"/>
      <c r="J181" s="7">
        <f>J172*I181</f>
        <v>0</v>
      </c>
      <c r="L181" s="9"/>
      <c r="M181" s="9"/>
      <c r="N181" s="9"/>
      <c r="O181" s="7">
        <f>O172*N181</f>
        <v>0</v>
      </c>
      <c r="Q181" s="9"/>
      <c r="R181" s="9"/>
      <c r="S181" s="9"/>
      <c r="T181" s="7">
        <f>T172*S181</f>
        <v>0</v>
      </c>
    </row>
    <row r="182" spans="2:20">
      <c r="B182" s="9"/>
      <c r="C182" s="9"/>
      <c r="D182" s="9"/>
      <c r="E182" s="7">
        <f>E172*D182</f>
        <v>0</v>
      </c>
      <c r="G182" s="9"/>
      <c r="H182" s="9"/>
      <c r="I182" s="9"/>
      <c r="J182" s="7">
        <f>J172*I182</f>
        <v>0</v>
      </c>
      <c r="L182" s="9"/>
      <c r="M182" s="9"/>
      <c r="N182" s="9"/>
      <c r="O182" s="7">
        <f>O172*N182</f>
        <v>0</v>
      </c>
      <c r="Q182" s="9"/>
      <c r="R182" s="9"/>
      <c r="S182" s="9"/>
      <c r="T182" s="7">
        <f>T172*S182</f>
        <v>0</v>
      </c>
    </row>
    <row r="183" spans="2:20">
      <c r="B183" s="9"/>
      <c r="C183" s="9"/>
      <c r="D183" s="9"/>
      <c r="E183" s="7">
        <f>E172*D183</f>
        <v>0</v>
      </c>
      <c r="G183" s="9"/>
      <c r="H183" s="9"/>
      <c r="I183" s="9"/>
      <c r="J183" s="7">
        <f>J172*I183</f>
        <v>0</v>
      </c>
      <c r="L183" s="9"/>
      <c r="M183" s="9"/>
      <c r="N183" s="9"/>
      <c r="O183" s="7">
        <f>O172*N183</f>
        <v>0</v>
      </c>
      <c r="Q183" s="9"/>
      <c r="R183" s="9"/>
      <c r="S183" s="9"/>
      <c r="T183" s="7">
        <f>T172*S183</f>
        <v>0</v>
      </c>
    </row>
    <row r="184" spans="2:20">
      <c r="B184" s="9"/>
      <c r="C184" s="9"/>
      <c r="D184" s="9"/>
      <c r="E184" s="7">
        <f>E172*D184</f>
        <v>0</v>
      </c>
      <c r="G184" s="9"/>
      <c r="H184" s="9"/>
      <c r="I184" s="9"/>
      <c r="J184" s="7">
        <f>J172*I184</f>
        <v>0</v>
      </c>
      <c r="L184" s="9"/>
      <c r="M184" s="9"/>
      <c r="N184" s="9"/>
      <c r="O184" s="7">
        <f>O172*N184</f>
        <v>0</v>
      </c>
      <c r="Q184" s="9"/>
      <c r="R184" s="9"/>
      <c r="S184" s="9"/>
      <c r="T184" s="7">
        <f>T172*S184</f>
        <v>0</v>
      </c>
    </row>
    <row r="185" spans="2:20">
      <c r="B185" s="9"/>
      <c r="C185" s="9"/>
      <c r="D185" s="9"/>
      <c r="E185" s="7">
        <f>E172*D185</f>
        <v>0</v>
      </c>
      <c r="G185" s="9"/>
      <c r="H185" s="9"/>
      <c r="I185" s="9"/>
      <c r="J185" s="7">
        <f>J172*I185</f>
        <v>0</v>
      </c>
      <c r="L185" s="9"/>
      <c r="M185" s="9"/>
      <c r="N185" s="9"/>
      <c r="O185" s="7">
        <f>O172*N185</f>
        <v>0</v>
      </c>
      <c r="Q185" s="9"/>
      <c r="R185" s="9"/>
      <c r="S185" s="9"/>
      <c r="T185" s="7">
        <f>T172*S185</f>
        <v>0</v>
      </c>
    </row>
    <row r="186" spans="2:20">
      <c r="B186" s="9"/>
      <c r="C186" s="9"/>
      <c r="D186" s="9"/>
      <c r="E186" s="7">
        <f>E172*D186</f>
        <v>0</v>
      </c>
      <c r="G186" s="9"/>
      <c r="H186" s="9"/>
      <c r="I186" s="9"/>
      <c r="J186" s="7">
        <f>J172*I186</f>
        <v>0</v>
      </c>
      <c r="L186" s="9"/>
      <c r="M186" s="9"/>
      <c r="N186" s="9"/>
      <c r="O186" s="7">
        <f>O172*N186</f>
        <v>0</v>
      </c>
      <c r="Q186" s="9"/>
      <c r="R186" s="9"/>
      <c r="S186" s="9"/>
      <c r="T186" s="7">
        <f>T172*S186</f>
        <v>0</v>
      </c>
    </row>
    <row r="187" spans="2:20">
      <c r="B187" s="9"/>
      <c r="C187" s="9"/>
      <c r="D187" s="9"/>
      <c r="E187" s="7">
        <f>E172*D187</f>
        <v>0</v>
      </c>
      <c r="G187" s="9"/>
      <c r="H187" s="9"/>
      <c r="I187" s="9"/>
      <c r="J187" s="7">
        <f>J172*I187</f>
        <v>0</v>
      </c>
      <c r="L187" s="9"/>
      <c r="M187" s="9"/>
      <c r="N187" s="9"/>
      <c r="O187" s="7">
        <f>O172*N187</f>
        <v>0</v>
      </c>
      <c r="Q187" s="9"/>
      <c r="R187" s="9"/>
      <c r="S187" s="9"/>
      <c r="T187" s="7">
        <f>T172*S187</f>
        <v>0</v>
      </c>
    </row>
    <row r="188" spans="2:20">
      <c r="E188" s="2"/>
      <c r="J188" s="2"/>
      <c r="O188" s="2"/>
      <c r="T188" s="2"/>
    </row>
    <row r="189" spans="2:20">
      <c r="B189" s="8"/>
      <c r="C189" s="6">
        <f>IFERROR(VLOOKUP(B189,Сводная!$A:$C,2,0),"-------------")</f>
        <v>0</v>
      </c>
      <c r="D189" s="3" t="s">
        <v>600</v>
      </c>
      <c r="E189" s="6">
        <f>IFERROR(VLOOKUP(B189,Сводная!$A:$C,3,0),"-------------")</f>
        <v>0</v>
      </c>
      <c r="G189" s="8"/>
      <c r="H189" s="6">
        <f>IFERROR(VLOOKUP(G189,Сводная!$A:$C,2,0),"-------------")</f>
        <v>0</v>
      </c>
      <c r="I189" s="3" t="s">
        <v>600</v>
      </c>
      <c r="J189" s="6">
        <f>IFERROR(VLOOKUP(G189,Сводная!$A:$C,3,0),"-------------")</f>
        <v>0</v>
      </c>
      <c r="L189" s="8"/>
      <c r="M189" s="6">
        <f>IFERROR(VLOOKUP(L189,Сводная!$A:$C,2,0),"-------------")</f>
        <v>0</v>
      </c>
      <c r="N189" s="3" t="s">
        <v>600</v>
      </c>
      <c r="O189" s="6">
        <f>IFERROR(VLOOKUP(L189,Сводная!$A:$C,3,0),"-------------")</f>
        <v>0</v>
      </c>
      <c r="Q189" s="8"/>
      <c r="R189" s="6">
        <f>IFERROR(VLOOKUP(Q189,Сводная!$A:$C,2,0),"-------------")</f>
        <v>0</v>
      </c>
      <c r="S189" s="3" t="s">
        <v>600</v>
      </c>
      <c r="T189" s="6">
        <f>IFERROR(VLOOKUP(Q189,Сводная!$A:$C,3,0),"-------------")</f>
        <v>0</v>
      </c>
    </row>
    <row r="190" spans="2:20">
      <c r="B190" s="9"/>
      <c r="D190" s="9"/>
      <c r="E190" s="7">
        <f>E189*D190</f>
        <v>0</v>
      </c>
      <c r="G190" s="9"/>
      <c r="I190" s="9"/>
      <c r="J190" s="7">
        <f>J189*I190</f>
        <v>0</v>
      </c>
      <c r="L190" s="9"/>
      <c r="N190" s="9"/>
      <c r="O190" s="7">
        <f>O189*N190</f>
        <v>0</v>
      </c>
      <c r="Q190" s="9"/>
      <c r="S190" s="9"/>
      <c r="T190" s="7">
        <f>T189*S190</f>
        <v>0</v>
      </c>
    </row>
    <row r="191" spans="2:20">
      <c r="B191" s="9"/>
      <c r="C191" s="9"/>
      <c r="D191" s="9"/>
      <c r="E191" s="7">
        <f>E189*D191</f>
        <v>0</v>
      </c>
      <c r="G191" s="9"/>
      <c r="H191" s="9"/>
      <c r="I191" s="9"/>
      <c r="J191" s="7">
        <f>J189*I191</f>
        <v>0</v>
      </c>
      <c r="L191" s="9"/>
      <c r="M191" s="9"/>
      <c r="N191" s="9"/>
      <c r="O191" s="7">
        <f>O189*N191</f>
        <v>0</v>
      </c>
      <c r="Q191" s="9"/>
      <c r="R191" s="9"/>
      <c r="S191" s="9"/>
      <c r="T191" s="7">
        <f>T189*S191</f>
        <v>0</v>
      </c>
    </row>
    <row r="192" spans="2:20">
      <c r="B192" s="9"/>
      <c r="C192" s="9"/>
      <c r="D192" s="9"/>
      <c r="E192" s="7">
        <f>E189*D192</f>
        <v>0</v>
      </c>
      <c r="G192" s="9"/>
      <c r="H192" s="9"/>
      <c r="I192" s="9"/>
      <c r="J192" s="7">
        <f>J189*I192</f>
        <v>0</v>
      </c>
      <c r="L192" s="9"/>
      <c r="M192" s="9"/>
      <c r="N192" s="9"/>
      <c r="O192" s="7">
        <f>O189*N192</f>
        <v>0</v>
      </c>
      <c r="Q192" s="9"/>
      <c r="R192" s="9"/>
      <c r="S192" s="9"/>
      <c r="T192" s="7">
        <f>T189*S192</f>
        <v>0</v>
      </c>
    </row>
    <row r="193" spans="2:20">
      <c r="B193" s="9"/>
      <c r="C193" s="9"/>
      <c r="D193" s="9"/>
      <c r="E193" s="7">
        <f>E189*D193</f>
        <v>0</v>
      </c>
      <c r="G193" s="9"/>
      <c r="H193" s="9"/>
      <c r="I193" s="9"/>
      <c r="J193" s="7">
        <f>J189*I193</f>
        <v>0</v>
      </c>
      <c r="L193" s="9"/>
      <c r="M193" s="9"/>
      <c r="N193" s="9"/>
      <c r="O193" s="7">
        <f>O189*N193</f>
        <v>0</v>
      </c>
      <c r="Q193" s="9"/>
      <c r="R193" s="9"/>
      <c r="S193" s="9"/>
      <c r="T193" s="7">
        <f>T189*S193</f>
        <v>0</v>
      </c>
    </row>
    <row r="194" spans="2:20">
      <c r="B194" s="9"/>
      <c r="C194" s="9"/>
      <c r="D194" s="9"/>
      <c r="E194" s="7">
        <f>E189*D194</f>
        <v>0</v>
      </c>
      <c r="G194" s="9"/>
      <c r="H194" s="9"/>
      <c r="I194" s="9"/>
      <c r="J194" s="7">
        <f>J189*I194</f>
        <v>0</v>
      </c>
      <c r="L194" s="9"/>
      <c r="M194" s="9"/>
      <c r="N194" s="9"/>
      <c r="O194" s="7">
        <f>O189*N194</f>
        <v>0</v>
      </c>
      <c r="Q194" s="9"/>
      <c r="R194" s="9"/>
      <c r="S194" s="9"/>
      <c r="T194" s="7">
        <f>T189*S194</f>
        <v>0</v>
      </c>
    </row>
    <row r="195" spans="2:20">
      <c r="B195" s="9"/>
      <c r="C195" s="9"/>
      <c r="D195" s="9"/>
      <c r="E195" s="7">
        <f>E189*D195</f>
        <v>0</v>
      </c>
      <c r="G195" s="9"/>
      <c r="H195" s="9"/>
      <c r="I195" s="9"/>
      <c r="J195" s="7">
        <f>J189*I195</f>
        <v>0</v>
      </c>
      <c r="L195" s="9"/>
      <c r="M195" s="9"/>
      <c r="N195" s="9"/>
      <c r="O195" s="7">
        <f>O189*N195</f>
        <v>0</v>
      </c>
      <c r="Q195" s="9"/>
      <c r="R195" s="9"/>
      <c r="S195" s="9"/>
      <c r="T195" s="7">
        <f>T189*S195</f>
        <v>0</v>
      </c>
    </row>
    <row r="196" spans="2:20">
      <c r="B196" s="9"/>
      <c r="C196" s="9"/>
      <c r="D196" s="9"/>
      <c r="E196" s="7">
        <f>E189*D196</f>
        <v>0</v>
      </c>
      <c r="G196" s="9"/>
      <c r="H196" s="9"/>
      <c r="I196" s="9"/>
      <c r="J196" s="7">
        <f>J189*I196</f>
        <v>0</v>
      </c>
      <c r="L196" s="9"/>
      <c r="M196" s="9"/>
      <c r="N196" s="9"/>
      <c r="O196" s="7">
        <f>O189*N196</f>
        <v>0</v>
      </c>
      <c r="Q196" s="9"/>
      <c r="R196" s="9"/>
      <c r="S196" s="9"/>
      <c r="T196" s="7">
        <f>T189*S196</f>
        <v>0</v>
      </c>
    </row>
    <row r="197" spans="2:20">
      <c r="B197" s="9"/>
      <c r="C197" s="9"/>
      <c r="D197" s="9"/>
      <c r="E197" s="7">
        <f>E189*D197</f>
        <v>0</v>
      </c>
      <c r="G197" s="9"/>
      <c r="H197" s="9"/>
      <c r="I197" s="9"/>
      <c r="J197" s="7">
        <f>J189*I197</f>
        <v>0</v>
      </c>
      <c r="L197" s="9"/>
      <c r="M197" s="9"/>
      <c r="N197" s="9"/>
      <c r="O197" s="7">
        <f>O189*N197</f>
        <v>0</v>
      </c>
      <c r="Q197" s="9"/>
      <c r="R197" s="9"/>
      <c r="S197" s="9"/>
      <c r="T197" s="7">
        <f>T189*S197</f>
        <v>0</v>
      </c>
    </row>
    <row r="198" spans="2:20">
      <c r="B198" s="9"/>
      <c r="C198" s="9"/>
      <c r="D198" s="9"/>
      <c r="E198" s="7">
        <f>E189*D198</f>
        <v>0</v>
      </c>
      <c r="G198" s="9"/>
      <c r="H198" s="9"/>
      <c r="I198" s="9"/>
      <c r="J198" s="7">
        <f>J189*I198</f>
        <v>0</v>
      </c>
      <c r="L198" s="9"/>
      <c r="M198" s="9"/>
      <c r="N198" s="9"/>
      <c r="O198" s="7">
        <f>O189*N198</f>
        <v>0</v>
      </c>
      <c r="Q198" s="9"/>
      <c r="R198" s="9"/>
      <c r="S198" s="9"/>
      <c r="T198" s="7">
        <f>T189*S198</f>
        <v>0</v>
      </c>
    </row>
    <row r="199" spans="2:20">
      <c r="B199" s="9"/>
      <c r="C199" s="9"/>
      <c r="D199" s="9"/>
      <c r="E199" s="7">
        <f>E189*D199</f>
        <v>0</v>
      </c>
      <c r="G199" s="9"/>
      <c r="H199" s="9"/>
      <c r="I199" s="9"/>
      <c r="J199" s="7">
        <f>J189*I199</f>
        <v>0</v>
      </c>
      <c r="L199" s="9"/>
      <c r="M199" s="9"/>
      <c r="N199" s="9"/>
      <c r="O199" s="7">
        <f>O189*N199</f>
        <v>0</v>
      </c>
      <c r="Q199" s="9"/>
      <c r="R199" s="9"/>
      <c r="S199" s="9"/>
      <c r="T199" s="7">
        <f>T189*S199</f>
        <v>0</v>
      </c>
    </row>
    <row r="200" spans="2:20">
      <c r="B200" s="9"/>
      <c r="C200" s="9"/>
      <c r="D200" s="9"/>
      <c r="E200" s="7">
        <f>E189*D200</f>
        <v>0</v>
      </c>
      <c r="G200" s="9"/>
      <c r="H200" s="9"/>
      <c r="I200" s="9"/>
      <c r="J200" s="7">
        <f>J189*I200</f>
        <v>0</v>
      </c>
      <c r="L200" s="9"/>
      <c r="M200" s="9"/>
      <c r="N200" s="9"/>
      <c r="O200" s="7">
        <f>O189*N200</f>
        <v>0</v>
      </c>
      <c r="Q200" s="9"/>
      <c r="R200" s="9"/>
      <c r="S200" s="9"/>
      <c r="T200" s="7">
        <f>T189*S200</f>
        <v>0</v>
      </c>
    </row>
    <row r="201" spans="2:20">
      <c r="B201" s="9"/>
      <c r="C201" s="9"/>
      <c r="D201" s="9"/>
      <c r="E201" s="7">
        <f>E189*D201</f>
        <v>0</v>
      </c>
      <c r="G201" s="9"/>
      <c r="H201" s="9"/>
      <c r="I201" s="9"/>
      <c r="J201" s="7">
        <f>J189*I201</f>
        <v>0</v>
      </c>
      <c r="L201" s="9"/>
      <c r="M201" s="9"/>
      <c r="N201" s="9"/>
      <c r="O201" s="7">
        <f>O189*N201</f>
        <v>0</v>
      </c>
      <c r="Q201" s="9"/>
      <c r="R201" s="9"/>
      <c r="S201" s="9"/>
      <c r="T201" s="7">
        <f>T189*S201</f>
        <v>0</v>
      </c>
    </row>
    <row r="202" spans="2:20">
      <c r="B202" s="9"/>
      <c r="C202" s="9"/>
      <c r="D202" s="9"/>
      <c r="E202" s="7">
        <f>E189*D202</f>
        <v>0</v>
      </c>
      <c r="G202" s="9"/>
      <c r="H202" s="9"/>
      <c r="I202" s="9"/>
      <c r="J202" s="7">
        <f>J189*I202</f>
        <v>0</v>
      </c>
      <c r="L202" s="9"/>
      <c r="M202" s="9"/>
      <c r="N202" s="9"/>
      <c r="O202" s="7">
        <f>O189*N202</f>
        <v>0</v>
      </c>
      <c r="Q202" s="9"/>
      <c r="R202" s="9"/>
      <c r="S202" s="9"/>
      <c r="T202" s="7">
        <f>T189*S202</f>
        <v>0</v>
      </c>
    </row>
    <row r="203" spans="2:20">
      <c r="B203" s="9"/>
      <c r="C203" s="9"/>
      <c r="D203" s="9"/>
      <c r="E203" s="7">
        <f>E189*D203</f>
        <v>0</v>
      </c>
      <c r="G203" s="9"/>
      <c r="H203" s="9"/>
      <c r="I203" s="9"/>
      <c r="J203" s="7">
        <f>J189*I203</f>
        <v>0</v>
      </c>
      <c r="L203" s="9"/>
      <c r="M203" s="9"/>
      <c r="N203" s="9"/>
      <c r="O203" s="7">
        <f>O189*N203</f>
        <v>0</v>
      </c>
      <c r="Q203" s="9"/>
      <c r="R203" s="9"/>
      <c r="S203" s="9"/>
      <c r="T203" s="7">
        <f>T189*S203</f>
        <v>0</v>
      </c>
    </row>
    <row r="204" spans="2:20">
      <c r="B204" s="9"/>
      <c r="C204" s="9"/>
      <c r="D204" s="9"/>
      <c r="E204" s="7">
        <f>E189*D204</f>
        <v>0</v>
      </c>
      <c r="G204" s="9"/>
      <c r="H204" s="9"/>
      <c r="I204" s="9"/>
      <c r="J204" s="7">
        <f>J189*I204</f>
        <v>0</v>
      </c>
      <c r="L204" s="9"/>
      <c r="M204" s="9"/>
      <c r="N204" s="9"/>
      <c r="O204" s="7">
        <f>O189*N204</f>
        <v>0</v>
      </c>
      <c r="Q204" s="9"/>
      <c r="R204" s="9"/>
      <c r="S204" s="9"/>
      <c r="T204" s="7">
        <f>T189*S204</f>
        <v>0</v>
      </c>
    </row>
    <row r="205" spans="2:20">
      <c r="E205" s="2"/>
      <c r="J205" s="2"/>
      <c r="O205" s="2"/>
      <c r="T205" s="2"/>
    </row>
    <row r="206" spans="2:20">
      <c r="B206" s="8"/>
      <c r="C206" s="6">
        <f>IFERROR(VLOOKUP(B206,Сводная!$A:$C,2,0),"-------------")</f>
        <v>0</v>
      </c>
      <c r="D206" s="3" t="s">
        <v>600</v>
      </c>
      <c r="E206" s="6">
        <f>IFERROR(VLOOKUP(B206,Сводная!$A:$C,3,0),"-------------")</f>
        <v>0</v>
      </c>
      <c r="G206" s="8"/>
      <c r="H206" s="6">
        <f>IFERROR(VLOOKUP(G206,Сводная!$A:$C,2,0),"-------------")</f>
        <v>0</v>
      </c>
      <c r="I206" s="3" t="s">
        <v>600</v>
      </c>
      <c r="J206" s="6">
        <f>IFERROR(VLOOKUP(G206,Сводная!$A:$C,3,0),"-------------")</f>
        <v>0</v>
      </c>
      <c r="L206" s="8"/>
      <c r="M206" s="6">
        <f>IFERROR(VLOOKUP(L206,Сводная!$A:$C,2,0),"-------------")</f>
        <v>0</v>
      </c>
      <c r="N206" s="3" t="s">
        <v>600</v>
      </c>
      <c r="O206" s="6">
        <f>IFERROR(VLOOKUP(L206,Сводная!$A:$C,3,0),"-------------")</f>
        <v>0</v>
      </c>
      <c r="Q206" s="8"/>
      <c r="R206" s="6">
        <f>IFERROR(VLOOKUP(Q206,Сводная!$A:$C,2,0),"-------------")</f>
        <v>0</v>
      </c>
      <c r="S206" s="3" t="s">
        <v>600</v>
      </c>
      <c r="T206" s="6">
        <f>IFERROR(VLOOKUP(Q206,Сводная!$A:$C,3,0),"-------------")</f>
        <v>0</v>
      </c>
    </row>
    <row r="207" spans="2:20">
      <c r="B207" s="9"/>
      <c r="D207" s="9"/>
      <c r="E207" s="7">
        <f>E206*D207</f>
        <v>0</v>
      </c>
      <c r="G207" s="9"/>
      <c r="I207" s="9"/>
      <c r="J207" s="7">
        <f>J206*I207</f>
        <v>0</v>
      </c>
      <c r="L207" s="9"/>
      <c r="N207" s="9"/>
      <c r="O207" s="7">
        <f>O206*N207</f>
        <v>0</v>
      </c>
      <c r="Q207" s="9"/>
      <c r="S207" s="9"/>
      <c r="T207" s="7">
        <f>T206*S207</f>
        <v>0</v>
      </c>
    </row>
    <row r="208" spans="2:20">
      <c r="B208" s="9"/>
      <c r="C208" s="9"/>
      <c r="D208" s="9"/>
      <c r="E208" s="7">
        <f>E206*D208</f>
        <v>0</v>
      </c>
      <c r="G208" s="9"/>
      <c r="H208" s="9"/>
      <c r="I208" s="9"/>
      <c r="J208" s="7">
        <f>J206*I208</f>
        <v>0</v>
      </c>
      <c r="L208" s="9"/>
      <c r="M208" s="9"/>
      <c r="N208" s="9"/>
      <c r="O208" s="7">
        <f>O206*N208</f>
        <v>0</v>
      </c>
      <c r="Q208" s="9"/>
      <c r="R208" s="9"/>
      <c r="S208" s="9"/>
      <c r="T208" s="7">
        <f>T206*S208</f>
        <v>0</v>
      </c>
    </row>
    <row r="209" spans="2:20">
      <c r="B209" s="9"/>
      <c r="C209" s="9"/>
      <c r="D209" s="9"/>
      <c r="E209" s="7">
        <f>E206*D209</f>
        <v>0</v>
      </c>
      <c r="G209" s="9"/>
      <c r="H209" s="9"/>
      <c r="I209" s="9"/>
      <c r="J209" s="7">
        <f>J206*I209</f>
        <v>0</v>
      </c>
      <c r="L209" s="9"/>
      <c r="M209" s="9"/>
      <c r="N209" s="9"/>
      <c r="O209" s="7">
        <f>O206*N209</f>
        <v>0</v>
      </c>
      <c r="Q209" s="9"/>
      <c r="R209" s="9"/>
      <c r="S209" s="9"/>
      <c r="T209" s="7">
        <f>T206*S209</f>
        <v>0</v>
      </c>
    </row>
    <row r="210" spans="2:20">
      <c r="B210" s="9"/>
      <c r="C210" s="9"/>
      <c r="D210" s="9"/>
      <c r="E210" s="7">
        <f>E206*D210</f>
        <v>0</v>
      </c>
      <c r="G210" s="9"/>
      <c r="H210" s="9"/>
      <c r="I210" s="9"/>
      <c r="J210" s="7">
        <f>J206*I210</f>
        <v>0</v>
      </c>
      <c r="L210" s="9"/>
      <c r="M210" s="9"/>
      <c r="N210" s="9"/>
      <c r="O210" s="7">
        <f>O206*N210</f>
        <v>0</v>
      </c>
      <c r="Q210" s="9"/>
      <c r="R210" s="9"/>
      <c r="S210" s="9"/>
      <c r="T210" s="7">
        <f>T206*S210</f>
        <v>0</v>
      </c>
    </row>
    <row r="211" spans="2:20">
      <c r="B211" s="9"/>
      <c r="C211" s="9"/>
      <c r="D211" s="9"/>
      <c r="E211" s="7">
        <f>E206*D211</f>
        <v>0</v>
      </c>
      <c r="G211" s="9"/>
      <c r="H211" s="9"/>
      <c r="I211" s="9"/>
      <c r="J211" s="7">
        <f>J206*I211</f>
        <v>0</v>
      </c>
      <c r="L211" s="9"/>
      <c r="M211" s="9"/>
      <c r="N211" s="9"/>
      <c r="O211" s="7">
        <f>O206*N211</f>
        <v>0</v>
      </c>
      <c r="Q211" s="9"/>
      <c r="R211" s="9"/>
      <c r="S211" s="9"/>
      <c r="T211" s="7">
        <f>T206*S211</f>
        <v>0</v>
      </c>
    </row>
    <row r="212" spans="2:20">
      <c r="B212" s="9"/>
      <c r="C212" s="9"/>
      <c r="D212" s="9"/>
      <c r="E212" s="7">
        <f>E206*D212</f>
        <v>0</v>
      </c>
      <c r="G212" s="9"/>
      <c r="H212" s="9"/>
      <c r="I212" s="9"/>
      <c r="J212" s="7">
        <f>J206*I212</f>
        <v>0</v>
      </c>
      <c r="L212" s="9"/>
      <c r="M212" s="9"/>
      <c r="N212" s="9"/>
      <c r="O212" s="7">
        <f>O206*N212</f>
        <v>0</v>
      </c>
      <c r="Q212" s="9"/>
      <c r="R212" s="9"/>
      <c r="S212" s="9"/>
      <c r="T212" s="7">
        <f>T206*S212</f>
        <v>0</v>
      </c>
    </row>
    <row r="213" spans="2:20">
      <c r="B213" s="9"/>
      <c r="C213" s="9"/>
      <c r="D213" s="9"/>
      <c r="E213" s="7">
        <f>E206*D213</f>
        <v>0</v>
      </c>
      <c r="G213" s="9"/>
      <c r="H213" s="9"/>
      <c r="I213" s="9"/>
      <c r="J213" s="7">
        <f>J206*I213</f>
        <v>0</v>
      </c>
      <c r="L213" s="9"/>
      <c r="M213" s="9"/>
      <c r="N213" s="9"/>
      <c r="O213" s="7">
        <f>O206*N213</f>
        <v>0</v>
      </c>
      <c r="Q213" s="9"/>
      <c r="R213" s="9"/>
      <c r="S213" s="9"/>
      <c r="T213" s="7">
        <f>T206*S213</f>
        <v>0</v>
      </c>
    </row>
    <row r="214" spans="2:20">
      <c r="B214" s="9"/>
      <c r="C214" s="9"/>
      <c r="D214" s="9"/>
      <c r="E214" s="7">
        <f>E206*D214</f>
        <v>0</v>
      </c>
      <c r="G214" s="9"/>
      <c r="H214" s="9"/>
      <c r="I214" s="9"/>
      <c r="J214" s="7">
        <f>J206*I214</f>
        <v>0</v>
      </c>
      <c r="L214" s="9"/>
      <c r="M214" s="9"/>
      <c r="N214" s="9"/>
      <c r="O214" s="7">
        <f>O206*N214</f>
        <v>0</v>
      </c>
      <c r="Q214" s="9"/>
      <c r="R214" s="9"/>
      <c r="S214" s="9"/>
      <c r="T214" s="7">
        <f>T206*S214</f>
        <v>0</v>
      </c>
    </row>
    <row r="215" spans="2:20">
      <c r="B215" s="9"/>
      <c r="C215" s="9"/>
      <c r="D215" s="9"/>
      <c r="E215" s="7">
        <f>E206*D215</f>
        <v>0</v>
      </c>
      <c r="G215" s="9"/>
      <c r="H215" s="9"/>
      <c r="I215" s="9"/>
      <c r="J215" s="7">
        <f>J206*I215</f>
        <v>0</v>
      </c>
      <c r="L215" s="9"/>
      <c r="M215" s="9"/>
      <c r="N215" s="9"/>
      <c r="O215" s="7">
        <f>O206*N215</f>
        <v>0</v>
      </c>
      <c r="Q215" s="9"/>
      <c r="R215" s="9"/>
      <c r="S215" s="9"/>
      <c r="T215" s="7">
        <f>T206*S215</f>
        <v>0</v>
      </c>
    </row>
    <row r="216" spans="2:20">
      <c r="B216" s="9"/>
      <c r="C216" s="9"/>
      <c r="D216" s="9"/>
      <c r="E216" s="7">
        <f>E206*D216</f>
        <v>0</v>
      </c>
      <c r="G216" s="9"/>
      <c r="H216" s="9"/>
      <c r="I216" s="9"/>
      <c r="J216" s="7">
        <f>J206*I216</f>
        <v>0</v>
      </c>
      <c r="L216" s="9"/>
      <c r="M216" s="9"/>
      <c r="N216" s="9"/>
      <c r="O216" s="7">
        <f>O206*N216</f>
        <v>0</v>
      </c>
      <c r="Q216" s="9"/>
      <c r="R216" s="9"/>
      <c r="S216" s="9"/>
      <c r="T216" s="7">
        <f>T206*S216</f>
        <v>0</v>
      </c>
    </row>
    <row r="217" spans="2:20">
      <c r="B217" s="9"/>
      <c r="C217" s="9"/>
      <c r="D217" s="9"/>
      <c r="E217" s="7">
        <f>E206*D217</f>
        <v>0</v>
      </c>
      <c r="G217" s="9"/>
      <c r="H217" s="9"/>
      <c r="I217" s="9"/>
      <c r="J217" s="7">
        <f>J206*I217</f>
        <v>0</v>
      </c>
      <c r="L217" s="9"/>
      <c r="M217" s="9"/>
      <c r="N217" s="9"/>
      <c r="O217" s="7">
        <f>O206*N217</f>
        <v>0</v>
      </c>
      <c r="Q217" s="9"/>
      <c r="R217" s="9"/>
      <c r="S217" s="9"/>
      <c r="T217" s="7">
        <f>T206*S217</f>
        <v>0</v>
      </c>
    </row>
    <row r="218" spans="2:20">
      <c r="B218" s="9"/>
      <c r="C218" s="9"/>
      <c r="D218" s="9"/>
      <c r="E218" s="7">
        <f>E206*D218</f>
        <v>0</v>
      </c>
      <c r="G218" s="9"/>
      <c r="H218" s="9"/>
      <c r="I218" s="9"/>
      <c r="J218" s="7">
        <f>J206*I218</f>
        <v>0</v>
      </c>
      <c r="L218" s="9"/>
      <c r="M218" s="9"/>
      <c r="N218" s="9"/>
      <c r="O218" s="7">
        <f>O206*N218</f>
        <v>0</v>
      </c>
      <c r="Q218" s="9"/>
      <c r="R218" s="9"/>
      <c r="S218" s="9"/>
      <c r="T218" s="7">
        <f>T206*S218</f>
        <v>0</v>
      </c>
    </row>
    <row r="219" spans="2:20">
      <c r="B219" s="9"/>
      <c r="C219" s="9"/>
      <c r="D219" s="9"/>
      <c r="E219" s="7">
        <f>E206*D219</f>
        <v>0</v>
      </c>
      <c r="G219" s="9"/>
      <c r="H219" s="9"/>
      <c r="I219" s="9"/>
      <c r="J219" s="7">
        <f>J206*I219</f>
        <v>0</v>
      </c>
      <c r="L219" s="9"/>
      <c r="M219" s="9"/>
      <c r="N219" s="9"/>
      <c r="O219" s="7">
        <f>O206*N219</f>
        <v>0</v>
      </c>
      <c r="Q219" s="9"/>
      <c r="R219" s="9"/>
      <c r="S219" s="9"/>
      <c r="T219" s="7">
        <f>T206*S219</f>
        <v>0</v>
      </c>
    </row>
    <row r="220" spans="2:20">
      <c r="B220" s="9"/>
      <c r="C220" s="9"/>
      <c r="D220" s="9"/>
      <c r="E220" s="7">
        <f>E206*D220</f>
        <v>0</v>
      </c>
      <c r="G220" s="9"/>
      <c r="H220" s="9"/>
      <c r="I220" s="9"/>
      <c r="J220" s="7">
        <f>J206*I220</f>
        <v>0</v>
      </c>
      <c r="L220" s="9"/>
      <c r="M220" s="9"/>
      <c r="N220" s="9"/>
      <c r="O220" s="7">
        <f>O206*N220</f>
        <v>0</v>
      </c>
      <c r="Q220" s="9"/>
      <c r="R220" s="9"/>
      <c r="S220" s="9"/>
      <c r="T220" s="7">
        <f>T206*S220</f>
        <v>0</v>
      </c>
    </row>
    <row r="221" spans="2:20">
      <c r="B221" s="9"/>
      <c r="C221" s="9"/>
      <c r="D221" s="9"/>
      <c r="E221" s="7">
        <f>E206*D221</f>
        <v>0</v>
      </c>
      <c r="G221" s="9"/>
      <c r="H221" s="9"/>
      <c r="I221" s="9"/>
      <c r="J221" s="7">
        <f>J206*I221</f>
        <v>0</v>
      </c>
      <c r="L221" s="9"/>
      <c r="M221" s="9"/>
      <c r="N221" s="9"/>
      <c r="O221" s="7">
        <f>O206*N221</f>
        <v>0</v>
      </c>
      <c r="Q221" s="9"/>
      <c r="R221" s="9"/>
      <c r="S221" s="9"/>
      <c r="T221" s="7">
        <f>T206*S221</f>
        <v>0</v>
      </c>
    </row>
    <row r="222" spans="2:20">
      <c r="E222" s="2"/>
      <c r="J222" s="2"/>
      <c r="O222" s="2"/>
      <c r="T222" s="2"/>
    </row>
    <row r="223" spans="2:20">
      <c r="B223" s="8"/>
      <c r="C223" s="6">
        <f>IFERROR(VLOOKUP(B223,Сводная!$A:$C,2,0),"-------------")</f>
        <v>0</v>
      </c>
      <c r="D223" s="3" t="s">
        <v>600</v>
      </c>
      <c r="E223" s="6">
        <f>IFERROR(VLOOKUP(B223,Сводная!$A:$C,3,0),"-------------")</f>
        <v>0</v>
      </c>
      <c r="G223" s="8"/>
      <c r="H223" s="6">
        <f>IFERROR(VLOOKUP(G223,Сводная!$A:$C,2,0),"-------------")</f>
        <v>0</v>
      </c>
      <c r="I223" s="3" t="s">
        <v>600</v>
      </c>
      <c r="J223" s="6">
        <f>IFERROR(VLOOKUP(G223,Сводная!$A:$C,3,0),"-------------")</f>
        <v>0</v>
      </c>
      <c r="L223" s="8"/>
      <c r="M223" s="6">
        <f>IFERROR(VLOOKUP(L223,Сводная!$A:$C,2,0),"-------------")</f>
        <v>0</v>
      </c>
      <c r="N223" s="3" t="s">
        <v>600</v>
      </c>
      <c r="O223" s="6">
        <f>IFERROR(VLOOKUP(L223,Сводная!$A:$C,3,0),"-------------")</f>
        <v>0</v>
      </c>
      <c r="Q223" s="8"/>
      <c r="R223" s="6">
        <f>IFERROR(VLOOKUP(Q223,Сводная!$A:$C,2,0),"-------------")</f>
        <v>0</v>
      </c>
      <c r="S223" s="3" t="s">
        <v>600</v>
      </c>
      <c r="T223" s="6">
        <f>IFERROR(VLOOKUP(Q223,Сводная!$A:$C,3,0),"-------------")</f>
        <v>0</v>
      </c>
    </row>
    <row r="224" spans="2:20">
      <c r="B224" s="9"/>
      <c r="D224" s="9"/>
      <c r="E224" s="7">
        <f>E223*D224</f>
        <v>0</v>
      </c>
      <c r="G224" s="9"/>
      <c r="I224" s="9"/>
      <c r="J224" s="7">
        <f>J223*I224</f>
        <v>0</v>
      </c>
      <c r="L224" s="9"/>
      <c r="N224" s="9"/>
      <c r="O224" s="7">
        <f>O223*N224</f>
        <v>0</v>
      </c>
      <c r="Q224" s="9"/>
      <c r="S224" s="9"/>
      <c r="T224" s="7">
        <f>T223*S224</f>
        <v>0</v>
      </c>
    </row>
    <row r="225" spans="2:20">
      <c r="B225" s="9"/>
      <c r="C225" s="9"/>
      <c r="D225" s="9"/>
      <c r="E225" s="7">
        <f>E223*D225</f>
        <v>0</v>
      </c>
      <c r="G225" s="9"/>
      <c r="H225" s="9"/>
      <c r="I225" s="9"/>
      <c r="J225" s="7">
        <f>J223*I225</f>
        <v>0</v>
      </c>
      <c r="L225" s="9"/>
      <c r="M225" s="9"/>
      <c r="N225" s="9"/>
      <c r="O225" s="7">
        <f>O223*N225</f>
        <v>0</v>
      </c>
      <c r="Q225" s="9"/>
      <c r="R225" s="9"/>
      <c r="S225" s="9"/>
      <c r="T225" s="7">
        <f>T223*S225</f>
        <v>0</v>
      </c>
    </row>
    <row r="226" spans="2:20">
      <c r="B226" s="9"/>
      <c r="C226" s="9"/>
      <c r="D226" s="9"/>
      <c r="E226" s="7">
        <f>E223*D226</f>
        <v>0</v>
      </c>
      <c r="G226" s="9"/>
      <c r="H226" s="9"/>
      <c r="I226" s="9"/>
      <c r="J226" s="7">
        <f>J223*I226</f>
        <v>0</v>
      </c>
      <c r="L226" s="9"/>
      <c r="M226" s="9"/>
      <c r="N226" s="9"/>
      <c r="O226" s="7">
        <f>O223*N226</f>
        <v>0</v>
      </c>
      <c r="Q226" s="9"/>
      <c r="R226" s="9"/>
      <c r="S226" s="9"/>
      <c r="T226" s="7">
        <f>T223*S226</f>
        <v>0</v>
      </c>
    </row>
    <row r="227" spans="2:20">
      <c r="B227" s="9"/>
      <c r="C227" s="9"/>
      <c r="D227" s="9"/>
      <c r="E227" s="7">
        <f>E223*D227</f>
        <v>0</v>
      </c>
      <c r="G227" s="9"/>
      <c r="H227" s="9"/>
      <c r="I227" s="9"/>
      <c r="J227" s="7">
        <f>J223*I227</f>
        <v>0</v>
      </c>
      <c r="L227" s="9"/>
      <c r="M227" s="9"/>
      <c r="N227" s="9"/>
      <c r="O227" s="7">
        <f>O223*N227</f>
        <v>0</v>
      </c>
      <c r="Q227" s="9"/>
      <c r="R227" s="9"/>
      <c r="S227" s="9"/>
      <c r="T227" s="7">
        <f>T223*S227</f>
        <v>0</v>
      </c>
    </row>
    <row r="228" spans="2:20">
      <c r="B228" s="9"/>
      <c r="C228" s="9"/>
      <c r="D228" s="9"/>
      <c r="E228" s="7">
        <f>E223*D228</f>
        <v>0</v>
      </c>
      <c r="G228" s="9"/>
      <c r="H228" s="9"/>
      <c r="I228" s="9"/>
      <c r="J228" s="7">
        <f>J223*I228</f>
        <v>0</v>
      </c>
      <c r="L228" s="9"/>
      <c r="M228" s="9"/>
      <c r="N228" s="9"/>
      <c r="O228" s="7">
        <f>O223*N228</f>
        <v>0</v>
      </c>
      <c r="Q228" s="9"/>
      <c r="R228" s="9"/>
      <c r="S228" s="9"/>
      <c r="T228" s="7">
        <f>T223*S228</f>
        <v>0</v>
      </c>
    </row>
    <row r="229" spans="2:20">
      <c r="B229" s="9"/>
      <c r="C229" s="9"/>
      <c r="D229" s="9"/>
      <c r="E229" s="7">
        <f>E223*D229</f>
        <v>0</v>
      </c>
      <c r="G229" s="9"/>
      <c r="H229" s="9"/>
      <c r="I229" s="9"/>
      <c r="J229" s="7">
        <f>J223*I229</f>
        <v>0</v>
      </c>
      <c r="L229" s="9"/>
      <c r="M229" s="9"/>
      <c r="N229" s="9"/>
      <c r="O229" s="7">
        <f>O223*N229</f>
        <v>0</v>
      </c>
      <c r="Q229" s="9"/>
      <c r="R229" s="9"/>
      <c r="S229" s="9"/>
      <c r="T229" s="7">
        <f>T223*S229</f>
        <v>0</v>
      </c>
    </row>
    <row r="230" spans="2:20">
      <c r="B230" s="9"/>
      <c r="C230" s="9"/>
      <c r="D230" s="9"/>
      <c r="E230" s="7">
        <f>E223*D230</f>
        <v>0</v>
      </c>
      <c r="G230" s="9"/>
      <c r="H230" s="9"/>
      <c r="I230" s="9"/>
      <c r="J230" s="7">
        <f>J223*I230</f>
        <v>0</v>
      </c>
      <c r="L230" s="9"/>
      <c r="M230" s="9"/>
      <c r="N230" s="9"/>
      <c r="O230" s="7">
        <f>O223*N230</f>
        <v>0</v>
      </c>
      <c r="Q230" s="9"/>
      <c r="R230" s="9"/>
      <c r="S230" s="9"/>
      <c r="T230" s="7">
        <f>T223*S230</f>
        <v>0</v>
      </c>
    </row>
    <row r="231" spans="2:20">
      <c r="B231" s="9"/>
      <c r="C231" s="9"/>
      <c r="D231" s="9"/>
      <c r="E231" s="7">
        <f>E223*D231</f>
        <v>0</v>
      </c>
      <c r="G231" s="9"/>
      <c r="H231" s="9"/>
      <c r="I231" s="9"/>
      <c r="J231" s="7">
        <f>J223*I231</f>
        <v>0</v>
      </c>
      <c r="L231" s="9"/>
      <c r="M231" s="9"/>
      <c r="N231" s="9"/>
      <c r="O231" s="7">
        <f>O223*N231</f>
        <v>0</v>
      </c>
      <c r="Q231" s="9"/>
      <c r="R231" s="9"/>
      <c r="S231" s="9"/>
      <c r="T231" s="7">
        <f>T223*S231</f>
        <v>0</v>
      </c>
    </row>
    <row r="232" spans="2:20">
      <c r="B232" s="9"/>
      <c r="C232" s="9"/>
      <c r="D232" s="9"/>
      <c r="E232" s="7">
        <f>E223*D232</f>
        <v>0</v>
      </c>
      <c r="G232" s="9"/>
      <c r="H232" s="9"/>
      <c r="I232" s="9"/>
      <c r="J232" s="7">
        <f>J223*I232</f>
        <v>0</v>
      </c>
      <c r="L232" s="9"/>
      <c r="M232" s="9"/>
      <c r="N232" s="9"/>
      <c r="O232" s="7">
        <f>O223*N232</f>
        <v>0</v>
      </c>
      <c r="Q232" s="9"/>
      <c r="R232" s="9"/>
      <c r="S232" s="9"/>
      <c r="T232" s="7">
        <f>T223*S232</f>
        <v>0</v>
      </c>
    </row>
    <row r="233" spans="2:20">
      <c r="B233" s="9"/>
      <c r="C233" s="9"/>
      <c r="D233" s="9"/>
      <c r="E233" s="7">
        <f>E223*D233</f>
        <v>0</v>
      </c>
      <c r="G233" s="9"/>
      <c r="H233" s="9"/>
      <c r="I233" s="9"/>
      <c r="J233" s="7">
        <f>J223*I233</f>
        <v>0</v>
      </c>
      <c r="L233" s="9"/>
      <c r="M233" s="9"/>
      <c r="N233" s="9"/>
      <c r="O233" s="7">
        <f>O223*N233</f>
        <v>0</v>
      </c>
      <c r="Q233" s="9"/>
      <c r="R233" s="9"/>
      <c r="S233" s="9"/>
      <c r="T233" s="7">
        <f>T223*S233</f>
        <v>0</v>
      </c>
    </row>
    <row r="234" spans="2:20">
      <c r="B234" s="9"/>
      <c r="C234" s="9"/>
      <c r="D234" s="9"/>
      <c r="E234" s="7">
        <f>E223*D234</f>
        <v>0</v>
      </c>
      <c r="G234" s="9"/>
      <c r="H234" s="9"/>
      <c r="I234" s="9"/>
      <c r="J234" s="7">
        <f>J223*I234</f>
        <v>0</v>
      </c>
      <c r="L234" s="9"/>
      <c r="M234" s="9"/>
      <c r="N234" s="9"/>
      <c r="O234" s="7">
        <f>O223*N234</f>
        <v>0</v>
      </c>
      <c r="Q234" s="9"/>
      <c r="R234" s="9"/>
      <c r="S234" s="9"/>
      <c r="T234" s="7">
        <f>T223*S234</f>
        <v>0</v>
      </c>
    </row>
    <row r="235" spans="2:20">
      <c r="B235" s="9"/>
      <c r="C235" s="9"/>
      <c r="D235" s="9"/>
      <c r="E235" s="7">
        <f>E223*D235</f>
        <v>0</v>
      </c>
      <c r="G235" s="9"/>
      <c r="H235" s="9"/>
      <c r="I235" s="9"/>
      <c r="J235" s="7">
        <f>J223*I235</f>
        <v>0</v>
      </c>
      <c r="L235" s="9"/>
      <c r="M235" s="9"/>
      <c r="N235" s="9"/>
      <c r="O235" s="7">
        <f>O223*N235</f>
        <v>0</v>
      </c>
      <c r="Q235" s="9"/>
      <c r="R235" s="9"/>
      <c r="S235" s="9"/>
      <c r="T235" s="7">
        <f>T223*S235</f>
        <v>0</v>
      </c>
    </row>
    <row r="236" spans="2:20">
      <c r="B236" s="9"/>
      <c r="C236" s="9"/>
      <c r="D236" s="9"/>
      <c r="E236" s="7">
        <f>E223*D236</f>
        <v>0</v>
      </c>
      <c r="G236" s="9"/>
      <c r="H236" s="9"/>
      <c r="I236" s="9"/>
      <c r="J236" s="7">
        <f>J223*I236</f>
        <v>0</v>
      </c>
      <c r="L236" s="9"/>
      <c r="M236" s="9"/>
      <c r="N236" s="9"/>
      <c r="O236" s="7">
        <f>O223*N236</f>
        <v>0</v>
      </c>
      <c r="Q236" s="9"/>
      <c r="R236" s="9"/>
      <c r="S236" s="9"/>
      <c r="T236" s="7">
        <f>T223*S236</f>
        <v>0</v>
      </c>
    </row>
    <row r="237" spans="2:20">
      <c r="B237" s="9"/>
      <c r="C237" s="9"/>
      <c r="D237" s="9"/>
      <c r="E237" s="7">
        <f>E223*D237</f>
        <v>0</v>
      </c>
      <c r="G237" s="9"/>
      <c r="H237" s="9"/>
      <c r="I237" s="9"/>
      <c r="J237" s="7">
        <f>J223*I237</f>
        <v>0</v>
      </c>
      <c r="L237" s="9"/>
      <c r="M237" s="9"/>
      <c r="N237" s="9"/>
      <c r="O237" s="7">
        <f>O223*N237</f>
        <v>0</v>
      </c>
      <c r="Q237" s="9"/>
      <c r="R237" s="9"/>
      <c r="S237" s="9"/>
      <c r="T237" s="7">
        <f>T223*S237</f>
        <v>0</v>
      </c>
    </row>
    <row r="238" spans="2:20">
      <c r="B238" s="9"/>
      <c r="C238" s="9"/>
      <c r="D238" s="9"/>
      <c r="E238" s="7">
        <f>E223*D238</f>
        <v>0</v>
      </c>
      <c r="G238" s="9"/>
      <c r="H238" s="9"/>
      <c r="I238" s="9"/>
      <c r="J238" s="7">
        <f>J223*I238</f>
        <v>0</v>
      </c>
      <c r="L238" s="9"/>
      <c r="M238" s="9"/>
      <c r="N238" s="9"/>
      <c r="O238" s="7">
        <f>O223*N238</f>
        <v>0</v>
      </c>
      <c r="Q238" s="9"/>
      <c r="R238" s="9"/>
      <c r="S238" s="9"/>
      <c r="T238" s="7">
        <f>T223*S238</f>
        <v>0</v>
      </c>
    </row>
    <row r="239" spans="2:20">
      <c r="E239" s="2"/>
      <c r="J239" s="2"/>
      <c r="O239" s="2"/>
      <c r="T239" s="2"/>
    </row>
    <row r="240" spans="2:20">
      <c r="B240" s="8"/>
      <c r="C240" s="6">
        <f>IFERROR(VLOOKUP(B240,Сводная!$A:$C,2,0),"-------------")</f>
        <v>0</v>
      </c>
      <c r="D240" s="3" t="s">
        <v>600</v>
      </c>
      <c r="E240" s="6">
        <f>IFERROR(VLOOKUP(B240,Сводная!$A:$C,3,0),"-------------")</f>
        <v>0</v>
      </c>
      <c r="G240" s="8"/>
      <c r="H240" s="6">
        <f>IFERROR(VLOOKUP(G240,Сводная!$A:$C,2,0),"-------------")</f>
        <v>0</v>
      </c>
      <c r="I240" s="3" t="s">
        <v>600</v>
      </c>
      <c r="J240" s="6">
        <f>IFERROR(VLOOKUP(G240,Сводная!$A:$C,3,0),"-------------")</f>
        <v>0</v>
      </c>
      <c r="L240" s="8"/>
      <c r="M240" s="6">
        <f>IFERROR(VLOOKUP(L240,Сводная!$A:$C,2,0),"-------------")</f>
        <v>0</v>
      </c>
      <c r="N240" s="3" t="s">
        <v>600</v>
      </c>
      <c r="O240" s="6">
        <f>IFERROR(VLOOKUP(L240,Сводная!$A:$C,3,0),"-------------")</f>
        <v>0</v>
      </c>
      <c r="Q240" s="8"/>
      <c r="R240" s="6">
        <f>IFERROR(VLOOKUP(Q240,Сводная!$A:$C,2,0),"-------------")</f>
        <v>0</v>
      </c>
      <c r="S240" s="3" t="s">
        <v>600</v>
      </c>
      <c r="T240" s="6">
        <f>IFERROR(VLOOKUP(Q240,Сводная!$A:$C,3,0),"-------------")</f>
        <v>0</v>
      </c>
    </row>
    <row r="241" spans="2:20">
      <c r="B241" s="9"/>
      <c r="D241" s="9"/>
      <c r="E241" s="7">
        <f>E240*D241</f>
        <v>0</v>
      </c>
      <c r="G241" s="9"/>
      <c r="I241" s="9"/>
      <c r="J241" s="7">
        <f>J240*I241</f>
        <v>0</v>
      </c>
      <c r="L241" s="9"/>
      <c r="N241" s="9"/>
      <c r="O241" s="7">
        <f>O240*N241</f>
        <v>0</v>
      </c>
      <c r="Q241" s="9"/>
      <c r="S241" s="9"/>
      <c r="T241" s="7">
        <f>T240*S241</f>
        <v>0</v>
      </c>
    </row>
    <row r="242" spans="2:20">
      <c r="B242" s="9"/>
      <c r="C242" s="9"/>
      <c r="D242" s="9"/>
      <c r="E242" s="7">
        <f>E240*D242</f>
        <v>0</v>
      </c>
      <c r="G242" s="9"/>
      <c r="H242" s="9"/>
      <c r="I242" s="9"/>
      <c r="J242" s="7">
        <f>J240*I242</f>
        <v>0</v>
      </c>
      <c r="L242" s="9"/>
      <c r="M242" s="9"/>
      <c r="N242" s="9"/>
      <c r="O242" s="7">
        <f>O240*N242</f>
        <v>0</v>
      </c>
      <c r="Q242" s="9"/>
      <c r="R242" s="9"/>
      <c r="S242" s="9"/>
      <c r="T242" s="7">
        <f>T240*S242</f>
        <v>0</v>
      </c>
    </row>
    <row r="243" spans="2:20">
      <c r="B243" s="9"/>
      <c r="C243" s="9"/>
      <c r="D243" s="9"/>
      <c r="E243" s="7">
        <f>E240*D243</f>
        <v>0</v>
      </c>
      <c r="G243" s="9"/>
      <c r="H243" s="9"/>
      <c r="I243" s="9"/>
      <c r="J243" s="7">
        <f>J240*I243</f>
        <v>0</v>
      </c>
      <c r="L243" s="9"/>
      <c r="M243" s="9"/>
      <c r="N243" s="9"/>
      <c r="O243" s="7">
        <f>O240*N243</f>
        <v>0</v>
      </c>
      <c r="Q243" s="9"/>
      <c r="R243" s="9"/>
      <c r="S243" s="9"/>
      <c r="T243" s="7">
        <f>T240*S243</f>
        <v>0</v>
      </c>
    </row>
    <row r="244" spans="2:20">
      <c r="B244" s="9"/>
      <c r="C244" s="9"/>
      <c r="D244" s="9"/>
      <c r="E244" s="7">
        <f>E240*D244</f>
        <v>0</v>
      </c>
      <c r="G244" s="9"/>
      <c r="H244" s="9"/>
      <c r="I244" s="9"/>
      <c r="J244" s="7">
        <f>J240*I244</f>
        <v>0</v>
      </c>
      <c r="L244" s="9"/>
      <c r="M244" s="9"/>
      <c r="N244" s="9"/>
      <c r="O244" s="7">
        <f>O240*N244</f>
        <v>0</v>
      </c>
      <c r="Q244" s="9"/>
      <c r="R244" s="9"/>
      <c r="S244" s="9"/>
      <c r="T244" s="7">
        <f>T240*S244</f>
        <v>0</v>
      </c>
    </row>
    <row r="245" spans="2:20">
      <c r="B245" s="9"/>
      <c r="C245" s="9"/>
      <c r="D245" s="9"/>
      <c r="E245" s="7">
        <f>E240*D245</f>
        <v>0</v>
      </c>
      <c r="G245" s="9"/>
      <c r="H245" s="9"/>
      <c r="I245" s="9"/>
      <c r="J245" s="7">
        <f>J240*I245</f>
        <v>0</v>
      </c>
      <c r="L245" s="9"/>
      <c r="M245" s="9"/>
      <c r="N245" s="9"/>
      <c r="O245" s="7">
        <f>O240*N245</f>
        <v>0</v>
      </c>
      <c r="Q245" s="9"/>
      <c r="R245" s="9"/>
      <c r="S245" s="9"/>
      <c r="T245" s="7">
        <f>T240*S245</f>
        <v>0</v>
      </c>
    </row>
    <row r="246" spans="2:20">
      <c r="B246" s="9"/>
      <c r="C246" s="9"/>
      <c r="D246" s="9"/>
      <c r="E246" s="7">
        <f>E240*D246</f>
        <v>0</v>
      </c>
      <c r="G246" s="9"/>
      <c r="H246" s="9"/>
      <c r="I246" s="9"/>
      <c r="J246" s="7">
        <f>J240*I246</f>
        <v>0</v>
      </c>
      <c r="L246" s="9"/>
      <c r="M246" s="9"/>
      <c r="N246" s="9"/>
      <c r="O246" s="7">
        <f>O240*N246</f>
        <v>0</v>
      </c>
      <c r="Q246" s="9"/>
      <c r="R246" s="9"/>
      <c r="S246" s="9"/>
      <c r="T246" s="7">
        <f>T240*S246</f>
        <v>0</v>
      </c>
    </row>
    <row r="247" spans="2:20">
      <c r="B247" s="9"/>
      <c r="C247" s="9"/>
      <c r="D247" s="9"/>
      <c r="E247" s="7">
        <f>E240*D247</f>
        <v>0</v>
      </c>
      <c r="G247" s="9"/>
      <c r="H247" s="9"/>
      <c r="I247" s="9"/>
      <c r="J247" s="7">
        <f>J240*I247</f>
        <v>0</v>
      </c>
      <c r="L247" s="9"/>
      <c r="M247" s="9"/>
      <c r="N247" s="9"/>
      <c r="O247" s="7">
        <f>O240*N247</f>
        <v>0</v>
      </c>
      <c r="Q247" s="9"/>
      <c r="R247" s="9"/>
      <c r="S247" s="9"/>
      <c r="T247" s="7">
        <f>T240*S247</f>
        <v>0</v>
      </c>
    </row>
    <row r="248" spans="2:20">
      <c r="B248" s="9"/>
      <c r="C248" s="9"/>
      <c r="D248" s="9"/>
      <c r="E248" s="7">
        <f>E240*D248</f>
        <v>0</v>
      </c>
      <c r="G248" s="9"/>
      <c r="H248" s="9"/>
      <c r="I248" s="9"/>
      <c r="J248" s="7">
        <f>J240*I248</f>
        <v>0</v>
      </c>
      <c r="L248" s="9"/>
      <c r="M248" s="9"/>
      <c r="N248" s="9"/>
      <c r="O248" s="7">
        <f>O240*N248</f>
        <v>0</v>
      </c>
      <c r="Q248" s="9"/>
      <c r="R248" s="9"/>
      <c r="S248" s="9"/>
      <c r="T248" s="7">
        <f>T240*S248</f>
        <v>0</v>
      </c>
    </row>
    <row r="249" spans="2:20">
      <c r="B249" s="9"/>
      <c r="C249" s="9"/>
      <c r="D249" s="9"/>
      <c r="E249" s="7">
        <f>E240*D249</f>
        <v>0</v>
      </c>
      <c r="G249" s="9"/>
      <c r="H249" s="9"/>
      <c r="I249" s="9"/>
      <c r="J249" s="7">
        <f>J240*I249</f>
        <v>0</v>
      </c>
      <c r="L249" s="9"/>
      <c r="M249" s="9"/>
      <c r="N249" s="9"/>
      <c r="O249" s="7">
        <f>O240*N249</f>
        <v>0</v>
      </c>
      <c r="Q249" s="9"/>
      <c r="R249" s="9"/>
      <c r="S249" s="9"/>
      <c r="T249" s="7">
        <f>T240*S249</f>
        <v>0</v>
      </c>
    </row>
    <row r="250" spans="2:20">
      <c r="B250" s="9"/>
      <c r="C250" s="9"/>
      <c r="D250" s="9"/>
      <c r="E250" s="7">
        <f>E240*D250</f>
        <v>0</v>
      </c>
      <c r="G250" s="9"/>
      <c r="H250" s="9"/>
      <c r="I250" s="9"/>
      <c r="J250" s="7">
        <f>J240*I250</f>
        <v>0</v>
      </c>
      <c r="L250" s="9"/>
      <c r="M250" s="9"/>
      <c r="N250" s="9"/>
      <c r="O250" s="7">
        <f>O240*N250</f>
        <v>0</v>
      </c>
      <c r="Q250" s="9"/>
      <c r="R250" s="9"/>
      <c r="S250" s="9"/>
      <c r="T250" s="7">
        <f>T240*S250</f>
        <v>0</v>
      </c>
    </row>
    <row r="251" spans="2:20">
      <c r="B251" s="9"/>
      <c r="C251" s="9"/>
      <c r="D251" s="9"/>
      <c r="E251" s="7">
        <f>E240*D251</f>
        <v>0</v>
      </c>
      <c r="G251" s="9"/>
      <c r="H251" s="9"/>
      <c r="I251" s="9"/>
      <c r="J251" s="7">
        <f>J240*I251</f>
        <v>0</v>
      </c>
      <c r="L251" s="9"/>
      <c r="M251" s="9"/>
      <c r="N251" s="9"/>
      <c r="O251" s="7">
        <f>O240*N251</f>
        <v>0</v>
      </c>
      <c r="Q251" s="9"/>
      <c r="R251" s="9"/>
      <c r="S251" s="9"/>
      <c r="T251" s="7">
        <f>T240*S251</f>
        <v>0</v>
      </c>
    </row>
    <row r="252" spans="2:20">
      <c r="B252" s="9"/>
      <c r="C252" s="9"/>
      <c r="D252" s="9"/>
      <c r="E252" s="7">
        <f>E240*D252</f>
        <v>0</v>
      </c>
      <c r="G252" s="9"/>
      <c r="H252" s="9"/>
      <c r="I252" s="9"/>
      <c r="J252" s="7">
        <f>J240*I252</f>
        <v>0</v>
      </c>
      <c r="L252" s="9"/>
      <c r="M252" s="9"/>
      <c r="N252" s="9"/>
      <c r="O252" s="7">
        <f>O240*N252</f>
        <v>0</v>
      </c>
      <c r="Q252" s="9"/>
      <c r="R252" s="9"/>
      <c r="S252" s="9"/>
      <c r="T252" s="7">
        <f>T240*S252</f>
        <v>0</v>
      </c>
    </row>
    <row r="253" spans="2:20">
      <c r="B253" s="9"/>
      <c r="C253" s="9"/>
      <c r="D253" s="9"/>
      <c r="E253" s="7">
        <f>E240*D253</f>
        <v>0</v>
      </c>
      <c r="G253" s="9"/>
      <c r="H253" s="9"/>
      <c r="I253" s="9"/>
      <c r="J253" s="7">
        <f>J240*I253</f>
        <v>0</v>
      </c>
      <c r="L253" s="9"/>
      <c r="M253" s="9"/>
      <c r="N253" s="9"/>
      <c r="O253" s="7">
        <f>O240*N253</f>
        <v>0</v>
      </c>
      <c r="Q253" s="9"/>
      <c r="R253" s="9"/>
      <c r="S253" s="9"/>
      <c r="T253" s="7">
        <f>T240*S253</f>
        <v>0</v>
      </c>
    </row>
    <row r="254" spans="2:20">
      <c r="B254" s="9"/>
      <c r="C254" s="9"/>
      <c r="D254" s="9"/>
      <c r="E254" s="7">
        <f>E240*D254</f>
        <v>0</v>
      </c>
      <c r="G254" s="9"/>
      <c r="H254" s="9"/>
      <c r="I254" s="9"/>
      <c r="J254" s="7">
        <f>J240*I254</f>
        <v>0</v>
      </c>
      <c r="L254" s="9"/>
      <c r="M254" s="9"/>
      <c r="N254" s="9"/>
      <c r="O254" s="7">
        <f>O240*N254</f>
        <v>0</v>
      </c>
      <c r="Q254" s="9"/>
      <c r="R254" s="9"/>
      <c r="S254" s="9"/>
      <c r="T254" s="7">
        <f>T240*S254</f>
        <v>0</v>
      </c>
    </row>
    <row r="255" spans="2:20">
      <c r="B255" s="9"/>
      <c r="C255" s="9"/>
      <c r="D255" s="9"/>
      <c r="E255" s="7">
        <f>E240*D255</f>
        <v>0</v>
      </c>
      <c r="G255" s="9"/>
      <c r="H255" s="9"/>
      <c r="I255" s="9"/>
      <c r="J255" s="7">
        <f>J240*I255</f>
        <v>0</v>
      </c>
      <c r="L255" s="9"/>
      <c r="M255" s="9"/>
      <c r="N255" s="9"/>
      <c r="O255" s="7">
        <f>O240*N255</f>
        <v>0</v>
      </c>
      <c r="Q255" s="9"/>
      <c r="R255" s="9"/>
      <c r="S255" s="9"/>
      <c r="T255" s="7">
        <f>T240*S255</f>
        <v>0</v>
      </c>
    </row>
    <row r="256" spans="2:20">
      <c r="E256" s="2"/>
      <c r="J256" s="2"/>
      <c r="O256" s="2"/>
      <c r="T256" s="2"/>
    </row>
    <row r="257" spans="2:20">
      <c r="B257" s="8"/>
      <c r="C257" s="6">
        <f>IFERROR(VLOOKUP(B257,Сводная!$A:$C,2,0),"-------------")</f>
        <v>0</v>
      </c>
      <c r="D257" s="3" t="s">
        <v>600</v>
      </c>
      <c r="E257" s="6">
        <f>IFERROR(VLOOKUP(B257,Сводная!$A:$C,3,0),"-------------")</f>
        <v>0</v>
      </c>
      <c r="G257" s="8"/>
      <c r="H257" s="6">
        <f>IFERROR(VLOOKUP(G257,Сводная!$A:$C,2,0),"-------------")</f>
        <v>0</v>
      </c>
      <c r="I257" s="3" t="s">
        <v>600</v>
      </c>
      <c r="J257" s="6">
        <f>IFERROR(VLOOKUP(G257,Сводная!$A:$C,3,0),"-------------")</f>
        <v>0</v>
      </c>
      <c r="L257" s="8"/>
      <c r="M257" s="6">
        <f>IFERROR(VLOOKUP(L257,Сводная!$A:$C,2,0),"-------------")</f>
        <v>0</v>
      </c>
      <c r="N257" s="3" t="s">
        <v>600</v>
      </c>
      <c r="O257" s="6">
        <f>IFERROR(VLOOKUP(L257,Сводная!$A:$C,3,0),"-------------")</f>
        <v>0</v>
      </c>
      <c r="Q257" s="8"/>
      <c r="R257" s="6">
        <f>IFERROR(VLOOKUP(Q257,Сводная!$A:$C,2,0),"-------------")</f>
        <v>0</v>
      </c>
      <c r="S257" s="3" t="s">
        <v>600</v>
      </c>
      <c r="T257" s="6">
        <f>IFERROR(VLOOKUP(Q257,Сводная!$A:$C,3,0),"-------------")</f>
        <v>0</v>
      </c>
    </row>
    <row r="258" spans="2:20">
      <c r="B258" s="9"/>
      <c r="D258" s="9"/>
      <c r="E258" s="7">
        <f>E257*D258</f>
        <v>0</v>
      </c>
      <c r="G258" s="9"/>
      <c r="I258" s="9"/>
      <c r="J258" s="7">
        <f>J257*I258</f>
        <v>0</v>
      </c>
      <c r="L258" s="9"/>
      <c r="N258" s="9"/>
      <c r="O258" s="7">
        <f>O257*N258</f>
        <v>0</v>
      </c>
      <c r="Q258" s="9"/>
      <c r="S258" s="9"/>
      <c r="T258" s="7">
        <f>T257*S258</f>
        <v>0</v>
      </c>
    </row>
    <row r="259" spans="2:20">
      <c r="B259" s="9"/>
      <c r="C259" s="9"/>
      <c r="D259" s="9"/>
      <c r="E259" s="7">
        <f>E257*D259</f>
        <v>0</v>
      </c>
      <c r="G259" s="9"/>
      <c r="H259" s="9"/>
      <c r="I259" s="9"/>
      <c r="J259" s="7">
        <f>J257*I259</f>
        <v>0</v>
      </c>
      <c r="L259" s="9"/>
      <c r="M259" s="9"/>
      <c r="N259" s="9"/>
      <c r="O259" s="7">
        <f>O257*N259</f>
        <v>0</v>
      </c>
      <c r="Q259" s="9"/>
      <c r="R259" s="9"/>
      <c r="S259" s="9"/>
      <c r="T259" s="7">
        <f>T257*S259</f>
        <v>0</v>
      </c>
    </row>
    <row r="260" spans="2:20">
      <c r="B260" s="9"/>
      <c r="C260" s="9"/>
      <c r="D260" s="9"/>
      <c r="E260" s="7">
        <f>E257*D260</f>
        <v>0</v>
      </c>
      <c r="G260" s="9"/>
      <c r="H260" s="9"/>
      <c r="I260" s="9"/>
      <c r="J260" s="7">
        <f>J257*I260</f>
        <v>0</v>
      </c>
      <c r="L260" s="9"/>
      <c r="M260" s="9"/>
      <c r="N260" s="9"/>
      <c r="O260" s="7">
        <f>O257*N260</f>
        <v>0</v>
      </c>
      <c r="Q260" s="9"/>
      <c r="R260" s="9"/>
      <c r="S260" s="9"/>
      <c r="T260" s="7">
        <f>T257*S260</f>
        <v>0</v>
      </c>
    </row>
    <row r="261" spans="2:20">
      <c r="B261" s="9"/>
      <c r="C261" s="9"/>
      <c r="D261" s="9"/>
      <c r="E261" s="7">
        <f>E257*D261</f>
        <v>0</v>
      </c>
      <c r="G261" s="9"/>
      <c r="H261" s="9"/>
      <c r="I261" s="9"/>
      <c r="J261" s="7">
        <f>J257*I261</f>
        <v>0</v>
      </c>
      <c r="L261" s="9"/>
      <c r="M261" s="9"/>
      <c r="N261" s="9"/>
      <c r="O261" s="7">
        <f>O257*N261</f>
        <v>0</v>
      </c>
      <c r="Q261" s="9"/>
      <c r="R261" s="9"/>
      <c r="S261" s="9"/>
      <c r="T261" s="7">
        <f>T257*S261</f>
        <v>0</v>
      </c>
    </row>
    <row r="262" spans="2:20">
      <c r="B262" s="9"/>
      <c r="C262" s="9"/>
      <c r="D262" s="9"/>
      <c r="E262" s="7">
        <f>E257*D262</f>
        <v>0</v>
      </c>
      <c r="G262" s="9"/>
      <c r="H262" s="9"/>
      <c r="I262" s="9"/>
      <c r="J262" s="7">
        <f>J257*I262</f>
        <v>0</v>
      </c>
      <c r="L262" s="9"/>
      <c r="M262" s="9"/>
      <c r="N262" s="9"/>
      <c r="O262" s="7">
        <f>O257*N262</f>
        <v>0</v>
      </c>
      <c r="Q262" s="9"/>
      <c r="R262" s="9"/>
      <c r="S262" s="9"/>
      <c r="T262" s="7">
        <f>T257*S262</f>
        <v>0</v>
      </c>
    </row>
    <row r="263" spans="2:20">
      <c r="B263" s="9"/>
      <c r="C263" s="9"/>
      <c r="D263" s="9"/>
      <c r="E263" s="7">
        <f>E257*D263</f>
        <v>0</v>
      </c>
      <c r="G263" s="9"/>
      <c r="H263" s="9"/>
      <c r="I263" s="9"/>
      <c r="J263" s="7">
        <f>J257*I263</f>
        <v>0</v>
      </c>
      <c r="L263" s="9"/>
      <c r="M263" s="9"/>
      <c r="N263" s="9"/>
      <c r="O263" s="7">
        <f>O257*N263</f>
        <v>0</v>
      </c>
      <c r="Q263" s="9"/>
      <c r="R263" s="9"/>
      <c r="S263" s="9"/>
      <c r="T263" s="7">
        <f>T257*S263</f>
        <v>0</v>
      </c>
    </row>
    <row r="264" spans="2:20">
      <c r="B264" s="9"/>
      <c r="C264" s="9"/>
      <c r="D264" s="9"/>
      <c r="E264" s="7">
        <f>E257*D264</f>
        <v>0</v>
      </c>
      <c r="G264" s="9"/>
      <c r="H264" s="9"/>
      <c r="I264" s="9"/>
      <c r="J264" s="7">
        <f>J257*I264</f>
        <v>0</v>
      </c>
      <c r="L264" s="9"/>
      <c r="M264" s="9"/>
      <c r="N264" s="9"/>
      <c r="O264" s="7">
        <f>O257*N264</f>
        <v>0</v>
      </c>
      <c r="Q264" s="9"/>
      <c r="R264" s="9"/>
      <c r="S264" s="9"/>
      <c r="T264" s="7">
        <f>T257*S264</f>
        <v>0</v>
      </c>
    </row>
    <row r="265" spans="2:20">
      <c r="B265" s="9"/>
      <c r="C265" s="9"/>
      <c r="D265" s="9"/>
      <c r="E265" s="7">
        <f>E257*D265</f>
        <v>0</v>
      </c>
      <c r="G265" s="9"/>
      <c r="H265" s="9"/>
      <c r="I265" s="9"/>
      <c r="J265" s="7">
        <f>J257*I265</f>
        <v>0</v>
      </c>
      <c r="L265" s="9"/>
      <c r="M265" s="9"/>
      <c r="N265" s="9"/>
      <c r="O265" s="7">
        <f>O257*N265</f>
        <v>0</v>
      </c>
      <c r="Q265" s="9"/>
      <c r="R265" s="9"/>
      <c r="S265" s="9"/>
      <c r="T265" s="7">
        <f>T257*S265</f>
        <v>0</v>
      </c>
    </row>
    <row r="266" spans="2:20">
      <c r="B266" s="9"/>
      <c r="C266" s="9"/>
      <c r="D266" s="9"/>
      <c r="E266" s="7">
        <f>E257*D266</f>
        <v>0</v>
      </c>
      <c r="G266" s="9"/>
      <c r="H266" s="9"/>
      <c r="I266" s="9"/>
      <c r="J266" s="7">
        <f>J257*I266</f>
        <v>0</v>
      </c>
      <c r="L266" s="9"/>
      <c r="M266" s="9"/>
      <c r="N266" s="9"/>
      <c r="O266" s="7">
        <f>O257*N266</f>
        <v>0</v>
      </c>
      <c r="Q266" s="9"/>
      <c r="R266" s="9"/>
      <c r="S266" s="9"/>
      <c r="T266" s="7">
        <f>T257*S266</f>
        <v>0</v>
      </c>
    </row>
    <row r="267" spans="2:20">
      <c r="B267" s="9"/>
      <c r="C267" s="9"/>
      <c r="D267" s="9"/>
      <c r="E267" s="7">
        <f>E257*D267</f>
        <v>0</v>
      </c>
      <c r="G267" s="9"/>
      <c r="H267" s="9"/>
      <c r="I267" s="9"/>
      <c r="J267" s="7">
        <f>J257*I267</f>
        <v>0</v>
      </c>
      <c r="L267" s="9"/>
      <c r="M267" s="9"/>
      <c r="N267" s="9"/>
      <c r="O267" s="7">
        <f>O257*N267</f>
        <v>0</v>
      </c>
      <c r="Q267" s="9"/>
      <c r="R267" s="9"/>
      <c r="S267" s="9"/>
      <c r="T267" s="7">
        <f>T257*S267</f>
        <v>0</v>
      </c>
    </row>
    <row r="268" spans="2:20">
      <c r="B268" s="9"/>
      <c r="C268" s="9"/>
      <c r="D268" s="9"/>
      <c r="E268" s="7">
        <f>E257*D268</f>
        <v>0</v>
      </c>
      <c r="G268" s="9"/>
      <c r="H268" s="9"/>
      <c r="I268" s="9"/>
      <c r="J268" s="7">
        <f>J257*I268</f>
        <v>0</v>
      </c>
      <c r="L268" s="9"/>
      <c r="M268" s="9"/>
      <c r="N268" s="9"/>
      <c r="O268" s="7">
        <f>O257*N268</f>
        <v>0</v>
      </c>
      <c r="Q268" s="9"/>
      <c r="R268" s="9"/>
      <c r="S268" s="9"/>
      <c r="T268" s="7">
        <f>T257*S268</f>
        <v>0</v>
      </c>
    </row>
    <row r="269" spans="2:20">
      <c r="B269" s="9"/>
      <c r="C269" s="9"/>
      <c r="D269" s="9"/>
      <c r="E269" s="7">
        <f>E257*D269</f>
        <v>0</v>
      </c>
      <c r="G269" s="9"/>
      <c r="H269" s="9"/>
      <c r="I269" s="9"/>
      <c r="J269" s="7">
        <f>J257*I269</f>
        <v>0</v>
      </c>
      <c r="L269" s="9"/>
      <c r="M269" s="9"/>
      <c r="N269" s="9"/>
      <c r="O269" s="7">
        <f>O257*N269</f>
        <v>0</v>
      </c>
      <c r="Q269" s="9"/>
      <c r="R269" s="9"/>
      <c r="S269" s="9"/>
      <c r="T269" s="7">
        <f>T257*S269</f>
        <v>0</v>
      </c>
    </row>
    <row r="270" spans="2:20">
      <c r="B270" s="9"/>
      <c r="C270" s="9"/>
      <c r="D270" s="9"/>
      <c r="E270" s="7">
        <f>E257*D270</f>
        <v>0</v>
      </c>
      <c r="G270" s="9"/>
      <c r="H270" s="9"/>
      <c r="I270" s="9"/>
      <c r="J270" s="7">
        <f>J257*I270</f>
        <v>0</v>
      </c>
      <c r="L270" s="9"/>
      <c r="M270" s="9"/>
      <c r="N270" s="9"/>
      <c r="O270" s="7">
        <f>O257*N270</f>
        <v>0</v>
      </c>
      <c r="Q270" s="9"/>
      <c r="R270" s="9"/>
      <c r="S270" s="9"/>
      <c r="T270" s="7">
        <f>T257*S270</f>
        <v>0</v>
      </c>
    </row>
    <row r="271" spans="2:20">
      <c r="B271" s="9"/>
      <c r="C271" s="9"/>
      <c r="D271" s="9"/>
      <c r="E271" s="7">
        <f>E257*D271</f>
        <v>0</v>
      </c>
      <c r="G271" s="9"/>
      <c r="H271" s="9"/>
      <c r="I271" s="9"/>
      <c r="J271" s="7">
        <f>J257*I271</f>
        <v>0</v>
      </c>
      <c r="L271" s="9"/>
      <c r="M271" s="9"/>
      <c r="N271" s="9"/>
      <c r="O271" s="7">
        <f>O257*N271</f>
        <v>0</v>
      </c>
      <c r="Q271" s="9"/>
      <c r="R271" s="9"/>
      <c r="S271" s="9"/>
      <c r="T271" s="7">
        <f>T257*S271</f>
        <v>0</v>
      </c>
    </row>
    <row r="272" spans="2:20">
      <c r="B272" s="9"/>
      <c r="C272" s="9"/>
      <c r="D272" s="9"/>
      <c r="E272" s="7">
        <f>E257*D272</f>
        <v>0</v>
      </c>
      <c r="G272" s="9"/>
      <c r="H272" s="9"/>
      <c r="I272" s="9"/>
      <c r="J272" s="7">
        <f>J257*I272</f>
        <v>0</v>
      </c>
      <c r="L272" s="9"/>
      <c r="M272" s="9"/>
      <c r="N272" s="9"/>
      <c r="O272" s="7">
        <f>O257*N272</f>
        <v>0</v>
      </c>
      <c r="Q272" s="9"/>
      <c r="R272" s="9"/>
      <c r="S272" s="9"/>
      <c r="T272" s="7">
        <f>T257*S272</f>
        <v>0</v>
      </c>
    </row>
    <row r="273" spans="2:20">
      <c r="E273" s="2"/>
      <c r="J273" s="2"/>
      <c r="O273" s="2"/>
      <c r="T273" s="2"/>
    </row>
    <row r="274" spans="2:20">
      <c r="B274" s="8"/>
      <c r="C274" s="6">
        <f>IFERROR(VLOOKUP(B274,Сводная!$A:$C,2,0),"-------------")</f>
        <v>0</v>
      </c>
      <c r="D274" s="3" t="s">
        <v>600</v>
      </c>
      <c r="E274" s="6">
        <f>IFERROR(VLOOKUP(B274,Сводная!$A:$C,3,0),"-------------")</f>
        <v>0</v>
      </c>
      <c r="G274" s="8"/>
      <c r="H274" s="6">
        <f>IFERROR(VLOOKUP(G274,Сводная!$A:$C,2,0),"-------------")</f>
        <v>0</v>
      </c>
      <c r="I274" s="3" t="s">
        <v>600</v>
      </c>
      <c r="J274" s="6">
        <f>IFERROR(VLOOKUP(G274,Сводная!$A:$C,3,0),"-------------")</f>
        <v>0</v>
      </c>
      <c r="L274" s="8"/>
      <c r="M274" s="6">
        <f>IFERROR(VLOOKUP(L274,Сводная!$A:$C,2,0),"-------------")</f>
        <v>0</v>
      </c>
      <c r="N274" s="3" t="s">
        <v>600</v>
      </c>
      <c r="O274" s="6">
        <f>IFERROR(VLOOKUP(L274,Сводная!$A:$C,3,0),"-------------")</f>
        <v>0</v>
      </c>
      <c r="Q274" s="8"/>
      <c r="R274" s="6">
        <f>IFERROR(VLOOKUP(Q274,Сводная!$A:$C,2,0),"-------------")</f>
        <v>0</v>
      </c>
      <c r="S274" s="3" t="s">
        <v>600</v>
      </c>
      <c r="T274" s="6">
        <f>IFERROR(VLOOKUP(Q274,Сводная!$A:$C,3,0),"-------------")</f>
        <v>0</v>
      </c>
    </row>
    <row r="275" spans="2:20">
      <c r="B275" s="9"/>
      <c r="D275" s="9"/>
      <c r="E275" s="7">
        <f>E274*D275</f>
        <v>0</v>
      </c>
      <c r="G275" s="9"/>
      <c r="I275" s="9"/>
      <c r="J275" s="7">
        <f>J274*I275</f>
        <v>0</v>
      </c>
      <c r="L275" s="9"/>
      <c r="N275" s="9"/>
      <c r="O275" s="7">
        <f>O274*N275</f>
        <v>0</v>
      </c>
      <c r="Q275" s="9"/>
      <c r="S275" s="9"/>
      <c r="T275" s="7">
        <f>T274*S275</f>
        <v>0</v>
      </c>
    </row>
    <row r="276" spans="2:20">
      <c r="B276" s="9"/>
      <c r="C276" s="9"/>
      <c r="D276" s="9"/>
      <c r="E276" s="7">
        <f>E274*D276</f>
        <v>0</v>
      </c>
      <c r="G276" s="9"/>
      <c r="H276" s="9"/>
      <c r="I276" s="9"/>
      <c r="J276" s="7">
        <f>J274*I276</f>
        <v>0</v>
      </c>
      <c r="L276" s="9"/>
      <c r="M276" s="9"/>
      <c r="N276" s="9"/>
      <c r="O276" s="7">
        <f>O274*N276</f>
        <v>0</v>
      </c>
      <c r="Q276" s="9"/>
      <c r="R276" s="9"/>
      <c r="S276" s="9"/>
      <c r="T276" s="7">
        <f>T274*S276</f>
        <v>0</v>
      </c>
    </row>
    <row r="277" spans="2:20">
      <c r="B277" s="9"/>
      <c r="C277" s="9"/>
      <c r="D277" s="9"/>
      <c r="E277" s="7">
        <f>E274*D277</f>
        <v>0</v>
      </c>
      <c r="G277" s="9"/>
      <c r="H277" s="9"/>
      <c r="I277" s="9"/>
      <c r="J277" s="7">
        <f>J274*I277</f>
        <v>0</v>
      </c>
      <c r="L277" s="9"/>
      <c r="M277" s="9"/>
      <c r="N277" s="9"/>
      <c r="O277" s="7">
        <f>O274*N277</f>
        <v>0</v>
      </c>
      <c r="Q277" s="9"/>
      <c r="R277" s="9"/>
      <c r="S277" s="9"/>
      <c r="T277" s="7">
        <f>T274*S277</f>
        <v>0</v>
      </c>
    </row>
    <row r="278" spans="2:20">
      <c r="B278" s="9"/>
      <c r="C278" s="9"/>
      <c r="D278" s="9"/>
      <c r="E278" s="7">
        <f>E274*D278</f>
        <v>0</v>
      </c>
      <c r="G278" s="9"/>
      <c r="H278" s="9"/>
      <c r="I278" s="9"/>
      <c r="J278" s="7">
        <f>J274*I278</f>
        <v>0</v>
      </c>
      <c r="L278" s="9"/>
      <c r="M278" s="9"/>
      <c r="N278" s="9"/>
      <c r="O278" s="7">
        <f>O274*N278</f>
        <v>0</v>
      </c>
      <c r="Q278" s="9"/>
      <c r="R278" s="9"/>
      <c r="S278" s="9"/>
      <c r="T278" s="7">
        <f>T274*S278</f>
        <v>0</v>
      </c>
    </row>
    <row r="279" spans="2:20">
      <c r="B279" s="9"/>
      <c r="C279" s="9"/>
      <c r="D279" s="9"/>
      <c r="E279" s="7">
        <f>E274*D279</f>
        <v>0</v>
      </c>
      <c r="G279" s="9"/>
      <c r="H279" s="9"/>
      <c r="I279" s="9"/>
      <c r="J279" s="7">
        <f>J274*I279</f>
        <v>0</v>
      </c>
      <c r="L279" s="9"/>
      <c r="M279" s="9"/>
      <c r="N279" s="9"/>
      <c r="O279" s="7">
        <f>O274*N279</f>
        <v>0</v>
      </c>
      <c r="Q279" s="9"/>
      <c r="R279" s="9"/>
      <c r="S279" s="9"/>
      <c r="T279" s="7">
        <f>T274*S279</f>
        <v>0</v>
      </c>
    </row>
    <row r="280" spans="2:20">
      <c r="B280" s="9"/>
      <c r="C280" s="9"/>
      <c r="D280" s="9"/>
      <c r="E280" s="7">
        <f>E274*D280</f>
        <v>0</v>
      </c>
      <c r="G280" s="9"/>
      <c r="H280" s="9"/>
      <c r="I280" s="9"/>
      <c r="J280" s="7">
        <f>J274*I280</f>
        <v>0</v>
      </c>
      <c r="L280" s="9"/>
      <c r="M280" s="9"/>
      <c r="N280" s="9"/>
      <c r="O280" s="7">
        <f>O274*N280</f>
        <v>0</v>
      </c>
      <c r="Q280" s="9"/>
      <c r="R280" s="9"/>
      <c r="S280" s="9"/>
      <c r="T280" s="7">
        <f>T274*S280</f>
        <v>0</v>
      </c>
    </row>
    <row r="281" spans="2:20">
      <c r="B281" s="9"/>
      <c r="C281" s="9"/>
      <c r="D281" s="9"/>
      <c r="E281" s="7">
        <f>E274*D281</f>
        <v>0</v>
      </c>
      <c r="G281" s="9"/>
      <c r="H281" s="9"/>
      <c r="I281" s="9"/>
      <c r="J281" s="7">
        <f>J274*I281</f>
        <v>0</v>
      </c>
      <c r="L281" s="9"/>
      <c r="M281" s="9"/>
      <c r="N281" s="9"/>
      <c r="O281" s="7">
        <f>O274*N281</f>
        <v>0</v>
      </c>
      <c r="Q281" s="9"/>
      <c r="R281" s="9"/>
      <c r="S281" s="9"/>
      <c r="T281" s="7">
        <f>T274*S281</f>
        <v>0</v>
      </c>
    </row>
    <row r="282" spans="2:20">
      <c r="B282" s="9"/>
      <c r="C282" s="9"/>
      <c r="D282" s="9"/>
      <c r="E282" s="7">
        <f>E274*D282</f>
        <v>0</v>
      </c>
      <c r="G282" s="9"/>
      <c r="H282" s="9"/>
      <c r="I282" s="9"/>
      <c r="J282" s="7">
        <f>J274*I282</f>
        <v>0</v>
      </c>
      <c r="L282" s="9"/>
      <c r="M282" s="9"/>
      <c r="N282" s="9"/>
      <c r="O282" s="7">
        <f>O274*N282</f>
        <v>0</v>
      </c>
      <c r="Q282" s="9"/>
      <c r="R282" s="9"/>
      <c r="S282" s="9"/>
      <c r="T282" s="7">
        <f>T274*S282</f>
        <v>0</v>
      </c>
    </row>
    <row r="283" spans="2:20">
      <c r="B283" s="9"/>
      <c r="C283" s="9"/>
      <c r="D283" s="9"/>
      <c r="E283" s="7">
        <f>E274*D283</f>
        <v>0</v>
      </c>
      <c r="G283" s="9"/>
      <c r="H283" s="9"/>
      <c r="I283" s="9"/>
      <c r="J283" s="7">
        <f>J274*I283</f>
        <v>0</v>
      </c>
      <c r="L283" s="9"/>
      <c r="M283" s="9"/>
      <c r="N283" s="9"/>
      <c r="O283" s="7">
        <f>O274*N283</f>
        <v>0</v>
      </c>
      <c r="Q283" s="9"/>
      <c r="R283" s="9"/>
      <c r="S283" s="9"/>
      <c r="T283" s="7">
        <f>T274*S283</f>
        <v>0</v>
      </c>
    </row>
    <row r="284" spans="2:20">
      <c r="B284" s="9"/>
      <c r="C284" s="9"/>
      <c r="D284" s="9"/>
      <c r="E284" s="7">
        <f>E274*D284</f>
        <v>0</v>
      </c>
      <c r="G284" s="9"/>
      <c r="H284" s="9"/>
      <c r="I284" s="9"/>
      <c r="J284" s="7">
        <f>J274*I284</f>
        <v>0</v>
      </c>
      <c r="L284" s="9"/>
      <c r="M284" s="9"/>
      <c r="N284" s="9"/>
      <c r="O284" s="7">
        <f>O274*N284</f>
        <v>0</v>
      </c>
      <c r="Q284" s="9"/>
      <c r="R284" s="9"/>
      <c r="S284" s="9"/>
      <c r="T284" s="7">
        <f>T274*S284</f>
        <v>0</v>
      </c>
    </row>
    <row r="285" spans="2:20">
      <c r="B285" s="9"/>
      <c r="C285" s="9"/>
      <c r="D285" s="9"/>
      <c r="E285" s="7">
        <f>E274*D285</f>
        <v>0</v>
      </c>
      <c r="G285" s="9"/>
      <c r="H285" s="9"/>
      <c r="I285" s="9"/>
      <c r="J285" s="7">
        <f>J274*I285</f>
        <v>0</v>
      </c>
      <c r="L285" s="9"/>
      <c r="M285" s="9"/>
      <c r="N285" s="9"/>
      <c r="O285" s="7">
        <f>O274*N285</f>
        <v>0</v>
      </c>
      <c r="Q285" s="9"/>
      <c r="R285" s="9"/>
      <c r="S285" s="9"/>
      <c r="T285" s="7">
        <f>T274*S285</f>
        <v>0</v>
      </c>
    </row>
    <row r="286" spans="2:20">
      <c r="B286" s="9"/>
      <c r="C286" s="9"/>
      <c r="D286" s="9"/>
      <c r="E286" s="7">
        <f>E274*D286</f>
        <v>0</v>
      </c>
      <c r="G286" s="9"/>
      <c r="H286" s="9"/>
      <c r="I286" s="9"/>
      <c r="J286" s="7">
        <f>J274*I286</f>
        <v>0</v>
      </c>
      <c r="L286" s="9"/>
      <c r="M286" s="9"/>
      <c r="N286" s="9"/>
      <c r="O286" s="7">
        <f>O274*N286</f>
        <v>0</v>
      </c>
      <c r="Q286" s="9"/>
      <c r="R286" s="9"/>
      <c r="S286" s="9"/>
      <c r="T286" s="7">
        <f>T274*S286</f>
        <v>0</v>
      </c>
    </row>
    <row r="287" spans="2:20">
      <c r="B287" s="9"/>
      <c r="C287" s="9"/>
      <c r="D287" s="9"/>
      <c r="E287" s="7">
        <f>E274*D287</f>
        <v>0</v>
      </c>
      <c r="G287" s="9"/>
      <c r="H287" s="9"/>
      <c r="I287" s="9"/>
      <c r="J287" s="7">
        <f>J274*I287</f>
        <v>0</v>
      </c>
      <c r="L287" s="9"/>
      <c r="M287" s="9"/>
      <c r="N287" s="9"/>
      <c r="O287" s="7">
        <f>O274*N287</f>
        <v>0</v>
      </c>
      <c r="Q287" s="9"/>
      <c r="R287" s="9"/>
      <c r="S287" s="9"/>
      <c r="T287" s="7">
        <f>T274*S287</f>
        <v>0</v>
      </c>
    </row>
    <row r="288" spans="2:20">
      <c r="B288" s="9"/>
      <c r="C288" s="9"/>
      <c r="D288" s="9"/>
      <c r="E288" s="7">
        <f>E274*D288</f>
        <v>0</v>
      </c>
      <c r="G288" s="9"/>
      <c r="H288" s="9"/>
      <c r="I288" s="9"/>
      <c r="J288" s="7">
        <f>J274*I288</f>
        <v>0</v>
      </c>
      <c r="L288" s="9"/>
      <c r="M288" s="9"/>
      <c r="N288" s="9"/>
      <c r="O288" s="7">
        <f>O274*N288</f>
        <v>0</v>
      </c>
      <c r="Q288" s="9"/>
      <c r="R288" s="9"/>
      <c r="S288" s="9"/>
      <c r="T288" s="7">
        <f>T274*S288</f>
        <v>0</v>
      </c>
    </row>
    <row r="289" spans="2:20">
      <c r="B289" s="9"/>
      <c r="C289" s="9"/>
      <c r="D289" s="9"/>
      <c r="E289" s="7">
        <f>E274*D289</f>
        <v>0</v>
      </c>
      <c r="G289" s="9"/>
      <c r="H289" s="9"/>
      <c r="I289" s="9"/>
      <c r="J289" s="7">
        <f>J274*I289</f>
        <v>0</v>
      </c>
      <c r="L289" s="9"/>
      <c r="M289" s="9"/>
      <c r="N289" s="9"/>
      <c r="O289" s="7">
        <f>O274*N289</f>
        <v>0</v>
      </c>
      <c r="Q289" s="9"/>
      <c r="R289" s="9"/>
      <c r="S289" s="9"/>
      <c r="T289" s="7">
        <f>T274*S289</f>
        <v>0</v>
      </c>
    </row>
    <row r="290" spans="2:20">
      <c r="E290" s="2"/>
      <c r="J290" s="2"/>
      <c r="O290" s="2"/>
      <c r="T290" s="2"/>
    </row>
    <row r="291" spans="2:20">
      <c r="B291" s="8"/>
      <c r="C291" s="6">
        <f>IFERROR(VLOOKUP(B291,Сводная!$A:$C,2,0),"-------------")</f>
        <v>0</v>
      </c>
      <c r="D291" s="3" t="s">
        <v>600</v>
      </c>
      <c r="E291" s="6">
        <f>IFERROR(VLOOKUP(B291,Сводная!$A:$C,3,0),"-------------")</f>
        <v>0</v>
      </c>
      <c r="G291" s="8"/>
      <c r="H291" s="6">
        <f>IFERROR(VLOOKUP(G291,Сводная!$A:$C,2,0),"-------------")</f>
        <v>0</v>
      </c>
      <c r="I291" s="3" t="s">
        <v>600</v>
      </c>
      <c r="J291" s="6">
        <f>IFERROR(VLOOKUP(G291,Сводная!$A:$C,3,0),"-------------")</f>
        <v>0</v>
      </c>
      <c r="L291" s="8"/>
      <c r="M291" s="6">
        <f>IFERROR(VLOOKUP(L291,Сводная!$A:$C,2,0),"-------------")</f>
        <v>0</v>
      </c>
      <c r="N291" s="3" t="s">
        <v>600</v>
      </c>
      <c r="O291" s="6">
        <f>IFERROR(VLOOKUP(L291,Сводная!$A:$C,3,0),"-------------")</f>
        <v>0</v>
      </c>
      <c r="Q291" s="8"/>
      <c r="R291" s="6">
        <f>IFERROR(VLOOKUP(Q291,Сводная!$A:$C,2,0),"-------------")</f>
        <v>0</v>
      </c>
      <c r="S291" s="3" t="s">
        <v>600</v>
      </c>
      <c r="T291" s="6">
        <f>IFERROR(VLOOKUP(Q291,Сводная!$A:$C,3,0),"-------------")</f>
        <v>0</v>
      </c>
    </row>
    <row r="292" spans="2:20">
      <c r="B292" s="9"/>
      <c r="D292" s="9"/>
      <c r="E292" s="7">
        <f>E291*D292</f>
        <v>0</v>
      </c>
      <c r="G292" s="9"/>
      <c r="I292" s="9"/>
      <c r="J292" s="7">
        <f>J291*I292</f>
        <v>0</v>
      </c>
      <c r="L292" s="9"/>
      <c r="N292" s="9"/>
      <c r="O292" s="7">
        <f>O291*N292</f>
        <v>0</v>
      </c>
      <c r="Q292" s="9"/>
      <c r="S292" s="9"/>
      <c r="T292" s="7">
        <f>T291*S292</f>
        <v>0</v>
      </c>
    </row>
    <row r="293" spans="2:20">
      <c r="B293" s="9"/>
      <c r="C293" s="9"/>
      <c r="D293" s="9"/>
      <c r="E293" s="7">
        <f>E291*D293</f>
        <v>0</v>
      </c>
      <c r="G293" s="9"/>
      <c r="H293" s="9"/>
      <c r="I293" s="9"/>
      <c r="J293" s="7">
        <f>J291*I293</f>
        <v>0</v>
      </c>
      <c r="L293" s="9"/>
      <c r="M293" s="9"/>
      <c r="N293" s="9"/>
      <c r="O293" s="7">
        <f>O291*N293</f>
        <v>0</v>
      </c>
      <c r="Q293" s="9"/>
      <c r="R293" s="9"/>
      <c r="S293" s="9"/>
      <c r="T293" s="7">
        <f>T291*S293</f>
        <v>0</v>
      </c>
    </row>
    <row r="294" spans="2:20">
      <c r="B294" s="9"/>
      <c r="C294" s="9"/>
      <c r="D294" s="9"/>
      <c r="E294" s="7">
        <f>E291*D294</f>
        <v>0</v>
      </c>
      <c r="G294" s="9"/>
      <c r="H294" s="9"/>
      <c r="I294" s="9"/>
      <c r="J294" s="7">
        <f>J291*I294</f>
        <v>0</v>
      </c>
      <c r="L294" s="9"/>
      <c r="M294" s="9"/>
      <c r="N294" s="9"/>
      <c r="O294" s="7">
        <f>O291*N294</f>
        <v>0</v>
      </c>
      <c r="Q294" s="9"/>
      <c r="R294" s="9"/>
      <c r="S294" s="9"/>
      <c r="T294" s="7">
        <f>T291*S294</f>
        <v>0</v>
      </c>
    </row>
    <row r="295" spans="2:20">
      <c r="B295" s="9"/>
      <c r="C295" s="9"/>
      <c r="D295" s="9"/>
      <c r="E295" s="7">
        <f>E291*D295</f>
        <v>0</v>
      </c>
      <c r="G295" s="9"/>
      <c r="H295" s="9"/>
      <c r="I295" s="9"/>
      <c r="J295" s="7">
        <f>J291*I295</f>
        <v>0</v>
      </c>
      <c r="L295" s="9"/>
      <c r="M295" s="9"/>
      <c r="N295" s="9"/>
      <c r="O295" s="7">
        <f>O291*N295</f>
        <v>0</v>
      </c>
      <c r="Q295" s="9"/>
      <c r="R295" s="9"/>
      <c r="S295" s="9"/>
      <c r="T295" s="7">
        <f>T291*S295</f>
        <v>0</v>
      </c>
    </row>
    <row r="296" spans="2:20">
      <c r="B296" s="9"/>
      <c r="C296" s="9"/>
      <c r="D296" s="9"/>
      <c r="E296" s="7">
        <f>E291*D296</f>
        <v>0</v>
      </c>
      <c r="G296" s="9"/>
      <c r="H296" s="9"/>
      <c r="I296" s="9"/>
      <c r="J296" s="7">
        <f>J291*I296</f>
        <v>0</v>
      </c>
      <c r="L296" s="9"/>
      <c r="M296" s="9"/>
      <c r="N296" s="9"/>
      <c r="O296" s="7">
        <f>O291*N296</f>
        <v>0</v>
      </c>
      <c r="Q296" s="9"/>
      <c r="R296" s="9"/>
      <c r="S296" s="9"/>
      <c r="T296" s="7">
        <f>T291*S296</f>
        <v>0</v>
      </c>
    </row>
    <row r="297" spans="2:20">
      <c r="B297" s="9"/>
      <c r="C297" s="9"/>
      <c r="D297" s="9"/>
      <c r="E297" s="7">
        <f>E291*D297</f>
        <v>0</v>
      </c>
      <c r="G297" s="9"/>
      <c r="H297" s="9"/>
      <c r="I297" s="9"/>
      <c r="J297" s="7">
        <f>J291*I297</f>
        <v>0</v>
      </c>
      <c r="L297" s="9"/>
      <c r="M297" s="9"/>
      <c r="N297" s="9"/>
      <c r="O297" s="7">
        <f>O291*N297</f>
        <v>0</v>
      </c>
      <c r="Q297" s="9"/>
      <c r="R297" s="9"/>
      <c r="S297" s="9"/>
      <c r="T297" s="7">
        <f>T291*S297</f>
        <v>0</v>
      </c>
    </row>
    <row r="298" spans="2:20">
      <c r="B298" s="9"/>
      <c r="C298" s="9"/>
      <c r="D298" s="9"/>
      <c r="E298" s="7">
        <f>E291*D298</f>
        <v>0</v>
      </c>
      <c r="G298" s="9"/>
      <c r="H298" s="9"/>
      <c r="I298" s="9"/>
      <c r="J298" s="7">
        <f>J291*I298</f>
        <v>0</v>
      </c>
      <c r="L298" s="9"/>
      <c r="M298" s="9"/>
      <c r="N298" s="9"/>
      <c r="O298" s="7">
        <f>O291*N298</f>
        <v>0</v>
      </c>
      <c r="Q298" s="9"/>
      <c r="R298" s="9"/>
      <c r="S298" s="9"/>
      <c r="T298" s="7">
        <f>T291*S298</f>
        <v>0</v>
      </c>
    </row>
    <row r="299" spans="2:20">
      <c r="B299" s="9"/>
      <c r="C299" s="9"/>
      <c r="D299" s="9"/>
      <c r="E299" s="7">
        <f>E291*D299</f>
        <v>0</v>
      </c>
      <c r="G299" s="9"/>
      <c r="H299" s="9"/>
      <c r="I299" s="9"/>
      <c r="J299" s="7">
        <f>J291*I299</f>
        <v>0</v>
      </c>
      <c r="L299" s="9"/>
      <c r="M299" s="9"/>
      <c r="N299" s="9"/>
      <c r="O299" s="7">
        <f>O291*N299</f>
        <v>0</v>
      </c>
      <c r="Q299" s="9"/>
      <c r="R299" s="9"/>
      <c r="S299" s="9"/>
      <c r="T299" s="7">
        <f>T291*S299</f>
        <v>0</v>
      </c>
    </row>
    <row r="300" spans="2:20">
      <c r="B300" s="9"/>
      <c r="C300" s="9"/>
      <c r="D300" s="9"/>
      <c r="E300" s="7">
        <f>E291*D300</f>
        <v>0</v>
      </c>
      <c r="G300" s="9"/>
      <c r="H300" s="9"/>
      <c r="I300" s="9"/>
      <c r="J300" s="7">
        <f>J291*I300</f>
        <v>0</v>
      </c>
      <c r="L300" s="9"/>
      <c r="M300" s="9"/>
      <c r="N300" s="9"/>
      <c r="O300" s="7">
        <f>O291*N300</f>
        <v>0</v>
      </c>
      <c r="Q300" s="9"/>
      <c r="R300" s="9"/>
      <c r="S300" s="9"/>
      <c r="T300" s="7">
        <f>T291*S300</f>
        <v>0</v>
      </c>
    </row>
    <row r="301" spans="2:20">
      <c r="B301" s="9"/>
      <c r="C301" s="9"/>
      <c r="D301" s="9"/>
      <c r="E301" s="7">
        <f>E291*D301</f>
        <v>0</v>
      </c>
      <c r="G301" s="9"/>
      <c r="H301" s="9"/>
      <c r="I301" s="9"/>
      <c r="J301" s="7">
        <f>J291*I301</f>
        <v>0</v>
      </c>
      <c r="L301" s="9"/>
      <c r="M301" s="9"/>
      <c r="N301" s="9"/>
      <c r="O301" s="7">
        <f>O291*N301</f>
        <v>0</v>
      </c>
      <c r="Q301" s="9"/>
      <c r="R301" s="9"/>
      <c r="S301" s="9"/>
      <c r="T301" s="7">
        <f>T291*S301</f>
        <v>0</v>
      </c>
    </row>
    <row r="302" spans="2:20">
      <c r="B302" s="9"/>
      <c r="C302" s="9"/>
      <c r="D302" s="9"/>
      <c r="E302" s="7">
        <f>E291*D302</f>
        <v>0</v>
      </c>
      <c r="G302" s="9"/>
      <c r="H302" s="9"/>
      <c r="I302" s="9"/>
      <c r="J302" s="7">
        <f>J291*I302</f>
        <v>0</v>
      </c>
      <c r="L302" s="9"/>
      <c r="M302" s="9"/>
      <c r="N302" s="9"/>
      <c r="O302" s="7">
        <f>O291*N302</f>
        <v>0</v>
      </c>
      <c r="Q302" s="9"/>
      <c r="R302" s="9"/>
      <c r="S302" s="9"/>
      <c r="T302" s="7">
        <f>T291*S302</f>
        <v>0</v>
      </c>
    </row>
    <row r="303" spans="2:20">
      <c r="B303" s="9"/>
      <c r="C303" s="9"/>
      <c r="D303" s="9"/>
      <c r="E303" s="7">
        <f>E291*D303</f>
        <v>0</v>
      </c>
      <c r="G303" s="9"/>
      <c r="H303" s="9"/>
      <c r="I303" s="9"/>
      <c r="J303" s="7">
        <f>J291*I303</f>
        <v>0</v>
      </c>
      <c r="L303" s="9"/>
      <c r="M303" s="9"/>
      <c r="N303" s="9"/>
      <c r="O303" s="7">
        <f>O291*N303</f>
        <v>0</v>
      </c>
      <c r="Q303" s="9"/>
      <c r="R303" s="9"/>
      <c r="S303" s="9"/>
      <c r="T303" s="7">
        <f>T291*S303</f>
        <v>0</v>
      </c>
    </row>
    <row r="304" spans="2:20">
      <c r="B304" s="9"/>
      <c r="C304" s="9"/>
      <c r="D304" s="9"/>
      <c r="E304" s="7">
        <f>E291*D304</f>
        <v>0</v>
      </c>
      <c r="G304" s="9"/>
      <c r="H304" s="9"/>
      <c r="I304" s="9"/>
      <c r="J304" s="7">
        <f>J291*I304</f>
        <v>0</v>
      </c>
      <c r="L304" s="9"/>
      <c r="M304" s="9"/>
      <c r="N304" s="9"/>
      <c r="O304" s="7">
        <f>O291*N304</f>
        <v>0</v>
      </c>
      <c r="Q304" s="9"/>
      <c r="R304" s="9"/>
      <c r="S304" s="9"/>
      <c r="T304" s="7">
        <f>T291*S304</f>
        <v>0</v>
      </c>
    </row>
    <row r="305" spans="2:20">
      <c r="B305" s="9"/>
      <c r="C305" s="9"/>
      <c r="D305" s="9"/>
      <c r="E305" s="7">
        <f>E291*D305</f>
        <v>0</v>
      </c>
      <c r="G305" s="9"/>
      <c r="H305" s="9"/>
      <c r="I305" s="9"/>
      <c r="J305" s="7">
        <f>J291*I305</f>
        <v>0</v>
      </c>
      <c r="L305" s="9"/>
      <c r="M305" s="9"/>
      <c r="N305" s="9"/>
      <c r="O305" s="7">
        <f>O291*N305</f>
        <v>0</v>
      </c>
      <c r="Q305" s="9"/>
      <c r="R305" s="9"/>
      <c r="S305" s="9"/>
      <c r="T305" s="7">
        <f>T291*S305</f>
        <v>0</v>
      </c>
    </row>
    <row r="306" spans="2:20">
      <c r="B306" s="9"/>
      <c r="C306" s="9"/>
      <c r="D306" s="9"/>
      <c r="E306" s="7">
        <f>E291*D306</f>
        <v>0</v>
      </c>
      <c r="G306" s="9"/>
      <c r="H306" s="9"/>
      <c r="I306" s="9"/>
      <c r="J306" s="7">
        <f>J291*I306</f>
        <v>0</v>
      </c>
      <c r="L306" s="9"/>
      <c r="M306" s="9"/>
      <c r="N306" s="9"/>
      <c r="O306" s="7">
        <f>O291*N306</f>
        <v>0</v>
      </c>
      <c r="Q306" s="9"/>
      <c r="R306" s="9"/>
      <c r="S306" s="9"/>
      <c r="T306" s="7">
        <f>T291*S306</f>
        <v>0</v>
      </c>
    </row>
  </sheetData>
  <sheetProtection algorithmName="SHA-512" hashValue="gNpUQf4eZTty23yJ+ptjlcY6eJaNdNjT/9CTX8lVgbwpQ6GfY5+IuW0TUIlX9Or/HS7Gi9RHp0Ah80LPhlRcPQ==" saltValue="yzhGbLeS+H9LydgzVTMPNg==" spinCount="100000" sheet="1" objects="1" scenarios="1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T9116"/>
  <sheetViews>
    <sheetView topLeftCell="AX1" zoomScale="70" zoomScaleNormal="70" workbookViewId="0">
      <selection activeCell="AR3" sqref="AR3:AT1338"/>
    </sheetView>
  </sheetViews>
  <sheetFormatPr defaultRowHeight="15"/>
  <cols>
    <col min="1" max="1" width="35.42578125" style="38" customWidth="1"/>
    <col min="2" max="2" width="13.85546875" style="37" customWidth="1"/>
    <col min="3" max="3" width="9.140625" style="37"/>
    <col min="4" max="4" width="12" style="37" customWidth="1"/>
    <col min="5" max="5" width="12.42578125" style="38" customWidth="1"/>
    <col min="6" max="6" width="2.28515625" style="21" customWidth="1"/>
    <col min="7" max="7" width="42.42578125" style="37" customWidth="1"/>
    <col min="8" max="8" width="14" style="37" customWidth="1"/>
    <col min="9" max="9" width="13.28515625" style="37" customWidth="1"/>
    <col min="10" max="10" width="11.85546875" style="37" customWidth="1"/>
    <col min="11" max="11" width="14.7109375" style="41" customWidth="1"/>
    <col min="12" max="12" width="12.7109375" style="41" customWidth="1"/>
    <col min="13" max="13" width="15" style="42" customWidth="1"/>
    <col min="14" max="14" width="13.140625" style="42" customWidth="1"/>
    <col min="15" max="15" width="12.42578125" style="38" customWidth="1"/>
    <col min="16" max="16" width="2.28515625" style="1" customWidth="1"/>
    <col min="17" max="17" width="34.85546875" style="37" customWidth="1"/>
    <col min="18" max="18" width="13.85546875" style="37" customWidth="1"/>
    <col min="19" max="19" width="9.140625" style="37"/>
    <col min="20" max="20" width="12" style="37" customWidth="1"/>
    <col min="21" max="21" width="12.42578125" style="38" customWidth="1"/>
    <col min="22" max="22" width="2.28515625" style="1" customWidth="1"/>
    <col min="23" max="23" width="9.140625" style="38"/>
    <col min="24" max="24" width="10.28515625" style="37" customWidth="1"/>
    <col min="25" max="29" width="9.140625" style="37"/>
    <col min="30" max="30" width="10.140625" style="37" customWidth="1"/>
    <col min="31" max="31" width="9.140625" style="37"/>
    <col min="32" max="33" width="9" style="37" customWidth="1"/>
    <col min="34" max="34" width="9" style="41" customWidth="1"/>
    <col min="35" max="35" width="9.140625" style="1"/>
    <col min="36" max="36" width="12.7109375" style="1" customWidth="1"/>
    <col min="37" max="37" width="13.42578125" style="1" customWidth="1"/>
    <col min="38" max="39" width="15.140625" style="1" customWidth="1"/>
    <col min="40" max="40" width="9.140625" style="1"/>
    <col min="41" max="41" width="9.140625" style="38"/>
    <col min="42" max="42" width="36.28515625" style="38" customWidth="1"/>
    <col min="43" max="43" width="9.140625" style="1"/>
    <col min="44" max="45" width="13.42578125" style="38" customWidth="1"/>
    <col min="46" max="46" width="13.5703125" style="38" customWidth="1"/>
    <col min="47" max="51" width="9.140625" style="38"/>
    <col min="52" max="52" width="20.28515625" style="1" customWidth="1"/>
    <col min="53" max="53" width="9.140625" style="1"/>
    <col min="54" max="55" width="13.42578125" style="38" customWidth="1"/>
    <col min="56" max="56" width="13.5703125" style="38" customWidth="1"/>
    <col min="57" max="61" width="9.140625" style="38"/>
    <col min="62" max="62" width="20.28515625" style="1" customWidth="1"/>
    <col min="63" max="63" width="9.140625" style="1"/>
    <col min="64" max="65" width="13.42578125" style="38" customWidth="1"/>
    <col min="66" max="66" width="13.5703125" style="38" customWidth="1"/>
    <col min="67" max="71" width="9.140625" style="38"/>
    <col min="72" max="72" width="20.28515625" style="1" customWidth="1"/>
    <col min="73" max="16384" width="9.140625" style="1"/>
  </cols>
  <sheetData>
    <row r="1" spans="1:72" ht="18" customHeight="1">
      <c r="A1" s="395" t="str">
        <f>RIGHT('Шаблон блюда'!A2,24)</f>
        <v xml:space="preserve"> 26.07.2017 - 27.07.2017</v>
      </c>
      <c r="B1" s="395"/>
      <c r="C1" s="395"/>
      <c r="D1" s="395"/>
      <c r="E1" s="395"/>
      <c r="G1" s="395" t="str">
        <f>RIGHT('Шаблон модификаторы'!A2,24)</f>
        <v xml:space="preserve"> 01.07.2017 - 25.07.2017</v>
      </c>
      <c r="H1" s="395"/>
      <c r="I1" s="395"/>
      <c r="J1" s="395"/>
      <c r="K1" s="395"/>
      <c r="L1" s="395"/>
      <c r="M1" s="395"/>
      <c r="N1" s="395"/>
      <c r="O1" s="395"/>
      <c r="Q1" s="395" t="s">
        <v>604</v>
      </c>
      <c r="R1" s="395"/>
      <c r="S1" s="395"/>
      <c r="T1" s="395"/>
      <c r="U1" s="395"/>
      <c r="W1" s="401" t="s">
        <v>605</v>
      </c>
      <c r="X1" s="399" t="s">
        <v>588</v>
      </c>
      <c r="Y1" s="399" t="s">
        <v>587</v>
      </c>
      <c r="Z1" s="399" t="s">
        <v>586</v>
      </c>
      <c r="AA1" s="399" t="s">
        <v>585</v>
      </c>
      <c r="AB1" s="399" t="s">
        <v>584</v>
      </c>
      <c r="AC1" s="399" t="s">
        <v>583</v>
      </c>
      <c r="AD1" s="399" t="s">
        <v>620</v>
      </c>
      <c r="AE1" s="399" t="s">
        <v>582</v>
      </c>
      <c r="AF1" s="399" t="s">
        <v>597</v>
      </c>
      <c r="AG1" s="399" t="s">
        <v>598</v>
      </c>
      <c r="AH1" s="399" t="s">
        <v>622</v>
      </c>
      <c r="AO1" s="412"/>
      <c r="AP1" s="414"/>
      <c r="AR1" s="404" t="s">
        <v>755</v>
      </c>
      <c r="AS1" s="405"/>
      <c r="AT1" s="406"/>
      <c r="AU1" s="410" t="s">
        <v>756</v>
      </c>
      <c r="AV1" s="412"/>
      <c r="AW1" s="413"/>
      <c r="AX1" s="413"/>
      <c r="AY1" s="414"/>
      <c r="AZ1" s="402">
        <f>COUNTIF(AZ3:AZ13,"&gt;0")</f>
        <v>0</v>
      </c>
      <c r="BB1" s="404" t="s">
        <v>755</v>
      </c>
      <c r="BC1" s="405"/>
      <c r="BD1" s="406"/>
      <c r="BE1" s="410" t="s">
        <v>901</v>
      </c>
      <c r="BF1" s="412"/>
      <c r="BG1" s="413"/>
      <c r="BH1" s="413"/>
      <c r="BI1" s="414"/>
      <c r="BJ1" s="402">
        <f>COUNTIF(BJ3:BJ13,"&gt;0")</f>
        <v>2</v>
      </c>
      <c r="BL1" s="404" t="s">
        <v>755</v>
      </c>
      <c r="BM1" s="405"/>
      <c r="BN1" s="406"/>
      <c r="BO1" s="410" t="s">
        <v>910</v>
      </c>
      <c r="BP1" s="412"/>
      <c r="BQ1" s="413"/>
      <c r="BR1" s="413"/>
      <c r="BS1" s="414"/>
      <c r="BT1" s="402">
        <f>COUNTIF(BT3:BT13,"&gt;0")</f>
        <v>0</v>
      </c>
    </row>
    <row r="2" spans="1:72" ht="41.25" customHeight="1">
      <c r="A2" s="396" t="s">
        <v>601</v>
      </c>
      <c r="B2" s="396"/>
      <c r="C2" s="396" t="s">
        <v>602</v>
      </c>
      <c r="D2" s="396" t="s">
        <v>606</v>
      </c>
      <c r="E2" s="36" t="s">
        <v>603</v>
      </c>
      <c r="G2" s="396" t="s">
        <v>408</v>
      </c>
      <c r="H2" s="396"/>
      <c r="I2" s="396" t="s">
        <v>602</v>
      </c>
      <c r="J2" s="396" t="s">
        <v>607</v>
      </c>
      <c r="K2" s="397" t="s">
        <v>408</v>
      </c>
      <c r="L2" s="43"/>
      <c r="M2" s="397" t="s">
        <v>626</v>
      </c>
      <c r="N2" s="36" t="s">
        <v>624</v>
      </c>
      <c r="O2" s="36" t="s">
        <v>623</v>
      </c>
      <c r="Q2" s="396" t="s">
        <v>601</v>
      </c>
      <c r="R2" s="396"/>
      <c r="S2" s="396" t="s">
        <v>604</v>
      </c>
      <c r="T2" s="396" t="s">
        <v>618</v>
      </c>
      <c r="U2" s="36" t="s">
        <v>603</v>
      </c>
      <c r="W2" s="401"/>
      <c r="X2" s="400"/>
      <c r="Y2" s="400"/>
      <c r="Z2" s="400"/>
      <c r="AA2" s="400"/>
      <c r="AB2" s="400"/>
      <c r="AC2" s="400"/>
      <c r="AD2" s="400"/>
      <c r="AE2" s="400"/>
      <c r="AF2" s="400"/>
      <c r="AG2" s="400"/>
      <c r="AH2" s="400"/>
      <c r="AJ2" s="386" t="s">
        <v>603</v>
      </c>
      <c r="AK2" s="387"/>
      <c r="AL2" s="387"/>
      <c r="AM2" s="388"/>
      <c r="AO2" s="403"/>
      <c r="AP2" s="416"/>
      <c r="AR2" s="407"/>
      <c r="AS2" s="408"/>
      <c r="AT2" s="409"/>
      <c r="AU2" s="411"/>
      <c r="AV2" s="403"/>
      <c r="AW2" s="415"/>
      <c r="AX2" s="415"/>
      <c r="AY2" s="416"/>
      <c r="AZ2" s="403"/>
      <c r="BB2" s="407"/>
      <c r="BC2" s="408"/>
      <c r="BD2" s="409"/>
      <c r="BE2" s="411"/>
      <c r="BF2" s="403"/>
      <c r="BG2" s="415"/>
      <c r="BH2" s="415"/>
      <c r="BI2" s="416"/>
      <c r="BJ2" s="403"/>
      <c r="BL2" s="407"/>
      <c r="BM2" s="408"/>
      <c r="BN2" s="409"/>
      <c r="BO2" s="411"/>
      <c r="BP2" s="403"/>
      <c r="BQ2" s="415"/>
      <c r="BR2" s="415"/>
      <c r="BS2" s="416"/>
      <c r="BT2" s="403"/>
    </row>
    <row r="3" spans="1:72">
      <c r="A3" s="396"/>
      <c r="B3" s="396"/>
      <c r="C3" s="396"/>
      <c r="D3" s="396"/>
      <c r="E3" s="37">
        <f>SUM(E4:E400)</f>
        <v>0</v>
      </c>
      <c r="G3" s="396"/>
      <c r="H3" s="396"/>
      <c r="I3" s="396"/>
      <c r="J3" s="396"/>
      <c r="K3" s="398"/>
      <c r="L3" s="44" t="s">
        <v>625</v>
      </c>
      <c r="M3" s="398"/>
      <c r="N3" s="42">
        <f>SUM(N4:N400)</f>
        <v>0</v>
      </c>
      <c r="O3" s="37">
        <f>SUM(O4:O400)</f>
        <v>0</v>
      </c>
      <c r="Q3" s="396"/>
      <c r="R3" s="396"/>
      <c r="S3" s="396"/>
      <c r="T3" s="396"/>
      <c r="U3" s="37">
        <f>SUM(U4:U400)</f>
        <v>1</v>
      </c>
      <c r="W3" s="38">
        <f>X3</f>
        <v>1003</v>
      </c>
      <c r="X3" s="37">
        <f>'ТТК-Сэндвичи'!$B$2</f>
        <v>1003</v>
      </c>
      <c r="Y3" s="243">
        <f>'ТТК-Десерты'!$B$2</f>
        <v>7013</v>
      </c>
      <c r="Z3" s="243">
        <f>'ТТК-Напитки'!$B$2</f>
        <v>2047</v>
      </c>
      <c r="AA3" s="243">
        <f>'ТТК-Закуски'!$B$2</f>
        <v>2302</v>
      </c>
      <c r="AB3" s="243">
        <f>'ТТК-Гарниры'!$B$2</f>
        <v>3024</v>
      </c>
      <c r="AC3" s="243">
        <f>'ТТК-Соуса'!$B$2</f>
        <v>9001</v>
      </c>
      <c r="AD3" s="243">
        <f>'ТТК-Новинки'!$B$2</f>
        <v>2444</v>
      </c>
      <c r="AE3" s="243">
        <f>'ТТК-Салаты'!$B$2</f>
        <v>4008</v>
      </c>
      <c r="AF3" s="243">
        <f>'ТТК-Промо'!$B$2</f>
        <v>8076</v>
      </c>
      <c r="AG3" s="243">
        <f>'ТТК-Завтраки'!$B$2</f>
        <v>7055</v>
      </c>
      <c r="AH3" s="41">
        <f>'ТТК-Экстра'!$B$2</f>
        <v>13003</v>
      </c>
      <c r="AJ3" s="389" t="s">
        <v>607</v>
      </c>
      <c r="AK3" s="391" t="s">
        <v>636</v>
      </c>
      <c r="AL3" s="391" t="s">
        <v>637</v>
      </c>
      <c r="AM3" s="393" t="s">
        <v>635</v>
      </c>
      <c r="AO3" s="38">
        <f>B4+1-1</f>
        <v>838</v>
      </c>
      <c r="AP3" s="38" t="str">
        <f>A4</f>
        <v>Пепси Кола б/л мал (0,5)</v>
      </c>
      <c r="AR3" s="181">
        <f>Инвентаризация!O6</f>
        <v>55017</v>
      </c>
      <c r="AS3" s="181">
        <f>Инвентаризация!P6</f>
        <v>0</v>
      </c>
      <c r="AT3" s="181">
        <f>Инвентаризация!Q6</f>
        <v>0</v>
      </c>
      <c r="AU3" s="181">
        <f>IFERROR('Аксапта '!A11,"-")</f>
        <v>55017</v>
      </c>
      <c r="AV3" s="38">
        <f>IFERROR(VLOOKUP(AU3,AR:AR,1,0),0)</f>
        <v>55017</v>
      </c>
      <c r="AW3" s="38">
        <f>IFERROR(VLOOKUP(AU3,AS:AS,1,0),0)</f>
        <v>0</v>
      </c>
      <c r="AX3" s="38">
        <f>IFERROR(VLOOKUP(AU3,AT:AT,1,0),0)</f>
        <v>0</v>
      </c>
      <c r="AY3" s="181">
        <f>IFERROR(AU3-AV3-AX3-AW3,0)</f>
        <v>0</v>
      </c>
      <c r="AZ3" s="38" t="str">
        <f>IF(LARGE(AY$3:AY$400,1)=0,"",LARGE(AY$3:AY$400,1))</f>
        <v/>
      </c>
      <c r="BB3" s="181">
        <f>Инвентаризация!O6</f>
        <v>55017</v>
      </c>
      <c r="BC3" s="181">
        <f>Инвентаризация!P6</f>
        <v>0</v>
      </c>
      <c r="BD3" s="181">
        <f>Инвентаризация!Q6</f>
        <v>0</v>
      </c>
      <c r="BE3" s="181">
        <f>IFERROR('Аксапта 2'!A11,"-")</f>
        <v>51017</v>
      </c>
      <c r="BF3" s="38">
        <f>IFERROR(VLOOKUP(BE3,BB:BB,1,0),0)</f>
        <v>51017</v>
      </c>
      <c r="BG3" s="38">
        <f>IFERROR(VLOOKUP(BE3,BC:BC,1,0),0)</f>
        <v>0</v>
      </c>
      <c r="BH3" s="38">
        <f>IFERROR(VLOOKUP(BE3,BD:BD,1,0),0)</f>
        <v>0</v>
      </c>
      <c r="BI3" s="181">
        <f>IFERROR(BE3-BF3-BH3-BG3,0)</f>
        <v>0</v>
      </c>
      <c r="BJ3" s="38">
        <f>IF(LARGE(BI$3:BI$400,1)=0,"",LARGE(BI$3:BI$400,1))</f>
        <v>70036</v>
      </c>
      <c r="BL3" s="181">
        <f>Инвентаризация!O6</f>
        <v>55017</v>
      </c>
      <c r="BM3" s="181">
        <f>Инвентаризация!P6</f>
        <v>0</v>
      </c>
      <c r="BN3" s="181">
        <f>Инвентаризация!Q6</f>
        <v>0</v>
      </c>
      <c r="BO3" s="181" t="str">
        <f>IFERROR('Аксапта 3'!A11,"-")</f>
        <v>-</v>
      </c>
      <c r="BP3" s="38">
        <f>IFERROR(VLOOKUP(BO3,BL:BL,1,0),0)</f>
        <v>0</v>
      </c>
      <c r="BQ3" s="38">
        <f>IFERROR(VLOOKUP(BO3,BM:BM,1,0),0)</f>
        <v>0</v>
      </c>
      <c r="BR3" s="38">
        <f>IFERROR(VLOOKUP(BO3,BN:BN,1,0),0)</f>
        <v>0</v>
      </c>
      <c r="BS3" s="181">
        <f>IFERROR(BO3-BP3-BR3-BQ3,0)</f>
        <v>0</v>
      </c>
      <c r="BT3" s="38" t="str">
        <f>IF(LARGE(BS$3:BS$400,1)=0,"",LARGE(BS$3:BS$400,1))</f>
        <v/>
      </c>
    </row>
    <row r="4" spans="1:72">
      <c r="A4" s="38" t="str">
        <f>'Шаблон блюда'!B5</f>
        <v>Пепси Кола б/л мал (0,5)</v>
      </c>
      <c r="B4" s="37">
        <f>IFERROR('Шаблон блюда'!A5+1-1,"")</f>
        <v>838</v>
      </c>
      <c r="C4" s="37">
        <f>IFERROR(VLOOKUP(B4,Группы!A:A,1,FALSE),0)</f>
        <v>838</v>
      </c>
      <c r="D4" s="37" t="str">
        <f>IF(B4=C4,"",B4)</f>
        <v/>
      </c>
      <c r="E4" s="37" t="str">
        <f>IF(D4="","",1)</f>
        <v/>
      </c>
      <c r="G4" s="37" t="str">
        <f>'Шаблон модификаторы'!C5</f>
        <v>Без Льда</v>
      </c>
      <c r="H4" s="174">
        <f>IFERROR('Шаблон модификаторы блюда'!A5+1-1,0)</f>
        <v>2</v>
      </c>
      <c r="I4" s="37">
        <f>IFERROR(VLOOKUP(H4,Группы!A:A,1,FALSE),0)</f>
        <v>2</v>
      </c>
      <c r="J4" s="37" t="str">
        <f t="shared" ref="J4:J67" si="0">IF(H4=I4,"",H4)</f>
        <v/>
      </c>
      <c r="K4" s="41" t="str">
        <f>IF(IF('Шаблон модификаторы блюда'!D5=0,0,'Шаблон модификаторы блюда'!A5),IF('Шаблон модификаторы блюда'!D5=0,0,'Шаблон модификаторы блюда'!A5),"")</f>
        <v/>
      </c>
      <c r="L4" s="41" t="str">
        <f t="shared" ref="L4:L67" si="1">IFERROR(VLOOKUP(K4,W:AF,1,FALSE),"")</f>
        <v/>
      </c>
      <c r="M4" s="42" t="str">
        <f t="shared" ref="M4:M67" si="2">IF(K4=L4,"",K4)</f>
        <v/>
      </c>
      <c r="N4" s="42" t="str">
        <f>IF(M4="","",1)</f>
        <v/>
      </c>
      <c r="O4" s="37" t="str">
        <f>IF(J4="","",1)</f>
        <v/>
      </c>
      <c r="Q4" s="37" t="str">
        <f>'Шаблон блюда'!B5</f>
        <v>Пепси Кола б/л мал (0,5)</v>
      </c>
      <c r="R4" s="37">
        <f>IFERROR('Шаблон блюда'!A5+1-1,"")</f>
        <v>838</v>
      </c>
      <c r="S4" s="37">
        <f t="shared" ref="S4:S67" si="3">IFERROR(VLOOKUP(R4,W:AH,1,FALSE),0)</f>
        <v>838</v>
      </c>
      <c r="T4" s="37" t="str">
        <f t="shared" ref="T4:T67" si="4">IF(R4=S4,"",R4)</f>
        <v/>
      </c>
      <c r="U4" s="37" t="str">
        <f>IF(T4="","",1)</f>
        <v/>
      </c>
      <c r="W4" s="38">
        <f t="shared" ref="W4:W67" si="5">X4</f>
        <v>1021</v>
      </c>
      <c r="X4" s="37">
        <f>'ТТК-Сэндвичи'!$B$19</f>
        <v>1021</v>
      </c>
      <c r="Y4" s="243">
        <f>'ТТК-Десерты'!$B$19</f>
        <v>7003</v>
      </c>
      <c r="Z4" s="243">
        <f>'ТТК-Напитки'!$B$19</f>
        <v>2064</v>
      </c>
      <c r="AA4" s="243">
        <f>'ТТК-Закуски'!$B$19</f>
        <v>3026</v>
      </c>
      <c r="AB4" s="243">
        <f>'ТТК-Гарниры'!$B$19</f>
        <v>1438</v>
      </c>
      <c r="AC4" s="243">
        <f>'ТТК-Соуса'!$B$19</f>
        <v>9005</v>
      </c>
      <c r="AD4" s="243">
        <f>'ТТК-Новинки'!$B$19</f>
        <v>193</v>
      </c>
      <c r="AE4" s="243">
        <f>'ТТК-Салаты'!$B$19</f>
        <v>4005</v>
      </c>
      <c r="AF4" s="243">
        <f>'ТТК-Промо'!$B$19</f>
        <v>6030</v>
      </c>
      <c r="AG4" s="243">
        <f>'ТТК-Завтраки'!$B$19</f>
        <v>7054</v>
      </c>
      <c r="AH4" s="41">
        <f>'ТТК-Экстра'!$B$6</f>
        <v>13002</v>
      </c>
      <c r="AJ4" s="390"/>
      <c r="AK4" s="392"/>
      <c r="AL4" s="392"/>
      <c r="AM4" s="394"/>
      <c r="AO4" s="38">
        <f t="shared" ref="AO4:AO67" si="6">B5+1-1</f>
        <v>865</v>
      </c>
      <c r="AP4" s="38" t="str">
        <f t="shared" ref="AP4:AP67" si="7">A5</f>
        <v>Цезарь ролл</v>
      </c>
      <c r="AR4" s="181">
        <f>Инвентаризация!O7</f>
        <v>55034</v>
      </c>
      <c r="AS4" s="181">
        <f>Инвентаризация!P7</f>
        <v>55035</v>
      </c>
      <c r="AT4" s="181">
        <f>Инвентаризация!Q7</f>
        <v>69103</v>
      </c>
      <c r="AU4" s="181">
        <f>IFERROR('Аксапта '!A12,"-")</f>
        <v>65037</v>
      </c>
      <c r="AV4" s="38">
        <f t="shared" ref="AV4:AV67" si="8">IFERROR(VLOOKUP(AU4,AR:AR,1,0),0)</f>
        <v>65037</v>
      </c>
      <c r="AW4" s="38">
        <f t="shared" ref="AW4:AW67" si="9">IFERROR(VLOOKUP(AU4,AS:AS,1,0),0)</f>
        <v>0</v>
      </c>
      <c r="AX4" s="38">
        <f t="shared" ref="AX4:AX67" si="10">IFERROR(VLOOKUP(AU4,AT:AT,1,0),0)</f>
        <v>0</v>
      </c>
      <c r="AY4" s="181">
        <f t="shared" ref="AY4:AY67" si="11">IFERROR(AU4-AV4-AX4-AW4,0)</f>
        <v>0</v>
      </c>
      <c r="AZ4" s="38" t="str">
        <f>IF(LARGE(AY$3:AY$400,2)=0,"",LARGE(AY$3:AY$400,2))</f>
        <v/>
      </c>
      <c r="BB4" s="181">
        <f>Инвентаризация!O7</f>
        <v>55034</v>
      </c>
      <c r="BC4" s="181">
        <f>Инвентаризация!P7</f>
        <v>55035</v>
      </c>
      <c r="BD4" s="181">
        <f>Инвентаризация!Q7</f>
        <v>69103</v>
      </c>
      <c r="BE4" s="181">
        <f>IFERROR('Аксапта 2'!A12,"-")</f>
        <v>51058</v>
      </c>
      <c r="BF4" s="38">
        <f t="shared" ref="BF4:BF67" si="12">IFERROR(VLOOKUP(BE4,BB:BB,1,0),0)</f>
        <v>51058</v>
      </c>
      <c r="BG4" s="38">
        <f t="shared" ref="BG4:BG67" si="13">IFERROR(VLOOKUP(BE4,BC:BC,1,0),0)</f>
        <v>0</v>
      </c>
      <c r="BH4" s="38">
        <f t="shared" ref="BH4:BH67" si="14">IFERROR(VLOOKUP(BE4,BD:BD,1,0),0)</f>
        <v>0</v>
      </c>
      <c r="BI4" s="181">
        <f t="shared" ref="BI4:BI67" si="15">IFERROR(BE4-BF4-BH4-BG4,0)</f>
        <v>0</v>
      </c>
      <c r="BJ4" s="38">
        <f>IF(LARGE(BI$3:BI$400,2)=0,"",LARGE(BI$3:BI$400,2))</f>
        <v>70035</v>
      </c>
      <c r="BL4" s="181">
        <f>Инвентаризация!O7</f>
        <v>55034</v>
      </c>
      <c r="BM4" s="181">
        <f>Инвентаризация!P7</f>
        <v>55035</v>
      </c>
      <c r="BN4" s="181">
        <f>Инвентаризация!Q7</f>
        <v>69103</v>
      </c>
      <c r="BO4" s="181" t="str">
        <f>IFERROR('Аксапта 3'!A12,"-")</f>
        <v>-</v>
      </c>
      <c r="BP4" s="38">
        <f t="shared" ref="BP4:BP67" si="16">IFERROR(VLOOKUP(BO4,BL:BL,1,0),0)</f>
        <v>0</v>
      </c>
      <c r="BQ4" s="38">
        <f t="shared" ref="BQ4:BQ67" si="17">IFERROR(VLOOKUP(BO4,BM:BM,1,0),0)</f>
        <v>0</v>
      </c>
      <c r="BR4" s="38">
        <f t="shared" ref="BR4:BR67" si="18">IFERROR(VLOOKUP(BO4,BN:BN,1,0),0)</f>
        <v>0</v>
      </c>
      <c r="BS4" s="181">
        <f t="shared" ref="BS4:BS67" si="19">IFERROR(BO4-BP4-BR4-BQ4,0)</f>
        <v>0</v>
      </c>
      <c r="BT4" s="38" t="str">
        <f>IF(LARGE(BS$3:BS$400,2)=0,"",LARGE(BS$3:BS$400,2))</f>
        <v/>
      </c>
    </row>
    <row r="5" spans="1:72">
      <c r="A5" s="38" t="str">
        <f>'Шаблон блюда'!B6</f>
        <v>Цезарь ролл</v>
      </c>
      <c r="B5" s="37">
        <f>IFERROR('Шаблон блюда'!A6+1-1,"")</f>
        <v>865</v>
      </c>
      <c r="C5" s="37">
        <f>IFERROR(VLOOKUP(B5,Группы!A:A,1,FALSE),0)</f>
        <v>865</v>
      </c>
      <c r="D5" s="37" t="str">
        <f t="shared" ref="D5:D68" si="20">IF(B5=C5,"",B5)</f>
        <v/>
      </c>
      <c r="E5" s="37" t="str">
        <f t="shared" ref="E5:E68" si="21">IF(D5="","",1)</f>
        <v/>
      </c>
      <c r="G5" s="173" t="str">
        <f>'Шаблон модификаторы'!C6</f>
        <v>Без Салата 10</v>
      </c>
      <c r="H5" s="174">
        <f>IFERROR('Шаблон модификаторы блюда'!A6+1-1,0)</f>
        <v>27</v>
      </c>
      <c r="I5" s="37">
        <f>IFERROR(VLOOKUP(H5,Группы!A:A,1,FALSE),0)</f>
        <v>27</v>
      </c>
      <c r="J5" s="37" t="str">
        <f t="shared" si="0"/>
        <v/>
      </c>
      <c r="K5" s="125" t="str">
        <f>IF(IF('Шаблон модификаторы блюда'!D6=0,0,'Шаблон модификаторы блюда'!A6),IF('Шаблон модификаторы блюда'!D6=0,0,'Шаблон модификаторы блюда'!A6),"")</f>
        <v/>
      </c>
      <c r="L5" s="42" t="str">
        <f t="shared" si="1"/>
        <v/>
      </c>
      <c r="M5" s="42" t="str">
        <f t="shared" si="2"/>
        <v/>
      </c>
      <c r="N5" s="42" t="str">
        <f t="shared" ref="N5:N68" si="22">IF(M5="","",1)</f>
        <v/>
      </c>
      <c r="O5" s="37" t="str">
        <f t="shared" ref="O5:O68" si="23">IF(J5="","",1)</f>
        <v/>
      </c>
      <c r="Q5" s="37" t="str">
        <f>'Шаблон блюда'!B6</f>
        <v>Цезарь ролл</v>
      </c>
      <c r="R5" s="37">
        <f>IFERROR('Шаблон блюда'!A6+1-1,"")</f>
        <v>865</v>
      </c>
      <c r="S5" s="45">
        <f t="shared" si="3"/>
        <v>865</v>
      </c>
      <c r="T5" s="37" t="str">
        <f t="shared" si="4"/>
        <v/>
      </c>
      <c r="U5" s="37" t="str">
        <f t="shared" ref="U5:U68" si="24">IF(T5="","",1)</f>
        <v/>
      </c>
      <c r="W5" s="38">
        <f t="shared" si="5"/>
        <v>1028</v>
      </c>
      <c r="X5" s="37">
        <f>'ТТК-Сэндвичи'!$B$36</f>
        <v>1028</v>
      </c>
      <c r="Y5" s="243">
        <f>'ТТК-Десерты'!$B$36</f>
        <v>7040</v>
      </c>
      <c r="Z5" s="243">
        <f>'ТТК-Напитки'!$B$36</f>
        <v>2043</v>
      </c>
      <c r="AA5" s="243">
        <f>'ТТК-Закуски'!$B$36</f>
        <v>3028</v>
      </c>
      <c r="AB5" s="243">
        <f>'ТТК-Гарниры'!$B$36</f>
        <v>2791</v>
      </c>
      <c r="AC5" s="243">
        <f>'ТТК-Соуса'!$B$36</f>
        <v>9009</v>
      </c>
      <c r="AD5" s="243">
        <f>'ТТК-Новинки'!$B$36</f>
        <v>8190</v>
      </c>
      <c r="AE5" s="243">
        <f>'ТТК-Салаты'!$B$36</f>
        <v>0</v>
      </c>
      <c r="AF5" s="243">
        <f>'ТТК-Промо'!$B$36</f>
        <v>9890</v>
      </c>
      <c r="AG5" s="243">
        <f>'ТТК-Завтраки'!$B$36</f>
        <v>7301</v>
      </c>
      <c r="AH5" s="41">
        <f>'ТТК-Экстра'!$B$10</f>
        <v>13001</v>
      </c>
      <c r="AJ5" s="71" t="str">
        <f>IFERROR(LARGE(D$4:D$400,1),"")</f>
        <v/>
      </c>
      <c r="AK5" s="71" t="str">
        <f>IFERROR(LARGE(M$4:M$400,1),"")</f>
        <v/>
      </c>
      <c r="AL5" s="71" t="str">
        <f>IFERROR(LARGE(J$4:J$400,1),"")</f>
        <v/>
      </c>
      <c r="AM5" s="73">
        <f>IFERROR(LARGE(T$4:T$400,1),"")</f>
        <v>3966</v>
      </c>
      <c r="AO5" s="38">
        <f t="shared" si="6"/>
        <v>950</v>
      </c>
      <c r="AP5" s="38" t="str">
        <f t="shared" si="7"/>
        <v>Кофе глясе</v>
      </c>
      <c r="AR5" s="181">
        <f>Инвентаризация!O8</f>
        <v>55036</v>
      </c>
      <c r="AS5" s="181">
        <f>Инвентаризация!P8</f>
        <v>69113</v>
      </c>
      <c r="AT5" s="181">
        <f>Инвентаризация!Q8</f>
        <v>0</v>
      </c>
      <c r="AU5" s="181">
        <f>IFERROR('Аксапта '!A13,"-")</f>
        <v>80024</v>
      </c>
      <c r="AV5" s="38">
        <f t="shared" si="8"/>
        <v>80024</v>
      </c>
      <c r="AW5" s="38">
        <f t="shared" si="9"/>
        <v>0</v>
      </c>
      <c r="AX5" s="38">
        <f t="shared" si="10"/>
        <v>0</v>
      </c>
      <c r="AY5" s="181">
        <f t="shared" si="11"/>
        <v>0</v>
      </c>
      <c r="AZ5" s="38" t="str">
        <f>IF(LARGE(AY$3:AY$400,3)=0,"",LARGE(AY$3:AY$400,3))</f>
        <v/>
      </c>
      <c r="BB5" s="181">
        <f>Инвентаризация!O8</f>
        <v>55036</v>
      </c>
      <c r="BC5" s="181">
        <f>Инвентаризация!P8</f>
        <v>69113</v>
      </c>
      <c r="BD5" s="181">
        <f>Инвентаризация!Q8</f>
        <v>0</v>
      </c>
      <c r="BE5" s="181">
        <f>IFERROR('Аксапта 2'!A13,"-")</f>
        <v>51065</v>
      </c>
      <c r="BF5" s="38">
        <f t="shared" si="12"/>
        <v>51065</v>
      </c>
      <c r="BG5" s="38">
        <f t="shared" si="13"/>
        <v>0</v>
      </c>
      <c r="BH5" s="38">
        <f t="shared" si="14"/>
        <v>0</v>
      </c>
      <c r="BI5" s="181">
        <f t="shared" si="15"/>
        <v>0</v>
      </c>
      <c r="BJ5" s="38" t="str">
        <f>IF(LARGE(BI$3:BI$400,3)=0,"",LARGE(BI$3:BI$400,3))</f>
        <v/>
      </c>
      <c r="BL5" s="181">
        <f>Инвентаризация!O8</f>
        <v>55036</v>
      </c>
      <c r="BM5" s="181">
        <f>Инвентаризация!P8</f>
        <v>69113</v>
      </c>
      <c r="BN5" s="181">
        <f>Инвентаризация!Q8</f>
        <v>0</v>
      </c>
      <c r="BO5" s="181" t="str">
        <f>IFERROR('Аксапта 3'!A13,"-")</f>
        <v>-</v>
      </c>
      <c r="BP5" s="38">
        <f t="shared" si="16"/>
        <v>0</v>
      </c>
      <c r="BQ5" s="38">
        <f t="shared" si="17"/>
        <v>0</v>
      </c>
      <c r="BR5" s="38">
        <f t="shared" si="18"/>
        <v>0</v>
      </c>
      <c r="BS5" s="181">
        <f t="shared" si="19"/>
        <v>0</v>
      </c>
      <c r="BT5" s="38" t="str">
        <f>IF(LARGE(BS$3:BS$400,3)=0,"",LARGE(BS$3:BS$400,3))</f>
        <v/>
      </c>
    </row>
    <row r="6" spans="1:72">
      <c r="A6" s="38" t="str">
        <f>'Шаблон блюда'!B7</f>
        <v>Кофе глясе</v>
      </c>
      <c r="B6" s="37">
        <f>IFERROR('Шаблон блюда'!A7+1-1,"")</f>
        <v>950</v>
      </c>
      <c r="C6" s="37">
        <f>IFERROR(VLOOKUP(B6,Группы!A:A,1,FALSE),0)</f>
        <v>950</v>
      </c>
      <c r="D6" s="37" t="str">
        <f t="shared" si="20"/>
        <v/>
      </c>
      <c r="E6" s="37" t="str">
        <f t="shared" si="21"/>
        <v/>
      </c>
      <c r="G6" s="173" t="str">
        <f>'Шаблон модификаторы'!C7</f>
        <v>Без Салата 14</v>
      </c>
      <c r="H6" s="174">
        <f>IFERROR('Шаблон модификаторы блюда'!A7+1-1,0)</f>
        <v>30</v>
      </c>
      <c r="I6" s="37">
        <f>IFERROR(VLOOKUP(H6,Группы!A:A,1,FALSE),0)</f>
        <v>30</v>
      </c>
      <c r="J6" s="37" t="str">
        <f t="shared" si="0"/>
        <v/>
      </c>
      <c r="K6" s="125" t="str">
        <f>IF(IF('Шаблон модификаторы блюда'!D7=0,0,'Шаблон модификаторы блюда'!A7),IF('Шаблон модификаторы блюда'!D7=0,0,'Шаблон модификаторы блюда'!A7),"")</f>
        <v/>
      </c>
      <c r="L6" s="42" t="str">
        <f t="shared" si="1"/>
        <v/>
      </c>
      <c r="M6" s="42" t="str">
        <f t="shared" si="2"/>
        <v/>
      </c>
      <c r="N6" s="42" t="str">
        <f t="shared" si="22"/>
        <v/>
      </c>
      <c r="O6" s="37" t="str">
        <f t="shared" si="23"/>
        <v/>
      </c>
      <c r="Q6" s="37" t="str">
        <f>'Шаблон блюда'!B7</f>
        <v>Кофе глясе</v>
      </c>
      <c r="R6" s="37">
        <f>IFERROR('Шаблон блюда'!A7+1-1,"")</f>
        <v>950</v>
      </c>
      <c r="S6" s="45">
        <f t="shared" si="3"/>
        <v>950</v>
      </c>
      <c r="T6" s="37" t="str">
        <f t="shared" si="4"/>
        <v/>
      </c>
      <c r="U6" s="37" t="str">
        <f t="shared" si="24"/>
        <v/>
      </c>
      <c r="W6" s="38">
        <f t="shared" si="5"/>
        <v>1014</v>
      </c>
      <c r="X6" s="37">
        <f>'ТТК-Сэндвичи'!$B$53</f>
        <v>1014</v>
      </c>
      <c r="Y6" s="243">
        <f>'ТТК-Десерты'!$B$53</f>
        <v>7011</v>
      </c>
      <c r="Z6" s="243">
        <f>'ТТК-Напитки'!$B$53</f>
        <v>2020</v>
      </c>
      <c r="AA6" s="243">
        <f>'ТТК-Закуски'!$B$53</f>
        <v>8114</v>
      </c>
      <c r="AB6" s="243">
        <f>'ТТК-Гарниры'!$B$53</f>
        <v>0</v>
      </c>
      <c r="AC6" s="243">
        <f>'ТТК-Соуса'!$B$53</f>
        <v>9015</v>
      </c>
      <c r="AD6" s="243">
        <f>'ТТК-Новинки'!$B$53</f>
        <v>8174</v>
      </c>
      <c r="AE6" s="243">
        <f>'ТТК-Салаты'!$B$53</f>
        <v>0</v>
      </c>
      <c r="AF6" s="243">
        <f>'ТТК-Промо'!$B$53</f>
        <v>9598</v>
      </c>
      <c r="AG6" s="243">
        <f>'ТТК-Завтраки'!$B$53</f>
        <v>7401</v>
      </c>
      <c r="AH6" s="41">
        <f>'ТТК-Экстра'!$B$14</f>
        <v>12001</v>
      </c>
      <c r="AJ6" s="71" t="str">
        <f>IFERROR(LARGE(D$4:D$400,2),"")</f>
        <v/>
      </c>
      <c r="AK6" s="71" t="str">
        <f>IFERROR(LARGE(M$4:M$400,2),"")</f>
        <v/>
      </c>
      <c r="AL6" s="71" t="str">
        <f>IFERROR(LARGE(J$4:J$400,2),"")</f>
        <v/>
      </c>
      <c r="AM6" s="74" t="str">
        <f>IFERROR(LARGE(T$4:T$400,2),"")</f>
        <v/>
      </c>
      <c r="AO6" s="38">
        <f t="shared" si="6"/>
        <v>986</v>
      </c>
      <c r="AP6" s="38" t="str">
        <f t="shared" si="7"/>
        <v>Биг Кинг экстра</v>
      </c>
      <c r="AR6" s="181">
        <f>Инвентаризация!O9</f>
        <v>55040</v>
      </c>
      <c r="AS6" s="181">
        <f>Инвентаризация!P9</f>
        <v>69111</v>
      </c>
      <c r="AT6" s="181">
        <f>Инвентаризация!Q9</f>
        <v>55042</v>
      </c>
      <c r="AU6" s="181">
        <f>IFERROR('Аксапта '!A14,"-")</f>
        <v>68670</v>
      </c>
      <c r="AV6" s="38">
        <f t="shared" si="8"/>
        <v>68670</v>
      </c>
      <c r="AW6" s="38">
        <f t="shared" si="9"/>
        <v>0</v>
      </c>
      <c r="AX6" s="38">
        <f t="shared" si="10"/>
        <v>0</v>
      </c>
      <c r="AY6" s="181">
        <f t="shared" si="11"/>
        <v>0</v>
      </c>
      <c r="AZ6" s="38" t="str">
        <f>IF(LARGE(AY$3:AY$400,4)=0,"",LARGE(AY$3:AY$400,4))</f>
        <v/>
      </c>
      <c r="BB6" s="181">
        <f>Инвентаризация!O9</f>
        <v>55040</v>
      </c>
      <c r="BC6" s="181">
        <f>Инвентаризация!P9</f>
        <v>69111</v>
      </c>
      <c r="BD6" s="181">
        <f>Инвентаризация!Q9</f>
        <v>55042</v>
      </c>
      <c r="BE6" s="181">
        <f>IFERROR('Аксапта 2'!A14,"-")</f>
        <v>80000</v>
      </c>
      <c r="BF6" s="38">
        <f t="shared" si="12"/>
        <v>0</v>
      </c>
      <c r="BG6" s="38">
        <f t="shared" si="13"/>
        <v>80000</v>
      </c>
      <c r="BH6" s="38">
        <f t="shared" si="14"/>
        <v>0</v>
      </c>
      <c r="BI6" s="181">
        <f t="shared" si="15"/>
        <v>0</v>
      </c>
      <c r="BJ6" s="38" t="str">
        <f>IF(LARGE(BI$3:BI$400,4)=0,"",LARGE(BI$3:BI$400,4))</f>
        <v/>
      </c>
      <c r="BL6" s="181">
        <f>Инвентаризация!O9</f>
        <v>55040</v>
      </c>
      <c r="BM6" s="181">
        <f>Инвентаризация!P9</f>
        <v>69111</v>
      </c>
      <c r="BN6" s="181">
        <f>Инвентаризация!Q9</f>
        <v>55042</v>
      </c>
      <c r="BO6" s="181" t="str">
        <f>IFERROR('Аксапта 3'!A14,"-")</f>
        <v>-</v>
      </c>
      <c r="BP6" s="38">
        <f t="shared" si="16"/>
        <v>0</v>
      </c>
      <c r="BQ6" s="38">
        <f t="shared" si="17"/>
        <v>0</v>
      </c>
      <c r="BR6" s="38">
        <f t="shared" si="18"/>
        <v>0</v>
      </c>
      <c r="BS6" s="181">
        <f t="shared" si="19"/>
        <v>0</v>
      </c>
      <c r="BT6" s="38" t="str">
        <f>IF(LARGE(BS$3:BS$400,4)=0,"",LARGE(BS$3:BS$400,4))</f>
        <v/>
      </c>
    </row>
    <row r="7" spans="1:72">
      <c r="A7" s="38" t="str">
        <f>'Шаблон блюда'!B8</f>
        <v>Биг Кинг экстра</v>
      </c>
      <c r="B7" s="37">
        <f>IFERROR('Шаблон блюда'!A8+1-1,"")</f>
        <v>986</v>
      </c>
      <c r="C7" s="37">
        <f>IFERROR(VLOOKUP(B7,Группы!A:A,1,FALSE),0)</f>
        <v>986</v>
      </c>
      <c r="D7" s="37" t="str">
        <f t="shared" si="20"/>
        <v/>
      </c>
      <c r="E7" s="37" t="str">
        <f t="shared" si="21"/>
        <v/>
      </c>
      <c r="G7" s="173" t="str">
        <f>'Шаблон модификаторы'!C8</f>
        <v>Без марин огур 4</v>
      </c>
      <c r="H7" s="174">
        <f>IFERROR('Шаблон модификаторы блюда'!A8+1-1,0)</f>
        <v>33</v>
      </c>
      <c r="I7" s="37">
        <f>IFERROR(VLOOKUP(H7,Группы!A:A,1,FALSE),0)</f>
        <v>33</v>
      </c>
      <c r="J7" s="37" t="str">
        <f t="shared" si="0"/>
        <v/>
      </c>
      <c r="K7" s="125" t="str">
        <f>IF(IF('Шаблон модификаторы блюда'!D8=0,0,'Шаблон модификаторы блюда'!A8),IF('Шаблон модификаторы блюда'!D8=0,0,'Шаблон модификаторы блюда'!A8),"")</f>
        <v/>
      </c>
      <c r="L7" s="42" t="str">
        <f t="shared" si="1"/>
        <v/>
      </c>
      <c r="M7" s="42" t="str">
        <f t="shared" si="2"/>
        <v/>
      </c>
      <c r="N7" s="42" t="str">
        <f t="shared" si="22"/>
        <v/>
      </c>
      <c r="O7" s="37" t="str">
        <f t="shared" si="23"/>
        <v/>
      </c>
      <c r="Q7" s="37" t="str">
        <f>'Шаблон блюда'!B8</f>
        <v>Биг Кинг экстра</v>
      </c>
      <c r="R7" s="37">
        <f>IFERROR('Шаблон блюда'!A8+1-1,"")</f>
        <v>986</v>
      </c>
      <c r="S7" s="45">
        <f t="shared" si="3"/>
        <v>986</v>
      </c>
      <c r="T7" s="37" t="str">
        <f t="shared" si="4"/>
        <v/>
      </c>
      <c r="U7" s="37" t="str">
        <f t="shared" si="24"/>
        <v/>
      </c>
      <c r="W7" s="38">
        <f t="shared" si="5"/>
        <v>1024</v>
      </c>
      <c r="X7" s="37">
        <f>'ТТК-Сэндвичи'!$B$70</f>
        <v>1024</v>
      </c>
      <c r="Y7" s="243">
        <f>'ТТК-Десерты'!$B$70</f>
        <v>7038</v>
      </c>
      <c r="Z7" s="243">
        <f>'ТТК-Напитки'!$B$70</f>
        <v>2023</v>
      </c>
      <c r="AA7" s="243">
        <f>'ТТК-Закуски'!$B$70</f>
        <v>2676</v>
      </c>
      <c r="AB7" s="243">
        <f>'ТТК-Гарниры'!$B$70</f>
        <v>0</v>
      </c>
      <c r="AC7" s="243">
        <f>'ТТК-Соуса'!$B$70</f>
        <v>9449</v>
      </c>
      <c r="AD7" s="243">
        <f>'ТТК-Новинки'!$B$70</f>
        <v>8838</v>
      </c>
      <c r="AE7" s="243">
        <f>'ТТК-Салаты'!$B$70</f>
        <v>0</v>
      </c>
      <c r="AF7" s="243">
        <f>'ТТК-Промо'!$B$70</f>
        <v>0</v>
      </c>
      <c r="AG7" s="243">
        <f>'ТТК-Завтраки'!$B$70</f>
        <v>3431</v>
      </c>
      <c r="AH7" s="41">
        <f>'ТТК-Экстра'!$B$18</f>
        <v>11001</v>
      </c>
      <c r="AJ7" s="71" t="str">
        <f>IFERROR(LARGE(D$4:D$400,3),"")</f>
        <v/>
      </c>
      <c r="AK7" s="71" t="str">
        <f>IFERROR(LARGE(M$4:M$400,3),"")</f>
        <v/>
      </c>
      <c r="AL7" s="71" t="str">
        <f>IFERROR(LARGE(J$4:J$400,3),"")</f>
        <v/>
      </c>
      <c r="AM7" s="74" t="str">
        <f>IFERROR(LARGE(T$4:T$400,3),"")</f>
        <v/>
      </c>
      <c r="AO7" s="38">
        <f t="shared" si="6"/>
        <v>1003</v>
      </c>
      <c r="AP7" s="38" t="str">
        <f t="shared" si="7"/>
        <v>Воппер</v>
      </c>
      <c r="AR7" s="181">
        <f>Инвентаризация!O10</f>
        <v>65037</v>
      </c>
      <c r="AS7" s="181">
        <f>Инвентаризация!P10</f>
        <v>65036</v>
      </c>
      <c r="AT7" s="181">
        <f>Инвентаризация!Q10</f>
        <v>0</v>
      </c>
      <c r="AU7" s="181">
        <f>IFERROR('Аксапта '!A15,"-")</f>
        <v>58558</v>
      </c>
      <c r="AV7" s="38">
        <f t="shared" si="8"/>
        <v>58558</v>
      </c>
      <c r="AW7" s="38">
        <f t="shared" si="9"/>
        <v>0</v>
      </c>
      <c r="AX7" s="38">
        <f t="shared" si="10"/>
        <v>0</v>
      </c>
      <c r="AY7" s="181">
        <f t="shared" si="11"/>
        <v>0</v>
      </c>
      <c r="AZ7" s="38" t="str">
        <f>IF(LARGE(AY$3:AY$400,5)=0,"",LARGE(AY$3:AY$400,5))</f>
        <v/>
      </c>
      <c r="BB7" s="181">
        <f>Инвентаризация!O10</f>
        <v>65037</v>
      </c>
      <c r="BC7" s="181">
        <f>Инвентаризация!P10</f>
        <v>65036</v>
      </c>
      <c r="BD7" s="181">
        <f>Инвентаризация!Q10</f>
        <v>0</v>
      </c>
      <c r="BE7" s="181">
        <f>IFERROR('Аксапта 2'!A15,"-")</f>
        <v>51092</v>
      </c>
      <c r="BF7" s="38">
        <f t="shared" si="12"/>
        <v>0</v>
      </c>
      <c r="BG7" s="38">
        <f t="shared" si="13"/>
        <v>51092</v>
      </c>
      <c r="BH7" s="38">
        <f t="shared" si="14"/>
        <v>0</v>
      </c>
      <c r="BI7" s="181">
        <f t="shared" si="15"/>
        <v>0</v>
      </c>
      <c r="BJ7" s="38" t="str">
        <f>IF(LARGE(BI$3:BI$400,5)=0,"",LARGE(BI$3:BI$400,5))</f>
        <v/>
      </c>
      <c r="BL7" s="181">
        <f>Инвентаризация!O10</f>
        <v>65037</v>
      </c>
      <c r="BM7" s="181">
        <f>Инвентаризация!P10</f>
        <v>65036</v>
      </c>
      <c r="BN7" s="181">
        <f>Инвентаризация!Q10</f>
        <v>0</v>
      </c>
      <c r="BO7" s="181" t="str">
        <f>IFERROR('Аксапта 3'!A15,"-")</f>
        <v>-</v>
      </c>
      <c r="BP7" s="38">
        <f t="shared" si="16"/>
        <v>0</v>
      </c>
      <c r="BQ7" s="38">
        <f t="shared" si="17"/>
        <v>0</v>
      </c>
      <c r="BR7" s="38">
        <f t="shared" si="18"/>
        <v>0</v>
      </c>
      <c r="BS7" s="181">
        <f t="shared" si="19"/>
        <v>0</v>
      </c>
      <c r="BT7" s="38" t="str">
        <f>IF(LARGE(BS$3:BS$400,5)=0,"",LARGE(BS$3:BS$400,5))</f>
        <v/>
      </c>
    </row>
    <row r="8" spans="1:72">
      <c r="A8" s="38" t="str">
        <f>'Шаблон блюда'!B9</f>
        <v>Воппер</v>
      </c>
      <c r="B8" s="37">
        <f>IFERROR('Шаблон блюда'!A9+1-1,"")</f>
        <v>1003</v>
      </c>
      <c r="C8" s="37">
        <f>IFERROR(VLOOKUP(B8,Группы!A:A,1,FALSE),0)</f>
        <v>1003</v>
      </c>
      <c r="D8" s="37" t="str">
        <f t="shared" si="20"/>
        <v/>
      </c>
      <c r="E8" s="37" t="str">
        <f t="shared" si="21"/>
        <v/>
      </c>
      <c r="G8" s="173" t="str">
        <f>'Шаблон модификаторы'!C9</f>
        <v>Без марин огурц 2</v>
      </c>
      <c r="H8" s="174">
        <f>IFERROR('Шаблон модификаторы блюда'!A9+1-1,0)</f>
        <v>35</v>
      </c>
      <c r="I8" s="37">
        <f>IFERROR(VLOOKUP(H8,Группы!A:A,1,FALSE),0)</f>
        <v>35</v>
      </c>
      <c r="J8" s="37" t="str">
        <f t="shared" si="0"/>
        <v/>
      </c>
      <c r="K8" s="125" t="str">
        <f>IF(IF('Шаблон модификаторы блюда'!D9=0,0,'Шаблон модификаторы блюда'!A9),IF('Шаблон модификаторы блюда'!D9=0,0,'Шаблон модификаторы блюда'!A9),"")</f>
        <v/>
      </c>
      <c r="L8" s="42" t="str">
        <f t="shared" si="1"/>
        <v/>
      </c>
      <c r="M8" s="42" t="str">
        <f t="shared" si="2"/>
        <v/>
      </c>
      <c r="N8" s="42" t="str">
        <f t="shared" si="22"/>
        <v/>
      </c>
      <c r="O8" s="37" t="str">
        <f t="shared" si="23"/>
        <v/>
      </c>
      <c r="Q8" s="37" t="str">
        <f>'Шаблон блюда'!B9</f>
        <v>Воппер</v>
      </c>
      <c r="R8" s="37">
        <f>IFERROR('Шаблон блюда'!A9+1-1,"")</f>
        <v>1003</v>
      </c>
      <c r="S8" s="45">
        <f t="shared" si="3"/>
        <v>1003</v>
      </c>
      <c r="T8" s="37" t="str">
        <f t="shared" si="4"/>
        <v/>
      </c>
      <c r="U8" s="37" t="str">
        <f t="shared" si="24"/>
        <v/>
      </c>
      <c r="W8" s="38">
        <f t="shared" si="5"/>
        <v>8001</v>
      </c>
      <c r="X8" s="37">
        <f>'ТТК-Сэндвичи'!$B$87</f>
        <v>8001</v>
      </c>
      <c r="Y8" s="243">
        <f>'ТТК-Десерты'!$B$87</f>
        <v>7056</v>
      </c>
      <c r="Z8" s="243">
        <f>'ТТК-Напитки'!$B$87</f>
        <v>2040</v>
      </c>
      <c r="AA8" s="243">
        <f>'ТТК-Закуски'!$B$87</f>
        <v>2678</v>
      </c>
      <c r="AB8" s="243">
        <f>'ТТК-Гарниры'!$B$87</f>
        <v>0</v>
      </c>
      <c r="AC8" s="243">
        <f>'ТТК-Соуса'!$B$87</f>
        <v>10430</v>
      </c>
      <c r="AD8" s="243">
        <f>'ТТК-Новинки'!$B$87</f>
        <v>986</v>
      </c>
      <c r="AE8" s="243">
        <f>'ТТК-Салаты'!$B$87</f>
        <v>0</v>
      </c>
      <c r="AF8" s="243">
        <f>'ТТК-Промо'!$B$87</f>
        <v>0</v>
      </c>
      <c r="AG8" s="243">
        <f>'ТТК-Завтраки'!$B$87</f>
        <v>3423</v>
      </c>
      <c r="AH8" s="41">
        <f>'ТТК-Экстра'!$B$22</f>
        <v>10009</v>
      </c>
      <c r="AJ8" s="71" t="str">
        <f>IFERROR(LARGE(D$4:D$400,4),"")</f>
        <v/>
      </c>
      <c r="AK8" s="71" t="str">
        <f>IFERROR(LARGE(M$4:M$400,4),"")</f>
        <v/>
      </c>
      <c r="AL8" s="71" t="str">
        <f>IFERROR(LARGE(J$4:J$400,4),"")</f>
        <v/>
      </c>
      <c r="AM8" s="74" t="str">
        <f>IFERROR(LARGE(T$4:T$400,4),"")</f>
        <v/>
      </c>
      <c r="AO8" s="38">
        <f t="shared" si="6"/>
        <v>1004</v>
      </c>
      <c r="AP8" s="38" t="str">
        <f t="shared" si="7"/>
        <v>Воппер Джуниор</v>
      </c>
      <c r="AR8" s="181">
        <f>Инвентаризация!O11</f>
        <v>67025</v>
      </c>
      <c r="AS8" s="181">
        <f>Инвентаризация!P11</f>
        <v>67125</v>
      </c>
      <c r="AT8" s="181">
        <f>Инвентаризация!Q11</f>
        <v>0</v>
      </c>
      <c r="AU8" s="181">
        <f>IFERROR('Аксапта '!A16,"-")</f>
        <v>68699</v>
      </c>
      <c r="AV8" s="38">
        <f t="shared" si="8"/>
        <v>0</v>
      </c>
      <c r="AW8" s="38">
        <f t="shared" si="9"/>
        <v>0</v>
      </c>
      <c r="AX8" s="38">
        <f t="shared" si="10"/>
        <v>68699</v>
      </c>
      <c r="AY8" s="181">
        <f t="shared" si="11"/>
        <v>0</v>
      </c>
      <c r="AZ8" s="38" t="str">
        <f>IF(LARGE(AY$3:AY$400,6)=0,"",LARGE(AY$3:AY$400,6))</f>
        <v/>
      </c>
      <c r="BB8" s="181">
        <f>Инвентаризация!O11</f>
        <v>67025</v>
      </c>
      <c r="BC8" s="181">
        <f>Инвентаризация!P11</f>
        <v>67125</v>
      </c>
      <c r="BD8" s="181">
        <f>Инвентаризация!Q11</f>
        <v>0</v>
      </c>
      <c r="BE8" s="181">
        <f>IFERROR('Аксапта 2'!A16,"-")</f>
        <v>51205</v>
      </c>
      <c r="BF8" s="38">
        <f t="shared" si="12"/>
        <v>51205</v>
      </c>
      <c r="BG8" s="38">
        <f t="shared" si="13"/>
        <v>0</v>
      </c>
      <c r="BH8" s="38">
        <f t="shared" si="14"/>
        <v>0</v>
      </c>
      <c r="BI8" s="181">
        <f t="shared" si="15"/>
        <v>0</v>
      </c>
      <c r="BJ8" s="38" t="str">
        <f>IF(LARGE(BI$3:BI$400,6)=0,"",LARGE(BI$3:BI$400,6))</f>
        <v/>
      </c>
      <c r="BL8" s="181">
        <f>Инвентаризация!O11</f>
        <v>67025</v>
      </c>
      <c r="BM8" s="181">
        <f>Инвентаризация!P11</f>
        <v>67125</v>
      </c>
      <c r="BN8" s="181">
        <f>Инвентаризация!Q11</f>
        <v>0</v>
      </c>
      <c r="BO8" s="181" t="str">
        <f>IFERROR('Аксапта 3'!A16,"-")</f>
        <v>-</v>
      </c>
      <c r="BP8" s="38">
        <f t="shared" si="16"/>
        <v>0</v>
      </c>
      <c r="BQ8" s="38">
        <f t="shared" si="17"/>
        <v>0</v>
      </c>
      <c r="BR8" s="38">
        <f t="shared" si="18"/>
        <v>0</v>
      </c>
      <c r="BS8" s="181">
        <f t="shared" si="19"/>
        <v>0</v>
      </c>
      <c r="BT8" s="38" t="str">
        <f>IF(LARGE(BS$3:BS$400,6)=0,"",LARGE(BS$3:BS$400,6))</f>
        <v/>
      </c>
    </row>
    <row r="9" spans="1:72">
      <c r="A9" s="38" t="str">
        <f>'Шаблон блюда'!B10</f>
        <v>Воппер Джуниор</v>
      </c>
      <c r="B9" s="37">
        <f>IFERROR('Шаблон блюда'!A10+1-1,"")</f>
        <v>1004</v>
      </c>
      <c r="C9" s="37">
        <f>IFERROR(VLOOKUP(B9,Группы!A:A,1,FALSE),0)</f>
        <v>1004</v>
      </c>
      <c r="D9" s="37" t="str">
        <f t="shared" si="20"/>
        <v/>
      </c>
      <c r="E9" s="37" t="str">
        <f t="shared" si="21"/>
        <v/>
      </c>
      <c r="G9" s="173" t="str">
        <f>'Шаблон модификаторы'!C10</f>
        <v>Без сыра 1</v>
      </c>
      <c r="H9" s="174">
        <f>IFERROR('Шаблон модификаторы блюда'!A10+1-1,0)</f>
        <v>40</v>
      </c>
      <c r="I9" s="37">
        <f>IFERROR(VLOOKUP(H9,Группы!A:A,1,FALSE),0)</f>
        <v>40</v>
      </c>
      <c r="J9" s="37" t="str">
        <f t="shared" si="0"/>
        <v/>
      </c>
      <c r="K9" s="125" t="str">
        <f>IF(IF('Шаблон модификаторы блюда'!D10=0,0,'Шаблон модификаторы блюда'!A10),IF('Шаблон модификаторы блюда'!D10=0,0,'Шаблон модификаторы блюда'!A10),"")</f>
        <v/>
      </c>
      <c r="L9" s="42" t="str">
        <f t="shared" si="1"/>
        <v/>
      </c>
      <c r="M9" s="42" t="str">
        <f t="shared" si="2"/>
        <v/>
      </c>
      <c r="N9" s="42" t="str">
        <f t="shared" si="22"/>
        <v/>
      </c>
      <c r="O9" s="37" t="str">
        <f t="shared" si="23"/>
        <v/>
      </c>
      <c r="Q9" s="37" t="str">
        <f>'Шаблон блюда'!B10</f>
        <v>Воппер Джуниор</v>
      </c>
      <c r="R9" s="37">
        <f>IFERROR('Шаблон блюда'!A10+1-1,"")</f>
        <v>1004</v>
      </c>
      <c r="S9" s="45">
        <f>IFERROR(VLOOKUP(R9,W:AH,1,FALSE),0)</f>
        <v>1004</v>
      </c>
      <c r="T9" s="37" t="str">
        <f t="shared" si="4"/>
        <v/>
      </c>
      <c r="U9" s="37" t="str">
        <f t="shared" si="24"/>
        <v/>
      </c>
      <c r="W9" s="38">
        <f t="shared" si="5"/>
        <v>865</v>
      </c>
      <c r="X9" s="37">
        <f>'ТТК-Сэндвичи'!$B$104</f>
        <v>865</v>
      </c>
      <c r="Y9" s="243">
        <f>'ТТК-Десерты'!$B$104</f>
        <v>7066</v>
      </c>
      <c r="Z9" s="243">
        <f>'ТТК-Напитки'!$B$104</f>
        <v>950</v>
      </c>
      <c r="AA9" s="243">
        <f>'ТТК-Закуски'!$B$104</f>
        <v>4242</v>
      </c>
      <c r="AB9" s="243">
        <f>'ТТК-Гарниры'!$B$104</f>
        <v>0</v>
      </c>
      <c r="AC9" s="243">
        <f>'ТТК-Соуса'!$B$104</f>
        <v>0</v>
      </c>
      <c r="AD9" s="243">
        <f>'ТТК-Новинки'!$B$104</f>
        <v>8993</v>
      </c>
      <c r="AE9" s="243">
        <f>'ТТК-Салаты'!$B$104</f>
        <v>0</v>
      </c>
      <c r="AF9" s="243">
        <f>'ТТК-Промо'!$B$104</f>
        <v>0</v>
      </c>
      <c r="AG9" s="243">
        <f>'ТТК-Завтраки'!$B$104</f>
        <v>3429</v>
      </c>
      <c r="AH9" s="41">
        <f>'ТТК-Экстра'!$B$26</f>
        <v>1416</v>
      </c>
      <c r="AJ9" s="71" t="str">
        <f>IFERROR(LARGE(D$4:D$400,5),"")</f>
        <v/>
      </c>
      <c r="AK9" s="71" t="str">
        <f>IFERROR(LARGE(M$4:M$400,5),"")</f>
        <v/>
      </c>
      <c r="AL9" s="71" t="str">
        <f>IFERROR(LARGE(J$4:J$400,5),"")</f>
        <v/>
      </c>
      <c r="AM9" s="74" t="str">
        <f>IFERROR(LARGE(T$4:T$400,5),"")</f>
        <v/>
      </c>
      <c r="AO9" s="38">
        <f t="shared" si="6"/>
        <v>1006</v>
      </c>
      <c r="AP9" s="38" t="str">
        <f t="shared" si="7"/>
        <v>Воппер с сыром</v>
      </c>
      <c r="AR9" s="181">
        <f>Инвентаризация!O12</f>
        <v>67028</v>
      </c>
      <c r="AS9" s="181">
        <f>Инвентаризация!P12</f>
        <v>0</v>
      </c>
      <c r="AT9" s="181">
        <f>Инвентаризация!Q12</f>
        <v>0</v>
      </c>
      <c r="AU9" s="181">
        <f>IFERROR('Аксапта '!A17,"-")</f>
        <v>58686</v>
      </c>
      <c r="AV9" s="38">
        <f t="shared" si="8"/>
        <v>58686</v>
      </c>
      <c r="AW9" s="38">
        <f t="shared" si="9"/>
        <v>0</v>
      </c>
      <c r="AX9" s="38">
        <f t="shared" si="10"/>
        <v>0</v>
      </c>
      <c r="AY9" s="181">
        <f t="shared" si="11"/>
        <v>0</v>
      </c>
      <c r="AZ9" s="38" t="str">
        <f>IF(LARGE(AY$3:AY$400,7)=0,"",LARGE(AY$3:AY$400,7))</f>
        <v/>
      </c>
      <c r="BB9" s="181">
        <f>Инвентаризация!O12</f>
        <v>67028</v>
      </c>
      <c r="BC9" s="181">
        <f>Инвентаризация!P12</f>
        <v>0</v>
      </c>
      <c r="BD9" s="181">
        <f>Инвентаризация!Q12</f>
        <v>0</v>
      </c>
      <c r="BE9" s="181">
        <f>IFERROR('Аксапта 2'!A17,"-")</f>
        <v>51218</v>
      </c>
      <c r="BF9" s="38">
        <f t="shared" si="12"/>
        <v>0</v>
      </c>
      <c r="BG9" s="38">
        <f t="shared" si="13"/>
        <v>51218</v>
      </c>
      <c r="BH9" s="38">
        <f t="shared" si="14"/>
        <v>0</v>
      </c>
      <c r="BI9" s="181">
        <f t="shared" si="15"/>
        <v>0</v>
      </c>
      <c r="BJ9" s="38" t="str">
        <f>IF(LARGE(BI$3:BI$400,7)=0,"",LARGE(BI$3:BI$400,7))</f>
        <v/>
      </c>
      <c r="BL9" s="181">
        <f>Инвентаризация!O12</f>
        <v>67028</v>
      </c>
      <c r="BM9" s="181">
        <f>Инвентаризация!P12</f>
        <v>0</v>
      </c>
      <c r="BN9" s="181">
        <f>Инвентаризация!Q12</f>
        <v>0</v>
      </c>
      <c r="BO9" s="181" t="str">
        <f>IFERROR('Аксапта 3'!A17,"-")</f>
        <v>-</v>
      </c>
      <c r="BP9" s="38">
        <f t="shared" si="16"/>
        <v>0</v>
      </c>
      <c r="BQ9" s="38">
        <f t="shared" si="17"/>
        <v>0</v>
      </c>
      <c r="BR9" s="38">
        <f t="shared" si="18"/>
        <v>0</v>
      </c>
      <c r="BS9" s="181">
        <f t="shared" si="19"/>
        <v>0</v>
      </c>
      <c r="BT9" s="38" t="str">
        <f>IF(LARGE(BS$3:BS$400,7)=0,"",LARGE(BS$3:BS$400,7))</f>
        <v/>
      </c>
    </row>
    <row r="10" spans="1:72">
      <c r="A10" s="38" t="str">
        <f>'Шаблон блюда'!B11</f>
        <v>Воппер с сыром</v>
      </c>
      <c r="B10" s="37">
        <f>IFERROR('Шаблон блюда'!A11+1-1,"")</f>
        <v>1006</v>
      </c>
      <c r="C10" s="37">
        <f>IFERROR(VLOOKUP(B10,Группы!A:A,1,FALSE),0)</f>
        <v>1006</v>
      </c>
      <c r="D10" s="37" t="str">
        <f t="shared" si="20"/>
        <v/>
      </c>
      <c r="E10" s="37" t="str">
        <f t="shared" si="21"/>
        <v/>
      </c>
      <c r="G10" s="173" t="str">
        <f>'Шаблон модификаторы'!C11</f>
        <v>Без кетчупа 7</v>
      </c>
      <c r="H10" s="174">
        <f>IFERROR('Шаблон модификаторы блюда'!A11+1-1,0)</f>
        <v>45</v>
      </c>
      <c r="I10" s="37">
        <f>IFERROR(VLOOKUP(H10,Группы!A:A,1,FALSE),0)</f>
        <v>45</v>
      </c>
      <c r="J10" s="37" t="str">
        <f t="shared" si="0"/>
        <v/>
      </c>
      <c r="K10" s="125" t="str">
        <f>IF(IF('Шаблон модификаторы блюда'!D11=0,0,'Шаблон модификаторы блюда'!A11),IF('Шаблон модификаторы блюда'!D11=0,0,'Шаблон модификаторы блюда'!A11),"")</f>
        <v/>
      </c>
      <c r="L10" s="42" t="str">
        <f t="shared" si="1"/>
        <v/>
      </c>
      <c r="M10" s="42" t="str">
        <f t="shared" si="2"/>
        <v/>
      </c>
      <c r="N10" s="42" t="str">
        <f t="shared" si="22"/>
        <v/>
      </c>
      <c r="O10" s="37" t="str">
        <f t="shared" si="23"/>
        <v/>
      </c>
      <c r="Q10" s="37" t="str">
        <f>'Шаблон блюда'!B11</f>
        <v>Воппер с сыром</v>
      </c>
      <c r="R10" s="37">
        <f>IFERROR('Шаблон блюда'!A11+1-1,"")</f>
        <v>1006</v>
      </c>
      <c r="S10" s="45">
        <f t="shared" si="3"/>
        <v>1006</v>
      </c>
      <c r="T10" s="37" t="str">
        <f t="shared" si="4"/>
        <v/>
      </c>
      <c r="U10" s="37" t="str">
        <f t="shared" si="24"/>
        <v/>
      </c>
      <c r="W10" s="38">
        <f t="shared" si="5"/>
        <v>9954</v>
      </c>
      <c r="X10" s="37">
        <f>'ТТК-Сэндвичи'!$B$121</f>
        <v>9954</v>
      </c>
      <c r="Y10" s="243">
        <f>'ТТК-Десерты'!$B$121</f>
        <v>7067</v>
      </c>
      <c r="Z10" s="243">
        <f>'ТТК-Напитки'!$B$121</f>
        <v>2038</v>
      </c>
      <c r="AA10" s="243">
        <f>'ТТК-Закуски'!$B$121</f>
        <v>0</v>
      </c>
      <c r="AB10" s="243">
        <f>'ТТК-Гарниры'!$B$121</f>
        <v>0</v>
      </c>
      <c r="AC10" s="243">
        <f>'ТТК-Соуса'!$B$121</f>
        <v>0</v>
      </c>
      <c r="AD10" s="243">
        <f>'ТТК-Новинки'!$B$121</f>
        <v>3042</v>
      </c>
      <c r="AE10" s="243">
        <f>'ТТК-Салаты'!$B$121</f>
        <v>0</v>
      </c>
      <c r="AF10" s="243">
        <f>'ТТК-Промо'!$B$121</f>
        <v>0</v>
      </c>
      <c r="AG10" s="243">
        <f>'ТТК-Завтраки'!$B$121</f>
        <v>7302</v>
      </c>
      <c r="AH10" s="41">
        <f>'ТТК-Экстра'!$B$30</f>
        <v>247</v>
      </c>
      <c r="AJ10" s="71" t="str">
        <f>IFERROR(LARGE(D$4:D$400,6),"")</f>
        <v/>
      </c>
      <c r="AK10" s="71" t="str">
        <f>IFERROR(LARGE(M$4:M$400,6),"")</f>
        <v/>
      </c>
      <c r="AL10" s="71" t="str">
        <f>IFERROR(LARGE(J$4:J$400,6),"")</f>
        <v/>
      </c>
      <c r="AM10" s="74" t="str">
        <f>IFERROR(LARGE(T$4:T$400,6),"")</f>
        <v/>
      </c>
      <c r="AO10" s="38">
        <f t="shared" si="6"/>
        <v>1007</v>
      </c>
      <c r="AP10" s="38" t="str">
        <f t="shared" si="7"/>
        <v>Гамбургер</v>
      </c>
      <c r="AR10" s="181">
        <f>Инвентаризация!O13</f>
        <v>67031</v>
      </c>
      <c r="AS10" s="181">
        <f>Инвентаризация!P13</f>
        <v>0</v>
      </c>
      <c r="AT10" s="181">
        <f>Инвентаризация!Q13</f>
        <v>0</v>
      </c>
      <c r="AU10" s="181">
        <f>IFERROR('Аксапта '!A18,"-")</f>
        <v>69053</v>
      </c>
      <c r="AV10" s="38">
        <f t="shared" si="8"/>
        <v>69053</v>
      </c>
      <c r="AW10" s="38">
        <f t="shared" si="9"/>
        <v>0</v>
      </c>
      <c r="AX10" s="38">
        <f t="shared" si="10"/>
        <v>0</v>
      </c>
      <c r="AY10" s="181">
        <f t="shared" si="11"/>
        <v>0</v>
      </c>
      <c r="AZ10" s="38" t="str">
        <f>IF(LARGE(AY$3:AY$400,8)=0,"",LARGE(AY$3:AY$400,8))</f>
        <v/>
      </c>
      <c r="BB10" s="181">
        <f>Инвентаризация!O13</f>
        <v>67031</v>
      </c>
      <c r="BC10" s="181">
        <f>Инвентаризация!P13</f>
        <v>0</v>
      </c>
      <c r="BD10" s="181">
        <f>Инвентаризация!Q13</f>
        <v>0</v>
      </c>
      <c r="BE10" s="181">
        <f>IFERROR('Аксапта 2'!A18,"-")</f>
        <v>51256</v>
      </c>
      <c r="BF10" s="38">
        <f t="shared" si="12"/>
        <v>51256</v>
      </c>
      <c r="BG10" s="38">
        <f t="shared" si="13"/>
        <v>0</v>
      </c>
      <c r="BH10" s="38">
        <f t="shared" si="14"/>
        <v>0</v>
      </c>
      <c r="BI10" s="181">
        <f t="shared" si="15"/>
        <v>0</v>
      </c>
      <c r="BJ10" s="38" t="str">
        <f>IF(LARGE(BI$3:BI$400,8)=0,"",LARGE(BI$3:BI$400,8))</f>
        <v/>
      </c>
      <c r="BL10" s="181">
        <f>Инвентаризация!O13</f>
        <v>67031</v>
      </c>
      <c r="BM10" s="181">
        <f>Инвентаризация!P13</f>
        <v>0</v>
      </c>
      <c r="BN10" s="181">
        <f>Инвентаризация!Q13</f>
        <v>0</v>
      </c>
      <c r="BO10" s="181" t="str">
        <f>IFERROR('Аксапта 3'!A18,"-")</f>
        <v>-</v>
      </c>
      <c r="BP10" s="38">
        <f t="shared" si="16"/>
        <v>0</v>
      </c>
      <c r="BQ10" s="38">
        <f t="shared" si="17"/>
        <v>0</v>
      </c>
      <c r="BR10" s="38">
        <f t="shared" si="18"/>
        <v>0</v>
      </c>
      <c r="BS10" s="181">
        <f t="shared" si="19"/>
        <v>0</v>
      </c>
      <c r="BT10" s="38" t="str">
        <f>IF(LARGE(BS$3:BS$400,8)=0,"",LARGE(BS$3:BS$400,8))</f>
        <v/>
      </c>
    </row>
    <row r="11" spans="1:72">
      <c r="A11" s="38" t="str">
        <f>'Шаблон блюда'!B12</f>
        <v>Гамбургер</v>
      </c>
      <c r="B11" s="37">
        <f>IFERROR('Шаблон блюда'!A12+1-1,"")</f>
        <v>1007</v>
      </c>
      <c r="C11" s="37">
        <f>IFERROR(VLOOKUP(B11,Группы!A:A,1,FALSE),0)</f>
        <v>1007</v>
      </c>
      <c r="D11" s="37" t="str">
        <f t="shared" si="20"/>
        <v/>
      </c>
      <c r="E11" s="37" t="str">
        <f t="shared" si="21"/>
        <v/>
      </c>
      <c r="G11" s="173" t="str">
        <f>'Шаблон модификаторы'!C12</f>
        <v>Без кетчупа 9</v>
      </c>
      <c r="H11" s="174">
        <f>IFERROR('Шаблон модификаторы блюда'!A12+1-1,0)</f>
        <v>48</v>
      </c>
      <c r="I11" s="37">
        <f>IFERROR(VLOOKUP(H11,Группы!A:A,1,FALSE),0)</f>
        <v>48</v>
      </c>
      <c r="J11" s="37" t="str">
        <f t="shared" si="0"/>
        <v/>
      </c>
      <c r="K11" s="125" t="str">
        <f>IF(IF('Шаблон модификаторы блюда'!D12=0,0,'Шаблон модификаторы блюда'!A12),IF('Шаблон модификаторы блюда'!D12=0,0,'Шаблон модификаторы блюда'!A12),"")</f>
        <v/>
      </c>
      <c r="L11" s="42" t="str">
        <f t="shared" si="1"/>
        <v/>
      </c>
      <c r="M11" s="42" t="str">
        <f t="shared" si="2"/>
        <v/>
      </c>
      <c r="N11" s="42" t="str">
        <f t="shared" si="22"/>
        <v/>
      </c>
      <c r="O11" s="37" t="str">
        <f t="shared" si="23"/>
        <v/>
      </c>
      <c r="Q11" s="37" t="str">
        <f>'Шаблон блюда'!B12</f>
        <v>Гамбургер</v>
      </c>
      <c r="R11" s="37">
        <f>IFERROR('Шаблон блюда'!A12+1-1,"")</f>
        <v>1007</v>
      </c>
      <c r="S11" s="45">
        <f t="shared" si="3"/>
        <v>1007</v>
      </c>
      <c r="T11" s="37" t="str">
        <f t="shared" si="4"/>
        <v/>
      </c>
      <c r="U11" s="37" t="str">
        <f t="shared" si="24"/>
        <v/>
      </c>
      <c r="W11" s="38">
        <f t="shared" si="5"/>
        <v>0</v>
      </c>
      <c r="X11" s="37">
        <f>'ТТК-Сэндвичи'!$B$138</f>
        <v>0</v>
      </c>
      <c r="Y11" s="243">
        <f>'ТТК-Десерты'!$B$138</f>
        <v>0</v>
      </c>
      <c r="Z11" s="243">
        <f>'ТТК-Напитки'!$B$138</f>
        <v>2039</v>
      </c>
      <c r="AA11" s="243">
        <f>'ТТК-Закуски'!$B$138</f>
        <v>0</v>
      </c>
      <c r="AB11" s="243">
        <f>'ТТК-Гарниры'!$B$138</f>
        <v>0</v>
      </c>
      <c r="AC11" s="243">
        <f>'ТТК-Соуса'!$B$138</f>
        <v>0</v>
      </c>
      <c r="AD11" s="243">
        <f>'ТТК-Новинки'!$B$138</f>
        <v>3039</v>
      </c>
      <c r="AE11" s="243">
        <f>'ТТК-Салаты'!$B$138</f>
        <v>0</v>
      </c>
      <c r="AF11" s="243">
        <f>'ТТК-Промо'!$B$138</f>
        <v>0</v>
      </c>
      <c r="AG11" s="243">
        <f>'ТТК-Завтраки'!$B$138</f>
        <v>0</v>
      </c>
      <c r="AH11" s="41">
        <f>'ТТК-Экстра'!$B$34</f>
        <v>255</v>
      </c>
      <c r="AJ11" s="71" t="str">
        <f>IFERROR(LARGE(D$4:D$400,7),"")</f>
        <v/>
      </c>
      <c r="AK11" s="71" t="str">
        <f>IFERROR(LARGE(M$4:M$400,7),"")</f>
        <v/>
      </c>
      <c r="AL11" s="71" t="str">
        <f>IFERROR(LARGE(J$4:J$400,7),"")</f>
        <v/>
      </c>
      <c r="AM11" s="74" t="str">
        <f>IFERROR(LARGE(T$4:T$400,7),"")</f>
        <v/>
      </c>
      <c r="AO11" s="38">
        <f t="shared" si="6"/>
        <v>1011</v>
      </c>
      <c r="AP11" s="38" t="str">
        <f t="shared" si="7"/>
        <v>Двойной Воппер</v>
      </c>
      <c r="AR11" s="181">
        <f>Инвентаризация!O14</f>
        <v>51610</v>
      </c>
      <c r="AS11" s="181">
        <f>Инвентаризация!P14</f>
        <v>51611</v>
      </c>
      <c r="AT11" s="181">
        <f>Инвентаризация!Q14</f>
        <v>0</v>
      </c>
      <c r="AU11" s="181">
        <f>IFERROR('Аксапта '!A19,"-")</f>
        <v>69056</v>
      </c>
      <c r="AV11" s="38">
        <f t="shared" si="8"/>
        <v>69056</v>
      </c>
      <c r="AW11" s="38">
        <f t="shared" si="9"/>
        <v>0</v>
      </c>
      <c r="AX11" s="38">
        <f t="shared" si="10"/>
        <v>0</v>
      </c>
      <c r="AY11" s="181">
        <f t="shared" si="11"/>
        <v>0</v>
      </c>
      <c r="AZ11" s="38" t="str">
        <f>IF(LARGE(AY$3:AY$400,9)=0,"",LARGE(AY$3:AY$400,9))</f>
        <v/>
      </c>
      <c r="BB11" s="181">
        <f>Инвентаризация!O14</f>
        <v>51610</v>
      </c>
      <c r="BC11" s="181">
        <f>Инвентаризация!P14</f>
        <v>51611</v>
      </c>
      <c r="BD11" s="181">
        <f>Инвентаризация!Q14</f>
        <v>0</v>
      </c>
      <c r="BE11" s="181">
        <f>IFERROR('Аксапта 2'!A19,"-")</f>
        <v>53227</v>
      </c>
      <c r="BF11" s="38">
        <f t="shared" si="12"/>
        <v>0</v>
      </c>
      <c r="BG11" s="38">
        <f t="shared" si="13"/>
        <v>53227</v>
      </c>
      <c r="BH11" s="38">
        <f t="shared" si="14"/>
        <v>0</v>
      </c>
      <c r="BI11" s="181">
        <f t="shared" si="15"/>
        <v>0</v>
      </c>
      <c r="BJ11" s="38" t="str">
        <f>IF(LARGE(BI$3:BI$400,9)=0,"",LARGE(BI$3:BI$400,9))</f>
        <v/>
      </c>
      <c r="BL11" s="181">
        <f>Инвентаризация!O14</f>
        <v>51610</v>
      </c>
      <c r="BM11" s="181">
        <f>Инвентаризация!P14</f>
        <v>51611</v>
      </c>
      <c r="BN11" s="181">
        <f>Инвентаризация!Q14</f>
        <v>0</v>
      </c>
      <c r="BO11" s="181" t="str">
        <f>IFERROR('Аксапта 3'!A19,"-")</f>
        <v>-</v>
      </c>
      <c r="BP11" s="38">
        <f t="shared" si="16"/>
        <v>0</v>
      </c>
      <c r="BQ11" s="38">
        <f t="shared" si="17"/>
        <v>0</v>
      </c>
      <c r="BR11" s="38">
        <f t="shared" si="18"/>
        <v>0</v>
      </c>
      <c r="BS11" s="181">
        <f t="shared" si="19"/>
        <v>0</v>
      </c>
      <c r="BT11" s="38" t="str">
        <f>IF(LARGE(BS$3:BS$400,9)=0,"",LARGE(BS$3:BS$400,9))</f>
        <v/>
      </c>
    </row>
    <row r="12" spans="1:72">
      <c r="A12" s="38" t="str">
        <f>'Шаблон блюда'!B13</f>
        <v>Двойной Воппер</v>
      </c>
      <c r="B12" s="37">
        <f>IFERROR('Шаблон блюда'!A13+1-1,"")</f>
        <v>1011</v>
      </c>
      <c r="C12" s="37">
        <f>IFERROR(VLOOKUP(B12,Группы!A:A,1,FALSE),0)</f>
        <v>1011</v>
      </c>
      <c r="D12" s="37" t="str">
        <f t="shared" si="20"/>
        <v/>
      </c>
      <c r="E12" s="37" t="str">
        <f t="shared" si="21"/>
        <v/>
      </c>
      <c r="G12" s="173" t="str">
        <f>'Шаблон модификаторы'!C13</f>
        <v>Без кетчупа 14</v>
      </c>
      <c r="H12" s="174">
        <f>IFERROR('Шаблон модификаторы блюда'!A13+1-1,0)</f>
        <v>51</v>
      </c>
      <c r="I12" s="37">
        <f>IFERROR(VLOOKUP(H12,Группы!A:A,1,FALSE),0)</f>
        <v>51</v>
      </c>
      <c r="J12" s="37" t="str">
        <f t="shared" si="0"/>
        <v/>
      </c>
      <c r="K12" s="125" t="str">
        <f>IF(IF('Шаблон модификаторы блюда'!D13=0,0,'Шаблон модификаторы блюда'!A13),IF('Шаблон модификаторы блюда'!D13=0,0,'Шаблон модификаторы блюда'!A13),"")</f>
        <v/>
      </c>
      <c r="L12" s="42" t="str">
        <f t="shared" si="1"/>
        <v/>
      </c>
      <c r="M12" s="42" t="str">
        <f t="shared" si="2"/>
        <v/>
      </c>
      <c r="N12" s="42" t="str">
        <f t="shared" si="22"/>
        <v/>
      </c>
      <c r="O12" s="37" t="str">
        <f t="shared" si="23"/>
        <v/>
      </c>
      <c r="Q12" s="37" t="str">
        <f>'Шаблон блюда'!B13</f>
        <v>Двойной Воппер</v>
      </c>
      <c r="R12" s="37">
        <f>IFERROR('Шаблон блюда'!A13+1-1,"")</f>
        <v>1011</v>
      </c>
      <c r="S12" s="45">
        <f t="shared" si="3"/>
        <v>1011</v>
      </c>
      <c r="T12" s="37" t="str">
        <f t="shared" si="4"/>
        <v/>
      </c>
      <c r="U12" s="37" t="str">
        <f t="shared" si="24"/>
        <v/>
      </c>
      <c r="W12" s="38">
        <f t="shared" si="5"/>
        <v>0</v>
      </c>
      <c r="X12" s="37">
        <f>'ТТК-Сэндвичи'!$B$155</f>
        <v>0</v>
      </c>
      <c r="Y12" s="243">
        <f>'ТТК-Десерты'!$B$155</f>
        <v>0</v>
      </c>
      <c r="Z12" s="243">
        <f>'ТТК-Напитки'!$B$155</f>
        <v>7042</v>
      </c>
      <c r="AA12" s="243">
        <f>'ТТК-Закуски'!$B$155</f>
        <v>0</v>
      </c>
      <c r="AB12" s="243">
        <f>'ТТК-Гарниры'!$B$155</f>
        <v>0</v>
      </c>
      <c r="AC12" s="243">
        <f>'ТТК-Соуса'!$B$155</f>
        <v>0</v>
      </c>
      <c r="AD12" s="243">
        <f>'ТТК-Новинки'!$B$155</f>
        <v>8674</v>
      </c>
      <c r="AE12" s="243">
        <f>'ТТК-Салаты'!$B$155</f>
        <v>0</v>
      </c>
      <c r="AF12" s="243">
        <f>'ТТК-Промо'!$B$155</f>
        <v>0</v>
      </c>
      <c r="AG12" s="243">
        <f>'ТТК-Завтраки'!$B$155</f>
        <v>0</v>
      </c>
      <c r="AH12" s="41">
        <f>'ТТК-Экстра'!$B$38</f>
        <v>226</v>
      </c>
      <c r="AJ12" s="71" t="str">
        <f>IFERROR(LARGE(D$4:D$400,8),"")</f>
        <v/>
      </c>
      <c r="AK12" s="71" t="str">
        <f>IFERROR(LARGE(M$4:M$400,8),"")</f>
        <v/>
      </c>
      <c r="AL12" s="71" t="str">
        <f>IFERROR(LARGE(J$4:J$400,8),"")</f>
        <v/>
      </c>
      <c r="AM12" s="74" t="str">
        <f>IFERROR(LARGE(T$4:T$400,8),"")</f>
        <v/>
      </c>
      <c r="AO12" s="38">
        <f t="shared" si="6"/>
        <v>1012</v>
      </c>
      <c r="AP12" s="38" t="str">
        <f t="shared" si="7"/>
        <v>Двойной Воппер с сыром</v>
      </c>
      <c r="AR12" s="181">
        <f>Инвентаризация!O15</f>
        <v>80023</v>
      </c>
      <c r="AS12" s="181">
        <f>Инвентаризация!P15</f>
        <v>0</v>
      </c>
      <c r="AT12" s="181">
        <f>Инвентаризация!Q15</f>
        <v>0</v>
      </c>
      <c r="AU12" s="181">
        <f>IFERROR('Аксапта '!A20,"-")</f>
        <v>69060</v>
      </c>
      <c r="AV12" s="38">
        <f t="shared" si="8"/>
        <v>69060</v>
      </c>
      <c r="AW12" s="38">
        <f t="shared" si="9"/>
        <v>0</v>
      </c>
      <c r="AX12" s="38">
        <f t="shared" si="10"/>
        <v>0</v>
      </c>
      <c r="AY12" s="181">
        <f t="shared" si="11"/>
        <v>0</v>
      </c>
      <c r="AZ12" s="38" t="str">
        <f>IF(LARGE(AY$3:AY$400,10)=0,"",LARGE(AY$3:AY$400,10))</f>
        <v/>
      </c>
      <c r="BB12" s="181">
        <f>Инвентаризация!O15</f>
        <v>80023</v>
      </c>
      <c r="BC12" s="181">
        <f>Инвентаризация!P15</f>
        <v>0</v>
      </c>
      <c r="BD12" s="181">
        <f>Инвентаризация!Q15</f>
        <v>0</v>
      </c>
      <c r="BE12" s="181">
        <f>IFERROR('Аксапта 2'!A20,"-")</f>
        <v>53228</v>
      </c>
      <c r="BF12" s="38">
        <f t="shared" si="12"/>
        <v>0</v>
      </c>
      <c r="BG12" s="38">
        <f t="shared" si="13"/>
        <v>53228</v>
      </c>
      <c r="BH12" s="38">
        <f t="shared" si="14"/>
        <v>0</v>
      </c>
      <c r="BI12" s="181">
        <f t="shared" si="15"/>
        <v>0</v>
      </c>
      <c r="BJ12" s="38" t="str">
        <f>IF(LARGE(BI$3:BI$400,10)=0,"",LARGE(BI$3:BI$400,10))</f>
        <v/>
      </c>
      <c r="BL12" s="181">
        <f>Инвентаризация!O15</f>
        <v>80023</v>
      </c>
      <c r="BM12" s="181">
        <f>Инвентаризация!P15</f>
        <v>0</v>
      </c>
      <c r="BN12" s="181">
        <f>Инвентаризация!Q15</f>
        <v>0</v>
      </c>
      <c r="BO12" s="181" t="str">
        <f>IFERROR('Аксапта 3'!A20,"-")</f>
        <v>-</v>
      </c>
      <c r="BP12" s="38">
        <f t="shared" si="16"/>
        <v>0</v>
      </c>
      <c r="BQ12" s="38">
        <f t="shared" si="17"/>
        <v>0</v>
      </c>
      <c r="BR12" s="38">
        <f t="shared" si="18"/>
        <v>0</v>
      </c>
      <c r="BS12" s="181">
        <f t="shared" si="19"/>
        <v>0</v>
      </c>
      <c r="BT12" s="38" t="str">
        <f>IF(LARGE(BS$3:BS$400,10)=0,"",LARGE(BS$3:BS$400,10))</f>
        <v/>
      </c>
    </row>
    <row r="13" spans="1:72">
      <c r="A13" s="38" t="str">
        <f>'Шаблон блюда'!B14</f>
        <v>Двойной Воппер с сыром</v>
      </c>
      <c r="B13" s="37">
        <f>IFERROR('Шаблон блюда'!A14+1-1,"")</f>
        <v>1012</v>
      </c>
      <c r="C13" s="37">
        <f>IFERROR(VLOOKUP(B13,Группы!A:A,1,FALSE),0)</f>
        <v>1012</v>
      </c>
      <c r="D13" s="37" t="str">
        <f t="shared" si="20"/>
        <v/>
      </c>
      <c r="E13" s="37" t="str">
        <f t="shared" si="21"/>
        <v/>
      </c>
      <c r="G13" s="173" t="str">
        <f>'Шаблон модификаторы'!C14</f>
        <v>Без лука 7</v>
      </c>
      <c r="H13" s="174">
        <f>IFERROR('Шаблон модификаторы блюда'!A14+1-1,0)</f>
        <v>59</v>
      </c>
      <c r="I13" s="37">
        <f>IFERROR(VLOOKUP(H13,Группы!A:A,1,FALSE),0)</f>
        <v>59</v>
      </c>
      <c r="J13" s="37" t="str">
        <f t="shared" si="0"/>
        <v/>
      </c>
      <c r="K13" s="125" t="str">
        <f>IF(IF('Шаблон модификаторы блюда'!D14=0,0,'Шаблон модификаторы блюда'!A14),IF('Шаблон модификаторы блюда'!D14=0,0,'Шаблон модификаторы блюда'!A14),"")</f>
        <v/>
      </c>
      <c r="L13" s="42" t="str">
        <f t="shared" si="1"/>
        <v/>
      </c>
      <c r="M13" s="42" t="str">
        <f t="shared" si="2"/>
        <v/>
      </c>
      <c r="N13" s="42" t="str">
        <f t="shared" si="22"/>
        <v/>
      </c>
      <c r="O13" s="37" t="str">
        <f t="shared" si="23"/>
        <v/>
      </c>
      <c r="Q13" s="37" t="str">
        <f>'Шаблон блюда'!B14</f>
        <v>Двойной Воппер с сыром</v>
      </c>
      <c r="R13" s="37">
        <f>IFERROR('Шаблон блюда'!A14+1-1,"")</f>
        <v>1012</v>
      </c>
      <c r="S13" s="45">
        <f t="shared" si="3"/>
        <v>1012</v>
      </c>
      <c r="T13" s="37" t="str">
        <f t="shared" si="4"/>
        <v/>
      </c>
      <c r="U13" s="37" t="str">
        <f t="shared" si="24"/>
        <v/>
      </c>
      <c r="W13" s="38">
        <f t="shared" si="5"/>
        <v>0</v>
      </c>
      <c r="X13" s="243">
        <f>'ТТК-Сэндвичи'!$B$172</f>
        <v>0</v>
      </c>
      <c r="Y13" s="243">
        <f>'ТТК-Десерты'!$B$172</f>
        <v>0</v>
      </c>
      <c r="Z13" s="243">
        <f>'ТТК-Напитки'!$B$172</f>
        <v>2053</v>
      </c>
      <c r="AA13" s="243">
        <f>'ТТК-Закуски'!$B$172</f>
        <v>0</v>
      </c>
      <c r="AB13" s="243">
        <f>'ТТК-Гарниры'!$B$172</f>
        <v>0</v>
      </c>
      <c r="AC13" s="243">
        <f>'ТТК-Соуса'!$B$172</f>
        <v>0</v>
      </c>
      <c r="AD13" s="243">
        <f>'ТТК-Новинки'!$B$172</f>
        <v>3589</v>
      </c>
      <c r="AE13" s="243">
        <f>'ТТК-Салаты'!$B$172</f>
        <v>0</v>
      </c>
      <c r="AF13" s="243">
        <f>'ТТК-Промо'!$B$172</f>
        <v>0</v>
      </c>
      <c r="AG13" s="243">
        <f>'ТТК-Завтраки'!$B$172</f>
        <v>0</v>
      </c>
      <c r="AH13" s="41">
        <f>'ТТК-Экстра'!$B$42</f>
        <v>229</v>
      </c>
      <c r="AJ13" s="71" t="str">
        <f>IFERROR(LARGE(D$4:D$400,9),"")</f>
        <v/>
      </c>
      <c r="AK13" s="71" t="str">
        <f>IFERROR(LARGE(M$4:M$400,9),"")</f>
        <v/>
      </c>
      <c r="AL13" s="71" t="str">
        <f>IFERROR(LARGE(J$4:J$400,9),"")</f>
        <v/>
      </c>
      <c r="AM13" s="74" t="str">
        <f>IFERROR(LARGE(T$4:T$400,9),"")</f>
        <v/>
      </c>
      <c r="AO13" s="38">
        <f t="shared" si="6"/>
        <v>1013</v>
      </c>
      <c r="AP13" s="38" t="str">
        <f t="shared" si="7"/>
        <v>Двойной Чизбургер</v>
      </c>
      <c r="AR13" s="181">
        <f>Инвентаризация!O16</f>
        <v>80024</v>
      </c>
      <c r="AS13" s="181">
        <f>Инвентаризация!P16</f>
        <v>0</v>
      </c>
      <c r="AT13" s="181">
        <f>Инвентаризация!Q16</f>
        <v>0</v>
      </c>
      <c r="AU13" s="181">
        <f>IFERROR('Аксапта '!A21,"-")</f>
        <v>67418</v>
      </c>
      <c r="AV13" s="38">
        <f t="shared" si="8"/>
        <v>67418</v>
      </c>
      <c r="AW13" s="38">
        <f t="shared" si="9"/>
        <v>0</v>
      </c>
      <c r="AX13" s="38">
        <f t="shared" si="10"/>
        <v>0</v>
      </c>
      <c r="AY13" s="181">
        <f t="shared" si="11"/>
        <v>0</v>
      </c>
      <c r="BB13" s="181">
        <f>Инвентаризация!O16</f>
        <v>80024</v>
      </c>
      <c r="BC13" s="181">
        <f>Инвентаризация!P16</f>
        <v>0</v>
      </c>
      <c r="BD13" s="181">
        <f>Инвентаризация!Q16</f>
        <v>0</v>
      </c>
      <c r="BE13" s="181">
        <f>IFERROR('Аксапта 2'!A21,"-")</f>
        <v>55017</v>
      </c>
      <c r="BF13" s="38">
        <f t="shared" si="12"/>
        <v>55017</v>
      </c>
      <c r="BG13" s="38">
        <f t="shared" si="13"/>
        <v>0</v>
      </c>
      <c r="BH13" s="38">
        <f t="shared" si="14"/>
        <v>0</v>
      </c>
      <c r="BI13" s="181">
        <f t="shared" si="15"/>
        <v>0</v>
      </c>
      <c r="BL13" s="181">
        <f>Инвентаризация!O16</f>
        <v>80024</v>
      </c>
      <c r="BM13" s="181">
        <f>Инвентаризация!P16</f>
        <v>0</v>
      </c>
      <c r="BN13" s="181">
        <f>Инвентаризация!Q16</f>
        <v>0</v>
      </c>
      <c r="BO13" s="181" t="str">
        <f>IFERROR('Аксапта 3'!A21,"-")</f>
        <v>-</v>
      </c>
      <c r="BP13" s="38">
        <f t="shared" si="16"/>
        <v>0</v>
      </c>
      <c r="BQ13" s="38">
        <f t="shared" si="17"/>
        <v>0</v>
      </c>
      <c r="BR13" s="38">
        <f t="shared" si="18"/>
        <v>0</v>
      </c>
      <c r="BS13" s="181">
        <f t="shared" si="19"/>
        <v>0</v>
      </c>
    </row>
    <row r="14" spans="1:72">
      <c r="A14" s="38" t="str">
        <f>'Шаблон блюда'!B15</f>
        <v>Двойной Чизбургер</v>
      </c>
      <c r="B14" s="37">
        <f>IFERROR('Шаблон блюда'!A15+1-1,"")</f>
        <v>1013</v>
      </c>
      <c r="C14" s="37">
        <f>IFERROR(VLOOKUP(B14,Группы!A:A,1,FALSE),0)</f>
        <v>1013</v>
      </c>
      <c r="D14" s="37" t="str">
        <f t="shared" si="20"/>
        <v/>
      </c>
      <c r="E14" s="37" t="str">
        <f t="shared" si="21"/>
        <v/>
      </c>
      <c r="G14" s="173" t="str">
        <f>'Шаблон модификаторы'!C15</f>
        <v>Без лука 14</v>
      </c>
      <c r="H14" s="174">
        <f>IFERROR('Шаблон модификаторы блюда'!A15+1-1,0)</f>
        <v>64</v>
      </c>
      <c r="I14" s="37">
        <f>IFERROR(VLOOKUP(H14,Группы!A:A,1,FALSE),0)</f>
        <v>64</v>
      </c>
      <c r="J14" s="37" t="str">
        <f t="shared" si="0"/>
        <v/>
      </c>
      <c r="K14" s="125" t="str">
        <f>IF(IF('Шаблон модификаторы блюда'!D15=0,0,'Шаблон модификаторы блюда'!A15),IF('Шаблон модификаторы блюда'!D15=0,0,'Шаблон модификаторы блюда'!A15),"")</f>
        <v/>
      </c>
      <c r="L14" s="42" t="str">
        <f t="shared" si="1"/>
        <v/>
      </c>
      <c r="M14" s="42" t="str">
        <f t="shared" si="2"/>
        <v/>
      </c>
      <c r="N14" s="42" t="str">
        <f t="shared" si="22"/>
        <v/>
      </c>
      <c r="O14" s="37" t="str">
        <f t="shared" si="23"/>
        <v/>
      </c>
      <c r="Q14" s="37" t="str">
        <f>'Шаблон блюда'!B15</f>
        <v>Двойной Чизбургер</v>
      </c>
      <c r="R14" s="37">
        <f>IFERROR('Шаблон блюда'!A15+1-1,"")</f>
        <v>1013</v>
      </c>
      <c r="S14" s="45">
        <f t="shared" si="3"/>
        <v>1013</v>
      </c>
      <c r="T14" s="37" t="str">
        <f t="shared" si="4"/>
        <v/>
      </c>
      <c r="U14" s="37" t="str">
        <f t="shared" si="24"/>
        <v/>
      </c>
      <c r="W14" s="38">
        <f t="shared" si="5"/>
        <v>0</v>
      </c>
      <c r="X14" s="243">
        <f>'ТТК-Сэндвичи'!$B$189</f>
        <v>0</v>
      </c>
      <c r="Y14" s="243">
        <f>'ТТК-Десерты'!$B$189</f>
        <v>0</v>
      </c>
      <c r="Z14" s="243">
        <f>'ТТК-Напитки'!$B$189</f>
        <v>2055</v>
      </c>
      <c r="AA14" s="243">
        <f>'ТТК-Закуски'!$B$189</f>
        <v>0</v>
      </c>
      <c r="AB14" s="243">
        <f>'ТТК-Гарниры'!$B$189</f>
        <v>0</v>
      </c>
      <c r="AC14" s="243">
        <f>'ТТК-Соуса'!$B$189</f>
        <v>0</v>
      </c>
      <c r="AD14" s="243">
        <f>'ТТК-Новинки'!$B$189</f>
        <v>8044</v>
      </c>
      <c r="AE14" s="243">
        <f>'ТТК-Салаты'!$B$189</f>
        <v>0</v>
      </c>
      <c r="AF14" s="243">
        <f>'ТТК-Промо'!$B$189</f>
        <v>0</v>
      </c>
      <c r="AG14" s="243">
        <f>'ТТК-Завтраки'!$B$189</f>
        <v>0</v>
      </c>
      <c r="AH14" s="41">
        <f>'ТТК-Экстра'!$B$46</f>
        <v>1054233</v>
      </c>
      <c r="AJ14" s="71" t="str">
        <f>IFERROR(LARGE(D$4:D$400,10),"")</f>
        <v/>
      </c>
      <c r="AK14" s="71" t="str">
        <f>IFERROR(LARGE(M$4:M$400,10),"")</f>
        <v/>
      </c>
      <c r="AL14" s="71" t="str">
        <f>IFERROR(LARGE(J$4:J$400,10),"")</f>
        <v/>
      </c>
      <c r="AM14" s="74" t="str">
        <f>IFERROR(LARGE(T$4:T$400,10),"")</f>
        <v/>
      </c>
      <c r="AO14" s="38">
        <f t="shared" si="6"/>
        <v>1015</v>
      </c>
      <c r="AP14" s="38" t="str">
        <f t="shared" si="7"/>
        <v>Криспи Чикен</v>
      </c>
      <c r="AR14" s="181">
        <f>Инвентаризация!O17</f>
        <v>68611</v>
      </c>
      <c r="AS14" s="181">
        <f>Инвентаризация!P17</f>
        <v>0</v>
      </c>
      <c r="AT14" s="181">
        <f>Инвентаризация!Q17</f>
        <v>0</v>
      </c>
      <c r="AU14" s="181">
        <f>IFERROR('Аксапта '!A22,"-")</f>
        <v>51092</v>
      </c>
      <c r="AV14" s="38">
        <f t="shared" si="8"/>
        <v>0</v>
      </c>
      <c r="AW14" s="38">
        <f t="shared" si="9"/>
        <v>51092</v>
      </c>
      <c r="AX14" s="38">
        <f t="shared" si="10"/>
        <v>0</v>
      </c>
      <c r="AY14" s="181">
        <f t="shared" si="11"/>
        <v>0</v>
      </c>
      <c r="BB14" s="181">
        <f>Инвентаризация!O17</f>
        <v>68611</v>
      </c>
      <c r="BC14" s="181">
        <f>Инвентаризация!P17</f>
        <v>0</v>
      </c>
      <c r="BD14" s="181">
        <f>Инвентаризация!Q17</f>
        <v>0</v>
      </c>
      <c r="BE14" s="181">
        <f>IFERROR('Аксапта 2'!A22,"-")</f>
        <v>55035</v>
      </c>
      <c r="BF14" s="38">
        <f t="shared" si="12"/>
        <v>0</v>
      </c>
      <c r="BG14" s="38">
        <f t="shared" si="13"/>
        <v>55035</v>
      </c>
      <c r="BH14" s="38">
        <f t="shared" si="14"/>
        <v>0</v>
      </c>
      <c r="BI14" s="181">
        <f t="shared" si="15"/>
        <v>0</v>
      </c>
      <c r="BL14" s="181">
        <f>Инвентаризация!O17</f>
        <v>68611</v>
      </c>
      <c r="BM14" s="181">
        <f>Инвентаризация!P17</f>
        <v>0</v>
      </c>
      <c r="BN14" s="181">
        <f>Инвентаризация!Q17</f>
        <v>0</v>
      </c>
      <c r="BO14" s="181" t="str">
        <f>IFERROR('Аксапта 3'!A22,"-")</f>
        <v>-</v>
      </c>
      <c r="BP14" s="38">
        <f t="shared" si="16"/>
        <v>0</v>
      </c>
      <c r="BQ14" s="38">
        <f t="shared" si="17"/>
        <v>0</v>
      </c>
      <c r="BR14" s="38">
        <f t="shared" si="18"/>
        <v>0</v>
      </c>
      <c r="BS14" s="181">
        <f t="shared" si="19"/>
        <v>0</v>
      </c>
    </row>
    <row r="15" spans="1:72">
      <c r="A15" s="38" t="str">
        <f>'Шаблон блюда'!B16</f>
        <v>Криспи Чикен</v>
      </c>
      <c r="B15" s="37">
        <f>IFERROR('Шаблон блюда'!A16+1-1,"")</f>
        <v>1015</v>
      </c>
      <c r="C15" s="37">
        <f>IFERROR(VLOOKUP(B15,Группы!A:A,1,FALSE),0)</f>
        <v>1015</v>
      </c>
      <c r="D15" s="37" t="str">
        <f t="shared" si="20"/>
        <v/>
      </c>
      <c r="E15" s="37" t="str">
        <f t="shared" si="21"/>
        <v/>
      </c>
      <c r="G15" s="173" t="str">
        <f>'Шаблон модификаторы'!C16</f>
        <v>Без майонеза 11</v>
      </c>
      <c r="H15" s="174">
        <f>IFERROR('Шаблон модификаторы блюда'!A16+1-1,0)</f>
        <v>66</v>
      </c>
      <c r="I15" s="37">
        <f>IFERROR(VLOOKUP(H15,Группы!A:A,1,FALSE),0)</f>
        <v>66</v>
      </c>
      <c r="J15" s="37" t="str">
        <f t="shared" si="0"/>
        <v/>
      </c>
      <c r="K15" s="125" t="str">
        <f>IF(IF('Шаблон модификаторы блюда'!D16=0,0,'Шаблон модификаторы блюда'!A16),IF('Шаблон модификаторы блюда'!D16=0,0,'Шаблон модификаторы блюда'!A16),"")</f>
        <v/>
      </c>
      <c r="L15" s="42" t="str">
        <f t="shared" si="1"/>
        <v/>
      </c>
      <c r="M15" s="42" t="str">
        <f t="shared" si="2"/>
        <v/>
      </c>
      <c r="N15" s="42" t="str">
        <f t="shared" si="22"/>
        <v/>
      </c>
      <c r="O15" s="37" t="str">
        <f t="shared" si="23"/>
        <v/>
      </c>
      <c r="Q15" s="37" t="str">
        <f>'Шаблон блюда'!B16</f>
        <v>Криспи Чикен</v>
      </c>
      <c r="R15" s="37">
        <f>IFERROR('Шаблон блюда'!A16+1-1,"")</f>
        <v>1015</v>
      </c>
      <c r="S15" s="45">
        <f t="shared" si="3"/>
        <v>1015</v>
      </c>
      <c r="T15" s="37" t="str">
        <f t="shared" si="4"/>
        <v/>
      </c>
      <c r="U15" s="37" t="str">
        <f t="shared" si="24"/>
        <v/>
      </c>
      <c r="W15" s="38">
        <f t="shared" si="5"/>
        <v>0</v>
      </c>
      <c r="X15" s="243">
        <f>'ТТК-Сэндвичи'!$B$206</f>
        <v>0</v>
      </c>
      <c r="Y15" s="243">
        <f>'ТТК-Десерты'!$B$206</f>
        <v>0</v>
      </c>
      <c r="Z15" s="243">
        <f>'ТТК-Напитки'!$B$206</f>
        <v>2059</v>
      </c>
      <c r="AA15" s="243">
        <f>'ТТК-Закуски'!$B$206</f>
        <v>0</v>
      </c>
      <c r="AB15" s="243">
        <f>'ТТК-Гарниры'!$B$206</f>
        <v>0</v>
      </c>
      <c r="AC15" s="243">
        <f>'ТТК-Соуса'!$B$206</f>
        <v>0</v>
      </c>
      <c r="AD15" s="243">
        <f>'ТТК-Новинки'!$B$206</f>
        <v>7062</v>
      </c>
      <c r="AE15" s="243">
        <f>'ТТК-Салаты'!$B$206</f>
        <v>0</v>
      </c>
      <c r="AF15" s="243">
        <f>'ТТК-Промо'!$B$206</f>
        <v>0</v>
      </c>
      <c r="AG15" s="243">
        <f>'ТТК-Завтраки'!$B$206</f>
        <v>0</v>
      </c>
      <c r="AH15" s="41">
        <f>'ТТК-Экстра'!$B$50</f>
        <v>0</v>
      </c>
      <c r="AO15" s="38">
        <f t="shared" si="6"/>
        <v>1017</v>
      </c>
      <c r="AP15" s="38" t="str">
        <f t="shared" si="7"/>
        <v>Лонг Чикен</v>
      </c>
      <c r="AR15" s="181">
        <f>Инвентаризация!O18</f>
        <v>51100</v>
      </c>
      <c r="AS15" s="181">
        <f>Инвентаризация!P18</f>
        <v>51101</v>
      </c>
      <c r="AT15" s="181">
        <f>Инвентаризация!Q18</f>
        <v>0</v>
      </c>
      <c r="AU15" s="181">
        <f>IFERROR('Аксапта '!A23,"-")</f>
        <v>51302</v>
      </c>
      <c r="AV15" s="38">
        <f t="shared" si="8"/>
        <v>0</v>
      </c>
      <c r="AW15" s="38">
        <f t="shared" si="9"/>
        <v>51302</v>
      </c>
      <c r="AX15" s="38">
        <f t="shared" si="10"/>
        <v>0</v>
      </c>
      <c r="AY15" s="181">
        <f t="shared" si="11"/>
        <v>0</v>
      </c>
      <c r="BB15" s="181">
        <f>Инвентаризация!O18</f>
        <v>51100</v>
      </c>
      <c r="BC15" s="181">
        <f>Инвентаризация!P18</f>
        <v>51101</v>
      </c>
      <c r="BD15" s="181">
        <f>Инвентаризация!Q18</f>
        <v>0</v>
      </c>
      <c r="BE15" s="181">
        <f>IFERROR('Аксапта 2'!A23,"-")</f>
        <v>56064</v>
      </c>
      <c r="BF15" s="38">
        <f t="shared" si="12"/>
        <v>56064</v>
      </c>
      <c r="BG15" s="38">
        <f t="shared" si="13"/>
        <v>0</v>
      </c>
      <c r="BH15" s="38">
        <f t="shared" si="14"/>
        <v>0</v>
      </c>
      <c r="BI15" s="181">
        <f t="shared" si="15"/>
        <v>0</v>
      </c>
      <c r="BL15" s="181">
        <f>Инвентаризация!O18</f>
        <v>51100</v>
      </c>
      <c r="BM15" s="181">
        <f>Инвентаризация!P18</f>
        <v>51101</v>
      </c>
      <c r="BN15" s="181">
        <f>Инвентаризация!Q18</f>
        <v>0</v>
      </c>
      <c r="BO15" s="181" t="str">
        <f>IFERROR('Аксапта 3'!A23,"-")</f>
        <v>-</v>
      </c>
      <c r="BP15" s="38">
        <f t="shared" si="16"/>
        <v>0</v>
      </c>
      <c r="BQ15" s="38">
        <f t="shared" si="17"/>
        <v>0</v>
      </c>
      <c r="BR15" s="38">
        <f t="shared" si="18"/>
        <v>0</v>
      </c>
      <c r="BS15" s="181">
        <f t="shared" si="19"/>
        <v>0</v>
      </c>
    </row>
    <row r="16" spans="1:72">
      <c r="A16" s="38" t="str">
        <f>'Шаблон блюда'!B17</f>
        <v>Лонг Чикен</v>
      </c>
      <c r="B16" s="37">
        <f>IFERROR('Шаблон блюда'!A17+1-1,"")</f>
        <v>1017</v>
      </c>
      <c r="C16" s="37">
        <f>IFERROR(VLOOKUP(B16,Группы!A:A,1,FALSE),0)</f>
        <v>1017</v>
      </c>
      <c r="D16" s="37" t="str">
        <f t="shared" si="20"/>
        <v/>
      </c>
      <c r="E16" s="37" t="str">
        <f t="shared" si="21"/>
        <v/>
      </c>
      <c r="G16" s="173" t="str">
        <f>'Шаблон модификаторы'!C17</f>
        <v>Без майонеза 21</v>
      </c>
      <c r="H16" s="174">
        <f>IFERROR('Шаблон модификаторы блюда'!A17+1-1,0)</f>
        <v>69</v>
      </c>
      <c r="I16" s="37">
        <f>IFERROR(VLOOKUP(H16,Группы!A:A,1,FALSE),0)</f>
        <v>69</v>
      </c>
      <c r="J16" s="37" t="str">
        <f t="shared" si="0"/>
        <v/>
      </c>
      <c r="K16" s="125" t="str">
        <f>IF(IF('Шаблон модификаторы блюда'!D17=0,0,'Шаблон модификаторы блюда'!A17),IF('Шаблон модификаторы блюда'!D17=0,0,'Шаблон модификаторы блюда'!A17),"")</f>
        <v/>
      </c>
      <c r="L16" s="42" t="str">
        <f t="shared" si="1"/>
        <v/>
      </c>
      <c r="M16" s="42" t="str">
        <f t="shared" si="2"/>
        <v/>
      </c>
      <c r="N16" s="42" t="str">
        <f t="shared" si="22"/>
        <v/>
      </c>
      <c r="O16" s="37" t="str">
        <f t="shared" si="23"/>
        <v/>
      </c>
      <c r="Q16" s="37" t="str">
        <f>'Шаблон блюда'!B17</f>
        <v>Лонг Чикен</v>
      </c>
      <c r="R16" s="37">
        <f>IFERROR('Шаблон блюда'!A17+1-1,"")</f>
        <v>1017</v>
      </c>
      <c r="S16" s="45">
        <f t="shared" si="3"/>
        <v>1017</v>
      </c>
      <c r="T16" s="37" t="str">
        <f t="shared" si="4"/>
        <v/>
      </c>
      <c r="U16" s="37" t="str">
        <f t="shared" si="24"/>
        <v/>
      </c>
      <c r="W16" s="38">
        <f t="shared" si="5"/>
        <v>0</v>
      </c>
      <c r="X16" s="243">
        <f>'ТТК-Сэндвичи'!$B$223</f>
        <v>0</v>
      </c>
      <c r="Y16" s="243">
        <f>'ТТК-Десерты'!$B$223</f>
        <v>0</v>
      </c>
      <c r="Z16" s="243">
        <f>'ТТК-Напитки'!$B$223</f>
        <v>2063</v>
      </c>
      <c r="AA16" s="243">
        <f>'ТТК-Закуски'!$B$223</f>
        <v>0</v>
      </c>
      <c r="AB16" s="243">
        <f>'ТТК-Гарниры'!$B$223</f>
        <v>0</v>
      </c>
      <c r="AC16" s="243">
        <f>'ТТК-Соуса'!$B$223</f>
        <v>0</v>
      </c>
      <c r="AD16" s="243">
        <f>'ТТК-Новинки'!$B$223</f>
        <v>9573</v>
      </c>
      <c r="AE16" s="243">
        <f>'ТТК-Салаты'!$B$223</f>
        <v>0</v>
      </c>
      <c r="AF16" s="243">
        <f>'ТТК-Промо'!$B$223</f>
        <v>0</v>
      </c>
      <c r="AG16" s="243">
        <f>'ТТК-Завтраки'!$B$223</f>
        <v>0</v>
      </c>
      <c r="AH16" s="41">
        <f>'ТТК-Экстра'!$B$54</f>
        <v>0</v>
      </c>
      <c r="AO16" s="38">
        <f t="shared" si="6"/>
        <v>1023</v>
      </c>
      <c r="AP16" s="38" t="str">
        <f t="shared" si="7"/>
        <v>Фиш Кинг</v>
      </c>
      <c r="AR16" s="181">
        <f>Инвентаризация!O19</f>
        <v>68609</v>
      </c>
      <c r="AS16" s="181">
        <f>Инвентаризация!P19</f>
        <v>68608</v>
      </c>
      <c r="AT16" s="181">
        <f>Инвентаризация!Q19</f>
        <v>0</v>
      </c>
      <c r="AU16" s="181">
        <f>IFERROR('Аксапта '!A24,"-")</f>
        <v>53227</v>
      </c>
      <c r="AV16" s="38">
        <f t="shared" si="8"/>
        <v>0</v>
      </c>
      <c r="AW16" s="38">
        <f t="shared" si="9"/>
        <v>53227</v>
      </c>
      <c r="AX16" s="38">
        <f t="shared" si="10"/>
        <v>0</v>
      </c>
      <c r="AY16" s="181">
        <f t="shared" si="11"/>
        <v>0</v>
      </c>
      <c r="BB16" s="181">
        <f>Инвентаризация!O19</f>
        <v>68609</v>
      </c>
      <c r="BC16" s="181">
        <f>Инвентаризация!P19</f>
        <v>68608</v>
      </c>
      <c r="BD16" s="181">
        <f>Инвентаризация!Q19</f>
        <v>0</v>
      </c>
      <c r="BE16" s="181">
        <f>IFERROR('Аксапта 2'!A24,"-")</f>
        <v>80028</v>
      </c>
      <c r="BF16" s="38">
        <f t="shared" si="12"/>
        <v>0</v>
      </c>
      <c r="BG16" s="38">
        <f t="shared" si="13"/>
        <v>80028</v>
      </c>
      <c r="BH16" s="38">
        <f t="shared" si="14"/>
        <v>0</v>
      </c>
      <c r="BI16" s="181">
        <f t="shared" si="15"/>
        <v>0</v>
      </c>
      <c r="BL16" s="181">
        <f>Инвентаризация!O19</f>
        <v>68609</v>
      </c>
      <c r="BM16" s="181">
        <f>Инвентаризация!P19</f>
        <v>68608</v>
      </c>
      <c r="BN16" s="181">
        <f>Инвентаризация!Q19</f>
        <v>0</v>
      </c>
      <c r="BO16" s="181" t="str">
        <f>IFERROR('Аксапта 3'!A24,"-")</f>
        <v>-</v>
      </c>
      <c r="BP16" s="38">
        <f t="shared" si="16"/>
        <v>0</v>
      </c>
      <c r="BQ16" s="38">
        <f t="shared" si="17"/>
        <v>0</v>
      </c>
      <c r="BR16" s="38">
        <f t="shared" si="18"/>
        <v>0</v>
      </c>
      <c r="BS16" s="181">
        <f t="shared" si="19"/>
        <v>0</v>
      </c>
    </row>
    <row r="17" spans="1:71">
      <c r="A17" s="38" t="str">
        <f>'Шаблон блюда'!B18</f>
        <v>Фиш Кинг</v>
      </c>
      <c r="B17" s="37">
        <f>IFERROR('Шаблон блюда'!A18+1-1,"")</f>
        <v>1023</v>
      </c>
      <c r="C17" s="37">
        <f>IFERROR(VLOOKUP(B17,Группы!A:A,1,FALSE),0)</f>
        <v>1023</v>
      </c>
      <c r="D17" s="37" t="str">
        <f t="shared" si="20"/>
        <v/>
      </c>
      <c r="E17" s="37" t="str">
        <f t="shared" si="21"/>
        <v/>
      </c>
      <c r="G17" s="173" t="str">
        <f>'Шаблон модификаторы'!C18</f>
        <v>Без майонеза 22</v>
      </c>
      <c r="H17" s="174">
        <f>IFERROR('Шаблон модификаторы блюда'!A18+1-1,0)</f>
        <v>72</v>
      </c>
      <c r="I17" s="37">
        <f>IFERROR(VLOOKUP(H17,Группы!A:A,1,FALSE),0)</f>
        <v>72</v>
      </c>
      <c r="J17" s="37" t="str">
        <f t="shared" si="0"/>
        <v/>
      </c>
      <c r="K17" s="125" t="str">
        <f>IF(IF('Шаблон модификаторы блюда'!D18=0,0,'Шаблон модификаторы блюда'!A18),IF('Шаблон модификаторы блюда'!D18=0,0,'Шаблон модификаторы блюда'!A18),"")</f>
        <v/>
      </c>
      <c r="L17" s="42" t="str">
        <f t="shared" si="1"/>
        <v/>
      </c>
      <c r="M17" s="42" t="str">
        <f t="shared" si="2"/>
        <v/>
      </c>
      <c r="N17" s="42" t="str">
        <f t="shared" si="22"/>
        <v/>
      </c>
      <c r="O17" s="37" t="str">
        <f t="shared" si="23"/>
        <v/>
      </c>
      <c r="Q17" s="37" t="str">
        <f>'Шаблон блюда'!B18</f>
        <v>Фиш Кинг</v>
      </c>
      <c r="R17" s="37">
        <f>IFERROR('Шаблон блюда'!A18+1-1,"")</f>
        <v>1023</v>
      </c>
      <c r="S17" s="45">
        <f t="shared" si="3"/>
        <v>1023</v>
      </c>
      <c r="T17" s="37" t="str">
        <f t="shared" si="4"/>
        <v/>
      </c>
      <c r="U17" s="37" t="str">
        <f t="shared" si="24"/>
        <v/>
      </c>
      <c r="W17" s="38">
        <f t="shared" si="5"/>
        <v>0</v>
      </c>
      <c r="X17" s="243">
        <f>'ТТК-Сэндвичи'!$B$240</f>
        <v>0</v>
      </c>
      <c r="Y17" s="243">
        <f>'ТТК-Десерты'!$B$240</f>
        <v>0</v>
      </c>
      <c r="Z17" s="243">
        <f>'ТТК-Напитки'!$B$240</f>
        <v>753</v>
      </c>
      <c r="AA17" s="243">
        <f>'ТТК-Закуски'!$B$240</f>
        <v>0</v>
      </c>
      <c r="AB17" s="243">
        <f>'ТТК-Гарниры'!$B$240</f>
        <v>0</v>
      </c>
      <c r="AC17" s="243">
        <f>'ТТК-Соуса'!$B$240</f>
        <v>0</v>
      </c>
      <c r="AD17" s="243">
        <f>'ТТК-Новинки'!$B$240</f>
        <v>9921</v>
      </c>
      <c r="AE17" s="243">
        <f>'ТТК-Салаты'!$B$240</f>
        <v>0</v>
      </c>
      <c r="AF17" s="243">
        <f>'ТТК-Промо'!$B$240</f>
        <v>0</v>
      </c>
      <c r="AG17" s="243">
        <f>'ТТК-Завтраки'!$B$240</f>
        <v>0</v>
      </c>
      <c r="AH17" s="41">
        <f>'ТТК-Экстра'!$B$58</f>
        <v>0</v>
      </c>
      <c r="AO17" s="38">
        <f t="shared" si="6"/>
        <v>1025</v>
      </c>
      <c r="AP17" s="38" t="str">
        <f t="shared" si="7"/>
        <v>Чизбургер</v>
      </c>
      <c r="AR17" s="181">
        <f>Инвентаризация!O20</f>
        <v>0</v>
      </c>
      <c r="AS17" s="181">
        <f>Инвентаризация!P20</f>
        <v>0</v>
      </c>
      <c r="AT17" s="181">
        <f>Инвентаризация!Q20</f>
        <v>0</v>
      </c>
      <c r="AU17" s="181">
        <f>IFERROR('Аксапта '!A25,"-")</f>
        <v>53228</v>
      </c>
      <c r="AV17" s="38">
        <f t="shared" si="8"/>
        <v>0</v>
      </c>
      <c r="AW17" s="38">
        <f t="shared" si="9"/>
        <v>53228</v>
      </c>
      <c r="AX17" s="38">
        <f t="shared" si="10"/>
        <v>0</v>
      </c>
      <c r="AY17" s="181">
        <f t="shared" si="11"/>
        <v>0</v>
      </c>
      <c r="BB17" s="181">
        <f>Инвентаризация!O20</f>
        <v>0</v>
      </c>
      <c r="BC17" s="181">
        <f>Инвентаризация!P20</f>
        <v>0</v>
      </c>
      <c r="BD17" s="181">
        <f>Инвентаризация!Q20</f>
        <v>0</v>
      </c>
      <c r="BE17" s="181">
        <f>IFERROR('Аксапта 2'!A25,"-")</f>
        <v>58553</v>
      </c>
      <c r="BF17" s="38">
        <f t="shared" si="12"/>
        <v>0</v>
      </c>
      <c r="BG17" s="38">
        <f t="shared" si="13"/>
        <v>58553</v>
      </c>
      <c r="BH17" s="38">
        <f t="shared" si="14"/>
        <v>0</v>
      </c>
      <c r="BI17" s="181">
        <f t="shared" si="15"/>
        <v>0</v>
      </c>
      <c r="BL17" s="181">
        <f>Инвентаризация!O20</f>
        <v>0</v>
      </c>
      <c r="BM17" s="181">
        <f>Инвентаризация!P20</f>
        <v>0</v>
      </c>
      <c r="BN17" s="181">
        <f>Инвентаризация!Q20</f>
        <v>0</v>
      </c>
      <c r="BO17" s="181" t="str">
        <f>IFERROR('Аксапта 3'!A25,"-")</f>
        <v>-</v>
      </c>
      <c r="BP17" s="38">
        <f t="shared" si="16"/>
        <v>0</v>
      </c>
      <c r="BQ17" s="38">
        <f t="shared" si="17"/>
        <v>0</v>
      </c>
      <c r="BR17" s="38">
        <f t="shared" si="18"/>
        <v>0</v>
      </c>
      <c r="BS17" s="181">
        <f t="shared" si="19"/>
        <v>0</v>
      </c>
    </row>
    <row r="18" spans="1:71">
      <c r="A18" s="38" t="str">
        <f>'Шаблон блюда'!B19</f>
        <v>Чизбургер</v>
      </c>
      <c r="B18" s="37">
        <f>IFERROR('Шаблон блюда'!A19+1-1,"")</f>
        <v>1025</v>
      </c>
      <c r="C18" s="37">
        <f>IFERROR(VLOOKUP(B18,Группы!A:A,1,FALSE),0)</f>
        <v>1025</v>
      </c>
      <c r="D18" s="37" t="str">
        <f t="shared" si="20"/>
        <v/>
      </c>
      <c r="E18" s="37" t="str">
        <f t="shared" si="21"/>
        <v/>
      </c>
      <c r="G18" s="173" t="str">
        <f>'Шаблон модификаторы'!C19</f>
        <v>Без майонеза 28</v>
      </c>
      <c r="H18" s="174">
        <f>IFERROR('Шаблон модификаторы блюда'!A19+1-1,0)</f>
        <v>74</v>
      </c>
      <c r="I18" s="37">
        <f>IFERROR(VLOOKUP(H18,Группы!A:A,1,FALSE),0)</f>
        <v>74</v>
      </c>
      <c r="J18" s="37" t="str">
        <f t="shared" si="0"/>
        <v/>
      </c>
      <c r="K18" s="125" t="str">
        <f>IF(IF('Шаблон модификаторы блюда'!D19=0,0,'Шаблон модификаторы блюда'!A19),IF('Шаблон модификаторы блюда'!D19=0,0,'Шаблон модификаторы блюда'!A19),"")</f>
        <v/>
      </c>
      <c r="L18" s="42" t="str">
        <f t="shared" si="1"/>
        <v/>
      </c>
      <c r="M18" s="42" t="str">
        <f t="shared" si="2"/>
        <v/>
      </c>
      <c r="N18" s="42" t="str">
        <f t="shared" si="22"/>
        <v/>
      </c>
      <c r="O18" s="37" t="str">
        <f t="shared" si="23"/>
        <v/>
      </c>
      <c r="Q18" s="37" t="str">
        <f>'Шаблон блюда'!B19</f>
        <v>Чизбургер</v>
      </c>
      <c r="R18" s="37">
        <f>IFERROR('Шаблон блюда'!A19+1-1,"")</f>
        <v>1025</v>
      </c>
      <c r="S18" s="45">
        <f t="shared" si="3"/>
        <v>1025</v>
      </c>
      <c r="T18" s="37" t="str">
        <f t="shared" si="4"/>
        <v/>
      </c>
      <c r="U18" s="37" t="str">
        <f t="shared" si="24"/>
        <v/>
      </c>
      <c r="W18" s="38">
        <f t="shared" si="5"/>
        <v>0</v>
      </c>
      <c r="X18" s="243">
        <f>'ТТК-Сэндвичи'!$B$257</f>
        <v>0</v>
      </c>
      <c r="Y18" s="243">
        <f>'ТТК-Десерты'!$B$257</f>
        <v>0</v>
      </c>
      <c r="Z18" s="243">
        <f>'ТТК-Напитки'!$B$257</f>
        <v>2050</v>
      </c>
      <c r="AA18" s="243">
        <f>'ТТК-Закуски'!$B$257</f>
        <v>0</v>
      </c>
      <c r="AB18" s="243">
        <f>'ТТК-Гарниры'!$B$257</f>
        <v>0</v>
      </c>
      <c r="AC18" s="243">
        <f>'ТТК-Соуса'!$B$257</f>
        <v>0</v>
      </c>
      <c r="AD18" s="243">
        <f>'ТТК-Новинки'!$B$257</f>
        <v>4241</v>
      </c>
      <c r="AE18" s="243">
        <f>'ТТК-Салаты'!$B$257</f>
        <v>0</v>
      </c>
      <c r="AF18" s="243">
        <f>'ТТК-Промо'!$B$257</f>
        <v>0</v>
      </c>
      <c r="AG18" s="243">
        <f>'ТТК-Завтраки'!$B$257</f>
        <v>0</v>
      </c>
      <c r="AH18" s="41">
        <f>'ТТК-Экстра'!$B$62</f>
        <v>0</v>
      </c>
      <c r="AO18" s="38">
        <f t="shared" si="6"/>
        <v>1026</v>
      </c>
      <c r="AP18" s="38" t="str">
        <f t="shared" si="7"/>
        <v>Барбекю Биф Ролл</v>
      </c>
      <c r="AR18" s="181">
        <f>Инвентаризация!O21</f>
        <v>51172</v>
      </c>
      <c r="AS18" s="181">
        <f>Инвентаризация!P21</f>
        <v>0</v>
      </c>
      <c r="AT18" s="181">
        <f>Инвентаризация!Q21</f>
        <v>0</v>
      </c>
      <c r="AU18" s="181">
        <f>IFERROR('Аксапта '!A26,"-")</f>
        <v>60020</v>
      </c>
      <c r="AV18" s="38">
        <f t="shared" si="8"/>
        <v>60020</v>
      </c>
      <c r="AW18" s="38">
        <f t="shared" si="9"/>
        <v>0</v>
      </c>
      <c r="AX18" s="38">
        <f t="shared" si="10"/>
        <v>0</v>
      </c>
      <c r="AY18" s="181">
        <f t="shared" si="11"/>
        <v>0</v>
      </c>
      <c r="BB18" s="181">
        <f>Инвентаризация!O21</f>
        <v>51172</v>
      </c>
      <c r="BC18" s="181">
        <f>Инвентаризация!P21</f>
        <v>0</v>
      </c>
      <c r="BD18" s="181">
        <f>Инвентаризация!Q21</f>
        <v>0</v>
      </c>
      <c r="BE18" s="181">
        <f>IFERROR('Аксапта 2'!A26,"-")</f>
        <v>58558</v>
      </c>
      <c r="BF18" s="38">
        <f t="shared" si="12"/>
        <v>58558</v>
      </c>
      <c r="BG18" s="38">
        <f t="shared" si="13"/>
        <v>0</v>
      </c>
      <c r="BH18" s="38">
        <f t="shared" si="14"/>
        <v>0</v>
      </c>
      <c r="BI18" s="181">
        <f t="shared" si="15"/>
        <v>0</v>
      </c>
      <c r="BL18" s="181">
        <f>Инвентаризация!O21</f>
        <v>51172</v>
      </c>
      <c r="BM18" s="181">
        <f>Инвентаризация!P21</f>
        <v>0</v>
      </c>
      <c r="BN18" s="181">
        <f>Инвентаризация!Q21</f>
        <v>0</v>
      </c>
      <c r="BO18" s="181" t="str">
        <f>IFERROR('Аксапта 3'!A26,"-")</f>
        <v>-</v>
      </c>
      <c r="BP18" s="38">
        <f t="shared" si="16"/>
        <v>0</v>
      </c>
      <c r="BQ18" s="38">
        <f t="shared" si="17"/>
        <v>0</v>
      </c>
      <c r="BR18" s="38">
        <f t="shared" si="18"/>
        <v>0</v>
      </c>
      <c r="BS18" s="181">
        <f t="shared" si="19"/>
        <v>0</v>
      </c>
    </row>
    <row r="19" spans="1:71">
      <c r="A19" s="38" t="str">
        <f>'Шаблон блюда'!B20</f>
        <v>Барбекю Биф Ролл</v>
      </c>
      <c r="B19" s="37">
        <f>IFERROR('Шаблон блюда'!A20+1-1,"")</f>
        <v>1026</v>
      </c>
      <c r="C19" s="37">
        <f>IFERROR(VLOOKUP(B19,Группы!A:A,1,FALSE),0)</f>
        <v>1026</v>
      </c>
      <c r="D19" s="37" t="str">
        <f t="shared" si="20"/>
        <v/>
      </c>
      <c r="E19" s="37" t="str">
        <f t="shared" si="21"/>
        <v/>
      </c>
      <c r="G19" s="173" t="str">
        <f>'Шаблон модификаторы'!C20</f>
        <v>Без помидора 1</v>
      </c>
      <c r="H19" s="174">
        <f>IFERROR('Шаблон модификаторы блюда'!A20+1-1,0)</f>
        <v>78</v>
      </c>
      <c r="I19" s="37">
        <f>IFERROR(VLOOKUP(H19,Группы!A:A,1,FALSE),0)</f>
        <v>78</v>
      </c>
      <c r="J19" s="37" t="str">
        <f t="shared" si="0"/>
        <v/>
      </c>
      <c r="K19" s="125" t="str">
        <f>IF(IF('Шаблон модификаторы блюда'!D20=0,0,'Шаблон модификаторы блюда'!A20),IF('Шаблон модификаторы блюда'!D20=0,0,'Шаблон модификаторы блюда'!A20),"")</f>
        <v/>
      </c>
      <c r="L19" s="42" t="str">
        <f t="shared" si="1"/>
        <v/>
      </c>
      <c r="M19" s="42" t="str">
        <f t="shared" si="2"/>
        <v/>
      </c>
      <c r="N19" s="42" t="str">
        <f t="shared" si="22"/>
        <v/>
      </c>
      <c r="O19" s="37" t="str">
        <f t="shared" si="23"/>
        <v/>
      </c>
      <c r="Q19" s="37" t="str">
        <f>'Шаблон блюда'!B20</f>
        <v>Барбекю Биф Ролл</v>
      </c>
      <c r="R19" s="37">
        <f>IFERROR('Шаблон блюда'!A20+1-1,"")</f>
        <v>1026</v>
      </c>
      <c r="S19" s="45">
        <f t="shared" si="3"/>
        <v>1026</v>
      </c>
      <c r="T19" s="37" t="str">
        <f t="shared" si="4"/>
        <v/>
      </c>
      <c r="U19" s="37" t="str">
        <f t="shared" si="24"/>
        <v/>
      </c>
      <c r="W19" s="38">
        <f t="shared" si="5"/>
        <v>0</v>
      </c>
      <c r="X19" s="243">
        <f>'ТТК-Сэндвичи'!$B$274</f>
        <v>0</v>
      </c>
      <c r="Y19" s="243">
        <f>'ТТК-Десерты'!$B$274</f>
        <v>0</v>
      </c>
      <c r="Z19" s="243">
        <f>'ТТК-Напитки'!$B$274</f>
        <v>2509</v>
      </c>
      <c r="AA19" s="243">
        <f>'ТТК-Закуски'!$B$274</f>
        <v>0</v>
      </c>
      <c r="AB19" s="243">
        <f>'ТТК-Гарниры'!$B$274</f>
        <v>0</v>
      </c>
      <c r="AC19" s="243">
        <f>'ТТК-Соуса'!$B$274</f>
        <v>0</v>
      </c>
      <c r="AD19" s="243">
        <f>'ТТК-Новинки'!$B$274</f>
        <v>10117</v>
      </c>
      <c r="AE19" s="243">
        <f>'ТТК-Салаты'!$B$274</f>
        <v>0</v>
      </c>
      <c r="AF19" s="243">
        <f>'ТТК-Промо'!$B$274</f>
        <v>0</v>
      </c>
      <c r="AG19" s="243">
        <f>'ТТК-Завтраки'!$B$274</f>
        <v>0</v>
      </c>
      <c r="AH19" s="41">
        <f>'ТТК-Экстра'!$B$66</f>
        <v>0</v>
      </c>
      <c r="AO19" s="38">
        <f t="shared" si="6"/>
        <v>1028</v>
      </c>
      <c r="AP19" s="38" t="str">
        <f t="shared" si="7"/>
        <v>Стейкхаус</v>
      </c>
      <c r="AR19" s="181">
        <f>Инвентаризация!O22</f>
        <v>58533</v>
      </c>
      <c r="AS19" s="181">
        <f>Инвентаризация!P22</f>
        <v>68535</v>
      </c>
      <c r="AT19" s="181">
        <f>Инвентаризация!Q22</f>
        <v>58535</v>
      </c>
      <c r="AU19" s="181">
        <f>IFERROR('Аксапта '!A27,"-")</f>
        <v>51201</v>
      </c>
      <c r="AV19" s="38">
        <f t="shared" si="8"/>
        <v>51201</v>
      </c>
      <c r="AW19" s="38">
        <f t="shared" si="9"/>
        <v>0</v>
      </c>
      <c r="AX19" s="38">
        <f t="shared" si="10"/>
        <v>0</v>
      </c>
      <c r="AY19" s="181">
        <f t="shared" si="11"/>
        <v>0</v>
      </c>
      <c r="BB19" s="181">
        <f>Инвентаризация!O22</f>
        <v>58533</v>
      </c>
      <c r="BC19" s="181">
        <f>Инвентаризация!P22</f>
        <v>68535</v>
      </c>
      <c r="BD19" s="181">
        <f>Инвентаризация!Q22</f>
        <v>58535</v>
      </c>
      <c r="BE19" s="181">
        <f>IFERROR('Аксапта 2'!A27,"-")</f>
        <v>69063</v>
      </c>
      <c r="BF19" s="38">
        <f t="shared" si="12"/>
        <v>0</v>
      </c>
      <c r="BG19" s="38">
        <f t="shared" si="13"/>
        <v>69063</v>
      </c>
      <c r="BH19" s="38">
        <f t="shared" si="14"/>
        <v>0</v>
      </c>
      <c r="BI19" s="181">
        <f t="shared" si="15"/>
        <v>0</v>
      </c>
      <c r="BL19" s="181">
        <f>Инвентаризация!O22</f>
        <v>58533</v>
      </c>
      <c r="BM19" s="181">
        <f>Инвентаризация!P22</f>
        <v>68535</v>
      </c>
      <c r="BN19" s="181">
        <f>Инвентаризация!Q22</f>
        <v>58535</v>
      </c>
      <c r="BO19" s="181" t="str">
        <f>IFERROR('Аксапта 3'!A27,"-")</f>
        <v>-</v>
      </c>
      <c r="BP19" s="38">
        <f t="shared" si="16"/>
        <v>0</v>
      </c>
      <c r="BQ19" s="38">
        <f t="shared" si="17"/>
        <v>0</v>
      </c>
      <c r="BR19" s="38">
        <f t="shared" si="18"/>
        <v>0</v>
      </c>
      <c r="BS19" s="181">
        <f t="shared" si="19"/>
        <v>0</v>
      </c>
    </row>
    <row r="20" spans="1:71">
      <c r="A20" s="38" t="str">
        <f>'Шаблон блюда'!B21</f>
        <v>Стейкхаус</v>
      </c>
      <c r="B20" s="37">
        <f>IFERROR('Шаблон блюда'!A21+1-1,"")</f>
        <v>1028</v>
      </c>
      <c r="C20" s="37">
        <f>IFERROR(VLOOKUP(B20,Группы!A:A,1,FALSE),0)</f>
        <v>1028</v>
      </c>
      <c r="D20" s="37" t="str">
        <f t="shared" si="20"/>
        <v/>
      </c>
      <c r="E20" s="37" t="str">
        <f t="shared" si="21"/>
        <v/>
      </c>
      <c r="G20" s="173" t="str">
        <f>'Шаблон модификаторы'!C21</f>
        <v>Без помидора 2</v>
      </c>
      <c r="H20" s="174">
        <f>IFERROR('Шаблон модификаторы блюда'!A21+1-1,0)</f>
        <v>81</v>
      </c>
      <c r="I20" s="37">
        <f>IFERROR(VLOOKUP(H20,Группы!A:A,1,FALSE),0)</f>
        <v>81</v>
      </c>
      <c r="J20" s="37" t="str">
        <f t="shared" si="0"/>
        <v/>
      </c>
      <c r="K20" s="125" t="str">
        <f>IF(IF('Шаблон модификаторы блюда'!D21=0,0,'Шаблон модификаторы блюда'!A21),IF('Шаблон модификаторы блюда'!D21=0,0,'Шаблон модификаторы блюда'!A21),"")</f>
        <v/>
      </c>
      <c r="L20" s="42" t="str">
        <f t="shared" si="1"/>
        <v/>
      </c>
      <c r="M20" s="42" t="str">
        <f t="shared" si="2"/>
        <v/>
      </c>
      <c r="N20" s="42" t="str">
        <f t="shared" si="22"/>
        <v/>
      </c>
      <c r="O20" s="37" t="str">
        <f t="shared" si="23"/>
        <v/>
      </c>
      <c r="Q20" s="37" t="str">
        <f>'Шаблон блюда'!B21</f>
        <v>Стейкхаус</v>
      </c>
      <c r="R20" s="37">
        <f>IFERROR('Шаблон блюда'!A21+1-1,"")</f>
        <v>1028</v>
      </c>
      <c r="S20" s="45">
        <f t="shared" si="3"/>
        <v>1028</v>
      </c>
      <c r="T20" s="37" t="str">
        <f t="shared" si="4"/>
        <v/>
      </c>
      <c r="U20" s="37" t="str">
        <f t="shared" si="24"/>
        <v/>
      </c>
      <c r="W20" s="38">
        <f t="shared" si="5"/>
        <v>0</v>
      </c>
      <c r="X20" s="243">
        <f>'ТТК-Сэндвичи'!$B$291</f>
        <v>0</v>
      </c>
      <c r="Y20" s="243">
        <f>'ТТК-Десерты'!$B$291</f>
        <v>0</v>
      </c>
      <c r="Z20" s="243">
        <f>'ТТК-Напитки'!$B$291</f>
        <v>4240</v>
      </c>
      <c r="AA20" s="243">
        <f>'ТТК-Закуски'!$B$291</f>
        <v>0</v>
      </c>
      <c r="AB20" s="243">
        <f>'ТТК-Гарниры'!$B$291</f>
        <v>0</v>
      </c>
      <c r="AC20" s="243">
        <f>'ТТК-Соуса'!$B$291</f>
        <v>0</v>
      </c>
      <c r="AD20" s="243">
        <f>'ТТК-Новинки'!$B$291</f>
        <v>10232</v>
      </c>
      <c r="AE20" s="243">
        <f>'ТТК-Салаты'!$B$291</f>
        <v>0</v>
      </c>
      <c r="AF20" s="243">
        <f>'ТТК-Промо'!$B$291</f>
        <v>0</v>
      </c>
      <c r="AG20" s="243">
        <f>'ТТК-Завтраки'!$B$291</f>
        <v>0</v>
      </c>
      <c r="AH20" s="41">
        <f>'ТТК-Экстра'!$B$70</f>
        <v>0</v>
      </c>
      <c r="AO20" s="38">
        <f t="shared" si="6"/>
        <v>1252</v>
      </c>
      <c r="AP20" s="38" t="str">
        <f t="shared" si="7"/>
        <v>Капучино (СТАНД.) с сиропом</v>
      </c>
      <c r="AR20" s="181">
        <f>Инвентаризация!O23</f>
        <v>58554</v>
      </c>
      <c r="AS20" s="181">
        <f>Инвентаризация!P23</f>
        <v>58553</v>
      </c>
      <c r="AT20" s="181">
        <f>Инвентаризация!Q23</f>
        <v>0</v>
      </c>
      <c r="AU20" s="181">
        <f>IFERROR('Аксапта '!A28,"-")</f>
        <v>51205</v>
      </c>
      <c r="AV20" s="38">
        <f t="shared" si="8"/>
        <v>51205</v>
      </c>
      <c r="AW20" s="38">
        <f t="shared" si="9"/>
        <v>0</v>
      </c>
      <c r="AX20" s="38">
        <f t="shared" si="10"/>
        <v>0</v>
      </c>
      <c r="AY20" s="181">
        <f t="shared" si="11"/>
        <v>0</v>
      </c>
      <c r="BB20" s="181">
        <f>Инвентаризация!O23</f>
        <v>58554</v>
      </c>
      <c r="BC20" s="181">
        <f>Инвентаризация!P23</f>
        <v>58553</v>
      </c>
      <c r="BD20" s="181">
        <f>Инвентаризация!Q23</f>
        <v>0</v>
      </c>
      <c r="BE20" s="181">
        <f>IFERROR('Аксапта 2'!A28,"-")</f>
        <v>60000</v>
      </c>
      <c r="BF20" s="38">
        <f t="shared" si="12"/>
        <v>60000</v>
      </c>
      <c r="BG20" s="38">
        <f t="shared" si="13"/>
        <v>0</v>
      </c>
      <c r="BH20" s="38">
        <f t="shared" si="14"/>
        <v>0</v>
      </c>
      <c r="BI20" s="181">
        <f t="shared" si="15"/>
        <v>0</v>
      </c>
      <c r="BL20" s="181">
        <f>Инвентаризация!O23</f>
        <v>58554</v>
      </c>
      <c r="BM20" s="181">
        <f>Инвентаризация!P23</f>
        <v>58553</v>
      </c>
      <c r="BN20" s="181">
        <f>Инвентаризация!Q23</f>
        <v>0</v>
      </c>
      <c r="BO20" s="181" t="str">
        <f>IFERROR('Аксапта 3'!A28,"-")</f>
        <v>-</v>
      </c>
      <c r="BP20" s="38">
        <f t="shared" si="16"/>
        <v>0</v>
      </c>
      <c r="BQ20" s="38">
        <f t="shared" si="17"/>
        <v>0</v>
      </c>
      <c r="BR20" s="38">
        <f t="shared" si="18"/>
        <v>0</v>
      </c>
      <c r="BS20" s="181">
        <f t="shared" si="19"/>
        <v>0</v>
      </c>
    </row>
    <row r="21" spans="1:71">
      <c r="A21" s="38" t="str">
        <f>'Шаблон блюда'!B22</f>
        <v>Капучино (СТАНД.) с сиропом</v>
      </c>
      <c r="B21" s="37">
        <f>IFERROR('Шаблон блюда'!A22+1-1,"")</f>
        <v>1252</v>
      </c>
      <c r="C21" s="37">
        <f>IFERROR(VLOOKUP(B21,Группы!A:A,1,FALSE),0)</f>
        <v>1252</v>
      </c>
      <c r="D21" s="37" t="str">
        <f t="shared" si="20"/>
        <v/>
      </c>
      <c r="E21" s="37" t="str">
        <f t="shared" si="21"/>
        <v/>
      </c>
      <c r="G21" s="173" t="str">
        <f>'Шаблон модификаторы'!C22</f>
        <v>Без горчицы 3</v>
      </c>
      <c r="H21" s="174">
        <f>IFERROR('Шаблон модификаторы блюда'!A22+1-1,0)</f>
        <v>84</v>
      </c>
      <c r="I21" s="37">
        <f>IFERROR(VLOOKUP(H21,Группы!A:A,1,FALSE),0)</f>
        <v>84</v>
      </c>
      <c r="J21" s="37" t="str">
        <f t="shared" si="0"/>
        <v/>
      </c>
      <c r="K21" s="125" t="str">
        <f>IF(IF('Шаблон модификаторы блюда'!D22=0,0,'Шаблон модификаторы блюда'!A22),IF('Шаблон модификаторы блюда'!D22=0,0,'Шаблон модификаторы блюда'!A22),"")</f>
        <v/>
      </c>
      <c r="L21" s="42" t="str">
        <f t="shared" si="1"/>
        <v/>
      </c>
      <c r="M21" s="42" t="str">
        <f t="shared" si="2"/>
        <v/>
      </c>
      <c r="N21" s="42" t="str">
        <f t="shared" si="22"/>
        <v/>
      </c>
      <c r="O21" s="37" t="str">
        <f t="shared" si="23"/>
        <v/>
      </c>
      <c r="Q21" s="37" t="str">
        <f>'Шаблон блюда'!B22</f>
        <v>Капучино (СТАНД.) с сиропом</v>
      </c>
      <c r="R21" s="37">
        <f>IFERROR('Шаблон блюда'!A22+1-1,"")</f>
        <v>1252</v>
      </c>
      <c r="S21" s="45">
        <f t="shared" si="3"/>
        <v>1252</v>
      </c>
      <c r="T21" s="37" t="str">
        <f t="shared" si="4"/>
        <v/>
      </c>
      <c r="U21" s="37" t="str">
        <f t="shared" si="24"/>
        <v/>
      </c>
      <c r="W21" s="38">
        <f t="shared" si="5"/>
        <v>1006</v>
      </c>
      <c r="X21" s="243">
        <f>'ТТК-Сэндвичи'!$G$2</f>
        <v>1006</v>
      </c>
      <c r="Y21" s="243">
        <f>'ТТК-Десерты'!$G$2</f>
        <v>7048</v>
      </c>
      <c r="Z21" s="256">
        <f>'ТТК-Напитки'!$B$308</f>
        <v>4237</v>
      </c>
      <c r="AA21" s="243">
        <f>'ТТК-Закуски'!$G$2</f>
        <v>2295</v>
      </c>
      <c r="AB21" s="243">
        <f>'ТТК-Гарниры'!$G$2</f>
        <v>3025</v>
      </c>
      <c r="AC21" s="243">
        <f>'ТТК-Соуса'!$G$2</f>
        <v>9002</v>
      </c>
      <c r="AD21" s="243">
        <f>'ТТК-Новинки'!$G$2</f>
        <v>8750</v>
      </c>
      <c r="AE21" s="243">
        <f>'ТТК-Салаты'!$G$2</f>
        <v>4002</v>
      </c>
      <c r="AF21" s="243">
        <f>'ТТК-Промо'!$G$2</f>
        <v>6025</v>
      </c>
      <c r="AG21" s="243">
        <f>'ТТК-Завтраки'!$G$2</f>
        <v>7050</v>
      </c>
      <c r="AH21" s="41">
        <f>'ТТК-Экстра'!$B$74</f>
        <v>0</v>
      </c>
      <c r="AO21" s="38">
        <f t="shared" si="6"/>
        <v>1420</v>
      </c>
      <c r="AP21" s="38" t="str">
        <f t="shared" si="7"/>
        <v>Чай зеленый мал</v>
      </c>
      <c r="AR21" s="181">
        <f>Инвентаризация!O24</f>
        <v>68657</v>
      </c>
      <c r="AS21" s="181">
        <f>Инвентаризация!P24</f>
        <v>0</v>
      </c>
      <c r="AT21" s="181">
        <f>Инвентаризация!Q24</f>
        <v>0</v>
      </c>
      <c r="AU21" s="181">
        <f>IFERROR('Аксапта '!A29,"-")</f>
        <v>67417</v>
      </c>
      <c r="AV21" s="38">
        <f t="shared" si="8"/>
        <v>67417</v>
      </c>
      <c r="AW21" s="38">
        <f t="shared" si="9"/>
        <v>0</v>
      </c>
      <c r="AX21" s="38">
        <f t="shared" si="10"/>
        <v>0</v>
      </c>
      <c r="AY21" s="181">
        <f t="shared" si="11"/>
        <v>0</v>
      </c>
      <c r="BB21" s="181">
        <f>Инвентаризация!O24</f>
        <v>68657</v>
      </c>
      <c r="BC21" s="181">
        <f>Инвентаризация!P24</f>
        <v>0</v>
      </c>
      <c r="BD21" s="181">
        <f>Инвентаризация!Q24</f>
        <v>0</v>
      </c>
      <c r="BE21" s="181">
        <f>IFERROR('Аксапта 2'!A29,"-")</f>
        <v>61084</v>
      </c>
      <c r="BF21" s="38">
        <f t="shared" si="12"/>
        <v>61084</v>
      </c>
      <c r="BG21" s="38">
        <f t="shared" si="13"/>
        <v>0</v>
      </c>
      <c r="BH21" s="38">
        <f t="shared" si="14"/>
        <v>0</v>
      </c>
      <c r="BI21" s="181">
        <f t="shared" si="15"/>
        <v>0</v>
      </c>
      <c r="BL21" s="181">
        <f>Инвентаризация!O24</f>
        <v>68657</v>
      </c>
      <c r="BM21" s="181">
        <f>Инвентаризация!P24</f>
        <v>0</v>
      </c>
      <c r="BN21" s="181">
        <f>Инвентаризация!Q24</f>
        <v>0</v>
      </c>
      <c r="BO21" s="181" t="str">
        <f>IFERROR('Аксапта 3'!A29,"-")</f>
        <v>-</v>
      </c>
      <c r="BP21" s="38">
        <f t="shared" si="16"/>
        <v>0</v>
      </c>
      <c r="BQ21" s="38">
        <f t="shared" si="17"/>
        <v>0</v>
      </c>
      <c r="BR21" s="38">
        <f t="shared" si="18"/>
        <v>0</v>
      </c>
      <c r="BS21" s="181">
        <f t="shared" si="19"/>
        <v>0</v>
      </c>
    </row>
    <row r="22" spans="1:71">
      <c r="A22" s="38" t="str">
        <f>'Шаблон блюда'!B23</f>
        <v>Чай зеленый мал</v>
      </c>
      <c r="B22" s="37">
        <f>IFERROR('Шаблон блюда'!A23+1-1,"")</f>
        <v>1420</v>
      </c>
      <c r="C22" s="37">
        <f>IFERROR(VLOOKUP(B22,Группы!A:A,1,FALSE),0)</f>
        <v>1420</v>
      </c>
      <c r="D22" s="37" t="str">
        <f t="shared" si="20"/>
        <v/>
      </c>
      <c r="E22" s="37" t="str">
        <f t="shared" si="21"/>
        <v/>
      </c>
      <c r="G22" s="173" t="str">
        <f>'Шаблон модификаторы'!C23</f>
        <v>Без Кинг Соуса 21</v>
      </c>
      <c r="H22" s="174">
        <f>IFERROR('Шаблон модификаторы блюда'!A23+1-1,0)</f>
        <v>104</v>
      </c>
      <c r="I22" s="37">
        <f>IFERROR(VLOOKUP(H22,Группы!A:A,1,FALSE),0)</f>
        <v>104</v>
      </c>
      <c r="J22" s="37" t="str">
        <f t="shared" si="0"/>
        <v/>
      </c>
      <c r="K22" s="125" t="str">
        <f>IF(IF('Шаблон модификаторы блюда'!D23=0,0,'Шаблон модификаторы блюда'!A23),IF('Шаблон модификаторы блюда'!D23=0,0,'Шаблон модификаторы блюда'!A23),"")</f>
        <v/>
      </c>
      <c r="L22" s="42" t="str">
        <f t="shared" si="1"/>
        <v/>
      </c>
      <c r="M22" s="42" t="str">
        <f t="shared" si="2"/>
        <v/>
      </c>
      <c r="N22" s="42" t="str">
        <f t="shared" si="22"/>
        <v/>
      </c>
      <c r="O22" s="37" t="str">
        <f t="shared" si="23"/>
        <v/>
      </c>
      <c r="Q22" s="37" t="str">
        <f>'Шаблон блюда'!B23</f>
        <v>Чай зеленый мал</v>
      </c>
      <c r="R22" s="37">
        <f>IFERROR('Шаблон блюда'!A23+1-1,"")</f>
        <v>1420</v>
      </c>
      <c r="S22" s="45">
        <f t="shared" si="3"/>
        <v>1420</v>
      </c>
      <c r="T22" s="37" t="str">
        <f t="shared" si="4"/>
        <v/>
      </c>
      <c r="U22" s="37" t="str">
        <f t="shared" si="24"/>
        <v/>
      </c>
      <c r="W22" s="38">
        <f t="shared" si="5"/>
        <v>1022</v>
      </c>
      <c r="X22" s="243">
        <f>'ТТК-Сэндвичи'!$G$19</f>
        <v>1022</v>
      </c>
      <c r="Y22" s="243">
        <f>'ТТК-Десерты'!$G$19</f>
        <v>7004</v>
      </c>
      <c r="Z22" s="256">
        <f>'ТТК-Напитки'!$B$325</f>
        <v>4184</v>
      </c>
      <c r="AA22" s="243">
        <f>'ТТК-Закуски'!$G$19</f>
        <v>3027</v>
      </c>
      <c r="AB22" s="243">
        <f>'ТТК-Гарниры'!$G$19</f>
        <v>3023</v>
      </c>
      <c r="AC22" s="243">
        <f>'ТТК-Соуса'!$G$19</f>
        <v>9006</v>
      </c>
      <c r="AD22" s="243">
        <f>'ТТК-Новинки'!$G$19</f>
        <v>1026</v>
      </c>
      <c r="AE22" s="243">
        <f>'ТТК-Салаты'!$G$19</f>
        <v>0</v>
      </c>
      <c r="AF22" s="243">
        <f>'ТТК-Промо'!$G$19</f>
        <v>6029</v>
      </c>
      <c r="AG22" s="243">
        <f>'ТТК-Завтраки'!$G$19</f>
        <v>7052</v>
      </c>
      <c r="AH22" s="41">
        <f>'ТТК-Экстра'!$B$78</f>
        <v>0</v>
      </c>
      <c r="AO22" s="38">
        <f t="shared" si="6"/>
        <v>1422</v>
      </c>
      <c r="AP22" s="38" t="str">
        <f t="shared" si="7"/>
        <v>Чай Зеленый станд</v>
      </c>
      <c r="AR22" s="181">
        <f>Инвентаризация!O25</f>
        <v>68659</v>
      </c>
      <c r="AS22" s="181">
        <f>Инвентаризация!P25</f>
        <v>69061</v>
      </c>
      <c r="AT22" s="181">
        <f>Инвентаризация!Q25</f>
        <v>69058</v>
      </c>
      <c r="AU22" s="181">
        <f>IFERROR('Аксапта '!A30,"-")</f>
        <v>55036</v>
      </c>
      <c r="AV22" s="38">
        <f t="shared" si="8"/>
        <v>55036</v>
      </c>
      <c r="AW22" s="38">
        <f t="shared" si="9"/>
        <v>0</v>
      </c>
      <c r="AX22" s="38">
        <f t="shared" si="10"/>
        <v>0</v>
      </c>
      <c r="AY22" s="181">
        <f t="shared" si="11"/>
        <v>0</v>
      </c>
      <c r="BB22" s="181">
        <f>Инвентаризация!O25</f>
        <v>68659</v>
      </c>
      <c r="BC22" s="181">
        <f>Инвентаризация!P25</f>
        <v>69061</v>
      </c>
      <c r="BD22" s="181">
        <f>Инвентаризация!Q25</f>
        <v>69058</v>
      </c>
      <c r="BE22" s="181">
        <f>IFERROR('Аксапта 2'!A30,"-")</f>
        <v>61220</v>
      </c>
      <c r="BF22" s="38">
        <f t="shared" si="12"/>
        <v>61220</v>
      </c>
      <c r="BG22" s="38">
        <f t="shared" si="13"/>
        <v>0</v>
      </c>
      <c r="BH22" s="38">
        <f t="shared" si="14"/>
        <v>0</v>
      </c>
      <c r="BI22" s="181">
        <f t="shared" si="15"/>
        <v>0</v>
      </c>
      <c r="BL22" s="181">
        <f>Инвентаризация!O25</f>
        <v>68659</v>
      </c>
      <c r="BM22" s="181">
        <f>Инвентаризация!P25</f>
        <v>69061</v>
      </c>
      <c r="BN22" s="181">
        <f>Инвентаризация!Q25</f>
        <v>69058</v>
      </c>
      <c r="BO22" s="181" t="str">
        <f>IFERROR('Аксапта 3'!A30,"-")</f>
        <v>-</v>
      </c>
      <c r="BP22" s="38">
        <f t="shared" si="16"/>
        <v>0</v>
      </c>
      <c r="BQ22" s="38">
        <f t="shared" si="17"/>
        <v>0</v>
      </c>
      <c r="BR22" s="38">
        <f t="shared" si="18"/>
        <v>0</v>
      </c>
      <c r="BS22" s="181">
        <f t="shared" si="19"/>
        <v>0</v>
      </c>
    </row>
    <row r="23" spans="1:71">
      <c r="A23" s="38" t="str">
        <f>'Шаблон блюда'!B24</f>
        <v>Чай Зеленый станд</v>
      </c>
      <c r="B23" s="37">
        <f>IFERROR('Шаблон блюда'!A24+1-1,"")</f>
        <v>1422</v>
      </c>
      <c r="C23" s="37">
        <f>IFERROR(VLOOKUP(B23,Группы!A:A,1,FALSE),0)</f>
        <v>1422</v>
      </c>
      <c r="D23" s="37" t="str">
        <f t="shared" si="20"/>
        <v/>
      </c>
      <c r="E23" s="37" t="str">
        <f t="shared" si="21"/>
        <v/>
      </c>
      <c r="G23" s="173" t="str">
        <f>'Шаблон модификаторы'!C24</f>
        <v>Без бекона 4</v>
      </c>
      <c r="H23" s="174">
        <f>IFERROR('Шаблон модификаторы блюда'!A24+1-1,0)</f>
        <v>106</v>
      </c>
      <c r="I23" s="37">
        <f>IFERROR(VLOOKUP(H23,Группы!A:A,1,FALSE),0)</f>
        <v>106</v>
      </c>
      <c r="J23" s="37" t="str">
        <f t="shared" si="0"/>
        <v/>
      </c>
      <c r="K23" s="125" t="str">
        <f>IF(IF('Шаблон модификаторы блюда'!D24=0,0,'Шаблон модификаторы блюда'!A24),IF('Шаблон модификаторы блюда'!D24=0,0,'Шаблон модификаторы блюда'!A24),"")</f>
        <v/>
      </c>
      <c r="L23" s="42" t="str">
        <f t="shared" si="1"/>
        <v/>
      </c>
      <c r="M23" s="42" t="str">
        <f t="shared" si="2"/>
        <v/>
      </c>
      <c r="N23" s="42" t="str">
        <f t="shared" si="22"/>
        <v/>
      </c>
      <c r="O23" s="37" t="str">
        <f t="shared" si="23"/>
        <v/>
      </c>
      <c r="Q23" s="37" t="str">
        <f>'Шаблон блюда'!B24</f>
        <v>Чай Зеленый станд</v>
      </c>
      <c r="R23" s="37">
        <f>IFERROR('Шаблон блюда'!A24+1-1,"")</f>
        <v>1422</v>
      </c>
      <c r="S23" s="45">
        <f t="shared" si="3"/>
        <v>1422</v>
      </c>
      <c r="T23" s="37" t="str">
        <f t="shared" si="4"/>
        <v/>
      </c>
      <c r="U23" s="37" t="str">
        <f t="shared" si="24"/>
        <v/>
      </c>
      <c r="W23" s="38">
        <f t="shared" si="5"/>
        <v>1007</v>
      </c>
      <c r="X23" s="243">
        <f>'ТТК-Сэндвичи'!$G$36</f>
        <v>1007</v>
      </c>
      <c r="Y23" s="243">
        <f>'ТТК-Десерты'!$G$36</f>
        <v>7008</v>
      </c>
      <c r="Z23" s="256">
        <f>'ТТК-Напитки'!$G$2</f>
        <v>2066</v>
      </c>
      <c r="AA23" s="243">
        <f>'ТТК-Закуски'!$G$36</f>
        <v>3030</v>
      </c>
      <c r="AB23" s="243">
        <f>'ТТК-Гарниры'!$G$36</f>
        <v>3022</v>
      </c>
      <c r="AC23" s="243">
        <f>'ТТК-Соуса'!$G$36</f>
        <v>9010</v>
      </c>
      <c r="AD23" s="243">
        <f>'ТТК-Новинки'!$G$36</f>
        <v>8186</v>
      </c>
      <c r="AE23" s="243">
        <f>'ТТК-Салаты'!$G$36</f>
        <v>0</v>
      </c>
      <c r="AF23" s="243">
        <f>'ТТК-Промо'!$G$36</f>
        <v>9889</v>
      </c>
      <c r="AG23" s="243">
        <f>'ТТК-Завтраки'!$G$36</f>
        <v>8051</v>
      </c>
      <c r="AH23" s="41">
        <f>'ТТК-Экстра'!$G$2</f>
        <v>10008</v>
      </c>
      <c r="AO23" s="38">
        <f t="shared" si="6"/>
        <v>1667</v>
      </c>
      <c r="AP23" s="38" t="str">
        <f t="shared" si="7"/>
        <v>Пепси Кола б/л станд (0,8)</v>
      </c>
      <c r="AR23" s="181">
        <f>Инвентаризация!O26</f>
        <v>68670</v>
      </c>
      <c r="AS23" s="181">
        <f>Инвентаризация!P26</f>
        <v>0</v>
      </c>
      <c r="AT23" s="181">
        <f>Инвентаризация!Q26</f>
        <v>0</v>
      </c>
      <c r="AU23" s="181">
        <f>IFERROR('Аксапта '!A31,"-")</f>
        <v>55042</v>
      </c>
      <c r="AV23" s="38">
        <f t="shared" si="8"/>
        <v>0</v>
      </c>
      <c r="AW23" s="38">
        <f t="shared" si="9"/>
        <v>0</v>
      </c>
      <c r="AX23" s="38">
        <f t="shared" si="10"/>
        <v>55042</v>
      </c>
      <c r="AY23" s="181">
        <f t="shared" si="11"/>
        <v>0</v>
      </c>
      <c r="BB23" s="181">
        <f>Инвентаризация!O26</f>
        <v>68670</v>
      </c>
      <c r="BC23" s="181">
        <f>Инвентаризация!P26</f>
        <v>0</v>
      </c>
      <c r="BD23" s="181">
        <f>Инвентаризация!Q26</f>
        <v>0</v>
      </c>
      <c r="BE23" s="181">
        <f>IFERROR('Аксапта 2'!A31,"-")</f>
        <v>65037</v>
      </c>
      <c r="BF23" s="38">
        <f t="shared" si="12"/>
        <v>65037</v>
      </c>
      <c r="BG23" s="38">
        <f t="shared" si="13"/>
        <v>0</v>
      </c>
      <c r="BH23" s="38">
        <f t="shared" si="14"/>
        <v>0</v>
      </c>
      <c r="BI23" s="181">
        <f t="shared" si="15"/>
        <v>0</v>
      </c>
      <c r="BL23" s="181">
        <f>Инвентаризация!O26</f>
        <v>68670</v>
      </c>
      <c r="BM23" s="181">
        <f>Инвентаризация!P26</f>
        <v>0</v>
      </c>
      <c r="BN23" s="181">
        <f>Инвентаризация!Q26</f>
        <v>0</v>
      </c>
      <c r="BO23" s="181" t="str">
        <f>IFERROR('Аксапта 3'!A31,"-")</f>
        <v>-</v>
      </c>
      <c r="BP23" s="38">
        <f t="shared" si="16"/>
        <v>0</v>
      </c>
      <c r="BQ23" s="38">
        <f t="shared" si="17"/>
        <v>0</v>
      </c>
      <c r="BR23" s="38">
        <f t="shared" si="18"/>
        <v>0</v>
      </c>
      <c r="BS23" s="181">
        <f t="shared" si="19"/>
        <v>0</v>
      </c>
    </row>
    <row r="24" spans="1:71">
      <c r="A24" s="38" t="str">
        <f>'Шаблон блюда'!B25</f>
        <v>Пепси Кола б/л станд (0,8)</v>
      </c>
      <c r="B24" s="37">
        <f>IFERROR('Шаблон блюда'!A25+1-1,"")</f>
        <v>1667</v>
      </c>
      <c r="C24" s="37">
        <f>IFERROR(VLOOKUP(B24,Группы!A:A,1,FALSE),0)</f>
        <v>1667</v>
      </c>
      <c r="D24" s="37" t="str">
        <f t="shared" si="20"/>
        <v/>
      </c>
      <c r="E24" s="37" t="str">
        <f t="shared" si="21"/>
        <v/>
      </c>
      <c r="G24" s="173" t="str">
        <f>'Шаблон модификаторы'!C25</f>
        <v>Без соуса Барбекю 14</v>
      </c>
      <c r="H24" s="174">
        <f>IFERROR('Шаблон модификаторы блюда'!A25+1-1,0)</f>
        <v>113</v>
      </c>
      <c r="I24" s="37">
        <f>IFERROR(VLOOKUP(H24,Группы!A:A,1,FALSE),0)</f>
        <v>113</v>
      </c>
      <c r="J24" s="37" t="str">
        <f t="shared" si="0"/>
        <v/>
      </c>
      <c r="K24" s="125" t="str">
        <f>IF(IF('Шаблон модификаторы блюда'!D25=0,0,'Шаблон модификаторы блюда'!A25),IF('Шаблон модификаторы блюда'!D25=0,0,'Шаблон модификаторы блюда'!A25),"")</f>
        <v/>
      </c>
      <c r="L24" s="42" t="str">
        <f t="shared" si="1"/>
        <v/>
      </c>
      <c r="M24" s="42" t="str">
        <f t="shared" si="2"/>
        <v/>
      </c>
      <c r="N24" s="42" t="str">
        <f t="shared" si="22"/>
        <v/>
      </c>
      <c r="O24" s="37" t="str">
        <f t="shared" si="23"/>
        <v/>
      </c>
      <c r="Q24" s="37" t="str">
        <f>'Шаблон блюда'!B25</f>
        <v>Пепси Кола б/л станд (0,8)</v>
      </c>
      <c r="R24" s="37">
        <f>IFERROR('Шаблон блюда'!A25+1-1,"")</f>
        <v>1667</v>
      </c>
      <c r="S24" s="45">
        <f t="shared" si="3"/>
        <v>1667</v>
      </c>
      <c r="T24" s="37" t="str">
        <f t="shared" si="4"/>
        <v/>
      </c>
      <c r="U24" s="37" t="str">
        <f t="shared" si="24"/>
        <v/>
      </c>
      <c r="W24" s="38">
        <f t="shared" si="5"/>
        <v>1001</v>
      </c>
      <c r="X24" s="243">
        <f>'ТТК-Сэндвичи'!$G$53</f>
        <v>1001</v>
      </c>
      <c r="Y24" s="243">
        <f>'ТТК-Десерты'!$G$53</f>
        <v>7009</v>
      </c>
      <c r="Z24" s="256">
        <f>'ТТК-Напитки'!$G$19</f>
        <v>2065</v>
      </c>
      <c r="AA24" s="243">
        <f>'ТТК-Закуски'!$G$53</f>
        <v>8113</v>
      </c>
      <c r="AB24" s="243">
        <f>'ТТК-Гарниры'!$G$53</f>
        <v>0</v>
      </c>
      <c r="AC24" s="243">
        <f>'ТТК-Соуса'!$G$53</f>
        <v>9016</v>
      </c>
      <c r="AD24" s="243">
        <f>'ТТК-Новинки'!$G$53</f>
        <v>8184</v>
      </c>
      <c r="AE24" s="243">
        <f>'ТТК-Салаты'!$G$53</f>
        <v>0</v>
      </c>
      <c r="AF24" s="243">
        <f>'ТТК-Промо'!$G$53</f>
        <v>9713</v>
      </c>
      <c r="AG24" s="243">
        <f>'ТТК-Завтраки'!$G$53</f>
        <v>7041</v>
      </c>
      <c r="AH24" s="41">
        <f>'ТТК-Экстра'!$G$6</f>
        <v>10004</v>
      </c>
      <c r="AO24" s="38">
        <f t="shared" si="6"/>
        <v>2017</v>
      </c>
      <c r="AP24" s="38" t="str">
        <f t="shared" si="7"/>
        <v>Ванильный Шейк мал</v>
      </c>
      <c r="AR24" s="181">
        <f>Инвентаризация!O27</f>
        <v>58558</v>
      </c>
      <c r="AS24" s="181">
        <f>Инвентаризация!P27</f>
        <v>0</v>
      </c>
      <c r="AT24" s="181">
        <f>Инвентаризация!Q27</f>
        <v>0</v>
      </c>
      <c r="AU24" s="181">
        <f>IFERROR('Аксапта '!A32,"-")</f>
        <v>56068</v>
      </c>
      <c r="AV24" s="38">
        <f t="shared" si="8"/>
        <v>0</v>
      </c>
      <c r="AW24" s="38">
        <f t="shared" si="9"/>
        <v>56068</v>
      </c>
      <c r="AX24" s="38">
        <f t="shared" si="10"/>
        <v>0</v>
      </c>
      <c r="AY24" s="181">
        <f t="shared" si="11"/>
        <v>0</v>
      </c>
      <c r="BB24" s="181">
        <f>Инвентаризация!O27</f>
        <v>58558</v>
      </c>
      <c r="BC24" s="181">
        <f>Инвентаризация!P27</f>
        <v>0</v>
      </c>
      <c r="BD24" s="181">
        <f>Инвентаризация!Q27</f>
        <v>0</v>
      </c>
      <c r="BE24" s="181">
        <f>IFERROR('Аксапта 2'!A32,"-")</f>
        <v>67418</v>
      </c>
      <c r="BF24" s="38">
        <f t="shared" si="12"/>
        <v>67418</v>
      </c>
      <c r="BG24" s="38">
        <f t="shared" si="13"/>
        <v>0</v>
      </c>
      <c r="BH24" s="38">
        <f t="shared" si="14"/>
        <v>0</v>
      </c>
      <c r="BI24" s="181">
        <f t="shared" si="15"/>
        <v>0</v>
      </c>
      <c r="BL24" s="181">
        <f>Инвентаризация!O27</f>
        <v>58558</v>
      </c>
      <c r="BM24" s="181">
        <f>Инвентаризация!P27</f>
        <v>0</v>
      </c>
      <c r="BN24" s="181">
        <f>Инвентаризация!Q27</f>
        <v>0</v>
      </c>
      <c r="BO24" s="181" t="str">
        <f>IFERROR('Аксапта 3'!A32,"-")</f>
        <v>-</v>
      </c>
      <c r="BP24" s="38">
        <f t="shared" si="16"/>
        <v>0</v>
      </c>
      <c r="BQ24" s="38">
        <f t="shared" si="17"/>
        <v>0</v>
      </c>
      <c r="BR24" s="38">
        <f t="shared" si="18"/>
        <v>0</v>
      </c>
      <c r="BS24" s="181">
        <f t="shared" si="19"/>
        <v>0</v>
      </c>
    </row>
    <row r="25" spans="1:71">
      <c r="A25" s="38" t="str">
        <f>'Шаблон блюда'!B26</f>
        <v>Ванильный Шейк мал</v>
      </c>
      <c r="B25" s="37">
        <f>IFERROR('Шаблон блюда'!A26+1-1,"")</f>
        <v>2017</v>
      </c>
      <c r="C25" s="37">
        <f>IFERROR(VLOOKUP(B25,Группы!A:A,1,FALSE),0)</f>
        <v>2017</v>
      </c>
      <c r="D25" s="37" t="str">
        <f t="shared" si="20"/>
        <v/>
      </c>
      <c r="E25" s="37" t="str">
        <f t="shared" si="21"/>
        <v/>
      </c>
      <c r="G25" s="173" t="str">
        <f>'Шаблон модификаторы'!C26</f>
        <v>Соус Пряные травы мал</v>
      </c>
      <c r="H25" s="174">
        <f>IFERROR('Шаблон модификаторы блюда'!A26+1-1,0)</f>
        <v>247</v>
      </c>
      <c r="I25" s="37">
        <f>IFERROR(VLOOKUP(H25,Группы!A:A,1,FALSE),0)</f>
        <v>247</v>
      </c>
      <c r="J25" s="37" t="str">
        <f t="shared" si="0"/>
        <v/>
      </c>
      <c r="K25" s="125" t="str">
        <f>IF(IF('Шаблон модификаторы блюда'!D26=0,0,'Шаблон модификаторы блюда'!A26),IF('Шаблон модификаторы блюда'!D26=0,0,'Шаблон модификаторы блюда'!A26),"")</f>
        <v/>
      </c>
      <c r="L25" s="42" t="str">
        <f t="shared" si="1"/>
        <v/>
      </c>
      <c r="M25" s="42" t="str">
        <f t="shared" si="2"/>
        <v/>
      </c>
      <c r="N25" s="42" t="str">
        <f t="shared" si="22"/>
        <v/>
      </c>
      <c r="O25" s="37" t="str">
        <f t="shared" si="23"/>
        <v/>
      </c>
      <c r="Q25" s="37" t="str">
        <f>'Шаблон блюда'!B26</f>
        <v>Ванильный Шейк мал</v>
      </c>
      <c r="R25" s="37">
        <f>IFERROR('Шаблон блюда'!A26+1-1,"")</f>
        <v>2017</v>
      </c>
      <c r="S25" s="45">
        <f t="shared" si="3"/>
        <v>2017</v>
      </c>
      <c r="T25" s="37" t="str">
        <f t="shared" si="4"/>
        <v/>
      </c>
      <c r="U25" s="37" t="str">
        <f t="shared" si="24"/>
        <v/>
      </c>
      <c r="W25" s="38">
        <f t="shared" si="5"/>
        <v>1017</v>
      </c>
      <c r="X25" s="243">
        <f>'ТТК-Сэндвичи'!$G$70</f>
        <v>1017</v>
      </c>
      <c r="Y25" s="243">
        <f>'ТТК-Десерты'!$G$70</f>
        <v>8090</v>
      </c>
      <c r="Z25" s="256">
        <f>'ТТК-Напитки'!$G$36</f>
        <v>2044</v>
      </c>
      <c r="AA25" s="243">
        <f>'ТТК-Закуски'!$G$70</f>
        <v>3019</v>
      </c>
      <c r="AB25" s="243">
        <f>'ТТК-Гарниры'!$G$70</f>
        <v>0</v>
      </c>
      <c r="AC25" s="243">
        <f>'ТТК-Соуса'!$G$70</f>
        <v>9011</v>
      </c>
      <c r="AD25" s="243">
        <f>'ТТК-Новинки'!$G$70</f>
        <v>8839</v>
      </c>
      <c r="AE25" s="243">
        <f>'ТТК-Салаты'!$G$70</f>
        <v>0</v>
      </c>
      <c r="AF25" s="243">
        <f>'ТТК-Промо'!$G$70</f>
        <v>0</v>
      </c>
      <c r="AG25" s="243">
        <f>'ТТК-Завтраки'!$G$70</f>
        <v>3433</v>
      </c>
      <c r="AH25" s="41">
        <f>'ТТК-Экстра'!$G$10</f>
        <v>10002</v>
      </c>
      <c r="AO25" s="38">
        <f t="shared" si="6"/>
        <v>2018</v>
      </c>
      <c r="AP25" s="38" t="str">
        <f t="shared" si="7"/>
        <v>Ванильный Шейк станд</v>
      </c>
      <c r="AR25" s="181">
        <f>Инвентаризация!O28</f>
        <v>68695</v>
      </c>
      <c r="AS25" s="181">
        <f>Инвентаризация!P28</f>
        <v>69062</v>
      </c>
      <c r="AT25" s="181">
        <f>Инвентаризация!Q28</f>
        <v>68699</v>
      </c>
      <c r="AU25" s="181">
        <f>IFERROR('Аксапта '!A33,"-")</f>
        <v>56076</v>
      </c>
      <c r="AV25" s="38">
        <f t="shared" si="8"/>
        <v>0</v>
      </c>
      <c r="AW25" s="38">
        <f t="shared" si="9"/>
        <v>0</v>
      </c>
      <c r="AX25" s="38">
        <f t="shared" si="10"/>
        <v>56076</v>
      </c>
      <c r="AY25" s="181">
        <f t="shared" si="11"/>
        <v>0</v>
      </c>
      <c r="BB25" s="181">
        <f>Инвентаризация!O28</f>
        <v>68695</v>
      </c>
      <c r="BC25" s="181">
        <f>Инвентаризация!P28</f>
        <v>69062</v>
      </c>
      <c r="BD25" s="181">
        <f>Инвентаризация!Q28</f>
        <v>68699</v>
      </c>
      <c r="BE25" s="181">
        <f>IFERROR('Аксапта 2'!A33,"-")</f>
        <v>67420</v>
      </c>
      <c r="BF25" s="38">
        <f t="shared" si="12"/>
        <v>67420</v>
      </c>
      <c r="BG25" s="38">
        <f t="shared" si="13"/>
        <v>0</v>
      </c>
      <c r="BH25" s="38">
        <f t="shared" si="14"/>
        <v>0</v>
      </c>
      <c r="BI25" s="181">
        <f t="shared" si="15"/>
        <v>0</v>
      </c>
      <c r="BL25" s="181">
        <f>Инвентаризация!O28</f>
        <v>68695</v>
      </c>
      <c r="BM25" s="181">
        <f>Инвентаризация!P28</f>
        <v>69062</v>
      </c>
      <c r="BN25" s="181">
        <f>Инвентаризация!Q28</f>
        <v>68699</v>
      </c>
      <c r="BO25" s="181" t="str">
        <f>IFERROR('Аксапта 3'!A33,"-")</f>
        <v>-</v>
      </c>
      <c r="BP25" s="38">
        <f t="shared" si="16"/>
        <v>0</v>
      </c>
      <c r="BQ25" s="38">
        <f t="shared" si="17"/>
        <v>0</v>
      </c>
      <c r="BR25" s="38">
        <f t="shared" si="18"/>
        <v>0</v>
      </c>
      <c r="BS25" s="181">
        <f t="shared" si="19"/>
        <v>0</v>
      </c>
    </row>
    <row r="26" spans="1:71">
      <c r="A26" s="38" t="str">
        <f>'Шаблон блюда'!B27</f>
        <v>Ванильный Шейк станд</v>
      </c>
      <c r="B26" s="37">
        <f>IFERROR('Шаблон блюда'!A27+1-1,"")</f>
        <v>2018</v>
      </c>
      <c r="C26" s="37">
        <f>IFERROR(VLOOKUP(B26,Группы!A:A,1,FALSE),0)</f>
        <v>2018</v>
      </c>
      <c r="D26" s="37" t="str">
        <f t="shared" si="20"/>
        <v/>
      </c>
      <c r="E26" s="37" t="str">
        <f t="shared" si="21"/>
        <v/>
      </c>
      <c r="G26" s="173" t="str">
        <f>'Шаблон модификаторы'!C27</f>
        <v>Соус Йогуртовый мал</v>
      </c>
      <c r="H26" s="174">
        <f>IFERROR('Шаблон модификаторы блюда'!A27+1-1,0)</f>
        <v>255</v>
      </c>
      <c r="I26" s="37">
        <f>IFERROR(VLOOKUP(H26,Группы!A:A,1,FALSE),0)</f>
        <v>255</v>
      </c>
      <c r="J26" s="37" t="str">
        <f t="shared" si="0"/>
        <v/>
      </c>
      <c r="K26" s="125" t="str">
        <f>IF(IF('Шаблон модификаторы блюда'!D27=0,0,'Шаблон модификаторы блюда'!A27),IF('Шаблон модификаторы блюда'!D27=0,0,'Шаблон модификаторы блюда'!A27),"")</f>
        <v/>
      </c>
      <c r="L26" s="42" t="str">
        <f t="shared" si="1"/>
        <v/>
      </c>
      <c r="M26" s="42" t="str">
        <f t="shared" si="2"/>
        <v/>
      </c>
      <c r="N26" s="42" t="str">
        <f t="shared" si="22"/>
        <v/>
      </c>
      <c r="O26" s="37" t="str">
        <f t="shared" si="23"/>
        <v/>
      </c>
      <c r="Q26" s="37" t="str">
        <f>'Шаблон блюда'!B27</f>
        <v>Ванильный Шейк станд</v>
      </c>
      <c r="R26" s="37">
        <f>IFERROR('Шаблон блюда'!A27+1-1,"")</f>
        <v>2018</v>
      </c>
      <c r="S26" s="45">
        <f t="shared" si="3"/>
        <v>2018</v>
      </c>
      <c r="T26" s="37" t="str">
        <f t="shared" si="4"/>
        <v/>
      </c>
      <c r="U26" s="37" t="str">
        <f t="shared" si="24"/>
        <v/>
      </c>
      <c r="W26" s="38">
        <f t="shared" si="5"/>
        <v>8011</v>
      </c>
      <c r="X26" s="243">
        <f>'ТТК-Сэндвичи'!$G$87</f>
        <v>8011</v>
      </c>
      <c r="Y26" s="243">
        <f>'ТТК-Десерты'!$G$87</f>
        <v>7060</v>
      </c>
      <c r="Z26" s="256">
        <f>'ТТК-Напитки'!$G$53</f>
        <v>2021</v>
      </c>
      <c r="AA26" s="243">
        <f>'ТТК-Закуски'!$G$87</f>
        <v>2677</v>
      </c>
      <c r="AB26" s="243">
        <f>'ТТК-Гарниры'!$G$87</f>
        <v>0</v>
      </c>
      <c r="AC26" s="243">
        <f>'ТТК-Соуса'!$G$87</f>
        <v>0</v>
      </c>
      <c r="AD26" s="243">
        <f>'ТТК-Новинки'!$G$87</f>
        <v>8991</v>
      </c>
      <c r="AE26" s="243">
        <f>'ТТК-Салаты'!$G$87</f>
        <v>0</v>
      </c>
      <c r="AF26" s="243">
        <f>'ТТК-Промо'!$G$87</f>
        <v>0</v>
      </c>
      <c r="AG26" s="243">
        <f>'ТТК-Завтраки'!$G$87</f>
        <v>3424</v>
      </c>
      <c r="AH26" s="41">
        <f>'ТТК-Экстра'!$G$14</f>
        <v>1272</v>
      </c>
      <c r="AO26" s="38">
        <f t="shared" si="6"/>
        <v>2019</v>
      </c>
      <c r="AP26" s="38" t="str">
        <f t="shared" si="7"/>
        <v>Ванильный Шейк бол</v>
      </c>
      <c r="AR26" s="181">
        <f>Инвентаризация!O29</f>
        <v>58682</v>
      </c>
      <c r="AS26" s="181">
        <f>Инвентаризация!P29</f>
        <v>69063</v>
      </c>
      <c r="AT26" s="181">
        <f>Инвентаризация!Q29</f>
        <v>0</v>
      </c>
      <c r="AU26" s="181">
        <f>IFERROR('Аксапта '!A34,"-")</f>
        <v>58535</v>
      </c>
      <c r="AV26" s="38">
        <f t="shared" si="8"/>
        <v>0</v>
      </c>
      <c r="AW26" s="38">
        <f t="shared" si="9"/>
        <v>0</v>
      </c>
      <c r="AX26" s="38">
        <f t="shared" si="10"/>
        <v>58535</v>
      </c>
      <c r="AY26" s="181">
        <f t="shared" si="11"/>
        <v>0</v>
      </c>
      <c r="BB26" s="181">
        <f>Инвентаризация!O29</f>
        <v>58682</v>
      </c>
      <c r="BC26" s="181">
        <f>Инвентаризация!P29</f>
        <v>69063</v>
      </c>
      <c r="BD26" s="181">
        <f>Инвентаризация!Q29</f>
        <v>0</v>
      </c>
      <c r="BE26" s="181">
        <f>IFERROR('Аксапта 2'!A34,"-")</f>
        <v>68608</v>
      </c>
      <c r="BF26" s="38">
        <f t="shared" si="12"/>
        <v>0</v>
      </c>
      <c r="BG26" s="38">
        <f t="shared" si="13"/>
        <v>68608</v>
      </c>
      <c r="BH26" s="38">
        <f t="shared" si="14"/>
        <v>0</v>
      </c>
      <c r="BI26" s="181">
        <f t="shared" si="15"/>
        <v>0</v>
      </c>
      <c r="BL26" s="181">
        <f>Инвентаризация!O29</f>
        <v>58682</v>
      </c>
      <c r="BM26" s="181">
        <f>Инвентаризация!P29</f>
        <v>69063</v>
      </c>
      <c r="BN26" s="181">
        <f>Инвентаризация!Q29</f>
        <v>0</v>
      </c>
      <c r="BO26" s="181" t="str">
        <f>IFERROR('Аксапта 3'!A34,"-")</f>
        <v>-</v>
      </c>
      <c r="BP26" s="38">
        <f t="shared" si="16"/>
        <v>0</v>
      </c>
      <c r="BQ26" s="38">
        <f t="shared" si="17"/>
        <v>0</v>
      </c>
      <c r="BR26" s="38">
        <f t="shared" si="18"/>
        <v>0</v>
      </c>
      <c r="BS26" s="181">
        <f t="shared" si="19"/>
        <v>0</v>
      </c>
    </row>
    <row r="27" spans="1:71">
      <c r="A27" s="38" t="str">
        <f>'Шаблон блюда'!B28</f>
        <v>Ванильный Шейк бол</v>
      </c>
      <c r="B27" s="37">
        <f>IFERROR('Шаблон блюда'!A28+1-1,"")</f>
        <v>2019</v>
      </c>
      <c r="C27" s="37">
        <f>IFERROR(VLOOKUP(B27,Группы!A:A,1,FALSE),0)</f>
        <v>2019</v>
      </c>
      <c r="D27" s="37" t="str">
        <f t="shared" si="20"/>
        <v/>
      </c>
      <c r="E27" s="37" t="str">
        <f t="shared" si="21"/>
        <v/>
      </c>
      <c r="G27" s="173" t="str">
        <f>'Шаблон модификаторы'!C28</f>
        <v>Без Майонеза 14</v>
      </c>
      <c r="H27" s="174">
        <f>IFERROR('Шаблон модификаторы блюда'!A28+1-1,0)</f>
        <v>304</v>
      </c>
      <c r="I27" s="37">
        <f>IFERROR(VLOOKUP(H27,Группы!A:A,1,FALSE),0)</f>
        <v>304</v>
      </c>
      <c r="J27" s="37" t="str">
        <f t="shared" si="0"/>
        <v/>
      </c>
      <c r="K27" s="125" t="str">
        <f>IF(IF('Шаблон модификаторы блюда'!D28=0,0,'Шаблон модификаторы блюда'!A28),IF('Шаблон модификаторы блюда'!D28=0,0,'Шаблон модификаторы блюда'!A28),"")</f>
        <v/>
      </c>
      <c r="L27" s="42" t="str">
        <f t="shared" si="1"/>
        <v/>
      </c>
      <c r="M27" s="42" t="str">
        <f t="shared" si="2"/>
        <v/>
      </c>
      <c r="N27" s="42" t="str">
        <f t="shared" si="22"/>
        <v/>
      </c>
      <c r="O27" s="37" t="str">
        <f t="shared" si="23"/>
        <v/>
      </c>
      <c r="Q27" s="37" t="str">
        <f>'Шаблон блюда'!B28</f>
        <v>Ванильный Шейк бол</v>
      </c>
      <c r="R27" s="37">
        <f>IFERROR('Шаблон блюда'!A28+1-1,"")</f>
        <v>2019</v>
      </c>
      <c r="S27" s="45">
        <f t="shared" si="3"/>
        <v>2019</v>
      </c>
      <c r="T27" s="37" t="str">
        <f t="shared" si="4"/>
        <v/>
      </c>
      <c r="U27" s="37" t="str">
        <f t="shared" si="24"/>
        <v/>
      </c>
      <c r="W27" s="38">
        <f t="shared" si="5"/>
        <v>8138</v>
      </c>
      <c r="X27" s="243">
        <f>'ТТК-Сэндвичи'!$G$104</f>
        <v>8138</v>
      </c>
      <c r="Y27" s="243">
        <f>'ТТК-Десерты'!$G$104</f>
        <v>9958</v>
      </c>
      <c r="Z27" s="256">
        <f>'ТТК-Напитки'!$G$70</f>
        <v>2024</v>
      </c>
      <c r="AA27" s="243">
        <f>'ТТК-Закуски'!$G$104</f>
        <v>4243</v>
      </c>
      <c r="AB27" s="243">
        <f>'ТТК-Гарниры'!$G$104</f>
        <v>0</v>
      </c>
      <c r="AC27" s="243">
        <f>'ТТК-Соуса'!$G$104</f>
        <v>0</v>
      </c>
      <c r="AD27" s="243">
        <f>'ТТК-Новинки'!$G$104</f>
        <v>8992</v>
      </c>
      <c r="AE27" s="243">
        <f>'ТТК-Салаты'!$G$104</f>
        <v>0</v>
      </c>
      <c r="AF27" s="243">
        <f>'ТТК-Промо'!$G$104</f>
        <v>0</v>
      </c>
      <c r="AG27" s="243">
        <f>'ТТК-Завтраки'!$G$104</f>
        <v>3430</v>
      </c>
      <c r="AH27" s="41">
        <f>'ТТК-Экстра'!$G$18</f>
        <v>1270</v>
      </c>
      <c r="AO27" s="38">
        <f t="shared" si="6"/>
        <v>2020</v>
      </c>
      <c r="AP27" s="38" t="str">
        <f t="shared" si="7"/>
        <v>Клубничный Шейк мал</v>
      </c>
      <c r="AR27" s="181">
        <f>Инвентаризация!O30</f>
        <v>58686</v>
      </c>
      <c r="AS27" s="181">
        <f>Инвентаризация!P30</f>
        <v>0</v>
      </c>
      <c r="AT27" s="181">
        <f>Инвентаризация!Q30</f>
        <v>0</v>
      </c>
      <c r="AU27" s="181">
        <f>IFERROR('Аксапта '!A35,"-")</f>
        <v>69069</v>
      </c>
      <c r="AV27" s="38">
        <f t="shared" si="8"/>
        <v>0</v>
      </c>
      <c r="AW27" s="38">
        <f t="shared" si="9"/>
        <v>0</v>
      </c>
      <c r="AX27" s="38">
        <f t="shared" si="10"/>
        <v>69069</v>
      </c>
      <c r="AY27" s="181">
        <f t="shared" si="11"/>
        <v>0</v>
      </c>
      <c r="BB27" s="181">
        <f>Инвентаризация!O30</f>
        <v>58686</v>
      </c>
      <c r="BC27" s="181">
        <f>Инвентаризация!P30</f>
        <v>0</v>
      </c>
      <c r="BD27" s="181">
        <f>Инвентаризация!Q30</f>
        <v>0</v>
      </c>
      <c r="BE27" s="181">
        <f>IFERROR('Аксапта 2'!A35,"-")</f>
        <v>68657</v>
      </c>
      <c r="BF27" s="38">
        <f t="shared" si="12"/>
        <v>68657</v>
      </c>
      <c r="BG27" s="38">
        <f t="shared" si="13"/>
        <v>0</v>
      </c>
      <c r="BH27" s="38">
        <f t="shared" si="14"/>
        <v>0</v>
      </c>
      <c r="BI27" s="181">
        <f t="shared" si="15"/>
        <v>0</v>
      </c>
      <c r="BL27" s="181">
        <f>Инвентаризация!O30</f>
        <v>58686</v>
      </c>
      <c r="BM27" s="181">
        <f>Инвентаризация!P30</f>
        <v>0</v>
      </c>
      <c r="BN27" s="181">
        <f>Инвентаризация!Q30</f>
        <v>0</v>
      </c>
      <c r="BO27" s="181" t="str">
        <f>IFERROR('Аксапта 3'!A35,"-")</f>
        <v>-</v>
      </c>
      <c r="BP27" s="38">
        <f t="shared" si="16"/>
        <v>0</v>
      </c>
      <c r="BQ27" s="38">
        <f t="shared" si="17"/>
        <v>0</v>
      </c>
      <c r="BR27" s="38">
        <f t="shared" si="18"/>
        <v>0</v>
      </c>
      <c r="BS27" s="181">
        <f t="shared" si="19"/>
        <v>0</v>
      </c>
    </row>
    <row r="28" spans="1:71">
      <c r="A28" s="38" t="str">
        <f>'Шаблон блюда'!B29</f>
        <v>Клубничный Шейк мал</v>
      </c>
      <c r="B28" s="37">
        <f>IFERROR('Шаблон блюда'!A29+1-1,"")</f>
        <v>2020</v>
      </c>
      <c r="C28" s="37">
        <f>IFERROR(VLOOKUP(B28,Группы!A:A,1,FALSE),0)</f>
        <v>2020</v>
      </c>
      <c r="D28" s="37" t="str">
        <f t="shared" si="20"/>
        <v/>
      </c>
      <c r="E28" s="37" t="str">
        <f t="shared" si="21"/>
        <v/>
      </c>
      <c r="G28" s="173" t="str">
        <f>'Шаблон модификаторы'!C29</f>
        <v>крылышки кинг</v>
      </c>
      <c r="H28" s="174">
        <f>IFERROR('Шаблон модификаторы блюда'!A29+1-1,0)</f>
        <v>688</v>
      </c>
      <c r="I28" s="37">
        <f>IFERROR(VLOOKUP(H28,Группы!A:A,1,FALSE),0)</f>
        <v>688</v>
      </c>
      <c r="J28" s="37" t="str">
        <f t="shared" si="0"/>
        <v/>
      </c>
      <c r="K28" s="125" t="str">
        <f>IF(IF('Шаблон модификаторы блюда'!D29=0,0,'Шаблон модификаторы блюда'!A29),IF('Шаблон модификаторы блюда'!D29=0,0,'Шаблон модификаторы блюда'!A29),"")</f>
        <v/>
      </c>
      <c r="L28" s="42" t="str">
        <f t="shared" si="1"/>
        <v/>
      </c>
      <c r="M28" s="42" t="str">
        <f t="shared" si="2"/>
        <v/>
      </c>
      <c r="N28" s="42" t="str">
        <f t="shared" si="22"/>
        <v/>
      </c>
      <c r="O28" s="37" t="str">
        <f t="shared" si="23"/>
        <v/>
      </c>
      <c r="Q28" s="37" t="str">
        <f>'Шаблон блюда'!B29</f>
        <v>Клубничный Шейк мал</v>
      </c>
      <c r="R28" s="37">
        <f>IFERROR('Шаблон блюда'!A29+1-1,"")</f>
        <v>2020</v>
      </c>
      <c r="S28" s="45">
        <f t="shared" si="3"/>
        <v>2020</v>
      </c>
      <c r="T28" s="37" t="str">
        <f t="shared" si="4"/>
        <v/>
      </c>
      <c r="U28" s="37" t="str">
        <f t="shared" si="24"/>
        <v/>
      </c>
      <c r="W28" s="38">
        <f t="shared" si="5"/>
        <v>4788</v>
      </c>
      <c r="X28" s="243">
        <f>'ТТК-Сэндвичи'!$G$121</f>
        <v>4788</v>
      </c>
      <c r="Y28" s="243">
        <f>'ТТК-Десерты'!$G$121</f>
        <v>10397</v>
      </c>
      <c r="Z28" s="256">
        <f>'ТТК-Напитки'!$G$87</f>
        <v>2041</v>
      </c>
      <c r="AA28" s="243">
        <f>'ТТК-Закуски'!$G$121</f>
        <v>0</v>
      </c>
      <c r="AB28" s="243">
        <f>'ТТК-Гарниры'!$G$121</f>
        <v>0</v>
      </c>
      <c r="AC28" s="243">
        <f>'ТТК-Соуса'!$G$121</f>
        <v>0</v>
      </c>
      <c r="AD28" s="243">
        <f>'ТТК-Новинки'!$G$121</f>
        <v>7061</v>
      </c>
      <c r="AE28" s="243">
        <f>'ТТК-Салаты'!$G$121</f>
        <v>0</v>
      </c>
      <c r="AF28" s="243">
        <f>'ТТК-Промо'!$G$121</f>
        <v>0</v>
      </c>
      <c r="AG28" s="243">
        <f>'ТТК-Завтраки'!$G$121</f>
        <v>7403</v>
      </c>
      <c r="AH28" s="41">
        <f>'ТТК-Экстра'!$G$22</f>
        <v>1986</v>
      </c>
      <c r="AO28" s="38">
        <f t="shared" si="6"/>
        <v>2021</v>
      </c>
      <c r="AP28" s="38" t="str">
        <f t="shared" si="7"/>
        <v>Клубничный Шейк станд</v>
      </c>
      <c r="AR28" s="181">
        <f>Инвентаризация!O31</f>
        <v>69053</v>
      </c>
      <c r="AS28" s="181">
        <f>Инвентаризация!P31</f>
        <v>0</v>
      </c>
      <c r="AT28" s="181">
        <f>Инвентаризация!Q31</f>
        <v>0</v>
      </c>
      <c r="AU28" s="181">
        <f>IFERROR('Аксапта '!A36,"-")</f>
        <v>69103</v>
      </c>
      <c r="AV28" s="38">
        <f t="shared" si="8"/>
        <v>0</v>
      </c>
      <c r="AW28" s="38">
        <f t="shared" si="9"/>
        <v>0</v>
      </c>
      <c r="AX28" s="38">
        <f t="shared" si="10"/>
        <v>69103</v>
      </c>
      <c r="AY28" s="181">
        <f t="shared" si="11"/>
        <v>0</v>
      </c>
      <c r="BB28" s="181">
        <f>Инвентаризация!O31</f>
        <v>69053</v>
      </c>
      <c r="BC28" s="181">
        <f>Инвентаризация!P31</f>
        <v>0</v>
      </c>
      <c r="BD28" s="181">
        <f>Инвентаризация!Q31</f>
        <v>0</v>
      </c>
      <c r="BE28" s="181">
        <f>IFERROR('Аксапта 2'!A36,"-")</f>
        <v>68699</v>
      </c>
      <c r="BF28" s="38">
        <f t="shared" si="12"/>
        <v>0</v>
      </c>
      <c r="BG28" s="38">
        <f t="shared" si="13"/>
        <v>0</v>
      </c>
      <c r="BH28" s="38">
        <f t="shared" si="14"/>
        <v>68699</v>
      </c>
      <c r="BI28" s="181">
        <f t="shared" si="15"/>
        <v>0</v>
      </c>
      <c r="BL28" s="181">
        <f>Инвентаризация!O31</f>
        <v>69053</v>
      </c>
      <c r="BM28" s="181">
        <f>Инвентаризация!P31</f>
        <v>0</v>
      </c>
      <c r="BN28" s="181">
        <f>Инвентаризация!Q31</f>
        <v>0</v>
      </c>
      <c r="BO28" s="181" t="str">
        <f>IFERROR('Аксапта 3'!A36,"-")</f>
        <v>-</v>
      </c>
      <c r="BP28" s="38">
        <f t="shared" si="16"/>
        <v>0</v>
      </c>
      <c r="BQ28" s="38">
        <f t="shared" si="17"/>
        <v>0</v>
      </c>
      <c r="BR28" s="38">
        <f t="shared" si="18"/>
        <v>0</v>
      </c>
      <c r="BS28" s="181">
        <f t="shared" si="19"/>
        <v>0</v>
      </c>
    </row>
    <row r="29" spans="1:71">
      <c r="A29" s="38" t="str">
        <f>'Шаблон блюда'!B30</f>
        <v>Клубничный Шейк станд</v>
      </c>
      <c r="B29" s="37">
        <f>IFERROR('Шаблон блюда'!A30+1-1,"")</f>
        <v>2021</v>
      </c>
      <c r="C29" s="37">
        <f>IFERROR(VLOOKUP(B29,Группы!A:A,1,FALSE),0)</f>
        <v>2021</v>
      </c>
      <c r="D29" s="37" t="str">
        <f t="shared" si="20"/>
        <v/>
      </c>
      <c r="E29" s="37" t="str">
        <f t="shared" si="21"/>
        <v/>
      </c>
      <c r="G29" s="173" t="str">
        <f>'Шаблон модификаторы'!C30</f>
        <v>луковые кольца</v>
      </c>
      <c r="H29" s="174">
        <f>IFERROR('Шаблон модификаторы блюда'!A30+1-1,0)</f>
        <v>694</v>
      </c>
      <c r="I29" s="37">
        <f>IFERROR(VLOOKUP(H29,Группы!A:A,1,FALSE),0)</f>
        <v>694</v>
      </c>
      <c r="J29" s="37" t="str">
        <f t="shared" si="0"/>
        <v/>
      </c>
      <c r="K29" s="125" t="str">
        <f>IF(IF('Шаблон модификаторы блюда'!D30=0,0,'Шаблон модификаторы блюда'!A30),IF('Шаблон модификаторы блюда'!D30=0,0,'Шаблон модификаторы блюда'!A30),"")</f>
        <v/>
      </c>
      <c r="L29" s="42" t="str">
        <f t="shared" si="1"/>
        <v/>
      </c>
      <c r="M29" s="42" t="str">
        <f t="shared" si="2"/>
        <v/>
      </c>
      <c r="N29" s="42" t="str">
        <f t="shared" si="22"/>
        <v/>
      </c>
      <c r="O29" s="37" t="str">
        <f t="shared" si="23"/>
        <v/>
      </c>
      <c r="Q29" s="37" t="str">
        <f>'Шаблон блюда'!B30</f>
        <v>Клубничный Шейк станд</v>
      </c>
      <c r="R29" s="37">
        <f>IFERROR('Шаблон блюда'!A30+1-1,"")</f>
        <v>2021</v>
      </c>
      <c r="S29" s="45">
        <f t="shared" si="3"/>
        <v>2021</v>
      </c>
      <c r="T29" s="37" t="str">
        <f t="shared" si="4"/>
        <v/>
      </c>
      <c r="U29" s="37" t="str">
        <f t="shared" si="24"/>
        <v/>
      </c>
      <c r="W29" s="38">
        <f t="shared" si="5"/>
        <v>0</v>
      </c>
      <c r="X29" s="243">
        <f>'ТТК-Сэндвичи'!$G$138</f>
        <v>0</v>
      </c>
      <c r="Y29" s="243">
        <f>'ТТК-Десерты'!$G$138</f>
        <v>0</v>
      </c>
      <c r="Z29" s="256">
        <f>'ТТК-Напитки'!$G$104</f>
        <v>2034</v>
      </c>
      <c r="AA29" s="243">
        <f>'ТТК-Закуски'!$G$138</f>
        <v>0</v>
      </c>
      <c r="AB29" s="243">
        <f>'ТТК-Гарниры'!$G$138</f>
        <v>0</v>
      </c>
      <c r="AC29" s="243">
        <f>'ТТК-Соуса'!$G$138</f>
        <v>0</v>
      </c>
      <c r="AD29" s="243">
        <f>'ТТК-Новинки'!$G$138</f>
        <v>3041</v>
      </c>
      <c r="AE29" s="243">
        <f>'ТТК-Салаты'!$G$138</f>
        <v>0</v>
      </c>
      <c r="AF29" s="243">
        <f>'ТТК-Промо'!$G$138</f>
        <v>0</v>
      </c>
      <c r="AG29" s="243">
        <f>'ТТК-Завтраки'!$G$138</f>
        <v>0</v>
      </c>
      <c r="AH29" s="41">
        <f>'ТТК-Экстра'!$G$26</f>
        <v>1418</v>
      </c>
      <c r="AO29" s="38">
        <f t="shared" si="6"/>
        <v>2022</v>
      </c>
      <c r="AP29" s="38" t="str">
        <f t="shared" si="7"/>
        <v>Клубничный Шейк бол</v>
      </c>
      <c r="AR29" s="181">
        <f>Инвентаризация!O32</f>
        <v>69056</v>
      </c>
      <c r="AS29" s="181">
        <f>Инвентаризация!P32</f>
        <v>0</v>
      </c>
      <c r="AT29" s="181">
        <f>Инвентаризация!Q32</f>
        <v>0</v>
      </c>
      <c r="AU29" s="181">
        <f>IFERROR('Аксапта '!A37,"-")</f>
        <v>70032</v>
      </c>
      <c r="AV29" s="38">
        <f t="shared" si="8"/>
        <v>0</v>
      </c>
      <c r="AW29" s="38">
        <f t="shared" si="9"/>
        <v>0</v>
      </c>
      <c r="AX29" s="38">
        <f t="shared" si="10"/>
        <v>70032</v>
      </c>
      <c r="AY29" s="181">
        <f t="shared" si="11"/>
        <v>0</v>
      </c>
      <c r="BB29" s="181">
        <f>Инвентаризация!O32</f>
        <v>69056</v>
      </c>
      <c r="BC29" s="181">
        <f>Инвентаризация!P32</f>
        <v>0</v>
      </c>
      <c r="BD29" s="181">
        <f>Инвентаризация!Q32</f>
        <v>0</v>
      </c>
      <c r="BE29" s="181">
        <f>IFERROR('Аксапта 2'!A37,"-")</f>
        <v>69060</v>
      </c>
      <c r="BF29" s="38">
        <f t="shared" si="12"/>
        <v>69060</v>
      </c>
      <c r="BG29" s="38">
        <f t="shared" si="13"/>
        <v>0</v>
      </c>
      <c r="BH29" s="38">
        <f t="shared" si="14"/>
        <v>0</v>
      </c>
      <c r="BI29" s="181">
        <f t="shared" si="15"/>
        <v>0</v>
      </c>
      <c r="BL29" s="181">
        <f>Инвентаризация!O32</f>
        <v>69056</v>
      </c>
      <c r="BM29" s="181">
        <f>Инвентаризация!P32</f>
        <v>0</v>
      </c>
      <c r="BN29" s="181">
        <f>Инвентаризация!Q32</f>
        <v>0</v>
      </c>
      <c r="BO29" s="181" t="str">
        <f>IFERROR('Аксапта 3'!A37,"-")</f>
        <v>-</v>
      </c>
      <c r="BP29" s="38">
        <f t="shared" si="16"/>
        <v>0</v>
      </c>
      <c r="BQ29" s="38">
        <f t="shared" si="17"/>
        <v>0</v>
      </c>
      <c r="BR29" s="38">
        <f t="shared" si="18"/>
        <v>0</v>
      </c>
      <c r="BS29" s="181">
        <f t="shared" si="19"/>
        <v>0</v>
      </c>
    </row>
    <row r="30" spans="1:71">
      <c r="A30" s="38" t="str">
        <f>'Шаблон блюда'!B31</f>
        <v>Клубничный Шейк бол</v>
      </c>
      <c r="B30" s="37">
        <f>IFERROR('Шаблон блюда'!A31+1-1,"")</f>
        <v>2022</v>
      </c>
      <c r="C30" s="37">
        <f>IFERROR(VLOOKUP(B30,Группы!A:A,1,FALSE),0)</f>
        <v>2022</v>
      </c>
      <c r="D30" s="37" t="str">
        <f t="shared" si="20"/>
        <v/>
      </c>
      <c r="E30" s="37" t="str">
        <f t="shared" si="21"/>
        <v/>
      </c>
      <c r="G30" s="173" t="str">
        <f>'Шаблон модификаторы'!C31</f>
        <v>Котлета воппер 5"</v>
      </c>
      <c r="H30" s="174">
        <f>IFERROR('Шаблон модификаторы блюда'!A31+1-1,0)</f>
        <v>708</v>
      </c>
      <c r="I30" s="37">
        <f>IFERROR(VLOOKUP(H30,Группы!A:A,1,FALSE),0)</f>
        <v>708</v>
      </c>
      <c r="J30" s="37" t="str">
        <f t="shared" si="0"/>
        <v/>
      </c>
      <c r="K30" s="125" t="str">
        <f>IF(IF('Шаблон модификаторы блюда'!D31=0,0,'Шаблон модификаторы блюда'!A31),IF('Шаблон модификаторы блюда'!D31=0,0,'Шаблон модификаторы блюда'!A31),"")</f>
        <v/>
      </c>
      <c r="L30" s="42" t="str">
        <f t="shared" si="1"/>
        <v/>
      </c>
      <c r="M30" s="42" t="str">
        <f t="shared" si="2"/>
        <v/>
      </c>
      <c r="N30" s="42" t="str">
        <f t="shared" si="22"/>
        <v/>
      </c>
      <c r="O30" s="37" t="str">
        <f t="shared" si="23"/>
        <v/>
      </c>
      <c r="Q30" s="37" t="str">
        <f>'Шаблон блюда'!B31</f>
        <v>Клубничный Шейк бол</v>
      </c>
      <c r="R30" s="37">
        <f>IFERROR('Шаблон блюда'!A31+1-1,"")</f>
        <v>2022</v>
      </c>
      <c r="S30" s="45">
        <f t="shared" si="3"/>
        <v>2022</v>
      </c>
      <c r="T30" s="37" t="str">
        <f t="shared" si="4"/>
        <v/>
      </c>
      <c r="U30" s="37" t="str">
        <f t="shared" si="24"/>
        <v/>
      </c>
      <c r="W30" s="38">
        <f t="shared" si="5"/>
        <v>0</v>
      </c>
      <c r="X30" s="243">
        <f>'ТТК-Сэндвичи'!$G$155</f>
        <v>0</v>
      </c>
      <c r="Y30" s="243">
        <f>'ТТК-Десерты'!$G$155</f>
        <v>0</v>
      </c>
      <c r="Z30" s="256">
        <f>'ТТК-Напитки'!$G$121</f>
        <v>1420</v>
      </c>
      <c r="AA30" s="243">
        <f>'ТТК-Закуски'!$G$155</f>
        <v>0</v>
      </c>
      <c r="AB30" s="243">
        <f>'ТТК-Гарниры'!$G$155</f>
        <v>0</v>
      </c>
      <c r="AC30" s="243">
        <f>'ТТК-Соуса'!$G$155</f>
        <v>0</v>
      </c>
      <c r="AD30" s="243">
        <f>'ТТК-Новинки'!$G$155</f>
        <v>8673</v>
      </c>
      <c r="AE30" s="243">
        <f>'ТТК-Салаты'!$G$155</f>
        <v>0</v>
      </c>
      <c r="AF30" s="243">
        <f>'ТТК-Промо'!$G$155</f>
        <v>0</v>
      </c>
      <c r="AG30" s="243">
        <f>'ТТК-Завтраки'!$G$155</f>
        <v>0</v>
      </c>
      <c r="AH30" s="41">
        <f>'ТТК-Экстра'!$G$30</f>
        <v>1417</v>
      </c>
      <c r="AO30" s="38">
        <f t="shared" si="6"/>
        <v>2023</v>
      </c>
      <c r="AP30" s="38" t="str">
        <f t="shared" si="7"/>
        <v>Шоколадный Шейк мал</v>
      </c>
      <c r="AR30" s="181">
        <f>Инвентаризация!O33</f>
        <v>68612</v>
      </c>
      <c r="AS30" s="181">
        <f>Инвентаризация!P33</f>
        <v>68614</v>
      </c>
      <c r="AT30" s="181">
        <f>Инвентаризация!Q33</f>
        <v>0</v>
      </c>
      <c r="AU30" s="181" t="str">
        <f>IFERROR('Аксапта '!A38,"-")</f>
        <v>-</v>
      </c>
      <c r="AV30" s="38">
        <f t="shared" si="8"/>
        <v>0</v>
      </c>
      <c r="AW30" s="38">
        <f t="shared" si="9"/>
        <v>0</v>
      </c>
      <c r="AX30" s="38">
        <f t="shared" si="10"/>
        <v>0</v>
      </c>
      <c r="AY30" s="181">
        <f t="shared" si="11"/>
        <v>0</v>
      </c>
      <c r="BB30" s="181">
        <f>Инвентаризация!O33</f>
        <v>68612</v>
      </c>
      <c r="BC30" s="181">
        <f>Инвентаризация!P33</f>
        <v>68614</v>
      </c>
      <c r="BD30" s="181">
        <f>Инвентаризация!Q33</f>
        <v>0</v>
      </c>
      <c r="BE30" s="181">
        <f>IFERROR('Аксапта 2'!A38,"-")</f>
        <v>69590</v>
      </c>
      <c r="BF30" s="38">
        <f t="shared" si="12"/>
        <v>69590</v>
      </c>
      <c r="BG30" s="38">
        <f t="shared" si="13"/>
        <v>0</v>
      </c>
      <c r="BH30" s="38">
        <f t="shared" si="14"/>
        <v>0</v>
      </c>
      <c r="BI30" s="181">
        <f t="shared" si="15"/>
        <v>0</v>
      </c>
      <c r="BL30" s="181">
        <f>Инвентаризация!O33</f>
        <v>68612</v>
      </c>
      <c r="BM30" s="181">
        <f>Инвентаризация!P33</f>
        <v>68614</v>
      </c>
      <c r="BN30" s="181">
        <f>Инвентаризация!Q33</f>
        <v>0</v>
      </c>
      <c r="BO30" s="181" t="str">
        <f>IFERROR('Аксапта 3'!A38,"-")</f>
        <v>-</v>
      </c>
      <c r="BP30" s="38">
        <f t="shared" si="16"/>
        <v>0</v>
      </c>
      <c r="BQ30" s="38">
        <f t="shared" si="17"/>
        <v>0</v>
      </c>
      <c r="BR30" s="38">
        <f t="shared" si="18"/>
        <v>0</v>
      </c>
      <c r="BS30" s="181">
        <f t="shared" si="19"/>
        <v>0</v>
      </c>
    </row>
    <row r="31" spans="1:71">
      <c r="A31" s="38" t="str">
        <f>'Шаблон блюда'!B32</f>
        <v>Шоколадный Шейк мал</v>
      </c>
      <c r="B31" s="37">
        <f>IFERROR('Шаблон блюда'!A32+1-1,"")</f>
        <v>2023</v>
      </c>
      <c r="C31" s="37">
        <f>IFERROR(VLOOKUP(B31,Группы!A:A,1,FALSE),0)</f>
        <v>2023</v>
      </c>
      <c r="D31" s="37" t="str">
        <f t="shared" si="20"/>
        <v/>
      </c>
      <c r="E31" s="37" t="str">
        <f t="shared" si="21"/>
        <v/>
      </c>
      <c r="G31" s="173" t="str">
        <f>'Шаблон модификаторы'!C32</f>
        <v>Котлета бургер 4"</v>
      </c>
      <c r="H31" s="174">
        <f>IFERROR('Шаблон модификаторы блюда'!A32+1-1,0)</f>
        <v>714</v>
      </c>
      <c r="I31" s="37">
        <f>IFERROR(VLOOKUP(H31,Группы!A:A,1,FALSE),0)</f>
        <v>714</v>
      </c>
      <c r="J31" s="37" t="str">
        <f t="shared" si="0"/>
        <v/>
      </c>
      <c r="K31" s="125" t="str">
        <f>IF(IF('Шаблон модификаторы блюда'!D32=0,0,'Шаблон модификаторы блюда'!A32),IF('Шаблон модификаторы блюда'!D32=0,0,'Шаблон модификаторы блюда'!A32),"")</f>
        <v/>
      </c>
      <c r="L31" s="42" t="str">
        <f t="shared" si="1"/>
        <v/>
      </c>
      <c r="M31" s="42" t="str">
        <f t="shared" si="2"/>
        <v/>
      </c>
      <c r="N31" s="42" t="str">
        <f t="shared" si="22"/>
        <v/>
      </c>
      <c r="O31" s="37" t="str">
        <f t="shared" si="23"/>
        <v/>
      </c>
      <c r="Q31" s="37" t="str">
        <f>'Шаблон блюда'!B32</f>
        <v>Шоколадный Шейк мал</v>
      </c>
      <c r="R31" s="37">
        <f>IFERROR('Шаблон блюда'!A32+1-1,"")</f>
        <v>2023</v>
      </c>
      <c r="S31" s="45">
        <f t="shared" si="3"/>
        <v>2023</v>
      </c>
      <c r="T31" s="37" t="str">
        <f t="shared" si="4"/>
        <v/>
      </c>
      <c r="U31" s="37" t="str">
        <f t="shared" si="24"/>
        <v/>
      </c>
      <c r="W31" s="38">
        <f t="shared" si="5"/>
        <v>0</v>
      </c>
      <c r="X31" s="243">
        <f>'ТТК-Сэндвичи'!$G$172</f>
        <v>0</v>
      </c>
      <c r="Y31" s="243">
        <f>'ТТК-Десерты'!$G$172</f>
        <v>0</v>
      </c>
      <c r="Z31" s="256">
        <f>'ТТК-Напитки'!$G$138</f>
        <v>838</v>
      </c>
      <c r="AA31" s="243">
        <f>'ТТК-Закуски'!$G$172</f>
        <v>0</v>
      </c>
      <c r="AB31" s="243">
        <f>'ТТК-Гарниры'!$G$172</f>
        <v>0</v>
      </c>
      <c r="AC31" s="243">
        <f>'ТТК-Соуса'!$G$172</f>
        <v>0</v>
      </c>
      <c r="AD31" s="243">
        <f>'ТТК-Новинки'!$G$172</f>
        <v>3653</v>
      </c>
      <c r="AE31" s="243">
        <f>'ТТК-Салаты'!$G$172</f>
        <v>0</v>
      </c>
      <c r="AF31" s="243">
        <f>'ТТК-Промо'!$G$172</f>
        <v>0</v>
      </c>
      <c r="AG31" s="243">
        <f>'ТТК-Завтраки'!$G$172</f>
        <v>0</v>
      </c>
      <c r="AH31" s="41">
        <f>'ТТК-Экстра'!$G$34</f>
        <v>13004</v>
      </c>
      <c r="AO31" s="38">
        <f t="shared" si="6"/>
        <v>2024</v>
      </c>
      <c r="AP31" s="38" t="str">
        <f t="shared" si="7"/>
        <v>Шоколадный Шейк станд</v>
      </c>
      <c r="AR31" s="181">
        <f>Инвентаризация!O34</f>
        <v>69070</v>
      </c>
      <c r="AS31" s="181">
        <f>Инвентаризация!P34</f>
        <v>69076</v>
      </c>
      <c r="AT31" s="181">
        <f>Инвентаризация!Q34</f>
        <v>69069</v>
      </c>
      <c r="AU31" s="181" t="str">
        <f>IFERROR('Аксапта '!A39,"-")</f>
        <v>-</v>
      </c>
      <c r="AV31" s="38">
        <f t="shared" si="8"/>
        <v>0</v>
      </c>
      <c r="AW31" s="38">
        <f t="shared" si="9"/>
        <v>0</v>
      </c>
      <c r="AX31" s="38">
        <f t="shared" si="10"/>
        <v>0</v>
      </c>
      <c r="AY31" s="181">
        <f t="shared" si="11"/>
        <v>0</v>
      </c>
      <c r="BB31" s="181">
        <f>Инвентаризация!O34</f>
        <v>69070</v>
      </c>
      <c r="BC31" s="181">
        <f>Инвентаризация!P34</f>
        <v>69076</v>
      </c>
      <c r="BD31" s="181">
        <f>Инвентаризация!Q34</f>
        <v>69069</v>
      </c>
      <c r="BE31" s="181">
        <f>IFERROR('Аксапта 2'!A39,"-")</f>
        <v>80023</v>
      </c>
      <c r="BF31" s="38">
        <f t="shared" si="12"/>
        <v>80023</v>
      </c>
      <c r="BG31" s="38">
        <f t="shared" si="13"/>
        <v>0</v>
      </c>
      <c r="BH31" s="38">
        <f t="shared" si="14"/>
        <v>0</v>
      </c>
      <c r="BI31" s="181">
        <f t="shared" si="15"/>
        <v>0</v>
      </c>
      <c r="BL31" s="181">
        <f>Инвентаризация!O34</f>
        <v>69070</v>
      </c>
      <c r="BM31" s="181">
        <f>Инвентаризация!P34</f>
        <v>69076</v>
      </c>
      <c r="BN31" s="181">
        <f>Инвентаризация!Q34</f>
        <v>69069</v>
      </c>
      <c r="BO31" s="181" t="str">
        <f>IFERROR('Аксапта 3'!A39,"-")</f>
        <v>-</v>
      </c>
      <c r="BP31" s="38">
        <f t="shared" si="16"/>
        <v>0</v>
      </c>
      <c r="BQ31" s="38">
        <f t="shared" si="17"/>
        <v>0</v>
      </c>
      <c r="BR31" s="38">
        <f t="shared" si="18"/>
        <v>0</v>
      </c>
      <c r="BS31" s="181">
        <f t="shared" si="19"/>
        <v>0</v>
      </c>
    </row>
    <row r="32" spans="1:71">
      <c r="A32" s="38" t="str">
        <f>'Шаблон блюда'!B33</f>
        <v>Шоколадный Шейк станд</v>
      </c>
      <c r="B32" s="37">
        <f>IFERROR('Шаблон блюда'!A33+1-1,"")</f>
        <v>2024</v>
      </c>
      <c r="C32" s="37">
        <f>IFERROR(VLOOKUP(B32,Группы!A:A,1,FALSE),0)</f>
        <v>2024</v>
      </c>
      <c r="D32" s="37" t="str">
        <f t="shared" si="20"/>
        <v/>
      </c>
      <c r="E32" s="37" t="str">
        <f t="shared" si="21"/>
        <v/>
      </c>
      <c r="G32" s="173" t="str">
        <f>'Шаблон модификаторы'!C33</f>
        <v>котлета рыбная</v>
      </c>
      <c r="H32" s="174">
        <f>IFERROR('Шаблон модификаторы блюда'!A33+1-1,0)</f>
        <v>715</v>
      </c>
      <c r="I32" s="37">
        <f>IFERROR(VLOOKUP(H32,Группы!A:A,1,FALSE),0)</f>
        <v>715</v>
      </c>
      <c r="J32" s="37" t="str">
        <f t="shared" si="0"/>
        <v/>
      </c>
      <c r="K32" s="125" t="str">
        <f>IF(IF('Шаблон модификаторы блюда'!D33=0,0,'Шаблон модификаторы блюда'!A33),IF('Шаблон модификаторы блюда'!D33=0,0,'Шаблон модификаторы блюда'!A33),"")</f>
        <v/>
      </c>
      <c r="L32" s="42" t="str">
        <f t="shared" si="1"/>
        <v/>
      </c>
      <c r="M32" s="42" t="str">
        <f t="shared" si="2"/>
        <v/>
      </c>
      <c r="N32" s="42" t="str">
        <f t="shared" si="22"/>
        <v/>
      </c>
      <c r="O32" s="37" t="str">
        <f t="shared" si="23"/>
        <v/>
      </c>
      <c r="Q32" s="37" t="str">
        <f>'Шаблон блюда'!B33</f>
        <v>Шоколадный Шейк станд</v>
      </c>
      <c r="R32" s="37">
        <f>IFERROR('Шаблон блюда'!A33+1-1,"")</f>
        <v>2024</v>
      </c>
      <c r="S32" s="45">
        <f t="shared" si="3"/>
        <v>2024</v>
      </c>
      <c r="T32" s="37" t="str">
        <f t="shared" si="4"/>
        <v/>
      </c>
      <c r="U32" s="37" t="str">
        <f t="shared" si="24"/>
        <v/>
      </c>
      <c r="W32" s="38">
        <f t="shared" si="5"/>
        <v>0</v>
      </c>
      <c r="X32" s="243">
        <f>'ТТК-Сэндвичи'!$G$189</f>
        <v>0</v>
      </c>
      <c r="Y32" s="243">
        <f>'ТТК-Десерты'!$G$189</f>
        <v>0</v>
      </c>
      <c r="Z32" s="256">
        <f>'ТТК-Напитки'!$G$155</f>
        <v>7043</v>
      </c>
      <c r="AA32" s="243">
        <f>'ТТК-Закуски'!$G$189</f>
        <v>0</v>
      </c>
      <c r="AB32" s="243">
        <f>'ТТК-Гарниры'!$G$189</f>
        <v>0</v>
      </c>
      <c r="AC32" s="243">
        <f>'ТТК-Соуса'!$G$189</f>
        <v>0</v>
      </c>
      <c r="AD32" s="243">
        <f>'ТТК-Новинки'!$G$189</f>
        <v>3656</v>
      </c>
      <c r="AE32" s="243">
        <f>'ТТК-Салаты'!$G$189</f>
        <v>0</v>
      </c>
      <c r="AF32" s="243">
        <f>'ТТК-Промо'!$G$189</f>
        <v>0</v>
      </c>
      <c r="AG32" s="243">
        <f>'ТТК-Завтраки'!$G$189</f>
        <v>0</v>
      </c>
      <c r="AH32" s="41">
        <f>'ТТК-Экстра'!$G$38</f>
        <v>3291</v>
      </c>
      <c r="AO32" s="38">
        <f t="shared" si="6"/>
        <v>2025</v>
      </c>
      <c r="AP32" s="38" t="str">
        <f t="shared" si="7"/>
        <v>Шоколадный Шейк бол</v>
      </c>
      <c r="AR32" s="181">
        <f>Инвентаризация!O35</f>
        <v>69060</v>
      </c>
      <c r="AS32" s="181">
        <f>Инвентаризация!P35</f>
        <v>0</v>
      </c>
      <c r="AT32" s="181">
        <f>Инвентаризация!Q35</f>
        <v>0</v>
      </c>
      <c r="AU32" s="181" t="str">
        <f>IFERROR('Аксапта '!A40,"-")</f>
        <v>-</v>
      </c>
      <c r="AV32" s="38">
        <f t="shared" si="8"/>
        <v>0</v>
      </c>
      <c r="AW32" s="38">
        <f t="shared" si="9"/>
        <v>0</v>
      </c>
      <c r="AX32" s="38">
        <f t="shared" si="10"/>
        <v>0</v>
      </c>
      <c r="AY32" s="181">
        <f t="shared" si="11"/>
        <v>0</v>
      </c>
      <c r="BB32" s="181">
        <f>Инвентаризация!O35</f>
        <v>69060</v>
      </c>
      <c r="BC32" s="181">
        <f>Инвентаризация!P35</f>
        <v>0</v>
      </c>
      <c r="BD32" s="181">
        <f>Инвентаризация!Q35</f>
        <v>0</v>
      </c>
      <c r="BE32" s="181">
        <f>IFERROR('Аксапта 2'!A40,"-")</f>
        <v>80024</v>
      </c>
      <c r="BF32" s="38">
        <f t="shared" si="12"/>
        <v>80024</v>
      </c>
      <c r="BG32" s="38">
        <f t="shared" si="13"/>
        <v>0</v>
      </c>
      <c r="BH32" s="38">
        <f t="shared" si="14"/>
        <v>0</v>
      </c>
      <c r="BI32" s="181">
        <f t="shared" si="15"/>
        <v>0</v>
      </c>
      <c r="BL32" s="181">
        <f>Инвентаризация!O35</f>
        <v>69060</v>
      </c>
      <c r="BM32" s="181">
        <f>Инвентаризация!P35</f>
        <v>0</v>
      </c>
      <c r="BN32" s="181">
        <f>Инвентаризация!Q35</f>
        <v>0</v>
      </c>
      <c r="BO32" s="181" t="str">
        <f>IFERROR('Аксапта 3'!A40,"-")</f>
        <v>-</v>
      </c>
      <c r="BP32" s="38">
        <f t="shared" si="16"/>
        <v>0</v>
      </c>
      <c r="BQ32" s="38">
        <f t="shared" si="17"/>
        <v>0</v>
      </c>
      <c r="BR32" s="38">
        <f t="shared" si="18"/>
        <v>0</v>
      </c>
      <c r="BS32" s="181">
        <f t="shared" si="19"/>
        <v>0</v>
      </c>
    </row>
    <row r="33" spans="1:71">
      <c r="A33" s="38" t="str">
        <f>'Шаблон блюда'!B34</f>
        <v>Шоколадный Шейк бол</v>
      </c>
      <c r="B33" s="37">
        <f>IFERROR('Шаблон блюда'!A34+1-1,"")</f>
        <v>2025</v>
      </c>
      <c r="C33" s="37">
        <f>IFERROR(VLOOKUP(B33,Группы!A:A,1,FALSE),0)</f>
        <v>2025</v>
      </c>
      <c r="D33" s="37" t="str">
        <f t="shared" si="20"/>
        <v/>
      </c>
      <c r="E33" s="37" t="str">
        <f t="shared" si="21"/>
        <v/>
      </c>
      <c r="G33" s="173" t="str">
        <f>'Шаблон модификаторы'!C34</f>
        <v>Котлета кур. гамбургер 82гр</v>
      </c>
      <c r="H33" s="174">
        <f>IFERROR('Шаблон модификаторы блюда'!A34+1-1,0)</f>
        <v>717</v>
      </c>
      <c r="I33" s="37">
        <f>IFERROR(VLOOKUP(H33,Группы!A:A,1,FALSE),0)</f>
        <v>717</v>
      </c>
      <c r="J33" s="37" t="str">
        <f t="shared" si="0"/>
        <v/>
      </c>
      <c r="K33" s="125" t="str">
        <f>IF(IF('Шаблон модификаторы блюда'!D34=0,0,'Шаблон модификаторы блюда'!A34),IF('Шаблон модификаторы блюда'!D34=0,0,'Шаблон модификаторы блюда'!A34),"")</f>
        <v/>
      </c>
      <c r="L33" s="42" t="str">
        <f t="shared" si="1"/>
        <v/>
      </c>
      <c r="M33" s="42" t="str">
        <f t="shared" si="2"/>
        <v/>
      </c>
      <c r="N33" s="42" t="str">
        <f t="shared" si="22"/>
        <v/>
      </c>
      <c r="O33" s="37" t="str">
        <f t="shared" si="23"/>
        <v/>
      </c>
      <c r="Q33" s="37" t="str">
        <f>'Шаблон блюда'!B34</f>
        <v>Шоколадный Шейк бол</v>
      </c>
      <c r="R33" s="37">
        <f>IFERROR('Шаблон блюда'!A34+1-1,"")</f>
        <v>2025</v>
      </c>
      <c r="S33" s="45">
        <f t="shared" si="3"/>
        <v>2025</v>
      </c>
      <c r="T33" s="37" t="str">
        <f t="shared" si="4"/>
        <v/>
      </c>
      <c r="U33" s="37" t="str">
        <f t="shared" si="24"/>
        <v/>
      </c>
      <c r="W33" s="38">
        <f t="shared" si="5"/>
        <v>0</v>
      </c>
      <c r="X33" s="243">
        <f>'ТТК-Сэндвичи'!$G$206</f>
        <v>0</v>
      </c>
      <c r="Y33" s="243">
        <f>'ТТК-Десерты'!$G$206</f>
        <v>0</v>
      </c>
      <c r="Z33" s="256">
        <f>'ТТК-Напитки'!$G$172</f>
        <v>2054</v>
      </c>
      <c r="AA33" s="243">
        <f>'ТТК-Закуски'!$G$206</f>
        <v>0</v>
      </c>
      <c r="AB33" s="243">
        <f>'ТТК-Гарниры'!$G$206</f>
        <v>0</v>
      </c>
      <c r="AC33" s="243">
        <f>'ТТК-Соуса'!$G$206</f>
        <v>0</v>
      </c>
      <c r="AD33" s="243">
        <f>'ТТК-Новинки'!$G$206</f>
        <v>7063</v>
      </c>
      <c r="AE33" s="243">
        <f>'ТТК-Салаты'!$G$206</f>
        <v>0</v>
      </c>
      <c r="AF33" s="243">
        <f>'ТТК-Промо'!$G$206</f>
        <v>0</v>
      </c>
      <c r="AG33" s="243">
        <f>'ТТК-Завтраки'!$G$206</f>
        <v>0</v>
      </c>
      <c r="AH33" s="41">
        <f>'ТТК-Экстра'!$G$42</f>
        <v>3288</v>
      </c>
      <c r="AO33" s="38">
        <f t="shared" si="6"/>
        <v>2032</v>
      </c>
      <c r="AP33" s="38" t="str">
        <f t="shared" si="7"/>
        <v>Чай мал</v>
      </c>
      <c r="AR33" s="181">
        <f>Инвентаризация!O36</f>
        <v>59832</v>
      </c>
      <c r="AS33" s="181">
        <f>Инвентаризация!P36</f>
        <v>59836</v>
      </c>
      <c r="AT33" s="181">
        <f>Инвентаризация!Q36</f>
        <v>59837</v>
      </c>
      <c r="AU33" s="181" t="str">
        <f>IFERROR('Аксапта '!A41,"-")</f>
        <v>-</v>
      </c>
      <c r="AV33" s="38">
        <f t="shared" si="8"/>
        <v>0</v>
      </c>
      <c r="AW33" s="38">
        <f t="shared" si="9"/>
        <v>0</v>
      </c>
      <c r="AX33" s="38">
        <f t="shared" si="10"/>
        <v>0</v>
      </c>
      <c r="AY33" s="181">
        <f t="shared" si="11"/>
        <v>0</v>
      </c>
      <c r="BB33" s="181">
        <f>Инвентаризация!O36</f>
        <v>59832</v>
      </c>
      <c r="BC33" s="181">
        <f>Инвентаризация!P36</f>
        <v>59836</v>
      </c>
      <c r="BD33" s="181">
        <f>Инвентаризация!Q36</f>
        <v>59837</v>
      </c>
      <c r="BE33" s="181">
        <f>IFERROR('Аксапта 2'!A41,"-")</f>
        <v>51014</v>
      </c>
      <c r="BF33" s="38">
        <f t="shared" si="12"/>
        <v>51014</v>
      </c>
      <c r="BG33" s="38">
        <f t="shared" si="13"/>
        <v>0</v>
      </c>
      <c r="BH33" s="38">
        <f t="shared" si="14"/>
        <v>0</v>
      </c>
      <c r="BI33" s="181">
        <f t="shared" si="15"/>
        <v>0</v>
      </c>
      <c r="BL33" s="181">
        <f>Инвентаризация!O36</f>
        <v>59832</v>
      </c>
      <c r="BM33" s="181">
        <f>Инвентаризация!P36</f>
        <v>59836</v>
      </c>
      <c r="BN33" s="181">
        <f>Инвентаризация!Q36</f>
        <v>59837</v>
      </c>
      <c r="BO33" s="181" t="str">
        <f>IFERROR('Аксапта 3'!A41,"-")</f>
        <v>-</v>
      </c>
      <c r="BP33" s="38">
        <f t="shared" si="16"/>
        <v>0</v>
      </c>
      <c r="BQ33" s="38">
        <f t="shared" si="17"/>
        <v>0</v>
      </c>
      <c r="BR33" s="38">
        <f t="shared" si="18"/>
        <v>0</v>
      </c>
      <c r="BS33" s="181">
        <f t="shared" si="19"/>
        <v>0</v>
      </c>
    </row>
    <row r="34" spans="1:71">
      <c r="A34" s="38" t="str">
        <f>'Шаблон блюда'!B35</f>
        <v>Чай мал</v>
      </c>
      <c r="B34" s="37">
        <f>IFERROR('Шаблон блюда'!A35+1-1,"")</f>
        <v>2032</v>
      </c>
      <c r="C34" s="37">
        <f>IFERROR(VLOOKUP(B34,Группы!A:A,1,FALSE),0)</f>
        <v>2032</v>
      </c>
      <c r="D34" s="37" t="str">
        <f t="shared" si="20"/>
        <v/>
      </c>
      <c r="E34" s="37" t="str">
        <f t="shared" si="21"/>
        <v/>
      </c>
      <c r="G34" s="173" t="str">
        <f>'Шаблон модификаторы'!C35</f>
        <v>кинг наггетс</v>
      </c>
      <c r="H34" s="174">
        <f>IFERROR('Шаблон модификаторы блюда'!A35+1-1,0)</f>
        <v>719</v>
      </c>
      <c r="I34" s="37">
        <f>IFERROR(VLOOKUP(H34,Группы!A:A,1,FALSE),0)</f>
        <v>719</v>
      </c>
      <c r="J34" s="37" t="str">
        <f t="shared" si="0"/>
        <v/>
      </c>
      <c r="K34" s="125" t="str">
        <f>IF(IF('Шаблон модификаторы блюда'!D35=0,0,'Шаблон модификаторы блюда'!A35),IF('Шаблон модификаторы блюда'!D35=0,0,'Шаблон модификаторы блюда'!A35),"")</f>
        <v/>
      </c>
      <c r="L34" s="42" t="str">
        <f t="shared" si="1"/>
        <v/>
      </c>
      <c r="M34" s="42" t="str">
        <f t="shared" si="2"/>
        <v/>
      </c>
      <c r="N34" s="42" t="str">
        <f t="shared" si="22"/>
        <v/>
      </c>
      <c r="O34" s="37" t="str">
        <f t="shared" si="23"/>
        <v/>
      </c>
      <c r="Q34" s="37" t="str">
        <f>'Шаблон блюда'!B35</f>
        <v>Чай мал</v>
      </c>
      <c r="R34" s="37">
        <f>IFERROR('Шаблон блюда'!A35+1-1,"")</f>
        <v>2032</v>
      </c>
      <c r="S34" s="45">
        <f t="shared" si="3"/>
        <v>2032</v>
      </c>
      <c r="T34" s="37" t="str">
        <f t="shared" si="4"/>
        <v/>
      </c>
      <c r="U34" s="37" t="str">
        <f t="shared" si="24"/>
        <v/>
      </c>
      <c r="W34" s="38">
        <f t="shared" si="5"/>
        <v>0</v>
      </c>
      <c r="X34" s="243">
        <f>'ТТК-Сэндвичи'!$G$223</f>
        <v>0</v>
      </c>
      <c r="Y34" s="243">
        <f>'ТТК-Десерты'!$G$223</f>
        <v>0</v>
      </c>
      <c r="Z34" s="256">
        <f>'ТТК-Напитки'!$G$189</f>
        <v>2056</v>
      </c>
      <c r="AA34" s="243">
        <f>'ТТК-Закуски'!$G$223</f>
        <v>0</v>
      </c>
      <c r="AB34" s="243">
        <f>'ТТК-Гарниры'!$G$223</f>
        <v>0</v>
      </c>
      <c r="AC34" s="243">
        <f>'ТТК-Соуса'!$G$223</f>
        <v>0</v>
      </c>
      <c r="AD34" s="243">
        <f>'ТТК-Новинки'!$G$223</f>
        <v>9600</v>
      </c>
      <c r="AE34" s="243">
        <f>'ТТК-Салаты'!$G$223</f>
        <v>0</v>
      </c>
      <c r="AF34" s="243">
        <f>'ТТК-Промо'!$G$223</f>
        <v>0</v>
      </c>
      <c r="AG34" s="243">
        <f>'ТТК-Завтраки'!$G$223</f>
        <v>0</v>
      </c>
      <c r="AH34" s="41">
        <f>'ТТК-Экстра'!$G$46</f>
        <v>3286</v>
      </c>
      <c r="AO34" s="38">
        <f t="shared" si="6"/>
        <v>2033</v>
      </c>
      <c r="AP34" s="38" t="str">
        <f t="shared" si="7"/>
        <v>Чай станд</v>
      </c>
      <c r="AR34" s="181">
        <f>Инвентаризация!O37</f>
        <v>67024</v>
      </c>
      <c r="AS34" s="181">
        <f>Инвентаризация!P37</f>
        <v>0</v>
      </c>
      <c r="AT34" s="181">
        <f>Инвентаризация!Q37</f>
        <v>0</v>
      </c>
      <c r="AU34" s="181" t="str">
        <f>IFERROR('Аксапта '!A42,"-")</f>
        <v>-</v>
      </c>
      <c r="AV34" s="38">
        <f t="shared" si="8"/>
        <v>0</v>
      </c>
      <c r="AW34" s="38">
        <f t="shared" si="9"/>
        <v>0</v>
      </c>
      <c r="AX34" s="38">
        <f t="shared" si="10"/>
        <v>0</v>
      </c>
      <c r="AY34" s="181">
        <f t="shared" si="11"/>
        <v>0</v>
      </c>
      <c r="BB34" s="181">
        <f>Инвентаризация!O37</f>
        <v>67024</v>
      </c>
      <c r="BC34" s="181">
        <f>Инвентаризация!P37</f>
        <v>0</v>
      </c>
      <c r="BD34" s="181">
        <f>Инвентаризация!Q37</f>
        <v>0</v>
      </c>
      <c r="BE34" s="181">
        <f>IFERROR('Аксапта 2'!A42,"-")</f>
        <v>51026</v>
      </c>
      <c r="BF34" s="38">
        <f t="shared" si="12"/>
        <v>0</v>
      </c>
      <c r="BG34" s="38">
        <f t="shared" si="13"/>
        <v>51026</v>
      </c>
      <c r="BH34" s="38">
        <f t="shared" si="14"/>
        <v>0</v>
      </c>
      <c r="BI34" s="181">
        <f t="shared" si="15"/>
        <v>0</v>
      </c>
      <c r="BL34" s="181">
        <f>Инвентаризация!O37</f>
        <v>67024</v>
      </c>
      <c r="BM34" s="181">
        <f>Инвентаризация!P37</f>
        <v>0</v>
      </c>
      <c r="BN34" s="181">
        <f>Инвентаризация!Q37</f>
        <v>0</v>
      </c>
      <c r="BO34" s="181" t="str">
        <f>IFERROR('Аксапта 3'!A42,"-")</f>
        <v>-</v>
      </c>
      <c r="BP34" s="38">
        <f t="shared" si="16"/>
        <v>0</v>
      </c>
      <c r="BQ34" s="38">
        <f t="shared" si="17"/>
        <v>0</v>
      </c>
      <c r="BR34" s="38">
        <f t="shared" si="18"/>
        <v>0</v>
      </c>
      <c r="BS34" s="181">
        <f t="shared" si="19"/>
        <v>0</v>
      </c>
    </row>
    <row r="35" spans="1:71">
      <c r="A35" s="38" t="str">
        <f>'Шаблон блюда'!B36</f>
        <v>Чай станд</v>
      </c>
      <c r="B35" s="37">
        <f>IFERROR('Шаблон блюда'!A36+1-1,"")</f>
        <v>2033</v>
      </c>
      <c r="C35" s="37">
        <f>IFERROR(VLOOKUP(B35,Группы!A:A,1,FALSE),0)</f>
        <v>2033</v>
      </c>
      <c r="D35" s="37" t="str">
        <f t="shared" si="20"/>
        <v/>
      </c>
      <c r="E35" s="37" t="str">
        <f t="shared" si="21"/>
        <v/>
      </c>
      <c r="G35" s="173" t="str">
        <f>'Шаблон модификаторы'!C36</f>
        <v>Котлета лонг(кур. 92гр )</v>
      </c>
      <c r="H35" s="174">
        <f>IFERROR('Шаблон модификаторы блюда'!A36+1-1,0)</f>
        <v>721</v>
      </c>
      <c r="I35" s="37">
        <f>IFERROR(VLOOKUP(H35,Группы!A:A,1,FALSE),0)</f>
        <v>721</v>
      </c>
      <c r="J35" s="37" t="str">
        <f t="shared" si="0"/>
        <v/>
      </c>
      <c r="K35" s="125" t="str">
        <f>IF(IF('Шаблон модификаторы блюда'!D36=0,0,'Шаблон модификаторы блюда'!A36),IF('Шаблон модификаторы блюда'!D36=0,0,'Шаблон модификаторы блюда'!A36),"")</f>
        <v/>
      </c>
      <c r="L35" s="42" t="str">
        <f t="shared" si="1"/>
        <v/>
      </c>
      <c r="M35" s="42" t="str">
        <f t="shared" si="2"/>
        <v/>
      </c>
      <c r="N35" s="42" t="str">
        <f t="shared" si="22"/>
        <v/>
      </c>
      <c r="O35" s="37" t="str">
        <f t="shared" si="23"/>
        <v/>
      </c>
      <c r="Q35" s="37" t="str">
        <f>'Шаблон блюда'!B36</f>
        <v>Чай станд</v>
      </c>
      <c r="R35" s="37">
        <f>IFERROR('Шаблон блюда'!A36+1-1,"")</f>
        <v>2033</v>
      </c>
      <c r="S35" s="45">
        <f t="shared" si="3"/>
        <v>2033</v>
      </c>
      <c r="T35" s="37" t="str">
        <f t="shared" si="4"/>
        <v/>
      </c>
      <c r="U35" s="37" t="str">
        <f t="shared" si="24"/>
        <v/>
      </c>
      <c r="W35" s="38">
        <f t="shared" si="5"/>
        <v>0</v>
      </c>
      <c r="X35" s="243">
        <f>'ТТК-Сэндвичи'!$G$240</f>
        <v>0</v>
      </c>
      <c r="Y35" s="243">
        <f>'ТТК-Десерты'!$G$240</f>
        <v>0</v>
      </c>
      <c r="Z35" s="256">
        <f>'ТТК-Напитки'!$G$206</f>
        <v>2060</v>
      </c>
      <c r="AA35" s="243">
        <f>'ТТК-Закуски'!$G$240</f>
        <v>0</v>
      </c>
      <c r="AB35" s="243">
        <f>'ТТК-Гарниры'!$G$240</f>
        <v>0</v>
      </c>
      <c r="AC35" s="243">
        <f>'ТТК-Соуса'!$G$240</f>
        <v>0</v>
      </c>
      <c r="AD35" s="243">
        <f>'ТТК-Новинки'!$G$240</f>
        <v>9922</v>
      </c>
      <c r="AE35" s="243">
        <f>'ТТК-Салаты'!$G$240</f>
        <v>0</v>
      </c>
      <c r="AF35" s="243">
        <f>'ТТК-Промо'!$G$240</f>
        <v>0</v>
      </c>
      <c r="AG35" s="243">
        <f>'ТТК-Завтраки'!$G$240</f>
        <v>0</v>
      </c>
      <c r="AH35" s="41">
        <f>'ТТК-Экстра'!$G$50</f>
        <v>4745</v>
      </c>
      <c r="AO35" s="38">
        <f t="shared" si="6"/>
        <v>2034</v>
      </c>
      <c r="AP35" s="38" t="str">
        <f t="shared" si="7"/>
        <v>Кофе (МАЛ.)</v>
      </c>
      <c r="AR35" s="181">
        <f>Инвентаризация!O38</f>
        <v>67023</v>
      </c>
      <c r="AS35" s="181">
        <f>Инвентаризация!P38</f>
        <v>0</v>
      </c>
      <c r="AT35" s="181">
        <f>Инвентаризация!Q38</f>
        <v>0</v>
      </c>
      <c r="AU35" s="181" t="str">
        <f>IFERROR('Аксапта '!A43,"-")</f>
        <v>-</v>
      </c>
      <c r="AV35" s="38">
        <f t="shared" si="8"/>
        <v>0</v>
      </c>
      <c r="AW35" s="38">
        <f t="shared" si="9"/>
        <v>0</v>
      </c>
      <c r="AX35" s="38">
        <f t="shared" si="10"/>
        <v>0</v>
      </c>
      <c r="AY35" s="181">
        <f t="shared" si="11"/>
        <v>0</v>
      </c>
      <c r="BB35" s="181">
        <f>Инвентаризация!O38</f>
        <v>67023</v>
      </c>
      <c r="BC35" s="181">
        <f>Инвентаризация!P38</f>
        <v>0</v>
      </c>
      <c r="BD35" s="181">
        <f>Инвентаризация!Q38</f>
        <v>0</v>
      </c>
      <c r="BE35" s="181">
        <f>IFERROR('Аксапта 2'!A43,"-")</f>
        <v>51084</v>
      </c>
      <c r="BF35" s="38">
        <f t="shared" si="12"/>
        <v>0</v>
      </c>
      <c r="BG35" s="38">
        <f t="shared" si="13"/>
        <v>51084</v>
      </c>
      <c r="BH35" s="38">
        <f t="shared" si="14"/>
        <v>0</v>
      </c>
      <c r="BI35" s="181">
        <f t="shared" si="15"/>
        <v>0</v>
      </c>
      <c r="BL35" s="181">
        <f>Инвентаризация!O38</f>
        <v>67023</v>
      </c>
      <c r="BM35" s="181">
        <f>Инвентаризация!P38</f>
        <v>0</v>
      </c>
      <c r="BN35" s="181">
        <f>Инвентаризация!Q38</f>
        <v>0</v>
      </c>
      <c r="BO35" s="181" t="str">
        <f>IFERROR('Аксапта 3'!A43,"-")</f>
        <v>-</v>
      </c>
      <c r="BP35" s="38">
        <f t="shared" si="16"/>
        <v>0</v>
      </c>
      <c r="BQ35" s="38">
        <f t="shared" si="17"/>
        <v>0</v>
      </c>
      <c r="BR35" s="38">
        <f t="shared" si="18"/>
        <v>0</v>
      </c>
      <c r="BS35" s="181">
        <f t="shared" si="19"/>
        <v>0</v>
      </c>
    </row>
    <row r="36" spans="1:71">
      <c r="A36" s="38" t="str">
        <f>'Шаблон блюда'!B37</f>
        <v>Кофе (МАЛ.)</v>
      </c>
      <c r="B36" s="37">
        <f>IFERROR('Шаблон блюда'!A37+1-1,"")</f>
        <v>2034</v>
      </c>
      <c r="C36" s="37">
        <f>IFERROR(VLOOKUP(B36,Группы!A:A,1,FALSE),0)</f>
        <v>2034</v>
      </c>
      <c r="D36" s="37" t="str">
        <f t="shared" si="20"/>
        <v/>
      </c>
      <c r="E36" s="37" t="str">
        <f t="shared" si="21"/>
        <v/>
      </c>
      <c r="G36" s="173" t="str">
        <f>'Шаблон модификаторы'!C37</f>
        <v>котлета куриная гриль</v>
      </c>
      <c r="H36" s="174">
        <f>IFERROR('Шаблон модификаторы блюда'!A37+1-1,0)</f>
        <v>725</v>
      </c>
      <c r="I36" s="37">
        <f>IFERROR(VLOOKUP(H36,Группы!A:A,1,FALSE),0)</f>
        <v>725</v>
      </c>
      <c r="J36" s="37" t="str">
        <f t="shared" si="0"/>
        <v/>
      </c>
      <c r="K36" s="125" t="str">
        <f>IF(IF('Шаблон модификаторы блюда'!D37=0,0,'Шаблон модификаторы блюда'!A37),IF('Шаблон модификаторы блюда'!D37=0,0,'Шаблон модификаторы блюда'!A37),"")</f>
        <v/>
      </c>
      <c r="L36" s="42" t="str">
        <f t="shared" si="1"/>
        <v/>
      </c>
      <c r="M36" s="42" t="str">
        <f t="shared" si="2"/>
        <v/>
      </c>
      <c r="N36" s="42" t="str">
        <f t="shared" si="22"/>
        <v/>
      </c>
      <c r="O36" s="37" t="str">
        <f t="shared" si="23"/>
        <v/>
      </c>
      <c r="Q36" s="37" t="str">
        <f>'Шаблон блюда'!B37</f>
        <v>Кофе (МАЛ.)</v>
      </c>
      <c r="R36" s="37">
        <f>IFERROR('Шаблон блюда'!A37+1-1,"")</f>
        <v>2034</v>
      </c>
      <c r="S36" s="45">
        <f t="shared" si="3"/>
        <v>2034</v>
      </c>
      <c r="T36" s="37" t="str">
        <f t="shared" si="4"/>
        <v/>
      </c>
      <c r="U36" s="37" t="str">
        <f t="shared" si="24"/>
        <v/>
      </c>
      <c r="W36" s="38">
        <f t="shared" si="5"/>
        <v>0</v>
      </c>
      <c r="X36" s="243">
        <f>'ТТК-Сэндвичи'!$G$257</f>
        <v>0</v>
      </c>
      <c r="Y36" s="243">
        <f>'ТТК-Десерты'!$G$257</f>
        <v>0</v>
      </c>
      <c r="Z36" s="256">
        <f>'ТТК-Напитки'!$G$223</f>
        <v>743</v>
      </c>
      <c r="AA36" s="243">
        <f>'ТТК-Закуски'!$G$257</f>
        <v>0</v>
      </c>
      <c r="AB36" s="243">
        <f>'ТТК-Гарниры'!$G$257</f>
        <v>0</v>
      </c>
      <c r="AC36" s="243">
        <f>'ТТК-Соуса'!$G$257</f>
        <v>0</v>
      </c>
      <c r="AD36" s="243">
        <f>'ТТК-Новинки'!$G$257</f>
        <v>4239</v>
      </c>
      <c r="AE36" s="243">
        <f>'ТТК-Салаты'!$G$257</f>
        <v>0</v>
      </c>
      <c r="AF36" s="243">
        <f>'ТТК-Промо'!$G$257</f>
        <v>0</v>
      </c>
      <c r="AG36" s="243">
        <f>'ТТК-Завтраки'!$G$257</f>
        <v>0</v>
      </c>
      <c r="AH36" s="41">
        <f>'ТТК-Экстра'!$G$54</f>
        <v>0</v>
      </c>
      <c r="AO36" s="38">
        <f t="shared" si="6"/>
        <v>2035</v>
      </c>
      <c r="AP36" s="38" t="str">
        <f t="shared" si="7"/>
        <v>Кофе (СТАНД.)</v>
      </c>
      <c r="AR36" s="181">
        <f>Инвентаризация!O39</f>
        <v>67420</v>
      </c>
      <c r="AS36" s="181">
        <f>Инвентаризация!P39</f>
        <v>0</v>
      </c>
      <c r="AT36" s="181">
        <f>Инвентаризация!Q39</f>
        <v>0</v>
      </c>
      <c r="AU36" s="181" t="str">
        <f>IFERROR('Аксапта '!A44,"-")</f>
        <v>-</v>
      </c>
      <c r="AV36" s="38">
        <f t="shared" si="8"/>
        <v>0</v>
      </c>
      <c r="AW36" s="38">
        <f t="shared" si="9"/>
        <v>0</v>
      </c>
      <c r="AX36" s="38">
        <f t="shared" si="10"/>
        <v>0</v>
      </c>
      <c r="AY36" s="181">
        <f t="shared" si="11"/>
        <v>0</v>
      </c>
      <c r="BB36" s="181">
        <f>Инвентаризация!O39</f>
        <v>67420</v>
      </c>
      <c r="BC36" s="181">
        <f>Инвентаризация!P39</f>
        <v>0</v>
      </c>
      <c r="BD36" s="181">
        <f>Инвентаризация!Q39</f>
        <v>0</v>
      </c>
      <c r="BE36" s="181">
        <f>IFERROR('Аксапта 2'!A44,"-")</f>
        <v>51611</v>
      </c>
      <c r="BF36" s="38">
        <f t="shared" si="12"/>
        <v>0</v>
      </c>
      <c r="BG36" s="38">
        <f t="shared" si="13"/>
        <v>51611</v>
      </c>
      <c r="BH36" s="38">
        <f t="shared" si="14"/>
        <v>0</v>
      </c>
      <c r="BI36" s="181">
        <f t="shared" si="15"/>
        <v>0</v>
      </c>
      <c r="BL36" s="181">
        <f>Инвентаризация!O39</f>
        <v>67420</v>
      </c>
      <c r="BM36" s="181">
        <f>Инвентаризация!P39</f>
        <v>0</v>
      </c>
      <c r="BN36" s="181">
        <f>Инвентаризация!Q39</f>
        <v>0</v>
      </c>
      <c r="BO36" s="181" t="str">
        <f>IFERROR('Аксапта 3'!A44,"-")</f>
        <v>-</v>
      </c>
      <c r="BP36" s="38">
        <f t="shared" si="16"/>
        <v>0</v>
      </c>
      <c r="BQ36" s="38">
        <f t="shared" si="17"/>
        <v>0</v>
      </c>
      <c r="BR36" s="38">
        <f t="shared" si="18"/>
        <v>0</v>
      </c>
      <c r="BS36" s="181">
        <f t="shared" si="19"/>
        <v>0</v>
      </c>
    </row>
    <row r="37" spans="1:71">
      <c r="A37" s="38" t="str">
        <f>'Шаблон блюда'!B38</f>
        <v>Кофе (СТАНД.)</v>
      </c>
      <c r="B37" s="37">
        <f>IFERROR('Шаблон блюда'!A38+1-1,"")</f>
        <v>2035</v>
      </c>
      <c r="C37" s="37">
        <f>IFERROR(VLOOKUP(B37,Группы!A:A,1,FALSE),0)</f>
        <v>2035</v>
      </c>
      <c r="D37" s="37" t="str">
        <f t="shared" si="20"/>
        <v/>
      </c>
      <c r="E37" s="37" t="str">
        <f t="shared" si="21"/>
        <v/>
      </c>
      <c r="G37" s="173" t="str">
        <f>'Шаблон модификаторы'!C38</f>
        <v>Без соуса цезарь 14</v>
      </c>
      <c r="H37" s="174">
        <f>IFERROR('Шаблон модификаторы блюда'!A38+1-1,0)</f>
        <v>794</v>
      </c>
      <c r="I37" s="37">
        <f>IFERROR(VLOOKUP(H37,Группы!A:A,1,FALSE),0)</f>
        <v>794</v>
      </c>
      <c r="J37" s="37" t="str">
        <f t="shared" si="0"/>
        <v/>
      </c>
      <c r="K37" s="125" t="str">
        <f>IF(IF('Шаблон модификаторы блюда'!D38=0,0,'Шаблон модификаторы блюда'!A38),IF('Шаблон модификаторы блюда'!D38=0,0,'Шаблон модификаторы блюда'!A38),"")</f>
        <v/>
      </c>
      <c r="L37" s="42" t="str">
        <f t="shared" si="1"/>
        <v/>
      </c>
      <c r="M37" s="42" t="str">
        <f t="shared" si="2"/>
        <v/>
      </c>
      <c r="N37" s="42" t="str">
        <f t="shared" si="22"/>
        <v/>
      </c>
      <c r="O37" s="37" t="str">
        <f t="shared" si="23"/>
        <v/>
      </c>
      <c r="Q37" s="37" t="str">
        <f>'Шаблон блюда'!B38</f>
        <v>Кофе (СТАНД.)</v>
      </c>
      <c r="R37" s="37">
        <f>IFERROR('Шаблон блюда'!A38+1-1,"")</f>
        <v>2035</v>
      </c>
      <c r="S37" s="45">
        <f t="shared" si="3"/>
        <v>2035</v>
      </c>
      <c r="T37" s="37" t="str">
        <f t="shared" si="4"/>
        <v/>
      </c>
      <c r="U37" s="37" t="str">
        <f t="shared" si="24"/>
        <v/>
      </c>
      <c r="W37" s="38">
        <f t="shared" si="5"/>
        <v>0</v>
      </c>
      <c r="X37" s="243">
        <f>'ТТК-Сэндвичи'!$G$274</f>
        <v>0</v>
      </c>
      <c r="Y37" s="243">
        <f>'ТТК-Десерты'!$G$274</f>
        <v>0</v>
      </c>
      <c r="Z37" s="256">
        <f>'ТТК-Напитки'!$G$240</f>
        <v>2045</v>
      </c>
      <c r="AA37" s="243">
        <f>'ТТК-Закуски'!$G$274</f>
        <v>0</v>
      </c>
      <c r="AB37" s="243">
        <f>'ТТК-Гарниры'!$G$274</f>
        <v>0</v>
      </c>
      <c r="AC37" s="243">
        <f>'ТТК-Соуса'!$G$274</f>
        <v>0</v>
      </c>
      <c r="AD37" s="243">
        <f>'ТТК-Новинки'!$G$274</f>
        <v>10118</v>
      </c>
      <c r="AE37" s="243">
        <f>'ТТК-Салаты'!$G$274</f>
        <v>0</v>
      </c>
      <c r="AF37" s="243">
        <f>'ТТК-Промо'!$G$274</f>
        <v>0</v>
      </c>
      <c r="AG37" s="243">
        <f>'ТТК-Завтраки'!$G$274</f>
        <v>0</v>
      </c>
      <c r="AH37" s="41">
        <f>'ТТК-Экстра'!$G$58</f>
        <v>0</v>
      </c>
      <c r="AO37" s="38">
        <f t="shared" si="6"/>
        <v>2036</v>
      </c>
      <c r="AP37" s="38" t="str">
        <f t="shared" si="7"/>
        <v>Капучино МАЛ</v>
      </c>
      <c r="AR37" s="181">
        <f>Инвентаризация!O40</f>
        <v>67418</v>
      </c>
      <c r="AS37" s="181">
        <f>Инвентаризация!P40</f>
        <v>0</v>
      </c>
      <c r="AT37" s="181">
        <f>Инвентаризация!Q40</f>
        <v>0</v>
      </c>
      <c r="AU37" s="181" t="str">
        <f>IFERROR('Аксапта '!A45,"-")</f>
        <v>-</v>
      </c>
      <c r="AV37" s="38">
        <f t="shared" si="8"/>
        <v>0</v>
      </c>
      <c r="AW37" s="38">
        <f t="shared" si="9"/>
        <v>0</v>
      </c>
      <c r="AX37" s="38">
        <f t="shared" si="10"/>
        <v>0</v>
      </c>
      <c r="AY37" s="181">
        <f t="shared" si="11"/>
        <v>0</v>
      </c>
      <c r="BB37" s="181">
        <f>Инвентаризация!O40</f>
        <v>67418</v>
      </c>
      <c r="BC37" s="181">
        <f>Инвентаризация!P40</f>
        <v>0</v>
      </c>
      <c r="BD37" s="181">
        <f>Инвентаризация!Q40</f>
        <v>0</v>
      </c>
      <c r="BE37" s="181">
        <f>IFERROR('Аксапта 2'!A45,"-")</f>
        <v>55036</v>
      </c>
      <c r="BF37" s="38">
        <f t="shared" si="12"/>
        <v>55036</v>
      </c>
      <c r="BG37" s="38">
        <f t="shared" si="13"/>
        <v>0</v>
      </c>
      <c r="BH37" s="38">
        <f t="shared" si="14"/>
        <v>0</v>
      </c>
      <c r="BI37" s="181">
        <f t="shared" si="15"/>
        <v>0</v>
      </c>
      <c r="BL37" s="181">
        <f>Инвентаризация!O40</f>
        <v>67418</v>
      </c>
      <c r="BM37" s="181">
        <f>Инвентаризация!P40</f>
        <v>0</v>
      </c>
      <c r="BN37" s="181">
        <f>Инвентаризация!Q40</f>
        <v>0</v>
      </c>
      <c r="BO37" s="181" t="str">
        <f>IFERROR('Аксапта 3'!A45,"-")</f>
        <v>-</v>
      </c>
      <c r="BP37" s="38">
        <f t="shared" si="16"/>
        <v>0</v>
      </c>
      <c r="BQ37" s="38">
        <f t="shared" si="17"/>
        <v>0</v>
      </c>
      <c r="BR37" s="38">
        <f t="shared" si="18"/>
        <v>0</v>
      </c>
      <c r="BS37" s="181">
        <f t="shared" si="19"/>
        <v>0</v>
      </c>
    </row>
    <row r="38" spans="1:71">
      <c r="A38" s="38" t="str">
        <f>'Шаблон блюда'!B39</f>
        <v>Капучино МАЛ</v>
      </c>
      <c r="B38" s="37">
        <f>IFERROR('Шаблон блюда'!A39+1-1,"")</f>
        <v>2036</v>
      </c>
      <c r="C38" s="37">
        <f>IFERROR(VLOOKUP(B38,Группы!A:A,1,FALSE),0)</f>
        <v>2036</v>
      </c>
      <c r="D38" s="37" t="str">
        <f t="shared" si="20"/>
        <v/>
      </c>
      <c r="E38" s="37" t="str">
        <f t="shared" si="21"/>
        <v/>
      </c>
      <c r="G38" s="173" t="str">
        <f>'Шаблон модификаторы'!C39</f>
        <v>Без Хрустящего Лука 14</v>
      </c>
      <c r="H38" s="174">
        <f>IFERROR('Шаблон модификаторы блюда'!A39+1-1,0)</f>
        <v>795</v>
      </c>
      <c r="I38" s="37">
        <f>IFERROR(VLOOKUP(H38,Группы!A:A,1,FALSE),0)</f>
        <v>795</v>
      </c>
      <c r="J38" s="37" t="str">
        <f t="shared" si="0"/>
        <v/>
      </c>
      <c r="K38" s="125" t="str">
        <f>IF(IF('Шаблон модификаторы блюда'!D39=0,0,'Шаблон модификаторы блюда'!A39),IF('Шаблон модификаторы блюда'!D39=0,0,'Шаблон модификаторы блюда'!A39),"")</f>
        <v/>
      </c>
      <c r="L38" s="42" t="str">
        <f t="shared" si="1"/>
        <v/>
      </c>
      <c r="M38" s="42" t="str">
        <f t="shared" si="2"/>
        <v/>
      </c>
      <c r="N38" s="42" t="str">
        <f t="shared" si="22"/>
        <v/>
      </c>
      <c r="O38" s="37" t="str">
        <f t="shared" si="23"/>
        <v/>
      </c>
      <c r="Q38" s="37" t="str">
        <f>'Шаблон блюда'!B39</f>
        <v>Капучино МАЛ</v>
      </c>
      <c r="R38" s="37">
        <f>IFERROR('Шаблон блюда'!A39+1-1,"")</f>
        <v>2036</v>
      </c>
      <c r="S38" s="45">
        <f t="shared" si="3"/>
        <v>2036</v>
      </c>
      <c r="T38" s="37" t="str">
        <f t="shared" si="4"/>
        <v/>
      </c>
      <c r="U38" s="37" t="str">
        <f t="shared" si="24"/>
        <v/>
      </c>
      <c r="W38" s="38">
        <f t="shared" si="5"/>
        <v>0</v>
      </c>
      <c r="X38" s="243">
        <f>'ТТК-Сэндвичи'!$G$291</f>
        <v>0</v>
      </c>
      <c r="Y38" s="243">
        <f>'ТТК-Десерты'!$G$291</f>
        <v>0</v>
      </c>
      <c r="Z38" s="256">
        <f>'ТТК-Напитки'!$G$257</f>
        <v>2051</v>
      </c>
      <c r="AA38" s="243">
        <f>'ТТК-Закуски'!$G$291</f>
        <v>0</v>
      </c>
      <c r="AB38" s="243">
        <f>'ТТК-Гарниры'!$G$291</f>
        <v>0</v>
      </c>
      <c r="AC38" s="243">
        <f>'ТТК-Соуса'!$G$291</f>
        <v>0</v>
      </c>
      <c r="AD38" s="243">
        <f>'ТТК-Новинки'!$G$291</f>
        <v>10233</v>
      </c>
      <c r="AE38" s="243">
        <f>'ТТК-Салаты'!$G$291</f>
        <v>0</v>
      </c>
      <c r="AF38" s="243">
        <f>'ТТК-Промо'!$G$291</f>
        <v>0</v>
      </c>
      <c r="AG38" s="243">
        <f>'ТТК-Завтраки'!$G$291</f>
        <v>0</v>
      </c>
      <c r="AH38" s="41">
        <f>'ТТК-Экстра'!$G$62</f>
        <v>0</v>
      </c>
      <c r="AO38" s="38">
        <f t="shared" si="6"/>
        <v>2037</v>
      </c>
      <c r="AP38" s="38" t="str">
        <f t="shared" si="7"/>
        <v>Капучино СТАНД</v>
      </c>
      <c r="AR38" s="181">
        <f>Инвентаризация!O41</f>
        <v>0</v>
      </c>
      <c r="AS38" s="181">
        <f>Инвентаризация!P41</f>
        <v>0</v>
      </c>
      <c r="AT38" s="181">
        <f>Инвентаризация!Q41</f>
        <v>0</v>
      </c>
      <c r="AU38" s="181" t="str">
        <f>IFERROR('Аксапта '!A46,"-")</f>
        <v>-</v>
      </c>
      <c r="AV38" s="38">
        <f t="shared" si="8"/>
        <v>0</v>
      </c>
      <c r="AW38" s="38">
        <f t="shared" si="9"/>
        <v>0</v>
      </c>
      <c r="AX38" s="38">
        <f t="shared" si="10"/>
        <v>0</v>
      </c>
      <c r="AY38" s="181">
        <f t="shared" si="11"/>
        <v>0</v>
      </c>
      <c r="BB38" s="181">
        <f>Инвентаризация!O41</f>
        <v>0</v>
      </c>
      <c r="BC38" s="181">
        <f>Инвентаризация!P41</f>
        <v>0</v>
      </c>
      <c r="BD38" s="181">
        <f>Инвентаризация!Q41</f>
        <v>0</v>
      </c>
      <c r="BE38" s="181">
        <f>IFERROR('Аксапта 2'!A46,"-")</f>
        <v>55042</v>
      </c>
      <c r="BF38" s="38">
        <f t="shared" si="12"/>
        <v>0</v>
      </c>
      <c r="BG38" s="38">
        <f t="shared" si="13"/>
        <v>0</v>
      </c>
      <c r="BH38" s="38">
        <f t="shared" si="14"/>
        <v>55042</v>
      </c>
      <c r="BI38" s="181">
        <f t="shared" si="15"/>
        <v>0</v>
      </c>
      <c r="BL38" s="181">
        <f>Инвентаризация!O41</f>
        <v>0</v>
      </c>
      <c r="BM38" s="181">
        <f>Инвентаризация!P41</f>
        <v>0</v>
      </c>
      <c r="BN38" s="181">
        <f>Инвентаризация!Q41</f>
        <v>0</v>
      </c>
      <c r="BO38" s="181" t="str">
        <f>IFERROR('Аксапта 3'!A46,"-")</f>
        <v>-</v>
      </c>
      <c r="BP38" s="38">
        <f t="shared" si="16"/>
        <v>0</v>
      </c>
      <c r="BQ38" s="38">
        <f t="shared" si="17"/>
        <v>0</v>
      </c>
      <c r="BR38" s="38">
        <f t="shared" si="18"/>
        <v>0</v>
      </c>
      <c r="BS38" s="181">
        <f t="shared" si="19"/>
        <v>0</v>
      </c>
    </row>
    <row r="39" spans="1:71">
      <c r="A39" s="38" t="str">
        <f>'Шаблон блюда'!B40</f>
        <v>Капучино СТАНД</v>
      </c>
      <c r="B39" s="37">
        <f>IFERROR('Шаблон блюда'!A40+1-1,"")</f>
        <v>2037</v>
      </c>
      <c r="C39" s="37">
        <f>IFERROR(VLOOKUP(B39,Группы!A:A,1,FALSE),0)</f>
        <v>2037</v>
      </c>
      <c r="D39" s="37" t="str">
        <f t="shared" si="20"/>
        <v/>
      </c>
      <c r="E39" s="37" t="str">
        <f t="shared" si="21"/>
        <v/>
      </c>
      <c r="G39" s="173" t="str">
        <f>'Шаблон модификаторы'!C40</f>
        <v>Без Сыра ПАРМЕЗАН (Гоя) 14</v>
      </c>
      <c r="H39" s="174">
        <f>IFERROR('Шаблон модификаторы блюда'!A40+1-1,0)</f>
        <v>866</v>
      </c>
      <c r="I39" s="37">
        <f>IFERROR(VLOOKUP(H39,Группы!A:A,1,FALSE),0)</f>
        <v>866</v>
      </c>
      <c r="J39" s="37" t="str">
        <f t="shared" si="0"/>
        <v/>
      </c>
      <c r="K39" s="125" t="str">
        <f>IF(IF('Шаблон модификаторы блюда'!D40=0,0,'Шаблон модификаторы блюда'!A40),IF('Шаблон модификаторы блюда'!D40=0,0,'Шаблон модификаторы блюда'!A40),"")</f>
        <v/>
      </c>
      <c r="L39" s="42" t="str">
        <f t="shared" si="1"/>
        <v/>
      </c>
      <c r="M39" s="42" t="str">
        <f t="shared" si="2"/>
        <v/>
      </c>
      <c r="N39" s="42" t="str">
        <f t="shared" si="22"/>
        <v/>
      </c>
      <c r="O39" s="37" t="str">
        <f t="shared" si="23"/>
        <v/>
      </c>
      <c r="Q39" s="37" t="str">
        <f>'Шаблон блюда'!B40</f>
        <v>Капучино СТАНД</v>
      </c>
      <c r="R39" s="37">
        <f>IFERROR('Шаблон блюда'!A40+1-1,"")</f>
        <v>2037</v>
      </c>
      <c r="S39" s="45">
        <f t="shared" si="3"/>
        <v>2037</v>
      </c>
      <c r="T39" s="37" t="str">
        <f t="shared" si="4"/>
        <v/>
      </c>
      <c r="U39" s="37" t="str">
        <f t="shared" si="24"/>
        <v/>
      </c>
      <c r="W39" s="38">
        <f t="shared" si="5"/>
        <v>1011</v>
      </c>
      <c r="X39" s="243">
        <f>'ТТК-Сэндвичи'!$L$2</f>
        <v>1011</v>
      </c>
      <c r="Y39" s="243">
        <f>'ТТК-Десерты'!$L$2</f>
        <v>7049</v>
      </c>
      <c r="Z39" s="256">
        <f>'ТТК-Напитки'!$G$274</f>
        <v>3965</v>
      </c>
      <c r="AA39" s="243">
        <f>'ТТК-Закуски'!$L$2</f>
        <v>2301</v>
      </c>
      <c r="AB39" s="243">
        <f>'ТТК-Гарниры'!$L$2</f>
        <v>3004</v>
      </c>
      <c r="AC39" s="243">
        <f>'ТТК-Соуса'!$L$2</f>
        <v>9003</v>
      </c>
      <c r="AD39" s="243">
        <f>'ТТК-Новинки'!$L$2</f>
        <v>8749</v>
      </c>
      <c r="AE39" s="243">
        <f>'ТТК-Салаты'!$L$2</f>
        <v>4003</v>
      </c>
      <c r="AF39" s="243">
        <f>'ТТК-Промо'!$L$2</f>
        <v>8002</v>
      </c>
      <c r="AG39" s="243">
        <f>'ТТК-Завтраки'!$L$2</f>
        <v>7051</v>
      </c>
      <c r="AH39" s="41">
        <f>'ТТК-Экстра'!$G$66</f>
        <v>0</v>
      </c>
      <c r="AO39" s="38">
        <f t="shared" si="6"/>
        <v>2040</v>
      </c>
      <c r="AP39" s="38" t="str">
        <f t="shared" si="7"/>
        <v>Латте (МАЛ.)</v>
      </c>
      <c r="AR39" s="181">
        <f>Инвентаризация!O42</f>
        <v>51091</v>
      </c>
      <c r="AS39" s="181">
        <f>Инвентаризация!P42</f>
        <v>51092</v>
      </c>
      <c r="AT39" s="181">
        <f>Инвентаризация!Q42</f>
        <v>0</v>
      </c>
      <c r="AU39" s="181" t="str">
        <f>IFERROR('Аксапта '!A47,"-")</f>
        <v>-</v>
      </c>
      <c r="AV39" s="38">
        <f t="shared" si="8"/>
        <v>0</v>
      </c>
      <c r="AW39" s="38">
        <f t="shared" si="9"/>
        <v>0</v>
      </c>
      <c r="AX39" s="38">
        <f t="shared" si="10"/>
        <v>0</v>
      </c>
      <c r="AY39" s="181">
        <f t="shared" si="11"/>
        <v>0</v>
      </c>
      <c r="BB39" s="181">
        <f>Инвентаризация!O42</f>
        <v>51091</v>
      </c>
      <c r="BC39" s="181">
        <f>Инвентаризация!P42</f>
        <v>51092</v>
      </c>
      <c r="BD39" s="181">
        <f>Инвентаризация!Q42</f>
        <v>0</v>
      </c>
      <c r="BE39" s="181">
        <f>IFERROR('Аксапта 2'!A47,"-")</f>
        <v>55303</v>
      </c>
      <c r="BF39" s="38">
        <f t="shared" si="12"/>
        <v>0</v>
      </c>
      <c r="BG39" s="38">
        <f t="shared" si="13"/>
        <v>0</v>
      </c>
      <c r="BH39" s="38">
        <f t="shared" si="14"/>
        <v>55303</v>
      </c>
      <c r="BI39" s="181">
        <f t="shared" si="15"/>
        <v>0</v>
      </c>
      <c r="BL39" s="181">
        <f>Инвентаризация!O42</f>
        <v>51091</v>
      </c>
      <c r="BM39" s="181">
        <f>Инвентаризация!P42</f>
        <v>51092</v>
      </c>
      <c r="BN39" s="181">
        <f>Инвентаризация!Q42</f>
        <v>0</v>
      </c>
      <c r="BO39" s="181" t="str">
        <f>IFERROR('Аксапта 3'!A47,"-")</f>
        <v>-</v>
      </c>
      <c r="BP39" s="38">
        <f t="shared" si="16"/>
        <v>0</v>
      </c>
      <c r="BQ39" s="38">
        <f t="shared" si="17"/>
        <v>0</v>
      </c>
      <c r="BR39" s="38">
        <f t="shared" si="18"/>
        <v>0</v>
      </c>
      <c r="BS39" s="181">
        <f t="shared" si="19"/>
        <v>0</v>
      </c>
    </row>
    <row r="40" spans="1:71">
      <c r="A40" s="38" t="str">
        <f>'Шаблон блюда'!B41</f>
        <v>Латте (МАЛ.)</v>
      </c>
      <c r="B40" s="37">
        <f>IFERROR('Шаблон блюда'!A41+1-1,"")</f>
        <v>2040</v>
      </c>
      <c r="C40" s="37">
        <f>IFERROR(VLOOKUP(B40,Группы!A:A,1,FALSE),0)</f>
        <v>2040</v>
      </c>
      <c r="D40" s="37" t="str">
        <f t="shared" si="20"/>
        <v/>
      </c>
      <c r="E40" s="37" t="str">
        <f t="shared" si="21"/>
        <v/>
      </c>
      <c r="G40" s="173" t="str">
        <f>'Шаблон модификаторы'!C41</f>
        <v>Без Кинг Соуса 22</v>
      </c>
      <c r="H40" s="174">
        <f>IFERROR('Шаблон модификаторы блюда'!A41+1-1,0)</f>
        <v>979</v>
      </c>
      <c r="I40" s="37">
        <f>IFERROR(VLOOKUP(H40,Группы!A:A,1,FALSE),0)</f>
        <v>979</v>
      </c>
      <c r="J40" s="37" t="str">
        <f t="shared" si="0"/>
        <v/>
      </c>
      <c r="K40" s="125" t="str">
        <f>IF(IF('Шаблон модификаторы блюда'!D41=0,0,'Шаблон модификаторы блюда'!A41),IF('Шаблон модификаторы блюда'!D41=0,0,'Шаблон модификаторы блюда'!A41),"")</f>
        <v/>
      </c>
      <c r="L40" s="42" t="str">
        <f t="shared" si="1"/>
        <v/>
      </c>
      <c r="M40" s="42" t="str">
        <f t="shared" si="2"/>
        <v/>
      </c>
      <c r="N40" s="42" t="str">
        <f t="shared" si="22"/>
        <v/>
      </c>
      <c r="O40" s="37" t="str">
        <f t="shared" si="23"/>
        <v/>
      </c>
      <c r="Q40" s="37" t="str">
        <f>'Шаблон блюда'!B41</f>
        <v>Латте (МАЛ.)</v>
      </c>
      <c r="R40" s="37">
        <f>IFERROR('Шаблон блюда'!A41+1-1,"")</f>
        <v>2040</v>
      </c>
      <c r="S40" s="45">
        <f t="shared" si="3"/>
        <v>2040</v>
      </c>
      <c r="T40" s="37" t="str">
        <f t="shared" si="4"/>
        <v/>
      </c>
      <c r="U40" s="37" t="str">
        <f t="shared" si="24"/>
        <v/>
      </c>
      <c r="W40" s="38">
        <f t="shared" si="5"/>
        <v>1004</v>
      </c>
      <c r="X40" s="243">
        <f>'ТТК-Сэндвичи'!$L$19</f>
        <v>1004</v>
      </c>
      <c r="Y40" s="243">
        <f>'ТТК-Десерты'!$L$19</f>
        <v>7005</v>
      </c>
      <c r="Z40" s="256">
        <f>'ТТК-Напитки'!$G$291</f>
        <v>3968</v>
      </c>
      <c r="AA40" s="243">
        <f>'ТТК-Закуски'!$L$19</f>
        <v>3029</v>
      </c>
      <c r="AB40" s="243">
        <f>'ТТК-Гарниры'!$L$19</f>
        <v>3006</v>
      </c>
      <c r="AC40" s="243">
        <f>'ТТК-Соуса'!$L$19</f>
        <v>9007</v>
      </c>
      <c r="AD40" s="243">
        <f>'ТТК-Новинки'!$L$19</f>
        <v>8054</v>
      </c>
      <c r="AE40" s="243">
        <f>'ТТК-Салаты'!$L$19</f>
        <v>0</v>
      </c>
      <c r="AF40" s="243">
        <f>'ТТК-Промо'!$L$19</f>
        <v>8910</v>
      </c>
      <c r="AG40" s="243">
        <f>'ТТК-Завтраки'!$L$19</f>
        <v>7053</v>
      </c>
      <c r="AH40" s="41">
        <f>'ТТК-Экстра'!$G$70</f>
        <v>0</v>
      </c>
      <c r="AO40" s="38">
        <f t="shared" si="6"/>
        <v>2041</v>
      </c>
      <c r="AP40" s="38" t="str">
        <f t="shared" si="7"/>
        <v>Латте (СТАНД.)</v>
      </c>
      <c r="AR40" s="181">
        <f>Инвентаризация!O43</f>
        <v>51300</v>
      </c>
      <c r="AS40" s="181">
        <f>Инвентаризация!P43</f>
        <v>51302</v>
      </c>
      <c r="AT40" s="181">
        <f>Инвентаризация!Q43</f>
        <v>0</v>
      </c>
      <c r="AU40" s="181" t="str">
        <f>IFERROR('Аксапта '!A48,"-")</f>
        <v>-</v>
      </c>
      <c r="AV40" s="38">
        <f t="shared" si="8"/>
        <v>0</v>
      </c>
      <c r="AW40" s="38">
        <f t="shared" si="9"/>
        <v>0</v>
      </c>
      <c r="AX40" s="38">
        <f t="shared" si="10"/>
        <v>0</v>
      </c>
      <c r="AY40" s="181">
        <f t="shared" si="11"/>
        <v>0</v>
      </c>
      <c r="BB40" s="181">
        <f>Инвентаризация!O43</f>
        <v>51300</v>
      </c>
      <c r="BC40" s="181">
        <f>Инвентаризация!P43</f>
        <v>51302</v>
      </c>
      <c r="BD40" s="181">
        <f>Инвентаризация!Q43</f>
        <v>0</v>
      </c>
      <c r="BE40" s="181">
        <f>IFERROR('Аксапта 2'!A48,"-")</f>
        <v>56068</v>
      </c>
      <c r="BF40" s="38">
        <f t="shared" si="12"/>
        <v>0</v>
      </c>
      <c r="BG40" s="38">
        <f t="shared" si="13"/>
        <v>56068</v>
      </c>
      <c r="BH40" s="38">
        <f t="shared" si="14"/>
        <v>0</v>
      </c>
      <c r="BI40" s="181">
        <f t="shared" si="15"/>
        <v>0</v>
      </c>
      <c r="BL40" s="181">
        <f>Инвентаризация!O43</f>
        <v>51300</v>
      </c>
      <c r="BM40" s="181">
        <f>Инвентаризация!P43</f>
        <v>51302</v>
      </c>
      <c r="BN40" s="181">
        <f>Инвентаризация!Q43</f>
        <v>0</v>
      </c>
      <c r="BO40" s="181" t="str">
        <f>IFERROR('Аксапта 3'!A48,"-")</f>
        <v>-</v>
      </c>
      <c r="BP40" s="38">
        <f t="shared" si="16"/>
        <v>0</v>
      </c>
      <c r="BQ40" s="38">
        <f t="shared" si="17"/>
        <v>0</v>
      </c>
      <c r="BR40" s="38">
        <f t="shared" si="18"/>
        <v>0</v>
      </c>
      <c r="BS40" s="181">
        <f t="shared" si="19"/>
        <v>0</v>
      </c>
    </row>
    <row r="41" spans="1:71">
      <c r="A41" s="38" t="str">
        <f>'Шаблон блюда'!B42</f>
        <v>Латте (СТАНД.)</v>
      </c>
      <c r="B41" s="37">
        <f>IFERROR('Шаблон блюда'!A42+1-1,"")</f>
        <v>2041</v>
      </c>
      <c r="C41" s="37">
        <f>IFERROR(VLOOKUP(B41,Группы!A:A,1,FALSE),0)</f>
        <v>2041</v>
      </c>
      <c r="D41" s="37" t="str">
        <f t="shared" si="20"/>
        <v/>
      </c>
      <c r="E41" s="37" t="str">
        <f t="shared" si="21"/>
        <v/>
      </c>
      <c r="G41" s="173" t="str">
        <f>'Шаблон модификаторы'!C42</f>
        <v>Без соуса цезарь 21</v>
      </c>
      <c r="H41" s="174">
        <f>IFERROR('Шаблон модификаторы блюда'!A42+1-1,0)</f>
        <v>1807</v>
      </c>
      <c r="I41" s="37">
        <f>IFERROR(VLOOKUP(H41,Группы!A:A,1,FALSE),0)</f>
        <v>1807</v>
      </c>
      <c r="J41" s="37" t="str">
        <f t="shared" si="0"/>
        <v/>
      </c>
      <c r="K41" s="125" t="str">
        <f>IF(IF('Шаблон модификаторы блюда'!D42=0,0,'Шаблон модификаторы блюда'!A42),IF('Шаблон модификаторы блюда'!D42=0,0,'Шаблон модификаторы блюда'!A42),"")</f>
        <v/>
      </c>
      <c r="L41" s="42" t="str">
        <f t="shared" si="1"/>
        <v/>
      </c>
      <c r="M41" s="42" t="str">
        <f t="shared" si="2"/>
        <v/>
      </c>
      <c r="N41" s="42" t="str">
        <f t="shared" si="22"/>
        <v/>
      </c>
      <c r="O41" s="37" t="str">
        <f t="shared" si="23"/>
        <v/>
      </c>
      <c r="Q41" s="37" t="str">
        <f>'Шаблон блюда'!B42</f>
        <v>Латте (СТАНД.)</v>
      </c>
      <c r="R41" s="37">
        <f>IFERROR('Шаблон блюда'!A42+1-1,"")</f>
        <v>2041</v>
      </c>
      <c r="S41" s="45">
        <f t="shared" si="3"/>
        <v>2041</v>
      </c>
      <c r="T41" s="37" t="str">
        <f t="shared" si="4"/>
        <v/>
      </c>
      <c r="U41" s="37" t="str">
        <f t="shared" si="24"/>
        <v/>
      </c>
      <c r="W41" s="38">
        <f t="shared" si="5"/>
        <v>1025</v>
      </c>
      <c r="X41" s="243">
        <f>'ТТК-Сэндвичи'!$L$36</f>
        <v>1025</v>
      </c>
      <c r="Y41" s="243">
        <f>'ТТК-Десерты'!$L$36</f>
        <v>7006</v>
      </c>
      <c r="Z41" s="256">
        <f>'ТТК-Напитки'!$G$308</f>
        <v>4235</v>
      </c>
      <c r="AA41" s="243">
        <f>'ТТК-Закуски'!$L$36</f>
        <v>3001</v>
      </c>
      <c r="AB41" s="243">
        <f>'ТТК-Гарниры'!$L$36</f>
        <v>3011</v>
      </c>
      <c r="AC41" s="243">
        <f>'ТТК-Соуса'!$L$36</f>
        <v>9013</v>
      </c>
      <c r="AD41" s="243">
        <f>'ТТК-Новинки'!$L$36</f>
        <v>8191</v>
      </c>
      <c r="AE41" s="243">
        <f>'ТТК-Салаты'!$L$36</f>
        <v>0</v>
      </c>
      <c r="AF41" s="243">
        <f>'ТТК-Промо'!$L$36</f>
        <v>9711</v>
      </c>
      <c r="AG41" s="243">
        <f>'ТТК-Завтраки'!$L$36</f>
        <v>8052</v>
      </c>
      <c r="AH41" s="41">
        <f>'ТТК-Экстра'!$G$74</f>
        <v>0</v>
      </c>
      <c r="AO41" s="38">
        <f t="shared" si="6"/>
        <v>2044</v>
      </c>
      <c r="AP41" s="38" t="str">
        <f t="shared" si="7"/>
        <v>Пиво Эфес Пилснер</v>
      </c>
      <c r="AR41" s="181">
        <f>Инвентаризация!O44</f>
        <v>67029</v>
      </c>
      <c r="AS41" s="181">
        <f>Инвентаризация!P44</f>
        <v>0</v>
      </c>
      <c r="AT41" s="181">
        <f>Инвентаризация!Q44</f>
        <v>0</v>
      </c>
      <c r="AU41" s="181" t="str">
        <f>IFERROR('Аксапта '!A49,"-")</f>
        <v>-</v>
      </c>
      <c r="AV41" s="38">
        <f t="shared" si="8"/>
        <v>0</v>
      </c>
      <c r="AW41" s="38">
        <f t="shared" si="9"/>
        <v>0</v>
      </c>
      <c r="AX41" s="38">
        <f t="shared" si="10"/>
        <v>0</v>
      </c>
      <c r="AY41" s="181">
        <f t="shared" si="11"/>
        <v>0</v>
      </c>
      <c r="BB41" s="181">
        <f>Инвентаризация!O44</f>
        <v>67029</v>
      </c>
      <c r="BC41" s="181">
        <f>Инвентаризация!P44</f>
        <v>0</v>
      </c>
      <c r="BD41" s="181">
        <f>Инвентаризация!Q44</f>
        <v>0</v>
      </c>
      <c r="BE41" s="181">
        <f>IFERROR('Аксапта 2'!A49,"-")</f>
        <v>57429</v>
      </c>
      <c r="BF41" s="38">
        <f t="shared" si="12"/>
        <v>0</v>
      </c>
      <c r="BG41" s="38">
        <f t="shared" si="13"/>
        <v>0</v>
      </c>
      <c r="BH41" s="38">
        <f t="shared" si="14"/>
        <v>57429</v>
      </c>
      <c r="BI41" s="181">
        <f t="shared" si="15"/>
        <v>0</v>
      </c>
      <c r="BL41" s="181">
        <f>Инвентаризация!O44</f>
        <v>67029</v>
      </c>
      <c r="BM41" s="181">
        <f>Инвентаризация!P44</f>
        <v>0</v>
      </c>
      <c r="BN41" s="181">
        <f>Инвентаризация!Q44</f>
        <v>0</v>
      </c>
      <c r="BO41" s="181" t="str">
        <f>IFERROR('Аксапта 3'!A49,"-")</f>
        <v>-</v>
      </c>
      <c r="BP41" s="38">
        <f t="shared" si="16"/>
        <v>0</v>
      </c>
      <c r="BQ41" s="38">
        <f t="shared" si="17"/>
        <v>0</v>
      </c>
      <c r="BR41" s="38">
        <f t="shared" si="18"/>
        <v>0</v>
      </c>
      <c r="BS41" s="181">
        <f t="shared" si="19"/>
        <v>0</v>
      </c>
    </row>
    <row r="42" spans="1:71">
      <c r="A42" s="38" t="str">
        <f>'Шаблон блюда'!B43</f>
        <v>Пиво Эфес Пилснер</v>
      </c>
      <c r="B42" s="37">
        <f>IFERROR('Шаблон блюда'!A43+1-1,"")</f>
        <v>2044</v>
      </c>
      <c r="C42" s="37">
        <f>IFERROR(VLOOKUP(B42,Группы!A:A,1,FALSE),0)</f>
        <v>2044</v>
      </c>
      <c r="D42" s="37" t="str">
        <f t="shared" si="20"/>
        <v/>
      </c>
      <c r="E42" s="37" t="str">
        <f t="shared" si="21"/>
        <v/>
      </c>
      <c r="G42" s="173" t="str">
        <f>'Шаблон модификаторы'!C43</f>
        <v>Без бекона 2</v>
      </c>
      <c r="H42" s="174">
        <f>IFERROR('Шаблон модификаторы блюда'!A43+1-1,0)</f>
        <v>2439</v>
      </c>
      <c r="I42" s="37">
        <f>IFERROR(VLOOKUP(H42,Группы!A:A,1,FALSE),0)</f>
        <v>2439</v>
      </c>
      <c r="J42" s="37" t="str">
        <f t="shared" si="0"/>
        <v/>
      </c>
      <c r="K42" s="125" t="str">
        <f>IF(IF('Шаблон модификаторы блюда'!D43=0,0,'Шаблон модификаторы блюда'!A43),IF('Шаблон модификаторы блюда'!D43=0,0,'Шаблон модификаторы блюда'!A43),"")</f>
        <v/>
      </c>
      <c r="L42" s="42" t="str">
        <f t="shared" si="1"/>
        <v/>
      </c>
      <c r="M42" s="42" t="str">
        <f t="shared" si="2"/>
        <v/>
      </c>
      <c r="N42" s="42" t="str">
        <f t="shared" si="22"/>
        <v/>
      </c>
      <c r="O42" s="37" t="str">
        <f t="shared" si="23"/>
        <v/>
      </c>
      <c r="Q42" s="37" t="str">
        <f>'Шаблон блюда'!B43</f>
        <v>Пиво Эфес Пилснер</v>
      </c>
      <c r="R42" s="37">
        <f>IFERROR('Шаблон блюда'!A43+1-1,"")</f>
        <v>2044</v>
      </c>
      <c r="S42" s="45">
        <f t="shared" si="3"/>
        <v>2044</v>
      </c>
      <c r="T42" s="37" t="str">
        <f t="shared" si="4"/>
        <v/>
      </c>
      <c r="U42" s="37" t="str">
        <f t="shared" si="24"/>
        <v/>
      </c>
      <c r="W42" s="38">
        <f t="shared" si="5"/>
        <v>1002</v>
      </c>
      <c r="X42" s="243">
        <f>'ТТК-Сэндвичи'!$L$53</f>
        <v>1002</v>
      </c>
      <c r="Y42" s="243">
        <f>'ТТК-Десерты'!$L$53</f>
        <v>7010</v>
      </c>
      <c r="Z42" s="256">
        <f>'ТТК-Напитки'!$G$325</f>
        <v>4176</v>
      </c>
      <c r="AA42" s="243">
        <f>'ТТК-Закуски'!$L$53</f>
        <v>3003</v>
      </c>
      <c r="AB42" s="243">
        <f>'ТТК-Гарниры'!$L$53</f>
        <v>0</v>
      </c>
      <c r="AC42" s="243">
        <f>'ТТК-Соуса'!$L$53</f>
        <v>7019</v>
      </c>
      <c r="AD42" s="243">
        <f>'ТТК-Новинки'!$L$53</f>
        <v>8161</v>
      </c>
      <c r="AE42" s="243">
        <f>'ТТК-Салаты'!$L$53</f>
        <v>0</v>
      </c>
      <c r="AF42" s="243">
        <f>'ТТК-Промо'!$L$53</f>
        <v>9715</v>
      </c>
      <c r="AG42" s="243">
        <f>'ТТК-Завтраки'!$L$53</f>
        <v>3427</v>
      </c>
      <c r="AH42" s="41">
        <f>'ТТК-Экстра'!$G$78</f>
        <v>0</v>
      </c>
      <c r="AO42" s="38">
        <f t="shared" si="6"/>
        <v>2047</v>
      </c>
      <c r="AP42" s="38" t="str">
        <f t="shared" si="7"/>
        <v>Энергет.нап. Адреналин Раш</v>
      </c>
      <c r="AR42" s="181">
        <f>Инвентаризация!O45</f>
        <v>61175</v>
      </c>
      <c r="AS42" s="181">
        <f>Инвентаризация!P45</f>
        <v>0</v>
      </c>
      <c r="AT42" s="181">
        <f>Инвентаризация!Q45</f>
        <v>0</v>
      </c>
      <c r="AU42" s="181" t="str">
        <f>IFERROR('Аксапта '!A50,"-")</f>
        <v>-</v>
      </c>
      <c r="AV42" s="38">
        <f t="shared" si="8"/>
        <v>0</v>
      </c>
      <c r="AW42" s="38">
        <f t="shared" si="9"/>
        <v>0</v>
      </c>
      <c r="AX42" s="38">
        <f t="shared" si="10"/>
        <v>0</v>
      </c>
      <c r="AY42" s="181">
        <f t="shared" si="11"/>
        <v>0</v>
      </c>
      <c r="BB42" s="181">
        <f>Инвентаризация!O45</f>
        <v>61175</v>
      </c>
      <c r="BC42" s="181">
        <f>Инвентаризация!P45</f>
        <v>0</v>
      </c>
      <c r="BD42" s="181">
        <f>Инвентаризация!Q45</f>
        <v>0</v>
      </c>
      <c r="BE42" s="181">
        <f>IFERROR('Аксапта 2'!A50,"-")</f>
        <v>58535</v>
      </c>
      <c r="BF42" s="38">
        <f t="shared" si="12"/>
        <v>0</v>
      </c>
      <c r="BG42" s="38">
        <f t="shared" si="13"/>
        <v>0</v>
      </c>
      <c r="BH42" s="38">
        <f t="shared" si="14"/>
        <v>58535</v>
      </c>
      <c r="BI42" s="181">
        <f t="shared" si="15"/>
        <v>0</v>
      </c>
      <c r="BL42" s="181">
        <f>Инвентаризация!O45</f>
        <v>61175</v>
      </c>
      <c r="BM42" s="181">
        <f>Инвентаризация!P45</f>
        <v>0</v>
      </c>
      <c r="BN42" s="181">
        <f>Инвентаризация!Q45</f>
        <v>0</v>
      </c>
      <c r="BO42" s="181" t="str">
        <f>IFERROR('Аксапта 3'!A50,"-")</f>
        <v>-</v>
      </c>
      <c r="BP42" s="38">
        <f t="shared" si="16"/>
        <v>0</v>
      </c>
      <c r="BQ42" s="38">
        <f t="shared" si="17"/>
        <v>0</v>
      </c>
      <c r="BR42" s="38">
        <f t="shared" si="18"/>
        <v>0</v>
      </c>
      <c r="BS42" s="181">
        <f t="shared" si="19"/>
        <v>0</v>
      </c>
    </row>
    <row r="43" spans="1:71">
      <c r="A43" s="38" t="str">
        <f>'Шаблон блюда'!B44</f>
        <v>Энергет.нап. Адреналин Раш</v>
      </c>
      <c r="B43" s="37">
        <f>IFERROR('Шаблон блюда'!A44+1-1,"")</f>
        <v>2047</v>
      </c>
      <c r="C43" s="37">
        <f>IFERROR(VLOOKUP(B43,Группы!A:A,1,FALSE),0)</f>
        <v>2047</v>
      </c>
      <c r="D43" s="37" t="str">
        <f t="shared" si="20"/>
        <v/>
      </c>
      <c r="E43" s="37" t="str">
        <f t="shared" si="21"/>
        <v/>
      </c>
      <c r="G43" s="173" t="str">
        <f>'Шаблон модификаторы'!C44</f>
        <v>Пирожок с в</v>
      </c>
      <c r="H43" s="174">
        <f>IFERROR('Шаблон модификаторы блюда'!A44+1-1,0)</f>
        <v>2789</v>
      </c>
      <c r="I43" s="37">
        <f>IFERROR(VLOOKUP(H43,Группы!A:A,1,FALSE),0)</f>
        <v>2789</v>
      </c>
      <c r="J43" s="37" t="str">
        <f t="shared" si="0"/>
        <v/>
      </c>
      <c r="K43" s="125" t="str">
        <f>IF(IF('Шаблон модификаторы блюда'!D44=0,0,'Шаблон модификаторы блюда'!A44),IF('Шаблон модификаторы блюда'!D44=0,0,'Шаблон модификаторы блюда'!A44),"")</f>
        <v/>
      </c>
      <c r="L43" s="42" t="str">
        <f t="shared" si="1"/>
        <v/>
      </c>
      <c r="M43" s="42" t="str">
        <f t="shared" si="2"/>
        <v/>
      </c>
      <c r="N43" s="42" t="str">
        <f t="shared" si="22"/>
        <v/>
      </c>
      <c r="O43" s="37" t="str">
        <f t="shared" si="23"/>
        <v/>
      </c>
      <c r="Q43" s="37" t="str">
        <f>'Шаблон блюда'!B44</f>
        <v>Энергет.нап. Адреналин Раш</v>
      </c>
      <c r="R43" s="37">
        <f>IFERROR('Шаблон блюда'!A44+1-1,"")</f>
        <v>2047</v>
      </c>
      <c r="S43" s="45">
        <f t="shared" si="3"/>
        <v>2047</v>
      </c>
      <c r="T43" s="37" t="str">
        <f t="shared" si="4"/>
        <v/>
      </c>
      <c r="U43" s="37" t="str">
        <f t="shared" si="24"/>
        <v/>
      </c>
      <c r="W43" s="38">
        <f t="shared" si="5"/>
        <v>1018</v>
      </c>
      <c r="X43" s="243">
        <f>'ТТК-Сэндвичи'!$L$70</f>
        <v>1018</v>
      </c>
      <c r="Y43" s="243">
        <f>'ТТК-Десерты'!$L$70</f>
        <v>8112</v>
      </c>
      <c r="Z43" s="256">
        <f>'ТТК-Напитки'!$L$2</f>
        <v>2067</v>
      </c>
      <c r="AA43" s="243">
        <f>'ТТК-Закуски'!$L$70</f>
        <v>3018</v>
      </c>
      <c r="AB43" s="243">
        <f>'ТТК-Гарниры'!$L$70</f>
        <v>0</v>
      </c>
      <c r="AC43" s="243">
        <f>'ТТК-Соуса'!$L$70</f>
        <v>9012</v>
      </c>
      <c r="AD43" s="243">
        <f>'ТТК-Новинки'!$L$70</f>
        <v>8840</v>
      </c>
      <c r="AE43" s="243">
        <f>'ТТК-Салаты'!$L$70</f>
        <v>0</v>
      </c>
      <c r="AF43" s="243">
        <f>'ТТК-Промо'!$L$70</f>
        <v>0</v>
      </c>
      <c r="AG43" s="243">
        <f>'ТТК-Завтраки'!$L$70</f>
        <v>3434</v>
      </c>
      <c r="AH43" s="41">
        <f>'ТТК-Экстра'!$L$2</f>
        <v>10007</v>
      </c>
      <c r="AO43" s="38">
        <f t="shared" si="6"/>
        <v>2049</v>
      </c>
      <c r="AP43" s="38" t="str">
        <f t="shared" si="7"/>
        <v>Липтон Лимон</v>
      </c>
      <c r="AR43" s="181">
        <f>Инвентаризация!O46</f>
        <v>67032</v>
      </c>
      <c r="AS43" s="181">
        <f>Инвентаризация!P46</f>
        <v>0</v>
      </c>
      <c r="AT43" s="181">
        <f>Инвентаризация!Q46</f>
        <v>0</v>
      </c>
      <c r="AU43" s="181" t="str">
        <f>IFERROR('Аксапта '!A51,"-")</f>
        <v>-</v>
      </c>
      <c r="AV43" s="38">
        <f t="shared" si="8"/>
        <v>0</v>
      </c>
      <c r="AW43" s="38">
        <f t="shared" si="9"/>
        <v>0</v>
      </c>
      <c r="AX43" s="38">
        <f t="shared" si="10"/>
        <v>0</v>
      </c>
      <c r="AY43" s="181">
        <f t="shared" si="11"/>
        <v>0</v>
      </c>
      <c r="BB43" s="181">
        <f>Инвентаризация!O46</f>
        <v>67032</v>
      </c>
      <c r="BC43" s="181">
        <f>Инвентаризация!P46</f>
        <v>0</v>
      </c>
      <c r="BD43" s="181">
        <f>Инвентаризация!Q46</f>
        <v>0</v>
      </c>
      <c r="BE43" s="181">
        <f>IFERROR('Аксапта 2'!A51,"-")</f>
        <v>59836</v>
      </c>
      <c r="BF43" s="38">
        <f t="shared" si="12"/>
        <v>0</v>
      </c>
      <c r="BG43" s="38">
        <f t="shared" si="13"/>
        <v>59836</v>
      </c>
      <c r="BH43" s="38">
        <f t="shared" si="14"/>
        <v>0</v>
      </c>
      <c r="BI43" s="181">
        <f t="shared" si="15"/>
        <v>0</v>
      </c>
      <c r="BL43" s="181">
        <f>Инвентаризация!O46</f>
        <v>67032</v>
      </c>
      <c r="BM43" s="181">
        <f>Инвентаризация!P46</f>
        <v>0</v>
      </c>
      <c r="BN43" s="181">
        <f>Инвентаризация!Q46</f>
        <v>0</v>
      </c>
      <c r="BO43" s="181" t="str">
        <f>IFERROR('Аксапта 3'!A51,"-")</f>
        <v>-</v>
      </c>
      <c r="BP43" s="38">
        <f t="shared" si="16"/>
        <v>0</v>
      </c>
      <c r="BQ43" s="38">
        <f t="shared" si="17"/>
        <v>0</v>
      </c>
      <c r="BR43" s="38">
        <f t="shared" si="18"/>
        <v>0</v>
      </c>
      <c r="BS43" s="181">
        <f t="shared" si="19"/>
        <v>0</v>
      </c>
    </row>
    <row r="44" spans="1:71">
      <c r="A44" s="38" t="str">
        <f>'Шаблон блюда'!B45</f>
        <v>Липтон Лимон</v>
      </c>
      <c r="B44" s="37">
        <f>IFERROR('Шаблон блюда'!A45+1-1,"")</f>
        <v>2049</v>
      </c>
      <c r="C44" s="37">
        <f>IFERROR(VLOOKUP(B44,Группы!A:A,1,FALSE),0)</f>
        <v>2049</v>
      </c>
      <c r="D44" s="37" t="str">
        <f t="shared" si="20"/>
        <v/>
      </c>
      <c r="E44" s="37" t="str">
        <f t="shared" si="21"/>
        <v/>
      </c>
      <c r="G44" s="173" t="str">
        <f>'Шаблон модификаторы'!C45</f>
        <v>Сырник</v>
      </c>
      <c r="H44" s="174">
        <f>IFERROR('Шаблон модификаторы блюда'!A45+1-1,0)</f>
        <v>2792</v>
      </c>
      <c r="I44" s="37">
        <f>IFERROR(VLOOKUP(H44,Группы!A:A,1,FALSE),0)</f>
        <v>2792</v>
      </c>
      <c r="J44" s="37" t="str">
        <f t="shared" si="0"/>
        <v/>
      </c>
      <c r="K44" s="125" t="str">
        <f>IF(IF('Шаблон модификаторы блюда'!D45=0,0,'Шаблон модификаторы блюда'!A45),IF('Шаблон модификаторы блюда'!D45=0,0,'Шаблон модификаторы блюда'!A45),"")</f>
        <v/>
      </c>
      <c r="L44" s="42" t="str">
        <f t="shared" si="1"/>
        <v/>
      </c>
      <c r="M44" s="42" t="str">
        <f t="shared" si="2"/>
        <v/>
      </c>
      <c r="N44" s="42" t="str">
        <f t="shared" si="22"/>
        <v/>
      </c>
      <c r="O44" s="37" t="str">
        <f t="shared" si="23"/>
        <v/>
      </c>
      <c r="Q44" s="37" t="str">
        <f>'Шаблон блюда'!B45</f>
        <v>Липтон Лимон</v>
      </c>
      <c r="R44" s="37">
        <f>IFERROR('Шаблон блюда'!A45+1-1,"")</f>
        <v>2049</v>
      </c>
      <c r="S44" s="45">
        <f t="shared" si="3"/>
        <v>2049</v>
      </c>
      <c r="T44" s="37" t="str">
        <f t="shared" si="4"/>
        <v/>
      </c>
      <c r="U44" s="37" t="str">
        <f t="shared" si="24"/>
        <v/>
      </c>
      <c r="W44" s="38">
        <f t="shared" si="5"/>
        <v>1020</v>
      </c>
      <c r="X44" s="243">
        <f>'ТТК-Сэндвичи'!$L$87</f>
        <v>1020</v>
      </c>
      <c r="Y44" s="243">
        <f>'ТТК-Десерты'!$L$87</f>
        <v>7059</v>
      </c>
      <c r="Z44" s="256">
        <f>'ТТК-Напитки'!$L$19</f>
        <v>2019</v>
      </c>
      <c r="AA44" s="243">
        <f>'ТТК-Закуски'!$L$87</f>
        <v>3486</v>
      </c>
      <c r="AB44" s="243">
        <f>'ТТК-Гарниры'!$L$87</f>
        <v>0</v>
      </c>
      <c r="AC44" s="243">
        <f>'ТТК-Соуса'!$L$87</f>
        <v>0</v>
      </c>
      <c r="AD44" s="243">
        <f>'ТТК-Новинки'!$L$87</f>
        <v>8843</v>
      </c>
      <c r="AE44" s="243">
        <f>'ТТК-Салаты'!$L$87</f>
        <v>0</v>
      </c>
      <c r="AF44" s="243">
        <f>'ТТК-Промо'!$L$87</f>
        <v>0</v>
      </c>
      <c r="AG44" s="243">
        <f>'ТТК-Завтраки'!$L$87</f>
        <v>3436</v>
      </c>
      <c r="AH44" s="41">
        <f>'ТТК-Экстра'!$L$6</f>
        <v>10005</v>
      </c>
      <c r="AO44" s="38">
        <f t="shared" si="6"/>
        <v>2052</v>
      </c>
      <c r="AP44" s="38" t="str">
        <f t="shared" si="7"/>
        <v>Пепси Кола станд</v>
      </c>
      <c r="AR44" s="181">
        <f>Инвентаризация!O47</f>
        <v>51211</v>
      </c>
      <c r="AS44" s="181">
        <f>Инвентаризация!P47</f>
        <v>0</v>
      </c>
      <c r="AT44" s="181">
        <f>Инвентаризация!Q47</f>
        <v>0</v>
      </c>
      <c r="AU44" s="181" t="str">
        <f>IFERROR('Аксапта '!A52,"-")</f>
        <v>-</v>
      </c>
      <c r="AV44" s="38">
        <f t="shared" si="8"/>
        <v>0</v>
      </c>
      <c r="AW44" s="38">
        <f t="shared" si="9"/>
        <v>0</v>
      </c>
      <c r="AX44" s="38">
        <f t="shared" si="10"/>
        <v>0</v>
      </c>
      <c r="AY44" s="181">
        <f t="shared" si="11"/>
        <v>0</v>
      </c>
      <c r="BB44" s="181">
        <f>Инвентаризация!O47</f>
        <v>51211</v>
      </c>
      <c r="BC44" s="181">
        <f>Инвентаризация!P47</f>
        <v>0</v>
      </c>
      <c r="BD44" s="181">
        <f>Инвентаризация!Q47</f>
        <v>0</v>
      </c>
      <c r="BE44" s="181">
        <f>IFERROR('Аксапта 2'!A52,"-")</f>
        <v>61002</v>
      </c>
      <c r="BF44" s="38">
        <f t="shared" si="12"/>
        <v>61002</v>
      </c>
      <c r="BG44" s="38">
        <f t="shared" si="13"/>
        <v>0</v>
      </c>
      <c r="BH44" s="38">
        <f t="shared" si="14"/>
        <v>0</v>
      </c>
      <c r="BI44" s="181">
        <f t="shared" si="15"/>
        <v>0</v>
      </c>
      <c r="BL44" s="181">
        <f>Инвентаризация!O47</f>
        <v>51211</v>
      </c>
      <c r="BM44" s="181">
        <f>Инвентаризация!P47</f>
        <v>0</v>
      </c>
      <c r="BN44" s="181">
        <f>Инвентаризация!Q47</f>
        <v>0</v>
      </c>
      <c r="BO44" s="181" t="str">
        <f>IFERROR('Аксапта 3'!A52,"-")</f>
        <v>-</v>
      </c>
      <c r="BP44" s="38">
        <f t="shared" si="16"/>
        <v>0</v>
      </c>
      <c r="BQ44" s="38">
        <f t="shared" si="17"/>
        <v>0</v>
      </c>
      <c r="BR44" s="38">
        <f t="shared" si="18"/>
        <v>0</v>
      </c>
      <c r="BS44" s="181">
        <f t="shared" si="19"/>
        <v>0</v>
      </c>
    </row>
    <row r="45" spans="1:71">
      <c r="A45" s="38" t="str">
        <f>'Шаблон блюда'!B46</f>
        <v>Пепси Кола станд</v>
      </c>
      <c r="B45" s="37">
        <f>IFERROR('Шаблон блюда'!A46+1-1,"")</f>
        <v>2052</v>
      </c>
      <c r="C45" s="37">
        <f>IFERROR(VLOOKUP(B45,Группы!A:A,1,FALSE),0)</f>
        <v>2052</v>
      </c>
      <c r="D45" s="37" t="str">
        <f t="shared" si="20"/>
        <v/>
      </c>
      <c r="E45" s="37" t="str">
        <f t="shared" si="21"/>
        <v/>
      </c>
      <c r="G45" s="173" t="str">
        <f>'Шаблон модификаторы'!C46</f>
        <v>Без Сыра ПАРМЕЗАН (Гоя) 7</v>
      </c>
      <c r="H45" s="174">
        <f>IFERROR('Шаблон модификаторы блюда'!A46+1-1,0)</f>
        <v>2794</v>
      </c>
      <c r="I45" s="37">
        <f>IFERROR(VLOOKUP(H45,Группы!A:A,1,FALSE),0)</f>
        <v>2794</v>
      </c>
      <c r="J45" s="37" t="str">
        <f t="shared" si="0"/>
        <v/>
      </c>
      <c r="K45" s="125" t="str">
        <f>IF(IF('Шаблон модификаторы блюда'!D46=0,0,'Шаблон модификаторы блюда'!A46),IF('Шаблон модификаторы блюда'!D46=0,0,'Шаблон модификаторы блюда'!A46),"")</f>
        <v/>
      </c>
      <c r="L45" s="42" t="str">
        <f t="shared" si="1"/>
        <v/>
      </c>
      <c r="M45" s="42" t="str">
        <f t="shared" si="2"/>
        <v/>
      </c>
      <c r="N45" s="42" t="str">
        <f t="shared" si="22"/>
        <v/>
      </c>
      <c r="O45" s="37" t="str">
        <f t="shared" si="23"/>
        <v/>
      </c>
      <c r="Q45" s="37" t="str">
        <f>'Шаблон блюда'!B46</f>
        <v>Пепси Кола станд</v>
      </c>
      <c r="R45" s="37">
        <f>IFERROR('Шаблон блюда'!A46+1-1,"")</f>
        <v>2052</v>
      </c>
      <c r="S45" s="45">
        <f t="shared" si="3"/>
        <v>2052</v>
      </c>
      <c r="T45" s="37" t="str">
        <f t="shared" si="4"/>
        <v/>
      </c>
      <c r="U45" s="37" t="str">
        <f t="shared" si="24"/>
        <v/>
      </c>
      <c r="W45" s="38">
        <f t="shared" si="5"/>
        <v>1019</v>
      </c>
      <c r="X45" s="243">
        <f>'ТТК-Сэндвичи'!$L$104</f>
        <v>1019</v>
      </c>
      <c r="Y45" s="243">
        <f>'ТТК-Десерты'!$L$104</f>
        <v>9957</v>
      </c>
      <c r="Z45" s="256">
        <f>'ТТК-Напитки'!$L$36</f>
        <v>2018</v>
      </c>
      <c r="AA45" s="243">
        <f>'ТТК-Закуски'!$L$104</f>
        <v>4244</v>
      </c>
      <c r="AB45" s="243">
        <f>'ТТК-Гарниры'!$L$104</f>
        <v>0</v>
      </c>
      <c r="AC45" s="243">
        <f>'ТТК-Соуса'!$L$104</f>
        <v>0</v>
      </c>
      <c r="AD45" s="243">
        <f>'ТТК-Новинки'!$L$104</f>
        <v>3131</v>
      </c>
      <c r="AE45" s="243">
        <f>'ТТК-Салаты'!$L$104</f>
        <v>0</v>
      </c>
      <c r="AF45" s="243">
        <f>'ТТК-Промо'!$L$104</f>
        <v>0</v>
      </c>
      <c r="AG45" s="243">
        <f>'ТТК-Завтраки'!$L$104</f>
        <v>3425</v>
      </c>
      <c r="AH45" s="41">
        <f>'ТТК-Экстра'!$L$10</f>
        <v>10003</v>
      </c>
      <c r="AO45" s="38">
        <f t="shared" si="6"/>
        <v>2058</v>
      </c>
      <c r="AP45" s="38" t="str">
        <f t="shared" si="7"/>
        <v>Липтон Грин</v>
      </c>
      <c r="AR45" s="181">
        <f>Инвентаризация!O48</f>
        <v>57410</v>
      </c>
      <c r="AS45" s="181">
        <f>Инвентаризация!P48</f>
        <v>57411</v>
      </c>
      <c r="AT45" s="181">
        <f>Инвентаризация!Q48</f>
        <v>0</v>
      </c>
      <c r="AU45" s="181" t="str">
        <f>IFERROR('Аксапта '!A53,"-")</f>
        <v>-</v>
      </c>
      <c r="AV45" s="38">
        <f t="shared" si="8"/>
        <v>0</v>
      </c>
      <c r="AW45" s="38">
        <f t="shared" si="9"/>
        <v>0</v>
      </c>
      <c r="AX45" s="38">
        <f t="shared" si="10"/>
        <v>0</v>
      </c>
      <c r="AY45" s="181">
        <f t="shared" si="11"/>
        <v>0</v>
      </c>
      <c r="BB45" s="181">
        <f>Инвентаризация!O48</f>
        <v>57410</v>
      </c>
      <c r="BC45" s="181">
        <f>Инвентаризация!P48</f>
        <v>57411</v>
      </c>
      <c r="BD45" s="181">
        <f>Инвентаризация!Q48</f>
        <v>0</v>
      </c>
      <c r="BE45" s="181">
        <f>IFERROR('Аксапта 2'!A53,"-")</f>
        <v>69061</v>
      </c>
      <c r="BF45" s="38">
        <f t="shared" si="12"/>
        <v>0</v>
      </c>
      <c r="BG45" s="38">
        <f t="shared" si="13"/>
        <v>69061</v>
      </c>
      <c r="BH45" s="38">
        <f t="shared" si="14"/>
        <v>0</v>
      </c>
      <c r="BI45" s="181">
        <f t="shared" si="15"/>
        <v>0</v>
      </c>
      <c r="BL45" s="181">
        <f>Инвентаризация!O48</f>
        <v>57410</v>
      </c>
      <c r="BM45" s="181">
        <f>Инвентаризация!P48</f>
        <v>57411</v>
      </c>
      <c r="BN45" s="181">
        <f>Инвентаризация!Q48</f>
        <v>0</v>
      </c>
      <c r="BO45" s="181" t="str">
        <f>IFERROR('Аксапта 3'!A53,"-")</f>
        <v>-</v>
      </c>
      <c r="BP45" s="38">
        <f t="shared" si="16"/>
        <v>0</v>
      </c>
      <c r="BQ45" s="38">
        <f t="shared" si="17"/>
        <v>0</v>
      </c>
      <c r="BR45" s="38">
        <f t="shared" si="18"/>
        <v>0</v>
      </c>
      <c r="BS45" s="181">
        <f t="shared" si="19"/>
        <v>0</v>
      </c>
    </row>
    <row r="46" spans="1:71">
      <c r="A46" s="38" t="str">
        <f>'Шаблон блюда'!B47</f>
        <v>Липтон Грин</v>
      </c>
      <c r="B46" s="37">
        <f>IFERROR('Шаблон блюда'!A47+1-1,"")</f>
        <v>2058</v>
      </c>
      <c r="C46" s="37">
        <f>IFERROR(VLOOKUP(B46,Группы!A:A,1,FALSE),0)</f>
        <v>2058</v>
      </c>
      <c r="D46" s="37" t="str">
        <f t="shared" si="20"/>
        <v/>
      </c>
      <c r="E46" s="37" t="str">
        <f t="shared" si="21"/>
        <v/>
      </c>
      <c r="G46" s="173" t="str">
        <f>'Шаблон модификаторы'!C47</f>
        <v>Миринда</v>
      </c>
      <c r="H46" s="174">
        <f>IFERROR('Шаблон модификаторы блюда'!A47+1-1,0)</f>
        <v>3206</v>
      </c>
      <c r="I46" s="37">
        <f>IFERROR(VLOOKUP(H46,Группы!A:A,1,FALSE),0)</f>
        <v>3206</v>
      </c>
      <c r="J46" s="37" t="str">
        <f t="shared" si="0"/>
        <v/>
      </c>
      <c r="K46" s="125" t="str">
        <f>IF(IF('Шаблон модификаторы блюда'!D47=0,0,'Шаблон модификаторы блюда'!A47),IF('Шаблон модификаторы блюда'!D47=0,0,'Шаблон модификаторы блюда'!A47),"")</f>
        <v/>
      </c>
      <c r="L46" s="42" t="str">
        <f t="shared" si="1"/>
        <v/>
      </c>
      <c r="M46" s="42" t="str">
        <f t="shared" si="2"/>
        <v/>
      </c>
      <c r="N46" s="42" t="str">
        <f t="shared" si="22"/>
        <v/>
      </c>
      <c r="O46" s="37" t="str">
        <f t="shared" si="23"/>
        <v/>
      </c>
      <c r="Q46" s="37" t="str">
        <f>'Шаблон блюда'!B47</f>
        <v>Липтон Грин</v>
      </c>
      <c r="R46" s="37">
        <f>IFERROR('Шаблон блюда'!A47+1-1,"")</f>
        <v>2058</v>
      </c>
      <c r="S46" s="45">
        <f t="shared" si="3"/>
        <v>2058</v>
      </c>
      <c r="T46" s="37" t="str">
        <f t="shared" si="4"/>
        <v/>
      </c>
      <c r="U46" s="37" t="str">
        <f t="shared" si="24"/>
        <v/>
      </c>
      <c r="W46" s="38">
        <f t="shared" si="5"/>
        <v>4787</v>
      </c>
      <c r="X46" s="243">
        <f>'ТТК-Сэндвичи'!$L$121</f>
        <v>4787</v>
      </c>
      <c r="Y46" s="243">
        <f>'ТТК-Десерты'!$L$121</f>
        <v>0</v>
      </c>
      <c r="Z46" s="256">
        <f>'ТТК-Напитки'!$L$53</f>
        <v>2022</v>
      </c>
      <c r="AA46" s="243">
        <f>'ТТК-Закуски'!$L$121</f>
        <v>0</v>
      </c>
      <c r="AB46" s="243">
        <f>'ТТК-Гарниры'!$L$121</f>
        <v>0</v>
      </c>
      <c r="AC46" s="243">
        <f>'ТТК-Соуса'!$L$121</f>
        <v>0</v>
      </c>
      <c r="AD46" s="243">
        <f>'ТТК-Новинки'!$L$121</f>
        <v>9109</v>
      </c>
      <c r="AE46" s="243">
        <f>'ТТК-Салаты'!$L$121</f>
        <v>0</v>
      </c>
      <c r="AF46" s="243">
        <f>'ТТК-Промо'!$L$121</f>
        <v>0</v>
      </c>
      <c r="AG46" s="243">
        <f>'ТТК-Завтраки'!$L$121</f>
        <v>0</v>
      </c>
      <c r="AH46" s="41">
        <f>'ТТК-Экстра'!$L$14</f>
        <v>10001</v>
      </c>
      <c r="AO46" s="38">
        <f t="shared" si="6"/>
        <v>2064</v>
      </c>
      <c r="AP46" s="38" t="str">
        <f t="shared" si="7"/>
        <v>Минеральная вода б/г</v>
      </c>
      <c r="AR46" s="181">
        <f>Инвентаризация!O49</f>
        <v>53229</v>
      </c>
      <c r="AS46" s="181">
        <f>Инвентаризация!P49</f>
        <v>53227</v>
      </c>
      <c r="AT46" s="181">
        <f>Инвентаризация!Q49</f>
        <v>0</v>
      </c>
      <c r="AU46" s="181" t="str">
        <f>IFERROR('Аксапта '!A54,"-")</f>
        <v>-</v>
      </c>
      <c r="AV46" s="38">
        <f t="shared" si="8"/>
        <v>0</v>
      </c>
      <c r="AW46" s="38">
        <f t="shared" si="9"/>
        <v>0</v>
      </c>
      <c r="AX46" s="38">
        <f t="shared" si="10"/>
        <v>0</v>
      </c>
      <c r="AY46" s="181">
        <f t="shared" si="11"/>
        <v>0</v>
      </c>
      <c r="BB46" s="181">
        <f>Инвентаризация!O49</f>
        <v>53229</v>
      </c>
      <c r="BC46" s="181">
        <f>Инвентаризация!P49</f>
        <v>53227</v>
      </c>
      <c r="BD46" s="181">
        <f>Инвентаризация!Q49</f>
        <v>0</v>
      </c>
      <c r="BE46" s="181">
        <f>IFERROR('Аксапта 2'!A54,"-")</f>
        <v>69069</v>
      </c>
      <c r="BF46" s="38">
        <f t="shared" si="12"/>
        <v>0</v>
      </c>
      <c r="BG46" s="38">
        <f t="shared" si="13"/>
        <v>0</v>
      </c>
      <c r="BH46" s="38">
        <f t="shared" si="14"/>
        <v>69069</v>
      </c>
      <c r="BI46" s="181">
        <f t="shared" si="15"/>
        <v>0</v>
      </c>
      <c r="BL46" s="181">
        <f>Инвентаризация!O49</f>
        <v>53229</v>
      </c>
      <c r="BM46" s="181">
        <f>Инвентаризация!P49</f>
        <v>53227</v>
      </c>
      <c r="BN46" s="181">
        <f>Инвентаризация!Q49</f>
        <v>0</v>
      </c>
      <c r="BO46" s="181" t="str">
        <f>IFERROR('Аксапта 3'!A54,"-")</f>
        <v>-</v>
      </c>
      <c r="BP46" s="38">
        <f t="shared" si="16"/>
        <v>0</v>
      </c>
      <c r="BQ46" s="38">
        <f t="shared" si="17"/>
        <v>0</v>
      </c>
      <c r="BR46" s="38">
        <f t="shared" si="18"/>
        <v>0</v>
      </c>
      <c r="BS46" s="181">
        <f t="shared" si="19"/>
        <v>0</v>
      </c>
    </row>
    <row r="47" spans="1:71">
      <c r="A47" s="38" t="str">
        <f>'Шаблон блюда'!B48</f>
        <v>Минеральная вода б/г</v>
      </c>
      <c r="B47" s="37">
        <f>IFERROR('Шаблон блюда'!A48+1-1,"")</f>
        <v>2064</v>
      </c>
      <c r="C47" s="37">
        <f>IFERROR(VLOOKUP(B47,Группы!A:A,1,FALSE),0)</f>
        <v>2064</v>
      </c>
      <c r="D47" s="37" t="str">
        <f t="shared" si="20"/>
        <v/>
      </c>
      <c r="E47" s="37" t="str">
        <f t="shared" si="21"/>
        <v/>
      </c>
      <c r="G47" s="173" t="str">
        <f>'Шаблон модификаторы'!C48</f>
        <v>Севен Ап</v>
      </c>
      <c r="H47" s="174">
        <f>IFERROR('Шаблон модификаторы блюда'!A48+1-1,0)</f>
        <v>3208</v>
      </c>
      <c r="I47" s="37">
        <f>IFERROR(VLOOKUP(H47,Группы!A:A,1,FALSE),0)</f>
        <v>3208</v>
      </c>
      <c r="J47" s="37" t="str">
        <f t="shared" si="0"/>
        <v/>
      </c>
      <c r="K47" s="125" t="str">
        <f>IF(IF('Шаблон модификаторы блюда'!D48=0,0,'Шаблон модификаторы блюда'!A48),IF('Шаблон модификаторы блюда'!D48=0,0,'Шаблон модификаторы блюда'!A48),"")</f>
        <v/>
      </c>
      <c r="L47" s="42" t="str">
        <f t="shared" si="1"/>
        <v/>
      </c>
      <c r="M47" s="42" t="str">
        <f t="shared" si="2"/>
        <v/>
      </c>
      <c r="N47" s="42" t="str">
        <f t="shared" si="22"/>
        <v/>
      </c>
      <c r="O47" s="37" t="str">
        <f t="shared" si="23"/>
        <v/>
      </c>
      <c r="Q47" s="37" t="str">
        <f>'Шаблон блюда'!B48</f>
        <v>Минеральная вода б/г</v>
      </c>
      <c r="R47" s="37">
        <f>IFERROR('Шаблон блюда'!A48+1-1,"")</f>
        <v>2064</v>
      </c>
      <c r="S47" s="45">
        <f t="shared" si="3"/>
        <v>2064</v>
      </c>
      <c r="T47" s="37" t="str">
        <f t="shared" si="4"/>
        <v/>
      </c>
      <c r="U47" s="37" t="str">
        <f t="shared" si="24"/>
        <v/>
      </c>
      <c r="W47" s="38">
        <f t="shared" si="5"/>
        <v>0</v>
      </c>
      <c r="X47" s="243">
        <f>'ТТК-Сэндвичи'!$L$138</f>
        <v>0</v>
      </c>
      <c r="Y47" s="243">
        <f>'ТТК-Десерты'!$L$138</f>
        <v>0</v>
      </c>
      <c r="Z47" s="256">
        <f>'ТТК-Напитки'!$L$70</f>
        <v>2025</v>
      </c>
      <c r="AA47" s="243">
        <f>'ТТК-Закуски'!$L$138</f>
        <v>0</v>
      </c>
      <c r="AB47" s="243">
        <f>'ТТК-Гарниры'!$L$138</f>
        <v>0</v>
      </c>
      <c r="AC47" s="243">
        <f>'ТТК-Соуса'!$L$138</f>
        <v>0</v>
      </c>
      <c r="AD47" s="243">
        <f>'ТТК-Новинки'!$L$138</f>
        <v>3567</v>
      </c>
      <c r="AE47" s="243">
        <f>'ТТК-Салаты'!$L$138</f>
        <v>0</v>
      </c>
      <c r="AF47" s="243">
        <f>'ТТК-Промо'!$L$138</f>
        <v>0</v>
      </c>
      <c r="AG47" s="243">
        <f>'ТТК-Завтраки'!$L$138</f>
        <v>0</v>
      </c>
      <c r="AH47" s="41">
        <f>'ТТК-Экстра'!$L$18</f>
        <v>1274</v>
      </c>
      <c r="AO47" s="38">
        <f t="shared" si="6"/>
        <v>2065</v>
      </c>
      <c r="AP47" s="38" t="str">
        <f t="shared" si="7"/>
        <v>Минеральная вода с/г</v>
      </c>
      <c r="AR47" s="181">
        <f>Инвентаризация!O50</f>
        <v>53230</v>
      </c>
      <c r="AS47" s="181">
        <f>Инвентаризация!P50</f>
        <v>53228</v>
      </c>
      <c r="AT47" s="181">
        <f>Инвентаризация!Q50</f>
        <v>0</v>
      </c>
      <c r="AU47" s="181" t="str">
        <f>IFERROR('Аксапта '!A55,"-")</f>
        <v>-</v>
      </c>
      <c r="AV47" s="38">
        <f t="shared" si="8"/>
        <v>0</v>
      </c>
      <c r="AW47" s="38">
        <f t="shared" si="9"/>
        <v>0</v>
      </c>
      <c r="AX47" s="38">
        <f t="shared" si="10"/>
        <v>0</v>
      </c>
      <c r="AY47" s="181">
        <f t="shared" si="11"/>
        <v>0</v>
      </c>
      <c r="BB47" s="181">
        <f>Инвентаризация!O50</f>
        <v>53230</v>
      </c>
      <c r="BC47" s="181">
        <f>Инвентаризация!P50</f>
        <v>53228</v>
      </c>
      <c r="BD47" s="181">
        <f>Инвентаризация!Q50</f>
        <v>0</v>
      </c>
      <c r="BE47" s="181">
        <f>IFERROR('Аксапта 2'!A55,"-")</f>
        <v>70035</v>
      </c>
      <c r="BF47" s="38">
        <f t="shared" si="12"/>
        <v>0</v>
      </c>
      <c r="BG47" s="38">
        <f t="shared" si="13"/>
        <v>0</v>
      </c>
      <c r="BH47" s="38">
        <f t="shared" si="14"/>
        <v>0</v>
      </c>
      <c r="BI47" s="181">
        <f t="shared" si="15"/>
        <v>70035</v>
      </c>
      <c r="BL47" s="181">
        <f>Инвентаризация!O50</f>
        <v>53230</v>
      </c>
      <c r="BM47" s="181">
        <f>Инвентаризация!P50</f>
        <v>53228</v>
      </c>
      <c r="BN47" s="181">
        <f>Инвентаризация!Q50</f>
        <v>0</v>
      </c>
      <c r="BO47" s="181" t="str">
        <f>IFERROR('Аксапта 3'!A55,"-")</f>
        <v>-</v>
      </c>
      <c r="BP47" s="38">
        <f t="shared" si="16"/>
        <v>0</v>
      </c>
      <c r="BQ47" s="38">
        <f t="shared" si="17"/>
        <v>0</v>
      </c>
      <c r="BR47" s="38">
        <f t="shared" si="18"/>
        <v>0</v>
      </c>
      <c r="BS47" s="181">
        <f t="shared" si="19"/>
        <v>0</v>
      </c>
    </row>
    <row r="48" spans="1:71">
      <c r="A48" s="38" t="str">
        <f>'Шаблон блюда'!B49</f>
        <v>Минеральная вода с/г</v>
      </c>
      <c r="B48" s="37">
        <f>IFERROR('Шаблон блюда'!A49+1-1,"")</f>
        <v>2065</v>
      </c>
      <c r="C48" s="37">
        <f>IFERROR(VLOOKUP(B48,Группы!A:A,1,FALSE),0)</f>
        <v>2065</v>
      </c>
      <c r="D48" s="37" t="str">
        <f t="shared" si="20"/>
        <v/>
      </c>
      <c r="E48" s="37" t="str">
        <f t="shared" si="21"/>
        <v/>
      </c>
      <c r="G48" s="173" t="str">
        <f>'Шаблон модификаторы'!C49</f>
        <v>Пепси</v>
      </c>
      <c r="H48" s="174">
        <f>IFERROR('Шаблон модификаторы блюда'!A49+1-1,0)</f>
        <v>3209</v>
      </c>
      <c r="I48" s="37">
        <f>IFERROR(VLOOKUP(H48,Группы!A:A,1,FALSE),0)</f>
        <v>3209</v>
      </c>
      <c r="J48" s="37" t="str">
        <f t="shared" si="0"/>
        <v/>
      </c>
      <c r="K48" s="125" t="str">
        <f>IF(IF('Шаблон модификаторы блюда'!D49=0,0,'Шаблон модификаторы блюда'!A49),IF('Шаблон модификаторы блюда'!D49=0,0,'Шаблон модификаторы блюда'!A49),"")</f>
        <v/>
      </c>
      <c r="L48" s="42" t="str">
        <f t="shared" si="1"/>
        <v/>
      </c>
      <c r="M48" s="42" t="str">
        <f t="shared" si="2"/>
        <v/>
      </c>
      <c r="N48" s="42" t="str">
        <f t="shared" si="22"/>
        <v/>
      </c>
      <c r="O48" s="37" t="str">
        <f t="shared" si="23"/>
        <v/>
      </c>
      <c r="Q48" s="37" t="str">
        <f>'Шаблон блюда'!B49</f>
        <v>Минеральная вода с/г</v>
      </c>
      <c r="R48" s="37">
        <f>IFERROR('Шаблон блюда'!A49+1-1,"")</f>
        <v>2065</v>
      </c>
      <c r="S48" s="45">
        <f t="shared" si="3"/>
        <v>2065</v>
      </c>
      <c r="T48" s="37" t="str">
        <f t="shared" si="4"/>
        <v/>
      </c>
      <c r="U48" s="37" t="str">
        <f t="shared" si="24"/>
        <v/>
      </c>
      <c r="W48" s="38">
        <f t="shared" si="5"/>
        <v>0</v>
      </c>
      <c r="X48" s="243">
        <f>'ТТК-Сэндвичи'!$L$155</f>
        <v>0</v>
      </c>
      <c r="Y48" s="243">
        <f>'ТТК-Десерты'!$L$155</f>
        <v>0</v>
      </c>
      <c r="Z48" s="256">
        <f>'ТТК-Напитки'!$L$87</f>
        <v>1262</v>
      </c>
      <c r="AA48" s="243">
        <f>'ТТК-Закуски'!$L$155</f>
        <v>0</v>
      </c>
      <c r="AB48" s="243">
        <f>'ТТК-Гарниры'!$L$155</f>
        <v>0</v>
      </c>
      <c r="AC48" s="243">
        <f>'ТТК-Соуса'!$L$155</f>
        <v>0</v>
      </c>
      <c r="AD48" s="243">
        <f>'ТТК-Новинки'!$L$155</f>
        <v>3569</v>
      </c>
      <c r="AE48" s="243">
        <f>'ТТК-Салаты'!$L$155</f>
        <v>0</v>
      </c>
      <c r="AF48" s="243">
        <f>'ТТК-Промо'!$L$155</f>
        <v>0</v>
      </c>
      <c r="AG48" s="243">
        <f>'ТТК-Завтраки'!$L$155</f>
        <v>0</v>
      </c>
      <c r="AH48" s="41">
        <f>'ТТК-Экстра'!$L$22</f>
        <v>1273</v>
      </c>
      <c r="AO48" s="38">
        <f t="shared" si="6"/>
        <v>2066</v>
      </c>
      <c r="AP48" s="38" t="str">
        <f t="shared" si="7"/>
        <v>Сок  Апельсиновый</v>
      </c>
      <c r="AR48" s="181">
        <f>Инвентаризация!O51</f>
        <v>60020</v>
      </c>
      <c r="AS48" s="181">
        <f>Инвентаризация!P51</f>
        <v>0</v>
      </c>
      <c r="AT48" s="181">
        <f>Инвентаризация!Q51</f>
        <v>0</v>
      </c>
      <c r="AU48" s="181" t="str">
        <f>IFERROR('Аксапта '!A56,"-")</f>
        <v>-</v>
      </c>
      <c r="AV48" s="38">
        <f t="shared" si="8"/>
        <v>0</v>
      </c>
      <c r="AW48" s="38">
        <f t="shared" si="9"/>
        <v>0</v>
      </c>
      <c r="AX48" s="38">
        <f t="shared" si="10"/>
        <v>0</v>
      </c>
      <c r="AY48" s="181">
        <f t="shared" si="11"/>
        <v>0</v>
      </c>
      <c r="BB48" s="181">
        <f>Инвентаризация!O51</f>
        <v>60020</v>
      </c>
      <c r="BC48" s="181">
        <f>Инвентаризация!P51</f>
        <v>0</v>
      </c>
      <c r="BD48" s="181">
        <f>Инвентаризация!Q51</f>
        <v>0</v>
      </c>
      <c r="BE48" s="181">
        <f>IFERROR('Аксапта 2'!A56,"-")</f>
        <v>70036</v>
      </c>
      <c r="BF48" s="38">
        <f t="shared" si="12"/>
        <v>0</v>
      </c>
      <c r="BG48" s="38">
        <f t="shared" si="13"/>
        <v>0</v>
      </c>
      <c r="BH48" s="38">
        <f t="shared" si="14"/>
        <v>0</v>
      </c>
      <c r="BI48" s="181">
        <f t="shared" si="15"/>
        <v>70036</v>
      </c>
      <c r="BL48" s="181">
        <f>Инвентаризация!O51</f>
        <v>60020</v>
      </c>
      <c r="BM48" s="181">
        <f>Инвентаризация!P51</f>
        <v>0</v>
      </c>
      <c r="BN48" s="181">
        <f>Инвентаризация!Q51</f>
        <v>0</v>
      </c>
      <c r="BO48" s="181" t="str">
        <f>IFERROR('Аксапта 3'!A56,"-")</f>
        <v>-</v>
      </c>
      <c r="BP48" s="38">
        <f t="shared" si="16"/>
        <v>0</v>
      </c>
      <c r="BQ48" s="38">
        <f t="shared" si="17"/>
        <v>0</v>
      </c>
      <c r="BR48" s="38">
        <f t="shared" si="18"/>
        <v>0</v>
      </c>
      <c r="BS48" s="181">
        <f t="shared" si="19"/>
        <v>0</v>
      </c>
    </row>
    <row r="49" spans="1:71">
      <c r="A49" s="38" t="str">
        <f>'Шаблон блюда'!B50</f>
        <v>Сок  Апельсиновый</v>
      </c>
      <c r="B49" s="37">
        <f>IFERROR('Шаблон блюда'!A50+1-1,"")</f>
        <v>2066</v>
      </c>
      <c r="C49" s="37">
        <f>IFERROR(VLOOKUP(B49,Группы!A:A,1,FALSE),0)</f>
        <v>2066</v>
      </c>
      <c r="D49" s="37" t="str">
        <f t="shared" si="20"/>
        <v/>
      </c>
      <c r="E49" s="37" t="str">
        <f t="shared" si="21"/>
        <v/>
      </c>
      <c r="G49" s="173" t="str">
        <f>'Шаблон модификаторы'!C50</f>
        <v>Экстра наполнитель (крошка) Твикс</v>
      </c>
      <c r="H49" s="174">
        <f>IFERROR('Шаблон модификаторы блюда'!A50+1-1,0)</f>
        <v>3286</v>
      </c>
      <c r="I49" s="37">
        <f>IFERROR(VLOOKUP(H49,Группы!A:A,1,FALSE),0)</f>
        <v>3286</v>
      </c>
      <c r="J49" s="37" t="str">
        <f t="shared" si="0"/>
        <v/>
      </c>
      <c r="K49" s="125">
        <f>IF(IF('Шаблон модификаторы блюда'!D50=0,0,'Шаблон модификаторы блюда'!A50),IF('Шаблон модификаторы блюда'!D50=0,0,'Шаблон модификаторы блюда'!A50),"")</f>
        <v>3286</v>
      </c>
      <c r="L49" s="42">
        <f t="shared" si="1"/>
        <v>3286</v>
      </c>
      <c r="M49" s="42" t="str">
        <f t="shared" si="2"/>
        <v/>
      </c>
      <c r="N49" s="42" t="str">
        <f t="shared" si="22"/>
        <v/>
      </c>
      <c r="O49" s="37" t="str">
        <f t="shared" si="23"/>
        <v/>
      </c>
      <c r="Q49" s="37" t="str">
        <f>'Шаблон блюда'!B50</f>
        <v>Сок  Апельсиновый</v>
      </c>
      <c r="R49" s="37">
        <f>IFERROR('Шаблон блюда'!A50+1-1,"")</f>
        <v>2066</v>
      </c>
      <c r="S49" s="45">
        <f>IFERROR(VLOOKUP(R49,W:AH,1,FALSE),0)</f>
        <v>2066</v>
      </c>
      <c r="T49" s="37" t="str">
        <f t="shared" si="4"/>
        <v/>
      </c>
      <c r="U49" s="37" t="str">
        <f t="shared" si="24"/>
        <v/>
      </c>
      <c r="W49" s="38">
        <f t="shared" si="5"/>
        <v>0</v>
      </c>
      <c r="X49" s="243">
        <f>'ТТК-Сэндвичи'!$L$172</f>
        <v>0</v>
      </c>
      <c r="Y49" s="243">
        <f>'ТТК-Десерты'!$L$172</f>
        <v>0</v>
      </c>
      <c r="Z49" s="256">
        <f>'ТТК-Напитки'!$L$104</f>
        <v>2035</v>
      </c>
      <c r="AA49" s="243">
        <f>'ТТК-Закуски'!$L$172</f>
        <v>0</v>
      </c>
      <c r="AB49" s="243">
        <f>'ТТК-Гарниры'!$L$172</f>
        <v>0</v>
      </c>
      <c r="AC49" s="243">
        <f>'ТТК-Соуса'!$L$172</f>
        <v>0</v>
      </c>
      <c r="AD49" s="243">
        <f>'ТТК-Новинки'!$L$172</f>
        <v>3654</v>
      </c>
      <c r="AE49" s="243">
        <f>'ТТК-Салаты'!$L$172</f>
        <v>0</v>
      </c>
      <c r="AF49" s="243">
        <f>'ТТК-Промо'!$L$172</f>
        <v>0</v>
      </c>
      <c r="AG49" s="243">
        <f>'ТТК-Завтраки'!$L$172</f>
        <v>0</v>
      </c>
      <c r="AH49" s="41">
        <f>'ТТК-Экстра'!$L$26</f>
        <v>1269</v>
      </c>
      <c r="AO49" s="38">
        <f t="shared" si="6"/>
        <v>2067</v>
      </c>
      <c r="AP49" s="38" t="str">
        <f t="shared" si="7"/>
        <v>Сок Яблочный</v>
      </c>
      <c r="AR49" s="181">
        <f>Инвентаризация!O52</f>
        <v>51217</v>
      </c>
      <c r="AS49" s="181">
        <f>Инвентаризация!P52</f>
        <v>51218</v>
      </c>
      <c r="AT49" s="181">
        <f>Инвентаризация!Q52</f>
        <v>0</v>
      </c>
      <c r="AU49" s="181" t="str">
        <f>IFERROR('Аксапта '!A57,"-")</f>
        <v>-</v>
      </c>
      <c r="AV49" s="38">
        <f t="shared" si="8"/>
        <v>0</v>
      </c>
      <c r="AW49" s="38">
        <f t="shared" si="9"/>
        <v>0</v>
      </c>
      <c r="AX49" s="38">
        <f t="shared" si="10"/>
        <v>0</v>
      </c>
      <c r="AY49" s="181">
        <f t="shared" si="11"/>
        <v>0</v>
      </c>
      <c r="BB49" s="181">
        <f>Инвентаризация!O52</f>
        <v>51217</v>
      </c>
      <c r="BC49" s="181">
        <f>Инвентаризация!P52</f>
        <v>51218</v>
      </c>
      <c r="BD49" s="181">
        <f>Инвентаризация!Q52</f>
        <v>0</v>
      </c>
      <c r="BE49" s="181" t="str">
        <f>IFERROR('Аксапта 2'!A57,"-")</f>
        <v>-</v>
      </c>
      <c r="BF49" s="38">
        <f t="shared" si="12"/>
        <v>0</v>
      </c>
      <c r="BG49" s="38">
        <f t="shared" si="13"/>
        <v>0</v>
      </c>
      <c r="BH49" s="38">
        <f t="shared" si="14"/>
        <v>0</v>
      </c>
      <c r="BI49" s="181">
        <f t="shared" si="15"/>
        <v>0</v>
      </c>
      <c r="BL49" s="181">
        <f>Инвентаризация!O52</f>
        <v>51217</v>
      </c>
      <c r="BM49" s="181">
        <f>Инвентаризация!P52</f>
        <v>51218</v>
      </c>
      <c r="BN49" s="181">
        <f>Инвентаризация!Q52</f>
        <v>0</v>
      </c>
      <c r="BO49" s="181" t="str">
        <f>IFERROR('Аксапта 3'!A57,"-")</f>
        <v>-</v>
      </c>
      <c r="BP49" s="38">
        <f t="shared" si="16"/>
        <v>0</v>
      </c>
      <c r="BQ49" s="38">
        <f t="shared" si="17"/>
        <v>0</v>
      </c>
      <c r="BR49" s="38">
        <f t="shared" si="18"/>
        <v>0</v>
      </c>
      <c r="BS49" s="181">
        <f t="shared" si="19"/>
        <v>0</v>
      </c>
    </row>
    <row r="50" spans="1:71">
      <c r="A50" s="38" t="str">
        <f>'Шаблон блюда'!B51</f>
        <v>Сок Яблочный</v>
      </c>
      <c r="B50" s="37">
        <f>IFERROR('Шаблон блюда'!A51+1-1,"")</f>
        <v>2067</v>
      </c>
      <c r="C50" s="37">
        <f>IFERROR(VLOOKUP(B50,Группы!A:A,1,FALSE),0)</f>
        <v>2067</v>
      </c>
      <c r="D50" s="37" t="str">
        <f t="shared" si="20"/>
        <v/>
      </c>
      <c r="E50" s="37" t="str">
        <f t="shared" si="21"/>
        <v/>
      </c>
      <c r="G50" s="173" t="str">
        <f>'Шаблон модификаторы'!C51</f>
        <v>Экстра Топпинг Твикс</v>
      </c>
      <c r="H50" s="174">
        <f>IFERROR('Шаблон модификаторы блюда'!A51+1-1,0)</f>
        <v>3291</v>
      </c>
      <c r="I50" s="37">
        <f>IFERROR(VLOOKUP(H50,Группы!A:A,1,FALSE),0)</f>
        <v>3291</v>
      </c>
      <c r="J50" s="37" t="str">
        <f t="shared" si="0"/>
        <v/>
      </c>
      <c r="K50" s="125">
        <f>IF(IF('Шаблон модификаторы блюда'!D51=0,0,'Шаблон модификаторы блюда'!A51),IF('Шаблон модификаторы блюда'!D51=0,0,'Шаблон модификаторы блюда'!A51),"")</f>
        <v>3291</v>
      </c>
      <c r="L50" s="42">
        <f t="shared" si="1"/>
        <v>3291</v>
      </c>
      <c r="M50" s="42" t="str">
        <f t="shared" si="2"/>
        <v/>
      </c>
      <c r="N50" s="42" t="str">
        <f t="shared" si="22"/>
        <v/>
      </c>
      <c r="O50" s="37" t="str">
        <f t="shared" si="23"/>
        <v/>
      </c>
      <c r="Q50" s="37" t="str">
        <f>'Шаблон блюда'!B51</f>
        <v>Сок Яблочный</v>
      </c>
      <c r="R50" s="37">
        <f>IFERROR('Шаблон блюда'!A51+1-1,"")</f>
        <v>2067</v>
      </c>
      <c r="S50" s="45">
        <f t="shared" si="3"/>
        <v>2067</v>
      </c>
      <c r="T50" s="37" t="str">
        <f t="shared" si="4"/>
        <v/>
      </c>
      <c r="U50" s="37" t="str">
        <f t="shared" si="24"/>
        <v/>
      </c>
      <c r="W50" s="38">
        <f t="shared" si="5"/>
        <v>0</v>
      </c>
      <c r="X50" s="243">
        <f>'ТТК-Сэндвичи'!$L$189</f>
        <v>0</v>
      </c>
      <c r="Y50" s="243">
        <f>'ТТК-Десерты'!$L$189</f>
        <v>0</v>
      </c>
      <c r="Z50" s="256">
        <f>'ТТК-Напитки'!$L$121</f>
        <v>1422</v>
      </c>
      <c r="AA50" s="243">
        <f>'ТТК-Закуски'!$L$189</f>
        <v>0</v>
      </c>
      <c r="AB50" s="243">
        <f>'ТТК-Гарниры'!$L$189</f>
        <v>0</v>
      </c>
      <c r="AC50" s="243">
        <f>'ТТК-Соуса'!$L$189</f>
        <v>0</v>
      </c>
      <c r="AD50" s="243">
        <f>'ТТК-Новинки'!$L$189</f>
        <v>9494</v>
      </c>
      <c r="AE50" s="243">
        <f>'ТТК-Салаты'!$L$189</f>
        <v>0</v>
      </c>
      <c r="AF50" s="243">
        <f>'ТТК-Промо'!$L$189</f>
        <v>0</v>
      </c>
      <c r="AG50" s="243">
        <f>'ТТК-Завтраки'!$L$189</f>
        <v>0</v>
      </c>
      <c r="AH50" s="41">
        <f>'ТТК-Экстра'!$L$30</f>
        <v>1268</v>
      </c>
      <c r="AO50" s="38">
        <f t="shared" si="6"/>
        <v>0</v>
      </c>
      <c r="AP50" s="38">
        <f t="shared" si="7"/>
        <v>0</v>
      </c>
      <c r="AR50" s="181">
        <f>Инвентаризация!O53</f>
        <v>51017</v>
      </c>
      <c r="AS50" s="181">
        <f>Инвентаризация!P53</f>
        <v>61017</v>
      </c>
      <c r="AT50" s="181">
        <f>Инвентаризация!Q53</f>
        <v>0</v>
      </c>
      <c r="AU50" s="181" t="str">
        <f>IFERROR('Аксапта '!A58,"-")</f>
        <v>-</v>
      </c>
      <c r="AV50" s="38">
        <f t="shared" si="8"/>
        <v>0</v>
      </c>
      <c r="AW50" s="38">
        <f t="shared" si="9"/>
        <v>0</v>
      </c>
      <c r="AX50" s="38">
        <f t="shared" si="10"/>
        <v>0</v>
      </c>
      <c r="AY50" s="181">
        <f t="shared" si="11"/>
        <v>0</v>
      </c>
      <c r="BB50" s="181">
        <f>Инвентаризация!O53</f>
        <v>51017</v>
      </c>
      <c r="BC50" s="181">
        <f>Инвентаризация!P53</f>
        <v>61017</v>
      </c>
      <c r="BD50" s="181">
        <f>Инвентаризация!Q53</f>
        <v>0</v>
      </c>
      <c r="BE50" s="181" t="str">
        <f>IFERROR('Аксапта 2'!A58,"-")</f>
        <v>-</v>
      </c>
      <c r="BF50" s="38">
        <f t="shared" si="12"/>
        <v>0</v>
      </c>
      <c r="BG50" s="38">
        <f t="shared" si="13"/>
        <v>0</v>
      </c>
      <c r="BH50" s="38">
        <f t="shared" si="14"/>
        <v>0</v>
      </c>
      <c r="BI50" s="181">
        <f t="shared" si="15"/>
        <v>0</v>
      </c>
      <c r="BL50" s="181">
        <f>Инвентаризация!O53</f>
        <v>51017</v>
      </c>
      <c r="BM50" s="181">
        <f>Инвентаризация!P53</f>
        <v>61017</v>
      </c>
      <c r="BN50" s="181">
        <f>Инвентаризация!Q53</f>
        <v>0</v>
      </c>
      <c r="BO50" s="181" t="str">
        <f>IFERROR('Аксапта 3'!A58,"-")</f>
        <v>-</v>
      </c>
      <c r="BP50" s="38">
        <f t="shared" si="16"/>
        <v>0</v>
      </c>
      <c r="BQ50" s="38">
        <f t="shared" si="17"/>
        <v>0</v>
      </c>
      <c r="BR50" s="38">
        <f t="shared" si="18"/>
        <v>0</v>
      </c>
      <c r="BS50" s="181">
        <f t="shared" si="19"/>
        <v>0</v>
      </c>
    </row>
    <row r="51" spans="1:71">
      <c r="A51" s="38">
        <f>'Шаблон блюда'!B52</f>
        <v>0</v>
      </c>
      <c r="B51" s="37">
        <f>IFERROR('Шаблон блюда'!A52+1-1,"")</f>
        <v>0</v>
      </c>
      <c r="C51" s="37">
        <f>IFERROR(VLOOKUP(B51,Группы!A:A,1,FALSE),0)</f>
        <v>0</v>
      </c>
      <c r="D51" s="37" t="str">
        <f t="shared" si="20"/>
        <v/>
      </c>
      <c r="E51" s="37" t="str">
        <f t="shared" si="21"/>
        <v/>
      </c>
      <c r="G51" s="173">
        <f>'Шаблон модификаторы'!C52</f>
        <v>0</v>
      </c>
      <c r="H51" s="174">
        <f>IFERROR('Шаблон модификаторы блюда'!A52+1-1,0)</f>
        <v>0</v>
      </c>
      <c r="I51" s="37">
        <f>IFERROR(VLOOKUP(H51,Группы!A:A,1,FALSE),0)</f>
        <v>0</v>
      </c>
      <c r="J51" s="37" t="str">
        <f t="shared" si="0"/>
        <v/>
      </c>
      <c r="K51" s="125" t="str">
        <f>IF(IF('Шаблон модификаторы блюда'!D52=0,0,'Шаблон модификаторы блюда'!A52),IF('Шаблон модификаторы блюда'!D52=0,0,'Шаблон модификаторы блюда'!A52),"")</f>
        <v/>
      </c>
      <c r="L51" s="42" t="str">
        <f t="shared" si="1"/>
        <v/>
      </c>
      <c r="M51" s="42" t="str">
        <f t="shared" si="2"/>
        <v/>
      </c>
      <c r="N51" s="42" t="str">
        <f t="shared" si="22"/>
        <v/>
      </c>
      <c r="O51" s="37" t="str">
        <f t="shared" si="23"/>
        <v/>
      </c>
      <c r="Q51" s="37">
        <f>'Шаблон блюда'!B52</f>
        <v>0</v>
      </c>
      <c r="R51" s="37">
        <f>IFERROR('Шаблон блюда'!A52+1-1,"")</f>
        <v>0</v>
      </c>
      <c r="S51" s="45">
        <f t="shared" si="3"/>
        <v>0</v>
      </c>
      <c r="T51" s="37" t="str">
        <f t="shared" si="4"/>
        <v/>
      </c>
      <c r="U51" s="37" t="str">
        <f t="shared" si="24"/>
        <v/>
      </c>
      <c r="W51" s="38">
        <f t="shared" si="5"/>
        <v>0</v>
      </c>
      <c r="X51" s="243">
        <f>'ТТК-Сэндвичи'!$L$206</f>
        <v>0</v>
      </c>
      <c r="Y51" s="243">
        <f>'ТТК-Десерты'!$L$206</f>
        <v>0</v>
      </c>
      <c r="Z51" s="256">
        <f>'ТТК-Напитки'!$L$138</f>
        <v>1667</v>
      </c>
      <c r="AA51" s="243">
        <f>'ТТК-Закуски'!$L$206</f>
        <v>0</v>
      </c>
      <c r="AB51" s="243">
        <f>'ТТК-Гарниры'!$L$206</f>
        <v>0</v>
      </c>
      <c r="AC51" s="243">
        <f>'ТТК-Соуса'!$L$206</f>
        <v>0</v>
      </c>
      <c r="AD51" s="243">
        <f>'ТТК-Новинки'!$L$206</f>
        <v>9565</v>
      </c>
      <c r="AE51" s="243">
        <f>'ТТК-Салаты'!$L$206</f>
        <v>0</v>
      </c>
      <c r="AF51" s="243">
        <f>'ТТК-Промо'!$L$206</f>
        <v>0</v>
      </c>
      <c r="AG51" s="243">
        <f>'ТТК-Завтраки'!$L$206</f>
        <v>0</v>
      </c>
      <c r="AH51" s="41">
        <f>'ТТК-Экстра'!$L$34</f>
        <v>3297</v>
      </c>
      <c r="AO51" s="38" t="e">
        <f t="shared" si="6"/>
        <v>#VALUE!</v>
      </c>
      <c r="AP51" s="38">
        <f t="shared" si="7"/>
        <v>0</v>
      </c>
      <c r="AR51" s="181">
        <f>Инвентаризация!O54</f>
        <v>51142</v>
      </c>
      <c r="AS51" s="181">
        <f>Инвентаризация!P54</f>
        <v>0</v>
      </c>
      <c r="AT51" s="181">
        <f>Инвентаризация!Q54</f>
        <v>0</v>
      </c>
      <c r="AU51" s="181" t="str">
        <f>IFERROR('Аксапта '!A59,"-")</f>
        <v>-</v>
      </c>
      <c r="AV51" s="38">
        <f t="shared" si="8"/>
        <v>0</v>
      </c>
      <c r="AW51" s="38">
        <f t="shared" si="9"/>
        <v>0</v>
      </c>
      <c r="AX51" s="38">
        <f t="shared" si="10"/>
        <v>0</v>
      </c>
      <c r="AY51" s="181">
        <f t="shared" si="11"/>
        <v>0</v>
      </c>
      <c r="BB51" s="181">
        <f>Инвентаризация!O54</f>
        <v>51142</v>
      </c>
      <c r="BC51" s="181">
        <f>Инвентаризация!P54</f>
        <v>0</v>
      </c>
      <c r="BD51" s="181">
        <f>Инвентаризация!Q54</f>
        <v>0</v>
      </c>
      <c r="BE51" s="181" t="str">
        <f>IFERROR('Аксапта 2'!A59,"-")</f>
        <v>-</v>
      </c>
      <c r="BF51" s="38">
        <f t="shared" si="12"/>
        <v>0</v>
      </c>
      <c r="BG51" s="38">
        <f t="shared" si="13"/>
        <v>0</v>
      </c>
      <c r="BH51" s="38">
        <f t="shared" si="14"/>
        <v>0</v>
      </c>
      <c r="BI51" s="181">
        <f t="shared" si="15"/>
        <v>0</v>
      </c>
      <c r="BL51" s="181">
        <f>Инвентаризация!O54</f>
        <v>51142</v>
      </c>
      <c r="BM51" s="181">
        <f>Инвентаризация!P54</f>
        <v>0</v>
      </c>
      <c r="BN51" s="181">
        <f>Инвентаризация!Q54</f>
        <v>0</v>
      </c>
      <c r="BO51" s="181" t="str">
        <f>IFERROR('Аксапта 3'!A59,"-")</f>
        <v>-</v>
      </c>
      <c r="BP51" s="38">
        <f t="shared" si="16"/>
        <v>0</v>
      </c>
      <c r="BQ51" s="38">
        <f t="shared" si="17"/>
        <v>0</v>
      </c>
      <c r="BR51" s="38">
        <f t="shared" si="18"/>
        <v>0</v>
      </c>
      <c r="BS51" s="181">
        <f t="shared" si="19"/>
        <v>0</v>
      </c>
    </row>
    <row r="52" spans="1:71">
      <c r="A52" s="38">
        <f>'Шаблон блюда'!B53</f>
        <v>0</v>
      </c>
      <c r="B52" s="37" t="str">
        <f>IFERROR('Шаблон блюда'!A53+1-1,"")</f>
        <v/>
      </c>
      <c r="C52" s="37">
        <f>IFERROR(VLOOKUP(B52,Группы!A:A,1,FALSE),0)</f>
        <v>0</v>
      </c>
      <c r="D52" s="37" t="str">
        <f t="shared" si="20"/>
        <v/>
      </c>
      <c r="E52" s="37" t="str">
        <f t="shared" si="21"/>
        <v/>
      </c>
      <c r="G52" s="173">
        <f>'Шаблон модификаторы'!C53</f>
        <v>0</v>
      </c>
      <c r="H52" s="174">
        <f>IFERROR('Шаблон модификаторы блюда'!A53+1-1,0)</f>
        <v>0</v>
      </c>
      <c r="I52" s="37">
        <f>IFERROR(VLOOKUP(H52,Группы!A:A,1,FALSE),0)</f>
        <v>0</v>
      </c>
      <c r="J52" s="37" t="str">
        <f t="shared" si="0"/>
        <v/>
      </c>
      <c r="K52" s="125" t="str">
        <f>IF(IF('Шаблон модификаторы блюда'!D53=0,0,'Шаблон модификаторы блюда'!A53),IF('Шаблон модификаторы блюда'!D53=0,0,'Шаблон модификаторы блюда'!A53),"")</f>
        <v/>
      </c>
      <c r="L52" s="42" t="str">
        <f t="shared" si="1"/>
        <v/>
      </c>
      <c r="M52" s="42" t="str">
        <f t="shared" si="2"/>
        <v/>
      </c>
      <c r="N52" s="42" t="str">
        <f t="shared" si="22"/>
        <v/>
      </c>
      <c r="O52" s="37" t="str">
        <f t="shared" si="23"/>
        <v/>
      </c>
      <c r="Q52" s="37">
        <f>'Шаблон блюда'!B53</f>
        <v>0</v>
      </c>
      <c r="R52" s="37" t="str">
        <f>IFERROR('Шаблон блюда'!A53+1-1,"")</f>
        <v/>
      </c>
      <c r="S52" s="45">
        <f t="shared" si="3"/>
        <v>0</v>
      </c>
      <c r="T52" s="37" t="str">
        <f t="shared" si="4"/>
        <v/>
      </c>
      <c r="U52" s="37" t="str">
        <f t="shared" si="24"/>
        <v/>
      </c>
      <c r="W52" s="38">
        <f t="shared" si="5"/>
        <v>0</v>
      </c>
      <c r="X52" s="243">
        <f>'ТТК-Сэндвичи'!$L$223</f>
        <v>0</v>
      </c>
      <c r="Y52" s="243">
        <f>'ТТК-Десерты'!$L$223</f>
        <v>0</v>
      </c>
      <c r="Z52" s="256">
        <f>'ТТК-Напитки'!$L$155</f>
        <v>7044</v>
      </c>
      <c r="AA52" s="243">
        <f>'ТТК-Закуски'!$L$223</f>
        <v>0</v>
      </c>
      <c r="AB52" s="243">
        <f>'ТТК-Гарниры'!$L$223</f>
        <v>0</v>
      </c>
      <c r="AC52" s="243">
        <f>'ТТК-Соуса'!$L$223</f>
        <v>0</v>
      </c>
      <c r="AD52" s="243">
        <f>'ТТК-Новинки'!$L$223</f>
        <v>9564</v>
      </c>
      <c r="AE52" s="243">
        <f>'ТТК-Салаты'!$L$223</f>
        <v>0</v>
      </c>
      <c r="AF52" s="243">
        <f>'ТТК-Промо'!$L$223</f>
        <v>0</v>
      </c>
      <c r="AG52" s="243">
        <f>'ТТК-Завтраки'!$L$223</f>
        <v>0</v>
      </c>
      <c r="AH52" s="41">
        <f>'ТТК-Экстра'!$L$38</f>
        <v>3296</v>
      </c>
      <c r="AO52" s="38" t="e">
        <f t="shared" si="6"/>
        <v>#VALUE!</v>
      </c>
      <c r="AP52" s="38" t="str">
        <f t="shared" si="7"/>
        <v>Блюдо</v>
      </c>
      <c r="AR52" s="181">
        <f>Инвентаризация!O55</f>
        <v>51143</v>
      </c>
      <c r="AS52" s="181">
        <f>Инвентаризация!P55</f>
        <v>0</v>
      </c>
      <c r="AT52" s="181">
        <f>Инвентаризация!Q55</f>
        <v>0</v>
      </c>
      <c r="AU52" s="181" t="str">
        <f>IFERROR('Аксапта '!A60,"-")</f>
        <v>-</v>
      </c>
      <c r="AV52" s="38">
        <f t="shared" si="8"/>
        <v>0</v>
      </c>
      <c r="AW52" s="38">
        <f t="shared" si="9"/>
        <v>0</v>
      </c>
      <c r="AX52" s="38">
        <f t="shared" si="10"/>
        <v>0</v>
      </c>
      <c r="AY52" s="181">
        <f t="shared" si="11"/>
        <v>0</v>
      </c>
      <c r="BB52" s="181">
        <f>Инвентаризация!O55</f>
        <v>51143</v>
      </c>
      <c r="BC52" s="181">
        <f>Инвентаризация!P55</f>
        <v>0</v>
      </c>
      <c r="BD52" s="181">
        <f>Инвентаризация!Q55</f>
        <v>0</v>
      </c>
      <c r="BE52" s="181" t="str">
        <f>IFERROR('Аксапта 2'!A60,"-")</f>
        <v>-</v>
      </c>
      <c r="BF52" s="38">
        <f t="shared" si="12"/>
        <v>0</v>
      </c>
      <c r="BG52" s="38">
        <f t="shared" si="13"/>
        <v>0</v>
      </c>
      <c r="BH52" s="38">
        <f t="shared" si="14"/>
        <v>0</v>
      </c>
      <c r="BI52" s="181">
        <f t="shared" si="15"/>
        <v>0</v>
      </c>
      <c r="BL52" s="181">
        <f>Инвентаризация!O55</f>
        <v>51143</v>
      </c>
      <c r="BM52" s="181">
        <f>Инвентаризация!P55</f>
        <v>0</v>
      </c>
      <c r="BN52" s="181">
        <f>Инвентаризация!Q55</f>
        <v>0</v>
      </c>
      <c r="BO52" s="181" t="str">
        <f>IFERROR('Аксапта 3'!A60,"-")</f>
        <v>-</v>
      </c>
      <c r="BP52" s="38">
        <f t="shared" si="16"/>
        <v>0</v>
      </c>
      <c r="BQ52" s="38">
        <f t="shared" si="17"/>
        <v>0</v>
      </c>
      <c r="BR52" s="38">
        <f t="shared" si="18"/>
        <v>0</v>
      </c>
      <c r="BS52" s="181">
        <f t="shared" si="19"/>
        <v>0</v>
      </c>
    </row>
    <row r="53" spans="1:71">
      <c r="A53" s="38" t="str">
        <f>'Шаблон блюда'!B54</f>
        <v>Блюдо</v>
      </c>
      <c r="B53" s="37" t="str">
        <f>IFERROR('Шаблон блюда'!A54+1-1,"")</f>
        <v/>
      </c>
      <c r="C53" s="37">
        <f>IFERROR(VLOOKUP(B53,Группы!A:A,1,FALSE),0)</f>
        <v>0</v>
      </c>
      <c r="D53" s="37" t="str">
        <f t="shared" si="20"/>
        <v/>
      </c>
      <c r="E53" s="37" t="str">
        <f t="shared" si="21"/>
        <v/>
      </c>
      <c r="G53" s="173" t="str">
        <f>'Шаблон модификаторы'!C54</f>
        <v>Модификатор</v>
      </c>
      <c r="H53" s="174">
        <f>IFERROR('Шаблон модификаторы блюда'!A54+1-1,0)</f>
        <v>0</v>
      </c>
      <c r="I53" s="37">
        <f>IFERROR(VLOOKUP(H53,Группы!A:A,1,FALSE),0)</f>
        <v>0</v>
      </c>
      <c r="J53" s="37" t="str">
        <f t="shared" si="0"/>
        <v/>
      </c>
      <c r="K53" s="125" t="str">
        <f>IF(IF('Шаблон модификаторы блюда'!D54=0,0,'Шаблон модификаторы блюда'!A54),IF('Шаблон модификаторы блюда'!D54=0,0,'Шаблон модификаторы блюда'!A54),"")</f>
        <v/>
      </c>
      <c r="L53" s="42" t="str">
        <f t="shared" si="1"/>
        <v/>
      </c>
      <c r="M53" s="42" t="str">
        <f t="shared" si="2"/>
        <v/>
      </c>
      <c r="N53" s="42" t="str">
        <f t="shared" si="22"/>
        <v/>
      </c>
      <c r="O53" s="37" t="str">
        <f t="shared" si="23"/>
        <v/>
      </c>
      <c r="Q53" s="37" t="str">
        <f>'Шаблон блюда'!B54</f>
        <v>Блюдо</v>
      </c>
      <c r="R53" s="37" t="str">
        <f>IFERROR('Шаблон блюда'!A54+1-1,"")</f>
        <v/>
      </c>
      <c r="S53" s="45">
        <f t="shared" si="3"/>
        <v>0</v>
      </c>
      <c r="T53" s="37" t="str">
        <f t="shared" si="4"/>
        <v/>
      </c>
      <c r="U53" s="37" t="str">
        <f t="shared" si="24"/>
        <v/>
      </c>
      <c r="W53" s="38">
        <f t="shared" si="5"/>
        <v>0</v>
      </c>
      <c r="X53" s="243">
        <f>'ТТК-Сэндвичи'!$L$240</f>
        <v>0</v>
      </c>
      <c r="Y53" s="243">
        <f>'ТТК-Десерты'!$L$240</f>
        <v>0</v>
      </c>
      <c r="Z53" s="256">
        <f>'ТТК-Напитки'!$L$172</f>
        <v>7047</v>
      </c>
      <c r="AA53" s="243">
        <f>'ТТК-Закуски'!$L$240</f>
        <v>0</v>
      </c>
      <c r="AB53" s="243">
        <f>'ТТК-Гарниры'!$L$240</f>
        <v>0</v>
      </c>
      <c r="AC53" s="243">
        <f>'ТТК-Соуса'!$L$240</f>
        <v>0</v>
      </c>
      <c r="AD53" s="243">
        <f>'ТТК-Новинки'!$L$240</f>
        <v>7064</v>
      </c>
      <c r="AE53" s="243">
        <f>'ТТК-Салаты'!$L$240</f>
        <v>0</v>
      </c>
      <c r="AF53" s="243">
        <f>'ТТК-Промо'!$L$240</f>
        <v>0</v>
      </c>
      <c r="AG53" s="243">
        <f>'ТТК-Завтраки'!$L$240</f>
        <v>0</v>
      </c>
      <c r="AH53" s="41">
        <f>'ТТК-Экстра'!$L$42</f>
        <v>3295</v>
      </c>
      <c r="AO53" s="38">
        <f t="shared" si="6"/>
        <v>2299</v>
      </c>
      <c r="AP53" s="38" t="str">
        <f t="shared" si="7"/>
        <v>Пепси Кола б/л бол (1л)</v>
      </c>
      <c r="AR53" s="181">
        <f>Инвентаризация!O56</f>
        <v>51144</v>
      </c>
      <c r="AS53" s="181">
        <f>Инвентаризация!P56</f>
        <v>0</v>
      </c>
      <c r="AT53" s="181">
        <f>Инвентаризация!Q56</f>
        <v>0</v>
      </c>
      <c r="AU53" s="181" t="str">
        <f>IFERROR('Аксапта '!A61,"-")</f>
        <v>-</v>
      </c>
      <c r="AV53" s="38">
        <f t="shared" si="8"/>
        <v>0</v>
      </c>
      <c r="AW53" s="38">
        <f t="shared" si="9"/>
        <v>0</v>
      </c>
      <c r="AX53" s="38">
        <f t="shared" si="10"/>
        <v>0</v>
      </c>
      <c r="AY53" s="181">
        <f t="shared" si="11"/>
        <v>0</v>
      </c>
      <c r="BB53" s="181">
        <f>Инвентаризация!O56</f>
        <v>51144</v>
      </c>
      <c r="BC53" s="181">
        <f>Инвентаризация!P56</f>
        <v>0</v>
      </c>
      <c r="BD53" s="181">
        <f>Инвентаризация!Q56</f>
        <v>0</v>
      </c>
      <c r="BE53" s="181" t="str">
        <f>IFERROR('Аксапта 2'!A61,"-")</f>
        <v>-</v>
      </c>
      <c r="BF53" s="38">
        <f t="shared" si="12"/>
        <v>0</v>
      </c>
      <c r="BG53" s="38">
        <f t="shared" si="13"/>
        <v>0</v>
      </c>
      <c r="BH53" s="38">
        <f t="shared" si="14"/>
        <v>0</v>
      </c>
      <c r="BI53" s="181">
        <f t="shared" si="15"/>
        <v>0</v>
      </c>
      <c r="BL53" s="181">
        <f>Инвентаризация!O56</f>
        <v>51144</v>
      </c>
      <c r="BM53" s="181">
        <f>Инвентаризация!P56</f>
        <v>0</v>
      </c>
      <c r="BN53" s="181">
        <f>Инвентаризация!Q56</f>
        <v>0</v>
      </c>
      <c r="BO53" s="181" t="str">
        <f>IFERROR('Аксапта 3'!A61,"-")</f>
        <v>-</v>
      </c>
      <c r="BP53" s="38">
        <f t="shared" si="16"/>
        <v>0</v>
      </c>
      <c r="BQ53" s="38">
        <f t="shared" si="17"/>
        <v>0</v>
      </c>
      <c r="BR53" s="38">
        <f t="shared" si="18"/>
        <v>0</v>
      </c>
      <c r="BS53" s="181">
        <f t="shared" si="19"/>
        <v>0</v>
      </c>
    </row>
    <row r="54" spans="1:71">
      <c r="A54" s="38" t="str">
        <f>'Шаблон блюда'!B55</f>
        <v>Пепси Кола б/л бол (1л)</v>
      </c>
      <c r="B54" s="37">
        <f>IFERROR('Шаблон блюда'!A55+1-1,"")</f>
        <v>2299</v>
      </c>
      <c r="C54" s="37">
        <f>IFERROR(VLOOKUP(B54,Группы!A:A,1,FALSE),0)</f>
        <v>2299</v>
      </c>
      <c r="D54" s="37" t="str">
        <f t="shared" si="20"/>
        <v/>
      </c>
      <c r="E54" s="37" t="str">
        <f t="shared" si="21"/>
        <v/>
      </c>
      <c r="G54" s="173" t="str">
        <f>'Шаблон модификаторы'!C55</f>
        <v>Экстра Сироп Соленая карамель станд</v>
      </c>
      <c r="H54" s="174">
        <f>IFERROR('Шаблон модификаторы блюда'!A55+1-1,0)</f>
        <v>3293</v>
      </c>
      <c r="I54" s="37">
        <f>IFERROR(VLOOKUP(H54,Группы!A:A,1,FALSE),0)</f>
        <v>3293</v>
      </c>
      <c r="J54" s="37" t="str">
        <f t="shared" si="0"/>
        <v/>
      </c>
      <c r="K54" s="125">
        <f>IF(IF('Шаблон модификаторы блюда'!D55=0,0,'Шаблон модификаторы блюда'!A55),IF('Шаблон модификаторы блюда'!D55=0,0,'Шаблон модификаторы блюда'!A55),"")</f>
        <v>3293</v>
      </c>
      <c r="L54" s="42">
        <f t="shared" si="1"/>
        <v>3293</v>
      </c>
      <c r="M54" s="42" t="str">
        <f t="shared" si="2"/>
        <v/>
      </c>
      <c r="N54" s="42" t="str">
        <f t="shared" si="22"/>
        <v/>
      </c>
      <c r="O54" s="37" t="str">
        <f t="shared" si="23"/>
        <v/>
      </c>
      <c r="Q54" s="37" t="str">
        <f>'Шаблон блюда'!B55</f>
        <v>Пепси Кола б/л бол (1л)</v>
      </c>
      <c r="R54" s="37">
        <f>IFERROR('Шаблон блюда'!A55+1-1,"")</f>
        <v>2299</v>
      </c>
      <c r="S54" s="45">
        <f t="shared" si="3"/>
        <v>2299</v>
      </c>
      <c r="T54" s="37" t="str">
        <f t="shared" si="4"/>
        <v/>
      </c>
      <c r="U54" s="37" t="str">
        <f t="shared" si="24"/>
        <v/>
      </c>
      <c r="W54" s="38">
        <f t="shared" si="5"/>
        <v>0</v>
      </c>
      <c r="X54" s="243">
        <f>'ТТК-Сэндвичи'!$L$257</f>
        <v>0</v>
      </c>
      <c r="Y54" s="243">
        <f>'ТТК-Десерты'!$L$257</f>
        <v>0</v>
      </c>
      <c r="Z54" s="256">
        <f>'ТТК-Напитки'!$L$189</f>
        <v>2057</v>
      </c>
      <c r="AA54" s="243">
        <f>'ТТК-Закуски'!$L$257</f>
        <v>0</v>
      </c>
      <c r="AB54" s="243">
        <f>'ТТК-Гарниры'!$L$257</f>
        <v>0</v>
      </c>
      <c r="AC54" s="243">
        <f>'ТТК-Соуса'!$L$257</f>
        <v>0</v>
      </c>
      <c r="AD54" s="243">
        <f>'ТТК-Новинки'!$L$257</f>
        <v>4236</v>
      </c>
      <c r="AE54" s="243">
        <f>'ТТК-Салаты'!$L$257</f>
        <v>0</v>
      </c>
      <c r="AF54" s="243">
        <f>'ТТК-Промо'!$L$257</f>
        <v>0</v>
      </c>
      <c r="AG54" s="243">
        <f>'ТТК-Завтраки'!$L$257</f>
        <v>0</v>
      </c>
      <c r="AH54" s="41">
        <f>'ТТК-Экстра'!$L$46</f>
        <v>3293</v>
      </c>
      <c r="AO54" s="38">
        <f t="shared" si="6"/>
        <v>2676</v>
      </c>
      <c r="AP54" s="38" t="str">
        <f t="shared" si="7"/>
        <v>Кинг Букет - Большой микс</v>
      </c>
      <c r="AR54" s="181">
        <f>Инвентаризация!O57</f>
        <v>51150</v>
      </c>
      <c r="AS54" s="181">
        <f>Инвентаризация!P57</f>
        <v>0</v>
      </c>
      <c r="AT54" s="181">
        <f>Инвентаризация!Q57</f>
        <v>0</v>
      </c>
      <c r="AU54" s="181" t="str">
        <f>IFERROR('Аксапта '!A62,"-")</f>
        <v>-</v>
      </c>
      <c r="AV54" s="38">
        <f t="shared" si="8"/>
        <v>0</v>
      </c>
      <c r="AW54" s="38">
        <f t="shared" si="9"/>
        <v>0</v>
      </c>
      <c r="AX54" s="38">
        <f t="shared" si="10"/>
        <v>0</v>
      </c>
      <c r="AY54" s="181">
        <f t="shared" si="11"/>
        <v>0</v>
      </c>
      <c r="BB54" s="181">
        <f>Инвентаризация!O57</f>
        <v>51150</v>
      </c>
      <c r="BC54" s="181">
        <f>Инвентаризация!P57</f>
        <v>0</v>
      </c>
      <c r="BD54" s="181">
        <f>Инвентаризация!Q57</f>
        <v>0</v>
      </c>
      <c r="BE54" s="181" t="str">
        <f>IFERROR('Аксапта 2'!A62,"-")</f>
        <v>-</v>
      </c>
      <c r="BF54" s="38">
        <f t="shared" si="12"/>
        <v>0</v>
      </c>
      <c r="BG54" s="38">
        <f t="shared" si="13"/>
        <v>0</v>
      </c>
      <c r="BH54" s="38">
        <f t="shared" si="14"/>
        <v>0</v>
      </c>
      <c r="BI54" s="181">
        <f t="shared" si="15"/>
        <v>0</v>
      </c>
      <c r="BL54" s="181">
        <f>Инвентаризация!O57</f>
        <v>51150</v>
      </c>
      <c r="BM54" s="181">
        <f>Инвентаризация!P57</f>
        <v>0</v>
      </c>
      <c r="BN54" s="181">
        <f>Инвентаризация!Q57</f>
        <v>0</v>
      </c>
      <c r="BO54" s="181" t="str">
        <f>IFERROR('Аксапта 3'!A62,"-")</f>
        <v>-</v>
      </c>
      <c r="BP54" s="38">
        <f t="shared" si="16"/>
        <v>0</v>
      </c>
      <c r="BQ54" s="38">
        <f t="shared" si="17"/>
        <v>0</v>
      </c>
      <c r="BR54" s="38">
        <f t="shared" si="18"/>
        <v>0</v>
      </c>
      <c r="BS54" s="181">
        <f t="shared" si="19"/>
        <v>0</v>
      </c>
    </row>
    <row r="55" spans="1:71">
      <c r="A55" s="38" t="str">
        <f>'Шаблон блюда'!B56</f>
        <v>Кинг Букет - Большой микс</v>
      </c>
      <c r="B55" s="37">
        <f>IFERROR('Шаблон блюда'!A56+1-1,"")</f>
        <v>2676</v>
      </c>
      <c r="C55" s="37">
        <f>IFERROR(VLOOKUP(B55,Группы!A:A,1,FALSE),0)</f>
        <v>2676</v>
      </c>
      <c r="D55" s="37" t="str">
        <f t="shared" si="20"/>
        <v/>
      </c>
      <c r="E55" s="37" t="str">
        <f t="shared" si="21"/>
        <v/>
      </c>
      <c r="G55" s="173" t="str">
        <f>'Шаблон модификаторы'!C56</f>
        <v>Экстра Сироп Шоколадное печенье станд</v>
      </c>
      <c r="H55" s="174">
        <f>IFERROR('Шаблон модификаторы блюда'!A56+1-1,0)</f>
        <v>3295</v>
      </c>
      <c r="I55" s="37">
        <f>IFERROR(VLOOKUP(H55,Группы!A:A,1,FALSE),0)</f>
        <v>3295</v>
      </c>
      <c r="J55" s="37" t="str">
        <f t="shared" si="0"/>
        <v/>
      </c>
      <c r="K55" s="125">
        <f>IF(IF('Шаблон модификаторы блюда'!D56=0,0,'Шаблон модификаторы блюда'!A56),IF('Шаблон модификаторы блюда'!D56=0,0,'Шаблон модификаторы блюда'!A56),"")</f>
        <v>3295</v>
      </c>
      <c r="L55" s="42">
        <f t="shared" si="1"/>
        <v>3295</v>
      </c>
      <c r="M55" s="42" t="str">
        <f t="shared" si="2"/>
        <v/>
      </c>
      <c r="N55" s="42" t="str">
        <f t="shared" si="22"/>
        <v/>
      </c>
      <c r="O55" s="37" t="str">
        <f t="shared" si="23"/>
        <v/>
      </c>
      <c r="Q55" s="37" t="str">
        <f>'Шаблон блюда'!B56</f>
        <v>Кинг Букет - Большой микс</v>
      </c>
      <c r="R55" s="37">
        <f>IFERROR('Шаблон блюда'!A56+1-1,"")</f>
        <v>2676</v>
      </c>
      <c r="S55" s="45">
        <f t="shared" si="3"/>
        <v>2676</v>
      </c>
      <c r="T55" s="37" t="str">
        <f t="shared" si="4"/>
        <v/>
      </c>
      <c r="U55" s="37" t="str">
        <f t="shared" si="24"/>
        <v/>
      </c>
      <c r="W55" s="38">
        <f t="shared" si="5"/>
        <v>0</v>
      </c>
      <c r="X55" s="243">
        <f>'ТТК-Сэндвичи'!$L$274</f>
        <v>0</v>
      </c>
      <c r="Y55" s="243">
        <f>'ТТК-Десерты'!$L$274</f>
        <v>0</v>
      </c>
      <c r="Z55" s="256">
        <f>'ТТК-Напитки'!$L$206</f>
        <v>2061</v>
      </c>
      <c r="AA55" s="243">
        <f>'ТТК-Закуски'!$L$274</f>
        <v>0</v>
      </c>
      <c r="AB55" s="243">
        <f>'ТТК-Гарниры'!$L$274</f>
        <v>0</v>
      </c>
      <c r="AC55" s="243">
        <f>'ТТК-Соуса'!$L$274</f>
        <v>0</v>
      </c>
      <c r="AD55" s="243">
        <f>'ТТК-Новинки'!$L$274</f>
        <v>4233</v>
      </c>
      <c r="AE55" s="243">
        <f>'ТТК-Салаты'!$L$274</f>
        <v>0</v>
      </c>
      <c r="AF55" s="243">
        <f>'ТТК-Промо'!$L$274</f>
        <v>0</v>
      </c>
      <c r="AG55" s="243">
        <f>'ТТК-Завтраки'!$L$274</f>
        <v>0</v>
      </c>
      <c r="AH55" s="41">
        <f>'ТТК-Экстра'!$L$50</f>
        <v>3294</v>
      </c>
      <c r="AO55" s="38">
        <f t="shared" si="6"/>
        <v>2678</v>
      </c>
      <c r="AP55" s="38" t="str">
        <f t="shared" si="7"/>
        <v>Кинг Букет - Снек-микс</v>
      </c>
      <c r="AR55" s="181">
        <f>Инвентаризация!O58</f>
        <v>51152</v>
      </c>
      <c r="AS55" s="181">
        <f>Инвентаризация!P58</f>
        <v>0</v>
      </c>
      <c r="AT55" s="181">
        <f>Инвентаризация!Q58</f>
        <v>0</v>
      </c>
      <c r="AU55" s="181" t="str">
        <f>IFERROR('Аксапта '!A63,"-")</f>
        <v>-</v>
      </c>
      <c r="AV55" s="38">
        <f t="shared" si="8"/>
        <v>0</v>
      </c>
      <c r="AW55" s="38">
        <f t="shared" si="9"/>
        <v>0</v>
      </c>
      <c r="AX55" s="38">
        <f t="shared" si="10"/>
        <v>0</v>
      </c>
      <c r="AY55" s="181">
        <f t="shared" si="11"/>
        <v>0</v>
      </c>
      <c r="BB55" s="181">
        <f>Инвентаризация!O58</f>
        <v>51152</v>
      </c>
      <c r="BC55" s="181">
        <f>Инвентаризация!P58</f>
        <v>0</v>
      </c>
      <c r="BD55" s="181">
        <f>Инвентаризация!Q58</f>
        <v>0</v>
      </c>
      <c r="BE55" s="181" t="str">
        <f>IFERROR('Аксапта 2'!A63,"-")</f>
        <v>-</v>
      </c>
      <c r="BF55" s="38">
        <f t="shared" si="12"/>
        <v>0</v>
      </c>
      <c r="BG55" s="38">
        <f t="shared" si="13"/>
        <v>0</v>
      </c>
      <c r="BH55" s="38">
        <f t="shared" si="14"/>
        <v>0</v>
      </c>
      <c r="BI55" s="181">
        <f t="shared" si="15"/>
        <v>0</v>
      </c>
      <c r="BL55" s="181">
        <f>Инвентаризация!O58</f>
        <v>51152</v>
      </c>
      <c r="BM55" s="181">
        <f>Инвентаризация!P58</f>
        <v>0</v>
      </c>
      <c r="BN55" s="181">
        <f>Инвентаризация!Q58</f>
        <v>0</v>
      </c>
      <c r="BO55" s="181" t="str">
        <f>IFERROR('Аксапта 3'!A63,"-")</f>
        <v>-</v>
      </c>
      <c r="BP55" s="38">
        <f t="shared" si="16"/>
        <v>0</v>
      </c>
      <c r="BQ55" s="38">
        <f t="shared" si="17"/>
        <v>0</v>
      </c>
      <c r="BR55" s="38">
        <f t="shared" si="18"/>
        <v>0</v>
      </c>
      <c r="BS55" s="181">
        <f t="shared" si="19"/>
        <v>0</v>
      </c>
    </row>
    <row r="56" spans="1:71">
      <c r="A56" s="38" t="str">
        <f>'Шаблон блюда'!B57</f>
        <v>Кинг Букет - Снек-микс</v>
      </c>
      <c r="B56" s="37">
        <f>IFERROR('Шаблон блюда'!A57+1-1,"")</f>
        <v>2678</v>
      </c>
      <c r="C56" s="37">
        <f>IFERROR(VLOOKUP(B56,Группы!A:A,1,FALSE),0)</f>
        <v>2678</v>
      </c>
      <c r="D56" s="37" t="str">
        <f t="shared" si="20"/>
        <v/>
      </c>
      <c r="E56" s="37" t="str">
        <f t="shared" si="21"/>
        <v/>
      </c>
      <c r="G56" s="173" t="str">
        <f>'Шаблон модификаторы'!C57</f>
        <v>Экстра Сироп Французская ваниль станд</v>
      </c>
      <c r="H56" s="174">
        <f>IFERROR('Шаблон модификаторы блюда'!A57+1-1,0)</f>
        <v>3296</v>
      </c>
      <c r="I56" s="37">
        <f>IFERROR(VLOOKUP(H56,Группы!A:A,1,FALSE),0)</f>
        <v>3296</v>
      </c>
      <c r="J56" s="37" t="str">
        <f t="shared" si="0"/>
        <v/>
      </c>
      <c r="K56" s="125">
        <f>IF(IF('Шаблон модификаторы блюда'!D57=0,0,'Шаблон модификаторы блюда'!A57),IF('Шаблон модификаторы блюда'!D57=0,0,'Шаблон модификаторы блюда'!A57),"")</f>
        <v>3296</v>
      </c>
      <c r="L56" s="42">
        <f t="shared" si="1"/>
        <v>3296</v>
      </c>
      <c r="M56" s="42" t="str">
        <f t="shared" si="2"/>
        <v/>
      </c>
      <c r="N56" s="42" t="str">
        <f t="shared" si="22"/>
        <v/>
      </c>
      <c r="O56" s="37" t="str">
        <f t="shared" si="23"/>
        <v/>
      </c>
      <c r="Q56" s="37" t="str">
        <f>'Шаблон блюда'!B57</f>
        <v>Кинг Букет - Снек-микс</v>
      </c>
      <c r="R56" s="37">
        <f>IFERROR('Шаблон блюда'!A57+1-1,"")</f>
        <v>2678</v>
      </c>
      <c r="S56" s="45">
        <f t="shared" si="3"/>
        <v>2678</v>
      </c>
      <c r="T56" s="37" t="str">
        <f t="shared" si="4"/>
        <v/>
      </c>
      <c r="U56" s="37" t="str">
        <f t="shared" si="24"/>
        <v/>
      </c>
      <c r="W56" s="38">
        <f t="shared" si="5"/>
        <v>0</v>
      </c>
      <c r="X56" s="243">
        <f>'ТТК-Сэндвичи'!$L$291</f>
        <v>0</v>
      </c>
      <c r="Y56" s="243">
        <f>'ТТК-Десерты'!$L$291</f>
        <v>0</v>
      </c>
      <c r="Z56" s="256">
        <f>'ТТК-Напитки'!$L$223</f>
        <v>751</v>
      </c>
      <c r="AA56" s="243">
        <f>'ТТК-Закуски'!$L$291</f>
        <v>0</v>
      </c>
      <c r="AB56" s="243">
        <f>'ТТК-Гарниры'!$L$291</f>
        <v>0</v>
      </c>
      <c r="AC56" s="243">
        <f>'ТТК-Соуса'!$L$291</f>
        <v>0</v>
      </c>
      <c r="AD56" s="243">
        <f>'ТТК-Новинки'!$L$291</f>
        <v>9959</v>
      </c>
      <c r="AE56" s="243">
        <f>'ТТК-Салаты'!$L$291</f>
        <v>0</v>
      </c>
      <c r="AF56" s="243">
        <f>'ТТК-Промо'!$L$291</f>
        <v>0</v>
      </c>
      <c r="AG56" s="243">
        <f>'ТТК-Завтраки'!$L$291</f>
        <v>0</v>
      </c>
      <c r="AH56" s="41">
        <f>'ТТК-Экстра'!$L$54</f>
        <v>3292</v>
      </c>
      <c r="AO56" s="38">
        <f t="shared" si="6"/>
        <v>3001</v>
      </c>
      <c r="AP56" s="38" t="str">
        <f t="shared" si="7"/>
        <v>Кинг Наггетс Джуниор</v>
      </c>
      <c r="AR56" s="181">
        <f>Инвентаризация!O59</f>
        <v>51153</v>
      </c>
      <c r="AS56" s="181">
        <f>Инвентаризация!P59</f>
        <v>0</v>
      </c>
      <c r="AT56" s="181">
        <f>Инвентаризация!Q59</f>
        <v>0</v>
      </c>
      <c r="AU56" s="181" t="str">
        <f>IFERROR('Аксапта '!A64,"-")</f>
        <v>-</v>
      </c>
      <c r="AV56" s="38">
        <f t="shared" si="8"/>
        <v>0</v>
      </c>
      <c r="AW56" s="38">
        <f t="shared" si="9"/>
        <v>0</v>
      </c>
      <c r="AX56" s="38">
        <f t="shared" si="10"/>
        <v>0</v>
      </c>
      <c r="AY56" s="181">
        <f t="shared" si="11"/>
        <v>0</v>
      </c>
      <c r="BB56" s="181">
        <f>Инвентаризация!O59</f>
        <v>51153</v>
      </c>
      <c r="BC56" s="181">
        <f>Инвентаризация!P59</f>
        <v>0</v>
      </c>
      <c r="BD56" s="181">
        <f>Инвентаризация!Q59</f>
        <v>0</v>
      </c>
      <c r="BE56" s="181" t="str">
        <f>IFERROR('Аксапта 2'!A64,"-")</f>
        <v>-</v>
      </c>
      <c r="BF56" s="38">
        <f t="shared" si="12"/>
        <v>0</v>
      </c>
      <c r="BG56" s="38">
        <f t="shared" si="13"/>
        <v>0</v>
      </c>
      <c r="BH56" s="38">
        <f t="shared" si="14"/>
        <v>0</v>
      </c>
      <c r="BI56" s="181">
        <f t="shared" si="15"/>
        <v>0</v>
      </c>
      <c r="BL56" s="181">
        <f>Инвентаризация!O59</f>
        <v>51153</v>
      </c>
      <c r="BM56" s="181">
        <f>Инвентаризация!P59</f>
        <v>0</v>
      </c>
      <c r="BN56" s="181">
        <f>Инвентаризация!Q59</f>
        <v>0</v>
      </c>
      <c r="BO56" s="181" t="str">
        <f>IFERROR('Аксапта 3'!A64,"-")</f>
        <v>-</v>
      </c>
      <c r="BP56" s="38">
        <f t="shared" si="16"/>
        <v>0</v>
      </c>
      <c r="BQ56" s="38">
        <f t="shared" si="17"/>
        <v>0</v>
      </c>
      <c r="BR56" s="38">
        <f t="shared" si="18"/>
        <v>0</v>
      </c>
      <c r="BS56" s="181">
        <f t="shared" si="19"/>
        <v>0</v>
      </c>
    </row>
    <row r="57" spans="1:71">
      <c r="A57" s="38" t="str">
        <f>'Шаблон блюда'!B58</f>
        <v>Кинг Наггетс Джуниор</v>
      </c>
      <c r="B57" s="37">
        <f>IFERROR('Шаблон блюда'!A58+1-1,"")</f>
        <v>3001</v>
      </c>
      <c r="C57" s="37">
        <f>IFERROR(VLOOKUP(B57,Группы!A:A,1,FALSE),0)</f>
        <v>3001</v>
      </c>
      <c r="D57" s="37" t="str">
        <f t="shared" si="20"/>
        <v/>
      </c>
      <c r="E57" s="37" t="str">
        <f t="shared" si="21"/>
        <v/>
      </c>
      <c r="G57" s="173" t="str">
        <f>'Шаблон модификаторы'!C58</f>
        <v>Сироп Французская ваниль</v>
      </c>
      <c r="H57" s="174">
        <f>IFERROR('Шаблон модификаторы блюда'!A58+1-1,0)</f>
        <v>3308</v>
      </c>
      <c r="I57" s="37">
        <f>IFERROR(VLOOKUP(H57,Группы!A:A,1,FALSE),0)</f>
        <v>3308</v>
      </c>
      <c r="J57" s="37" t="str">
        <f t="shared" si="0"/>
        <v/>
      </c>
      <c r="K57" s="125" t="str">
        <f>IF(IF('Шаблон модификаторы блюда'!D58=0,0,'Шаблон модификаторы блюда'!A58),IF('Шаблон модификаторы блюда'!D58=0,0,'Шаблон модификаторы блюда'!A58),"")</f>
        <v/>
      </c>
      <c r="L57" s="42" t="str">
        <f t="shared" si="1"/>
        <v/>
      </c>
      <c r="M57" s="42" t="str">
        <f t="shared" si="2"/>
        <v/>
      </c>
      <c r="N57" s="42" t="str">
        <f t="shared" si="22"/>
        <v/>
      </c>
      <c r="O57" s="37" t="str">
        <f t="shared" si="23"/>
        <v/>
      </c>
      <c r="Q57" s="37" t="str">
        <f>'Шаблон блюда'!B58</f>
        <v>Кинг Наггетс Джуниор</v>
      </c>
      <c r="R57" s="37">
        <f>IFERROR('Шаблон блюда'!A58+1-1,"")</f>
        <v>3001</v>
      </c>
      <c r="S57" s="45">
        <f t="shared" si="3"/>
        <v>3001</v>
      </c>
      <c r="T57" s="37" t="str">
        <f t="shared" si="4"/>
        <v/>
      </c>
      <c r="U57" s="37" t="str">
        <f t="shared" si="24"/>
        <v/>
      </c>
      <c r="W57" s="38">
        <f t="shared" si="5"/>
        <v>1012</v>
      </c>
      <c r="X57" s="243">
        <f>'ТТК-Сэндвичи'!$Q$2</f>
        <v>1012</v>
      </c>
      <c r="Y57" s="243">
        <f>'ТТК-Десерты'!$Q$2</f>
        <v>7002</v>
      </c>
      <c r="Z57" s="256">
        <f>'ТТК-Напитки'!$L$240</f>
        <v>2046</v>
      </c>
      <c r="AA57" s="243">
        <f>'ТТК-Закуски'!$Q$2</f>
        <v>3031</v>
      </c>
      <c r="AB57" s="243">
        <f>'ТТК-Гарниры'!$Q$2</f>
        <v>3005</v>
      </c>
      <c r="AC57" s="243">
        <f>'ТТК-Соуса'!$Q$2</f>
        <v>9004</v>
      </c>
      <c r="AD57" s="243">
        <f>'ТТК-Новинки'!$Q$2</f>
        <v>182</v>
      </c>
      <c r="AE57" s="243">
        <f>'ТТК-Салаты'!$Q$2</f>
        <v>4006</v>
      </c>
      <c r="AF57" s="243">
        <f>'ТТК-Промо'!$Q$2</f>
        <v>8004</v>
      </c>
      <c r="AG57" s="243">
        <f>'ТТК-Завтраки'!$Q$2</f>
        <v>7021</v>
      </c>
      <c r="AH57" s="41">
        <f>'ТТК-Экстра'!$L$58</f>
        <v>3289</v>
      </c>
      <c r="AO57" s="38">
        <f t="shared" si="6"/>
        <v>3002</v>
      </c>
      <c r="AP57" s="38" t="str">
        <f t="shared" si="7"/>
        <v>Кинг Наггетс Малый</v>
      </c>
      <c r="AR57" s="181">
        <f>Инвентаризация!O60</f>
        <v>61023</v>
      </c>
      <c r="AS57" s="181">
        <f>Инвентаризация!P60</f>
        <v>0</v>
      </c>
      <c r="AT57" s="181">
        <f>Инвентаризация!Q60</f>
        <v>0</v>
      </c>
      <c r="AU57" s="181" t="str">
        <f>IFERROR('Аксапта '!A65,"-")</f>
        <v>-</v>
      </c>
      <c r="AV57" s="38">
        <f t="shared" si="8"/>
        <v>0</v>
      </c>
      <c r="AW57" s="38">
        <f t="shared" si="9"/>
        <v>0</v>
      </c>
      <c r="AX57" s="38">
        <f t="shared" si="10"/>
        <v>0</v>
      </c>
      <c r="AY57" s="181">
        <f t="shared" si="11"/>
        <v>0</v>
      </c>
      <c r="BB57" s="181">
        <f>Инвентаризация!O60</f>
        <v>61023</v>
      </c>
      <c r="BC57" s="181">
        <f>Инвентаризация!P60</f>
        <v>0</v>
      </c>
      <c r="BD57" s="181">
        <f>Инвентаризация!Q60</f>
        <v>0</v>
      </c>
      <c r="BE57" s="181" t="str">
        <f>IFERROR('Аксапта 2'!A65,"-")</f>
        <v>-</v>
      </c>
      <c r="BF57" s="38">
        <f t="shared" si="12"/>
        <v>0</v>
      </c>
      <c r="BG57" s="38">
        <f t="shared" si="13"/>
        <v>0</v>
      </c>
      <c r="BH57" s="38">
        <f t="shared" si="14"/>
        <v>0</v>
      </c>
      <c r="BI57" s="181">
        <f t="shared" si="15"/>
        <v>0</v>
      </c>
      <c r="BL57" s="181">
        <f>Инвентаризация!O60</f>
        <v>61023</v>
      </c>
      <c r="BM57" s="181">
        <f>Инвентаризация!P60</f>
        <v>0</v>
      </c>
      <c r="BN57" s="181">
        <f>Инвентаризация!Q60</f>
        <v>0</v>
      </c>
      <c r="BO57" s="181" t="str">
        <f>IFERROR('Аксапта 3'!A65,"-")</f>
        <v>-</v>
      </c>
      <c r="BP57" s="38">
        <f t="shared" si="16"/>
        <v>0</v>
      </c>
      <c r="BQ57" s="38">
        <f t="shared" si="17"/>
        <v>0</v>
      </c>
      <c r="BR57" s="38">
        <f t="shared" si="18"/>
        <v>0</v>
      </c>
      <c r="BS57" s="181">
        <f t="shared" si="19"/>
        <v>0</v>
      </c>
    </row>
    <row r="58" spans="1:71">
      <c r="A58" s="38" t="str">
        <f>'Шаблон блюда'!B59</f>
        <v>Кинг Наггетс Малый</v>
      </c>
      <c r="B58" s="37">
        <f>IFERROR('Шаблон блюда'!A59+1-1,"")</f>
        <v>3002</v>
      </c>
      <c r="C58" s="37">
        <f>IFERROR(VLOOKUP(B58,Группы!A:A,1,FALSE),0)</f>
        <v>3002</v>
      </c>
      <c r="D58" s="37" t="str">
        <f t="shared" si="20"/>
        <v/>
      </c>
      <c r="E58" s="37" t="str">
        <f t="shared" si="21"/>
        <v/>
      </c>
      <c r="G58" s="173" t="str">
        <f>'Шаблон модификаторы'!C59</f>
        <v>Сироп Соленая карамель</v>
      </c>
      <c r="H58" s="174">
        <f>IFERROR('Шаблон модификаторы блюда'!A59+1-1,0)</f>
        <v>3309</v>
      </c>
      <c r="I58" s="37">
        <f>IFERROR(VLOOKUP(H58,Группы!A:A,1,FALSE),0)</f>
        <v>3309</v>
      </c>
      <c r="J58" s="37" t="str">
        <f t="shared" si="0"/>
        <v/>
      </c>
      <c r="K58" s="125" t="str">
        <f>IF(IF('Шаблон модификаторы блюда'!D59=0,0,'Шаблон модификаторы блюда'!A59),IF('Шаблон модификаторы блюда'!D59=0,0,'Шаблон модификаторы блюда'!A59),"")</f>
        <v/>
      </c>
      <c r="L58" s="42" t="str">
        <f t="shared" si="1"/>
        <v/>
      </c>
      <c r="M58" s="42" t="str">
        <f t="shared" si="2"/>
        <v/>
      </c>
      <c r="N58" s="42" t="str">
        <f t="shared" si="22"/>
        <v/>
      </c>
      <c r="O58" s="37" t="str">
        <f t="shared" si="23"/>
        <v/>
      </c>
      <c r="Q58" s="37" t="str">
        <f>'Шаблон блюда'!B59</f>
        <v>Кинг Наггетс Малый</v>
      </c>
      <c r="R58" s="37">
        <f>IFERROR('Шаблон блюда'!A59+1-1,"")</f>
        <v>3002</v>
      </c>
      <c r="S58" s="45">
        <f t="shared" si="3"/>
        <v>3002</v>
      </c>
      <c r="T58" s="37" t="str">
        <f t="shared" si="4"/>
        <v/>
      </c>
      <c r="U58" s="37" t="str">
        <f t="shared" si="24"/>
        <v/>
      </c>
      <c r="W58" s="38">
        <f t="shared" si="5"/>
        <v>1005</v>
      </c>
      <c r="X58" s="243">
        <f>'ТТК-Сэндвичи'!$Q$19</f>
        <v>1005</v>
      </c>
      <c r="Y58" s="243">
        <f>'ТТК-Десерты'!$Q$19</f>
        <v>7001</v>
      </c>
      <c r="Z58" s="256">
        <f>'ТТК-Напитки'!$L$257</f>
        <v>2052</v>
      </c>
      <c r="AA58" s="243">
        <f>'ТТК-Закуски'!$Q$19</f>
        <v>3032</v>
      </c>
      <c r="AB58" s="243">
        <f>'ТТК-Гарниры'!$Q$19</f>
        <v>3007</v>
      </c>
      <c r="AC58" s="243">
        <f>'ТТК-Соуса'!$Q$19</f>
        <v>9008</v>
      </c>
      <c r="AD58" s="243">
        <f>'ТТК-Новинки'!$Q$19</f>
        <v>8185</v>
      </c>
      <c r="AE58" s="243">
        <f>'ТТК-Салаты'!$Q$19</f>
        <v>0</v>
      </c>
      <c r="AF58" s="243">
        <f>'ТТК-Промо'!$Q$19</f>
        <v>8148</v>
      </c>
      <c r="AG58" s="243">
        <f>'ТТК-Завтраки'!$Q$19</f>
        <v>2260</v>
      </c>
      <c r="AH58" s="41">
        <f>'ТТК-Экстра'!$L$62</f>
        <v>3977</v>
      </c>
      <c r="AO58" s="38">
        <f t="shared" si="6"/>
        <v>3003</v>
      </c>
      <c r="AP58" s="38" t="str">
        <f t="shared" si="7"/>
        <v>Кинг Наггетс Стандартный</v>
      </c>
      <c r="AR58" s="181">
        <f>Инвентаризация!O61</f>
        <v>51201</v>
      </c>
      <c r="AS58" s="181">
        <f>Инвентаризация!P61</f>
        <v>0</v>
      </c>
      <c r="AT58" s="181">
        <f>Инвентаризация!Q61</f>
        <v>0</v>
      </c>
      <c r="AU58" s="181" t="str">
        <f>IFERROR('Аксапта '!A66,"-")</f>
        <v>-</v>
      </c>
      <c r="AV58" s="38">
        <f t="shared" si="8"/>
        <v>0</v>
      </c>
      <c r="AW58" s="38">
        <f t="shared" si="9"/>
        <v>0</v>
      </c>
      <c r="AX58" s="38">
        <f t="shared" si="10"/>
        <v>0</v>
      </c>
      <c r="AY58" s="181">
        <f t="shared" si="11"/>
        <v>0</v>
      </c>
      <c r="BB58" s="181">
        <f>Инвентаризация!O61</f>
        <v>51201</v>
      </c>
      <c r="BC58" s="181">
        <f>Инвентаризация!P61</f>
        <v>0</v>
      </c>
      <c r="BD58" s="181">
        <f>Инвентаризация!Q61</f>
        <v>0</v>
      </c>
      <c r="BE58" s="181" t="str">
        <f>IFERROR('Аксапта 2'!A66,"-")</f>
        <v>-</v>
      </c>
      <c r="BF58" s="38">
        <f t="shared" si="12"/>
        <v>0</v>
      </c>
      <c r="BG58" s="38">
        <f t="shared" si="13"/>
        <v>0</v>
      </c>
      <c r="BH58" s="38">
        <f t="shared" si="14"/>
        <v>0</v>
      </c>
      <c r="BI58" s="181">
        <f t="shared" si="15"/>
        <v>0</v>
      </c>
      <c r="BL58" s="181">
        <f>Инвентаризация!O61</f>
        <v>51201</v>
      </c>
      <c r="BM58" s="181">
        <f>Инвентаризация!P61</f>
        <v>0</v>
      </c>
      <c r="BN58" s="181">
        <f>Инвентаризация!Q61</f>
        <v>0</v>
      </c>
      <c r="BO58" s="181" t="str">
        <f>IFERROR('Аксапта 3'!A66,"-")</f>
        <v>-</v>
      </c>
      <c r="BP58" s="38">
        <f t="shared" si="16"/>
        <v>0</v>
      </c>
      <c r="BQ58" s="38">
        <f t="shared" si="17"/>
        <v>0</v>
      </c>
      <c r="BR58" s="38">
        <f t="shared" si="18"/>
        <v>0</v>
      </c>
      <c r="BS58" s="181">
        <f t="shared" si="19"/>
        <v>0</v>
      </c>
    </row>
    <row r="59" spans="1:71">
      <c r="A59" s="38" t="str">
        <f>'Шаблон блюда'!B60</f>
        <v>Кинг Наггетс Стандартный</v>
      </c>
      <c r="B59" s="37">
        <f>IFERROR('Шаблон блюда'!A60+1-1,"")</f>
        <v>3003</v>
      </c>
      <c r="C59" s="37">
        <f>IFERROR(VLOOKUP(B59,Группы!A:A,1,FALSE),0)</f>
        <v>3003</v>
      </c>
      <c r="D59" s="37" t="str">
        <f t="shared" si="20"/>
        <v/>
      </c>
      <c r="E59" s="37" t="str">
        <f t="shared" si="21"/>
        <v/>
      </c>
      <c r="G59" s="173" t="str">
        <f>'Шаблон модификаторы'!C60</f>
        <v>Сироп Шоколадное печенье</v>
      </c>
      <c r="H59" s="174">
        <f>IFERROR('Шаблон модификаторы блюда'!A60+1-1,0)</f>
        <v>3310</v>
      </c>
      <c r="I59" s="37">
        <f>IFERROR(VLOOKUP(H59,Группы!A:A,1,FALSE),0)</f>
        <v>3310</v>
      </c>
      <c r="J59" s="37" t="str">
        <f t="shared" si="0"/>
        <v/>
      </c>
      <c r="K59" s="125" t="str">
        <f>IF(IF('Шаблон модификаторы блюда'!D60=0,0,'Шаблон модификаторы блюда'!A60),IF('Шаблон модификаторы блюда'!D60=0,0,'Шаблон модификаторы блюда'!A60),"")</f>
        <v/>
      </c>
      <c r="L59" s="42" t="str">
        <f t="shared" si="1"/>
        <v/>
      </c>
      <c r="M59" s="42" t="str">
        <f t="shared" si="2"/>
        <v/>
      </c>
      <c r="N59" s="42" t="str">
        <f t="shared" si="22"/>
        <v/>
      </c>
      <c r="O59" s="37" t="str">
        <f t="shared" si="23"/>
        <v/>
      </c>
      <c r="Q59" s="37" t="str">
        <f>'Шаблон блюда'!B60</f>
        <v>Кинг Наггетс Стандартный</v>
      </c>
      <c r="R59" s="37">
        <f>IFERROR('Шаблон блюда'!A60+1-1,"")</f>
        <v>3003</v>
      </c>
      <c r="S59" s="45">
        <f t="shared" si="3"/>
        <v>3003</v>
      </c>
      <c r="T59" s="37" t="str">
        <f t="shared" si="4"/>
        <v/>
      </c>
      <c r="U59" s="37" t="str">
        <f t="shared" si="24"/>
        <v/>
      </c>
      <c r="W59" s="38">
        <f t="shared" si="5"/>
        <v>1013</v>
      </c>
      <c r="X59" s="243">
        <f>'ТТК-Сэндвичи'!$Q$36</f>
        <v>1013</v>
      </c>
      <c r="Y59" s="243">
        <f>'ТТК-Десерты'!$Q$36</f>
        <v>7007</v>
      </c>
      <c r="Z59" s="256">
        <f>'ТТК-Напитки'!$L$274</f>
        <v>3967</v>
      </c>
      <c r="AA59" s="243">
        <f>'ТТК-Закуски'!$Q$36</f>
        <v>3002</v>
      </c>
      <c r="AB59" s="243">
        <f>'ТТК-Гарниры'!$Q$36</f>
        <v>2706</v>
      </c>
      <c r="AC59" s="243">
        <f>'ТТК-Соуса'!$Q$36</f>
        <v>9014</v>
      </c>
      <c r="AD59" s="243">
        <f>'ТТК-Новинки'!$Q$36</f>
        <v>8173</v>
      </c>
      <c r="AE59" s="243">
        <f>'ТТК-Салаты'!$Q$36</f>
        <v>0</v>
      </c>
      <c r="AF59" s="243">
        <f>'ТТК-Промо'!$Q$36</f>
        <v>8106</v>
      </c>
      <c r="AG59" s="243">
        <f>'ТТК-Завтраки'!$Q$36</f>
        <v>7402</v>
      </c>
      <c r="AH59" s="41">
        <f>'ТТК-Экстра'!$L$66</f>
        <v>3978</v>
      </c>
      <c r="AO59" s="38">
        <f t="shared" si="6"/>
        <v>3004</v>
      </c>
      <c r="AP59" s="38" t="str">
        <f t="shared" si="7"/>
        <v>Кинг Фри джун</v>
      </c>
      <c r="AR59" s="181">
        <f>Инвентаризация!O62</f>
        <v>51208</v>
      </c>
      <c r="AS59" s="181">
        <f>Инвентаризация!P62</f>
        <v>0</v>
      </c>
      <c r="AT59" s="181">
        <f>Инвентаризация!Q62</f>
        <v>0</v>
      </c>
      <c r="AU59" s="181" t="str">
        <f>IFERROR('Аксапта '!A67,"-")</f>
        <v>-</v>
      </c>
      <c r="AV59" s="38">
        <f t="shared" si="8"/>
        <v>0</v>
      </c>
      <c r="AW59" s="38">
        <f t="shared" si="9"/>
        <v>0</v>
      </c>
      <c r="AX59" s="38">
        <f t="shared" si="10"/>
        <v>0</v>
      </c>
      <c r="AY59" s="181">
        <f t="shared" si="11"/>
        <v>0</v>
      </c>
      <c r="BB59" s="181">
        <f>Инвентаризация!O62</f>
        <v>51208</v>
      </c>
      <c r="BC59" s="181">
        <f>Инвентаризация!P62</f>
        <v>0</v>
      </c>
      <c r="BD59" s="181">
        <f>Инвентаризация!Q62</f>
        <v>0</v>
      </c>
      <c r="BE59" s="181" t="str">
        <f>IFERROR('Аксапта 2'!A67,"-")</f>
        <v>-</v>
      </c>
      <c r="BF59" s="38">
        <f t="shared" si="12"/>
        <v>0</v>
      </c>
      <c r="BG59" s="38">
        <f t="shared" si="13"/>
        <v>0</v>
      </c>
      <c r="BH59" s="38">
        <f t="shared" si="14"/>
        <v>0</v>
      </c>
      <c r="BI59" s="181">
        <f t="shared" si="15"/>
        <v>0</v>
      </c>
      <c r="BL59" s="181">
        <f>Инвентаризация!O62</f>
        <v>51208</v>
      </c>
      <c r="BM59" s="181">
        <f>Инвентаризация!P62</f>
        <v>0</v>
      </c>
      <c r="BN59" s="181">
        <f>Инвентаризация!Q62</f>
        <v>0</v>
      </c>
      <c r="BO59" s="181" t="str">
        <f>IFERROR('Аксапта 3'!A67,"-")</f>
        <v>-</v>
      </c>
      <c r="BP59" s="38">
        <f t="shared" si="16"/>
        <v>0</v>
      </c>
      <c r="BQ59" s="38">
        <f t="shared" si="17"/>
        <v>0</v>
      </c>
      <c r="BR59" s="38">
        <f t="shared" si="18"/>
        <v>0</v>
      </c>
      <c r="BS59" s="181">
        <f t="shared" si="19"/>
        <v>0</v>
      </c>
    </row>
    <row r="60" spans="1:71">
      <c r="A60" s="38" t="str">
        <f>'Шаблон блюда'!B61</f>
        <v>Кинг Фри джун</v>
      </c>
      <c r="B60" s="37">
        <f>IFERROR('Шаблон блюда'!A61+1-1,"")</f>
        <v>3004</v>
      </c>
      <c r="C60" s="37">
        <f>IFERROR(VLOOKUP(B60,Группы!A:A,1,FALSE),0)</f>
        <v>3004</v>
      </c>
      <c r="D60" s="37" t="str">
        <f t="shared" si="20"/>
        <v/>
      </c>
      <c r="E60" s="37" t="str">
        <f t="shared" si="21"/>
        <v/>
      </c>
      <c r="G60" s="173" t="str">
        <f>'Шаблон модификаторы'!C61</f>
        <v>Без марин огурц 1</v>
      </c>
      <c r="H60" s="174">
        <f>IFERROR('Шаблон модификаторы блюда'!A61+1-1,0)</f>
        <v>3697</v>
      </c>
      <c r="I60" s="37">
        <f>IFERROR(VLOOKUP(H60,Группы!A:A,1,FALSE),0)</f>
        <v>3697</v>
      </c>
      <c r="J60" s="37" t="str">
        <f t="shared" si="0"/>
        <v/>
      </c>
      <c r="K60" s="125" t="str">
        <f>IF(IF('Шаблон модификаторы блюда'!D61=0,0,'Шаблон модификаторы блюда'!A61),IF('Шаблон модификаторы блюда'!D61=0,0,'Шаблон модификаторы блюда'!A61),"")</f>
        <v/>
      </c>
      <c r="L60" s="42" t="str">
        <f t="shared" si="1"/>
        <v/>
      </c>
      <c r="M60" s="42" t="str">
        <f t="shared" si="2"/>
        <v/>
      </c>
      <c r="N60" s="42" t="str">
        <f t="shared" si="22"/>
        <v/>
      </c>
      <c r="O60" s="37" t="str">
        <f t="shared" si="23"/>
        <v/>
      </c>
      <c r="Q60" s="37" t="str">
        <f>'Шаблон блюда'!B61</f>
        <v>Кинг Фри джун</v>
      </c>
      <c r="R60" s="37">
        <f>IFERROR('Шаблон блюда'!A61+1-1,"")</f>
        <v>3004</v>
      </c>
      <c r="S60" s="45">
        <f t="shared" si="3"/>
        <v>3004</v>
      </c>
      <c r="T60" s="37" t="str">
        <f t="shared" si="4"/>
        <v/>
      </c>
      <c r="U60" s="37" t="str">
        <f t="shared" si="24"/>
        <v/>
      </c>
      <c r="W60" s="38">
        <f t="shared" si="5"/>
        <v>1023</v>
      </c>
      <c r="X60" s="243">
        <f>'ТТК-Сэндвичи'!$Q$53</f>
        <v>1023</v>
      </c>
      <c r="Y60" s="243">
        <f>'ТТК-Десерты'!$Q$53</f>
        <v>7037</v>
      </c>
      <c r="Z60" s="256">
        <f>'ТТК-Напитки'!$L$291</f>
        <v>3969</v>
      </c>
      <c r="AA60" s="243">
        <f>'ТТК-Закуски'!$Q$53</f>
        <v>3037</v>
      </c>
      <c r="AB60" s="243">
        <f>'ТТК-Гарниры'!$Q$53</f>
        <v>0</v>
      </c>
      <c r="AC60" s="243">
        <f>'ТТК-Соуса'!$Q$53</f>
        <v>9214</v>
      </c>
      <c r="AD60" s="243">
        <f>'ТТК-Новинки'!$Q$53</f>
        <v>2463</v>
      </c>
      <c r="AE60" s="243">
        <f>'ТТК-Салаты'!$Q$53</f>
        <v>0</v>
      </c>
      <c r="AF60" s="243">
        <f>'ТТК-Промо'!$Q$53</f>
        <v>8106</v>
      </c>
      <c r="AG60" s="243">
        <f>'ТТК-Завтраки'!$Q$53</f>
        <v>3428</v>
      </c>
      <c r="AH60" s="41">
        <f>'ТТК-Экстра'!$L$70</f>
        <v>3979</v>
      </c>
      <c r="AO60" s="38">
        <f t="shared" si="6"/>
        <v>3005</v>
      </c>
      <c r="AP60" s="38" t="str">
        <f t="shared" si="7"/>
        <v>Кинг Фри мал</v>
      </c>
      <c r="AR60" s="181">
        <f>Инвентаризация!O63</f>
        <v>60000</v>
      </c>
      <c r="AS60" s="181">
        <f>Инвентаризация!P63</f>
        <v>0</v>
      </c>
      <c r="AT60" s="181">
        <f>Инвентаризация!Q63</f>
        <v>0</v>
      </c>
      <c r="AU60" s="181" t="str">
        <f>IFERROR('Аксапта '!A68,"-")</f>
        <v>-</v>
      </c>
      <c r="AV60" s="38">
        <f t="shared" si="8"/>
        <v>0</v>
      </c>
      <c r="AW60" s="38">
        <f t="shared" si="9"/>
        <v>0</v>
      </c>
      <c r="AX60" s="38">
        <f t="shared" si="10"/>
        <v>0</v>
      </c>
      <c r="AY60" s="181">
        <f t="shared" si="11"/>
        <v>0</v>
      </c>
      <c r="BB60" s="181">
        <f>Инвентаризация!O63</f>
        <v>60000</v>
      </c>
      <c r="BC60" s="181">
        <f>Инвентаризация!P63</f>
        <v>0</v>
      </c>
      <c r="BD60" s="181">
        <f>Инвентаризация!Q63</f>
        <v>0</v>
      </c>
      <c r="BE60" s="181" t="str">
        <f>IFERROR('Аксапта 2'!A68,"-")</f>
        <v>-</v>
      </c>
      <c r="BF60" s="38">
        <f t="shared" si="12"/>
        <v>0</v>
      </c>
      <c r="BG60" s="38">
        <f t="shared" si="13"/>
        <v>0</v>
      </c>
      <c r="BH60" s="38">
        <f t="shared" si="14"/>
        <v>0</v>
      </c>
      <c r="BI60" s="181">
        <f t="shared" si="15"/>
        <v>0</v>
      </c>
      <c r="BL60" s="181">
        <f>Инвентаризация!O63</f>
        <v>60000</v>
      </c>
      <c r="BM60" s="181">
        <f>Инвентаризация!P63</f>
        <v>0</v>
      </c>
      <c r="BN60" s="181">
        <f>Инвентаризация!Q63</f>
        <v>0</v>
      </c>
      <c r="BO60" s="181" t="str">
        <f>IFERROR('Аксапта 3'!A68,"-")</f>
        <v>-</v>
      </c>
      <c r="BP60" s="38">
        <f t="shared" si="16"/>
        <v>0</v>
      </c>
      <c r="BQ60" s="38">
        <f t="shared" si="17"/>
        <v>0</v>
      </c>
      <c r="BR60" s="38">
        <f t="shared" si="18"/>
        <v>0</v>
      </c>
      <c r="BS60" s="181">
        <f t="shared" si="19"/>
        <v>0</v>
      </c>
    </row>
    <row r="61" spans="1:71">
      <c r="A61" s="38" t="str">
        <f>'Шаблон блюда'!B62</f>
        <v>Кинг Фри мал</v>
      </c>
      <c r="B61" s="37">
        <f>IFERROR('Шаблон блюда'!A62+1-1,"")</f>
        <v>3005</v>
      </c>
      <c r="C61" s="37">
        <f>IFERROR(VLOOKUP(B61,Группы!A:A,1,FALSE),0)</f>
        <v>3005</v>
      </c>
      <c r="D61" s="37" t="str">
        <f t="shared" si="20"/>
        <v/>
      </c>
      <c r="E61" s="37" t="str">
        <f t="shared" si="21"/>
        <v/>
      </c>
      <c r="G61" s="173" t="str">
        <f>'Шаблон модификаторы'!C62</f>
        <v>Без соуса сырного 14</v>
      </c>
      <c r="H61" s="174">
        <f>IFERROR('Шаблон модификаторы блюда'!A62+1-1,0)</f>
        <v>3836</v>
      </c>
      <c r="I61" s="37">
        <f>IFERROR(VLOOKUP(H61,Группы!A:A,1,FALSE),0)</f>
        <v>3836</v>
      </c>
      <c r="J61" s="37" t="str">
        <f t="shared" si="0"/>
        <v/>
      </c>
      <c r="K61" s="125" t="str">
        <f>IF(IF('Шаблон модификаторы блюда'!D62=0,0,'Шаблон модификаторы блюда'!A62),IF('Шаблон модификаторы блюда'!D62=0,0,'Шаблон модификаторы блюда'!A62),"")</f>
        <v/>
      </c>
      <c r="L61" s="42" t="str">
        <f t="shared" si="1"/>
        <v/>
      </c>
      <c r="M61" s="42" t="str">
        <f t="shared" si="2"/>
        <v/>
      </c>
      <c r="N61" s="42" t="str">
        <f t="shared" si="22"/>
        <v/>
      </c>
      <c r="O61" s="37" t="str">
        <f t="shared" si="23"/>
        <v/>
      </c>
      <c r="Q61" s="37" t="str">
        <f>'Шаблон блюда'!B62</f>
        <v>Кинг Фри мал</v>
      </c>
      <c r="R61" s="37">
        <f>IFERROR('Шаблон блюда'!A62+1-1,"")</f>
        <v>3005</v>
      </c>
      <c r="S61" s="45">
        <f t="shared" si="3"/>
        <v>3005</v>
      </c>
      <c r="T61" s="37" t="str">
        <f t="shared" si="4"/>
        <v/>
      </c>
      <c r="U61" s="37" t="str">
        <f t="shared" si="24"/>
        <v/>
      </c>
      <c r="W61" s="38">
        <f t="shared" si="5"/>
        <v>1015</v>
      </c>
      <c r="X61" s="243">
        <f>'ТТК-Сэндвичи'!$Q$70</f>
        <v>1015</v>
      </c>
      <c r="Y61" s="243">
        <f>'ТТК-Десерты'!$Q$70</f>
        <v>7057</v>
      </c>
      <c r="Z61" s="256">
        <f>'ТТК-Напитки'!$L$308</f>
        <v>4234</v>
      </c>
      <c r="AA61" s="243">
        <f>'ТТК-Закуски'!$Q$70</f>
        <v>3017</v>
      </c>
      <c r="AB61" s="243">
        <f>'ТТК-Гарниры'!$Q$70</f>
        <v>0</v>
      </c>
      <c r="AC61" s="243">
        <f>'ТТК-Соуса'!$Q$70</f>
        <v>0</v>
      </c>
      <c r="AD61" s="243">
        <f>'ТТК-Новинки'!$Q$70</f>
        <v>8841</v>
      </c>
      <c r="AE61" s="243">
        <f>'ТТК-Салаты'!$Q$70</f>
        <v>0</v>
      </c>
      <c r="AF61" s="243">
        <f>'ТТК-Промо'!$Q$70</f>
        <v>8106</v>
      </c>
      <c r="AG61" s="243">
        <f>'ТТК-Завтраки'!$Q$70</f>
        <v>3432</v>
      </c>
      <c r="AH61" s="41">
        <f>'ТТК-Экстра'!$L$74</f>
        <v>0</v>
      </c>
      <c r="AO61" s="38">
        <f t="shared" si="6"/>
        <v>3006</v>
      </c>
      <c r="AP61" s="38" t="str">
        <f t="shared" si="7"/>
        <v>Кинг Фри станд</v>
      </c>
      <c r="AR61" s="181">
        <f>Инвентаризация!O64</f>
        <v>61220</v>
      </c>
      <c r="AS61" s="181">
        <f>Инвентаризация!P64</f>
        <v>0</v>
      </c>
      <c r="AT61" s="181">
        <f>Инвентаризация!Q64</f>
        <v>0</v>
      </c>
      <c r="AU61" s="181" t="str">
        <f>IFERROR('Аксапта '!A69,"-")</f>
        <v>-</v>
      </c>
      <c r="AV61" s="38">
        <f t="shared" si="8"/>
        <v>0</v>
      </c>
      <c r="AW61" s="38">
        <f t="shared" si="9"/>
        <v>0</v>
      </c>
      <c r="AX61" s="38">
        <f t="shared" si="10"/>
        <v>0</v>
      </c>
      <c r="AY61" s="181">
        <f t="shared" si="11"/>
        <v>0</v>
      </c>
      <c r="BB61" s="181">
        <f>Инвентаризация!O64</f>
        <v>61220</v>
      </c>
      <c r="BC61" s="181">
        <f>Инвентаризация!P64</f>
        <v>0</v>
      </c>
      <c r="BD61" s="181">
        <f>Инвентаризация!Q64</f>
        <v>0</v>
      </c>
      <c r="BE61" s="181" t="str">
        <f>IFERROR('Аксапта 2'!A69,"-")</f>
        <v>-</v>
      </c>
      <c r="BF61" s="38">
        <f t="shared" si="12"/>
        <v>0</v>
      </c>
      <c r="BG61" s="38">
        <f t="shared" si="13"/>
        <v>0</v>
      </c>
      <c r="BH61" s="38">
        <f t="shared" si="14"/>
        <v>0</v>
      </c>
      <c r="BI61" s="181">
        <f t="shared" si="15"/>
        <v>0</v>
      </c>
      <c r="BL61" s="181">
        <f>Инвентаризация!O64</f>
        <v>61220</v>
      </c>
      <c r="BM61" s="181">
        <f>Инвентаризация!P64</f>
        <v>0</v>
      </c>
      <c r="BN61" s="181">
        <f>Инвентаризация!Q64</f>
        <v>0</v>
      </c>
      <c r="BO61" s="181" t="str">
        <f>IFERROR('Аксапта 3'!A69,"-")</f>
        <v>-</v>
      </c>
      <c r="BP61" s="38">
        <f t="shared" si="16"/>
        <v>0</v>
      </c>
      <c r="BQ61" s="38">
        <f t="shared" si="17"/>
        <v>0</v>
      </c>
      <c r="BR61" s="38">
        <f t="shared" si="18"/>
        <v>0</v>
      </c>
      <c r="BS61" s="181">
        <f t="shared" si="19"/>
        <v>0</v>
      </c>
    </row>
    <row r="62" spans="1:71">
      <c r="A62" s="38" t="str">
        <f>'Шаблон блюда'!B63</f>
        <v>Кинг Фри станд</v>
      </c>
      <c r="B62" s="37">
        <f>IFERROR('Шаблон блюда'!A63+1-1,"")</f>
        <v>3006</v>
      </c>
      <c r="C62" s="37">
        <f>IFERROR(VLOOKUP(B62,Группы!A:A,1,FALSE),0)</f>
        <v>3006</v>
      </c>
      <c r="D62" s="37" t="str">
        <f t="shared" si="20"/>
        <v/>
      </c>
      <c r="E62" s="37" t="str">
        <f t="shared" si="21"/>
        <v/>
      </c>
      <c r="G62" s="173" t="str">
        <f>'Шаблон модификаторы'!C63</f>
        <v>Пирожок с яб</v>
      </c>
      <c r="H62" s="174">
        <f>IFERROR('Шаблон модификаторы блюда'!A63+1-1,0)</f>
        <v>3838</v>
      </c>
      <c r="I62" s="37">
        <f>IFERROR(VLOOKUP(H62,Группы!A:A,1,FALSE),0)</f>
        <v>3838</v>
      </c>
      <c r="J62" s="37" t="str">
        <f t="shared" si="0"/>
        <v/>
      </c>
      <c r="K62" s="125" t="str">
        <f>IF(IF('Шаблон модификаторы блюда'!D63=0,0,'Шаблон модификаторы блюда'!A63),IF('Шаблон модификаторы блюда'!D63=0,0,'Шаблон модификаторы блюда'!A63),"")</f>
        <v/>
      </c>
      <c r="L62" s="42" t="str">
        <f t="shared" si="1"/>
        <v/>
      </c>
      <c r="M62" s="42" t="str">
        <f t="shared" si="2"/>
        <v/>
      </c>
      <c r="N62" s="42" t="str">
        <f t="shared" si="22"/>
        <v/>
      </c>
      <c r="O62" s="37" t="str">
        <f t="shared" si="23"/>
        <v/>
      </c>
      <c r="Q62" s="37" t="str">
        <f>'Шаблон блюда'!B63</f>
        <v>Кинг Фри станд</v>
      </c>
      <c r="R62" s="37">
        <f>IFERROR('Шаблон блюда'!A63+1-1,"")</f>
        <v>3006</v>
      </c>
      <c r="S62" s="45">
        <f t="shared" si="3"/>
        <v>3006</v>
      </c>
      <c r="T62" s="37" t="str">
        <f t="shared" si="4"/>
        <v/>
      </c>
      <c r="U62" s="37" t="str">
        <f t="shared" si="24"/>
        <v/>
      </c>
      <c r="W62" s="38">
        <f t="shared" si="5"/>
        <v>1016</v>
      </c>
      <c r="X62" s="243">
        <f>'ТТК-Сэндвичи'!$Q$87</f>
        <v>1016</v>
      </c>
      <c r="Y62" s="243">
        <f>'ТТК-Десерты'!$Q$87</f>
        <v>7058</v>
      </c>
      <c r="Z62" s="256">
        <f>'ТТК-Напитки'!$L$325</f>
        <v>3999</v>
      </c>
      <c r="AA62" s="243">
        <f>'ТТК-Закуски'!$Q$87</f>
        <v>0</v>
      </c>
      <c r="AB62" s="243">
        <f>'ТТК-Гарниры'!$Q$87</f>
        <v>0</v>
      </c>
      <c r="AC62" s="243">
        <f>'ТТК-Соуса'!$Q$87</f>
        <v>0</v>
      </c>
      <c r="AD62" s="243">
        <f>'ТТК-Новинки'!$Q$87</f>
        <v>8842</v>
      </c>
      <c r="AE62" s="243">
        <f>'ТТК-Салаты'!$Q$87</f>
        <v>0</v>
      </c>
      <c r="AF62" s="243">
        <f>'ТТК-Промо'!$Q$87</f>
        <v>8106</v>
      </c>
      <c r="AG62" s="243">
        <f>'ТТК-Завтраки'!$Q$87</f>
        <v>3435</v>
      </c>
      <c r="AH62" s="41">
        <f>'ТТК-Экстра'!$L$78</f>
        <v>0</v>
      </c>
      <c r="AO62" s="38">
        <f t="shared" si="6"/>
        <v>3007</v>
      </c>
      <c r="AP62" s="38" t="str">
        <f t="shared" si="7"/>
        <v>Кинг Фри бол</v>
      </c>
      <c r="AR62" s="181">
        <f>Инвентаризация!O65</f>
        <v>67030</v>
      </c>
      <c r="AS62" s="181">
        <f>Инвентаризация!P65</f>
        <v>0</v>
      </c>
      <c r="AT62" s="181">
        <f>Инвентаризация!Q65</f>
        <v>0</v>
      </c>
      <c r="AU62" s="181" t="str">
        <f>IFERROR('Аксапта '!A70,"-")</f>
        <v>-</v>
      </c>
      <c r="AV62" s="38">
        <f t="shared" si="8"/>
        <v>0</v>
      </c>
      <c r="AW62" s="38">
        <f t="shared" si="9"/>
        <v>0</v>
      </c>
      <c r="AX62" s="38">
        <f t="shared" si="10"/>
        <v>0</v>
      </c>
      <c r="AY62" s="181">
        <f t="shared" si="11"/>
        <v>0</v>
      </c>
      <c r="BB62" s="181">
        <f>Инвентаризация!O65</f>
        <v>67030</v>
      </c>
      <c r="BC62" s="181">
        <f>Инвентаризация!P65</f>
        <v>0</v>
      </c>
      <c r="BD62" s="181">
        <f>Инвентаризация!Q65</f>
        <v>0</v>
      </c>
      <c r="BE62" s="181" t="str">
        <f>IFERROR('Аксапта 2'!A70,"-")</f>
        <v>-</v>
      </c>
      <c r="BF62" s="38">
        <f t="shared" si="12"/>
        <v>0</v>
      </c>
      <c r="BG62" s="38">
        <f t="shared" si="13"/>
        <v>0</v>
      </c>
      <c r="BH62" s="38">
        <f t="shared" si="14"/>
        <v>0</v>
      </c>
      <c r="BI62" s="181">
        <f t="shared" si="15"/>
        <v>0</v>
      </c>
      <c r="BL62" s="181">
        <f>Инвентаризация!O65</f>
        <v>67030</v>
      </c>
      <c r="BM62" s="181">
        <f>Инвентаризация!P65</f>
        <v>0</v>
      </c>
      <c r="BN62" s="181">
        <f>Инвентаризация!Q65</f>
        <v>0</v>
      </c>
      <c r="BO62" s="181" t="str">
        <f>IFERROR('Аксапта 3'!A70,"-")</f>
        <v>-</v>
      </c>
      <c r="BP62" s="38">
        <f t="shared" si="16"/>
        <v>0</v>
      </c>
      <c r="BQ62" s="38">
        <f t="shared" si="17"/>
        <v>0</v>
      </c>
      <c r="BR62" s="38">
        <f t="shared" si="18"/>
        <v>0</v>
      </c>
      <c r="BS62" s="181">
        <f t="shared" si="19"/>
        <v>0</v>
      </c>
    </row>
    <row r="63" spans="1:71">
      <c r="A63" s="38" t="str">
        <f>'Шаблон блюда'!B64</f>
        <v>Кинг Фри бол</v>
      </c>
      <c r="B63" s="37">
        <f>IFERROR('Шаблон блюда'!A64+1-1,"")</f>
        <v>3007</v>
      </c>
      <c r="C63" s="37">
        <f>IFERROR(VLOOKUP(B63,Группы!A:A,1,FALSE),0)</f>
        <v>3007</v>
      </c>
      <c r="D63" s="37" t="str">
        <f t="shared" si="20"/>
        <v/>
      </c>
      <c r="E63" s="37" t="str">
        <f t="shared" si="21"/>
        <v/>
      </c>
      <c r="G63" s="173" t="str">
        <f>'Шаблон модификаторы'!C64</f>
        <v>На месте</v>
      </c>
      <c r="H63" s="174">
        <f>IFERROR('Шаблон модификаторы блюда'!A64+1-1,0)</f>
        <v>3861</v>
      </c>
      <c r="I63" s="37">
        <f>IFERROR(VLOOKUP(H63,Группы!A:A,1,FALSE),0)</f>
        <v>3861</v>
      </c>
      <c r="J63" s="37" t="str">
        <f t="shared" si="0"/>
        <v/>
      </c>
      <c r="K63" s="125" t="str">
        <f>IF(IF('Шаблон модификаторы блюда'!D64=0,0,'Шаблон модификаторы блюда'!A64),IF('Шаблон модификаторы блюда'!D64=0,0,'Шаблон модификаторы блюда'!A64),"")</f>
        <v/>
      </c>
      <c r="L63" s="42" t="str">
        <f t="shared" si="1"/>
        <v/>
      </c>
      <c r="M63" s="42" t="str">
        <f t="shared" si="2"/>
        <v/>
      </c>
      <c r="N63" s="42" t="str">
        <f t="shared" si="22"/>
        <v/>
      </c>
      <c r="O63" s="37" t="str">
        <f t="shared" si="23"/>
        <v/>
      </c>
      <c r="Q63" s="37" t="str">
        <f>'Шаблон блюда'!B64</f>
        <v>Кинг Фри бол</v>
      </c>
      <c r="R63" s="37">
        <f>IFERROR('Шаблон блюда'!A64+1-1,"")</f>
        <v>3007</v>
      </c>
      <c r="S63" s="45">
        <f t="shared" si="3"/>
        <v>3007</v>
      </c>
      <c r="T63" s="37" t="str">
        <f t="shared" si="4"/>
        <v/>
      </c>
      <c r="U63" s="37" t="str">
        <f t="shared" si="24"/>
        <v/>
      </c>
      <c r="W63" s="38">
        <f t="shared" si="5"/>
        <v>1428</v>
      </c>
      <c r="X63" s="243">
        <f>'ТТК-Сэндвичи'!$Q$104</f>
        <v>1428</v>
      </c>
      <c r="Y63" s="243">
        <f>'ТТК-Десерты'!$Q$104</f>
        <v>9956</v>
      </c>
      <c r="Z63" s="256">
        <f>'ТТК-Напитки'!$Q$2</f>
        <v>2049</v>
      </c>
      <c r="AA63" s="243">
        <f>'ТТК-Закуски'!$Q$104</f>
        <v>0</v>
      </c>
      <c r="AB63" s="243">
        <f>'ТТК-Гарниры'!$Q$104</f>
        <v>0</v>
      </c>
      <c r="AC63" s="243">
        <f>'ТТК-Соуса'!$Q$104</f>
        <v>0</v>
      </c>
      <c r="AD63" s="243">
        <f>'ТТК-Новинки'!$Q$104</f>
        <v>9418</v>
      </c>
      <c r="AE63" s="243">
        <f>'ТТК-Салаты'!$Q$104</f>
        <v>0</v>
      </c>
      <c r="AF63" s="243">
        <f>'ТТК-Промо'!$Q$104</f>
        <v>8106</v>
      </c>
      <c r="AG63" s="243">
        <f>'ТТК-Завтраки'!$Q$104</f>
        <v>3426</v>
      </c>
      <c r="AH63" s="41">
        <f>'ТТК-Экстра'!$Q$2</f>
        <v>0</v>
      </c>
      <c r="AO63" s="38">
        <f t="shared" si="6"/>
        <v>3011</v>
      </c>
      <c r="AP63" s="38" t="str">
        <f t="shared" si="7"/>
        <v>Лук. колечки малые</v>
      </c>
      <c r="AR63" s="181">
        <f>Инвентаризация!O66</f>
        <v>51242</v>
      </c>
      <c r="AS63" s="181">
        <f>Инвентаризация!P66</f>
        <v>0</v>
      </c>
      <c r="AT63" s="181">
        <f>Инвентаризация!Q66</f>
        <v>0</v>
      </c>
      <c r="AU63" s="181" t="str">
        <f>IFERROR('Аксапта '!A71,"-")</f>
        <v>-</v>
      </c>
      <c r="AV63" s="38">
        <f t="shared" si="8"/>
        <v>0</v>
      </c>
      <c r="AW63" s="38">
        <f t="shared" si="9"/>
        <v>0</v>
      </c>
      <c r="AX63" s="38">
        <f t="shared" si="10"/>
        <v>0</v>
      </c>
      <c r="AY63" s="181">
        <f t="shared" si="11"/>
        <v>0</v>
      </c>
      <c r="BB63" s="181">
        <f>Инвентаризация!O66</f>
        <v>51242</v>
      </c>
      <c r="BC63" s="181">
        <f>Инвентаризация!P66</f>
        <v>0</v>
      </c>
      <c r="BD63" s="181">
        <f>Инвентаризация!Q66</f>
        <v>0</v>
      </c>
      <c r="BE63" s="181" t="str">
        <f>IFERROR('Аксапта 2'!A71,"-")</f>
        <v>-</v>
      </c>
      <c r="BF63" s="38">
        <f t="shared" si="12"/>
        <v>0</v>
      </c>
      <c r="BG63" s="38">
        <f t="shared" si="13"/>
        <v>0</v>
      </c>
      <c r="BH63" s="38">
        <f t="shared" si="14"/>
        <v>0</v>
      </c>
      <c r="BI63" s="181">
        <f t="shared" si="15"/>
        <v>0</v>
      </c>
      <c r="BL63" s="181">
        <f>Инвентаризация!O66</f>
        <v>51242</v>
      </c>
      <c r="BM63" s="181">
        <f>Инвентаризация!P66</f>
        <v>0</v>
      </c>
      <c r="BN63" s="181">
        <f>Инвентаризация!Q66</f>
        <v>0</v>
      </c>
      <c r="BO63" s="181" t="str">
        <f>IFERROR('Аксапта 3'!A71,"-")</f>
        <v>-</v>
      </c>
      <c r="BP63" s="38">
        <f t="shared" si="16"/>
        <v>0</v>
      </c>
      <c r="BQ63" s="38">
        <f t="shared" si="17"/>
        <v>0</v>
      </c>
      <c r="BR63" s="38">
        <f t="shared" si="18"/>
        <v>0</v>
      </c>
      <c r="BS63" s="181">
        <f t="shared" si="19"/>
        <v>0</v>
      </c>
    </row>
    <row r="64" spans="1:71">
      <c r="A64" s="38" t="str">
        <f>'Шаблон блюда'!B65</f>
        <v>Лук. колечки малые</v>
      </c>
      <c r="B64" s="37">
        <f>IFERROR('Шаблон блюда'!A65+1-1,"")</f>
        <v>3011</v>
      </c>
      <c r="C64" s="37">
        <f>IFERROR(VLOOKUP(B64,Группы!A:A,1,FALSE),0)</f>
        <v>3011</v>
      </c>
      <c r="D64" s="37" t="str">
        <f t="shared" si="20"/>
        <v/>
      </c>
      <c r="E64" s="37" t="str">
        <f t="shared" si="21"/>
        <v/>
      </c>
      <c r="G64" s="173" t="str">
        <f>'Шаблон модификаторы'!C65</f>
        <v>С Собой</v>
      </c>
      <c r="H64" s="174">
        <f>IFERROR('Шаблон модификаторы блюда'!A65+1-1,0)</f>
        <v>3862</v>
      </c>
      <c r="I64" s="37">
        <f>IFERROR(VLOOKUP(H64,Группы!A:A,1,FALSE),0)</f>
        <v>3862</v>
      </c>
      <c r="J64" s="37" t="str">
        <f t="shared" si="0"/>
        <v/>
      </c>
      <c r="K64" s="125" t="str">
        <f>IF(IF('Шаблон модификаторы блюда'!D65=0,0,'Шаблон модификаторы блюда'!A65),IF('Шаблон модификаторы блюда'!D65=0,0,'Шаблон модификаторы блюда'!A65),"")</f>
        <v/>
      </c>
      <c r="L64" s="42" t="str">
        <f t="shared" si="1"/>
        <v/>
      </c>
      <c r="M64" s="42" t="str">
        <f t="shared" si="2"/>
        <v/>
      </c>
      <c r="N64" s="42" t="str">
        <f t="shared" si="22"/>
        <v/>
      </c>
      <c r="O64" s="37" t="str">
        <f t="shared" si="23"/>
        <v/>
      </c>
      <c r="Q64" s="37" t="str">
        <f>'Шаблон блюда'!B65</f>
        <v>Лук. колечки малые</v>
      </c>
      <c r="R64" s="37">
        <f>IFERROR('Шаблон блюда'!A65+1-1,"")</f>
        <v>3011</v>
      </c>
      <c r="S64" s="45">
        <f t="shared" si="3"/>
        <v>3011</v>
      </c>
      <c r="T64" s="37" t="str">
        <f t="shared" si="4"/>
        <v/>
      </c>
      <c r="U64" s="37" t="str">
        <f t="shared" si="24"/>
        <v/>
      </c>
      <c r="W64" s="38">
        <f t="shared" si="5"/>
        <v>0</v>
      </c>
      <c r="X64" s="243">
        <f>'ТТК-Сэндвичи'!$Q$121</f>
        <v>0</v>
      </c>
      <c r="Y64" s="243">
        <f>'ТТК-Десерты'!$Q$121</f>
        <v>0</v>
      </c>
      <c r="Z64" s="256">
        <f>'ТТК-Напитки'!$Q$19</f>
        <v>2058</v>
      </c>
      <c r="AA64" s="243">
        <f>'ТТК-Закуски'!$Q$121</f>
        <v>0</v>
      </c>
      <c r="AB64" s="243">
        <f>'ТТК-Гарниры'!$Q$121</f>
        <v>0</v>
      </c>
      <c r="AC64" s="243">
        <f>'ТТК-Соуса'!$Q$121</f>
        <v>0</v>
      </c>
      <c r="AD64" s="243">
        <f>'ТТК-Новинки'!$Q$121</f>
        <v>9419</v>
      </c>
      <c r="AE64" s="243">
        <f>'ТТК-Салаты'!$Q$121</f>
        <v>0</v>
      </c>
      <c r="AF64" s="243">
        <f>'ТТК-Промо'!$Q$121</f>
        <v>8106</v>
      </c>
      <c r="AG64" s="243">
        <f>'ТТК-Завтраки'!$Q$121</f>
        <v>0</v>
      </c>
      <c r="AH64" s="41">
        <f>'ТТК-Экстра'!$Q$6</f>
        <v>0</v>
      </c>
      <c r="AO64" s="38">
        <f t="shared" si="6"/>
        <v>3017</v>
      </c>
      <c r="AP64" s="38" t="str">
        <f t="shared" si="7"/>
        <v>Крылышки Кинг мал</v>
      </c>
      <c r="AR64" s="181">
        <f>Инвентаризация!O67</f>
        <v>51241</v>
      </c>
      <c r="AS64" s="181">
        <f>Инвентаризация!P67</f>
        <v>0</v>
      </c>
      <c r="AT64" s="181">
        <f>Инвентаризация!Q67</f>
        <v>0</v>
      </c>
      <c r="AU64" s="181" t="str">
        <f>IFERROR('Аксапта '!A72,"-")</f>
        <v>-</v>
      </c>
      <c r="AV64" s="38">
        <f t="shared" si="8"/>
        <v>0</v>
      </c>
      <c r="AW64" s="38">
        <f t="shared" si="9"/>
        <v>0</v>
      </c>
      <c r="AX64" s="38">
        <f t="shared" si="10"/>
        <v>0</v>
      </c>
      <c r="AY64" s="181">
        <f t="shared" si="11"/>
        <v>0</v>
      </c>
      <c r="BB64" s="181">
        <f>Инвентаризация!O67</f>
        <v>51241</v>
      </c>
      <c r="BC64" s="181">
        <f>Инвентаризация!P67</f>
        <v>0</v>
      </c>
      <c r="BD64" s="181">
        <f>Инвентаризация!Q67</f>
        <v>0</v>
      </c>
      <c r="BE64" s="181" t="str">
        <f>IFERROR('Аксапта 2'!A72,"-")</f>
        <v>-</v>
      </c>
      <c r="BF64" s="38">
        <f t="shared" si="12"/>
        <v>0</v>
      </c>
      <c r="BG64" s="38">
        <f t="shared" si="13"/>
        <v>0</v>
      </c>
      <c r="BH64" s="38">
        <f t="shared" si="14"/>
        <v>0</v>
      </c>
      <c r="BI64" s="181">
        <f t="shared" si="15"/>
        <v>0</v>
      </c>
      <c r="BL64" s="181">
        <f>Инвентаризация!O67</f>
        <v>51241</v>
      </c>
      <c r="BM64" s="181">
        <f>Инвентаризация!P67</f>
        <v>0</v>
      </c>
      <c r="BN64" s="181">
        <f>Инвентаризация!Q67</f>
        <v>0</v>
      </c>
      <c r="BO64" s="181" t="str">
        <f>IFERROR('Аксапта 3'!A72,"-")</f>
        <v>-</v>
      </c>
      <c r="BP64" s="38">
        <f t="shared" si="16"/>
        <v>0</v>
      </c>
      <c r="BQ64" s="38">
        <f t="shared" si="17"/>
        <v>0</v>
      </c>
      <c r="BR64" s="38">
        <f t="shared" si="18"/>
        <v>0</v>
      </c>
      <c r="BS64" s="181">
        <f t="shared" si="19"/>
        <v>0</v>
      </c>
    </row>
    <row r="65" spans="1:71">
      <c r="A65" s="38" t="str">
        <f>'Шаблон блюда'!B66</f>
        <v>Крылышки Кинг мал</v>
      </c>
      <c r="B65" s="37">
        <f>IFERROR('Шаблон блюда'!A66+1-1,"")</f>
        <v>3017</v>
      </c>
      <c r="C65" s="37">
        <f>IFERROR(VLOOKUP(B65,Группы!A:A,1,FALSE),0)</f>
        <v>3017</v>
      </c>
      <c r="D65" s="37" t="str">
        <f t="shared" si="20"/>
        <v/>
      </c>
      <c r="E65" s="37" t="str">
        <f t="shared" si="21"/>
        <v/>
      </c>
      <c r="G65" s="173" t="str">
        <f>'Шаблон модификаторы'!C66</f>
        <v>Котлета ВэльюЧикен</v>
      </c>
      <c r="H65" s="174">
        <f>IFERROR('Шаблон модификаторы блюда'!A66+1-1,0)</f>
        <v>3906</v>
      </c>
      <c r="I65" s="37">
        <f>IFERROR(VLOOKUP(H65,Группы!A:A,1,FALSE),0)</f>
        <v>3906</v>
      </c>
      <c r="J65" s="37" t="str">
        <f t="shared" si="0"/>
        <v/>
      </c>
      <c r="K65" s="125" t="str">
        <f>IF(IF('Шаблон модификаторы блюда'!D66=0,0,'Шаблон модификаторы блюда'!A66),IF('Шаблон модификаторы блюда'!D66=0,0,'Шаблон модификаторы блюда'!A66),"")</f>
        <v/>
      </c>
      <c r="L65" s="42" t="str">
        <f t="shared" si="1"/>
        <v/>
      </c>
      <c r="M65" s="42" t="str">
        <f t="shared" si="2"/>
        <v/>
      </c>
      <c r="N65" s="42" t="str">
        <f t="shared" si="22"/>
        <v/>
      </c>
      <c r="O65" s="37" t="str">
        <f t="shared" si="23"/>
        <v/>
      </c>
      <c r="Q65" s="37" t="str">
        <f>'Шаблон блюда'!B66</f>
        <v>Крылышки Кинг мал</v>
      </c>
      <c r="R65" s="37">
        <f>IFERROR('Шаблон блюда'!A66+1-1,"")</f>
        <v>3017</v>
      </c>
      <c r="S65" s="45">
        <f t="shared" si="3"/>
        <v>3017</v>
      </c>
      <c r="T65" s="37" t="str">
        <f t="shared" si="4"/>
        <v/>
      </c>
      <c r="U65" s="37" t="str">
        <f t="shared" si="24"/>
        <v/>
      </c>
      <c r="W65" s="38">
        <f t="shared" si="5"/>
        <v>0</v>
      </c>
      <c r="X65" s="243">
        <f>'ТТК-Сэндвичи'!$Q$138</f>
        <v>0</v>
      </c>
      <c r="Y65" s="243">
        <f>'ТТК-Десерты'!$Q$138</f>
        <v>0</v>
      </c>
      <c r="Z65" s="256">
        <f>'ТТК-Напитки'!$Q$36</f>
        <v>2017</v>
      </c>
      <c r="AA65" s="243">
        <f>'ТТК-Закуски'!$Q$138</f>
        <v>0</v>
      </c>
      <c r="AB65" s="243">
        <f>'ТТК-Гарниры'!$Q$138</f>
        <v>0</v>
      </c>
      <c r="AC65" s="243">
        <f>'ТТК-Соуса'!$Q$138</f>
        <v>0</v>
      </c>
      <c r="AD65" s="243">
        <f>'ТТК-Новинки'!$Q$138</f>
        <v>9420</v>
      </c>
      <c r="AE65" s="243">
        <f>'ТТК-Салаты'!$Q$138</f>
        <v>0</v>
      </c>
      <c r="AF65" s="243">
        <f>'ТТК-Промо'!$Q$138</f>
        <v>8106</v>
      </c>
      <c r="AG65" s="243">
        <f>'ТТК-Завтраки'!$Q$138</f>
        <v>0</v>
      </c>
      <c r="AH65" s="41">
        <f>'ТТК-Экстра'!$Q$10</f>
        <v>0</v>
      </c>
      <c r="AO65" s="38">
        <f t="shared" si="6"/>
        <v>3018</v>
      </c>
      <c r="AP65" s="38" t="str">
        <f t="shared" si="7"/>
        <v>Крылышки Кинг станд</v>
      </c>
      <c r="AR65" s="181">
        <f>Инвентаризация!O68</f>
        <v>51219</v>
      </c>
      <c r="AS65" s="181">
        <f>Инвентаризация!P68</f>
        <v>51215</v>
      </c>
      <c r="AT65" s="181">
        <f>Инвентаризация!Q68</f>
        <v>0</v>
      </c>
      <c r="AU65" s="181" t="str">
        <f>IFERROR('Аксапта '!A73,"-")</f>
        <v>-</v>
      </c>
      <c r="AV65" s="38">
        <f t="shared" si="8"/>
        <v>0</v>
      </c>
      <c r="AW65" s="38">
        <f t="shared" si="9"/>
        <v>0</v>
      </c>
      <c r="AX65" s="38">
        <f t="shared" si="10"/>
        <v>0</v>
      </c>
      <c r="AY65" s="181">
        <f t="shared" si="11"/>
        <v>0</v>
      </c>
      <c r="BB65" s="181">
        <f>Инвентаризация!O68</f>
        <v>51219</v>
      </c>
      <c r="BC65" s="181">
        <f>Инвентаризация!P68</f>
        <v>51215</v>
      </c>
      <c r="BD65" s="181">
        <f>Инвентаризация!Q68</f>
        <v>0</v>
      </c>
      <c r="BE65" s="181" t="str">
        <f>IFERROR('Аксапта 2'!A73,"-")</f>
        <v>-</v>
      </c>
      <c r="BF65" s="38">
        <f t="shared" si="12"/>
        <v>0</v>
      </c>
      <c r="BG65" s="38">
        <f t="shared" si="13"/>
        <v>0</v>
      </c>
      <c r="BH65" s="38">
        <f t="shared" si="14"/>
        <v>0</v>
      </c>
      <c r="BI65" s="181">
        <f t="shared" si="15"/>
        <v>0</v>
      </c>
      <c r="BL65" s="181">
        <f>Инвентаризация!O68</f>
        <v>51219</v>
      </c>
      <c r="BM65" s="181">
        <f>Инвентаризация!P68</f>
        <v>51215</v>
      </c>
      <c r="BN65" s="181">
        <f>Инвентаризация!Q68</f>
        <v>0</v>
      </c>
      <c r="BO65" s="181" t="str">
        <f>IFERROR('Аксапта 3'!A73,"-")</f>
        <v>-</v>
      </c>
      <c r="BP65" s="38">
        <f t="shared" si="16"/>
        <v>0</v>
      </c>
      <c r="BQ65" s="38">
        <f t="shared" si="17"/>
        <v>0</v>
      </c>
      <c r="BR65" s="38">
        <f t="shared" si="18"/>
        <v>0</v>
      </c>
      <c r="BS65" s="181">
        <f t="shared" si="19"/>
        <v>0</v>
      </c>
    </row>
    <row r="66" spans="1:71">
      <c r="A66" s="38" t="str">
        <f>'Шаблон блюда'!B67</f>
        <v>Крылышки Кинг станд</v>
      </c>
      <c r="B66" s="37">
        <f>IFERROR('Шаблон блюда'!A67+1-1,"")</f>
        <v>3018</v>
      </c>
      <c r="C66" s="37">
        <f>IFERROR(VLOOKUP(B66,Группы!A:A,1,FALSE),0)</f>
        <v>3018</v>
      </c>
      <c r="D66" s="37" t="str">
        <f t="shared" si="20"/>
        <v/>
      </c>
      <c r="E66" s="37" t="str">
        <f t="shared" si="21"/>
        <v/>
      </c>
      <c r="G66" s="173" t="str">
        <f>'Шаблон модификаторы'!C67</f>
        <v>Экстра Сироп Соленая карамель бол</v>
      </c>
      <c r="H66" s="174">
        <f>IFERROR('Шаблон модификаторы блюда'!A67+1-1,0)</f>
        <v>3977</v>
      </c>
      <c r="I66" s="37">
        <f>IFERROR(VLOOKUP(H66,Группы!A:A,1,FALSE),0)</f>
        <v>3977</v>
      </c>
      <c r="J66" s="37" t="str">
        <f t="shared" si="0"/>
        <v/>
      </c>
      <c r="K66" s="125">
        <f>IF(IF('Шаблон модификаторы блюда'!D67=0,0,'Шаблон модификаторы блюда'!A67),IF('Шаблон модификаторы блюда'!D67=0,0,'Шаблон модификаторы блюда'!A67),"")</f>
        <v>3977</v>
      </c>
      <c r="L66" s="42">
        <f t="shared" si="1"/>
        <v>3977</v>
      </c>
      <c r="M66" s="42" t="str">
        <f t="shared" si="2"/>
        <v/>
      </c>
      <c r="N66" s="42" t="str">
        <f t="shared" si="22"/>
        <v/>
      </c>
      <c r="O66" s="37" t="str">
        <f t="shared" si="23"/>
        <v/>
      </c>
      <c r="Q66" s="37" t="str">
        <f>'Шаблон блюда'!B67</f>
        <v>Крылышки Кинг станд</v>
      </c>
      <c r="R66" s="37">
        <f>IFERROR('Шаблон блюда'!A67+1-1,"")</f>
        <v>3018</v>
      </c>
      <c r="S66" s="45">
        <f t="shared" si="3"/>
        <v>3018</v>
      </c>
      <c r="T66" s="37" t="str">
        <f t="shared" si="4"/>
        <v/>
      </c>
      <c r="U66" s="37" t="str">
        <f t="shared" si="24"/>
        <v/>
      </c>
      <c r="W66" s="38">
        <f t="shared" si="5"/>
        <v>0</v>
      </c>
      <c r="X66" s="243">
        <f>'ТТК-Сэндвичи'!$Q$155</f>
        <v>0</v>
      </c>
      <c r="Y66" s="243">
        <f>'ТТК-Десерты'!$Q$155</f>
        <v>0</v>
      </c>
      <c r="Z66" s="256">
        <f>'ТТК-Напитки'!$Q$53</f>
        <v>1252</v>
      </c>
      <c r="AA66" s="243">
        <f>'ТТК-Закуски'!$Q$155</f>
        <v>0</v>
      </c>
      <c r="AB66" s="243">
        <f>'ТТК-Гарниры'!$Q$155</f>
        <v>0</v>
      </c>
      <c r="AC66" s="243">
        <f>'ТТК-Соуса'!$Q$155</f>
        <v>0</v>
      </c>
      <c r="AD66" s="243">
        <f>'ТТК-Новинки'!$Q$155</f>
        <v>3570</v>
      </c>
      <c r="AE66" s="243">
        <f>'ТТК-Салаты'!$Q$155</f>
        <v>0</v>
      </c>
      <c r="AF66" s="243">
        <f>'ТТК-Промо'!$Q$155</f>
        <v>0</v>
      </c>
      <c r="AG66" s="243">
        <f>'ТТК-Завтраки'!$Q$155</f>
        <v>0</v>
      </c>
      <c r="AH66" s="41">
        <f>'ТТК-Экстра'!$Q$14</f>
        <v>0</v>
      </c>
      <c r="AO66" s="38">
        <f t="shared" si="6"/>
        <v>3019</v>
      </c>
      <c r="AP66" s="38" t="str">
        <f t="shared" si="7"/>
        <v>Крылышки Кинг бол</v>
      </c>
      <c r="AR66" s="181">
        <f>Инвентаризация!O69</f>
        <v>0</v>
      </c>
      <c r="AS66" s="181">
        <f>Инвентаризация!P69</f>
        <v>0</v>
      </c>
      <c r="AT66" s="181">
        <f>Инвентаризация!Q69</f>
        <v>0</v>
      </c>
      <c r="AU66" s="181" t="str">
        <f>IFERROR('Аксапта '!A74,"-")</f>
        <v>-</v>
      </c>
      <c r="AV66" s="38">
        <f t="shared" si="8"/>
        <v>0</v>
      </c>
      <c r="AW66" s="38">
        <f t="shared" si="9"/>
        <v>0</v>
      </c>
      <c r="AX66" s="38">
        <f t="shared" si="10"/>
        <v>0</v>
      </c>
      <c r="AY66" s="181">
        <f t="shared" si="11"/>
        <v>0</v>
      </c>
      <c r="BB66" s="181">
        <f>Инвентаризация!O69</f>
        <v>0</v>
      </c>
      <c r="BC66" s="181">
        <f>Инвентаризация!P69</f>
        <v>0</v>
      </c>
      <c r="BD66" s="181">
        <f>Инвентаризация!Q69</f>
        <v>0</v>
      </c>
      <c r="BE66" s="181" t="str">
        <f>IFERROR('Аксапта 2'!A74,"-")</f>
        <v>-</v>
      </c>
      <c r="BF66" s="38">
        <f t="shared" si="12"/>
        <v>0</v>
      </c>
      <c r="BG66" s="38">
        <f t="shared" si="13"/>
        <v>0</v>
      </c>
      <c r="BH66" s="38">
        <f t="shared" si="14"/>
        <v>0</v>
      </c>
      <c r="BI66" s="181">
        <f t="shared" si="15"/>
        <v>0</v>
      </c>
      <c r="BL66" s="181">
        <f>Инвентаризация!O69</f>
        <v>0</v>
      </c>
      <c r="BM66" s="181">
        <f>Инвентаризация!P69</f>
        <v>0</v>
      </c>
      <c r="BN66" s="181">
        <f>Инвентаризация!Q69</f>
        <v>0</v>
      </c>
      <c r="BO66" s="181" t="str">
        <f>IFERROR('Аксапта 3'!A74,"-")</f>
        <v>-</v>
      </c>
      <c r="BP66" s="38">
        <f t="shared" si="16"/>
        <v>0</v>
      </c>
      <c r="BQ66" s="38">
        <f t="shared" si="17"/>
        <v>0</v>
      </c>
      <c r="BR66" s="38">
        <f t="shared" si="18"/>
        <v>0</v>
      </c>
      <c r="BS66" s="181">
        <f t="shared" si="19"/>
        <v>0</v>
      </c>
    </row>
    <row r="67" spans="1:71">
      <c r="A67" s="38" t="str">
        <f>'Шаблон блюда'!B68</f>
        <v>Крылышки Кинг бол</v>
      </c>
      <c r="B67" s="37">
        <f>IFERROR('Шаблон блюда'!A68+1-1,"")</f>
        <v>3019</v>
      </c>
      <c r="C67" s="37">
        <f>IFERROR(VLOOKUP(B67,Группы!A:A,1,FALSE),0)</f>
        <v>3019</v>
      </c>
      <c r="D67" s="37" t="str">
        <f t="shared" si="20"/>
        <v/>
      </c>
      <c r="E67" s="37" t="str">
        <f t="shared" si="21"/>
        <v/>
      </c>
      <c r="G67" s="173" t="str">
        <f>'Шаблон модификаторы'!C68</f>
        <v>Экстра Сироп Французская ваниль бол</v>
      </c>
      <c r="H67" s="174">
        <f>IFERROR('Шаблон модификаторы блюда'!A68+1-1,0)</f>
        <v>3978</v>
      </c>
      <c r="I67" s="37">
        <f>IFERROR(VLOOKUP(H67,Группы!A:A,1,FALSE),0)</f>
        <v>3978</v>
      </c>
      <c r="J67" s="37" t="str">
        <f t="shared" si="0"/>
        <v/>
      </c>
      <c r="K67" s="125">
        <f>IF(IF('Шаблон модификаторы блюда'!D68=0,0,'Шаблон модификаторы блюда'!A68),IF('Шаблон модификаторы блюда'!D68=0,0,'Шаблон модификаторы блюда'!A68),"")</f>
        <v>3978</v>
      </c>
      <c r="L67" s="42">
        <f t="shared" si="1"/>
        <v>3978</v>
      </c>
      <c r="M67" s="42" t="str">
        <f t="shared" si="2"/>
        <v/>
      </c>
      <c r="N67" s="42" t="str">
        <f t="shared" si="22"/>
        <v/>
      </c>
      <c r="O67" s="37" t="str">
        <f t="shared" si="23"/>
        <v/>
      </c>
      <c r="Q67" s="37" t="str">
        <f>'Шаблон блюда'!B68</f>
        <v>Крылышки Кинг бол</v>
      </c>
      <c r="R67" s="37">
        <f>IFERROR('Шаблон блюда'!A68+1-1,"")</f>
        <v>3019</v>
      </c>
      <c r="S67" s="45">
        <f t="shared" si="3"/>
        <v>3019</v>
      </c>
      <c r="T67" s="37" t="str">
        <f t="shared" si="4"/>
        <v/>
      </c>
      <c r="U67" s="37" t="str">
        <f t="shared" si="24"/>
        <v/>
      </c>
      <c r="W67" s="38">
        <f t="shared" si="5"/>
        <v>0</v>
      </c>
      <c r="X67" s="243">
        <f>'ТТК-Сэндвичи'!$Q$172</f>
        <v>0</v>
      </c>
      <c r="Y67" s="243">
        <f>'ТТК-Десерты'!$Q$172</f>
        <v>0</v>
      </c>
      <c r="Z67" s="256">
        <f>'ТТК-Напитки'!$Q$70</f>
        <v>2036</v>
      </c>
      <c r="AA67" s="243">
        <f>'ТТК-Закуски'!$Q$172</f>
        <v>0</v>
      </c>
      <c r="AB67" s="243">
        <f>'ТТК-Гарниры'!$Q$172</f>
        <v>0</v>
      </c>
      <c r="AC67" s="243">
        <f>'ТТК-Соуса'!$Q$172</f>
        <v>0</v>
      </c>
      <c r="AD67" s="243">
        <f>'ТТК-Новинки'!$Q$172</f>
        <v>9496</v>
      </c>
      <c r="AE67" s="243">
        <f>'ТТК-Салаты'!$Q$172</f>
        <v>0</v>
      </c>
      <c r="AF67" s="243">
        <f>'ТТК-Промо'!$Q$172</f>
        <v>0</v>
      </c>
      <c r="AG67" s="243">
        <f>'ТТК-Завтраки'!$Q$172</f>
        <v>0</v>
      </c>
      <c r="AH67" s="41">
        <f>'ТТК-Экстра'!$Q$18</f>
        <v>0</v>
      </c>
      <c r="AO67" s="38">
        <f t="shared" si="6"/>
        <v>3022</v>
      </c>
      <c r="AP67" s="38" t="str">
        <f t="shared" si="7"/>
        <v>Лук. колечки станд</v>
      </c>
      <c r="AR67" s="181">
        <f>Инвентаризация!O70</f>
        <v>59897</v>
      </c>
      <c r="AS67" s="181">
        <f>Инвентаризация!P70</f>
        <v>0</v>
      </c>
      <c r="AT67" s="181">
        <f>Инвентаризация!Q70</f>
        <v>0</v>
      </c>
      <c r="AU67" s="181" t="str">
        <f>IFERROR('Аксапта '!A75,"-")</f>
        <v>-</v>
      </c>
      <c r="AV67" s="38">
        <f t="shared" si="8"/>
        <v>0</v>
      </c>
      <c r="AW67" s="38">
        <f t="shared" si="9"/>
        <v>0</v>
      </c>
      <c r="AX67" s="38">
        <f t="shared" si="10"/>
        <v>0</v>
      </c>
      <c r="AY67" s="181">
        <f t="shared" si="11"/>
        <v>0</v>
      </c>
      <c r="BB67" s="181">
        <f>Инвентаризация!O70</f>
        <v>59897</v>
      </c>
      <c r="BC67" s="181">
        <f>Инвентаризация!P70</f>
        <v>0</v>
      </c>
      <c r="BD67" s="181">
        <f>Инвентаризация!Q70</f>
        <v>0</v>
      </c>
      <c r="BE67" s="181" t="str">
        <f>IFERROR('Аксапта 2'!A75,"-")</f>
        <v>-</v>
      </c>
      <c r="BF67" s="38">
        <f t="shared" si="12"/>
        <v>0</v>
      </c>
      <c r="BG67" s="38">
        <f t="shared" si="13"/>
        <v>0</v>
      </c>
      <c r="BH67" s="38">
        <f t="shared" si="14"/>
        <v>0</v>
      </c>
      <c r="BI67" s="181">
        <f t="shared" si="15"/>
        <v>0</v>
      </c>
      <c r="BL67" s="181">
        <f>Инвентаризация!O70</f>
        <v>59897</v>
      </c>
      <c r="BM67" s="181">
        <f>Инвентаризация!P70</f>
        <v>0</v>
      </c>
      <c r="BN67" s="181">
        <f>Инвентаризация!Q70</f>
        <v>0</v>
      </c>
      <c r="BO67" s="181" t="str">
        <f>IFERROR('Аксапта 3'!A75,"-")</f>
        <v>-</v>
      </c>
      <c r="BP67" s="38">
        <f t="shared" si="16"/>
        <v>0</v>
      </c>
      <c r="BQ67" s="38">
        <f t="shared" si="17"/>
        <v>0</v>
      </c>
      <c r="BR67" s="38">
        <f t="shared" si="18"/>
        <v>0</v>
      </c>
      <c r="BS67" s="181">
        <f t="shared" si="19"/>
        <v>0</v>
      </c>
    </row>
    <row r="68" spans="1:71">
      <c r="A68" s="38" t="str">
        <f>'Шаблон блюда'!B69</f>
        <v>Лук. колечки станд</v>
      </c>
      <c r="B68" s="37">
        <f>IFERROR('Шаблон блюда'!A69+1-1,"")</f>
        <v>3022</v>
      </c>
      <c r="C68" s="37">
        <f>IFERROR(VLOOKUP(B68,Группы!A:A,1,FALSE),0)</f>
        <v>3022</v>
      </c>
      <c r="D68" s="37" t="str">
        <f t="shared" si="20"/>
        <v/>
      </c>
      <c r="E68" s="37" t="str">
        <f t="shared" si="21"/>
        <v/>
      </c>
      <c r="G68" s="173" t="str">
        <f>'Шаблон модификаторы'!C69</f>
        <v>Экстра Сироп Шоколадное печенье бол</v>
      </c>
      <c r="H68" s="174">
        <f>IFERROR('Шаблон модификаторы блюда'!A69+1-1,0)</f>
        <v>3979</v>
      </c>
      <c r="I68" s="37">
        <f>IFERROR(VLOOKUP(H68,Группы!A:A,1,FALSE),0)</f>
        <v>3979</v>
      </c>
      <c r="J68" s="37" t="str">
        <f t="shared" ref="J68:J117" si="25">IF(H68=I68,"",H68)</f>
        <v/>
      </c>
      <c r="K68" s="125">
        <f>IF(IF('Шаблон модификаторы блюда'!D69=0,0,'Шаблон модификаторы блюда'!A69),IF('Шаблон модификаторы блюда'!D69=0,0,'Шаблон модификаторы блюда'!A69),"")</f>
        <v>3979</v>
      </c>
      <c r="L68" s="42">
        <f t="shared" ref="L68:L131" si="26">IFERROR(VLOOKUP(K68,W:AF,1,FALSE),"")</f>
        <v>3979</v>
      </c>
      <c r="M68" s="42" t="str">
        <f t="shared" ref="M68:M131" si="27">IF(K68=L68,"",K68)</f>
        <v/>
      </c>
      <c r="N68" s="42" t="str">
        <f t="shared" si="22"/>
        <v/>
      </c>
      <c r="O68" s="37" t="str">
        <f t="shared" si="23"/>
        <v/>
      </c>
      <c r="Q68" s="37" t="str">
        <f>'Шаблон блюда'!B69</f>
        <v>Лук. колечки станд</v>
      </c>
      <c r="R68" s="37">
        <f>IFERROR('Шаблон блюда'!A69+1-1,"")</f>
        <v>3022</v>
      </c>
      <c r="S68" s="45">
        <f t="shared" ref="S68:S131" si="28">IFERROR(VLOOKUP(R68,W:AH,1,FALSE),0)</f>
        <v>3022</v>
      </c>
      <c r="T68" s="37" t="str">
        <f t="shared" ref="T68:T131" si="29">IF(R68=S68,"",R68)</f>
        <v/>
      </c>
      <c r="U68" s="37" t="str">
        <f t="shared" si="24"/>
        <v/>
      </c>
      <c r="W68" s="38">
        <f t="shared" ref="W68:W74" si="30">X68</f>
        <v>0</v>
      </c>
      <c r="X68" s="243">
        <f>'ТТК-Сэндвичи'!$Q$189</f>
        <v>0</v>
      </c>
      <c r="Y68" s="243">
        <f>'ТТК-Десерты'!$Q$189</f>
        <v>0</v>
      </c>
      <c r="Z68" s="256">
        <f>'ТТК-Напитки'!$Q$87</f>
        <v>2037</v>
      </c>
      <c r="AA68" s="243">
        <f>'ТТК-Закуски'!$Q$189</f>
        <v>0</v>
      </c>
      <c r="AB68" s="243">
        <f>'ТТК-Гарниры'!$Q$189</f>
        <v>0</v>
      </c>
      <c r="AC68" s="243">
        <f>'ТТК-Соуса'!$Q$189</f>
        <v>0</v>
      </c>
      <c r="AD68" s="243">
        <f>'ТТК-Новинки'!$Q$189</f>
        <v>9495</v>
      </c>
      <c r="AE68" s="243">
        <f>'ТТК-Салаты'!$Q$189</f>
        <v>0</v>
      </c>
      <c r="AF68" s="243">
        <f>'ТТК-Промо'!$Q$189</f>
        <v>0</v>
      </c>
      <c r="AG68" s="243">
        <f>'ТТК-Завтраки'!$Q$189</f>
        <v>0</v>
      </c>
      <c r="AH68" s="41">
        <f>'ТТК-Экстра'!$Q$22</f>
        <v>0</v>
      </c>
      <c r="AO68" s="38">
        <f t="shared" ref="AO68:AO131" si="31">B69+1-1</f>
        <v>3024</v>
      </c>
      <c r="AP68" s="38" t="str">
        <f t="shared" ref="AP68:AP131" si="32">A69</f>
        <v>Карт. Деревен. мал</v>
      </c>
      <c r="AR68" s="181">
        <f>Инвентаризация!O71</f>
        <v>690610</v>
      </c>
      <c r="AS68" s="181">
        <f>Инвентаризация!P71</f>
        <v>0</v>
      </c>
      <c r="AT68" s="181">
        <f>Инвентаризация!Q71</f>
        <v>0</v>
      </c>
      <c r="AU68" s="181" t="str">
        <f>IFERROR('Аксапта '!A76,"-")</f>
        <v>-</v>
      </c>
      <c r="AV68" s="38">
        <f t="shared" ref="AV68:AV131" si="33">IFERROR(VLOOKUP(AU68,AR:AR,1,0),0)</f>
        <v>0</v>
      </c>
      <c r="AW68" s="38">
        <f t="shared" ref="AW68:AW131" si="34">IFERROR(VLOOKUP(AU68,AS:AS,1,0),0)</f>
        <v>0</v>
      </c>
      <c r="AX68" s="38">
        <f t="shared" ref="AX68:AX131" si="35">IFERROR(VLOOKUP(AU68,AT:AT,1,0),0)</f>
        <v>0</v>
      </c>
      <c r="AY68" s="181">
        <f t="shared" ref="AY68:AY131" si="36">IFERROR(AU68-AV68-AX68-AW68,0)</f>
        <v>0</v>
      </c>
      <c r="BB68" s="181">
        <f>Инвентаризация!O71</f>
        <v>690610</v>
      </c>
      <c r="BC68" s="181">
        <f>Инвентаризация!P71</f>
        <v>0</v>
      </c>
      <c r="BD68" s="181">
        <f>Инвентаризация!Q71</f>
        <v>0</v>
      </c>
      <c r="BE68" s="181" t="str">
        <f>IFERROR('Аксапта 2'!A76,"-")</f>
        <v>-</v>
      </c>
      <c r="BF68" s="38">
        <f t="shared" ref="BF68:BF131" si="37">IFERROR(VLOOKUP(BE68,BB:BB,1,0),0)</f>
        <v>0</v>
      </c>
      <c r="BG68" s="38">
        <f t="shared" ref="BG68:BG131" si="38">IFERROR(VLOOKUP(BE68,BC:BC,1,0),0)</f>
        <v>0</v>
      </c>
      <c r="BH68" s="38">
        <f t="shared" ref="BH68:BH131" si="39">IFERROR(VLOOKUP(BE68,BD:BD,1,0),0)</f>
        <v>0</v>
      </c>
      <c r="BI68" s="181">
        <f t="shared" ref="BI68:BI131" si="40">IFERROR(BE68-BF68-BH68-BG68,0)</f>
        <v>0</v>
      </c>
      <c r="BL68" s="181">
        <f>Инвентаризация!O71</f>
        <v>690610</v>
      </c>
      <c r="BM68" s="181">
        <f>Инвентаризация!P71</f>
        <v>0</v>
      </c>
      <c r="BN68" s="181">
        <f>Инвентаризация!Q71</f>
        <v>0</v>
      </c>
      <c r="BO68" s="181" t="str">
        <f>IFERROR('Аксапта 3'!A76,"-")</f>
        <v>-</v>
      </c>
      <c r="BP68" s="38">
        <f t="shared" ref="BP68:BP131" si="41">IFERROR(VLOOKUP(BO68,BL:BL,1,0),0)</f>
        <v>0</v>
      </c>
      <c r="BQ68" s="38">
        <f t="shared" ref="BQ68:BQ131" si="42">IFERROR(VLOOKUP(BO68,BM:BM,1,0),0)</f>
        <v>0</v>
      </c>
      <c r="BR68" s="38">
        <f t="shared" ref="BR68:BR131" si="43">IFERROR(VLOOKUP(BO68,BN:BN,1,0),0)</f>
        <v>0</v>
      </c>
      <c r="BS68" s="181">
        <f t="shared" ref="BS68:BS131" si="44">IFERROR(BO68-BP68-BR68-BQ68,0)</f>
        <v>0</v>
      </c>
    </row>
    <row r="69" spans="1:71">
      <c r="A69" s="38" t="str">
        <f>'Шаблон блюда'!B70</f>
        <v>Карт. Деревен. мал</v>
      </c>
      <c r="B69" s="37">
        <f>IFERROR('Шаблон блюда'!A70+1-1,"")</f>
        <v>3024</v>
      </c>
      <c r="C69" s="37">
        <f>IFERROR(VLOOKUP(B69,Группы!A:A,1,FALSE),0)</f>
        <v>3024</v>
      </c>
      <c r="D69" s="37" t="str">
        <f t="shared" ref="D69:D132" si="45">IF(B69=C69,"",B69)</f>
        <v/>
      </c>
      <c r="E69" s="37" t="str">
        <f t="shared" ref="E69:E132" si="46">IF(D69="","",1)</f>
        <v/>
      </c>
      <c r="G69" s="173" t="str">
        <f>'Шаблон модификаторы'!C70</f>
        <v>Липтон Лимон</v>
      </c>
      <c r="H69" s="174">
        <f>IFERROR('Шаблон модификаторы блюда'!A70+1-1,0)</f>
        <v>4015</v>
      </c>
      <c r="I69" s="37">
        <f>IFERROR(VLOOKUP(H69,Группы!A:A,1,FALSE),0)</f>
        <v>4015</v>
      </c>
      <c r="J69" s="37" t="str">
        <f t="shared" si="25"/>
        <v/>
      </c>
      <c r="K69" s="125" t="str">
        <f>IF(IF('Шаблон модификаторы блюда'!D70=0,0,'Шаблон модификаторы блюда'!A70),IF('Шаблон модификаторы блюда'!D70=0,0,'Шаблон модификаторы блюда'!A70),"")</f>
        <v/>
      </c>
      <c r="L69" s="42" t="str">
        <f t="shared" si="26"/>
        <v/>
      </c>
      <c r="M69" s="42" t="str">
        <f t="shared" si="27"/>
        <v/>
      </c>
      <c r="N69" s="42" t="str">
        <f t="shared" ref="N69:N132" si="47">IF(M69="","",1)</f>
        <v/>
      </c>
      <c r="O69" s="37" t="str">
        <f t="shared" ref="O69:O132" si="48">IF(J69="","",1)</f>
        <v/>
      </c>
      <c r="Q69" s="37" t="str">
        <f>'Шаблон блюда'!B70</f>
        <v>Карт. Деревен. мал</v>
      </c>
      <c r="R69" s="37">
        <f>IFERROR('Шаблон блюда'!A70+1-1,"")</f>
        <v>3024</v>
      </c>
      <c r="S69" s="45">
        <f t="shared" si="28"/>
        <v>3024</v>
      </c>
      <c r="T69" s="37" t="str">
        <f t="shared" si="29"/>
        <v/>
      </c>
      <c r="U69" s="37" t="str">
        <f t="shared" ref="U69:U132" si="49">IF(T69="","",1)</f>
        <v/>
      </c>
      <c r="W69" s="38">
        <f t="shared" si="30"/>
        <v>0</v>
      </c>
      <c r="X69" s="243">
        <f>'ТТК-Сэндвичи'!$Q$206</f>
        <v>0</v>
      </c>
      <c r="Y69" s="243">
        <f>'ТТК-Десерты'!$Q$206</f>
        <v>0</v>
      </c>
      <c r="Z69" s="256">
        <f>'ТТК-Напитки'!$Q$104</f>
        <v>2032</v>
      </c>
      <c r="AA69" s="243">
        <f>'ТТК-Закуски'!$Q$206</f>
        <v>0</v>
      </c>
      <c r="AB69" s="243">
        <f>'ТТК-Гарниры'!$Q$206</f>
        <v>0</v>
      </c>
      <c r="AC69" s="243">
        <f>'ТТК-Соуса'!$Q$206</f>
        <v>0</v>
      </c>
      <c r="AD69" s="243">
        <f>'ТТК-Новинки'!$Q$206</f>
        <v>9572</v>
      </c>
      <c r="AE69" s="243">
        <f>'ТТК-Салаты'!$Q$206</f>
        <v>0</v>
      </c>
      <c r="AF69" s="243">
        <f>'ТТК-Промо'!$Q$206</f>
        <v>0</v>
      </c>
      <c r="AG69" s="243">
        <f>'ТТК-Завтраки'!$Q$206</f>
        <v>0</v>
      </c>
      <c r="AH69" s="41">
        <f>'ТТК-Экстра'!$Q$26</f>
        <v>0</v>
      </c>
      <c r="AO69" s="38">
        <f t="shared" si="31"/>
        <v>3025</v>
      </c>
      <c r="AP69" s="38" t="str">
        <f t="shared" si="32"/>
        <v>Карт. Деревен. станд</v>
      </c>
      <c r="AR69" s="181">
        <f>Инвентаризация!O72</f>
        <v>59104</v>
      </c>
      <c r="AS69" s="181">
        <f>Инвентаризация!P72</f>
        <v>0</v>
      </c>
      <c r="AT69" s="181">
        <f>Инвентаризация!Q72</f>
        <v>0</v>
      </c>
      <c r="AU69" s="181" t="str">
        <f>IFERROR('Аксапта '!A77,"-")</f>
        <v>-</v>
      </c>
      <c r="AV69" s="38">
        <f t="shared" si="33"/>
        <v>0</v>
      </c>
      <c r="AW69" s="38">
        <f t="shared" si="34"/>
        <v>0</v>
      </c>
      <c r="AX69" s="38">
        <f t="shared" si="35"/>
        <v>0</v>
      </c>
      <c r="AY69" s="181">
        <f t="shared" si="36"/>
        <v>0</v>
      </c>
      <c r="BB69" s="181">
        <f>Инвентаризация!O72</f>
        <v>59104</v>
      </c>
      <c r="BC69" s="181">
        <f>Инвентаризация!P72</f>
        <v>0</v>
      </c>
      <c r="BD69" s="181">
        <f>Инвентаризация!Q72</f>
        <v>0</v>
      </c>
      <c r="BE69" s="181" t="str">
        <f>IFERROR('Аксапта 2'!A77,"-")</f>
        <v>-</v>
      </c>
      <c r="BF69" s="38">
        <f t="shared" si="37"/>
        <v>0</v>
      </c>
      <c r="BG69" s="38">
        <f t="shared" si="38"/>
        <v>0</v>
      </c>
      <c r="BH69" s="38">
        <f t="shared" si="39"/>
        <v>0</v>
      </c>
      <c r="BI69" s="181">
        <f t="shared" si="40"/>
        <v>0</v>
      </c>
      <c r="BL69" s="181">
        <f>Инвентаризация!O72</f>
        <v>59104</v>
      </c>
      <c r="BM69" s="181">
        <f>Инвентаризация!P72</f>
        <v>0</v>
      </c>
      <c r="BN69" s="181">
        <f>Инвентаризация!Q72</f>
        <v>0</v>
      </c>
      <c r="BO69" s="181" t="str">
        <f>IFERROR('Аксапта 3'!A77,"-")</f>
        <v>-</v>
      </c>
      <c r="BP69" s="38">
        <f t="shared" si="41"/>
        <v>0</v>
      </c>
      <c r="BQ69" s="38">
        <f t="shared" si="42"/>
        <v>0</v>
      </c>
      <c r="BR69" s="38">
        <f t="shared" si="43"/>
        <v>0</v>
      </c>
      <c r="BS69" s="181">
        <f t="shared" si="44"/>
        <v>0</v>
      </c>
    </row>
    <row r="70" spans="1:71">
      <c r="A70" s="38" t="str">
        <f>'Шаблон блюда'!B71</f>
        <v>Карт. Деревен. станд</v>
      </c>
      <c r="B70" s="37">
        <f>IFERROR('Шаблон блюда'!A71+1-1,"")</f>
        <v>3025</v>
      </c>
      <c r="C70" s="37">
        <f>IFERROR(VLOOKUP(B70,Группы!A:A,1,FALSE),0)</f>
        <v>3025</v>
      </c>
      <c r="D70" s="37" t="str">
        <f t="shared" si="45"/>
        <v/>
      </c>
      <c r="E70" s="37" t="str">
        <f t="shared" si="46"/>
        <v/>
      </c>
      <c r="G70" s="173" t="str">
        <f>'Шаблон модификаторы'!C71</f>
        <v>Сироп Шоколадное печенье для 0.5</v>
      </c>
      <c r="H70" s="174">
        <f>IFERROR('Шаблон модификаторы блюда'!A71+1-1,0)</f>
        <v>4149</v>
      </c>
      <c r="I70" s="37">
        <f>IFERROR(VLOOKUP(H70,Группы!A:A,1,FALSE),0)</f>
        <v>4149</v>
      </c>
      <c r="J70" s="37" t="str">
        <f t="shared" si="25"/>
        <v/>
      </c>
      <c r="K70" s="125" t="str">
        <f>IF(IF('Шаблон модификаторы блюда'!D71=0,0,'Шаблон модификаторы блюда'!A71),IF('Шаблон модификаторы блюда'!D71=0,0,'Шаблон модификаторы блюда'!A71),"")</f>
        <v/>
      </c>
      <c r="L70" s="42" t="str">
        <f t="shared" si="26"/>
        <v/>
      </c>
      <c r="M70" s="42" t="str">
        <f t="shared" si="27"/>
        <v/>
      </c>
      <c r="N70" s="42" t="str">
        <f t="shared" si="47"/>
        <v/>
      </c>
      <c r="O70" s="37" t="str">
        <f t="shared" si="48"/>
        <v/>
      </c>
      <c r="Q70" s="37" t="str">
        <f>'Шаблон блюда'!B71</f>
        <v>Карт. Деревен. станд</v>
      </c>
      <c r="R70" s="37">
        <f>IFERROR('Шаблон блюда'!A71+1-1,"")</f>
        <v>3025</v>
      </c>
      <c r="S70" s="45">
        <f t="shared" si="28"/>
        <v>3025</v>
      </c>
      <c r="T70" s="37" t="str">
        <f t="shared" si="29"/>
        <v/>
      </c>
      <c r="U70" s="37" t="str">
        <f t="shared" si="49"/>
        <v/>
      </c>
      <c r="W70" s="38">
        <f t="shared" si="30"/>
        <v>0</v>
      </c>
      <c r="X70" s="243">
        <f>'ТТК-Сэндвичи'!$Q$223</f>
        <v>0</v>
      </c>
      <c r="Y70" s="243">
        <f>'ТТК-Десерты'!$Q$223</f>
        <v>0</v>
      </c>
      <c r="Z70" s="256">
        <f>'ТТК-Напитки'!$Q$121</f>
        <v>2033</v>
      </c>
      <c r="AA70" s="243">
        <f>'ТТК-Закуски'!$Q$223</f>
        <v>0</v>
      </c>
      <c r="AB70" s="243">
        <f>'ТТК-Гарниры'!$Q$223</f>
        <v>0</v>
      </c>
      <c r="AC70" s="243">
        <f>'ТТК-Соуса'!$Q$223</f>
        <v>0</v>
      </c>
      <c r="AD70" s="243">
        <f>'ТТК-Новинки'!$Q$223</f>
        <v>9885</v>
      </c>
      <c r="AE70" s="243">
        <f>'ТТК-Салаты'!$Q$223</f>
        <v>0</v>
      </c>
      <c r="AF70" s="243">
        <f>'ТТК-Промо'!$Q$223</f>
        <v>0</v>
      </c>
      <c r="AG70" s="243">
        <f>'ТТК-Завтраки'!$Q$223</f>
        <v>0</v>
      </c>
      <c r="AH70" s="41">
        <f>'ТТК-Экстра'!$Q$30</f>
        <v>0</v>
      </c>
      <c r="AO70" s="38">
        <f t="shared" si="31"/>
        <v>3032</v>
      </c>
      <c r="AP70" s="38" t="str">
        <f t="shared" si="32"/>
        <v>Кинг Букет - Крылышки XXL</v>
      </c>
      <c r="AR70" s="181">
        <f>Инвентаризация!O73</f>
        <v>59103</v>
      </c>
      <c r="AS70" s="181">
        <f>Инвентаризация!P73</f>
        <v>0</v>
      </c>
      <c r="AT70" s="181">
        <f>Инвентаризация!Q73</f>
        <v>0</v>
      </c>
      <c r="AU70" s="181" t="str">
        <f>IFERROR('Аксапта '!A78,"-")</f>
        <v>-</v>
      </c>
      <c r="AV70" s="38">
        <f t="shared" si="33"/>
        <v>0</v>
      </c>
      <c r="AW70" s="38">
        <f t="shared" si="34"/>
        <v>0</v>
      </c>
      <c r="AX70" s="38">
        <f t="shared" si="35"/>
        <v>0</v>
      </c>
      <c r="AY70" s="181">
        <f t="shared" si="36"/>
        <v>0</v>
      </c>
      <c r="BB70" s="181">
        <f>Инвентаризация!O73</f>
        <v>59103</v>
      </c>
      <c r="BC70" s="181">
        <f>Инвентаризация!P73</f>
        <v>0</v>
      </c>
      <c r="BD70" s="181">
        <f>Инвентаризация!Q73</f>
        <v>0</v>
      </c>
      <c r="BE70" s="181" t="str">
        <f>IFERROR('Аксапта 2'!A78,"-")</f>
        <v>-</v>
      </c>
      <c r="BF70" s="38">
        <f t="shared" si="37"/>
        <v>0</v>
      </c>
      <c r="BG70" s="38">
        <f t="shared" si="38"/>
        <v>0</v>
      </c>
      <c r="BH70" s="38">
        <f t="shared" si="39"/>
        <v>0</v>
      </c>
      <c r="BI70" s="181">
        <f t="shared" si="40"/>
        <v>0</v>
      </c>
      <c r="BL70" s="181">
        <f>Инвентаризация!O73</f>
        <v>59103</v>
      </c>
      <c r="BM70" s="181">
        <f>Инвентаризация!P73</f>
        <v>0</v>
      </c>
      <c r="BN70" s="181">
        <f>Инвентаризация!Q73</f>
        <v>0</v>
      </c>
      <c r="BO70" s="181" t="str">
        <f>IFERROR('Аксапта 3'!A78,"-")</f>
        <v>-</v>
      </c>
      <c r="BP70" s="38">
        <f t="shared" si="41"/>
        <v>0</v>
      </c>
      <c r="BQ70" s="38">
        <f t="shared" si="42"/>
        <v>0</v>
      </c>
      <c r="BR70" s="38">
        <f t="shared" si="43"/>
        <v>0</v>
      </c>
      <c r="BS70" s="181">
        <f t="shared" si="44"/>
        <v>0</v>
      </c>
    </row>
    <row r="71" spans="1:71">
      <c r="A71" s="38" t="str">
        <f>'Шаблон блюда'!B72</f>
        <v>Кинг Букет - Крылышки XXL</v>
      </c>
      <c r="B71" s="37">
        <f>IFERROR('Шаблон блюда'!A72+1-1,"")</f>
        <v>3032</v>
      </c>
      <c r="C71" s="37">
        <f>IFERROR(VLOOKUP(B71,Группы!A:A,1,FALSE),0)</f>
        <v>3032</v>
      </c>
      <c r="D71" s="37" t="str">
        <f t="shared" si="45"/>
        <v/>
      </c>
      <c r="E71" s="37" t="str">
        <f t="shared" si="46"/>
        <v/>
      </c>
      <c r="G71" s="173" t="str">
        <f>'Шаблон модификаторы'!C72</f>
        <v>Сироп Французская ваниль для 0.5</v>
      </c>
      <c r="H71" s="174">
        <f>IFERROR('Шаблон модификаторы блюда'!A72+1-1,0)</f>
        <v>4150</v>
      </c>
      <c r="I71" s="37">
        <f>IFERROR(VLOOKUP(H71,Группы!A:A,1,FALSE),0)</f>
        <v>4150</v>
      </c>
      <c r="J71" s="37" t="str">
        <f t="shared" si="25"/>
        <v/>
      </c>
      <c r="K71" s="125" t="str">
        <f>IF(IF('Шаблон модификаторы блюда'!D72=0,0,'Шаблон модификаторы блюда'!A72),IF('Шаблон модификаторы блюда'!D72=0,0,'Шаблон модификаторы блюда'!A72),"")</f>
        <v/>
      </c>
      <c r="L71" s="42" t="str">
        <f t="shared" si="26"/>
        <v/>
      </c>
      <c r="M71" s="42" t="str">
        <f t="shared" si="27"/>
        <v/>
      </c>
      <c r="N71" s="42" t="str">
        <f t="shared" si="47"/>
        <v/>
      </c>
      <c r="O71" s="37" t="str">
        <f t="shared" si="48"/>
        <v/>
      </c>
      <c r="Q71" s="37" t="str">
        <f>'Шаблон блюда'!B72</f>
        <v>Кинг Букет - Крылышки XXL</v>
      </c>
      <c r="R71" s="37">
        <f>IFERROR('Шаблон блюда'!A72+1-1,"")</f>
        <v>3032</v>
      </c>
      <c r="S71" s="45">
        <f t="shared" si="28"/>
        <v>3032</v>
      </c>
      <c r="T71" s="37" t="str">
        <f t="shared" si="29"/>
        <v/>
      </c>
      <c r="U71" s="37" t="str">
        <f t="shared" si="49"/>
        <v/>
      </c>
      <c r="W71" s="38">
        <f t="shared" si="30"/>
        <v>0</v>
      </c>
      <c r="X71" s="243">
        <f>'ТТК-Сэндвичи'!$Q$240</f>
        <v>0</v>
      </c>
      <c r="Y71" s="243">
        <f>'ТТК-Десерты'!$Q$240</f>
        <v>0</v>
      </c>
      <c r="Z71" s="256">
        <f>'ТТК-Напитки'!$Q$138</f>
        <v>2299</v>
      </c>
      <c r="AA71" s="243">
        <f>'ТТК-Закуски'!$Q$240</f>
        <v>0</v>
      </c>
      <c r="AB71" s="243">
        <f>'ТТК-Гарниры'!$Q$240</f>
        <v>0</v>
      </c>
      <c r="AC71" s="243">
        <f>'ТТК-Соуса'!$Q$240</f>
        <v>0</v>
      </c>
      <c r="AD71" s="243">
        <f>'ТТК-Новинки'!$Q$240</f>
        <v>7065</v>
      </c>
      <c r="AE71" s="243">
        <f>'ТТК-Салаты'!$Q$240</f>
        <v>0</v>
      </c>
      <c r="AF71" s="243">
        <f>'ТТК-Промо'!$Q$240</f>
        <v>0</v>
      </c>
      <c r="AG71" s="243">
        <f>'ТТК-Завтраки'!$Q$240</f>
        <v>0</v>
      </c>
      <c r="AH71" s="41">
        <f>'ТТК-Экстра'!$Q$34</f>
        <v>0</v>
      </c>
      <c r="AO71" s="38">
        <f t="shared" si="31"/>
        <v>3656</v>
      </c>
      <c r="AP71" s="38" t="str">
        <f t="shared" si="32"/>
        <v>Чизбургер Родео</v>
      </c>
      <c r="AR71" s="181">
        <f>Инвентаризация!O74</f>
        <v>51086</v>
      </c>
      <c r="AS71" s="181">
        <f>Инвентаризация!P74</f>
        <v>0</v>
      </c>
      <c r="AT71" s="181">
        <f>Инвентаризация!Q74</f>
        <v>0</v>
      </c>
      <c r="AU71" s="181" t="str">
        <f>IFERROR('Аксапта '!A79,"-")</f>
        <v>-</v>
      </c>
      <c r="AV71" s="38">
        <f t="shared" si="33"/>
        <v>0</v>
      </c>
      <c r="AW71" s="38">
        <f t="shared" si="34"/>
        <v>0</v>
      </c>
      <c r="AX71" s="38">
        <f t="shared" si="35"/>
        <v>0</v>
      </c>
      <c r="AY71" s="181">
        <f t="shared" si="36"/>
        <v>0</v>
      </c>
      <c r="BB71" s="181">
        <f>Инвентаризация!O74</f>
        <v>51086</v>
      </c>
      <c r="BC71" s="181">
        <f>Инвентаризация!P74</f>
        <v>0</v>
      </c>
      <c r="BD71" s="181">
        <f>Инвентаризация!Q74</f>
        <v>0</v>
      </c>
      <c r="BE71" s="181" t="str">
        <f>IFERROR('Аксапта 2'!A79,"-")</f>
        <v>-</v>
      </c>
      <c r="BF71" s="38">
        <f t="shared" si="37"/>
        <v>0</v>
      </c>
      <c r="BG71" s="38">
        <f t="shared" si="38"/>
        <v>0</v>
      </c>
      <c r="BH71" s="38">
        <f t="shared" si="39"/>
        <v>0</v>
      </c>
      <c r="BI71" s="181">
        <f t="shared" si="40"/>
        <v>0</v>
      </c>
      <c r="BL71" s="181">
        <f>Инвентаризация!O74</f>
        <v>51086</v>
      </c>
      <c r="BM71" s="181">
        <f>Инвентаризация!P74</f>
        <v>0</v>
      </c>
      <c r="BN71" s="181">
        <f>Инвентаризация!Q74</f>
        <v>0</v>
      </c>
      <c r="BO71" s="181" t="str">
        <f>IFERROR('Аксапта 3'!A79,"-")</f>
        <v>-</v>
      </c>
      <c r="BP71" s="38">
        <f t="shared" si="41"/>
        <v>0</v>
      </c>
      <c r="BQ71" s="38">
        <f t="shared" si="42"/>
        <v>0</v>
      </c>
      <c r="BR71" s="38">
        <f t="shared" si="43"/>
        <v>0</v>
      </c>
      <c r="BS71" s="181">
        <f t="shared" si="44"/>
        <v>0</v>
      </c>
    </row>
    <row r="72" spans="1:71">
      <c r="A72" s="38" t="str">
        <f>'Шаблон блюда'!B73</f>
        <v>Чизбургер Родео</v>
      </c>
      <c r="B72" s="37">
        <f>IFERROR('Шаблон блюда'!A73+1-1,"")</f>
        <v>3656</v>
      </c>
      <c r="C72" s="37">
        <f>IFERROR(VLOOKUP(B72,Группы!A:A,1,FALSE),0)</f>
        <v>3656</v>
      </c>
      <c r="D72" s="37" t="str">
        <f t="shared" si="45"/>
        <v/>
      </c>
      <c r="E72" s="37" t="str">
        <f t="shared" si="46"/>
        <v/>
      </c>
      <c r="G72" s="173" t="str">
        <f>'Шаблон модификаторы'!C73</f>
        <v>Сироп Соленая карамель для 0.5</v>
      </c>
      <c r="H72" s="174">
        <f>IFERROR('Шаблон модификаторы блюда'!A73+1-1,0)</f>
        <v>4155</v>
      </c>
      <c r="I72" s="37">
        <f>IFERROR(VLOOKUP(H72,Группы!A:A,1,FALSE),0)</f>
        <v>4155</v>
      </c>
      <c r="J72" s="37" t="str">
        <f t="shared" si="25"/>
        <v/>
      </c>
      <c r="K72" s="125" t="str">
        <f>IF(IF('Шаблон модификаторы блюда'!D73=0,0,'Шаблон модификаторы блюда'!A73),IF('Шаблон модификаторы блюда'!D73=0,0,'Шаблон модификаторы блюда'!A73),"")</f>
        <v/>
      </c>
      <c r="L72" s="42" t="str">
        <f t="shared" si="26"/>
        <v/>
      </c>
      <c r="M72" s="42" t="str">
        <f t="shared" si="27"/>
        <v/>
      </c>
      <c r="N72" s="42" t="str">
        <f t="shared" si="47"/>
        <v/>
      </c>
      <c r="O72" s="37" t="str">
        <f t="shared" si="48"/>
        <v/>
      </c>
      <c r="Q72" s="37" t="str">
        <f>'Шаблон блюда'!B73</f>
        <v>Чизбургер Родео</v>
      </c>
      <c r="R72" s="37">
        <f>IFERROR('Шаблон блюда'!A73+1-1,"")</f>
        <v>3656</v>
      </c>
      <c r="S72" s="45">
        <f t="shared" si="28"/>
        <v>3656</v>
      </c>
      <c r="T72" s="37" t="str">
        <f t="shared" si="29"/>
        <v/>
      </c>
      <c r="U72" s="37" t="str">
        <f t="shared" si="49"/>
        <v/>
      </c>
      <c r="W72" s="38">
        <f t="shared" si="30"/>
        <v>0</v>
      </c>
      <c r="X72" s="243">
        <f>'ТТК-Сэндвичи'!$Q$257</f>
        <v>0</v>
      </c>
      <c r="Y72" s="243">
        <f>'ТТК-Десерты'!$Q$257</f>
        <v>0</v>
      </c>
      <c r="Z72" s="256">
        <f>'ТТК-Напитки'!$Q$155</f>
        <v>7045</v>
      </c>
      <c r="AA72" s="243">
        <f>'ТТК-Закуски'!$Q$257</f>
        <v>0</v>
      </c>
      <c r="AB72" s="243">
        <f>'ТТК-Гарниры'!$Q$257</f>
        <v>0</v>
      </c>
      <c r="AC72" s="243">
        <f>'ТТК-Соуса'!$Q$257</f>
        <v>0</v>
      </c>
      <c r="AD72" s="243">
        <f>'ТТК-Новинки'!$Q$257</f>
        <v>4009</v>
      </c>
      <c r="AE72" s="243">
        <f>'ТТК-Салаты'!$Q$257</f>
        <v>0</v>
      </c>
      <c r="AF72" s="243">
        <f>'ТТК-Промо'!$Q$257</f>
        <v>0</v>
      </c>
      <c r="AG72" s="243">
        <f>'ТТК-Завтраки'!$Q$257</f>
        <v>0</v>
      </c>
      <c r="AH72" s="41">
        <f>'ТТК-Экстра'!$Q$38</f>
        <v>0</v>
      </c>
      <c r="AO72" s="38">
        <f t="shared" si="31"/>
        <v>3965</v>
      </c>
      <c r="AP72" s="38" t="str">
        <f t="shared" si="32"/>
        <v>Капучино БОЛ</v>
      </c>
      <c r="AR72" s="181">
        <f>Инвентаризация!O75</f>
        <v>0</v>
      </c>
      <c r="AS72" s="181">
        <f>Инвентаризация!P75</f>
        <v>0</v>
      </c>
      <c r="AT72" s="181">
        <f>Инвентаризация!Q75</f>
        <v>0</v>
      </c>
      <c r="AU72" s="181" t="str">
        <f>IFERROR('Аксапта '!A80,"-")</f>
        <v>-</v>
      </c>
      <c r="AV72" s="38">
        <f t="shared" si="33"/>
        <v>0</v>
      </c>
      <c r="AW72" s="38">
        <f t="shared" si="34"/>
        <v>0</v>
      </c>
      <c r="AX72" s="38">
        <f t="shared" si="35"/>
        <v>0</v>
      </c>
      <c r="AY72" s="181">
        <f t="shared" si="36"/>
        <v>0</v>
      </c>
      <c r="BB72" s="181">
        <f>Инвентаризация!O75</f>
        <v>0</v>
      </c>
      <c r="BC72" s="181">
        <f>Инвентаризация!P75</f>
        <v>0</v>
      </c>
      <c r="BD72" s="181">
        <f>Инвентаризация!Q75</f>
        <v>0</v>
      </c>
      <c r="BE72" s="181" t="str">
        <f>IFERROR('Аксапта 2'!A80,"-")</f>
        <v>-</v>
      </c>
      <c r="BF72" s="38">
        <f t="shared" si="37"/>
        <v>0</v>
      </c>
      <c r="BG72" s="38">
        <f t="shared" si="38"/>
        <v>0</v>
      </c>
      <c r="BH72" s="38">
        <f t="shared" si="39"/>
        <v>0</v>
      </c>
      <c r="BI72" s="181">
        <f t="shared" si="40"/>
        <v>0</v>
      </c>
      <c r="BL72" s="181">
        <f>Инвентаризация!O75</f>
        <v>0</v>
      </c>
      <c r="BM72" s="181">
        <f>Инвентаризация!P75</f>
        <v>0</v>
      </c>
      <c r="BN72" s="181">
        <f>Инвентаризация!Q75</f>
        <v>0</v>
      </c>
      <c r="BO72" s="181" t="str">
        <f>IFERROR('Аксапта 3'!A80,"-")</f>
        <v>-</v>
      </c>
      <c r="BP72" s="38">
        <f t="shared" si="41"/>
        <v>0</v>
      </c>
      <c r="BQ72" s="38">
        <f t="shared" si="42"/>
        <v>0</v>
      </c>
      <c r="BR72" s="38">
        <f t="shared" si="43"/>
        <v>0</v>
      </c>
      <c r="BS72" s="181">
        <f t="shared" si="44"/>
        <v>0</v>
      </c>
    </row>
    <row r="73" spans="1:71">
      <c r="A73" s="38" t="str">
        <f>'Шаблон блюда'!B74</f>
        <v>Капучино БОЛ</v>
      </c>
      <c r="B73" s="37">
        <f>IFERROR('Шаблон блюда'!A74+1-1,"")</f>
        <v>3965</v>
      </c>
      <c r="C73" s="37">
        <f>IFERROR(VLOOKUP(B73,Группы!A:A,1,FALSE),0)</f>
        <v>3965</v>
      </c>
      <c r="D73" s="37" t="str">
        <f t="shared" si="45"/>
        <v/>
      </c>
      <c r="E73" s="37" t="str">
        <f t="shared" si="46"/>
        <v/>
      </c>
      <c r="G73" s="173" t="str">
        <f>'Шаблон модификаторы'!C74</f>
        <v>Без бекона 6</v>
      </c>
      <c r="H73" s="174">
        <f>IFERROR('Шаблон модификаторы блюда'!A74+1-1,0)</f>
        <v>4183</v>
      </c>
      <c r="I73" s="37">
        <f>IFERROR(VLOOKUP(H73,Группы!A:A,1,FALSE),0)</f>
        <v>4183</v>
      </c>
      <c r="J73" s="37" t="str">
        <f t="shared" si="25"/>
        <v/>
      </c>
      <c r="K73" s="125" t="str">
        <f>IF(IF('Шаблон модификаторы блюда'!D74=0,0,'Шаблон модификаторы блюда'!A74),IF('Шаблон модификаторы блюда'!D74=0,0,'Шаблон модификаторы блюда'!A74),"")</f>
        <v/>
      </c>
      <c r="L73" s="42" t="str">
        <f t="shared" si="26"/>
        <v/>
      </c>
      <c r="M73" s="42" t="str">
        <f t="shared" si="27"/>
        <v/>
      </c>
      <c r="N73" s="42" t="str">
        <f t="shared" si="47"/>
        <v/>
      </c>
      <c r="O73" s="37" t="str">
        <f t="shared" si="48"/>
        <v/>
      </c>
      <c r="Q73" s="37" t="str">
        <f>'Шаблон блюда'!B74</f>
        <v>Капучино БОЛ</v>
      </c>
      <c r="R73" s="37">
        <f>IFERROR('Шаблон блюда'!A74+1-1,"")</f>
        <v>3965</v>
      </c>
      <c r="S73" s="45">
        <f t="shared" si="28"/>
        <v>3965</v>
      </c>
      <c r="T73" s="37" t="str">
        <f t="shared" si="29"/>
        <v/>
      </c>
      <c r="U73" s="37" t="str">
        <f t="shared" si="49"/>
        <v/>
      </c>
      <c r="W73" s="38">
        <f t="shared" si="30"/>
        <v>0</v>
      </c>
      <c r="X73" s="243">
        <f>'ТТК-Сэндвичи'!$Q$274</f>
        <v>0</v>
      </c>
      <c r="Y73" s="243">
        <f>'ТТК-Десерты'!$Q$274</f>
        <v>0</v>
      </c>
      <c r="Z73" s="256">
        <f>'ТТК-Напитки'!$Q$172</f>
        <v>7046</v>
      </c>
      <c r="AA73" s="243">
        <f>'ТТК-Закуски'!$Q$274</f>
        <v>0</v>
      </c>
      <c r="AB73" s="243">
        <f>'ТТК-Гарниры'!$Q$274</f>
        <v>0</v>
      </c>
      <c r="AC73" s="243">
        <f>'ТТК-Соуса'!$Q$274</f>
        <v>0</v>
      </c>
      <c r="AD73" s="243">
        <f>'ТТК-Новинки'!$Q$274</f>
        <v>4013</v>
      </c>
      <c r="AE73" s="243">
        <f>'ТТК-Салаты'!$Q$274</f>
        <v>0</v>
      </c>
      <c r="AF73" s="243">
        <f>'ТТК-Промо'!$Q$274</f>
        <v>0</v>
      </c>
      <c r="AG73" s="243">
        <f>'ТТК-Завтраки'!$Q$274</f>
        <v>0</v>
      </c>
      <c r="AH73" s="41">
        <f>'ТТК-Экстра'!$Q$42</f>
        <v>0</v>
      </c>
      <c r="AO73" s="38">
        <f t="shared" si="31"/>
        <v>3966</v>
      </c>
      <c r="AP73" s="38" t="str">
        <f t="shared" si="32"/>
        <v>Сок Фр. сад  Апельсин</v>
      </c>
      <c r="AR73" s="181">
        <f>Инвентаризация!O76</f>
        <v>69590</v>
      </c>
      <c r="AS73" s="181">
        <f>Инвентаризация!P76</f>
        <v>69598</v>
      </c>
      <c r="AT73" s="181">
        <f>Инвентаризация!Q76</f>
        <v>0</v>
      </c>
      <c r="AU73" s="181" t="str">
        <f>IFERROR('Аксапта '!A81,"-")</f>
        <v>-</v>
      </c>
      <c r="AV73" s="38">
        <f t="shared" si="33"/>
        <v>0</v>
      </c>
      <c r="AW73" s="38">
        <f t="shared" si="34"/>
        <v>0</v>
      </c>
      <c r="AX73" s="38">
        <f t="shared" si="35"/>
        <v>0</v>
      </c>
      <c r="AY73" s="181">
        <f t="shared" si="36"/>
        <v>0</v>
      </c>
      <c r="BB73" s="181">
        <f>Инвентаризация!O76</f>
        <v>69590</v>
      </c>
      <c r="BC73" s="181">
        <f>Инвентаризация!P76</f>
        <v>69598</v>
      </c>
      <c r="BD73" s="181">
        <f>Инвентаризация!Q76</f>
        <v>0</v>
      </c>
      <c r="BE73" s="181" t="str">
        <f>IFERROR('Аксапта 2'!A81,"-")</f>
        <v>-</v>
      </c>
      <c r="BF73" s="38">
        <f t="shared" si="37"/>
        <v>0</v>
      </c>
      <c r="BG73" s="38">
        <f t="shared" si="38"/>
        <v>0</v>
      </c>
      <c r="BH73" s="38">
        <f t="shared" si="39"/>
        <v>0</v>
      </c>
      <c r="BI73" s="181">
        <f t="shared" si="40"/>
        <v>0</v>
      </c>
      <c r="BL73" s="181">
        <f>Инвентаризация!O76</f>
        <v>69590</v>
      </c>
      <c r="BM73" s="181">
        <f>Инвентаризация!P76</f>
        <v>69598</v>
      </c>
      <c r="BN73" s="181">
        <f>Инвентаризация!Q76</f>
        <v>0</v>
      </c>
      <c r="BO73" s="181" t="str">
        <f>IFERROR('Аксапта 3'!A81,"-")</f>
        <v>-</v>
      </c>
      <c r="BP73" s="38">
        <f t="shared" si="41"/>
        <v>0</v>
      </c>
      <c r="BQ73" s="38">
        <f t="shared" si="42"/>
        <v>0</v>
      </c>
      <c r="BR73" s="38">
        <f t="shared" si="43"/>
        <v>0</v>
      </c>
      <c r="BS73" s="181">
        <f t="shared" si="44"/>
        <v>0</v>
      </c>
    </row>
    <row r="74" spans="1:71">
      <c r="A74" s="38" t="str">
        <f>'Шаблон блюда'!B75</f>
        <v>Сок Фр. сад  Апельсин</v>
      </c>
      <c r="B74" s="37">
        <f>IFERROR('Шаблон блюда'!A75+1-1,"")</f>
        <v>3966</v>
      </c>
      <c r="C74" s="37">
        <f>IFERROR(VLOOKUP(B74,Группы!A:A,1,FALSE),0)</f>
        <v>3966</v>
      </c>
      <c r="D74" s="37" t="str">
        <f t="shared" si="45"/>
        <v/>
      </c>
      <c r="E74" s="37" t="str">
        <f t="shared" si="46"/>
        <v/>
      </c>
      <c r="G74" s="173" t="str">
        <f>'Шаблон модификаторы'!C75</f>
        <v>Сырные медальоны</v>
      </c>
      <c r="H74" s="174">
        <f>IFERROR('Шаблон модификаторы блюда'!A75+1-1,0)</f>
        <v>4191</v>
      </c>
      <c r="I74" s="37">
        <f>IFERROR(VLOOKUP(H74,Группы!A:A,1,FALSE),0)</f>
        <v>4191</v>
      </c>
      <c r="J74" s="37" t="str">
        <f t="shared" si="25"/>
        <v/>
      </c>
      <c r="K74" s="125" t="str">
        <f>IF(IF('Шаблон модификаторы блюда'!D75=0,0,'Шаблон модификаторы блюда'!A75),IF('Шаблон модификаторы блюда'!D75=0,0,'Шаблон модификаторы блюда'!A75),"")</f>
        <v/>
      </c>
      <c r="L74" s="42" t="str">
        <f t="shared" si="26"/>
        <v/>
      </c>
      <c r="M74" s="42" t="str">
        <f t="shared" si="27"/>
        <v/>
      </c>
      <c r="N74" s="42" t="str">
        <f t="shared" si="47"/>
        <v/>
      </c>
      <c r="O74" s="37" t="str">
        <f t="shared" si="48"/>
        <v/>
      </c>
      <c r="Q74" s="37" t="str">
        <f>'Шаблон блюда'!B75</f>
        <v>Сок Фр. сад  Апельсин</v>
      </c>
      <c r="R74" s="37">
        <f>IFERROR('Шаблон блюда'!A75+1-1,"")</f>
        <v>3966</v>
      </c>
      <c r="S74" s="45">
        <f t="shared" si="28"/>
        <v>0</v>
      </c>
      <c r="T74" s="37">
        <f t="shared" si="29"/>
        <v>3966</v>
      </c>
      <c r="U74" s="37">
        <f t="shared" si="49"/>
        <v>1</v>
      </c>
      <c r="W74" s="38">
        <f t="shared" si="30"/>
        <v>0</v>
      </c>
      <c r="X74" s="243">
        <f>'ТТК-Сэндвичи'!$Q$291</f>
        <v>0</v>
      </c>
      <c r="Y74" s="243">
        <f>'ТТК-Десерты'!$Q$291</f>
        <v>0</v>
      </c>
      <c r="Z74" s="256">
        <f>'ТТК-Напитки'!$Q$189</f>
        <v>2062</v>
      </c>
      <c r="AA74" s="243">
        <f>'ТТК-Закуски'!$Q$291</f>
        <v>0</v>
      </c>
      <c r="AB74" s="243">
        <f>'ТТК-Гарниры'!$Q$291</f>
        <v>0</v>
      </c>
      <c r="AC74" s="243">
        <f>'ТТК-Соуса'!$Q$291</f>
        <v>0</v>
      </c>
      <c r="AD74" s="243">
        <f>'ТТК-Новинки'!$Q$291</f>
        <v>9955</v>
      </c>
      <c r="AE74" s="243">
        <f>'ТТК-Салаты'!$Q$291</f>
        <v>0</v>
      </c>
      <c r="AF74" s="243">
        <f>'ТТК-Промо'!$Q$291</f>
        <v>0</v>
      </c>
      <c r="AG74" s="243">
        <f>'ТТК-Завтраки'!$Q$291</f>
        <v>0</v>
      </c>
      <c r="AH74" s="41">
        <f>'ТТК-Экстра'!$Q$46</f>
        <v>0</v>
      </c>
      <c r="AO74" s="38">
        <f t="shared" si="31"/>
        <v>3969</v>
      </c>
      <c r="AP74" s="38" t="str">
        <f t="shared" si="32"/>
        <v>Латте (БОЛ.) с сиропом</v>
      </c>
      <c r="AR74" s="181">
        <f>Инвентаризация!O77</f>
        <v>51014</v>
      </c>
      <c r="AS74" s="181">
        <f>Инвентаризация!P77</f>
        <v>0</v>
      </c>
      <c r="AT74" s="181">
        <f>Инвентаризация!Q77</f>
        <v>0</v>
      </c>
      <c r="AU74" s="181" t="str">
        <f>IFERROR('Аксапта '!A82,"-")</f>
        <v>-</v>
      </c>
      <c r="AV74" s="38">
        <f t="shared" si="33"/>
        <v>0</v>
      </c>
      <c r="AW74" s="38">
        <f t="shared" si="34"/>
        <v>0</v>
      </c>
      <c r="AX74" s="38">
        <f t="shared" si="35"/>
        <v>0</v>
      </c>
      <c r="AY74" s="181">
        <f t="shared" si="36"/>
        <v>0</v>
      </c>
      <c r="BB74" s="181">
        <f>Инвентаризация!O77</f>
        <v>51014</v>
      </c>
      <c r="BC74" s="181">
        <f>Инвентаризация!P77</f>
        <v>0</v>
      </c>
      <c r="BD74" s="181">
        <f>Инвентаризация!Q77</f>
        <v>0</v>
      </c>
      <c r="BE74" s="181" t="str">
        <f>IFERROR('Аксапта 2'!A82,"-")</f>
        <v>-</v>
      </c>
      <c r="BF74" s="38">
        <f t="shared" si="37"/>
        <v>0</v>
      </c>
      <c r="BG74" s="38">
        <f t="shared" si="38"/>
        <v>0</v>
      </c>
      <c r="BH74" s="38">
        <f t="shared" si="39"/>
        <v>0</v>
      </c>
      <c r="BI74" s="181">
        <f t="shared" si="40"/>
        <v>0</v>
      </c>
      <c r="BL74" s="181">
        <f>Инвентаризация!O77</f>
        <v>51014</v>
      </c>
      <c r="BM74" s="181">
        <f>Инвентаризация!P77</f>
        <v>0</v>
      </c>
      <c r="BN74" s="181">
        <f>Инвентаризация!Q77</f>
        <v>0</v>
      </c>
      <c r="BO74" s="181" t="str">
        <f>IFERROR('Аксапта 3'!A82,"-")</f>
        <v>-</v>
      </c>
      <c r="BP74" s="38">
        <f t="shared" si="41"/>
        <v>0</v>
      </c>
      <c r="BQ74" s="38">
        <f t="shared" si="42"/>
        <v>0</v>
      </c>
      <c r="BR74" s="38">
        <f t="shared" si="43"/>
        <v>0</v>
      </c>
      <c r="BS74" s="181">
        <f t="shared" si="44"/>
        <v>0</v>
      </c>
    </row>
    <row r="75" spans="1:71">
      <c r="A75" s="38" t="str">
        <f>'Шаблон блюда'!B76</f>
        <v>Латте (БОЛ.) с сиропом</v>
      </c>
      <c r="B75" s="37">
        <f>IFERROR('Шаблон блюда'!A76+1-1,"")</f>
        <v>3969</v>
      </c>
      <c r="C75" s="37">
        <f>IFERROR(VLOOKUP(B75,Группы!A:A,1,FALSE),0)</f>
        <v>3969</v>
      </c>
      <c r="D75" s="37" t="str">
        <f t="shared" si="45"/>
        <v/>
      </c>
      <c r="E75" s="37" t="str">
        <f t="shared" si="46"/>
        <v/>
      </c>
      <c r="G75" s="173" t="str">
        <f>'Шаблон модификаторы'!C76</f>
        <v>Без соуса БлюЧиз 21</v>
      </c>
      <c r="H75" s="174">
        <f>IFERROR('Шаблон модификаторы блюда'!A76+1-1,0)</f>
        <v>4220</v>
      </c>
      <c r="I75" s="37">
        <f>IFERROR(VLOOKUP(H75,Группы!A:A,1,FALSE),0)</f>
        <v>4220</v>
      </c>
      <c r="J75" s="37" t="str">
        <f t="shared" si="25"/>
        <v/>
      </c>
      <c r="K75" s="125" t="str">
        <f>IF(IF('Шаблон модификаторы блюда'!D76=0,0,'Шаблон модификаторы блюда'!A76),IF('Шаблон модификаторы блюда'!D76=0,0,'Шаблон модификаторы блюда'!A76),"")</f>
        <v/>
      </c>
      <c r="L75" s="42" t="str">
        <f t="shared" si="26"/>
        <v/>
      </c>
      <c r="M75" s="42" t="str">
        <f t="shared" si="27"/>
        <v/>
      </c>
      <c r="N75" s="42" t="str">
        <f t="shared" si="47"/>
        <v/>
      </c>
      <c r="O75" s="37" t="str">
        <f t="shared" si="48"/>
        <v/>
      </c>
      <c r="Q75" s="37" t="str">
        <f>'Шаблон блюда'!B76</f>
        <v>Латте (БОЛ.) с сиропом</v>
      </c>
      <c r="R75" s="37">
        <f>IFERROR('Шаблон блюда'!A76+1-1,"")</f>
        <v>3969</v>
      </c>
      <c r="S75" s="45">
        <f t="shared" si="28"/>
        <v>3969</v>
      </c>
      <c r="T75" s="37" t="str">
        <f t="shared" si="29"/>
        <v/>
      </c>
      <c r="U75" s="37" t="str">
        <f t="shared" si="49"/>
        <v/>
      </c>
      <c r="W75" s="38">
        <f>Y3</f>
        <v>7013</v>
      </c>
      <c r="Z75" s="256">
        <f>'ТТК-Напитки'!$Q$206</f>
        <v>752</v>
      </c>
      <c r="AG75" s="41"/>
      <c r="AO75" s="38">
        <f t="shared" si="31"/>
        <v>4003</v>
      </c>
      <c r="AP75" s="38" t="str">
        <f t="shared" si="32"/>
        <v>Салат-микс</v>
      </c>
      <c r="AR75" s="181">
        <f>Инвентаризация!O78</f>
        <v>51054</v>
      </c>
      <c r="AS75" s="181">
        <f>Инвентаризация!P78</f>
        <v>0</v>
      </c>
      <c r="AT75" s="181">
        <f>Инвентаризация!Q78</f>
        <v>0</v>
      </c>
      <c r="AU75" s="181" t="str">
        <f>IFERROR('Аксапта '!A83,"-")</f>
        <v>-</v>
      </c>
      <c r="AV75" s="38">
        <f t="shared" si="33"/>
        <v>0</v>
      </c>
      <c r="AW75" s="38">
        <f t="shared" si="34"/>
        <v>0</v>
      </c>
      <c r="AX75" s="38">
        <f t="shared" si="35"/>
        <v>0</v>
      </c>
      <c r="AY75" s="181">
        <f t="shared" si="36"/>
        <v>0</v>
      </c>
      <c r="BB75" s="181">
        <f>Инвентаризация!O78</f>
        <v>51054</v>
      </c>
      <c r="BC75" s="181">
        <f>Инвентаризация!P78</f>
        <v>0</v>
      </c>
      <c r="BD75" s="181">
        <f>Инвентаризация!Q78</f>
        <v>0</v>
      </c>
      <c r="BE75" s="181" t="str">
        <f>IFERROR('Аксапта 2'!A83,"-")</f>
        <v>-</v>
      </c>
      <c r="BF75" s="38">
        <f t="shared" si="37"/>
        <v>0</v>
      </c>
      <c r="BG75" s="38">
        <f t="shared" si="38"/>
        <v>0</v>
      </c>
      <c r="BH75" s="38">
        <f t="shared" si="39"/>
        <v>0</v>
      </c>
      <c r="BI75" s="181">
        <f t="shared" si="40"/>
        <v>0</v>
      </c>
      <c r="BL75" s="181">
        <f>Инвентаризация!O78</f>
        <v>51054</v>
      </c>
      <c r="BM75" s="181">
        <f>Инвентаризация!P78</f>
        <v>0</v>
      </c>
      <c r="BN75" s="181">
        <f>Инвентаризация!Q78</f>
        <v>0</v>
      </c>
      <c r="BO75" s="181" t="str">
        <f>IFERROR('Аксапта 3'!A83,"-")</f>
        <v>-</v>
      </c>
      <c r="BP75" s="38">
        <f t="shared" si="41"/>
        <v>0</v>
      </c>
      <c r="BQ75" s="38">
        <f t="shared" si="42"/>
        <v>0</v>
      </c>
      <c r="BR75" s="38">
        <f t="shared" si="43"/>
        <v>0</v>
      </c>
      <c r="BS75" s="181">
        <f t="shared" si="44"/>
        <v>0</v>
      </c>
    </row>
    <row r="76" spans="1:71">
      <c r="A76" s="38" t="str">
        <f>'Шаблон блюда'!B77</f>
        <v>Салат-микс</v>
      </c>
      <c r="B76" s="37">
        <f>IFERROR('Шаблон блюда'!A77+1-1,"")</f>
        <v>4003</v>
      </c>
      <c r="C76" s="37">
        <f>IFERROR(VLOOKUP(B76,Группы!A:A,1,FALSE),0)</f>
        <v>4003</v>
      </c>
      <c r="D76" s="37" t="str">
        <f t="shared" si="45"/>
        <v/>
      </c>
      <c r="E76" s="37" t="str">
        <f t="shared" si="46"/>
        <v/>
      </c>
      <c r="G76" s="173" t="str">
        <f>'Шаблон модификаторы'!C77</f>
        <v>Чикен фри</v>
      </c>
      <c r="H76" s="174">
        <f>IFERROR('Шаблон модификаторы блюда'!A77+1-1,0)</f>
        <v>4577</v>
      </c>
      <c r="I76" s="37">
        <f>IFERROR(VLOOKUP(H76,Группы!A:A,1,FALSE),0)</f>
        <v>4577</v>
      </c>
      <c r="J76" s="37" t="str">
        <f t="shared" si="25"/>
        <v/>
      </c>
      <c r="K76" s="125" t="str">
        <f>IF(IF('Шаблон модификаторы блюда'!D77=0,0,'Шаблон модификаторы блюда'!A77),IF('Шаблон модификаторы блюда'!D77=0,0,'Шаблон модификаторы блюда'!A77),"")</f>
        <v/>
      </c>
      <c r="L76" s="42" t="str">
        <f t="shared" si="26"/>
        <v/>
      </c>
      <c r="M76" s="42" t="str">
        <f t="shared" si="27"/>
        <v/>
      </c>
      <c r="N76" s="42" t="str">
        <f t="shared" si="47"/>
        <v/>
      </c>
      <c r="O76" s="37" t="str">
        <f t="shared" si="48"/>
        <v/>
      </c>
      <c r="Q76" s="37" t="str">
        <f>'Шаблон блюда'!B77</f>
        <v>Салат-микс</v>
      </c>
      <c r="R76" s="37">
        <f>IFERROR('Шаблон блюда'!A77+1-1,"")</f>
        <v>4003</v>
      </c>
      <c r="S76" s="45">
        <f t="shared" si="28"/>
        <v>4003</v>
      </c>
      <c r="T76" s="37" t="str">
        <f t="shared" si="29"/>
        <v/>
      </c>
      <c r="U76" s="37" t="str">
        <f t="shared" si="49"/>
        <v/>
      </c>
      <c r="W76" s="38">
        <f t="shared" ref="W76:W139" si="50">Y4</f>
        <v>7003</v>
      </c>
      <c r="Z76" s="256">
        <f>'ТТК-Напитки'!$Q$223</f>
        <v>2048</v>
      </c>
      <c r="AG76" s="41"/>
      <c r="AO76" s="38">
        <f t="shared" si="31"/>
        <v>4008</v>
      </c>
      <c r="AP76" s="38" t="str">
        <f t="shared" si="32"/>
        <v>Салат Цезарь</v>
      </c>
      <c r="AR76" s="181">
        <f>Инвентаризация!O79</f>
        <v>51065</v>
      </c>
      <c r="AS76" s="181">
        <f>Инвентаризация!P79</f>
        <v>0</v>
      </c>
      <c r="AT76" s="181">
        <f>Инвентаризация!Q79</f>
        <v>0</v>
      </c>
      <c r="AU76" s="181" t="str">
        <f>IFERROR('Аксапта '!A84,"-")</f>
        <v>-</v>
      </c>
      <c r="AV76" s="38">
        <f t="shared" si="33"/>
        <v>0</v>
      </c>
      <c r="AW76" s="38">
        <f t="shared" si="34"/>
        <v>0</v>
      </c>
      <c r="AX76" s="38">
        <f t="shared" si="35"/>
        <v>0</v>
      </c>
      <c r="AY76" s="181">
        <f t="shared" si="36"/>
        <v>0</v>
      </c>
      <c r="BB76" s="181">
        <f>Инвентаризация!O79</f>
        <v>51065</v>
      </c>
      <c r="BC76" s="181">
        <f>Инвентаризация!P79</f>
        <v>0</v>
      </c>
      <c r="BD76" s="181">
        <f>Инвентаризация!Q79</f>
        <v>0</v>
      </c>
      <c r="BE76" s="181" t="str">
        <f>IFERROR('Аксапта 2'!A84,"-")</f>
        <v>-</v>
      </c>
      <c r="BF76" s="38">
        <f t="shared" si="37"/>
        <v>0</v>
      </c>
      <c r="BG76" s="38">
        <f t="shared" si="38"/>
        <v>0</v>
      </c>
      <c r="BH76" s="38">
        <f t="shared" si="39"/>
        <v>0</v>
      </c>
      <c r="BI76" s="181">
        <f t="shared" si="40"/>
        <v>0</v>
      </c>
      <c r="BL76" s="181">
        <f>Инвентаризация!O79</f>
        <v>51065</v>
      </c>
      <c r="BM76" s="181">
        <f>Инвентаризация!P79</f>
        <v>0</v>
      </c>
      <c r="BN76" s="181">
        <f>Инвентаризация!Q79</f>
        <v>0</v>
      </c>
      <c r="BO76" s="181" t="str">
        <f>IFERROR('Аксапта 3'!A84,"-")</f>
        <v>-</v>
      </c>
      <c r="BP76" s="38">
        <f t="shared" si="41"/>
        <v>0</v>
      </c>
      <c r="BQ76" s="38">
        <f t="shared" si="42"/>
        <v>0</v>
      </c>
      <c r="BR76" s="38">
        <f t="shared" si="43"/>
        <v>0</v>
      </c>
      <c r="BS76" s="181">
        <f t="shared" si="44"/>
        <v>0</v>
      </c>
    </row>
    <row r="77" spans="1:71">
      <c r="A77" s="38" t="str">
        <f>'Шаблон блюда'!B78</f>
        <v>Салат Цезарь</v>
      </c>
      <c r="B77" s="37">
        <f>IFERROR('Шаблон блюда'!A78+1-1,"")</f>
        <v>4008</v>
      </c>
      <c r="C77" s="37">
        <f>IFERROR(VLOOKUP(B77,Группы!A:A,1,FALSE),0)</f>
        <v>4008</v>
      </c>
      <c r="D77" s="37" t="str">
        <f t="shared" si="45"/>
        <v/>
      </c>
      <c r="E77" s="37" t="str">
        <f t="shared" si="46"/>
        <v/>
      </c>
      <c r="G77" s="173" t="str">
        <f>'Шаблон модификаторы'!C78</f>
        <v>Без Салата 24</v>
      </c>
      <c r="H77" s="174">
        <f>IFERROR('Шаблон модификаторы блюда'!A78+1-1,0)</f>
        <v>4646</v>
      </c>
      <c r="I77" s="37">
        <f>IFERROR(VLOOKUP(H77,Группы!A:A,1,FALSE),0)</f>
        <v>4646</v>
      </c>
      <c r="J77" s="37" t="str">
        <f t="shared" si="25"/>
        <v/>
      </c>
      <c r="K77" s="125" t="str">
        <f>IF(IF('Шаблон модификаторы блюда'!D78=0,0,'Шаблон модификаторы блюда'!A78),IF('Шаблон модификаторы блюда'!D78=0,0,'Шаблон модификаторы блюда'!A78),"")</f>
        <v/>
      </c>
      <c r="L77" s="42" t="str">
        <f t="shared" si="26"/>
        <v/>
      </c>
      <c r="M77" s="42" t="str">
        <f t="shared" si="27"/>
        <v/>
      </c>
      <c r="N77" s="42" t="str">
        <f t="shared" si="47"/>
        <v/>
      </c>
      <c r="O77" s="37" t="str">
        <f t="shared" si="48"/>
        <v/>
      </c>
      <c r="Q77" s="37" t="str">
        <f>'Шаблон блюда'!B78</f>
        <v>Салат Цезарь</v>
      </c>
      <c r="R77" s="37">
        <f>IFERROR('Шаблон блюда'!A78+1-1,"")</f>
        <v>4008</v>
      </c>
      <c r="S77" s="45">
        <f t="shared" si="28"/>
        <v>4008</v>
      </c>
      <c r="T77" s="37" t="str">
        <f t="shared" si="29"/>
        <v/>
      </c>
      <c r="U77" s="37" t="str">
        <f t="shared" si="49"/>
        <v/>
      </c>
      <c r="W77" s="38">
        <f t="shared" si="50"/>
        <v>7040</v>
      </c>
      <c r="Z77" s="256">
        <f>'ТТК-Напитки'!$Q$240</f>
        <v>1822</v>
      </c>
      <c r="AG77" s="41"/>
      <c r="AO77" s="38">
        <f t="shared" si="31"/>
        <v>4242</v>
      </c>
      <c r="AP77" s="38" t="str">
        <f t="shared" si="32"/>
        <v>Сыр.Медальоны 5шт</v>
      </c>
      <c r="AR77" s="181">
        <f>Инвентаризация!O80</f>
        <v>51081</v>
      </c>
      <c r="AS77" s="181">
        <f>Инвентаризация!P80</f>
        <v>80000</v>
      </c>
      <c r="AT77" s="181">
        <f>Инвентаризация!Q80</f>
        <v>80031</v>
      </c>
      <c r="AU77" s="181" t="str">
        <f>IFERROR('Аксапта '!A85,"-")</f>
        <v>-</v>
      </c>
      <c r="AV77" s="38">
        <f t="shared" si="33"/>
        <v>0</v>
      </c>
      <c r="AW77" s="38">
        <f t="shared" si="34"/>
        <v>0</v>
      </c>
      <c r="AX77" s="38">
        <f t="shared" si="35"/>
        <v>0</v>
      </c>
      <c r="AY77" s="181">
        <f t="shared" si="36"/>
        <v>0</v>
      </c>
      <c r="BB77" s="181">
        <f>Инвентаризация!O80</f>
        <v>51081</v>
      </c>
      <c r="BC77" s="181">
        <f>Инвентаризация!P80</f>
        <v>80000</v>
      </c>
      <c r="BD77" s="181">
        <f>Инвентаризация!Q80</f>
        <v>80031</v>
      </c>
      <c r="BE77" s="181" t="str">
        <f>IFERROR('Аксапта 2'!A85,"-")</f>
        <v>-</v>
      </c>
      <c r="BF77" s="38">
        <f t="shared" si="37"/>
        <v>0</v>
      </c>
      <c r="BG77" s="38">
        <f t="shared" si="38"/>
        <v>0</v>
      </c>
      <c r="BH77" s="38">
        <f t="shared" si="39"/>
        <v>0</v>
      </c>
      <c r="BI77" s="181">
        <f t="shared" si="40"/>
        <v>0</v>
      </c>
      <c r="BL77" s="181">
        <f>Инвентаризация!O80</f>
        <v>51081</v>
      </c>
      <c r="BM77" s="181">
        <f>Инвентаризация!P80</f>
        <v>80000</v>
      </c>
      <c r="BN77" s="181">
        <f>Инвентаризация!Q80</f>
        <v>80031</v>
      </c>
      <c r="BO77" s="181" t="str">
        <f>IFERROR('Аксапта 3'!A85,"-")</f>
        <v>-</v>
      </c>
      <c r="BP77" s="38">
        <f t="shared" si="41"/>
        <v>0</v>
      </c>
      <c r="BQ77" s="38">
        <f t="shared" si="42"/>
        <v>0</v>
      </c>
      <c r="BR77" s="38">
        <f t="shared" si="43"/>
        <v>0</v>
      </c>
      <c r="BS77" s="181">
        <f t="shared" si="44"/>
        <v>0</v>
      </c>
    </row>
    <row r="78" spans="1:71">
      <c r="A78" s="38" t="str">
        <f>'Шаблон блюда'!B79</f>
        <v>Сыр.Медальоны 5шт</v>
      </c>
      <c r="B78" s="37">
        <f>IFERROR('Шаблон блюда'!A79+1-1,"")</f>
        <v>4242</v>
      </c>
      <c r="C78" s="37">
        <f>IFERROR(VLOOKUP(B78,Группы!A:A,1,FALSE),0)</f>
        <v>4242</v>
      </c>
      <c r="D78" s="37" t="str">
        <f t="shared" si="45"/>
        <v/>
      </c>
      <c r="E78" s="37" t="str">
        <f t="shared" si="46"/>
        <v/>
      </c>
      <c r="G78" s="173" t="str">
        <f>'Шаблон модификаторы'!C79</f>
        <v>Экстра Топпинг M&amp;M's</v>
      </c>
      <c r="H78" s="174">
        <f>IFERROR('Шаблон модификаторы блюда'!A79+1-1,0)</f>
        <v>4745</v>
      </c>
      <c r="I78" s="37">
        <f>IFERROR(VLOOKUP(H78,Группы!A:A,1,FALSE),0)</f>
        <v>4745</v>
      </c>
      <c r="J78" s="37" t="str">
        <f t="shared" si="25"/>
        <v/>
      </c>
      <c r="K78" s="125">
        <f>IF(IF('Шаблон модификаторы блюда'!D79=0,0,'Шаблон модификаторы блюда'!A79),IF('Шаблон модификаторы блюда'!D79=0,0,'Шаблон модификаторы блюда'!A79),"")</f>
        <v>4745</v>
      </c>
      <c r="L78" s="42">
        <f t="shared" si="26"/>
        <v>4745</v>
      </c>
      <c r="M78" s="42" t="str">
        <f t="shared" si="27"/>
        <v/>
      </c>
      <c r="N78" s="42" t="str">
        <f t="shared" si="47"/>
        <v/>
      </c>
      <c r="O78" s="37" t="str">
        <f t="shared" si="48"/>
        <v/>
      </c>
      <c r="Q78" s="37" t="str">
        <f>'Шаблон блюда'!B79</f>
        <v>Сыр.Медальоны 5шт</v>
      </c>
      <c r="R78" s="37">
        <f>IFERROR('Шаблон блюда'!A79+1-1,"")</f>
        <v>4242</v>
      </c>
      <c r="S78" s="45">
        <f t="shared" si="28"/>
        <v>4242</v>
      </c>
      <c r="T78" s="37" t="str">
        <f t="shared" si="29"/>
        <v/>
      </c>
      <c r="U78" s="37" t="str">
        <f t="shared" si="49"/>
        <v/>
      </c>
      <c r="W78" s="38">
        <f t="shared" si="50"/>
        <v>7011</v>
      </c>
      <c r="Z78" s="256">
        <f>'ТТК-Напитки'!$Q$257</f>
        <v>1819</v>
      </c>
      <c r="AG78" s="41"/>
      <c r="AO78" s="38">
        <f t="shared" si="31"/>
        <v>4243</v>
      </c>
      <c r="AP78" s="38" t="str">
        <f t="shared" si="32"/>
        <v>Сыр.Медальоны 3шт</v>
      </c>
      <c r="AR78" s="181">
        <f>Инвентаризация!O81</f>
        <v>61084</v>
      </c>
      <c r="AS78" s="181">
        <f>Инвентаризация!P81</f>
        <v>0</v>
      </c>
      <c r="AT78" s="181">
        <f>Инвентаризация!Q81</f>
        <v>0</v>
      </c>
      <c r="AU78" s="181" t="str">
        <f>IFERROR('Аксапта '!A86,"-")</f>
        <v>-</v>
      </c>
      <c r="AV78" s="38">
        <f t="shared" si="33"/>
        <v>0</v>
      </c>
      <c r="AW78" s="38">
        <f t="shared" si="34"/>
        <v>0</v>
      </c>
      <c r="AX78" s="38">
        <f t="shared" si="35"/>
        <v>0</v>
      </c>
      <c r="AY78" s="181">
        <f t="shared" si="36"/>
        <v>0</v>
      </c>
      <c r="BB78" s="181">
        <f>Инвентаризация!O81</f>
        <v>61084</v>
      </c>
      <c r="BC78" s="181">
        <f>Инвентаризация!P81</f>
        <v>0</v>
      </c>
      <c r="BD78" s="181">
        <f>Инвентаризация!Q81</f>
        <v>0</v>
      </c>
      <c r="BE78" s="181" t="str">
        <f>IFERROR('Аксапта 2'!A86,"-")</f>
        <v>-</v>
      </c>
      <c r="BF78" s="38">
        <f t="shared" si="37"/>
        <v>0</v>
      </c>
      <c r="BG78" s="38">
        <f t="shared" si="38"/>
        <v>0</v>
      </c>
      <c r="BH78" s="38">
        <f t="shared" si="39"/>
        <v>0</v>
      </c>
      <c r="BI78" s="181">
        <f t="shared" si="40"/>
        <v>0</v>
      </c>
      <c r="BL78" s="181">
        <f>Инвентаризация!O81</f>
        <v>61084</v>
      </c>
      <c r="BM78" s="181">
        <f>Инвентаризация!P81</f>
        <v>0</v>
      </c>
      <c r="BN78" s="181">
        <f>Инвентаризация!Q81</f>
        <v>0</v>
      </c>
      <c r="BO78" s="181" t="str">
        <f>IFERROR('Аксапта 3'!A86,"-")</f>
        <v>-</v>
      </c>
      <c r="BP78" s="38">
        <f t="shared" si="41"/>
        <v>0</v>
      </c>
      <c r="BQ78" s="38">
        <f t="shared" si="42"/>
        <v>0</v>
      </c>
      <c r="BR78" s="38">
        <f t="shared" si="43"/>
        <v>0</v>
      </c>
      <c r="BS78" s="181">
        <f t="shared" si="44"/>
        <v>0</v>
      </c>
    </row>
    <row r="79" spans="1:71">
      <c r="A79" s="38" t="str">
        <f>'Шаблон блюда'!B80</f>
        <v>Сыр.Медальоны 3шт</v>
      </c>
      <c r="B79" s="37">
        <f>IFERROR('Шаблон блюда'!A80+1-1,"")</f>
        <v>4243</v>
      </c>
      <c r="C79" s="37">
        <f>IFERROR(VLOOKUP(B79,Группы!A:A,1,FALSE),0)</f>
        <v>4243</v>
      </c>
      <c r="D79" s="37" t="str">
        <f t="shared" si="45"/>
        <v/>
      </c>
      <c r="E79" s="37" t="str">
        <f t="shared" si="46"/>
        <v/>
      </c>
      <c r="G79" s="173" t="str">
        <f>'Шаблон модификаторы'!C80</f>
        <v>Котлета Воппер 2</v>
      </c>
      <c r="H79" s="174">
        <f>IFERROR('Шаблон модификаторы блюда'!A80+1-1,0)</f>
        <v>4786</v>
      </c>
      <c r="I79" s="37">
        <f>IFERROR(VLOOKUP(H79,Группы!A:A,1,FALSE),0)</f>
        <v>4786</v>
      </c>
      <c r="J79" s="37" t="str">
        <f t="shared" si="25"/>
        <v/>
      </c>
      <c r="K79" s="125" t="str">
        <f>IF(IF('Шаблон модификаторы блюда'!D80=0,0,'Шаблон модификаторы блюда'!A80),IF('Шаблон модификаторы блюда'!D80=0,0,'Шаблон модификаторы блюда'!A80),"")</f>
        <v/>
      </c>
      <c r="L79" s="42" t="str">
        <f t="shared" si="26"/>
        <v/>
      </c>
      <c r="M79" s="42" t="str">
        <f t="shared" si="27"/>
        <v/>
      </c>
      <c r="N79" s="42" t="str">
        <f t="shared" si="47"/>
        <v/>
      </c>
      <c r="O79" s="37" t="str">
        <f t="shared" si="48"/>
        <v/>
      </c>
      <c r="Q79" s="37" t="str">
        <f>'Шаблон блюда'!B80</f>
        <v>Сыр.Медальоны 3шт</v>
      </c>
      <c r="R79" s="37">
        <f>IFERROR('Шаблон блюда'!A80+1-1,"")</f>
        <v>4243</v>
      </c>
      <c r="S79" s="45">
        <f t="shared" si="28"/>
        <v>4243</v>
      </c>
      <c r="T79" s="37" t="str">
        <f t="shared" si="29"/>
        <v/>
      </c>
      <c r="U79" s="37" t="str">
        <f t="shared" si="49"/>
        <v/>
      </c>
      <c r="W79" s="38">
        <f t="shared" si="50"/>
        <v>7038</v>
      </c>
      <c r="Z79" s="256">
        <f>'ТТК-Напитки'!$Q$274</f>
        <v>1815</v>
      </c>
      <c r="AG79" s="41"/>
      <c r="AO79" s="38">
        <f t="shared" si="31"/>
        <v>4244</v>
      </c>
      <c r="AP79" s="38" t="str">
        <f t="shared" si="32"/>
        <v>Сыр.Медальоны 7шт</v>
      </c>
      <c r="AR79" s="181">
        <f>Инвентаризация!O82</f>
        <v>51083</v>
      </c>
      <c r="AS79" s="181">
        <f>Инвентаризация!P82</f>
        <v>51084</v>
      </c>
      <c r="AT79" s="181">
        <f>Инвентаризация!Q82</f>
        <v>0</v>
      </c>
      <c r="AU79" s="181" t="str">
        <f>IFERROR('Аксапта '!A87,"-")</f>
        <v>-</v>
      </c>
      <c r="AV79" s="38">
        <f t="shared" si="33"/>
        <v>0</v>
      </c>
      <c r="AW79" s="38">
        <f t="shared" si="34"/>
        <v>0</v>
      </c>
      <c r="AX79" s="38">
        <f t="shared" si="35"/>
        <v>0</v>
      </c>
      <c r="AY79" s="181">
        <f t="shared" si="36"/>
        <v>0</v>
      </c>
      <c r="BB79" s="181">
        <f>Инвентаризация!O82</f>
        <v>51083</v>
      </c>
      <c r="BC79" s="181">
        <f>Инвентаризация!P82</f>
        <v>51084</v>
      </c>
      <c r="BD79" s="181">
        <f>Инвентаризация!Q82</f>
        <v>0</v>
      </c>
      <c r="BE79" s="181" t="str">
        <f>IFERROR('Аксапта 2'!A87,"-")</f>
        <v>-</v>
      </c>
      <c r="BF79" s="38">
        <f t="shared" si="37"/>
        <v>0</v>
      </c>
      <c r="BG79" s="38">
        <f t="shared" si="38"/>
        <v>0</v>
      </c>
      <c r="BH79" s="38">
        <f t="shared" si="39"/>
        <v>0</v>
      </c>
      <c r="BI79" s="181">
        <f t="shared" si="40"/>
        <v>0</v>
      </c>
      <c r="BL79" s="181">
        <f>Инвентаризация!O82</f>
        <v>51083</v>
      </c>
      <c r="BM79" s="181">
        <f>Инвентаризация!P82</f>
        <v>51084</v>
      </c>
      <c r="BN79" s="181">
        <f>Инвентаризация!Q82</f>
        <v>0</v>
      </c>
      <c r="BO79" s="181" t="str">
        <f>IFERROR('Аксапта 3'!A87,"-")</f>
        <v>-</v>
      </c>
      <c r="BP79" s="38">
        <f t="shared" si="41"/>
        <v>0</v>
      </c>
      <c r="BQ79" s="38">
        <f t="shared" si="42"/>
        <v>0</v>
      </c>
      <c r="BR79" s="38">
        <f t="shared" si="43"/>
        <v>0</v>
      </c>
      <c r="BS79" s="181">
        <f t="shared" si="44"/>
        <v>0</v>
      </c>
    </row>
    <row r="80" spans="1:71">
      <c r="A80" s="38" t="str">
        <f>'Шаблон блюда'!B81</f>
        <v>Сыр.Медальоны 7шт</v>
      </c>
      <c r="B80" s="37">
        <f>IFERROR('Шаблон блюда'!A81+1-1,"")</f>
        <v>4244</v>
      </c>
      <c r="C80" s="37">
        <f>IFERROR(VLOOKUP(B80,Группы!A:A,1,FALSE),0)</f>
        <v>4244</v>
      </c>
      <c r="D80" s="37" t="str">
        <f t="shared" si="45"/>
        <v/>
      </c>
      <c r="E80" s="37" t="str">
        <f t="shared" si="46"/>
        <v/>
      </c>
      <c r="G80" s="173" t="str">
        <f>'Шаблон модификаторы'!C81</f>
        <v>Пирожок клубника/ ваниль</v>
      </c>
      <c r="H80" s="174">
        <f>IFERROR('Шаблон модификаторы блюда'!A81+1-1,0)</f>
        <v>4818</v>
      </c>
      <c r="I80" s="37">
        <f>IFERROR(VLOOKUP(H80,Группы!A:A,1,FALSE),0)</f>
        <v>4818</v>
      </c>
      <c r="J80" s="37" t="str">
        <f t="shared" si="25"/>
        <v/>
      </c>
      <c r="K80" s="125" t="str">
        <f>IF(IF('Шаблон модификаторы блюда'!D81=0,0,'Шаблон модификаторы блюда'!A81),IF('Шаблон модификаторы блюда'!D81=0,0,'Шаблон модификаторы блюда'!A81),"")</f>
        <v/>
      </c>
      <c r="L80" s="42" t="str">
        <f t="shared" si="26"/>
        <v/>
      </c>
      <c r="M80" s="42" t="str">
        <f t="shared" si="27"/>
        <v/>
      </c>
      <c r="N80" s="42" t="str">
        <f t="shared" si="47"/>
        <v/>
      </c>
      <c r="O80" s="37" t="str">
        <f t="shared" si="48"/>
        <v/>
      </c>
      <c r="Q80" s="37" t="str">
        <f>'Шаблон блюда'!B81</f>
        <v>Сыр.Медальоны 7шт</v>
      </c>
      <c r="R80" s="37">
        <f>IFERROR('Шаблон блюда'!A81+1-1,"")</f>
        <v>4244</v>
      </c>
      <c r="S80" s="45">
        <f t="shared" si="28"/>
        <v>4244</v>
      </c>
      <c r="T80" s="37" t="str">
        <f t="shared" si="29"/>
        <v/>
      </c>
      <c r="U80" s="37" t="str">
        <f t="shared" si="49"/>
        <v/>
      </c>
      <c r="W80" s="38">
        <f t="shared" si="50"/>
        <v>7056</v>
      </c>
      <c r="Z80" s="256">
        <f>'ТТК-Напитки'!$Q$291</f>
        <v>4238</v>
      </c>
      <c r="AG80" s="41"/>
      <c r="AO80" s="38">
        <f t="shared" si="31"/>
        <v>7001</v>
      </c>
      <c r="AP80" s="38" t="str">
        <f t="shared" si="32"/>
        <v>Рожок</v>
      </c>
      <c r="AR80" s="181">
        <f>Инвентаризация!O83</f>
        <v>69893</v>
      </c>
      <c r="AS80" s="181">
        <f>Инвентаризация!P83</f>
        <v>0</v>
      </c>
      <c r="AT80" s="181">
        <f>Инвентаризация!Q83</f>
        <v>0</v>
      </c>
      <c r="AU80" s="181" t="str">
        <f>IFERROR('Аксапта '!A88,"-")</f>
        <v>-</v>
      </c>
      <c r="AV80" s="38">
        <f t="shared" si="33"/>
        <v>0</v>
      </c>
      <c r="AW80" s="38">
        <f t="shared" si="34"/>
        <v>0</v>
      </c>
      <c r="AX80" s="38">
        <f t="shared" si="35"/>
        <v>0</v>
      </c>
      <c r="AY80" s="181">
        <f t="shared" si="36"/>
        <v>0</v>
      </c>
      <c r="BB80" s="181">
        <f>Инвентаризация!O83</f>
        <v>69893</v>
      </c>
      <c r="BC80" s="181">
        <f>Инвентаризация!P83</f>
        <v>0</v>
      </c>
      <c r="BD80" s="181">
        <f>Инвентаризация!Q83</f>
        <v>0</v>
      </c>
      <c r="BE80" s="181" t="str">
        <f>IFERROR('Аксапта 2'!A88,"-")</f>
        <v>-</v>
      </c>
      <c r="BF80" s="38">
        <f t="shared" si="37"/>
        <v>0</v>
      </c>
      <c r="BG80" s="38">
        <f t="shared" si="38"/>
        <v>0</v>
      </c>
      <c r="BH80" s="38">
        <f t="shared" si="39"/>
        <v>0</v>
      </c>
      <c r="BI80" s="181">
        <f t="shared" si="40"/>
        <v>0</v>
      </c>
      <c r="BL80" s="181">
        <f>Инвентаризация!O83</f>
        <v>69893</v>
      </c>
      <c r="BM80" s="181">
        <f>Инвентаризация!P83</f>
        <v>0</v>
      </c>
      <c r="BN80" s="181">
        <f>Инвентаризация!Q83</f>
        <v>0</v>
      </c>
      <c r="BO80" s="181" t="str">
        <f>IFERROR('Аксапта 3'!A88,"-")</f>
        <v>-</v>
      </c>
      <c r="BP80" s="38">
        <f t="shared" si="41"/>
        <v>0</v>
      </c>
      <c r="BQ80" s="38">
        <f t="shared" si="42"/>
        <v>0</v>
      </c>
      <c r="BR80" s="38">
        <f t="shared" si="43"/>
        <v>0</v>
      </c>
      <c r="BS80" s="181">
        <f t="shared" si="44"/>
        <v>0</v>
      </c>
    </row>
    <row r="81" spans="1:71">
      <c r="A81" s="38" t="str">
        <f>'Шаблон блюда'!B82</f>
        <v>Рожок</v>
      </c>
      <c r="B81" s="37">
        <f>IFERROR('Шаблон блюда'!A82+1-1,"")</f>
        <v>7001</v>
      </c>
      <c r="C81" s="37">
        <f>IFERROR(VLOOKUP(B81,Группы!A:A,1,FALSE),0)</f>
        <v>7001</v>
      </c>
      <c r="D81" s="37" t="str">
        <f t="shared" si="45"/>
        <v/>
      </c>
      <c r="E81" s="37" t="str">
        <f t="shared" si="46"/>
        <v/>
      </c>
      <c r="G81" s="173" t="str">
        <f>'Шаблон модификаторы'!C82</f>
        <v>Экстра бекон (4 куска)</v>
      </c>
      <c r="H81" s="174">
        <f>IFERROR('Шаблон модификаторы блюда'!A82+1-1,0)</f>
        <v>10001</v>
      </c>
      <c r="I81" s="37">
        <f>IFERROR(VLOOKUP(H81,Группы!A:A,1,FALSE),0)</f>
        <v>10001</v>
      </c>
      <c r="J81" s="37" t="str">
        <f t="shared" si="25"/>
        <v/>
      </c>
      <c r="K81" s="125">
        <f>IF(IF('Шаблон модификаторы блюда'!D82=0,0,'Шаблон модификаторы блюда'!A82),IF('Шаблон модификаторы блюда'!D82=0,0,'Шаблон модификаторы блюда'!A82),"")</f>
        <v>10001</v>
      </c>
      <c r="L81" s="42">
        <f t="shared" si="26"/>
        <v>10001</v>
      </c>
      <c r="M81" s="42" t="str">
        <f t="shared" si="27"/>
        <v/>
      </c>
      <c r="N81" s="42" t="str">
        <f t="shared" si="47"/>
        <v/>
      </c>
      <c r="O81" s="37" t="str">
        <f t="shared" si="48"/>
        <v/>
      </c>
      <c r="Q81" s="37" t="str">
        <f>'Шаблон блюда'!B82</f>
        <v>Рожок</v>
      </c>
      <c r="R81" s="37">
        <f>IFERROR('Шаблон блюда'!A82+1-1,"")</f>
        <v>7001</v>
      </c>
      <c r="S81" s="45">
        <f t="shared" si="28"/>
        <v>7001</v>
      </c>
      <c r="T81" s="37" t="str">
        <f t="shared" si="29"/>
        <v/>
      </c>
      <c r="U81" s="37" t="str">
        <f t="shared" si="49"/>
        <v/>
      </c>
      <c r="W81" s="38">
        <f t="shared" si="50"/>
        <v>7066</v>
      </c>
      <c r="Z81" s="256">
        <f>'ТТК-Напитки'!$Q$308</f>
        <v>4185</v>
      </c>
      <c r="AG81" s="41"/>
      <c r="AO81" s="38">
        <f t="shared" si="31"/>
        <v>7003</v>
      </c>
      <c r="AP81" s="38" t="str">
        <f t="shared" si="32"/>
        <v>Сандэй Клубничный</v>
      </c>
      <c r="AR81" s="181">
        <f>Инвентаризация!O84</f>
        <v>51210</v>
      </c>
      <c r="AS81" s="181">
        <f>Инвентаризация!P84</f>
        <v>0</v>
      </c>
      <c r="AT81" s="181">
        <f>Инвентаризация!Q84</f>
        <v>0</v>
      </c>
      <c r="AU81" s="181" t="str">
        <f>IFERROR('Аксапта '!A89,"-")</f>
        <v>-</v>
      </c>
      <c r="AV81" s="38">
        <f t="shared" si="33"/>
        <v>0</v>
      </c>
      <c r="AW81" s="38">
        <f t="shared" si="34"/>
        <v>0</v>
      </c>
      <c r="AX81" s="38">
        <f t="shared" si="35"/>
        <v>0</v>
      </c>
      <c r="AY81" s="181">
        <f t="shared" si="36"/>
        <v>0</v>
      </c>
      <c r="BB81" s="181">
        <f>Инвентаризация!O84</f>
        <v>51210</v>
      </c>
      <c r="BC81" s="181">
        <f>Инвентаризация!P84</f>
        <v>0</v>
      </c>
      <c r="BD81" s="181">
        <f>Инвентаризация!Q84</f>
        <v>0</v>
      </c>
      <c r="BE81" s="181" t="str">
        <f>IFERROR('Аксапта 2'!A89,"-")</f>
        <v>-</v>
      </c>
      <c r="BF81" s="38">
        <f t="shared" si="37"/>
        <v>0</v>
      </c>
      <c r="BG81" s="38">
        <f t="shared" si="38"/>
        <v>0</v>
      </c>
      <c r="BH81" s="38">
        <f t="shared" si="39"/>
        <v>0</v>
      </c>
      <c r="BI81" s="181">
        <f t="shared" si="40"/>
        <v>0</v>
      </c>
      <c r="BL81" s="181">
        <f>Инвентаризация!O84</f>
        <v>51210</v>
      </c>
      <c r="BM81" s="181">
        <f>Инвентаризация!P84</f>
        <v>0</v>
      </c>
      <c r="BN81" s="181">
        <f>Инвентаризация!Q84</f>
        <v>0</v>
      </c>
      <c r="BO81" s="181" t="str">
        <f>IFERROR('Аксапта 3'!A89,"-")</f>
        <v>-</v>
      </c>
      <c r="BP81" s="38">
        <f t="shared" si="41"/>
        <v>0</v>
      </c>
      <c r="BQ81" s="38">
        <f t="shared" si="42"/>
        <v>0</v>
      </c>
      <c r="BR81" s="38">
        <f t="shared" si="43"/>
        <v>0</v>
      </c>
      <c r="BS81" s="181">
        <f t="shared" si="44"/>
        <v>0</v>
      </c>
    </row>
    <row r="82" spans="1:71">
      <c r="A82" s="38" t="str">
        <f>'Шаблон блюда'!B83</f>
        <v>Сандэй Клубничный</v>
      </c>
      <c r="B82" s="37">
        <f>IFERROR('Шаблон блюда'!A83+1-1,"")</f>
        <v>7003</v>
      </c>
      <c r="C82" s="37">
        <f>IFERROR(VLOOKUP(B82,Группы!A:A,1,FALSE),0)</f>
        <v>7003</v>
      </c>
      <c r="D82" s="37" t="str">
        <f t="shared" si="45"/>
        <v/>
      </c>
      <c r="E82" s="37" t="str">
        <f t="shared" si="46"/>
        <v/>
      </c>
      <c r="G82" s="173" t="str">
        <f>'Шаблон модификаторы'!C83</f>
        <v>Экстра двойной сыр</v>
      </c>
      <c r="H82" s="174">
        <f>IFERROR('Шаблон модификаторы блюда'!A83+1-1,0)</f>
        <v>10002</v>
      </c>
      <c r="I82" s="37">
        <f>IFERROR(VLOOKUP(H82,Группы!A:A,1,FALSE),0)</f>
        <v>10002</v>
      </c>
      <c r="J82" s="37" t="str">
        <f t="shared" si="25"/>
        <v/>
      </c>
      <c r="K82" s="125">
        <f>IF(IF('Шаблон модификаторы блюда'!D83=0,0,'Шаблон модификаторы блюда'!A83),IF('Шаблон модификаторы блюда'!D83=0,0,'Шаблон модификаторы блюда'!A83),"")</f>
        <v>10002</v>
      </c>
      <c r="L82" s="42">
        <f t="shared" si="26"/>
        <v>10002</v>
      </c>
      <c r="M82" s="42" t="str">
        <f t="shared" si="27"/>
        <v/>
      </c>
      <c r="N82" s="42" t="str">
        <f t="shared" si="47"/>
        <v/>
      </c>
      <c r="O82" s="37" t="str">
        <f t="shared" si="48"/>
        <v/>
      </c>
      <c r="Q82" s="37" t="str">
        <f>'Шаблон блюда'!B83</f>
        <v>Сандэй Клубничный</v>
      </c>
      <c r="R82" s="37">
        <f>IFERROR('Шаблон блюда'!A83+1-1,"")</f>
        <v>7003</v>
      </c>
      <c r="S82" s="45">
        <f t="shared" si="28"/>
        <v>7003</v>
      </c>
      <c r="T82" s="37" t="str">
        <f t="shared" si="29"/>
        <v/>
      </c>
      <c r="U82" s="37" t="str">
        <f t="shared" si="49"/>
        <v/>
      </c>
      <c r="W82" s="38">
        <f t="shared" si="50"/>
        <v>7067</v>
      </c>
      <c r="Z82" s="256">
        <f>'ТТК-Напитки'!$Q$325</f>
        <v>3996</v>
      </c>
      <c r="AG82" s="41"/>
      <c r="AO82" s="38">
        <f t="shared" si="31"/>
        <v>7004</v>
      </c>
      <c r="AP82" s="38" t="str">
        <f t="shared" si="32"/>
        <v>Сандэй Шоколадный</v>
      </c>
      <c r="AR82" s="181">
        <f>Инвентаризация!O85</f>
        <v>51203</v>
      </c>
      <c r="AS82" s="181">
        <f>Инвентаризация!P85</f>
        <v>0</v>
      </c>
      <c r="AT82" s="181">
        <f>Инвентаризация!Q85</f>
        <v>0</v>
      </c>
      <c r="AU82" s="181" t="str">
        <f>IFERROR('Аксапта '!A90,"-")</f>
        <v>-</v>
      </c>
      <c r="AV82" s="38">
        <f t="shared" si="33"/>
        <v>0</v>
      </c>
      <c r="AW82" s="38">
        <f t="shared" si="34"/>
        <v>0</v>
      </c>
      <c r="AX82" s="38">
        <f t="shared" si="35"/>
        <v>0</v>
      </c>
      <c r="AY82" s="181">
        <f t="shared" si="36"/>
        <v>0</v>
      </c>
      <c r="BB82" s="181">
        <f>Инвентаризация!O85</f>
        <v>51203</v>
      </c>
      <c r="BC82" s="181">
        <f>Инвентаризация!P85</f>
        <v>0</v>
      </c>
      <c r="BD82" s="181">
        <f>Инвентаризация!Q85</f>
        <v>0</v>
      </c>
      <c r="BE82" s="181" t="str">
        <f>IFERROR('Аксапта 2'!A90,"-")</f>
        <v>-</v>
      </c>
      <c r="BF82" s="38">
        <f t="shared" si="37"/>
        <v>0</v>
      </c>
      <c r="BG82" s="38">
        <f t="shared" si="38"/>
        <v>0</v>
      </c>
      <c r="BH82" s="38">
        <f t="shared" si="39"/>
        <v>0</v>
      </c>
      <c r="BI82" s="181">
        <f t="shared" si="40"/>
        <v>0</v>
      </c>
      <c r="BL82" s="181">
        <f>Инвентаризация!O85</f>
        <v>51203</v>
      </c>
      <c r="BM82" s="181">
        <f>Инвентаризация!P85</f>
        <v>0</v>
      </c>
      <c r="BN82" s="181">
        <f>Инвентаризация!Q85</f>
        <v>0</v>
      </c>
      <c r="BO82" s="181" t="str">
        <f>IFERROR('Аксапта 3'!A90,"-")</f>
        <v>-</v>
      </c>
      <c r="BP82" s="38">
        <f t="shared" si="41"/>
        <v>0</v>
      </c>
      <c r="BQ82" s="38">
        <f t="shared" si="42"/>
        <v>0</v>
      </c>
      <c r="BR82" s="38">
        <f t="shared" si="43"/>
        <v>0</v>
      </c>
      <c r="BS82" s="181">
        <f t="shared" si="44"/>
        <v>0</v>
      </c>
    </row>
    <row r="83" spans="1:71">
      <c r="A83" s="38" t="str">
        <f>'Шаблон блюда'!B84</f>
        <v>Сандэй Шоколадный</v>
      </c>
      <c r="B83" s="37">
        <f>IFERROR('Шаблон блюда'!A84+1-1,"")</f>
        <v>7004</v>
      </c>
      <c r="C83" s="37">
        <f>IFERROR(VLOOKUP(B83,Группы!A:A,1,FALSE),0)</f>
        <v>7004</v>
      </c>
      <c r="D83" s="37" t="str">
        <f t="shared" si="45"/>
        <v/>
      </c>
      <c r="E83" s="37" t="str">
        <f t="shared" si="46"/>
        <v/>
      </c>
      <c r="G83" s="173" t="str">
        <f>'Шаблон модификаторы'!C84</f>
        <v>Экстра сыр</v>
      </c>
      <c r="H83" s="174">
        <f>IFERROR('Шаблон модификаторы блюда'!A84+1-1,0)</f>
        <v>10003</v>
      </c>
      <c r="I83" s="37">
        <f>IFERROR(VLOOKUP(H83,Группы!A:A,1,FALSE),0)</f>
        <v>10003</v>
      </c>
      <c r="J83" s="37" t="str">
        <f t="shared" si="25"/>
        <v/>
      </c>
      <c r="K83" s="125">
        <f>IF(IF('Шаблон модификаторы блюда'!D84=0,0,'Шаблон модификаторы блюда'!A84),IF('Шаблон модификаторы блюда'!D84=0,0,'Шаблон модификаторы блюда'!A84),"")</f>
        <v>10003</v>
      </c>
      <c r="L83" s="42">
        <f t="shared" si="26"/>
        <v>10003</v>
      </c>
      <c r="M83" s="42" t="str">
        <f t="shared" si="27"/>
        <v/>
      </c>
      <c r="N83" s="42" t="str">
        <f t="shared" si="47"/>
        <v/>
      </c>
      <c r="O83" s="37" t="str">
        <f t="shared" si="48"/>
        <v/>
      </c>
      <c r="Q83" s="37" t="str">
        <f>'Шаблон блюда'!B84</f>
        <v>Сандэй Шоколадный</v>
      </c>
      <c r="R83" s="37">
        <f>IFERROR('Шаблон блюда'!A84+1-1,"")</f>
        <v>7004</v>
      </c>
      <c r="S83" s="45">
        <f t="shared" si="28"/>
        <v>7004</v>
      </c>
      <c r="T83" s="37" t="str">
        <f t="shared" si="29"/>
        <v/>
      </c>
      <c r="U83" s="37" t="str">
        <f t="shared" si="49"/>
        <v/>
      </c>
      <c r="W83" s="38">
        <f t="shared" si="50"/>
        <v>0</v>
      </c>
      <c r="X83" s="38"/>
      <c r="AO83" s="38">
        <f t="shared" si="31"/>
        <v>7005</v>
      </c>
      <c r="AP83" s="38" t="str">
        <f t="shared" si="32"/>
        <v>Сандэй Карамельный</v>
      </c>
      <c r="AR83" s="181">
        <f>Инвентаризация!O86</f>
        <v>51205</v>
      </c>
      <c r="AS83" s="181">
        <f>Инвентаризация!P86</f>
        <v>0</v>
      </c>
      <c r="AT83" s="181">
        <f>Инвентаризация!Q86</f>
        <v>0</v>
      </c>
      <c r="AU83" s="181" t="str">
        <f>IFERROR('Аксапта '!A91,"-")</f>
        <v>-</v>
      </c>
      <c r="AV83" s="38">
        <f t="shared" si="33"/>
        <v>0</v>
      </c>
      <c r="AW83" s="38">
        <f t="shared" si="34"/>
        <v>0</v>
      </c>
      <c r="AX83" s="38">
        <f t="shared" si="35"/>
        <v>0</v>
      </c>
      <c r="AY83" s="181">
        <f t="shared" si="36"/>
        <v>0</v>
      </c>
      <c r="BB83" s="181">
        <f>Инвентаризация!O86</f>
        <v>51205</v>
      </c>
      <c r="BC83" s="181">
        <f>Инвентаризация!P86</f>
        <v>0</v>
      </c>
      <c r="BD83" s="181">
        <f>Инвентаризация!Q86</f>
        <v>0</v>
      </c>
      <c r="BE83" s="181" t="str">
        <f>IFERROR('Аксапта 2'!A91,"-")</f>
        <v>-</v>
      </c>
      <c r="BF83" s="38">
        <f t="shared" si="37"/>
        <v>0</v>
      </c>
      <c r="BG83" s="38">
        <f t="shared" si="38"/>
        <v>0</v>
      </c>
      <c r="BH83" s="38">
        <f t="shared" si="39"/>
        <v>0</v>
      </c>
      <c r="BI83" s="181">
        <f t="shared" si="40"/>
        <v>0</v>
      </c>
      <c r="BL83" s="181">
        <f>Инвентаризация!O86</f>
        <v>51205</v>
      </c>
      <c r="BM83" s="181">
        <f>Инвентаризация!P86</f>
        <v>0</v>
      </c>
      <c r="BN83" s="181">
        <f>Инвентаризация!Q86</f>
        <v>0</v>
      </c>
      <c r="BO83" s="181" t="str">
        <f>IFERROR('Аксапта 3'!A91,"-")</f>
        <v>-</v>
      </c>
      <c r="BP83" s="38">
        <f t="shared" si="41"/>
        <v>0</v>
      </c>
      <c r="BQ83" s="38">
        <f t="shared" si="42"/>
        <v>0</v>
      </c>
      <c r="BR83" s="38">
        <f t="shared" si="43"/>
        <v>0</v>
      </c>
      <c r="BS83" s="181">
        <f t="shared" si="44"/>
        <v>0</v>
      </c>
    </row>
    <row r="84" spans="1:71">
      <c r="A84" s="38" t="str">
        <f>'Шаблон блюда'!B85</f>
        <v>Сандэй Карамельный</v>
      </c>
      <c r="B84" s="37">
        <f>IFERROR('Шаблон блюда'!A85+1-1,"")</f>
        <v>7005</v>
      </c>
      <c r="C84" s="37">
        <f>IFERROR(VLOOKUP(B84,Группы!A:A,1,FALSE),0)</f>
        <v>7005</v>
      </c>
      <c r="D84" s="37" t="str">
        <f t="shared" si="45"/>
        <v/>
      </c>
      <c r="E84" s="37" t="str">
        <f t="shared" si="46"/>
        <v/>
      </c>
      <c r="G84" s="173" t="str">
        <f>'Шаблон модификаторы'!C85</f>
        <v>Экстра халопеньос (4)</v>
      </c>
      <c r="H84" s="174">
        <f>IFERROR('Шаблон модификаторы блюда'!A85+1-1,0)</f>
        <v>10004</v>
      </c>
      <c r="I84" s="37">
        <f>IFERROR(VLOOKUP(H84,Группы!A:A,1,FALSE),0)</f>
        <v>10004</v>
      </c>
      <c r="J84" s="37" t="str">
        <f t="shared" si="25"/>
        <v/>
      </c>
      <c r="K84" s="125">
        <f>IF(IF('Шаблон модификаторы блюда'!D85=0,0,'Шаблон модификаторы блюда'!A85),IF('Шаблон модификаторы блюда'!D85=0,0,'Шаблон модификаторы блюда'!A85),"")</f>
        <v>10004</v>
      </c>
      <c r="L84" s="42">
        <f t="shared" si="26"/>
        <v>10004</v>
      </c>
      <c r="M84" s="42" t="str">
        <f t="shared" si="27"/>
        <v/>
      </c>
      <c r="N84" s="42" t="str">
        <f t="shared" si="47"/>
        <v/>
      </c>
      <c r="O84" s="37" t="str">
        <f t="shared" si="48"/>
        <v/>
      </c>
      <c r="Q84" s="37" t="str">
        <f>'Шаблон блюда'!B85</f>
        <v>Сандэй Карамельный</v>
      </c>
      <c r="R84" s="37">
        <f>IFERROR('Шаблон блюда'!A85+1-1,"")</f>
        <v>7005</v>
      </c>
      <c r="S84" s="45">
        <f t="shared" si="28"/>
        <v>7005</v>
      </c>
      <c r="T84" s="37" t="str">
        <f t="shared" si="29"/>
        <v/>
      </c>
      <c r="U84" s="37" t="str">
        <f t="shared" si="49"/>
        <v/>
      </c>
      <c r="W84" s="38">
        <f t="shared" si="50"/>
        <v>0</v>
      </c>
      <c r="X84" s="38"/>
      <c r="AO84" s="38">
        <f t="shared" si="31"/>
        <v>7011</v>
      </c>
      <c r="AP84" s="38" t="str">
        <f t="shared" si="32"/>
        <v>Горячий Брауни с мороженым</v>
      </c>
      <c r="AR84" s="181">
        <f>Инвентаризация!O87</f>
        <v>51058</v>
      </c>
      <c r="AS84" s="181">
        <f>Инвентаризация!P87</f>
        <v>0</v>
      </c>
      <c r="AT84" s="181">
        <f>Инвентаризация!Q87</f>
        <v>0</v>
      </c>
      <c r="AU84" s="181" t="str">
        <f>IFERROR('Аксапта '!A92,"-")</f>
        <v>-</v>
      </c>
      <c r="AV84" s="38">
        <f t="shared" si="33"/>
        <v>0</v>
      </c>
      <c r="AW84" s="38">
        <f t="shared" si="34"/>
        <v>0</v>
      </c>
      <c r="AX84" s="38">
        <f t="shared" si="35"/>
        <v>0</v>
      </c>
      <c r="AY84" s="181">
        <f t="shared" si="36"/>
        <v>0</v>
      </c>
      <c r="BB84" s="181">
        <f>Инвентаризация!O87</f>
        <v>51058</v>
      </c>
      <c r="BC84" s="181">
        <f>Инвентаризация!P87</f>
        <v>0</v>
      </c>
      <c r="BD84" s="181">
        <f>Инвентаризация!Q87</f>
        <v>0</v>
      </c>
      <c r="BE84" s="181" t="str">
        <f>IFERROR('Аксапта 2'!A92,"-")</f>
        <v>-</v>
      </c>
      <c r="BF84" s="38">
        <f t="shared" si="37"/>
        <v>0</v>
      </c>
      <c r="BG84" s="38">
        <f t="shared" si="38"/>
        <v>0</v>
      </c>
      <c r="BH84" s="38">
        <f t="shared" si="39"/>
        <v>0</v>
      </c>
      <c r="BI84" s="181">
        <f t="shared" si="40"/>
        <v>0</v>
      </c>
      <c r="BL84" s="181">
        <f>Инвентаризация!O87</f>
        <v>51058</v>
      </c>
      <c r="BM84" s="181">
        <f>Инвентаризация!P87</f>
        <v>0</v>
      </c>
      <c r="BN84" s="181">
        <f>Инвентаризация!Q87</f>
        <v>0</v>
      </c>
      <c r="BO84" s="181" t="str">
        <f>IFERROR('Аксапта 3'!A92,"-")</f>
        <v>-</v>
      </c>
      <c r="BP84" s="38">
        <f t="shared" si="41"/>
        <v>0</v>
      </c>
      <c r="BQ84" s="38">
        <f t="shared" si="42"/>
        <v>0</v>
      </c>
      <c r="BR84" s="38">
        <f t="shared" si="43"/>
        <v>0</v>
      </c>
      <c r="BS84" s="181">
        <f t="shared" si="44"/>
        <v>0</v>
      </c>
    </row>
    <row r="85" spans="1:71">
      <c r="A85" s="38" t="str">
        <f>'Шаблон блюда'!B86</f>
        <v>Горячий Брауни с мороженым</v>
      </c>
      <c r="B85" s="37">
        <f>IFERROR('Шаблон блюда'!A86+1-1,"")</f>
        <v>7011</v>
      </c>
      <c r="C85" s="37">
        <f>IFERROR(VLOOKUP(B85,Группы!A:A,1,FALSE),0)</f>
        <v>7011</v>
      </c>
      <c r="D85" s="37" t="str">
        <f t="shared" si="45"/>
        <v/>
      </c>
      <c r="E85" s="37" t="str">
        <f t="shared" si="46"/>
        <v/>
      </c>
      <c r="G85" s="173" t="str">
        <f>'Шаблон модификаторы'!C86</f>
        <v>Экстра хруст. лук 28</v>
      </c>
      <c r="H85" s="174">
        <f>IFERROR('Шаблон модификаторы блюда'!A86+1-1,0)</f>
        <v>10005</v>
      </c>
      <c r="I85" s="37">
        <f>IFERROR(VLOOKUP(H85,Группы!A:A,1,FALSE),0)</f>
        <v>10005</v>
      </c>
      <c r="J85" s="37" t="str">
        <f t="shared" si="25"/>
        <v/>
      </c>
      <c r="K85" s="125">
        <f>IF(IF('Шаблон модификаторы блюда'!D86=0,0,'Шаблон модификаторы блюда'!A86),IF('Шаблон модификаторы блюда'!D86=0,0,'Шаблон модификаторы блюда'!A86),"")</f>
        <v>10005</v>
      </c>
      <c r="L85" s="42">
        <f t="shared" si="26"/>
        <v>10005</v>
      </c>
      <c r="M85" s="42" t="str">
        <f t="shared" si="27"/>
        <v/>
      </c>
      <c r="N85" s="42" t="str">
        <f t="shared" si="47"/>
        <v/>
      </c>
      <c r="O85" s="37" t="str">
        <f t="shared" si="48"/>
        <v/>
      </c>
      <c r="Q85" s="37" t="str">
        <f>'Шаблон блюда'!B86</f>
        <v>Горячий Брауни с мороженым</v>
      </c>
      <c r="R85" s="37">
        <f>IFERROR('Шаблон блюда'!A86+1-1,"")</f>
        <v>7011</v>
      </c>
      <c r="S85" s="45">
        <f t="shared" si="28"/>
        <v>7011</v>
      </c>
      <c r="T85" s="37" t="str">
        <f t="shared" si="29"/>
        <v/>
      </c>
      <c r="U85" s="37" t="str">
        <f t="shared" si="49"/>
        <v/>
      </c>
      <c r="W85" s="38">
        <f t="shared" si="50"/>
        <v>0</v>
      </c>
      <c r="X85" s="38"/>
      <c r="AO85" s="38">
        <f t="shared" si="31"/>
        <v>7048</v>
      </c>
      <c r="AP85" s="38" t="str">
        <f t="shared" si="32"/>
        <v>Мороженое Твикс</v>
      </c>
      <c r="AR85" s="181">
        <f>Инвентаризация!O88</f>
        <v>51256</v>
      </c>
      <c r="AS85" s="181">
        <f>Инвентаризация!P88</f>
        <v>0</v>
      </c>
      <c r="AT85" s="181">
        <f>Инвентаризация!Q88</f>
        <v>0</v>
      </c>
      <c r="AU85" s="181" t="str">
        <f>IFERROR('Аксапта '!A93,"-")</f>
        <v>-</v>
      </c>
      <c r="AV85" s="38">
        <f t="shared" si="33"/>
        <v>0</v>
      </c>
      <c r="AW85" s="38">
        <f t="shared" si="34"/>
        <v>0</v>
      </c>
      <c r="AX85" s="38">
        <f t="shared" si="35"/>
        <v>0</v>
      </c>
      <c r="AY85" s="181">
        <f t="shared" si="36"/>
        <v>0</v>
      </c>
      <c r="BB85" s="181">
        <f>Инвентаризация!O88</f>
        <v>51256</v>
      </c>
      <c r="BC85" s="181">
        <f>Инвентаризация!P88</f>
        <v>0</v>
      </c>
      <c r="BD85" s="181">
        <f>Инвентаризация!Q88</f>
        <v>0</v>
      </c>
      <c r="BE85" s="181" t="str">
        <f>IFERROR('Аксапта 2'!A93,"-")</f>
        <v>-</v>
      </c>
      <c r="BF85" s="38">
        <f t="shared" si="37"/>
        <v>0</v>
      </c>
      <c r="BG85" s="38">
        <f t="shared" si="38"/>
        <v>0</v>
      </c>
      <c r="BH85" s="38">
        <f t="shared" si="39"/>
        <v>0</v>
      </c>
      <c r="BI85" s="181">
        <f t="shared" si="40"/>
        <v>0</v>
      </c>
      <c r="BL85" s="181">
        <f>Инвентаризация!O88</f>
        <v>51256</v>
      </c>
      <c r="BM85" s="181">
        <f>Инвентаризация!P88</f>
        <v>0</v>
      </c>
      <c r="BN85" s="181">
        <f>Инвентаризация!Q88</f>
        <v>0</v>
      </c>
      <c r="BO85" s="181" t="str">
        <f>IFERROR('Аксапта 3'!A93,"-")</f>
        <v>-</v>
      </c>
      <c r="BP85" s="38">
        <f t="shared" si="41"/>
        <v>0</v>
      </c>
      <c r="BQ85" s="38">
        <f t="shared" si="42"/>
        <v>0</v>
      </c>
      <c r="BR85" s="38">
        <f t="shared" si="43"/>
        <v>0</v>
      </c>
      <c r="BS85" s="181">
        <f t="shared" si="44"/>
        <v>0</v>
      </c>
    </row>
    <row r="86" spans="1:71">
      <c r="A86" s="38" t="str">
        <f>'Шаблон блюда'!B87</f>
        <v>Мороженое Твикс</v>
      </c>
      <c r="B86" s="37">
        <f>IFERROR('Шаблон блюда'!A87+1-1,"")</f>
        <v>7048</v>
      </c>
      <c r="C86" s="37">
        <f>IFERROR(VLOOKUP(B86,Группы!A:A,1,FALSE),0)</f>
        <v>7048</v>
      </c>
      <c r="D86" s="37" t="str">
        <f t="shared" si="45"/>
        <v/>
      </c>
      <c r="E86" s="37" t="str">
        <f t="shared" si="46"/>
        <v/>
      </c>
      <c r="G86" s="173" t="str">
        <f>'Шаблон модификаторы'!C87</f>
        <v>Экстра Ветчина</v>
      </c>
      <c r="H86" s="174">
        <f>IFERROR('Шаблон модификаторы блюда'!A87+1-1,0)</f>
        <v>10007</v>
      </c>
      <c r="I86" s="37">
        <f>IFERROR(VLOOKUP(H86,Группы!A:A,1,FALSE),0)</f>
        <v>10007</v>
      </c>
      <c r="J86" s="37" t="str">
        <f t="shared" si="25"/>
        <v/>
      </c>
      <c r="K86" s="125">
        <f>IF(IF('Шаблон модификаторы блюда'!D87=0,0,'Шаблон модификаторы блюда'!A87),IF('Шаблон модификаторы блюда'!D87=0,0,'Шаблон модификаторы блюда'!A87),"")</f>
        <v>10007</v>
      </c>
      <c r="L86" s="42">
        <f t="shared" si="26"/>
        <v>10007</v>
      </c>
      <c r="M86" s="42" t="str">
        <f t="shared" si="27"/>
        <v/>
      </c>
      <c r="N86" s="42" t="str">
        <f t="shared" si="47"/>
        <v/>
      </c>
      <c r="O86" s="37" t="str">
        <f t="shared" si="48"/>
        <v/>
      </c>
      <c r="Q86" s="37" t="str">
        <f>'Шаблон блюда'!B87</f>
        <v>Мороженое Твикс</v>
      </c>
      <c r="R86" s="37">
        <f>IFERROR('Шаблон блюда'!A87+1-1,"")</f>
        <v>7048</v>
      </c>
      <c r="S86" s="45">
        <f t="shared" si="28"/>
        <v>7048</v>
      </c>
      <c r="T86" s="37" t="str">
        <f t="shared" si="29"/>
        <v/>
      </c>
      <c r="U86" s="37" t="str">
        <f t="shared" si="49"/>
        <v/>
      </c>
      <c r="W86" s="38">
        <f t="shared" si="50"/>
        <v>0</v>
      </c>
      <c r="X86" s="38"/>
      <c r="AO86" s="38">
        <f t="shared" si="31"/>
        <v>7056</v>
      </c>
      <c r="AP86" s="38" t="str">
        <f t="shared" si="32"/>
        <v>Пирожок с вишней</v>
      </c>
      <c r="AR86" s="181">
        <f>Инвентаризация!O89</f>
        <v>55300</v>
      </c>
      <c r="AS86" s="181">
        <f>Инвентаризация!P89</f>
        <v>55301</v>
      </c>
      <c r="AT86" s="181">
        <f>Инвентаризация!Q89</f>
        <v>55303</v>
      </c>
      <c r="AU86" s="181" t="str">
        <f>IFERROR('Аксапта '!A94,"-")</f>
        <v>-</v>
      </c>
      <c r="AV86" s="38">
        <f t="shared" si="33"/>
        <v>0</v>
      </c>
      <c r="AW86" s="38">
        <f t="shared" si="34"/>
        <v>0</v>
      </c>
      <c r="AX86" s="38">
        <f t="shared" si="35"/>
        <v>0</v>
      </c>
      <c r="AY86" s="181">
        <f t="shared" si="36"/>
        <v>0</v>
      </c>
      <c r="BB86" s="181">
        <f>Инвентаризация!O89</f>
        <v>55300</v>
      </c>
      <c r="BC86" s="181">
        <f>Инвентаризация!P89</f>
        <v>55301</v>
      </c>
      <c r="BD86" s="181">
        <f>Инвентаризация!Q89</f>
        <v>55303</v>
      </c>
      <c r="BE86" s="181" t="str">
        <f>IFERROR('Аксапта 2'!A94,"-")</f>
        <v>-</v>
      </c>
      <c r="BF86" s="38">
        <f t="shared" si="37"/>
        <v>0</v>
      </c>
      <c r="BG86" s="38">
        <f t="shared" si="38"/>
        <v>0</v>
      </c>
      <c r="BH86" s="38">
        <f t="shared" si="39"/>
        <v>0</v>
      </c>
      <c r="BI86" s="181">
        <f t="shared" si="40"/>
        <v>0</v>
      </c>
      <c r="BL86" s="181">
        <f>Инвентаризация!O89</f>
        <v>55300</v>
      </c>
      <c r="BM86" s="181">
        <f>Инвентаризация!P89</f>
        <v>55301</v>
      </c>
      <c r="BN86" s="181">
        <f>Инвентаризация!Q89</f>
        <v>55303</v>
      </c>
      <c r="BO86" s="181" t="str">
        <f>IFERROR('Аксапта 3'!A94,"-")</f>
        <v>-</v>
      </c>
      <c r="BP86" s="38">
        <f t="shared" si="41"/>
        <v>0</v>
      </c>
      <c r="BQ86" s="38">
        <f t="shared" si="42"/>
        <v>0</v>
      </c>
      <c r="BR86" s="38">
        <f t="shared" si="43"/>
        <v>0</v>
      </c>
      <c r="BS86" s="181">
        <f t="shared" si="44"/>
        <v>0</v>
      </c>
    </row>
    <row r="87" spans="1:71">
      <c r="A87" s="38" t="str">
        <f>'Шаблон блюда'!B88</f>
        <v>Пирожок с вишней</v>
      </c>
      <c r="B87" s="37">
        <f>IFERROR('Шаблон блюда'!A88+1-1,"")</f>
        <v>7056</v>
      </c>
      <c r="C87" s="37">
        <f>IFERROR(VLOOKUP(B87,Группы!A:A,1,FALSE),0)</f>
        <v>7056</v>
      </c>
      <c r="D87" s="37" t="str">
        <f t="shared" si="45"/>
        <v/>
      </c>
      <c r="E87" s="37" t="str">
        <f t="shared" si="46"/>
        <v/>
      </c>
      <c r="G87" s="173" t="str">
        <f>'Шаблон модификаторы'!C88</f>
        <v>Экстра ПАРМЕЗАН (Гоя) 10</v>
      </c>
      <c r="H87" s="174">
        <f>IFERROR('Шаблон модификаторы блюда'!A88+1-1,0)</f>
        <v>10008</v>
      </c>
      <c r="I87" s="37">
        <f>IFERROR(VLOOKUP(H87,Группы!A:A,1,FALSE),0)</f>
        <v>10008</v>
      </c>
      <c r="J87" s="37" t="str">
        <f t="shared" si="25"/>
        <v/>
      </c>
      <c r="K87" s="125">
        <f>IF(IF('Шаблон модификаторы блюда'!D88=0,0,'Шаблон модификаторы блюда'!A88),IF('Шаблон модификаторы блюда'!D88=0,0,'Шаблон модификаторы блюда'!A88),"")</f>
        <v>10008</v>
      </c>
      <c r="L87" s="42">
        <f t="shared" si="26"/>
        <v>10008</v>
      </c>
      <c r="M87" s="42" t="str">
        <f t="shared" si="27"/>
        <v/>
      </c>
      <c r="N87" s="42" t="str">
        <f t="shared" si="47"/>
        <v/>
      </c>
      <c r="O87" s="37" t="str">
        <f t="shared" si="48"/>
        <v/>
      </c>
      <c r="Q87" s="37" t="str">
        <f>'Шаблон блюда'!B88</f>
        <v>Пирожок с вишней</v>
      </c>
      <c r="R87" s="37">
        <f>IFERROR('Шаблон блюда'!A88+1-1,"")</f>
        <v>7056</v>
      </c>
      <c r="S87" s="45">
        <f t="shared" si="28"/>
        <v>7056</v>
      </c>
      <c r="T87" s="37" t="str">
        <f t="shared" si="29"/>
        <v/>
      </c>
      <c r="U87" s="37" t="str">
        <f t="shared" si="49"/>
        <v/>
      </c>
      <c r="W87" s="38">
        <f t="shared" si="50"/>
        <v>0</v>
      </c>
      <c r="X87" s="38"/>
      <c r="AO87" s="38">
        <f t="shared" si="31"/>
        <v>7062</v>
      </c>
      <c r="AP87" s="38" t="str">
        <f t="shared" si="32"/>
        <v>Пирожок с яблоком</v>
      </c>
      <c r="AR87" s="181">
        <f>Инвентаризация!O90</f>
        <v>69588</v>
      </c>
      <c r="AS87" s="181">
        <f>Инвентаризация!P90</f>
        <v>69591</v>
      </c>
      <c r="AT87" s="181">
        <f>Инвентаризация!Q90</f>
        <v>0</v>
      </c>
      <c r="AU87" s="181" t="str">
        <f>IFERROR('Аксапта '!A95,"-")</f>
        <v>-</v>
      </c>
      <c r="AV87" s="38">
        <f t="shared" si="33"/>
        <v>0</v>
      </c>
      <c r="AW87" s="38">
        <f t="shared" si="34"/>
        <v>0</v>
      </c>
      <c r="AX87" s="38">
        <f t="shared" si="35"/>
        <v>0</v>
      </c>
      <c r="AY87" s="181">
        <f t="shared" si="36"/>
        <v>0</v>
      </c>
      <c r="BB87" s="181">
        <f>Инвентаризация!O90</f>
        <v>69588</v>
      </c>
      <c r="BC87" s="181">
        <f>Инвентаризация!P90</f>
        <v>69591</v>
      </c>
      <c r="BD87" s="181">
        <f>Инвентаризация!Q90</f>
        <v>0</v>
      </c>
      <c r="BE87" s="181" t="str">
        <f>IFERROR('Аксапта 2'!A95,"-")</f>
        <v>-</v>
      </c>
      <c r="BF87" s="38">
        <f t="shared" si="37"/>
        <v>0</v>
      </c>
      <c r="BG87" s="38">
        <f t="shared" si="38"/>
        <v>0</v>
      </c>
      <c r="BH87" s="38">
        <f t="shared" si="39"/>
        <v>0</v>
      </c>
      <c r="BI87" s="181">
        <f t="shared" si="40"/>
        <v>0</v>
      </c>
      <c r="BL87" s="181">
        <f>Инвентаризация!O90</f>
        <v>69588</v>
      </c>
      <c r="BM87" s="181">
        <f>Инвентаризация!P90</f>
        <v>69591</v>
      </c>
      <c r="BN87" s="181">
        <f>Инвентаризация!Q90</f>
        <v>0</v>
      </c>
      <c r="BO87" s="181" t="str">
        <f>IFERROR('Аксапта 3'!A95,"-")</f>
        <v>-</v>
      </c>
      <c r="BP87" s="38">
        <f t="shared" si="41"/>
        <v>0</v>
      </c>
      <c r="BQ87" s="38">
        <f t="shared" si="42"/>
        <v>0</v>
      </c>
      <c r="BR87" s="38">
        <f t="shared" si="43"/>
        <v>0</v>
      </c>
      <c r="BS87" s="181">
        <f t="shared" si="44"/>
        <v>0</v>
      </c>
    </row>
    <row r="88" spans="1:71">
      <c r="A88" s="38" t="str">
        <f>'Шаблон блюда'!B89</f>
        <v>Пирожок с яблоком</v>
      </c>
      <c r="B88" s="37">
        <f>IFERROR('Шаблон блюда'!A89+1-1,"")</f>
        <v>7062</v>
      </c>
      <c r="C88" s="37">
        <f>IFERROR(VLOOKUP(B88,Группы!A:A,1,FALSE),0)</f>
        <v>7062</v>
      </c>
      <c r="D88" s="37" t="str">
        <f t="shared" si="45"/>
        <v/>
      </c>
      <c r="E88" s="37" t="str">
        <f t="shared" si="46"/>
        <v/>
      </c>
      <c r="G88" s="173" t="str">
        <f>'Шаблон модификаторы'!C89</f>
        <v>Экстра Двойной ПАРМЕЗАН (Гоя) 14</v>
      </c>
      <c r="H88" s="174">
        <f>IFERROR('Шаблон модификаторы блюда'!A89+1-1,0)</f>
        <v>10009</v>
      </c>
      <c r="I88" s="37">
        <f>IFERROR(VLOOKUP(H88,Группы!A:A,1,FALSE),0)</f>
        <v>10009</v>
      </c>
      <c r="J88" s="37" t="str">
        <f t="shared" si="25"/>
        <v/>
      </c>
      <c r="K88" s="125">
        <f>IF(IF('Шаблон модификаторы блюда'!D89=0,0,'Шаблон модификаторы блюда'!A89),IF('Шаблон модификаторы блюда'!D89=0,0,'Шаблон модификаторы блюда'!A89),"")</f>
        <v>10009</v>
      </c>
      <c r="L88" s="42">
        <f t="shared" si="26"/>
        <v>10009</v>
      </c>
      <c r="M88" s="42" t="str">
        <f t="shared" si="27"/>
        <v/>
      </c>
      <c r="N88" s="42" t="str">
        <f t="shared" si="47"/>
        <v/>
      </c>
      <c r="O88" s="37" t="str">
        <f t="shared" si="48"/>
        <v/>
      </c>
      <c r="Q88" s="37" t="str">
        <f>'Шаблон блюда'!B89</f>
        <v>Пирожок с яблоком</v>
      </c>
      <c r="R88" s="37">
        <f>IFERROR('Шаблон блюда'!A89+1-1,"")</f>
        <v>7062</v>
      </c>
      <c r="S88" s="45">
        <f t="shared" si="28"/>
        <v>7062</v>
      </c>
      <c r="T88" s="37" t="str">
        <f t="shared" si="29"/>
        <v/>
      </c>
      <c r="U88" s="37" t="str">
        <f t="shared" si="49"/>
        <v/>
      </c>
      <c r="W88" s="38">
        <f t="shared" si="50"/>
        <v>0</v>
      </c>
      <c r="AO88" s="38">
        <f t="shared" si="31"/>
        <v>7064</v>
      </c>
      <c r="AP88" s="38" t="str">
        <f t="shared" si="32"/>
        <v>Донат Шоколадный</v>
      </c>
      <c r="AR88" s="181">
        <f>Инвентаризация!O91</f>
        <v>69589</v>
      </c>
      <c r="AS88" s="181">
        <f>Инвентаризация!P91</f>
        <v>69592</v>
      </c>
      <c r="AT88" s="181">
        <f>Инвентаризация!Q91</f>
        <v>0</v>
      </c>
      <c r="AU88" s="181" t="str">
        <f>IFERROR('Аксапта '!A96,"-")</f>
        <v>-</v>
      </c>
      <c r="AV88" s="38">
        <f t="shared" si="33"/>
        <v>0</v>
      </c>
      <c r="AW88" s="38">
        <f t="shared" si="34"/>
        <v>0</v>
      </c>
      <c r="AX88" s="38">
        <f t="shared" si="35"/>
        <v>0</v>
      </c>
      <c r="AY88" s="181">
        <f t="shared" si="36"/>
        <v>0</v>
      </c>
      <c r="BB88" s="181">
        <f>Инвентаризация!O91</f>
        <v>69589</v>
      </c>
      <c r="BC88" s="181">
        <f>Инвентаризация!P91</f>
        <v>69592</v>
      </c>
      <c r="BD88" s="181">
        <f>Инвентаризация!Q91</f>
        <v>0</v>
      </c>
      <c r="BE88" s="181" t="str">
        <f>IFERROR('Аксапта 2'!A96,"-")</f>
        <v>-</v>
      </c>
      <c r="BF88" s="38">
        <f t="shared" si="37"/>
        <v>0</v>
      </c>
      <c r="BG88" s="38">
        <f t="shared" si="38"/>
        <v>0</v>
      </c>
      <c r="BH88" s="38">
        <f t="shared" si="39"/>
        <v>0</v>
      </c>
      <c r="BI88" s="181">
        <f t="shared" si="40"/>
        <v>0</v>
      </c>
      <c r="BL88" s="181">
        <f>Инвентаризация!O91</f>
        <v>69589</v>
      </c>
      <c r="BM88" s="181">
        <f>Инвентаризация!P91</f>
        <v>69592</v>
      </c>
      <c r="BN88" s="181">
        <f>Инвентаризация!Q91</f>
        <v>0</v>
      </c>
      <c r="BO88" s="181" t="str">
        <f>IFERROR('Аксапта 3'!A96,"-")</f>
        <v>-</v>
      </c>
      <c r="BP88" s="38">
        <f t="shared" si="41"/>
        <v>0</v>
      </c>
      <c r="BQ88" s="38">
        <f t="shared" si="42"/>
        <v>0</v>
      </c>
      <c r="BR88" s="38">
        <f t="shared" si="43"/>
        <v>0</v>
      </c>
      <c r="BS88" s="181">
        <f t="shared" si="44"/>
        <v>0</v>
      </c>
    </row>
    <row r="89" spans="1:71">
      <c r="A89" s="38" t="str">
        <f>'Шаблон блюда'!B90</f>
        <v>Донат Шоколадный</v>
      </c>
      <c r="B89" s="37">
        <f>IFERROR('Шаблон блюда'!A90+1-1,"")</f>
        <v>7064</v>
      </c>
      <c r="C89" s="37">
        <f>IFERROR(VLOOKUP(B89,Группы!A:A,1,FALSE),0)</f>
        <v>7064</v>
      </c>
      <c r="D89" s="37" t="str">
        <f t="shared" si="45"/>
        <v/>
      </c>
      <c r="E89" s="37" t="str">
        <f t="shared" si="46"/>
        <v/>
      </c>
      <c r="G89" s="173" t="str">
        <f>'Шаблон модификаторы'!C90</f>
        <v>Экстра Котлета Бургер</v>
      </c>
      <c r="H89" s="174">
        <f>IFERROR('Шаблон модификаторы блюда'!A90+1-1,0)</f>
        <v>11001</v>
      </c>
      <c r="I89" s="37">
        <f>IFERROR(VLOOKUP(H89,Группы!A:A,1,FALSE),0)</f>
        <v>11001</v>
      </c>
      <c r="J89" s="37" t="str">
        <f t="shared" si="25"/>
        <v/>
      </c>
      <c r="K89" s="125">
        <f>IF(IF('Шаблон модификаторы блюда'!D90=0,0,'Шаблон модификаторы блюда'!A90),IF('Шаблон модификаторы блюда'!D90=0,0,'Шаблон модификаторы блюда'!A90),"")</f>
        <v>11001</v>
      </c>
      <c r="L89" s="42">
        <f t="shared" si="26"/>
        <v>11001</v>
      </c>
      <c r="M89" s="42" t="str">
        <f t="shared" si="27"/>
        <v/>
      </c>
      <c r="N89" s="42" t="str">
        <f t="shared" si="47"/>
        <v/>
      </c>
      <c r="O89" s="37" t="str">
        <f t="shared" si="48"/>
        <v/>
      </c>
      <c r="Q89" s="37" t="str">
        <f>'Шаблон блюда'!B90</f>
        <v>Донат Шоколадный</v>
      </c>
      <c r="R89" s="37">
        <f>IFERROR('Шаблон блюда'!A90+1-1,"")</f>
        <v>7064</v>
      </c>
      <c r="S89" s="45">
        <f t="shared" si="28"/>
        <v>7064</v>
      </c>
      <c r="T89" s="37" t="str">
        <f t="shared" si="29"/>
        <v/>
      </c>
      <c r="U89" s="37" t="str">
        <f t="shared" si="49"/>
        <v/>
      </c>
      <c r="W89" s="38">
        <f t="shared" si="50"/>
        <v>0</v>
      </c>
      <c r="AO89" s="38">
        <f t="shared" si="31"/>
        <v>7065</v>
      </c>
      <c r="AP89" s="38" t="str">
        <f t="shared" si="32"/>
        <v>Донат Клубничный</v>
      </c>
      <c r="AR89" s="181">
        <f>Инвентаризация!O92</f>
        <v>61005</v>
      </c>
      <c r="AS89" s="181">
        <f>Инвентаризация!P92</f>
        <v>0</v>
      </c>
      <c r="AT89" s="181">
        <f>Инвентаризация!Q92</f>
        <v>0</v>
      </c>
      <c r="AU89" s="181" t="str">
        <f>IFERROR('Аксапта '!A97,"-")</f>
        <v>-</v>
      </c>
      <c r="AV89" s="38">
        <f t="shared" si="33"/>
        <v>0</v>
      </c>
      <c r="AW89" s="38">
        <f t="shared" si="34"/>
        <v>0</v>
      </c>
      <c r="AX89" s="38">
        <f t="shared" si="35"/>
        <v>0</v>
      </c>
      <c r="AY89" s="181">
        <f t="shared" si="36"/>
        <v>0</v>
      </c>
      <c r="BB89" s="181">
        <f>Инвентаризация!O92</f>
        <v>61005</v>
      </c>
      <c r="BC89" s="181">
        <f>Инвентаризация!P92</f>
        <v>0</v>
      </c>
      <c r="BD89" s="181">
        <f>Инвентаризация!Q92</f>
        <v>0</v>
      </c>
      <c r="BE89" s="181" t="str">
        <f>IFERROR('Аксапта 2'!A97,"-")</f>
        <v>-</v>
      </c>
      <c r="BF89" s="38">
        <f t="shared" si="37"/>
        <v>0</v>
      </c>
      <c r="BG89" s="38">
        <f t="shared" si="38"/>
        <v>0</v>
      </c>
      <c r="BH89" s="38">
        <f t="shared" si="39"/>
        <v>0</v>
      </c>
      <c r="BI89" s="181">
        <f t="shared" si="40"/>
        <v>0</v>
      </c>
      <c r="BL89" s="181">
        <f>Инвентаризация!O92</f>
        <v>61005</v>
      </c>
      <c r="BM89" s="181">
        <f>Инвентаризация!P92</f>
        <v>0</v>
      </c>
      <c r="BN89" s="181">
        <f>Инвентаризация!Q92</f>
        <v>0</v>
      </c>
      <c r="BO89" s="181" t="str">
        <f>IFERROR('Аксапта 3'!A97,"-")</f>
        <v>-</v>
      </c>
      <c r="BP89" s="38">
        <f t="shared" si="41"/>
        <v>0</v>
      </c>
      <c r="BQ89" s="38">
        <f t="shared" si="42"/>
        <v>0</v>
      </c>
      <c r="BR89" s="38">
        <f t="shared" si="43"/>
        <v>0</v>
      </c>
      <c r="BS89" s="181">
        <f t="shared" si="44"/>
        <v>0</v>
      </c>
    </row>
    <row r="90" spans="1:71">
      <c r="A90" s="38" t="str">
        <f>'Шаблон блюда'!B91</f>
        <v>Донат Клубничный</v>
      </c>
      <c r="B90" s="37">
        <f>IFERROR('Шаблон блюда'!A91+1-1,"")</f>
        <v>7065</v>
      </c>
      <c r="C90" s="37">
        <f>IFERROR(VLOOKUP(B90,Группы!A:A,1,FALSE),0)</f>
        <v>7065</v>
      </c>
      <c r="D90" s="37" t="str">
        <f t="shared" si="45"/>
        <v/>
      </c>
      <c r="E90" s="37" t="str">
        <f t="shared" si="46"/>
        <v/>
      </c>
      <c r="G90" s="173" t="str">
        <f>'Шаблон модификаторы'!C91</f>
        <v>Экстра Котлета Воппер</v>
      </c>
      <c r="H90" s="174">
        <f>IFERROR('Шаблон модификаторы блюда'!A91+1-1,0)</f>
        <v>12001</v>
      </c>
      <c r="I90" s="37">
        <f>IFERROR(VLOOKUP(H90,Группы!A:A,1,FALSE),0)</f>
        <v>12001</v>
      </c>
      <c r="J90" s="37" t="str">
        <f t="shared" si="25"/>
        <v/>
      </c>
      <c r="K90" s="125">
        <f>IF(IF('Шаблон модификаторы блюда'!D91=0,0,'Шаблон модификаторы блюда'!A91),IF('Шаблон модификаторы блюда'!D91=0,0,'Шаблон модификаторы блюда'!A91),"")</f>
        <v>12001</v>
      </c>
      <c r="L90" s="42">
        <f t="shared" si="26"/>
        <v>12001</v>
      </c>
      <c r="M90" s="42" t="str">
        <f t="shared" si="27"/>
        <v/>
      </c>
      <c r="N90" s="42" t="str">
        <f t="shared" si="47"/>
        <v/>
      </c>
      <c r="O90" s="37" t="str">
        <f t="shared" si="48"/>
        <v/>
      </c>
      <c r="Q90" s="37" t="str">
        <f>'Шаблон блюда'!B91</f>
        <v>Донат Клубничный</v>
      </c>
      <c r="R90" s="37">
        <f>IFERROR('Шаблон блюда'!A91+1-1,"")</f>
        <v>7065</v>
      </c>
      <c r="S90" s="45">
        <f t="shared" si="28"/>
        <v>7065</v>
      </c>
      <c r="T90" s="37" t="str">
        <f t="shared" si="29"/>
        <v/>
      </c>
      <c r="U90" s="37" t="str">
        <f t="shared" si="49"/>
        <v/>
      </c>
      <c r="W90" s="38">
        <f t="shared" si="50"/>
        <v>0</v>
      </c>
      <c r="AO90" s="38">
        <f t="shared" si="31"/>
        <v>7066</v>
      </c>
      <c r="AP90" s="38" t="str">
        <f t="shared" si="32"/>
        <v>Мороженое M&amp;M</v>
      </c>
      <c r="AR90" s="181">
        <f>Инвентаризация!O93</f>
        <v>61011</v>
      </c>
      <c r="AS90" s="181">
        <f>Инвентаризация!P93</f>
        <v>0</v>
      </c>
      <c r="AT90" s="181">
        <f>Инвентаризация!Q93</f>
        <v>0</v>
      </c>
      <c r="AU90" s="181" t="str">
        <f>IFERROR('Аксапта '!A98,"-")</f>
        <v>-</v>
      </c>
      <c r="AV90" s="38">
        <f t="shared" si="33"/>
        <v>0</v>
      </c>
      <c r="AW90" s="38">
        <f t="shared" si="34"/>
        <v>0</v>
      </c>
      <c r="AX90" s="38">
        <f t="shared" si="35"/>
        <v>0</v>
      </c>
      <c r="AY90" s="181">
        <f t="shared" si="36"/>
        <v>0</v>
      </c>
      <c r="BB90" s="181">
        <f>Инвентаризация!O93</f>
        <v>61011</v>
      </c>
      <c r="BC90" s="181">
        <f>Инвентаризация!P93</f>
        <v>0</v>
      </c>
      <c r="BD90" s="181">
        <f>Инвентаризация!Q93</f>
        <v>0</v>
      </c>
      <c r="BE90" s="181" t="str">
        <f>IFERROR('Аксапта 2'!A98,"-")</f>
        <v>-</v>
      </c>
      <c r="BF90" s="38">
        <f t="shared" si="37"/>
        <v>0</v>
      </c>
      <c r="BG90" s="38">
        <f t="shared" si="38"/>
        <v>0</v>
      </c>
      <c r="BH90" s="38">
        <f t="shared" si="39"/>
        <v>0</v>
      </c>
      <c r="BI90" s="181">
        <f t="shared" si="40"/>
        <v>0</v>
      </c>
      <c r="BL90" s="181">
        <f>Инвентаризация!O93</f>
        <v>61011</v>
      </c>
      <c r="BM90" s="181">
        <f>Инвентаризация!P93</f>
        <v>0</v>
      </c>
      <c r="BN90" s="181">
        <f>Инвентаризация!Q93</f>
        <v>0</v>
      </c>
      <c r="BO90" s="181" t="str">
        <f>IFERROR('Аксапта 3'!A98,"-")</f>
        <v>-</v>
      </c>
      <c r="BP90" s="38">
        <f t="shared" si="41"/>
        <v>0</v>
      </c>
      <c r="BQ90" s="38">
        <f t="shared" si="42"/>
        <v>0</v>
      </c>
      <c r="BR90" s="38">
        <f t="shared" si="43"/>
        <v>0</v>
      </c>
      <c r="BS90" s="181">
        <f t="shared" si="44"/>
        <v>0</v>
      </c>
    </row>
    <row r="91" spans="1:71">
      <c r="A91" s="38" t="str">
        <f>'Шаблон блюда'!B92</f>
        <v>Мороженое M&amp;M</v>
      </c>
      <c r="B91" s="37">
        <f>IFERROR('Шаблон блюда'!A92+1-1,"")</f>
        <v>7066</v>
      </c>
      <c r="C91" s="37">
        <f>IFERROR(VLOOKUP(B91,Группы!A:A,1,FALSE),0)</f>
        <v>7066</v>
      </c>
      <c r="D91" s="37" t="str">
        <f t="shared" si="45"/>
        <v/>
      </c>
      <c r="E91" s="37" t="str">
        <f t="shared" si="46"/>
        <v/>
      </c>
      <c r="G91" s="173" t="str">
        <f>'Шаблон модификаторы'!C92</f>
        <v>Экстра Топпинг Карамельный</v>
      </c>
      <c r="H91" s="174">
        <f>IFERROR('Шаблон модификаторы блюда'!A92+1-1,0)</f>
        <v>13001</v>
      </c>
      <c r="I91" s="37">
        <f>IFERROR(VLOOKUP(H91,Группы!A:A,1,FALSE),0)</f>
        <v>13001</v>
      </c>
      <c r="J91" s="37" t="str">
        <f t="shared" si="25"/>
        <v/>
      </c>
      <c r="K91" s="125">
        <f>IF(IF('Шаблон модификаторы блюда'!D92=0,0,'Шаблон модификаторы блюда'!A92),IF('Шаблон модификаторы блюда'!D92=0,0,'Шаблон модификаторы блюда'!A92),"")</f>
        <v>13001</v>
      </c>
      <c r="L91" s="42">
        <f t="shared" si="26"/>
        <v>13001</v>
      </c>
      <c r="M91" s="42" t="str">
        <f t="shared" si="27"/>
        <v/>
      </c>
      <c r="N91" s="42" t="str">
        <f t="shared" si="47"/>
        <v/>
      </c>
      <c r="O91" s="37" t="str">
        <f t="shared" si="48"/>
        <v/>
      </c>
      <c r="Q91" s="37" t="str">
        <f>'Шаблон блюда'!B92</f>
        <v>Мороженое M&amp;M</v>
      </c>
      <c r="R91" s="37">
        <f>IFERROR('Шаблон блюда'!A92+1-1,"")</f>
        <v>7066</v>
      </c>
      <c r="S91" s="45">
        <f t="shared" si="28"/>
        <v>7066</v>
      </c>
      <c r="T91" s="37" t="str">
        <f t="shared" si="29"/>
        <v/>
      </c>
      <c r="U91" s="37" t="str">
        <f t="shared" si="49"/>
        <v/>
      </c>
      <c r="W91" s="38">
        <f t="shared" si="50"/>
        <v>0</v>
      </c>
      <c r="AO91" s="38">
        <f t="shared" si="31"/>
        <v>7067</v>
      </c>
      <c r="AP91" s="38" t="str">
        <f t="shared" si="32"/>
        <v>Пирожок Клубника-Ваниль</v>
      </c>
      <c r="AR91" s="181">
        <f>Инвентаризация!O94</f>
        <v>59890</v>
      </c>
      <c r="AS91" s="181">
        <f>Инвентаризация!P94</f>
        <v>0</v>
      </c>
      <c r="AT91" s="181">
        <f>Инвентаризация!Q94</f>
        <v>0</v>
      </c>
      <c r="AU91" s="181" t="str">
        <f>IFERROR('Аксапта '!A99,"-")</f>
        <v>-</v>
      </c>
      <c r="AV91" s="38">
        <f t="shared" si="33"/>
        <v>0</v>
      </c>
      <c r="AW91" s="38">
        <f t="shared" si="34"/>
        <v>0</v>
      </c>
      <c r="AX91" s="38">
        <f t="shared" si="35"/>
        <v>0</v>
      </c>
      <c r="AY91" s="181">
        <f t="shared" si="36"/>
        <v>0</v>
      </c>
      <c r="BB91" s="181">
        <f>Инвентаризация!O94</f>
        <v>59890</v>
      </c>
      <c r="BC91" s="181">
        <f>Инвентаризация!P94</f>
        <v>0</v>
      </c>
      <c r="BD91" s="181">
        <f>Инвентаризация!Q94</f>
        <v>0</v>
      </c>
      <c r="BE91" s="181" t="str">
        <f>IFERROR('Аксапта 2'!A99,"-")</f>
        <v>-</v>
      </c>
      <c r="BF91" s="38">
        <f t="shared" si="37"/>
        <v>0</v>
      </c>
      <c r="BG91" s="38">
        <f t="shared" si="38"/>
        <v>0</v>
      </c>
      <c r="BH91" s="38">
        <f t="shared" si="39"/>
        <v>0</v>
      </c>
      <c r="BI91" s="181">
        <f t="shared" si="40"/>
        <v>0</v>
      </c>
      <c r="BL91" s="181">
        <f>Инвентаризация!O94</f>
        <v>59890</v>
      </c>
      <c r="BM91" s="181">
        <f>Инвентаризация!P94</f>
        <v>0</v>
      </c>
      <c r="BN91" s="181">
        <f>Инвентаризация!Q94</f>
        <v>0</v>
      </c>
      <c r="BO91" s="181" t="str">
        <f>IFERROR('Аксапта 3'!A99,"-")</f>
        <v>-</v>
      </c>
      <c r="BP91" s="38">
        <f t="shared" si="41"/>
        <v>0</v>
      </c>
      <c r="BQ91" s="38">
        <f t="shared" si="42"/>
        <v>0</v>
      </c>
      <c r="BR91" s="38">
        <f t="shared" si="43"/>
        <v>0</v>
      </c>
      <c r="BS91" s="181">
        <f t="shared" si="44"/>
        <v>0</v>
      </c>
    </row>
    <row r="92" spans="1:71">
      <c r="A92" s="38" t="str">
        <f>'Шаблон блюда'!B93</f>
        <v>Пирожок Клубника-Ваниль</v>
      </c>
      <c r="B92" s="37">
        <f>IFERROR('Шаблон блюда'!A93+1-1,"")</f>
        <v>7067</v>
      </c>
      <c r="C92" s="37">
        <f>IFERROR(VLOOKUP(B92,Группы!A:A,1,FALSE),0)</f>
        <v>7067</v>
      </c>
      <c r="D92" s="37" t="str">
        <f t="shared" si="45"/>
        <v/>
      </c>
      <c r="E92" s="37" t="str">
        <f t="shared" si="46"/>
        <v/>
      </c>
      <c r="G92" s="173" t="str">
        <f>'Шаблон модификаторы'!C93</f>
        <v>Экстра Топпинг Клубничный</v>
      </c>
      <c r="H92" s="174">
        <f>IFERROR('Шаблон модификаторы блюда'!A93+1-1,0)</f>
        <v>13002</v>
      </c>
      <c r="I92" s="37">
        <f>IFERROR(VLOOKUP(H92,Группы!A:A,1,FALSE),0)</f>
        <v>13002</v>
      </c>
      <c r="J92" s="37" t="str">
        <f t="shared" si="25"/>
        <v/>
      </c>
      <c r="K92" s="125">
        <f>IF(IF('Шаблон модификаторы блюда'!D93=0,0,'Шаблон модификаторы блюда'!A93),IF('Шаблон модификаторы блюда'!D93=0,0,'Шаблон модификаторы блюда'!A93),"")</f>
        <v>13002</v>
      </c>
      <c r="L92" s="42">
        <f t="shared" si="26"/>
        <v>13002</v>
      </c>
      <c r="M92" s="42" t="str">
        <f t="shared" si="27"/>
        <v/>
      </c>
      <c r="N92" s="42" t="str">
        <f t="shared" si="47"/>
        <v/>
      </c>
      <c r="O92" s="37" t="str">
        <f t="shared" si="48"/>
        <v/>
      </c>
      <c r="Q92" s="37" t="str">
        <f>'Шаблон блюда'!B93</f>
        <v>Пирожок Клубника-Ваниль</v>
      </c>
      <c r="R92" s="37">
        <f>IFERROR('Шаблон блюда'!A93+1-1,"")</f>
        <v>7067</v>
      </c>
      <c r="S92" s="45">
        <f t="shared" si="28"/>
        <v>7067</v>
      </c>
      <c r="T92" s="37" t="str">
        <f t="shared" si="29"/>
        <v/>
      </c>
      <c r="U92" s="37" t="str">
        <f t="shared" si="49"/>
        <v/>
      </c>
      <c r="W92" s="38">
        <f t="shared" si="50"/>
        <v>0</v>
      </c>
      <c r="AO92" s="38">
        <f t="shared" si="31"/>
        <v>7302</v>
      </c>
      <c r="AP92" s="38" t="str">
        <f t="shared" si="32"/>
        <v>Сырники</v>
      </c>
      <c r="AR92" s="181">
        <f>Инвентаризация!O95</f>
        <v>59879</v>
      </c>
      <c r="AS92" s="181">
        <f>Инвентаризация!P95</f>
        <v>0</v>
      </c>
      <c r="AT92" s="181">
        <f>Инвентаризация!Q95</f>
        <v>0</v>
      </c>
      <c r="AU92" s="181" t="str">
        <f>IFERROR('Аксапта '!A100,"-")</f>
        <v>-</v>
      </c>
      <c r="AV92" s="38">
        <f t="shared" si="33"/>
        <v>0</v>
      </c>
      <c r="AW92" s="38">
        <f t="shared" si="34"/>
        <v>0</v>
      </c>
      <c r="AX92" s="38">
        <f t="shared" si="35"/>
        <v>0</v>
      </c>
      <c r="AY92" s="181">
        <f t="shared" si="36"/>
        <v>0</v>
      </c>
      <c r="BB92" s="181">
        <f>Инвентаризация!O95</f>
        <v>59879</v>
      </c>
      <c r="BC92" s="181">
        <f>Инвентаризация!P95</f>
        <v>0</v>
      </c>
      <c r="BD92" s="181">
        <f>Инвентаризация!Q95</f>
        <v>0</v>
      </c>
      <c r="BE92" s="181" t="str">
        <f>IFERROR('Аксапта 2'!A100,"-")</f>
        <v>-</v>
      </c>
      <c r="BF92" s="38">
        <f t="shared" si="37"/>
        <v>0</v>
      </c>
      <c r="BG92" s="38">
        <f t="shared" si="38"/>
        <v>0</v>
      </c>
      <c r="BH92" s="38">
        <f t="shared" si="39"/>
        <v>0</v>
      </c>
      <c r="BI92" s="181">
        <f t="shared" si="40"/>
        <v>0</v>
      </c>
      <c r="BL92" s="181">
        <f>Инвентаризация!O95</f>
        <v>59879</v>
      </c>
      <c r="BM92" s="181">
        <f>Инвентаризация!P95</f>
        <v>0</v>
      </c>
      <c r="BN92" s="181">
        <f>Инвентаризация!Q95</f>
        <v>0</v>
      </c>
      <c r="BO92" s="181" t="str">
        <f>IFERROR('Аксапта 3'!A100,"-")</f>
        <v>-</v>
      </c>
      <c r="BP92" s="38">
        <f t="shared" si="41"/>
        <v>0</v>
      </c>
      <c r="BQ92" s="38">
        <f t="shared" si="42"/>
        <v>0</v>
      </c>
      <c r="BR92" s="38">
        <f t="shared" si="43"/>
        <v>0</v>
      </c>
      <c r="BS92" s="181">
        <f t="shared" si="44"/>
        <v>0</v>
      </c>
    </row>
    <row r="93" spans="1:71">
      <c r="A93" s="38" t="str">
        <f>'Шаблон блюда'!B94</f>
        <v>Сырники</v>
      </c>
      <c r="B93" s="37">
        <f>IFERROR('Шаблон блюда'!A94+1-1,"")</f>
        <v>7302</v>
      </c>
      <c r="C93" s="37">
        <f>IFERROR(VLOOKUP(B93,Группы!A:A,1,FALSE),0)</f>
        <v>7302</v>
      </c>
      <c r="D93" s="37" t="str">
        <f t="shared" si="45"/>
        <v/>
      </c>
      <c r="E93" s="37" t="str">
        <f t="shared" si="46"/>
        <v/>
      </c>
      <c r="G93" s="173" t="str">
        <f>'Шаблон модификаторы'!C94</f>
        <v>Экстра Топпинг Шоколадный</v>
      </c>
      <c r="H93" s="174">
        <f>IFERROR('Шаблон модификаторы блюда'!A94+1-1,0)</f>
        <v>13003</v>
      </c>
      <c r="I93" s="37">
        <f>IFERROR(VLOOKUP(H93,Группы!A:A,1,FALSE),0)</f>
        <v>13003</v>
      </c>
      <c r="J93" s="37" t="str">
        <f t="shared" si="25"/>
        <v/>
      </c>
      <c r="K93" s="125">
        <f>IF(IF('Шаблон модификаторы блюда'!D94=0,0,'Шаблон модификаторы блюда'!A94),IF('Шаблон модификаторы блюда'!D94=0,0,'Шаблон модификаторы блюда'!A94),"")</f>
        <v>13003</v>
      </c>
      <c r="L93" s="42">
        <f t="shared" si="26"/>
        <v>13003</v>
      </c>
      <c r="M93" s="42" t="str">
        <f t="shared" si="27"/>
        <v/>
      </c>
      <c r="N93" s="42" t="str">
        <f t="shared" si="47"/>
        <v/>
      </c>
      <c r="O93" s="37" t="str">
        <f t="shared" si="48"/>
        <v/>
      </c>
      <c r="Q93" s="37" t="str">
        <f>'Шаблон блюда'!B94</f>
        <v>Сырники</v>
      </c>
      <c r="R93" s="37">
        <f>IFERROR('Шаблон блюда'!A94+1-1,"")</f>
        <v>7302</v>
      </c>
      <c r="S93" s="45">
        <f t="shared" si="28"/>
        <v>7302</v>
      </c>
      <c r="T93" s="37" t="str">
        <f t="shared" si="29"/>
        <v/>
      </c>
      <c r="U93" s="37" t="str">
        <f t="shared" si="49"/>
        <v/>
      </c>
      <c r="W93" s="38">
        <f t="shared" si="50"/>
        <v>7048</v>
      </c>
      <c r="AO93" s="38">
        <f t="shared" si="31"/>
        <v>8001</v>
      </c>
      <c r="AP93" s="38" t="str">
        <f t="shared" si="32"/>
        <v>Гриль чикен барбекю</v>
      </c>
      <c r="AR93" s="181">
        <f>Инвентаризация!O96</f>
        <v>59891</v>
      </c>
      <c r="AS93" s="181">
        <f>Инвентаризация!P96</f>
        <v>0</v>
      </c>
      <c r="AT93" s="181">
        <f>Инвентаризация!Q96</f>
        <v>0</v>
      </c>
      <c r="AU93" s="181" t="str">
        <f>IFERROR('Аксапта '!A101,"-")</f>
        <v>-</v>
      </c>
      <c r="AV93" s="38">
        <f t="shared" si="33"/>
        <v>0</v>
      </c>
      <c r="AW93" s="38">
        <f t="shared" si="34"/>
        <v>0</v>
      </c>
      <c r="AX93" s="38">
        <f t="shared" si="35"/>
        <v>0</v>
      </c>
      <c r="AY93" s="181">
        <f t="shared" si="36"/>
        <v>0</v>
      </c>
      <c r="BB93" s="181">
        <f>Инвентаризация!O96</f>
        <v>59891</v>
      </c>
      <c r="BC93" s="181">
        <f>Инвентаризация!P96</f>
        <v>0</v>
      </c>
      <c r="BD93" s="181">
        <f>Инвентаризация!Q96</f>
        <v>0</v>
      </c>
      <c r="BE93" s="181" t="str">
        <f>IFERROR('Аксапта 2'!A101,"-")</f>
        <v>-</v>
      </c>
      <c r="BF93" s="38">
        <f t="shared" si="37"/>
        <v>0</v>
      </c>
      <c r="BG93" s="38">
        <f t="shared" si="38"/>
        <v>0</v>
      </c>
      <c r="BH93" s="38">
        <f t="shared" si="39"/>
        <v>0</v>
      </c>
      <c r="BI93" s="181">
        <f t="shared" si="40"/>
        <v>0</v>
      </c>
      <c r="BL93" s="181">
        <f>Инвентаризация!O96</f>
        <v>59891</v>
      </c>
      <c r="BM93" s="181">
        <f>Инвентаризация!P96</f>
        <v>0</v>
      </c>
      <c r="BN93" s="181">
        <f>Инвентаризация!Q96</f>
        <v>0</v>
      </c>
      <c r="BO93" s="181" t="str">
        <f>IFERROR('Аксапта 3'!A101,"-")</f>
        <v>-</v>
      </c>
      <c r="BP93" s="38">
        <f t="shared" si="41"/>
        <v>0</v>
      </c>
      <c r="BQ93" s="38">
        <f t="shared" si="42"/>
        <v>0</v>
      </c>
      <c r="BR93" s="38">
        <f t="shared" si="43"/>
        <v>0</v>
      </c>
      <c r="BS93" s="181">
        <f t="shared" si="44"/>
        <v>0</v>
      </c>
    </row>
    <row r="94" spans="1:71">
      <c r="A94" s="38" t="str">
        <f>'Шаблон блюда'!B95</f>
        <v>Гриль чикен барбекю</v>
      </c>
      <c r="B94" s="37">
        <f>IFERROR('Шаблон блюда'!A95+1-1,"")</f>
        <v>8001</v>
      </c>
      <c r="C94" s="37">
        <f>IFERROR(VLOOKUP(B94,Группы!A:A,1,FALSE),0)</f>
        <v>8001</v>
      </c>
      <c r="D94" s="37" t="str">
        <f t="shared" si="45"/>
        <v/>
      </c>
      <c r="E94" s="37" t="str">
        <f t="shared" si="46"/>
        <v/>
      </c>
      <c r="G94" s="173" t="str">
        <f>'Шаблон модификаторы'!C95</f>
        <v>Итого</v>
      </c>
      <c r="H94" s="174">
        <f>IFERROR('Шаблон модификаторы блюда'!A95+1-1,0)</f>
        <v>0</v>
      </c>
      <c r="I94" s="37">
        <f>IFERROR(VLOOKUP(H94,Группы!A:A,1,FALSE),0)</f>
        <v>0</v>
      </c>
      <c r="J94" s="37" t="str">
        <f t="shared" si="25"/>
        <v/>
      </c>
      <c r="K94" s="125" t="str">
        <f>IF(IF('Шаблон модификаторы блюда'!D95=0,0,'Шаблон модификаторы блюда'!A95),IF('Шаблон модификаторы блюда'!D95=0,0,'Шаблон модификаторы блюда'!A95),"")</f>
        <v/>
      </c>
      <c r="L94" s="42" t="str">
        <f t="shared" si="26"/>
        <v/>
      </c>
      <c r="M94" s="42" t="str">
        <f t="shared" si="27"/>
        <v/>
      </c>
      <c r="N94" s="42" t="str">
        <f t="shared" si="47"/>
        <v/>
      </c>
      <c r="O94" s="37" t="str">
        <f t="shared" si="48"/>
        <v/>
      </c>
      <c r="Q94" s="37" t="str">
        <f>'Шаблон блюда'!B95</f>
        <v>Гриль чикен барбекю</v>
      </c>
      <c r="R94" s="37">
        <f>IFERROR('Шаблон блюда'!A95+1-1,"")</f>
        <v>8001</v>
      </c>
      <c r="S94" s="45">
        <f t="shared" si="28"/>
        <v>8001</v>
      </c>
      <c r="T94" s="37" t="str">
        <f t="shared" si="29"/>
        <v/>
      </c>
      <c r="U94" s="37" t="str">
        <f t="shared" si="49"/>
        <v/>
      </c>
      <c r="W94" s="38">
        <f t="shared" si="50"/>
        <v>7004</v>
      </c>
      <c r="AO94" s="38">
        <f t="shared" si="31"/>
        <v>8002</v>
      </c>
      <c r="AP94" s="38" t="str">
        <f t="shared" si="32"/>
        <v>Пакет</v>
      </c>
      <c r="AR94" s="181">
        <f>Инвентаризация!O97</f>
        <v>59903</v>
      </c>
      <c r="AS94" s="181">
        <f>Инвентаризация!P97</f>
        <v>0</v>
      </c>
      <c r="AT94" s="181">
        <f>Инвентаризация!Q97</f>
        <v>0</v>
      </c>
      <c r="AU94" s="181" t="str">
        <f>IFERROR('Аксапта '!A102,"-")</f>
        <v>-</v>
      </c>
      <c r="AV94" s="38">
        <f t="shared" si="33"/>
        <v>0</v>
      </c>
      <c r="AW94" s="38">
        <f t="shared" si="34"/>
        <v>0</v>
      </c>
      <c r="AX94" s="38">
        <f t="shared" si="35"/>
        <v>0</v>
      </c>
      <c r="AY94" s="181">
        <f t="shared" si="36"/>
        <v>0</v>
      </c>
      <c r="BB94" s="181">
        <f>Инвентаризация!O97</f>
        <v>59903</v>
      </c>
      <c r="BC94" s="181">
        <f>Инвентаризация!P97</f>
        <v>0</v>
      </c>
      <c r="BD94" s="181">
        <f>Инвентаризация!Q97</f>
        <v>0</v>
      </c>
      <c r="BE94" s="181" t="str">
        <f>IFERROR('Аксапта 2'!A102,"-")</f>
        <v>-</v>
      </c>
      <c r="BF94" s="38">
        <f t="shared" si="37"/>
        <v>0</v>
      </c>
      <c r="BG94" s="38">
        <f t="shared" si="38"/>
        <v>0</v>
      </c>
      <c r="BH94" s="38">
        <f t="shared" si="39"/>
        <v>0</v>
      </c>
      <c r="BI94" s="181">
        <f t="shared" si="40"/>
        <v>0</v>
      </c>
      <c r="BL94" s="181">
        <f>Инвентаризация!O97</f>
        <v>59903</v>
      </c>
      <c r="BM94" s="181">
        <f>Инвентаризация!P97</f>
        <v>0</v>
      </c>
      <c r="BN94" s="181">
        <f>Инвентаризация!Q97</f>
        <v>0</v>
      </c>
      <c r="BO94" s="181" t="str">
        <f>IFERROR('Аксапта 3'!A102,"-")</f>
        <v>-</v>
      </c>
      <c r="BP94" s="38">
        <f t="shared" si="41"/>
        <v>0</v>
      </c>
      <c r="BQ94" s="38">
        <f t="shared" si="42"/>
        <v>0</v>
      </c>
      <c r="BR94" s="38">
        <f t="shared" si="43"/>
        <v>0</v>
      </c>
      <c r="BS94" s="181">
        <f t="shared" si="44"/>
        <v>0</v>
      </c>
    </row>
    <row r="95" spans="1:71">
      <c r="A95" s="38" t="str">
        <f>'Шаблон блюда'!B96</f>
        <v>Пакет</v>
      </c>
      <c r="B95" s="37">
        <f>IFERROR('Шаблон блюда'!A96+1-1,"")</f>
        <v>8002</v>
      </c>
      <c r="C95" s="37">
        <f>IFERROR(VLOOKUP(B95,Группы!A:A,1,FALSE),0)</f>
        <v>8002</v>
      </c>
      <c r="D95" s="37" t="str">
        <f t="shared" si="45"/>
        <v/>
      </c>
      <c r="E95" s="37" t="str">
        <f t="shared" si="46"/>
        <v/>
      </c>
      <c r="G95" s="173">
        <f>'Шаблон модификаторы'!C96</f>
        <v>0</v>
      </c>
      <c r="H95" s="174">
        <f>IFERROR('Шаблон модификаторы блюда'!A96+1-1,0)</f>
        <v>0</v>
      </c>
      <c r="I95" s="37">
        <f>IFERROR(VLOOKUP(H95,Группы!A:A,1,FALSE),0)</f>
        <v>0</v>
      </c>
      <c r="J95" s="37" t="str">
        <f t="shared" si="25"/>
        <v/>
      </c>
      <c r="K95" s="125" t="str">
        <f>IF(IF('Шаблон модификаторы блюда'!D96=0,0,'Шаблон модификаторы блюда'!A96),IF('Шаблон модификаторы блюда'!D96=0,0,'Шаблон модификаторы блюда'!A96),"")</f>
        <v/>
      </c>
      <c r="L95" s="42" t="str">
        <f t="shared" si="26"/>
        <v/>
      </c>
      <c r="M95" s="42" t="str">
        <f t="shared" si="27"/>
        <v/>
      </c>
      <c r="N95" s="42" t="str">
        <f t="shared" si="47"/>
        <v/>
      </c>
      <c r="O95" s="37" t="str">
        <f t="shared" si="48"/>
        <v/>
      </c>
      <c r="Q95" s="37" t="str">
        <f>'Шаблон блюда'!B96</f>
        <v>Пакет</v>
      </c>
      <c r="R95" s="37">
        <f>IFERROR('Шаблон блюда'!A96+1-1,"")</f>
        <v>8002</v>
      </c>
      <c r="S95" s="45">
        <f t="shared" si="28"/>
        <v>8002</v>
      </c>
      <c r="T95" s="37" t="str">
        <f t="shared" si="29"/>
        <v/>
      </c>
      <c r="U95" s="37" t="str">
        <f t="shared" si="49"/>
        <v/>
      </c>
      <c r="W95" s="38">
        <f t="shared" si="50"/>
        <v>7008</v>
      </c>
      <c r="AO95" s="38">
        <f t="shared" si="31"/>
        <v>8004</v>
      </c>
      <c r="AP95" s="38" t="str">
        <f t="shared" si="32"/>
        <v>Игрушка</v>
      </c>
      <c r="AR95" s="181">
        <f>Инвентаризация!O98</f>
        <v>59893</v>
      </c>
      <c r="AS95" s="181">
        <f>Инвентаризация!P98</f>
        <v>0</v>
      </c>
      <c r="AT95" s="181">
        <f>Инвентаризация!Q98</f>
        <v>0</v>
      </c>
      <c r="AU95" s="181" t="str">
        <f>IFERROR('Аксапта '!A103,"-")</f>
        <v>-</v>
      </c>
      <c r="AV95" s="38">
        <f t="shared" si="33"/>
        <v>0</v>
      </c>
      <c r="AW95" s="38">
        <f t="shared" si="34"/>
        <v>0</v>
      </c>
      <c r="AX95" s="38">
        <f t="shared" si="35"/>
        <v>0</v>
      </c>
      <c r="AY95" s="181">
        <f t="shared" si="36"/>
        <v>0</v>
      </c>
      <c r="BB95" s="181">
        <f>Инвентаризация!O98</f>
        <v>59893</v>
      </c>
      <c r="BC95" s="181">
        <f>Инвентаризация!P98</f>
        <v>0</v>
      </c>
      <c r="BD95" s="181">
        <f>Инвентаризация!Q98</f>
        <v>0</v>
      </c>
      <c r="BE95" s="181" t="str">
        <f>IFERROR('Аксапта 2'!A103,"-")</f>
        <v>-</v>
      </c>
      <c r="BF95" s="38">
        <f t="shared" si="37"/>
        <v>0</v>
      </c>
      <c r="BG95" s="38">
        <f t="shared" si="38"/>
        <v>0</v>
      </c>
      <c r="BH95" s="38">
        <f t="shared" si="39"/>
        <v>0</v>
      </c>
      <c r="BI95" s="181">
        <f t="shared" si="40"/>
        <v>0</v>
      </c>
      <c r="BL95" s="181">
        <f>Инвентаризация!O98</f>
        <v>59893</v>
      </c>
      <c r="BM95" s="181">
        <f>Инвентаризация!P98</f>
        <v>0</v>
      </c>
      <c r="BN95" s="181">
        <f>Инвентаризация!Q98</f>
        <v>0</v>
      </c>
      <c r="BO95" s="181" t="str">
        <f>IFERROR('Аксапта 3'!A103,"-")</f>
        <v>-</v>
      </c>
      <c r="BP95" s="38">
        <f t="shared" si="41"/>
        <v>0</v>
      </c>
      <c r="BQ95" s="38">
        <f t="shared" si="42"/>
        <v>0</v>
      </c>
      <c r="BR95" s="38">
        <f t="shared" si="43"/>
        <v>0</v>
      </c>
      <c r="BS95" s="181">
        <f t="shared" si="44"/>
        <v>0</v>
      </c>
    </row>
    <row r="96" spans="1:71">
      <c r="A96" s="38" t="str">
        <f>'Шаблон блюда'!B97</f>
        <v>Игрушка</v>
      </c>
      <c r="B96" s="37">
        <f>IFERROR('Шаблон блюда'!A97+1-1,"")</f>
        <v>8004</v>
      </c>
      <c r="C96" s="37">
        <f>IFERROR(VLOOKUP(B96,Группы!A:A,1,FALSE),0)</f>
        <v>8004</v>
      </c>
      <c r="D96" s="37" t="str">
        <f t="shared" si="45"/>
        <v/>
      </c>
      <c r="E96" s="37" t="str">
        <f t="shared" si="46"/>
        <v/>
      </c>
      <c r="G96" s="173">
        <f>'Шаблон модификаторы'!C97</f>
        <v>0</v>
      </c>
      <c r="H96" s="174">
        <f>IFERROR('Шаблон модификаторы блюда'!A97+1-1,0)</f>
        <v>0</v>
      </c>
      <c r="I96" s="37">
        <f>IFERROR(VLOOKUP(H96,Группы!A:A,1,FALSE),0)</f>
        <v>0</v>
      </c>
      <c r="J96" s="37" t="str">
        <f t="shared" si="25"/>
        <v/>
      </c>
      <c r="K96" s="125" t="str">
        <f>IF(IF('Шаблон модификаторы блюда'!D97=0,0,'Шаблон модификаторы блюда'!A97),IF('Шаблон модификаторы блюда'!D97=0,0,'Шаблон модификаторы блюда'!A97),"")</f>
        <v/>
      </c>
      <c r="L96" s="42" t="str">
        <f t="shared" si="26"/>
        <v/>
      </c>
      <c r="M96" s="42" t="str">
        <f t="shared" si="27"/>
        <v/>
      </c>
      <c r="N96" s="42" t="str">
        <f t="shared" si="47"/>
        <v/>
      </c>
      <c r="O96" s="37" t="str">
        <f t="shared" si="48"/>
        <v/>
      </c>
      <c r="Q96" s="37" t="str">
        <f>'Шаблон блюда'!B97</f>
        <v>Игрушка</v>
      </c>
      <c r="R96" s="37">
        <f>IFERROR('Шаблон блюда'!A97+1-1,"")</f>
        <v>8004</v>
      </c>
      <c r="S96" s="45">
        <f t="shared" si="28"/>
        <v>8004</v>
      </c>
      <c r="T96" s="37" t="str">
        <f t="shared" si="29"/>
        <v/>
      </c>
      <c r="U96" s="37" t="str">
        <f t="shared" si="49"/>
        <v/>
      </c>
      <c r="W96" s="38">
        <f t="shared" si="50"/>
        <v>7009</v>
      </c>
      <c r="AO96" s="38">
        <f t="shared" si="31"/>
        <v>8076</v>
      </c>
      <c r="AP96" s="38" t="str">
        <f t="shared" si="32"/>
        <v>Влажная салфетка</v>
      </c>
      <c r="AR96" s="181">
        <f>Инвентаризация!O99</f>
        <v>59892</v>
      </c>
      <c r="AS96" s="181">
        <f>Инвентаризация!P99</f>
        <v>0</v>
      </c>
      <c r="AT96" s="181">
        <f>Инвентаризация!Q99</f>
        <v>0</v>
      </c>
      <c r="AU96" s="181" t="str">
        <f>IFERROR('Аксапта '!A104,"-")</f>
        <v>-</v>
      </c>
      <c r="AV96" s="38">
        <f t="shared" si="33"/>
        <v>0</v>
      </c>
      <c r="AW96" s="38">
        <f t="shared" si="34"/>
        <v>0</v>
      </c>
      <c r="AX96" s="38">
        <f t="shared" si="35"/>
        <v>0</v>
      </c>
      <c r="AY96" s="181">
        <f t="shared" si="36"/>
        <v>0</v>
      </c>
      <c r="BB96" s="181">
        <f>Инвентаризация!O99</f>
        <v>59892</v>
      </c>
      <c r="BC96" s="181">
        <f>Инвентаризация!P99</f>
        <v>0</v>
      </c>
      <c r="BD96" s="181">
        <f>Инвентаризация!Q99</f>
        <v>0</v>
      </c>
      <c r="BE96" s="181" t="str">
        <f>IFERROR('Аксапта 2'!A104,"-")</f>
        <v>-</v>
      </c>
      <c r="BF96" s="38">
        <f t="shared" si="37"/>
        <v>0</v>
      </c>
      <c r="BG96" s="38">
        <f t="shared" si="38"/>
        <v>0</v>
      </c>
      <c r="BH96" s="38">
        <f t="shared" si="39"/>
        <v>0</v>
      </c>
      <c r="BI96" s="181">
        <f t="shared" si="40"/>
        <v>0</v>
      </c>
      <c r="BL96" s="181">
        <f>Инвентаризация!O99</f>
        <v>59892</v>
      </c>
      <c r="BM96" s="181">
        <f>Инвентаризация!P99</f>
        <v>0</v>
      </c>
      <c r="BN96" s="181">
        <f>Инвентаризация!Q99</f>
        <v>0</v>
      </c>
      <c r="BO96" s="181" t="str">
        <f>IFERROR('Аксапта 3'!A104,"-")</f>
        <v>-</v>
      </c>
      <c r="BP96" s="38">
        <f t="shared" si="41"/>
        <v>0</v>
      </c>
      <c r="BQ96" s="38">
        <f t="shared" si="42"/>
        <v>0</v>
      </c>
      <c r="BR96" s="38">
        <f t="shared" si="43"/>
        <v>0</v>
      </c>
      <c r="BS96" s="181">
        <f t="shared" si="44"/>
        <v>0</v>
      </c>
    </row>
    <row r="97" spans="1:71">
      <c r="A97" s="38" t="str">
        <f>'Шаблон блюда'!B98</f>
        <v>Влажная салфетка</v>
      </c>
      <c r="B97" s="37">
        <f>IFERROR('Шаблон блюда'!A98+1-1,"")</f>
        <v>8076</v>
      </c>
      <c r="C97" s="37">
        <f>IFERROR(VLOOKUP(B97,Группы!A:A,1,FALSE),0)</f>
        <v>8076</v>
      </c>
      <c r="D97" s="37" t="str">
        <f t="shared" si="45"/>
        <v/>
      </c>
      <c r="E97" s="37" t="str">
        <f t="shared" si="46"/>
        <v/>
      </c>
      <c r="G97" s="173">
        <f>'Шаблон модификаторы'!C98</f>
        <v>0</v>
      </c>
      <c r="H97" s="174">
        <f>IFERROR('Шаблон модификаторы блюда'!A98+1-1,0)</f>
        <v>0</v>
      </c>
      <c r="I97" s="37">
        <f>IFERROR(VLOOKUP(H97,Группы!A:A,1,FALSE),0)</f>
        <v>0</v>
      </c>
      <c r="J97" s="37" t="str">
        <f t="shared" si="25"/>
        <v/>
      </c>
      <c r="K97" s="125" t="str">
        <f>IF(IF('Шаблон модификаторы блюда'!D98=0,0,'Шаблон модификаторы блюда'!A98),IF('Шаблон модификаторы блюда'!D98=0,0,'Шаблон модификаторы блюда'!A98),"")</f>
        <v/>
      </c>
      <c r="L97" s="42" t="str">
        <f t="shared" si="26"/>
        <v/>
      </c>
      <c r="M97" s="42" t="str">
        <f t="shared" si="27"/>
        <v/>
      </c>
      <c r="N97" s="42" t="str">
        <f t="shared" si="47"/>
        <v/>
      </c>
      <c r="O97" s="37" t="str">
        <f t="shared" si="48"/>
        <v/>
      </c>
      <c r="Q97" s="37" t="str">
        <f>'Шаблон блюда'!B98</f>
        <v>Влажная салфетка</v>
      </c>
      <c r="R97" s="37">
        <f>IFERROR('Шаблон блюда'!A98+1-1,"")</f>
        <v>8076</v>
      </c>
      <c r="S97" s="45">
        <f t="shared" si="28"/>
        <v>8076</v>
      </c>
      <c r="T97" s="37" t="str">
        <f t="shared" si="29"/>
        <v/>
      </c>
      <c r="U97" s="37" t="str">
        <f t="shared" si="49"/>
        <v/>
      </c>
      <c r="W97" s="38">
        <f t="shared" si="50"/>
        <v>8090</v>
      </c>
      <c r="AO97" s="38">
        <f t="shared" si="31"/>
        <v>8185</v>
      </c>
      <c r="AP97" s="38" t="str">
        <f t="shared" si="32"/>
        <v>Лонг Биф</v>
      </c>
      <c r="AR97" s="181">
        <f>Инвентаризация!O100</f>
        <v>59894</v>
      </c>
      <c r="AS97" s="181">
        <f>Инвентаризация!P100</f>
        <v>0</v>
      </c>
      <c r="AT97" s="181">
        <f>Инвентаризация!Q100</f>
        <v>0</v>
      </c>
      <c r="AU97" s="181" t="str">
        <f>IFERROR('Аксапта '!A105,"-")</f>
        <v>-</v>
      </c>
      <c r="AV97" s="38">
        <f t="shared" si="33"/>
        <v>0</v>
      </c>
      <c r="AW97" s="38">
        <f t="shared" si="34"/>
        <v>0</v>
      </c>
      <c r="AX97" s="38">
        <f t="shared" si="35"/>
        <v>0</v>
      </c>
      <c r="AY97" s="181">
        <f t="shared" si="36"/>
        <v>0</v>
      </c>
      <c r="BB97" s="181">
        <f>Инвентаризация!O100</f>
        <v>59894</v>
      </c>
      <c r="BC97" s="181">
        <f>Инвентаризация!P100</f>
        <v>0</v>
      </c>
      <c r="BD97" s="181">
        <f>Инвентаризация!Q100</f>
        <v>0</v>
      </c>
      <c r="BE97" s="181" t="str">
        <f>IFERROR('Аксапта 2'!A105,"-")</f>
        <v>-</v>
      </c>
      <c r="BF97" s="38">
        <f t="shared" si="37"/>
        <v>0</v>
      </c>
      <c r="BG97" s="38">
        <f t="shared" si="38"/>
        <v>0</v>
      </c>
      <c r="BH97" s="38">
        <f t="shared" si="39"/>
        <v>0</v>
      </c>
      <c r="BI97" s="181">
        <f t="shared" si="40"/>
        <v>0</v>
      </c>
      <c r="BL97" s="181">
        <f>Инвентаризация!O100</f>
        <v>59894</v>
      </c>
      <c r="BM97" s="181">
        <f>Инвентаризация!P100</f>
        <v>0</v>
      </c>
      <c r="BN97" s="181">
        <f>Инвентаризация!Q100</f>
        <v>0</v>
      </c>
      <c r="BO97" s="181" t="str">
        <f>IFERROR('Аксапта 3'!A105,"-")</f>
        <v>-</v>
      </c>
      <c r="BP97" s="38">
        <f t="shared" si="41"/>
        <v>0</v>
      </c>
      <c r="BQ97" s="38">
        <f t="shared" si="42"/>
        <v>0</v>
      </c>
      <c r="BR97" s="38">
        <f t="shared" si="43"/>
        <v>0</v>
      </c>
      <c r="BS97" s="181">
        <f t="shared" si="44"/>
        <v>0</v>
      </c>
    </row>
    <row r="98" spans="1:71">
      <c r="A98" s="38" t="str">
        <f>'Шаблон блюда'!B99</f>
        <v>Лонг Биф</v>
      </c>
      <c r="B98" s="37">
        <f>IFERROR('Шаблон блюда'!A99+1-1,"")</f>
        <v>8185</v>
      </c>
      <c r="C98" s="37">
        <f>IFERROR(VLOOKUP(B98,Группы!A:A,1,FALSE),0)</f>
        <v>8185</v>
      </c>
      <c r="D98" s="37" t="str">
        <f t="shared" si="45"/>
        <v/>
      </c>
      <c r="E98" s="37" t="str">
        <f t="shared" si="46"/>
        <v/>
      </c>
      <c r="G98" s="173">
        <f>'Шаблон модификаторы'!C99</f>
        <v>0</v>
      </c>
      <c r="H98" s="174">
        <f>IFERROR('Шаблон модификаторы блюда'!A99+1-1,0)</f>
        <v>0</v>
      </c>
      <c r="I98" s="37">
        <f>IFERROR(VLOOKUP(H98,Группы!A:A,1,FALSE),0)</f>
        <v>0</v>
      </c>
      <c r="J98" s="37" t="str">
        <f t="shared" si="25"/>
        <v/>
      </c>
      <c r="K98" s="125" t="str">
        <f>IF(IF('Шаблон модификаторы блюда'!D99=0,0,'Шаблон модификаторы блюда'!A99),IF('Шаблон модификаторы блюда'!D99=0,0,'Шаблон модификаторы блюда'!A99),"")</f>
        <v/>
      </c>
      <c r="L98" s="42" t="str">
        <f t="shared" si="26"/>
        <v/>
      </c>
      <c r="M98" s="42" t="str">
        <f t="shared" si="27"/>
        <v/>
      </c>
      <c r="N98" s="42" t="str">
        <f t="shared" si="47"/>
        <v/>
      </c>
      <c r="O98" s="37" t="str">
        <f t="shared" si="48"/>
        <v/>
      </c>
      <c r="Q98" s="37" t="str">
        <f>'Шаблон блюда'!B99</f>
        <v>Лонг Биф</v>
      </c>
      <c r="R98" s="37">
        <f>IFERROR('Шаблон блюда'!A99+1-1,"")</f>
        <v>8185</v>
      </c>
      <c r="S98" s="45">
        <f t="shared" si="28"/>
        <v>8185</v>
      </c>
      <c r="T98" s="37" t="str">
        <f t="shared" si="29"/>
        <v/>
      </c>
      <c r="U98" s="37" t="str">
        <f t="shared" si="49"/>
        <v/>
      </c>
      <c r="W98" s="38">
        <f t="shared" si="50"/>
        <v>7060</v>
      </c>
      <c r="AO98" s="38">
        <f t="shared" si="31"/>
        <v>8673</v>
      </c>
      <c r="AP98" s="38" t="str">
        <f t="shared" si="32"/>
        <v>Orbit Сладкая мята</v>
      </c>
      <c r="AR98" s="181">
        <f>Инвентаризация!O101</f>
        <v>59895</v>
      </c>
      <c r="AS98" s="181">
        <f>Инвентаризация!P101</f>
        <v>0</v>
      </c>
      <c r="AT98" s="181">
        <f>Инвентаризация!Q101</f>
        <v>0</v>
      </c>
      <c r="AU98" s="181" t="str">
        <f>IFERROR('Аксапта '!A106,"-")</f>
        <v>-</v>
      </c>
      <c r="AV98" s="38">
        <f t="shared" si="33"/>
        <v>0</v>
      </c>
      <c r="AW98" s="38">
        <f t="shared" si="34"/>
        <v>0</v>
      </c>
      <c r="AX98" s="38">
        <f t="shared" si="35"/>
        <v>0</v>
      </c>
      <c r="AY98" s="181">
        <f t="shared" si="36"/>
        <v>0</v>
      </c>
      <c r="BB98" s="181">
        <f>Инвентаризация!O101</f>
        <v>59895</v>
      </c>
      <c r="BC98" s="181">
        <f>Инвентаризация!P101</f>
        <v>0</v>
      </c>
      <c r="BD98" s="181">
        <f>Инвентаризация!Q101</f>
        <v>0</v>
      </c>
      <c r="BE98" s="181" t="str">
        <f>IFERROR('Аксапта 2'!A106,"-")</f>
        <v>-</v>
      </c>
      <c r="BF98" s="38">
        <f t="shared" si="37"/>
        <v>0</v>
      </c>
      <c r="BG98" s="38">
        <f t="shared" si="38"/>
        <v>0</v>
      </c>
      <c r="BH98" s="38">
        <f t="shared" si="39"/>
        <v>0</v>
      </c>
      <c r="BI98" s="181">
        <f t="shared" si="40"/>
        <v>0</v>
      </c>
      <c r="BL98" s="181">
        <f>Инвентаризация!O101</f>
        <v>59895</v>
      </c>
      <c r="BM98" s="181">
        <f>Инвентаризация!P101</f>
        <v>0</v>
      </c>
      <c r="BN98" s="181">
        <f>Инвентаризация!Q101</f>
        <v>0</v>
      </c>
      <c r="BO98" s="181" t="str">
        <f>IFERROR('Аксапта 3'!A106,"-")</f>
        <v>-</v>
      </c>
      <c r="BP98" s="38">
        <f t="shared" si="41"/>
        <v>0</v>
      </c>
      <c r="BQ98" s="38">
        <f t="shared" si="42"/>
        <v>0</v>
      </c>
      <c r="BR98" s="38">
        <f t="shared" si="43"/>
        <v>0</v>
      </c>
      <c r="BS98" s="181">
        <f t="shared" si="44"/>
        <v>0</v>
      </c>
    </row>
    <row r="99" spans="1:71">
      <c r="A99" s="38" t="str">
        <f>'Шаблон блюда'!B100</f>
        <v>Orbit Сладкая мята</v>
      </c>
      <c r="B99" s="37">
        <f>IFERROR('Шаблон блюда'!A100+1-1,"")</f>
        <v>8673</v>
      </c>
      <c r="C99" s="37">
        <f>IFERROR(VLOOKUP(B99,Группы!A:A,1,FALSE),0)</f>
        <v>8673</v>
      </c>
      <c r="D99" s="37" t="str">
        <f t="shared" si="45"/>
        <v/>
      </c>
      <c r="E99" s="37" t="str">
        <f t="shared" si="46"/>
        <v/>
      </c>
      <c r="G99" s="173">
        <f>'Шаблон модификаторы'!C100</f>
        <v>0</v>
      </c>
      <c r="H99" s="174">
        <f>IFERROR('Шаблон модификаторы блюда'!A100+1-1,0)</f>
        <v>0</v>
      </c>
      <c r="I99" s="37">
        <f>IFERROR(VLOOKUP(H99,Группы!A:A,1,FALSE),0)</f>
        <v>0</v>
      </c>
      <c r="J99" s="37" t="str">
        <f t="shared" si="25"/>
        <v/>
      </c>
      <c r="K99" s="125" t="str">
        <f>IF(IF('Шаблон модификаторы блюда'!D100=0,0,'Шаблон модификаторы блюда'!A100),IF('Шаблон модификаторы блюда'!D100=0,0,'Шаблон модификаторы блюда'!A100),"")</f>
        <v/>
      </c>
      <c r="L99" s="42" t="str">
        <f t="shared" si="26"/>
        <v/>
      </c>
      <c r="M99" s="42" t="str">
        <f t="shared" si="27"/>
        <v/>
      </c>
      <c r="N99" s="42" t="str">
        <f t="shared" si="47"/>
        <v/>
      </c>
      <c r="O99" s="37" t="str">
        <f t="shared" si="48"/>
        <v/>
      </c>
      <c r="Q99" s="37" t="str">
        <f>'Шаблон блюда'!B100</f>
        <v>Orbit Сладкая мята</v>
      </c>
      <c r="R99" s="37">
        <f>IFERROR('Шаблон блюда'!A100+1-1,"")</f>
        <v>8673</v>
      </c>
      <c r="S99" s="45">
        <f t="shared" si="28"/>
        <v>8673</v>
      </c>
      <c r="T99" s="37" t="str">
        <f t="shared" si="29"/>
        <v/>
      </c>
      <c r="U99" s="37" t="str">
        <f t="shared" si="49"/>
        <v/>
      </c>
      <c r="W99" s="38">
        <f t="shared" si="50"/>
        <v>9958</v>
      </c>
      <c r="AO99" s="38">
        <f t="shared" si="31"/>
        <v>9001</v>
      </c>
      <c r="AP99" s="38" t="str">
        <f t="shared" si="32"/>
        <v>Соус Сырный</v>
      </c>
      <c r="AR99" s="181">
        <f>Инвентаризация!O102</f>
        <v>59900</v>
      </c>
      <c r="AS99" s="181">
        <f>Инвентаризация!P102</f>
        <v>0</v>
      </c>
      <c r="AT99" s="181">
        <f>Инвентаризация!Q102</f>
        <v>0</v>
      </c>
      <c r="AU99" s="181" t="str">
        <f>IFERROR('Аксапта '!A107,"-")</f>
        <v>-</v>
      </c>
      <c r="AV99" s="38">
        <f t="shared" si="33"/>
        <v>0</v>
      </c>
      <c r="AW99" s="38">
        <f t="shared" si="34"/>
        <v>0</v>
      </c>
      <c r="AX99" s="38">
        <f t="shared" si="35"/>
        <v>0</v>
      </c>
      <c r="AY99" s="181">
        <f t="shared" si="36"/>
        <v>0</v>
      </c>
      <c r="BB99" s="181">
        <f>Инвентаризация!O102</f>
        <v>59900</v>
      </c>
      <c r="BC99" s="181">
        <f>Инвентаризация!P102</f>
        <v>0</v>
      </c>
      <c r="BD99" s="181">
        <f>Инвентаризация!Q102</f>
        <v>0</v>
      </c>
      <c r="BE99" s="181" t="str">
        <f>IFERROR('Аксапта 2'!A107,"-")</f>
        <v>-</v>
      </c>
      <c r="BF99" s="38">
        <f t="shared" si="37"/>
        <v>0</v>
      </c>
      <c r="BG99" s="38">
        <f t="shared" si="38"/>
        <v>0</v>
      </c>
      <c r="BH99" s="38">
        <f t="shared" si="39"/>
        <v>0</v>
      </c>
      <c r="BI99" s="181">
        <f t="shared" si="40"/>
        <v>0</v>
      </c>
      <c r="BL99" s="181">
        <f>Инвентаризация!O102</f>
        <v>59900</v>
      </c>
      <c r="BM99" s="181">
        <f>Инвентаризация!P102</f>
        <v>0</v>
      </c>
      <c r="BN99" s="181">
        <f>Инвентаризация!Q102</f>
        <v>0</v>
      </c>
      <c r="BO99" s="181" t="str">
        <f>IFERROR('Аксапта 3'!A107,"-")</f>
        <v>-</v>
      </c>
      <c r="BP99" s="38">
        <f t="shared" si="41"/>
        <v>0</v>
      </c>
      <c r="BQ99" s="38">
        <f t="shared" si="42"/>
        <v>0</v>
      </c>
      <c r="BR99" s="38">
        <f t="shared" si="43"/>
        <v>0</v>
      </c>
      <c r="BS99" s="181">
        <f t="shared" si="44"/>
        <v>0</v>
      </c>
    </row>
    <row r="100" spans="1:71">
      <c r="A100" s="38" t="str">
        <f>'Шаблон блюда'!B101</f>
        <v>Соус Сырный</v>
      </c>
      <c r="B100" s="37">
        <f>IFERROR('Шаблон блюда'!A101+1-1,"")</f>
        <v>9001</v>
      </c>
      <c r="C100" s="37">
        <f>IFERROR(VLOOKUP(B100,Группы!A:A,1,FALSE),0)</f>
        <v>9001</v>
      </c>
      <c r="D100" s="37" t="str">
        <f t="shared" si="45"/>
        <v/>
      </c>
      <c r="E100" s="37" t="str">
        <f t="shared" si="46"/>
        <v/>
      </c>
      <c r="G100" s="173">
        <f>'Шаблон модификаторы'!C101</f>
        <v>0</v>
      </c>
      <c r="H100" s="174">
        <f>IFERROR('Шаблон модификаторы блюда'!A101+1-1,0)</f>
        <v>0</v>
      </c>
      <c r="I100" s="37">
        <f>IFERROR(VLOOKUP(H100,Группы!A:A,1,FALSE),0)</f>
        <v>0</v>
      </c>
      <c r="J100" s="37" t="str">
        <f t="shared" si="25"/>
        <v/>
      </c>
      <c r="K100" s="125" t="str">
        <f>IF(IF('Шаблон модификаторы блюда'!D101=0,0,'Шаблон модификаторы блюда'!A101),IF('Шаблон модификаторы блюда'!D101=0,0,'Шаблон модификаторы блюда'!A101),"")</f>
        <v/>
      </c>
      <c r="L100" s="42" t="str">
        <f t="shared" si="26"/>
        <v/>
      </c>
      <c r="M100" s="42" t="str">
        <f t="shared" si="27"/>
        <v/>
      </c>
      <c r="N100" s="42" t="str">
        <f t="shared" si="47"/>
        <v/>
      </c>
      <c r="O100" s="37" t="str">
        <f t="shared" si="48"/>
        <v/>
      </c>
      <c r="Q100" s="37" t="str">
        <f>'Шаблон блюда'!B101</f>
        <v>Соус Сырный</v>
      </c>
      <c r="R100" s="37">
        <f>IFERROR('Шаблон блюда'!A101+1-1,"")</f>
        <v>9001</v>
      </c>
      <c r="S100" s="45">
        <f t="shared" si="28"/>
        <v>9001</v>
      </c>
      <c r="T100" s="37" t="str">
        <f t="shared" si="29"/>
        <v/>
      </c>
      <c r="U100" s="37" t="str">
        <f t="shared" si="49"/>
        <v/>
      </c>
      <c r="W100" s="38">
        <f t="shared" si="50"/>
        <v>10397</v>
      </c>
      <c r="AO100" s="38">
        <f t="shared" si="31"/>
        <v>9002</v>
      </c>
      <c r="AP100" s="38" t="str">
        <f t="shared" si="32"/>
        <v>Кетчуп</v>
      </c>
      <c r="AR100" s="181">
        <f>Инвентаризация!O103</f>
        <v>59901</v>
      </c>
      <c r="AS100" s="181">
        <f>Инвентаризация!P103</f>
        <v>0</v>
      </c>
      <c r="AT100" s="181">
        <f>Инвентаризация!Q103</f>
        <v>0</v>
      </c>
      <c r="AU100" s="181" t="str">
        <f>IFERROR('Аксапта '!A108,"-")</f>
        <v>-</v>
      </c>
      <c r="AV100" s="38">
        <f t="shared" si="33"/>
        <v>0</v>
      </c>
      <c r="AW100" s="38">
        <f t="shared" si="34"/>
        <v>0</v>
      </c>
      <c r="AX100" s="38">
        <f t="shared" si="35"/>
        <v>0</v>
      </c>
      <c r="AY100" s="181">
        <f t="shared" si="36"/>
        <v>0</v>
      </c>
      <c r="BB100" s="181">
        <f>Инвентаризация!O103</f>
        <v>59901</v>
      </c>
      <c r="BC100" s="181">
        <f>Инвентаризация!P103</f>
        <v>0</v>
      </c>
      <c r="BD100" s="181">
        <f>Инвентаризация!Q103</f>
        <v>0</v>
      </c>
      <c r="BE100" s="181" t="str">
        <f>IFERROR('Аксапта 2'!A108,"-")</f>
        <v>-</v>
      </c>
      <c r="BF100" s="38">
        <f t="shared" si="37"/>
        <v>0</v>
      </c>
      <c r="BG100" s="38">
        <f t="shared" si="38"/>
        <v>0</v>
      </c>
      <c r="BH100" s="38">
        <f t="shared" si="39"/>
        <v>0</v>
      </c>
      <c r="BI100" s="181">
        <f t="shared" si="40"/>
        <v>0</v>
      </c>
      <c r="BL100" s="181">
        <f>Инвентаризация!O103</f>
        <v>59901</v>
      </c>
      <c r="BM100" s="181">
        <f>Инвентаризация!P103</f>
        <v>0</v>
      </c>
      <c r="BN100" s="181">
        <f>Инвентаризация!Q103</f>
        <v>0</v>
      </c>
      <c r="BO100" s="181" t="str">
        <f>IFERROR('Аксапта 3'!A108,"-")</f>
        <v>-</v>
      </c>
      <c r="BP100" s="38">
        <f t="shared" si="41"/>
        <v>0</v>
      </c>
      <c r="BQ100" s="38">
        <f t="shared" si="42"/>
        <v>0</v>
      </c>
      <c r="BR100" s="38">
        <f t="shared" si="43"/>
        <v>0</v>
      </c>
      <c r="BS100" s="181">
        <f t="shared" si="44"/>
        <v>0</v>
      </c>
    </row>
    <row r="101" spans="1:71">
      <c r="A101" s="38" t="str">
        <f>'Шаблон блюда'!B102</f>
        <v>Кетчуп</v>
      </c>
      <c r="B101" s="37">
        <f>IFERROR('Шаблон блюда'!A102+1-1,"")</f>
        <v>9002</v>
      </c>
      <c r="C101" s="37">
        <f>IFERROR(VLOOKUP(B101,Группы!A:A,1,FALSE),0)</f>
        <v>9002</v>
      </c>
      <c r="D101" s="37" t="str">
        <f t="shared" si="45"/>
        <v/>
      </c>
      <c r="E101" s="37" t="str">
        <f t="shared" si="46"/>
        <v/>
      </c>
      <c r="G101" s="173">
        <f>'Шаблон модификаторы'!C102</f>
        <v>0</v>
      </c>
      <c r="H101" s="174">
        <f>IFERROR('Шаблон модификаторы блюда'!A102+1-1,0)</f>
        <v>0</v>
      </c>
      <c r="I101" s="37">
        <f>IFERROR(VLOOKUP(H101,Группы!A:A,1,FALSE),0)</f>
        <v>0</v>
      </c>
      <c r="J101" s="37" t="str">
        <f t="shared" si="25"/>
        <v/>
      </c>
      <c r="K101" s="125" t="str">
        <f>IF(IF('Шаблон модификаторы блюда'!D102=0,0,'Шаблон модификаторы блюда'!A102),IF('Шаблон модификаторы блюда'!D102=0,0,'Шаблон модификаторы блюда'!A102),"")</f>
        <v/>
      </c>
      <c r="L101" s="42" t="str">
        <f t="shared" si="26"/>
        <v/>
      </c>
      <c r="M101" s="42" t="str">
        <f t="shared" si="27"/>
        <v/>
      </c>
      <c r="N101" s="42" t="str">
        <f t="shared" si="47"/>
        <v/>
      </c>
      <c r="O101" s="37" t="str">
        <f t="shared" si="48"/>
        <v/>
      </c>
      <c r="Q101" s="37" t="str">
        <f>'Шаблон блюда'!B102</f>
        <v>Кетчуп</v>
      </c>
      <c r="R101" s="37">
        <f>IFERROR('Шаблон блюда'!A102+1-1,"")</f>
        <v>9002</v>
      </c>
      <c r="S101" s="45">
        <f t="shared" si="28"/>
        <v>9002</v>
      </c>
      <c r="T101" s="37" t="str">
        <f t="shared" si="29"/>
        <v/>
      </c>
      <c r="U101" s="37" t="str">
        <f t="shared" si="49"/>
        <v/>
      </c>
      <c r="W101" s="38">
        <f t="shared" si="50"/>
        <v>0</v>
      </c>
      <c r="AO101" s="38">
        <f t="shared" si="31"/>
        <v>9003</v>
      </c>
      <c r="AP101" s="38" t="str">
        <f t="shared" si="32"/>
        <v>Соус Кисло-сладкий</v>
      </c>
      <c r="AR101" s="181">
        <f>Инвентаризация!O104</f>
        <v>59363</v>
      </c>
      <c r="AS101" s="181">
        <f>Инвентаризация!P104</f>
        <v>0</v>
      </c>
      <c r="AT101" s="181">
        <f>Инвентаризация!Q104</f>
        <v>0</v>
      </c>
      <c r="AU101" s="181" t="str">
        <f>IFERROR('Аксапта '!A109,"-")</f>
        <v>-</v>
      </c>
      <c r="AV101" s="38">
        <f t="shared" si="33"/>
        <v>0</v>
      </c>
      <c r="AW101" s="38">
        <f t="shared" si="34"/>
        <v>0</v>
      </c>
      <c r="AX101" s="38">
        <f t="shared" si="35"/>
        <v>0</v>
      </c>
      <c r="AY101" s="181">
        <f t="shared" si="36"/>
        <v>0</v>
      </c>
      <c r="BB101" s="181">
        <f>Инвентаризация!O104</f>
        <v>59363</v>
      </c>
      <c r="BC101" s="181">
        <f>Инвентаризация!P104</f>
        <v>0</v>
      </c>
      <c r="BD101" s="181">
        <f>Инвентаризация!Q104</f>
        <v>0</v>
      </c>
      <c r="BE101" s="181" t="str">
        <f>IFERROR('Аксапта 2'!A109,"-")</f>
        <v>-</v>
      </c>
      <c r="BF101" s="38">
        <f t="shared" si="37"/>
        <v>0</v>
      </c>
      <c r="BG101" s="38">
        <f t="shared" si="38"/>
        <v>0</v>
      </c>
      <c r="BH101" s="38">
        <f t="shared" si="39"/>
        <v>0</v>
      </c>
      <c r="BI101" s="181">
        <f t="shared" si="40"/>
        <v>0</v>
      </c>
      <c r="BL101" s="181">
        <f>Инвентаризация!O104</f>
        <v>59363</v>
      </c>
      <c r="BM101" s="181">
        <f>Инвентаризация!P104</f>
        <v>0</v>
      </c>
      <c r="BN101" s="181">
        <f>Инвентаризация!Q104</f>
        <v>0</v>
      </c>
      <c r="BO101" s="181" t="str">
        <f>IFERROR('Аксапта 3'!A109,"-")</f>
        <v>-</v>
      </c>
      <c r="BP101" s="38">
        <f t="shared" si="41"/>
        <v>0</v>
      </c>
      <c r="BQ101" s="38">
        <f t="shared" si="42"/>
        <v>0</v>
      </c>
      <c r="BR101" s="38">
        <f t="shared" si="43"/>
        <v>0</v>
      </c>
      <c r="BS101" s="181">
        <f t="shared" si="44"/>
        <v>0</v>
      </c>
    </row>
    <row r="102" spans="1:71">
      <c r="A102" s="38" t="str">
        <f>'Шаблон блюда'!B103</f>
        <v>Соус Кисло-сладкий</v>
      </c>
      <c r="B102" s="37">
        <f>IFERROR('Шаблон блюда'!A103+1-1,"")</f>
        <v>9003</v>
      </c>
      <c r="C102" s="37">
        <f>IFERROR(VLOOKUP(B102,Группы!A:A,1,FALSE),0)</f>
        <v>9003</v>
      </c>
      <c r="D102" s="37" t="str">
        <f t="shared" si="45"/>
        <v/>
      </c>
      <c r="E102" s="37" t="str">
        <f t="shared" si="46"/>
        <v/>
      </c>
      <c r="G102" s="173">
        <f>'Шаблон модификаторы'!C103</f>
        <v>0</v>
      </c>
      <c r="H102" s="174">
        <f>IFERROR('Шаблон модификаторы блюда'!A103+1-1,0)</f>
        <v>0</v>
      </c>
      <c r="I102" s="37">
        <f>IFERROR(VLOOKUP(H102,Группы!A:A,1,FALSE),0)</f>
        <v>0</v>
      </c>
      <c r="J102" s="37" t="str">
        <f t="shared" si="25"/>
        <v/>
      </c>
      <c r="K102" s="125" t="str">
        <f>IF(IF('Шаблон модификаторы блюда'!D103=0,0,'Шаблон модификаторы блюда'!A103),IF('Шаблон модификаторы блюда'!D103=0,0,'Шаблон модификаторы блюда'!A103),"")</f>
        <v/>
      </c>
      <c r="L102" s="42" t="str">
        <f t="shared" si="26"/>
        <v/>
      </c>
      <c r="M102" s="42" t="str">
        <f t="shared" si="27"/>
        <v/>
      </c>
      <c r="N102" s="42" t="str">
        <f t="shared" si="47"/>
        <v/>
      </c>
      <c r="O102" s="37" t="str">
        <f t="shared" si="48"/>
        <v/>
      </c>
      <c r="Q102" s="37" t="str">
        <f>'Шаблон блюда'!B103</f>
        <v>Соус Кисло-сладкий</v>
      </c>
      <c r="R102" s="37">
        <f>IFERROR('Шаблон блюда'!A103+1-1,"")</f>
        <v>9003</v>
      </c>
      <c r="S102" s="45">
        <f t="shared" si="28"/>
        <v>9003</v>
      </c>
      <c r="T102" s="37" t="str">
        <f t="shared" si="29"/>
        <v/>
      </c>
      <c r="U102" s="37" t="str">
        <f t="shared" si="49"/>
        <v/>
      </c>
      <c r="W102" s="38">
        <f t="shared" si="50"/>
        <v>0</v>
      </c>
      <c r="AO102" s="38">
        <f t="shared" si="31"/>
        <v>9004</v>
      </c>
      <c r="AP102" s="38" t="str">
        <f t="shared" si="32"/>
        <v>Соус Барбекю</v>
      </c>
      <c r="AR102" s="181">
        <f>Инвентаризация!O105</f>
        <v>53124</v>
      </c>
      <c r="AS102" s="181">
        <f>Инвентаризация!P105</f>
        <v>0</v>
      </c>
      <c r="AT102" s="181">
        <f>Инвентаризация!Q105</f>
        <v>0</v>
      </c>
      <c r="AU102" s="181" t="str">
        <f>IFERROR('Аксапта '!A110,"-")</f>
        <v>-</v>
      </c>
      <c r="AV102" s="38">
        <f t="shared" si="33"/>
        <v>0</v>
      </c>
      <c r="AW102" s="38">
        <f t="shared" si="34"/>
        <v>0</v>
      </c>
      <c r="AX102" s="38">
        <f t="shared" si="35"/>
        <v>0</v>
      </c>
      <c r="AY102" s="181">
        <f t="shared" si="36"/>
        <v>0</v>
      </c>
      <c r="BB102" s="181">
        <f>Инвентаризация!O105</f>
        <v>53124</v>
      </c>
      <c r="BC102" s="181">
        <f>Инвентаризация!P105</f>
        <v>0</v>
      </c>
      <c r="BD102" s="181">
        <f>Инвентаризация!Q105</f>
        <v>0</v>
      </c>
      <c r="BE102" s="181" t="str">
        <f>IFERROR('Аксапта 2'!A110,"-")</f>
        <v>-</v>
      </c>
      <c r="BF102" s="38">
        <f t="shared" si="37"/>
        <v>0</v>
      </c>
      <c r="BG102" s="38">
        <f t="shared" si="38"/>
        <v>0</v>
      </c>
      <c r="BH102" s="38">
        <f t="shared" si="39"/>
        <v>0</v>
      </c>
      <c r="BI102" s="181">
        <f t="shared" si="40"/>
        <v>0</v>
      </c>
      <c r="BL102" s="181">
        <f>Инвентаризация!O105</f>
        <v>53124</v>
      </c>
      <c r="BM102" s="181">
        <f>Инвентаризация!P105</f>
        <v>0</v>
      </c>
      <c r="BN102" s="181">
        <f>Инвентаризация!Q105</f>
        <v>0</v>
      </c>
      <c r="BO102" s="181" t="str">
        <f>IFERROR('Аксапта 3'!A110,"-")</f>
        <v>-</v>
      </c>
      <c r="BP102" s="38">
        <f t="shared" si="41"/>
        <v>0</v>
      </c>
      <c r="BQ102" s="38">
        <f t="shared" si="42"/>
        <v>0</v>
      </c>
      <c r="BR102" s="38">
        <f t="shared" si="43"/>
        <v>0</v>
      </c>
      <c r="BS102" s="181">
        <f t="shared" si="44"/>
        <v>0</v>
      </c>
    </row>
    <row r="103" spans="1:71">
      <c r="A103" s="38" t="str">
        <f>'Шаблон блюда'!B104</f>
        <v>Соус Барбекю</v>
      </c>
      <c r="B103" s="37">
        <f>IFERROR('Шаблон блюда'!A104+1-1,"")</f>
        <v>9004</v>
      </c>
      <c r="C103" s="37">
        <f>IFERROR(VLOOKUP(B103,Группы!A:A,1,FALSE),0)</f>
        <v>9004</v>
      </c>
      <c r="D103" s="37" t="str">
        <f t="shared" si="45"/>
        <v/>
      </c>
      <c r="E103" s="37" t="str">
        <f t="shared" si="46"/>
        <v/>
      </c>
      <c r="G103" s="173">
        <f>'Шаблон модификаторы'!C104</f>
        <v>0</v>
      </c>
      <c r="H103" s="174">
        <f>IFERROR('Шаблон модификаторы блюда'!A104+1-1,0)</f>
        <v>0</v>
      </c>
      <c r="I103" s="37">
        <f>IFERROR(VLOOKUP(H103,Группы!A:A,1,FALSE),0)</f>
        <v>0</v>
      </c>
      <c r="J103" s="37" t="str">
        <f t="shared" si="25"/>
        <v/>
      </c>
      <c r="K103" s="125" t="str">
        <f>IF(IF('Шаблон модификаторы блюда'!D104=0,0,'Шаблон модификаторы блюда'!A104),IF('Шаблон модификаторы блюда'!D104=0,0,'Шаблон модификаторы блюда'!A104),"")</f>
        <v/>
      </c>
      <c r="L103" s="42" t="str">
        <f t="shared" si="26"/>
        <v/>
      </c>
      <c r="M103" s="42" t="str">
        <f t="shared" si="27"/>
        <v/>
      </c>
      <c r="N103" s="42" t="str">
        <f t="shared" si="47"/>
        <v/>
      </c>
      <c r="O103" s="37" t="str">
        <f t="shared" si="48"/>
        <v/>
      </c>
      <c r="Q103" s="37" t="str">
        <f>'Шаблон блюда'!B104</f>
        <v>Соус Барбекю</v>
      </c>
      <c r="R103" s="37">
        <f>IFERROR('Шаблон блюда'!A104+1-1,"")</f>
        <v>9004</v>
      </c>
      <c r="S103" s="45">
        <f t="shared" si="28"/>
        <v>9004</v>
      </c>
      <c r="T103" s="37" t="str">
        <f t="shared" si="29"/>
        <v/>
      </c>
      <c r="U103" s="37" t="str">
        <f t="shared" si="49"/>
        <v/>
      </c>
      <c r="W103" s="38">
        <f t="shared" si="50"/>
        <v>0</v>
      </c>
      <c r="AO103" s="38">
        <f t="shared" si="31"/>
        <v>0</v>
      </c>
      <c r="AP103" s="38">
        <f t="shared" si="32"/>
        <v>0</v>
      </c>
      <c r="AR103" s="181">
        <f>Инвентаризация!O106</f>
        <v>53125</v>
      </c>
      <c r="AS103" s="181">
        <f>Инвентаризация!P106</f>
        <v>0</v>
      </c>
      <c r="AT103" s="181">
        <f>Инвентаризация!Q106</f>
        <v>0</v>
      </c>
      <c r="AU103" s="181" t="str">
        <f>IFERROR('Аксапта '!A111,"-")</f>
        <v>-</v>
      </c>
      <c r="AV103" s="38">
        <f t="shared" si="33"/>
        <v>0</v>
      </c>
      <c r="AW103" s="38">
        <f t="shared" si="34"/>
        <v>0</v>
      </c>
      <c r="AX103" s="38">
        <f t="shared" si="35"/>
        <v>0</v>
      </c>
      <c r="AY103" s="181">
        <f t="shared" si="36"/>
        <v>0</v>
      </c>
      <c r="BB103" s="181">
        <f>Инвентаризация!O106</f>
        <v>53125</v>
      </c>
      <c r="BC103" s="181">
        <f>Инвентаризация!P106</f>
        <v>0</v>
      </c>
      <c r="BD103" s="181">
        <f>Инвентаризация!Q106</f>
        <v>0</v>
      </c>
      <c r="BE103" s="181" t="str">
        <f>IFERROR('Аксапта 2'!A111,"-")</f>
        <v>-</v>
      </c>
      <c r="BF103" s="38">
        <f t="shared" si="37"/>
        <v>0</v>
      </c>
      <c r="BG103" s="38">
        <f t="shared" si="38"/>
        <v>0</v>
      </c>
      <c r="BH103" s="38">
        <f t="shared" si="39"/>
        <v>0</v>
      </c>
      <c r="BI103" s="181">
        <f t="shared" si="40"/>
        <v>0</v>
      </c>
      <c r="BL103" s="181">
        <f>Инвентаризация!O106</f>
        <v>53125</v>
      </c>
      <c r="BM103" s="181">
        <f>Инвентаризация!P106</f>
        <v>0</v>
      </c>
      <c r="BN103" s="181">
        <f>Инвентаризация!Q106</f>
        <v>0</v>
      </c>
      <c r="BO103" s="181" t="str">
        <f>IFERROR('Аксапта 3'!A111,"-")</f>
        <v>-</v>
      </c>
      <c r="BP103" s="38">
        <f t="shared" si="41"/>
        <v>0</v>
      </c>
      <c r="BQ103" s="38">
        <f t="shared" si="42"/>
        <v>0</v>
      </c>
      <c r="BR103" s="38">
        <f t="shared" si="43"/>
        <v>0</v>
      </c>
      <c r="BS103" s="181">
        <f t="shared" si="44"/>
        <v>0</v>
      </c>
    </row>
    <row r="104" spans="1:71">
      <c r="A104" s="38">
        <f>'Шаблон блюда'!B105</f>
        <v>0</v>
      </c>
      <c r="B104" s="37">
        <f>IFERROR('Шаблон блюда'!A105+1-1,"")</f>
        <v>0</v>
      </c>
      <c r="C104" s="37">
        <f>IFERROR(VLOOKUP(B104,Группы!A:A,1,FALSE),0)</f>
        <v>0</v>
      </c>
      <c r="D104" s="37" t="str">
        <f t="shared" si="45"/>
        <v/>
      </c>
      <c r="E104" s="37" t="str">
        <f t="shared" si="46"/>
        <v/>
      </c>
      <c r="G104" s="173">
        <f>'Шаблон модификаторы'!C105</f>
        <v>0</v>
      </c>
      <c r="H104" s="174">
        <f>IFERROR('Шаблон модификаторы блюда'!A105+1-1,0)</f>
        <v>0</v>
      </c>
      <c r="I104" s="37">
        <f>IFERROR(VLOOKUP(H104,Группы!A:A,1,FALSE),0)</f>
        <v>0</v>
      </c>
      <c r="J104" s="37" t="str">
        <f t="shared" si="25"/>
        <v/>
      </c>
      <c r="K104" s="125" t="str">
        <f>IF(IF('Шаблон модификаторы блюда'!D105=0,0,'Шаблон модификаторы блюда'!A105),IF('Шаблон модификаторы блюда'!D105=0,0,'Шаблон модификаторы блюда'!A105),"")</f>
        <v/>
      </c>
      <c r="L104" s="42" t="str">
        <f t="shared" si="26"/>
        <v/>
      </c>
      <c r="M104" s="42" t="str">
        <f t="shared" si="27"/>
        <v/>
      </c>
      <c r="N104" s="42" t="str">
        <f t="shared" si="47"/>
        <v/>
      </c>
      <c r="O104" s="37" t="str">
        <f t="shared" si="48"/>
        <v/>
      </c>
      <c r="Q104" s="37">
        <f>'Шаблон блюда'!B105</f>
        <v>0</v>
      </c>
      <c r="R104" s="37">
        <f>IFERROR('Шаблон блюда'!A105+1-1,"")</f>
        <v>0</v>
      </c>
      <c r="S104" s="45">
        <f t="shared" si="28"/>
        <v>0</v>
      </c>
      <c r="T104" s="37" t="str">
        <f t="shared" si="29"/>
        <v/>
      </c>
      <c r="U104" s="37" t="str">
        <f t="shared" si="49"/>
        <v/>
      </c>
      <c r="W104" s="38">
        <f t="shared" si="50"/>
        <v>0</v>
      </c>
      <c r="AO104" s="38" t="e">
        <f t="shared" si="31"/>
        <v>#VALUE!</v>
      </c>
      <c r="AP104" s="38">
        <f t="shared" si="32"/>
        <v>0</v>
      </c>
      <c r="AR104" s="181">
        <f>Инвентаризация!O107</f>
        <v>22222</v>
      </c>
      <c r="AS104" s="181">
        <f>Инвентаризация!P107</f>
        <v>0</v>
      </c>
      <c r="AT104" s="181">
        <f>Инвентаризация!Q107</f>
        <v>0</v>
      </c>
      <c r="AU104" s="181" t="str">
        <f>IFERROR('Аксапта '!A112,"-")</f>
        <v>-</v>
      </c>
      <c r="AV104" s="38">
        <f t="shared" si="33"/>
        <v>0</v>
      </c>
      <c r="AW104" s="38">
        <f t="shared" si="34"/>
        <v>0</v>
      </c>
      <c r="AX104" s="38">
        <f t="shared" si="35"/>
        <v>0</v>
      </c>
      <c r="AY104" s="181">
        <f t="shared" si="36"/>
        <v>0</v>
      </c>
      <c r="BB104" s="181">
        <f>Инвентаризация!O107</f>
        <v>22222</v>
      </c>
      <c r="BC104" s="181">
        <f>Инвентаризация!P107</f>
        <v>0</v>
      </c>
      <c r="BD104" s="181">
        <f>Инвентаризация!Q107</f>
        <v>0</v>
      </c>
      <c r="BE104" s="181" t="str">
        <f>IFERROR('Аксапта 2'!A112,"-")</f>
        <v>-</v>
      </c>
      <c r="BF104" s="38">
        <f t="shared" si="37"/>
        <v>0</v>
      </c>
      <c r="BG104" s="38">
        <f t="shared" si="38"/>
        <v>0</v>
      </c>
      <c r="BH104" s="38">
        <f t="shared" si="39"/>
        <v>0</v>
      </c>
      <c r="BI104" s="181">
        <f t="shared" si="40"/>
        <v>0</v>
      </c>
      <c r="BL104" s="181">
        <f>Инвентаризация!O107</f>
        <v>22222</v>
      </c>
      <c r="BM104" s="181">
        <f>Инвентаризация!P107</f>
        <v>0</v>
      </c>
      <c r="BN104" s="181">
        <f>Инвентаризация!Q107</f>
        <v>0</v>
      </c>
      <c r="BO104" s="181" t="str">
        <f>IFERROR('Аксапта 3'!A112,"-")</f>
        <v>-</v>
      </c>
      <c r="BP104" s="38">
        <f t="shared" si="41"/>
        <v>0</v>
      </c>
      <c r="BQ104" s="38">
        <f t="shared" si="42"/>
        <v>0</v>
      </c>
      <c r="BR104" s="38">
        <f t="shared" si="43"/>
        <v>0</v>
      </c>
      <c r="BS104" s="181">
        <f t="shared" si="44"/>
        <v>0</v>
      </c>
    </row>
    <row r="105" spans="1:71">
      <c r="A105" s="38">
        <f>'Шаблон блюда'!B106</f>
        <v>0</v>
      </c>
      <c r="B105" s="37" t="str">
        <f>IFERROR('Шаблон блюда'!A106+1-1,"")</f>
        <v/>
      </c>
      <c r="C105" s="37">
        <f>IFERROR(VLOOKUP(B105,Группы!A:A,1,FALSE),0)</f>
        <v>0</v>
      </c>
      <c r="D105" s="37" t="str">
        <f t="shared" si="45"/>
        <v/>
      </c>
      <c r="E105" s="37" t="str">
        <f t="shared" si="46"/>
        <v/>
      </c>
      <c r="G105" s="173">
        <f>'Шаблон модификаторы'!C106</f>
        <v>0</v>
      </c>
      <c r="H105" s="174">
        <f>IFERROR('Шаблон модификаторы блюда'!A106+1-1,0)</f>
        <v>0</v>
      </c>
      <c r="I105" s="37">
        <f>IFERROR(VLOOKUP(H105,Группы!A:A,1,FALSE),0)</f>
        <v>0</v>
      </c>
      <c r="J105" s="37" t="str">
        <f t="shared" si="25"/>
        <v/>
      </c>
      <c r="K105" s="125" t="str">
        <f>IF(IF('Шаблон модификаторы блюда'!D106=0,0,'Шаблон модификаторы блюда'!A106),IF('Шаблон модификаторы блюда'!D106=0,0,'Шаблон модификаторы блюда'!A106),"")</f>
        <v/>
      </c>
      <c r="L105" s="42" t="str">
        <f t="shared" si="26"/>
        <v/>
      </c>
      <c r="M105" s="42" t="str">
        <f t="shared" si="27"/>
        <v/>
      </c>
      <c r="N105" s="42" t="str">
        <f t="shared" si="47"/>
        <v/>
      </c>
      <c r="O105" s="37" t="str">
        <f t="shared" si="48"/>
        <v/>
      </c>
      <c r="Q105" s="37">
        <f>'Шаблон блюда'!B106</f>
        <v>0</v>
      </c>
      <c r="R105" s="37" t="str">
        <f>IFERROR('Шаблон блюда'!A106+1-1,"")</f>
        <v/>
      </c>
      <c r="S105" s="45">
        <f t="shared" si="28"/>
        <v>0</v>
      </c>
      <c r="T105" s="37" t="str">
        <f t="shared" si="29"/>
        <v/>
      </c>
      <c r="U105" s="37" t="str">
        <f t="shared" si="49"/>
        <v/>
      </c>
      <c r="W105" s="38">
        <f t="shared" si="50"/>
        <v>0</v>
      </c>
      <c r="AO105" s="38" t="e">
        <f t="shared" si="31"/>
        <v>#VALUE!</v>
      </c>
      <c r="AP105" s="38" t="str">
        <f t="shared" si="32"/>
        <v>Блюдо</v>
      </c>
      <c r="AR105" s="181">
        <f>Инвентаризация!O108</f>
        <v>33333</v>
      </c>
      <c r="AS105" s="181">
        <f>Инвентаризация!P108</f>
        <v>0</v>
      </c>
      <c r="AT105" s="181">
        <f>Инвентаризация!Q108</f>
        <v>0</v>
      </c>
      <c r="AU105" s="181" t="str">
        <f>IFERROR('Аксапта '!A113,"-")</f>
        <v>-</v>
      </c>
      <c r="AV105" s="38">
        <f t="shared" si="33"/>
        <v>0</v>
      </c>
      <c r="AW105" s="38">
        <f t="shared" si="34"/>
        <v>0</v>
      </c>
      <c r="AX105" s="38">
        <f t="shared" si="35"/>
        <v>0</v>
      </c>
      <c r="AY105" s="181">
        <f t="shared" si="36"/>
        <v>0</v>
      </c>
      <c r="BB105" s="181">
        <f>Инвентаризация!O108</f>
        <v>33333</v>
      </c>
      <c r="BC105" s="181">
        <f>Инвентаризация!P108</f>
        <v>0</v>
      </c>
      <c r="BD105" s="181">
        <f>Инвентаризация!Q108</f>
        <v>0</v>
      </c>
      <c r="BE105" s="181" t="str">
        <f>IFERROR('Аксапта 2'!A113,"-")</f>
        <v>-</v>
      </c>
      <c r="BF105" s="38">
        <f t="shared" si="37"/>
        <v>0</v>
      </c>
      <c r="BG105" s="38">
        <f t="shared" si="38"/>
        <v>0</v>
      </c>
      <c r="BH105" s="38">
        <f t="shared" si="39"/>
        <v>0</v>
      </c>
      <c r="BI105" s="181">
        <f t="shared" si="40"/>
        <v>0</v>
      </c>
      <c r="BL105" s="181">
        <f>Инвентаризация!O108</f>
        <v>33333</v>
      </c>
      <c r="BM105" s="181">
        <f>Инвентаризация!P108</f>
        <v>0</v>
      </c>
      <c r="BN105" s="181">
        <f>Инвентаризация!Q108</f>
        <v>0</v>
      </c>
      <c r="BO105" s="181" t="str">
        <f>IFERROR('Аксапта 3'!A113,"-")</f>
        <v>-</v>
      </c>
      <c r="BP105" s="38">
        <f t="shared" si="41"/>
        <v>0</v>
      </c>
      <c r="BQ105" s="38">
        <f t="shared" si="42"/>
        <v>0</v>
      </c>
      <c r="BR105" s="38">
        <f t="shared" si="43"/>
        <v>0</v>
      </c>
      <c r="BS105" s="181">
        <f t="shared" si="44"/>
        <v>0</v>
      </c>
    </row>
    <row r="106" spans="1:71">
      <c r="A106" s="38" t="str">
        <f>'Шаблон блюда'!B107</f>
        <v>Блюдо</v>
      </c>
      <c r="B106" s="37" t="str">
        <f>IFERROR('Шаблон блюда'!A107+1-1,"")</f>
        <v/>
      </c>
      <c r="C106" s="37">
        <f>IFERROR(VLOOKUP(B106,Группы!A:A,1,FALSE),0)</f>
        <v>0</v>
      </c>
      <c r="D106" s="37" t="str">
        <f t="shared" si="45"/>
        <v/>
      </c>
      <c r="E106" s="37" t="str">
        <f t="shared" si="46"/>
        <v/>
      </c>
      <c r="G106" s="173">
        <f>'Шаблон модификаторы'!C107</f>
        <v>0</v>
      </c>
      <c r="H106" s="174">
        <f>IFERROR('Шаблон модификаторы блюда'!A107+1-1,0)</f>
        <v>0</v>
      </c>
      <c r="I106" s="37">
        <f>IFERROR(VLOOKUP(H106,Группы!A:A,1,FALSE),0)</f>
        <v>0</v>
      </c>
      <c r="J106" s="37" t="str">
        <f t="shared" si="25"/>
        <v/>
      </c>
      <c r="K106" s="125" t="str">
        <f>IF(IF('Шаблон модификаторы блюда'!D107=0,0,'Шаблон модификаторы блюда'!A107),IF('Шаблон модификаторы блюда'!D107=0,0,'Шаблон модификаторы блюда'!A107),"")</f>
        <v/>
      </c>
      <c r="L106" s="42" t="str">
        <f t="shared" si="26"/>
        <v/>
      </c>
      <c r="M106" s="42" t="str">
        <f t="shared" si="27"/>
        <v/>
      </c>
      <c r="N106" s="42" t="str">
        <f t="shared" si="47"/>
        <v/>
      </c>
      <c r="O106" s="37" t="str">
        <f t="shared" si="48"/>
        <v/>
      </c>
      <c r="Q106" s="37" t="str">
        <f>'Шаблон блюда'!B107</f>
        <v>Блюдо</v>
      </c>
      <c r="R106" s="37" t="str">
        <f>IFERROR('Шаблон блюда'!A107+1-1,"")</f>
        <v/>
      </c>
      <c r="S106" s="45">
        <f t="shared" si="28"/>
        <v>0</v>
      </c>
      <c r="T106" s="37" t="str">
        <f t="shared" si="29"/>
        <v/>
      </c>
      <c r="U106" s="37" t="str">
        <f t="shared" si="49"/>
        <v/>
      </c>
      <c r="W106" s="38">
        <f t="shared" si="50"/>
        <v>0</v>
      </c>
      <c r="AO106" s="38">
        <f t="shared" si="31"/>
        <v>9005</v>
      </c>
      <c r="AP106" s="38" t="str">
        <f t="shared" si="32"/>
        <v>Соус Карри</v>
      </c>
      <c r="AR106" s="181">
        <f>Инвентаризация!O109</f>
        <v>44444</v>
      </c>
      <c r="AS106" s="181">
        <f>Инвентаризация!P109</f>
        <v>0</v>
      </c>
      <c r="AT106" s="181">
        <f>Инвентаризация!Q109</f>
        <v>0</v>
      </c>
      <c r="AU106" s="181" t="str">
        <f>IFERROR('Аксапта '!A114,"-")</f>
        <v>-</v>
      </c>
      <c r="AV106" s="38">
        <f t="shared" si="33"/>
        <v>0</v>
      </c>
      <c r="AW106" s="38">
        <f t="shared" si="34"/>
        <v>0</v>
      </c>
      <c r="AX106" s="38">
        <f t="shared" si="35"/>
        <v>0</v>
      </c>
      <c r="AY106" s="181">
        <f t="shared" si="36"/>
        <v>0</v>
      </c>
      <c r="BB106" s="181">
        <f>Инвентаризация!O109</f>
        <v>44444</v>
      </c>
      <c r="BC106" s="181">
        <f>Инвентаризация!P109</f>
        <v>0</v>
      </c>
      <c r="BD106" s="181">
        <f>Инвентаризация!Q109</f>
        <v>0</v>
      </c>
      <c r="BE106" s="181" t="str">
        <f>IFERROR('Аксапта 2'!A114,"-")</f>
        <v>-</v>
      </c>
      <c r="BF106" s="38">
        <f t="shared" si="37"/>
        <v>0</v>
      </c>
      <c r="BG106" s="38">
        <f t="shared" si="38"/>
        <v>0</v>
      </c>
      <c r="BH106" s="38">
        <f t="shared" si="39"/>
        <v>0</v>
      </c>
      <c r="BI106" s="181">
        <f t="shared" si="40"/>
        <v>0</v>
      </c>
      <c r="BL106" s="181">
        <f>Инвентаризация!O109</f>
        <v>44444</v>
      </c>
      <c r="BM106" s="181">
        <f>Инвентаризация!P109</f>
        <v>0</v>
      </c>
      <c r="BN106" s="181">
        <f>Инвентаризация!Q109</f>
        <v>0</v>
      </c>
      <c r="BO106" s="181" t="str">
        <f>IFERROR('Аксапта 3'!A114,"-")</f>
        <v>-</v>
      </c>
      <c r="BP106" s="38">
        <f t="shared" si="41"/>
        <v>0</v>
      </c>
      <c r="BQ106" s="38">
        <f t="shared" si="42"/>
        <v>0</v>
      </c>
      <c r="BR106" s="38">
        <f t="shared" si="43"/>
        <v>0</v>
      </c>
      <c r="BS106" s="181">
        <f t="shared" si="44"/>
        <v>0</v>
      </c>
    </row>
    <row r="107" spans="1:71">
      <c r="A107" s="38" t="str">
        <f>'Шаблон блюда'!B108</f>
        <v>Соус Карри</v>
      </c>
      <c r="B107" s="37">
        <f>IFERROR('Шаблон блюда'!A108+1-1,"")</f>
        <v>9005</v>
      </c>
      <c r="C107" s="37">
        <f>IFERROR(VLOOKUP(B107,Группы!A:A,1,FALSE),0)</f>
        <v>9005</v>
      </c>
      <c r="D107" s="37" t="str">
        <f t="shared" si="45"/>
        <v/>
      </c>
      <c r="E107" s="37" t="str">
        <f t="shared" si="46"/>
        <v/>
      </c>
      <c r="G107" s="173">
        <f>'Шаблон модификаторы'!C108</f>
        <v>0</v>
      </c>
      <c r="H107" s="174">
        <f>IFERROR('Шаблон модификаторы блюда'!A108+1-1,0)</f>
        <v>0</v>
      </c>
      <c r="I107" s="37">
        <f>IFERROR(VLOOKUP(H107,Группы!A:A,1,FALSE),0)</f>
        <v>0</v>
      </c>
      <c r="J107" s="37" t="str">
        <f t="shared" si="25"/>
        <v/>
      </c>
      <c r="K107" s="125" t="str">
        <f>IF(IF('Шаблон модификаторы блюда'!D108=0,0,'Шаблон модификаторы блюда'!A108),IF('Шаблон модификаторы блюда'!D108=0,0,'Шаблон модификаторы блюда'!A108),"")</f>
        <v/>
      </c>
      <c r="L107" s="42" t="str">
        <f t="shared" si="26"/>
        <v/>
      </c>
      <c r="M107" s="42" t="str">
        <f t="shared" si="27"/>
        <v/>
      </c>
      <c r="N107" s="42" t="str">
        <f t="shared" si="47"/>
        <v/>
      </c>
      <c r="O107" s="37" t="str">
        <f t="shared" si="48"/>
        <v/>
      </c>
      <c r="Q107" s="37" t="str">
        <f>'Шаблон блюда'!B108</f>
        <v>Соус Карри</v>
      </c>
      <c r="R107" s="37">
        <f>IFERROR('Шаблон блюда'!A108+1-1,"")</f>
        <v>9005</v>
      </c>
      <c r="S107" s="45">
        <f t="shared" si="28"/>
        <v>9005</v>
      </c>
      <c r="T107" s="37" t="str">
        <f t="shared" si="29"/>
        <v/>
      </c>
      <c r="U107" s="37" t="str">
        <f t="shared" si="49"/>
        <v/>
      </c>
      <c r="W107" s="38">
        <f t="shared" si="50"/>
        <v>0</v>
      </c>
      <c r="AO107" s="38">
        <f t="shared" si="31"/>
        <v>9011</v>
      </c>
      <c r="AP107" s="38" t="str">
        <f t="shared" si="32"/>
        <v>Соус Чесночный</v>
      </c>
      <c r="AR107" s="181">
        <f>Инвентаризация!O110</f>
        <v>67019</v>
      </c>
      <c r="AS107" s="181">
        <f>Инвентаризация!P110</f>
        <v>0</v>
      </c>
      <c r="AT107" s="181">
        <f>Инвентаризация!Q110</f>
        <v>0</v>
      </c>
      <c r="AU107" s="181" t="str">
        <f>IFERROR('Аксапта '!A115,"-")</f>
        <v>-</v>
      </c>
      <c r="AV107" s="38">
        <f t="shared" si="33"/>
        <v>0</v>
      </c>
      <c r="AW107" s="38">
        <f t="shared" si="34"/>
        <v>0</v>
      </c>
      <c r="AX107" s="38">
        <f t="shared" si="35"/>
        <v>0</v>
      </c>
      <c r="AY107" s="181">
        <f t="shared" si="36"/>
        <v>0</v>
      </c>
      <c r="BB107" s="181">
        <f>Инвентаризация!O110</f>
        <v>67019</v>
      </c>
      <c r="BC107" s="181">
        <f>Инвентаризация!P110</f>
        <v>0</v>
      </c>
      <c r="BD107" s="181">
        <f>Инвентаризация!Q110</f>
        <v>0</v>
      </c>
      <c r="BE107" s="181" t="str">
        <f>IFERROR('Аксапта 2'!A115,"-")</f>
        <v>-</v>
      </c>
      <c r="BF107" s="38">
        <f t="shared" si="37"/>
        <v>0</v>
      </c>
      <c r="BG107" s="38">
        <f t="shared" si="38"/>
        <v>0</v>
      </c>
      <c r="BH107" s="38">
        <f t="shared" si="39"/>
        <v>0</v>
      </c>
      <c r="BI107" s="181">
        <f t="shared" si="40"/>
        <v>0</v>
      </c>
      <c r="BL107" s="181">
        <f>Инвентаризация!O110</f>
        <v>67019</v>
      </c>
      <c r="BM107" s="181">
        <f>Инвентаризация!P110</f>
        <v>0</v>
      </c>
      <c r="BN107" s="181">
        <f>Инвентаризация!Q110</f>
        <v>0</v>
      </c>
      <c r="BO107" s="181" t="str">
        <f>IFERROR('Аксапта 3'!A115,"-")</f>
        <v>-</v>
      </c>
      <c r="BP107" s="38">
        <f t="shared" si="41"/>
        <v>0</v>
      </c>
      <c r="BQ107" s="38">
        <f t="shared" si="42"/>
        <v>0</v>
      </c>
      <c r="BR107" s="38">
        <f t="shared" si="43"/>
        <v>0</v>
      </c>
      <c r="BS107" s="181">
        <f t="shared" si="44"/>
        <v>0</v>
      </c>
    </row>
    <row r="108" spans="1:71">
      <c r="A108" s="38" t="str">
        <f>'Шаблон блюда'!B109</f>
        <v>Соус Чесночный</v>
      </c>
      <c r="B108" s="37">
        <f>IFERROR('Шаблон блюда'!A109+1-1,"")</f>
        <v>9011</v>
      </c>
      <c r="C108" s="37">
        <f>IFERROR(VLOOKUP(B108,Группы!A:A,1,FALSE),0)</f>
        <v>9011</v>
      </c>
      <c r="D108" s="37" t="str">
        <f t="shared" si="45"/>
        <v/>
      </c>
      <c r="E108" s="37" t="str">
        <f t="shared" si="46"/>
        <v/>
      </c>
      <c r="G108" s="173">
        <f>'Шаблон модификаторы'!C109</f>
        <v>0</v>
      </c>
      <c r="H108" s="174">
        <f>IFERROR('Шаблон модификаторы блюда'!A109+1-1,0)</f>
        <v>0</v>
      </c>
      <c r="I108" s="37">
        <f>IFERROR(VLOOKUP(H108,Группы!A:A,1,FALSE),0)</f>
        <v>0</v>
      </c>
      <c r="J108" s="37" t="str">
        <f t="shared" si="25"/>
        <v/>
      </c>
      <c r="K108" s="125" t="str">
        <f>IF(IF('Шаблон модификаторы блюда'!D109=0,0,'Шаблон модификаторы блюда'!A109),IF('Шаблон модификаторы блюда'!D109=0,0,'Шаблон модификаторы блюда'!A109),"")</f>
        <v/>
      </c>
      <c r="L108" s="42" t="str">
        <f t="shared" si="26"/>
        <v/>
      </c>
      <c r="M108" s="42" t="str">
        <f t="shared" si="27"/>
        <v/>
      </c>
      <c r="N108" s="42" t="str">
        <f t="shared" si="47"/>
        <v/>
      </c>
      <c r="O108" s="37" t="str">
        <f t="shared" si="48"/>
        <v/>
      </c>
      <c r="Q108" s="37" t="str">
        <f>'Шаблон блюда'!B109</f>
        <v>Соус Чесночный</v>
      </c>
      <c r="R108" s="37">
        <f>IFERROR('Шаблон блюда'!A109+1-1,"")</f>
        <v>9011</v>
      </c>
      <c r="S108" s="45">
        <f t="shared" si="28"/>
        <v>9011</v>
      </c>
      <c r="T108" s="37" t="str">
        <f t="shared" si="29"/>
        <v/>
      </c>
      <c r="U108" s="37" t="str">
        <f t="shared" si="49"/>
        <v/>
      </c>
      <c r="W108" s="38">
        <f t="shared" si="50"/>
        <v>0</v>
      </c>
      <c r="AO108" s="38">
        <f t="shared" si="31"/>
        <v>9012</v>
      </c>
      <c r="AP108" s="38" t="str">
        <f t="shared" si="32"/>
        <v>Соус Горчичный</v>
      </c>
      <c r="AR108" s="181">
        <f>Инвентаризация!O111</f>
        <v>67020</v>
      </c>
      <c r="AS108" s="181">
        <f>Инвентаризация!P111</f>
        <v>0</v>
      </c>
      <c r="AT108" s="181">
        <f>Инвентаризация!Q111</f>
        <v>0</v>
      </c>
      <c r="AU108" s="181" t="str">
        <f>IFERROR('Аксапта '!A116,"-")</f>
        <v>-</v>
      </c>
      <c r="AV108" s="38">
        <f t="shared" si="33"/>
        <v>0</v>
      </c>
      <c r="AW108" s="38">
        <f t="shared" si="34"/>
        <v>0</v>
      </c>
      <c r="AX108" s="38">
        <f t="shared" si="35"/>
        <v>0</v>
      </c>
      <c r="AY108" s="181">
        <f t="shared" si="36"/>
        <v>0</v>
      </c>
      <c r="BB108" s="181">
        <f>Инвентаризация!O111</f>
        <v>67020</v>
      </c>
      <c r="BC108" s="181">
        <f>Инвентаризация!P111</f>
        <v>0</v>
      </c>
      <c r="BD108" s="181">
        <f>Инвентаризация!Q111</f>
        <v>0</v>
      </c>
      <c r="BE108" s="181" t="str">
        <f>IFERROR('Аксапта 2'!A116,"-")</f>
        <v>-</v>
      </c>
      <c r="BF108" s="38">
        <f t="shared" si="37"/>
        <v>0</v>
      </c>
      <c r="BG108" s="38">
        <f t="shared" si="38"/>
        <v>0</v>
      </c>
      <c r="BH108" s="38">
        <f t="shared" si="39"/>
        <v>0</v>
      </c>
      <c r="BI108" s="181">
        <f t="shared" si="40"/>
        <v>0</v>
      </c>
      <c r="BL108" s="181">
        <f>Инвентаризация!O111</f>
        <v>67020</v>
      </c>
      <c r="BM108" s="181">
        <f>Инвентаризация!P111</f>
        <v>0</v>
      </c>
      <c r="BN108" s="181">
        <f>Инвентаризация!Q111</f>
        <v>0</v>
      </c>
      <c r="BO108" s="181" t="str">
        <f>IFERROR('Аксапта 3'!A116,"-")</f>
        <v>-</v>
      </c>
      <c r="BP108" s="38">
        <f t="shared" si="41"/>
        <v>0</v>
      </c>
      <c r="BQ108" s="38">
        <f t="shared" si="42"/>
        <v>0</v>
      </c>
      <c r="BR108" s="38">
        <f t="shared" si="43"/>
        <v>0</v>
      </c>
      <c r="BS108" s="181">
        <f t="shared" si="44"/>
        <v>0</v>
      </c>
    </row>
    <row r="109" spans="1:71">
      <c r="A109" s="38" t="str">
        <f>'Шаблон блюда'!B110</f>
        <v>Соус Горчичный</v>
      </c>
      <c r="B109" s="37">
        <f>IFERROR('Шаблон блюда'!A110+1-1,"")</f>
        <v>9012</v>
      </c>
      <c r="C109" s="37">
        <f>IFERROR(VLOOKUP(B109,Группы!A:A,1,FALSE),0)</f>
        <v>9012</v>
      </c>
      <c r="D109" s="37" t="str">
        <f t="shared" si="45"/>
        <v/>
      </c>
      <c r="E109" s="37" t="str">
        <f t="shared" si="46"/>
        <v/>
      </c>
      <c r="G109" s="173">
        <f>'Шаблон модификаторы'!C110</f>
        <v>0</v>
      </c>
      <c r="H109" s="174">
        <f>IFERROR('Шаблон модификаторы блюда'!A110+1-1,0)</f>
        <v>0</v>
      </c>
      <c r="I109" s="37">
        <f>IFERROR(VLOOKUP(H109,Группы!A:A,1,FALSE),0)</f>
        <v>0</v>
      </c>
      <c r="J109" s="37" t="str">
        <f t="shared" si="25"/>
        <v/>
      </c>
      <c r="K109" s="125" t="str">
        <f>IF(IF('Шаблон модификаторы блюда'!D110=0,0,'Шаблон модификаторы блюда'!A110),IF('Шаблон модификаторы блюда'!D110=0,0,'Шаблон модификаторы блюда'!A110),"")</f>
        <v/>
      </c>
      <c r="L109" s="42" t="str">
        <f t="shared" si="26"/>
        <v/>
      </c>
      <c r="M109" s="42" t="str">
        <f t="shared" si="27"/>
        <v/>
      </c>
      <c r="N109" s="42" t="str">
        <f t="shared" si="47"/>
        <v/>
      </c>
      <c r="O109" s="37" t="str">
        <f t="shared" si="48"/>
        <v/>
      </c>
      <c r="Q109" s="37" t="str">
        <f>'Шаблон блюда'!B110</f>
        <v>Соус Горчичный</v>
      </c>
      <c r="R109" s="37">
        <f>IFERROR('Шаблон блюда'!A110+1-1,"")</f>
        <v>9012</v>
      </c>
      <c r="S109" s="45">
        <f t="shared" si="28"/>
        <v>9012</v>
      </c>
      <c r="T109" s="37" t="str">
        <f t="shared" si="29"/>
        <v/>
      </c>
      <c r="U109" s="37" t="str">
        <f t="shared" si="49"/>
        <v/>
      </c>
      <c r="W109" s="38">
        <f t="shared" si="50"/>
        <v>0</v>
      </c>
      <c r="AO109" s="38">
        <f t="shared" si="31"/>
        <v>9015</v>
      </c>
      <c r="AP109" s="38" t="str">
        <f t="shared" si="32"/>
        <v>Соус Брусничный</v>
      </c>
      <c r="AR109" s="181">
        <f>Инвентаризация!O112</f>
        <v>67021</v>
      </c>
      <c r="AS109" s="181">
        <f>Инвентаризация!P112</f>
        <v>0</v>
      </c>
      <c r="AT109" s="181">
        <f>Инвентаризация!Q112</f>
        <v>0</v>
      </c>
      <c r="AU109" s="181" t="str">
        <f>IFERROR('Аксапта '!A117,"-")</f>
        <v>-</v>
      </c>
      <c r="AV109" s="38">
        <f t="shared" si="33"/>
        <v>0</v>
      </c>
      <c r="AW109" s="38">
        <f t="shared" si="34"/>
        <v>0</v>
      </c>
      <c r="AX109" s="38">
        <f t="shared" si="35"/>
        <v>0</v>
      </c>
      <c r="AY109" s="181">
        <f t="shared" si="36"/>
        <v>0</v>
      </c>
      <c r="BB109" s="181">
        <f>Инвентаризация!O112</f>
        <v>67021</v>
      </c>
      <c r="BC109" s="181">
        <f>Инвентаризация!P112</f>
        <v>0</v>
      </c>
      <c r="BD109" s="181">
        <f>Инвентаризация!Q112</f>
        <v>0</v>
      </c>
      <c r="BE109" s="181" t="str">
        <f>IFERROR('Аксапта 2'!A117,"-")</f>
        <v>-</v>
      </c>
      <c r="BF109" s="38">
        <f t="shared" si="37"/>
        <v>0</v>
      </c>
      <c r="BG109" s="38">
        <f t="shared" si="38"/>
        <v>0</v>
      </c>
      <c r="BH109" s="38">
        <f t="shared" si="39"/>
        <v>0</v>
      </c>
      <c r="BI109" s="181">
        <f t="shared" si="40"/>
        <v>0</v>
      </c>
      <c r="BL109" s="181">
        <f>Инвентаризация!O112</f>
        <v>67021</v>
      </c>
      <c r="BM109" s="181">
        <f>Инвентаризация!P112</f>
        <v>0</v>
      </c>
      <c r="BN109" s="181">
        <f>Инвентаризация!Q112</f>
        <v>0</v>
      </c>
      <c r="BO109" s="181" t="str">
        <f>IFERROR('Аксапта 3'!A117,"-")</f>
        <v>-</v>
      </c>
      <c r="BP109" s="38">
        <f t="shared" si="41"/>
        <v>0</v>
      </c>
      <c r="BQ109" s="38">
        <f t="shared" si="42"/>
        <v>0</v>
      </c>
      <c r="BR109" s="38">
        <f t="shared" si="43"/>
        <v>0</v>
      </c>
      <c r="BS109" s="181">
        <f t="shared" si="44"/>
        <v>0</v>
      </c>
    </row>
    <row r="110" spans="1:71">
      <c r="A110" s="38" t="str">
        <f>'Шаблон блюда'!B111</f>
        <v>Соус Брусничный</v>
      </c>
      <c r="B110" s="37">
        <f>IFERROR('Шаблон блюда'!A111+1-1,"")</f>
        <v>9015</v>
      </c>
      <c r="C110" s="37">
        <f>IFERROR(VLOOKUP(B110,Группы!A:A,1,FALSE),0)</f>
        <v>9015</v>
      </c>
      <c r="D110" s="37" t="str">
        <f t="shared" si="45"/>
        <v/>
      </c>
      <c r="E110" s="37" t="str">
        <f t="shared" si="46"/>
        <v/>
      </c>
      <c r="G110" s="173">
        <f>'Шаблон модификаторы'!C111</f>
        <v>0</v>
      </c>
      <c r="H110" s="174">
        <f>IFERROR('Шаблон модификаторы блюда'!A111+1-1,0)</f>
        <v>0</v>
      </c>
      <c r="I110" s="37">
        <f>IFERROR(VLOOKUP(H110,Группы!A:A,1,FALSE),0)</f>
        <v>0</v>
      </c>
      <c r="J110" s="37" t="str">
        <f t="shared" si="25"/>
        <v/>
      </c>
      <c r="K110" s="125" t="str">
        <f>IF(IF('Шаблон модификаторы блюда'!D111=0,0,'Шаблон модификаторы блюда'!A111),IF('Шаблон модификаторы блюда'!D111=0,0,'Шаблон модификаторы блюда'!A111),"")</f>
        <v/>
      </c>
      <c r="L110" s="42" t="str">
        <f t="shared" si="26"/>
        <v/>
      </c>
      <c r="M110" s="42" t="str">
        <f t="shared" si="27"/>
        <v/>
      </c>
      <c r="N110" s="42" t="str">
        <f t="shared" si="47"/>
        <v/>
      </c>
      <c r="O110" s="37" t="str">
        <f t="shared" si="48"/>
        <v/>
      </c>
      <c r="Q110" s="37" t="str">
        <f>'Шаблон блюда'!B111</f>
        <v>Соус Брусничный</v>
      </c>
      <c r="R110" s="37">
        <f>IFERROR('Шаблон блюда'!A111+1-1,"")</f>
        <v>9015</v>
      </c>
      <c r="S110" s="45">
        <f t="shared" si="28"/>
        <v>9015</v>
      </c>
      <c r="T110" s="37" t="str">
        <f t="shared" si="29"/>
        <v/>
      </c>
      <c r="U110" s="37" t="str">
        <f t="shared" si="49"/>
        <v/>
      </c>
      <c r="W110" s="38">
        <f t="shared" si="50"/>
        <v>0</v>
      </c>
      <c r="AO110" s="38">
        <f t="shared" si="31"/>
        <v>9109</v>
      </c>
      <c r="AP110" s="38" t="str">
        <f t="shared" si="32"/>
        <v>Танкобургер</v>
      </c>
      <c r="AR110" s="181">
        <f>Инвентаризация!O113</f>
        <v>59364</v>
      </c>
      <c r="AS110" s="181">
        <f>Инвентаризация!P113</f>
        <v>0</v>
      </c>
      <c r="AT110" s="181">
        <f>Инвентаризация!Q113</f>
        <v>0</v>
      </c>
      <c r="AU110" s="181" t="str">
        <f>IFERROR('Аксапта '!A118,"-")</f>
        <v>-</v>
      </c>
      <c r="AV110" s="38">
        <f t="shared" si="33"/>
        <v>0</v>
      </c>
      <c r="AW110" s="38">
        <f t="shared" si="34"/>
        <v>0</v>
      </c>
      <c r="AX110" s="38">
        <f t="shared" si="35"/>
        <v>0</v>
      </c>
      <c r="AY110" s="181">
        <f t="shared" si="36"/>
        <v>0</v>
      </c>
      <c r="BB110" s="181">
        <f>Инвентаризация!O113</f>
        <v>59364</v>
      </c>
      <c r="BC110" s="181">
        <f>Инвентаризация!P113</f>
        <v>0</v>
      </c>
      <c r="BD110" s="181">
        <f>Инвентаризация!Q113</f>
        <v>0</v>
      </c>
      <c r="BE110" s="181" t="str">
        <f>IFERROR('Аксапта 2'!A118,"-")</f>
        <v>-</v>
      </c>
      <c r="BF110" s="38">
        <f t="shared" si="37"/>
        <v>0</v>
      </c>
      <c r="BG110" s="38">
        <f t="shared" si="38"/>
        <v>0</v>
      </c>
      <c r="BH110" s="38">
        <f t="shared" si="39"/>
        <v>0</v>
      </c>
      <c r="BI110" s="181">
        <f t="shared" si="40"/>
        <v>0</v>
      </c>
      <c r="BL110" s="181">
        <f>Инвентаризация!O113</f>
        <v>59364</v>
      </c>
      <c r="BM110" s="181">
        <f>Инвентаризация!P113</f>
        <v>0</v>
      </c>
      <c r="BN110" s="181">
        <f>Инвентаризация!Q113</f>
        <v>0</v>
      </c>
      <c r="BO110" s="181" t="str">
        <f>IFERROR('Аксапта 3'!A118,"-")</f>
        <v>-</v>
      </c>
      <c r="BP110" s="38">
        <f t="shared" si="41"/>
        <v>0</v>
      </c>
      <c r="BQ110" s="38">
        <f t="shared" si="42"/>
        <v>0</v>
      </c>
      <c r="BR110" s="38">
        <f t="shared" si="43"/>
        <v>0</v>
      </c>
      <c r="BS110" s="181">
        <f t="shared" si="44"/>
        <v>0</v>
      </c>
    </row>
    <row r="111" spans="1:71">
      <c r="A111" s="38" t="str">
        <f>'Шаблон блюда'!B112</f>
        <v>Танкобургер</v>
      </c>
      <c r="B111" s="37">
        <f>IFERROR('Шаблон блюда'!A112+1-1,"")</f>
        <v>9109</v>
      </c>
      <c r="C111" s="37">
        <f>IFERROR(VLOOKUP(B111,Группы!A:A,1,FALSE),0)</f>
        <v>9109</v>
      </c>
      <c r="D111" s="37" t="str">
        <f t="shared" si="45"/>
        <v/>
      </c>
      <c r="E111" s="37" t="str">
        <f t="shared" si="46"/>
        <v/>
      </c>
      <c r="G111" s="173">
        <f>'Шаблон модификаторы'!C112</f>
        <v>0</v>
      </c>
      <c r="H111" s="174">
        <f>IFERROR('Шаблон модификаторы блюда'!A112+1-1,0)</f>
        <v>0</v>
      </c>
      <c r="I111" s="37">
        <f>IFERROR(VLOOKUP(H111,Группы!A:A,1,FALSE),0)</f>
        <v>0</v>
      </c>
      <c r="J111" s="37" t="str">
        <f t="shared" si="25"/>
        <v/>
      </c>
      <c r="K111" s="125" t="str">
        <f>IF(IF('Шаблон модификаторы блюда'!D112=0,0,'Шаблон модификаторы блюда'!A112),IF('Шаблон модификаторы блюда'!D112=0,0,'Шаблон модификаторы блюда'!A112),"")</f>
        <v/>
      </c>
      <c r="L111" s="42" t="str">
        <f t="shared" si="26"/>
        <v/>
      </c>
      <c r="M111" s="42" t="str">
        <f t="shared" si="27"/>
        <v/>
      </c>
      <c r="N111" s="42" t="str">
        <f t="shared" si="47"/>
        <v/>
      </c>
      <c r="O111" s="37" t="str">
        <f t="shared" si="48"/>
        <v/>
      </c>
      <c r="Q111" s="37" t="str">
        <f>'Шаблон блюда'!B112</f>
        <v>Танкобургер</v>
      </c>
      <c r="R111" s="37">
        <f>IFERROR('Шаблон блюда'!A112+1-1,"")</f>
        <v>9109</v>
      </c>
      <c r="S111" s="45">
        <f t="shared" si="28"/>
        <v>9109</v>
      </c>
      <c r="T111" s="37" t="str">
        <f t="shared" si="29"/>
        <v/>
      </c>
      <c r="U111" s="37" t="str">
        <f t="shared" si="49"/>
        <v/>
      </c>
      <c r="W111" s="38">
        <f t="shared" si="50"/>
        <v>7049</v>
      </c>
      <c r="AO111" s="38">
        <f t="shared" si="31"/>
        <v>9494</v>
      </c>
      <c r="AP111" s="38" t="str">
        <f t="shared" si="32"/>
        <v>Сырный Джо</v>
      </c>
      <c r="AR111" s="181">
        <f>Инвентаризация!O114</f>
        <v>59365</v>
      </c>
      <c r="AS111" s="181">
        <f>Инвентаризация!P114</f>
        <v>0</v>
      </c>
      <c r="AT111" s="181">
        <f>Инвентаризация!Q114</f>
        <v>0</v>
      </c>
      <c r="AU111" s="181" t="str">
        <f>IFERROR('Аксапта '!A119,"-")</f>
        <v>-</v>
      </c>
      <c r="AV111" s="38">
        <f t="shared" si="33"/>
        <v>0</v>
      </c>
      <c r="AW111" s="38">
        <f t="shared" si="34"/>
        <v>0</v>
      </c>
      <c r="AX111" s="38">
        <f t="shared" si="35"/>
        <v>0</v>
      </c>
      <c r="AY111" s="181">
        <f t="shared" si="36"/>
        <v>0</v>
      </c>
      <c r="BB111" s="181">
        <f>Инвентаризация!O114</f>
        <v>59365</v>
      </c>
      <c r="BC111" s="181">
        <f>Инвентаризация!P114</f>
        <v>0</v>
      </c>
      <c r="BD111" s="181">
        <f>Инвентаризация!Q114</f>
        <v>0</v>
      </c>
      <c r="BE111" s="181" t="str">
        <f>IFERROR('Аксапта 2'!A119,"-")</f>
        <v>-</v>
      </c>
      <c r="BF111" s="38">
        <f t="shared" si="37"/>
        <v>0</v>
      </c>
      <c r="BG111" s="38">
        <f t="shared" si="38"/>
        <v>0</v>
      </c>
      <c r="BH111" s="38">
        <f t="shared" si="39"/>
        <v>0</v>
      </c>
      <c r="BI111" s="181">
        <f t="shared" si="40"/>
        <v>0</v>
      </c>
      <c r="BL111" s="181">
        <f>Инвентаризация!O114</f>
        <v>59365</v>
      </c>
      <c r="BM111" s="181">
        <f>Инвентаризация!P114</f>
        <v>0</v>
      </c>
      <c r="BN111" s="181">
        <f>Инвентаризация!Q114</f>
        <v>0</v>
      </c>
      <c r="BO111" s="181" t="str">
        <f>IFERROR('Аксапта 3'!A119,"-")</f>
        <v>-</v>
      </c>
      <c r="BP111" s="38">
        <f t="shared" si="41"/>
        <v>0</v>
      </c>
      <c r="BQ111" s="38">
        <f t="shared" si="42"/>
        <v>0</v>
      </c>
      <c r="BR111" s="38">
        <f t="shared" si="43"/>
        <v>0</v>
      </c>
      <c r="BS111" s="181">
        <f t="shared" si="44"/>
        <v>0</v>
      </c>
    </row>
    <row r="112" spans="1:71">
      <c r="A112" s="38" t="str">
        <f>'Шаблон блюда'!B113</f>
        <v>Сырный Джо</v>
      </c>
      <c r="B112" s="37">
        <f>IFERROR('Шаблон блюда'!A113+1-1,"")</f>
        <v>9494</v>
      </c>
      <c r="C112" s="37">
        <f>IFERROR(VLOOKUP(B112,Группы!A:A,1,FALSE),0)</f>
        <v>9494</v>
      </c>
      <c r="D112" s="37" t="str">
        <f t="shared" si="45"/>
        <v/>
      </c>
      <c r="E112" s="37" t="str">
        <f t="shared" si="46"/>
        <v/>
      </c>
      <c r="G112" s="173">
        <f>'Шаблон модификаторы'!C113</f>
        <v>0</v>
      </c>
      <c r="H112" s="174">
        <f>IFERROR('Шаблон модификаторы блюда'!A113+1-1,0)</f>
        <v>0</v>
      </c>
      <c r="I112" s="37">
        <f>IFERROR(VLOOKUP(H112,Группы!A:A,1,FALSE),0)</f>
        <v>0</v>
      </c>
      <c r="J112" s="37" t="str">
        <f t="shared" si="25"/>
        <v/>
      </c>
      <c r="K112" s="125" t="str">
        <f>IF(IF('Шаблон модификаторы блюда'!D113=0,0,'Шаблон модификаторы блюда'!A113),IF('Шаблон модификаторы блюда'!D113=0,0,'Шаблон модификаторы блюда'!A113),"")</f>
        <v/>
      </c>
      <c r="L112" s="42" t="str">
        <f t="shared" si="26"/>
        <v/>
      </c>
      <c r="M112" s="42" t="str">
        <f t="shared" si="27"/>
        <v/>
      </c>
      <c r="N112" s="42" t="str">
        <f t="shared" si="47"/>
        <v/>
      </c>
      <c r="O112" s="37" t="str">
        <f t="shared" si="48"/>
        <v/>
      </c>
      <c r="Q112" s="37" t="str">
        <f>'Шаблон блюда'!B113</f>
        <v>Сырный Джо</v>
      </c>
      <c r="R112" s="37">
        <f>IFERROR('Шаблон блюда'!A113+1-1,"")</f>
        <v>9494</v>
      </c>
      <c r="S112" s="45">
        <f t="shared" si="28"/>
        <v>9494</v>
      </c>
      <c r="T112" s="37" t="str">
        <f t="shared" si="29"/>
        <v/>
      </c>
      <c r="U112" s="37" t="str">
        <f t="shared" si="49"/>
        <v/>
      </c>
      <c r="W112" s="38">
        <f t="shared" si="50"/>
        <v>7005</v>
      </c>
      <c r="AO112" s="38">
        <f t="shared" si="31"/>
        <v>9564</v>
      </c>
      <c r="AP112" s="38" t="str">
        <f t="shared" si="32"/>
        <v>Чикенбургер</v>
      </c>
      <c r="AR112" s="181">
        <f>Инвентаризация!O115</f>
        <v>57408</v>
      </c>
      <c r="AS112" s="181">
        <f>Инвентаризация!P115</f>
        <v>0</v>
      </c>
      <c r="AT112" s="181">
        <f>Инвентаризация!Q115</f>
        <v>0</v>
      </c>
      <c r="AU112" s="181" t="str">
        <f>IFERROR('Аксапта '!A120,"-")</f>
        <v>-</v>
      </c>
      <c r="AV112" s="38">
        <f t="shared" si="33"/>
        <v>0</v>
      </c>
      <c r="AW112" s="38">
        <f t="shared" si="34"/>
        <v>0</v>
      </c>
      <c r="AX112" s="38">
        <f t="shared" si="35"/>
        <v>0</v>
      </c>
      <c r="AY112" s="181">
        <f t="shared" si="36"/>
        <v>0</v>
      </c>
      <c r="BB112" s="181">
        <f>Инвентаризация!O115</f>
        <v>57408</v>
      </c>
      <c r="BC112" s="181">
        <f>Инвентаризация!P115</f>
        <v>0</v>
      </c>
      <c r="BD112" s="181">
        <f>Инвентаризация!Q115</f>
        <v>0</v>
      </c>
      <c r="BE112" s="181" t="str">
        <f>IFERROR('Аксапта 2'!A120,"-")</f>
        <v>-</v>
      </c>
      <c r="BF112" s="38">
        <f t="shared" si="37"/>
        <v>0</v>
      </c>
      <c r="BG112" s="38">
        <f t="shared" si="38"/>
        <v>0</v>
      </c>
      <c r="BH112" s="38">
        <f t="shared" si="39"/>
        <v>0</v>
      </c>
      <c r="BI112" s="181">
        <f t="shared" si="40"/>
        <v>0</v>
      </c>
      <c r="BL112" s="181">
        <f>Инвентаризация!O115</f>
        <v>57408</v>
      </c>
      <c r="BM112" s="181">
        <f>Инвентаризация!P115</f>
        <v>0</v>
      </c>
      <c r="BN112" s="181">
        <f>Инвентаризация!Q115</f>
        <v>0</v>
      </c>
      <c r="BO112" s="181" t="str">
        <f>IFERROR('Аксапта 3'!A120,"-")</f>
        <v>-</v>
      </c>
      <c r="BP112" s="38">
        <f t="shared" si="41"/>
        <v>0</v>
      </c>
      <c r="BQ112" s="38">
        <f t="shared" si="42"/>
        <v>0</v>
      </c>
      <c r="BR112" s="38">
        <f t="shared" si="43"/>
        <v>0</v>
      </c>
      <c r="BS112" s="181">
        <f t="shared" si="44"/>
        <v>0</v>
      </c>
    </row>
    <row r="113" spans="1:71">
      <c r="A113" s="38" t="str">
        <f>'Шаблон блюда'!B114</f>
        <v>Чикенбургер</v>
      </c>
      <c r="B113" s="37">
        <f>IFERROR('Шаблон блюда'!A114+1-1,"")</f>
        <v>9564</v>
      </c>
      <c r="C113" s="37">
        <f>IFERROR(VLOOKUP(B113,Группы!A:A,1,FALSE),0)</f>
        <v>9564</v>
      </c>
      <c r="D113" s="37" t="str">
        <f t="shared" si="45"/>
        <v/>
      </c>
      <c r="E113" s="37" t="str">
        <f t="shared" si="46"/>
        <v/>
      </c>
      <c r="G113" s="173">
        <f>'Шаблон модификаторы'!C114</f>
        <v>0</v>
      </c>
      <c r="H113" s="174">
        <f>IFERROR('Шаблон модификаторы блюда'!A114+1-1,0)</f>
        <v>0</v>
      </c>
      <c r="I113" s="37">
        <f>IFERROR(VLOOKUP(H113,Группы!A:A,1,FALSE),0)</f>
        <v>0</v>
      </c>
      <c r="J113" s="37" t="str">
        <f t="shared" si="25"/>
        <v/>
      </c>
      <c r="K113" s="125" t="str">
        <f>IF(IF('Шаблон модификаторы блюда'!D114=0,0,'Шаблон модификаторы блюда'!A114),IF('Шаблон модификаторы блюда'!D114=0,0,'Шаблон модификаторы блюда'!A114),"")</f>
        <v/>
      </c>
      <c r="L113" s="42" t="str">
        <f t="shared" si="26"/>
        <v/>
      </c>
      <c r="M113" s="42" t="str">
        <f t="shared" si="27"/>
        <v/>
      </c>
      <c r="N113" s="42" t="str">
        <f t="shared" si="47"/>
        <v/>
      </c>
      <c r="O113" s="37" t="str">
        <f t="shared" si="48"/>
        <v/>
      </c>
      <c r="Q113" s="37" t="str">
        <f>'Шаблон блюда'!B114</f>
        <v>Чикенбургер</v>
      </c>
      <c r="R113" s="37">
        <f>IFERROR('Шаблон блюда'!A114+1-1,"")</f>
        <v>9564</v>
      </c>
      <c r="S113" s="45">
        <f t="shared" si="28"/>
        <v>9564</v>
      </c>
      <c r="T113" s="37" t="str">
        <f t="shared" si="29"/>
        <v/>
      </c>
      <c r="U113" s="37" t="str">
        <f t="shared" si="49"/>
        <v/>
      </c>
      <c r="W113" s="38">
        <f t="shared" si="50"/>
        <v>7006</v>
      </c>
      <c r="AO113" s="38">
        <f t="shared" si="31"/>
        <v>9565</v>
      </c>
      <c r="AP113" s="38" t="str">
        <f t="shared" si="32"/>
        <v>Чикен Барбекю</v>
      </c>
      <c r="AR113" s="181">
        <f>Инвентаризация!O116</f>
        <v>57407</v>
      </c>
      <c r="AS113" s="181">
        <f>Инвентаризация!P116</f>
        <v>80028</v>
      </c>
      <c r="AT113" s="181">
        <f>Инвентаризация!Q116</f>
        <v>0</v>
      </c>
      <c r="AU113" s="181" t="str">
        <f>IFERROR('Аксапта '!A121,"-")</f>
        <v>-</v>
      </c>
      <c r="AV113" s="38">
        <f t="shared" si="33"/>
        <v>0</v>
      </c>
      <c r="AW113" s="38">
        <f t="shared" si="34"/>
        <v>0</v>
      </c>
      <c r="AX113" s="38">
        <f t="shared" si="35"/>
        <v>0</v>
      </c>
      <c r="AY113" s="181">
        <f t="shared" si="36"/>
        <v>0</v>
      </c>
      <c r="BB113" s="181">
        <f>Инвентаризация!O116</f>
        <v>57407</v>
      </c>
      <c r="BC113" s="181">
        <f>Инвентаризация!P116</f>
        <v>80028</v>
      </c>
      <c r="BD113" s="181">
        <f>Инвентаризация!Q116</f>
        <v>0</v>
      </c>
      <c r="BE113" s="181" t="str">
        <f>IFERROR('Аксапта 2'!A121,"-")</f>
        <v>-</v>
      </c>
      <c r="BF113" s="38">
        <f t="shared" si="37"/>
        <v>0</v>
      </c>
      <c r="BG113" s="38">
        <f t="shared" si="38"/>
        <v>0</v>
      </c>
      <c r="BH113" s="38">
        <f t="shared" si="39"/>
        <v>0</v>
      </c>
      <c r="BI113" s="181">
        <f t="shared" si="40"/>
        <v>0</v>
      </c>
      <c r="BL113" s="181">
        <f>Инвентаризация!O116</f>
        <v>57407</v>
      </c>
      <c r="BM113" s="181">
        <f>Инвентаризация!P116</f>
        <v>80028</v>
      </c>
      <c r="BN113" s="181">
        <f>Инвентаризация!Q116</f>
        <v>0</v>
      </c>
      <c r="BO113" s="181" t="str">
        <f>IFERROR('Аксапта 3'!A121,"-")</f>
        <v>-</v>
      </c>
      <c r="BP113" s="38">
        <f t="shared" si="41"/>
        <v>0</v>
      </c>
      <c r="BQ113" s="38">
        <f t="shared" si="42"/>
        <v>0</v>
      </c>
      <c r="BR113" s="38">
        <f t="shared" si="43"/>
        <v>0</v>
      </c>
      <c r="BS113" s="181">
        <f t="shared" si="44"/>
        <v>0</v>
      </c>
    </row>
    <row r="114" spans="1:71">
      <c r="A114" s="38" t="str">
        <f>'Шаблон блюда'!B115</f>
        <v>Чикен Барбекю</v>
      </c>
      <c r="B114" s="37">
        <f>IFERROR('Шаблон блюда'!A115+1-1,"")</f>
        <v>9565</v>
      </c>
      <c r="C114" s="37">
        <f>IFERROR(VLOOKUP(B114,Группы!A:A,1,FALSE),0)</f>
        <v>9565</v>
      </c>
      <c r="D114" s="37" t="str">
        <f t="shared" si="45"/>
        <v/>
      </c>
      <c r="E114" s="37" t="str">
        <f t="shared" si="46"/>
        <v/>
      </c>
      <c r="G114" s="173">
        <f>'Шаблон модификаторы'!C115</f>
        <v>0</v>
      </c>
      <c r="H114" s="174">
        <f>IFERROR('Шаблон модификаторы блюда'!A115+1-1,0)</f>
        <v>0</v>
      </c>
      <c r="I114" s="37">
        <f>IFERROR(VLOOKUP(H114,Группы!A:A,1,FALSE),0)</f>
        <v>0</v>
      </c>
      <c r="J114" s="37" t="str">
        <f t="shared" si="25"/>
        <v/>
      </c>
      <c r="K114" s="125" t="str">
        <f>IF(IF('Шаблон модификаторы блюда'!D115=0,0,'Шаблон модификаторы блюда'!A115),IF('Шаблон модификаторы блюда'!D115=0,0,'Шаблон модификаторы блюда'!A115),"")</f>
        <v/>
      </c>
      <c r="L114" s="42" t="str">
        <f t="shared" si="26"/>
        <v/>
      </c>
      <c r="M114" s="42" t="str">
        <f t="shared" si="27"/>
        <v/>
      </c>
      <c r="N114" s="42" t="str">
        <f t="shared" si="47"/>
        <v/>
      </c>
      <c r="O114" s="37" t="str">
        <f t="shared" si="48"/>
        <v/>
      </c>
      <c r="Q114" s="37" t="str">
        <f>'Шаблон блюда'!B115</f>
        <v>Чикен Барбекю</v>
      </c>
      <c r="R114" s="37">
        <f>IFERROR('Шаблон блюда'!A115+1-1,"")</f>
        <v>9565</v>
      </c>
      <c r="S114" s="45">
        <f t="shared" si="28"/>
        <v>9565</v>
      </c>
      <c r="T114" s="37" t="str">
        <f t="shared" si="29"/>
        <v/>
      </c>
      <c r="U114" s="37" t="str">
        <f t="shared" si="49"/>
        <v/>
      </c>
      <c r="W114" s="38">
        <f t="shared" si="50"/>
        <v>7010</v>
      </c>
      <c r="AO114" s="38">
        <f t="shared" si="31"/>
        <v>9572</v>
      </c>
      <c r="AP114" s="38" t="str">
        <f t="shared" si="32"/>
        <v>Чикен Кинг</v>
      </c>
      <c r="AR114" s="181">
        <f>Инвентаризация!O117</f>
        <v>0</v>
      </c>
      <c r="AS114" s="181">
        <f>Инвентаризация!P117</f>
        <v>0</v>
      </c>
      <c r="AT114" s="181">
        <f>Инвентаризация!Q117</f>
        <v>0</v>
      </c>
      <c r="AU114" s="181" t="str">
        <f>IFERROR('Аксапта '!A122,"-")</f>
        <v>-</v>
      </c>
      <c r="AV114" s="38">
        <f t="shared" si="33"/>
        <v>0</v>
      </c>
      <c r="AW114" s="38">
        <f t="shared" si="34"/>
        <v>0</v>
      </c>
      <c r="AX114" s="38">
        <f t="shared" si="35"/>
        <v>0</v>
      </c>
      <c r="AY114" s="181">
        <f t="shared" si="36"/>
        <v>0</v>
      </c>
      <c r="BB114" s="181">
        <f>Инвентаризация!O117</f>
        <v>0</v>
      </c>
      <c r="BC114" s="181">
        <f>Инвентаризация!P117</f>
        <v>0</v>
      </c>
      <c r="BD114" s="181">
        <f>Инвентаризация!Q117</f>
        <v>0</v>
      </c>
      <c r="BE114" s="181" t="str">
        <f>IFERROR('Аксапта 2'!A122,"-")</f>
        <v>-</v>
      </c>
      <c r="BF114" s="38">
        <f t="shared" si="37"/>
        <v>0</v>
      </c>
      <c r="BG114" s="38">
        <f t="shared" si="38"/>
        <v>0</v>
      </c>
      <c r="BH114" s="38">
        <f t="shared" si="39"/>
        <v>0</v>
      </c>
      <c r="BI114" s="181">
        <f t="shared" si="40"/>
        <v>0</v>
      </c>
      <c r="BL114" s="181">
        <f>Инвентаризация!O117</f>
        <v>0</v>
      </c>
      <c r="BM114" s="181">
        <f>Инвентаризация!P117</f>
        <v>0</v>
      </c>
      <c r="BN114" s="181">
        <f>Инвентаризация!Q117</f>
        <v>0</v>
      </c>
      <c r="BO114" s="181" t="str">
        <f>IFERROR('Аксапта 3'!A122,"-")</f>
        <v>-</v>
      </c>
      <c r="BP114" s="38">
        <f t="shared" si="41"/>
        <v>0</v>
      </c>
      <c r="BQ114" s="38">
        <f t="shared" si="42"/>
        <v>0</v>
      </c>
      <c r="BR114" s="38">
        <f t="shared" si="43"/>
        <v>0</v>
      </c>
      <c r="BS114" s="181">
        <f t="shared" si="44"/>
        <v>0</v>
      </c>
    </row>
    <row r="115" spans="1:71">
      <c r="A115" s="38" t="str">
        <f>'Шаблон блюда'!B116</f>
        <v>Чикен Кинг</v>
      </c>
      <c r="B115" s="37">
        <f>IFERROR('Шаблон блюда'!A116+1-1,"")</f>
        <v>9572</v>
      </c>
      <c r="C115" s="37">
        <f>IFERROR(VLOOKUP(B115,Группы!A:A,1,FALSE),0)</f>
        <v>9572</v>
      </c>
      <c r="D115" s="37" t="str">
        <f t="shared" si="45"/>
        <v/>
      </c>
      <c r="E115" s="37" t="str">
        <f t="shared" si="46"/>
        <v/>
      </c>
      <c r="G115" s="173">
        <f>'Шаблон модификаторы'!C116</f>
        <v>0</v>
      </c>
      <c r="H115" s="174">
        <f>IFERROR('Шаблон модификаторы блюда'!A116+1-1,0)</f>
        <v>0</v>
      </c>
      <c r="I115" s="37">
        <f>IFERROR(VLOOKUP(H115,Группы!A:A,1,FALSE),0)</f>
        <v>0</v>
      </c>
      <c r="J115" s="37" t="str">
        <f t="shared" si="25"/>
        <v/>
      </c>
      <c r="K115" s="125" t="str">
        <f>IF(IF('Шаблон модификаторы блюда'!D116=0,0,'Шаблон модификаторы блюда'!A116),IF('Шаблон модификаторы блюда'!D116=0,0,'Шаблон модификаторы блюда'!A116),"")</f>
        <v/>
      </c>
      <c r="L115" s="42" t="str">
        <f t="shared" si="26"/>
        <v/>
      </c>
      <c r="M115" s="42" t="str">
        <f t="shared" si="27"/>
        <v/>
      </c>
      <c r="N115" s="42" t="str">
        <f t="shared" si="47"/>
        <v/>
      </c>
      <c r="O115" s="37" t="str">
        <f t="shared" si="48"/>
        <v/>
      </c>
      <c r="Q115" s="37" t="str">
        <f>'Шаблон блюда'!B116</f>
        <v>Чикен Кинг</v>
      </c>
      <c r="R115" s="37">
        <f>IFERROR('Шаблон блюда'!A116+1-1,"")</f>
        <v>9572</v>
      </c>
      <c r="S115" s="45">
        <f t="shared" si="28"/>
        <v>9572</v>
      </c>
      <c r="T115" s="37" t="str">
        <f t="shared" si="29"/>
        <v/>
      </c>
      <c r="U115" s="37" t="str">
        <f t="shared" si="49"/>
        <v/>
      </c>
      <c r="W115" s="38">
        <f t="shared" si="50"/>
        <v>8112</v>
      </c>
      <c r="AO115" s="38">
        <f t="shared" si="31"/>
        <v>9573</v>
      </c>
      <c r="AP115" s="38" t="str">
        <f t="shared" si="32"/>
        <v>Сырная мэри</v>
      </c>
      <c r="AR115" s="181">
        <f>Инвентаризация!O118</f>
        <v>56066</v>
      </c>
      <c r="AS115" s="181">
        <f>Инвентаризация!P118</f>
        <v>0</v>
      </c>
      <c r="AT115" s="181">
        <f>Инвентаризация!Q118</f>
        <v>0</v>
      </c>
      <c r="AU115" s="181" t="str">
        <f>IFERROR('Аксапта '!A123,"-")</f>
        <v>-</v>
      </c>
      <c r="AV115" s="38">
        <f t="shared" si="33"/>
        <v>0</v>
      </c>
      <c r="AW115" s="38">
        <f t="shared" si="34"/>
        <v>0</v>
      </c>
      <c r="AX115" s="38">
        <f t="shared" si="35"/>
        <v>0</v>
      </c>
      <c r="AY115" s="181">
        <f t="shared" si="36"/>
        <v>0</v>
      </c>
      <c r="BB115" s="181">
        <f>Инвентаризация!O118</f>
        <v>56066</v>
      </c>
      <c r="BC115" s="181">
        <f>Инвентаризация!P118</f>
        <v>0</v>
      </c>
      <c r="BD115" s="181">
        <f>Инвентаризация!Q118</f>
        <v>0</v>
      </c>
      <c r="BE115" s="181" t="str">
        <f>IFERROR('Аксапта 2'!A123,"-")</f>
        <v>-</v>
      </c>
      <c r="BF115" s="38">
        <f t="shared" si="37"/>
        <v>0</v>
      </c>
      <c r="BG115" s="38">
        <f t="shared" si="38"/>
        <v>0</v>
      </c>
      <c r="BH115" s="38">
        <f t="shared" si="39"/>
        <v>0</v>
      </c>
      <c r="BI115" s="181">
        <f t="shared" si="40"/>
        <v>0</v>
      </c>
      <c r="BL115" s="181">
        <f>Инвентаризация!O118</f>
        <v>56066</v>
      </c>
      <c r="BM115" s="181">
        <f>Инвентаризация!P118</f>
        <v>0</v>
      </c>
      <c r="BN115" s="181">
        <f>Инвентаризация!Q118</f>
        <v>0</v>
      </c>
      <c r="BO115" s="181" t="str">
        <f>IFERROR('Аксапта 3'!A123,"-")</f>
        <v>-</v>
      </c>
      <c r="BP115" s="38">
        <f t="shared" si="41"/>
        <v>0</v>
      </c>
      <c r="BQ115" s="38">
        <f t="shared" si="42"/>
        <v>0</v>
      </c>
      <c r="BR115" s="38">
        <f t="shared" si="43"/>
        <v>0</v>
      </c>
      <c r="BS115" s="181">
        <f t="shared" si="44"/>
        <v>0</v>
      </c>
    </row>
    <row r="116" spans="1:71">
      <c r="A116" s="38" t="str">
        <f>'Шаблон блюда'!B117</f>
        <v>Сырная мэри</v>
      </c>
      <c r="B116" s="37">
        <f>IFERROR('Шаблон блюда'!A117+1-1,"")</f>
        <v>9573</v>
      </c>
      <c r="C116" s="37">
        <f>IFERROR(VLOOKUP(B116,Группы!A:A,1,FALSE),0)</f>
        <v>9573</v>
      </c>
      <c r="D116" s="37" t="str">
        <f t="shared" si="45"/>
        <v/>
      </c>
      <c r="E116" s="37" t="str">
        <f t="shared" si="46"/>
        <v/>
      </c>
      <c r="G116" s="173">
        <f>'Шаблон модификаторы'!C117</f>
        <v>0</v>
      </c>
      <c r="H116" s="174">
        <f>IFERROR('Шаблон модификаторы блюда'!A117+1-1,0)</f>
        <v>0</v>
      </c>
      <c r="I116" s="37">
        <f>IFERROR(VLOOKUP(H116,Группы!A:A,1,FALSE),0)</f>
        <v>0</v>
      </c>
      <c r="J116" s="37" t="str">
        <f t="shared" si="25"/>
        <v/>
      </c>
      <c r="K116" s="125" t="str">
        <f>IF(IF('Шаблон модификаторы блюда'!D117=0,0,'Шаблон модификаторы блюда'!A117),IF('Шаблон модификаторы блюда'!D117=0,0,'Шаблон модификаторы блюда'!A117),"")</f>
        <v/>
      </c>
      <c r="L116" s="42" t="str">
        <f t="shared" si="26"/>
        <v/>
      </c>
      <c r="M116" s="42" t="str">
        <f t="shared" si="27"/>
        <v/>
      </c>
      <c r="N116" s="42" t="str">
        <f t="shared" si="47"/>
        <v/>
      </c>
      <c r="O116" s="37" t="str">
        <f t="shared" si="48"/>
        <v/>
      </c>
      <c r="Q116" s="37" t="str">
        <f>'Шаблон блюда'!B117</f>
        <v>Сырная мэри</v>
      </c>
      <c r="R116" s="37">
        <f>IFERROR('Шаблон блюда'!A117+1-1,"")</f>
        <v>9573</v>
      </c>
      <c r="S116" s="45">
        <f t="shared" si="28"/>
        <v>9573</v>
      </c>
      <c r="T116" s="37" t="str">
        <f t="shared" si="29"/>
        <v/>
      </c>
      <c r="U116" s="37" t="str">
        <f t="shared" si="49"/>
        <v/>
      </c>
      <c r="W116" s="38">
        <f t="shared" si="50"/>
        <v>7059</v>
      </c>
      <c r="AO116" s="38">
        <f t="shared" si="31"/>
        <v>9600</v>
      </c>
      <c r="AP116" s="38" t="str">
        <f t="shared" si="32"/>
        <v>Orbit Bubblemint</v>
      </c>
      <c r="AR116" s="181">
        <f>Инвентаризация!O119</f>
        <v>56067</v>
      </c>
      <c r="AS116" s="181">
        <f>Инвентаризация!P119</f>
        <v>56068</v>
      </c>
      <c r="AT116" s="181">
        <f>Инвентаризация!Q119</f>
        <v>0</v>
      </c>
      <c r="AU116" s="181" t="str">
        <f>IFERROR('Аксапта '!A124,"-")</f>
        <v>-</v>
      </c>
      <c r="AV116" s="38">
        <f t="shared" si="33"/>
        <v>0</v>
      </c>
      <c r="AW116" s="38">
        <f t="shared" si="34"/>
        <v>0</v>
      </c>
      <c r="AX116" s="38">
        <f t="shared" si="35"/>
        <v>0</v>
      </c>
      <c r="AY116" s="181">
        <f t="shared" si="36"/>
        <v>0</v>
      </c>
      <c r="BB116" s="181">
        <f>Инвентаризация!O119</f>
        <v>56067</v>
      </c>
      <c r="BC116" s="181">
        <f>Инвентаризация!P119</f>
        <v>56068</v>
      </c>
      <c r="BD116" s="181">
        <f>Инвентаризация!Q119</f>
        <v>0</v>
      </c>
      <c r="BE116" s="181" t="str">
        <f>IFERROR('Аксапта 2'!A124,"-")</f>
        <v>-</v>
      </c>
      <c r="BF116" s="38">
        <f t="shared" si="37"/>
        <v>0</v>
      </c>
      <c r="BG116" s="38">
        <f t="shared" si="38"/>
        <v>0</v>
      </c>
      <c r="BH116" s="38">
        <f t="shared" si="39"/>
        <v>0</v>
      </c>
      <c r="BI116" s="181">
        <f t="shared" si="40"/>
        <v>0</v>
      </c>
      <c r="BL116" s="181">
        <f>Инвентаризация!O119</f>
        <v>56067</v>
      </c>
      <c r="BM116" s="181">
        <f>Инвентаризация!P119</f>
        <v>56068</v>
      </c>
      <c r="BN116" s="181">
        <f>Инвентаризация!Q119</f>
        <v>0</v>
      </c>
      <c r="BO116" s="181" t="str">
        <f>IFERROR('Аксапта 3'!A124,"-")</f>
        <v>-</v>
      </c>
      <c r="BP116" s="38">
        <f t="shared" si="41"/>
        <v>0</v>
      </c>
      <c r="BQ116" s="38">
        <f t="shared" si="42"/>
        <v>0</v>
      </c>
      <c r="BR116" s="38">
        <f t="shared" si="43"/>
        <v>0</v>
      </c>
      <c r="BS116" s="181">
        <f t="shared" si="44"/>
        <v>0</v>
      </c>
    </row>
    <row r="117" spans="1:71">
      <c r="A117" s="38" t="str">
        <f>'Шаблон блюда'!B118</f>
        <v>Orbit Bubblemint</v>
      </c>
      <c r="B117" s="37">
        <f>IFERROR('Шаблон блюда'!A118+1-1,"")</f>
        <v>9600</v>
      </c>
      <c r="C117" s="37">
        <f>IFERROR(VLOOKUP(B117,Группы!A:A,1,FALSE),0)</f>
        <v>9600</v>
      </c>
      <c r="D117" s="37" t="str">
        <f t="shared" si="45"/>
        <v/>
      </c>
      <c r="E117" s="37" t="str">
        <f t="shared" si="46"/>
        <v/>
      </c>
      <c r="G117" s="173">
        <f>'Шаблон модификаторы'!C118</f>
        <v>0</v>
      </c>
      <c r="H117" s="174">
        <f>IFERROR('Шаблон модификаторы блюда'!A118+1-1,0)</f>
        <v>0</v>
      </c>
      <c r="I117" s="37">
        <f>IFERROR(VLOOKUP(H117,Группы!A:A,1,FALSE),0)</f>
        <v>0</v>
      </c>
      <c r="J117" s="37" t="str">
        <f t="shared" si="25"/>
        <v/>
      </c>
      <c r="K117" s="125" t="str">
        <f>IF(IF('Шаблон модификаторы блюда'!D118=0,0,'Шаблон модификаторы блюда'!A118),IF('Шаблон модификаторы блюда'!D118=0,0,'Шаблон модификаторы блюда'!A118),"")</f>
        <v/>
      </c>
      <c r="L117" s="42" t="str">
        <f t="shared" si="26"/>
        <v/>
      </c>
      <c r="M117" s="42" t="str">
        <f t="shared" si="27"/>
        <v/>
      </c>
      <c r="N117" s="42" t="str">
        <f t="shared" si="47"/>
        <v/>
      </c>
      <c r="O117" s="37" t="str">
        <f t="shared" si="48"/>
        <v/>
      </c>
      <c r="Q117" s="37" t="str">
        <f>'Шаблон блюда'!B118</f>
        <v>Orbit Bubblemint</v>
      </c>
      <c r="R117" s="37">
        <f>IFERROR('Шаблон блюда'!A118+1-1,"")</f>
        <v>9600</v>
      </c>
      <c r="S117" s="45">
        <f t="shared" si="28"/>
        <v>9600</v>
      </c>
      <c r="T117" s="37" t="str">
        <f t="shared" si="29"/>
        <v/>
      </c>
      <c r="U117" s="37" t="str">
        <f t="shared" si="49"/>
        <v/>
      </c>
      <c r="W117" s="38">
        <f t="shared" si="50"/>
        <v>9957</v>
      </c>
      <c r="AO117" s="38">
        <f t="shared" si="31"/>
        <v>9959</v>
      </c>
      <c r="AP117" s="38" t="str">
        <f t="shared" si="32"/>
        <v>Беконайзер</v>
      </c>
      <c r="AR117" s="181">
        <f>Инвентаризация!O120</f>
        <v>56006</v>
      </c>
      <c r="AS117" s="181">
        <f>Инвентаризация!P120</f>
        <v>0</v>
      </c>
      <c r="AT117" s="181">
        <f>Инвентаризация!Q120</f>
        <v>0</v>
      </c>
      <c r="AU117" s="181" t="str">
        <f>IFERROR('Аксапта '!A125,"-")</f>
        <v>-</v>
      </c>
      <c r="AV117" s="38">
        <f t="shared" si="33"/>
        <v>0</v>
      </c>
      <c r="AW117" s="38">
        <f t="shared" si="34"/>
        <v>0</v>
      </c>
      <c r="AX117" s="38">
        <f t="shared" si="35"/>
        <v>0</v>
      </c>
      <c r="AY117" s="181">
        <f t="shared" si="36"/>
        <v>0</v>
      </c>
      <c r="BB117" s="181">
        <f>Инвентаризация!O120</f>
        <v>56006</v>
      </c>
      <c r="BC117" s="181">
        <f>Инвентаризация!P120</f>
        <v>0</v>
      </c>
      <c r="BD117" s="181">
        <f>Инвентаризация!Q120</f>
        <v>0</v>
      </c>
      <c r="BE117" s="181" t="str">
        <f>IFERROR('Аксапта 2'!A125,"-")</f>
        <v>-</v>
      </c>
      <c r="BF117" s="38">
        <f t="shared" si="37"/>
        <v>0</v>
      </c>
      <c r="BG117" s="38">
        <f t="shared" si="38"/>
        <v>0</v>
      </c>
      <c r="BH117" s="38">
        <f t="shared" si="39"/>
        <v>0</v>
      </c>
      <c r="BI117" s="181">
        <f t="shared" si="40"/>
        <v>0</v>
      </c>
      <c r="BL117" s="181">
        <f>Инвентаризация!O120</f>
        <v>56006</v>
      </c>
      <c r="BM117" s="181">
        <f>Инвентаризация!P120</f>
        <v>0</v>
      </c>
      <c r="BN117" s="181">
        <f>Инвентаризация!Q120</f>
        <v>0</v>
      </c>
      <c r="BO117" s="181" t="str">
        <f>IFERROR('Аксапта 3'!A125,"-")</f>
        <v>-</v>
      </c>
      <c r="BP117" s="38">
        <f t="shared" si="41"/>
        <v>0</v>
      </c>
      <c r="BQ117" s="38">
        <f t="shared" si="42"/>
        <v>0</v>
      </c>
      <c r="BR117" s="38">
        <f t="shared" si="43"/>
        <v>0</v>
      </c>
      <c r="BS117" s="181">
        <f t="shared" si="44"/>
        <v>0</v>
      </c>
    </row>
    <row r="118" spans="1:71">
      <c r="A118" s="38" t="str">
        <f>'Шаблон блюда'!B119</f>
        <v>Беконайзер</v>
      </c>
      <c r="B118" s="37">
        <f>IFERROR('Шаблон блюда'!A119+1-1,"")</f>
        <v>9959</v>
      </c>
      <c r="C118" s="37">
        <f>IFERROR(VLOOKUP(B118,Группы!A:A,1,FALSE),0)</f>
        <v>9959</v>
      </c>
      <c r="D118" s="37" t="str">
        <f t="shared" si="45"/>
        <v/>
      </c>
      <c r="E118" s="37" t="str">
        <f t="shared" si="46"/>
        <v/>
      </c>
      <c r="G118" s="173">
        <f>'Шаблон модификаторы'!C119</f>
        <v>0</v>
      </c>
      <c r="H118" s="174">
        <f>IFERROR('Шаблон модификаторы блюда'!A119+1-1,0)</f>
        <v>0</v>
      </c>
      <c r="I118" s="37">
        <f>IFERROR(VLOOKUP(H118,Группы!A:A,1,FALSE),0)</f>
        <v>0</v>
      </c>
      <c r="J118" s="37" t="str">
        <f>IF(H118=I118,"",H118)</f>
        <v/>
      </c>
      <c r="K118" s="125" t="str">
        <f>IF(IF('Шаблон модификаторы блюда'!D119=0,0,'Шаблон модификаторы блюда'!A119),IF('Шаблон модификаторы блюда'!D119=0,0,'Шаблон модификаторы блюда'!A119),"")</f>
        <v/>
      </c>
      <c r="L118" s="42" t="str">
        <f t="shared" si="26"/>
        <v/>
      </c>
      <c r="M118" s="42" t="str">
        <f t="shared" si="27"/>
        <v/>
      </c>
      <c r="N118" s="42" t="str">
        <f t="shared" si="47"/>
        <v/>
      </c>
      <c r="O118" s="37" t="str">
        <f t="shared" si="48"/>
        <v/>
      </c>
      <c r="Q118" s="37" t="str">
        <f>'Шаблон блюда'!B119</f>
        <v>Беконайзер</v>
      </c>
      <c r="R118" s="37">
        <f>IFERROR('Шаблон блюда'!A119+1-1,"")</f>
        <v>9959</v>
      </c>
      <c r="S118" s="45">
        <f t="shared" si="28"/>
        <v>9959</v>
      </c>
      <c r="T118" s="37" t="str">
        <f t="shared" si="29"/>
        <v/>
      </c>
      <c r="U118" s="37" t="str">
        <f t="shared" si="49"/>
        <v/>
      </c>
      <c r="W118" s="38">
        <f t="shared" si="50"/>
        <v>0</v>
      </c>
      <c r="AO118" s="38">
        <f t="shared" si="31"/>
        <v>10118</v>
      </c>
      <c r="AP118" s="38" t="str">
        <f t="shared" si="32"/>
        <v>Блю Чиз Бургер</v>
      </c>
      <c r="AR118" s="181">
        <f>Инвентаризация!O121</f>
        <v>56008</v>
      </c>
      <c r="AS118" s="181">
        <f>Инвентаризация!P121</f>
        <v>0</v>
      </c>
      <c r="AT118" s="181">
        <f>Инвентаризация!Q121</f>
        <v>0</v>
      </c>
      <c r="AU118" s="181" t="str">
        <f>IFERROR('Аксапта '!A126,"-")</f>
        <v>-</v>
      </c>
      <c r="AV118" s="38">
        <f t="shared" si="33"/>
        <v>0</v>
      </c>
      <c r="AW118" s="38">
        <f t="shared" si="34"/>
        <v>0</v>
      </c>
      <c r="AX118" s="38">
        <f t="shared" si="35"/>
        <v>0</v>
      </c>
      <c r="AY118" s="181">
        <f t="shared" si="36"/>
        <v>0</v>
      </c>
      <c r="BB118" s="181">
        <f>Инвентаризация!O121</f>
        <v>56008</v>
      </c>
      <c r="BC118" s="181">
        <f>Инвентаризация!P121</f>
        <v>0</v>
      </c>
      <c r="BD118" s="181">
        <f>Инвентаризация!Q121</f>
        <v>0</v>
      </c>
      <c r="BE118" s="181" t="str">
        <f>IFERROR('Аксапта 2'!A126,"-")</f>
        <v>-</v>
      </c>
      <c r="BF118" s="38">
        <f t="shared" si="37"/>
        <v>0</v>
      </c>
      <c r="BG118" s="38">
        <f t="shared" si="38"/>
        <v>0</v>
      </c>
      <c r="BH118" s="38">
        <f t="shared" si="39"/>
        <v>0</v>
      </c>
      <c r="BI118" s="181">
        <f t="shared" si="40"/>
        <v>0</v>
      </c>
      <c r="BL118" s="181">
        <f>Инвентаризация!O121</f>
        <v>56008</v>
      </c>
      <c r="BM118" s="181">
        <f>Инвентаризация!P121</f>
        <v>0</v>
      </c>
      <c r="BN118" s="181">
        <f>Инвентаризация!Q121</f>
        <v>0</v>
      </c>
      <c r="BO118" s="181" t="str">
        <f>IFERROR('Аксапта 3'!A126,"-")</f>
        <v>-</v>
      </c>
      <c r="BP118" s="38">
        <f t="shared" si="41"/>
        <v>0</v>
      </c>
      <c r="BQ118" s="38">
        <f t="shared" si="42"/>
        <v>0</v>
      </c>
      <c r="BR118" s="38">
        <f t="shared" si="43"/>
        <v>0</v>
      </c>
      <c r="BS118" s="181">
        <f t="shared" si="44"/>
        <v>0</v>
      </c>
    </row>
    <row r="119" spans="1:71">
      <c r="A119" s="38" t="str">
        <f>'Шаблон блюда'!B120</f>
        <v>Блю Чиз Бургер</v>
      </c>
      <c r="B119" s="37">
        <f>IFERROR('Шаблон блюда'!A120+1-1,"")</f>
        <v>10118</v>
      </c>
      <c r="C119" s="37">
        <f>IFERROR(VLOOKUP(B119,Группы!A:A,1,FALSE),0)</f>
        <v>10118</v>
      </c>
      <c r="D119" s="37" t="str">
        <f t="shared" si="45"/>
        <v/>
      </c>
      <c r="E119" s="37" t="str">
        <f t="shared" si="46"/>
        <v/>
      </c>
      <c r="G119" s="173">
        <f>'Шаблон модификаторы'!C120</f>
        <v>0</v>
      </c>
      <c r="H119" s="174">
        <f>IFERROR('Шаблон модификаторы блюда'!A120+1-1,0)</f>
        <v>0</v>
      </c>
      <c r="I119" s="37">
        <f>IFERROR(VLOOKUP(H119,Группы!A:A,1,FALSE),0)</f>
        <v>0</v>
      </c>
      <c r="J119" s="37" t="str">
        <f t="shared" ref="J119:J182" si="51">IF(H119=I119,"",H119)</f>
        <v/>
      </c>
      <c r="K119" s="125" t="str">
        <f>IF(IF('Шаблон модификаторы блюда'!D120=0,0,'Шаблон модификаторы блюда'!A120),IF('Шаблон модификаторы блюда'!D120=0,0,'Шаблон модификаторы блюда'!A120),"")</f>
        <v/>
      </c>
      <c r="L119" s="42" t="str">
        <f t="shared" si="26"/>
        <v/>
      </c>
      <c r="M119" s="42" t="str">
        <f t="shared" si="27"/>
        <v/>
      </c>
      <c r="N119" s="42" t="str">
        <f t="shared" si="47"/>
        <v/>
      </c>
      <c r="O119" s="37" t="str">
        <f t="shared" si="48"/>
        <v/>
      </c>
      <c r="Q119" s="37" t="str">
        <f>'Шаблон блюда'!B120</f>
        <v>Блю Чиз Бургер</v>
      </c>
      <c r="R119" s="37">
        <f>IFERROR('Шаблон блюда'!A120+1-1,"")</f>
        <v>10118</v>
      </c>
      <c r="S119" s="45">
        <f t="shared" si="28"/>
        <v>10118</v>
      </c>
      <c r="T119" s="37" t="str">
        <f t="shared" si="29"/>
        <v/>
      </c>
      <c r="U119" s="37" t="str">
        <f t="shared" si="49"/>
        <v/>
      </c>
      <c r="W119" s="38">
        <f t="shared" si="50"/>
        <v>0</v>
      </c>
      <c r="AO119" s="38">
        <f t="shared" si="31"/>
        <v>10232</v>
      </c>
      <c r="AP119" s="38" t="str">
        <f t="shared" si="32"/>
        <v>Чикен Фри 9шт</v>
      </c>
      <c r="AR119" s="181">
        <f>Инвентаризация!O122</f>
        <v>56011</v>
      </c>
      <c r="AS119" s="181">
        <f>Инвентаризация!P122</f>
        <v>0</v>
      </c>
      <c r="AT119" s="181">
        <f>Инвентаризация!Q122</f>
        <v>0</v>
      </c>
      <c r="AU119" s="181" t="str">
        <f>IFERROR('Аксапта '!A127,"-")</f>
        <v>-</v>
      </c>
      <c r="AV119" s="38">
        <f t="shared" si="33"/>
        <v>0</v>
      </c>
      <c r="AW119" s="38">
        <f t="shared" si="34"/>
        <v>0</v>
      </c>
      <c r="AX119" s="38">
        <f t="shared" si="35"/>
        <v>0</v>
      </c>
      <c r="AY119" s="181">
        <f t="shared" si="36"/>
        <v>0</v>
      </c>
      <c r="BB119" s="181">
        <f>Инвентаризация!O122</f>
        <v>56011</v>
      </c>
      <c r="BC119" s="181">
        <f>Инвентаризация!P122</f>
        <v>0</v>
      </c>
      <c r="BD119" s="181">
        <f>Инвентаризация!Q122</f>
        <v>0</v>
      </c>
      <c r="BE119" s="181" t="str">
        <f>IFERROR('Аксапта 2'!A127,"-")</f>
        <v>-</v>
      </c>
      <c r="BF119" s="38">
        <f t="shared" si="37"/>
        <v>0</v>
      </c>
      <c r="BG119" s="38">
        <f t="shared" si="38"/>
        <v>0</v>
      </c>
      <c r="BH119" s="38">
        <f t="shared" si="39"/>
        <v>0</v>
      </c>
      <c r="BI119" s="181">
        <f t="shared" si="40"/>
        <v>0</v>
      </c>
      <c r="BL119" s="181">
        <f>Инвентаризация!O122</f>
        <v>56011</v>
      </c>
      <c r="BM119" s="181">
        <f>Инвентаризация!P122</f>
        <v>0</v>
      </c>
      <c r="BN119" s="181">
        <f>Инвентаризация!Q122</f>
        <v>0</v>
      </c>
      <c r="BO119" s="181" t="str">
        <f>IFERROR('Аксапта 3'!A127,"-")</f>
        <v>-</v>
      </c>
      <c r="BP119" s="38">
        <f t="shared" si="41"/>
        <v>0</v>
      </c>
      <c r="BQ119" s="38">
        <f t="shared" si="42"/>
        <v>0</v>
      </c>
      <c r="BR119" s="38">
        <f t="shared" si="43"/>
        <v>0</v>
      </c>
      <c r="BS119" s="181">
        <f t="shared" si="44"/>
        <v>0</v>
      </c>
    </row>
    <row r="120" spans="1:71">
      <c r="A120" s="38" t="str">
        <f>'Шаблон блюда'!B121</f>
        <v>Чикен Фри 9шт</v>
      </c>
      <c r="B120" s="37">
        <f>IFERROR('Шаблон блюда'!A121+1-1,"")</f>
        <v>10232</v>
      </c>
      <c r="C120" s="37">
        <f>IFERROR(VLOOKUP(B120,Группы!A:A,1,FALSE),0)</f>
        <v>10232</v>
      </c>
      <c r="D120" s="37" t="str">
        <f t="shared" si="45"/>
        <v/>
      </c>
      <c r="E120" s="37" t="str">
        <f t="shared" si="46"/>
        <v/>
      </c>
      <c r="G120" s="173">
        <f>'Шаблон модификаторы'!C121</f>
        <v>0</v>
      </c>
      <c r="H120" s="174">
        <f>IFERROR('Шаблон модификаторы блюда'!A121+1-1,0)</f>
        <v>0</v>
      </c>
      <c r="I120" s="37">
        <f>IFERROR(VLOOKUP(H120,Группы!A:A,1,FALSE),0)</f>
        <v>0</v>
      </c>
      <c r="J120" s="37" t="str">
        <f t="shared" si="51"/>
        <v/>
      </c>
      <c r="K120" s="125" t="str">
        <f>IF(IF('Шаблон модификаторы блюда'!D121=0,0,'Шаблон модификаторы блюда'!A121),IF('Шаблон модификаторы блюда'!D121=0,0,'Шаблон модификаторы блюда'!A121),"")</f>
        <v/>
      </c>
      <c r="L120" s="42" t="str">
        <f t="shared" si="26"/>
        <v/>
      </c>
      <c r="M120" s="42" t="str">
        <f t="shared" si="27"/>
        <v/>
      </c>
      <c r="N120" s="42" t="str">
        <f t="shared" si="47"/>
        <v/>
      </c>
      <c r="O120" s="37" t="str">
        <f t="shared" si="48"/>
        <v/>
      </c>
      <c r="Q120" s="37" t="str">
        <f>'Шаблон блюда'!B121</f>
        <v>Чикен Фри 9шт</v>
      </c>
      <c r="R120" s="37">
        <f>IFERROR('Шаблон блюда'!A121+1-1,"")</f>
        <v>10232</v>
      </c>
      <c r="S120" s="45">
        <f t="shared" si="28"/>
        <v>10232</v>
      </c>
      <c r="T120" s="37" t="str">
        <f t="shared" si="29"/>
        <v/>
      </c>
      <c r="U120" s="37" t="str">
        <f t="shared" si="49"/>
        <v/>
      </c>
      <c r="W120" s="38">
        <f t="shared" si="50"/>
        <v>0</v>
      </c>
      <c r="AO120" s="38">
        <f t="shared" si="31"/>
        <v>10233</v>
      </c>
      <c r="AP120" s="38" t="str">
        <f t="shared" si="32"/>
        <v>Чикен Фри 6шт</v>
      </c>
      <c r="AR120" s="181">
        <f>Инвентаризация!O123</f>
        <v>53115</v>
      </c>
      <c r="AS120" s="181">
        <f>Инвентаризация!P123</f>
        <v>0</v>
      </c>
      <c r="AT120" s="181">
        <f>Инвентаризация!Q123</f>
        <v>0</v>
      </c>
      <c r="AU120" s="181" t="str">
        <f>IFERROR('Аксапта '!A128,"-")</f>
        <v>-</v>
      </c>
      <c r="AV120" s="38">
        <f t="shared" si="33"/>
        <v>0</v>
      </c>
      <c r="AW120" s="38">
        <f t="shared" si="34"/>
        <v>0</v>
      </c>
      <c r="AX120" s="38">
        <f t="shared" si="35"/>
        <v>0</v>
      </c>
      <c r="AY120" s="181">
        <f t="shared" si="36"/>
        <v>0</v>
      </c>
      <c r="BB120" s="181">
        <f>Инвентаризация!O123</f>
        <v>53115</v>
      </c>
      <c r="BC120" s="181">
        <f>Инвентаризация!P123</f>
        <v>0</v>
      </c>
      <c r="BD120" s="181">
        <f>Инвентаризация!Q123</f>
        <v>0</v>
      </c>
      <c r="BE120" s="181" t="str">
        <f>IFERROR('Аксапта 2'!A128,"-")</f>
        <v>-</v>
      </c>
      <c r="BF120" s="38">
        <f t="shared" si="37"/>
        <v>0</v>
      </c>
      <c r="BG120" s="38">
        <f t="shared" si="38"/>
        <v>0</v>
      </c>
      <c r="BH120" s="38">
        <f t="shared" si="39"/>
        <v>0</v>
      </c>
      <c r="BI120" s="181">
        <f t="shared" si="40"/>
        <v>0</v>
      </c>
      <c r="BL120" s="181">
        <f>Инвентаризация!O123</f>
        <v>53115</v>
      </c>
      <c r="BM120" s="181">
        <f>Инвентаризация!P123</f>
        <v>0</v>
      </c>
      <c r="BN120" s="181">
        <f>Инвентаризация!Q123</f>
        <v>0</v>
      </c>
      <c r="BO120" s="181" t="str">
        <f>IFERROR('Аксапта 3'!A128,"-")</f>
        <v>-</v>
      </c>
      <c r="BP120" s="38">
        <f t="shared" si="41"/>
        <v>0</v>
      </c>
      <c r="BQ120" s="38">
        <f t="shared" si="42"/>
        <v>0</v>
      </c>
      <c r="BR120" s="38">
        <f t="shared" si="43"/>
        <v>0</v>
      </c>
      <c r="BS120" s="181">
        <f t="shared" si="44"/>
        <v>0</v>
      </c>
    </row>
    <row r="121" spans="1:71">
      <c r="A121" s="38" t="str">
        <f>'Шаблон блюда'!B122</f>
        <v>Чикен Фри 6шт</v>
      </c>
      <c r="B121" s="37">
        <f>IFERROR('Шаблон блюда'!A122+1-1,"")</f>
        <v>10233</v>
      </c>
      <c r="C121" s="37">
        <f>IFERROR(VLOOKUP(B121,Группы!A:A,1,FALSE),0)</f>
        <v>10233</v>
      </c>
      <c r="D121" s="37" t="str">
        <f t="shared" si="45"/>
        <v/>
      </c>
      <c r="E121" s="37" t="str">
        <f t="shared" si="46"/>
        <v/>
      </c>
      <c r="G121" s="173">
        <f>'Шаблон модификаторы'!C122</f>
        <v>0</v>
      </c>
      <c r="H121" s="174">
        <f>IFERROR('Шаблон модификаторы блюда'!A122+1-1,0)</f>
        <v>0</v>
      </c>
      <c r="I121" s="37">
        <f>IFERROR(VLOOKUP(H121,Группы!A:A,1,FALSE),0)</f>
        <v>0</v>
      </c>
      <c r="J121" s="37" t="str">
        <f t="shared" si="51"/>
        <v/>
      </c>
      <c r="K121" s="125" t="str">
        <f>IF(IF('Шаблон модификаторы блюда'!D122=0,0,'Шаблон модификаторы блюда'!A122),IF('Шаблон модификаторы блюда'!D122=0,0,'Шаблон модификаторы блюда'!A122),"")</f>
        <v/>
      </c>
      <c r="L121" s="42" t="str">
        <f t="shared" si="26"/>
        <v/>
      </c>
      <c r="M121" s="42" t="str">
        <f t="shared" si="27"/>
        <v/>
      </c>
      <c r="N121" s="42" t="str">
        <f t="shared" si="47"/>
        <v/>
      </c>
      <c r="O121" s="37" t="str">
        <f t="shared" si="48"/>
        <v/>
      </c>
      <c r="Q121" s="37" t="str">
        <f>'Шаблон блюда'!B122</f>
        <v>Чикен Фри 6шт</v>
      </c>
      <c r="R121" s="37">
        <f>IFERROR('Шаблон блюда'!A122+1-1,"")</f>
        <v>10233</v>
      </c>
      <c r="S121" s="45">
        <f t="shared" si="28"/>
        <v>10233</v>
      </c>
      <c r="T121" s="37" t="str">
        <f t="shared" si="29"/>
        <v/>
      </c>
      <c r="U121" s="37" t="str">
        <f t="shared" si="49"/>
        <v/>
      </c>
      <c r="W121" s="38">
        <f t="shared" si="50"/>
        <v>0</v>
      </c>
      <c r="AO121" s="38">
        <f t="shared" si="31"/>
        <v>10430</v>
      </c>
      <c r="AP121" s="38" t="str">
        <f t="shared" si="32"/>
        <v>Соус Сацебели</v>
      </c>
      <c r="AR121" s="181">
        <f>Инвентаризация!O124</f>
        <v>0</v>
      </c>
      <c r="AS121" s="181">
        <f>Инвентаризация!P124</f>
        <v>0</v>
      </c>
      <c r="AT121" s="181">
        <f>Инвентаризация!Q124</f>
        <v>0</v>
      </c>
      <c r="AU121" s="181" t="str">
        <f>IFERROR('Аксапта '!A129,"-")</f>
        <v>-</v>
      </c>
      <c r="AV121" s="38">
        <f t="shared" si="33"/>
        <v>0</v>
      </c>
      <c r="AW121" s="38">
        <f t="shared" si="34"/>
        <v>0</v>
      </c>
      <c r="AX121" s="38">
        <f t="shared" si="35"/>
        <v>0</v>
      </c>
      <c r="AY121" s="181">
        <f t="shared" si="36"/>
        <v>0</v>
      </c>
      <c r="BB121" s="181">
        <f>Инвентаризация!O124</f>
        <v>0</v>
      </c>
      <c r="BC121" s="181">
        <f>Инвентаризация!P124</f>
        <v>0</v>
      </c>
      <c r="BD121" s="181">
        <f>Инвентаризация!Q124</f>
        <v>0</v>
      </c>
      <c r="BE121" s="181" t="str">
        <f>IFERROR('Аксапта 2'!A129,"-")</f>
        <v>-</v>
      </c>
      <c r="BF121" s="38">
        <f t="shared" si="37"/>
        <v>0</v>
      </c>
      <c r="BG121" s="38">
        <f t="shared" si="38"/>
        <v>0</v>
      </c>
      <c r="BH121" s="38">
        <f t="shared" si="39"/>
        <v>0</v>
      </c>
      <c r="BI121" s="181">
        <f t="shared" si="40"/>
        <v>0</v>
      </c>
      <c r="BL121" s="181">
        <f>Инвентаризация!O124</f>
        <v>0</v>
      </c>
      <c r="BM121" s="181">
        <f>Инвентаризация!P124</f>
        <v>0</v>
      </c>
      <c r="BN121" s="181">
        <f>Инвентаризация!Q124</f>
        <v>0</v>
      </c>
      <c r="BO121" s="181" t="str">
        <f>IFERROR('Аксапта 3'!A129,"-")</f>
        <v>-</v>
      </c>
      <c r="BP121" s="38">
        <f t="shared" si="41"/>
        <v>0</v>
      </c>
      <c r="BQ121" s="38">
        <f t="shared" si="42"/>
        <v>0</v>
      </c>
      <c r="BR121" s="38">
        <f t="shared" si="43"/>
        <v>0</v>
      </c>
      <c r="BS121" s="181">
        <f t="shared" si="44"/>
        <v>0</v>
      </c>
    </row>
    <row r="122" spans="1:71">
      <c r="A122" s="38" t="str">
        <f>'Шаблон блюда'!B123</f>
        <v>Соус Сацебели</v>
      </c>
      <c r="B122" s="37">
        <f>IFERROR('Шаблон блюда'!A123+1-1,"")</f>
        <v>10430</v>
      </c>
      <c r="C122" s="37">
        <f>IFERROR(VLOOKUP(B122,Группы!A:A,1,FALSE),0)</f>
        <v>10430</v>
      </c>
      <c r="D122" s="37" t="str">
        <f t="shared" si="45"/>
        <v/>
      </c>
      <c r="E122" s="37" t="str">
        <f t="shared" si="46"/>
        <v/>
      </c>
      <c r="G122" s="173">
        <f>'Шаблон модификаторы'!C123</f>
        <v>0</v>
      </c>
      <c r="H122" s="174">
        <f>IFERROR('Шаблон модификаторы блюда'!A123+1-1,0)</f>
        <v>0</v>
      </c>
      <c r="I122" s="37">
        <f>IFERROR(VLOOKUP(H122,Группы!A:A,1,FALSE),0)</f>
        <v>0</v>
      </c>
      <c r="J122" s="37" t="str">
        <f t="shared" si="51"/>
        <v/>
      </c>
      <c r="K122" s="125" t="str">
        <f>IF(IF('Шаблон модификаторы блюда'!D123=0,0,'Шаблон модификаторы блюда'!A123),IF('Шаблон модификаторы блюда'!D123=0,0,'Шаблон модификаторы блюда'!A123),"")</f>
        <v/>
      </c>
      <c r="L122" s="42" t="str">
        <f t="shared" si="26"/>
        <v/>
      </c>
      <c r="M122" s="42" t="str">
        <f t="shared" si="27"/>
        <v/>
      </c>
      <c r="N122" s="42" t="str">
        <f t="shared" si="47"/>
        <v/>
      </c>
      <c r="O122" s="37" t="str">
        <f t="shared" si="48"/>
        <v/>
      </c>
      <c r="Q122" s="37" t="str">
        <f>'Шаблон блюда'!B123</f>
        <v>Соус Сацебели</v>
      </c>
      <c r="R122" s="37">
        <f>IFERROR('Шаблон блюда'!A123+1-1,"")</f>
        <v>10430</v>
      </c>
      <c r="S122" s="45">
        <f t="shared" si="28"/>
        <v>10430</v>
      </c>
      <c r="T122" s="37" t="str">
        <f t="shared" si="29"/>
        <v/>
      </c>
      <c r="U122" s="37" t="str">
        <f t="shared" si="49"/>
        <v/>
      </c>
      <c r="W122" s="38">
        <f t="shared" si="50"/>
        <v>0</v>
      </c>
      <c r="AO122" s="38" t="e">
        <f t="shared" si="31"/>
        <v>#VALUE!</v>
      </c>
      <c r="AP122" s="38" t="str">
        <f t="shared" si="32"/>
        <v>Общий итог</v>
      </c>
      <c r="AR122" s="181">
        <f>Инвентаризация!O125</f>
        <v>56059</v>
      </c>
      <c r="AS122" s="181">
        <f>Инвентаризация!P125</f>
        <v>0</v>
      </c>
      <c r="AT122" s="181">
        <f>Инвентаризация!Q125</f>
        <v>0</v>
      </c>
      <c r="AU122" s="181" t="str">
        <f>IFERROR('Аксапта '!A130,"-")</f>
        <v>-</v>
      </c>
      <c r="AV122" s="38">
        <f t="shared" si="33"/>
        <v>0</v>
      </c>
      <c r="AW122" s="38">
        <f t="shared" si="34"/>
        <v>0</v>
      </c>
      <c r="AX122" s="38">
        <f t="shared" si="35"/>
        <v>0</v>
      </c>
      <c r="AY122" s="181">
        <f t="shared" si="36"/>
        <v>0</v>
      </c>
      <c r="BB122" s="181">
        <f>Инвентаризация!O125</f>
        <v>56059</v>
      </c>
      <c r="BC122" s="181">
        <f>Инвентаризация!P125</f>
        <v>0</v>
      </c>
      <c r="BD122" s="181">
        <f>Инвентаризация!Q125</f>
        <v>0</v>
      </c>
      <c r="BE122" s="181" t="str">
        <f>IFERROR('Аксапта 2'!A130,"-")</f>
        <v>-</v>
      </c>
      <c r="BF122" s="38">
        <f t="shared" si="37"/>
        <v>0</v>
      </c>
      <c r="BG122" s="38">
        <f t="shared" si="38"/>
        <v>0</v>
      </c>
      <c r="BH122" s="38">
        <f t="shared" si="39"/>
        <v>0</v>
      </c>
      <c r="BI122" s="181">
        <f t="shared" si="40"/>
        <v>0</v>
      </c>
      <c r="BL122" s="181">
        <f>Инвентаризация!O125</f>
        <v>56059</v>
      </c>
      <c r="BM122" s="181">
        <f>Инвентаризация!P125</f>
        <v>0</v>
      </c>
      <c r="BN122" s="181">
        <f>Инвентаризация!Q125</f>
        <v>0</v>
      </c>
      <c r="BO122" s="181" t="str">
        <f>IFERROR('Аксапта 3'!A130,"-")</f>
        <v>-</v>
      </c>
      <c r="BP122" s="38">
        <f t="shared" si="41"/>
        <v>0</v>
      </c>
      <c r="BQ122" s="38">
        <f t="shared" si="42"/>
        <v>0</v>
      </c>
      <c r="BR122" s="38">
        <f t="shared" si="43"/>
        <v>0</v>
      </c>
      <c r="BS122" s="181">
        <f t="shared" si="44"/>
        <v>0</v>
      </c>
    </row>
    <row r="123" spans="1:71">
      <c r="A123" s="38" t="str">
        <f>'Шаблон блюда'!B124</f>
        <v>Общий итог</v>
      </c>
      <c r="B123" s="37" t="str">
        <f>IFERROR('Шаблон блюда'!A124+1-1,"")</f>
        <v/>
      </c>
      <c r="C123" s="37">
        <f>IFERROR(VLOOKUP(B123,Группы!A:A,1,FALSE),0)</f>
        <v>0</v>
      </c>
      <c r="D123" s="37" t="str">
        <f t="shared" si="45"/>
        <v/>
      </c>
      <c r="E123" s="37" t="str">
        <f t="shared" si="46"/>
        <v/>
      </c>
      <c r="G123" s="173">
        <f>'Шаблон модификаторы'!C124</f>
        <v>0</v>
      </c>
      <c r="H123" s="174">
        <f>IFERROR('Шаблон модификаторы блюда'!A124+1-1,0)</f>
        <v>0</v>
      </c>
      <c r="I123" s="37">
        <f>IFERROR(VLOOKUP(H123,Группы!A:A,1,FALSE),0)</f>
        <v>0</v>
      </c>
      <c r="J123" s="37" t="str">
        <f t="shared" si="51"/>
        <v/>
      </c>
      <c r="K123" s="125" t="str">
        <f>IF(IF('Шаблон модификаторы блюда'!D124=0,0,'Шаблон модификаторы блюда'!A124),IF('Шаблон модификаторы блюда'!D124=0,0,'Шаблон модификаторы блюда'!A124),"")</f>
        <v/>
      </c>
      <c r="L123" s="42" t="str">
        <f t="shared" si="26"/>
        <v/>
      </c>
      <c r="M123" s="42" t="str">
        <f t="shared" si="27"/>
        <v/>
      </c>
      <c r="N123" s="42" t="str">
        <f t="shared" si="47"/>
        <v/>
      </c>
      <c r="O123" s="37" t="str">
        <f t="shared" si="48"/>
        <v/>
      </c>
      <c r="Q123" s="37" t="str">
        <f>'Шаблон блюда'!B124</f>
        <v>Общий итог</v>
      </c>
      <c r="R123" s="37" t="str">
        <f>IFERROR('Шаблон блюда'!A124+1-1,"")</f>
        <v/>
      </c>
      <c r="S123" s="45">
        <f t="shared" si="28"/>
        <v>0</v>
      </c>
      <c r="T123" s="37" t="str">
        <f t="shared" si="29"/>
        <v/>
      </c>
      <c r="U123" s="37" t="str">
        <f t="shared" si="49"/>
        <v/>
      </c>
      <c r="W123" s="38">
        <f t="shared" si="50"/>
        <v>0</v>
      </c>
      <c r="AO123" s="38">
        <f t="shared" si="31"/>
        <v>0</v>
      </c>
      <c r="AP123" s="38">
        <f t="shared" si="32"/>
        <v>0</v>
      </c>
      <c r="AR123" s="181">
        <f>Инвентаризация!O126</f>
        <v>56064</v>
      </c>
      <c r="AS123" s="181">
        <f>Инвентаризация!P126</f>
        <v>0</v>
      </c>
      <c r="AT123" s="181">
        <f>Инвентаризация!Q126</f>
        <v>0</v>
      </c>
      <c r="AU123" s="181" t="str">
        <f>IFERROR('Аксапта '!A131,"-")</f>
        <v>-</v>
      </c>
      <c r="AV123" s="38">
        <f t="shared" si="33"/>
        <v>0</v>
      </c>
      <c r="AW123" s="38">
        <f t="shared" si="34"/>
        <v>0</v>
      </c>
      <c r="AX123" s="38">
        <f t="shared" si="35"/>
        <v>0</v>
      </c>
      <c r="AY123" s="181">
        <f t="shared" si="36"/>
        <v>0</v>
      </c>
      <c r="BB123" s="181">
        <f>Инвентаризация!O126</f>
        <v>56064</v>
      </c>
      <c r="BC123" s="181">
        <f>Инвентаризация!P126</f>
        <v>0</v>
      </c>
      <c r="BD123" s="181">
        <f>Инвентаризация!Q126</f>
        <v>0</v>
      </c>
      <c r="BE123" s="181" t="str">
        <f>IFERROR('Аксапта 2'!A131,"-")</f>
        <v>-</v>
      </c>
      <c r="BF123" s="38">
        <f t="shared" si="37"/>
        <v>0</v>
      </c>
      <c r="BG123" s="38">
        <f t="shared" si="38"/>
        <v>0</v>
      </c>
      <c r="BH123" s="38">
        <f t="shared" si="39"/>
        <v>0</v>
      </c>
      <c r="BI123" s="181">
        <f t="shared" si="40"/>
        <v>0</v>
      </c>
      <c r="BL123" s="181">
        <f>Инвентаризация!O126</f>
        <v>56064</v>
      </c>
      <c r="BM123" s="181">
        <f>Инвентаризация!P126</f>
        <v>0</v>
      </c>
      <c r="BN123" s="181">
        <f>Инвентаризация!Q126</f>
        <v>0</v>
      </c>
      <c r="BO123" s="181" t="str">
        <f>IFERROR('Аксапта 3'!A131,"-")</f>
        <v>-</v>
      </c>
      <c r="BP123" s="38">
        <f t="shared" si="41"/>
        <v>0</v>
      </c>
      <c r="BQ123" s="38">
        <f t="shared" si="42"/>
        <v>0</v>
      </c>
      <c r="BR123" s="38">
        <f t="shared" si="43"/>
        <v>0</v>
      </c>
      <c r="BS123" s="181">
        <f t="shared" si="44"/>
        <v>0</v>
      </c>
    </row>
    <row r="124" spans="1:71">
      <c r="A124" s="38">
        <f>'Шаблон блюда'!B125</f>
        <v>0</v>
      </c>
      <c r="B124" s="37">
        <f>IFERROR('Шаблон блюда'!A125+1-1,"")</f>
        <v>0</v>
      </c>
      <c r="C124" s="37">
        <f>IFERROR(VLOOKUP(B124,Группы!A:A,1,FALSE),0)</f>
        <v>0</v>
      </c>
      <c r="D124" s="37" t="str">
        <f t="shared" si="45"/>
        <v/>
      </c>
      <c r="E124" s="37" t="str">
        <f t="shared" si="46"/>
        <v/>
      </c>
      <c r="G124" s="173">
        <f>'Шаблон модификаторы'!C125</f>
        <v>0</v>
      </c>
      <c r="H124" s="174">
        <f>IFERROR('Шаблон модификаторы блюда'!A125+1-1,0)</f>
        <v>0</v>
      </c>
      <c r="I124" s="37">
        <f>IFERROR(VLOOKUP(H124,Группы!A:A,1,FALSE),0)</f>
        <v>0</v>
      </c>
      <c r="J124" s="37" t="str">
        <f t="shared" si="51"/>
        <v/>
      </c>
      <c r="K124" s="125" t="str">
        <f>IF(IF('Шаблон модификаторы блюда'!D125=0,0,'Шаблон модификаторы блюда'!A125),IF('Шаблон модификаторы блюда'!D125=0,0,'Шаблон модификаторы блюда'!A125),"")</f>
        <v/>
      </c>
      <c r="L124" s="42" t="str">
        <f t="shared" si="26"/>
        <v/>
      </c>
      <c r="M124" s="42" t="str">
        <f t="shared" si="27"/>
        <v/>
      </c>
      <c r="N124" s="42" t="str">
        <f t="shared" si="47"/>
        <v/>
      </c>
      <c r="O124" s="37" t="str">
        <f t="shared" si="48"/>
        <v/>
      </c>
      <c r="Q124" s="37">
        <f>'Шаблон блюда'!B125</f>
        <v>0</v>
      </c>
      <c r="R124" s="37">
        <f>IFERROR('Шаблон блюда'!A125+1-1,"")</f>
        <v>0</v>
      </c>
      <c r="S124" s="45">
        <f t="shared" si="28"/>
        <v>0</v>
      </c>
      <c r="T124" s="37" t="str">
        <f t="shared" si="29"/>
        <v/>
      </c>
      <c r="U124" s="37" t="str">
        <f t="shared" si="49"/>
        <v/>
      </c>
      <c r="W124" s="38">
        <f t="shared" si="50"/>
        <v>0</v>
      </c>
      <c r="AO124" s="38">
        <f t="shared" si="31"/>
        <v>0</v>
      </c>
      <c r="AP124" s="38">
        <f t="shared" si="32"/>
        <v>0</v>
      </c>
      <c r="AR124" s="181">
        <f>Инвентаризация!O127</f>
        <v>56070</v>
      </c>
      <c r="AS124" s="181">
        <f>Инвентаризация!P127</f>
        <v>56074</v>
      </c>
      <c r="AT124" s="181">
        <f>Инвентаризация!Q127</f>
        <v>56076</v>
      </c>
      <c r="AU124" s="181" t="str">
        <f>IFERROR('Аксапта '!A132,"-")</f>
        <v>-</v>
      </c>
      <c r="AV124" s="38">
        <f t="shared" si="33"/>
        <v>0</v>
      </c>
      <c r="AW124" s="38">
        <f t="shared" si="34"/>
        <v>0</v>
      </c>
      <c r="AX124" s="38">
        <f t="shared" si="35"/>
        <v>0</v>
      </c>
      <c r="AY124" s="181">
        <f t="shared" si="36"/>
        <v>0</v>
      </c>
      <c r="BB124" s="181">
        <f>Инвентаризация!O127</f>
        <v>56070</v>
      </c>
      <c r="BC124" s="181">
        <f>Инвентаризация!P127</f>
        <v>56074</v>
      </c>
      <c r="BD124" s="181">
        <f>Инвентаризация!Q127</f>
        <v>56076</v>
      </c>
      <c r="BE124" s="181" t="str">
        <f>IFERROR('Аксапта 2'!A132,"-")</f>
        <v>-</v>
      </c>
      <c r="BF124" s="38">
        <f t="shared" si="37"/>
        <v>0</v>
      </c>
      <c r="BG124" s="38">
        <f t="shared" si="38"/>
        <v>0</v>
      </c>
      <c r="BH124" s="38">
        <f t="shared" si="39"/>
        <v>0</v>
      </c>
      <c r="BI124" s="181">
        <f t="shared" si="40"/>
        <v>0</v>
      </c>
      <c r="BL124" s="181">
        <f>Инвентаризация!O127</f>
        <v>56070</v>
      </c>
      <c r="BM124" s="181">
        <f>Инвентаризация!P127</f>
        <v>56074</v>
      </c>
      <c r="BN124" s="181">
        <f>Инвентаризация!Q127</f>
        <v>56076</v>
      </c>
      <c r="BO124" s="181" t="str">
        <f>IFERROR('Аксапта 3'!A132,"-")</f>
        <v>-</v>
      </c>
      <c r="BP124" s="38">
        <f t="shared" si="41"/>
        <v>0</v>
      </c>
      <c r="BQ124" s="38">
        <f t="shared" si="42"/>
        <v>0</v>
      </c>
      <c r="BR124" s="38">
        <f t="shared" si="43"/>
        <v>0</v>
      </c>
      <c r="BS124" s="181">
        <f t="shared" si="44"/>
        <v>0</v>
      </c>
    </row>
    <row r="125" spans="1:71">
      <c r="A125" s="38">
        <f>'Шаблон блюда'!B126</f>
        <v>0</v>
      </c>
      <c r="B125" s="37">
        <f>IFERROR('Шаблон блюда'!A126+1-1,"")</f>
        <v>0</v>
      </c>
      <c r="C125" s="37">
        <f>IFERROR(VLOOKUP(B125,Группы!A:A,1,FALSE),0)</f>
        <v>0</v>
      </c>
      <c r="D125" s="37" t="str">
        <f t="shared" si="45"/>
        <v/>
      </c>
      <c r="E125" s="37" t="str">
        <f t="shared" si="46"/>
        <v/>
      </c>
      <c r="G125" s="173">
        <f>'Шаблон модификаторы'!C126</f>
        <v>0</v>
      </c>
      <c r="H125" s="174">
        <f>IFERROR('Шаблон модификаторы блюда'!A126+1-1,0)</f>
        <v>0</v>
      </c>
      <c r="I125" s="37">
        <f>IFERROR(VLOOKUP(H125,Группы!A:A,1,FALSE),0)</f>
        <v>0</v>
      </c>
      <c r="J125" s="37" t="str">
        <f t="shared" si="51"/>
        <v/>
      </c>
      <c r="K125" s="125" t="str">
        <f>IF(IF('Шаблон модификаторы блюда'!D126=0,0,'Шаблон модификаторы блюда'!A126),IF('Шаблон модификаторы блюда'!D126=0,0,'Шаблон модификаторы блюда'!A126),"")</f>
        <v/>
      </c>
      <c r="L125" s="42" t="str">
        <f t="shared" si="26"/>
        <v/>
      </c>
      <c r="M125" s="42" t="str">
        <f t="shared" si="27"/>
        <v/>
      </c>
      <c r="N125" s="42" t="str">
        <f t="shared" si="47"/>
        <v/>
      </c>
      <c r="O125" s="37" t="str">
        <f t="shared" si="48"/>
        <v/>
      </c>
      <c r="Q125" s="37">
        <f>'Шаблон блюда'!B126</f>
        <v>0</v>
      </c>
      <c r="R125" s="37">
        <f>IFERROR('Шаблон блюда'!A126+1-1,"")</f>
        <v>0</v>
      </c>
      <c r="S125" s="45">
        <f t="shared" si="28"/>
        <v>0</v>
      </c>
      <c r="T125" s="37" t="str">
        <f t="shared" si="29"/>
        <v/>
      </c>
      <c r="U125" s="37" t="str">
        <f t="shared" si="49"/>
        <v/>
      </c>
      <c r="W125" s="38">
        <f t="shared" si="50"/>
        <v>0</v>
      </c>
      <c r="AO125" s="38">
        <f t="shared" si="31"/>
        <v>0</v>
      </c>
      <c r="AP125" s="38">
        <f t="shared" si="32"/>
        <v>0</v>
      </c>
      <c r="AR125" s="181">
        <f>Инвентаризация!O128</f>
        <v>56071</v>
      </c>
      <c r="AS125" s="181">
        <f>Инвентаризация!P128</f>
        <v>56075</v>
      </c>
      <c r="AT125" s="181">
        <f>Инвентаризация!Q128</f>
        <v>0</v>
      </c>
      <c r="AU125" s="181" t="str">
        <f>IFERROR('Аксапта '!A133,"-")</f>
        <v>-</v>
      </c>
      <c r="AV125" s="38">
        <f t="shared" si="33"/>
        <v>0</v>
      </c>
      <c r="AW125" s="38">
        <f t="shared" si="34"/>
        <v>0</v>
      </c>
      <c r="AX125" s="38">
        <f t="shared" si="35"/>
        <v>0</v>
      </c>
      <c r="AY125" s="181">
        <f t="shared" si="36"/>
        <v>0</v>
      </c>
      <c r="BB125" s="181">
        <f>Инвентаризация!O128</f>
        <v>56071</v>
      </c>
      <c r="BC125" s="181">
        <f>Инвентаризация!P128</f>
        <v>56075</v>
      </c>
      <c r="BD125" s="181">
        <f>Инвентаризация!Q128</f>
        <v>0</v>
      </c>
      <c r="BE125" s="181" t="str">
        <f>IFERROR('Аксапта 2'!A133,"-")</f>
        <v>-</v>
      </c>
      <c r="BF125" s="38">
        <f t="shared" si="37"/>
        <v>0</v>
      </c>
      <c r="BG125" s="38">
        <f t="shared" si="38"/>
        <v>0</v>
      </c>
      <c r="BH125" s="38">
        <f t="shared" si="39"/>
        <v>0</v>
      </c>
      <c r="BI125" s="181">
        <f t="shared" si="40"/>
        <v>0</v>
      </c>
      <c r="BL125" s="181">
        <f>Инвентаризация!O128</f>
        <v>56071</v>
      </c>
      <c r="BM125" s="181">
        <f>Инвентаризация!P128</f>
        <v>56075</v>
      </c>
      <c r="BN125" s="181">
        <f>Инвентаризация!Q128</f>
        <v>0</v>
      </c>
      <c r="BO125" s="181" t="str">
        <f>IFERROR('Аксапта 3'!A133,"-")</f>
        <v>-</v>
      </c>
      <c r="BP125" s="38">
        <f t="shared" si="41"/>
        <v>0</v>
      </c>
      <c r="BQ125" s="38">
        <f t="shared" si="42"/>
        <v>0</v>
      </c>
      <c r="BR125" s="38">
        <f t="shared" si="43"/>
        <v>0</v>
      </c>
      <c r="BS125" s="181">
        <f t="shared" si="44"/>
        <v>0</v>
      </c>
    </row>
    <row r="126" spans="1:71">
      <c r="A126" s="38">
        <f>'Шаблон блюда'!B127</f>
        <v>0</v>
      </c>
      <c r="B126" s="37">
        <f>IFERROR('Шаблон блюда'!A127+1-1,"")</f>
        <v>0</v>
      </c>
      <c r="C126" s="37">
        <f>IFERROR(VLOOKUP(B126,Группы!A:A,1,FALSE),0)</f>
        <v>0</v>
      </c>
      <c r="D126" s="37" t="str">
        <f t="shared" si="45"/>
        <v/>
      </c>
      <c r="E126" s="37" t="str">
        <f t="shared" si="46"/>
        <v/>
      </c>
      <c r="G126" s="173">
        <f>'Шаблон модификаторы'!C127</f>
        <v>0</v>
      </c>
      <c r="H126" s="174">
        <f>IFERROR('Шаблон модификаторы блюда'!A127+1-1,0)</f>
        <v>0</v>
      </c>
      <c r="I126" s="37">
        <f>IFERROR(VLOOKUP(H126,Группы!A:A,1,FALSE),0)</f>
        <v>0</v>
      </c>
      <c r="J126" s="37" t="str">
        <f t="shared" si="51"/>
        <v/>
      </c>
      <c r="K126" s="125" t="str">
        <f>IF(IF('Шаблон модификаторы блюда'!D127=0,0,'Шаблон модификаторы блюда'!A127),IF('Шаблон модификаторы блюда'!D127=0,0,'Шаблон модификаторы блюда'!A127),"")</f>
        <v/>
      </c>
      <c r="L126" s="42" t="str">
        <f t="shared" si="26"/>
        <v/>
      </c>
      <c r="M126" s="42" t="str">
        <f t="shared" si="27"/>
        <v/>
      </c>
      <c r="N126" s="42" t="str">
        <f t="shared" si="47"/>
        <v/>
      </c>
      <c r="O126" s="37" t="str">
        <f t="shared" si="48"/>
        <v/>
      </c>
      <c r="Q126" s="37">
        <f>'Шаблон блюда'!B127</f>
        <v>0</v>
      </c>
      <c r="R126" s="37">
        <f>IFERROR('Шаблон блюда'!A127+1-1,"")</f>
        <v>0</v>
      </c>
      <c r="S126" s="45">
        <f t="shared" si="28"/>
        <v>0</v>
      </c>
      <c r="T126" s="37" t="str">
        <f t="shared" si="29"/>
        <v/>
      </c>
      <c r="U126" s="37" t="str">
        <f t="shared" si="49"/>
        <v/>
      </c>
      <c r="W126" s="38">
        <f t="shared" si="50"/>
        <v>0</v>
      </c>
      <c r="AO126" s="38">
        <f t="shared" si="31"/>
        <v>0</v>
      </c>
      <c r="AP126" s="38">
        <f t="shared" si="32"/>
        <v>0</v>
      </c>
      <c r="AR126" s="181">
        <f>Инвентаризация!O129</f>
        <v>56073</v>
      </c>
      <c r="AS126" s="181">
        <f>Инвентаризация!P129</f>
        <v>0</v>
      </c>
      <c r="AT126" s="181">
        <f>Инвентаризация!Q129</f>
        <v>0</v>
      </c>
      <c r="AU126" s="181" t="str">
        <f>IFERROR('Аксапта '!A134,"-")</f>
        <v>-</v>
      </c>
      <c r="AV126" s="38">
        <f t="shared" si="33"/>
        <v>0</v>
      </c>
      <c r="AW126" s="38">
        <f t="shared" si="34"/>
        <v>0</v>
      </c>
      <c r="AX126" s="38">
        <f t="shared" si="35"/>
        <v>0</v>
      </c>
      <c r="AY126" s="181">
        <f t="shared" si="36"/>
        <v>0</v>
      </c>
      <c r="BB126" s="181">
        <f>Инвентаризация!O129</f>
        <v>56073</v>
      </c>
      <c r="BC126" s="181">
        <f>Инвентаризация!P129</f>
        <v>0</v>
      </c>
      <c r="BD126" s="181">
        <f>Инвентаризация!Q129</f>
        <v>0</v>
      </c>
      <c r="BE126" s="181" t="str">
        <f>IFERROR('Аксапта 2'!A134,"-")</f>
        <v>-</v>
      </c>
      <c r="BF126" s="38">
        <f t="shared" si="37"/>
        <v>0</v>
      </c>
      <c r="BG126" s="38">
        <f t="shared" si="38"/>
        <v>0</v>
      </c>
      <c r="BH126" s="38">
        <f t="shared" si="39"/>
        <v>0</v>
      </c>
      <c r="BI126" s="181">
        <f t="shared" si="40"/>
        <v>0</v>
      </c>
      <c r="BL126" s="181">
        <f>Инвентаризация!O129</f>
        <v>56073</v>
      </c>
      <c r="BM126" s="181">
        <f>Инвентаризация!P129</f>
        <v>0</v>
      </c>
      <c r="BN126" s="181">
        <f>Инвентаризация!Q129</f>
        <v>0</v>
      </c>
      <c r="BO126" s="181" t="str">
        <f>IFERROR('Аксапта 3'!A134,"-")</f>
        <v>-</v>
      </c>
      <c r="BP126" s="38">
        <f t="shared" si="41"/>
        <v>0</v>
      </c>
      <c r="BQ126" s="38">
        <f t="shared" si="42"/>
        <v>0</v>
      </c>
      <c r="BR126" s="38">
        <f t="shared" si="43"/>
        <v>0</v>
      </c>
      <c r="BS126" s="181">
        <f t="shared" si="44"/>
        <v>0</v>
      </c>
    </row>
    <row r="127" spans="1:71">
      <c r="A127" s="38">
        <f>'Шаблон блюда'!B128</f>
        <v>0</v>
      </c>
      <c r="B127" s="37">
        <f>IFERROR('Шаблон блюда'!A128+1-1,"")</f>
        <v>0</v>
      </c>
      <c r="C127" s="37">
        <f>IFERROR(VLOOKUP(B127,Группы!A:A,1,FALSE),0)</f>
        <v>0</v>
      </c>
      <c r="D127" s="37" t="str">
        <f t="shared" si="45"/>
        <v/>
      </c>
      <c r="E127" s="37" t="str">
        <f t="shared" si="46"/>
        <v/>
      </c>
      <c r="G127" s="173">
        <f>'Шаблон модификаторы'!C128</f>
        <v>0</v>
      </c>
      <c r="H127" s="174">
        <f>IFERROR('Шаблон модификаторы блюда'!A128+1-1,0)</f>
        <v>0</v>
      </c>
      <c r="I127" s="37">
        <f>IFERROR(VLOOKUP(H127,Группы!A:A,1,FALSE),0)</f>
        <v>0</v>
      </c>
      <c r="J127" s="37" t="str">
        <f t="shared" si="51"/>
        <v/>
      </c>
      <c r="K127" s="125" t="str">
        <f>IF(IF('Шаблон модификаторы блюда'!D128=0,0,'Шаблон модификаторы блюда'!A128),IF('Шаблон модификаторы блюда'!D128=0,0,'Шаблон модификаторы блюда'!A128),"")</f>
        <v/>
      </c>
      <c r="L127" s="42" t="str">
        <f t="shared" si="26"/>
        <v/>
      </c>
      <c r="M127" s="42" t="str">
        <f t="shared" si="27"/>
        <v/>
      </c>
      <c r="N127" s="42" t="str">
        <f t="shared" si="47"/>
        <v/>
      </c>
      <c r="O127" s="37" t="str">
        <f t="shared" si="48"/>
        <v/>
      </c>
      <c r="Q127" s="37">
        <f>'Шаблон блюда'!B128</f>
        <v>0</v>
      </c>
      <c r="R127" s="37">
        <f>IFERROR('Шаблон блюда'!A128+1-1,"")</f>
        <v>0</v>
      </c>
      <c r="S127" s="45">
        <f t="shared" si="28"/>
        <v>0</v>
      </c>
      <c r="T127" s="37" t="str">
        <f t="shared" si="29"/>
        <v/>
      </c>
      <c r="U127" s="37" t="str">
        <f t="shared" si="49"/>
        <v/>
      </c>
      <c r="W127" s="38">
        <f t="shared" si="50"/>
        <v>0</v>
      </c>
      <c r="AO127" s="38">
        <f t="shared" si="31"/>
        <v>0</v>
      </c>
      <c r="AP127" s="38">
        <f t="shared" si="32"/>
        <v>0</v>
      </c>
      <c r="AR127" s="181">
        <f>Инвентаризация!O130</f>
        <v>57000</v>
      </c>
      <c r="AS127" s="181">
        <f>Инвентаризация!P130</f>
        <v>0</v>
      </c>
      <c r="AT127" s="181">
        <f>Инвентаризация!Q130</f>
        <v>0</v>
      </c>
      <c r="AU127" s="181" t="str">
        <f>IFERROR('Аксапта '!A135,"-")</f>
        <v>-</v>
      </c>
      <c r="AV127" s="38">
        <f t="shared" si="33"/>
        <v>0</v>
      </c>
      <c r="AW127" s="38">
        <f t="shared" si="34"/>
        <v>0</v>
      </c>
      <c r="AX127" s="38">
        <f t="shared" si="35"/>
        <v>0</v>
      </c>
      <c r="AY127" s="181">
        <f t="shared" si="36"/>
        <v>0</v>
      </c>
      <c r="BB127" s="181">
        <f>Инвентаризация!O130</f>
        <v>57000</v>
      </c>
      <c r="BC127" s="181">
        <f>Инвентаризация!P130</f>
        <v>0</v>
      </c>
      <c r="BD127" s="181">
        <f>Инвентаризация!Q130</f>
        <v>0</v>
      </c>
      <c r="BE127" s="181" t="str">
        <f>IFERROR('Аксапта 2'!A135,"-")</f>
        <v>-</v>
      </c>
      <c r="BF127" s="38">
        <f t="shared" si="37"/>
        <v>0</v>
      </c>
      <c r="BG127" s="38">
        <f t="shared" si="38"/>
        <v>0</v>
      </c>
      <c r="BH127" s="38">
        <f t="shared" si="39"/>
        <v>0</v>
      </c>
      <c r="BI127" s="181">
        <f t="shared" si="40"/>
        <v>0</v>
      </c>
      <c r="BL127" s="181">
        <f>Инвентаризация!O130</f>
        <v>57000</v>
      </c>
      <c r="BM127" s="181">
        <f>Инвентаризация!P130</f>
        <v>0</v>
      </c>
      <c r="BN127" s="181">
        <f>Инвентаризация!Q130</f>
        <v>0</v>
      </c>
      <c r="BO127" s="181" t="str">
        <f>IFERROR('Аксапта 3'!A135,"-")</f>
        <v>-</v>
      </c>
      <c r="BP127" s="38">
        <f t="shared" si="41"/>
        <v>0</v>
      </c>
      <c r="BQ127" s="38">
        <f t="shared" si="42"/>
        <v>0</v>
      </c>
      <c r="BR127" s="38">
        <f t="shared" si="43"/>
        <v>0</v>
      </c>
      <c r="BS127" s="181">
        <f t="shared" si="44"/>
        <v>0</v>
      </c>
    </row>
    <row r="128" spans="1:71">
      <c r="A128" s="38">
        <f>'Шаблон блюда'!B129</f>
        <v>0</v>
      </c>
      <c r="B128" s="37">
        <f>IFERROR('Шаблон блюда'!A129+1-1,"")</f>
        <v>0</v>
      </c>
      <c r="C128" s="37">
        <f>IFERROR(VLOOKUP(B128,Группы!A:A,1,FALSE),0)</f>
        <v>0</v>
      </c>
      <c r="D128" s="37" t="str">
        <f t="shared" si="45"/>
        <v/>
      </c>
      <c r="E128" s="37" t="str">
        <f t="shared" si="46"/>
        <v/>
      </c>
      <c r="G128" s="173">
        <f>'Шаблон модификаторы'!C129</f>
        <v>0</v>
      </c>
      <c r="H128" s="174">
        <f>IFERROR('Шаблон модификаторы блюда'!A129+1-1,0)</f>
        <v>0</v>
      </c>
      <c r="I128" s="37">
        <f>IFERROR(VLOOKUP(H128,Группы!A:A,1,FALSE),0)</f>
        <v>0</v>
      </c>
      <c r="J128" s="37" t="str">
        <f t="shared" si="51"/>
        <v/>
      </c>
      <c r="K128" s="125" t="str">
        <f>IF(IF('Шаблон модификаторы блюда'!D129=0,0,'Шаблон модификаторы блюда'!A129),IF('Шаблон модификаторы блюда'!D129=0,0,'Шаблон модификаторы блюда'!A129),"")</f>
        <v/>
      </c>
      <c r="L128" s="42" t="str">
        <f t="shared" si="26"/>
        <v/>
      </c>
      <c r="M128" s="42" t="str">
        <f t="shared" si="27"/>
        <v/>
      </c>
      <c r="N128" s="42" t="str">
        <f t="shared" si="47"/>
        <v/>
      </c>
      <c r="O128" s="37" t="str">
        <f t="shared" si="48"/>
        <v/>
      </c>
      <c r="Q128" s="37">
        <f>'Шаблон блюда'!B129</f>
        <v>0</v>
      </c>
      <c r="R128" s="37">
        <f>IFERROR('Шаблон блюда'!A129+1-1,"")</f>
        <v>0</v>
      </c>
      <c r="S128" s="45">
        <f t="shared" si="28"/>
        <v>0</v>
      </c>
      <c r="T128" s="37" t="str">
        <f t="shared" si="29"/>
        <v/>
      </c>
      <c r="U128" s="37" t="str">
        <f t="shared" si="49"/>
        <v/>
      </c>
      <c r="W128" s="38">
        <f t="shared" si="50"/>
        <v>0</v>
      </c>
      <c r="AO128" s="38">
        <f t="shared" si="31"/>
        <v>0</v>
      </c>
      <c r="AP128" s="38">
        <f t="shared" si="32"/>
        <v>0</v>
      </c>
      <c r="AR128" s="181">
        <f>Инвентаризация!O131</f>
        <v>57001</v>
      </c>
      <c r="AS128" s="181">
        <f>Инвентаризация!P131</f>
        <v>0</v>
      </c>
      <c r="AT128" s="181">
        <f>Инвентаризация!Q131</f>
        <v>0</v>
      </c>
      <c r="AU128" s="181" t="str">
        <f>IFERROR('Аксапта '!A136,"-")</f>
        <v>-</v>
      </c>
      <c r="AV128" s="38">
        <f t="shared" si="33"/>
        <v>0</v>
      </c>
      <c r="AW128" s="38">
        <f t="shared" si="34"/>
        <v>0</v>
      </c>
      <c r="AX128" s="38">
        <f t="shared" si="35"/>
        <v>0</v>
      </c>
      <c r="AY128" s="181">
        <f t="shared" si="36"/>
        <v>0</v>
      </c>
      <c r="BB128" s="181">
        <f>Инвентаризация!O131</f>
        <v>57001</v>
      </c>
      <c r="BC128" s="181">
        <f>Инвентаризация!P131</f>
        <v>0</v>
      </c>
      <c r="BD128" s="181">
        <f>Инвентаризация!Q131</f>
        <v>0</v>
      </c>
      <c r="BE128" s="181" t="str">
        <f>IFERROR('Аксапта 2'!A136,"-")</f>
        <v>-</v>
      </c>
      <c r="BF128" s="38">
        <f t="shared" si="37"/>
        <v>0</v>
      </c>
      <c r="BG128" s="38">
        <f t="shared" si="38"/>
        <v>0</v>
      </c>
      <c r="BH128" s="38">
        <f t="shared" si="39"/>
        <v>0</v>
      </c>
      <c r="BI128" s="181">
        <f t="shared" si="40"/>
        <v>0</v>
      </c>
      <c r="BL128" s="181">
        <f>Инвентаризация!O131</f>
        <v>57001</v>
      </c>
      <c r="BM128" s="181">
        <f>Инвентаризация!P131</f>
        <v>0</v>
      </c>
      <c r="BN128" s="181">
        <f>Инвентаризация!Q131</f>
        <v>0</v>
      </c>
      <c r="BO128" s="181" t="str">
        <f>IFERROR('Аксапта 3'!A136,"-")</f>
        <v>-</v>
      </c>
      <c r="BP128" s="38">
        <f t="shared" si="41"/>
        <v>0</v>
      </c>
      <c r="BQ128" s="38">
        <f t="shared" si="42"/>
        <v>0</v>
      </c>
      <c r="BR128" s="38">
        <f t="shared" si="43"/>
        <v>0</v>
      </c>
      <c r="BS128" s="181">
        <f t="shared" si="44"/>
        <v>0</v>
      </c>
    </row>
    <row r="129" spans="1:71">
      <c r="A129" s="38">
        <f>'Шаблон блюда'!B130</f>
        <v>0</v>
      </c>
      <c r="B129" s="37">
        <f>IFERROR('Шаблон блюда'!A130+1-1,"")</f>
        <v>0</v>
      </c>
      <c r="C129" s="37">
        <f>IFERROR(VLOOKUP(B129,Группы!A:A,1,FALSE),0)</f>
        <v>0</v>
      </c>
      <c r="D129" s="37" t="str">
        <f t="shared" si="45"/>
        <v/>
      </c>
      <c r="E129" s="37" t="str">
        <f t="shared" si="46"/>
        <v/>
      </c>
      <c r="G129" s="173">
        <f>'Шаблон модификаторы'!C130</f>
        <v>0</v>
      </c>
      <c r="H129" s="174">
        <f>IFERROR('Шаблон модификаторы блюда'!A130+1-1,0)</f>
        <v>0</v>
      </c>
      <c r="I129" s="37">
        <f>IFERROR(VLOOKUP(H129,Группы!A:A,1,FALSE),0)</f>
        <v>0</v>
      </c>
      <c r="J129" s="37" t="str">
        <f t="shared" si="51"/>
        <v/>
      </c>
      <c r="K129" s="125" t="str">
        <f>IF(IF('Шаблон модификаторы блюда'!D130=0,0,'Шаблон модификаторы блюда'!A130),IF('Шаблон модификаторы блюда'!D130=0,0,'Шаблон модификаторы блюда'!A130),"")</f>
        <v/>
      </c>
      <c r="L129" s="42" t="str">
        <f t="shared" si="26"/>
        <v/>
      </c>
      <c r="M129" s="42" t="str">
        <f t="shared" si="27"/>
        <v/>
      </c>
      <c r="N129" s="42" t="str">
        <f t="shared" si="47"/>
        <v/>
      </c>
      <c r="O129" s="37" t="str">
        <f t="shared" si="48"/>
        <v/>
      </c>
      <c r="Q129" s="37">
        <f>'Шаблон блюда'!B130</f>
        <v>0</v>
      </c>
      <c r="R129" s="37">
        <f>IFERROR('Шаблон блюда'!A130+1-1,"")</f>
        <v>0</v>
      </c>
      <c r="S129" s="45">
        <f t="shared" si="28"/>
        <v>0</v>
      </c>
      <c r="T129" s="37" t="str">
        <f t="shared" si="29"/>
        <v/>
      </c>
      <c r="U129" s="37" t="str">
        <f t="shared" si="49"/>
        <v/>
      </c>
      <c r="W129" s="38">
        <f t="shared" si="50"/>
        <v>7002</v>
      </c>
      <c r="AO129" s="38">
        <f t="shared" si="31"/>
        <v>0</v>
      </c>
      <c r="AP129" s="38">
        <f t="shared" si="32"/>
        <v>0</v>
      </c>
      <c r="AR129" s="181">
        <f>Инвентаризация!O132</f>
        <v>57002</v>
      </c>
      <c r="AS129" s="181">
        <f>Инвентаризация!P132</f>
        <v>0</v>
      </c>
      <c r="AT129" s="181">
        <f>Инвентаризация!Q132</f>
        <v>0</v>
      </c>
      <c r="AU129" s="181" t="str">
        <f>IFERROR('Аксапта '!A137,"-")</f>
        <v>-</v>
      </c>
      <c r="AV129" s="38">
        <f t="shared" si="33"/>
        <v>0</v>
      </c>
      <c r="AW129" s="38">
        <f t="shared" si="34"/>
        <v>0</v>
      </c>
      <c r="AX129" s="38">
        <f t="shared" si="35"/>
        <v>0</v>
      </c>
      <c r="AY129" s="181">
        <f t="shared" si="36"/>
        <v>0</v>
      </c>
      <c r="BB129" s="181">
        <f>Инвентаризация!O132</f>
        <v>57002</v>
      </c>
      <c r="BC129" s="181">
        <f>Инвентаризация!P132</f>
        <v>0</v>
      </c>
      <c r="BD129" s="181">
        <f>Инвентаризация!Q132</f>
        <v>0</v>
      </c>
      <c r="BE129" s="181" t="str">
        <f>IFERROR('Аксапта 2'!A137,"-")</f>
        <v>-</v>
      </c>
      <c r="BF129" s="38">
        <f t="shared" si="37"/>
        <v>0</v>
      </c>
      <c r="BG129" s="38">
        <f t="shared" si="38"/>
        <v>0</v>
      </c>
      <c r="BH129" s="38">
        <f t="shared" si="39"/>
        <v>0</v>
      </c>
      <c r="BI129" s="181">
        <f t="shared" si="40"/>
        <v>0</v>
      </c>
      <c r="BL129" s="181">
        <f>Инвентаризация!O132</f>
        <v>57002</v>
      </c>
      <c r="BM129" s="181">
        <f>Инвентаризация!P132</f>
        <v>0</v>
      </c>
      <c r="BN129" s="181">
        <f>Инвентаризация!Q132</f>
        <v>0</v>
      </c>
      <c r="BO129" s="181" t="str">
        <f>IFERROR('Аксапта 3'!A137,"-")</f>
        <v>-</v>
      </c>
      <c r="BP129" s="38">
        <f t="shared" si="41"/>
        <v>0</v>
      </c>
      <c r="BQ129" s="38">
        <f t="shared" si="42"/>
        <v>0</v>
      </c>
      <c r="BR129" s="38">
        <f t="shared" si="43"/>
        <v>0</v>
      </c>
      <c r="BS129" s="181">
        <f t="shared" si="44"/>
        <v>0</v>
      </c>
    </row>
    <row r="130" spans="1:71">
      <c r="A130" s="38">
        <f>'Шаблон блюда'!B131</f>
        <v>0</v>
      </c>
      <c r="B130" s="37">
        <f>IFERROR('Шаблон блюда'!A131+1-1,"")</f>
        <v>0</v>
      </c>
      <c r="C130" s="37">
        <f>IFERROR(VLOOKUP(B130,Группы!A:A,1,FALSE),0)</f>
        <v>0</v>
      </c>
      <c r="D130" s="37" t="str">
        <f t="shared" si="45"/>
        <v/>
      </c>
      <c r="E130" s="37" t="str">
        <f t="shared" si="46"/>
        <v/>
      </c>
      <c r="G130" s="173">
        <f>'Шаблон модификаторы'!C131</f>
        <v>0</v>
      </c>
      <c r="H130" s="174">
        <f>IFERROR('Шаблон модификаторы блюда'!A131+1-1,0)</f>
        <v>0</v>
      </c>
      <c r="I130" s="37">
        <f>IFERROR(VLOOKUP(H130,Группы!A:A,1,FALSE),0)</f>
        <v>0</v>
      </c>
      <c r="J130" s="37" t="str">
        <f t="shared" si="51"/>
        <v/>
      </c>
      <c r="K130" s="125" t="str">
        <f>IF(IF('Шаблон модификаторы блюда'!D131=0,0,'Шаблон модификаторы блюда'!A131),IF('Шаблон модификаторы блюда'!D131=0,0,'Шаблон модификаторы блюда'!A131),"")</f>
        <v/>
      </c>
      <c r="L130" s="42" t="str">
        <f t="shared" si="26"/>
        <v/>
      </c>
      <c r="M130" s="42" t="str">
        <f t="shared" si="27"/>
        <v/>
      </c>
      <c r="N130" s="42" t="str">
        <f t="shared" si="47"/>
        <v/>
      </c>
      <c r="O130" s="37" t="str">
        <f t="shared" si="48"/>
        <v/>
      </c>
      <c r="Q130" s="37">
        <f>'Шаблон блюда'!B131</f>
        <v>0</v>
      </c>
      <c r="R130" s="37">
        <f>IFERROR('Шаблон блюда'!A131+1-1,"")</f>
        <v>0</v>
      </c>
      <c r="S130" s="45">
        <f t="shared" si="28"/>
        <v>0</v>
      </c>
      <c r="T130" s="37" t="str">
        <f t="shared" si="29"/>
        <v/>
      </c>
      <c r="U130" s="37" t="str">
        <f t="shared" si="49"/>
        <v/>
      </c>
      <c r="W130" s="38">
        <f t="shared" si="50"/>
        <v>7001</v>
      </c>
      <c r="AO130" s="38">
        <f t="shared" si="31"/>
        <v>0</v>
      </c>
      <c r="AP130" s="38">
        <f t="shared" si="32"/>
        <v>0</v>
      </c>
      <c r="AR130" s="181">
        <f>Инвентаризация!O133</f>
        <v>57003</v>
      </c>
      <c r="AS130" s="181">
        <f>Инвентаризация!P133</f>
        <v>0</v>
      </c>
      <c r="AT130" s="181">
        <f>Инвентаризация!Q133</f>
        <v>0</v>
      </c>
      <c r="AU130" s="181" t="str">
        <f>IFERROR('Аксапта '!A138,"-")</f>
        <v>-</v>
      </c>
      <c r="AV130" s="38">
        <f t="shared" si="33"/>
        <v>0</v>
      </c>
      <c r="AW130" s="38">
        <f t="shared" si="34"/>
        <v>0</v>
      </c>
      <c r="AX130" s="38">
        <f t="shared" si="35"/>
        <v>0</v>
      </c>
      <c r="AY130" s="181">
        <f t="shared" si="36"/>
        <v>0</v>
      </c>
      <c r="BB130" s="181">
        <f>Инвентаризация!O133</f>
        <v>57003</v>
      </c>
      <c r="BC130" s="181">
        <f>Инвентаризация!P133</f>
        <v>0</v>
      </c>
      <c r="BD130" s="181">
        <f>Инвентаризация!Q133</f>
        <v>0</v>
      </c>
      <c r="BE130" s="181" t="str">
        <f>IFERROR('Аксапта 2'!A138,"-")</f>
        <v>-</v>
      </c>
      <c r="BF130" s="38">
        <f t="shared" si="37"/>
        <v>0</v>
      </c>
      <c r="BG130" s="38">
        <f t="shared" si="38"/>
        <v>0</v>
      </c>
      <c r="BH130" s="38">
        <f t="shared" si="39"/>
        <v>0</v>
      </c>
      <c r="BI130" s="181">
        <f t="shared" si="40"/>
        <v>0</v>
      </c>
      <c r="BL130" s="181">
        <f>Инвентаризация!O133</f>
        <v>57003</v>
      </c>
      <c r="BM130" s="181">
        <f>Инвентаризация!P133</f>
        <v>0</v>
      </c>
      <c r="BN130" s="181">
        <f>Инвентаризация!Q133</f>
        <v>0</v>
      </c>
      <c r="BO130" s="181" t="str">
        <f>IFERROR('Аксапта 3'!A138,"-")</f>
        <v>-</v>
      </c>
      <c r="BP130" s="38">
        <f t="shared" si="41"/>
        <v>0</v>
      </c>
      <c r="BQ130" s="38">
        <f t="shared" si="42"/>
        <v>0</v>
      </c>
      <c r="BR130" s="38">
        <f t="shared" si="43"/>
        <v>0</v>
      </c>
      <c r="BS130" s="181">
        <f t="shared" si="44"/>
        <v>0</v>
      </c>
    </row>
    <row r="131" spans="1:71">
      <c r="A131" s="38">
        <f>'Шаблон блюда'!B132</f>
        <v>0</v>
      </c>
      <c r="B131" s="37">
        <f>IFERROR('Шаблон блюда'!A132+1-1,"")</f>
        <v>0</v>
      </c>
      <c r="C131" s="37">
        <f>IFERROR(VLOOKUP(B131,Группы!A:A,1,FALSE),0)</f>
        <v>0</v>
      </c>
      <c r="D131" s="37" t="str">
        <f t="shared" si="45"/>
        <v/>
      </c>
      <c r="E131" s="37" t="str">
        <f t="shared" si="46"/>
        <v/>
      </c>
      <c r="G131" s="173">
        <f>'Шаблон модификаторы'!C132</f>
        <v>0</v>
      </c>
      <c r="H131" s="174">
        <f>IFERROR('Шаблон модификаторы блюда'!A132+1-1,0)</f>
        <v>0</v>
      </c>
      <c r="I131" s="37">
        <f>IFERROR(VLOOKUP(H131,Группы!A:A,1,FALSE),0)</f>
        <v>0</v>
      </c>
      <c r="J131" s="37" t="str">
        <f t="shared" si="51"/>
        <v/>
      </c>
      <c r="K131" s="125" t="str">
        <f>IF(IF('Шаблон модификаторы блюда'!D132=0,0,'Шаблон модификаторы блюда'!A132),IF('Шаблон модификаторы блюда'!D132=0,0,'Шаблон модификаторы блюда'!A132),"")</f>
        <v/>
      </c>
      <c r="L131" s="42" t="str">
        <f t="shared" si="26"/>
        <v/>
      </c>
      <c r="M131" s="42" t="str">
        <f t="shared" si="27"/>
        <v/>
      </c>
      <c r="N131" s="42" t="str">
        <f t="shared" si="47"/>
        <v/>
      </c>
      <c r="O131" s="37" t="str">
        <f t="shared" si="48"/>
        <v/>
      </c>
      <c r="Q131" s="37">
        <f>'Шаблон блюда'!B132</f>
        <v>0</v>
      </c>
      <c r="R131" s="37">
        <f>IFERROR('Шаблон блюда'!A132+1-1,"")</f>
        <v>0</v>
      </c>
      <c r="S131" s="45">
        <f t="shared" si="28"/>
        <v>0</v>
      </c>
      <c r="T131" s="37" t="str">
        <f t="shared" si="29"/>
        <v/>
      </c>
      <c r="U131" s="37" t="str">
        <f t="shared" si="49"/>
        <v/>
      </c>
      <c r="W131" s="38">
        <f t="shared" si="50"/>
        <v>7007</v>
      </c>
      <c r="AO131" s="38">
        <f t="shared" si="31"/>
        <v>0</v>
      </c>
      <c r="AP131" s="38">
        <f t="shared" si="32"/>
        <v>0</v>
      </c>
      <c r="AR131" s="181">
        <f>Инвентаризация!O134</f>
        <v>57010</v>
      </c>
      <c r="AS131" s="181">
        <f>Инвентаризация!P134</f>
        <v>0</v>
      </c>
      <c r="AT131" s="181">
        <f>Инвентаризация!Q134</f>
        <v>0</v>
      </c>
      <c r="AU131" s="181" t="str">
        <f>IFERROR('Аксапта '!A139,"-")</f>
        <v>-</v>
      </c>
      <c r="AV131" s="38">
        <f t="shared" si="33"/>
        <v>0</v>
      </c>
      <c r="AW131" s="38">
        <f t="shared" si="34"/>
        <v>0</v>
      </c>
      <c r="AX131" s="38">
        <f t="shared" si="35"/>
        <v>0</v>
      </c>
      <c r="AY131" s="181">
        <f t="shared" si="36"/>
        <v>0</v>
      </c>
      <c r="BB131" s="181">
        <f>Инвентаризация!O134</f>
        <v>57010</v>
      </c>
      <c r="BC131" s="181">
        <f>Инвентаризация!P134</f>
        <v>0</v>
      </c>
      <c r="BD131" s="181">
        <f>Инвентаризация!Q134</f>
        <v>0</v>
      </c>
      <c r="BE131" s="181" t="str">
        <f>IFERROR('Аксапта 2'!A139,"-")</f>
        <v>-</v>
      </c>
      <c r="BF131" s="38">
        <f t="shared" si="37"/>
        <v>0</v>
      </c>
      <c r="BG131" s="38">
        <f t="shared" si="38"/>
        <v>0</v>
      </c>
      <c r="BH131" s="38">
        <f t="shared" si="39"/>
        <v>0</v>
      </c>
      <c r="BI131" s="181">
        <f t="shared" si="40"/>
        <v>0</v>
      </c>
      <c r="BL131" s="181">
        <f>Инвентаризация!O134</f>
        <v>57010</v>
      </c>
      <c r="BM131" s="181">
        <f>Инвентаризация!P134</f>
        <v>0</v>
      </c>
      <c r="BN131" s="181">
        <f>Инвентаризация!Q134</f>
        <v>0</v>
      </c>
      <c r="BO131" s="181" t="str">
        <f>IFERROR('Аксапта 3'!A139,"-")</f>
        <v>-</v>
      </c>
      <c r="BP131" s="38">
        <f t="shared" si="41"/>
        <v>0</v>
      </c>
      <c r="BQ131" s="38">
        <f t="shared" si="42"/>
        <v>0</v>
      </c>
      <c r="BR131" s="38">
        <f t="shared" si="43"/>
        <v>0</v>
      </c>
      <c r="BS131" s="181">
        <f t="shared" si="44"/>
        <v>0</v>
      </c>
    </row>
    <row r="132" spans="1:71">
      <c r="A132" s="38">
        <f>'Шаблон блюда'!B133</f>
        <v>0</v>
      </c>
      <c r="B132" s="37">
        <f>IFERROR('Шаблон блюда'!A133+1-1,"")</f>
        <v>0</v>
      </c>
      <c r="C132" s="37">
        <f>IFERROR(VLOOKUP(B132,Группы!A:A,1,FALSE),0)</f>
        <v>0</v>
      </c>
      <c r="D132" s="37" t="str">
        <f t="shared" si="45"/>
        <v/>
      </c>
      <c r="E132" s="37" t="str">
        <f t="shared" si="46"/>
        <v/>
      </c>
      <c r="G132" s="173">
        <f>'Шаблон модификаторы'!C133</f>
        <v>0</v>
      </c>
      <c r="H132" s="174">
        <f>IFERROR('Шаблон модификаторы блюда'!A133+1-1,0)</f>
        <v>0</v>
      </c>
      <c r="I132" s="37">
        <f>IFERROR(VLOOKUP(H132,Группы!A:A,1,FALSE),0)</f>
        <v>0</v>
      </c>
      <c r="J132" s="37" t="str">
        <f t="shared" si="51"/>
        <v/>
      </c>
      <c r="K132" s="125" t="str">
        <f>IF(IF('Шаблон модификаторы блюда'!D133=0,0,'Шаблон модификаторы блюда'!A133),IF('Шаблон модификаторы блюда'!D133=0,0,'Шаблон модификаторы блюда'!A133),"")</f>
        <v/>
      </c>
      <c r="L132" s="42" t="str">
        <f t="shared" ref="L132:L195" si="52">IFERROR(VLOOKUP(K132,W:AF,1,FALSE),"")</f>
        <v/>
      </c>
      <c r="M132" s="42" t="str">
        <f t="shared" ref="M132:M195" si="53">IF(K132=L132,"",K132)</f>
        <v/>
      </c>
      <c r="N132" s="42" t="str">
        <f t="shared" si="47"/>
        <v/>
      </c>
      <c r="O132" s="37" t="str">
        <f t="shared" si="48"/>
        <v/>
      </c>
      <c r="Q132" s="37">
        <f>'Шаблон блюда'!B133</f>
        <v>0</v>
      </c>
      <c r="R132" s="37">
        <f>IFERROR('Шаблон блюда'!A133+1-1,"")</f>
        <v>0</v>
      </c>
      <c r="S132" s="45">
        <f t="shared" ref="S132:S195" si="54">IFERROR(VLOOKUP(R132,W:AH,1,FALSE),0)</f>
        <v>0</v>
      </c>
      <c r="T132" s="37" t="str">
        <f t="shared" ref="T132:T195" si="55">IF(R132=S132,"",R132)</f>
        <v/>
      </c>
      <c r="U132" s="37" t="str">
        <f t="shared" si="49"/>
        <v/>
      </c>
      <c r="W132" s="38">
        <f t="shared" si="50"/>
        <v>7037</v>
      </c>
      <c r="AO132" s="38">
        <f t="shared" ref="AO132:AO195" si="56">B133+1-1</f>
        <v>0</v>
      </c>
      <c r="AP132" s="38">
        <f t="shared" ref="AP132:AP195" si="57">A133</f>
        <v>0</v>
      </c>
      <c r="AR132" s="181">
        <f>Инвентаризация!O135</f>
        <v>99999</v>
      </c>
      <c r="AS132" s="181">
        <f>Инвентаризация!P135</f>
        <v>0</v>
      </c>
      <c r="AT132" s="181">
        <f>Инвентаризация!Q135</f>
        <v>0</v>
      </c>
      <c r="AU132" s="181" t="str">
        <f>IFERROR('Аксапта '!A140,"-")</f>
        <v>-</v>
      </c>
      <c r="AV132" s="38">
        <f t="shared" ref="AV132:AV195" si="58">IFERROR(VLOOKUP(AU132,AR:AR,1,0),0)</f>
        <v>0</v>
      </c>
      <c r="AW132" s="38">
        <f t="shared" ref="AW132:AW195" si="59">IFERROR(VLOOKUP(AU132,AS:AS,1,0),0)</f>
        <v>0</v>
      </c>
      <c r="AX132" s="38">
        <f t="shared" ref="AX132:AX195" si="60">IFERROR(VLOOKUP(AU132,AT:AT,1,0),0)</f>
        <v>0</v>
      </c>
      <c r="AY132" s="181">
        <f t="shared" ref="AY132:AY195" si="61">IFERROR(AU132-AV132-AX132-AW132,0)</f>
        <v>0</v>
      </c>
      <c r="BB132" s="181">
        <f>Инвентаризация!O135</f>
        <v>99999</v>
      </c>
      <c r="BC132" s="181">
        <f>Инвентаризация!P135</f>
        <v>0</v>
      </c>
      <c r="BD132" s="181">
        <f>Инвентаризация!Q135</f>
        <v>0</v>
      </c>
      <c r="BE132" s="181" t="str">
        <f>IFERROR('Аксапта 2'!A140,"-")</f>
        <v>-</v>
      </c>
      <c r="BF132" s="38">
        <f t="shared" ref="BF132:BF195" si="62">IFERROR(VLOOKUP(BE132,BB:BB,1,0),0)</f>
        <v>0</v>
      </c>
      <c r="BG132" s="38">
        <f t="shared" ref="BG132:BG195" si="63">IFERROR(VLOOKUP(BE132,BC:BC,1,0),0)</f>
        <v>0</v>
      </c>
      <c r="BH132" s="38">
        <f t="shared" ref="BH132:BH195" si="64">IFERROR(VLOOKUP(BE132,BD:BD,1,0),0)</f>
        <v>0</v>
      </c>
      <c r="BI132" s="181">
        <f t="shared" ref="BI132:BI195" si="65">IFERROR(BE132-BF132-BH132-BG132,0)</f>
        <v>0</v>
      </c>
      <c r="BL132" s="181">
        <f>Инвентаризация!O135</f>
        <v>99999</v>
      </c>
      <c r="BM132" s="181">
        <f>Инвентаризация!P135</f>
        <v>0</v>
      </c>
      <c r="BN132" s="181">
        <f>Инвентаризация!Q135</f>
        <v>0</v>
      </c>
      <c r="BO132" s="181" t="str">
        <f>IFERROR('Аксапта 3'!A140,"-")</f>
        <v>-</v>
      </c>
      <c r="BP132" s="38">
        <f t="shared" ref="BP132:BP195" si="66">IFERROR(VLOOKUP(BO132,BL:BL,1,0),0)</f>
        <v>0</v>
      </c>
      <c r="BQ132" s="38">
        <f t="shared" ref="BQ132:BQ195" si="67">IFERROR(VLOOKUP(BO132,BM:BM,1,0),0)</f>
        <v>0</v>
      </c>
      <c r="BR132" s="38">
        <f t="shared" ref="BR132:BR195" si="68">IFERROR(VLOOKUP(BO132,BN:BN,1,0),0)</f>
        <v>0</v>
      </c>
      <c r="BS132" s="181">
        <f t="shared" ref="BS132:BS195" si="69">IFERROR(BO132-BP132-BR132-BQ132,0)</f>
        <v>0</v>
      </c>
    </row>
    <row r="133" spans="1:71">
      <c r="A133" s="38">
        <f>'Шаблон блюда'!B134</f>
        <v>0</v>
      </c>
      <c r="B133" s="37">
        <f>IFERROR('Шаблон блюда'!A134+1-1,"")</f>
        <v>0</v>
      </c>
      <c r="C133" s="37">
        <f>IFERROR(VLOOKUP(B133,Группы!A:A,1,FALSE),0)</f>
        <v>0</v>
      </c>
      <c r="D133" s="37" t="str">
        <f t="shared" ref="D133:D196" si="70">IF(B133=C133,"",B133)</f>
        <v/>
      </c>
      <c r="E133" s="37" t="str">
        <f t="shared" ref="E133:E196" si="71">IF(D133="","",1)</f>
        <v/>
      </c>
      <c r="G133" s="173">
        <f>'Шаблон модификаторы'!C134</f>
        <v>0</v>
      </c>
      <c r="H133" s="174">
        <f>IFERROR('Шаблон модификаторы блюда'!A134+1-1,0)</f>
        <v>0</v>
      </c>
      <c r="I133" s="37">
        <f>IFERROR(VLOOKUP(H133,Группы!A:A,1,FALSE),0)</f>
        <v>0</v>
      </c>
      <c r="J133" s="37" t="str">
        <f t="shared" si="51"/>
        <v/>
      </c>
      <c r="K133" s="125" t="str">
        <f>IF(IF('Шаблон модификаторы блюда'!D134=0,0,'Шаблон модификаторы блюда'!A134),IF('Шаблон модификаторы блюда'!D134=0,0,'Шаблон модификаторы блюда'!A134),"")</f>
        <v/>
      </c>
      <c r="L133" s="42" t="str">
        <f t="shared" si="52"/>
        <v/>
      </c>
      <c r="M133" s="42" t="str">
        <f t="shared" si="53"/>
        <v/>
      </c>
      <c r="N133" s="42" t="str">
        <f t="shared" ref="N133:N196" si="72">IF(M133="","",1)</f>
        <v/>
      </c>
      <c r="O133" s="37" t="str">
        <f t="shared" ref="O133:O196" si="73">IF(J133="","",1)</f>
        <v/>
      </c>
      <c r="Q133" s="37">
        <f>'Шаблон блюда'!B134</f>
        <v>0</v>
      </c>
      <c r="R133" s="37">
        <f>IFERROR('Шаблон блюда'!A134+1-1,"")</f>
        <v>0</v>
      </c>
      <c r="S133" s="45">
        <f t="shared" si="54"/>
        <v>0</v>
      </c>
      <c r="T133" s="37" t="str">
        <f t="shared" si="55"/>
        <v/>
      </c>
      <c r="U133" s="37" t="str">
        <f t="shared" ref="U133:U196" si="74">IF(T133="","",1)</f>
        <v/>
      </c>
      <c r="W133" s="38">
        <f t="shared" si="50"/>
        <v>7057</v>
      </c>
      <c r="AO133" s="38">
        <f t="shared" si="56"/>
        <v>0</v>
      </c>
      <c r="AP133" s="38">
        <f t="shared" si="57"/>
        <v>0</v>
      </c>
      <c r="AR133" s="181">
        <f>Инвентаризация!O136</f>
        <v>57009</v>
      </c>
      <c r="AS133" s="181">
        <f>Инвентаризация!P136</f>
        <v>67022</v>
      </c>
      <c r="AT133" s="181">
        <f>Инвентаризация!Q136</f>
        <v>0</v>
      </c>
      <c r="AU133" s="181" t="str">
        <f>IFERROR('Аксапта '!A141,"-")</f>
        <v>-</v>
      </c>
      <c r="AV133" s="38">
        <f t="shared" si="58"/>
        <v>0</v>
      </c>
      <c r="AW133" s="38">
        <f t="shared" si="59"/>
        <v>0</v>
      </c>
      <c r="AX133" s="38">
        <f t="shared" si="60"/>
        <v>0</v>
      </c>
      <c r="AY133" s="181">
        <f t="shared" si="61"/>
        <v>0</v>
      </c>
      <c r="BB133" s="181">
        <f>Инвентаризация!O136</f>
        <v>57009</v>
      </c>
      <c r="BC133" s="181">
        <f>Инвентаризация!P136</f>
        <v>67022</v>
      </c>
      <c r="BD133" s="181">
        <f>Инвентаризация!Q136</f>
        <v>0</v>
      </c>
      <c r="BE133" s="181" t="str">
        <f>IFERROR('Аксапта 2'!A141,"-")</f>
        <v>-</v>
      </c>
      <c r="BF133" s="38">
        <f t="shared" si="62"/>
        <v>0</v>
      </c>
      <c r="BG133" s="38">
        <f t="shared" si="63"/>
        <v>0</v>
      </c>
      <c r="BH133" s="38">
        <f t="shared" si="64"/>
        <v>0</v>
      </c>
      <c r="BI133" s="181">
        <f t="shared" si="65"/>
        <v>0</v>
      </c>
      <c r="BL133" s="181">
        <f>Инвентаризация!O136</f>
        <v>57009</v>
      </c>
      <c r="BM133" s="181">
        <f>Инвентаризация!P136</f>
        <v>67022</v>
      </c>
      <c r="BN133" s="181">
        <f>Инвентаризация!Q136</f>
        <v>0</v>
      </c>
      <c r="BO133" s="181" t="str">
        <f>IFERROR('Аксапта 3'!A141,"-")</f>
        <v>-</v>
      </c>
      <c r="BP133" s="38">
        <f t="shared" si="66"/>
        <v>0</v>
      </c>
      <c r="BQ133" s="38">
        <f t="shared" si="67"/>
        <v>0</v>
      </c>
      <c r="BR133" s="38">
        <f t="shared" si="68"/>
        <v>0</v>
      </c>
      <c r="BS133" s="181">
        <f t="shared" si="69"/>
        <v>0</v>
      </c>
    </row>
    <row r="134" spans="1:71">
      <c r="A134" s="38">
        <f>'Шаблон блюда'!B135</f>
        <v>0</v>
      </c>
      <c r="B134" s="37">
        <f>IFERROR('Шаблон блюда'!A135+1-1,"")</f>
        <v>0</v>
      </c>
      <c r="C134" s="37">
        <f>IFERROR(VLOOKUP(B134,Группы!A:A,1,FALSE),0)</f>
        <v>0</v>
      </c>
      <c r="D134" s="37" t="str">
        <f t="shared" si="70"/>
        <v/>
      </c>
      <c r="E134" s="37" t="str">
        <f t="shared" si="71"/>
        <v/>
      </c>
      <c r="G134" s="173">
        <f>'Шаблон модификаторы'!C135</f>
        <v>0</v>
      </c>
      <c r="H134" s="174">
        <f>IFERROR('Шаблон модификаторы блюда'!A135+1-1,0)</f>
        <v>0</v>
      </c>
      <c r="I134" s="37">
        <f>IFERROR(VLOOKUP(H134,Группы!A:A,1,FALSE),0)</f>
        <v>0</v>
      </c>
      <c r="J134" s="37" t="str">
        <f t="shared" si="51"/>
        <v/>
      </c>
      <c r="K134" s="125" t="str">
        <f>IF(IF('Шаблон модификаторы блюда'!D135=0,0,'Шаблон модификаторы блюда'!A135),IF('Шаблон модификаторы блюда'!D135=0,0,'Шаблон модификаторы блюда'!A135),"")</f>
        <v/>
      </c>
      <c r="L134" s="42" t="str">
        <f t="shared" si="52"/>
        <v/>
      </c>
      <c r="M134" s="42" t="str">
        <f t="shared" si="53"/>
        <v/>
      </c>
      <c r="N134" s="42" t="str">
        <f t="shared" si="72"/>
        <v/>
      </c>
      <c r="O134" s="37" t="str">
        <f t="shared" si="73"/>
        <v/>
      </c>
      <c r="Q134" s="37">
        <f>'Шаблон блюда'!B135</f>
        <v>0</v>
      </c>
      <c r="R134" s="37">
        <f>IFERROR('Шаблон блюда'!A135+1-1,"")</f>
        <v>0</v>
      </c>
      <c r="S134" s="45">
        <f t="shared" si="54"/>
        <v>0</v>
      </c>
      <c r="T134" s="37" t="str">
        <f t="shared" si="55"/>
        <v/>
      </c>
      <c r="U134" s="37" t="str">
        <f t="shared" si="74"/>
        <v/>
      </c>
      <c r="W134" s="38">
        <f t="shared" si="50"/>
        <v>7058</v>
      </c>
      <c r="AO134" s="38">
        <f t="shared" si="56"/>
        <v>0</v>
      </c>
      <c r="AP134" s="38">
        <f t="shared" si="57"/>
        <v>0</v>
      </c>
      <c r="AR134" s="181">
        <f>Инвентаризация!O137</f>
        <v>67034</v>
      </c>
      <c r="AS134" s="181">
        <f>Инвентаризация!P137</f>
        <v>0</v>
      </c>
      <c r="AT134" s="181">
        <f>Инвентаризация!Q137</f>
        <v>0</v>
      </c>
      <c r="AU134" s="181" t="str">
        <f>IFERROR('Аксапта '!A142,"-")</f>
        <v>-</v>
      </c>
      <c r="AV134" s="38">
        <f t="shared" si="58"/>
        <v>0</v>
      </c>
      <c r="AW134" s="38">
        <f t="shared" si="59"/>
        <v>0</v>
      </c>
      <c r="AX134" s="38">
        <f t="shared" si="60"/>
        <v>0</v>
      </c>
      <c r="AY134" s="181">
        <f t="shared" si="61"/>
        <v>0</v>
      </c>
      <c r="BB134" s="181">
        <f>Инвентаризация!O137</f>
        <v>67034</v>
      </c>
      <c r="BC134" s="181">
        <f>Инвентаризация!P137</f>
        <v>0</v>
      </c>
      <c r="BD134" s="181">
        <f>Инвентаризация!Q137</f>
        <v>0</v>
      </c>
      <c r="BE134" s="181" t="str">
        <f>IFERROR('Аксапта 2'!A142,"-")</f>
        <v>-</v>
      </c>
      <c r="BF134" s="38">
        <f t="shared" si="62"/>
        <v>0</v>
      </c>
      <c r="BG134" s="38">
        <f t="shared" si="63"/>
        <v>0</v>
      </c>
      <c r="BH134" s="38">
        <f t="shared" si="64"/>
        <v>0</v>
      </c>
      <c r="BI134" s="181">
        <f t="shared" si="65"/>
        <v>0</v>
      </c>
      <c r="BL134" s="181">
        <f>Инвентаризация!O137</f>
        <v>67034</v>
      </c>
      <c r="BM134" s="181">
        <f>Инвентаризация!P137</f>
        <v>0</v>
      </c>
      <c r="BN134" s="181">
        <f>Инвентаризация!Q137</f>
        <v>0</v>
      </c>
      <c r="BO134" s="181" t="str">
        <f>IFERROR('Аксапта 3'!A142,"-")</f>
        <v>-</v>
      </c>
      <c r="BP134" s="38">
        <f t="shared" si="66"/>
        <v>0</v>
      </c>
      <c r="BQ134" s="38">
        <f t="shared" si="67"/>
        <v>0</v>
      </c>
      <c r="BR134" s="38">
        <f t="shared" si="68"/>
        <v>0</v>
      </c>
      <c r="BS134" s="181">
        <f t="shared" si="69"/>
        <v>0</v>
      </c>
    </row>
    <row r="135" spans="1:71">
      <c r="A135" s="38">
        <f>'Шаблон блюда'!B136</f>
        <v>0</v>
      </c>
      <c r="B135" s="37">
        <f>IFERROR('Шаблон блюда'!A136+1-1,"")</f>
        <v>0</v>
      </c>
      <c r="C135" s="37">
        <f>IFERROR(VLOOKUP(B135,Группы!A:A,1,FALSE),0)</f>
        <v>0</v>
      </c>
      <c r="D135" s="37" t="str">
        <f t="shared" si="70"/>
        <v/>
      </c>
      <c r="E135" s="37" t="str">
        <f t="shared" si="71"/>
        <v/>
      </c>
      <c r="G135" s="173">
        <f>'Шаблон модификаторы'!C136</f>
        <v>0</v>
      </c>
      <c r="H135" s="174">
        <f>IFERROR('Шаблон модификаторы блюда'!A136+1-1,0)</f>
        <v>0</v>
      </c>
      <c r="I135" s="37">
        <f>IFERROR(VLOOKUP(H135,Группы!A:A,1,FALSE),0)</f>
        <v>0</v>
      </c>
      <c r="J135" s="37" t="str">
        <f t="shared" si="51"/>
        <v/>
      </c>
      <c r="K135" s="125" t="str">
        <f>IF(IF('Шаблон модификаторы блюда'!D136=0,0,'Шаблон модификаторы блюда'!A136),IF('Шаблон модификаторы блюда'!D136=0,0,'Шаблон модификаторы блюда'!A136),"")</f>
        <v/>
      </c>
      <c r="L135" s="42" t="str">
        <f t="shared" si="52"/>
        <v/>
      </c>
      <c r="M135" s="42" t="str">
        <f t="shared" si="53"/>
        <v/>
      </c>
      <c r="N135" s="42" t="str">
        <f t="shared" si="72"/>
        <v/>
      </c>
      <c r="O135" s="37" t="str">
        <f t="shared" si="73"/>
        <v/>
      </c>
      <c r="Q135" s="37">
        <f>'Шаблон блюда'!B136</f>
        <v>0</v>
      </c>
      <c r="R135" s="37">
        <f>IFERROR('Шаблон блюда'!A136+1-1,"")</f>
        <v>0</v>
      </c>
      <c r="S135" s="45">
        <f t="shared" si="54"/>
        <v>0</v>
      </c>
      <c r="T135" s="37" t="str">
        <f t="shared" si="55"/>
        <v/>
      </c>
      <c r="U135" s="37" t="str">
        <f t="shared" si="74"/>
        <v/>
      </c>
      <c r="W135" s="38">
        <f t="shared" si="50"/>
        <v>9956</v>
      </c>
      <c r="AO135" s="38">
        <f t="shared" si="56"/>
        <v>0</v>
      </c>
      <c r="AP135" s="38">
        <f t="shared" si="57"/>
        <v>0</v>
      </c>
      <c r="AR135" s="181">
        <f>Инвентаризация!O138</f>
        <v>53118</v>
      </c>
      <c r="AS135" s="181">
        <f>Инвентаризация!P138</f>
        <v>0</v>
      </c>
      <c r="AT135" s="181">
        <f>Инвентаризация!Q138</f>
        <v>0</v>
      </c>
      <c r="AU135" s="181" t="str">
        <f>IFERROR('Аксапта '!A143,"-")</f>
        <v>-</v>
      </c>
      <c r="AV135" s="38">
        <f t="shared" si="58"/>
        <v>0</v>
      </c>
      <c r="AW135" s="38">
        <f t="shared" si="59"/>
        <v>0</v>
      </c>
      <c r="AX135" s="38">
        <f t="shared" si="60"/>
        <v>0</v>
      </c>
      <c r="AY135" s="181">
        <f t="shared" si="61"/>
        <v>0</v>
      </c>
      <c r="BB135" s="181">
        <f>Инвентаризация!O138</f>
        <v>53118</v>
      </c>
      <c r="BC135" s="181">
        <f>Инвентаризация!P138</f>
        <v>0</v>
      </c>
      <c r="BD135" s="181">
        <f>Инвентаризация!Q138</f>
        <v>0</v>
      </c>
      <c r="BE135" s="181" t="str">
        <f>IFERROR('Аксапта 2'!A143,"-")</f>
        <v>-</v>
      </c>
      <c r="BF135" s="38">
        <f t="shared" si="62"/>
        <v>0</v>
      </c>
      <c r="BG135" s="38">
        <f t="shared" si="63"/>
        <v>0</v>
      </c>
      <c r="BH135" s="38">
        <f t="shared" si="64"/>
        <v>0</v>
      </c>
      <c r="BI135" s="181">
        <f t="shared" si="65"/>
        <v>0</v>
      </c>
      <c r="BL135" s="181">
        <f>Инвентаризация!O138</f>
        <v>53118</v>
      </c>
      <c r="BM135" s="181">
        <f>Инвентаризация!P138</f>
        <v>0</v>
      </c>
      <c r="BN135" s="181">
        <f>Инвентаризация!Q138</f>
        <v>0</v>
      </c>
      <c r="BO135" s="181" t="str">
        <f>IFERROR('Аксапта 3'!A143,"-")</f>
        <v>-</v>
      </c>
      <c r="BP135" s="38">
        <f t="shared" si="66"/>
        <v>0</v>
      </c>
      <c r="BQ135" s="38">
        <f t="shared" si="67"/>
        <v>0</v>
      </c>
      <c r="BR135" s="38">
        <f t="shared" si="68"/>
        <v>0</v>
      </c>
      <c r="BS135" s="181">
        <f t="shared" si="69"/>
        <v>0</v>
      </c>
    </row>
    <row r="136" spans="1:71">
      <c r="A136" s="38">
        <f>'Шаблон блюда'!B137</f>
        <v>0</v>
      </c>
      <c r="B136" s="37">
        <f>IFERROR('Шаблон блюда'!A137+1-1,"")</f>
        <v>0</v>
      </c>
      <c r="C136" s="37">
        <f>IFERROR(VLOOKUP(B136,Группы!A:A,1,FALSE),0)</f>
        <v>0</v>
      </c>
      <c r="D136" s="37" t="str">
        <f t="shared" si="70"/>
        <v/>
      </c>
      <c r="E136" s="37" t="str">
        <f t="shared" si="71"/>
        <v/>
      </c>
      <c r="G136" s="173">
        <f>'Шаблон модификаторы'!C137</f>
        <v>0</v>
      </c>
      <c r="H136" s="174">
        <f>IFERROR('Шаблон модификаторы блюда'!A137+1-1,0)</f>
        <v>0</v>
      </c>
      <c r="I136" s="37">
        <f>IFERROR(VLOOKUP(H136,Группы!A:A,1,FALSE),0)</f>
        <v>0</v>
      </c>
      <c r="J136" s="37" t="str">
        <f t="shared" si="51"/>
        <v/>
      </c>
      <c r="K136" s="125" t="str">
        <f>IF(IF('Шаблон модификаторы блюда'!D137=0,0,'Шаблон модификаторы блюда'!A137),IF('Шаблон модификаторы блюда'!D137=0,0,'Шаблон модификаторы блюда'!A137),"")</f>
        <v/>
      </c>
      <c r="L136" s="42" t="str">
        <f t="shared" si="52"/>
        <v/>
      </c>
      <c r="M136" s="42" t="str">
        <f t="shared" si="53"/>
        <v/>
      </c>
      <c r="N136" s="42" t="str">
        <f t="shared" si="72"/>
        <v/>
      </c>
      <c r="O136" s="37" t="str">
        <f t="shared" si="73"/>
        <v/>
      </c>
      <c r="Q136" s="37">
        <f>'Шаблон блюда'!B137</f>
        <v>0</v>
      </c>
      <c r="R136" s="37">
        <f>IFERROR('Шаблон блюда'!A137+1-1,"")</f>
        <v>0</v>
      </c>
      <c r="S136" s="45">
        <f t="shared" si="54"/>
        <v>0</v>
      </c>
      <c r="T136" s="37" t="str">
        <f t="shared" si="55"/>
        <v/>
      </c>
      <c r="U136" s="37" t="str">
        <f t="shared" si="74"/>
        <v/>
      </c>
      <c r="W136" s="38">
        <f t="shared" si="50"/>
        <v>0</v>
      </c>
      <c r="AO136" s="38">
        <f t="shared" si="56"/>
        <v>0</v>
      </c>
      <c r="AP136" s="38">
        <f t="shared" si="57"/>
        <v>0</v>
      </c>
      <c r="AR136" s="181">
        <f>Инвентаризация!O139</f>
        <v>0</v>
      </c>
      <c r="AS136" s="181">
        <f>Инвентаризация!P139</f>
        <v>0</v>
      </c>
      <c r="AT136" s="181">
        <f>Инвентаризация!Q139</f>
        <v>0</v>
      </c>
      <c r="AU136" s="181" t="str">
        <f>IFERROR('Аксапта '!A144,"-")</f>
        <v>-</v>
      </c>
      <c r="AV136" s="38">
        <f t="shared" si="58"/>
        <v>0</v>
      </c>
      <c r="AW136" s="38">
        <f t="shared" si="59"/>
        <v>0</v>
      </c>
      <c r="AX136" s="38">
        <f t="shared" si="60"/>
        <v>0</v>
      </c>
      <c r="AY136" s="181">
        <f t="shared" si="61"/>
        <v>0</v>
      </c>
      <c r="BB136" s="181">
        <f>Инвентаризация!O139</f>
        <v>0</v>
      </c>
      <c r="BC136" s="181">
        <f>Инвентаризация!P139</f>
        <v>0</v>
      </c>
      <c r="BD136" s="181">
        <f>Инвентаризация!Q139</f>
        <v>0</v>
      </c>
      <c r="BE136" s="181" t="str">
        <f>IFERROR('Аксапта 2'!A144,"-")</f>
        <v>-</v>
      </c>
      <c r="BF136" s="38">
        <f t="shared" si="62"/>
        <v>0</v>
      </c>
      <c r="BG136" s="38">
        <f t="shared" si="63"/>
        <v>0</v>
      </c>
      <c r="BH136" s="38">
        <f t="shared" si="64"/>
        <v>0</v>
      </c>
      <c r="BI136" s="181">
        <f t="shared" si="65"/>
        <v>0</v>
      </c>
      <c r="BL136" s="181">
        <f>Инвентаризация!O139</f>
        <v>0</v>
      </c>
      <c r="BM136" s="181">
        <f>Инвентаризация!P139</f>
        <v>0</v>
      </c>
      <c r="BN136" s="181">
        <f>Инвентаризация!Q139</f>
        <v>0</v>
      </c>
      <c r="BO136" s="181" t="str">
        <f>IFERROR('Аксапта 3'!A144,"-")</f>
        <v>-</v>
      </c>
      <c r="BP136" s="38">
        <f t="shared" si="66"/>
        <v>0</v>
      </c>
      <c r="BQ136" s="38">
        <f t="shared" si="67"/>
        <v>0</v>
      </c>
      <c r="BR136" s="38">
        <f t="shared" si="68"/>
        <v>0</v>
      </c>
      <c r="BS136" s="181">
        <f t="shared" si="69"/>
        <v>0</v>
      </c>
    </row>
    <row r="137" spans="1:71">
      <c r="A137" s="38">
        <f>'Шаблон блюда'!B138</f>
        <v>0</v>
      </c>
      <c r="B137" s="37">
        <f>IFERROR('Шаблон блюда'!A138+1-1,"")</f>
        <v>0</v>
      </c>
      <c r="C137" s="37">
        <f>IFERROR(VLOOKUP(B137,Группы!A:A,1,FALSE),0)</f>
        <v>0</v>
      </c>
      <c r="D137" s="37" t="str">
        <f t="shared" si="70"/>
        <v/>
      </c>
      <c r="E137" s="37" t="str">
        <f t="shared" si="71"/>
        <v/>
      </c>
      <c r="G137" s="173">
        <f>'Шаблон модификаторы'!C138</f>
        <v>0</v>
      </c>
      <c r="H137" s="174">
        <f>IFERROR('Шаблон модификаторы блюда'!A138+1-1,0)</f>
        <v>0</v>
      </c>
      <c r="I137" s="37">
        <f>IFERROR(VLOOKUP(H137,Группы!A:A,1,FALSE),0)</f>
        <v>0</v>
      </c>
      <c r="J137" s="37" t="str">
        <f t="shared" si="51"/>
        <v/>
      </c>
      <c r="K137" s="125" t="str">
        <f>IF(IF('Шаблон модификаторы блюда'!D138=0,0,'Шаблон модификаторы блюда'!A138),IF('Шаблон модификаторы блюда'!D138=0,0,'Шаблон модификаторы блюда'!A138),"")</f>
        <v/>
      </c>
      <c r="L137" s="42" t="str">
        <f t="shared" si="52"/>
        <v/>
      </c>
      <c r="M137" s="42" t="str">
        <f t="shared" si="53"/>
        <v/>
      </c>
      <c r="N137" s="42" t="str">
        <f t="shared" si="72"/>
        <v/>
      </c>
      <c r="O137" s="37" t="str">
        <f t="shared" si="73"/>
        <v/>
      </c>
      <c r="Q137" s="37">
        <f>'Шаблон блюда'!B138</f>
        <v>0</v>
      </c>
      <c r="R137" s="37">
        <f>IFERROR('Шаблон блюда'!A138+1-1,"")</f>
        <v>0</v>
      </c>
      <c r="S137" s="45">
        <f t="shared" si="54"/>
        <v>0</v>
      </c>
      <c r="T137" s="37" t="str">
        <f t="shared" si="55"/>
        <v/>
      </c>
      <c r="U137" s="37" t="str">
        <f t="shared" si="74"/>
        <v/>
      </c>
      <c r="W137" s="38">
        <f t="shared" si="50"/>
        <v>0</v>
      </c>
      <c r="AO137" s="38">
        <f t="shared" si="56"/>
        <v>0</v>
      </c>
      <c r="AP137" s="38">
        <f t="shared" si="57"/>
        <v>0</v>
      </c>
      <c r="AR137" s="181">
        <f>Инвентаризация!O140</f>
        <v>62372</v>
      </c>
      <c r="AS137" s="181">
        <f>Инвентаризация!P140</f>
        <v>0</v>
      </c>
      <c r="AT137" s="181">
        <f>Инвентаризация!Q140</f>
        <v>0</v>
      </c>
      <c r="AU137" s="181" t="str">
        <f>IFERROR('Аксапта '!A145,"-")</f>
        <v>-</v>
      </c>
      <c r="AV137" s="38">
        <f t="shared" si="58"/>
        <v>0</v>
      </c>
      <c r="AW137" s="38">
        <f t="shared" si="59"/>
        <v>0</v>
      </c>
      <c r="AX137" s="38">
        <f t="shared" si="60"/>
        <v>0</v>
      </c>
      <c r="AY137" s="181">
        <f t="shared" si="61"/>
        <v>0</v>
      </c>
      <c r="BB137" s="181">
        <f>Инвентаризация!O140</f>
        <v>62372</v>
      </c>
      <c r="BC137" s="181">
        <f>Инвентаризация!P140</f>
        <v>0</v>
      </c>
      <c r="BD137" s="181">
        <f>Инвентаризация!Q140</f>
        <v>0</v>
      </c>
      <c r="BE137" s="181" t="str">
        <f>IFERROR('Аксапта 2'!A145,"-")</f>
        <v>-</v>
      </c>
      <c r="BF137" s="38">
        <f t="shared" si="62"/>
        <v>0</v>
      </c>
      <c r="BG137" s="38">
        <f t="shared" si="63"/>
        <v>0</v>
      </c>
      <c r="BH137" s="38">
        <f t="shared" si="64"/>
        <v>0</v>
      </c>
      <c r="BI137" s="181">
        <f t="shared" si="65"/>
        <v>0</v>
      </c>
      <c r="BL137" s="181">
        <f>Инвентаризация!O140</f>
        <v>62372</v>
      </c>
      <c r="BM137" s="181">
        <f>Инвентаризация!P140</f>
        <v>0</v>
      </c>
      <c r="BN137" s="181">
        <f>Инвентаризация!Q140</f>
        <v>0</v>
      </c>
      <c r="BO137" s="181" t="str">
        <f>IFERROR('Аксапта 3'!A145,"-")</f>
        <v>-</v>
      </c>
      <c r="BP137" s="38">
        <f t="shared" si="66"/>
        <v>0</v>
      </c>
      <c r="BQ137" s="38">
        <f t="shared" si="67"/>
        <v>0</v>
      </c>
      <c r="BR137" s="38">
        <f t="shared" si="68"/>
        <v>0</v>
      </c>
      <c r="BS137" s="181">
        <f t="shared" si="69"/>
        <v>0</v>
      </c>
    </row>
    <row r="138" spans="1:71">
      <c r="A138" s="38">
        <f>'Шаблон блюда'!B139</f>
        <v>0</v>
      </c>
      <c r="B138" s="37">
        <f>IFERROR('Шаблон блюда'!A139+1-1,"")</f>
        <v>0</v>
      </c>
      <c r="C138" s="37">
        <f>IFERROR(VLOOKUP(B138,Группы!A:A,1,FALSE),0)</f>
        <v>0</v>
      </c>
      <c r="D138" s="37" t="str">
        <f t="shared" si="70"/>
        <v/>
      </c>
      <c r="E138" s="37" t="str">
        <f t="shared" si="71"/>
        <v/>
      </c>
      <c r="G138" s="173">
        <f>'Шаблон модификаторы'!C139</f>
        <v>0</v>
      </c>
      <c r="H138" s="174">
        <f>IFERROR('Шаблон модификаторы блюда'!A139+1-1,0)</f>
        <v>0</v>
      </c>
      <c r="I138" s="37">
        <f>IFERROR(VLOOKUP(H138,Группы!A:A,1,FALSE),0)</f>
        <v>0</v>
      </c>
      <c r="J138" s="37" t="str">
        <f t="shared" si="51"/>
        <v/>
      </c>
      <c r="K138" s="125" t="str">
        <f>IF(IF('Шаблон модификаторы блюда'!D139=0,0,'Шаблон модификаторы блюда'!A139),IF('Шаблон модификаторы блюда'!D139=0,0,'Шаблон модификаторы блюда'!A139),"")</f>
        <v/>
      </c>
      <c r="L138" s="42" t="str">
        <f t="shared" si="52"/>
        <v/>
      </c>
      <c r="M138" s="42" t="str">
        <f t="shared" si="53"/>
        <v/>
      </c>
      <c r="N138" s="42" t="str">
        <f t="shared" si="72"/>
        <v/>
      </c>
      <c r="O138" s="37" t="str">
        <f t="shared" si="73"/>
        <v/>
      </c>
      <c r="Q138" s="37">
        <f>'Шаблон блюда'!B139</f>
        <v>0</v>
      </c>
      <c r="R138" s="37">
        <f>IFERROR('Шаблон блюда'!A139+1-1,"")</f>
        <v>0</v>
      </c>
      <c r="S138" s="45">
        <f t="shared" si="54"/>
        <v>0</v>
      </c>
      <c r="T138" s="37" t="str">
        <f t="shared" si="55"/>
        <v/>
      </c>
      <c r="U138" s="37" t="str">
        <f t="shared" si="74"/>
        <v/>
      </c>
      <c r="W138" s="38">
        <f t="shared" si="50"/>
        <v>0</v>
      </c>
      <c r="AO138" s="38">
        <f t="shared" si="56"/>
        <v>0</v>
      </c>
      <c r="AP138" s="38">
        <f t="shared" si="57"/>
        <v>0</v>
      </c>
      <c r="AR138" s="181">
        <f>Инвентаризация!O141</f>
        <v>52373</v>
      </c>
      <c r="AS138" s="181">
        <f>Инвентаризация!P141</f>
        <v>0</v>
      </c>
      <c r="AT138" s="181">
        <f>Инвентаризация!Q141</f>
        <v>0</v>
      </c>
      <c r="AU138" s="181" t="str">
        <f>IFERROR('Аксапта '!A146,"-")</f>
        <v>-</v>
      </c>
      <c r="AV138" s="38">
        <f t="shared" si="58"/>
        <v>0</v>
      </c>
      <c r="AW138" s="38">
        <f t="shared" si="59"/>
        <v>0</v>
      </c>
      <c r="AX138" s="38">
        <f t="shared" si="60"/>
        <v>0</v>
      </c>
      <c r="AY138" s="181">
        <f t="shared" si="61"/>
        <v>0</v>
      </c>
      <c r="BB138" s="181">
        <f>Инвентаризация!O141</f>
        <v>52373</v>
      </c>
      <c r="BC138" s="181">
        <f>Инвентаризация!P141</f>
        <v>0</v>
      </c>
      <c r="BD138" s="181">
        <f>Инвентаризация!Q141</f>
        <v>0</v>
      </c>
      <c r="BE138" s="181" t="str">
        <f>IFERROR('Аксапта 2'!A146,"-")</f>
        <v>-</v>
      </c>
      <c r="BF138" s="38">
        <f t="shared" si="62"/>
        <v>0</v>
      </c>
      <c r="BG138" s="38">
        <f t="shared" si="63"/>
        <v>0</v>
      </c>
      <c r="BH138" s="38">
        <f t="shared" si="64"/>
        <v>0</v>
      </c>
      <c r="BI138" s="181">
        <f t="shared" si="65"/>
        <v>0</v>
      </c>
      <c r="BL138" s="181">
        <f>Инвентаризация!O141</f>
        <v>52373</v>
      </c>
      <c r="BM138" s="181">
        <f>Инвентаризация!P141</f>
        <v>0</v>
      </c>
      <c r="BN138" s="181">
        <f>Инвентаризация!Q141</f>
        <v>0</v>
      </c>
      <c r="BO138" s="181" t="str">
        <f>IFERROR('Аксапта 3'!A146,"-")</f>
        <v>-</v>
      </c>
      <c r="BP138" s="38">
        <f t="shared" si="66"/>
        <v>0</v>
      </c>
      <c r="BQ138" s="38">
        <f t="shared" si="67"/>
        <v>0</v>
      </c>
      <c r="BR138" s="38">
        <f t="shared" si="68"/>
        <v>0</v>
      </c>
      <c r="BS138" s="181">
        <f t="shared" si="69"/>
        <v>0</v>
      </c>
    </row>
    <row r="139" spans="1:71">
      <c r="A139" s="38">
        <f>'Шаблон блюда'!B140</f>
        <v>0</v>
      </c>
      <c r="B139" s="37">
        <f>IFERROR('Шаблон блюда'!A140+1-1,"")</f>
        <v>0</v>
      </c>
      <c r="C139" s="37">
        <f>IFERROR(VLOOKUP(B139,Группы!A:A,1,FALSE),0)</f>
        <v>0</v>
      </c>
      <c r="D139" s="37" t="str">
        <f t="shared" si="70"/>
        <v/>
      </c>
      <c r="E139" s="37" t="str">
        <f t="shared" si="71"/>
        <v/>
      </c>
      <c r="G139" s="173">
        <f>'Шаблон модификаторы'!C140</f>
        <v>0</v>
      </c>
      <c r="H139" s="174">
        <f>IFERROR('Шаблон модификаторы блюда'!A140+1-1,0)</f>
        <v>0</v>
      </c>
      <c r="I139" s="37">
        <f>IFERROR(VLOOKUP(H139,Группы!A:A,1,FALSE),0)</f>
        <v>0</v>
      </c>
      <c r="J139" s="37" t="str">
        <f t="shared" si="51"/>
        <v/>
      </c>
      <c r="K139" s="125" t="str">
        <f>IF(IF('Шаблон модификаторы блюда'!D140=0,0,'Шаблон модификаторы блюда'!A140),IF('Шаблон модификаторы блюда'!D140=0,0,'Шаблон модификаторы блюда'!A140),"")</f>
        <v/>
      </c>
      <c r="L139" s="42" t="str">
        <f t="shared" si="52"/>
        <v/>
      </c>
      <c r="M139" s="42" t="str">
        <f t="shared" si="53"/>
        <v/>
      </c>
      <c r="N139" s="42" t="str">
        <f t="shared" si="72"/>
        <v/>
      </c>
      <c r="O139" s="37" t="str">
        <f t="shared" si="73"/>
        <v/>
      </c>
      <c r="Q139" s="37">
        <f>'Шаблон блюда'!B140</f>
        <v>0</v>
      </c>
      <c r="R139" s="37">
        <f>IFERROR('Шаблон блюда'!A140+1-1,"")</f>
        <v>0</v>
      </c>
      <c r="S139" s="45">
        <f t="shared" si="54"/>
        <v>0</v>
      </c>
      <c r="T139" s="37" t="str">
        <f t="shared" si="55"/>
        <v/>
      </c>
      <c r="U139" s="37" t="str">
        <f t="shared" si="74"/>
        <v/>
      </c>
      <c r="W139" s="38">
        <f t="shared" si="50"/>
        <v>0</v>
      </c>
      <c r="AO139" s="38">
        <f t="shared" si="56"/>
        <v>0</v>
      </c>
      <c r="AP139" s="38">
        <f t="shared" si="57"/>
        <v>0</v>
      </c>
      <c r="AR139" s="181">
        <f>Инвентаризация!O142</f>
        <v>52378</v>
      </c>
      <c r="AS139" s="181">
        <f>Инвентаризация!P142</f>
        <v>0</v>
      </c>
      <c r="AT139" s="181">
        <f>Инвентаризация!Q142</f>
        <v>0</v>
      </c>
      <c r="AU139" s="181" t="str">
        <f>IFERROR('Аксапта '!A147,"-")</f>
        <v>-</v>
      </c>
      <c r="AV139" s="38">
        <f t="shared" si="58"/>
        <v>0</v>
      </c>
      <c r="AW139" s="38">
        <f t="shared" si="59"/>
        <v>0</v>
      </c>
      <c r="AX139" s="38">
        <f t="shared" si="60"/>
        <v>0</v>
      </c>
      <c r="AY139" s="181">
        <f t="shared" si="61"/>
        <v>0</v>
      </c>
      <c r="BB139" s="181">
        <f>Инвентаризация!O142</f>
        <v>52378</v>
      </c>
      <c r="BC139" s="181">
        <f>Инвентаризация!P142</f>
        <v>0</v>
      </c>
      <c r="BD139" s="181">
        <f>Инвентаризация!Q142</f>
        <v>0</v>
      </c>
      <c r="BE139" s="181" t="str">
        <f>IFERROR('Аксапта 2'!A147,"-")</f>
        <v>-</v>
      </c>
      <c r="BF139" s="38">
        <f t="shared" si="62"/>
        <v>0</v>
      </c>
      <c r="BG139" s="38">
        <f t="shared" si="63"/>
        <v>0</v>
      </c>
      <c r="BH139" s="38">
        <f t="shared" si="64"/>
        <v>0</v>
      </c>
      <c r="BI139" s="181">
        <f t="shared" si="65"/>
        <v>0</v>
      </c>
      <c r="BL139" s="181">
        <f>Инвентаризация!O142</f>
        <v>52378</v>
      </c>
      <c r="BM139" s="181">
        <f>Инвентаризация!P142</f>
        <v>0</v>
      </c>
      <c r="BN139" s="181">
        <f>Инвентаризация!Q142</f>
        <v>0</v>
      </c>
      <c r="BO139" s="181" t="str">
        <f>IFERROR('Аксапта 3'!A147,"-")</f>
        <v>-</v>
      </c>
      <c r="BP139" s="38">
        <f t="shared" si="66"/>
        <v>0</v>
      </c>
      <c r="BQ139" s="38">
        <f t="shared" si="67"/>
        <v>0</v>
      </c>
      <c r="BR139" s="38">
        <f t="shared" si="68"/>
        <v>0</v>
      </c>
      <c r="BS139" s="181">
        <f t="shared" si="69"/>
        <v>0</v>
      </c>
    </row>
    <row r="140" spans="1:71">
      <c r="A140" s="38">
        <f>'Шаблон блюда'!B141</f>
        <v>0</v>
      </c>
      <c r="B140" s="37">
        <f>IFERROR('Шаблон блюда'!A141+1-1,"")</f>
        <v>0</v>
      </c>
      <c r="C140" s="37">
        <f>IFERROR(VLOOKUP(B140,Группы!A:A,1,FALSE),0)</f>
        <v>0</v>
      </c>
      <c r="D140" s="37" t="str">
        <f t="shared" si="70"/>
        <v/>
      </c>
      <c r="E140" s="37" t="str">
        <f t="shared" si="71"/>
        <v/>
      </c>
      <c r="G140" s="173">
        <f>'Шаблон модификаторы'!C141</f>
        <v>0</v>
      </c>
      <c r="H140" s="174">
        <f>IFERROR('Шаблон модификаторы блюда'!A141+1-1,0)</f>
        <v>0</v>
      </c>
      <c r="I140" s="37">
        <f>IFERROR(VLOOKUP(H140,Группы!A:A,1,FALSE),0)</f>
        <v>0</v>
      </c>
      <c r="J140" s="37" t="str">
        <f t="shared" si="51"/>
        <v/>
      </c>
      <c r="K140" s="125" t="str">
        <f>IF(IF('Шаблон модификаторы блюда'!D141=0,0,'Шаблон модификаторы блюда'!A141),IF('Шаблон модификаторы блюда'!D141=0,0,'Шаблон модификаторы блюда'!A141),"")</f>
        <v/>
      </c>
      <c r="L140" s="42" t="str">
        <f t="shared" si="52"/>
        <v/>
      </c>
      <c r="M140" s="42" t="str">
        <f t="shared" si="53"/>
        <v/>
      </c>
      <c r="N140" s="42" t="str">
        <f t="shared" si="72"/>
        <v/>
      </c>
      <c r="O140" s="37" t="str">
        <f t="shared" si="73"/>
        <v/>
      </c>
      <c r="Q140" s="37">
        <f>'Шаблон блюда'!B141</f>
        <v>0</v>
      </c>
      <c r="R140" s="37">
        <f>IFERROR('Шаблон блюда'!A141+1-1,"")</f>
        <v>0</v>
      </c>
      <c r="S140" s="45">
        <f t="shared" si="54"/>
        <v>0</v>
      </c>
      <c r="T140" s="37" t="str">
        <f t="shared" si="55"/>
        <v/>
      </c>
      <c r="U140" s="37" t="str">
        <f t="shared" si="74"/>
        <v/>
      </c>
      <c r="W140" s="38">
        <f t="shared" ref="W140:W146" si="75">Y68</f>
        <v>0</v>
      </c>
      <c r="AO140" s="38">
        <f t="shared" si="56"/>
        <v>0</v>
      </c>
      <c r="AP140" s="38">
        <f t="shared" si="57"/>
        <v>0</v>
      </c>
      <c r="AR140" s="181">
        <f>Инвентаризация!O143</f>
        <v>52379</v>
      </c>
      <c r="AS140" s="181">
        <f>Инвентаризация!P143</f>
        <v>0</v>
      </c>
      <c r="AT140" s="181">
        <f>Инвентаризация!Q143</f>
        <v>0</v>
      </c>
      <c r="AU140" s="181" t="str">
        <f>IFERROR('Аксапта '!A148,"-")</f>
        <v>-</v>
      </c>
      <c r="AV140" s="38">
        <f t="shared" si="58"/>
        <v>0</v>
      </c>
      <c r="AW140" s="38">
        <f t="shared" si="59"/>
        <v>0</v>
      </c>
      <c r="AX140" s="38">
        <f t="shared" si="60"/>
        <v>0</v>
      </c>
      <c r="AY140" s="181">
        <f t="shared" si="61"/>
        <v>0</v>
      </c>
      <c r="BB140" s="181">
        <f>Инвентаризация!O143</f>
        <v>52379</v>
      </c>
      <c r="BC140" s="181">
        <f>Инвентаризация!P143</f>
        <v>0</v>
      </c>
      <c r="BD140" s="181">
        <f>Инвентаризация!Q143</f>
        <v>0</v>
      </c>
      <c r="BE140" s="181" t="str">
        <f>IFERROR('Аксапта 2'!A148,"-")</f>
        <v>-</v>
      </c>
      <c r="BF140" s="38">
        <f t="shared" si="62"/>
        <v>0</v>
      </c>
      <c r="BG140" s="38">
        <f t="shared" si="63"/>
        <v>0</v>
      </c>
      <c r="BH140" s="38">
        <f t="shared" si="64"/>
        <v>0</v>
      </c>
      <c r="BI140" s="181">
        <f t="shared" si="65"/>
        <v>0</v>
      </c>
      <c r="BL140" s="181">
        <f>Инвентаризация!O143</f>
        <v>52379</v>
      </c>
      <c r="BM140" s="181">
        <f>Инвентаризация!P143</f>
        <v>0</v>
      </c>
      <c r="BN140" s="181">
        <f>Инвентаризация!Q143</f>
        <v>0</v>
      </c>
      <c r="BO140" s="181" t="str">
        <f>IFERROR('Аксапта 3'!A148,"-")</f>
        <v>-</v>
      </c>
      <c r="BP140" s="38">
        <f t="shared" si="66"/>
        <v>0</v>
      </c>
      <c r="BQ140" s="38">
        <f t="shared" si="67"/>
        <v>0</v>
      </c>
      <c r="BR140" s="38">
        <f t="shared" si="68"/>
        <v>0</v>
      </c>
      <c r="BS140" s="181">
        <f t="shared" si="69"/>
        <v>0</v>
      </c>
    </row>
    <row r="141" spans="1:71">
      <c r="A141" s="38">
        <f>'Шаблон блюда'!B142</f>
        <v>0</v>
      </c>
      <c r="B141" s="37">
        <f>IFERROR('Шаблон блюда'!A142+1-1,"")</f>
        <v>0</v>
      </c>
      <c r="C141" s="37">
        <f>IFERROR(VLOOKUP(B141,Группы!A:A,1,FALSE),0)</f>
        <v>0</v>
      </c>
      <c r="D141" s="37" t="str">
        <f t="shared" si="70"/>
        <v/>
      </c>
      <c r="E141" s="37" t="str">
        <f t="shared" si="71"/>
        <v/>
      </c>
      <c r="G141" s="173">
        <f>'Шаблон модификаторы'!C142</f>
        <v>0</v>
      </c>
      <c r="H141" s="174">
        <f>IFERROR('Шаблон модификаторы блюда'!A142+1-1,0)</f>
        <v>0</v>
      </c>
      <c r="I141" s="37">
        <f>IFERROR(VLOOKUP(H141,Группы!A:A,1,FALSE),0)</f>
        <v>0</v>
      </c>
      <c r="J141" s="37" t="str">
        <f t="shared" si="51"/>
        <v/>
      </c>
      <c r="K141" s="125" t="str">
        <f>IF(IF('Шаблон модификаторы блюда'!D142=0,0,'Шаблон модификаторы блюда'!A142),IF('Шаблон модификаторы блюда'!D142=0,0,'Шаблон модификаторы блюда'!A142),"")</f>
        <v/>
      </c>
      <c r="L141" s="42" t="str">
        <f t="shared" si="52"/>
        <v/>
      </c>
      <c r="M141" s="42" t="str">
        <f t="shared" si="53"/>
        <v/>
      </c>
      <c r="N141" s="42" t="str">
        <f t="shared" si="72"/>
        <v/>
      </c>
      <c r="O141" s="37" t="str">
        <f t="shared" si="73"/>
        <v/>
      </c>
      <c r="Q141" s="37">
        <f>'Шаблон блюда'!B142</f>
        <v>0</v>
      </c>
      <c r="R141" s="37">
        <f>IFERROR('Шаблон блюда'!A142+1-1,"")</f>
        <v>0</v>
      </c>
      <c r="S141" s="45">
        <f t="shared" si="54"/>
        <v>0</v>
      </c>
      <c r="T141" s="37" t="str">
        <f t="shared" si="55"/>
        <v/>
      </c>
      <c r="U141" s="37" t="str">
        <f t="shared" si="74"/>
        <v/>
      </c>
      <c r="W141" s="38">
        <f t="shared" si="75"/>
        <v>0</v>
      </c>
      <c r="AO141" s="38">
        <f t="shared" si="56"/>
        <v>0</v>
      </c>
      <c r="AP141" s="38">
        <f t="shared" si="57"/>
        <v>0</v>
      </c>
      <c r="AR141" s="181">
        <f>Инвентаризация!O144</f>
        <v>0</v>
      </c>
      <c r="AS141" s="181">
        <f>Инвентаризация!P144</f>
        <v>0</v>
      </c>
      <c r="AT141" s="181">
        <f>Инвентаризация!Q144</f>
        <v>0</v>
      </c>
      <c r="AU141" s="181" t="str">
        <f>IFERROR('Аксапта '!A149,"-")</f>
        <v>-</v>
      </c>
      <c r="AV141" s="38">
        <f t="shared" si="58"/>
        <v>0</v>
      </c>
      <c r="AW141" s="38">
        <f t="shared" si="59"/>
        <v>0</v>
      </c>
      <c r="AX141" s="38">
        <f t="shared" si="60"/>
        <v>0</v>
      </c>
      <c r="AY141" s="181">
        <f t="shared" si="61"/>
        <v>0</v>
      </c>
      <c r="BB141" s="181">
        <f>Инвентаризация!O144</f>
        <v>0</v>
      </c>
      <c r="BC141" s="181">
        <f>Инвентаризация!P144</f>
        <v>0</v>
      </c>
      <c r="BD141" s="181">
        <f>Инвентаризация!Q144</f>
        <v>0</v>
      </c>
      <c r="BE141" s="181" t="str">
        <f>IFERROR('Аксапта 2'!A149,"-")</f>
        <v>-</v>
      </c>
      <c r="BF141" s="38">
        <f t="shared" si="62"/>
        <v>0</v>
      </c>
      <c r="BG141" s="38">
        <f t="shared" si="63"/>
        <v>0</v>
      </c>
      <c r="BH141" s="38">
        <f t="shared" si="64"/>
        <v>0</v>
      </c>
      <c r="BI141" s="181">
        <f t="shared" si="65"/>
        <v>0</v>
      </c>
      <c r="BL141" s="181">
        <f>Инвентаризация!O144</f>
        <v>0</v>
      </c>
      <c r="BM141" s="181">
        <f>Инвентаризация!P144</f>
        <v>0</v>
      </c>
      <c r="BN141" s="181">
        <f>Инвентаризация!Q144</f>
        <v>0</v>
      </c>
      <c r="BO141" s="181" t="str">
        <f>IFERROR('Аксапта 3'!A149,"-")</f>
        <v>-</v>
      </c>
      <c r="BP141" s="38">
        <f t="shared" si="66"/>
        <v>0</v>
      </c>
      <c r="BQ141" s="38">
        <f t="shared" si="67"/>
        <v>0</v>
      </c>
      <c r="BR141" s="38">
        <f t="shared" si="68"/>
        <v>0</v>
      </c>
      <c r="BS141" s="181">
        <f t="shared" si="69"/>
        <v>0</v>
      </c>
    </row>
    <row r="142" spans="1:71">
      <c r="A142" s="38">
        <f>'Шаблон блюда'!B143</f>
        <v>0</v>
      </c>
      <c r="B142" s="37">
        <f>IFERROR('Шаблон блюда'!A143+1-1,"")</f>
        <v>0</v>
      </c>
      <c r="C142" s="37">
        <f>IFERROR(VLOOKUP(B142,Группы!A:A,1,FALSE),0)</f>
        <v>0</v>
      </c>
      <c r="D142" s="37" t="str">
        <f t="shared" si="70"/>
        <v/>
      </c>
      <c r="E142" s="37" t="str">
        <f t="shared" si="71"/>
        <v/>
      </c>
      <c r="G142" s="173">
        <f>'Шаблон модификаторы'!C143</f>
        <v>0</v>
      </c>
      <c r="H142" s="174">
        <f>IFERROR('Шаблон модификаторы блюда'!A143+1-1,0)</f>
        <v>0</v>
      </c>
      <c r="I142" s="37">
        <f>IFERROR(VLOOKUP(H142,Группы!A:A,1,FALSE),0)</f>
        <v>0</v>
      </c>
      <c r="J142" s="37" t="str">
        <f t="shared" si="51"/>
        <v/>
      </c>
      <c r="K142" s="125" t="str">
        <f>IF(IF('Шаблон модификаторы блюда'!D143=0,0,'Шаблон модификаторы блюда'!A143),IF('Шаблон модификаторы блюда'!D143=0,0,'Шаблон модификаторы блюда'!A143),"")</f>
        <v/>
      </c>
      <c r="L142" s="42" t="str">
        <f t="shared" si="52"/>
        <v/>
      </c>
      <c r="M142" s="42" t="str">
        <f t="shared" si="53"/>
        <v/>
      </c>
      <c r="N142" s="42" t="str">
        <f t="shared" si="72"/>
        <v/>
      </c>
      <c r="O142" s="37" t="str">
        <f t="shared" si="73"/>
        <v/>
      </c>
      <c r="Q142" s="37">
        <f>'Шаблон блюда'!B143</f>
        <v>0</v>
      </c>
      <c r="R142" s="37">
        <f>IFERROR('Шаблон блюда'!A143+1-1,"")</f>
        <v>0</v>
      </c>
      <c r="S142" s="45">
        <f t="shared" si="54"/>
        <v>0</v>
      </c>
      <c r="T142" s="37" t="str">
        <f t="shared" si="55"/>
        <v/>
      </c>
      <c r="U142" s="37" t="str">
        <f t="shared" si="74"/>
        <v/>
      </c>
      <c r="W142" s="38">
        <f t="shared" si="75"/>
        <v>0</v>
      </c>
      <c r="AO142" s="38">
        <f t="shared" si="56"/>
        <v>0</v>
      </c>
      <c r="AP142" s="38">
        <f t="shared" si="57"/>
        <v>0</v>
      </c>
      <c r="AR142" s="181">
        <f>Инвентаризация!O145</f>
        <v>57100</v>
      </c>
      <c r="AS142" s="181">
        <f>Инвентаризация!P145</f>
        <v>57214</v>
      </c>
      <c r="AT142" s="181">
        <f>Инвентаризация!Q145</f>
        <v>0</v>
      </c>
      <c r="AU142" s="181" t="str">
        <f>IFERROR('Аксапта '!A150,"-")</f>
        <v>-</v>
      </c>
      <c r="AV142" s="38">
        <f t="shared" si="58"/>
        <v>0</v>
      </c>
      <c r="AW142" s="38">
        <f t="shared" si="59"/>
        <v>0</v>
      </c>
      <c r="AX142" s="38">
        <f t="shared" si="60"/>
        <v>0</v>
      </c>
      <c r="AY142" s="181">
        <f t="shared" si="61"/>
        <v>0</v>
      </c>
      <c r="BB142" s="181">
        <f>Инвентаризация!O145</f>
        <v>57100</v>
      </c>
      <c r="BC142" s="181">
        <f>Инвентаризация!P145</f>
        <v>57214</v>
      </c>
      <c r="BD142" s="181">
        <f>Инвентаризация!Q145</f>
        <v>0</v>
      </c>
      <c r="BE142" s="181" t="str">
        <f>IFERROR('Аксапта 2'!A150,"-")</f>
        <v>-</v>
      </c>
      <c r="BF142" s="38">
        <f t="shared" si="62"/>
        <v>0</v>
      </c>
      <c r="BG142" s="38">
        <f t="shared" si="63"/>
        <v>0</v>
      </c>
      <c r="BH142" s="38">
        <f t="shared" si="64"/>
        <v>0</v>
      </c>
      <c r="BI142" s="181">
        <f t="shared" si="65"/>
        <v>0</v>
      </c>
      <c r="BL142" s="181">
        <f>Инвентаризация!O145</f>
        <v>57100</v>
      </c>
      <c r="BM142" s="181">
        <f>Инвентаризация!P145</f>
        <v>57214</v>
      </c>
      <c r="BN142" s="181">
        <f>Инвентаризация!Q145</f>
        <v>0</v>
      </c>
      <c r="BO142" s="181" t="str">
        <f>IFERROR('Аксапта 3'!A150,"-")</f>
        <v>-</v>
      </c>
      <c r="BP142" s="38">
        <f t="shared" si="66"/>
        <v>0</v>
      </c>
      <c r="BQ142" s="38">
        <f t="shared" si="67"/>
        <v>0</v>
      </c>
      <c r="BR142" s="38">
        <f t="shared" si="68"/>
        <v>0</v>
      </c>
      <c r="BS142" s="181">
        <f t="shared" si="69"/>
        <v>0</v>
      </c>
    </row>
    <row r="143" spans="1:71">
      <c r="A143" s="38">
        <f>'Шаблон блюда'!B144</f>
        <v>0</v>
      </c>
      <c r="B143" s="37">
        <f>IFERROR('Шаблон блюда'!A144+1-1,"")</f>
        <v>0</v>
      </c>
      <c r="C143" s="37">
        <f>IFERROR(VLOOKUP(B143,Группы!A:A,1,FALSE),0)</f>
        <v>0</v>
      </c>
      <c r="D143" s="37" t="str">
        <f t="shared" si="70"/>
        <v/>
      </c>
      <c r="E143" s="37" t="str">
        <f t="shared" si="71"/>
        <v/>
      </c>
      <c r="G143" s="173">
        <f>'Шаблон модификаторы'!C144</f>
        <v>0</v>
      </c>
      <c r="H143" s="174">
        <f>IFERROR('Шаблон модификаторы блюда'!A144+1-1,0)</f>
        <v>0</v>
      </c>
      <c r="I143" s="37">
        <f>IFERROR(VLOOKUP(H143,Группы!A:A,1,FALSE),0)</f>
        <v>0</v>
      </c>
      <c r="J143" s="37" t="str">
        <f t="shared" si="51"/>
        <v/>
      </c>
      <c r="K143" s="125" t="str">
        <f>IF(IF('Шаблон модификаторы блюда'!D144=0,0,'Шаблон модификаторы блюда'!A144),IF('Шаблон модификаторы блюда'!D144=0,0,'Шаблон модификаторы блюда'!A144),"")</f>
        <v/>
      </c>
      <c r="L143" s="42" t="str">
        <f t="shared" si="52"/>
        <v/>
      </c>
      <c r="M143" s="42" t="str">
        <f t="shared" si="53"/>
        <v/>
      </c>
      <c r="N143" s="42" t="str">
        <f t="shared" si="72"/>
        <v/>
      </c>
      <c r="O143" s="37" t="str">
        <f t="shared" si="73"/>
        <v/>
      </c>
      <c r="Q143" s="37">
        <f>'Шаблон блюда'!B144</f>
        <v>0</v>
      </c>
      <c r="R143" s="37">
        <f>IFERROR('Шаблон блюда'!A144+1-1,"")</f>
        <v>0</v>
      </c>
      <c r="S143" s="45">
        <f t="shared" si="54"/>
        <v>0</v>
      </c>
      <c r="T143" s="37" t="str">
        <f t="shared" si="55"/>
        <v/>
      </c>
      <c r="U143" s="37" t="str">
        <f t="shared" si="74"/>
        <v/>
      </c>
      <c r="W143" s="38">
        <f t="shared" si="75"/>
        <v>0</v>
      </c>
      <c r="AO143" s="38">
        <f t="shared" si="56"/>
        <v>0</v>
      </c>
      <c r="AP143" s="38">
        <f t="shared" si="57"/>
        <v>0</v>
      </c>
      <c r="AR143" s="181">
        <f>Инвентаризация!O146</f>
        <v>57110</v>
      </c>
      <c r="AS143" s="181">
        <f>Инвентаризация!P146</f>
        <v>57218</v>
      </c>
      <c r="AT143" s="181">
        <f>Инвентаризация!Q146</f>
        <v>0</v>
      </c>
      <c r="AU143" s="181" t="str">
        <f>IFERROR('Аксапта '!A151,"-")</f>
        <v>-</v>
      </c>
      <c r="AV143" s="38">
        <f t="shared" si="58"/>
        <v>0</v>
      </c>
      <c r="AW143" s="38">
        <f t="shared" si="59"/>
        <v>0</v>
      </c>
      <c r="AX143" s="38">
        <f t="shared" si="60"/>
        <v>0</v>
      </c>
      <c r="AY143" s="181">
        <f t="shared" si="61"/>
        <v>0</v>
      </c>
      <c r="BB143" s="181">
        <f>Инвентаризация!O146</f>
        <v>57110</v>
      </c>
      <c r="BC143" s="181">
        <f>Инвентаризация!P146</f>
        <v>57218</v>
      </c>
      <c r="BD143" s="181">
        <f>Инвентаризация!Q146</f>
        <v>0</v>
      </c>
      <c r="BE143" s="181" t="str">
        <f>IFERROR('Аксапта 2'!A151,"-")</f>
        <v>-</v>
      </c>
      <c r="BF143" s="38">
        <f t="shared" si="62"/>
        <v>0</v>
      </c>
      <c r="BG143" s="38">
        <f t="shared" si="63"/>
        <v>0</v>
      </c>
      <c r="BH143" s="38">
        <f t="shared" si="64"/>
        <v>0</v>
      </c>
      <c r="BI143" s="181">
        <f t="shared" si="65"/>
        <v>0</v>
      </c>
      <c r="BL143" s="181">
        <f>Инвентаризация!O146</f>
        <v>57110</v>
      </c>
      <c r="BM143" s="181">
        <f>Инвентаризация!P146</f>
        <v>57218</v>
      </c>
      <c r="BN143" s="181">
        <f>Инвентаризация!Q146</f>
        <v>0</v>
      </c>
      <c r="BO143" s="181" t="str">
        <f>IFERROR('Аксапта 3'!A151,"-")</f>
        <v>-</v>
      </c>
      <c r="BP143" s="38">
        <f t="shared" si="66"/>
        <v>0</v>
      </c>
      <c r="BQ143" s="38">
        <f t="shared" si="67"/>
        <v>0</v>
      </c>
      <c r="BR143" s="38">
        <f t="shared" si="68"/>
        <v>0</v>
      </c>
      <c r="BS143" s="181">
        <f t="shared" si="69"/>
        <v>0</v>
      </c>
    </row>
    <row r="144" spans="1:71">
      <c r="A144" s="38">
        <f>'Шаблон блюда'!B145</f>
        <v>0</v>
      </c>
      <c r="B144" s="37">
        <f>IFERROR('Шаблон блюда'!A145+1-1,"")</f>
        <v>0</v>
      </c>
      <c r="C144" s="37">
        <f>IFERROR(VLOOKUP(B144,Группы!A:A,1,FALSE),0)</f>
        <v>0</v>
      </c>
      <c r="D144" s="37" t="str">
        <f t="shared" si="70"/>
        <v/>
      </c>
      <c r="E144" s="37" t="str">
        <f t="shared" si="71"/>
        <v/>
      </c>
      <c r="G144" s="173">
        <f>'Шаблон модификаторы'!C145</f>
        <v>0</v>
      </c>
      <c r="H144" s="174">
        <f>IFERROR('Шаблон модификаторы блюда'!A145+1-1,0)</f>
        <v>0</v>
      </c>
      <c r="I144" s="37">
        <f>IFERROR(VLOOKUP(H144,Группы!A:A,1,FALSE),0)</f>
        <v>0</v>
      </c>
      <c r="J144" s="37" t="str">
        <f t="shared" si="51"/>
        <v/>
      </c>
      <c r="K144" s="125" t="str">
        <f>IF(IF('Шаблон модификаторы блюда'!D145=0,0,'Шаблон модификаторы блюда'!A145),IF('Шаблон модификаторы блюда'!D145=0,0,'Шаблон модификаторы блюда'!A145),"")</f>
        <v/>
      </c>
      <c r="L144" s="42" t="str">
        <f t="shared" si="52"/>
        <v/>
      </c>
      <c r="M144" s="42" t="str">
        <f t="shared" si="53"/>
        <v/>
      </c>
      <c r="N144" s="42" t="str">
        <f t="shared" si="72"/>
        <v/>
      </c>
      <c r="O144" s="37" t="str">
        <f t="shared" si="73"/>
        <v/>
      </c>
      <c r="Q144" s="37">
        <f>'Шаблон блюда'!B145</f>
        <v>0</v>
      </c>
      <c r="R144" s="37">
        <f>IFERROR('Шаблон блюда'!A145+1-1,"")</f>
        <v>0</v>
      </c>
      <c r="S144" s="45">
        <f t="shared" si="54"/>
        <v>0</v>
      </c>
      <c r="T144" s="37" t="str">
        <f t="shared" si="55"/>
        <v/>
      </c>
      <c r="U144" s="37" t="str">
        <f t="shared" si="74"/>
        <v/>
      </c>
      <c r="W144" s="38">
        <f t="shared" si="75"/>
        <v>0</v>
      </c>
      <c r="AO144" s="38">
        <f t="shared" si="56"/>
        <v>0</v>
      </c>
      <c r="AP144" s="38">
        <f t="shared" si="57"/>
        <v>0</v>
      </c>
      <c r="AR144" s="181">
        <f>Инвентаризация!O147</f>
        <v>57150</v>
      </c>
      <c r="AS144" s="181">
        <f>Инвентаризация!P147</f>
        <v>57217</v>
      </c>
      <c r="AT144" s="181">
        <f>Инвентаризация!Q147</f>
        <v>0</v>
      </c>
      <c r="AU144" s="181" t="str">
        <f>IFERROR('Аксапта '!A152,"-")</f>
        <v>-</v>
      </c>
      <c r="AV144" s="38">
        <f t="shared" si="58"/>
        <v>0</v>
      </c>
      <c r="AW144" s="38">
        <f t="shared" si="59"/>
        <v>0</v>
      </c>
      <c r="AX144" s="38">
        <f t="shared" si="60"/>
        <v>0</v>
      </c>
      <c r="AY144" s="181">
        <f t="shared" si="61"/>
        <v>0</v>
      </c>
      <c r="BB144" s="181">
        <f>Инвентаризация!O147</f>
        <v>57150</v>
      </c>
      <c r="BC144" s="181">
        <f>Инвентаризация!P147</f>
        <v>57217</v>
      </c>
      <c r="BD144" s="181">
        <f>Инвентаризация!Q147</f>
        <v>0</v>
      </c>
      <c r="BE144" s="181" t="str">
        <f>IFERROR('Аксапта 2'!A152,"-")</f>
        <v>-</v>
      </c>
      <c r="BF144" s="38">
        <f t="shared" si="62"/>
        <v>0</v>
      </c>
      <c r="BG144" s="38">
        <f t="shared" si="63"/>
        <v>0</v>
      </c>
      <c r="BH144" s="38">
        <f t="shared" si="64"/>
        <v>0</v>
      </c>
      <c r="BI144" s="181">
        <f t="shared" si="65"/>
        <v>0</v>
      </c>
      <c r="BL144" s="181">
        <f>Инвентаризация!O147</f>
        <v>57150</v>
      </c>
      <c r="BM144" s="181">
        <f>Инвентаризация!P147</f>
        <v>57217</v>
      </c>
      <c r="BN144" s="181">
        <f>Инвентаризация!Q147</f>
        <v>0</v>
      </c>
      <c r="BO144" s="181" t="str">
        <f>IFERROR('Аксапта 3'!A152,"-")</f>
        <v>-</v>
      </c>
      <c r="BP144" s="38">
        <f t="shared" si="66"/>
        <v>0</v>
      </c>
      <c r="BQ144" s="38">
        <f t="shared" si="67"/>
        <v>0</v>
      </c>
      <c r="BR144" s="38">
        <f t="shared" si="68"/>
        <v>0</v>
      </c>
      <c r="BS144" s="181">
        <f t="shared" si="69"/>
        <v>0</v>
      </c>
    </row>
    <row r="145" spans="1:71">
      <c r="A145" s="38">
        <f>'Шаблон блюда'!B146</f>
        <v>0</v>
      </c>
      <c r="B145" s="37">
        <f>IFERROR('Шаблон блюда'!A146+1-1,"")</f>
        <v>0</v>
      </c>
      <c r="C145" s="37">
        <f>IFERROR(VLOOKUP(B145,Группы!A:A,1,FALSE),0)</f>
        <v>0</v>
      </c>
      <c r="D145" s="37" t="str">
        <f t="shared" si="70"/>
        <v/>
      </c>
      <c r="E145" s="37" t="str">
        <f t="shared" si="71"/>
        <v/>
      </c>
      <c r="G145" s="173">
        <f>'Шаблон модификаторы'!C146</f>
        <v>0</v>
      </c>
      <c r="H145" s="174">
        <f>IFERROR('Шаблон модификаторы блюда'!A146+1-1,0)</f>
        <v>0</v>
      </c>
      <c r="I145" s="37">
        <f>IFERROR(VLOOKUP(H145,Группы!A:A,1,FALSE),0)</f>
        <v>0</v>
      </c>
      <c r="J145" s="37" t="str">
        <f t="shared" si="51"/>
        <v/>
      </c>
      <c r="K145" s="125" t="str">
        <f>IF(IF('Шаблон модификаторы блюда'!D146=0,0,'Шаблон модификаторы блюда'!A146),IF('Шаблон модификаторы блюда'!D146=0,0,'Шаблон модификаторы блюда'!A146),"")</f>
        <v/>
      </c>
      <c r="L145" s="42" t="str">
        <f t="shared" si="52"/>
        <v/>
      </c>
      <c r="M145" s="42" t="str">
        <f t="shared" si="53"/>
        <v/>
      </c>
      <c r="N145" s="42" t="str">
        <f t="shared" si="72"/>
        <v/>
      </c>
      <c r="O145" s="37" t="str">
        <f t="shared" si="73"/>
        <v/>
      </c>
      <c r="Q145" s="37">
        <f>'Шаблон блюда'!B146</f>
        <v>0</v>
      </c>
      <c r="R145" s="37">
        <f>IFERROR('Шаблон блюда'!A146+1-1,"")</f>
        <v>0</v>
      </c>
      <c r="S145" s="45">
        <f t="shared" si="54"/>
        <v>0</v>
      </c>
      <c r="T145" s="37" t="str">
        <f t="shared" si="55"/>
        <v/>
      </c>
      <c r="U145" s="37" t="str">
        <f t="shared" si="74"/>
        <v/>
      </c>
      <c r="W145" s="38">
        <f t="shared" si="75"/>
        <v>0</v>
      </c>
      <c r="AO145" s="38">
        <f t="shared" si="56"/>
        <v>0</v>
      </c>
      <c r="AP145" s="38">
        <f t="shared" si="57"/>
        <v>0</v>
      </c>
      <c r="AR145" s="181">
        <f>Инвентаризация!O148</f>
        <v>55759</v>
      </c>
      <c r="AS145" s="181">
        <f>Инвентаризация!P148</f>
        <v>57160</v>
      </c>
      <c r="AT145" s="181">
        <f>Инвентаризация!Q148</f>
        <v>0</v>
      </c>
      <c r="AU145" s="181" t="str">
        <f>IFERROR('Аксапта '!A153,"-")</f>
        <v>-</v>
      </c>
      <c r="AV145" s="38">
        <f t="shared" si="58"/>
        <v>0</v>
      </c>
      <c r="AW145" s="38">
        <f t="shared" si="59"/>
        <v>0</v>
      </c>
      <c r="AX145" s="38">
        <f t="shared" si="60"/>
        <v>0</v>
      </c>
      <c r="AY145" s="181">
        <f t="shared" si="61"/>
        <v>0</v>
      </c>
      <c r="BB145" s="181">
        <f>Инвентаризация!O148</f>
        <v>55759</v>
      </c>
      <c r="BC145" s="181">
        <f>Инвентаризация!P148</f>
        <v>57160</v>
      </c>
      <c r="BD145" s="181">
        <f>Инвентаризация!Q148</f>
        <v>0</v>
      </c>
      <c r="BE145" s="181" t="str">
        <f>IFERROR('Аксапта 2'!A153,"-")</f>
        <v>-</v>
      </c>
      <c r="BF145" s="38">
        <f t="shared" si="62"/>
        <v>0</v>
      </c>
      <c r="BG145" s="38">
        <f t="shared" si="63"/>
        <v>0</v>
      </c>
      <c r="BH145" s="38">
        <f t="shared" si="64"/>
        <v>0</v>
      </c>
      <c r="BI145" s="181">
        <f t="shared" si="65"/>
        <v>0</v>
      </c>
      <c r="BL145" s="181">
        <f>Инвентаризация!O148</f>
        <v>55759</v>
      </c>
      <c r="BM145" s="181">
        <f>Инвентаризация!P148</f>
        <v>57160</v>
      </c>
      <c r="BN145" s="181">
        <f>Инвентаризация!Q148</f>
        <v>0</v>
      </c>
      <c r="BO145" s="181" t="str">
        <f>IFERROR('Аксапта 3'!A153,"-")</f>
        <v>-</v>
      </c>
      <c r="BP145" s="38">
        <f t="shared" si="66"/>
        <v>0</v>
      </c>
      <c r="BQ145" s="38">
        <f t="shared" si="67"/>
        <v>0</v>
      </c>
      <c r="BR145" s="38">
        <f t="shared" si="68"/>
        <v>0</v>
      </c>
      <c r="BS145" s="181">
        <f t="shared" si="69"/>
        <v>0</v>
      </c>
    </row>
    <row r="146" spans="1:71">
      <c r="A146" s="38">
        <f>'Шаблон блюда'!B147</f>
        <v>0</v>
      </c>
      <c r="B146" s="37">
        <f>IFERROR('Шаблон блюда'!A147+1-1,"")</f>
        <v>0</v>
      </c>
      <c r="C146" s="37">
        <f>IFERROR(VLOOKUP(B146,Группы!A:A,1,FALSE),0)</f>
        <v>0</v>
      </c>
      <c r="D146" s="37" t="str">
        <f t="shared" si="70"/>
        <v/>
      </c>
      <c r="E146" s="37" t="str">
        <f t="shared" si="71"/>
        <v/>
      </c>
      <c r="G146" s="173">
        <f>'Шаблон модификаторы'!C147</f>
        <v>0</v>
      </c>
      <c r="H146" s="174">
        <f>IFERROR('Шаблон модификаторы блюда'!A147+1-1,0)</f>
        <v>0</v>
      </c>
      <c r="I146" s="37">
        <f>IFERROR(VLOOKUP(H146,Группы!A:A,1,FALSE),0)</f>
        <v>0</v>
      </c>
      <c r="J146" s="37" t="str">
        <f t="shared" si="51"/>
        <v/>
      </c>
      <c r="K146" s="125" t="str">
        <f>IF(IF('Шаблон модификаторы блюда'!D147=0,0,'Шаблон модификаторы блюда'!A147),IF('Шаблон модификаторы блюда'!D147=0,0,'Шаблон модификаторы блюда'!A147),"")</f>
        <v/>
      </c>
      <c r="L146" s="42" t="str">
        <f t="shared" si="52"/>
        <v/>
      </c>
      <c r="M146" s="42" t="str">
        <f t="shared" si="53"/>
        <v/>
      </c>
      <c r="N146" s="42" t="str">
        <f t="shared" si="72"/>
        <v/>
      </c>
      <c r="O146" s="37" t="str">
        <f t="shared" si="73"/>
        <v/>
      </c>
      <c r="Q146" s="37">
        <f>'Шаблон блюда'!B147</f>
        <v>0</v>
      </c>
      <c r="R146" s="37">
        <f>IFERROR('Шаблон блюда'!A147+1-1,"")</f>
        <v>0</v>
      </c>
      <c r="S146" s="45">
        <f t="shared" si="54"/>
        <v>0</v>
      </c>
      <c r="T146" s="37" t="str">
        <f t="shared" si="55"/>
        <v/>
      </c>
      <c r="U146" s="37" t="str">
        <f t="shared" si="74"/>
        <v/>
      </c>
      <c r="W146" s="38">
        <f t="shared" si="75"/>
        <v>0</v>
      </c>
      <c r="AO146" s="38">
        <f t="shared" si="56"/>
        <v>0</v>
      </c>
      <c r="AP146" s="38">
        <f t="shared" si="57"/>
        <v>0</v>
      </c>
      <c r="AR146" s="181">
        <f>Инвентаризация!O149</f>
        <v>0</v>
      </c>
      <c r="AS146" s="181">
        <f>Инвентаризация!P149</f>
        <v>0</v>
      </c>
      <c r="AT146" s="181">
        <f>Инвентаризация!Q149</f>
        <v>0</v>
      </c>
      <c r="AU146" s="181" t="str">
        <f>IFERROR('Аксапта '!A154,"-")</f>
        <v>-</v>
      </c>
      <c r="AV146" s="38">
        <f t="shared" si="58"/>
        <v>0</v>
      </c>
      <c r="AW146" s="38">
        <f t="shared" si="59"/>
        <v>0</v>
      </c>
      <c r="AX146" s="38">
        <f t="shared" si="60"/>
        <v>0</v>
      </c>
      <c r="AY146" s="181">
        <f t="shared" si="61"/>
        <v>0</v>
      </c>
      <c r="BB146" s="181">
        <f>Инвентаризация!O149</f>
        <v>0</v>
      </c>
      <c r="BC146" s="181">
        <f>Инвентаризация!P149</f>
        <v>0</v>
      </c>
      <c r="BD146" s="181">
        <f>Инвентаризация!Q149</f>
        <v>0</v>
      </c>
      <c r="BE146" s="181" t="str">
        <f>IFERROR('Аксапта 2'!A154,"-")</f>
        <v>-</v>
      </c>
      <c r="BF146" s="38">
        <f t="shared" si="62"/>
        <v>0</v>
      </c>
      <c r="BG146" s="38">
        <f t="shared" si="63"/>
        <v>0</v>
      </c>
      <c r="BH146" s="38">
        <f t="shared" si="64"/>
        <v>0</v>
      </c>
      <c r="BI146" s="181">
        <f t="shared" si="65"/>
        <v>0</v>
      </c>
      <c r="BL146" s="181">
        <f>Инвентаризация!O149</f>
        <v>0</v>
      </c>
      <c r="BM146" s="181">
        <f>Инвентаризация!P149</f>
        <v>0</v>
      </c>
      <c r="BN146" s="181">
        <f>Инвентаризация!Q149</f>
        <v>0</v>
      </c>
      <c r="BO146" s="181" t="str">
        <f>IFERROR('Аксапта 3'!A154,"-")</f>
        <v>-</v>
      </c>
      <c r="BP146" s="38">
        <f t="shared" si="66"/>
        <v>0</v>
      </c>
      <c r="BQ146" s="38">
        <f t="shared" si="67"/>
        <v>0</v>
      </c>
      <c r="BR146" s="38">
        <f t="shared" si="68"/>
        <v>0</v>
      </c>
      <c r="BS146" s="181">
        <f t="shared" si="69"/>
        <v>0</v>
      </c>
    </row>
    <row r="147" spans="1:71">
      <c r="A147" s="38">
        <f>'Шаблон блюда'!B148</f>
        <v>0</v>
      </c>
      <c r="B147" s="37">
        <f>IFERROR('Шаблон блюда'!A148+1-1,"")</f>
        <v>0</v>
      </c>
      <c r="C147" s="37">
        <f>IFERROR(VLOOKUP(B147,Группы!A:A,1,FALSE),0)</f>
        <v>0</v>
      </c>
      <c r="D147" s="37" t="str">
        <f t="shared" si="70"/>
        <v/>
      </c>
      <c r="E147" s="37" t="str">
        <f t="shared" si="71"/>
        <v/>
      </c>
      <c r="G147" s="173">
        <f>'Шаблон модификаторы'!C148</f>
        <v>0</v>
      </c>
      <c r="H147" s="174">
        <f>IFERROR('Шаблон модификаторы блюда'!A148+1-1,0)</f>
        <v>0</v>
      </c>
      <c r="I147" s="37">
        <f>IFERROR(VLOOKUP(H147,Группы!A:A,1,FALSE),0)</f>
        <v>0</v>
      </c>
      <c r="J147" s="37" t="str">
        <f t="shared" si="51"/>
        <v/>
      </c>
      <c r="K147" s="125" t="str">
        <f>IF(IF('Шаблон модификаторы блюда'!D148=0,0,'Шаблон модификаторы блюда'!A148),IF('Шаблон модификаторы блюда'!D148=0,0,'Шаблон модификаторы блюда'!A148),"")</f>
        <v/>
      </c>
      <c r="L147" s="42" t="str">
        <f t="shared" si="52"/>
        <v/>
      </c>
      <c r="M147" s="42" t="str">
        <f t="shared" si="53"/>
        <v/>
      </c>
      <c r="N147" s="42" t="str">
        <f t="shared" si="72"/>
        <v/>
      </c>
      <c r="O147" s="37" t="str">
        <f t="shared" si="73"/>
        <v/>
      </c>
      <c r="Q147" s="37">
        <f>'Шаблон блюда'!B148</f>
        <v>0</v>
      </c>
      <c r="R147" s="37">
        <f>IFERROR('Шаблон блюда'!A148+1-1,"")</f>
        <v>0</v>
      </c>
      <c r="S147" s="45">
        <f t="shared" si="54"/>
        <v>0</v>
      </c>
      <c r="T147" s="37" t="str">
        <f t="shared" si="55"/>
        <v/>
      </c>
      <c r="U147" s="37" t="str">
        <f t="shared" si="74"/>
        <v/>
      </c>
      <c r="W147" s="38">
        <f>Z3</f>
        <v>2047</v>
      </c>
      <c r="AO147" s="38">
        <f t="shared" si="56"/>
        <v>0</v>
      </c>
      <c r="AP147" s="38">
        <f t="shared" si="57"/>
        <v>0</v>
      </c>
      <c r="AR147" s="181">
        <f>Инвентаризация!O150</f>
        <v>57428</v>
      </c>
      <c r="AS147" s="181">
        <f>Инвентаризация!P150</f>
        <v>57220</v>
      </c>
      <c r="AT147" s="181">
        <f>Инвентаризация!Q150</f>
        <v>57429</v>
      </c>
      <c r="AU147" s="181" t="str">
        <f>IFERROR('Аксапта '!A155,"-")</f>
        <v>-</v>
      </c>
      <c r="AV147" s="38">
        <f t="shared" si="58"/>
        <v>0</v>
      </c>
      <c r="AW147" s="38">
        <f t="shared" si="59"/>
        <v>0</v>
      </c>
      <c r="AX147" s="38">
        <f t="shared" si="60"/>
        <v>0</v>
      </c>
      <c r="AY147" s="181">
        <f t="shared" si="61"/>
        <v>0</v>
      </c>
      <c r="BB147" s="181">
        <f>Инвентаризация!O150</f>
        <v>57428</v>
      </c>
      <c r="BC147" s="181">
        <f>Инвентаризация!P150</f>
        <v>57220</v>
      </c>
      <c r="BD147" s="181">
        <f>Инвентаризация!Q150</f>
        <v>57429</v>
      </c>
      <c r="BE147" s="181" t="str">
        <f>IFERROR('Аксапта 2'!A155,"-")</f>
        <v>-</v>
      </c>
      <c r="BF147" s="38">
        <f t="shared" si="62"/>
        <v>0</v>
      </c>
      <c r="BG147" s="38">
        <f t="shared" si="63"/>
        <v>0</v>
      </c>
      <c r="BH147" s="38">
        <f t="shared" si="64"/>
        <v>0</v>
      </c>
      <c r="BI147" s="181">
        <f t="shared" si="65"/>
        <v>0</v>
      </c>
      <c r="BL147" s="181">
        <f>Инвентаризация!O150</f>
        <v>57428</v>
      </c>
      <c r="BM147" s="181">
        <f>Инвентаризация!P150</f>
        <v>57220</v>
      </c>
      <c r="BN147" s="181">
        <f>Инвентаризация!Q150</f>
        <v>57429</v>
      </c>
      <c r="BO147" s="181" t="str">
        <f>IFERROR('Аксапта 3'!A155,"-")</f>
        <v>-</v>
      </c>
      <c r="BP147" s="38">
        <f t="shared" si="66"/>
        <v>0</v>
      </c>
      <c r="BQ147" s="38">
        <f t="shared" si="67"/>
        <v>0</v>
      </c>
      <c r="BR147" s="38">
        <f t="shared" si="68"/>
        <v>0</v>
      </c>
      <c r="BS147" s="181">
        <f t="shared" si="69"/>
        <v>0</v>
      </c>
    </row>
    <row r="148" spans="1:71">
      <c r="A148" s="38">
        <f>'Шаблон блюда'!B149</f>
        <v>0</v>
      </c>
      <c r="B148" s="37">
        <f>IFERROR('Шаблон блюда'!A149+1-1,"")</f>
        <v>0</v>
      </c>
      <c r="C148" s="37">
        <f>IFERROR(VLOOKUP(B148,Группы!A:A,1,FALSE),0)</f>
        <v>0</v>
      </c>
      <c r="D148" s="37" t="str">
        <f t="shared" si="70"/>
        <v/>
      </c>
      <c r="E148" s="37" t="str">
        <f t="shared" si="71"/>
        <v/>
      </c>
      <c r="G148" s="173">
        <f>'Шаблон модификаторы'!C149</f>
        <v>0</v>
      </c>
      <c r="H148" s="174">
        <f>IFERROR('Шаблон модификаторы блюда'!A149+1-1,0)</f>
        <v>0</v>
      </c>
      <c r="I148" s="37">
        <f>IFERROR(VLOOKUP(H148,Группы!A:A,1,FALSE),0)</f>
        <v>0</v>
      </c>
      <c r="J148" s="37" t="str">
        <f t="shared" si="51"/>
        <v/>
      </c>
      <c r="K148" s="125" t="str">
        <f>IF(IF('Шаблон модификаторы блюда'!D149=0,0,'Шаблон модификаторы блюда'!A149),IF('Шаблон модификаторы блюда'!D149=0,0,'Шаблон модификаторы блюда'!A149),"")</f>
        <v/>
      </c>
      <c r="L148" s="42" t="str">
        <f t="shared" si="52"/>
        <v/>
      </c>
      <c r="M148" s="42" t="str">
        <f t="shared" si="53"/>
        <v/>
      </c>
      <c r="N148" s="42" t="str">
        <f t="shared" si="72"/>
        <v/>
      </c>
      <c r="O148" s="37" t="str">
        <f t="shared" si="73"/>
        <v/>
      </c>
      <c r="Q148" s="37">
        <f>'Шаблон блюда'!B149</f>
        <v>0</v>
      </c>
      <c r="R148" s="37">
        <f>IFERROR('Шаблон блюда'!A149+1-1,"")</f>
        <v>0</v>
      </c>
      <c r="S148" s="45">
        <f t="shared" si="54"/>
        <v>0</v>
      </c>
      <c r="T148" s="37" t="str">
        <f t="shared" si="55"/>
        <v/>
      </c>
      <c r="U148" s="37" t="str">
        <f t="shared" si="74"/>
        <v/>
      </c>
      <c r="W148" s="38">
        <f t="shared" ref="W148:W211" si="76">Z4</f>
        <v>2064</v>
      </c>
      <c r="AO148" s="38">
        <f t="shared" si="56"/>
        <v>0</v>
      </c>
      <c r="AP148" s="38">
        <f t="shared" si="57"/>
        <v>0</v>
      </c>
      <c r="AR148" s="181">
        <f>Инвентаризация!O151</f>
        <v>57270</v>
      </c>
      <c r="AS148" s="181">
        <f>Инвентаризация!P151</f>
        <v>0</v>
      </c>
      <c r="AT148" s="181">
        <f>Инвентаризация!Q151</f>
        <v>0</v>
      </c>
      <c r="AU148" s="181" t="str">
        <f>IFERROR('Аксапта '!A156,"-")</f>
        <v>-</v>
      </c>
      <c r="AV148" s="38">
        <f t="shared" si="58"/>
        <v>0</v>
      </c>
      <c r="AW148" s="38">
        <f t="shared" si="59"/>
        <v>0</v>
      </c>
      <c r="AX148" s="38">
        <f t="shared" si="60"/>
        <v>0</v>
      </c>
      <c r="AY148" s="181">
        <f t="shared" si="61"/>
        <v>0</v>
      </c>
      <c r="BB148" s="181">
        <f>Инвентаризация!O151</f>
        <v>57270</v>
      </c>
      <c r="BC148" s="181">
        <f>Инвентаризация!P151</f>
        <v>0</v>
      </c>
      <c r="BD148" s="181">
        <f>Инвентаризация!Q151</f>
        <v>0</v>
      </c>
      <c r="BE148" s="181" t="str">
        <f>IFERROR('Аксапта 2'!A156,"-")</f>
        <v>-</v>
      </c>
      <c r="BF148" s="38">
        <f t="shared" si="62"/>
        <v>0</v>
      </c>
      <c r="BG148" s="38">
        <f t="shared" si="63"/>
        <v>0</v>
      </c>
      <c r="BH148" s="38">
        <f t="shared" si="64"/>
        <v>0</v>
      </c>
      <c r="BI148" s="181">
        <f t="shared" si="65"/>
        <v>0</v>
      </c>
      <c r="BL148" s="181">
        <f>Инвентаризация!O151</f>
        <v>57270</v>
      </c>
      <c r="BM148" s="181">
        <f>Инвентаризация!P151</f>
        <v>0</v>
      </c>
      <c r="BN148" s="181">
        <f>Инвентаризация!Q151</f>
        <v>0</v>
      </c>
      <c r="BO148" s="181" t="str">
        <f>IFERROR('Аксапта 3'!A156,"-")</f>
        <v>-</v>
      </c>
      <c r="BP148" s="38">
        <f t="shared" si="66"/>
        <v>0</v>
      </c>
      <c r="BQ148" s="38">
        <f t="shared" si="67"/>
        <v>0</v>
      </c>
      <c r="BR148" s="38">
        <f t="shared" si="68"/>
        <v>0</v>
      </c>
      <c r="BS148" s="181">
        <f t="shared" si="69"/>
        <v>0</v>
      </c>
    </row>
    <row r="149" spans="1:71">
      <c r="A149" s="38">
        <f>'Шаблон блюда'!B150</f>
        <v>0</v>
      </c>
      <c r="B149" s="37">
        <f>IFERROR('Шаблон блюда'!A150+1-1,"")</f>
        <v>0</v>
      </c>
      <c r="C149" s="37">
        <f>IFERROR(VLOOKUP(B149,Группы!A:A,1,FALSE),0)</f>
        <v>0</v>
      </c>
      <c r="D149" s="37" t="str">
        <f t="shared" si="70"/>
        <v/>
      </c>
      <c r="E149" s="37" t="str">
        <f t="shared" si="71"/>
        <v/>
      </c>
      <c r="G149" s="173">
        <f>'Шаблон модификаторы'!C150</f>
        <v>0</v>
      </c>
      <c r="H149" s="174">
        <f>IFERROR('Шаблон модификаторы блюда'!A150+1-1,0)</f>
        <v>0</v>
      </c>
      <c r="I149" s="37">
        <f>IFERROR(VLOOKUP(H149,Группы!A:A,1,FALSE),0)</f>
        <v>0</v>
      </c>
      <c r="J149" s="37" t="str">
        <f t="shared" si="51"/>
        <v/>
      </c>
      <c r="K149" s="125" t="str">
        <f>IF(IF('Шаблон модификаторы блюда'!D150=0,0,'Шаблон модификаторы блюда'!A150),IF('Шаблон модификаторы блюда'!D150=0,0,'Шаблон модификаторы блюда'!A150),"")</f>
        <v/>
      </c>
      <c r="L149" s="42" t="str">
        <f t="shared" si="52"/>
        <v/>
      </c>
      <c r="M149" s="42" t="str">
        <f t="shared" si="53"/>
        <v/>
      </c>
      <c r="N149" s="42" t="str">
        <f t="shared" si="72"/>
        <v/>
      </c>
      <c r="O149" s="37" t="str">
        <f t="shared" si="73"/>
        <v/>
      </c>
      <c r="Q149" s="37">
        <f>'Шаблон блюда'!B150</f>
        <v>0</v>
      </c>
      <c r="R149" s="37">
        <f>IFERROR('Шаблон блюда'!A150+1-1,"")</f>
        <v>0</v>
      </c>
      <c r="S149" s="45">
        <f t="shared" si="54"/>
        <v>0</v>
      </c>
      <c r="T149" s="37" t="str">
        <f t="shared" si="55"/>
        <v/>
      </c>
      <c r="U149" s="37" t="str">
        <f t="shared" si="74"/>
        <v/>
      </c>
      <c r="W149" s="38">
        <f t="shared" si="76"/>
        <v>2043</v>
      </c>
      <c r="AO149" s="38">
        <f t="shared" si="56"/>
        <v>0</v>
      </c>
      <c r="AP149" s="38">
        <f t="shared" si="57"/>
        <v>0</v>
      </c>
      <c r="AR149" s="181">
        <f>Инвентаризация!O152</f>
        <v>57420</v>
      </c>
      <c r="AS149" s="181">
        <f>Инвентаризация!P152</f>
        <v>67033</v>
      </c>
      <c r="AT149" s="181">
        <f>Инвентаризация!Q152</f>
        <v>0</v>
      </c>
      <c r="AU149" s="181" t="str">
        <f>IFERROR('Аксапта '!A157,"-")</f>
        <v>-</v>
      </c>
      <c r="AV149" s="38">
        <f t="shared" si="58"/>
        <v>0</v>
      </c>
      <c r="AW149" s="38">
        <f t="shared" si="59"/>
        <v>0</v>
      </c>
      <c r="AX149" s="38">
        <f t="shared" si="60"/>
        <v>0</v>
      </c>
      <c r="AY149" s="181">
        <f t="shared" si="61"/>
        <v>0</v>
      </c>
      <c r="BB149" s="181">
        <f>Инвентаризация!O152</f>
        <v>57420</v>
      </c>
      <c r="BC149" s="181">
        <f>Инвентаризация!P152</f>
        <v>67033</v>
      </c>
      <c r="BD149" s="181">
        <f>Инвентаризация!Q152</f>
        <v>0</v>
      </c>
      <c r="BE149" s="181" t="str">
        <f>IFERROR('Аксапта 2'!A157,"-")</f>
        <v>-</v>
      </c>
      <c r="BF149" s="38">
        <f t="shared" si="62"/>
        <v>0</v>
      </c>
      <c r="BG149" s="38">
        <f t="shared" si="63"/>
        <v>0</v>
      </c>
      <c r="BH149" s="38">
        <f t="shared" si="64"/>
        <v>0</v>
      </c>
      <c r="BI149" s="181">
        <f t="shared" si="65"/>
        <v>0</v>
      </c>
      <c r="BL149" s="181">
        <f>Инвентаризация!O152</f>
        <v>57420</v>
      </c>
      <c r="BM149" s="181">
        <f>Инвентаризация!P152</f>
        <v>67033</v>
      </c>
      <c r="BN149" s="181">
        <f>Инвентаризация!Q152</f>
        <v>0</v>
      </c>
      <c r="BO149" s="181" t="str">
        <f>IFERROR('Аксапта 3'!A157,"-")</f>
        <v>-</v>
      </c>
      <c r="BP149" s="38">
        <f t="shared" si="66"/>
        <v>0</v>
      </c>
      <c r="BQ149" s="38">
        <f t="shared" si="67"/>
        <v>0</v>
      </c>
      <c r="BR149" s="38">
        <f t="shared" si="68"/>
        <v>0</v>
      </c>
      <c r="BS149" s="181">
        <f t="shared" si="69"/>
        <v>0</v>
      </c>
    </row>
    <row r="150" spans="1:71">
      <c r="A150" s="38">
        <f>'Шаблон блюда'!B151</f>
        <v>0</v>
      </c>
      <c r="B150" s="37">
        <f>IFERROR('Шаблон блюда'!A151+1-1,"")</f>
        <v>0</v>
      </c>
      <c r="C150" s="37">
        <f>IFERROR(VLOOKUP(B150,Группы!A:A,1,FALSE),0)</f>
        <v>0</v>
      </c>
      <c r="D150" s="37" t="str">
        <f t="shared" si="70"/>
        <v/>
      </c>
      <c r="E150" s="37" t="str">
        <f t="shared" si="71"/>
        <v/>
      </c>
      <c r="G150" s="173">
        <f>'Шаблон модификаторы'!C151</f>
        <v>0</v>
      </c>
      <c r="H150" s="174">
        <f>IFERROR('Шаблон модификаторы блюда'!A151+1-1,0)</f>
        <v>0</v>
      </c>
      <c r="I150" s="37">
        <f>IFERROR(VLOOKUP(H150,Группы!A:A,1,FALSE),0)</f>
        <v>0</v>
      </c>
      <c r="J150" s="37" t="str">
        <f t="shared" si="51"/>
        <v/>
      </c>
      <c r="K150" s="125" t="str">
        <f>IF(IF('Шаблон модификаторы блюда'!D151=0,0,'Шаблон модификаторы блюда'!A151),IF('Шаблон модификаторы блюда'!D151=0,0,'Шаблон модификаторы блюда'!A151),"")</f>
        <v/>
      </c>
      <c r="L150" s="42" t="str">
        <f t="shared" si="52"/>
        <v/>
      </c>
      <c r="M150" s="42" t="str">
        <f t="shared" si="53"/>
        <v/>
      </c>
      <c r="N150" s="42" t="str">
        <f t="shared" si="72"/>
        <v/>
      </c>
      <c r="O150" s="37" t="str">
        <f t="shared" si="73"/>
        <v/>
      </c>
      <c r="Q150" s="37">
        <f>'Шаблон блюда'!B151</f>
        <v>0</v>
      </c>
      <c r="R150" s="37">
        <f>IFERROR('Шаблон блюда'!A151+1-1,"")</f>
        <v>0</v>
      </c>
      <c r="S150" s="45">
        <f t="shared" si="54"/>
        <v>0</v>
      </c>
      <c r="T150" s="37" t="str">
        <f t="shared" si="55"/>
        <v/>
      </c>
      <c r="U150" s="37" t="str">
        <f t="shared" si="74"/>
        <v/>
      </c>
      <c r="W150" s="38">
        <f t="shared" si="76"/>
        <v>2020</v>
      </c>
      <c r="AO150" s="38">
        <f t="shared" si="56"/>
        <v>0</v>
      </c>
      <c r="AP150" s="38">
        <f t="shared" si="57"/>
        <v>0</v>
      </c>
      <c r="AR150" s="181">
        <f>Инвентаризация!O153</f>
        <v>57427</v>
      </c>
      <c r="AS150" s="181">
        <f>Инвентаризация!P153</f>
        <v>0</v>
      </c>
      <c r="AT150" s="181">
        <f>Инвентаризация!Q153</f>
        <v>0</v>
      </c>
      <c r="AU150" s="181" t="str">
        <f>IFERROR('Аксапта '!A158,"-")</f>
        <v>-</v>
      </c>
      <c r="AV150" s="38">
        <f t="shared" si="58"/>
        <v>0</v>
      </c>
      <c r="AW150" s="38">
        <f t="shared" si="59"/>
        <v>0</v>
      </c>
      <c r="AX150" s="38">
        <f t="shared" si="60"/>
        <v>0</v>
      </c>
      <c r="AY150" s="181">
        <f t="shared" si="61"/>
        <v>0</v>
      </c>
      <c r="BB150" s="181">
        <f>Инвентаризация!O153</f>
        <v>57427</v>
      </c>
      <c r="BC150" s="181">
        <f>Инвентаризация!P153</f>
        <v>0</v>
      </c>
      <c r="BD150" s="181">
        <f>Инвентаризация!Q153</f>
        <v>0</v>
      </c>
      <c r="BE150" s="181" t="str">
        <f>IFERROR('Аксапта 2'!A158,"-")</f>
        <v>-</v>
      </c>
      <c r="BF150" s="38">
        <f t="shared" si="62"/>
        <v>0</v>
      </c>
      <c r="BG150" s="38">
        <f t="shared" si="63"/>
        <v>0</v>
      </c>
      <c r="BH150" s="38">
        <f t="shared" si="64"/>
        <v>0</v>
      </c>
      <c r="BI150" s="181">
        <f t="shared" si="65"/>
        <v>0</v>
      </c>
      <c r="BL150" s="181">
        <f>Инвентаризация!O153</f>
        <v>57427</v>
      </c>
      <c r="BM150" s="181">
        <f>Инвентаризация!P153</f>
        <v>0</v>
      </c>
      <c r="BN150" s="181">
        <f>Инвентаризация!Q153</f>
        <v>0</v>
      </c>
      <c r="BO150" s="181" t="str">
        <f>IFERROR('Аксапта 3'!A158,"-")</f>
        <v>-</v>
      </c>
      <c r="BP150" s="38">
        <f t="shared" si="66"/>
        <v>0</v>
      </c>
      <c r="BQ150" s="38">
        <f t="shared" si="67"/>
        <v>0</v>
      </c>
      <c r="BR150" s="38">
        <f t="shared" si="68"/>
        <v>0</v>
      </c>
      <c r="BS150" s="181">
        <f t="shared" si="69"/>
        <v>0</v>
      </c>
    </row>
    <row r="151" spans="1:71">
      <c r="A151" s="38">
        <f>'Шаблон блюда'!B152</f>
        <v>0</v>
      </c>
      <c r="B151" s="37">
        <f>IFERROR('Шаблон блюда'!A152+1-1,"")</f>
        <v>0</v>
      </c>
      <c r="C151" s="37">
        <f>IFERROR(VLOOKUP(B151,Группы!A:A,1,FALSE),0)</f>
        <v>0</v>
      </c>
      <c r="D151" s="37" t="str">
        <f t="shared" si="70"/>
        <v/>
      </c>
      <c r="E151" s="37" t="str">
        <f t="shared" si="71"/>
        <v/>
      </c>
      <c r="G151" s="173">
        <f>'Шаблон модификаторы'!C152</f>
        <v>0</v>
      </c>
      <c r="H151" s="174">
        <f>IFERROR('Шаблон модификаторы блюда'!A152+1-1,0)</f>
        <v>0</v>
      </c>
      <c r="I151" s="37">
        <f>IFERROR(VLOOKUP(H151,Группы!A:A,1,FALSE),0)</f>
        <v>0</v>
      </c>
      <c r="J151" s="37" t="str">
        <f t="shared" si="51"/>
        <v/>
      </c>
      <c r="K151" s="125" t="str">
        <f>IF(IF('Шаблон модификаторы блюда'!D152=0,0,'Шаблон модификаторы блюда'!A152),IF('Шаблон модификаторы блюда'!D152=0,0,'Шаблон модификаторы блюда'!A152),"")</f>
        <v/>
      </c>
      <c r="L151" s="42" t="str">
        <f t="shared" si="52"/>
        <v/>
      </c>
      <c r="M151" s="42" t="str">
        <f t="shared" si="53"/>
        <v/>
      </c>
      <c r="N151" s="42" t="str">
        <f t="shared" si="72"/>
        <v/>
      </c>
      <c r="O151" s="37" t="str">
        <f t="shared" si="73"/>
        <v/>
      </c>
      <c r="Q151" s="37">
        <f>'Шаблон блюда'!B152</f>
        <v>0</v>
      </c>
      <c r="R151" s="37">
        <f>IFERROR('Шаблон блюда'!A152+1-1,"")</f>
        <v>0</v>
      </c>
      <c r="S151" s="45">
        <f t="shared" si="54"/>
        <v>0</v>
      </c>
      <c r="T151" s="37" t="str">
        <f t="shared" si="55"/>
        <v/>
      </c>
      <c r="U151" s="37" t="str">
        <f t="shared" si="74"/>
        <v/>
      </c>
      <c r="W151" s="38">
        <f t="shared" si="76"/>
        <v>2023</v>
      </c>
      <c r="AO151" s="38">
        <f t="shared" si="56"/>
        <v>0</v>
      </c>
      <c r="AP151" s="38">
        <f t="shared" si="57"/>
        <v>0</v>
      </c>
      <c r="AR151" s="181">
        <f>Инвентаризация!O154</f>
        <v>69933</v>
      </c>
      <c r="AS151" s="181">
        <f>Инвентаризация!P154</f>
        <v>0</v>
      </c>
      <c r="AT151" s="181">
        <f>Инвентаризация!Q154</f>
        <v>0</v>
      </c>
      <c r="AU151" s="181" t="str">
        <f>IFERROR('Аксапта '!A159,"-")</f>
        <v>-</v>
      </c>
      <c r="AV151" s="38">
        <f t="shared" si="58"/>
        <v>0</v>
      </c>
      <c r="AW151" s="38">
        <f t="shared" si="59"/>
        <v>0</v>
      </c>
      <c r="AX151" s="38">
        <f t="shared" si="60"/>
        <v>0</v>
      </c>
      <c r="AY151" s="181">
        <f t="shared" si="61"/>
        <v>0</v>
      </c>
      <c r="BB151" s="181">
        <f>Инвентаризация!O154</f>
        <v>69933</v>
      </c>
      <c r="BC151" s="181">
        <f>Инвентаризация!P154</f>
        <v>0</v>
      </c>
      <c r="BD151" s="181">
        <f>Инвентаризация!Q154</f>
        <v>0</v>
      </c>
      <c r="BE151" s="181" t="str">
        <f>IFERROR('Аксапта 2'!A159,"-")</f>
        <v>-</v>
      </c>
      <c r="BF151" s="38">
        <f t="shared" si="62"/>
        <v>0</v>
      </c>
      <c r="BG151" s="38">
        <f t="shared" si="63"/>
        <v>0</v>
      </c>
      <c r="BH151" s="38">
        <f t="shared" si="64"/>
        <v>0</v>
      </c>
      <c r="BI151" s="181">
        <f t="shared" si="65"/>
        <v>0</v>
      </c>
      <c r="BL151" s="181">
        <f>Инвентаризация!O154</f>
        <v>69933</v>
      </c>
      <c r="BM151" s="181">
        <f>Инвентаризация!P154</f>
        <v>0</v>
      </c>
      <c r="BN151" s="181">
        <f>Инвентаризация!Q154</f>
        <v>0</v>
      </c>
      <c r="BO151" s="181" t="str">
        <f>IFERROR('Аксапта 3'!A159,"-")</f>
        <v>-</v>
      </c>
      <c r="BP151" s="38">
        <f t="shared" si="66"/>
        <v>0</v>
      </c>
      <c r="BQ151" s="38">
        <f t="shared" si="67"/>
        <v>0</v>
      </c>
      <c r="BR151" s="38">
        <f t="shared" si="68"/>
        <v>0</v>
      </c>
      <c r="BS151" s="181">
        <f t="shared" si="69"/>
        <v>0</v>
      </c>
    </row>
    <row r="152" spans="1:71">
      <c r="A152" s="38">
        <f>'Шаблон блюда'!B153</f>
        <v>0</v>
      </c>
      <c r="B152" s="37">
        <f>IFERROR('Шаблон блюда'!A153+1-1,"")</f>
        <v>0</v>
      </c>
      <c r="C152" s="37">
        <f>IFERROR(VLOOKUP(B152,Группы!A:A,1,FALSE),0)</f>
        <v>0</v>
      </c>
      <c r="D152" s="37" t="str">
        <f t="shared" si="70"/>
        <v/>
      </c>
      <c r="E152" s="37" t="str">
        <f t="shared" si="71"/>
        <v/>
      </c>
      <c r="G152" s="173">
        <f>'Шаблон модификаторы'!C153</f>
        <v>0</v>
      </c>
      <c r="H152" s="174">
        <f>IFERROR('Шаблон модификаторы блюда'!A153+1-1,0)</f>
        <v>0</v>
      </c>
      <c r="I152" s="37">
        <f>IFERROR(VLOOKUP(H152,Группы!A:A,1,FALSE),0)</f>
        <v>0</v>
      </c>
      <c r="J152" s="37" t="str">
        <f t="shared" si="51"/>
        <v/>
      </c>
      <c r="K152" s="125" t="str">
        <f>IF(IF('Шаблон модификаторы блюда'!D153=0,0,'Шаблон модификаторы блюда'!A153),IF('Шаблон модификаторы блюда'!D153=0,0,'Шаблон модификаторы блюда'!A153),"")</f>
        <v/>
      </c>
      <c r="L152" s="42" t="str">
        <f t="shared" si="52"/>
        <v/>
      </c>
      <c r="M152" s="42" t="str">
        <f t="shared" si="53"/>
        <v/>
      </c>
      <c r="N152" s="42" t="str">
        <f t="shared" si="72"/>
        <v/>
      </c>
      <c r="O152" s="37" t="str">
        <f t="shared" si="73"/>
        <v/>
      </c>
      <c r="Q152" s="37">
        <f>'Шаблон блюда'!B153</f>
        <v>0</v>
      </c>
      <c r="R152" s="37">
        <f>IFERROR('Шаблон блюда'!A153+1-1,"")</f>
        <v>0</v>
      </c>
      <c r="S152" s="45">
        <f t="shared" si="54"/>
        <v>0</v>
      </c>
      <c r="T152" s="37" t="str">
        <f t="shared" si="55"/>
        <v/>
      </c>
      <c r="U152" s="37" t="str">
        <f t="shared" si="74"/>
        <v/>
      </c>
      <c r="W152" s="38">
        <f t="shared" si="76"/>
        <v>2040</v>
      </c>
      <c r="AO152" s="38">
        <f t="shared" si="56"/>
        <v>0</v>
      </c>
      <c r="AP152" s="38">
        <f t="shared" si="57"/>
        <v>0</v>
      </c>
      <c r="AR152" s="181">
        <f>Инвентаризация!O155</f>
        <v>66211</v>
      </c>
      <c r="AS152" s="181">
        <f>Инвентаризация!P155</f>
        <v>66213</v>
      </c>
      <c r="AT152" s="181">
        <f>Инвентаризация!Q155</f>
        <v>66212</v>
      </c>
      <c r="AU152" s="181" t="str">
        <f>IFERROR('Аксапта '!A160,"-")</f>
        <v>-</v>
      </c>
      <c r="AV152" s="38">
        <f t="shared" si="58"/>
        <v>0</v>
      </c>
      <c r="AW152" s="38">
        <f t="shared" si="59"/>
        <v>0</v>
      </c>
      <c r="AX152" s="38">
        <f t="shared" si="60"/>
        <v>0</v>
      </c>
      <c r="AY152" s="181">
        <f t="shared" si="61"/>
        <v>0</v>
      </c>
      <c r="BB152" s="181">
        <f>Инвентаризация!O155</f>
        <v>66211</v>
      </c>
      <c r="BC152" s="181">
        <f>Инвентаризация!P155</f>
        <v>66213</v>
      </c>
      <c r="BD152" s="181">
        <f>Инвентаризация!Q155</f>
        <v>66212</v>
      </c>
      <c r="BE152" s="181" t="str">
        <f>IFERROR('Аксапта 2'!A160,"-")</f>
        <v>-</v>
      </c>
      <c r="BF152" s="38">
        <f t="shared" si="62"/>
        <v>0</v>
      </c>
      <c r="BG152" s="38">
        <f t="shared" si="63"/>
        <v>0</v>
      </c>
      <c r="BH152" s="38">
        <f t="shared" si="64"/>
        <v>0</v>
      </c>
      <c r="BI152" s="181">
        <f t="shared" si="65"/>
        <v>0</v>
      </c>
      <c r="BL152" s="181">
        <f>Инвентаризация!O155</f>
        <v>66211</v>
      </c>
      <c r="BM152" s="181">
        <f>Инвентаризация!P155</f>
        <v>66213</v>
      </c>
      <c r="BN152" s="181">
        <f>Инвентаризация!Q155</f>
        <v>66212</v>
      </c>
      <c r="BO152" s="181" t="str">
        <f>IFERROR('Аксапта 3'!A160,"-")</f>
        <v>-</v>
      </c>
      <c r="BP152" s="38">
        <f t="shared" si="66"/>
        <v>0</v>
      </c>
      <c r="BQ152" s="38">
        <f t="shared" si="67"/>
        <v>0</v>
      </c>
      <c r="BR152" s="38">
        <f t="shared" si="68"/>
        <v>0</v>
      </c>
      <c r="BS152" s="181">
        <f t="shared" si="69"/>
        <v>0</v>
      </c>
    </row>
    <row r="153" spans="1:71">
      <c r="A153" s="38">
        <f>'Шаблон блюда'!B154</f>
        <v>0</v>
      </c>
      <c r="B153" s="37">
        <f>IFERROR('Шаблон блюда'!A154+1-1,"")</f>
        <v>0</v>
      </c>
      <c r="C153" s="37">
        <f>IFERROR(VLOOKUP(B153,Группы!A:A,1,FALSE),0)</f>
        <v>0</v>
      </c>
      <c r="D153" s="37" t="str">
        <f t="shared" si="70"/>
        <v/>
      </c>
      <c r="E153" s="37" t="str">
        <f t="shared" si="71"/>
        <v/>
      </c>
      <c r="G153" s="173">
        <f>'Шаблон модификаторы'!C154</f>
        <v>0</v>
      </c>
      <c r="H153" s="174">
        <f>IFERROR('Шаблон модификаторы блюда'!A154+1-1,0)</f>
        <v>0</v>
      </c>
      <c r="I153" s="37">
        <f>IFERROR(VLOOKUP(H153,Группы!A:A,1,FALSE),0)</f>
        <v>0</v>
      </c>
      <c r="J153" s="37" t="str">
        <f t="shared" si="51"/>
        <v/>
      </c>
      <c r="K153" s="125" t="str">
        <f>IF(IF('Шаблон модификаторы блюда'!D154=0,0,'Шаблон модификаторы блюда'!A154),IF('Шаблон модификаторы блюда'!D154=0,0,'Шаблон модификаторы блюда'!A154),"")</f>
        <v/>
      </c>
      <c r="L153" s="42" t="str">
        <f t="shared" si="52"/>
        <v/>
      </c>
      <c r="M153" s="42" t="str">
        <f t="shared" si="53"/>
        <v/>
      </c>
      <c r="N153" s="42" t="str">
        <f t="shared" si="72"/>
        <v/>
      </c>
      <c r="O153" s="37" t="str">
        <f t="shared" si="73"/>
        <v/>
      </c>
      <c r="Q153" s="37">
        <f>'Шаблон блюда'!B154</f>
        <v>0</v>
      </c>
      <c r="R153" s="37">
        <f>IFERROR('Шаблон блюда'!A154+1-1,"")</f>
        <v>0</v>
      </c>
      <c r="S153" s="45">
        <f t="shared" si="54"/>
        <v>0</v>
      </c>
      <c r="T153" s="37" t="str">
        <f t="shared" si="55"/>
        <v/>
      </c>
      <c r="U153" s="37" t="str">
        <f t="shared" si="74"/>
        <v/>
      </c>
      <c r="W153" s="38">
        <f t="shared" si="76"/>
        <v>950</v>
      </c>
      <c r="AO153" s="38">
        <f t="shared" si="56"/>
        <v>0</v>
      </c>
      <c r="AP153" s="38">
        <f t="shared" si="57"/>
        <v>0</v>
      </c>
      <c r="AR153" s="181">
        <f>Инвентаризация!O156</f>
        <v>0</v>
      </c>
      <c r="AS153" s="181">
        <f>Инвентаризация!P156</f>
        <v>0</v>
      </c>
      <c r="AT153" s="181">
        <f>Инвентаризация!Q156</f>
        <v>0</v>
      </c>
      <c r="AU153" s="181" t="str">
        <f>IFERROR('Аксапта '!A161,"-")</f>
        <v>-</v>
      </c>
      <c r="AV153" s="38">
        <f t="shared" si="58"/>
        <v>0</v>
      </c>
      <c r="AW153" s="38">
        <f t="shared" si="59"/>
        <v>0</v>
      </c>
      <c r="AX153" s="38">
        <f t="shared" si="60"/>
        <v>0</v>
      </c>
      <c r="AY153" s="181">
        <f t="shared" si="61"/>
        <v>0</v>
      </c>
      <c r="BB153" s="181">
        <f>Инвентаризация!O156</f>
        <v>0</v>
      </c>
      <c r="BC153" s="181">
        <f>Инвентаризация!P156</f>
        <v>0</v>
      </c>
      <c r="BD153" s="181">
        <f>Инвентаризация!Q156</f>
        <v>0</v>
      </c>
      <c r="BE153" s="181" t="str">
        <f>IFERROR('Аксапта 2'!A161,"-")</f>
        <v>-</v>
      </c>
      <c r="BF153" s="38">
        <f t="shared" si="62"/>
        <v>0</v>
      </c>
      <c r="BG153" s="38">
        <f t="shared" si="63"/>
        <v>0</v>
      </c>
      <c r="BH153" s="38">
        <f t="shared" si="64"/>
        <v>0</v>
      </c>
      <c r="BI153" s="181">
        <f t="shared" si="65"/>
        <v>0</v>
      </c>
      <c r="BL153" s="181">
        <f>Инвентаризация!O156</f>
        <v>0</v>
      </c>
      <c r="BM153" s="181">
        <f>Инвентаризация!P156</f>
        <v>0</v>
      </c>
      <c r="BN153" s="181">
        <f>Инвентаризация!Q156</f>
        <v>0</v>
      </c>
      <c r="BO153" s="181" t="str">
        <f>IFERROR('Аксапта 3'!A161,"-")</f>
        <v>-</v>
      </c>
      <c r="BP153" s="38">
        <f t="shared" si="66"/>
        <v>0</v>
      </c>
      <c r="BQ153" s="38">
        <f t="shared" si="67"/>
        <v>0</v>
      </c>
      <c r="BR153" s="38">
        <f t="shared" si="68"/>
        <v>0</v>
      </c>
      <c r="BS153" s="181">
        <f t="shared" si="69"/>
        <v>0</v>
      </c>
    </row>
    <row r="154" spans="1:71">
      <c r="A154" s="38">
        <f>'Шаблон блюда'!B155</f>
        <v>0</v>
      </c>
      <c r="B154" s="37">
        <f>IFERROR('Шаблон блюда'!A155+1-1,"")</f>
        <v>0</v>
      </c>
      <c r="C154" s="37">
        <f>IFERROR(VLOOKUP(B154,Группы!A:A,1,FALSE),0)</f>
        <v>0</v>
      </c>
      <c r="D154" s="37" t="str">
        <f t="shared" si="70"/>
        <v/>
      </c>
      <c r="E154" s="37" t="str">
        <f t="shared" si="71"/>
        <v/>
      </c>
      <c r="G154" s="173">
        <f>'Шаблон модификаторы'!C155</f>
        <v>0</v>
      </c>
      <c r="H154" s="174">
        <f>IFERROR('Шаблон модификаторы блюда'!A155+1-1,0)</f>
        <v>0</v>
      </c>
      <c r="I154" s="37">
        <f>IFERROR(VLOOKUP(H154,Группы!A:A,1,FALSE),0)</f>
        <v>0</v>
      </c>
      <c r="J154" s="37" t="str">
        <f t="shared" si="51"/>
        <v/>
      </c>
      <c r="K154" s="125" t="str">
        <f>IF(IF('Шаблон модификаторы блюда'!D155=0,0,'Шаблон модификаторы блюда'!A155),IF('Шаблон модификаторы блюда'!D155=0,0,'Шаблон модификаторы блюда'!A155),"")</f>
        <v/>
      </c>
      <c r="L154" s="42" t="str">
        <f t="shared" si="52"/>
        <v/>
      </c>
      <c r="M154" s="42" t="str">
        <f t="shared" si="53"/>
        <v/>
      </c>
      <c r="N154" s="42" t="str">
        <f t="shared" si="72"/>
        <v/>
      </c>
      <c r="O154" s="37" t="str">
        <f t="shared" si="73"/>
        <v/>
      </c>
      <c r="Q154" s="37">
        <f>'Шаблон блюда'!B155</f>
        <v>0</v>
      </c>
      <c r="R154" s="37">
        <f>IFERROR('Шаблон блюда'!A155+1-1,"")</f>
        <v>0</v>
      </c>
      <c r="S154" s="45">
        <f t="shared" si="54"/>
        <v>0</v>
      </c>
      <c r="T154" s="37" t="str">
        <f t="shared" si="55"/>
        <v/>
      </c>
      <c r="U154" s="37" t="str">
        <f t="shared" si="74"/>
        <v/>
      </c>
      <c r="W154" s="38">
        <f t="shared" si="76"/>
        <v>2038</v>
      </c>
      <c r="AO154" s="38">
        <f t="shared" si="56"/>
        <v>0</v>
      </c>
      <c r="AP154" s="38">
        <f t="shared" si="57"/>
        <v>0</v>
      </c>
      <c r="AR154" s="181">
        <f>Инвентаризация!O157</f>
        <v>57306</v>
      </c>
      <c r="AS154" s="181">
        <f>Инвентаризация!P157</f>
        <v>67036</v>
      </c>
      <c r="AT154" s="181">
        <f>Инвентаризация!Q157</f>
        <v>57322</v>
      </c>
      <c r="AU154" s="181" t="str">
        <f>IFERROR('Аксапта '!A162,"-")</f>
        <v>-</v>
      </c>
      <c r="AV154" s="38">
        <f t="shared" si="58"/>
        <v>0</v>
      </c>
      <c r="AW154" s="38">
        <f t="shared" si="59"/>
        <v>0</v>
      </c>
      <c r="AX154" s="38">
        <f t="shared" si="60"/>
        <v>0</v>
      </c>
      <c r="AY154" s="181">
        <f t="shared" si="61"/>
        <v>0</v>
      </c>
      <c r="BB154" s="181">
        <f>Инвентаризация!O157</f>
        <v>57306</v>
      </c>
      <c r="BC154" s="181">
        <f>Инвентаризация!P157</f>
        <v>67036</v>
      </c>
      <c r="BD154" s="181">
        <f>Инвентаризация!Q157</f>
        <v>57322</v>
      </c>
      <c r="BE154" s="181" t="str">
        <f>IFERROR('Аксапта 2'!A162,"-")</f>
        <v>-</v>
      </c>
      <c r="BF154" s="38">
        <f t="shared" si="62"/>
        <v>0</v>
      </c>
      <c r="BG154" s="38">
        <f t="shared" si="63"/>
        <v>0</v>
      </c>
      <c r="BH154" s="38">
        <f t="shared" si="64"/>
        <v>0</v>
      </c>
      <c r="BI154" s="181">
        <f t="shared" si="65"/>
        <v>0</v>
      </c>
      <c r="BL154" s="181">
        <f>Инвентаризация!O157</f>
        <v>57306</v>
      </c>
      <c r="BM154" s="181">
        <f>Инвентаризация!P157</f>
        <v>67036</v>
      </c>
      <c r="BN154" s="181">
        <f>Инвентаризация!Q157</f>
        <v>57322</v>
      </c>
      <c r="BO154" s="181" t="str">
        <f>IFERROR('Аксапта 3'!A162,"-")</f>
        <v>-</v>
      </c>
      <c r="BP154" s="38">
        <f t="shared" si="66"/>
        <v>0</v>
      </c>
      <c r="BQ154" s="38">
        <f t="shared" si="67"/>
        <v>0</v>
      </c>
      <c r="BR154" s="38">
        <f t="shared" si="68"/>
        <v>0</v>
      </c>
      <c r="BS154" s="181">
        <f t="shared" si="69"/>
        <v>0</v>
      </c>
    </row>
    <row r="155" spans="1:71">
      <c r="A155" s="38">
        <f>'Шаблон блюда'!B156</f>
        <v>0</v>
      </c>
      <c r="B155" s="37">
        <f>IFERROR('Шаблон блюда'!A156+1-1,"")</f>
        <v>0</v>
      </c>
      <c r="C155" s="37">
        <f>IFERROR(VLOOKUP(B155,Группы!A:A,1,FALSE),0)</f>
        <v>0</v>
      </c>
      <c r="D155" s="37" t="str">
        <f t="shared" si="70"/>
        <v/>
      </c>
      <c r="E155" s="37" t="str">
        <f t="shared" si="71"/>
        <v/>
      </c>
      <c r="G155" s="173">
        <f>'Шаблон модификаторы'!C156</f>
        <v>0</v>
      </c>
      <c r="H155" s="174">
        <f>IFERROR('Шаблон модификаторы блюда'!A156+1-1,0)</f>
        <v>0</v>
      </c>
      <c r="I155" s="37">
        <f>IFERROR(VLOOKUP(H155,Группы!A:A,1,FALSE),0)</f>
        <v>0</v>
      </c>
      <c r="J155" s="37" t="str">
        <f t="shared" si="51"/>
        <v/>
      </c>
      <c r="K155" s="125" t="str">
        <f>IF(IF('Шаблон модификаторы блюда'!D156=0,0,'Шаблон модификаторы блюда'!A156),IF('Шаблон модификаторы блюда'!D156=0,0,'Шаблон модификаторы блюда'!A156),"")</f>
        <v/>
      </c>
      <c r="L155" s="42" t="str">
        <f t="shared" si="52"/>
        <v/>
      </c>
      <c r="M155" s="42" t="str">
        <f t="shared" si="53"/>
        <v/>
      </c>
      <c r="N155" s="42" t="str">
        <f t="shared" si="72"/>
        <v/>
      </c>
      <c r="O155" s="37" t="str">
        <f t="shared" si="73"/>
        <v/>
      </c>
      <c r="Q155" s="37">
        <f>'Шаблон блюда'!B156</f>
        <v>0</v>
      </c>
      <c r="R155" s="37">
        <f>IFERROR('Шаблон блюда'!A156+1-1,"")</f>
        <v>0</v>
      </c>
      <c r="S155" s="45">
        <f t="shared" si="54"/>
        <v>0</v>
      </c>
      <c r="T155" s="37" t="str">
        <f t="shared" si="55"/>
        <v/>
      </c>
      <c r="U155" s="37" t="str">
        <f t="shared" si="74"/>
        <v/>
      </c>
      <c r="W155" s="38">
        <f t="shared" si="76"/>
        <v>2039</v>
      </c>
      <c r="AO155" s="38">
        <f t="shared" si="56"/>
        <v>0</v>
      </c>
      <c r="AP155" s="38">
        <f t="shared" si="57"/>
        <v>0</v>
      </c>
      <c r="AR155" s="181">
        <f>Инвентаризация!O158</f>
        <v>80007</v>
      </c>
      <c r="AS155" s="181">
        <f>Инвентаризация!P158</f>
        <v>80037</v>
      </c>
      <c r="AT155" s="181">
        <f>Инвентаризация!Q158</f>
        <v>0</v>
      </c>
      <c r="AU155" s="181" t="str">
        <f>IFERROR('Аксапта '!A163,"-")</f>
        <v>-</v>
      </c>
      <c r="AV155" s="38">
        <f t="shared" si="58"/>
        <v>0</v>
      </c>
      <c r="AW155" s="38">
        <f t="shared" si="59"/>
        <v>0</v>
      </c>
      <c r="AX155" s="38">
        <f t="shared" si="60"/>
        <v>0</v>
      </c>
      <c r="AY155" s="181">
        <f t="shared" si="61"/>
        <v>0</v>
      </c>
      <c r="BB155" s="181">
        <f>Инвентаризация!O158</f>
        <v>80007</v>
      </c>
      <c r="BC155" s="181">
        <f>Инвентаризация!P158</f>
        <v>80037</v>
      </c>
      <c r="BD155" s="181">
        <f>Инвентаризация!Q158</f>
        <v>0</v>
      </c>
      <c r="BE155" s="181" t="str">
        <f>IFERROR('Аксапта 2'!A163,"-")</f>
        <v>-</v>
      </c>
      <c r="BF155" s="38">
        <f t="shared" si="62"/>
        <v>0</v>
      </c>
      <c r="BG155" s="38">
        <f t="shared" si="63"/>
        <v>0</v>
      </c>
      <c r="BH155" s="38">
        <f t="shared" si="64"/>
        <v>0</v>
      </c>
      <c r="BI155" s="181">
        <f t="shared" si="65"/>
        <v>0</v>
      </c>
      <c r="BL155" s="181">
        <f>Инвентаризация!O158</f>
        <v>80007</v>
      </c>
      <c r="BM155" s="181">
        <f>Инвентаризация!P158</f>
        <v>80037</v>
      </c>
      <c r="BN155" s="181">
        <f>Инвентаризация!Q158</f>
        <v>0</v>
      </c>
      <c r="BO155" s="181" t="str">
        <f>IFERROR('Аксапта 3'!A163,"-")</f>
        <v>-</v>
      </c>
      <c r="BP155" s="38">
        <f t="shared" si="66"/>
        <v>0</v>
      </c>
      <c r="BQ155" s="38">
        <f t="shared" si="67"/>
        <v>0</v>
      </c>
      <c r="BR155" s="38">
        <f t="shared" si="68"/>
        <v>0</v>
      </c>
      <c r="BS155" s="181">
        <f t="shared" si="69"/>
        <v>0</v>
      </c>
    </row>
    <row r="156" spans="1:71">
      <c r="A156" s="38">
        <f>'Шаблон блюда'!B157</f>
        <v>0</v>
      </c>
      <c r="B156" s="37">
        <f>IFERROR('Шаблон блюда'!A157+1-1,"")</f>
        <v>0</v>
      </c>
      <c r="C156" s="37">
        <f>IFERROR(VLOOKUP(B156,Группы!A:A,1,FALSE),0)</f>
        <v>0</v>
      </c>
      <c r="D156" s="37" t="str">
        <f t="shared" si="70"/>
        <v/>
      </c>
      <c r="E156" s="37" t="str">
        <f t="shared" si="71"/>
        <v/>
      </c>
      <c r="G156" s="173">
        <f>'Шаблон модификаторы'!C157</f>
        <v>0</v>
      </c>
      <c r="H156" s="174">
        <f>IFERROR('Шаблон модификаторы блюда'!A157+1-1,0)</f>
        <v>0</v>
      </c>
      <c r="I156" s="37">
        <f>IFERROR(VLOOKUP(H156,Группы!A:A,1,FALSE),0)</f>
        <v>0</v>
      </c>
      <c r="J156" s="37" t="str">
        <f t="shared" si="51"/>
        <v/>
      </c>
      <c r="K156" s="125" t="str">
        <f>IF(IF('Шаблон модификаторы блюда'!D157=0,0,'Шаблон модификаторы блюда'!A157),IF('Шаблон модификаторы блюда'!D157=0,0,'Шаблон модификаторы блюда'!A157),"")</f>
        <v/>
      </c>
      <c r="L156" s="42" t="str">
        <f t="shared" si="52"/>
        <v/>
      </c>
      <c r="M156" s="42" t="str">
        <f t="shared" si="53"/>
        <v/>
      </c>
      <c r="N156" s="42" t="str">
        <f t="shared" si="72"/>
        <v/>
      </c>
      <c r="O156" s="37" t="str">
        <f t="shared" si="73"/>
        <v/>
      </c>
      <c r="Q156" s="37">
        <f>'Шаблон блюда'!B157</f>
        <v>0</v>
      </c>
      <c r="R156" s="37">
        <f>IFERROR('Шаблон блюда'!A157+1-1,"")</f>
        <v>0</v>
      </c>
      <c r="S156" s="45">
        <f t="shared" si="54"/>
        <v>0</v>
      </c>
      <c r="T156" s="37" t="str">
        <f t="shared" si="55"/>
        <v/>
      </c>
      <c r="U156" s="37" t="str">
        <f t="shared" si="74"/>
        <v/>
      </c>
      <c r="W156" s="38">
        <f t="shared" si="76"/>
        <v>7042</v>
      </c>
      <c r="AO156" s="38">
        <f t="shared" si="56"/>
        <v>0</v>
      </c>
      <c r="AP156" s="38">
        <f t="shared" si="57"/>
        <v>0</v>
      </c>
      <c r="AR156" s="181">
        <f>Инвентаризация!O159</f>
        <v>57321</v>
      </c>
      <c r="AS156" s="181">
        <f>Инвентаризация!P159</f>
        <v>57320</v>
      </c>
      <c r="AT156" s="181">
        <f>Инвентаризация!Q159</f>
        <v>61006</v>
      </c>
      <c r="AU156" s="181" t="str">
        <f>IFERROR('Аксапта '!A164,"-")</f>
        <v>-</v>
      </c>
      <c r="AV156" s="38">
        <f t="shared" si="58"/>
        <v>0</v>
      </c>
      <c r="AW156" s="38">
        <f t="shared" si="59"/>
        <v>0</v>
      </c>
      <c r="AX156" s="38">
        <f t="shared" si="60"/>
        <v>0</v>
      </c>
      <c r="AY156" s="181">
        <f t="shared" si="61"/>
        <v>0</v>
      </c>
      <c r="BB156" s="181">
        <f>Инвентаризация!O159</f>
        <v>57321</v>
      </c>
      <c r="BC156" s="181">
        <f>Инвентаризация!P159</f>
        <v>57320</v>
      </c>
      <c r="BD156" s="181">
        <f>Инвентаризация!Q159</f>
        <v>61006</v>
      </c>
      <c r="BE156" s="181" t="str">
        <f>IFERROR('Аксапта 2'!A164,"-")</f>
        <v>-</v>
      </c>
      <c r="BF156" s="38">
        <f t="shared" si="62"/>
        <v>0</v>
      </c>
      <c r="BG156" s="38">
        <f t="shared" si="63"/>
        <v>0</v>
      </c>
      <c r="BH156" s="38">
        <f t="shared" si="64"/>
        <v>0</v>
      </c>
      <c r="BI156" s="181">
        <f t="shared" si="65"/>
        <v>0</v>
      </c>
      <c r="BL156" s="181">
        <f>Инвентаризация!O159</f>
        <v>57321</v>
      </c>
      <c r="BM156" s="181">
        <f>Инвентаризация!P159</f>
        <v>57320</v>
      </c>
      <c r="BN156" s="181">
        <f>Инвентаризация!Q159</f>
        <v>61006</v>
      </c>
      <c r="BO156" s="181" t="str">
        <f>IFERROR('Аксапта 3'!A164,"-")</f>
        <v>-</v>
      </c>
      <c r="BP156" s="38">
        <f t="shared" si="66"/>
        <v>0</v>
      </c>
      <c r="BQ156" s="38">
        <f t="shared" si="67"/>
        <v>0</v>
      </c>
      <c r="BR156" s="38">
        <f t="shared" si="68"/>
        <v>0</v>
      </c>
      <c r="BS156" s="181">
        <f t="shared" si="69"/>
        <v>0</v>
      </c>
    </row>
    <row r="157" spans="1:71">
      <c r="A157" s="38">
        <f>'Шаблон блюда'!B158</f>
        <v>0</v>
      </c>
      <c r="B157" s="37">
        <f>IFERROR('Шаблон блюда'!A158+1-1,"")</f>
        <v>0</v>
      </c>
      <c r="C157" s="37">
        <f>IFERROR(VLOOKUP(B157,Группы!A:A,1,FALSE),0)</f>
        <v>0</v>
      </c>
      <c r="D157" s="37" t="str">
        <f t="shared" si="70"/>
        <v/>
      </c>
      <c r="E157" s="37" t="str">
        <f t="shared" si="71"/>
        <v/>
      </c>
      <c r="G157" s="173">
        <f>'Шаблон модификаторы'!C158</f>
        <v>0</v>
      </c>
      <c r="H157" s="174">
        <f>IFERROR('Шаблон модификаторы блюда'!A158+1-1,0)</f>
        <v>0</v>
      </c>
      <c r="I157" s="37">
        <f>IFERROR(VLOOKUP(H157,Группы!A:A,1,FALSE),0)</f>
        <v>0</v>
      </c>
      <c r="J157" s="37" t="str">
        <f t="shared" si="51"/>
        <v/>
      </c>
      <c r="K157" s="125" t="str">
        <f>IF(IF('Шаблон модификаторы блюда'!D158=0,0,'Шаблон модификаторы блюда'!A158),IF('Шаблон модификаторы блюда'!D158=0,0,'Шаблон модификаторы блюда'!A158),"")</f>
        <v/>
      </c>
      <c r="L157" s="42" t="str">
        <f t="shared" si="52"/>
        <v/>
      </c>
      <c r="M157" s="42" t="str">
        <f t="shared" si="53"/>
        <v/>
      </c>
      <c r="N157" s="42" t="str">
        <f t="shared" si="72"/>
        <v/>
      </c>
      <c r="O157" s="37" t="str">
        <f t="shared" si="73"/>
        <v/>
      </c>
      <c r="Q157" s="37">
        <f>'Шаблон блюда'!B158</f>
        <v>0</v>
      </c>
      <c r="R157" s="37">
        <f>IFERROR('Шаблон блюда'!A158+1-1,"")</f>
        <v>0</v>
      </c>
      <c r="S157" s="45">
        <f t="shared" si="54"/>
        <v>0</v>
      </c>
      <c r="T157" s="37" t="str">
        <f t="shared" si="55"/>
        <v/>
      </c>
      <c r="U157" s="37" t="str">
        <f t="shared" si="74"/>
        <v/>
      </c>
      <c r="W157" s="38">
        <f t="shared" si="76"/>
        <v>2053</v>
      </c>
      <c r="AO157" s="38">
        <f t="shared" si="56"/>
        <v>0</v>
      </c>
      <c r="AP157" s="38">
        <f t="shared" si="57"/>
        <v>0</v>
      </c>
      <c r="AR157" s="181">
        <f>Инвентаризация!O160</f>
        <v>57317</v>
      </c>
      <c r="AS157" s="181">
        <f>Инвентаризация!P160</f>
        <v>57318</v>
      </c>
      <c r="AT157" s="181">
        <f>Инвентаризация!Q160</f>
        <v>0</v>
      </c>
      <c r="AU157" s="181" t="str">
        <f>IFERROR('Аксапта '!A165,"-")</f>
        <v>-</v>
      </c>
      <c r="AV157" s="38">
        <f t="shared" si="58"/>
        <v>0</v>
      </c>
      <c r="AW157" s="38">
        <f t="shared" si="59"/>
        <v>0</v>
      </c>
      <c r="AX157" s="38">
        <f t="shared" si="60"/>
        <v>0</v>
      </c>
      <c r="AY157" s="181">
        <f t="shared" si="61"/>
        <v>0</v>
      </c>
      <c r="BB157" s="181">
        <f>Инвентаризация!O160</f>
        <v>57317</v>
      </c>
      <c r="BC157" s="181">
        <f>Инвентаризация!P160</f>
        <v>57318</v>
      </c>
      <c r="BD157" s="181">
        <f>Инвентаризация!Q160</f>
        <v>0</v>
      </c>
      <c r="BE157" s="181" t="str">
        <f>IFERROR('Аксапта 2'!A165,"-")</f>
        <v>-</v>
      </c>
      <c r="BF157" s="38">
        <f t="shared" si="62"/>
        <v>0</v>
      </c>
      <c r="BG157" s="38">
        <f t="shared" si="63"/>
        <v>0</v>
      </c>
      <c r="BH157" s="38">
        <f t="shared" si="64"/>
        <v>0</v>
      </c>
      <c r="BI157" s="181">
        <f t="shared" si="65"/>
        <v>0</v>
      </c>
      <c r="BL157" s="181">
        <f>Инвентаризация!O160</f>
        <v>57317</v>
      </c>
      <c r="BM157" s="181">
        <f>Инвентаризация!P160</f>
        <v>57318</v>
      </c>
      <c r="BN157" s="181">
        <f>Инвентаризация!Q160</f>
        <v>0</v>
      </c>
      <c r="BO157" s="181" t="str">
        <f>IFERROR('Аксапта 3'!A165,"-")</f>
        <v>-</v>
      </c>
      <c r="BP157" s="38">
        <f t="shared" si="66"/>
        <v>0</v>
      </c>
      <c r="BQ157" s="38">
        <f t="shared" si="67"/>
        <v>0</v>
      </c>
      <c r="BR157" s="38">
        <f t="shared" si="68"/>
        <v>0</v>
      </c>
      <c r="BS157" s="181">
        <f t="shared" si="69"/>
        <v>0</v>
      </c>
    </row>
    <row r="158" spans="1:71">
      <c r="A158" s="38">
        <f>'Шаблон блюда'!B159</f>
        <v>0</v>
      </c>
      <c r="B158" s="37">
        <f>IFERROR('Шаблон блюда'!A159+1-1,"")</f>
        <v>0</v>
      </c>
      <c r="C158" s="37">
        <f>IFERROR(VLOOKUP(B158,Группы!A:A,1,FALSE),0)</f>
        <v>0</v>
      </c>
      <c r="D158" s="37" t="str">
        <f t="shared" si="70"/>
        <v/>
      </c>
      <c r="E158" s="37" t="str">
        <f t="shared" si="71"/>
        <v/>
      </c>
      <c r="G158" s="173">
        <f>'Шаблон модификаторы'!C159</f>
        <v>0</v>
      </c>
      <c r="H158" s="174">
        <f>IFERROR('Шаблон модификаторы блюда'!A159+1-1,0)</f>
        <v>0</v>
      </c>
      <c r="I158" s="37">
        <f>IFERROR(VLOOKUP(H158,Группы!A:A,1,FALSE),0)</f>
        <v>0</v>
      </c>
      <c r="J158" s="37" t="str">
        <f t="shared" si="51"/>
        <v/>
      </c>
      <c r="K158" s="125" t="str">
        <f>IF(IF('Шаблон модификаторы блюда'!D159=0,0,'Шаблон модификаторы блюда'!A159),IF('Шаблон модификаторы блюда'!D159=0,0,'Шаблон модификаторы блюда'!A159),"")</f>
        <v/>
      </c>
      <c r="L158" s="42" t="str">
        <f t="shared" si="52"/>
        <v/>
      </c>
      <c r="M158" s="42" t="str">
        <f t="shared" si="53"/>
        <v/>
      </c>
      <c r="N158" s="42" t="str">
        <f t="shared" si="72"/>
        <v/>
      </c>
      <c r="O158" s="37" t="str">
        <f t="shared" si="73"/>
        <v/>
      </c>
      <c r="Q158" s="37">
        <f>'Шаблон блюда'!B159</f>
        <v>0</v>
      </c>
      <c r="R158" s="37">
        <f>IFERROR('Шаблон блюда'!A159+1-1,"")</f>
        <v>0</v>
      </c>
      <c r="S158" s="45">
        <f t="shared" si="54"/>
        <v>0</v>
      </c>
      <c r="T158" s="37" t="str">
        <f t="shared" si="55"/>
        <v/>
      </c>
      <c r="U158" s="37" t="str">
        <f t="shared" si="74"/>
        <v/>
      </c>
      <c r="W158" s="38">
        <f t="shared" si="76"/>
        <v>2055</v>
      </c>
      <c r="AO158" s="38">
        <f t="shared" si="56"/>
        <v>0</v>
      </c>
      <c r="AP158" s="38">
        <f t="shared" si="57"/>
        <v>0</v>
      </c>
      <c r="AR158" s="181">
        <f>Инвентаризация!O161</f>
        <v>57310</v>
      </c>
      <c r="AS158" s="181">
        <f>Инвентаризация!P161</f>
        <v>57311</v>
      </c>
      <c r="AT158" s="181">
        <f>Инвентаризация!Q161</f>
        <v>57323</v>
      </c>
      <c r="AU158" s="181" t="str">
        <f>IFERROR('Аксапта '!A166,"-")</f>
        <v>-</v>
      </c>
      <c r="AV158" s="38">
        <f t="shared" si="58"/>
        <v>0</v>
      </c>
      <c r="AW158" s="38">
        <f t="shared" si="59"/>
        <v>0</v>
      </c>
      <c r="AX158" s="38">
        <f t="shared" si="60"/>
        <v>0</v>
      </c>
      <c r="AY158" s="181">
        <f t="shared" si="61"/>
        <v>0</v>
      </c>
      <c r="BB158" s="181">
        <f>Инвентаризация!O161</f>
        <v>57310</v>
      </c>
      <c r="BC158" s="181">
        <f>Инвентаризация!P161</f>
        <v>57311</v>
      </c>
      <c r="BD158" s="181">
        <f>Инвентаризация!Q161</f>
        <v>57323</v>
      </c>
      <c r="BE158" s="181" t="str">
        <f>IFERROR('Аксапта 2'!A166,"-")</f>
        <v>-</v>
      </c>
      <c r="BF158" s="38">
        <f t="shared" si="62"/>
        <v>0</v>
      </c>
      <c r="BG158" s="38">
        <f t="shared" si="63"/>
        <v>0</v>
      </c>
      <c r="BH158" s="38">
        <f t="shared" si="64"/>
        <v>0</v>
      </c>
      <c r="BI158" s="181">
        <f t="shared" si="65"/>
        <v>0</v>
      </c>
      <c r="BL158" s="181">
        <f>Инвентаризация!O161</f>
        <v>57310</v>
      </c>
      <c r="BM158" s="181">
        <f>Инвентаризация!P161</f>
        <v>57311</v>
      </c>
      <c r="BN158" s="181">
        <f>Инвентаризация!Q161</f>
        <v>57323</v>
      </c>
      <c r="BO158" s="181" t="str">
        <f>IFERROR('Аксапта 3'!A166,"-")</f>
        <v>-</v>
      </c>
      <c r="BP158" s="38">
        <f t="shared" si="66"/>
        <v>0</v>
      </c>
      <c r="BQ158" s="38">
        <f t="shared" si="67"/>
        <v>0</v>
      </c>
      <c r="BR158" s="38">
        <f t="shared" si="68"/>
        <v>0</v>
      </c>
      <c r="BS158" s="181">
        <f t="shared" si="69"/>
        <v>0</v>
      </c>
    </row>
    <row r="159" spans="1:71">
      <c r="A159" s="38">
        <f>'Шаблон блюда'!B160</f>
        <v>0</v>
      </c>
      <c r="B159" s="37">
        <f>IFERROR('Шаблон блюда'!A160+1-1,"")</f>
        <v>0</v>
      </c>
      <c r="C159" s="37">
        <f>IFERROR(VLOOKUP(B159,Группы!A:A,1,FALSE),0)</f>
        <v>0</v>
      </c>
      <c r="D159" s="37" t="str">
        <f t="shared" si="70"/>
        <v/>
      </c>
      <c r="E159" s="37" t="str">
        <f t="shared" si="71"/>
        <v/>
      </c>
      <c r="G159" s="173">
        <f>'Шаблон модификаторы'!C160</f>
        <v>0</v>
      </c>
      <c r="H159" s="174">
        <f>IFERROR('Шаблон модификаторы блюда'!A160+1-1,0)</f>
        <v>0</v>
      </c>
      <c r="I159" s="37">
        <f>IFERROR(VLOOKUP(H159,Группы!A:A,1,FALSE),0)</f>
        <v>0</v>
      </c>
      <c r="J159" s="37" t="str">
        <f t="shared" si="51"/>
        <v/>
      </c>
      <c r="K159" s="125" t="str">
        <f>IF(IF('Шаблон модификаторы блюда'!D160=0,0,'Шаблон модификаторы блюда'!A160),IF('Шаблон модификаторы блюда'!D160=0,0,'Шаблон модификаторы блюда'!A160),"")</f>
        <v/>
      </c>
      <c r="L159" s="42" t="str">
        <f t="shared" si="52"/>
        <v/>
      </c>
      <c r="M159" s="42" t="str">
        <f t="shared" si="53"/>
        <v/>
      </c>
      <c r="N159" s="42" t="str">
        <f t="shared" si="72"/>
        <v/>
      </c>
      <c r="O159" s="37" t="str">
        <f t="shared" si="73"/>
        <v/>
      </c>
      <c r="Q159" s="37">
        <f>'Шаблон блюда'!B160</f>
        <v>0</v>
      </c>
      <c r="R159" s="37">
        <f>IFERROR('Шаблон блюда'!A160+1-1,"")</f>
        <v>0</v>
      </c>
      <c r="S159" s="45">
        <f t="shared" si="54"/>
        <v>0</v>
      </c>
      <c r="T159" s="37" t="str">
        <f t="shared" si="55"/>
        <v/>
      </c>
      <c r="U159" s="37" t="str">
        <f t="shared" si="74"/>
        <v/>
      </c>
      <c r="W159" s="38">
        <f t="shared" si="76"/>
        <v>2059</v>
      </c>
      <c r="AO159" s="38">
        <f t="shared" si="56"/>
        <v>0</v>
      </c>
      <c r="AP159" s="38">
        <f t="shared" si="57"/>
        <v>0</v>
      </c>
      <c r="AR159" s="181">
        <f>Инвентаризация!O162</f>
        <v>57312</v>
      </c>
      <c r="AS159" s="181">
        <f>Инвентаризация!P162</f>
        <v>0</v>
      </c>
      <c r="AT159" s="181">
        <f>Инвентаризация!Q162</f>
        <v>0</v>
      </c>
      <c r="AU159" s="181" t="str">
        <f>IFERROR('Аксапта '!A167,"-")</f>
        <v>-</v>
      </c>
      <c r="AV159" s="38">
        <f t="shared" si="58"/>
        <v>0</v>
      </c>
      <c r="AW159" s="38">
        <f t="shared" si="59"/>
        <v>0</v>
      </c>
      <c r="AX159" s="38">
        <f t="shared" si="60"/>
        <v>0</v>
      </c>
      <c r="AY159" s="181">
        <f t="shared" si="61"/>
        <v>0</v>
      </c>
      <c r="BB159" s="181">
        <f>Инвентаризация!O162</f>
        <v>57312</v>
      </c>
      <c r="BC159" s="181">
        <f>Инвентаризация!P162</f>
        <v>0</v>
      </c>
      <c r="BD159" s="181">
        <f>Инвентаризация!Q162</f>
        <v>0</v>
      </c>
      <c r="BE159" s="181" t="str">
        <f>IFERROR('Аксапта 2'!A167,"-")</f>
        <v>-</v>
      </c>
      <c r="BF159" s="38">
        <f t="shared" si="62"/>
        <v>0</v>
      </c>
      <c r="BG159" s="38">
        <f t="shared" si="63"/>
        <v>0</v>
      </c>
      <c r="BH159" s="38">
        <f t="shared" si="64"/>
        <v>0</v>
      </c>
      <c r="BI159" s="181">
        <f t="shared" si="65"/>
        <v>0</v>
      </c>
      <c r="BL159" s="181">
        <f>Инвентаризация!O162</f>
        <v>57312</v>
      </c>
      <c r="BM159" s="181">
        <f>Инвентаризация!P162</f>
        <v>0</v>
      </c>
      <c r="BN159" s="181">
        <f>Инвентаризация!Q162</f>
        <v>0</v>
      </c>
      <c r="BO159" s="181" t="str">
        <f>IFERROR('Аксапта 3'!A167,"-")</f>
        <v>-</v>
      </c>
      <c r="BP159" s="38">
        <f t="shared" si="66"/>
        <v>0</v>
      </c>
      <c r="BQ159" s="38">
        <f t="shared" si="67"/>
        <v>0</v>
      </c>
      <c r="BR159" s="38">
        <f t="shared" si="68"/>
        <v>0</v>
      </c>
      <c r="BS159" s="181">
        <f t="shared" si="69"/>
        <v>0</v>
      </c>
    </row>
    <row r="160" spans="1:71">
      <c r="A160" s="38">
        <f>'Шаблон блюда'!B161</f>
        <v>0</v>
      </c>
      <c r="B160" s="37">
        <f>IFERROR('Шаблон блюда'!A161+1-1,"")</f>
        <v>0</v>
      </c>
      <c r="C160" s="37">
        <f>IFERROR(VLOOKUP(B160,Группы!A:A,1,FALSE),0)</f>
        <v>0</v>
      </c>
      <c r="D160" s="37" t="str">
        <f t="shared" si="70"/>
        <v/>
      </c>
      <c r="E160" s="37" t="str">
        <f t="shared" si="71"/>
        <v/>
      </c>
      <c r="G160" s="173">
        <f>'Шаблон модификаторы'!C161</f>
        <v>0</v>
      </c>
      <c r="H160" s="174">
        <f>IFERROR('Шаблон модификаторы блюда'!A161+1-1,0)</f>
        <v>0</v>
      </c>
      <c r="I160" s="37">
        <f>IFERROR(VLOOKUP(H160,Группы!A:A,1,FALSE),0)</f>
        <v>0</v>
      </c>
      <c r="J160" s="37" t="str">
        <f t="shared" si="51"/>
        <v/>
      </c>
      <c r="K160" s="125" t="str">
        <f>IF(IF('Шаблон модификаторы блюда'!D161=0,0,'Шаблон модификаторы блюда'!A161),IF('Шаблон модификаторы блюда'!D161=0,0,'Шаблон модификаторы блюда'!A161),"")</f>
        <v/>
      </c>
      <c r="L160" s="42" t="str">
        <f t="shared" si="52"/>
        <v/>
      </c>
      <c r="M160" s="42" t="str">
        <f t="shared" si="53"/>
        <v/>
      </c>
      <c r="N160" s="42" t="str">
        <f t="shared" si="72"/>
        <v/>
      </c>
      <c r="O160" s="37" t="str">
        <f t="shared" si="73"/>
        <v/>
      </c>
      <c r="Q160" s="37">
        <f>'Шаблон блюда'!B161</f>
        <v>0</v>
      </c>
      <c r="R160" s="37">
        <f>IFERROR('Шаблон блюда'!A161+1-1,"")</f>
        <v>0</v>
      </c>
      <c r="S160" s="45">
        <f t="shared" si="54"/>
        <v>0</v>
      </c>
      <c r="T160" s="37" t="str">
        <f t="shared" si="55"/>
        <v/>
      </c>
      <c r="U160" s="37" t="str">
        <f t="shared" si="74"/>
        <v/>
      </c>
      <c r="W160" s="38">
        <f t="shared" si="76"/>
        <v>2063</v>
      </c>
      <c r="AO160" s="38">
        <f t="shared" si="56"/>
        <v>0</v>
      </c>
      <c r="AP160" s="38">
        <f t="shared" si="57"/>
        <v>0</v>
      </c>
      <c r="AR160" s="181">
        <f>Инвентаризация!O163</f>
        <v>57300</v>
      </c>
      <c r="AS160" s="181">
        <f>Инвентаризация!P163</f>
        <v>55001</v>
      </c>
      <c r="AT160" s="181">
        <f>Инвентаризация!Q163</f>
        <v>0</v>
      </c>
      <c r="AU160" s="181" t="str">
        <f>IFERROR('Аксапта '!A168,"-")</f>
        <v>-</v>
      </c>
      <c r="AV160" s="38">
        <f t="shared" si="58"/>
        <v>0</v>
      </c>
      <c r="AW160" s="38">
        <f t="shared" si="59"/>
        <v>0</v>
      </c>
      <c r="AX160" s="38">
        <f t="shared" si="60"/>
        <v>0</v>
      </c>
      <c r="AY160" s="181">
        <f t="shared" si="61"/>
        <v>0</v>
      </c>
      <c r="BB160" s="181">
        <f>Инвентаризация!O163</f>
        <v>57300</v>
      </c>
      <c r="BC160" s="181">
        <f>Инвентаризация!P163</f>
        <v>55001</v>
      </c>
      <c r="BD160" s="181">
        <f>Инвентаризация!Q163</f>
        <v>0</v>
      </c>
      <c r="BE160" s="181" t="str">
        <f>IFERROR('Аксапта 2'!A168,"-")</f>
        <v>-</v>
      </c>
      <c r="BF160" s="38">
        <f t="shared" si="62"/>
        <v>0</v>
      </c>
      <c r="BG160" s="38">
        <f t="shared" si="63"/>
        <v>0</v>
      </c>
      <c r="BH160" s="38">
        <f t="shared" si="64"/>
        <v>0</v>
      </c>
      <c r="BI160" s="181">
        <f t="shared" si="65"/>
        <v>0</v>
      </c>
      <c r="BL160" s="181">
        <f>Инвентаризация!O163</f>
        <v>57300</v>
      </c>
      <c r="BM160" s="181">
        <f>Инвентаризация!P163</f>
        <v>55001</v>
      </c>
      <c r="BN160" s="181">
        <f>Инвентаризация!Q163</f>
        <v>0</v>
      </c>
      <c r="BO160" s="181" t="str">
        <f>IFERROR('Аксапта 3'!A168,"-")</f>
        <v>-</v>
      </c>
      <c r="BP160" s="38">
        <f t="shared" si="66"/>
        <v>0</v>
      </c>
      <c r="BQ160" s="38">
        <f t="shared" si="67"/>
        <v>0</v>
      </c>
      <c r="BR160" s="38">
        <f t="shared" si="68"/>
        <v>0</v>
      </c>
      <c r="BS160" s="181">
        <f t="shared" si="69"/>
        <v>0</v>
      </c>
    </row>
    <row r="161" spans="1:71">
      <c r="A161" s="38">
        <f>'Шаблон блюда'!B162</f>
        <v>0</v>
      </c>
      <c r="B161" s="37">
        <f>IFERROR('Шаблон блюда'!A162+1-1,"")</f>
        <v>0</v>
      </c>
      <c r="C161" s="37">
        <f>IFERROR(VLOOKUP(B161,Группы!A:A,1,FALSE),0)</f>
        <v>0</v>
      </c>
      <c r="D161" s="37" t="str">
        <f t="shared" si="70"/>
        <v/>
      </c>
      <c r="E161" s="37" t="str">
        <f t="shared" si="71"/>
        <v/>
      </c>
      <c r="G161" s="173">
        <f>'Шаблон модификаторы'!C162</f>
        <v>0</v>
      </c>
      <c r="H161" s="174">
        <f>IFERROR('Шаблон модификаторы блюда'!A162+1-1,0)</f>
        <v>0</v>
      </c>
      <c r="I161" s="37">
        <f>IFERROR(VLOOKUP(H161,Группы!A:A,1,FALSE),0)</f>
        <v>0</v>
      </c>
      <c r="J161" s="37" t="str">
        <f t="shared" si="51"/>
        <v/>
      </c>
      <c r="K161" s="125" t="str">
        <f>IF(IF('Шаблон модификаторы блюда'!D162=0,0,'Шаблон модификаторы блюда'!A162),IF('Шаблон модификаторы блюда'!D162=0,0,'Шаблон модификаторы блюда'!A162),"")</f>
        <v/>
      </c>
      <c r="L161" s="42" t="str">
        <f t="shared" si="52"/>
        <v/>
      </c>
      <c r="M161" s="42" t="str">
        <f t="shared" si="53"/>
        <v/>
      </c>
      <c r="N161" s="42" t="str">
        <f t="shared" si="72"/>
        <v/>
      </c>
      <c r="O161" s="37" t="str">
        <f t="shared" si="73"/>
        <v/>
      </c>
      <c r="Q161" s="37">
        <f>'Шаблон блюда'!B162</f>
        <v>0</v>
      </c>
      <c r="R161" s="37">
        <f>IFERROR('Шаблон блюда'!A162+1-1,"")</f>
        <v>0</v>
      </c>
      <c r="S161" s="45">
        <f t="shared" si="54"/>
        <v>0</v>
      </c>
      <c r="T161" s="37" t="str">
        <f t="shared" si="55"/>
        <v/>
      </c>
      <c r="U161" s="37" t="str">
        <f t="shared" si="74"/>
        <v/>
      </c>
      <c r="W161" s="38">
        <f t="shared" si="76"/>
        <v>753</v>
      </c>
      <c r="AO161" s="38">
        <f t="shared" si="56"/>
        <v>0</v>
      </c>
      <c r="AP161" s="38">
        <f t="shared" si="57"/>
        <v>0</v>
      </c>
      <c r="AR161" s="181">
        <f>Инвентаризация!O164</f>
        <v>0</v>
      </c>
      <c r="AS161" s="181">
        <f>Инвентаризация!P164</f>
        <v>0</v>
      </c>
      <c r="AT161" s="181">
        <f>Инвентаризация!Q164</f>
        <v>0</v>
      </c>
      <c r="AU161" s="181" t="str">
        <f>IFERROR('Аксапта '!A169,"-")</f>
        <v>-</v>
      </c>
      <c r="AV161" s="38">
        <f t="shared" si="58"/>
        <v>0</v>
      </c>
      <c r="AW161" s="38">
        <f t="shared" si="59"/>
        <v>0</v>
      </c>
      <c r="AX161" s="38">
        <f t="shared" si="60"/>
        <v>0</v>
      </c>
      <c r="AY161" s="181">
        <f t="shared" si="61"/>
        <v>0</v>
      </c>
      <c r="BB161" s="181">
        <f>Инвентаризация!O164</f>
        <v>0</v>
      </c>
      <c r="BC161" s="181">
        <f>Инвентаризация!P164</f>
        <v>0</v>
      </c>
      <c r="BD161" s="181">
        <f>Инвентаризация!Q164</f>
        <v>0</v>
      </c>
      <c r="BE161" s="181" t="str">
        <f>IFERROR('Аксапта 2'!A169,"-")</f>
        <v>-</v>
      </c>
      <c r="BF161" s="38">
        <f t="shared" si="62"/>
        <v>0</v>
      </c>
      <c r="BG161" s="38">
        <f t="shared" si="63"/>
        <v>0</v>
      </c>
      <c r="BH161" s="38">
        <f t="shared" si="64"/>
        <v>0</v>
      </c>
      <c r="BI161" s="181">
        <f t="shared" si="65"/>
        <v>0</v>
      </c>
      <c r="BL161" s="181">
        <f>Инвентаризация!O164</f>
        <v>0</v>
      </c>
      <c r="BM161" s="181">
        <f>Инвентаризация!P164</f>
        <v>0</v>
      </c>
      <c r="BN161" s="181">
        <f>Инвентаризация!Q164</f>
        <v>0</v>
      </c>
      <c r="BO161" s="181" t="str">
        <f>IFERROR('Аксапта 3'!A169,"-")</f>
        <v>-</v>
      </c>
      <c r="BP161" s="38">
        <f t="shared" si="66"/>
        <v>0</v>
      </c>
      <c r="BQ161" s="38">
        <f t="shared" si="67"/>
        <v>0</v>
      </c>
      <c r="BR161" s="38">
        <f t="shared" si="68"/>
        <v>0</v>
      </c>
      <c r="BS161" s="181">
        <f t="shared" si="69"/>
        <v>0</v>
      </c>
    </row>
    <row r="162" spans="1:71">
      <c r="A162" s="38">
        <f>'Шаблон блюда'!B163</f>
        <v>0</v>
      </c>
      <c r="B162" s="37">
        <f>IFERROR('Шаблон блюда'!A163+1-1,"")</f>
        <v>0</v>
      </c>
      <c r="C162" s="37">
        <f>IFERROR(VLOOKUP(B162,Группы!A:A,1,FALSE),0)</f>
        <v>0</v>
      </c>
      <c r="D162" s="37" t="str">
        <f t="shared" si="70"/>
        <v/>
      </c>
      <c r="E162" s="37" t="str">
        <f t="shared" si="71"/>
        <v/>
      </c>
      <c r="G162" s="173">
        <f>'Шаблон модификаторы'!C163</f>
        <v>0</v>
      </c>
      <c r="H162" s="174">
        <f>IFERROR('Шаблон модификаторы блюда'!A163+1-1,0)</f>
        <v>0</v>
      </c>
      <c r="I162" s="37">
        <f>IFERROR(VLOOKUP(H162,Группы!A:A,1,FALSE),0)</f>
        <v>0</v>
      </c>
      <c r="J162" s="37" t="str">
        <f t="shared" si="51"/>
        <v/>
      </c>
      <c r="K162" s="125" t="str">
        <f>IF(IF('Шаблон модификаторы блюда'!D163=0,0,'Шаблон модификаторы блюда'!A163),IF('Шаблон модификаторы блюда'!D163=0,0,'Шаблон модификаторы блюда'!A163),"")</f>
        <v/>
      </c>
      <c r="L162" s="42" t="str">
        <f t="shared" si="52"/>
        <v/>
      </c>
      <c r="M162" s="42" t="str">
        <f t="shared" si="53"/>
        <v/>
      </c>
      <c r="N162" s="42" t="str">
        <f t="shared" si="72"/>
        <v/>
      </c>
      <c r="O162" s="37" t="str">
        <f t="shared" si="73"/>
        <v/>
      </c>
      <c r="Q162" s="37">
        <f>'Шаблон блюда'!B163</f>
        <v>0</v>
      </c>
      <c r="R162" s="37">
        <f>IFERROR('Шаблон блюда'!A163+1-1,"")</f>
        <v>0</v>
      </c>
      <c r="S162" s="45">
        <f t="shared" si="54"/>
        <v>0</v>
      </c>
      <c r="T162" s="37" t="str">
        <f t="shared" si="55"/>
        <v/>
      </c>
      <c r="U162" s="37" t="str">
        <f t="shared" si="74"/>
        <v/>
      </c>
      <c r="W162" s="38">
        <f t="shared" si="76"/>
        <v>2050</v>
      </c>
      <c r="AO162" s="38">
        <f t="shared" si="56"/>
        <v>0</v>
      </c>
      <c r="AP162" s="38">
        <f t="shared" si="57"/>
        <v>0</v>
      </c>
      <c r="AR162" s="181">
        <f>Инвентаризация!O165</f>
        <v>69911</v>
      </c>
      <c r="AS162" s="181">
        <f>Инвентаризация!P165</f>
        <v>0</v>
      </c>
      <c r="AT162" s="181">
        <f>Инвентаризация!Q165</f>
        <v>0</v>
      </c>
      <c r="AU162" s="181" t="str">
        <f>IFERROR('Аксапта '!A170,"-")</f>
        <v>-</v>
      </c>
      <c r="AV162" s="38">
        <f t="shared" si="58"/>
        <v>0</v>
      </c>
      <c r="AW162" s="38">
        <f t="shared" si="59"/>
        <v>0</v>
      </c>
      <c r="AX162" s="38">
        <f t="shared" si="60"/>
        <v>0</v>
      </c>
      <c r="AY162" s="181">
        <f t="shared" si="61"/>
        <v>0</v>
      </c>
      <c r="BB162" s="181">
        <f>Инвентаризация!O165</f>
        <v>69911</v>
      </c>
      <c r="BC162" s="181">
        <f>Инвентаризация!P165</f>
        <v>0</v>
      </c>
      <c r="BD162" s="181">
        <f>Инвентаризация!Q165</f>
        <v>0</v>
      </c>
      <c r="BE162" s="181" t="str">
        <f>IFERROR('Аксапта 2'!A170,"-")</f>
        <v>-</v>
      </c>
      <c r="BF162" s="38">
        <f t="shared" si="62"/>
        <v>0</v>
      </c>
      <c r="BG162" s="38">
        <f t="shared" si="63"/>
        <v>0</v>
      </c>
      <c r="BH162" s="38">
        <f t="shared" si="64"/>
        <v>0</v>
      </c>
      <c r="BI162" s="181">
        <f t="shared" si="65"/>
        <v>0</v>
      </c>
      <c r="BL162" s="181">
        <f>Инвентаризация!O165</f>
        <v>69911</v>
      </c>
      <c r="BM162" s="181">
        <f>Инвентаризация!P165</f>
        <v>0</v>
      </c>
      <c r="BN162" s="181">
        <f>Инвентаризация!Q165</f>
        <v>0</v>
      </c>
      <c r="BO162" s="181" t="str">
        <f>IFERROR('Аксапта 3'!A170,"-")</f>
        <v>-</v>
      </c>
      <c r="BP162" s="38">
        <f t="shared" si="66"/>
        <v>0</v>
      </c>
      <c r="BQ162" s="38">
        <f t="shared" si="67"/>
        <v>0</v>
      </c>
      <c r="BR162" s="38">
        <f t="shared" si="68"/>
        <v>0</v>
      </c>
      <c r="BS162" s="181">
        <f t="shared" si="69"/>
        <v>0</v>
      </c>
    </row>
    <row r="163" spans="1:71">
      <c r="A163" s="38">
        <f>'Шаблон блюда'!B164</f>
        <v>0</v>
      </c>
      <c r="B163" s="37">
        <f>IFERROR('Шаблон блюда'!A164+1-1,"")</f>
        <v>0</v>
      </c>
      <c r="C163" s="37">
        <f>IFERROR(VLOOKUP(B163,Группы!A:A,1,FALSE),0)</f>
        <v>0</v>
      </c>
      <c r="D163" s="37" t="str">
        <f t="shared" si="70"/>
        <v/>
      </c>
      <c r="E163" s="37" t="str">
        <f t="shared" si="71"/>
        <v/>
      </c>
      <c r="G163" s="173">
        <f>'Шаблон модификаторы'!C164</f>
        <v>0</v>
      </c>
      <c r="H163" s="174">
        <f>IFERROR('Шаблон модификаторы блюда'!A164+1-1,0)</f>
        <v>0</v>
      </c>
      <c r="I163" s="37">
        <f>IFERROR(VLOOKUP(H163,Группы!A:A,1,FALSE),0)</f>
        <v>0</v>
      </c>
      <c r="J163" s="37" t="str">
        <f t="shared" si="51"/>
        <v/>
      </c>
      <c r="K163" s="125" t="str">
        <f>IF(IF('Шаблон модификаторы блюда'!D164=0,0,'Шаблон модификаторы блюда'!A164),IF('Шаблон модификаторы блюда'!D164=0,0,'Шаблон модификаторы блюда'!A164),"")</f>
        <v/>
      </c>
      <c r="L163" s="42" t="str">
        <f t="shared" si="52"/>
        <v/>
      </c>
      <c r="M163" s="42" t="str">
        <f t="shared" si="53"/>
        <v/>
      </c>
      <c r="N163" s="42" t="str">
        <f t="shared" si="72"/>
        <v/>
      </c>
      <c r="O163" s="37" t="str">
        <f t="shared" si="73"/>
        <v/>
      </c>
      <c r="Q163" s="37">
        <f>'Шаблон блюда'!B164</f>
        <v>0</v>
      </c>
      <c r="R163" s="37">
        <f>IFERROR('Шаблон блюда'!A164+1-1,"")</f>
        <v>0</v>
      </c>
      <c r="S163" s="45">
        <f t="shared" si="54"/>
        <v>0</v>
      </c>
      <c r="T163" s="37" t="str">
        <f t="shared" si="55"/>
        <v/>
      </c>
      <c r="U163" s="37" t="str">
        <f t="shared" si="74"/>
        <v/>
      </c>
      <c r="W163" s="38">
        <f t="shared" si="76"/>
        <v>2509</v>
      </c>
      <c r="AO163" s="38">
        <f t="shared" si="56"/>
        <v>0</v>
      </c>
      <c r="AP163" s="38">
        <f t="shared" si="57"/>
        <v>0</v>
      </c>
      <c r="AR163" s="181">
        <f>Инвентаризация!O166</f>
        <v>69910</v>
      </c>
      <c r="AS163" s="181">
        <f>Инвентаризация!P166</f>
        <v>0</v>
      </c>
      <c r="AT163" s="181">
        <f>Инвентаризация!Q166</f>
        <v>0</v>
      </c>
      <c r="AU163" s="181" t="str">
        <f>IFERROR('Аксапта '!A171,"-")</f>
        <v>-</v>
      </c>
      <c r="AV163" s="38">
        <f t="shared" si="58"/>
        <v>0</v>
      </c>
      <c r="AW163" s="38">
        <f t="shared" si="59"/>
        <v>0</v>
      </c>
      <c r="AX163" s="38">
        <f t="shared" si="60"/>
        <v>0</v>
      </c>
      <c r="AY163" s="181">
        <f t="shared" si="61"/>
        <v>0</v>
      </c>
      <c r="BB163" s="181">
        <f>Инвентаризация!O166</f>
        <v>69910</v>
      </c>
      <c r="BC163" s="181">
        <f>Инвентаризация!P166</f>
        <v>0</v>
      </c>
      <c r="BD163" s="181">
        <f>Инвентаризация!Q166</f>
        <v>0</v>
      </c>
      <c r="BE163" s="181" t="str">
        <f>IFERROR('Аксапта 2'!A171,"-")</f>
        <v>-</v>
      </c>
      <c r="BF163" s="38">
        <f t="shared" si="62"/>
        <v>0</v>
      </c>
      <c r="BG163" s="38">
        <f t="shared" si="63"/>
        <v>0</v>
      </c>
      <c r="BH163" s="38">
        <f t="shared" si="64"/>
        <v>0</v>
      </c>
      <c r="BI163" s="181">
        <f t="shared" si="65"/>
        <v>0</v>
      </c>
      <c r="BL163" s="181">
        <f>Инвентаризация!O166</f>
        <v>69910</v>
      </c>
      <c r="BM163" s="181">
        <f>Инвентаризация!P166</f>
        <v>0</v>
      </c>
      <c r="BN163" s="181">
        <f>Инвентаризация!Q166</f>
        <v>0</v>
      </c>
      <c r="BO163" s="181" t="str">
        <f>IFERROR('Аксапта 3'!A171,"-")</f>
        <v>-</v>
      </c>
      <c r="BP163" s="38">
        <f t="shared" si="66"/>
        <v>0</v>
      </c>
      <c r="BQ163" s="38">
        <f t="shared" si="67"/>
        <v>0</v>
      </c>
      <c r="BR163" s="38">
        <f t="shared" si="68"/>
        <v>0</v>
      </c>
      <c r="BS163" s="181">
        <f t="shared" si="69"/>
        <v>0</v>
      </c>
    </row>
    <row r="164" spans="1:71">
      <c r="A164" s="38">
        <f>'Шаблон блюда'!B165</f>
        <v>0</v>
      </c>
      <c r="B164" s="37">
        <f>IFERROR('Шаблон блюда'!A165+1-1,"")</f>
        <v>0</v>
      </c>
      <c r="C164" s="37">
        <f>IFERROR(VLOOKUP(B164,Группы!A:A,1,FALSE),0)</f>
        <v>0</v>
      </c>
      <c r="D164" s="37" t="str">
        <f t="shared" si="70"/>
        <v/>
      </c>
      <c r="E164" s="37" t="str">
        <f t="shared" si="71"/>
        <v/>
      </c>
      <c r="G164" s="173">
        <f>'Шаблон модификаторы'!C165</f>
        <v>0</v>
      </c>
      <c r="H164" s="174">
        <f>IFERROR('Шаблон модификаторы блюда'!A165+1-1,0)</f>
        <v>0</v>
      </c>
      <c r="I164" s="37">
        <f>IFERROR(VLOOKUP(H164,Группы!A:A,1,FALSE),0)</f>
        <v>0</v>
      </c>
      <c r="J164" s="37" t="str">
        <f t="shared" si="51"/>
        <v/>
      </c>
      <c r="K164" s="125" t="str">
        <f>IF(IF('Шаблон модификаторы блюда'!D165=0,0,'Шаблон модификаторы блюда'!A165),IF('Шаблон модификаторы блюда'!D165=0,0,'Шаблон модификаторы блюда'!A165),"")</f>
        <v/>
      </c>
      <c r="L164" s="42" t="str">
        <f t="shared" si="52"/>
        <v/>
      </c>
      <c r="M164" s="42" t="str">
        <f t="shared" si="53"/>
        <v/>
      </c>
      <c r="N164" s="42" t="str">
        <f t="shared" si="72"/>
        <v/>
      </c>
      <c r="O164" s="37" t="str">
        <f t="shared" si="73"/>
        <v/>
      </c>
      <c r="Q164" s="37">
        <f>'Шаблон блюда'!B165</f>
        <v>0</v>
      </c>
      <c r="R164" s="37">
        <f>IFERROR('Шаблон блюда'!A165+1-1,"")</f>
        <v>0</v>
      </c>
      <c r="S164" s="45">
        <f t="shared" si="54"/>
        <v>0</v>
      </c>
      <c r="T164" s="37" t="str">
        <f t="shared" si="55"/>
        <v/>
      </c>
      <c r="U164" s="37" t="str">
        <f t="shared" si="74"/>
        <v/>
      </c>
      <c r="W164" s="38">
        <f t="shared" si="76"/>
        <v>4240</v>
      </c>
      <c r="AO164" s="38">
        <f t="shared" si="56"/>
        <v>0</v>
      </c>
      <c r="AP164" s="38">
        <f t="shared" si="57"/>
        <v>0</v>
      </c>
      <c r="AR164" s="181">
        <f>Инвентаризация!O167</f>
        <v>59913</v>
      </c>
      <c r="AS164" s="181">
        <f>Инвентаризация!P167</f>
        <v>0</v>
      </c>
      <c r="AT164" s="181">
        <f>Инвентаризация!Q167</f>
        <v>0</v>
      </c>
      <c r="AU164" s="181" t="str">
        <f>IFERROR('Аксапта '!A172,"-")</f>
        <v>-</v>
      </c>
      <c r="AV164" s="38">
        <f t="shared" si="58"/>
        <v>0</v>
      </c>
      <c r="AW164" s="38">
        <f t="shared" si="59"/>
        <v>0</v>
      </c>
      <c r="AX164" s="38">
        <f t="shared" si="60"/>
        <v>0</v>
      </c>
      <c r="AY164" s="181">
        <f t="shared" si="61"/>
        <v>0</v>
      </c>
      <c r="BB164" s="181">
        <f>Инвентаризация!O167</f>
        <v>59913</v>
      </c>
      <c r="BC164" s="181">
        <f>Инвентаризация!P167</f>
        <v>0</v>
      </c>
      <c r="BD164" s="181">
        <f>Инвентаризация!Q167</f>
        <v>0</v>
      </c>
      <c r="BE164" s="181" t="str">
        <f>IFERROR('Аксапта 2'!A172,"-")</f>
        <v>-</v>
      </c>
      <c r="BF164" s="38">
        <f t="shared" si="62"/>
        <v>0</v>
      </c>
      <c r="BG164" s="38">
        <f t="shared" si="63"/>
        <v>0</v>
      </c>
      <c r="BH164" s="38">
        <f t="shared" si="64"/>
        <v>0</v>
      </c>
      <c r="BI164" s="181">
        <f t="shared" si="65"/>
        <v>0</v>
      </c>
      <c r="BL164" s="181">
        <f>Инвентаризация!O167</f>
        <v>59913</v>
      </c>
      <c r="BM164" s="181">
        <f>Инвентаризация!P167</f>
        <v>0</v>
      </c>
      <c r="BN164" s="181">
        <f>Инвентаризация!Q167</f>
        <v>0</v>
      </c>
      <c r="BO164" s="181" t="str">
        <f>IFERROR('Аксапта 3'!A172,"-")</f>
        <v>-</v>
      </c>
      <c r="BP164" s="38">
        <f t="shared" si="66"/>
        <v>0</v>
      </c>
      <c r="BQ164" s="38">
        <f t="shared" si="67"/>
        <v>0</v>
      </c>
      <c r="BR164" s="38">
        <f t="shared" si="68"/>
        <v>0</v>
      </c>
      <c r="BS164" s="181">
        <f t="shared" si="69"/>
        <v>0</v>
      </c>
    </row>
    <row r="165" spans="1:71">
      <c r="A165" s="38">
        <f>'Шаблон блюда'!B166</f>
        <v>0</v>
      </c>
      <c r="B165" s="37">
        <f>IFERROR('Шаблон блюда'!A166+1-1,"")</f>
        <v>0</v>
      </c>
      <c r="C165" s="37">
        <f>IFERROR(VLOOKUP(B165,Группы!A:A,1,FALSE),0)</f>
        <v>0</v>
      </c>
      <c r="D165" s="37" t="str">
        <f t="shared" si="70"/>
        <v/>
      </c>
      <c r="E165" s="37" t="str">
        <f t="shared" si="71"/>
        <v/>
      </c>
      <c r="G165" s="173">
        <f>'Шаблон модификаторы'!C166</f>
        <v>0</v>
      </c>
      <c r="H165" s="174">
        <f>IFERROR('Шаблон модификаторы блюда'!A166+1-1,0)</f>
        <v>0</v>
      </c>
      <c r="I165" s="37">
        <f>IFERROR(VLOOKUP(H165,Группы!A:A,1,FALSE),0)</f>
        <v>0</v>
      </c>
      <c r="J165" s="37" t="str">
        <f t="shared" si="51"/>
        <v/>
      </c>
      <c r="K165" s="125" t="str">
        <f>IF(IF('Шаблон модификаторы блюда'!D166=0,0,'Шаблон модификаторы блюда'!A166),IF('Шаблон модификаторы блюда'!D166=0,0,'Шаблон модификаторы блюда'!A166),"")</f>
        <v/>
      </c>
      <c r="L165" s="42" t="str">
        <f t="shared" si="52"/>
        <v/>
      </c>
      <c r="M165" s="42" t="str">
        <f t="shared" si="53"/>
        <v/>
      </c>
      <c r="N165" s="42" t="str">
        <f t="shared" si="72"/>
        <v/>
      </c>
      <c r="O165" s="37" t="str">
        <f t="shared" si="73"/>
        <v/>
      </c>
      <c r="Q165" s="37">
        <f>'Шаблон блюда'!B166</f>
        <v>0</v>
      </c>
      <c r="R165" s="37">
        <f>IFERROR('Шаблон блюда'!A166+1-1,"")</f>
        <v>0</v>
      </c>
      <c r="S165" s="45">
        <f t="shared" si="54"/>
        <v>0</v>
      </c>
      <c r="T165" s="37" t="str">
        <f t="shared" si="55"/>
        <v/>
      </c>
      <c r="U165" s="37" t="str">
        <f t="shared" si="74"/>
        <v/>
      </c>
      <c r="W165" s="38">
        <f t="shared" si="76"/>
        <v>4237</v>
      </c>
      <c r="AO165" s="38">
        <f t="shared" si="56"/>
        <v>0</v>
      </c>
      <c r="AP165" s="38">
        <f t="shared" si="57"/>
        <v>0</v>
      </c>
      <c r="AR165" s="181">
        <f>Инвентаризация!O168</f>
        <v>69914</v>
      </c>
      <c r="AS165" s="181">
        <f>Инвентаризация!P168</f>
        <v>0</v>
      </c>
      <c r="AT165" s="181">
        <f>Инвентаризация!Q168</f>
        <v>0</v>
      </c>
      <c r="AU165" s="181" t="str">
        <f>IFERROR('Аксапта '!A173,"-")</f>
        <v>-</v>
      </c>
      <c r="AV165" s="38">
        <f t="shared" si="58"/>
        <v>0</v>
      </c>
      <c r="AW165" s="38">
        <f t="shared" si="59"/>
        <v>0</v>
      </c>
      <c r="AX165" s="38">
        <f t="shared" si="60"/>
        <v>0</v>
      </c>
      <c r="AY165" s="181">
        <f t="shared" si="61"/>
        <v>0</v>
      </c>
      <c r="BB165" s="181">
        <f>Инвентаризация!O168</f>
        <v>69914</v>
      </c>
      <c r="BC165" s="181">
        <f>Инвентаризация!P168</f>
        <v>0</v>
      </c>
      <c r="BD165" s="181">
        <f>Инвентаризация!Q168</f>
        <v>0</v>
      </c>
      <c r="BE165" s="181" t="str">
        <f>IFERROR('Аксапта 2'!A173,"-")</f>
        <v>-</v>
      </c>
      <c r="BF165" s="38">
        <f t="shared" si="62"/>
        <v>0</v>
      </c>
      <c r="BG165" s="38">
        <f t="shared" si="63"/>
        <v>0</v>
      </c>
      <c r="BH165" s="38">
        <f t="shared" si="64"/>
        <v>0</v>
      </c>
      <c r="BI165" s="181">
        <f t="shared" si="65"/>
        <v>0</v>
      </c>
      <c r="BL165" s="181">
        <f>Инвентаризация!O168</f>
        <v>69914</v>
      </c>
      <c r="BM165" s="181">
        <f>Инвентаризация!P168</f>
        <v>0</v>
      </c>
      <c r="BN165" s="181">
        <f>Инвентаризация!Q168</f>
        <v>0</v>
      </c>
      <c r="BO165" s="181" t="str">
        <f>IFERROR('Аксапта 3'!A173,"-")</f>
        <v>-</v>
      </c>
      <c r="BP165" s="38">
        <f t="shared" si="66"/>
        <v>0</v>
      </c>
      <c r="BQ165" s="38">
        <f t="shared" si="67"/>
        <v>0</v>
      </c>
      <c r="BR165" s="38">
        <f t="shared" si="68"/>
        <v>0</v>
      </c>
      <c r="BS165" s="181">
        <f t="shared" si="69"/>
        <v>0</v>
      </c>
    </row>
    <row r="166" spans="1:71">
      <c r="A166" s="38">
        <f>'Шаблон блюда'!B167</f>
        <v>0</v>
      </c>
      <c r="B166" s="37">
        <f>IFERROR('Шаблон блюда'!A167+1-1,"")</f>
        <v>0</v>
      </c>
      <c r="C166" s="37">
        <f>IFERROR(VLOOKUP(B166,Группы!A:A,1,FALSE),0)</f>
        <v>0</v>
      </c>
      <c r="D166" s="37" t="str">
        <f t="shared" si="70"/>
        <v/>
      </c>
      <c r="E166" s="37" t="str">
        <f t="shared" si="71"/>
        <v/>
      </c>
      <c r="G166" s="173">
        <f>'Шаблон модификаторы'!C167</f>
        <v>0</v>
      </c>
      <c r="H166" s="174">
        <f>IFERROR('Шаблон модификаторы блюда'!A167+1-1,0)</f>
        <v>0</v>
      </c>
      <c r="I166" s="37">
        <f>IFERROR(VLOOKUP(H166,Группы!A:A,1,FALSE),0)</f>
        <v>0</v>
      </c>
      <c r="J166" s="37" t="str">
        <f t="shared" si="51"/>
        <v/>
      </c>
      <c r="K166" s="125" t="str">
        <f>IF(IF('Шаблон модификаторы блюда'!D167=0,0,'Шаблон модификаторы блюда'!A167),IF('Шаблон модификаторы блюда'!D167=0,0,'Шаблон модификаторы блюда'!A167),"")</f>
        <v/>
      </c>
      <c r="L166" s="42" t="str">
        <f t="shared" si="52"/>
        <v/>
      </c>
      <c r="M166" s="42" t="str">
        <f t="shared" si="53"/>
        <v/>
      </c>
      <c r="N166" s="42" t="str">
        <f t="shared" si="72"/>
        <v/>
      </c>
      <c r="O166" s="37" t="str">
        <f t="shared" si="73"/>
        <v/>
      </c>
      <c r="Q166" s="37">
        <f>'Шаблон блюда'!B167</f>
        <v>0</v>
      </c>
      <c r="R166" s="37">
        <f>IFERROR('Шаблон блюда'!A167+1-1,"")</f>
        <v>0</v>
      </c>
      <c r="S166" s="45">
        <f t="shared" si="54"/>
        <v>0</v>
      </c>
      <c r="T166" s="37" t="str">
        <f t="shared" si="55"/>
        <v/>
      </c>
      <c r="U166" s="37" t="str">
        <f t="shared" si="74"/>
        <v/>
      </c>
      <c r="W166" s="38">
        <f t="shared" si="76"/>
        <v>4184</v>
      </c>
      <c r="AO166" s="38">
        <f t="shared" si="56"/>
        <v>0</v>
      </c>
      <c r="AP166" s="38">
        <f t="shared" si="57"/>
        <v>0</v>
      </c>
      <c r="AR166" s="181">
        <f>Инвентаризация!O169</f>
        <v>53119</v>
      </c>
      <c r="AS166" s="181">
        <f>Инвентаризация!P169</f>
        <v>0</v>
      </c>
      <c r="AT166" s="181">
        <f>Инвентаризация!Q169</f>
        <v>0</v>
      </c>
      <c r="AU166" s="181" t="str">
        <f>IFERROR('Аксапта '!A174,"-")</f>
        <v>-</v>
      </c>
      <c r="AV166" s="38">
        <f t="shared" si="58"/>
        <v>0</v>
      </c>
      <c r="AW166" s="38">
        <f t="shared" si="59"/>
        <v>0</v>
      </c>
      <c r="AX166" s="38">
        <f t="shared" si="60"/>
        <v>0</v>
      </c>
      <c r="AY166" s="181">
        <f t="shared" si="61"/>
        <v>0</v>
      </c>
      <c r="BB166" s="181">
        <f>Инвентаризация!O169</f>
        <v>53119</v>
      </c>
      <c r="BC166" s="181">
        <f>Инвентаризация!P169</f>
        <v>0</v>
      </c>
      <c r="BD166" s="181">
        <f>Инвентаризация!Q169</f>
        <v>0</v>
      </c>
      <c r="BE166" s="181" t="str">
        <f>IFERROR('Аксапта 2'!A174,"-")</f>
        <v>-</v>
      </c>
      <c r="BF166" s="38">
        <f t="shared" si="62"/>
        <v>0</v>
      </c>
      <c r="BG166" s="38">
        <f t="shared" si="63"/>
        <v>0</v>
      </c>
      <c r="BH166" s="38">
        <f t="shared" si="64"/>
        <v>0</v>
      </c>
      <c r="BI166" s="181">
        <f t="shared" si="65"/>
        <v>0</v>
      </c>
      <c r="BL166" s="181">
        <f>Инвентаризация!O169</f>
        <v>53119</v>
      </c>
      <c r="BM166" s="181">
        <f>Инвентаризация!P169</f>
        <v>0</v>
      </c>
      <c r="BN166" s="181">
        <f>Инвентаризация!Q169</f>
        <v>0</v>
      </c>
      <c r="BO166" s="181" t="str">
        <f>IFERROR('Аксапта 3'!A174,"-")</f>
        <v>-</v>
      </c>
      <c r="BP166" s="38">
        <f t="shared" si="66"/>
        <v>0</v>
      </c>
      <c r="BQ166" s="38">
        <f t="shared" si="67"/>
        <v>0</v>
      </c>
      <c r="BR166" s="38">
        <f t="shared" si="68"/>
        <v>0</v>
      </c>
      <c r="BS166" s="181">
        <f t="shared" si="69"/>
        <v>0</v>
      </c>
    </row>
    <row r="167" spans="1:71">
      <c r="A167" s="38">
        <f>'Шаблон блюда'!B168</f>
        <v>0</v>
      </c>
      <c r="B167" s="37">
        <f>IFERROR('Шаблон блюда'!A168+1-1,"")</f>
        <v>0</v>
      </c>
      <c r="C167" s="37">
        <f>IFERROR(VLOOKUP(B167,Группы!A:A,1,FALSE),0)</f>
        <v>0</v>
      </c>
      <c r="D167" s="37" t="str">
        <f t="shared" si="70"/>
        <v/>
      </c>
      <c r="E167" s="37" t="str">
        <f t="shared" si="71"/>
        <v/>
      </c>
      <c r="G167" s="173">
        <f>'Шаблон модификаторы'!C168</f>
        <v>0</v>
      </c>
      <c r="H167" s="174">
        <f>IFERROR('Шаблон модификаторы блюда'!A168+1-1,0)</f>
        <v>0</v>
      </c>
      <c r="I167" s="37">
        <f>IFERROR(VLOOKUP(H167,Группы!A:A,1,FALSE),0)</f>
        <v>0</v>
      </c>
      <c r="J167" s="37" t="str">
        <f t="shared" si="51"/>
        <v/>
      </c>
      <c r="K167" s="125" t="str">
        <f>IF(IF('Шаблон модификаторы блюда'!D168=0,0,'Шаблон модификаторы блюда'!A168),IF('Шаблон модификаторы блюда'!D168=0,0,'Шаблон модификаторы блюда'!A168),"")</f>
        <v/>
      </c>
      <c r="L167" s="42" t="str">
        <f t="shared" si="52"/>
        <v/>
      </c>
      <c r="M167" s="42" t="str">
        <f t="shared" si="53"/>
        <v/>
      </c>
      <c r="N167" s="42" t="str">
        <f t="shared" si="72"/>
        <v/>
      </c>
      <c r="O167" s="37" t="str">
        <f t="shared" si="73"/>
        <v/>
      </c>
      <c r="Q167" s="37">
        <f>'Шаблон блюда'!B168</f>
        <v>0</v>
      </c>
      <c r="R167" s="37">
        <f>IFERROR('Шаблон блюда'!A168+1-1,"")</f>
        <v>0</v>
      </c>
      <c r="S167" s="45">
        <f t="shared" si="54"/>
        <v>0</v>
      </c>
      <c r="T167" s="37" t="str">
        <f t="shared" si="55"/>
        <v/>
      </c>
      <c r="U167" s="37" t="str">
        <f t="shared" si="74"/>
        <v/>
      </c>
      <c r="W167" s="38">
        <f t="shared" si="76"/>
        <v>2066</v>
      </c>
      <c r="AO167" s="38">
        <f t="shared" si="56"/>
        <v>0</v>
      </c>
      <c r="AP167" s="38">
        <f t="shared" si="57"/>
        <v>0</v>
      </c>
      <c r="AR167" s="181">
        <f>Инвентаризация!O170</f>
        <v>69913</v>
      </c>
      <c r="AS167" s="181">
        <f>Инвентаризация!P170</f>
        <v>0</v>
      </c>
      <c r="AT167" s="181">
        <f>Инвентаризация!Q170</f>
        <v>0</v>
      </c>
      <c r="AU167" s="181" t="str">
        <f>IFERROR('Аксапта '!A175,"-")</f>
        <v>-</v>
      </c>
      <c r="AV167" s="38">
        <f t="shared" si="58"/>
        <v>0</v>
      </c>
      <c r="AW167" s="38">
        <f t="shared" si="59"/>
        <v>0</v>
      </c>
      <c r="AX167" s="38">
        <f t="shared" si="60"/>
        <v>0</v>
      </c>
      <c r="AY167" s="181">
        <f t="shared" si="61"/>
        <v>0</v>
      </c>
      <c r="BB167" s="181">
        <f>Инвентаризация!O170</f>
        <v>69913</v>
      </c>
      <c r="BC167" s="181">
        <f>Инвентаризация!P170</f>
        <v>0</v>
      </c>
      <c r="BD167" s="181">
        <f>Инвентаризация!Q170</f>
        <v>0</v>
      </c>
      <c r="BE167" s="181" t="str">
        <f>IFERROR('Аксапта 2'!A175,"-")</f>
        <v>-</v>
      </c>
      <c r="BF167" s="38">
        <f t="shared" si="62"/>
        <v>0</v>
      </c>
      <c r="BG167" s="38">
        <f t="shared" si="63"/>
        <v>0</v>
      </c>
      <c r="BH167" s="38">
        <f t="shared" si="64"/>
        <v>0</v>
      </c>
      <c r="BI167" s="181">
        <f t="shared" si="65"/>
        <v>0</v>
      </c>
      <c r="BL167" s="181">
        <f>Инвентаризация!O170</f>
        <v>69913</v>
      </c>
      <c r="BM167" s="181">
        <f>Инвентаризация!P170</f>
        <v>0</v>
      </c>
      <c r="BN167" s="181">
        <f>Инвентаризация!Q170</f>
        <v>0</v>
      </c>
      <c r="BO167" s="181" t="str">
        <f>IFERROR('Аксапта 3'!A175,"-")</f>
        <v>-</v>
      </c>
      <c r="BP167" s="38">
        <f t="shared" si="66"/>
        <v>0</v>
      </c>
      <c r="BQ167" s="38">
        <f t="shared" si="67"/>
        <v>0</v>
      </c>
      <c r="BR167" s="38">
        <f t="shared" si="68"/>
        <v>0</v>
      </c>
      <c r="BS167" s="181">
        <f t="shared" si="69"/>
        <v>0</v>
      </c>
    </row>
    <row r="168" spans="1:71">
      <c r="A168" s="38">
        <f>'Шаблон блюда'!B169</f>
        <v>0</v>
      </c>
      <c r="B168" s="37">
        <f>IFERROR('Шаблон блюда'!A169+1-1,"")</f>
        <v>0</v>
      </c>
      <c r="C168" s="37">
        <f>IFERROR(VLOOKUP(B168,Группы!A:A,1,FALSE),0)</f>
        <v>0</v>
      </c>
      <c r="D168" s="37" t="str">
        <f t="shared" si="70"/>
        <v/>
      </c>
      <c r="E168" s="37" t="str">
        <f t="shared" si="71"/>
        <v/>
      </c>
      <c r="G168" s="173">
        <f>'Шаблон модификаторы'!C169</f>
        <v>0</v>
      </c>
      <c r="H168" s="174">
        <f>IFERROR('Шаблон модификаторы блюда'!A169+1-1,0)</f>
        <v>0</v>
      </c>
      <c r="I168" s="37">
        <f>IFERROR(VLOOKUP(H168,Группы!A:A,1,FALSE),0)</f>
        <v>0</v>
      </c>
      <c r="J168" s="37" t="str">
        <f t="shared" si="51"/>
        <v/>
      </c>
      <c r="K168" s="125" t="str">
        <f>IF(IF('Шаблон модификаторы блюда'!D169=0,0,'Шаблон модификаторы блюда'!A169),IF('Шаблон модификаторы блюда'!D169=0,0,'Шаблон модификаторы блюда'!A169),"")</f>
        <v/>
      </c>
      <c r="L168" s="42" t="str">
        <f t="shared" si="52"/>
        <v/>
      </c>
      <c r="M168" s="42" t="str">
        <f t="shared" si="53"/>
        <v/>
      </c>
      <c r="N168" s="42" t="str">
        <f t="shared" si="72"/>
        <v/>
      </c>
      <c r="O168" s="37" t="str">
        <f t="shared" si="73"/>
        <v/>
      </c>
      <c r="Q168" s="37">
        <f>'Шаблон блюда'!B169</f>
        <v>0</v>
      </c>
      <c r="R168" s="37">
        <f>IFERROR('Шаблон блюда'!A169+1-1,"")</f>
        <v>0</v>
      </c>
      <c r="S168" s="45">
        <f t="shared" si="54"/>
        <v>0</v>
      </c>
      <c r="T168" s="37" t="str">
        <f t="shared" si="55"/>
        <v/>
      </c>
      <c r="U168" s="37" t="str">
        <f t="shared" si="74"/>
        <v/>
      </c>
      <c r="W168" s="38">
        <f t="shared" si="76"/>
        <v>2065</v>
      </c>
      <c r="AO168" s="38">
        <f t="shared" si="56"/>
        <v>0</v>
      </c>
      <c r="AP168" s="38">
        <f t="shared" si="57"/>
        <v>0</v>
      </c>
      <c r="AR168" s="181">
        <f>Инвентаризация!O171</f>
        <v>52228</v>
      </c>
      <c r="AS168" s="181">
        <f>Инвентаризация!P171</f>
        <v>0</v>
      </c>
      <c r="AT168" s="181">
        <f>Инвентаризация!Q171</f>
        <v>0</v>
      </c>
      <c r="AU168" s="181" t="str">
        <f>IFERROR('Аксапта '!A176,"-")</f>
        <v>-</v>
      </c>
      <c r="AV168" s="38">
        <f t="shared" si="58"/>
        <v>0</v>
      </c>
      <c r="AW168" s="38">
        <f t="shared" si="59"/>
        <v>0</v>
      </c>
      <c r="AX168" s="38">
        <f t="shared" si="60"/>
        <v>0</v>
      </c>
      <c r="AY168" s="181">
        <f t="shared" si="61"/>
        <v>0</v>
      </c>
      <c r="BB168" s="181">
        <f>Инвентаризация!O171</f>
        <v>52228</v>
      </c>
      <c r="BC168" s="181">
        <f>Инвентаризация!P171</f>
        <v>0</v>
      </c>
      <c r="BD168" s="181">
        <f>Инвентаризация!Q171</f>
        <v>0</v>
      </c>
      <c r="BE168" s="181" t="str">
        <f>IFERROR('Аксапта 2'!A176,"-")</f>
        <v>-</v>
      </c>
      <c r="BF168" s="38">
        <f t="shared" si="62"/>
        <v>0</v>
      </c>
      <c r="BG168" s="38">
        <f t="shared" si="63"/>
        <v>0</v>
      </c>
      <c r="BH168" s="38">
        <f t="shared" si="64"/>
        <v>0</v>
      </c>
      <c r="BI168" s="181">
        <f t="shared" si="65"/>
        <v>0</v>
      </c>
      <c r="BL168" s="181">
        <f>Инвентаризация!O171</f>
        <v>52228</v>
      </c>
      <c r="BM168" s="181">
        <f>Инвентаризация!P171</f>
        <v>0</v>
      </c>
      <c r="BN168" s="181">
        <f>Инвентаризация!Q171</f>
        <v>0</v>
      </c>
      <c r="BO168" s="181" t="str">
        <f>IFERROR('Аксапта 3'!A176,"-")</f>
        <v>-</v>
      </c>
      <c r="BP168" s="38">
        <f t="shared" si="66"/>
        <v>0</v>
      </c>
      <c r="BQ168" s="38">
        <f t="shared" si="67"/>
        <v>0</v>
      </c>
      <c r="BR168" s="38">
        <f t="shared" si="68"/>
        <v>0</v>
      </c>
      <c r="BS168" s="181">
        <f t="shared" si="69"/>
        <v>0</v>
      </c>
    </row>
    <row r="169" spans="1:71">
      <c r="A169" s="38">
        <f>'Шаблон блюда'!B170</f>
        <v>0</v>
      </c>
      <c r="B169" s="37">
        <f>IFERROR('Шаблон блюда'!A170+1-1,"")</f>
        <v>0</v>
      </c>
      <c r="C169" s="37">
        <f>IFERROR(VLOOKUP(B169,Группы!A:A,1,FALSE),0)</f>
        <v>0</v>
      </c>
      <c r="D169" s="37" t="str">
        <f t="shared" si="70"/>
        <v/>
      </c>
      <c r="E169" s="37" t="str">
        <f t="shared" si="71"/>
        <v/>
      </c>
      <c r="G169" s="173">
        <f>'Шаблон модификаторы'!C170</f>
        <v>0</v>
      </c>
      <c r="H169" s="174">
        <f>IFERROR('Шаблон модификаторы блюда'!A170+1-1,0)</f>
        <v>0</v>
      </c>
      <c r="I169" s="37">
        <f>IFERROR(VLOOKUP(H169,Группы!A:A,1,FALSE),0)</f>
        <v>0</v>
      </c>
      <c r="J169" s="37" t="str">
        <f t="shared" si="51"/>
        <v/>
      </c>
      <c r="K169" s="125" t="str">
        <f>IF(IF('Шаблон модификаторы блюда'!D170=0,0,'Шаблон модификаторы блюда'!A170),IF('Шаблон модификаторы блюда'!D170=0,0,'Шаблон модификаторы блюда'!A170),"")</f>
        <v/>
      </c>
      <c r="L169" s="42" t="str">
        <f t="shared" si="52"/>
        <v/>
      </c>
      <c r="M169" s="42" t="str">
        <f t="shared" si="53"/>
        <v/>
      </c>
      <c r="N169" s="42" t="str">
        <f t="shared" si="72"/>
        <v/>
      </c>
      <c r="O169" s="37" t="str">
        <f t="shared" si="73"/>
        <v/>
      </c>
      <c r="Q169" s="37">
        <f>'Шаблон блюда'!B170</f>
        <v>0</v>
      </c>
      <c r="R169" s="37">
        <f>IFERROR('Шаблон блюда'!A170+1-1,"")</f>
        <v>0</v>
      </c>
      <c r="S169" s="45">
        <f t="shared" si="54"/>
        <v>0</v>
      </c>
      <c r="T169" s="37" t="str">
        <f t="shared" si="55"/>
        <v/>
      </c>
      <c r="U169" s="37" t="str">
        <f t="shared" si="74"/>
        <v/>
      </c>
      <c r="W169" s="38">
        <f t="shared" si="76"/>
        <v>2044</v>
      </c>
      <c r="AO169" s="38">
        <f t="shared" si="56"/>
        <v>0</v>
      </c>
      <c r="AP169" s="38">
        <f t="shared" si="57"/>
        <v>0</v>
      </c>
      <c r="AR169" s="181">
        <f>Инвентаризация!O172</f>
        <v>61001</v>
      </c>
      <c r="AS169" s="181">
        <f>Инвентаризация!P172</f>
        <v>61007</v>
      </c>
      <c r="AT169" s="181">
        <f>Инвентаризация!Q172</f>
        <v>0</v>
      </c>
      <c r="AU169" s="181" t="str">
        <f>IFERROR('Аксапта '!A177,"-")</f>
        <v>-</v>
      </c>
      <c r="AV169" s="38">
        <f t="shared" si="58"/>
        <v>0</v>
      </c>
      <c r="AW169" s="38">
        <f t="shared" si="59"/>
        <v>0</v>
      </c>
      <c r="AX169" s="38">
        <f t="shared" si="60"/>
        <v>0</v>
      </c>
      <c r="AY169" s="181">
        <f t="shared" si="61"/>
        <v>0</v>
      </c>
      <c r="BB169" s="181">
        <f>Инвентаризация!O172</f>
        <v>61001</v>
      </c>
      <c r="BC169" s="181">
        <f>Инвентаризация!P172</f>
        <v>61007</v>
      </c>
      <c r="BD169" s="181">
        <f>Инвентаризация!Q172</f>
        <v>0</v>
      </c>
      <c r="BE169" s="181" t="str">
        <f>IFERROR('Аксапта 2'!A177,"-")</f>
        <v>-</v>
      </c>
      <c r="BF169" s="38">
        <f t="shared" si="62"/>
        <v>0</v>
      </c>
      <c r="BG169" s="38">
        <f t="shared" si="63"/>
        <v>0</v>
      </c>
      <c r="BH169" s="38">
        <f t="shared" si="64"/>
        <v>0</v>
      </c>
      <c r="BI169" s="181">
        <f t="shared" si="65"/>
        <v>0</v>
      </c>
      <c r="BL169" s="181">
        <f>Инвентаризация!O172</f>
        <v>61001</v>
      </c>
      <c r="BM169" s="181">
        <f>Инвентаризация!P172</f>
        <v>61007</v>
      </c>
      <c r="BN169" s="181">
        <f>Инвентаризация!Q172</f>
        <v>0</v>
      </c>
      <c r="BO169" s="181" t="str">
        <f>IFERROR('Аксапта 3'!A177,"-")</f>
        <v>-</v>
      </c>
      <c r="BP169" s="38">
        <f t="shared" si="66"/>
        <v>0</v>
      </c>
      <c r="BQ169" s="38">
        <f t="shared" si="67"/>
        <v>0</v>
      </c>
      <c r="BR169" s="38">
        <f t="shared" si="68"/>
        <v>0</v>
      </c>
      <c r="BS169" s="181">
        <f t="shared" si="69"/>
        <v>0</v>
      </c>
    </row>
    <row r="170" spans="1:71">
      <c r="A170" s="38">
        <f>'Шаблон блюда'!B171</f>
        <v>0</v>
      </c>
      <c r="B170" s="37">
        <f>IFERROR('Шаблон блюда'!A171+1-1,"")</f>
        <v>0</v>
      </c>
      <c r="C170" s="37">
        <f>IFERROR(VLOOKUP(B170,Группы!A:A,1,FALSE),0)</f>
        <v>0</v>
      </c>
      <c r="D170" s="37" t="str">
        <f t="shared" si="70"/>
        <v/>
      </c>
      <c r="E170" s="37" t="str">
        <f t="shared" si="71"/>
        <v/>
      </c>
      <c r="G170" s="173">
        <f>'Шаблон модификаторы'!C171</f>
        <v>0</v>
      </c>
      <c r="H170" s="174">
        <f>IFERROR('Шаблон модификаторы блюда'!A171+1-1,0)</f>
        <v>0</v>
      </c>
      <c r="I170" s="37">
        <f>IFERROR(VLOOKUP(H170,Группы!A:A,1,FALSE),0)</f>
        <v>0</v>
      </c>
      <c r="J170" s="37" t="str">
        <f t="shared" si="51"/>
        <v/>
      </c>
      <c r="K170" s="125" t="str">
        <f>IF(IF('Шаблон модификаторы блюда'!D171=0,0,'Шаблон модификаторы блюда'!A171),IF('Шаблон модификаторы блюда'!D171=0,0,'Шаблон модификаторы блюда'!A171),"")</f>
        <v/>
      </c>
      <c r="L170" s="42" t="str">
        <f t="shared" si="52"/>
        <v/>
      </c>
      <c r="M170" s="42" t="str">
        <f t="shared" si="53"/>
        <v/>
      </c>
      <c r="N170" s="42" t="str">
        <f t="shared" si="72"/>
        <v/>
      </c>
      <c r="O170" s="37" t="str">
        <f t="shared" si="73"/>
        <v/>
      </c>
      <c r="Q170" s="37">
        <f>'Шаблон блюда'!B171</f>
        <v>0</v>
      </c>
      <c r="R170" s="37">
        <f>IFERROR('Шаблон блюда'!A171+1-1,"")</f>
        <v>0</v>
      </c>
      <c r="S170" s="45">
        <f t="shared" si="54"/>
        <v>0</v>
      </c>
      <c r="T170" s="37" t="str">
        <f t="shared" si="55"/>
        <v/>
      </c>
      <c r="U170" s="37" t="str">
        <f t="shared" si="74"/>
        <v/>
      </c>
      <c r="W170" s="38">
        <f t="shared" si="76"/>
        <v>2021</v>
      </c>
      <c r="AO170" s="38">
        <f t="shared" si="56"/>
        <v>0</v>
      </c>
      <c r="AP170" s="38">
        <f t="shared" si="57"/>
        <v>0</v>
      </c>
      <c r="AR170" s="181">
        <f>Инвентаризация!O173</f>
        <v>0</v>
      </c>
      <c r="AS170" s="181">
        <f>Инвентаризация!P173</f>
        <v>0</v>
      </c>
      <c r="AT170" s="181">
        <f>Инвентаризация!Q173</f>
        <v>0</v>
      </c>
      <c r="AU170" s="181" t="str">
        <f>IFERROR('Аксапта '!A178,"-")</f>
        <v>-</v>
      </c>
      <c r="AV170" s="38">
        <f t="shared" si="58"/>
        <v>0</v>
      </c>
      <c r="AW170" s="38">
        <f t="shared" si="59"/>
        <v>0</v>
      </c>
      <c r="AX170" s="38">
        <f t="shared" si="60"/>
        <v>0</v>
      </c>
      <c r="AY170" s="181">
        <f t="shared" si="61"/>
        <v>0</v>
      </c>
      <c r="BB170" s="181">
        <f>Инвентаризация!O173</f>
        <v>0</v>
      </c>
      <c r="BC170" s="181">
        <f>Инвентаризация!P173</f>
        <v>0</v>
      </c>
      <c r="BD170" s="181">
        <f>Инвентаризация!Q173</f>
        <v>0</v>
      </c>
      <c r="BE170" s="181" t="str">
        <f>IFERROR('Аксапта 2'!A178,"-")</f>
        <v>-</v>
      </c>
      <c r="BF170" s="38">
        <f t="shared" si="62"/>
        <v>0</v>
      </c>
      <c r="BG170" s="38">
        <f t="shared" si="63"/>
        <v>0</v>
      </c>
      <c r="BH170" s="38">
        <f t="shared" si="64"/>
        <v>0</v>
      </c>
      <c r="BI170" s="181">
        <f t="shared" si="65"/>
        <v>0</v>
      </c>
      <c r="BL170" s="181">
        <f>Инвентаризация!O173</f>
        <v>0</v>
      </c>
      <c r="BM170" s="181">
        <f>Инвентаризация!P173</f>
        <v>0</v>
      </c>
      <c r="BN170" s="181">
        <f>Инвентаризация!Q173</f>
        <v>0</v>
      </c>
      <c r="BO170" s="181" t="str">
        <f>IFERROR('Аксапта 3'!A178,"-")</f>
        <v>-</v>
      </c>
      <c r="BP170" s="38">
        <f t="shared" si="66"/>
        <v>0</v>
      </c>
      <c r="BQ170" s="38">
        <f t="shared" si="67"/>
        <v>0</v>
      </c>
      <c r="BR170" s="38">
        <f t="shared" si="68"/>
        <v>0</v>
      </c>
      <c r="BS170" s="181">
        <f t="shared" si="69"/>
        <v>0</v>
      </c>
    </row>
    <row r="171" spans="1:71">
      <c r="A171" s="38">
        <f>'Шаблон блюда'!B172</f>
        <v>0</v>
      </c>
      <c r="B171" s="37">
        <f>IFERROR('Шаблон блюда'!A172+1-1,"")</f>
        <v>0</v>
      </c>
      <c r="C171" s="37">
        <f>IFERROR(VLOOKUP(B171,Группы!A:A,1,FALSE),0)</f>
        <v>0</v>
      </c>
      <c r="D171" s="37" t="str">
        <f t="shared" si="70"/>
        <v/>
      </c>
      <c r="E171" s="37" t="str">
        <f t="shared" si="71"/>
        <v/>
      </c>
      <c r="G171" s="173">
        <f>'Шаблон модификаторы'!C172</f>
        <v>0</v>
      </c>
      <c r="H171" s="174">
        <f>IFERROR('Шаблон модификаторы блюда'!A172+1-1,0)</f>
        <v>0</v>
      </c>
      <c r="I171" s="37">
        <f>IFERROR(VLOOKUP(H171,Группы!A:A,1,FALSE),0)</f>
        <v>0</v>
      </c>
      <c r="J171" s="37" t="str">
        <f t="shared" si="51"/>
        <v/>
      </c>
      <c r="K171" s="125" t="str">
        <f>IF(IF('Шаблон модификаторы блюда'!D172=0,0,'Шаблон модификаторы блюда'!A172),IF('Шаблон модификаторы блюда'!D172=0,0,'Шаблон модификаторы блюда'!A172),"")</f>
        <v/>
      </c>
      <c r="L171" s="42" t="str">
        <f t="shared" si="52"/>
        <v/>
      </c>
      <c r="M171" s="42" t="str">
        <f t="shared" si="53"/>
        <v/>
      </c>
      <c r="N171" s="42" t="str">
        <f t="shared" si="72"/>
        <v/>
      </c>
      <c r="O171" s="37" t="str">
        <f t="shared" si="73"/>
        <v/>
      </c>
      <c r="Q171" s="37">
        <f>'Шаблон блюда'!B172</f>
        <v>0</v>
      </c>
      <c r="R171" s="37">
        <f>IFERROR('Шаблон блюда'!A172+1-1,"")</f>
        <v>0</v>
      </c>
      <c r="S171" s="45">
        <f t="shared" si="54"/>
        <v>0</v>
      </c>
      <c r="T171" s="37" t="str">
        <f t="shared" si="55"/>
        <v/>
      </c>
      <c r="U171" s="37" t="str">
        <f t="shared" si="74"/>
        <v/>
      </c>
      <c r="W171" s="38">
        <f t="shared" si="76"/>
        <v>2024</v>
      </c>
      <c r="AO171" s="38">
        <f t="shared" si="56"/>
        <v>0</v>
      </c>
      <c r="AP171" s="38">
        <f t="shared" si="57"/>
        <v>0</v>
      </c>
      <c r="AR171" s="181">
        <f>Инвентаризация!O174</f>
        <v>51024</v>
      </c>
      <c r="AS171" s="181">
        <f>Инвентаризация!P174</f>
        <v>51026</v>
      </c>
      <c r="AT171" s="181">
        <f>Инвентаризация!Q174</f>
        <v>0</v>
      </c>
      <c r="AU171" s="181" t="str">
        <f>IFERROR('Аксапта '!A179,"-")</f>
        <v>-</v>
      </c>
      <c r="AV171" s="38">
        <f t="shared" si="58"/>
        <v>0</v>
      </c>
      <c r="AW171" s="38">
        <f t="shared" si="59"/>
        <v>0</v>
      </c>
      <c r="AX171" s="38">
        <f t="shared" si="60"/>
        <v>0</v>
      </c>
      <c r="AY171" s="181">
        <f t="shared" si="61"/>
        <v>0</v>
      </c>
      <c r="BB171" s="181">
        <f>Инвентаризация!O174</f>
        <v>51024</v>
      </c>
      <c r="BC171" s="181">
        <f>Инвентаризация!P174</f>
        <v>51026</v>
      </c>
      <c r="BD171" s="181">
        <f>Инвентаризация!Q174</f>
        <v>0</v>
      </c>
      <c r="BE171" s="181" t="str">
        <f>IFERROR('Аксапта 2'!A179,"-")</f>
        <v>-</v>
      </c>
      <c r="BF171" s="38">
        <f t="shared" si="62"/>
        <v>0</v>
      </c>
      <c r="BG171" s="38">
        <f t="shared" si="63"/>
        <v>0</v>
      </c>
      <c r="BH171" s="38">
        <f t="shared" si="64"/>
        <v>0</v>
      </c>
      <c r="BI171" s="181">
        <f t="shared" si="65"/>
        <v>0</v>
      </c>
      <c r="BL171" s="181">
        <f>Инвентаризация!O174</f>
        <v>51024</v>
      </c>
      <c r="BM171" s="181">
        <f>Инвентаризация!P174</f>
        <v>51026</v>
      </c>
      <c r="BN171" s="181">
        <f>Инвентаризация!Q174</f>
        <v>0</v>
      </c>
      <c r="BO171" s="181" t="str">
        <f>IFERROR('Аксапта 3'!A179,"-")</f>
        <v>-</v>
      </c>
      <c r="BP171" s="38">
        <f t="shared" si="66"/>
        <v>0</v>
      </c>
      <c r="BQ171" s="38">
        <f t="shared" si="67"/>
        <v>0</v>
      </c>
      <c r="BR171" s="38">
        <f t="shared" si="68"/>
        <v>0</v>
      </c>
      <c r="BS171" s="181">
        <f t="shared" si="69"/>
        <v>0</v>
      </c>
    </row>
    <row r="172" spans="1:71">
      <c r="A172" s="38">
        <f>'Шаблон блюда'!B173</f>
        <v>0</v>
      </c>
      <c r="B172" s="37">
        <f>IFERROR('Шаблон блюда'!A173+1-1,"")</f>
        <v>0</v>
      </c>
      <c r="C172" s="37">
        <f>IFERROR(VLOOKUP(B172,Группы!A:A,1,FALSE),0)</f>
        <v>0</v>
      </c>
      <c r="D172" s="37" t="str">
        <f t="shared" si="70"/>
        <v/>
      </c>
      <c r="E172" s="37" t="str">
        <f t="shared" si="71"/>
        <v/>
      </c>
      <c r="G172" s="173">
        <f>'Шаблон модификаторы'!C173</f>
        <v>0</v>
      </c>
      <c r="H172" s="174">
        <f>IFERROR('Шаблон модификаторы блюда'!A173+1-1,0)</f>
        <v>0</v>
      </c>
      <c r="I172" s="37">
        <f>IFERROR(VLOOKUP(H172,Группы!A:A,1,FALSE),0)</f>
        <v>0</v>
      </c>
      <c r="J172" s="37" t="str">
        <f t="shared" si="51"/>
        <v/>
      </c>
      <c r="K172" s="125" t="str">
        <f>IF(IF('Шаблон модификаторы блюда'!D173=0,0,'Шаблон модификаторы блюда'!A173),IF('Шаблон модификаторы блюда'!D173=0,0,'Шаблон модификаторы блюда'!A173),"")</f>
        <v/>
      </c>
      <c r="L172" s="42" t="str">
        <f t="shared" si="52"/>
        <v/>
      </c>
      <c r="M172" s="42" t="str">
        <f t="shared" si="53"/>
        <v/>
      </c>
      <c r="N172" s="42" t="str">
        <f t="shared" si="72"/>
        <v/>
      </c>
      <c r="O172" s="37" t="str">
        <f t="shared" si="73"/>
        <v/>
      </c>
      <c r="Q172" s="37">
        <f>'Шаблон блюда'!B173</f>
        <v>0</v>
      </c>
      <c r="R172" s="37">
        <f>IFERROR('Шаблон блюда'!A173+1-1,"")</f>
        <v>0</v>
      </c>
      <c r="S172" s="45">
        <f t="shared" si="54"/>
        <v>0</v>
      </c>
      <c r="T172" s="37" t="str">
        <f t="shared" si="55"/>
        <v/>
      </c>
      <c r="U172" s="37" t="str">
        <f t="shared" si="74"/>
        <v/>
      </c>
      <c r="W172" s="38">
        <f t="shared" si="76"/>
        <v>2041</v>
      </c>
      <c r="AO172" s="38">
        <f t="shared" si="56"/>
        <v>0</v>
      </c>
      <c r="AP172" s="38">
        <f t="shared" si="57"/>
        <v>0</v>
      </c>
      <c r="AR172" s="181">
        <f>Инвентаризация!O175</f>
        <v>51193</v>
      </c>
      <c r="AS172" s="181">
        <f>Инвентаризация!P175</f>
        <v>0</v>
      </c>
      <c r="AT172" s="181">
        <f>Инвентаризация!Q175</f>
        <v>0</v>
      </c>
      <c r="AU172" s="181" t="str">
        <f>IFERROR('Аксапта '!A180,"-")</f>
        <v>-</v>
      </c>
      <c r="AV172" s="38">
        <f t="shared" si="58"/>
        <v>0</v>
      </c>
      <c r="AW172" s="38">
        <f t="shared" si="59"/>
        <v>0</v>
      </c>
      <c r="AX172" s="38">
        <f t="shared" si="60"/>
        <v>0</v>
      </c>
      <c r="AY172" s="181">
        <f t="shared" si="61"/>
        <v>0</v>
      </c>
      <c r="BB172" s="181">
        <f>Инвентаризация!O175</f>
        <v>51193</v>
      </c>
      <c r="BC172" s="181">
        <f>Инвентаризация!P175</f>
        <v>0</v>
      </c>
      <c r="BD172" s="181">
        <f>Инвентаризация!Q175</f>
        <v>0</v>
      </c>
      <c r="BE172" s="181" t="str">
        <f>IFERROR('Аксапта 2'!A180,"-")</f>
        <v>-</v>
      </c>
      <c r="BF172" s="38">
        <f t="shared" si="62"/>
        <v>0</v>
      </c>
      <c r="BG172" s="38">
        <f t="shared" si="63"/>
        <v>0</v>
      </c>
      <c r="BH172" s="38">
        <f t="shared" si="64"/>
        <v>0</v>
      </c>
      <c r="BI172" s="181">
        <f t="shared" si="65"/>
        <v>0</v>
      </c>
      <c r="BL172" s="181">
        <f>Инвентаризация!O175</f>
        <v>51193</v>
      </c>
      <c r="BM172" s="181">
        <f>Инвентаризация!P175</f>
        <v>0</v>
      </c>
      <c r="BN172" s="181">
        <f>Инвентаризация!Q175</f>
        <v>0</v>
      </c>
      <c r="BO172" s="181" t="str">
        <f>IFERROR('Аксапта 3'!A180,"-")</f>
        <v>-</v>
      </c>
      <c r="BP172" s="38">
        <f t="shared" si="66"/>
        <v>0</v>
      </c>
      <c r="BQ172" s="38">
        <f t="shared" si="67"/>
        <v>0</v>
      </c>
      <c r="BR172" s="38">
        <f t="shared" si="68"/>
        <v>0</v>
      </c>
      <c r="BS172" s="181">
        <f t="shared" si="69"/>
        <v>0</v>
      </c>
    </row>
    <row r="173" spans="1:71">
      <c r="A173" s="38">
        <f>'Шаблон блюда'!B174</f>
        <v>0</v>
      </c>
      <c r="B173" s="37">
        <f>IFERROR('Шаблон блюда'!A174+1-1,"")</f>
        <v>0</v>
      </c>
      <c r="C173" s="37">
        <f>IFERROR(VLOOKUP(B173,Группы!A:A,1,FALSE),0)</f>
        <v>0</v>
      </c>
      <c r="D173" s="37" t="str">
        <f t="shared" si="70"/>
        <v/>
      </c>
      <c r="E173" s="37" t="str">
        <f t="shared" si="71"/>
        <v/>
      </c>
      <c r="G173" s="173">
        <f>'Шаблон модификаторы'!C174</f>
        <v>0</v>
      </c>
      <c r="H173" s="174">
        <f>IFERROR('Шаблон модификаторы блюда'!A174+1-1,0)</f>
        <v>0</v>
      </c>
      <c r="I173" s="37">
        <f>IFERROR(VLOOKUP(H173,Группы!A:A,1,FALSE),0)</f>
        <v>0</v>
      </c>
      <c r="J173" s="37" t="str">
        <f t="shared" si="51"/>
        <v/>
      </c>
      <c r="K173" s="125" t="str">
        <f>IF(IF('Шаблон модификаторы блюда'!D174=0,0,'Шаблон модификаторы блюда'!A174),IF('Шаблон модификаторы блюда'!D174=0,0,'Шаблон модификаторы блюда'!A174),"")</f>
        <v/>
      </c>
      <c r="L173" s="42" t="str">
        <f t="shared" si="52"/>
        <v/>
      </c>
      <c r="M173" s="42" t="str">
        <f t="shared" si="53"/>
        <v/>
      </c>
      <c r="N173" s="42" t="str">
        <f t="shared" si="72"/>
        <v/>
      </c>
      <c r="O173" s="37" t="str">
        <f t="shared" si="73"/>
        <v/>
      </c>
      <c r="Q173" s="37">
        <f>'Шаблон блюда'!B174</f>
        <v>0</v>
      </c>
      <c r="R173" s="37">
        <f>IFERROR('Шаблон блюда'!A174+1-1,"")</f>
        <v>0</v>
      </c>
      <c r="S173" s="45">
        <f t="shared" si="54"/>
        <v>0</v>
      </c>
      <c r="T173" s="37" t="str">
        <f t="shared" si="55"/>
        <v/>
      </c>
      <c r="U173" s="37" t="str">
        <f t="shared" si="74"/>
        <v/>
      </c>
      <c r="W173" s="38">
        <f t="shared" si="76"/>
        <v>2034</v>
      </c>
      <c r="AO173" s="38">
        <f t="shared" si="56"/>
        <v>0</v>
      </c>
      <c r="AP173" s="38">
        <f t="shared" si="57"/>
        <v>0</v>
      </c>
      <c r="AR173" s="181">
        <f>Инвентаризация!O176</f>
        <v>51023</v>
      </c>
      <c r="AS173" s="181">
        <f>Инвентаризация!P176</f>
        <v>0</v>
      </c>
      <c r="AT173" s="181">
        <f>Инвентаризация!Q176</f>
        <v>0</v>
      </c>
      <c r="AU173" s="181" t="str">
        <f>IFERROR('Аксапта '!A181,"-")</f>
        <v>-</v>
      </c>
      <c r="AV173" s="38">
        <f t="shared" si="58"/>
        <v>0</v>
      </c>
      <c r="AW173" s="38">
        <f t="shared" si="59"/>
        <v>0</v>
      </c>
      <c r="AX173" s="38">
        <f t="shared" si="60"/>
        <v>0</v>
      </c>
      <c r="AY173" s="181">
        <f t="shared" si="61"/>
        <v>0</v>
      </c>
      <c r="BB173" s="181">
        <f>Инвентаризация!O176</f>
        <v>51023</v>
      </c>
      <c r="BC173" s="181">
        <f>Инвентаризация!P176</f>
        <v>0</v>
      </c>
      <c r="BD173" s="181">
        <f>Инвентаризация!Q176</f>
        <v>0</v>
      </c>
      <c r="BE173" s="181" t="str">
        <f>IFERROR('Аксапта 2'!A181,"-")</f>
        <v>-</v>
      </c>
      <c r="BF173" s="38">
        <f t="shared" si="62"/>
        <v>0</v>
      </c>
      <c r="BG173" s="38">
        <f t="shared" si="63"/>
        <v>0</v>
      </c>
      <c r="BH173" s="38">
        <f t="shared" si="64"/>
        <v>0</v>
      </c>
      <c r="BI173" s="181">
        <f t="shared" si="65"/>
        <v>0</v>
      </c>
      <c r="BL173" s="181">
        <f>Инвентаризация!O176</f>
        <v>51023</v>
      </c>
      <c r="BM173" s="181">
        <f>Инвентаризация!P176</f>
        <v>0</v>
      </c>
      <c r="BN173" s="181">
        <f>Инвентаризация!Q176</f>
        <v>0</v>
      </c>
      <c r="BO173" s="181" t="str">
        <f>IFERROR('Аксапта 3'!A181,"-")</f>
        <v>-</v>
      </c>
      <c r="BP173" s="38">
        <f t="shared" si="66"/>
        <v>0</v>
      </c>
      <c r="BQ173" s="38">
        <f t="shared" si="67"/>
        <v>0</v>
      </c>
      <c r="BR173" s="38">
        <f t="shared" si="68"/>
        <v>0</v>
      </c>
      <c r="BS173" s="181">
        <f t="shared" si="69"/>
        <v>0</v>
      </c>
    </row>
    <row r="174" spans="1:71">
      <c r="A174" s="38">
        <f>'Шаблон блюда'!B175</f>
        <v>0</v>
      </c>
      <c r="B174" s="37">
        <f>IFERROR('Шаблон блюда'!A175+1-1,"")</f>
        <v>0</v>
      </c>
      <c r="C174" s="37">
        <f>IFERROR(VLOOKUP(B174,Группы!A:A,1,FALSE),0)</f>
        <v>0</v>
      </c>
      <c r="D174" s="37" t="str">
        <f t="shared" si="70"/>
        <v/>
      </c>
      <c r="E174" s="37" t="str">
        <f t="shared" si="71"/>
        <v/>
      </c>
      <c r="G174" s="173">
        <f>'Шаблон модификаторы'!C175</f>
        <v>0</v>
      </c>
      <c r="H174" s="174">
        <f>IFERROR('Шаблон модификаторы блюда'!A175+1-1,0)</f>
        <v>0</v>
      </c>
      <c r="I174" s="37">
        <f>IFERROR(VLOOKUP(H174,Группы!A:A,1,FALSE),0)</f>
        <v>0</v>
      </c>
      <c r="J174" s="37" t="str">
        <f t="shared" si="51"/>
        <v/>
      </c>
      <c r="K174" s="125" t="str">
        <f>IF(IF('Шаблон модификаторы блюда'!D175=0,0,'Шаблон модификаторы блюда'!A175),IF('Шаблон модификаторы блюда'!D175=0,0,'Шаблон модификаторы блюда'!A175),"")</f>
        <v/>
      </c>
      <c r="L174" s="42" t="str">
        <f t="shared" si="52"/>
        <v/>
      </c>
      <c r="M174" s="42" t="str">
        <f t="shared" si="53"/>
        <v/>
      </c>
      <c r="N174" s="42" t="str">
        <f t="shared" si="72"/>
        <v/>
      </c>
      <c r="O174" s="37" t="str">
        <f t="shared" si="73"/>
        <v/>
      </c>
      <c r="Q174" s="37">
        <f>'Шаблон блюда'!B175</f>
        <v>0</v>
      </c>
      <c r="R174" s="37">
        <f>IFERROR('Шаблон блюда'!A175+1-1,"")</f>
        <v>0</v>
      </c>
      <c r="S174" s="45">
        <f t="shared" si="54"/>
        <v>0</v>
      </c>
      <c r="T174" s="37" t="str">
        <f t="shared" si="55"/>
        <v/>
      </c>
      <c r="U174" s="37" t="str">
        <f t="shared" si="74"/>
        <v/>
      </c>
      <c r="W174" s="38">
        <f t="shared" si="76"/>
        <v>1420</v>
      </c>
      <c r="AO174" s="38">
        <f t="shared" si="56"/>
        <v>0</v>
      </c>
      <c r="AP174" s="38">
        <f t="shared" si="57"/>
        <v>0</v>
      </c>
      <c r="AR174" s="181">
        <f>Инвентаризация!O177</f>
        <v>51103</v>
      </c>
      <c r="AS174" s="181">
        <f>Инвентаризация!P177</f>
        <v>51104</v>
      </c>
      <c r="AT174" s="181">
        <f>Инвентаризация!Q177</f>
        <v>0</v>
      </c>
      <c r="AU174" s="181" t="str">
        <f>IFERROR('Аксапта '!A182,"-")</f>
        <v>-</v>
      </c>
      <c r="AV174" s="38">
        <f t="shared" si="58"/>
        <v>0</v>
      </c>
      <c r="AW174" s="38">
        <f t="shared" si="59"/>
        <v>0</v>
      </c>
      <c r="AX174" s="38">
        <f t="shared" si="60"/>
        <v>0</v>
      </c>
      <c r="AY174" s="181">
        <f t="shared" si="61"/>
        <v>0</v>
      </c>
      <c r="BB174" s="181">
        <f>Инвентаризация!O177</f>
        <v>51103</v>
      </c>
      <c r="BC174" s="181">
        <f>Инвентаризация!P177</f>
        <v>51104</v>
      </c>
      <c r="BD174" s="181">
        <f>Инвентаризация!Q177</f>
        <v>0</v>
      </c>
      <c r="BE174" s="181" t="str">
        <f>IFERROR('Аксапта 2'!A182,"-")</f>
        <v>-</v>
      </c>
      <c r="BF174" s="38">
        <f t="shared" si="62"/>
        <v>0</v>
      </c>
      <c r="BG174" s="38">
        <f t="shared" si="63"/>
        <v>0</v>
      </c>
      <c r="BH174" s="38">
        <f t="shared" si="64"/>
        <v>0</v>
      </c>
      <c r="BI174" s="181">
        <f t="shared" si="65"/>
        <v>0</v>
      </c>
      <c r="BL174" s="181">
        <f>Инвентаризация!O177</f>
        <v>51103</v>
      </c>
      <c r="BM174" s="181">
        <f>Инвентаризация!P177</f>
        <v>51104</v>
      </c>
      <c r="BN174" s="181">
        <f>Инвентаризация!Q177</f>
        <v>0</v>
      </c>
      <c r="BO174" s="181" t="str">
        <f>IFERROR('Аксапта 3'!A182,"-")</f>
        <v>-</v>
      </c>
      <c r="BP174" s="38">
        <f t="shared" si="66"/>
        <v>0</v>
      </c>
      <c r="BQ174" s="38">
        <f t="shared" si="67"/>
        <v>0</v>
      </c>
      <c r="BR174" s="38">
        <f t="shared" si="68"/>
        <v>0</v>
      </c>
      <c r="BS174" s="181">
        <f t="shared" si="69"/>
        <v>0</v>
      </c>
    </row>
    <row r="175" spans="1:71">
      <c r="A175" s="38">
        <f>'Шаблон блюда'!B176</f>
        <v>0</v>
      </c>
      <c r="B175" s="37">
        <f>IFERROR('Шаблон блюда'!A176+1-1,"")</f>
        <v>0</v>
      </c>
      <c r="C175" s="37">
        <f>IFERROR(VLOOKUP(B175,Группы!A:A,1,FALSE),0)</f>
        <v>0</v>
      </c>
      <c r="D175" s="37" t="str">
        <f t="shared" si="70"/>
        <v/>
      </c>
      <c r="E175" s="37" t="str">
        <f t="shared" si="71"/>
        <v/>
      </c>
      <c r="G175" s="173">
        <f>'Шаблон модификаторы'!C176</f>
        <v>0</v>
      </c>
      <c r="H175" s="174">
        <f>IFERROR('Шаблон модификаторы блюда'!A176+1-1,0)</f>
        <v>0</v>
      </c>
      <c r="I175" s="37">
        <f>IFERROR(VLOOKUP(H175,Группы!A:A,1,FALSE),0)</f>
        <v>0</v>
      </c>
      <c r="J175" s="37" t="str">
        <f t="shared" si="51"/>
        <v/>
      </c>
      <c r="K175" s="125" t="str">
        <f>IF(IF('Шаблон модификаторы блюда'!D176=0,0,'Шаблон модификаторы блюда'!A176),IF('Шаблон модификаторы блюда'!D176=0,0,'Шаблон модификаторы блюда'!A176),"")</f>
        <v/>
      </c>
      <c r="L175" s="42" t="str">
        <f t="shared" si="52"/>
        <v/>
      </c>
      <c r="M175" s="42" t="str">
        <f t="shared" si="53"/>
        <v/>
      </c>
      <c r="N175" s="42" t="str">
        <f t="shared" si="72"/>
        <v/>
      </c>
      <c r="O175" s="37" t="str">
        <f t="shared" si="73"/>
        <v/>
      </c>
      <c r="Q175" s="37">
        <f>'Шаблон блюда'!B176</f>
        <v>0</v>
      </c>
      <c r="R175" s="37">
        <f>IFERROR('Шаблон блюда'!A176+1-1,"")</f>
        <v>0</v>
      </c>
      <c r="S175" s="45">
        <f t="shared" si="54"/>
        <v>0</v>
      </c>
      <c r="T175" s="37" t="str">
        <f t="shared" si="55"/>
        <v/>
      </c>
      <c r="U175" s="37" t="str">
        <f t="shared" si="74"/>
        <v/>
      </c>
      <c r="W175" s="38">
        <f t="shared" si="76"/>
        <v>838</v>
      </c>
      <c r="AO175" s="38">
        <f t="shared" si="56"/>
        <v>0</v>
      </c>
      <c r="AP175" s="38">
        <f t="shared" si="57"/>
        <v>0</v>
      </c>
      <c r="AR175" s="181">
        <f>Инвентаризация!O178</f>
        <v>0</v>
      </c>
      <c r="AS175" s="181">
        <f>Инвентаризация!P178</f>
        <v>0</v>
      </c>
      <c r="AT175" s="181">
        <f>Инвентаризация!Q178</f>
        <v>0</v>
      </c>
      <c r="AU175" s="181" t="str">
        <f>IFERROR('Аксапта '!A183,"-")</f>
        <v>-</v>
      </c>
      <c r="AV175" s="38">
        <f t="shared" si="58"/>
        <v>0</v>
      </c>
      <c r="AW175" s="38">
        <f t="shared" si="59"/>
        <v>0</v>
      </c>
      <c r="AX175" s="38">
        <f t="shared" si="60"/>
        <v>0</v>
      </c>
      <c r="AY175" s="181">
        <f t="shared" si="61"/>
        <v>0</v>
      </c>
      <c r="BB175" s="181">
        <f>Инвентаризация!O178</f>
        <v>0</v>
      </c>
      <c r="BC175" s="181">
        <f>Инвентаризация!P178</f>
        <v>0</v>
      </c>
      <c r="BD175" s="181">
        <f>Инвентаризация!Q178</f>
        <v>0</v>
      </c>
      <c r="BE175" s="181" t="str">
        <f>IFERROR('Аксапта 2'!A183,"-")</f>
        <v>-</v>
      </c>
      <c r="BF175" s="38">
        <f t="shared" si="62"/>
        <v>0</v>
      </c>
      <c r="BG175" s="38">
        <f t="shared" si="63"/>
        <v>0</v>
      </c>
      <c r="BH175" s="38">
        <f t="shared" si="64"/>
        <v>0</v>
      </c>
      <c r="BI175" s="181">
        <f t="shared" si="65"/>
        <v>0</v>
      </c>
      <c r="BL175" s="181">
        <f>Инвентаризация!O178</f>
        <v>0</v>
      </c>
      <c r="BM175" s="181">
        <f>Инвентаризация!P178</f>
        <v>0</v>
      </c>
      <c r="BN175" s="181">
        <f>Инвентаризация!Q178</f>
        <v>0</v>
      </c>
      <c r="BO175" s="181" t="str">
        <f>IFERROR('Аксапта 3'!A183,"-")</f>
        <v>-</v>
      </c>
      <c r="BP175" s="38">
        <f t="shared" si="66"/>
        <v>0</v>
      </c>
      <c r="BQ175" s="38">
        <f t="shared" si="67"/>
        <v>0</v>
      </c>
      <c r="BR175" s="38">
        <f t="shared" si="68"/>
        <v>0</v>
      </c>
      <c r="BS175" s="181">
        <f t="shared" si="69"/>
        <v>0</v>
      </c>
    </row>
    <row r="176" spans="1:71">
      <c r="A176" s="38">
        <f>'Шаблон блюда'!B177</f>
        <v>0</v>
      </c>
      <c r="B176" s="37">
        <f>IFERROR('Шаблон блюда'!A177+1-1,"")</f>
        <v>0</v>
      </c>
      <c r="C176" s="37">
        <f>IFERROR(VLOOKUP(B176,Группы!A:A,1,FALSE),0)</f>
        <v>0</v>
      </c>
      <c r="D176" s="37" t="str">
        <f t="shared" si="70"/>
        <v/>
      </c>
      <c r="E176" s="37" t="str">
        <f t="shared" si="71"/>
        <v/>
      </c>
      <c r="G176" s="173">
        <f>'Шаблон модификаторы'!C177</f>
        <v>0</v>
      </c>
      <c r="H176" s="174">
        <f>IFERROR('Шаблон модификаторы блюда'!A177+1-1,0)</f>
        <v>0</v>
      </c>
      <c r="I176" s="37">
        <f>IFERROR(VLOOKUP(H176,Группы!A:A,1,FALSE),0)</f>
        <v>0</v>
      </c>
      <c r="J176" s="37" t="str">
        <f t="shared" si="51"/>
        <v/>
      </c>
      <c r="K176" s="125" t="str">
        <f>IF(IF('Шаблон модификаторы блюда'!D177=0,0,'Шаблон модификаторы блюда'!A177),IF('Шаблон модификаторы блюда'!D177=0,0,'Шаблон модификаторы блюда'!A177),"")</f>
        <v/>
      </c>
      <c r="L176" s="42" t="str">
        <f t="shared" si="52"/>
        <v/>
      </c>
      <c r="M176" s="42" t="str">
        <f t="shared" si="53"/>
        <v/>
      </c>
      <c r="N176" s="42" t="str">
        <f t="shared" si="72"/>
        <v/>
      </c>
      <c r="O176" s="37" t="str">
        <f t="shared" si="73"/>
        <v/>
      </c>
      <c r="Q176" s="37">
        <f>'Шаблон блюда'!B177</f>
        <v>0</v>
      </c>
      <c r="R176" s="37">
        <f>IFERROR('Шаблон блюда'!A177+1-1,"")</f>
        <v>0</v>
      </c>
      <c r="S176" s="45">
        <f t="shared" si="54"/>
        <v>0</v>
      </c>
      <c r="T176" s="37" t="str">
        <f t="shared" si="55"/>
        <v/>
      </c>
      <c r="U176" s="37" t="str">
        <f t="shared" si="74"/>
        <v/>
      </c>
      <c r="W176" s="38">
        <f t="shared" si="76"/>
        <v>7043</v>
      </c>
      <c r="AO176" s="38">
        <f t="shared" si="56"/>
        <v>0</v>
      </c>
      <c r="AP176" s="38">
        <f t="shared" si="57"/>
        <v>0</v>
      </c>
      <c r="AR176" s="181">
        <f>Инвентаризация!O179</f>
        <v>54001</v>
      </c>
      <c r="AS176" s="181">
        <f>Инвентаризация!P179</f>
        <v>62171</v>
      </c>
      <c r="AT176" s="181">
        <f>Инвентаризация!Q179</f>
        <v>62155</v>
      </c>
      <c r="AU176" s="181" t="str">
        <f>IFERROR('Аксапта '!A184,"-")</f>
        <v>-</v>
      </c>
      <c r="AV176" s="38">
        <f t="shared" si="58"/>
        <v>0</v>
      </c>
      <c r="AW176" s="38">
        <f t="shared" si="59"/>
        <v>0</v>
      </c>
      <c r="AX176" s="38">
        <f t="shared" si="60"/>
        <v>0</v>
      </c>
      <c r="AY176" s="181">
        <f t="shared" si="61"/>
        <v>0</v>
      </c>
      <c r="BB176" s="181">
        <f>Инвентаризация!O179</f>
        <v>54001</v>
      </c>
      <c r="BC176" s="181">
        <f>Инвентаризация!P179</f>
        <v>62171</v>
      </c>
      <c r="BD176" s="181">
        <f>Инвентаризация!Q179</f>
        <v>62155</v>
      </c>
      <c r="BE176" s="181" t="str">
        <f>IFERROR('Аксапта 2'!A184,"-")</f>
        <v>-</v>
      </c>
      <c r="BF176" s="38">
        <f t="shared" si="62"/>
        <v>0</v>
      </c>
      <c r="BG176" s="38">
        <f t="shared" si="63"/>
        <v>0</v>
      </c>
      <c r="BH176" s="38">
        <f t="shared" si="64"/>
        <v>0</v>
      </c>
      <c r="BI176" s="181">
        <f t="shared" si="65"/>
        <v>0</v>
      </c>
      <c r="BL176" s="181">
        <f>Инвентаризация!O179</f>
        <v>54001</v>
      </c>
      <c r="BM176" s="181">
        <f>Инвентаризация!P179</f>
        <v>62171</v>
      </c>
      <c r="BN176" s="181">
        <f>Инвентаризация!Q179</f>
        <v>62155</v>
      </c>
      <c r="BO176" s="181" t="str">
        <f>IFERROR('Аксапта 3'!A184,"-")</f>
        <v>-</v>
      </c>
      <c r="BP176" s="38">
        <f t="shared" si="66"/>
        <v>0</v>
      </c>
      <c r="BQ176" s="38">
        <f t="shared" si="67"/>
        <v>0</v>
      </c>
      <c r="BR176" s="38">
        <f t="shared" si="68"/>
        <v>0</v>
      </c>
      <c r="BS176" s="181">
        <f t="shared" si="69"/>
        <v>0</v>
      </c>
    </row>
    <row r="177" spans="1:71">
      <c r="A177" s="38">
        <f>'Шаблон блюда'!B178</f>
        <v>0</v>
      </c>
      <c r="B177" s="37">
        <f>IFERROR('Шаблон блюда'!A178+1-1,"")</f>
        <v>0</v>
      </c>
      <c r="C177" s="37">
        <f>IFERROR(VLOOKUP(B177,Группы!A:A,1,FALSE),0)</f>
        <v>0</v>
      </c>
      <c r="D177" s="37" t="str">
        <f t="shared" si="70"/>
        <v/>
      </c>
      <c r="E177" s="37" t="str">
        <f t="shared" si="71"/>
        <v/>
      </c>
      <c r="G177" s="173">
        <f>'Шаблон модификаторы'!C178</f>
        <v>0</v>
      </c>
      <c r="H177" s="174">
        <f>IFERROR('Шаблон модификаторы блюда'!A178+1-1,0)</f>
        <v>0</v>
      </c>
      <c r="I177" s="37">
        <f>IFERROR(VLOOKUP(H177,Группы!A:A,1,FALSE),0)</f>
        <v>0</v>
      </c>
      <c r="J177" s="37" t="str">
        <f t="shared" si="51"/>
        <v/>
      </c>
      <c r="K177" s="125" t="str">
        <f>IF(IF('Шаблон модификаторы блюда'!D178=0,0,'Шаблон модификаторы блюда'!A178),IF('Шаблон модификаторы блюда'!D178=0,0,'Шаблон модификаторы блюда'!A178),"")</f>
        <v/>
      </c>
      <c r="L177" s="42" t="str">
        <f t="shared" si="52"/>
        <v/>
      </c>
      <c r="M177" s="42" t="str">
        <f t="shared" si="53"/>
        <v/>
      </c>
      <c r="N177" s="42" t="str">
        <f t="shared" si="72"/>
        <v/>
      </c>
      <c r="O177" s="37" t="str">
        <f t="shared" si="73"/>
        <v/>
      </c>
      <c r="Q177" s="37">
        <f>'Шаблон блюда'!B178</f>
        <v>0</v>
      </c>
      <c r="R177" s="37">
        <f>IFERROR('Шаблон блюда'!A178+1-1,"")</f>
        <v>0</v>
      </c>
      <c r="S177" s="45">
        <f t="shared" si="54"/>
        <v>0</v>
      </c>
      <c r="T177" s="37" t="str">
        <f t="shared" si="55"/>
        <v/>
      </c>
      <c r="U177" s="37" t="str">
        <f t="shared" si="74"/>
        <v/>
      </c>
      <c r="W177" s="38">
        <f t="shared" si="76"/>
        <v>2054</v>
      </c>
      <c r="AO177" s="38">
        <f t="shared" si="56"/>
        <v>0</v>
      </c>
      <c r="AP177" s="38">
        <f t="shared" si="57"/>
        <v>0</v>
      </c>
      <c r="AR177" s="181">
        <f>Инвентаризация!O180</f>
        <v>0</v>
      </c>
      <c r="AS177" s="181">
        <f>Инвентаризация!P180</f>
        <v>0</v>
      </c>
      <c r="AT177" s="181">
        <f>Инвентаризация!Q180</f>
        <v>0</v>
      </c>
      <c r="AU177" s="181" t="str">
        <f>IFERROR('Аксапта '!A185,"-")</f>
        <v>-</v>
      </c>
      <c r="AV177" s="38">
        <f t="shared" si="58"/>
        <v>0</v>
      </c>
      <c r="AW177" s="38">
        <f t="shared" si="59"/>
        <v>0</v>
      </c>
      <c r="AX177" s="38">
        <f t="shared" si="60"/>
        <v>0</v>
      </c>
      <c r="AY177" s="181">
        <f t="shared" si="61"/>
        <v>0</v>
      </c>
      <c r="BB177" s="181">
        <f>Инвентаризация!O180</f>
        <v>0</v>
      </c>
      <c r="BC177" s="181">
        <f>Инвентаризация!P180</f>
        <v>0</v>
      </c>
      <c r="BD177" s="181">
        <f>Инвентаризация!Q180</f>
        <v>0</v>
      </c>
      <c r="BE177" s="181" t="str">
        <f>IFERROR('Аксапта 2'!A185,"-")</f>
        <v>-</v>
      </c>
      <c r="BF177" s="38">
        <f t="shared" si="62"/>
        <v>0</v>
      </c>
      <c r="BG177" s="38">
        <f t="shared" si="63"/>
        <v>0</v>
      </c>
      <c r="BH177" s="38">
        <f t="shared" si="64"/>
        <v>0</v>
      </c>
      <c r="BI177" s="181">
        <f t="shared" si="65"/>
        <v>0</v>
      </c>
      <c r="BL177" s="181">
        <f>Инвентаризация!O180</f>
        <v>0</v>
      </c>
      <c r="BM177" s="181">
        <f>Инвентаризация!P180</f>
        <v>0</v>
      </c>
      <c r="BN177" s="181">
        <f>Инвентаризация!Q180</f>
        <v>0</v>
      </c>
      <c r="BO177" s="181" t="str">
        <f>IFERROR('Аксапта 3'!A185,"-")</f>
        <v>-</v>
      </c>
      <c r="BP177" s="38">
        <f t="shared" si="66"/>
        <v>0</v>
      </c>
      <c r="BQ177" s="38">
        <f t="shared" si="67"/>
        <v>0</v>
      </c>
      <c r="BR177" s="38">
        <f t="shared" si="68"/>
        <v>0</v>
      </c>
      <c r="BS177" s="181">
        <f t="shared" si="69"/>
        <v>0</v>
      </c>
    </row>
    <row r="178" spans="1:71">
      <c r="A178" s="38">
        <f>'Шаблон блюда'!B179</f>
        <v>0</v>
      </c>
      <c r="B178" s="37">
        <f>IFERROR('Шаблон блюда'!A179+1-1,"")</f>
        <v>0</v>
      </c>
      <c r="C178" s="37">
        <f>IFERROR(VLOOKUP(B178,Группы!A:A,1,FALSE),0)</f>
        <v>0</v>
      </c>
      <c r="D178" s="37" t="str">
        <f t="shared" si="70"/>
        <v/>
      </c>
      <c r="E178" s="37" t="str">
        <f t="shared" si="71"/>
        <v/>
      </c>
      <c r="G178" s="173">
        <f>'Шаблон модификаторы'!C179</f>
        <v>0</v>
      </c>
      <c r="H178" s="174">
        <f>IFERROR('Шаблон модификаторы блюда'!A179+1-1,0)</f>
        <v>0</v>
      </c>
      <c r="I178" s="37">
        <f>IFERROR(VLOOKUP(H178,Группы!A:A,1,FALSE),0)</f>
        <v>0</v>
      </c>
      <c r="J178" s="37" t="str">
        <f t="shared" si="51"/>
        <v/>
      </c>
      <c r="K178" s="125" t="str">
        <f>IF(IF('Шаблон модификаторы блюда'!D179=0,0,'Шаблон модификаторы блюда'!A179),IF('Шаблон модификаторы блюда'!D179=0,0,'Шаблон модификаторы блюда'!A179),"")</f>
        <v/>
      </c>
      <c r="L178" s="42" t="str">
        <f t="shared" si="52"/>
        <v/>
      </c>
      <c r="M178" s="42" t="str">
        <f t="shared" si="53"/>
        <v/>
      </c>
      <c r="N178" s="42" t="str">
        <f t="shared" si="72"/>
        <v/>
      </c>
      <c r="O178" s="37" t="str">
        <f t="shared" si="73"/>
        <v/>
      </c>
      <c r="Q178" s="37">
        <f>'Шаблон блюда'!B179</f>
        <v>0</v>
      </c>
      <c r="R178" s="37">
        <f>IFERROR('Шаблон блюда'!A179+1-1,"")</f>
        <v>0</v>
      </c>
      <c r="S178" s="45">
        <f t="shared" si="54"/>
        <v>0</v>
      </c>
      <c r="T178" s="37" t="str">
        <f t="shared" si="55"/>
        <v/>
      </c>
      <c r="U178" s="37" t="str">
        <f t="shared" si="74"/>
        <v/>
      </c>
      <c r="W178" s="38">
        <f t="shared" si="76"/>
        <v>2056</v>
      </c>
      <c r="AO178" s="38">
        <f t="shared" si="56"/>
        <v>0</v>
      </c>
      <c r="AP178" s="38">
        <f t="shared" si="57"/>
        <v>0</v>
      </c>
      <c r="AR178" s="181">
        <f>Инвентаризация!O181</f>
        <v>57216</v>
      </c>
      <c r="AS178" s="181">
        <f>Инвентаризация!P181</f>
        <v>57161</v>
      </c>
      <c r="AT178" s="181">
        <f>Инвентаризация!Q181</f>
        <v>0</v>
      </c>
      <c r="AU178" s="181" t="str">
        <f>IFERROR('Аксапта '!A186,"-")</f>
        <v>-</v>
      </c>
      <c r="AV178" s="38">
        <f t="shared" si="58"/>
        <v>0</v>
      </c>
      <c r="AW178" s="38">
        <f t="shared" si="59"/>
        <v>0</v>
      </c>
      <c r="AX178" s="38">
        <f t="shared" si="60"/>
        <v>0</v>
      </c>
      <c r="AY178" s="181">
        <f t="shared" si="61"/>
        <v>0</v>
      </c>
      <c r="BB178" s="181">
        <f>Инвентаризация!O181</f>
        <v>57216</v>
      </c>
      <c r="BC178" s="181">
        <f>Инвентаризация!P181</f>
        <v>57161</v>
      </c>
      <c r="BD178" s="181">
        <f>Инвентаризация!Q181</f>
        <v>0</v>
      </c>
      <c r="BE178" s="181" t="str">
        <f>IFERROR('Аксапта 2'!A186,"-")</f>
        <v>-</v>
      </c>
      <c r="BF178" s="38">
        <f t="shared" si="62"/>
        <v>0</v>
      </c>
      <c r="BG178" s="38">
        <f t="shared" si="63"/>
        <v>0</v>
      </c>
      <c r="BH178" s="38">
        <f t="shared" si="64"/>
        <v>0</v>
      </c>
      <c r="BI178" s="181">
        <f t="shared" si="65"/>
        <v>0</v>
      </c>
      <c r="BL178" s="181">
        <f>Инвентаризация!O181</f>
        <v>57216</v>
      </c>
      <c r="BM178" s="181">
        <f>Инвентаризация!P181</f>
        <v>57161</v>
      </c>
      <c r="BN178" s="181">
        <f>Инвентаризация!Q181</f>
        <v>0</v>
      </c>
      <c r="BO178" s="181" t="str">
        <f>IFERROR('Аксапта 3'!A186,"-")</f>
        <v>-</v>
      </c>
      <c r="BP178" s="38">
        <f t="shared" si="66"/>
        <v>0</v>
      </c>
      <c r="BQ178" s="38">
        <f t="shared" si="67"/>
        <v>0</v>
      </c>
      <c r="BR178" s="38">
        <f t="shared" si="68"/>
        <v>0</v>
      </c>
      <c r="BS178" s="181">
        <f t="shared" si="69"/>
        <v>0</v>
      </c>
    </row>
    <row r="179" spans="1:71">
      <c r="A179" s="38">
        <f>'Шаблон блюда'!B180</f>
        <v>0</v>
      </c>
      <c r="B179" s="37">
        <f>IFERROR('Шаблон блюда'!A180+1-1,"")</f>
        <v>0</v>
      </c>
      <c r="C179" s="37">
        <f>IFERROR(VLOOKUP(B179,Группы!A:A,1,FALSE),0)</f>
        <v>0</v>
      </c>
      <c r="D179" s="37" t="str">
        <f t="shared" si="70"/>
        <v/>
      </c>
      <c r="E179" s="37" t="str">
        <f t="shared" si="71"/>
        <v/>
      </c>
      <c r="G179" s="173">
        <f>'Шаблон модификаторы'!C180</f>
        <v>0</v>
      </c>
      <c r="H179" s="174">
        <f>IFERROR('Шаблон модификаторы блюда'!A180+1-1,0)</f>
        <v>0</v>
      </c>
      <c r="I179" s="37">
        <f>IFERROR(VLOOKUP(H179,Группы!A:A,1,FALSE),0)</f>
        <v>0</v>
      </c>
      <c r="J179" s="37" t="str">
        <f t="shared" si="51"/>
        <v/>
      </c>
      <c r="K179" s="125" t="str">
        <f>IF(IF('Шаблон модификаторы блюда'!D180=0,0,'Шаблон модификаторы блюда'!A180),IF('Шаблон модификаторы блюда'!D180=0,0,'Шаблон модификаторы блюда'!A180),"")</f>
        <v/>
      </c>
      <c r="L179" s="42" t="str">
        <f t="shared" si="52"/>
        <v/>
      </c>
      <c r="M179" s="42" t="str">
        <f t="shared" si="53"/>
        <v/>
      </c>
      <c r="N179" s="42" t="str">
        <f t="shared" si="72"/>
        <v/>
      </c>
      <c r="O179" s="37" t="str">
        <f t="shared" si="73"/>
        <v/>
      </c>
      <c r="Q179" s="37">
        <f>'Шаблон блюда'!B180</f>
        <v>0</v>
      </c>
      <c r="R179" s="37">
        <f>IFERROR('Шаблон блюда'!A180+1-1,"")</f>
        <v>0</v>
      </c>
      <c r="S179" s="45">
        <f t="shared" si="54"/>
        <v>0</v>
      </c>
      <c r="T179" s="37" t="str">
        <f t="shared" si="55"/>
        <v/>
      </c>
      <c r="U179" s="37" t="str">
        <f t="shared" si="74"/>
        <v/>
      </c>
      <c r="W179" s="38">
        <f t="shared" si="76"/>
        <v>2060</v>
      </c>
      <c r="AO179" s="38">
        <f t="shared" si="56"/>
        <v>0</v>
      </c>
      <c r="AP179" s="38">
        <f t="shared" si="57"/>
        <v>0</v>
      </c>
      <c r="AR179" s="181">
        <f>Инвентаризация!O182</f>
        <v>56025</v>
      </c>
      <c r="AS179" s="181">
        <f>Инвентаризация!P182</f>
        <v>56027</v>
      </c>
      <c r="AT179" s="181">
        <f>Инвентаризация!Q182</f>
        <v>0</v>
      </c>
      <c r="AU179" s="181" t="str">
        <f>IFERROR('Аксапта '!A187,"-")</f>
        <v>-</v>
      </c>
      <c r="AV179" s="38">
        <f t="shared" si="58"/>
        <v>0</v>
      </c>
      <c r="AW179" s="38">
        <f t="shared" si="59"/>
        <v>0</v>
      </c>
      <c r="AX179" s="38">
        <f t="shared" si="60"/>
        <v>0</v>
      </c>
      <c r="AY179" s="181">
        <f t="shared" si="61"/>
        <v>0</v>
      </c>
      <c r="BB179" s="181">
        <f>Инвентаризация!O182</f>
        <v>56025</v>
      </c>
      <c r="BC179" s="181">
        <f>Инвентаризация!P182</f>
        <v>56027</v>
      </c>
      <c r="BD179" s="181">
        <f>Инвентаризация!Q182</f>
        <v>0</v>
      </c>
      <c r="BE179" s="181" t="str">
        <f>IFERROR('Аксапта 2'!A187,"-")</f>
        <v>-</v>
      </c>
      <c r="BF179" s="38">
        <f t="shared" si="62"/>
        <v>0</v>
      </c>
      <c r="BG179" s="38">
        <f t="shared" si="63"/>
        <v>0</v>
      </c>
      <c r="BH179" s="38">
        <f t="shared" si="64"/>
        <v>0</v>
      </c>
      <c r="BI179" s="181">
        <f t="shared" si="65"/>
        <v>0</v>
      </c>
      <c r="BL179" s="181">
        <f>Инвентаризация!O182</f>
        <v>56025</v>
      </c>
      <c r="BM179" s="181">
        <f>Инвентаризация!P182</f>
        <v>56027</v>
      </c>
      <c r="BN179" s="181">
        <f>Инвентаризация!Q182</f>
        <v>0</v>
      </c>
      <c r="BO179" s="181" t="str">
        <f>IFERROR('Аксапта 3'!A187,"-")</f>
        <v>-</v>
      </c>
      <c r="BP179" s="38">
        <f t="shared" si="66"/>
        <v>0</v>
      </c>
      <c r="BQ179" s="38">
        <f t="shared" si="67"/>
        <v>0</v>
      </c>
      <c r="BR179" s="38">
        <f t="shared" si="68"/>
        <v>0</v>
      </c>
      <c r="BS179" s="181">
        <f t="shared" si="69"/>
        <v>0</v>
      </c>
    </row>
    <row r="180" spans="1:71">
      <c r="A180" s="38">
        <f>'Шаблон блюда'!B181</f>
        <v>0</v>
      </c>
      <c r="B180" s="37">
        <f>IFERROR('Шаблон блюда'!A181+1-1,"")</f>
        <v>0</v>
      </c>
      <c r="C180" s="37">
        <f>IFERROR(VLOOKUP(B180,Группы!A:A,1,FALSE),0)</f>
        <v>0</v>
      </c>
      <c r="D180" s="37" t="str">
        <f t="shared" si="70"/>
        <v/>
      </c>
      <c r="E180" s="37" t="str">
        <f t="shared" si="71"/>
        <v/>
      </c>
      <c r="G180" s="173">
        <f>'Шаблон модификаторы'!C181</f>
        <v>0</v>
      </c>
      <c r="H180" s="174">
        <f>IFERROR('Шаблон модификаторы блюда'!A181+1-1,0)</f>
        <v>0</v>
      </c>
      <c r="I180" s="37">
        <f>IFERROR(VLOOKUP(H180,Группы!A:A,1,FALSE),0)</f>
        <v>0</v>
      </c>
      <c r="J180" s="37" t="str">
        <f t="shared" si="51"/>
        <v/>
      </c>
      <c r="K180" s="125" t="str">
        <f>IF(IF('Шаблон модификаторы блюда'!D181=0,0,'Шаблон модификаторы блюда'!A181),IF('Шаблон модификаторы блюда'!D181=0,0,'Шаблон модификаторы блюда'!A181),"")</f>
        <v/>
      </c>
      <c r="L180" s="42" t="str">
        <f t="shared" si="52"/>
        <v/>
      </c>
      <c r="M180" s="42" t="str">
        <f t="shared" si="53"/>
        <v/>
      </c>
      <c r="N180" s="42" t="str">
        <f t="shared" si="72"/>
        <v/>
      </c>
      <c r="O180" s="37" t="str">
        <f t="shared" si="73"/>
        <v/>
      </c>
      <c r="Q180" s="37">
        <f>'Шаблон блюда'!B181</f>
        <v>0</v>
      </c>
      <c r="R180" s="37">
        <f>IFERROR('Шаблон блюда'!A181+1-1,"")</f>
        <v>0</v>
      </c>
      <c r="S180" s="45">
        <f t="shared" si="54"/>
        <v>0</v>
      </c>
      <c r="T180" s="37" t="str">
        <f t="shared" si="55"/>
        <v/>
      </c>
      <c r="U180" s="37" t="str">
        <f t="shared" si="74"/>
        <v/>
      </c>
      <c r="W180" s="38">
        <f t="shared" si="76"/>
        <v>743</v>
      </c>
      <c r="AO180" s="38">
        <f t="shared" si="56"/>
        <v>0</v>
      </c>
      <c r="AP180" s="38">
        <f t="shared" si="57"/>
        <v>0</v>
      </c>
      <c r="AR180" s="181">
        <f>Инвентаризация!O183</f>
        <v>56026</v>
      </c>
      <c r="AS180" s="181">
        <f>Инвентаризация!P183</f>
        <v>57215</v>
      </c>
      <c r="AT180" s="181">
        <f>Инвентаризация!Q183</f>
        <v>0</v>
      </c>
      <c r="AU180" s="181" t="str">
        <f>IFERROR('Аксапта '!A188,"-")</f>
        <v>-</v>
      </c>
      <c r="AV180" s="38">
        <f t="shared" si="58"/>
        <v>0</v>
      </c>
      <c r="AW180" s="38">
        <f t="shared" si="59"/>
        <v>0</v>
      </c>
      <c r="AX180" s="38">
        <f t="shared" si="60"/>
        <v>0</v>
      </c>
      <c r="AY180" s="181">
        <f t="shared" si="61"/>
        <v>0</v>
      </c>
      <c r="BB180" s="181">
        <f>Инвентаризация!O183</f>
        <v>56026</v>
      </c>
      <c r="BC180" s="181">
        <f>Инвентаризация!P183</f>
        <v>57215</v>
      </c>
      <c r="BD180" s="181">
        <f>Инвентаризация!Q183</f>
        <v>0</v>
      </c>
      <c r="BE180" s="181" t="str">
        <f>IFERROR('Аксапта 2'!A188,"-")</f>
        <v>-</v>
      </c>
      <c r="BF180" s="38">
        <f t="shared" si="62"/>
        <v>0</v>
      </c>
      <c r="BG180" s="38">
        <f t="shared" si="63"/>
        <v>0</v>
      </c>
      <c r="BH180" s="38">
        <f t="shared" si="64"/>
        <v>0</v>
      </c>
      <c r="BI180" s="181">
        <f t="shared" si="65"/>
        <v>0</v>
      </c>
      <c r="BL180" s="181">
        <f>Инвентаризация!O183</f>
        <v>56026</v>
      </c>
      <c r="BM180" s="181">
        <f>Инвентаризация!P183</f>
        <v>57215</v>
      </c>
      <c r="BN180" s="181">
        <f>Инвентаризация!Q183</f>
        <v>0</v>
      </c>
      <c r="BO180" s="181" t="str">
        <f>IFERROR('Аксапта 3'!A188,"-")</f>
        <v>-</v>
      </c>
      <c r="BP180" s="38">
        <f t="shared" si="66"/>
        <v>0</v>
      </c>
      <c r="BQ180" s="38">
        <f t="shared" si="67"/>
        <v>0</v>
      </c>
      <c r="BR180" s="38">
        <f t="shared" si="68"/>
        <v>0</v>
      </c>
      <c r="BS180" s="181">
        <f t="shared" si="69"/>
        <v>0</v>
      </c>
    </row>
    <row r="181" spans="1:71">
      <c r="A181" s="38">
        <f>'Шаблон блюда'!B182</f>
        <v>0</v>
      </c>
      <c r="B181" s="37">
        <f>IFERROR('Шаблон блюда'!A182+1-1,"")</f>
        <v>0</v>
      </c>
      <c r="C181" s="37">
        <f>IFERROR(VLOOKUP(B181,Группы!A:A,1,FALSE),0)</f>
        <v>0</v>
      </c>
      <c r="D181" s="37" t="str">
        <f t="shared" si="70"/>
        <v/>
      </c>
      <c r="E181" s="37" t="str">
        <f t="shared" si="71"/>
        <v/>
      </c>
      <c r="G181" s="173">
        <f>'Шаблон модификаторы'!C182</f>
        <v>0</v>
      </c>
      <c r="H181" s="174">
        <f>IFERROR('Шаблон модификаторы блюда'!A182+1-1,0)</f>
        <v>0</v>
      </c>
      <c r="I181" s="37">
        <f>IFERROR(VLOOKUP(H181,Группы!A:A,1,FALSE),0)</f>
        <v>0</v>
      </c>
      <c r="J181" s="37" t="str">
        <f t="shared" si="51"/>
        <v/>
      </c>
      <c r="K181" s="125" t="str">
        <f>IF(IF('Шаблон модификаторы блюда'!D182=0,0,'Шаблон модификаторы блюда'!A182),IF('Шаблон модификаторы блюда'!D182=0,0,'Шаблон модификаторы блюда'!A182),"")</f>
        <v/>
      </c>
      <c r="L181" s="42" t="str">
        <f t="shared" si="52"/>
        <v/>
      </c>
      <c r="M181" s="42" t="str">
        <f t="shared" si="53"/>
        <v/>
      </c>
      <c r="N181" s="42" t="str">
        <f t="shared" si="72"/>
        <v/>
      </c>
      <c r="O181" s="37" t="str">
        <f t="shared" si="73"/>
        <v/>
      </c>
      <c r="Q181" s="37">
        <f>'Шаблон блюда'!B182</f>
        <v>0</v>
      </c>
      <c r="R181" s="37">
        <f>IFERROR('Шаблон блюда'!A182+1-1,"")</f>
        <v>0</v>
      </c>
      <c r="S181" s="45">
        <f t="shared" si="54"/>
        <v>0</v>
      </c>
      <c r="T181" s="37" t="str">
        <f t="shared" si="55"/>
        <v/>
      </c>
      <c r="U181" s="37" t="str">
        <f t="shared" si="74"/>
        <v/>
      </c>
      <c r="W181" s="38">
        <f t="shared" si="76"/>
        <v>2045</v>
      </c>
      <c r="AO181" s="38">
        <f t="shared" si="56"/>
        <v>0</v>
      </c>
      <c r="AP181" s="38">
        <f t="shared" si="57"/>
        <v>0</v>
      </c>
      <c r="AR181" s="181">
        <f>Инвентаризация!O184</f>
        <v>0</v>
      </c>
      <c r="AS181" s="181">
        <f>Инвентаризация!P184</f>
        <v>0</v>
      </c>
      <c r="AT181" s="181">
        <f>Инвентаризация!Q184</f>
        <v>0</v>
      </c>
      <c r="AU181" s="181" t="str">
        <f>IFERROR('Аксапта '!A189,"-")</f>
        <v>-</v>
      </c>
      <c r="AV181" s="38">
        <f t="shared" si="58"/>
        <v>0</v>
      </c>
      <c r="AW181" s="38">
        <f t="shared" si="59"/>
        <v>0</v>
      </c>
      <c r="AX181" s="38">
        <f t="shared" si="60"/>
        <v>0</v>
      </c>
      <c r="AY181" s="181">
        <f t="shared" si="61"/>
        <v>0</v>
      </c>
      <c r="BB181" s="181">
        <f>Инвентаризация!O184</f>
        <v>0</v>
      </c>
      <c r="BC181" s="181">
        <f>Инвентаризация!P184</f>
        <v>0</v>
      </c>
      <c r="BD181" s="181">
        <f>Инвентаризация!Q184</f>
        <v>0</v>
      </c>
      <c r="BE181" s="181" t="str">
        <f>IFERROR('Аксапта 2'!A189,"-")</f>
        <v>-</v>
      </c>
      <c r="BF181" s="38">
        <f t="shared" si="62"/>
        <v>0</v>
      </c>
      <c r="BG181" s="38">
        <f t="shared" si="63"/>
        <v>0</v>
      </c>
      <c r="BH181" s="38">
        <f t="shared" si="64"/>
        <v>0</v>
      </c>
      <c r="BI181" s="181">
        <f t="shared" si="65"/>
        <v>0</v>
      </c>
      <c r="BL181" s="181">
        <f>Инвентаризация!O184</f>
        <v>0</v>
      </c>
      <c r="BM181" s="181">
        <f>Инвентаризация!P184</f>
        <v>0</v>
      </c>
      <c r="BN181" s="181">
        <f>Инвентаризация!Q184</f>
        <v>0</v>
      </c>
      <c r="BO181" s="181" t="str">
        <f>IFERROR('Аксапта 3'!A189,"-")</f>
        <v>-</v>
      </c>
      <c r="BP181" s="38">
        <f t="shared" si="66"/>
        <v>0</v>
      </c>
      <c r="BQ181" s="38">
        <f t="shared" si="67"/>
        <v>0</v>
      </c>
      <c r="BR181" s="38">
        <f t="shared" si="68"/>
        <v>0</v>
      </c>
      <c r="BS181" s="181">
        <f t="shared" si="69"/>
        <v>0</v>
      </c>
    </row>
    <row r="182" spans="1:71">
      <c r="A182" s="38">
        <f>'Шаблон блюда'!B183</f>
        <v>0</v>
      </c>
      <c r="B182" s="37">
        <f>IFERROR('Шаблон блюда'!A183+1-1,"")</f>
        <v>0</v>
      </c>
      <c r="C182" s="37">
        <f>IFERROR(VLOOKUP(B182,Группы!A:A,1,FALSE),0)</f>
        <v>0</v>
      </c>
      <c r="D182" s="37" t="str">
        <f t="shared" si="70"/>
        <v/>
      </c>
      <c r="E182" s="37" t="str">
        <f t="shared" si="71"/>
        <v/>
      </c>
      <c r="G182" s="173">
        <f>'Шаблон модификаторы'!C183</f>
        <v>0</v>
      </c>
      <c r="H182" s="174">
        <f>IFERROR('Шаблон модификаторы блюда'!A183+1-1,0)</f>
        <v>0</v>
      </c>
      <c r="I182" s="37">
        <f>IFERROR(VLOOKUP(H182,Группы!A:A,1,FALSE),0)</f>
        <v>0</v>
      </c>
      <c r="J182" s="37" t="str">
        <f t="shared" si="51"/>
        <v/>
      </c>
      <c r="K182" s="125" t="str">
        <f>IF(IF('Шаблон модификаторы блюда'!D183=0,0,'Шаблон модификаторы блюда'!A183),IF('Шаблон модификаторы блюда'!D183=0,0,'Шаблон модификаторы блюда'!A183),"")</f>
        <v/>
      </c>
      <c r="L182" s="42" t="str">
        <f t="shared" si="52"/>
        <v/>
      </c>
      <c r="M182" s="42" t="str">
        <f t="shared" si="53"/>
        <v/>
      </c>
      <c r="N182" s="42" t="str">
        <f t="shared" si="72"/>
        <v/>
      </c>
      <c r="O182" s="37" t="str">
        <f t="shared" si="73"/>
        <v/>
      </c>
      <c r="Q182" s="37">
        <f>'Шаблон блюда'!B183</f>
        <v>0</v>
      </c>
      <c r="R182" s="37">
        <f>IFERROR('Шаблон блюда'!A183+1-1,"")</f>
        <v>0</v>
      </c>
      <c r="S182" s="45">
        <f t="shared" si="54"/>
        <v>0</v>
      </c>
      <c r="T182" s="37" t="str">
        <f t="shared" si="55"/>
        <v/>
      </c>
      <c r="U182" s="37" t="str">
        <f t="shared" si="74"/>
        <v/>
      </c>
      <c r="W182" s="38">
        <f t="shared" si="76"/>
        <v>2051</v>
      </c>
      <c r="AO182" s="38">
        <f t="shared" si="56"/>
        <v>0</v>
      </c>
      <c r="AP182" s="38">
        <f t="shared" si="57"/>
        <v>0</v>
      </c>
      <c r="AR182" s="181">
        <f>Инвентаризация!O185</f>
        <v>56012</v>
      </c>
      <c r="AS182" s="181">
        <f>Инвентаризация!P185</f>
        <v>56014</v>
      </c>
      <c r="AT182" s="181">
        <f>Инвентаризация!Q185</f>
        <v>0</v>
      </c>
      <c r="AU182" s="181" t="str">
        <f>IFERROR('Аксапта '!A190,"-")</f>
        <v>-</v>
      </c>
      <c r="AV182" s="38">
        <f t="shared" si="58"/>
        <v>0</v>
      </c>
      <c r="AW182" s="38">
        <f t="shared" si="59"/>
        <v>0</v>
      </c>
      <c r="AX182" s="38">
        <f t="shared" si="60"/>
        <v>0</v>
      </c>
      <c r="AY182" s="181">
        <f t="shared" si="61"/>
        <v>0</v>
      </c>
      <c r="BB182" s="181">
        <f>Инвентаризация!O185</f>
        <v>56012</v>
      </c>
      <c r="BC182" s="181">
        <f>Инвентаризация!P185</f>
        <v>56014</v>
      </c>
      <c r="BD182" s="181">
        <f>Инвентаризация!Q185</f>
        <v>0</v>
      </c>
      <c r="BE182" s="181" t="str">
        <f>IFERROR('Аксапта 2'!A190,"-")</f>
        <v>-</v>
      </c>
      <c r="BF182" s="38">
        <f t="shared" si="62"/>
        <v>0</v>
      </c>
      <c r="BG182" s="38">
        <f t="shared" si="63"/>
        <v>0</v>
      </c>
      <c r="BH182" s="38">
        <f t="shared" si="64"/>
        <v>0</v>
      </c>
      <c r="BI182" s="181">
        <f t="shared" si="65"/>
        <v>0</v>
      </c>
      <c r="BL182" s="181">
        <f>Инвентаризация!O185</f>
        <v>56012</v>
      </c>
      <c r="BM182" s="181">
        <f>Инвентаризация!P185</f>
        <v>56014</v>
      </c>
      <c r="BN182" s="181">
        <f>Инвентаризация!Q185</f>
        <v>0</v>
      </c>
      <c r="BO182" s="181" t="str">
        <f>IFERROR('Аксапта 3'!A190,"-")</f>
        <v>-</v>
      </c>
      <c r="BP182" s="38">
        <f t="shared" si="66"/>
        <v>0</v>
      </c>
      <c r="BQ182" s="38">
        <f t="shared" si="67"/>
        <v>0</v>
      </c>
      <c r="BR182" s="38">
        <f t="shared" si="68"/>
        <v>0</v>
      </c>
      <c r="BS182" s="181">
        <f t="shared" si="69"/>
        <v>0</v>
      </c>
    </row>
    <row r="183" spans="1:71">
      <c r="A183" s="38">
        <f>'Шаблон блюда'!B184</f>
        <v>0</v>
      </c>
      <c r="B183" s="37">
        <f>IFERROR('Шаблон блюда'!A184+1-1,"")</f>
        <v>0</v>
      </c>
      <c r="C183" s="37">
        <f>IFERROR(VLOOKUP(B183,Группы!A:A,1,FALSE),0)</f>
        <v>0</v>
      </c>
      <c r="D183" s="37" t="str">
        <f t="shared" si="70"/>
        <v/>
      </c>
      <c r="E183" s="37" t="str">
        <f t="shared" si="71"/>
        <v/>
      </c>
      <c r="G183" s="173">
        <f>'Шаблон модификаторы'!C184</f>
        <v>0</v>
      </c>
      <c r="H183" s="174">
        <f>IFERROR('Шаблон модификаторы блюда'!A184+1-1,0)</f>
        <v>0</v>
      </c>
      <c r="I183" s="37">
        <f>IFERROR(VLOOKUP(H183,Группы!A:A,1,FALSE),0)</f>
        <v>0</v>
      </c>
      <c r="J183" s="37" t="str">
        <f t="shared" ref="J183:J246" si="77">IF(H183=I183,"",H183)</f>
        <v/>
      </c>
      <c r="K183" s="125" t="str">
        <f>IF(IF('Шаблон модификаторы блюда'!D184=0,0,'Шаблон модификаторы блюда'!A184),IF('Шаблон модификаторы блюда'!D184=0,0,'Шаблон модификаторы блюда'!A184),"")</f>
        <v/>
      </c>
      <c r="L183" s="42" t="str">
        <f t="shared" si="52"/>
        <v/>
      </c>
      <c r="M183" s="42" t="str">
        <f t="shared" si="53"/>
        <v/>
      </c>
      <c r="N183" s="42" t="str">
        <f t="shared" si="72"/>
        <v/>
      </c>
      <c r="O183" s="37" t="str">
        <f t="shared" si="73"/>
        <v/>
      </c>
      <c r="Q183" s="37">
        <f>'Шаблон блюда'!B184</f>
        <v>0</v>
      </c>
      <c r="R183" s="37">
        <f>IFERROR('Шаблон блюда'!A184+1-1,"")</f>
        <v>0</v>
      </c>
      <c r="S183" s="45">
        <f t="shared" si="54"/>
        <v>0</v>
      </c>
      <c r="T183" s="37" t="str">
        <f t="shared" si="55"/>
        <v/>
      </c>
      <c r="U183" s="37" t="str">
        <f t="shared" si="74"/>
        <v/>
      </c>
      <c r="W183" s="38">
        <f t="shared" si="76"/>
        <v>3965</v>
      </c>
      <c r="AO183" s="38">
        <f t="shared" si="56"/>
        <v>0</v>
      </c>
      <c r="AP183" s="38">
        <f t="shared" si="57"/>
        <v>0</v>
      </c>
      <c r="AR183" s="181">
        <f>Инвентаризация!O186</f>
        <v>56013</v>
      </c>
      <c r="AS183" s="181">
        <f>Инвентаризация!P186</f>
        <v>0</v>
      </c>
      <c r="AT183" s="181">
        <f>Инвентаризация!Q186</f>
        <v>0</v>
      </c>
      <c r="AU183" s="181" t="str">
        <f>IFERROR('Аксапта '!A191,"-")</f>
        <v>-</v>
      </c>
      <c r="AV183" s="38">
        <f t="shared" si="58"/>
        <v>0</v>
      </c>
      <c r="AW183" s="38">
        <f t="shared" si="59"/>
        <v>0</v>
      </c>
      <c r="AX183" s="38">
        <f t="shared" si="60"/>
        <v>0</v>
      </c>
      <c r="AY183" s="181">
        <f t="shared" si="61"/>
        <v>0</v>
      </c>
      <c r="BB183" s="181">
        <f>Инвентаризация!O186</f>
        <v>56013</v>
      </c>
      <c r="BC183" s="181">
        <f>Инвентаризация!P186</f>
        <v>0</v>
      </c>
      <c r="BD183" s="181">
        <f>Инвентаризация!Q186</f>
        <v>0</v>
      </c>
      <c r="BE183" s="181" t="str">
        <f>IFERROR('Аксапта 2'!A191,"-")</f>
        <v>-</v>
      </c>
      <c r="BF183" s="38">
        <f t="shared" si="62"/>
        <v>0</v>
      </c>
      <c r="BG183" s="38">
        <f t="shared" si="63"/>
        <v>0</v>
      </c>
      <c r="BH183" s="38">
        <f t="shared" si="64"/>
        <v>0</v>
      </c>
      <c r="BI183" s="181">
        <f t="shared" si="65"/>
        <v>0</v>
      </c>
      <c r="BL183" s="181">
        <f>Инвентаризация!O186</f>
        <v>56013</v>
      </c>
      <c r="BM183" s="181">
        <f>Инвентаризация!P186</f>
        <v>0</v>
      </c>
      <c r="BN183" s="181">
        <f>Инвентаризация!Q186</f>
        <v>0</v>
      </c>
      <c r="BO183" s="181" t="str">
        <f>IFERROR('Аксапта 3'!A191,"-")</f>
        <v>-</v>
      </c>
      <c r="BP183" s="38">
        <f t="shared" si="66"/>
        <v>0</v>
      </c>
      <c r="BQ183" s="38">
        <f t="shared" si="67"/>
        <v>0</v>
      </c>
      <c r="BR183" s="38">
        <f t="shared" si="68"/>
        <v>0</v>
      </c>
      <c r="BS183" s="181">
        <f t="shared" si="69"/>
        <v>0</v>
      </c>
    </row>
    <row r="184" spans="1:71">
      <c r="A184" s="38">
        <f>'Шаблон блюда'!B185</f>
        <v>0</v>
      </c>
      <c r="B184" s="37">
        <f>IFERROR('Шаблон блюда'!A185+1-1,"")</f>
        <v>0</v>
      </c>
      <c r="C184" s="37">
        <f>IFERROR(VLOOKUP(B184,Группы!A:A,1,FALSE),0)</f>
        <v>0</v>
      </c>
      <c r="D184" s="37" t="str">
        <f t="shared" si="70"/>
        <v/>
      </c>
      <c r="E184" s="37" t="str">
        <f t="shared" si="71"/>
        <v/>
      </c>
      <c r="G184" s="173">
        <f>'Шаблон модификаторы'!C185</f>
        <v>0</v>
      </c>
      <c r="H184" s="174">
        <f>IFERROR('Шаблон модификаторы блюда'!A185+1-1,0)</f>
        <v>0</v>
      </c>
      <c r="I184" s="37">
        <f>IFERROR(VLOOKUP(H184,Группы!A:A,1,FALSE),0)</f>
        <v>0</v>
      </c>
      <c r="J184" s="37" t="str">
        <f t="shared" si="77"/>
        <v/>
      </c>
      <c r="K184" s="125" t="str">
        <f>IF(IF('Шаблон модификаторы блюда'!D185=0,0,'Шаблон модификаторы блюда'!A185),IF('Шаблон модификаторы блюда'!D185=0,0,'Шаблон модификаторы блюда'!A185),"")</f>
        <v/>
      </c>
      <c r="L184" s="42" t="str">
        <f t="shared" si="52"/>
        <v/>
      </c>
      <c r="M184" s="42" t="str">
        <f t="shared" si="53"/>
        <v/>
      </c>
      <c r="N184" s="42" t="str">
        <f t="shared" si="72"/>
        <v/>
      </c>
      <c r="O184" s="37" t="str">
        <f t="shared" si="73"/>
        <v/>
      </c>
      <c r="Q184" s="37">
        <f>'Шаблон блюда'!B185</f>
        <v>0</v>
      </c>
      <c r="R184" s="37">
        <f>IFERROR('Шаблон блюда'!A185+1-1,"")</f>
        <v>0</v>
      </c>
      <c r="S184" s="45">
        <f t="shared" si="54"/>
        <v>0</v>
      </c>
      <c r="T184" s="37" t="str">
        <f t="shared" si="55"/>
        <v/>
      </c>
      <c r="U184" s="37" t="str">
        <f t="shared" si="74"/>
        <v/>
      </c>
      <c r="W184" s="38">
        <f t="shared" si="76"/>
        <v>3968</v>
      </c>
      <c r="AO184" s="38">
        <f t="shared" si="56"/>
        <v>0</v>
      </c>
      <c r="AP184" s="38">
        <f t="shared" si="57"/>
        <v>0</v>
      </c>
      <c r="AR184" s="181">
        <f>Инвентаризация!O187</f>
        <v>57200</v>
      </c>
      <c r="AS184" s="181">
        <f>Инвентаризация!P187</f>
        <v>57211</v>
      </c>
      <c r="AT184" s="181">
        <f>Инвентаризация!Q187</f>
        <v>0</v>
      </c>
      <c r="AU184" s="181" t="str">
        <f>IFERROR('Аксапта '!A192,"-")</f>
        <v>-</v>
      </c>
      <c r="AV184" s="38">
        <f t="shared" si="58"/>
        <v>0</v>
      </c>
      <c r="AW184" s="38">
        <f t="shared" si="59"/>
        <v>0</v>
      </c>
      <c r="AX184" s="38">
        <f t="shared" si="60"/>
        <v>0</v>
      </c>
      <c r="AY184" s="181">
        <f t="shared" si="61"/>
        <v>0</v>
      </c>
      <c r="BB184" s="181">
        <f>Инвентаризация!O187</f>
        <v>57200</v>
      </c>
      <c r="BC184" s="181">
        <f>Инвентаризация!P187</f>
        <v>57211</v>
      </c>
      <c r="BD184" s="181">
        <f>Инвентаризация!Q187</f>
        <v>0</v>
      </c>
      <c r="BE184" s="181" t="str">
        <f>IFERROR('Аксапта 2'!A192,"-")</f>
        <v>-</v>
      </c>
      <c r="BF184" s="38">
        <f t="shared" si="62"/>
        <v>0</v>
      </c>
      <c r="BG184" s="38">
        <f t="shared" si="63"/>
        <v>0</v>
      </c>
      <c r="BH184" s="38">
        <f t="shared" si="64"/>
        <v>0</v>
      </c>
      <c r="BI184" s="181">
        <f t="shared" si="65"/>
        <v>0</v>
      </c>
      <c r="BL184" s="181">
        <f>Инвентаризация!O187</f>
        <v>57200</v>
      </c>
      <c r="BM184" s="181">
        <f>Инвентаризация!P187</f>
        <v>57211</v>
      </c>
      <c r="BN184" s="181">
        <f>Инвентаризация!Q187</f>
        <v>0</v>
      </c>
      <c r="BO184" s="181" t="str">
        <f>IFERROR('Аксапта 3'!A192,"-")</f>
        <v>-</v>
      </c>
      <c r="BP184" s="38">
        <f t="shared" si="66"/>
        <v>0</v>
      </c>
      <c r="BQ184" s="38">
        <f t="shared" si="67"/>
        <v>0</v>
      </c>
      <c r="BR184" s="38">
        <f t="shared" si="68"/>
        <v>0</v>
      </c>
      <c r="BS184" s="181">
        <f t="shared" si="69"/>
        <v>0</v>
      </c>
    </row>
    <row r="185" spans="1:71">
      <c r="A185" s="38">
        <f>'Шаблон блюда'!B186</f>
        <v>0</v>
      </c>
      <c r="B185" s="37">
        <f>IFERROR('Шаблон блюда'!A186+1-1,"")</f>
        <v>0</v>
      </c>
      <c r="C185" s="37">
        <f>IFERROR(VLOOKUP(B185,Группы!A:A,1,FALSE),0)</f>
        <v>0</v>
      </c>
      <c r="D185" s="37" t="str">
        <f t="shared" si="70"/>
        <v/>
      </c>
      <c r="E185" s="37" t="str">
        <f t="shared" si="71"/>
        <v/>
      </c>
      <c r="G185" s="173">
        <f>'Шаблон модификаторы'!C186</f>
        <v>0</v>
      </c>
      <c r="H185" s="174">
        <f>IFERROR('Шаблон модификаторы блюда'!A186+1-1,0)</f>
        <v>0</v>
      </c>
      <c r="I185" s="37">
        <f>IFERROR(VLOOKUP(H185,Группы!A:A,1,FALSE),0)</f>
        <v>0</v>
      </c>
      <c r="J185" s="37" t="str">
        <f t="shared" si="77"/>
        <v/>
      </c>
      <c r="K185" s="125" t="str">
        <f>IF(IF('Шаблон модификаторы блюда'!D186=0,0,'Шаблон модификаторы блюда'!A186),IF('Шаблон модификаторы блюда'!D186=0,0,'Шаблон модификаторы блюда'!A186),"")</f>
        <v/>
      </c>
      <c r="L185" s="42" t="str">
        <f t="shared" si="52"/>
        <v/>
      </c>
      <c r="M185" s="42" t="str">
        <f t="shared" si="53"/>
        <v/>
      </c>
      <c r="N185" s="42" t="str">
        <f t="shared" si="72"/>
        <v/>
      </c>
      <c r="O185" s="37" t="str">
        <f t="shared" si="73"/>
        <v/>
      </c>
      <c r="Q185" s="37">
        <f>'Шаблон блюда'!B186</f>
        <v>0</v>
      </c>
      <c r="R185" s="37">
        <f>IFERROR('Шаблон блюда'!A186+1-1,"")</f>
        <v>0</v>
      </c>
      <c r="S185" s="45">
        <f t="shared" si="54"/>
        <v>0</v>
      </c>
      <c r="T185" s="37" t="str">
        <f t="shared" si="55"/>
        <v/>
      </c>
      <c r="U185" s="37" t="str">
        <f t="shared" si="74"/>
        <v/>
      </c>
      <c r="W185" s="38">
        <f t="shared" si="76"/>
        <v>4235</v>
      </c>
      <c r="AO185" s="38">
        <f t="shared" si="56"/>
        <v>0</v>
      </c>
      <c r="AP185" s="38">
        <f t="shared" si="57"/>
        <v>0</v>
      </c>
      <c r="AR185" s="181">
        <f>Инвентаризация!O188</f>
        <v>57205</v>
      </c>
      <c r="AS185" s="181">
        <f>Инвентаризация!P188</f>
        <v>57212</v>
      </c>
      <c r="AT185" s="181">
        <f>Инвентаризация!Q188</f>
        <v>0</v>
      </c>
      <c r="AU185" s="181" t="str">
        <f>IFERROR('Аксапта '!A193,"-")</f>
        <v>-</v>
      </c>
      <c r="AV185" s="38">
        <f t="shared" si="58"/>
        <v>0</v>
      </c>
      <c r="AW185" s="38">
        <f t="shared" si="59"/>
        <v>0</v>
      </c>
      <c r="AX185" s="38">
        <f t="shared" si="60"/>
        <v>0</v>
      </c>
      <c r="AY185" s="181">
        <f t="shared" si="61"/>
        <v>0</v>
      </c>
      <c r="BB185" s="181">
        <f>Инвентаризация!O188</f>
        <v>57205</v>
      </c>
      <c r="BC185" s="181">
        <f>Инвентаризация!P188</f>
        <v>57212</v>
      </c>
      <c r="BD185" s="181">
        <f>Инвентаризация!Q188</f>
        <v>0</v>
      </c>
      <c r="BE185" s="181" t="str">
        <f>IFERROR('Аксапта 2'!A193,"-")</f>
        <v>-</v>
      </c>
      <c r="BF185" s="38">
        <f t="shared" si="62"/>
        <v>0</v>
      </c>
      <c r="BG185" s="38">
        <f t="shared" si="63"/>
        <v>0</v>
      </c>
      <c r="BH185" s="38">
        <f t="shared" si="64"/>
        <v>0</v>
      </c>
      <c r="BI185" s="181">
        <f t="shared" si="65"/>
        <v>0</v>
      </c>
      <c r="BL185" s="181">
        <f>Инвентаризация!O188</f>
        <v>57205</v>
      </c>
      <c r="BM185" s="181">
        <f>Инвентаризация!P188</f>
        <v>57212</v>
      </c>
      <c r="BN185" s="181">
        <f>Инвентаризация!Q188</f>
        <v>0</v>
      </c>
      <c r="BO185" s="181" t="str">
        <f>IFERROR('Аксапта 3'!A193,"-")</f>
        <v>-</v>
      </c>
      <c r="BP185" s="38">
        <f t="shared" si="66"/>
        <v>0</v>
      </c>
      <c r="BQ185" s="38">
        <f t="shared" si="67"/>
        <v>0</v>
      </c>
      <c r="BR185" s="38">
        <f t="shared" si="68"/>
        <v>0</v>
      </c>
      <c r="BS185" s="181">
        <f t="shared" si="69"/>
        <v>0</v>
      </c>
    </row>
    <row r="186" spans="1:71">
      <c r="A186" s="38">
        <f>'Шаблон блюда'!B187</f>
        <v>0</v>
      </c>
      <c r="B186" s="37">
        <f>IFERROR('Шаблон блюда'!A187+1-1,"")</f>
        <v>0</v>
      </c>
      <c r="C186" s="37">
        <f>IFERROR(VLOOKUP(B186,Группы!A:A,1,FALSE),0)</f>
        <v>0</v>
      </c>
      <c r="D186" s="37" t="str">
        <f t="shared" si="70"/>
        <v/>
      </c>
      <c r="E186" s="37" t="str">
        <f t="shared" si="71"/>
        <v/>
      </c>
      <c r="G186" s="173">
        <f>'Шаблон модификаторы'!C187</f>
        <v>0</v>
      </c>
      <c r="H186" s="174">
        <f>IFERROR('Шаблон модификаторы блюда'!A187+1-1,0)</f>
        <v>0</v>
      </c>
      <c r="I186" s="37">
        <f>IFERROR(VLOOKUP(H186,Группы!A:A,1,FALSE),0)</f>
        <v>0</v>
      </c>
      <c r="J186" s="37" t="str">
        <f t="shared" si="77"/>
        <v/>
      </c>
      <c r="K186" s="125" t="str">
        <f>IF(IF('Шаблон модификаторы блюда'!D187=0,0,'Шаблон модификаторы блюда'!A187),IF('Шаблон модификаторы блюда'!D187=0,0,'Шаблон модификаторы блюда'!A187),"")</f>
        <v/>
      </c>
      <c r="L186" s="42" t="str">
        <f t="shared" si="52"/>
        <v/>
      </c>
      <c r="M186" s="42" t="str">
        <f t="shared" si="53"/>
        <v/>
      </c>
      <c r="N186" s="42" t="str">
        <f t="shared" si="72"/>
        <v/>
      </c>
      <c r="O186" s="37" t="str">
        <f t="shared" si="73"/>
        <v/>
      </c>
      <c r="Q186" s="37">
        <f>'Шаблон блюда'!B187</f>
        <v>0</v>
      </c>
      <c r="R186" s="37">
        <f>IFERROR('Шаблон блюда'!A187+1-1,"")</f>
        <v>0</v>
      </c>
      <c r="S186" s="45">
        <f t="shared" si="54"/>
        <v>0</v>
      </c>
      <c r="T186" s="37" t="str">
        <f t="shared" si="55"/>
        <v/>
      </c>
      <c r="U186" s="37" t="str">
        <f t="shared" si="74"/>
        <v/>
      </c>
      <c r="W186" s="38">
        <f t="shared" si="76"/>
        <v>4176</v>
      </c>
      <c r="AO186" s="38">
        <f t="shared" si="56"/>
        <v>0</v>
      </c>
      <c r="AP186" s="38">
        <f t="shared" si="57"/>
        <v>0</v>
      </c>
      <c r="AR186" s="181">
        <f>Инвентаризация!O189</f>
        <v>57210</v>
      </c>
      <c r="AS186" s="181">
        <f>Инвентаризация!P189</f>
        <v>57213</v>
      </c>
      <c r="AT186" s="181">
        <f>Инвентаризация!Q189</f>
        <v>0</v>
      </c>
      <c r="AU186" s="181" t="str">
        <f>IFERROR('Аксапта '!A194,"-")</f>
        <v>-</v>
      </c>
      <c r="AV186" s="38">
        <f t="shared" si="58"/>
        <v>0</v>
      </c>
      <c r="AW186" s="38">
        <f t="shared" si="59"/>
        <v>0</v>
      </c>
      <c r="AX186" s="38">
        <f t="shared" si="60"/>
        <v>0</v>
      </c>
      <c r="AY186" s="181">
        <f t="shared" si="61"/>
        <v>0</v>
      </c>
      <c r="BB186" s="181">
        <f>Инвентаризация!O189</f>
        <v>57210</v>
      </c>
      <c r="BC186" s="181">
        <f>Инвентаризация!P189</f>
        <v>57213</v>
      </c>
      <c r="BD186" s="181">
        <f>Инвентаризация!Q189</f>
        <v>0</v>
      </c>
      <c r="BE186" s="181" t="str">
        <f>IFERROR('Аксапта 2'!A194,"-")</f>
        <v>-</v>
      </c>
      <c r="BF186" s="38">
        <f t="shared" si="62"/>
        <v>0</v>
      </c>
      <c r="BG186" s="38">
        <f t="shared" si="63"/>
        <v>0</v>
      </c>
      <c r="BH186" s="38">
        <f t="shared" si="64"/>
        <v>0</v>
      </c>
      <c r="BI186" s="181">
        <f t="shared" si="65"/>
        <v>0</v>
      </c>
      <c r="BL186" s="181">
        <f>Инвентаризация!O189</f>
        <v>57210</v>
      </c>
      <c r="BM186" s="181">
        <f>Инвентаризация!P189</f>
        <v>57213</v>
      </c>
      <c r="BN186" s="181">
        <f>Инвентаризация!Q189</f>
        <v>0</v>
      </c>
      <c r="BO186" s="181" t="str">
        <f>IFERROR('Аксапта 3'!A194,"-")</f>
        <v>-</v>
      </c>
      <c r="BP186" s="38">
        <f t="shared" si="66"/>
        <v>0</v>
      </c>
      <c r="BQ186" s="38">
        <f t="shared" si="67"/>
        <v>0</v>
      </c>
      <c r="BR186" s="38">
        <f t="shared" si="68"/>
        <v>0</v>
      </c>
      <c r="BS186" s="181">
        <f t="shared" si="69"/>
        <v>0</v>
      </c>
    </row>
    <row r="187" spans="1:71">
      <c r="A187" s="38">
        <f>'Шаблон блюда'!B188</f>
        <v>0</v>
      </c>
      <c r="B187" s="37">
        <f>IFERROR('Шаблон блюда'!A188+1-1,"")</f>
        <v>0</v>
      </c>
      <c r="C187" s="37">
        <f>IFERROR(VLOOKUP(B187,Группы!A:A,1,FALSE),0)</f>
        <v>0</v>
      </c>
      <c r="D187" s="37" t="str">
        <f t="shared" si="70"/>
        <v/>
      </c>
      <c r="E187" s="37" t="str">
        <f t="shared" si="71"/>
        <v/>
      </c>
      <c r="G187" s="173">
        <f>'Шаблон модификаторы'!C188</f>
        <v>0</v>
      </c>
      <c r="H187" s="174">
        <f>IFERROR('Шаблон модификаторы блюда'!A188+1-1,0)</f>
        <v>0</v>
      </c>
      <c r="I187" s="37">
        <f>IFERROR(VLOOKUP(H187,Группы!A:A,1,FALSE),0)</f>
        <v>0</v>
      </c>
      <c r="J187" s="37" t="str">
        <f t="shared" si="77"/>
        <v/>
      </c>
      <c r="K187" s="125" t="str">
        <f>IF(IF('Шаблон модификаторы блюда'!D188=0,0,'Шаблон модификаторы блюда'!A188),IF('Шаблон модификаторы блюда'!D188=0,0,'Шаблон модификаторы блюда'!A188),"")</f>
        <v/>
      </c>
      <c r="L187" s="42" t="str">
        <f t="shared" si="52"/>
        <v/>
      </c>
      <c r="M187" s="42" t="str">
        <f t="shared" si="53"/>
        <v/>
      </c>
      <c r="N187" s="42" t="str">
        <f t="shared" si="72"/>
        <v/>
      </c>
      <c r="O187" s="37" t="str">
        <f t="shared" si="73"/>
        <v/>
      </c>
      <c r="Q187" s="37">
        <f>'Шаблон блюда'!B188</f>
        <v>0</v>
      </c>
      <c r="R187" s="37">
        <f>IFERROR('Шаблон блюда'!A188+1-1,"")</f>
        <v>0</v>
      </c>
      <c r="S187" s="45">
        <f t="shared" si="54"/>
        <v>0</v>
      </c>
      <c r="T187" s="37" t="str">
        <f t="shared" si="55"/>
        <v/>
      </c>
      <c r="U187" s="37" t="str">
        <f t="shared" si="74"/>
        <v/>
      </c>
      <c r="W187" s="38">
        <f t="shared" si="76"/>
        <v>2067</v>
      </c>
      <c r="AO187" s="38">
        <f t="shared" si="56"/>
        <v>0</v>
      </c>
      <c r="AP187" s="38">
        <f t="shared" si="57"/>
        <v>0</v>
      </c>
      <c r="AR187" s="181">
        <f>Инвентаризация!O190</f>
        <v>61002</v>
      </c>
      <c r="AS187" s="181">
        <f>Инвентаризация!P190</f>
        <v>55172</v>
      </c>
      <c r="AT187" s="181">
        <f>Инвентаризация!Q190</f>
        <v>0</v>
      </c>
      <c r="AU187" s="181" t="str">
        <f>IFERROR('Аксапта '!A195,"-")</f>
        <v>-</v>
      </c>
      <c r="AV187" s="38">
        <f t="shared" si="58"/>
        <v>0</v>
      </c>
      <c r="AW187" s="38">
        <f t="shared" si="59"/>
        <v>0</v>
      </c>
      <c r="AX187" s="38">
        <f t="shared" si="60"/>
        <v>0</v>
      </c>
      <c r="AY187" s="181">
        <f t="shared" si="61"/>
        <v>0</v>
      </c>
      <c r="BB187" s="181">
        <f>Инвентаризация!O190</f>
        <v>61002</v>
      </c>
      <c r="BC187" s="181">
        <f>Инвентаризация!P190</f>
        <v>55172</v>
      </c>
      <c r="BD187" s="181">
        <f>Инвентаризация!Q190</f>
        <v>0</v>
      </c>
      <c r="BE187" s="181" t="str">
        <f>IFERROR('Аксапта 2'!A195,"-")</f>
        <v>-</v>
      </c>
      <c r="BF187" s="38">
        <f t="shared" si="62"/>
        <v>0</v>
      </c>
      <c r="BG187" s="38">
        <f t="shared" si="63"/>
        <v>0</v>
      </c>
      <c r="BH187" s="38">
        <f t="shared" si="64"/>
        <v>0</v>
      </c>
      <c r="BI187" s="181">
        <f t="shared" si="65"/>
        <v>0</v>
      </c>
      <c r="BL187" s="181">
        <f>Инвентаризация!O190</f>
        <v>61002</v>
      </c>
      <c r="BM187" s="181">
        <f>Инвентаризация!P190</f>
        <v>55172</v>
      </c>
      <c r="BN187" s="181">
        <f>Инвентаризация!Q190</f>
        <v>0</v>
      </c>
      <c r="BO187" s="181" t="str">
        <f>IFERROR('Аксапта 3'!A195,"-")</f>
        <v>-</v>
      </c>
      <c r="BP187" s="38">
        <f t="shared" si="66"/>
        <v>0</v>
      </c>
      <c r="BQ187" s="38">
        <f t="shared" si="67"/>
        <v>0</v>
      </c>
      <c r="BR187" s="38">
        <f t="shared" si="68"/>
        <v>0</v>
      </c>
      <c r="BS187" s="181">
        <f t="shared" si="69"/>
        <v>0</v>
      </c>
    </row>
    <row r="188" spans="1:71">
      <c r="A188" s="38">
        <f>'Шаблон блюда'!B189</f>
        <v>0</v>
      </c>
      <c r="B188" s="37">
        <f>IFERROR('Шаблон блюда'!A189+1-1,"")</f>
        <v>0</v>
      </c>
      <c r="C188" s="37">
        <f>IFERROR(VLOOKUP(B188,Группы!A:A,1,FALSE),0)</f>
        <v>0</v>
      </c>
      <c r="D188" s="37" t="str">
        <f t="shared" si="70"/>
        <v/>
      </c>
      <c r="E188" s="37" t="str">
        <f t="shared" si="71"/>
        <v/>
      </c>
      <c r="G188" s="173">
        <f>'Шаблон модификаторы'!C189</f>
        <v>0</v>
      </c>
      <c r="H188" s="174">
        <f>IFERROR('Шаблон модификаторы блюда'!A189+1-1,0)</f>
        <v>0</v>
      </c>
      <c r="I188" s="37">
        <f>IFERROR(VLOOKUP(H188,Группы!A:A,1,FALSE),0)</f>
        <v>0</v>
      </c>
      <c r="J188" s="37" t="str">
        <f t="shared" si="77"/>
        <v/>
      </c>
      <c r="K188" s="125" t="str">
        <f>IF(IF('Шаблон модификаторы блюда'!D189=0,0,'Шаблон модификаторы блюда'!A189),IF('Шаблон модификаторы блюда'!D189=0,0,'Шаблон модификаторы блюда'!A189),"")</f>
        <v/>
      </c>
      <c r="L188" s="42" t="str">
        <f t="shared" si="52"/>
        <v/>
      </c>
      <c r="M188" s="42" t="str">
        <f t="shared" si="53"/>
        <v/>
      </c>
      <c r="N188" s="42" t="str">
        <f t="shared" si="72"/>
        <v/>
      </c>
      <c r="O188" s="37" t="str">
        <f t="shared" si="73"/>
        <v/>
      </c>
      <c r="Q188" s="37">
        <f>'Шаблон блюда'!B189</f>
        <v>0</v>
      </c>
      <c r="R188" s="37">
        <f>IFERROR('Шаблон блюда'!A189+1-1,"")</f>
        <v>0</v>
      </c>
      <c r="S188" s="45">
        <f t="shared" si="54"/>
        <v>0</v>
      </c>
      <c r="T188" s="37" t="str">
        <f t="shared" si="55"/>
        <v/>
      </c>
      <c r="U188" s="37" t="str">
        <f t="shared" si="74"/>
        <v/>
      </c>
      <c r="W188" s="38">
        <f t="shared" si="76"/>
        <v>2019</v>
      </c>
      <c r="AO188" s="38">
        <f t="shared" si="56"/>
        <v>0</v>
      </c>
      <c r="AP188" s="38">
        <f t="shared" si="57"/>
        <v>0</v>
      </c>
      <c r="AR188" s="181">
        <f>Инвентаризация!O191</f>
        <v>57230</v>
      </c>
      <c r="AS188" s="181">
        <f>Инвентаризация!P191</f>
        <v>0</v>
      </c>
      <c r="AT188" s="181">
        <f>Инвентаризация!Q191</f>
        <v>0</v>
      </c>
      <c r="AU188" s="181" t="str">
        <f>IFERROR('Аксапта '!A196,"-")</f>
        <v>-</v>
      </c>
      <c r="AV188" s="38">
        <f t="shared" si="58"/>
        <v>0</v>
      </c>
      <c r="AW188" s="38">
        <f t="shared" si="59"/>
        <v>0</v>
      </c>
      <c r="AX188" s="38">
        <f t="shared" si="60"/>
        <v>0</v>
      </c>
      <c r="AY188" s="181">
        <f t="shared" si="61"/>
        <v>0</v>
      </c>
      <c r="BB188" s="181">
        <f>Инвентаризация!O191</f>
        <v>57230</v>
      </c>
      <c r="BC188" s="181">
        <f>Инвентаризация!P191</f>
        <v>0</v>
      </c>
      <c r="BD188" s="181">
        <f>Инвентаризация!Q191</f>
        <v>0</v>
      </c>
      <c r="BE188" s="181" t="str">
        <f>IFERROR('Аксапта 2'!A196,"-")</f>
        <v>-</v>
      </c>
      <c r="BF188" s="38">
        <f t="shared" si="62"/>
        <v>0</v>
      </c>
      <c r="BG188" s="38">
        <f t="shared" si="63"/>
        <v>0</v>
      </c>
      <c r="BH188" s="38">
        <f t="shared" si="64"/>
        <v>0</v>
      </c>
      <c r="BI188" s="181">
        <f t="shared" si="65"/>
        <v>0</v>
      </c>
      <c r="BL188" s="181">
        <f>Инвентаризация!O191</f>
        <v>57230</v>
      </c>
      <c r="BM188" s="181">
        <f>Инвентаризация!P191</f>
        <v>0</v>
      </c>
      <c r="BN188" s="181">
        <f>Инвентаризация!Q191</f>
        <v>0</v>
      </c>
      <c r="BO188" s="181" t="str">
        <f>IFERROR('Аксапта 3'!A196,"-")</f>
        <v>-</v>
      </c>
      <c r="BP188" s="38">
        <f t="shared" si="66"/>
        <v>0</v>
      </c>
      <c r="BQ188" s="38">
        <f t="shared" si="67"/>
        <v>0</v>
      </c>
      <c r="BR188" s="38">
        <f t="shared" si="68"/>
        <v>0</v>
      </c>
      <c r="BS188" s="181">
        <f t="shared" si="69"/>
        <v>0</v>
      </c>
    </row>
    <row r="189" spans="1:71">
      <c r="A189" s="38">
        <f>'Шаблон блюда'!B190</f>
        <v>0</v>
      </c>
      <c r="B189" s="37">
        <f>IFERROR('Шаблон блюда'!A190+1-1,"")</f>
        <v>0</v>
      </c>
      <c r="C189" s="37">
        <f>IFERROR(VLOOKUP(B189,Группы!A:A,1,FALSE),0)</f>
        <v>0</v>
      </c>
      <c r="D189" s="37" t="str">
        <f t="shared" si="70"/>
        <v/>
      </c>
      <c r="E189" s="37" t="str">
        <f t="shared" si="71"/>
        <v/>
      </c>
      <c r="G189" s="173">
        <f>'Шаблон модификаторы'!C190</f>
        <v>0</v>
      </c>
      <c r="H189" s="174">
        <f>IFERROR('Шаблон модификаторы блюда'!A190+1-1,0)</f>
        <v>0</v>
      </c>
      <c r="I189" s="37">
        <f>IFERROR(VLOOKUP(H189,Группы!A:A,1,FALSE),0)</f>
        <v>0</v>
      </c>
      <c r="J189" s="37" t="str">
        <f t="shared" si="77"/>
        <v/>
      </c>
      <c r="K189" s="125" t="str">
        <f>IF(IF('Шаблон модификаторы блюда'!D190=0,0,'Шаблон модификаторы блюда'!A190),IF('Шаблон модификаторы блюда'!D190=0,0,'Шаблон модификаторы блюда'!A190),"")</f>
        <v/>
      </c>
      <c r="L189" s="42" t="str">
        <f t="shared" si="52"/>
        <v/>
      </c>
      <c r="M189" s="42" t="str">
        <f t="shared" si="53"/>
        <v/>
      </c>
      <c r="N189" s="42" t="str">
        <f t="shared" si="72"/>
        <v/>
      </c>
      <c r="O189" s="37" t="str">
        <f t="shared" si="73"/>
        <v/>
      </c>
      <c r="Q189" s="37">
        <f>'Шаблон блюда'!B190</f>
        <v>0</v>
      </c>
      <c r="R189" s="37">
        <f>IFERROR('Шаблон блюда'!A190+1-1,"")</f>
        <v>0</v>
      </c>
      <c r="S189" s="45">
        <f t="shared" si="54"/>
        <v>0</v>
      </c>
      <c r="T189" s="37" t="str">
        <f t="shared" si="55"/>
        <v/>
      </c>
      <c r="U189" s="37" t="str">
        <f t="shared" si="74"/>
        <v/>
      </c>
      <c r="W189" s="38">
        <f t="shared" si="76"/>
        <v>2018</v>
      </c>
      <c r="AO189" s="38">
        <f t="shared" si="56"/>
        <v>0</v>
      </c>
      <c r="AP189" s="38">
        <f t="shared" si="57"/>
        <v>0</v>
      </c>
      <c r="AR189" s="181">
        <f>Инвентаризация!O192</f>
        <v>69903</v>
      </c>
      <c r="AS189" s="181">
        <f>Инвентаризация!P192</f>
        <v>0</v>
      </c>
      <c r="AT189" s="181">
        <f>Инвентаризация!Q192</f>
        <v>0</v>
      </c>
      <c r="AU189" s="181" t="str">
        <f>IFERROR('Аксапта '!A197,"-")</f>
        <v>-</v>
      </c>
      <c r="AV189" s="38">
        <f t="shared" si="58"/>
        <v>0</v>
      </c>
      <c r="AW189" s="38">
        <f t="shared" si="59"/>
        <v>0</v>
      </c>
      <c r="AX189" s="38">
        <f t="shared" si="60"/>
        <v>0</v>
      </c>
      <c r="AY189" s="181">
        <f t="shared" si="61"/>
        <v>0</v>
      </c>
      <c r="BB189" s="181">
        <f>Инвентаризация!O192</f>
        <v>69903</v>
      </c>
      <c r="BC189" s="181">
        <f>Инвентаризация!P192</f>
        <v>0</v>
      </c>
      <c r="BD189" s="181">
        <f>Инвентаризация!Q192</f>
        <v>0</v>
      </c>
      <c r="BE189" s="181" t="str">
        <f>IFERROR('Аксапта 2'!A197,"-")</f>
        <v>-</v>
      </c>
      <c r="BF189" s="38">
        <f t="shared" si="62"/>
        <v>0</v>
      </c>
      <c r="BG189" s="38">
        <f t="shared" si="63"/>
        <v>0</v>
      </c>
      <c r="BH189" s="38">
        <f t="shared" si="64"/>
        <v>0</v>
      </c>
      <c r="BI189" s="181">
        <f t="shared" si="65"/>
        <v>0</v>
      </c>
      <c r="BL189" s="181">
        <f>Инвентаризация!O192</f>
        <v>69903</v>
      </c>
      <c r="BM189" s="181">
        <f>Инвентаризация!P192</f>
        <v>0</v>
      </c>
      <c r="BN189" s="181">
        <f>Инвентаризация!Q192</f>
        <v>0</v>
      </c>
      <c r="BO189" s="181" t="str">
        <f>IFERROR('Аксапта 3'!A197,"-")</f>
        <v>-</v>
      </c>
      <c r="BP189" s="38">
        <f t="shared" si="66"/>
        <v>0</v>
      </c>
      <c r="BQ189" s="38">
        <f t="shared" si="67"/>
        <v>0</v>
      </c>
      <c r="BR189" s="38">
        <f t="shared" si="68"/>
        <v>0</v>
      </c>
      <c r="BS189" s="181">
        <f t="shared" si="69"/>
        <v>0</v>
      </c>
    </row>
    <row r="190" spans="1:71">
      <c r="A190" s="38">
        <f>'Шаблон блюда'!B191</f>
        <v>0</v>
      </c>
      <c r="B190" s="37">
        <f>IFERROR('Шаблон блюда'!A191+1-1,"")</f>
        <v>0</v>
      </c>
      <c r="C190" s="37">
        <f>IFERROR(VLOOKUP(B190,Группы!A:A,1,FALSE),0)</f>
        <v>0</v>
      </c>
      <c r="D190" s="37" t="str">
        <f t="shared" si="70"/>
        <v/>
      </c>
      <c r="E190" s="37" t="str">
        <f t="shared" si="71"/>
        <v/>
      </c>
      <c r="G190" s="173">
        <f>'Шаблон модификаторы'!C191</f>
        <v>0</v>
      </c>
      <c r="H190" s="174">
        <f>IFERROR('Шаблон модификаторы блюда'!A191+1-1,0)</f>
        <v>0</v>
      </c>
      <c r="I190" s="37">
        <f>IFERROR(VLOOKUP(H190,Группы!A:A,1,FALSE),0)</f>
        <v>0</v>
      </c>
      <c r="J190" s="37" t="str">
        <f t="shared" si="77"/>
        <v/>
      </c>
      <c r="K190" s="125" t="str">
        <f>IF(IF('Шаблон модификаторы блюда'!D191=0,0,'Шаблон модификаторы блюда'!A191),IF('Шаблон модификаторы блюда'!D191=0,0,'Шаблон модификаторы блюда'!A191),"")</f>
        <v/>
      </c>
      <c r="L190" s="42" t="str">
        <f t="shared" si="52"/>
        <v/>
      </c>
      <c r="M190" s="42" t="str">
        <f t="shared" si="53"/>
        <v/>
      </c>
      <c r="N190" s="42" t="str">
        <f t="shared" si="72"/>
        <v/>
      </c>
      <c r="O190" s="37" t="str">
        <f t="shared" si="73"/>
        <v/>
      </c>
      <c r="Q190" s="37">
        <f>'Шаблон блюда'!B191</f>
        <v>0</v>
      </c>
      <c r="R190" s="37">
        <f>IFERROR('Шаблон блюда'!A191+1-1,"")</f>
        <v>0</v>
      </c>
      <c r="S190" s="45">
        <f t="shared" si="54"/>
        <v>0</v>
      </c>
      <c r="T190" s="37" t="str">
        <f t="shared" si="55"/>
        <v/>
      </c>
      <c r="U190" s="37" t="str">
        <f t="shared" si="74"/>
        <v/>
      </c>
      <c r="W190" s="38">
        <f t="shared" si="76"/>
        <v>2022</v>
      </c>
      <c r="AO190" s="38">
        <f t="shared" si="56"/>
        <v>0</v>
      </c>
      <c r="AP190" s="38">
        <f t="shared" si="57"/>
        <v>0</v>
      </c>
      <c r="AR190" s="181">
        <f>Инвентаризация!O193</f>
        <v>67417</v>
      </c>
      <c r="AS190" s="181">
        <f>Инвентаризация!P193</f>
        <v>57416</v>
      </c>
      <c r="AT190" s="181">
        <f>Инвентаризация!Q193</f>
        <v>0</v>
      </c>
      <c r="AU190" s="181" t="str">
        <f>IFERROR('Аксапта '!A198,"-")</f>
        <v>-</v>
      </c>
      <c r="AV190" s="38">
        <f t="shared" si="58"/>
        <v>0</v>
      </c>
      <c r="AW190" s="38">
        <f t="shared" si="59"/>
        <v>0</v>
      </c>
      <c r="AX190" s="38">
        <f t="shared" si="60"/>
        <v>0</v>
      </c>
      <c r="AY190" s="181">
        <f t="shared" si="61"/>
        <v>0</v>
      </c>
      <c r="BB190" s="181">
        <f>Инвентаризация!O193</f>
        <v>67417</v>
      </c>
      <c r="BC190" s="181">
        <f>Инвентаризация!P193</f>
        <v>57416</v>
      </c>
      <c r="BD190" s="181">
        <f>Инвентаризация!Q193</f>
        <v>0</v>
      </c>
      <c r="BE190" s="181" t="str">
        <f>IFERROR('Аксапта 2'!A198,"-")</f>
        <v>-</v>
      </c>
      <c r="BF190" s="38">
        <f t="shared" si="62"/>
        <v>0</v>
      </c>
      <c r="BG190" s="38">
        <f t="shared" si="63"/>
        <v>0</v>
      </c>
      <c r="BH190" s="38">
        <f t="shared" si="64"/>
        <v>0</v>
      </c>
      <c r="BI190" s="181">
        <f t="shared" si="65"/>
        <v>0</v>
      </c>
      <c r="BL190" s="181">
        <f>Инвентаризация!O193</f>
        <v>67417</v>
      </c>
      <c r="BM190" s="181">
        <f>Инвентаризация!P193</f>
        <v>57416</v>
      </c>
      <c r="BN190" s="181">
        <f>Инвентаризация!Q193</f>
        <v>0</v>
      </c>
      <c r="BO190" s="181" t="str">
        <f>IFERROR('Аксапта 3'!A198,"-")</f>
        <v>-</v>
      </c>
      <c r="BP190" s="38">
        <f t="shared" si="66"/>
        <v>0</v>
      </c>
      <c r="BQ190" s="38">
        <f t="shared" si="67"/>
        <v>0</v>
      </c>
      <c r="BR190" s="38">
        <f t="shared" si="68"/>
        <v>0</v>
      </c>
      <c r="BS190" s="181">
        <f t="shared" si="69"/>
        <v>0</v>
      </c>
    </row>
    <row r="191" spans="1:71">
      <c r="A191" s="38">
        <f>'Шаблон блюда'!B192</f>
        <v>0</v>
      </c>
      <c r="B191" s="37">
        <f>IFERROR('Шаблон блюда'!A192+1-1,"")</f>
        <v>0</v>
      </c>
      <c r="C191" s="37">
        <f>IFERROR(VLOOKUP(B191,Группы!A:A,1,FALSE),0)</f>
        <v>0</v>
      </c>
      <c r="D191" s="37" t="str">
        <f t="shared" si="70"/>
        <v/>
      </c>
      <c r="E191" s="37" t="str">
        <f t="shared" si="71"/>
        <v/>
      </c>
      <c r="G191" s="173">
        <f>'Шаблон модификаторы'!C192</f>
        <v>0</v>
      </c>
      <c r="H191" s="174">
        <f>IFERROR('Шаблон модификаторы блюда'!A192+1-1,0)</f>
        <v>0</v>
      </c>
      <c r="I191" s="37">
        <f>IFERROR(VLOOKUP(H191,Группы!A:A,1,FALSE),0)</f>
        <v>0</v>
      </c>
      <c r="J191" s="37" t="str">
        <f t="shared" si="77"/>
        <v/>
      </c>
      <c r="K191" s="125" t="str">
        <f>IF(IF('Шаблон модификаторы блюда'!D192=0,0,'Шаблон модификаторы блюда'!A192),IF('Шаблон модификаторы блюда'!D192=0,0,'Шаблон модификаторы блюда'!A192),"")</f>
        <v/>
      </c>
      <c r="L191" s="42" t="str">
        <f t="shared" si="52"/>
        <v/>
      </c>
      <c r="M191" s="42" t="str">
        <f t="shared" si="53"/>
        <v/>
      </c>
      <c r="N191" s="42" t="str">
        <f t="shared" si="72"/>
        <v/>
      </c>
      <c r="O191" s="37" t="str">
        <f t="shared" si="73"/>
        <v/>
      </c>
      <c r="Q191" s="37">
        <f>'Шаблон блюда'!B192</f>
        <v>0</v>
      </c>
      <c r="R191" s="37">
        <f>IFERROR('Шаблон блюда'!A192+1-1,"")</f>
        <v>0</v>
      </c>
      <c r="S191" s="45">
        <f t="shared" si="54"/>
        <v>0</v>
      </c>
      <c r="T191" s="37" t="str">
        <f t="shared" si="55"/>
        <v/>
      </c>
      <c r="U191" s="37" t="str">
        <f t="shared" si="74"/>
        <v/>
      </c>
      <c r="W191" s="38">
        <f t="shared" si="76"/>
        <v>2025</v>
      </c>
      <c r="AO191" s="38">
        <f t="shared" si="56"/>
        <v>0</v>
      </c>
      <c r="AP191" s="38">
        <f t="shared" si="57"/>
        <v>0</v>
      </c>
      <c r="AR191" s="181">
        <f>Инвентаризация!O194</f>
        <v>70711</v>
      </c>
      <c r="AS191" s="181">
        <f>Инвентаризация!P194</f>
        <v>70712</v>
      </c>
      <c r="AT191" s="181">
        <f>Инвентаризация!Q194</f>
        <v>70032</v>
      </c>
      <c r="AU191" s="181" t="str">
        <f>IFERROR('Аксапта '!A199,"-")</f>
        <v>-</v>
      </c>
      <c r="AV191" s="38">
        <f t="shared" si="58"/>
        <v>0</v>
      </c>
      <c r="AW191" s="38">
        <f t="shared" si="59"/>
        <v>0</v>
      </c>
      <c r="AX191" s="38">
        <f t="shared" si="60"/>
        <v>0</v>
      </c>
      <c r="AY191" s="181">
        <f t="shared" si="61"/>
        <v>0</v>
      </c>
      <c r="BB191" s="181">
        <f>Инвентаризация!O194</f>
        <v>70711</v>
      </c>
      <c r="BC191" s="181">
        <f>Инвентаризация!P194</f>
        <v>70712</v>
      </c>
      <c r="BD191" s="181">
        <f>Инвентаризация!Q194</f>
        <v>70032</v>
      </c>
      <c r="BE191" s="181" t="str">
        <f>IFERROR('Аксапта 2'!A199,"-")</f>
        <v>-</v>
      </c>
      <c r="BF191" s="38">
        <f t="shared" si="62"/>
        <v>0</v>
      </c>
      <c r="BG191" s="38">
        <f t="shared" si="63"/>
        <v>0</v>
      </c>
      <c r="BH191" s="38">
        <f t="shared" si="64"/>
        <v>0</v>
      </c>
      <c r="BI191" s="181">
        <f t="shared" si="65"/>
        <v>0</v>
      </c>
      <c r="BL191" s="181">
        <f>Инвентаризация!O194</f>
        <v>70711</v>
      </c>
      <c r="BM191" s="181">
        <f>Инвентаризация!P194</f>
        <v>70712</v>
      </c>
      <c r="BN191" s="181">
        <f>Инвентаризация!Q194</f>
        <v>70032</v>
      </c>
      <c r="BO191" s="181" t="str">
        <f>IFERROR('Аксапта 3'!A199,"-")</f>
        <v>-</v>
      </c>
      <c r="BP191" s="38">
        <f t="shared" si="66"/>
        <v>0</v>
      </c>
      <c r="BQ191" s="38">
        <f t="shared" si="67"/>
        <v>0</v>
      </c>
      <c r="BR191" s="38">
        <f t="shared" si="68"/>
        <v>0</v>
      </c>
      <c r="BS191" s="181">
        <f t="shared" si="69"/>
        <v>0</v>
      </c>
    </row>
    <row r="192" spans="1:71">
      <c r="A192" s="38">
        <f>'Шаблон блюда'!B193</f>
        <v>0</v>
      </c>
      <c r="B192" s="37">
        <f>IFERROR('Шаблон блюда'!A193+1-1,"")</f>
        <v>0</v>
      </c>
      <c r="C192" s="37">
        <f>IFERROR(VLOOKUP(B192,Группы!A:A,1,FALSE),0)</f>
        <v>0</v>
      </c>
      <c r="D192" s="37" t="str">
        <f t="shared" si="70"/>
        <v/>
      </c>
      <c r="E192" s="37" t="str">
        <f t="shared" si="71"/>
        <v/>
      </c>
      <c r="G192" s="173">
        <f>'Шаблон модификаторы'!C193</f>
        <v>0</v>
      </c>
      <c r="H192" s="174">
        <f>IFERROR('Шаблон модификаторы блюда'!A193+1-1,0)</f>
        <v>0</v>
      </c>
      <c r="I192" s="37">
        <f>IFERROR(VLOOKUP(H192,Группы!A:A,1,FALSE),0)</f>
        <v>0</v>
      </c>
      <c r="J192" s="37" t="str">
        <f t="shared" si="77"/>
        <v/>
      </c>
      <c r="K192" s="125" t="str">
        <f>IF(IF('Шаблон модификаторы блюда'!D193=0,0,'Шаблон модификаторы блюда'!A193),IF('Шаблон модификаторы блюда'!D193=0,0,'Шаблон модификаторы блюда'!A193),"")</f>
        <v/>
      </c>
      <c r="L192" s="42" t="str">
        <f t="shared" si="52"/>
        <v/>
      </c>
      <c r="M192" s="42" t="str">
        <f t="shared" si="53"/>
        <v/>
      </c>
      <c r="N192" s="42" t="str">
        <f t="shared" si="72"/>
        <v/>
      </c>
      <c r="O192" s="37" t="str">
        <f t="shared" si="73"/>
        <v/>
      </c>
      <c r="Q192" s="37">
        <f>'Шаблон блюда'!B193</f>
        <v>0</v>
      </c>
      <c r="R192" s="37">
        <f>IFERROR('Шаблон блюда'!A193+1-1,"")</f>
        <v>0</v>
      </c>
      <c r="S192" s="45">
        <f t="shared" si="54"/>
        <v>0</v>
      </c>
      <c r="T192" s="37" t="str">
        <f t="shared" si="55"/>
        <v/>
      </c>
      <c r="U192" s="37" t="str">
        <f t="shared" si="74"/>
        <v/>
      </c>
      <c r="W192" s="38">
        <f t="shared" si="76"/>
        <v>1262</v>
      </c>
      <c r="AO192" s="38">
        <f t="shared" si="56"/>
        <v>0</v>
      </c>
      <c r="AP192" s="38">
        <f t="shared" si="57"/>
        <v>0</v>
      </c>
      <c r="AR192" s="181">
        <f>Инвентаризация!O195</f>
        <v>61003</v>
      </c>
      <c r="AS192" s="181">
        <f>Инвентаризация!P195</f>
        <v>0</v>
      </c>
      <c r="AT192" s="181">
        <f>Инвентаризация!Q195</f>
        <v>0</v>
      </c>
      <c r="AU192" s="181" t="str">
        <f>IFERROR('Аксапта '!A200,"-")</f>
        <v>-</v>
      </c>
      <c r="AV192" s="38">
        <f t="shared" si="58"/>
        <v>0</v>
      </c>
      <c r="AW192" s="38">
        <f t="shared" si="59"/>
        <v>0</v>
      </c>
      <c r="AX192" s="38">
        <f t="shared" si="60"/>
        <v>0</v>
      </c>
      <c r="AY192" s="181">
        <f t="shared" si="61"/>
        <v>0</v>
      </c>
      <c r="BB192" s="181">
        <f>Инвентаризация!O195</f>
        <v>61003</v>
      </c>
      <c r="BC192" s="181">
        <f>Инвентаризация!P195</f>
        <v>0</v>
      </c>
      <c r="BD192" s="181">
        <f>Инвентаризация!Q195</f>
        <v>0</v>
      </c>
      <c r="BE192" s="181" t="str">
        <f>IFERROR('Аксапта 2'!A200,"-")</f>
        <v>-</v>
      </c>
      <c r="BF192" s="38">
        <f t="shared" si="62"/>
        <v>0</v>
      </c>
      <c r="BG192" s="38">
        <f t="shared" si="63"/>
        <v>0</v>
      </c>
      <c r="BH192" s="38">
        <f t="shared" si="64"/>
        <v>0</v>
      </c>
      <c r="BI192" s="181">
        <f t="shared" si="65"/>
        <v>0</v>
      </c>
      <c r="BL192" s="181">
        <f>Инвентаризация!O195</f>
        <v>61003</v>
      </c>
      <c r="BM192" s="181">
        <f>Инвентаризация!P195</f>
        <v>0</v>
      </c>
      <c r="BN192" s="181">
        <f>Инвентаризация!Q195</f>
        <v>0</v>
      </c>
      <c r="BO192" s="181" t="str">
        <f>IFERROR('Аксапта 3'!A200,"-")</f>
        <v>-</v>
      </c>
      <c r="BP192" s="38">
        <f t="shared" si="66"/>
        <v>0</v>
      </c>
      <c r="BQ192" s="38">
        <f t="shared" si="67"/>
        <v>0</v>
      </c>
      <c r="BR192" s="38">
        <f t="shared" si="68"/>
        <v>0</v>
      </c>
      <c r="BS192" s="181">
        <f t="shared" si="69"/>
        <v>0</v>
      </c>
    </row>
    <row r="193" spans="1:71">
      <c r="A193" s="38">
        <f>'Шаблон блюда'!B194</f>
        <v>0</v>
      </c>
      <c r="B193" s="37">
        <f>IFERROR('Шаблон блюда'!A194+1-1,"")</f>
        <v>0</v>
      </c>
      <c r="C193" s="37">
        <f>IFERROR(VLOOKUP(B193,Группы!A:A,1,FALSE),0)</f>
        <v>0</v>
      </c>
      <c r="D193" s="37" t="str">
        <f t="shared" si="70"/>
        <v/>
      </c>
      <c r="E193" s="37" t="str">
        <f t="shared" si="71"/>
        <v/>
      </c>
      <c r="G193" s="173">
        <f>'Шаблон модификаторы'!C194</f>
        <v>0</v>
      </c>
      <c r="H193" s="174">
        <f>IFERROR('Шаблон модификаторы блюда'!A194+1-1,0)</f>
        <v>0</v>
      </c>
      <c r="I193" s="37">
        <f>IFERROR(VLOOKUP(H193,Группы!A:A,1,FALSE),0)</f>
        <v>0</v>
      </c>
      <c r="J193" s="37" t="str">
        <f t="shared" si="77"/>
        <v/>
      </c>
      <c r="K193" s="125" t="str">
        <f>IF(IF('Шаблон модификаторы блюда'!D194=0,0,'Шаблон модификаторы блюда'!A194),IF('Шаблон модификаторы блюда'!D194=0,0,'Шаблон модификаторы блюда'!A194),"")</f>
        <v/>
      </c>
      <c r="L193" s="42" t="str">
        <f t="shared" si="52"/>
        <v/>
      </c>
      <c r="M193" s="42" t="str">
        <f t="shared" si="53"/>
        <v/>
      </c>
      <c r="N193" s="42" t="str">
        <f t="shared" si="72"/>
        <v/>
      </c>
      <c r="O193" s="37" t="str">
        <f t="shared" si="73"/>
        <v/>
      </c>
      <c r="Q193" s="37">
        <f>'Шаблон блюда'!B194</f>
        <v>0</v>
      </c>
      <c r="R193" s="37">
        <f>IFERROR('Шаблон блюда'!A194+1-1,"")</f>
        <v>0</v>
      </c>
      <c r="S193" s="45">
        <f t="shared" si="54"/>
        <v>0</v>
      </c>
      <c r="T193" s="37" t="str">
        <f t="shared" si="55"/>
        <v/>
      </c>
      <c r="U193" s="37" t="str">
        <f t="shared" si="74"/>
        <v/>
      </c>
      <c r="W193" s="38">
        <f t="shared" si="76"/>
        <v>2035</v>
      </c>
      <c r="AO193" s="38">
        <f t="shared" si="56"/>
        <v>0</v>
      </c>
      <c r="AP193" s="38">
        <f t="shared" si="57"/>
        <v>0</v>
      </c>
      <c r="AR193" s="181">
        <f>Инвентаризация!O196</f>
        <v>0</v>
      </c>
      <c r="AS193" s="181">
        <f>Инвентаризация!P196</f>
        <v>0</v>
      </c>
      <c r="AT193" s="181">
        <f>Инвентаризация!Q196</f>
        <v>0</v>
      </c>
      <c r="AU193" s="181" t="str">
        <f>IFERROR('Аксапта '!A201,"-")</f>
        <v>-</v>
      </c>
      <c r="AV193" s="38">
        <f t="shared" si="58"/>
        <v>0</v>
      </c>
      <c r="AW193" s="38">
        <f t="shared" si="59"/>
        <v>0</v>
      </c>
      <c r="AX193" s="38">
        <f t="shared" si="60"/>
        <v>0</v>
      </c>
      <c r="AY193" s="181">
        <f t="shared" si="61"/>
        <v>0</v>
      </c>
      <c r="BB193" s="181">
        <f>Инвентаризация!O196</f>
        <v>0</v>
      </c>
      <c r="BC193" s="181">
        <f>Инвентаризация!P196</f>
        <v>0</v>
      </c>
      <c r="BD193" s="181">
        <f>Инвентаризация!Q196</f>
        <v>0</v>
      </c>
      <c r="BE193" s="181" t="str">
        <f>IFERROR('Аксапта 2'!A201,"-")</f>
        <v>-</v>
      </c>
      <c r="BF193" s="38">
        <f t="shared" si="62"/>
        <v>0</v>
      </c>
      <c r="BG193" s="38">
        <f t="shared" si="63"/>
        <v>0</v>
      </c>
      <c r="BH193" s="38">
        <f t="shared" si="64"/>
        <v>0</v>
      </c>
      <c r="BI193" s="181">
        <f t="shared" si="65"/>
        <v>0</v>
      </c>
      <c r="BL193" s="181">
        <f>Инвентаризация!O196</f>
        <v>0</v>
      </c>
      <c r="BM193" s="181">
        <f>Инвентаризация!P196</f>
        <v>0</v>
      </c>
      <c r="BN193" s="181">
        <f>Инвентаризация!Q196</f>
        <v>0</v>
      </c>
      <c r="BO193" s="181" t="str">
        <f>IFERROR('Аксапта 3'!A201,"-")</f>
        <v>-</v>
      </c>
      <c r="BP193" s="38">
        <f t="shared" si="66"/>
        <v>0</v>
      </c>
      <c r="BQ193" s="38">
        <f t="shared" si="67"/>
        <v>0</v>
      </c>
      <c r="BR193" s="38">
        <f t="shared" si="68"/>
        <v>0</v>
      </c>
      <c r="BS193" s="181">
        <f t="shared" si="69"/>
        <v>0</v>
      </c>
    </row>
    <row r="194" spans="1:71">
      <c r="A194" s="38">
        <f>'Шаблон блюда'!B195</f>
        <v>0</v>
      </c>
      <c r="B194" s="37">
        <f>IFERROR('Шаблон блюда'!A195+1-1,"")</f>
        <v>0</v>
      </c>
      <c r="C194" s="37">
        <f>IFERROR(VLOOKUP(B194,Группы!A:A,1,FALSE),0)</f>
        <v>0</v>
      </c>
      <c r="D194" s="37" t="str">
        <f t="shared" si="70"/>
        <v/>
      </c>
      <c r="E194" s="37" t="str">
        <f t="shared" si="71"/>
        <v/>
      </c>
      <c r="G194" s="173">
        <f>'Шаблон модификаторы'!C195</f>
        <v>0</v>
      </c>
      <c r="H194" s="174">
        <f>IFERROR('Шаблон модификаторы блюда'!A195+1-1,0)</f>
        <v>0</v>
      </c>
      <c r="I194" s="37">
        <f>IFERROR(VLOOKUP(H194,Группы!A:A,1,FALSE),0)</f>
        <v>0</v>
      </c>
      <c r="J194" s="37" t="str">
        <f t="shared" si="77"/>
        <v/>
      </c>
      <c r="K194" s="125" t="str">
        <f>IF(IF('Шаблон модификаторы блюда'!D195=0,0,'Шаблон модификаторы блюда'!A195),IF('Шаблон модификаторы блюда'!D195=0,0,'Шаблон модификаторы блюда'!A195),"")</f>
        <v/>
      </c>
      <c r="L194" s="42" t="str">
        <f t="shared" si="52"/>
        <v/>
      </c>
      <c r="M194" s="42" t="str">
        <f t="shared" si="53"/>
        <v/>
      </c>
      <c r="N194" s="42" t="str">
        <f t="shared" si="72"/>
        <v/>
      </c>
      <c r="O194" s="37" t="str">
        <f t="shared" si="73"/>
        <v/>
      </c>
      <c r="Q194" s="37">
        <f>'Шаблон блюда'!B195</f>
        <v>0</v>
      </c>
      <c r="R194" s="37">
        <f>IFERROR('Шаблон блюда'!A195+1-1,"")</f>
        <v>0</v>
      </c>
      <c r="S194" s="45">
        <f t="shared" si="54"/>
        <v>0</v>
      </c>
      <c r="T194" s="37" t="str">
        <f t="shared" si="55"/>
        <v/>
      </c>
      <c r="U194" s="37" t="str">
        <f t="shared" si="74"/>
        <v/>
      </c>
      <c r="W194" s="38">
        <f t="shared" si="76"/>
        <v>1422</v>
      </c>
      <c r="AO194" s="38">
        <f t="shared" si="56"/>
        <v>0</v>
      </c>
      <c r="AP194" s="38">
        <f t="shared" si="57"/>
        <v>0</v>
      </c>
      <c r="AR194" s="181">
        <f>Инвентаризация!O197</f>
        <v>0</v>
      </c>
      <c r="AS194" s="181">
        <f>Инвентаризация!P197</f>
        <v>0</v>
      </c>
      <c r="AT194" s="181">
        <f>Инвентаризация!Q197</f>
        <v>0</v>
      </c>
      <c r="AU194" s="181" t="str">
        <f>IFERROR('Аксапта '!A202,"-")</f>
        <v>-</v>
      </c>
      <c r="AV194" s="38">
        <f t="shared" si="58"/>
        <v>0</v>
      </c>
      <c r="AW194" s="38">
        <f t="shared" si="59"/>
        <v>0</v>
      </c>
      <c r="AX194" s="38">
        <f t="shared" si="60"/>
        <v>0</v>
      </c>
      <c r="AY194" s="181">
        <f t="shared" si="61"/>
        <v>0</v>
      </c>
      <c r="BB194" s="181">
        <f>Инвентаризация!O197</f>
        <v>0</v>
      </c>
      <c r="BC194" s="181">
        <f>Инвентаризация!P197</f>
        <v>0</v>
      </c>
      <c r="BD194" s="181">
        <f>Инвентаризация!Q197</f>
        <v>0</v>
      </c>
      <c r="BE194" s="181" t="str">
        <f>IFERROR('Аксапта 2'!A202,"-")</f>
        <v>-</v>
      </c>
      <c r="BF194" s="38">
        <f t="shared" si="62"/>
        <v>0</v>
      </c>
      <c r="BG194" s="38">
        <f t="shared" si="63"/>
        <v>0</v>
      </c>
      <c r="BH194" s="38">
        <f t="shared" si="64"/>
        <v>0</v>
      </c>
      <c r="BI194" s="181">
        <f t="shared" si="65"/>
        <v>0</v>
      </c>
      <c r="BL194" s="181">
        <f>Инвентаризация!O197</f>
        <v>0</v>
      </c>
      <c r="BM194" s="181">
        <f>Инвентаризация!P197</f>
        <v>0</v>
      </c>
      <c r="BN194" s="181">
        <f>Инвентаризация!Q197</f>
        <v>0</v>
      </c>
      <c r="BO194" s="181" t="str">
        <f>IFERROR('Аксапта 3'!A202,"-")</f>
        <v>-</v>
      </c>
      <c r="BP194" s="38">
        <f t="shared" si="66"/>
        <v>0</v>
      </c>
      <c r="BQ194" s="38">
        <f t="shared" si="67"/>
        <v>0</v>
      </c>
      <c r="BR194" s="38">
        <f t="shared" si="68"/>
        <v>0</v>
      </c>
      <c r="BS194" s="181">
        <f t="shared" si="69"/>
        <v>0</v>
      </c>
    </row>
    <row r="195" spans="1:71">
      <c r="A195" s="38">
        <f>'Шаблон блюда'!B196</f>
        <v>0</v>
      </c>
      <c r="B195" s="37">
        <f>IFERROR('Шаблон блюда'!A196+1-1,"")</f>
        <v>0</v>
      </c>
      <c r="C195" s="37">
        <f>IFERROR(VLOOKUP(B195,Группы!A:A,1,FALSE),0)</f>
        <v>0</v>
      </c>
      <c r="D195" s="37" t="str">
        <f t="shared" si="70"/>
        <v/>
      </c>
      <c r="E195" s="37" t="str">
        <f t="shared" si="71"/>
        <v/>
      </c>
      <c r="G195" s="173">
        <f>'Шаблон модификаторы'!C196</f>
        <v>0</v>
      </c>
      <c r="H195" s="174">
        <f>IFERROR('Шаблон модификаторы блюда'!A196+1-1,0)</f>
        <v>0</v>
      </c>
      <c r="I195" s="37">
        <f>IFERROR(VLOOKUP(H195,Группы!A:A,1,FALSE),0)</f>
        <v>0</v>
      </c>
      <c r="J195" s="37" t="str">
        <f t="shared" si="77"/>
        <v/>
      </c>
      <c r="K195" s="125" t="str">
        <f>IF(IF('Шаблон модификаторы блюда'!D196=0,0,'Шаблон модификаторы блюда'!A196),IF('Шаблон модификаторы блюда'!D196=0,0,'Шаблон модификаторы блюда'!A196),"")</f>
        <v/>
      </c>
      <c r="L195" s="42" t="str">
        <f t="shared" si="52"/>
        <v/>
      </c>
      <c r="M195" s="42" t="str">
        <f t="shared" si="53"/>
        <v/>
      </c>
      <c r="N195" s="42" t="str">
        <f t="shared" si="72"/>
        <v/>
      </c>
      <c r="O195" s="37" t="str">
        <f t="shared" si="73"/>
        <v/>
      </c>
      <c r="Q195" s="37">
        <f>'Шаблон блюда'!B196</f>
        <v>0</v>
      </c>
      <c r="R195" s="37">
        <f>IFERROR('Шаблон блюда'!A196+1-1,"")</f>
        <v>0</v>
      </c>
      <c r="S195" s="45">
        <f t="shared" si="54"/>
        <v>0</v>
      </c>
      <c r="T195" s="37" t="str">
        <f t="shared" si="55"/>
        <v/>
      </c>
      <c r="U195" s="37" t="str">
        <f t="shared" si="74"/>
        <v/>
      </c>
      <c r="W195" s="38">
        <f t="shared" si="76"/>
        <v>1667</v>
      </c>
      <c r="AO195" s="38">
        <f t="shared" si="56"/>
        <v>0</v>
      </c>
      <c r="AP195" s="38">
        <f t="shared" si="57"/>
        <v>0</v>
      </c>
      <c r="AR195" s="181">
        <f>Инвентаризация!O198</f>
        <v>0</v>
      </c>
      <c r="AS195" s="181">
        <f>Инвентаризация!P198</f>
        <v>0</v>
      </c>
      <c r="AT195" s="181">
        <f>Инвентаризация!Q198</f>
        <v>0</v>
      </c>
      <c r="AU195" s="181" t="str">
        <f>IFERROR('Аксапта '!A203,"-")</f>
        <v>-</v>
      </c>
      <c r="AV195" s="38">
        <f t="shared" si="58"/>
        <v>0</v>
      </c>
      <c r="AW195" s="38">
        <f t="shared" si="59"/>
        <v>0</v>
      </c>
      <c r="AX195" s="38">
        <f t="shared" si="60"/>
        <v>0</v>
      </c>
      <c r="AY195" s="181">
        <f t="shared" si="61"/>
        <v>0</v>
      </c>
      <c r="BB195" s="181">
        <f>Инвентаризация!O198</f>
        <v>0</v>
      </c>
      <c r="BC195" s="181">
        <f>Инвентаризация!P198</f>
        <v>0</v>
      </c>
      <c r="BD195" s="181">
        <f>Инвентаризация!Q198</f>
        <v>0</v>
      </c>
      <c r="BE195" s="181" t="str">
        <f>IFERROR('Аксапта 2'!A203,"-")</f>
        <v>-</v>
      </c>
      <c r="BF195" s="38">
        <f t="shared" si="62"/>
        <v>0</v>
      </c>
      <c r="BG195" s="38">
        <f t="shared" si="63"/>
        <v>0</v>
      </c>
      <c r="BH195" s="38">
        <f t="shared" si="64"/>
        <v>0</v>
      </c>
      <c r="BI195" s="181">
        <f t="shared" si="65"/>
        <v>0</v>
      </c>
      <c r="BL195" s="181">
        <f>Инвентаризация!O198</f>
        <v>0</v>
      </c>
      <c r="BM195" s="181">
        <f>Инвентаризация!P198</f>
        <v>0</v>
      </c>
      <c r="BN195" s="181">
        <f>Инвентаризация!Q198</f>
        <v>0</v>
      </c>
      <c r="BO195" s="181" t="str">
        <f>IFERROR('Аксапта 3'!A203,"-")</f>
        <v>-</v>
      </c>
      <c r="BP195" s="38">
        <f t="shared" si="66"/>
        <v>0</v>
      </c>
      <c r="BQ195" s="38">
        <f t="shared" si="67"/>
        <v>0</v>
      </c>
      <c r="BR195" s="38">
        <f t="shared" si="68"/>
        <v>0</v>
      </c>
      <c r="BS195" s="181">
        <f t="shared" si="69"/>
        <v>0</v>
      </c>
    </row>
    <row r="196" spans="1:71">
      <c r="A196" s="38">
        <f>'Шаблон блюда'!B197</f>
        <v>0</v>
      </c>
      <c r="B196" s="37">
        <f>IFERROR('Шаблон блюда'!A197+1-1,"")</f>
        <v>0</v>
      </c>
      <c r="C196" s="37">
        <f>IFERROR(VLOOKUP(B196,Группы!A:A,1,FALSE),0)</f>
        <v>0</v>
      </c>
      <c r="D196" s="37" t="str">
        <f t="shared" si="70"/>
        <v/>
      </c>
      <c r="E196" s="37" t="str">
        <f t="shared" si="71"/>
        <v/>
      </c>
      <c r="G196" s="173">
        <f>'Шаблон модификаторы'!C197</f>
        <v>0</v>
      </c>
      <c r="H196" s="174">
        <f>IFERROR('Шаблон модификаторы блюда'!A197+1-1,0)</f>
        <v>0</v>
      </c>
      <c r="I196" s="37">
        <f>IFERROR(VLOOKUP(H196,Группы!A:A,1,FALSE),0)</f>
        <v>0</v>
      </c>
      <c r="J196" s="37" t="str">
        <f t="shared" si="77"/>
        <v/>
      </c>
      <c r="K196" s="125" t="str">
        <f>IF(IF('Шаблон модификаторы блюда'!D197=0,0,'Шаблон модификаторы блюда'!A197),IF('Шаблон модификаторы блюда'!D197=0,0,'Шаблон модификаторы блюда'!A197),"")</f>
        <v/>
      </c>
      <c r="L196" s="42" t="str">
        <f t="shared" ref="L196:L259" si="78">IFERROR(VLOOKUP(K196,W:AF,1,FALSE),"")</f>
        <v/>
      </c>
      <c r="M196" s="42" t="str">
        <f t="shared" ref="M196:M259" si="79">IF(K196=L196,"",K196)</f>
        <v/>
      </c>
      <c r="N196" s="42" t="str">
        <f t="shared" si="72"/>
        <v/>
      </c>
      <c r="O196" s="37" t="str">
        <f t="shared" si="73"/>
        <v/>
      </c>
      <c r="Q196" s="37">
        <f>'Шаблон блюда'!B197</f>
        <v>0</v>
      </c>
      <c r="R196" s="37">
        <f>IFERROR('Шаблон блюда'!A197+1-1,"")</f>
        <v>0</v>
      </c>
      <c r="S196" s="45">
        <f t="shared" ref="S196:S259" si="80">IFERROR(VLOOKUP(R196,W:AH,1,FALSE),0)</f>
        <v>0</v>
      </c>
      <c r="T196" s="37" t="str">
        <f t="shared" ref="T196:T259" si="81">IF(R196=S196,"",R196)</f>
        <v/>
      </c>
      <c r="U196" s="37" t="str">
        <f t="shared" si="74"/>
        <v/>
      </c>
      <c r="W196" s="38">
        <f t="shared" si="76"/>
        <v>7044</v>
      </c>
      <c r="AO196" s="38">
        <f t="shared" ref="AO196:AO259" si="82">B197+1-1</f>
        <v>0</v>
      </c>
      <c r="AP196" s="38">
        <f t="shared" ref="AP196:AP259" si="83">A197</f>
        <v>0</v>
      </c>
      <c r="AR196" s="181">
        <f>Инвентаризация!O199</f>
        <v>0</v>
      </c>
      <c r="AS196" s="181">
        <f>Инвентаризация!P199</f>
        <v>0</v>
      </c>
      <c r="AT196" s="181">
        <f>Инвентаризация!Q199</f>
        <v>0</v>
      </c>
      <c r="AU196" s="181" t="str">
        <f>IFERROR('Аксапта '!A204,"-")</f>
        <v>-</v>
      </c>
      <c r="AV196" s="38">
        <f t="shared" ref="AV196:AV259" si="84">IFERROR(VLOOKUP(AU196,AR:AR,1,0),0)</f>
        <v>0</v>
      </c>
      <c r="AW196" s="38">
        <f t="shared" ref="AW196:AW259" si="85">IFERROR(VLOOKUP(AU196,AS:AS,1,0),0)</f>
        <v>0</v>
      </c>
      <c r="AX196" s="38">
        <f t="shared" ref="AX196:AX259" si="86">IFERROR(VLOOKUP(AU196,AT:AT,1,0),0)</f>
        <v>0</v>
      </c>
      <c r="AY196" s="181">
        <f t="shared" ref="AY196:AY259" si="87">IFERROR(AU196-AV196-AX196-AW196,0)</f>
        <v>0</v>
      </c>
      <c r="BB196" s="181">
        <f>Инвентаризация!O199</f>
        <v>0</v>
      </c>
      <c r="BC196" s="181">
        <f>Инвентаризация!P199</f>
        <v>0</v>
      </c>
      <c r="BD196" s="181">
        <f>Инвентаризация!Q199</f>
        <v>0</v>
      </c>
      <c r="BE196" s="181" t="str">
        <f>IFERROR('Аксапта 2'!A204,"-")</f>
        <v>-</v>
      </c>
      <c r="BF196" s="38">
        <f t="shared" ref="BF196:BF259" si="88">IFERROR(VLOOKUP(BE196,BB:BB,1,0),0)</f>
        <v>0</v>
      </c>
      <c r="BG196" s="38">
        <f t="shared" ref="BG196:BG259" si="89">IFERROR(VLOOKUP(BE196,BC:BC,1,0),0)</f>
        <v>0</v>
      </c>
      <c r="BH196" s="38">
        <f t="shared" ref="BH196:BH259" si="90">IFERROR(VLOOKUP(BE196,BD:BD,1,0),0)</f>
        <v>0</v>
      </c>
      <c r="BI196" s="181">
        <f t="shared" ref="BI196:BI259" si="91">IFERROR(BE196-BF196-BH196-BG196,0)</f>
        <v>0</v>
      </c>
      <c r="BL196" s="181">
        <f>Инвентаризация!O199</f>
        <v>0</v>
      </c>
      <c r="BM196" s="181">
        <f>Инвентаризация!P199</f>
        <v>0</v>
      </c>
      <c r="BN196" s="181">
        <f>Инвентаризация!Q199</f>
        <v>0</v>
      </c>
      <c r="BO196" s="181" t="str">
        <f>IFERROR('Аксапта 3'!A204,"-")</f>
        <v>-</v>
      </c>
      <c r="BP196" s="38">
        <f t="shared" ref="BP196:BP259" si="92">IFERROR(VLOOKUP(BO196,BL:BL,1,0),0)</f>
        <v>0</v>
      </c>
      <c r="BQ196" s="38">
        <f t="shared" ref="BQ196:BQ259" si="93">IFERROR(VLOOKUP(BO196,BM:BM,1,0),0)</f>
        <v>0</v>
      </c>
      <c r="BR196" s="38">
        <f t="shared" ref="BR196:BR259" si="94">IFERROR(VLOOKUP(BO196,BN:BN,1,0),0)</f>
        <v>0</v>
      </c>
      <c r="BS196" s="181">
        <f t="shared" ref="BS196:BS259" si="95">IFERROR(BO196-BP196-BR196-BQ196,0)</f>
        <v>0</v>
      </c>
    </row>
    <row r="197" spans="1:71">
      <c r="A197" s="38">
        <f>'Шаблон блюда'!B198</f>
        <v>0</v>
      </c>
      <c r="B197" s="37">
        <f>IFERROR('Шаблон блюда'!A198+1-1,"")</f>
        <v>0</v>
      </c>
      <c r="C197" s="37">
        <f>IFERROR(VLOOKUP(B197,Группы!A:A,1,FALSE),0)</f>
        <v>0</v>
      </c>
      <c r="D197" s="37" t="str">
        <f t="shared" ref="D197:D260" si="96">IF(B197=C197,"",B197)</f>
        <v/>
      </c>
      <c r="E197" s="37" t="str">
        <f t="shared" ref="E197:E260" si="97">IF(D197="","",1)</f>
        <v/>
      </c>
      <c r="G197" s="173">
        <f>'Шаблон модификаторы'!C198</f>
        <v>0</v>
      </c>
      <c r="H197" s="174">
        <f>IFERROR('Шаблон модификаторы блюда'!A198+1-1,0)</f>
        <v>0</v>
      </c>
      <c r="I197" s="37">
        <f>IFERROR(VLOOKUP(H197,Группы!A:A,1,FALSE),0)</f>
        <v>0</v>
      </c>
      <c r="J197" s="37" t="str">
        <f t="shared" si="77"/>
        <v/>
      </c>
      <c r="K197" s="125" t="str">
        <f>IF(IF('Шаблон модификаторы блюда'!D198=0,0,'Шаблон модификаторы блюда'!A198),IF('Шаблон модификаторы блюда'!D198=0,0,'Шаблон модификаторы блюда'!A198),"")</f>
        <v/>
      </c>
      <c r="L197" s="42" t="str">
        <f t="shared" si="78"/>
        <v/>
      </c>
      <c r="M197" s="42" t="str">
        <f t="shared" si="79"/>
        <v/>
      </c>
      <c r="N197" s="42" t="str">
        <f t="shared" ref="N197:N260" si="98">IF(M197="","",1)</f>
        <v/>
      </c>
      <c r="O197" s="37" t="str">
        <f t="shared" ref="O197:O260" si="99">IF(J197="","",1)</f>
        <v/>
      </c>
      <c r="Q197" s="37">
        <f>'Шаблон блюда'!B198</f>
        <v>0</v>
      </c>
      <c r="R197" s="37">
        <f>IFERROR('Шаблон блюда'!A198+1-1,"")</f>
        <v>0</v>
      </c>
      <c r="S197" s="45">
        <f t="shared" si="80"/>
        <v>0</v>
      </c>
      <c r="T197" s="37" t="str">
        <f t="shared" si="81"/>
        <v/>
      </c>
      <c r="U197" s="37" t="str">
        <f t="shared" ref="U197:U260" si="100">IF(T197="","",1)</f>
        <v/>
      </c>
      <c r="W197" s="38">
        <f t="shared" si="76"/>
        <v>7047</v>
      </c>
      <c r="AO197" s="38">
        <f t="shared" si="82"/>
        <v>0</v>
      </c>
      <c r="AP197" s="38">
        <f t="shared" si="83"/>
        <v>0</v>
      </c>
      <c r="AR197" s="181">
        <f>Инвентаризация!O200</f>
        <v>0</v>
      </c>
      <c r="AS197" s="181">
        <f>Инвентаризация!P200</f>
        <v>0</v>
      </c>
      <c r="AT197" s="181">
        <f>Инвентаризация!Q200</f>
        <v>0</v>
      </c>
      <c r="AU197" s="181" t="str">
        <f>IFERROR('Аксапта '!A205,"-")</f>
        <v>-</v>
      </c>
      <c r="AV197" s="38">
        <f t="shared" si="84"/>
        <v>0</v>
      </c>
      <c r="AW197" s="38">
        <f t="shared" si="85"/>
        <v>0</v>
      </c>
      <c r="AX197" s="38">
        <f t="shared" si="86"/>
        <v>0</v>
      </c>
      <c r="AY197" s="181">
        <f t="shared" si="87"/>
        <v>0</v>
      </c>
      <c r="BB197" s="181">
        <f>Инвентаризация!O200</f>
        <v>0</v>
      </c>
      <c r="BC197" s="181">
        <f>Инвентаризация!P200</f>
        <v>0</v>
      </c>
      <c r="BD197" s="181">
        <f>Инвентаризация!Q200</f>
        <v>0</v>
      </c>
      <c r="BE197" s="181" t="str">
        <f>IFERROR('Аксапта 2'!A205,"-")</f>
        <v>-</v>
      </c>
      <c r="BF197" s="38">
        <f t="shared" si="88"/>
        <v>0</v>
      </c>
      <c r="BG197" s="38">
        <f t="shared" si="89"/>
        <v>0</v>
      </c>
      <c r="BH197" s="38">
        <f t="shared" si="90"/>
        <v>0</v>
      </c>
      <c r="BI197" s="181">
        <f t="shared" si="91"/>
        <v>0</v>
      </c>
      <c r="BL197" s="181">
        <f>Инвентаризация!O200</f>
        <v>0</v>
      </c>
      <c r="BM197" s="181">
        <f>Инвентаризация!P200</f>
        <v>0</v>
      </c>
      <c r="BN197" s="181">
        <f>Инвентаризация!Q200</f>
        <v>0</v>
      </c>
      <c r="BO197" s="181" t="str">
        <f>IFERROR('Аксапта 3'!A205,"-")</f>
        <v>-</v>
      </c>
      <c r="BP197" s="38">
        <f t="shared" si="92"/>
        <v>0</v>
      </c>
      <c r="BQ197" s="38">
        <f t="shared" si="93"/>
        <v>0</v>
      </c>
      <c r="BR197" s="38">
        <f t="shared" si="94"/>
        <v>0</v>
      </c>
      <c r="BS197" s="181">
        <f t="shared" si="95"/>
        <v>0</v>
      </c>
    </row>
    <row r="198" spans="1:71">
      <c r="A198" s="38">
        <f>'Шаблон блюда'!B199</f>
        <v>0</v>
      </c>
      <c r="B198" s="37">
        <f>IFERROR('Шаблон блюда'!A199+1-1,"")</f>
        <v>0</v>
      </c>
      <c r="C198" s="37">
        <f>IFERROR(VLOOKUP(B198,Группы!A:A,1,FALSE),0)</f>
        <v>0</v>
      </c>
      <c r="D198" s="37" t="str">
        <f t="shared" si="96"/>
        <v/>
      </c>
      <c r="E198" s="37" t="str">
        <f t="shared" si="97"/>
        <v/>
      </c>
      <c r="G198" s="173">
        <f>'Шаблон модификаторы'!C199</f>
        <v>0</v>
      </c>
      <c r="H198" s="174">
        <f>IFERROR('Шаблон модификаторы блюда'!A199+1-1,0)</f>
        <v>0</v>
      </c>
      <c r="I198" s="37">
        <f>IFERROR(VLOOKUP(H198,Группы!A:A,1,FALSE),0)</f>
        <v>0</v>
      </c>
      <c r="J198" s="37" t="str">
        <f t="shared" si="77"/>
        <v/>
      </c>
      <c r="K198" s="125" t="str">
        <f>IF(IF('Шаблон модификаторы блюда'!D199=0,0,'Шаблон модификаторы блюда'!A199),IF('Шаблон модификаторы блюда'!D199=0,0,'Шаблон модификаторы блюда'!A199),"")</f>
        <v/>
      </c>
      <c r="L198" s="42" t="str">
        <f t="shared" si="78"/>
        <v/>
      </c>
      <c r="M198" s="42" t="str">
        <f t="shared" si="79"/>
        <v/>
      </c>
      <c r="N198" s="42" t="str">
        <f t="shared" si="98"/>
        <v/>
      </c>
      <c r="O198" s="37" t="str">
        <f t="shared" si="99"/>
        <v/>
      </c>
      <c r="Q198" s="37">
        <f>'Шаблон блюда'!B199</f>
        <v>0</v>
      </c>
      <c r="R198" s="37">
        <f>IFERROR('Шаблон блюда'!A199+1-1,"")</f>
        <v>0</v>
      </c>
      <c r="S198" s="45">
        <f t="shared" si="80"/>
        <v>0</v>
      </c>
      <c r="T198" s="37" t="str">
        <f t="shared" si="81"/>
        <v/>
      </c>
      <c r="U198" s="37" t="str">
        <f t="shared" si="100"/>
        <v/>
      </c>
      <c r="W198" s="38">
        <f t="shared" si="76"/>
        <v>2057</v>
      </c>
      <c r="AO198" s="38">
        <f t="shared" si="82"/>
        <v>0</v>
      </c>
      <c r="AP198" s="38">
        <f t="shared" si="83"/>
        <v>0</v>
      </c>
      <c r="AR198" s="181">
        <f>Инвентаризация!O201</f>
        <v>0</v>
      </c>
      <c r="AS198" s="181">
        <f>Инвентаризация!P201</f>
        <v>0</v>
      </c>
      <c r="AT198" s="181">
        <f>Инвентаризация!Q201</f>
        <v>0</v>
      </c>
      <c r="AU198" s="181" t="str">
        <f>IFERROR('Аксапта '!A206,"-")</f>
        <v>-</v>
      </c>
      <c r="AV198" s="38">
        <f t="shared" si="84"/>
        <v>0</v>
      </c>
      <c r="AW198" s="38">
        <f t="shared" si="85"/>
        <v>0</v>
      </c>
      <c r="AX198" s="38">
        <f t="shared" si="86"/>
        <v>0</v>
      </c>
      <c r="AY198" s="181">
        <f t="shared" si="87"/>
        <v>0</v>
      </c>
      <c r="BB198" s="181">
        <f>Инвентаризация!O201</f>
        <v>0</v>
      </c>
      <c r="BC198" s="181">
        <f>Инвентаризация!P201</f>
        <v>0</v>
      </c>
      <c r="BD198" s="181">
        <f>Инвентаризация!Q201</f>
        <v>0</v>
      </c>
      <c r="BE198" s="181" t="str">
        <f>IFERROR('Аксапта 2'!A206,"-")</f>
        <v>-</v>
      </c>
      <c r="BF198" s="38">
        <f t="shared" si="88"/>
        <v>0</v>
      </c>
      <c r="BG198" s="38">
        <f t="shared" si="89"/>
        <v>0</v>
      </c>
      <c r="BH198" s="38">
        <f t="shared" si="90"/>
        <v>0</v>
      </c>
      <c r="BI198" s="181">
        <f t="shared" si="91"/>
        <v>0</v>
      </c>
      <c r="BL198" s="181">
        <f>Инвентаризация!O201</f>
        <v>0</v>
      </c>
      <c r="BM198" s="181">
        <f>Инвентаризация!P201</f>
        <v>0</v>
      </c>
      <c r="BN198" s="181">
        <f>Инвентаризация!Q201</f>
        <v>0</v>
      </c>
      <c r="BO198" s="181" t="str">
        <f>IFERROR('Аксапта 3'!A206,"-")</f>
        <v>-</v>
      </c>
      <c r="BP198" s="38">
        <f t="shared" si="92"/>
        <v>0</v>
      </c>
      <c r="BQ198" s="38">
        <f t="shared" si="93"/>
        <v>0</v>
      </c>
      <c r="BR198" s="38">
        <f t="shared" si="94"/>
        <v>0</v>
      </c>
      <c r="BS198" s="181">
        <f t="shared" si="95"/>
        <v>0</v>
      </c>
    </row>
    <row r="199" spans="1:71">
      <c r="A199" s="38">
        <f>'Шаблон блюда'!B200</f>
        <v>0</v>
      </c>
      <c r="B199" s="37">
        <f>IFERROR('Шаблон блюда'!A200+1-1,"")</f>
        <v>0</v>
      </c>
      <c r="C199" s="37">
        <f>IFERROR(VLOOKUP(B199,Группы!A:A,1,FALSE),0)</f>
        <v>0</v>
      </c>
      <c r="D199" s="37" t="str">
        <f t="shared" si="96"/>
        <v/>
      </c>
      <c r="E199" s="37" t="str">
        <f t="shared" si="97"/>
        <v/>
      </c>
      <c r="G199" s="173">
        <f>'Шаблон модификаторы'!C200</f>
        <v>0</v>
      </c>
      <c r="H199" s="174">
        <f>IFERROR('Шаблон модификаторы блюда'!A200+1-1,0)</f>
        <v>0</v>
      </c>
      <c r="I199" s="37">
        <f>IFERROR(VLOOKUP(H199,Группы!A:A,1,FALSE),0)</f>
        <v>0</v>
      </c>
      <c r="J199" s="37" t="str">
        <f t="shared" si="77"/>
        <v/>
      </c>
      <c r="K199" s="125" t="str">
        <f>IF(IF('Шаблон модификаторы блюда'!D200=0,0,'Шаблон модификаторы блюда'!A200),IF('Шаблон модификаторы блюда'!D200=0,0,'Шаблон модификаторы блюда'!A200),"")</f>
        <v/>
      </c>
      <c r="L199" s="42" t="str">
        <f t="shared" si="78"/>
        <v/>
      </c>
      <c r="M199" s="42" t="str">
        <f t="shared" si="79"/>
        <v/>
      </c>
      <c r="N199" s="42" t="str">
        <f t="shared" si="98"/>
        <v/>
      </c>
      <c r="O199" s="37" t="str">
        <f t="shared" si="99"/>
        <v/>
      </c>
      <c r="Q199" s="37">
        <f>'Шаблон блюда'!B200</f>
        <v>0</v>
      </c>
      <c r="R199" s="37">
        <f>IFERROR('Шаблон блюда'!A200+1-1,"")</f>
        <v>0</v>
      </c>
      <c r="S199" s="45">
        <f t="shared" si="80"/>
        <v>0</v>
      </c>
      <c r="T199" s="37" t="str">
        <f t="shared" si="81"/>
        <v/>
      </c>
      <c r="U199" s="37" t="str">
        <f t="shared" si="100"/>
        <v/>
      </c>
      <c r="W199" s="38">
        <f t="shared" si="76"/>
        <v>2061</v>
      </c>
      <c r="AO199" s="38">
        <f t="shared" si="82"/>
        <v>0</v>
      </c>
      <c r="AP199" s="38">
        <f t="shared" si="83"/>
        <v>0</v>
      </c>
      <c r="AR199" s="181">
        <f>Инвентаризация!O202</f>
        <v>0</v>
      </c>
      <c r="AS199" s="181">
        <f>Инвентаризация!P202</f>
        <v>0</v>
      </c>
      <c r="AT199" s="181">
        <f>Инвентаризация!Q202</f>
        <v>0</v>
      </c>
      <c r="AU199" s="181" t="str">
        <f>IFERROR('Аксапта '!A207,"-")</f>
        <v>-</v>
      </c>
      <c r="AV199" s="38">
        <f t="shared" si="84"/>
        <v>0</v>
      </c>
      <c r="AW199" s="38">
        <f t="shared" si="85"/>
        <v>0</v>
      </c>
      <c r="AX199" s="38">
        <f t="shared" si="86"/>
        <v>0</v>
      </c>
      <c r="AY199" s="181">
        <f t="shared" si="87"/>
        <v>0</v>
      </c>
      <c r="BB199" s="181">
        <f>Инвентаризация!O202</f>
        <v>0</v>
      </c>
      <c r="BC199" s="181">
        <f>Инвентаризация!P202</f>
        <v>0</v>
      </c>
      <c r="BD199" s="181">
        <f>Инвентаризация!Q202</f>
        <v>0</v>
      </c>
      <c r="BE199" s="181" t="str">
        <f>IFERROR('Аксапта 2'!A207,"-")</f>
        <v>-</v>
      </c>
      <c r="BF199" s="38">
        <f t="shared" si="88"/>
        <v>0</v>
      </c>
      <c r="BG199" s="38">
        <f t="shared" si="89"/>
        <v>0</v>
      </c>
      <c r="BH199" s="38">
        <f t="shared" si="90"/>
        <v>0</v>
      </c>
      <c r="BI199" s="181">
        <f t="shared" si="91"/>
        <v>0</v>
      </c>
      <c r="BL199" s="181">
        <f>Инвентаризация!O202</f>
        <v>0</v>
      </c>
      <c r="BM199" s="181">
        <f>Инвентаризация!P202</f>
        <v>0</v>
      </c>
      <c r="BN199" s="181">
        <f>Инвентаризация!Q202</f>
        <v>0</v>
      </c>
      <c r="BO199" s="181" t="str">
        <f>IFERROR('Аксапта 3'!A207,"-")</f>
        <v>-</v>
      </c>
      <c r="BP199" s="38">
        <f t="shared" si="92"/>
        <v>0</v>
      </c>
      <c r="BQ199" s="38">
        <f t="shared" si="93"/>
        <v>0</v>
      </c>
      <c r="BR199" s="38">
        <f t="shared" si="94"/>
        <v>0</v>
      </c>
      <c r="BS199" s="181">
        <f t="shared" si="95"/>
        <v>0</v>
      </c>
    </row>
    <row r="200" spans="1:71">
      <c r="A200" s="38">
        <f>'Шаблон блюда'!B201</f>
        <v>0</v>
      </c>
      <c r="B200" s="37">
        <f>IFERROR('Шаблон блюда'!A201+1-1,"")</f>
        <v>0</v>
      </c>
      <c r="C200" s="37">
        <f>IFERROR(VLOOKUP(B200,Группы!A:A,1,FALSE),0)</f>
        <v>0</v>
      </c>
      <c r="D200" s="37" t="str">
        <f t="shared" si="96"/>
        <v/>
      </c>
      <c r="E200" s="37" t="str">
        <f t="shared" si="97"/>
        <v/>
      </c>
      <c r="G200" s="173">
        <f>'Шаблон модификаторы'!C201</f>
        <v>0</v>
      </c>
      <c r="H200" s="174">
        <f>IFERROR('Шаблон модификаторы блюда'!A201+1-1,0)</f>
        <v>0</v>
      </c>
      <c r="I200" s="37">
        <f>IFERROR(VLOOKUP(H200,Группы!A:A,1,FALSE),0)</f>
        <v>0</v>
      </c>
      <c r="J200" s="37" t="str">
        <f t="shared" si="77"/>
        <v/>
      </c>
      <c r="K200" s="125" t="str">
        <f>IF(IF('Шаблон модификаторы блюда'!D201=0,0,'Шаблон модификаторы блюда'!A201),IF('Шаблон модификаторы блюда'!D201=0,0,'Шаблон модификаторы блюда'!A201),"")</f>
        <v/>
      </c>
      <c r="L200" s="42" t="str">
        <f t="shared" si="78"/>
        <v/>
      </c>
      <c r="M200" s="42" t="str">
        <f t="shared" si="79"/>
        <v/>
      </c>
      <c r="N200" s="42" t="str">
        <f t="shared" si="98"/>
        <v/>
      </c>
      <c r="O200" s="37" t="str">
        <f t="shared" si="99"/>
        <v/>
      </c>
      <c r="Q200" s="37">
        <f>'Шаблон блюда'!B201</f>
        <v>0</v>
      </c>
      <c r="R200" s="37">
        <f>IFERROR('Шаблон блюда'!A201+1-1,"")</f>
        <v>0</v>
      </c>
      <c r="S200" s="45">
        <f t="shared" si="80"/>
        <v>0</v>
      </c>
      <c r="T200" s="37" t="str">
        <f t="shared" si="81"/>
        <v/>
      </c>
      <c r="U200" s="37" t="str">
        <f t="shared" si="100"/>
        <v/>
      </c>
      <c r="W200" s="38">
        <f t="shared" si="76"/>
        <v>751</v>
      </c>
      <c r="AO200" s="38">
        <f t="shared" si="82"/>
        <v>0</v>
      </c>
      <c r="AP200" s="38">
        <f t="shared" si="83"/>
        <v>0</v>
      </c>
      <c r="AR200" s="181">
        <f>Инвентаризация!O203</f>
        <v>0</v>
      </c>
      <c r="AS200" s="181">
        <f>Инвентаризация!P203</f>
        <v>0</v>
      </c>
      <c r="AT200" s="181">
        <f>Инвентаризация!Q203</f>
        <v>0</v>
      </c>
      <c r="AU200" s="181" t="str">
        <f>IFERROR('Аксапта '!A208,"-")</f>
        <v>-</v>
      </c>
      <c r="AV200" s="38">
        <f t="shared" si="84"/>
        <v>0</v>
      </c>
      <c r="AW200" s="38">
        <f t="shared" si="85"/>
        <v>0</v>
      </c>
      <c r="AX200" s="38">
        <f t="shared" si="86"/>
        <v>0</v>
      </c>
      <c r="AY200" s="181">
        <f t="shared" si="87"/>
        <v>0</v>
      </c>
      <c r="BB200" s="181">
        <f>Инвентаризация!O203</f>
        <v>0</v>
      </c>
      <c r="BC200" s="181">
        <f>Инвентаризация!P203</f>
        <v>0</v>
      </c>
      <c r="BD200" s="181">
        <f>Инвентаризация!Q203</f>
        <v>0</v>
      </c>
      <c r="BE200" s="181" t="str">
        <f>IFERROR('Аксапта 2'!A208,"-")</f>
        <v>-</v>
      </c>
      <c r="BF200" s="38">
        <f t="shared" si="88"/>
        <v>0</v>
      </c>
      <c r="BG200" s="38">
        <f t="shared" si="89"/>
        <v>0</v>
      </c>
      <c r="BH200" s="38">
        <f t="shared" si="90"/>
        <v>0</v>
      </c>
      <c r="BI200" s="181">
        <f t="shared" si="91"/>
        <v>0</v>
      </c>
      <c r="BL200" s="181">
        <f>Инвентаризация!O203</f>
        <v>0</v>
      </c>
      <c r="BM200" s="181">
        <f>Инвентаризация!P203</f>
        <v>0</v>
      </c>
      <c r="BN200" s="181">
        <f>Инвентаризация!Q203</f>
        <v>0</v>
      </c>
      <c r="BO200" s="181" t="str">
        <f>IFERROR('Аксапта 3'!A208,"-")</f>
        <v>-</v>
      </c>
      <c r="BP200" s="38">
        <f t="shared" si="92"/>
        <v>0</v>
      </c>
      <c r="BQ200" s="38">
        <f t="shared" si="93"/>
        <v>0</v>
      </c>
      <c r="BR200" s="38">
        <f t="shared" si="94"/>
        <v>0</v>
      </c>
      <c r="BS200" s="181">
        <f t="shared" si="95"/>
        <v>0</v>
      </c>
    </row>
    <row r="201" spans="1:71">
      <c r="A201" s="38">
        <f>'Шаблон блюда'!B202</f>
        <v>0</v>
      </c>
      <c r="B201" s="37">
        <f>IFERROR('Шаблон блюда'!A202+1-1,"")</f>
        <v>0</v>
      </c>
      <c r="C201" s="37">
        <f>IFERROR(VLOOKUP(B201,Группы!A:A,1,FALSE),0)</f>
        <v>0</v>
      </c>
      <c r="D201" s="37" t="str">
        <f t="shared" si="96"/>
        <v/>
      </c>
      <c r="E201" s="37" t="str">
        <f t="shared" si="97"/>
        <v/>
      </c>
      <c r="G201" s="173">
        <f>'Шаблон модификаторы'!C202</f>
        <v>0</v>
      </c>
      <c r="H201" s="174">
        <f>IFERROR('Шаблон модификаторы блюда'!A202+1-1,0)</f>
        <v>0</v>
      </c>
      <c r="I201" s="37">
        <f>IFERROR(VLOOKUP(H201,Группы!A:A,1,FALSE),0)</f>
        <v>0</v>
      </c>
      <c r="J201" s="37" t="str">
        <f t="shared" si="77"/>
        <v/>
      </c>
      <c r="K201" s="125" t="str">
        <f>IF(IF('Шаблон модификаторы блюда'!D202=0,0,'Шаблон модификаторы блюда'!A202),IF('Шаблон модификаторы блюда'!D202=0,0,'Шаблон модификаторы блюда'!A202),"")</f>
        <v/>
      </c>
      <c r="L201" s="42" t="str">
        <f t="shared" si="78"/>
        <v/>
      </c>
      <c r="M201" s="42" t="str">
        <f t="shared" si="79"/>
        <v/>
      </c>
      <c r="N201" s="42" t="str">
        <f t="shared" si="98"/>
        <v/>
      </c>
      <c r="O201" s="37" t="str">
        <f t="shared" si="99"/>
        <v/>
      </c>
      <c r="Q201" s="37">
        <f>'Шаблон блюда'!B202</f>
        <v>0</v>
      </c>
      <c r="R201" s="37">
        <f>IFERROR('Шаблон блюда'!A202+1-1,"")</f>
        <v>0</v>
      </c>
      <c r="S201" s="45">
        <f t="shared" si="80"/>
        <v>0</v>
      </c>
      <c r="T201" s="37" t="str">
        <f t="shared" si="81"/>
        <v/>
      </c>
      <c r="U201" s="37" t="str">
        <f t="shared" si="100"/>
        <v/>
      </c>
      <c r="W201" s="38">
        <f t="shared" si="76"/>
        <v>2046</v>
      </c>
      <c r="AO201" s="38">
        <f t="shared" si="82"/>
        <v>0</v>
      </c>
      <c r="AP201" s="38">
        <f t="shared" si="83"/>
        <v>0</v>
      </c>
      <c r="AR201" s="181">
        <f>Инвентаризация!O204</f>
        <v>0</v>
      </c>
      <c r="AS201" s="181">
        <f>Инвентаризация!P204</f>
        <v>0</v>
      </c>
      <c r="AT201" s="181">
        <f>Инвентаризация!Q204</f>
        <v>0</v>
      </c>
      <c r="AU201" s="181" t="str">
        <f>IFERROR('Аксапта '!A209,"-")</f>
        <v>-</v>
      </c>
      <c r="AV201" s="38">
        <f t="shared" si="84"/>
        <v>0</v>
      </c>
      <c r="AW201" s="38">
        <f t="shared" si="85"/>
        <v>0</v>
      </c>
      <c r="AX201" s="38">
        <f t="shared" si="86"/>
        <v>0</v>
      </c>
      <c r="AY201" s="181">
        <f t="shared" si="87"/>
        <v>0</v>
      </c>
      <c r="BB201" s="181">
        <f>Инвентаризация!O204</f>
        <v>0</v>
      </c>
      <c r="BC201" s="181">
        <f>Инвентаризация!P204</f>
        <v>0</v>
      </c>
      <c r="BD201" s="181">
        <f>Инвентаризация!Q204</f>
        <v>0</v>
      </c>
      <c r="BE201" s="181" t="str">
        <f>IFERROR('Аксапта 2'!A209,"-")</f>
        <v>-</v>
      </c>
      <c r="BF201" s="38">
        <f t="shared" si="88"/>
        <v>0</v>
      </c>
      <c r="BG201" s="38">
        <f t="shared" si="89"/>
        <v>0</v>
      </c>
      <c r="BH201" s="38">
        <f t="shared" si="90"/>
        <v>0</v>
      </c>
      <c r="BI201" s="181">
        <f t="shared" si="91"/>
        <v>0</v>
      </c>
      <c r="BL201" s="181">
        <f>Инвентаризация!O204</f>
        <v>0</v>
      </c>
      <c r="BM201" s="181">
        <f>Инвентаризация!P204</f>
        <v>0</v>
      </c>
      <c r="BN201" s="181">
        <f>Инвентаризация!Q204</f>
        <v>0</v>
      </c>
      <c r="BO201" s="181" t="str">
        <f>IFERROR('Аксапта 3'!A209,"-")</f>
        <v>-</v>
      </c>
      <c r="BP201" s="38">
        <f t="shared" si="92"/>
        <v>0</v>
      </c>
      <c r="BQ201" s="38">
        <f t="shared" si="93"/>
        <v>0</v>
      </c>
      <c r="BR201" s="38">
        <f t="shared" si="94"/>
        <v>0</v>
      </c>
      <c r="BS201" s="181">
        <f t="shared" si="95"/>
        <v>0</v>
      </c>
    </row>
    <row r="202" spans="1:71">
      <c r="A202" s="38">
        <f>'Шаблон блюда'!B203</f>
        <v>0</v>
      </c>
      <c r="B202" s="37">
        <f>IFERROR('Шаблон блюда'!A203+1-1,"")</f>
        <v>0</v>
      </c>
      <c r="C202" s="37">
        <f>IFERROR(VLOOKUP(B202,Группы!A:A,1,FALSE),0)</f>
        <v>0</v>
      </c>
      <c r="D202" s="37" t="str">
        <f t="shared" si="96"/>
        <v/>
      </c>
      <c r="E202" s="37" t="str">
        <f t="shared" si="97"/>
        <v/>
      </c>
      <c r="G202" s="173">
        <f>'Шаблон модификаторы'!C203</f>
        <v>0</v>
      </c>
      <c r="H202" s="174">
        <f>IFERROR('Шаблон модификаторы блюда'!A203+1-1,0)</f>
        <v>0</v>
      </c>
      <c r="I202" s="37">
        <f>IFERROR(VLOOKUP(H202,Группы!A:A,1,FALSE),0)</f>
        <v>0</v>
      </c>
      <c r="J202" s="37" t="str">
        <f t="shared" si="77"/>
        <v/>
      </c>
      <c r="K202" s="125" t="str">
        <f>IF(IF('Шаблон модификаторы блюда'!D203=0,0,'Шаблон модификаторы блюда'!A203),IF('Шаблон модификаторы блюда'!D203=0,0,'Шаблон модификаторы блюда'!A203),"")</f>
        <v/>
      </c>
      <c r="L202" s="42" t="str">
        <f t="shared" si="78"/>
        <v/>
      </c>
      <c r="M202" s="42" t="str">
        <f t="shared" si="79"/>
        <v/>
      </c>
      <c r="N202" s="42" t="str">
        <f t="shared" si="98"/>
        <v/>
      </c>
      <c r="O202" s="37" t="str">
        <f t="shared" si="99"/>
        <v/>
      </c>
      <c r="Q202" s="37">
        <f>'Шаблон блюда'!B203</f>
        <v>0</v>
      </c>
      <c r="R202" s="37">
        <f>IFERROR('Шаблон блюда'!A203+1-1,"")</f>
        <v>0</v>
      </c>
      <c r="S202" s="45">
        <f t="shared" si="80"/>
        <v>0</v>
      </c>
      <c r="T202" s="37" t="str">
        <f t="shared" si="81"/>
        <v/>
      </c>
      <c r="U202" s="37" t="str">
        <f t="shared" si="100"/>
        <v/>
      </c>
      <c r="W202" s="38">
        <f t="shared" si="76"/>
        <v>2052</v>
      </c>
      <c r="AO202" s="38">
        <f t="shared" si="82"/>
        <v>0</v>
      </c>
      <c r="AP202" s="38">
        <f t="shared" si="83"/>
        <v>0</v>
      </c>
      <c r="AR202" s="181">
        <f>Инвентаризация!O205</f>
        <v>0</v>
      </c>
      <c r="AS202" s="181">
        <f>Инвентаризация!P205</f>
        <v>0</v>
      </c>
      <c r="AT202" s="181">
        <f>Инвентаризация!Q205</f>
        <v>0</v>
      </c>
      <c r="AU202" s="181" t="str">
        <f>IFERROR('Аксапта '!A210,"-")</f>
        <v>-</v>
      </c>
      <c r="AV202" s="38">
        <f t="shared" si="84"/>
        <v>0</v>
      </c>
      <c r="AW202" s="38">
        <f t="shared" si="85"/>
        <v>0</v>
      </c>
      <c r="AX202" s="38">
        <f t="shared" si="86"/>
        <v>0</v>
      </c>
      <c r="AY202" s="181">
        <f t="shared" si="87"/>
        <v>0</v>
      </c>
      <c r="BB202" s="181">
        <f>Инвентаризация!O205</f>
        <v>0</v>
      </c>
      <c r="BC202" s="181">
        <f>Инвентаризация!P205</f>
        <v>0</v>
      </c>
      <c r="BD202" s="181">
        <f>Инвентаризация!Q205</f>
        <v>0</v>
      </c>
      <c r="BE202" s="181" t="str">
        <f>IFERROR('Аксапта 2'!A210,"-")</f>
        <v>-</v>
      </c>
      <c r="BF202" s="38">
        <f t="shared" si="88"/>
        <v>0</v>
      </c>
      <c r="BG202" s="38">
        <f t="shared" si="89"/>
        <v>0</v>
      </c>
      <c r="BH202" s="38">
        <f t="shared" si="90"/>
        <v>0</v>
      </c>
      <c r="BI202" s="181">
        <f t="shared" si="91"/>
        <v>0</v>
      </c>
      <c r="BL202" s="181">
        <f>Инвентаризация!O205</f>
        <v>0</v>
      </c>
      <c r="BM202" s="181">
        <f>Инвентаризация!P205</f>
        <v>0</v>
      </c>
      <c r="BN202" s="181">
        <f>Инвентаризация!Q205</f>
        <v>0</v>
      </c>
      <c r="BO202" s="181" t="str">
        <f>IFERROR('Аксапта 3'!A210,"-")</f>
        <v>-</v>
      </c>
      <c r="BP202" s="38">
        <f t="shared" si="92"/>
        <v>0</v>
      </c>
      <c r="BQ202" s="38">
        <f t="shared" si="93"/>
        <v>0</v>
      </c>
      <c r="BR202" s="38">
        <f t="shared" si="94"/>
        <v>0</v>
      </c>
      <c r="BS202" s="181">
        <f t="shared" si="95"/>
        <v>0</v>
      </c>
    </row>
    <row r="203" spans="1:71">
      <c r="A203" s="38">
        <f>'Шаблон блюда'!B204</f>
        <v>0</v>
      </c>
      <c r="B203" s="37">
        <f>IFERROR('Шаблон блюда'!A204+1-1,"")</f>
        <v>0</v>
      </c>
      <c r="C203" s="37">
        <f>IFERROR(VLOOKUP(B203,Группы!A:A,1,FALSE),0)</f>
        <v>0</v>
      </c>
      <c r="D203" s="37" t="str">
        <f t="shared" si="96"/>
        <v/>
      </c>
      <c r="E203" s="37" t="str">
        <f t="shared" si="97"/>
        <v/>
      </c>
      <c r="G203" s="173">
        <f>'Шаблон модификаторы'!C204</f>
        <v>0</v>
      </c>
      <c r="H203" s="174">
        <f>IFERROR('Шаблон модификаторы блюда'!A204+1-1,0)</f>
        <v>0</v>
      </c>
      <c r="I203" s="37">
        <f>IFERROR(VLOOKUP(H203,Группы!A:A,1,FALSE),0)</f>
        <v>0</v>
      </c>
      <c r="J203" s="37" t="str">
        <f t="shared" si="77"/>
        <v/>
      </c>
      <c r="K203" s="125" t="str">
        <f>IF(IF('Шаблон модификаторы блюда'!D204=0,0,'Шаблон модификаторы блюда'!A204),IF('Шаблон модификаторы блюда'!D204=0,0,'Шаблон модификаторы блюда'!A204),"")</f>
        <v/>
      </c>
      <c r="L203" s="42" t="str">
        <f t="shared" si="78"/>
        <v/>
      </c>
      <c r="M203" s="42" t="str">
        <f t="shared" si="79"/>
        <v/>
      </c>
      <c r="N203" s="42" t="str">
        <f t="shared" si="98"/>
        <v/>
      </c>
      <c r="O203" s="37" t="str">
        <f t="shared" si="99"/>
        <v/>
      </c>
      <c r="Q203" s="37">
        <f>'Шаблон блюда'!B204</f>
        <v>0</v>
      </c>
      <c r="R203" s="37">
        <f>IFERROR('Шаблон блюда'!A204+1-1,"")</f>
        <v>0</v>
      </c>
      <c r="S203" s="45">
        <f t="shared" si="80"/>
        <v>0</v>
      </c>
      <c r="T203" s="37" t="str">
        <f t="shared" si="81"/>
        <v/>
      </c>
      <c r="U203" s="37" t="str">
        <f t="shared" si="100"/>
        <v/>
      </c>
      <c r="W203" s="38">
        <f t="shared" si="76"/>
        <v>3967</v>
      </c>
      <c r="AO203" s="38">
        <f t="shared" si="82"/>
        <v>0</v>
      </c>
      <c r="AP203" s="38">
        <f t="shared" si="83"/>
        <v>0</v>
      </c>
      <c r="AR203" s="181">
        <f>Инвентаризация!O206</f>
        <v>0</v>
      </c>
      <c r="AS203" s="181">
        <f>Инвентаризация!P206</f>
        <v>0</v>
      </c>
      <c r="AT203" s="181">
        <f>Инвентаризация!Q206</f>
        <v>0</v>
      </c>
      <c r="AU203" s="181" t="str">
        <f>IFERROR('Аксапта '!A211,"-")</f>
        <v>-</v>
      </c>
      <c r="AV203" s="38">
        <f t="shared" si="84"/>
        <v>0</v>
      </c>
      <c r="AW203" s="38">
        <f t="shared" si="85"/>
        <v>0</v>
      </c>
      <c r="AX203" s="38">
        <f t="shared" si="86"/>
        <v>0</v>
      </c>
      <c r="AY203" s="181">
        <f t="shared" si="87"/>
        <v>0</v>
      </c>
      <c r="BB203" s="181">
        <f>Инвентаризация!O206</f>
        <v>0</v>
      </c>
      <c r="BC203" s="181">
        <f>Инвентаризация!P206</f>
        <v>0</v>
      </c>
      <c r="BD203" s="181">
        <f>Инвентаризация!Q206</f>
        <v>0</v>
      </c>
      <c r="BE203" s="181" t="str">
        <f>IFERROR('Аксапта 2'!A211,"-")</f>
        <v>-</v>
      </c>
      <c r="BF203" s="38">
        <f t="shared" si="88"/>
        <v>0</v>
      </c>
      <c r="BG203" s="38">
        <f t="shared" si="89"/>
        <v>0</v>
      </c>
      <c r="BH203" s="38">
        <f t="shared" si="90"/>
        <v>0</v>
      </c>
      <c r="BI203" s="181">
        <f t="shared" si="91"/>
        <v>0</v>
      </c>
      <c r="BL203" s="181">
        <f>Инвентаризация!O206</f>
        <v>0</v>
      </c>
      <c r="BM203" s="181">
        <f>Инвентаризация!P206</f>
        <v>0</v>
      </c>
      <c r="BN203" s="181">
        <f>Инвентаризация!Q206</f>
        <v>0</v>
      </c>
      <c r="BO203" s="181" t="str">
        <f>IFERROR('Аксапта 3'!A211,"-")</f>
        <v>-</v>
      </c>
      <c r="BP203" s="38">
        <f t="shared" si="92"/>
        <v>0</v>
      </c>
      <c r="BQ203" s="38">
        <f t="shared" si="93"/>
        <v>0</v>
      </c>
      <c r="BR203" s="38">
        <f t="shared" si="94"/>
        <v>0</v>
      </c>
      <c r="BS203" s="181">
        <f t="shared" si="95"/>
        <v>0</v>
      </c>
    </row>
    <row r="204" spans="1:71">
      <c r="A204" s="38">
        <f>'Шаблон блюда'!B205</f>
        <v>0</v>
      </c>
      <c r="B204" s="37">
        <f>IFERROR('Шаблон блюда'!A205+1-1,"")</f>
        <v>0</v>
      </c>
      <c r="C204" s="37">
        <f>IFERROR(VLOOKUP(B204,Группы!A:A,1,FALSE),0)</f>
        <v>0</v>
      </c>
      <c r="D204" s="37" t="str">
        <f t="shared" si="96"/>
        <v/>
      </c>
      <c r="E204" s="37" t="str">
        <f t="shared" si="97"/>
        <v/>
      </c>
      <c r="G204" s="173">
        <f>'Шаблон модификаторы'!C205</f>
        <v>0</v>
      </c>
      <c r="H204" s="174">
        <f>IFERROR('Шаблон модификаторы блюда'!A205+1-1,0)</f>
        <v>0</v>
      </c>
      <c r="I204" s="37">
        <f>IFERROR(VLOOKUP(H204,Группы!A:A,1,FALSE),0)</f>
        <v>0</v>
      </c>
      <c r="J204" s="37" t="str">
        <f t="shared" si="77"/>
        <v/>
      </c>
      <c r="K204" s="125" t="str">
        <f>IF(IF('Шаблон модификаторы блюда'!D205=0,0,'Шаблон модификаторы блюда'!A205),IF('Шаблон модификаторы блюда'!D205=0,0,'Шаблон модификаторы блюда'!A205),"")</f>
        <v/>
      </c>
      <c r="L204" s="42" t="str">
        <f t="shared" si="78"/>
        <v/>
      </c>
      <c r="M204" s="42" t="str">
        <f t="shared" si="79"/>
        <v/>
      </c>
      <c r="N204" s="42" t="str">
        <f t="shared" si="98"/>
        <v/>
      </c>
      <c r="O204" s="37" t="str">
        <f t="shared" si="99"/>
        <v/>
      </c>
      <c r="Q204" s="37">
        <f>'Шаблон блюда'!B205</f>
        <v>0</v>
      </c>
      <c r="R204" s="37">
        <f>IFERROR('Шаблон блюда'!A205+1-1,"")</f>
        <v>0</v>
      </c>
      <c r="S204" s="45">
        <f t="shared" si="80"/>
        <v>0</v>
      </c>
      <c r="T204" s="37" t="str">
        <f t="shared" si="81"/>
        <v/>
      </c>
      <c r="U204" s="37" t="str">
        <f t="shared" si="100"/>
        <v/>
      </c>
      <c r="W204" s="38">
        <f t="shared" si="76"/>
        <v>3969</v>
      </c>
      <c r="AO204" s="38">
        <f t="shared" si="82"/>
        <v>0</v>
      </c>
      <c r="AP204" s="38">
        <f t="shared" si="83"/>
        <v>0</v>
      </c>
      <c r="AR204" s="181">
        <f>Инвентаризация!O207</f>
        <v>0</v>
      </c>
      <c r="AS204" s="181">
        <f>Инвентаризация!P207</f>
        <v>0</v>
      </c>
      <c r="AT204" s="181">
        <f>Инвентаризация!Q207</f>
        <v>0</v>
      </c>
      <c r="AU204" s="181" t="str">
        <f>IFERROR('Аксапта '!A212,"-")</f>
        <v>-</v>
      </c>
      <c r="AV204" s="38">
        <f t="shared" si="84"/>
        <v>0</v>
      </c>
      <c r="AW204" s="38">
        <f t="shared" si="85"/>
        <v>0</v>
      </c>
      <c r="AX204" s="38">
        <f t="shared" si="86"/>
        <v>0</v>
      </c>
      <c r="AY204" s="181">
        <f t="shared" si="87"/>
        <v>0</v>
      </c>
      <c r="BB204" s="181">
        <f>Инвентаризация!O207</f>
        <v>0</v>
      </c>
      <c r="BC204" s="181">
        <f>Инвентаризация!P207</f>
        <v>0</v>
      </c>
      <c r="BD204" s="181">
        <f>Инвентаризация!Q207</f>
        <v>0</v>
      </c>
      <c r="BE204" s="181" t="str">
        <f>IFERROR('Аксапта 2'!A212,"-")</f>
        <v>-</v>
      </c>
      <c r="BF204" s="38">
        <f t="shared" si="88"/>
        <v>0</v>
      </c>
      <c r="BG204" s="38">
        <f t="shared" si="89"/>
        <v>0</v>
      </c>
      <c r="BH204" s="38">
        <f t="shared" si="90"/>
        <v>0</v>
      </c>
      <c r="BI204" s="181">
        <f t="shared" si="91"/>
        <v>0</v>
      </c>
      <c r="BL204" s="181">
        <f>Инвентаризация!O207</f>
        <v>0</v>
      </c>
      <c r="BM204" s="181">
        <f>Инвентаризация!P207</f>
        <v>0</v>
      </c>
      <c r="BN204" s="181">
        <f>Инвентаризация!Q207</f>
        <v>0</v>
      </c>
      <c r="BO204" s="181" t="str">
        <f>IFERROR('Аксапта 3'!A212,"-")</f>
        <v>-</v>
      </c>
      <c r="BP204" s="38">
        <f t="shared" si="92"/>
        <v>0</v>
      </c>
      <c r="BQ204" s="38">
        <f t="shared" si="93"/>
        <v>0</v>
      </c>
      <c r="BR204" s="38">
        <f t="shared" si="94"/>
        <v>0</v>
      </c>
      <c r="BS204" s="181">
        <f t="shared" si="95"/>
        <v>0</v>
      </c>
    </row>
    <row r="205" spans="1:71">
      <c r="A205" s="38">
        <f>'Шаблон блюда'!B206</f>
        <v>0</v>
      </c>
      <c r="B205" s="37">
        <f>IFERROR('Шаблон блюда'!A206+1-1,"")</f>
        <v>0</v>
      </c>
      <c r="C205" s="37">
        <f>IFERROR(VLOOKUP(B205,Группы!A:A,1,FALSE),0)</f>
        <v>0</v>
      </c>
      <c r="D205" s="37" t="str">
        <f t="shared" si="96"/>
        <v/>
      </c>
      <c r="E205" s="37" t="str">
        <f t="shared" si="97"/>
        <v/>
      </c>
      <c r="G205" s="173">
        <f>'Шаблон модификаторы'!C206</f>
        <v>0</v>
      </c>
      <c r="H205" s="174">
        <f>IFERROR('Шаблон модификаторы блюда'!A206+1-1,0)</f>
        <v>0</v>
      </c>
      <c r="I205" s="37">
        <f>IFERROR(VLOOKUP(H205,Группы!A:A,1,FALSE),0)</f>
        <v>0</v>
      </c>
      <c r="J205" s="37" t="str">
        <f t="shared" si="77"/>
        <v/>
      </c>
      <c r="K205" s="125" t="str">
        <f>IF(IF('Шаблон модификаторы блюда'!D206=0,0,'Шаблон модификаторы блюда'!A206),IF('Шаблон модификаторы блюда'!D206=0,0,'Шаблон модификаторы блюда'!A206),"")</f>
        <v/>
      </c>
      <c r="L205" s="42" t="str">
        <f t="shared" si="78"/>
        <v/>
      </c>
      <c r="M205" s="42" t="str">
        <f t="shared" si="79"/>
        <v/>
      </c>
      <c r="N205" s="42" t="str">
        <f t="shared" si="98"/>
        <v/>
      </c>
      <c r="O205" s="37" t="str">
        <f t="shared" si="99"/>
        <v/>
      </c>
      <c r="Q205" s="37">
        <f>'Шаблон блюда'!B206</f>
        <v>0</v>
      </c>
      <c r="R205" s="37">
        <f>IFERROR('Шаблон блюда'!A206+1-1,"")</f>
        <v>0</v>
      </c>
      <c r="S205" s="45">
        <f t="shared" si="80"/>
        <v>0</v>
      </c>
      <c r="T205" s="37" t="str">
        <f t="shared" si="81"/>
        <v/>
      </c>
      <c r="U205" s="37" t="str">
        <f t="shared" si="100"/>
        <v/>
      </c>
      <c r="W205" s="38">
        <f t="shared" si="76"/>
        <v>4234</v>
      </c>
      <c r="AO205" s="38">
        <f t="shared" si="82"/>
        <v>0</v>
      </c>
      <c r="AP205" s="38">
        <f t="shared" si="83"/>
        <v>0</v>
      </c>
      <c r="AR205" s="181">
        <f>Инвентаризация!O208</f>
        <v>0</v>
      </c>
      <c r="AS205" s="181">
        <f>Инвентаризация!P208</f>
        <v>0</v>
      </c>
      <c r="AT205" s="181">
        <f>Инвентаризация!Q208</f>
        <v>0</v>
      </c>
      <c r="AU205" s="181" t="str">
        <f>IFERROR('Аксапта '!A213,"-")</f>
        <v>-</v>
      </c>
      <c r="AV205" s="38">
        <f t="shared" si="84"/>
        <v>0</v>
      </c>
      <c r="AW205" s="38">
        <f t="shared" si="85"/>
        <v>0</v>
      </c>
      <c r="AX205" s="38">
        <f t="shared" si="86"/>
        <v>0</v>
      </c>
      <c r="AY205" s="181">
        <f t="shared" si="87"/>
        <v>0</v>
      </c>
      <c r="BB205" s="181">
        <f>Инвентаризация!O208</f>
        <v>0</v>
      </c>
      <c r="BC205" s="181">
        <f>Инвентаризация!P208</f>
        <v>0</v>
      </c>
      <c r="BD205" s="181">
        <f>Инвентаризация!Q208</f>
        <v>0</v>
      </c>
      <c r="BE205" s="181" t="str">
        <f>IFERROR('Аксапта 2'!A213,"-")</f>
        <v>-</v>
      </c>
      <c r="BF205" s="38">
        <f t="shared" si="88"/>
        <v>0</v>
      </c>
      <c r="BG205" s="38">
        <f t="shared" si="89"/>
        <v>0</v>
      </c>
      <c r="BH205" s="38">
        <f t="shared" si="90"/>
        <v>0</v>
      </c>
      <c r="BI205" s="181">
        <f t="shared" si="91"/>
        <v>0</v>
      </c>
      <c r="BL205" s="181">
        <f>Инвентаризация!O208</f>
        <v>0</v>
      </c>
      <c r="BM205" s="181">
        <f>Инвентаризация!P208</f>
        <v>0</v>
      </c>
      <c r="BN205" s="181">
        <f>Инвентаризация!Q208</f>
        <v>0</v>
      </c>
      <c r="BO205" s="181" t="str">
        <f>IFERROR('Аксапта 3'!A213,"-")</f>
        <v>-</v>
      </c>
      <c r="BP205" s="38">
        <f t="shared" si="92"/>
        <v>0</v>
      </c>
      <c r="BQ205" s="38">
        <f t="shared" si="93"/>
        <v>0</v>
      </c>
      <c r="BR205" s="38">
        <f t="shared" si="94"/>
        <v>0</v>
      </c>
      <c r="BS205" s="181">
        <f t="shared" si="95"/>
        <v>0</v>
      </c>
    </row>
    <row r="206" spans="1:71">
      <c r="A206" s="38">
        <f>'Шаблон блюда'!B207</f>
        <v>0</v>
      </c>
      <c r="B206" s="37">
        <f>IFERROR('Шаблон блюда'!A207+1-1,"")</f>
        <v>0</v>
      </c>
      <c r="C206" s="37">
        <f>IFERROR(VLOOKUP(B206,Группы!A:A,1,FALSE),0)</f>
        <v>0</v>
      </c>
      <c r="D206" s="37" t="str">
        <f t="shared" si="96"/>
        <v/>
      </c>
      <c r="E206" s="37" t="str">
        <f t="shared" si="97"/>
        <v/>
      </c>
      <c r="G206" s="173">
        <f>'Шаблон модификаторы'!C207</f>
        <v>0</v>
      </c>
      <c r="H206" s="174">
        <f>IFERROR('Шаблон модификаторы блюда'!A207+1-1,0)</f>
        <v>0</v>
      </c>
      <c r="I206" s="37">
        <f>IFERROR(VLOOKUP(H206,Группы!A:A,1,FALSE),0)</f>
        <v>0</v>
      </c>
      <c r="J206" s="37" t="str">
        <f t="shared" si="77"/>
        <v/>
      </c>
      <c r="K206" s="125" t="str">
        <f>IF(IF('Шаблон модификаторы блюда'!D207=0,0,'Шаблон модификаторы блюда'!A207),IF('Шаблон модификаторы блюда'!D207=0,0,'Шаблон модификаторы блюда'!A207),"")</f>
        <v/>
      </c>
      <c r="L206" s="42" t="str">
        <f t="shared" si="78"/>
        <v/>
      </c>
      <c r="M206" s="42" t="str">
        <f t="shared" si="79"/>
        <v/>
      </c>
      <c r="N206" s="42" t="str">
        <f t="shared" si="98"/>
        <v/>
      </c>
      <c r="O206" s="37" t="str">
        <f t="shared" si="99"/>
        <v/>
      </c>
      <c r="Q206" s="37">
        <f>'Шаблон блюда'!B207</f>
        <v>0</v>
      </c>
      <c r="R206" s="37">
        <f>IFERROR('Шаблон блюда'!A207+1-1,"")</f>
        <v>0</v>
      </c>
      <c r="S206" s="45">
        <f t="shared" si="80"/>
        <v>0</v>
      </c>
      <c r="T206" s="37" t="str">
        <f t="shared" si="81"/>
        <v/>
      </c>
      <c r="U206" s="37" t="str">
        <f t="shared" si="100"/>
        <v/>
      </c>
      <c r="W206" s="38">
        <f t="shared" si="76"/>
        <v>3999</v>
      </c>
      <c r="AO206" s="38">
        <f t="shared" si="82"/>
        <v>0</v>
      </c>
      <c r="AP206" s="38">
        <f t="shared" si="83"/>
        <v>0</v>
      </c>
      <c r="AR206" s="181">
        <f>Инвентаризация!O209</f>
        <v>0</v>
      </c>
      <c r="AS206" s="181">
        <f>Инвентаризация!P209</f>
        <v>0</v>
      </c>
      <c r="AT206" s="181">
        <f>Инвентаризация!Q209</f>
        <v>0</v>
      </c>
      <c r="AU206" s="181" t="str">
        <f>IFERROR('Аксапта '!A214,"-")</f>
        <v>-</v>
      </c>
      <c r="AV206" s="38">
        <f t="shared" si="84"/>
        <v>0</v>
      </c>
      <c r="AW206" s="38">
        <f t="shared" si="85"/>
        <v>0</v>
      </c>
      <c r="AX206" s="38">
        <f t="shared" si="86"/>
        <v>0</v>
      </c>
      <c r="AY206" s="181">
        <f t="shared" si="87"/>
        <v>0</v>
      </c>
      <c r="BB206" s="181">
        <f>Инвентаризация!O209</f>
        <v>0</v>
      </c>
      <c r="BC206" s="181">
        <f>Инвентаризация!P209</f>
        <v>0</v>
      </c>
      <c r="BD206" s="181">
        <f>Инвентаризация!Q209</f>
        <v>0</v>
      </c>
      <c r="BE206" s="181" t="str">
        <f>IFERROR('Аксапта 2'!A214,"-")</f>
        <v>-</v>
      </c>
      <c r="BF206" s="38">
        <f t="shared" si="88"/>
        <v>0</v>
      </c>
      <c r="BG206" s="38">
        <f t="shared" si="89"/>
        <v>0</v>
      </c>
      <c r="BH206" s="38">
        <f t="shared" si="90"/>
        <v>0</v>
      </c>
      <c r="BI206" s="181">
        <f t="shared" si="91"/>
        <v>0</v>
      </c>
      <c r="BL206" s="181">
        <f>Инвентаризация!O209</f>
        <v>0</v>
      </c>
      <c r="BM206" s="181">
        <f>Инвентаризация!P209</f>
        <v>0</v>
      </c>
      <c r="BN206" s="181">
        <f>Инвентаризация!Q209</f>
        <v>0</v>
      </c>
      <c r="BO206" s="181" t="str">
        <f>IFERROR('Аксапта 3'!A214,"-")</f>
        <v>-</v>
      </c>
      <c r="BP206" s="38">
        <f t="shared" si="92"/>
        <v>0</v>
      </c>
      <c r="BQ206" s="38">
        <f t="shared" si="93"/>
        <v>0</v>
      </c>
      <c r="BR206" s="38">
        <f t="shared" si="94"/>
        <v>0</v>
      </c>
      <c r="BS206" s="181">
        <f t="shared" si="95"/>
        <v>0</v>
      </c>
    </row>
    <row r="207" spans="1:71">
      <c r="A207" s="38">
        <f>'Шаблон блюда'!B208</f>
        <v>0</v>
      </c>
      <c r="B207" s="37">
        <f>IFERROR('Шаблон блюда'!A208+1-1,"")</f>
        <v>0</v>
      </c>
      <c r="C207" s="37">
        <f>IFERROR(VLOOKUP(B207,Группы!A:A,1,FALSE),0)</f>
        <v>0</v>
      </c>
      <c r="D207" s="37" t="str">
        <f t="shared" si="96"/>
        <v/>
      </c>
      <c r="E207" s="37" t="str">
        <f t="shared" si="97"/>
        <v/>
      </c>
      <c r="G207" s="173">
        <f>'Шаблон модификаторы'!C208</f>
        <v>0</v>
      </c>
      <c r="H207" s="174">
        <f>IFERROR('Шаблон модификаторы блюда'!A208+1-1,0)</f>
        <v>0</v>
      </c>
      <c r="I207" s="37">
        <f>IFERROR(VLOOKUP(H207,Группы!A:A,1,FALSE),0)</f>
        <v>0</v>
      </c>
      <c r="J207" s="37" t="str">
        <f t="shared" si="77"/>
        <v/>
      </c>
      <c r="K207" s="125" t="str">
        <f>IF(IF('Шаблон модификаторы блюда'!D208=0,0,'Шаблон модификаторы блюда'!A208),IF('Шаблон модификаторы блюда'!D208=0,0,'Шаблон модификаторы блюда'!A208),"")</f>
        <v/>
      </c>
      <c r="L207" s="42" t="str">
        <f t="shared" si="78"/>
        <v/>
      </c>
      <c r="M207" s="42" t="str">
        <f t="shared" si="79"/>
        <v/>
      </c>
      <c r="N207" s="42" t="str">
        <f t="shared" si="98"/>
        <v/>
      </c>
      <c r="O207" s="37" t="str">
        <f t="shared" si="99"/>
        <v/>
      </c>
      <c r="Q207" s="37">
        <f>'Шаблон блюда'!B208</f>
        <v>0</v>
      </c>
      <c r="R207" s="37">
        <f>IFERROR('Шаблон блюда'!A208+1-1,"")</f>
        <v>0</v>
      </c>
      <c r="S207" s="45">
        <f t="shared" si="80"/>
        <v>0</v>
      </c>
      <c r="T207" s="37" t="str">
        <f t="shared" si="81"/>
        <v/>
      </c>
      <c r="U207" s="37" t="str">
        <f t="shared" si="100"/>
        <v/>
      </c>
      <c r="W207" s="38">
        <f t="shared" si="76"/>
        <v>2049</v>
      </c>
      <c r="AO207" s="38">
        <f t="shared" si="82"/>
        <v>0</v>
      </c>
      <c r="AP207" s="38">
        <f t="shared" si="83"/>
        <v>0</v>
      </c>
      <c r="AR207" s="181">
        <f>Инвентаризация!O210</f>
        <v>0</v>
      </c>
      <c r="AS207" s="181">
        <f>Инвентаризация!P210</f>
        <v>0</v>
      </c>
      <c r="AT207" s="181">
        <f>Инвентаризация!Q210</f>
        <v>0</v>
      </c>
      <c r="AU207" s="181" t="str">
        <f>IFERROR('Аксапта '!A215,"-")</f>
        <v>-</v>
      </c>
      <c r="AV207" s="38">
        <f t="shared" si="84"/>
        <v>0</v>
      </c>
      <c r="AW207" s="38">
        <f t="shared" si="85"/>
        <v>0</v>
      </c>
      <c r="AX207" s="38">
        <f t="shared" si="86"/>
        <v>0</v>
      </c>
      <c r="AY207" s="181">
        <f t="shared" si="87"/>
        <v>0</v>
      </c>
      <c r="BB207" s="181">
        <f>Инвентаризация!O210</f>
        <v>0</v>
      </c>
      <c r="BC207" s="181">
        <f>Инвентаризация!P210</f>
        <v>0</v>
      </c>
      <c r="BD207" s="181">
        <f>Инвентаризация!Q210</f>
        <v>0</v>
      </c>
      <c r="BE207" s="181" t="str">
        <f>IFERROR('Аксапта 2'!A215,"-")</f>
        <v>-</v>
      </c>
      <c r="BF207" s="38">
        <f t="shared" si="88"/>
        <v>0</v>
      </c>
      <c r="BG207" s="38">
        <f t="shared" si="89"/>
        <v>0</v>
      </c>
      <c r="BH207" s="38">
        <f t="shared" si="90"/>
        <v>0</v>
      </c>
      <c r="BI207" s="181">
        <f t="shared" si="91"/>
        <v>0</v>
      </c>
      <c r="BL207" s="181">
        <f>Инвентаризация!O210</f>
        <v>0</v>
      </c>
      <c r="BM207" s="181">
        <f>Инвентаризация!P210</f>
        <v>0</v>
      </c>
      <c r="BN207" s="181">
        <f>Инвентаризация!Q210</f>
        <v>0</v>
      </c>
      <c r="BO207" s="181" t="str">
        <f>IFERROR('Аксапта 3'!A215,"-")</f>
        <v>-</v>
      </c>
      <c r="BP207" s="38">
        <f t="shared" si="92"/>
        <v>0</v>
      </c>
      <c r="BQ207" s="38">
        <f t="shared" si="93"/>
        <v>0</v>
      </c>
      <c r="BR207" s="38">
        <f t="shared" si="94"/>
        <v>0</v>
      </c>
      <c r="BS207" s="181">
        <f t="shared" si="95"/>
        <v>0</v>
      </c>
    </row>
    <row r="208" spans="1:71">
      <c r="A208" s="38">
        <f>'Шаблон блюда'!B209</f>
        <v>0</v>
      </c>
      <c r="B208" s="37">
        <f>IFERROR('Шаблон блюда'!A209+1-1,"")</f>
        <v>0</v>
      </c>
      <c r="C208" s="37">
        <f>IFERROR(VLOOKUP(B208,Группы!A:A,1,FALSE),0)</f>
        <v>0</v>
      </c>
      <c r="D208" s="37" t="str">
        <f t="shared" si="96"/>
        <v/>
      </c>
      <c r="E208" s="37" t="str">
        <f t="shared" si="97"/>
        <v/>
      </c>
      <c r="G208" s="173">
        <f>'Шаблон модификаторы'!C209</f>
        <v>0</v>
      </c>
      <c r="H208" s="174">
        <f>IFERROR('Шаблон модификаторы блюда'!A209+1-1,0)</f>
        <v>0</v>
      </c>
      <c r="I208" s="37">
        <f>IFERROR(VLOOKUP(H208,Группы!A:A,1,FALSE),0)</f>
        <v>0</v>
      </c>
      <c r="J208" s="37" t="str">
        <f t="shared" si="77"/>
        <v/>
      </c>
      <c r="K208" s="125" t="str">
        <f>IF(IF('Шаблон модификаторы блюда'!D209=0,0,'Шаблон модификаторы блюда'!A209),IF('Шаблон модификаторы блюда'!D209=0,0,'Шаблон модификаторы блюда'!A209),"")</f>
        <v/>
      </c>
      <c r="L208" s="42" t="str">
        <f t="shared" si="78"/>
        <v/>
      </c>
      <c r="M208" s="42" t="str">
        <f t="shared" si="79"/>
        <v/>
      </c>
      <c r="N208" s="42" t="str">
        <f t="shared" si="98"/>
        <v/>
      </c>
      <c r="O208" s="37" t="str">
        <f t="shared" si="99"/>
        <v/>
      </c>
      <c r="Q208" s="37">
        <f>'Шаблон блюда'!B209</f>
        <v>0</v>
      </c>
      <c r="R208" s="37">
        <f>IFERROR('Шаблон блюда'!A209+1-1,"")</f>
        <v>0</v>
      </c>
      <c r="S208" s="45">
        <f t="shared" si="80"/>
        <v>0</v>
      </c>
      <c r="T208" s="37" t="str">
        <f t="shared" si="81"/>
        <v/>
      </c>
      <c r="U208" s="37" t="str">
        <f t="shared" si="100"/>
        <v/>
      </c>
      <c r="W208" s="38">
        <f t="shared" si="76"/>
        <v>2058</v>
      </c>
      <c r="AO208" s="38">
        <f t="shared" si="82"/>
        <v>0</v>
      </c>
      <c r="AP208" s="38">
        <f t="shared" si="83"/>
        <v>0</v>
      </c>
      <c r="AR208" s="181">
        <f>Инвентаризация!O211</f>
        <v>0</v>
      </c>
      <c r="AS208" s="181">
        <f>Инвентаризация!P211</f>
        <v>0</v>
      </c>
      <c r="AT208" s="181">
        <f>Инвентаризация!Q211</f>
        <v>0</v>
      </c>
      <c r="AU208" s="181" t="str">
        <f>IFERROR('Аксапта '!A216,"-")</f>
        <v>-</v>
      </c>
      <c r="AV208" s="38">
        <f t="shared" si="84"/>
        <v>0</v>
      </c>
      <c r="AW208" s="38">
        <f t="shared" si="85"/>
        <v>0</v>
      </c>
      <c r="AX208" s="38">
        <f t="shared" si="86"/>
        <v>0</v>
      </c>
      <c r="AY208" s="181">
        <f t="shared" si="87"/>
        <v>0</v>
      </c>
      <c r="BB208" s="181">
        <f>Инвентаризация!O211</f>
        <v>0</v>
      </c>
      <c r="BC208" s="181">
        <f>Инвентаризация!P211</f>
        <v>0</v>
      </c>
      <c r="BD208" s="181">
        <f>Инвентаризация!Q211</f>
        <v>0</v>
      </c>
      <c r="BE208" s="181" t="str">
        <f>IFERROR('Аксапта 2'!A216,"-")</f>
        <v>-</v>
      </c>
      <c r="BF208" s="38">
        <f t="shared" si="88"/>
        <v>0</v>
      </c>
      <c r="BG208" s="38">
        <f t="shared" si="89"/>
        <v>0</v>
      </c>
      <c r="BH208" s="38">
        <f t="shared" si="90"/>
        <v>0</v>
      </c>
      <c r="BI208" s="181">
        <f t="shared" si="91"/>
        <v>0</v>
      </c>
      <c r="BL208" s="181">
        <f>Инвентаризация!O211</f>
        <v>0</v>
      </c>
      <c r="BM208" s="181">
        <f>Инвентаризация!P211</f>
        <v>0</v>
      </c>
      <c r="BN208" s="181">
        <f>Инвентаризация!Q211</f>
        <v>0</v>
      </c>
      <c r="BO208" s="181" t="str">
        <f>IFERROR('Аксапта 3'!A216,"-")</f>
        <v>-</v>
      </c>
      <c r="BP208" s="38">
        <f t="shared" si="92"/>
        <v>0</v>
      </c>
      <c r="BQ208" s="38">
        <f t="shared" si="93"/>
        <v>0</v>
      </c>
      <c r="BR208" s="38">
        <f t="shared" si="94"/>
        <v>0</v>
      </c>
      <c r="BS208" s="181">
        <f t="shared" si="95"/>
        <v>0</v>
      </c>
    </row>
    <row r="209" spans="1:71">
      <c r="A209" s="38">
        <f>'Шаблон блюда'!B210</f>
        <v>0</v>
      </c>
      <c r="B209" s="37">
        <f>IFERROR('Шаблон блюда'!A210+1-1,"")</f>
        <v>0</v>
      </c>
      <c r="C209" s="37">
        <f>IFERROR(VLOOKUP(B209,Группы!A:A,1,FALSE),0)</f>
        <v>0</v>
      </c>
      <c r="D209" s="37" t="str">
        <f t="shared" si="96"/>
        <v/>
      </c>
      <c r="E209" s="37" t="str">
        <f t="shared" si="97"/>
        <v/>
      </c>
      <c r="G209" s="173">
        <f>'Шаблон модификаторы'!C210</f>
        <v>0</v>
      </c>
      <c r="H209" s="174">
        <f>IFERROR('Шаблон модификаторы блюда'!A210+1-1,0)</f>
        <v>0</v>
      </c>
      <c r="I209" s="37">
        <f>IFERROR(VLOOKUP(H209,Группы!A:A,1,FALSE),0)</f>
        <v>0</v>
      </c>
      <c r="J209" s="37" t="str">
        <f t="shared" si="77"/>
        <v/>
      </c>
      <c r="K209" s="125" t="str">
        <f>IF(IF('Шаблон модификаторы блюда'!D210=0,0,'Шаблон модификаторы блюда'!A210),IF('Шаблон модификаторы блюда'!D210=0,0,'Шаблон модификаторы блюда'!A210),"")</f>
        <v/>
      </c>
      <c r="L209" s="42" t="str">
        <f t="shared" si="78"/>
        <v/>
      </c>
      <c r="M209" s="42" t="str">
        <f t="shared" si="79"/>
        <v/>
      </c>
      <c r="N209" s="42" t="str">
        <f t="shared" si="98"/>
        <v/>
      </c>
      <c r="O209" s="37" t="str">
        <f t="shared" si="99"/>
        <v/>
      </c>
      <c r="Q209" s="37">
        <f>'Шаблон блюда'!B210</f>
        <v>0</v>
      </c>
      <c r="R209" s="37">
        <f>IFERROR('Шаблон блюда'!A210+1-1,"")</f>
        <v>0</v>
      </c>
      <c r="S209" s="45">
        <f t="shared" si="80"/>
        <v>0</v>
      </c>
      <c r="T209" s="37" t="str">
        <f t="shared" si="81"/>
        <v/>
      </c>
      <c r="U209" s="37" t="str">
        <f t="shared" si="100"/>
        <v/>
      </c>
      <c r="W209" s="38">
        <f t="shared" si="76"/>
        <v>2017</v>
      </c>
      <c r="AO209" s="38">
        <f t="shared" si="82"/>
        <v>0</v>
      </c>
      <c r="AP209" s="38">
        <f t="shared" si="83"/>
        <v>0</v>
      </c>
      <c r="AR209" s="181">
        <f>Инвентаризация!O212</f>
        <v>0</v>
      </c>
      <c r="AS209" s="181">
        <f>Инвентаризация!P212</f>
        <v>0</v>
      </c>
      <c r="AT209" s="181">
        <f>Инвентаризация!Q212</f>
        <v>0</v>
      </c>
      <c r="AU209" s="181" t="str">
        <f>IFERROR('Аксапта '!A217,"-")</f>
        <v>-</v>
      </c>
      <c r="AV209" s="38">
        <f t="shared" si="84"/>
        <v>0</v>
      </c>
      <c r="AW209" s="38">
        <f t="shared" si="85"/>
        <v>0</v>
      </c>
      <c r="AX209" s="38">
        <f t="shared" si="86"/>
        <v>0</v>
      </c>
      <c r="AY209" s="181">
        <f t="shared" si="87"/>
        <v>0</v>
      </c>
      <c r="BB209" s="181">
        <f>Инвентаризация!O212</f>
        <v>0</v>
      </c>
      <c r="BC209" s="181">
        <f>Инвентаризация!P212</f>
        <v>0</v>
      </c>
      <c r="BD209" s="181">
        <f>Инвентаризация!Q212</f>
        <v>0</v>
      </c>
      <c r="BE209" s="181" t="str">
        <f>IFERROR('Аксапта 2'!A217,"-")</f>
        <v>-</v>
      </c>
      <c r="BF209" s="38">
        <f t="shared" si="88"/>
        <v>0</v>
      </c>
      <c r="BG209" s="38">
        <f t="shared" si="89"/>
        <v>0</v>
      </c>
      <c r="BH209" s="38">
        <f t="shared" si="90"/>
        <v>0</v>
      </c>
      <c r="BI209" s="181">
        <f t="shared" si="91"/>
        <v>0</v>
      </c>
      <c r="BL209" s="181">
        <f>Инвентаризация!O212</f>
        <v>0</v>
      </c>
      <c r="BM209" s="181">
        <f>Инвентаризация!P212</f>
        <v>0</v>
      </c>
      <c r="BN209" s="181">
        <f>Инвентаризация!Q212</f>
        <v>0</v>
      </c>
      <c r="BO209" s="181" t="str">
        <f>IFERROR('Аксапта 3'!A217,"-")</f>
        <v>-</v>
      </c>
      <c r="BP209" s="38">
        <f t="shared" si="92"/>
        <v>0</v>
      </c>
      <c r="BQ209" s="38">
        <f t="shared" si="93"/>
        <v>0</v>
      </c>
      <c r="BR209" s="38">
        <f t="shared" si="94"/>
        <v>0</v>
      </c>
      <c r="BS209" s="181">
        <f t="shared" si="95"/>
        <v>0</v>
      </c>
    </row>
    <row r="210" spans="1:71">
      <c r="A210" s="38">
        <f>'Шаблон блюда'!B211</f>
        <v>0</v>
      </c>
      <c r="B210" s="37">
        <f>IFERROR('Шаблон блюда'!A211+1-1,"")</f>
        <v>0</v>
      </c>
      <c r="C210" s="37">
        <f>IFERROR(VLOOKUP(B210,Группы!A:A,1,FALSE),0)</f>
        <v>0</v>
      </c>
      <c r="D210" s="37" t="str">
        <f t="shared" si="96"/>
        <v/>
      </c>
      <c r="E210" s="37" t="str">
        <f t="shared" si="97"/>
        <v/>
      </c>
      <c r="G210" s="173">
        <f>'Шаблон модификаторы'!C211</f>
        <v>0</v>
      </c>
      <c r="H210" s="174">
        <f>IFERROR('Шаблон модификаторы блюда'!A211+1-1,0)</f>
        <v>0</v>
      </c>
      <c r="I210" s="37">
        <f>IFERROR(VLOOKUP(H210,Группы!A:A,1,FALSE),0)</f>
        <v>0</v>
      </c>
      <c r="J210" s="37" t="str">
        <f t="shared" si="77"/>
        <v/>
      </c>
      <c r="K210" s="125" t="str">
        <f>IF(IF('Шаблон модификаторы блюда'!D211=0,0,'Шаблон модификаторы блюда'!A211),IF('Шаблон модификаторы блюда'!D211=0,0,'Шаблон модификаторы блюда'!A211),"")</f>
        <v/>
      </c>
      <c r="L210" s="42" t="str">
        <f t="shared" si="78"/>
        <v/>
      </c>
      <c r="M210" s="42" t="str">
        <f t="shared" si="79"/>
        <v/>
      </c>
      <c r="N210" s="42" t="str">
        <f t="shared" si="98"/>
        <v/>
      </c>
      <c r="O210" s="37" t="str">
        <f t="shared" si="99"/>
        <v/>
      </c>
      <c r="Q210" s="37">
        <f>'Шаблон блюда'!B211</f>
        <v>0</v>
      </c>
      <c r="R210" s="37">
        <f>IFERROR('Шаблон блюда'!A211+1-1,"")</f>
        <v>0</v>
      </c>
      <c r="S210" s="45">
        <f t="shared" si="80"/>
        <v>0</v>
      </c>
      <c r="T210" s="37" t="str">
        <f t="shared" si="81"/>
        <v/>
      </c>
      <c r="U210" s="37" t="str">
        <f t="shared" si="100"/>
        <v/>
      </c>
      <c r="W210" s="38">
        <f t="shared" si="76"/>
        <v>1252</v>
      </c>
      <c r="AO210" s="38">
        <f t="shared" si="82"/>
        <v>0</v>
      </c>
      <c r="AP210" s="38">
        <f t="shared" si="83"/>
        <v>0</v>
      </c>
      <c r="AR210" s="181">
        <f>Инвентаризация!O213</f>
        <v>0</v>
      </c>
      <c r="AS210" s="181">
        <f>Инвентаризация!P213</f>
        <v>0</v>
      </c>
      <c r="AT210" s="181">
        <f>Инвентаризация!Q213</f>
        <v>0</v>
      </c>
      <c r="AU210" s="181" t="str">
        <f>IFERROR('Аксапта '!A218,"-")</f>
        <v>-</v>
      </c>
      <c r="AV210" s="38">
        <f t="shared" si="84"/>
        <v>0</v>
      </c>
      <c r="AW210" s="38">
        <f t="shared" si="85"/>
        <v>0</v>
      </c>
      <c r="AX210" s="38">
        <f t="shared" si="86"/>
        <v>0</v>
      </c>
      <c r="AY210" s="181">
        <f t="shared" si="87"/>
        <v>0</v>
      </c>
      <c r="BB210" s="181">
        <f>Инвентаризация!O213</f>
        <v>0</v>
      </c>
      <c r="BC210" s="181">
        <f>Инвентаризация!P213</f>
        <v>0</v>
      </c>
      <c r="BD210" s="181">
        <f>Инвентаризация!Q213</f>
        <v>0</v>
      </c>
      <c r="BE210" s="181" t="str">
        <f>IFERROR('Аксапта 2'!A218,"-")</f>
        <v>-</v>
      </c>
      <c r="BF210" s="38">
        <f t="shared" si="88"/>
        <v>0</v>
      </c>
      <c r="BG210" s="38">
        <f t="shared" si="89"/>
        <v>0</v>
      </c>
      <c r="BH210" s="38">
        <f t="shared" si="90"/>
        <v>0</v>
      </c>
      <c r="BI210" s="181">
        <f t="shared" si="91"/>
        <v>0</v>
      </c>
      <c r="BL210" s="181">
        <f>Инвентаризация!O213</f>
        <v>0</v>
      </c>
      <c r="BM210" s="181">
        <f>Инвентаризация!P213</f>
        <v>0</v>
      </c>
      <c r="BN210" s="181">
        <f>Инвентаризация!Q213</f>
        <v>0</v>
      </c>
      <c r="BO210" s="181" t="str">
        <f>IFERROR('Аксапта 3'!A218,"-")</f>
        <v>-</v>
      </c>
      <c r="BP210" s="38">
        <f t="shared" si="92"/>
        <v>0</v>
      </c>
      <c r="BQ210" s="38">
        <f t="shared" si="93"/>
        <v>0</v>
      </c>
      <c r="BR210" s="38">
        <f t="shared" si="94"/>
        <v>0</v>
      </c>
      <c r="BS210" s="181">
        <f t="shared" si="95"/>
        <v>0</v>
      </c>
    </row>
    <row r="211" spans="1:71">
      <c r="A211" s="38">
        <f>'Шаблон блюда'!B212</f>
        <v>0</v>
      </c>
      <c r="B211" s="37">
        <f>IFERROR('Шаблон блюда'!A212+1-1,"")</f>
        <v>0</v>
      </c>
      <c r="C211" s="37">
        <f>IFERROR(VLOOKUP(B211,Группы!A:A,1,FALSE),0)</f>
        <v>0</v>
      </c>
      <c r="D211" s="37" t="str">
        <f t="shared" si="96"/>
        <v/>
      </c>
      <c r="E211" s="37" t="str">
        <f t="shared" si="97"/>
        <v/>
      </c>
      <c r="G211" s="173">
        <f>'Шаблон модификаторы'!C212</f>
        <v>0</v>
      </c>
      <c r="H211" s="174">
        <f>IFERROR('Шаблон модификаторы блюда'!A212+1-1,0)</f>
        <v>0</v>
      </c>
      <c r="I211" s="37">
        <f>IFERROR(VLOOKUP(H211,Группы!A:A,1,FALSE),0)</f>
        <v>0</v>
      </c>
      <c r="J211" s="37" t="str">
        <f t="shared" si="77"/>
        <v/>
      </c>
      <c r="K211" s="125" t="str">
        <f>IF(IF('Шаблон модификаторы блюда'!D212=0,0,'Шаблон модификаторы блюда'!A212),IF('Шаблон модификаторы блюда'!D212=0,0,'Шаблон модификаторы блюда'!A212),"")</f>
        <v/>
      </c>
      <c r="L211" s="42" t="str">
        <f t="shared" si="78"/>
        <v/>
      </c>
      <c r="M211" s="42" t="str">
        <f t="shared" si="79"/>
        <v/>
      </c>
      <c r="N211" s="42" t="str">
        <f t="shared" si="98"/>
        <v/>
      </c>
      <c r="O211" s="37" t="str">
        <f t="shared" si="99"/>
        <v/>
      </c>
      <c r="Q211" s="37">
        <f>'Шаблон блюда'!B212</f>
        <v>0</v>
      </c>
      <c r="R211" s="37">
        <f>IFERROR('Шаблон блюда'!A212+1-1,"")</f>
        <v>0</v>
      </c>
      <c r="S211" s="45">
        <f t="shared" si="80"/>
        <v>0</v>
      </c>
      <c r="T211" s="37" t="str">
        <f t="shared" si="81"/>
        <v/>
      </c>
      <c r="U211" s="37" t="str">
        <f t="shared" si="100"/>
        <v/>
      </c>
      <c r="W211" s="38">
        <f t="shared" si="76"/>
        <v>2036</v>
      </c>
      <c r="AO211" s="38">
        <f t="shared" si="82"/>
        <v>0</v>
      </c>
      <c r="AP211" s="38">
        <f t="shared" si="83"/>
        <v>0</v>
      </c>
      <c r="AR211" s="181">
        <f>Инвентаризация!O214</f>
        <v>0</v>
      </c>
      <c r="AS211" s="181">
        <f>Инвентаризация!P214</f>
        <v>0</v>
      </c>
      <c r="AT211" s="181">
        <f>Инвентаризация!Q214</f>
        <v>0</v>
      </c>
      <c r="AU211" s="181" t="str">
        <f>IFERROR('Аксапта '!A219,"-")</f>
        <v>-</v>
      </c>
      <c r="AV211" s="38">
        <f t="shared" si="84"/>
        <v>0</v>
      </c>
      <c r="AW211" s="38">
        <f t="shared" si="85"/>
        <v>0</v>
      </c>
      <c r="AX211" s="38">
        <f t="shared" si="86"/>
        <v>0</v>
      </c>
      <c r="AY211" s="181">
        <f t="shared" si="87"/>
        <v>0</v>
      </c>
      <c r="BB211" s="181">
        <f>Инвентаризация!O214</f>
        <v>0</v>
      </c>
      <c r="BC211" s="181">
        <f>Инвентаризация!P214</f>
        <v>0</v>
      </c>
      <c r="BD211" s="181">
        <f>Инвентаризация!Q214</f>
        <v>0</v>
      </c>
      <c r="BE211" s="181" t="str">
        <f>IFERROR('Аксапта 2'!A219,"-")</f>
        <v>-</v>
      </c>
      <c r="BF211" s="38">
        <f t="shared" si="88"/>
        <v>0</v>
      </c>
      <c r="BG211" s="38">
        <f t="shared" si="89"/>
        <v>0</v>
      </c>
      <c r="BH211" s="38">
        <f t="shared" si="90"/>
        <v>0</v>
      </c>
      <c r="BI211" s="181">
        <f t="shared" si="91"/>
        <v>0</v>
      </c>
      <c r="BL211" s="181">
        <f>Инвентаризация!O214</f>
        <v>0</v>
      </c>
      <c r="BM211" s="181">
        <f>Инвентаризация!P214</f>
        <v>0</v>
      </c>
      <c r="BN211" s="181">
        <f>Инвентаризация!Q214</f>
        <v>0</v>
      </c>
      <c r="BO211" s="181" t="str">
        <f>IFERROR('Аксапта 3'!A219,"-")</f>
        <v>-</v>
      </c>
      <c r="BP211" s="38">
        <f t="shared" si="92"/>
        <v>0</v>
      </c>
      <c r="BQ211" s="38">
        <f t="shared" si="93"/>
        <v>0</v>
      </c>
      <c r="BR211" s="38">
        <f t="shared" si="94"/>
        <v>0</v>
      </c>
      <c r="BS211" s="181">
        <f t="shared" si="95"/>
        <v>0</v>
      </c>
    </row>
    <row r="212" spans="1:71">
      <c r="A212" s="38">
        <f>'Шаблон блюда'!B213</f>
        <v>0</v>
      </c>
      <c r="B212" s="37">
        <f>IFERROR('Шаблон блюда'!A213+1-1,"")</f>
        <v>0</v>
      </c>
      <c r="C212" s="37">
        <f>IFERROR(VLOOKUP(B212,Группы!A:A,1,FALSE),0)</f>
        <v>0</v>
      </c>
      <c r="D212" s="37" t="str">
        <f t="shared" si="96"/>
        <v/>
      </c>
      <c r="E212" s="37" t="str">
        <f t="shared" si="97"/>
        <v/>
      </c>
      <c r="G212" s="173">
        <f>'Шаблон модификаторы'!C213</f>
        <v>0</v>
      </c>
      <c r="H212" s="174">
        <f>IFERROR('Шаблон модификаторы блюда'!A213+1-1,0)</f>
        <v>0</v>
      </c>
      <c r="I212" s="37">
        <f>IFERROR(VLOOKUP(H212,Группы!A:A,1,FALSE),0)</f>
        <v>0</v>
      </c>
      <c r="J212" s="37" t="str">
        <f t="shared" si="77"/>
        <v/>
      </c>
      <c r="K212" s="125" t="str">
        <f>IF(IF('Шаблон модификаторы блюда'!D213=0,0,'Шаблон модификаторы блюда'!A213),IF('Шаблон модификаторы блюда'!D213=0,0,'Шаблон модификаторы блюда'!A213),"")</f>
        <v/>
      </c>
      <c r="L212" s="42" t="str">
        <f t="shared" si="78"/>
        <v/>
      </c>
      <c r="M212" s="42" t="str">
        <f t="shared" si="79"/>
        <v/>
      </c>
      <c r="N212" s="42" t="str">
        <f t="shared" si="98"/>
        <v/>
      </c>
      <c r="O212" s="37" t="str">
        <f t="shared" si="99"/>
        <v/>
      </c>
      <c r="Q212" s="37">
        <f>'Шаблон блюда'!B213</f>
        <v>0</v>
      </c>
      <c r="R212" s="37">
        <f>IFERROR('Шаблон блюда'!A213+1-1,"")</f>
        <v>0</v>
      </c>
      <c r="S212" s="45">
        <f t="shared" si="80"/>
        <v>0</v>
      </c>
      <c r="T212" s="37" t="str">
        <f t="shared" si="81"/>
        <v/>
      </c>
      <c r="U212" s="37" t="str">
        <f t="shared" si="100"/>
        <v/>
      </c>
      <c r="W212" s="38">
        <f t="shared" ref="W212:W226" si="101">Z68</f>
        <v>2037</v>
      </c>
      <c r="AO212" s="38">
        <f t="shared" si="82"/>
        <v>0</v>
      </c>
      <c r="AP212" s="38">
        <f t="shared" si="83"/>
        <v>0</v>
      </c>
      <c r="AR212" s="181">
        <f>Инвентаризация!O215</f>
        <v>0</v>
      </c>
      <c r="AS212" s="181">
        <f>Инвентаризация!P215</f>
        <v>0</v>
      </c>
      <c r="AT212" s="181">
        <f>Инвентаризация!Q215</f>
        <v>0</v>
      </c>
      <c r="AU212" s="181" t="str">
        <f>IFERROR('Аксапта '!A220,"-")</f>
        <v>-</v>
      </c>
      <c r="AV212" s="38">
        <f t="shared" si="84"/>
        <v>0</v>
      </c>
      <c r="AW212" s="38">
        <f t="shared" si="85"/>
        <v>0</v>
      </c>
      <c r="AX212" s="38">
        <f t="shared" si="86"/>
        <v>0</v>
      </c>
      <c r="AY212" s="181">
        <f t="shared" si="87"/>
        <v>0</v>
      </c>
      <c r="BB212" s="181">
        <f>Инвентаризация!O215</f>
        <v>0</v>
      </c>
      <c r="BC212" s="181">
        <f>Инвентаризация!P215</f>
        <v>0</v>
      </c>
      <c r="BD212" s="181">
        <f>Инвентаризация!Q215</f>
        <v>0</v>
      </c>
      <c r="BE212" s="181" t="str">
        <f>IFERROR('Аксапта 2'!A220,"-")</f>
        <v>-</v>
      </c>
      <c r="BF212" s="38">
        <f t="shared" si="88"/>
        <v>0</v>
      </c>
      <c r="BG212" s="38">
        <f t="shared" si="89"/>
        <v>0</v>
      </c>
      <c r="BH212" s="38">
        <f t="shared" si="90"/>
        <v>0</v>
      </c>
      <c r="BI212" s="181">
        <f t="shared" si="91"/>
        <v>0</v>
      </c>
      <c r="BL212" s="181">
        <f>Инвентаризация!O215</f>
        <v>0</v>
      </c>
      <c r="BM212" s="181">
        <f>Инвентаризация!P215</f>
        <v>0</v>
      </c>
      <c r="BN212" s="181">
        <f>Инвентаризация!Q215</f>
        <v>0</v>
      </c>
      <c r="BO212" s="181" t="str">
        <f>IFERROR('Аксапта 3'!A220,"-")</f>
        <v>-</v>
      </c>
      <c r="BP212" s="38">
        <f t="shared" si="92"/>
        <v>0</v>
      </c>
      <c r="BQ212" s="38">
        <f t="shared" si="93"/>
        <v>0</v>
      </c>
      <c r="BR212" s="38">
        <f t="shared" si="94"/>
        <v>0</v>
      </c>
      <c r="BS212" s="181">
        <f t="shared" si="95"/>
        <v>0</v>
      </c>
    </row>
    <row r="213" spans="1:71">
      <c r="A213" s="38">
        <f>'Шаблон блюда'!B214</f>
        <v>0</v>
      </c>
      <c r="B213" s="37">
        <f>IFERROR('Шаблон блюда'!A214+1-1,"")</f>
        <v>0</v>
      </c>
      <c r="C213" s="37">
        <f>IFERROR(VLOOKUP(B213,Группы!A:A,1,FALSE),0)</f>
        <v>0</v>
      </c>
      <c r="D213" s="37" t="str">
        <f t="shared" si="96"/>
        <v/>
      </c>
      <c r="E213" s="37" t="str">
        <f t="shared" si="97"/>
        <v/>
      </c>
      <c r="G213" s="173">
        <f>'Шаблон модификаторы'!C214</f>
        <v>0</v>
      </c>
      <c r="H213" s="174">
        <f>IFERROR('Шаблон модификаторы блюда'!A214+1-1,0)</f>
        <v>0</v>
      </c>
      <c r="I213" s="37">
        <f>IFERROR(VLOOKUP(H213,Группы!A:A,1,FALSE),0)</f>
        <v>0</v>
      </c>
      <c r="J213" s="37" t="str">
        <f t="shared" si="77"/>
        <v/>
      </c>
      <c r="K213" s="125" t="str">
        <f>IF(IF('Шаблон модификаторы блюда'!D214=0,0,'Шаблон модификаторы блюда'!A214),IF('Шаблон модификаторы блюда'!D214=0,0,'Шаблон модификаторы блюда'!A214),"")</f>
        <v/>
      </c>
      <c r="L213" s="42" t="str">
        <f t="shared" si="78"/>
        <v/>
      </c>
      <c r="M213" s="42" t="str">
        <f t="shared" si="79"/>
        <v/>
      </c>
      <c r="N213" s="42" t="str">
        <f t="shared" si="98"/>
        <v/>
      </c>
      <c r="O213" s="37" t="str">
        <f t="shared" si="99"/>
        <v/>
      </c>
      <c r="Q213" s="37">
        <f>'Шаблон блюда'!B214</f>
        <v>0</v>
      </c>
      <c r="R213" s="37">
        <f>IFERROR('Шаблон блюда'!A214+1-1,"")</f>
        <v>0</v>
      </c>
      <c r="S213" s="45">
        <f t="shared" si="80"/>
        <v>0</v>
      </c>
      <c r="T213" s="37" t="str">
        <f t="shared" si="81"/>
        <v/>
      </c>
      <c r="U213" s="37" t="str">
        <f t="shared" si="100"/>
        <v/>
      </c>
      <c r="W213" s="38">
        <f t="shared" si="101"/>
        <v>2032</v>
      </c>
      <c r="AO213" s="38">
        <f t="shared" si="82"/>
        <v>0</v>
      </c>
      <c r="AP213" s="38">
        <f t="shared" si="83"/>
        <v>0</v>
      </c>
      <c r="AR213" s="181">
        <f>Инвентаризация!O216</f>
        <v>0</v>
      </c>
      <c r="AS213" s="181">
        <f>Инвентаризация!P216</f>
        <v>0</v>
      </c>
      <c r="AT213" s="181">
        <f>Инвентаризация!Q216</f>
        <v>0</v>
      </c>
      <c r="AU213" s="181" t="str">
        <f>IFERROR('Аксапта '!A221,"-")</f>
        <v>-</v>
      </c>
      <c r="AV213" s="38">
        <f t="shared" si="84"/>
        <v>0</v>
      </c>
      <c r="AW213" s="38">
        <f t="shared" si="85"/>
        <v>0</v>
      </c>
      <c r="AX213" s="38">
        <f t="shared" si="86"/>
        <v>0</v>
      </c>
      <c r="AY213" s="181">
        <f t="shared" si="87"/>
        <v>0</v>
      </c>
      <c r="BB213" s="181">
        <f>Инвентаризация!O216</f>
        <v>0</v>
      </c>
      <c r="BC213" s="181">
        <f>Инвентаризация!P216</f>
        <v>0</v>
      </c>
      <c r="BD213" s="181">
        <f>Инвентаризация!Q216</f>
        <v>0</v>
      </c>
      <c r="BE213" s="181" t="str">
        <f>IFERROR('Аксапта 2'!A221,"-")</f>
        <v>-</v>
      </c>
      <c r="BF213" s="38">
        <f t="shared" si="88"/>
        <v>0</v>
      </c>
      <c r="BG213" s="38">
        <f t="shared" si="89"/>
        <v>0</v>
      </c>
      <c r="BH213" s="38">
        <f t="shared" si="90"/>
        <v>0</v>
      </c>
      <c r="BI213" s="181">
        <f t="shared" si="91"/>
        <v>0</v>
      </c>
      <c r="BL213" s="181">
        <f>Инвентаризация!O216</f>
        <v>0</v>
      </c>
      <c r="BM213" s="181">
        <f>Инвентаризация!P216</f>
        <v>0</v>
      </c>
      <c r="BN213" s="181">
        <f>Инвентаризация!Q216</f>
        <v>0</v>
      </c>
      <c r="BO213" s="181" t="str">
        <f>IFERROR('Аксапта 3'!A221,"-")</f>
        <v>-</v>
      </c>
      <c r="BP213" s="38">
        <f t="shared" si="92"/>
        <v>0</v>
      </c>
      <c r="BQ213" s="38">
        <f t="shared" si="93"/>
        <v>0</v>
      </c>
      <c r="BR213" s="38">
        <f t="shared" si="94"/>
        <v>0</v>
      </c>
      <c r="BS213" s="181">
        <f t="shared" si="95"/>
        <v>0</v>
      </c>
    </row>
    <row r="214" spans="1:71">
      <c r="A214" s="38">
        <f>'Шаблон блюда'!B215</f>
        <v>0</v>
      </c>
      <c r="B214" s="37">
        <f>IFERROR('Шаблон блюда'!A215+1-1,"")</f>
        <v>0</v>
      </c>
      <c r="C214" s="37">
        <f>IFERROR(VLOOKUP(B214,Группы!A:A,1,FALSE),0)</f>
        <v>0</v>
      </c>
      <c r="D214" s="37" t="str">
        <f t="shared" si="96"/>
        <v/>
      </c>
      <c r="E214" s="37" t="str">
        <f t="shared" si="97"/>
        <v/>
      </c>
      <c r="G214" s="173">
        <f>'Шаблон модификаторы'!C215</f>
        <v>0</v>
      </c>
      <c r="H214" s="174">
        <f>IFERROR('Шаблон модификаторы блюда'!A215+1-1,0)</f>
        <v>0</v>
      </c>
      <c r="I214" s="37">
        <f>IFERROR(VLOOKUP(H214,Группы!A:A,1,FALSE),0)</f>
        <v>0</v>
      </c>
      <c r="J214" s="37" t="str">
        <f t="shared" si="77"/>
        <v/>
      </c>
      <c r="K214" s="125" t="str">
        <f>IF(IF('Шаблон модификаторы блюда'!D215=0,0,'Шаблон модификаторы блюда'!A215),IF('Шаблон модификаторы блюда'!D215=0,0,'Шаблон модификаторы блюда'!A215),"")</f>
        <v/>
      </c>
      <c r="L214" s="42" t="str">
        <f t="shared" si="78"/>
        <v/>
      </c>
      <c r="M214" s="42" t="str">
        <f t="shared" si="79"/>
        <v/>
      </c>
      <c r="N214" s="42" t="str">
        <f t="shared" si="98"/>
        <v/>
      </c>
      <c r="O214" s="37" t="str">
        <f t="shared" si="99"/>
        <v/>
      </c>
      <c r="Q214" s="37">
        <f>'Шаблон блюда'!B215</f>
        <v>0</v>
      </c>
      <c r="R214" s="37">
        <f>IFERROR('Шаблон блюда'!A215+1-1,"")</f>
        <v>0</v>
      </c>
      <c r="S214" s="45">
        <f t="shared" si="80"/>
        <v>0</v>
      </c>
      <c r="T214" s="37" t="str">
        <f t="shared" si="81"/>
        <v/>
      </c>
      <c r="U214" s="37" t="str">
        <f t="shared" si="100"/>
        <v/>
      </c>
      <c r="W214" s="38">
        <f t="shared" si="101"/>
        <v>2033</v>
      </c>
      <c r="AO214" s="38">
        <f t="shared" si="82"/>
        <v>0</v>
      </c>
      <c r="AP214" s="38">
        <f t="shared" si="83"/>
        <v>0</v>
      </c>
      <c r="AR214" s="181">
        <f>Инвентаризация!O217</f>
        <v>0</v>
      </c>
      <c r="AS214" s="181">
        <f>Инвентаризация!P217</f>
        <v>0</v>
      </c>
      <c r="AT214" s="181">
        <f>Инвентаризация!Q217</f>
        <v>0</v>
      </c>
      <c r="AU214" s="181" t="str">
        <f>IFERROR('Аксапта '!A222,"-")</f>
        <v>-</v>
      </c>
      <c r="AV214" s="38">
        <f t="shared" si="84"/>
        <v>0</v>
      </c>
      <c r="AW214" s="38">
        <f t="shared" si="85"/>
        <v>0</v>
      </c>
      <c r="AX214" s="38">
        <f t="shared" si="86"/>
        <v>0</v>
      </c>
      <c r="AY214" s="181">
        <f t="shared" si="87"/>
        <v>0</v>
      </c>
      <c r="BB214" s="181">
        <f>Инвентаризация!O217</f>
        <v>0</v>
      </c>
      <c r="BC214" s="181">
        <f>Инвентаризация!P217</f>
        <v>0</v>
      </c>
      <c r="BD214" s="181">
        <f>Инвентаризация!Q217</f>
        <v>0</v>
      </c>
      <c r="BE214" s="181" t="str">
        <f>IFERROR('Аксапта 2'!A222,"-")</f>
        <v>-</v>
      </c>
      <c r="BF214" s="38">
        <f t="shared" si="88"/>
        <v>0</v>
      </c>
      <c r="BG214" s="38">
        <f t="shared" si="89"/>
        <v>0</v>
      </c>
      <c r="BH214" s="38">
        <f t="shared" si="90"/>
        <v>0</v>
      </c>
      <c r="BI214" s="181">
        <f t="shared" si="91"/>
        <v>0</v>
      </c>
      <c r="BL214" s="181">
        <f>Инвентаризация!O217</f>
        <v>0</v>
      </c>
      <c r="BM214" s="181">
        <f>Инвентаризация!P217</f>
        <v>0</v>
      </c>
      <c r="BN214" s="181">
        <f>Инвентаризация!Q217</f>
        <v>0</v>
      </c>
      <c r="BO214" s="181" t="str">
        <f>IFERROR('Аксапта 3'!A222,"-")</f>
        <v>-</v>
      </c>
      <c r="BP214" s="38">
        <f t="shared" si="92"/>
        <v>0</v>
      </c>
      <c r="BQ214" s="38">
        <f t="shared" si="93"/>
        <v>0</v>
      </c>
      <c r="BR214" s="38">
        <f t="shared" si="94"/>
        <v>0</v>
      </c>
      <c r="BS214" s="181">
        <f t="shared" si="95"/>
        <v>0</v>
      </c>
    </row>
    <row r="215" spans="1:71">
      <c r="A215" s="38">
        <f>'Шаблон блюда'!B216</f>
        <v>0</v>
      </c>
      <c r="B215" s="37">
        <f>IFERROR('Шаблон блюда'!A216+1-1,"")</f>
        <v>0</v>
      </c>
      <c r="C215" s="37">
        <f>IFERROR(VLOOKUP(B215,Группы!A:A,1,FALSE),0)</f>
        <v>0</v>
      </c>
      <c r="D215" s="37" t="str">
        <f t="shared" si="96"/>
        <v/>
      </c>
      <c r="E215" s="37" t="str">
        <f t="shared" si="97"/>
        <v/>
      </c>
      <c r="G215" s="173">
        <f>'Шаблон модификаторы'!C216</f>
        <v>0</v>
      </c>
      <c r="H215" s="174">
        <f>IFERROR('Шаблон модификаторы блюда'!A216+1-1,0)</f>
        <v>0</v>
      </c>
      <c r="I215" s="37">
        <f>IFERROR(VLOOKUP(H215,Группы!A:A,1,FALSE),0)</f>
        <v>0</v>
      </c>
      <c r="J215" s="37" t="str">
        <f t="shared" si="77"/>
        <v/>
      </c>
      <c r="K215" s="125" t="str">
        <f>IF(IF('Шаблон модификаторы блюда'!D216=0,0,'Шаблон модификаторы блюда'!A216),IF('Шаблон модификаторы блюда'!D216=0,0,'Шаблон модификаторы блюда'!A216),"")</f>
        <v/>
      </c>
      <c r="L215" s="42" t="str">
        <f t="shared" si="78"/>
        <v/>
      </c>
      <c r="M215" s="42" t="str">
        <f t="shared" si="79"/>
        <v/>
      </c>
      <c r="N215" s="42" t="str">
        <f t="shared" si="98"/>
        <v/>
      </c>
      <c r="O215" s="37" t="str">
        <f t="shared" si="99"/>
        <v/>
      </c>
      <c r="Q215" s="37">
        <f>'Шаблон блюда'!B216</f>
        <v>0</v>
      </c>
      <c r="R215" s="37">
        <f>IFERROR('Шаблон блюда'!A216+1-1,"")</f>
        <v>0</v>
      </c>
      <c r="S215" s="45">
        <f t="shared" si="80"/>
        <v>0</v>
      </c>
      <c r="T215" s="37" t="str">
        <f t="shared" si="81"/>
        <v/>
      </c>
      <c r="U215" s="37" t="str">
        <f t="shared" si="100"/>
        <v/>
      </c>
      <c r="W215" s="38">
        <f t="shared" si="101"/>
        <v>2299</v>
      </c>
      <c r="AO215" s="38">
        <f t="shared" si="82"/>
        <v>0</v>
      </c>
      <c r="AP215" s="38">
        <f t="shared" si="83"/>
        <v>0</v>
      </c>
      <c r="AR215" s="181">
        <f>Инвентаризация!O218</f>
        <v>0</v>
      </c>
      <c r="AS215" s="181">
        <f>Инвентаризация!P218</f>
        <v>0</v>
      </c>
      <c r="AT215" s="181">
        <f>Инвентаризация!Q218</f>
        <v>0</v>
      </c>
      <c r="AU215" s="181" t="str">
        <f>IFERROR('Аксапта '!A223,"-")</f>
        <v>-</v>
      </c>
      <c r="AV215" s="38">
        <f t="shared" si="84"/>
        <v>0</v>
      </c>
      <c r="AW215" s="38">
        <f t="shared" si="85"/>
        <v>0</v>
      </c>
      <c r="AX215" s="38">
        <f t="shared" si="86"/>
        <v>0</v>
      </c>
      <c r="AY215" s="181">
        <f t="shared" si="87"/>
        <v>0</v>
      </c>
      <c r="BB215" s="181">
        <f>Инвентаризация!O218</f>
        <v>0</v>
      </c>
      <c r="BC215" s="181">
        <f>Инвентаризация!P218</f>
        <v>0</v>
      </c>
      <c r="BD215" s="181">
        <f>Инвентаризация!Q218</f>
        <v>0</v>
      </c>
      <c r="BE215" s="181" t="str">
        <f>IFERROR('Аксапта 2'!A223,"-")</f>
        <v>-</v>
      </c>
      <c r="BF215" s="38">
        <f t="shared" si="88"/>
        <v>0</v>
      </c>
      <c r="BG215" s="38">
        <f t="shared" si="89"/>
        <v>0</v>
      </c>
      <c r="BH215" s="38">
        <f t="shared" si="90"/>
        <v>0</v>
      </c>
      <c r="BI215" s="181">
        <f t="shared" si="91"/>
        <v>0</v>
      </c>
      <c r="BL215" s="181">
        <f>Инвентаризация!O218</f>
        <v>0</v>
      </c>
      <c r="BM215" s="181">
        <f>Инвентаризация!P218</f>
        <v>0</v>
      </c>
      <c r="BN215" s="181">
        <f>Инвентаризация!Q218</f>
        <v>0</v>
      </c>
      <c r="BO215" s="181" t="str">
        <f>IFERROR('Аксапта 3'!A223,"-")</f>
        <v>-</v>
      </c>
      <c r="BP215" s="38">
        <f t="shared" si="92"/>
        <v>0</v>
      </c>
      <c r="BQ215" s="38">
        <f t="shared" si="93"/>
        <v>0</v>
      </c>
      <c r="BR215" s="38">
        <f t="shared" si="94"/>
        <v>0</v>
      </c>
      <c r="BS215" s="181">
        <f t="shared" si="95"/>
        <v>0</v>
      </c>
    </row>
    <row r="216" spans="1:71">
      <c r="A216" s="38">
        <f>'Шаблон блюда'!B217</f>
        <v>0</v>
      </c>
      <c r="B216" s="37">
        <f>IFERROR('Шаблон блюда'!A217+1-1,"")</f>
        <v>0</v>
      </c>
      <c r="C216" s="37">
        <f>IFERROR(VLOOKUP(B216,Группы!A:A,1,FALSE),0)</f>
        <v>0</v>
      </c>
      <c r="D216" s="37" t="str">
        <f t="shared" ref="D216:D226" si="102">IF(B216=C216,"",B216)</f>
        <v/>
      </c>
      <c r="E216" s="37" t="str">
        <f t="shared" ref="E216:E226" si="103">IF(D216="","",1)</f>
        <v/>
      </c>
      <c r="G216" s="173">
        <f>'Шаблон модификаторы'!C217</f>
        <v>0</v>
      </c>
      <c r="H216" s="174">
        <f>IFERROR('Шаблон модификаторы блюда'!A217+1-1,0)</f>
        <v>0</v>
      </c>
      <c r="I216" s="37">
        <f>IFERROR(VLOOKUP(H216,Группы!A:A,1,FALSE),0)</f>
        <v>0</v>
      </c>
      <c r="J216" s="37" t="str">
        <f t="shared" si="77"/>
        <v/>
      </c>
      <c r="K216" s="125" t="str">
        <f>IF(IF('Шаблон модификаторы блюда'!D217=0,0,'Шаблон модификаторы блюда'!A217),IF('Шаблон модификаторы блюда'!D217=0,0,'Шаблон модификаторы блюда'!A217),"")</f>
        <v/>
      </c>
      <c r="L216" s="42" t="str">
        <f t="shared" si="78"/>
        <v/>
      </c>
      <c r="M216" s="42" t="str">
        <f t="shared" si="79"/>
        <v/>
      </c>
      <c r="N216" s="42" t="str">
        <f t="shared" si="98"/>
        <v/>
      </c>
      <c r="O216" s="37" t="str">
        <f t="shared" si="99"/>
        <v/>
      </c>
      <c r="Q216" s="37">
        <f>'Шаблон блюда'!B217</f>
        <v>0</v>
      </c>
      <c r="R216" s="37">
        <f>IFERROR('Шаблон блюда'!A217+1-1,"")</f>
        <v>0</v>
      </c>
      <c r="S216" s="45">
        <f t="shared" si="80"/>
        <v>0</v>
      </c>
      <c r="T216" s="37" t="str">
        <f t="shared" si="81"/>
        <v/>
      </c>
      <c r="U216" s="37" t="str">
        <f t="shared" si="100"/>
        <v/>
      </c>
      <c r="W216" s="38">
        <f t="shared" si="101"/>
        <v>7045</v>
      </c>
      <c r="AO216" s="38">
        <f t="shared" si="82"/>
        <v>0</v>
      </c>
      <c r="AP216" s="38">
        <f t="shared" si="83"/>
        <v>0</v>
      </c>
      <c r="AR216" s="181">
        <f>Инвентаризация!O219</f>
        <v>0</v>
      </c>
      <c r="AS216" s="181">
        <f>Инвентаризация!P219</f>
        <v>0</v>
      </c>
      <c r="AT216" s="181">
        <f>Инвентаризация!Q219</f>
        <v>0</v>
      </c>
      <c r="AU216" s="181" t="str">
        <f>IFERROR('Аксапта '!A224,"-")</f>
        <v>-</v>
      </c>
      <c r="AV216" s="38">
        <f t="shared" si="84"/>
        <v>0</v>
      </c>
      <c r="AW216" s="38">
        <f t="shared" si="85"/>
        <v>0</v>
      </c>
      <c r="AX216" s="38">
        <f t="shared" si="86"/>
        <v>0</v>
      </c>
      <c r="AY216" s="181">
        <f t="shared" si="87"/>
        <v>0</v>
      </c>
      <c r="BB216" s="181">
        <f>Инвентаризация!O219</f>
        <v>0</v>
      </c>
      <c r="BC216" s="181">
        <f>Инвентаризация!P219</f>
        <v>0</v>
      </c>
      <c r="BD216" s="181">
        <f>Инвентаризация!Q219</f>
        <v>0</v>
      </c>
      <c r="BE216" s="181" t="str">
        <f>IFERROR('Аксапта 2'!A224,"-")</f>
        <v>-</v>
      </c>
      <c r="BF216" s="38">
        <f t="shared" si="88"/>
        <v>0</v>
      </c>
      <c r="BG216" s="38">
        <f t="shared" si="89"/>
        <v>0</v>
      </c>
      <c r="BH216" s="38">
        <f t="shared" si="90"/>
        <v>0</v>
      </c>
      <c r="BI216" s="181">
        <f t="shared" si="91"/>
        <v>0</v>
      </c>
      <c r="BL216" s="181">
        <f>Инвентаризация!O219</f>
        <v>0</v>
      </c>
      <c r="BM216" s="181">
        <f>Инвентаризация!P219</f>
        <v>0</v>
      </c>
      <c r="BN216" s="181">
        <f>Инвентаризация!Q219</f>
        <v>0</v>
      </c>
      <c r="BO216" s="181" t="str">
        <f>IFERROR('Аксапта 3'!A224,"-")</f>
        <v>-</v>
      </c>
      <c r="BP216" s="38">
        <f t="shared" si="92"/>
        <v>0</v>
      </c>
      <c r="BQ216" s="38">
        <f t="shared" si="93"/>
        <v>0</v>
      </c>
      <c r="BR216" s="38">
        <f t="shared" si="94"/>
        <v>0</v>
      </c>
      <c r="BS216" s="181">
        <f t="shared" si="95"/>
        <v>0</v>
      </c>
    </row>
    <row r="217" spans="1:71">
      <c r="A217" s="38">
        <f>'Шаблон блюда'!B218</f>
        <v>0</v>
      </c>
      <c r="B217" s="37">
        <f>IFERROR('Шаблон блюда'!A218+1-1,"")</f>
        <v>0</v>
      </c>
      <c r="C217" s="37">
        <f>IFERROR(VLOOKUP(B217,Группы!A:A,1,FALSE),0)</f>
        <v>0</v>
      </c>
      <c r="D217" s="37" t="str">
        <f t="shared" si="102"/>
        <v/>
      </c>
      <c r="E217" s="37" t="str">
        <f t="shared" si="103"/>
        <v/>
      </c>
      <c r="G217" s="173">
        <f>'Шаблон модификаторы'!C218</f>
        <v>0</v>
      </c>
      <c r="H217" s="174">
        <f>IFERROR('Шаблон модификаторы блюда'!A218+1-1,0)</f>
        <v>0</v>
      </c>
      <c r="I217" s="37">
        <f>IFERROR(VLOOKUP(H217,Группы!A:A,1,FALSE),0)</f>
        <v>0</v>
      </c>
      <c r="J217" s="37" t="str">
        <f t="shared" si="77"/>
        <v/>
      </c>
      <c r="K217" s="125" t="str">
        <f>IF(IF('Шаблон модификаторы блюда'!D218=0,0,'Шаблон модификаторы блюда'!A218),IF('Шаблон модификаторы блюда'!D218=0,0,'Шаблон модификаторы блюда'!A218),"")</f>
        <v/>
      </c>
      <c r="L217" s="42" t="str">
        <f t="shared" si="78"/>
        <v/>
      </c>
      <c r="M217" s="42" t="str">
        <f t="shared" si="79"/>
        <v/>
      </c>
      <c r="N217" s="42" t="str">
        <f t="shared" si="98"/>
        <v/>
      </c>
      <c r="O217" s="37" t="str">
        <f t="shared" si="99"/>
        <v/>
      </c>
      <c r="Q217" s="37">
        <f>'Шаблон блюда'!B218</f>
        <v>0</v>
      </c>
      <c r="R217" s="37">
        <f>IFERROR('Шаблон блюда'!A218+1-1,"")</f>
        <v>0</v>
      </c>
      <c r="S217" s="45">
        <f t="shared" si="80"/>
        <v>0</v>
      </c>
      <c r="T217" s="37" t="str">
        <f t="shared" si="81"/>
        <v/>
      </c>
      <c r="U217" s="37" t="str">
        <f t="shared" si="100"/>
        <v/>
      </c>
      <c r="W217" s="38">
        <f t="shared" si="101"/>
        <v>7046</v>
      </c>
      <c r="AO217" s="38">
        <f t="shared" si="82"/>
        <v>0</v>
      </c>
      <c r="AP217" s="38">
        <f t="shared" si="83"/>
        <v>0</v>
      </c>
      <c r="AR217" s="181">
        <f>Инвентаризация!O220</f>
        <v>0</v>
      </c>
      <c r="AS217" s="181">
        <f>Инвентаризация!P220</f>
        <v>0</v>
      </c>
      <c r="AT217" s="181">
        <f>Инвентаризация!Q220</f>
        <v>0</v>
      </c>
      <c r="AU217" s="181" t="str">
        <f>IFERROR('Аксапта '!A225,"-")</f>
        <v>-</v>
      </c>
      <c r="AV217" s="38">
        <f t="shared" si="84"/>
        <v>0</v>
      </c>
      <c r="AW217" s="38">
        <f t="shared" si="85"/>
        <v>0</v>
      </c>
      <c r="AX217" s="38">
        <f t="shared" si="86"/>
        <v>0</v>
      </c>
      <c r="AY217" s="181">
        <f t="shared" si="87"/>
        <v>0</v>
      </c>
      <c r="BB217" s="181">
        <f>Инвентаризация!O220</f>
        <v>0</v>
      </c>
      <c r="BC217" s="181">
        <f>Инвентаризация!P220</f>
        <v>0</v>
      </c>
      <c r="BD217" s="181">
        <f>Инвентаризация!Q220</f>
        <v>0</v>
      </c>
      <c r="BE217" s="181" t="str">
        <f>IFERROR('Аксапта 2'!A225,"-")</f>
        <v>-</v>
      </c>
      <c r="BF217" s="38">
        <f t="shared" si="88"/>
        <v>0</v>
      </c>
      <c r="BG217" s="38">
        <f t="shared" si="89"/>
        <v>0</v>
      </c>
      <c r="BH217" s="38">
        <f t="shared" si="90"/>
        <v>0</v>
      </c>
      <c r="BI217" s="181">
        <f t="shared" si="91"/>
        <v>0</v>
      </c>
      <c r="BL217" s="181">
        <f>Инвентаризация!O220</f>
        <v>0</v>
      </c>
      <c r="BM217" s="181">
        <f>Инвентаризация!P220</f>
        <v>0</v>
      </c>
      <c r="BN217" s="181">
        <f>Инвентаризация!Q220</f>
        <v>0</v>
      </c>
      <c r="BO217" s="181" t="str">
        <f>IFERROR('Аксапта 3'!A225,"-")</f>
        <v>-</v>
      </c>
      <c r="BP217" s="38">
        <f t="shared" si="92"/>
        <v>0</v>
      </c>
      <c r="BQ217" s="38">
        <f t="shared" si="93"/>
        <v>0</v>
      </c>
      <c r="BR217" s="38">
        <f t="shared" si="94"/>
        <v>0</v>
      </c>
      <c r="BS217" s="181">
        <f t="shared" si="95"/>
        <v>0</v>
      </c>
    </row>
    <row r="218" spans="1:71">
      <c r="A218" s="38">
        <f>'Шаблон блюда'!B219</f>
        <v>0</v>
      </c>
      <c r="B218" s="37">
        <f>IFERROR('Шаблон блюда'!A219+1-1,"")</f>
        <v>0</v>
      </c>
      <c r="C218" s="37">
        <f>IFERROR(VLOOKUP(B218,Группы!A:A,1,FALSE),0)</f>
        <v>0</v>
      </c>
      <c r="D218" s="37" t="str">
        <f t="shared" si="102"/>
        <v/>
      </c>
      <c r="E218" s="37" t="str">
        <f t="shared" si="103"/>
        <v/>
      </c>
      <c r="G218" s="173">
        <f>'Шаблон модификаторы'!C219</f>
        <v>0</v>
      </c>
      <c r="H218" s="174">
        <f>IFERROR('Шаблон модификаторы блюда'!A219+1-1,0)</f>
        <v>0</v>
      </c>
      <c r="I218" s="37">
        <f>IFERROR(VLOOKUP(H218,Группы!A:A,1,FALSE),0)</f>
        <v>0</v>
      </c>
      <c r="J218" s="37" t="str">
        <f t="shared" si="77"/>
        <v/>
      </c>
      <c r="K218" s="125" t="str">
        <f>IF(IF('Шаблон модификаторы блюда'!D219=0,0,'Шаблон модификаторы блюда'!A219),IF('Шаблон модификаторы блюда'!D219=0,0,'Шаблон модификаторы блюда'!A219),"")</f>
        <v/>
      </c>
      <c r="L218" s="42" t="str">
        <f t="shared" si="78"/>
        <v/>
      </c>
      <c r="M218" s="42" t="str">
        <f t="shared" si="79"/>
        <v/>
      </c>
      <c r="N218" s="42" t="str">
        <f t="shared" si="98"/>
        <v/>
      </c>
      <c r="O218" s="37" t="str">
        <f t="shared" si="99"/>
        <v/>
      </c>
      <c r="Q218" s="37">
        <f>'Шаблон блюда'!B219</f>
        <v>0</v>
      </c>
      <c r="R218" s="37">
        <f>IFERROR('Шаблон блюда'!A219+1-1,"")</f>
        <v>0</v>
      </c>
      <c r="S218" s="45">
        <f t="shared" si="80"/>
        <v>0</v>
      </c>
      <c r="T218" s="37" t="str">
        <f t="shared" si="81"/>
        <v/>
      </c>
      <c r="U218" s="37" t="str">
        <f t="shared" si="100"/>
        <v/>
      </c>
      <c r="W218" s="38">
        <f t="shared" si="101"/>
        <v>2062</v>
      </c>
      <c r="AO218" s="38">
        <f t="shared" si="82"/>
        <v>0</v>
      </c>
      <c r="AP218" s="38">
        <f t="shared" si="83"/>
        <v>0</v>
      </c>
      <c r="AR218" s="181">
        <f>Инвентаризация!O221</f>
        <v>0</v>
      </c>
      <c r="AS218" s="181">
        <f>Инвентаризация!P221</f>
        <v>0</v>
      </c>
      <c r="AT218" s="181">
        <f>Инвентаризация!Q221</f>
        <v>0</v>
      </c>
      <c r="AU218" s="181" t="str">
        <f>IFERROR('Аксапта '!A226,"-")</f>
        <v>-</v>
      </c>
      <c r="AV218" s="38">
        <f t="shared" si="84"/>
        <v>0</v>
      </c>
      <c r="AW218" s="38">
        <f t="shared" si="85"/>
        <v>0</v>
      </c>
      <c r="AX218" s="38">
        <f t="shared" si="86"/>
        <v>0</v>
      </c>
      <c r="AY218" s="181">
        <f t="shared" si="87"/>
        <v>0</v>
      </c>
      <c r="BB218" s="181">
        <f>Инвентаризация!O221</f>
        <v>0</v>
      </c>
      <c r="BC218" s="181">
        <f>Инвентаризация!P221</f>
        <v>0</v>
      </c>
      <c r="BD218" s="181">
        <f>Инвентаризация!Q221</f>
        <v>0</v>
      </c>
      <c r="BE218" s="181" t="str">
        <f>IFERROR('Аксапта 2'!A226,"-")</f>
        <v>-</v>
      </c>
      <c r="BF218" s="38">
        <f t="shared" si="88"/>
        <v>0</v>
      </c>
      <c r="BG218" s="38">
        <f t="shared" si="89"/>
        <v>0</v>
      </c>
      <c r="BH218" s="38">
        <f t="shared" si="90"/>
        <v>0</v>
      </c>
      <c r="BI218" s="181">
        <f t="shared" si="91"/>
        <v>0</v>
      </c>
      <c r="BL218" s="181">
        <f>Инвентаризация!O221</f>
        <v>0</v>
      </c>
      <c r="BM218" s="181">
        <f>Инвентаризация!P221</f>
        <v>0</v>
      </c>
      <c r="BN218" s="181">
        <f>Инвентаризация!Q221</f>
        <v>0</v>
      </c>
      <c r="BO218" s="181" t="str">
        <f>IFERROR('Аксапта 3'!A226,"-")</f>
        <v>-</v>
      </c>
      <c r="BP218" s="38">
        <f t="shared" si="92"/>
        <v>0</v>
      </c>
      <c r="BQ218" s="38">
        <f t="shared" si="93"/>
        <v>0</v>
      </c>
      <c r="BR218" s="38">
        <f t="shared" si="94"/>
        <v>0</v>
      </c>
      <c r="BS218" s="181">
        <f t="shared" si="95"/>
        <v>0</v>
      </c>
    </row>
    <row r="219" spans="1:71">
      <c r="A219" s="38">
        <f>'Шаблон блюда'!B220</f>
        <v>0</v>
      </c>
      <c r="B219" s="37">
        <f>IFERROR('Шаблон блюда'!A220+1-1,"")</f>
        <v>0</v>
      </c>
      <c r="C219" s="37">
        <f>IFERROR(VLOOKUP(B219,Группы!A:A,1,FALSE),0)</f>
        <v>0</v>
      </c>
      <c r="D219" s="37" t="str">
        <f t="shared" si="102"/>
        <v/>
      </c>
      <c r="E219" s="37" t="str">
        <f t="shared" si="103"/>
        <v/>
      </c>
      <c r="G219" s="173">
        <f>'Шаблон модификаторы'!C220</f>
        <v>0</v>
      </c>
      <c r="H219" s="174">
        <f>IFERROR('Шаблон модификаторы блюда'!A220+1-1,0)</f>
        <v>0</v>
      </c>
      <c r="I219" s="37">
        <f>IFERROR(VLOOKUP(H219,Группы!A:A,1,FALSE),0)</f>
        <v>0</v>
      </c>
      <c r="J219" s="37" t="str">
        <f t="shared" si="77"/>
        <v/>
      </c>
      <c r="K219" s="125" t="str">
        <f>IF(IF('Шаблон модификаторы блюда'!D220=0,0,'Шаблон модификаторы блюда'!A220),IF('Шаблон модификаторы блюда'!D220=0,0,'Шаблон модификаторы блюда'!A220),"")</f>
        <v/>
      </c>
      <c r="L219" s="42" t="str">
        <f t="shared" si="78"/>
        <v/>
      </c>
      <c r="M219" s="42" t="str">
        <f t="shared" si="79"/>
        <v/>
      </c>
      <c r="N219" s="42" t="str">
        <f t="shared" si="98"/>
        <v/>
      </c>
      <c r="O219" s="37" t="str">
        <f t="shared" si="99"/>
        <v/>
      </c>
      <c r="Q219" s="37">
        <f>'Шаблон блюда'!B220</f>
        <v>0</v>
      </c>
      <c r="R219" s="37">
        <f>IFERROR('Шаблон блюда'!A220+1-1,"")</f>
        <v>0</v>
      </c>
      <c r="S219" s="45">
        <f t="shared" si="80"/>
        <v>0</v>
      </c>
      <c r="T219" s="37" t="str">
        <f t="shared" si="81"/>
        <v/>
      </c>
      <c r="U219" s="37" t="str">
        <f t="shared" si="100"/>
        <v/>
      </c>
      <c r="W219" s="38">
        <f t="shared" si="101"/>
        <v>752</v>
      </c>
      <c r="AO219" s="38">
        <f t="shared" si="82"/>
        <v>0</v>
      </c>
      <c r="AP219" s="38">
        <f t="shared" si="83"/>
        <v>0</v>
      </c>
      <c r="AR219" s="181">
        <f>Инвентаризация!O222</f>
        <v>0</v>
      </c>
      <c r="AS219" s="181">
        <f>Инвентаризация!P222</f>
        <v>0</v>
      </c>
      <c r="AT219" s="181">
        <f>Инвентаризация!Q222</f>
        <v>0</v>
      </c>
      <c r="AU219" s="181" t="str">
        <f>IFERROR('Аксапта '!A227,"-")</f>
        <v>-</v>
      </c>
      <c r="AV219" s="38">
        <f t="shared" si="84"/>
        <v>0</v>
      </c>
      <c r="AW219" s="38">
        <f t="shared" si="85"/>
        <v>0</v>
      </c>
      <c r="AX219" s="38">
        <f t="shared" si="86"/>
        <v>0</v>
      </c>
      <c r="AY219" s="181">
        <f t="shared" si="87"/>
        <v>0</v>
      </c>
      <c r="BB219" s="181">
        <f>Инвентаризация!O222</f>
        <v>0</v>
      </c>
      <c r="BC219" s="181">
        <f>Инвентаризация!P222</f>
        <v>0</v>
      </c>
      <c r="BD219" s="181">
        <f>Инвентаризация!Q222</f>
        <v>0</v>
      </c>
      <c r="BE219" s="181" t="str">
        <f>IFERROR('Аксапта 2'!A227,"-")</f>
        <v>-</v>
      </c>
      <c r="BF219" s="38">
        <f t="shared" si="88"/>
        <v>0</v>
      </c>
      <c r="BG219" s="38">
        <f t="shared" si="89"/>
        <v>0</v>
      </c>
      <c r="BH219" s="38">
        <f t="shared" si="90"/>
        <v>0</v>
      </c>
      <c r="BI219" s="181">
        <f t="shared" si="91"/>
        <v>0</v>
      </c>
      <c r="BL219" s="181">
        <f>Инвентаризация!O222</f>
        <v>0</v>
      </c>
      <c r="BM219" s="181">
        <f>Инвентаризация!P222</f>
        <v>0</v>
      </c>
      <c r="BN219" s="181">
        <f>Инвентаризация!Q222</f>
        <v>0</v>
      </c>
      <c r="BO219" s="181" t="str">
        <f>IFERROR('Аксапта 3'!A227,"-")</f>
        <v>-</v>
      </c>
      <c r="BP219" s="38">
        <f t="shared" si="92"/>
        <v>0</v>
      </c>
      <c r="BQ219" s="38">
        <f t="shared" si="93"/>
        <v>0</v>
      </c>
      <c r="BR219" s="38">
        <f t="shared" si="94"/>
        <v>0</v>
      </c>
      <c r="BS219" s="181">
        <f t="shared" si="95"/>
        <v>0</v>
      </c>
    </row>
    <row r="220" spans="1:71">
      <c r="A220" s="38">
        <f>'Шаблон блюда'!B221</f>
        <v>0</v>
      </c>
      <c r="B220" s="37">
        <f>IFERROR('Шаблон блюда'!A221+1-1,"")</f>
        <v>0</v>
      </c>
      <c r="C220" s="37">
        <f>IFERROR(VLOOKUP(B220,Группы!A:A,1,FALSE),0)</f>
        <v>0</v>
      </c>
      <c r="D220" s="37" t="str">
        <f t="shared" si="102"/>
        <v/>
      </c>
      <c r="E220" s="37" t="str">
        <f t="shared" si="103"/>
        <v/>
      </c>
      <c r="G220" s="173">
        <f>'Шаблон модификаторы'!C221</f>
        <v>0</v>
      </c>
      <c r="H220" s="174">
        <f>IFERROR('Шаблон модификаторы блюда'!A221+1-1,0)</f>
        <v>0</v>
      </c>
      <c r="I220" s="37">
        <f>IFERROR(VLOOKUP(H220,Группы!A:A,1,FALSE),0)</f>
        <v>0</v>
      </c>
      <c r="J220" s="37" t="str">
        <f t="shared" si="77"/>
        <v/>
      </c>
      <c r="K220" s="125" t="str">
        <f>IF(IF('Шаблон модификаторы блюда'!D221=0,0,'Шаблон модификаторы блюда'!A221),IF('Шаблон модификаторы блюда'!D221=0,0,'Шаблон модификаторы блюда'!A221),"")</f>
        <v/>
      </c>
      <c r="L220" s="42" t="str">
        <f t="shared" si="78"/>
        <v/>
      </c>
      <c r="M220" s="42" t="str">
        <f t="shared" si="79"/>
        <v/>
      </c>
      <c r="N220" s="42" t="str">
        <f t="shared" si="98"/>
        <v/>
      </c>
      <c r="O220" s="37" t="str">
        <f t="shared" si="99"/>
        <v/>
      </c>
      <c r="Q220" s="37">
        <f>'Шаблон блюда'!B221</f>
        <v>0</v>
      </c>
      <c r="R220" s="37">
        <f>IFERROR('Шаблон блюда'!A221+1-1,"")</f>
        <v>0</v>
      </c>
      <c r="S220" s="45">
        <f t="shared" si="80"/>
        <v>0</v>
      </c>
      <c r="T220" s="37" t="str">
        <f t="shared" si="81"/>
        <v/>
      </c>
      <c r="U220" s="37" t="str">
        <f t="shared" si="100"/>
        <v/>
      </c>
      <c r="W220" s="38">
        <f t="shared" si="101"/>
        <v>2048</v>
      </c>
      <c r="AO220" s="38">
        <f t="shared" si="82"/>
        <v>0</v>
      </c>
      <c r="AP220" s="38">
        <f t="shared" si="83"/>
        <v>0</v>
      </c>
      <c r="AR220" s="181">
        <f>Инвентаризация!O223</f>
        <v>0</v>
      </c>
      <c r="AS220" s="181">
        <f>Инвентаризация!P223</f>
        <v>0</v>
      </c>
      <c r="AT220" s="181">
        <f>Инвентаризация!Q223</f>
        <v>0</v>
      </c>
      <c r="AU220" s="181" t="str">
        <f>IFERROR('Аксапта '!A228,"-")</f>
        <v>-</v>
      </c>
      <c r="AV220" s="38">
        <f t="shared" si="84"/>
        <v>0</v>
      </c>
      <c r="AW220" s="38">
        <f t="shared" si="85"/>
        <v>0</v>
      </c>
      <c r="AX220" s="38">
        <f t="shared" si="86"/>
        <v>0</v>
      </c>
      <c r="AY220" s="181">
        <f t="shared" si="87"/>
        <v>0</v>
      </c>
      <c r="BB220" s="181">
        <f>Инвентаризация!O223</f>
        <v>0</v>
      </c>
      <c r="BC220" s="181">
        <f>Инвентаризация!P223</f>
        <v>0</v>
      </c>
      <c r="BD220" s="181">
        <f>Инвентаризация!Q223</f>
        <v>0</v>
      </c>
      <c r="BE220" s="181" t="str">
        <f>IFERROR('Аксапта 2'!A228,"-")</f>
        <v>-</v>
      </c>
      <c r="BF220" s="38">
        <f t="shared" si="88"/>
        <v>0</v>
      </c>
      <c r="BG220" s="38">
        <f t="shared" si="89"/>
        <v>0</v>
      </c>
      <c r="BH220" s="38">
        <f t="shared" si="90"/>
        <v>0</v>
      </c>
      <c r="BI220" s="181">
        <f t="shared" si="91"/>
        <v>0</v>
      </c>
      <c r="BL220" s="181">
        <f>Инвентаризация!O223</f>
        <v>0</v>
      </c>
      <c r="BM220" s="181">
        <f>Инвентаризация!P223</f>
        <v>0</v>
      </c>
      <c r="BN220" s="181">
        <f>Инвентаризация!Q223</f>
        <v>0</v>
      </c>
      <c r="BO220" s="181" t="str">
        <f>IFERROR('Аксапта 3'!A228,"-")</f>
        <v>-</v>
      </c>
      <c r="BP220" s="38">
        <f t="shared" si="92"/>
        <v>0</v>
      </c>
      <c r="BQ220" s="38">
        <f t="shared" si="93"/>
        <v>0</v>
      </c>
      <c r="BR220" s="38">
        <f t="shared" si="94"/>
        <v>0</v>
      </c>
      <c r="BS220" s="181">
        <f t="shared" si="95"/>
        <v>0</v>
      </c>
    </row>
    <row r="221" spans="1:71">
      <c r="A221" s="38">
        <f>'Шаблон блюда'!B222</f>
        <v>0</v>
      </c>
      <c r="B221" s="37">
        <f>IFERROR('Шаблон блюда'!A222+1-1,"")</f>
        <v>0</v>
      </c>
      <c r="C221" s="37">
        <f>IFERROR(VLOOKUP(B221,Группы!A:A,1,FALSE),0)</f>
        <v>0</v>
      </c>
      <c r="D221" s="37" t="str">
        <f t="shared" si="102"/>
        <v/>
      </c>
      <c r="E221" s="37" t="str">
        <f t="shared" si="103"/>
        <v/>
      </c>
      <c r="G221" s="173">
        <f>'Шаблон модификаторы'!C222</f>
        <v>0</v>
      </c>
      <c r="H221" s="174">
        <f>IFERROR('Шаблон модификаторы блюда'!A222+1-1,0)</f>
        <v>0</v>
      </c>
      <c r="I221" s="37">
        <f>IFERROR(VLOOKUP(H221,Группы!A:A,1,FALSE),0)</f>
        <v>0</v>
      </c>
      <c r="J221" s="37" t="str">
        <f t="shared" si="77"/>
        <v/>
      </c>
      <c r="K221" s="125" t="str">
        <f>IF(IF('Шаблон модификаторы блюда'!D222=0,0,'Шаблон модификаторы блюда'!A222),IF('Шаблон модификаторы блюда'!D222=0,0,'Шаблон модификаторы блюда'!A222),"")</f>
        <v/>
      </c>
      <c r="L221" s="42" t="str">
        <f t="shared" si="78"/>
        <v/>
      </c>
      <c r="M221" s="42" t="str">
        <f t="shared" si="79"/>
        <v/>
      </c>
      <c r="N221" s="42" t="str">
        <f t="shared" si="98"/>
        <v/>
      </c>
      <c r="O221" s="37" t="str">
        <f t="shared" si="99"/>
        <v/>
      </c>
      <c r="Q221" s="37">
        <f>'Шаблон блюда'!B222</f>
        <v>0</v>
      </c>
      <c r="R221" s="37">
        <f>IFERROR('Шаблон блюда'!A222+1-1,"")</f>
        <v>0</v>
      </c>
      <c r="S221" s="45">
        <f t="shared" si="80"/>
        <v>0</v>
      </c>
      <c r="T221" s="37" t="str">
        <f t="shared" si="81"/>
        <v/>
      </c>
      <c r="U221" s="37" t="str">
        <f t="shared" si="100"/>
        <v/>
      </c>
      <c r="W221" s="38">
        <f t="shared" si="101"/>
        <v>1822</v>
      </c>
      <c r="AO221" s="38">
        <f t="shared" si="82"/>
        <v>0</v>
      </c>
      <c r="AP221" s="38">
        <f t="shared" si="83"/>
        <v>0</v>
      </c>
      <c r="AR221" s="181">
        <f>Инвентаризация!O224</f>
        <v>0</v>
      </c>
      <c r="AS221" s="181">
        <f>Инвентаризация!P224</f>
        <v>0</v>
      </c>
      <c r="AT221" s="181">
        <f>Инвентаризация!Q224</f>
        <v>0</v>
      </c>
      <c r="AU221" s="181" t="str">
        <f>IFERROR('Аксапта '!A229,"-")</f>
        <v>-</v>
      </c>
      <c r="AV221" s="38">
        <f t="shared" si="84"/>
        <v>0</v>
      </c>
      <c r="AW221" s="38">
        <f t="shared" si="85"/>
        <v>0</v>
      </c>
      <c r="AX221" s="38">
        <f t="shared" si="86"/>
        <v>0</v>
      </c>
      <c r="AY221" s="181">
        <f t="shared" si="87"/>
        <v>0</v>
      </c>
      <c r="BB221" s="181">
        <f>Инвентаризация!O224</f>
        <v>0</v>
      </c>
      <c r="BC221" s="181">
        <f>Инвентаризация!P224</f>
        <v>0</v>
      </c>
      <c r="BD221" s="181">
        <f>Инвентаризация!Q224</f>
        <v>0</v>
      </c>
      <c r="BE221" s="181" t="str">
        <f>IFERROR('Аксапта 2'!A229,"-")</f>
        <v>-</v>
      </c>
      <c r="BF221" s="38">
        <f t="shared" si="88"/>
        <v>0</v>
      </c>
      <c r="BG221" s="38">
        <f t="shared" si="89"/>
        <v>0</v>
      </c>
      <c r="BH221" s="38">
        <f t="shared" si="90"/>
        <v>0</v>
      </c>
      <c r="BI221" s="181">
        <f t="shared" si="91"/>
        <v>0</v>
      </c>
      <c r="BL221" s="181">
        <f>Инвентаризация!O224</f>
        <v>0</v>
      </c>
      <c r="BM221" s="181">
        <f>Инвентаризация!P224</f>
        <v>0</v>
      </c>
      <c r="BN221" s="181">
        <f>Инвентаризация!Q224</f>
        <v>0</v>
      </c>
      <c r="BO221" s="181" t="str">
        <f>IFERROR('Аксапта 3'!A229,"-")</f>
        <v>-</v>
      </c>
      <c r="BP221" s="38">
        <f t="shared" si="92"/>
        <v>0</v>
      </c>
      <c r="BQ221" s="38">
        <f t="shared" si="93"/>
        <v>0</v>
      </c>
      <c r="BR221" s="38">
        <f t="shared" si="94"/>
        <v>0</v>
      </c>
      <c r="BS221" s="181">
        <f t="shared" si="95"/>
        <v>0</v>
      </c>
    </row>
    <row r="222" spans="1:71">
      <c r="A222" s="38">
        <f>'Шаблон блюда'!B223</f>
        <v>0</v>
      </c>
      <c r="B222" s="37">
        <f>IFERROR('Шаблон блюда'!A223+1-1,"")</f>
        <v>0</v>
      </c>
      <c r="C222" s="37">
        <f>IFERROR(VLOOKUP(B222,Группы!A:A,1,FALSE),0)</f>
        <v>0</v>
      </c>
      <c r="D222" s="37" t="str">
        <f t="shared" si="102"/>
        <v/>
      </c>
      <c r="E222" s="37" t="str">
        <f t="shared" si="103"/>
        <v/>
      </c>
      <c r="G222" s="173">
        <f>'Шаблон модификаторы'!C223</f>
        <v>0</v>
      </c>
      <c r="H222" s="174">
        <f>IFERROR('Шаблон модификаторы блюда'!A223+1-1,0)</f>
        <v>0</v>
      </c>
      <c r="I222" s="37">
        <f>IFERROR(VLOOKUP(H222,Группы!A:A,1,FALSE),0)</f>
        <v>0</v>
      </c>
      <c r="J222" s="37" t="str">
        <f t="shared" si="77"/>
        <v/>
      </c>
      <c r="K222" s="125" t="str">
        <f>IF(IF('Шаблон модификаторы блюда'!D223=0,0,'Шаблон модификаторы блюда'!A223),IF('Шаблон модификаторы блюда'!D223=0,0,'Шаблон модификаторы блюда'!A223),"")</f>
        <v/>
      </c>
      <c r="L222" s="42" t="str">
        <f t="shared" si="78"/>
        <v/>
      </c>
      <c r="M222" s="42" t="str">
        <f t="shared" si="79"/>
        <v/>
      </c>
      <c r="N222" s="42" t="str">
        <f t="shared" si="98"/>
        <v/>
      </c>
      <c r="O222" s="37" t="str">
        <f t="shared" si="99"/>
        <v/>
      </c>
      <c r="Q222" s="37">
        <f>'Шаблон блюда'!B223</f>
        <v>0</v>
      </c>
      <c r="R222" s="37">
        <f>IFERROR('Шаблон блюда'!A223+1-1,"")</f>
        <v>0</v>
      </c>
      <c r="S222" s="45">
        <f t="shared" si="80"/>
        <v>0</v>
      </c>
      <c r="T222" s="37" t="str">
        <f t="shared" si="81"/>
        <v/>
      </c>
      <c r="U222" s="37" t="str">
        <f t="shared" si="100"/>
        <v/>
      </c>
      <c r="W222" s="38">
        <f t="shared" si="101"/>
        <v>1819</v>
      </c>
      <c r="AO222" s="38">
        <f t="shared" si="82"/>
        <v>0</v>
      </c>
      <c r="AP222" s="38">
        <f t="shared" si="83"/>
        <v>0</v>
      </c>
      <c r="AR222" s="181">
        <f>Инвентаризация!O225</f>
        <v>0</v>
      </c>
      <c r="AS222" s="181">
        <f>Инвентаризация!P225</f>
        <v>0</v>
      </c>
      <c r="AT222" s="181">
        <f>Инвентаризация!Q225</f>
        <v>0</v>
      </c>
      <c r="AU222" s="181" t="str">
        <f>IFERROR('Аксапта '!A230,"-")</f>
        <v>-</v>
      </c>
      <c r="AV222" s="38">
        <f t="shared" si="84"/>
        <v>0</v>
      </c>
      <c r="AW222" s="38">
        <f t="shared" si="85"/>
        <v>0</v>
      </c>
      <c r="AX222" s="38">
        <f t="shared" si="86"/>
        <v>0</v>
      </c>
      <c r="AY222" s="181">
        <f t="shared" si="87"/>
        <v>0</v>
      </c>
      <c r="BB222" s="181">
        <f>Инвентаризация!O225</f>
        <v>0</v>
      </c>
      <c r="BC222" s="181">
        <f>Инвентаризация!P225</f>
        <v>0</v>
      </c>
      <c r="BD222" s="181">
        <f>Инвентаризация!Q225</f>
        <v>0</v>
      </c>
      <c r="BE222" s="181" t="str">
        <f>IFERROR('Аксапта 2'!A230,"-")</f>
        <v>-</v>
      </c>
      <c r="BF222" s="38">
        <f t="shared" si="88"/>
        <v>0</v>
      </c>
      <c r="BG222" s="38">
        <f t="shared" si="89"/>
        <v>0</v>
      </c>
      <c r="BH222" s="38">
        <f t="shared" si="90"/>
        <v>0</v>
      </c>
      <c r="BI222" s="181">
        <f t="shared" si="91"/>
        <v>0</v>
      </c>
      <c r="BL222" s="181">
        <f>Инвентаризация!O225</f>
        <v>0</v>
      </c>
      <c r="BM222" s="181">
        <f>Инвентаризация!P225</f>
        <v>0</v>
      </c>
      <c r="BN222" s="181">
        <f>Инвентаризация!Q225</f>
        <v>0</v>
      </c>
      <c r="BO222" s="181" t="str">
        <f>IFERROR('Аксапта 3'!A230,"-")</f>
        <v>-</v>
      </c>
      <c r="BP222" s="38">
        <f t="shared" si="92"/>
        <v>0</v>
      </c>
      <c r="BQ222" s="38">
        <f t="shared" si="93"/>
        <v>0</v>
      </c>
      <c r="BR222" s="38">
        <f t="shared" si="94"/>
        <v>0</v>
      </c>
      <c r="BS222" s="181">
        <f t="shared" si="95"/>
        <v>0</v>
      </c>
    </row>
    <row r="223" spans="1:71">
      <c r="A223" s="38">
        <f>'Шаблон блюда'!B224</f>
        <v>0</v>
      </c>
      <c r="B223" s="37">
        <f>IFERROR('Шаблон блюда'!A224+1-1,"")</f>
        <v>0</v>
      </c>
      <c r="C223" s="37">
        <f>IFERROR(VLOOKUP(B223,Группы!A:A,1,FALSE),0)</f>
        <v>0</v>
      </c>
      <c r="D223" s="37" t="str">
        <f t="shared" si="102"/>
        <v/>
      </c>
      <c r="E223" s="37" t="str">
        <f t="shared" si="103"/>
        <v/>
      </c>
      <c r="G223" s="173">
        <f>'Шаблон модификаторы'!C224</f>
        <v>0</v>
      </c>
      <c r="H223" s="174">
        <f>IFERROR('Шаблон модификаторы блюда'!A224+1-1,0)</f>
        <v>0</v>
      </c>
      <c r="I223" s="37">
        <f>IFERROR(VLOOKUP(H223,Группы!A:A,1,FALSE),0)</f>
        <v>0</v>
      </c>
      <c r="J223" s="37" t="str">
        <f t="shared" si="77"/>
        <v/>
      </c>
      <c r="K223" s="125" t="str">
        <f>IF(IF('Шаблон модификаторы блюда'!D224=0,0,'Шаблон модификаторы блюда'!A224),IF('Шаблон модификаторы блюда'!D224=0,0,'Шаблон модификаторы блюда'!A224),"")</f>
        <v/>
      </c>
      <c r="L223" s="42" t="str">
        <f t="shared" si="78"/>
        <v/>
      </c>
      <c r="M223" s="42" t="str">
        <f t="shared" si="79"/>
        <v/>
      </c>
      <c r="N223" s="42" t="str">
        <f t="shared" si="98"/>
        <v/>
      </c>
      <c r="O223" s="37" t="str">
        <f t="shared" si="99"/>
        <v/>
      </c>
      <c r="Q223" s="37">
        <f>'Шаблон блюда'!B224</f>
        <v>0</v>
      </c>
      <c r="R223" s="37">
        <f>IFERROR('Шаблон блюда'!A224+1-1,"")</f>
        <v>0</v>
      </c>
      <c r="S223" s="45">
        <f t="shared" si="80"/>
        <v>0</v>
      </c>
      <c r="T223" s="37" t="str">
        <f t="shared" si="81"/>
        <v/>
      </c>
      <c r="U223" s="37" t="str">
        <f t="shared" si="100"/>
        <v/>
      </c>
      <c r="W223" s="38">
        <f t="shared" si="101"/>
        <v>1815</v>
      </c>
      <c r="AO223" s="38">
        <f t="shared" si="82"/>
        <v>0</v>
      </c>
      <c r="AP223" s="38">
        <f t="shared" si="83"/>
        <v>0</v>
      </c>
      <c r="AR223" s="181">
        <f>Инвентаризация!O226</f>
        <v>0</v>
      </c>
      <c r="AS223" s="181">
        <f>Инвентаризация!P226</f>
        <v>0</v>
      </c>
      <c r="AT223" s="181">
        <f>Инвентаризация!Q226</f>
        <v>0</v>
      </c>
      <c r="AU223" s="181" t="str">
        <f>IFERROR('Аксапта '!A231,"-")</f>
        <v>-</v>
      </c>
      <c r="AV223" s="38">
        <f t="shared" si="84"/>
        <v>0</v>
      </c>
      <c r="AW223" s="38">
        <f t="shared" si="85"/>
        <v>0</v>
      </c>
      <c r="AX223" s="38">
        <f t="shared" si="86"/>
        <v>0</v>
      </c>
      <c r="AY223" s="181">
        <f t="shared" si="87"/>
        <v>0</v>
      </c>
      <c r="BB223" s="181">
        <f>Инвентаризация!O226</f>
        <v>0</v>
      </c>
      <c r="BC223" s="181">
        <f>Инвентаризация!P226</f>
        <v>0</v>
      </c>
      <c r="BD223" s="181">
        <f>Инвентаризация!Q226</f>
        <v>0</v>
      </c>
      <c r="BE223" s="181" t="str">
        <f>IFERROR('Аксапта 2'!A231,"-")</f>
        <v>-</v>
      </c>
      <c r="BF223" s="38">
        <f t="shared" si="88"/>
        <v>0</v>
      </c>
      <c r="BG223" s="38">
        <f t="shared" si="89"/>
        <v>0</v>
      </c>
      <c r="BH223" s="38">
        <f t="shared" si="90"/>
        <v>0</v>
      </c>
      <c r="BI223" s="181">
        <f t="shared" si="91"/>
        <v>0</v>
      </c>
      <c r="BL223" s="181">
        <f>Инвентаризация!O226</f>
        <v>0</v>
      </c>
      <c r="BM223" s="181">
        <f>Инвентаризация!P226</f>
        <v>0</v>
      </c>
      <c r="BN223" s="181">
        <f>Инвентаризация!Q226</f>
        <v>0</v>
      </c>
      <c r="BO223" s="181" t="str">
        <f>IFERROR('Аксапта 3'!A231,"-")</f>
        <v>-</v>
      </c>
      <c r="BP223" s="38">
        <f t="shared" si="92"/>
        <v>0</v>
      </c>
      <c r="BQ223" s="38">
        <f t="shared" si="93"/>
        <v>0</v>
      </c>
      <c r="BR223" s="38">
        <f t="shared" si="94"/>
        <v>0</v>
      </c>
      <c r="BS223" s="181">
        <f t="shared" si="95"/>
        <v>0</v>
      </c>
    </row>
    <row r="224" spans="1:71">
      <c r="A224" s="38">
        <f>'Шаблон блюда'!B225</f>
        <v>0</v>
      </c>
      <c r="B224" s="37">
        <f>IFERROR('Шаблон блюда'!A225+1-1,"")</f>
        <v>0</v>
      </c>
      <c r="C224" s="37">
        <f>IFERROR(VLOOKUP(B224,Группы!A:A,1,FALSE),0)</f>
        <v>0</v>
      </c>
      <c r="D224" s="37" t="str">
        <f t="shared" si="102"/>
        <v/>
      </c>
      <c r="E224" s="37" t="str">
        <f t="shared" si="103"/>
        <v/>
      </c>
      <c r="G224" s="173">
        <f>'Шаблон модификаторы'!C225</f>
        <v>0</v>
      </c>
      <c r="H224" s="174">
        <f>IFERROR('Шаблон модификаторы блюда'!A225+1-1,0)</f>
        <v>0</v>
      </c>
      <c r="I224" s="37">
        <f>IFERROR(VLOOKUP(H224,Группы!A:A,1,FALSE),0)</f>
        <v>0</v>
      </c>
      <c r="J224" s="37" t="str">
        <f t="shared" si="77"/>
        <v/>
      </c>
      <c r="K224" s="125" t="str">
        <f>IF(IF('Шаблон модификаторы блюда'!D225=0,0,'Шаблон модификаторы блюда'!A225),IF('Шаблон модификаторы блюда'!D225=0,0,'Шаблон модификаторы блюда'!A225),"")</f>
        <v/>
      </c>
      <c r="L224" s="42" t="str">
        <f t="shared" si="78"/>
        <v/>
      </c>
      <c r="M224" s="42" t="str">
        <f t="shared" si="79"/>
        <v/>
      </c>
      <c r="N224" s="42" t="str">
        <f t="shared" si="98"/>
        <v/>
      </c>
      <c r="O224" s="37" t="str">
        <f t="shared" si="99"/>
        <v/>
      </c>
      <c r="Q224" s="37">
        <f>'Шаблон блюда'!B225</f>
        <v>0</v>
      </c>
      <c r="R224" s="37">
        <f>IFERROR('Шаблон блюда'!A225+1-1,"")</f>
        <v>0</v>
      </c>
      <c r="S224" s="45">
        <f t="shared" si="80"/>
        <v>0</v>
      </c>
      <c r="T224" s="37" t="str">
        <f t="shared" si="81"/>
        <v/>
      </c>
      <c r="U224" s="37" t="str">
        <f t="shared" si="100"/>
        <v/>
      </c>
      <c r="W224" s="38">
        <f t="shared" si="101"/>
        <v>4238</v>
      </c>
      <c r="AO224" s="38">
        <f t="shared" si="82"/>
        <v>0</v>
      </c>
      <c r="AP224" s="38">
        <f t="shared" si="83"/>
        <v>0</v>
      </c>
      <c r="AR224" s="181">
        <f>Инвентаризация!O227</f>
        <v>0</v>
      </c>
      <c r="AS224" s="181">
        <f>Инвентаризация!P227</f>
        <v>0</v>
      </c>
      <c r="AT224" s="181">
        <f>Инвентаризация!Q227</f>
        <v>0</v>
      </c>
      <c r="AU224" s="181" t="str">
        <f>IFERROR('Аксапта '!A232,"-")</f>
        <v>-</v>
      </c>
      <c r="AV224" s="38">
        <f t="shared" si="84"/>
        <v>0</v>
      </c>
      <c r="AW224" s="38">
        <f t="shared" si="85"/>
        <v>0</v>
      </c>
      <c r="AX224" s="38">
        <f t="shared" si="86"/>
        <v>0</v>
      </c>
      <c r="AY224" s="181">
        <f t="shared" si="87"/>
        <v>0</v>
      </c>
      <c r="BB224" s="181">
        <f>Инвентаризация!O227</f>
        <v>0</v>
      </c>
      <c r="BC224" s="181">
        <f>Инвентаризация!P227</f>
        <v>0</v>
      </c>
      <c r="BD224" s="181">
        <f>Инвентаризация!Q227</f>
        <v>0</v>
      </c>
      <c r="BE224" s="181" t="str">
        <f>IFERROR('Аксапта 2'!A232,"-")</f>
        <v>-</v>
      </c>
      <c r="BF224" s="38">
        <f t="shared" si="88"/>
        <v>0</v>
      </c>
      <c r="BG224" s="38">
        <f t="shared" si="89"/>
        <v>0</v>
      </c>
      <c r="BH224" s="38">
        <f t="shared" si="90"/>
        <v>0</v>
      </c>
      <c r="BI224" s="181">
        <f t="shared" si="91"/>
        <v>0</v>
      </c>
      <c r="BL224" s="181">
        <f>Инвентаризация!O227</f>
        <v>0</v>
      </c>
      <c r="BM224" s="181">
        <f>Инвентаризация!P227</f>
        <v>0</v>
      </c>
      <c r="BN224" s="181">
        <f>Инвентаризация!Q227</f>
        <v>0</v>
      </c>
      <c r="BO224" s="181" t="str">
        <f>IFERROR('Аксапта 3'!A232,"-")</f>
        <v>-</v>
      </c>
      <c r="BP224" s="38">
        <f t="shared" si="92"/>
        <v>0</v>
      </c>
      <c r="BQ224" s="38">
        <f t="shared" si="93"/>
        <v>0</v>
      </c>
      <c r="BR224" s="38">
        <f t="shared" si="94"/>
        <v>0</v>
      </c>
      <c r="BS224" s="181">
        <f t="shared" si="95"/>
        <v>0</v>
      </c>
    </row>
    <row r="225" spans="1:71">
      <c r="A225" s="38">
        <f>'Шаблон блюда'!B226</f>
        <v>0</v>
      </c>
      <c r="B225" s="37">
        <f>IFERROR('Шаблон блюда'!A226+1-1,"")</f>
        <v>0</v>
      </c>
      <c r="C225" s="37">
        <f>IFERROR(VLOOKUP(B225,Группы!A:A,1,FALSE),0)</f>
        <v>0</v>
      </c>
      <c r="D225" s="37" t="str">
        <f t="shared" si="102"/>
        <v/>
      </c>
      <c r="E225" s="37" t="str">
        <f t="shared" si="103"/>
        <v/>
      </c>
      <c r="G225" s="173">
        <f>'Шаблон модификаторы'!C226</f>
        <v>0</v>
      </c>
      <c r="H225" s="174">
        <f>IFERROR('Шаблон модификаторы блюда'!A226+1-1,0)</f>
        <v>0</v>
      </c>
      <c r="I225" s="37">
        <f>IFERROR(VLOOKUP(H225,Группы!A:A,1,FALSE),0)</f>
        <v>0</v>
      </c>
      <c r="J225" s="37" t="str">
        <f t="shared" si="77"/>
        <v/>
      </c>
      <c r="K225" s="125" t="str">
        <f>IF(IF('Шаблон модификаторы блюда'!D226=0,0,'Шаблон модификаторы блюда'!A226),IF('Шаблон модификаторы блюда'!D226=0,0,'Шаблон модификаторы блюда'!A226),"")</f>
        <v/>
      </c>
      <c r="L225" s="42" t="str">
        <f t="shared" si="78"/>
        <v/>
      </c>
      <c r="M225" s="42" t="str">
        <f t="shared" si="79"/>
        <v/>
      </c>
      <c r="N225" s="42" t="str">
        <f t="shared" si="98"/>
        <v/>
      </c>
      <c r="O225" s="37" t="str">
        <f t="shared" si="99"/>
        <v/>
      </c>
      <c r="Q225" s="37">
        <f>'Шаблон блюда'!B226</f>
        <v>0</v>
      </c>
      <c r="R225" s="37">
        <f>IFERROR('Шаблон блюда'!A226+1-1,"")</f>
        <v>0</v>
      </c>
      <c r="S225" s="45">
        <f t="shared" si="80"/>
        <v>0</v>
      </c>
      <c r="T225" s="37" t="str">
        <f t="shared" si="81"/>
        <v/>
      </c>
      <c r="U225" s="37" t="str">
        <f t="shared" si="100"/>
        <v/>
      </c>
      <c r="W225" s="38">
        <f t="shared" si="101"/>
        <v>4185</v>
      </c>
      <c r="AO225" s="38">
        <f t="shared" si="82"/>
        <v>0</v>
      </c>
      <c r="AP225" s="38">
        <f t="shared" si="83"/>
        <v>0</v>
      </c>
      <c r="AR225" s="181">
        <f>Инвентаризация!O228</f>
        <v>0</v>
      </c>
      <c r="AS225" s="181">
        <f>Инвентаризация!P228</f>
        <v>0</v>
      </c>
      <c r="AT225" s="181">
        <f>Инвентаризация!Q228</f>
        <v>0</v>
      </c>
      <c r="AU225" s="181" t="str">
        <f>IFERROR('Аксапта '!A233,"-")</f>
        <v>-</v>
      </c>
      <c r="AV225" s="38">
        <f t="shared" si="84"/>
        <v>0</v>
      </c>
      <c r="AW225" s="38">
        <f t="shared" si="85"/>
        <v>0</v>
      </c>
      <c r="AX225" s="38">
        <f t="shared" si="86"/>
        <v>0</v>
      </c>
      <c r="AY225" s="181">
        <f t="shared" si="87"/>
        <v>0</v>
      </c>
      <c r="BB225" s="181">
        <f>Инвентаризация!O228</f>
        <v>0</v>
      </c>
      <c r="BC225" s="181">
        <f>Инвентаризация!P228</f>
        <v>0</v>
      </c>
      <c r="BD225" s="181">
        <f>Инвентаризация!Q228</f>
        <v>0</v>
      </c>
      <c r="BE225" s="181" t="str">
        <f>IFERROR('Аксапта 2'!A233,"-")</f>
        <v>-</v>
      </c>
      <c r="BF225" s="38">
        <f t="shared" si="88"/>
        <v>0</v>
      </c>
      <c r="BG225" s="38">
        <f t="shared" si="89"/>
        <v>0</v>
      </c>
      <c r="BH225" s="38">
        <f t="shared" si="90"/>
        <v>0</v>
      </c>
      <c r="BI225" s="181">
        <f t="shared" si="91"/>
        <v>0</v>
      </c>
      <c r="BL225" s="181">
        <f>Инвентаризация!O228</f>
        <v>0</v>
      </c>
      <c r="BM225" s="181">
        <f>Инвентаризация!P228</f>
        <v>0</v>
      </c>
      <c r="BN225" s="181">
        <f>Инвентаризация!Q228</f>
        <v>0</v>
      </c>
      <c r="BO225" s="181" t="str">
        <f>IFERROR('Аксапта 3'!A233,"-")</f>
        <v>-</v>
      </c>
      <c r="BP225" s="38">
        <f t="shared" si="92"/>
        <v>0</v>
      </c>
      <c r="BQ225" s="38">
        <f t="shared" si="93"/>
        <v>0</v>
      </c>
      <c r="BR225" s="38">
        <f t="shared" si="94"/>
        <v>0</v>
      </c>
      <c r="BS225" s="181">
        <f t="shared" si="95"/>
        <v>0</v>
      </c>
    </row>
    <row r="226" spans="1:71">
      <c r="A226" s="38">
        <f>'Шаблон блюда'!B227</f>
        <v>0</v>
      </c>
      <c r="B226" s="37">
        <f>IFERROR('Шаблон блюда'!A227+1-1,"")</f>
        <v>0</v>
      </c>
      <c r="C226" s="37">
        <f>IFERROR(VLOOKUP(B226,Группы!A:A,1,FALSE),0)</f>
        <v>0</v>
      </c>
      <c r="D226" s="37" t="str">
        <f t="shared" si="102"/>
        <v/>
      </c>
      <c r="E226" s="37" t="str">
        <f t="shared" si="103"/>
        <v/>
      </c>
      <c r="G226" s="173">
        <f>'Шаблон модификаторы'!C227</f>
        <v>0</v>
      </c>
      <c r="H226" s="174">
        <f>IFERROR('Шаблон модификаторы блюда'!A227+1-1,0)</f>
        <v>0</v>
      </c>
      <c r="I226" s="37">
        <f>IFERROR(VLOOKUP(H226,Группы!A:A,1,FALSE),0)</f>
        <v>0</v>
      </c>
      <c r="J226" s="37" t="str">
        <f t="shared" si="77"/>
        <v/>
      </c>
      <c r="K226" s="125" t="str">
        <f>IF(IF('Шаблон модификаторы блюда'!D227=0,0,'Шаблон модификаторы блюда'!A227),IF('Шаблон модификаторы блюда'!D227=0,0,'Шаблон модификаторы блюда'!A227),"")</f>
        <v/>
      </c>
      <c r="L226" s="42" t="str">
        <f t="shared" si="78"/>
        <v/>
      </c>
      <c r="M226" s="42" t="str">
        <f t="shared" si="79"/>
        <v/>
      </c>
      <c r="N226" s="42" t="str">
        <f t="shared" si="98"/>
        <v/>
      </c>
      <c r="O226" s="37" t="str">
        <f t="shared" si="99"/>
        <v/>
      </c>
      <c r="Q226" s="37">
        <f>'Шаблон блюда'!B227</f>
        <v>0</v>
      </c>
      <c r="R226" s="37">
        <f>IFERROR('Шаблон блюда'!A227+1-1,"")</f>
        <v>0</v>
      </c>
      <c r="S226" s="45">
        <f t="shared" si="80"/>
        <v>0</v>
      </c>
      <c r="T226" s="37" t="str">
        <f t="shared" si="81"/>
        <v/>
      </c>
      <c r="U226" s="37" t="str">
        <f t="shared" si="100"/>
        <v/>
      </c>
      <c r="W226" s="38">
        <f t="shared" si="101"/>
        <v>3996</v>
      </c>
      <c r="AO226" s="38">
        <f t="shared" si="82"/>
        <v>0</v>
      </c>
      <c r="AP226" s="38">
        <f t="shared" si="83"/>
        <v>0</v>
      </c>
      <c r="AR226" s="181">
        <f>Инвентаризация!O229</f>
        <v>0</v>
      </c>
      <c r="AS226" s="181">
        <f>Инвентаризация!P229</f>
        <v>0</v>
      </c>
      <c r="AT226" s="181">
        <f>Инвентаризация!Q229</f>
        <v>0</v>
      </c>
      <c r="AU226" s="181" t="str">
        <f>IFERROR('Аксапта '!A234,"-")</f>
        <v>-</v>
      </c>
      <c r="AV226" s="38">
        <f t="shared" si="84"/>
        <v>0</v>
      </c>
      <c r="AW226" s="38">
        <f t="shared" si="85"/>
        <v>0</v>
      </c>
      <c r="AX226" s="38">
        <f t="shared" si="86"/>
        <v>0</v>
      </c>
      <c r="AY226" s="181">
        <f t="shared" si="87"/>
        <v>0</v>
      </c>
      <c r="BB226" s="181">
        <f>Инвентаризация!O229</f>
        <v>0</v>
      </c>
      <c r="BC226" s="181">
        <f>Инвентаризация!P229</f>
        <v>0</v>
      </c>
      <c r="BD226" s="181">
        <f>Инвентаризация!Q229</f>
        <v>0</v>
      </c>
      <c r="BE226" s="181" t="str">
        <f>IFERROR('Аксапта 2'!A234,"-")</f>
        <v>-</v>
      </c>
      <c r="BF226" s="38">
        <f t="shared" si="88"/>
        <v>0</v>
      </c>
      <c r="BG226" s="38">
        <f t="shared" si="89"/>
        <v>0</v>
      </c>
      <c r="BH226" s="38">
        <f t="shared" si="90"/>
        <v>0</v>
      </c>
      <c r="BI226" s="181">
        <f t="shared" si="91"/>
        <v>0</v>
      </c>
      <c r="BL226" s="181">
        <f>Инвентаризация!O229</f>
        <v>0</v>
      </c>
      <c r="BM226" s="181">
        <f>Инвентаризация!P229</f>
        <v>0</v>
      </c>
      <c r="BN226" s="181">
        <f>Инвентаризация!Q229</f>
        <v>0</v>
      </c>
      <c r="BO226" s="181" t="str">
        <f>IFERROR('Аксапта 3'!A234,"-")</f>
        <v>-</v>
      </c>
      <c r="BP226" s="38">
        <f t="shared" si="92"/>
        <v>0</v>
      </c>
      <c r="BQ226" s="38">
        <f t="shared" si="93"/>
        <v>0</v>
      </c>
      <c r="BR226" s="38">
        <f t="shared" si="94"/>
        <v>0</v>
      </c>
      <c r="BS226" s="181">
        <f t="shared" si="95"/>
        <v>0</v>
      </c>
    </row>
    <row r="227" spans="1:71">
      <c r="A227" s="38">
        <f>'Шаблон блюда'!B228</f>
        <v>0</v>
      </c>
      <c r="B227" s="37">
        <f>IFERROR('Шаблон блюда'!A228+1-1,"")</f>
        <v>0</v>
      </c>
      <c r="C227" s="37">
        <f>IFERROR(VLOOKUP(B227,Группы!A:A,1,FALSE),0)</f>
        <v>0</v>
      </c>
      <c r="D227" s="37" t="str">
        <f t="shared" si="96"/>
        <v/>
      </c>
      <c r="E227" s="37" t="str">
        <f t="shared" si="97"/>
        <v/>
      </c>
      <c r="G227" s="173">
        <f>'Шаблон модификаторы'!C228</f>
        <v>0</v>
      </c>
      <c r="H227" s="174">
        <f>IFERROR('Шаблон модификаторы блюда'!A228+1-1,0)</f>
        <v>0</v>
      </c>
      <c r="I227" s="37">
        <f>IFERROR(VLOOKUP(H227,Группы!A:A,1,FALSE),0)</f>
        <v>0</v>
      </c>
      <c r="J227" s="37" t="str">
        <f t="shared" si="77"/>
        <v/>
      </c>
      <c r="K227" s="125" t="str">
        <f>IF(IF('Шаблон модификаторы блюда'!D228=0,0,'Шаблон модификаторы блюда'!A228),IF('Шаблон модификаторы блюда'!D228=0,0,'Шаблон модификаторы блюда'!A228),"")</f>
        <v/>
      </c>
      <c r="L227" s="42" t="str">
        <f t="shared" si="78"/>
        <v/>
      </c>
      <c r="M227" s="42" t="str">
        <f t="shared" si="79"/>
        <v/>
      </c>
      <c r="N227" s="42" t="str">
        <f t="shared" si="98"/>
        <v/>
      </c>
      <c r="O227" s="37" t="str">
        <f t="shared" si="99"/>
        <v/>
      </c>
      <c r="Q227" s="37">
        <f>'Шаблон блюда'!B228</f>
        <v>0</v>
      </c>
      <c r="R227" s="37">
        <f>IFERROR('Шаблон блюда'!A228+1-1,"")</f>
        <v>0</v>
      </c>
      <c r="S227" s="45">
        <f t="shared" si="80"/>
        <v>0</v>
      </c>
      <c r="T227" s="37" t="str">
        <f t="shared" si="81"/>
        <v/>
      </c>
      <c r="U227" s="37" t="str">
        <f t="shared" si="100"/>
        <v/>
      </c>
      <c r="W227" s="38">
        <f>AA3</f>
        <v>2302</v>
      </c>
      <c r="AO227" s="38">
        <f t="shared" si="82"/>
        <v>0</v>
      </c>
      <c r="AP227" s="38">
        <f t="shared" si="83"/>
        <v>0</v>
      </c>
      <c r="AR227" s="181">
        <f>Инвентаризация!O230</f>
        <v>0</v>
      </c>
      <c r="AS227" s="181">
        <f>Инвентаризация!P230</f>
        <v>0</v>
      </c>
      <c r="AT227" s="181">
        <f>Инвентаризация!Q230</f>
        <v>0</v>
      </c>
      <c r="AU227" s="181" t="str">
        <f>IFERROR('Аксапта '!A235,"-")</f>
        <v>-</v>
      </c>
      <c r="AV227" s="38">
        <f t="shared" si="84"/>
        <v>0</v>
      </c>
      <c r="AW227" s="38">
        <f t="shared" si="85"/>
        <v>0</v>
      </c>
      <c r="AX227" s="38">
        <f t="shared" si="86"/>
        <v>0</v>
      </c>
      <c r="AY227" s="181">
        <f t="shared" si="87"/>
        <v>0</v>
      </c>
      <c r="BB227" s="181">
        <f>Инвентаризация!O230</f>
        <v>0</v>
      </c>
      <c r="BC227" s="181">
        <f>Инвентаризация!P230</f>
        <v>0</v>
      </c>
      <c r="BD227" s="181">
        <f>Инвентаризация!Q230</f>
        <v>0</v>
      </c>
      <c r="BE227" s="181" t="str">
        <f>IFERROR('Аксапта 2'!A235,"-")</f>
        <v>-</v>
      </c>
      <c r="BF227" s="38">
        <f t="shared" si="88"/>
        <v>0</v>
      </c>
      <c r="BG227" s="38">
        <f t="shared" si="89"/>
        <v>0</v>
      </c>
      <c r="BH227" s="38">
        <f t="shared" si="90"/>
        <v>0</v>
      </c>
      <c r="BI227" s="181">
        <f t="shared" si="91"/>
        <v>0</v>
      </c>
      <c r="BL227" s="181">
        <f>Инвентаризация!O230</f>
        <v>0</v>
      </c>
      <c r="BM227" s="181">
        <f>Инвентаризация!P230</f>
        <v>0</v>
      </c>
      <c r="BN227" s="181">
        <f>Инвентаризация!Q230</f>
        <v>0</v>
      </c>
      <c r="BO227" s="181" t="str">
        <f>IFERROR('Аксапта 3'!A235,"-")</f>
        <v>-</v>
      </c>
      <c r="BP227" s="38">
        <f t="shared" si="92"/>
        <v>0</v>
      </c>
      <c r="BQ227" s="38">
        <f t="shared" si="93"/>
        <v>0</v>
      </c>
      <c r="BR227" s="38">
        <f t="shared" si="94"/>
        <v>0</v>
      </c>
      <c r="BS227" s="181">
        <f t="shared" si="95"/>
        <v>0</v>
      </c>
    </row>
    <row r="228" spans="1:71">
      <c r="A228" s="38">
        <f>'Шаблон блюда'!B229</f>
        <v>0</v>
      </c>
      <c r="B228" s="37">
        <f>IFERROR('Шаблон блюда'!A229+1-1,"")</f>
        <v>0</v>
      </c>
      <c r="C228" s="37">
        <f>IFERROR(VLOOKUP(B228,Группы!A:A,1,FALSE),0)</f>
        <v>0</v>
      </c>
      <c r="D228" s="37" t="str">
        <f t="shared" si="96"/>
        <v/>
      </c>
      <c r="E228" s="37" t="str">
        <f t="shared" si="97"/>
        <v/>
      </c>
      <c r="G228" s="173">
        <f>'Шаблон модификаторы'!C229</f>
        <v>0</v>
      </c>
      <c r="H228" s="174">
        <f>IFERROR('Шаблон модификаторы блюда'!A229+1-1,0)</f>
        <v>0</v>
      </c>
      <c r="I228" s="37">
        <f>IFERROR(VLOOKUP(H228,Группы!A:A,1,FALSE),0)</f>
        <v>0</v>
      </c>
      <c r="J228" s="37" t="str">
        <f t="shared" si="77"/>
        <v/>
      </c>
      <c r="K228" s="125" t="str">
        <f>IF(IF('Шаблон модификаторы блюда'!D229=0,0,'Шаблон модификаторы блюда'!A229),IF('Шаблон модификаторы блюда'!D229=0,0,'Шаблон модификаторы блюда'!A229),"")</f>
        <v/>
      </c>
      <c r="L228" s="42" t="str">
        <f t="shared" si="78"/>
        <v/>
      </c>
      <c r="M228" s="42" t="str">
        <f t="shared" si="79"/>
        <v/>
      </c>
      <c r="N228" s="42" t="str">
        <f t="shared" si="98"/>
        <v/>
      </c>
      <c r="O228" s="37" t="str">
        <f t="shared" si="99"/>
        <v/>
      </c>
      <c r="Q228" s="37">
        <f>'Шаблон блюда'!B229</f>
        <v>0</v>
      </c>
      <c r="R228" s="37">
        <f>IFERROR('Шаблон блюда'!A229+1-1,"")</f>
        <v>0</v>
      </c>
      <c r="S228" s="45">
        <f t="shared" si="80"/>
        <v>0</v>
      </c>
      <c r="T228" s="37" t="str">
        <f t="shared" si="81"/>
        <v/>
      </c>
      <c r="U228" s="37" t="str">
        <f t="shared" si="100"/>
        <v/>
      </c>
      <c r="W228" s="38">
        <f t="shared" ref="W228:W291" si="104">AA4</f>
        <v>3026</v>
      </c>
      <c r="AO228" s="38">
        <f t="shared" si="82"/>
        <v>0</v>
      </c>
      <c r="AP228" s="38">
        <f t="shared" si="83"/>
        <v>0</v>
      </c>
      <c r="AR228" s="181">
        <f>Инвентаризация!O231</f>
        <v>0</v>
      </c>
      <c r="AS228" s="181">
        <f>Инвентаризация!P231</f>
        <v>0</v>
      </c>
      <c r="AT228" s="181">
        <f>Инвентаризация!Q231</f>
        <v>0</v>
      </c>
      <c r="AU228" s="181" t="str">
        <f>IFERROR('Аксапта '!A236,"-")</f>
        <v>-</v>
      </c>
      <c r="AV228" s="38">
        <f t="shared" si="84"/>
        <v>0</v>
      </c>
      <c r="AW228" s="38">
        <f t="shared" si="85"/>
        <v>0</v>
      </c>
      <c r="AX228" s="38">
        <f t="shared" si="86"/>
        <v>0</v>
      </c>
      <c r="AY228" s="181">
        <f t="shared" si="87"/>
        <v>0</v>
      </c>
      <c r="BB228" s="181">
        <f>Инвентаризация!O231</f>
        <v>0</v>
      </c>
      <c r="BC228" s="181">
        <f>Инвентаризация!P231</f>
        <v>0</v>
      </c>
      <c r="BD228" s="181">
        <f>Инвентаризация!Q231</f>
        <v>0</v>
      </c>
      <c r="BE228" s="181" t="str">
        <f>IFERROR('Аксапта 2'!A236,"-")</f>
        <v>-</v>
      </c>
      <c r="BF228" s="38">
        <f t="shared" si="88"/>
        <v>0</v>
      </c>
      <c r="BG228" s="38">
        <f t="shared" si="89"/>
        <v>0</v>
      </c>
      <c r="BH228" s="38">
        <f t="shared" si="90"/>
        <v>0</v>
      </c>
      <c r="BI228" s="181">
        <f t="shared" si="91"/>
        <v>0</v>
      </c>
      <c r="BL228" s="181">
        <f>Инвентаризация!O231</f>
        <v>0</v>
      </c>
      <c r="BM228" s="181">
        <f>Инвентаризация!P231</f>
        <v>0</v>
      </c>
      <c r="BN228" s="181">
        <f>Инвентаризация!Q231</f>
        <v>0</v>
      </c>
      <c r="BO228" s="181" t="str">
        <f>IFERROR('Аксапта 3'!A236,"-")</f>
        <v>-</v>
      </c>
      <c r="BP228" s="38">
        <f t="shared" si="92"/>
        <v>0</v>
      </c>
      <c r="BQ228" s="38">
        <f t="shared" si="93"/>
        <v>0</v>
      </c>
      <c r="BR228" s="38">
        <f t="shared" si="94"/>
        <v>0</v>
      </c>
      <c r="BS228" s="181">
        <f t="shared" si="95"/>
        <v>0</v>
      </c>
    </row>
    <row r="229" spans="1:71">
      <c r="A229" s="38">
        <f>'Шаблон блюда'!B230</f>
        <v>0</v>
      </c>
      <c r="B229" s="37">
        <f>IFERROR('Шаблон блюда'!A230+1-1,"")</f>
        <v>0</v>
      </c>
      <c r="C229" s="37">
        <f>IFERROR(VLOOKUP(B229,Группы!A:A,1,FALSE),0)</f>
        <v>0</v>
      </c>
      <c r="D229" s="37" t="str">
        <f t="shared" si="96"/>
        <v/>
      </c>
      <c r="E229" s="37" t="str">
        <f t="shared" si="97"/>
        <v/>
      </c>
      <c r="G229" s="173">
        <f>'Шаблон модификаторы'!C230</f>
        <v>0</v>
      </c>
      <c r="H229" s="174">
        <f>IFERROR('Шаблон модификаторы блюда'!A230+1-1,0)</f>
        <v>0</v>
      </c>
      <c r="I229" s="37">
        <f>IFERROR(VLOOKUP(H229,Группы!A:A,1,FALSE),0)</f>
        <v>0</v>
      </c>
      <c r="J229" s="37" t="str">
        <f t="shared" si="77"/>
        <v/>
      </c>
      <c r="K229" s="125" t="str">
        <f>IF(IF('Шаблон модификаторы блюда'!D230=0,0,'Шаблон модификаторы блюда'!A230),IF('Шаблон модификаторы блюда'!D230=0,0,'Шаблон модификаторы блюда'!A230),"")</f>
        <v/>
      </c>
      <c r="L229" s="42" t="str">
        <f t="shared" si="78"/>
        <v/>
      </c>
      <c r="M229" s="42" t="str">
        <f t="shared" si="79"/>
        <v/>
      </c>
      <c r="N229" s="42" t="str">
        <f t="shared" si="98"/>
        <v/>
      </c>
      <c r="O229" s="37" t="str">
        <f t="shared" si="99"/>
        <v/>
      </c>
      <c r="Q229" s="37">
        <f>'Шаблон блюда'!B230</f>
        <v>0</v>
      </c>
      <c r="R229" s="37">
        <f>IFERROR('Шаблон блюда'!A230+1-1,"")</f>
        <v>0</v>
      </c>
      <c r="S229" s="45">
        <f t="shared" si="80"/>
        <v>0</v>
      </c>
      <c r="T229" s="37" t="str">
        <f t="shared" si="81"/>
        <v/>
      </c>
      <c r="U229" s="37" t="str">
        <f t="shared" si="100"/>
        <v/>
      </c>
      <c r="W229" s="38">
        <f t="shared" si="104"/>
        <v>3028</v>
      </c>
      <c r="AO229" s="38">
        <f t="shared" si="82"/>
        <v>0</v>
      </c>
      <c r="AP229" s="38">
        <f t="shared" si="83"/>
        <v>0</v>
      </c>
      <c r="AR229" s="181">
        <f>Инвентаризация!O232</f>
        <v>0</v>
      </c>
      <c r="AS229" s="181">
        <f>Инвентаризация!P232</f>
        <v>0</v>
      </c>
      <c r="AT229" s="181">
        <f>Инвентаризация!Q232</f>
        <v>0</v>
      </c>
      <c r="AU229" s="181" t="str">
        <f>IFERROR('Аксапта '!A237,"-")</f>
        <v>-</v>
      </c>
      <c r="AV229" s="38">
        <f t="shared" si="84"/>
        <v>0</v>
      </c>
      <c r="AW229" s="38">
        <f t="shared" si="85"/>
        <v>0</v>
      </c>
      <c r="AX229" s="38">
        <f t="shared" si="86"/>
        <v>0</v>
      </c>
      <c r="AY229" s="181">
        <f t="shared" si="87"/>
        <v>0</v>
      </c>
      <c r="BB229" s="181">
        <f>Инвентаризация!O232</f>
        <v>0</v>
      </c>
      <c r="BC229" s="181">
        <f>Инвентаризация!P232</f>
        <v>0</v>
      </c>
      <c r="BD229" s="181">
        <f>Инвентаризация!Q232</f>
        <v>0</v>
      </c>
      <c r="BE229" s="181" t="str">
        <f>IFERROR('Аксапта 2'!A237,"-")</f>
        <v>-</v>
      </c>
      <c r="BF229" s="38">
        <f t="shared" si="88"/>
        <v>0</v>
      </c>
      <c r="BG229" s="38">
        <f t="shared" si="89"/>
        <v>0</v>
      </c>
      <c r="BH229" s="38">
        <f t="shared" si="90"/>
        <v>0</v>
      </c>
      <c r="BI229" s="181">
        <f t="shared" si="91"/>
        <v>0</v>
      </c>
      <c r="BL229" s="181">
        <f>Инвентаризация!O232</f>
        <v>0</v>
      </c>
      <c r="BM229" s="181">
        <f>Инвентаризация!P232</f>
        <v>0</v>
      </c>
      <c r="BN229" s="181">
        <f>Инвентаризация!Q232</f>
        <v>0</v>
      </c>
      <c r="BO229" s="181" t="str">
        <f>IFERROR('Аксапта 3'!A237,"-")</f>
        <v>-</v>
      </c>
      <c r="BP229" s="38">
        <f t="shared" si="92"/>
        <v>0</v>
      </c>
      <c r="BQ229" s="38">
        <f t="shared" si="93"/>
        <v>0</v>
      </c>
      <c r="BR229" s="38">
        <f t="shared" si="94"/>
        <v>0</v>
      </c>
      <c r="BS229" s="181">
        <f t="shared" si="95"/>
        <v>0</v>
      </c>
    </row>
    <row r="230" spans="1:71">
      <c r="A230" s="38">
        <f>'Шаблон блюда'!B231</f>
        <v>0</v>
      </c>
      <c r="B230" s="37">
        <f>IFERROR('Шаблон блюда'!A231+1-1,"")</f>
        <v>0</v>
      </c>
      <c r="C230" s="37">
        <f>IFERROR(VLOOKUP(B230,Группы!A:A,1,FALSE),0)</f>
        <v>0</v>
      </c>
      <c r="D230" s="37" t="str">
        <f t="shared" si="96"/>
        <v/>
      </c>
      <c r="E230" s="37" t="str">
        <f t="shared" si="97"/>
        <v/>
      </c>
      <c r="G230" s="173">
        <f>'Шаблон модификаторы'!C231</f>
        <v>0</v>
      </c>
      <c r="H230" s="174">
        <f>IFERROR('Шаблон модификаторы блюда'!A231+1-1,0)</f>
        <v>0</v>
      </c>
      <c r="I230" s="37">
        <f>IFERROR(VLOOKUP(H230,Группы!A:A,1,FALSE),0)</f>
        <v>0</v>
      </c>
      <c r="J230" s="37" t="str">
        <f t="shared" si="77"/>
        <v/>
      </c>
      <c r="K230" s="125" t="str">
        <f>IF(IF('Шаблон модификаторы блюда'!D231=0,0,'Шаблон модификаторы блюда'!A231),IF('Шаблон модификаторы блюда'!D231=0,0,'Шаблон модификаторы блюда'!A231),"")</f>
        <v/>
      </c>
      <c r="L230" s="42" t="str">
        <f t="shared" si="78"/>
        <v/>
      </c>
      <c r="M230" s="42" t="str">
        <f t="shared" si="79"/>
        <v/>
      </c>
      <c r="N230" s="42" t="str">
        <f t="shared" si="98"/>
        <v/>
      </c>
      <c r="O230" s="37" t="str">
        <f t="shared" si="99"/>
        <v/>
      </c>
      <c r="Q230" s="37">
        <f>'Шаблон блюда'!B231</f>
        <v>0</v>
      </c>
      <c r="R230" s="37">
        <f>IFERROR('Шаблон блюда'!A231+1-1,"")</f>
        <v>0</v>
      </c>
      <c r="S230" s="45">
        <f t="shared" si="80"/>
        <v>0</v>
      </c>
      <c r="T230" s="37" t="str">
        <f t="shared" si="81"/>
        <v/>
      </c>
      <c r="U230" s="37" t="str">
        <f t="shared" si="100"/>
        <v/>
      </c>
      <c r="W230" s="38">
        <f t="shared" si="104"/>
        <v>8114</v>
      </c>
      <c r="AO230" s="38">
        <f t="shared" si="82"/>
        <v>0</v>
      </c>
      <c r="AP230" s="38">
        <f t="shared" si="83"/>
        <v>0</v>
      </c>
      <c r="AR230" s="181">
        <f>Инвентаризация!O233</f>
        <v>0</v>
      </c>
      <c r="AS230" s="181">
        <f>Инвентаризация!P233</f>
        <v>0</v>
      </c>
      <c r="AT230" s="181">
        <f>Инвентаризация!Q233</f>
        <v>0</v>
      </c>
      <c r="AU230" s="181" t="str">
        <f>IFERROR('Аксапта '!A238,"-")</f>
        <v>-</v>
      </c>
      <c r="AV230" s="38">
        <f t="shared" si="84"/>
        <v>0</v>
      </c>
      <c r="AW230" s="38">
        <f t="shared" si="85"/>
        <v>0</v>
      </c>
      <c r="AX230" s="38">
        <f t="shared" si="86"/>
        <v>0</v>
      </c>
      <c r="AY230" s="181">
        <f t="shared" si="87"/>
        <v>0</v>
      </c>
      <c r="BB230" s="181">
        <f>Инвентаризация!O233</f>
        <v>0</v>
      </c>
      <c r="BC230" s="181">
        <f>Инвентаризация!P233</f>
        <v>0</v>
      </c>
      <c r="BD230" s="181">
        <f>Инвентаризация!Q233</f>
        <v>0</v>
      </c>
      <c r="BE230" s="181" t="str">
        <f>IFERROR('Аксапта 2'!A238,"-")</f>
        <v>-</v>
      </c>
      <c r="BF230" s="38">
        <f t="shared" si="88"/>
        <v>0</v>
      </c>
      <c r="BG230" s="38">
        <f t="shared" si="89"/>
        <v>0</v>
      </c>
      <c r="BH230" s="38">
        <f t="shared" si="90"/>
        <v>0</v>
      </c>
      <c r="BI230" s="181">
        <f t="shared" si="91"/>
        <v>0</v>
      </c>
      <c r="BL230" s="181">
        <f>Инвентаризация!O233</f>
        <v>0</v>
      </c>
      <c r="BM230" s="181">
        <f>Инвентаризация!P233</f>
        <v>0</v>
      </c>
      <c r="BN230" s="181">
        <f>Инвентаризация!Q233</f>
        <v>0</v>
      </c>
      <c r="BO230" s="181" t="str">
        <f>IFERROR('Аксапта 3'!A238,"-")</f>
        <v>-</v>
      </c>
      <c r="BP230" s="38">
        <f t="shared" si="92"/>
        <v>0</v>
      </c>
      <c r="BQ230" s="38">
        <f t="shared" si="93"/>
        <v>0</v>
      </c>
      <c r="BR230" s="38">
        <f t="shared" si="94"/>
        <v>0</v>
      </c>
      <c r="BS230" s="181">
        <f t="shared" si="95"/>
        <v>0</v>
      </c>
    </row>
    <row r="231" spans="1:71">
      <c r="A231" s="38">
        <f>'Шаблон блюда'!B232</f>
        <v>0</v>
      </c>
      <c r="B231" s="37">
        <f>IFERROR('Шаблон блюда'!A232+1-1,"")</f>
        <v>0</v>
      </c>
      <c r="C231" s="37">
        <f>IFERROR(VLOOKUP(B231,Группы!A:A,1,FALSE),0)</f>
        <v>0</v>
      </c>
      <c r="D231" s="37" t="str">
        <f t="shared" si="96"/>
        <v/>
      </c>
      <c r="E231" s="37" t="str">
        <f t="shared" si="97"/>
        <v/>
      </c>
      <c r="G231" s="173">
        <f>'Шаблон модификаторы'!C232</f>
        <v>0</v>
      </c>
      <c r="H231" s="174">
        <f>IFERROR('Шаблон модификаторы блюда'!A232+1-1,0)</f>
        <v>0</v>
      </c>
      <c r="I231" s="37">
        <f>IFERROR(VLOOKUP(H231,Группы!A:A,1,FALSE),0)</f>
        <v>0</v>
      </c>
      <c r="J231" s="37" t="str">
        <f t="shared" si="77"/>
        <v/>
      </c>
      <c r="K231" s="125" t="str">
        <f>IF(IF('Шаблон модификаторы блюда'!D232=0,0,'Шаблон модификаторы блюда'!A232),IF('Шаблон модификаторы блюда'!D232=0,0,'Шаблон модификаторы блюда'!A232),"")</f>
        <v/>
      </c>
      <c r="L231" s="42" t="str">
        <f t="shared" si="78"/>
        <v/>
      </c>
      <c r="M231" s="42" t="str">
        <f t="shared" si="79"/>
        <v/>
      </c>
      <c r="N231" s="42" t="str">
        <f t="shared" si="98"/>
        <v/>
      </c>
      <c r="O231" s="37" t="str">
        <f t="shared" si="99"/>
        <v/>
      </c>
      <c r="Q231" s="37">
        <f>'Шаблон блюда'!B232</f>
        <v>0</v>
      </c>
      <c r="R231" s="37">
        <f>IFERROR('Шаблон блюда'!A232+1-1,"")</f>
        <v>0</v>
      </c>
      <c r="S231" s="45">
        <f t="shared" si="80"/>
        <v>0</v>
      </c>
      <c r="T231" s="37" t="str">
        <f t="shared" si="81"/>
        <v/>
      </c>
      <c r="U231" s="37" t="str">
        <f t="shared" si="100"/>
        <v/>
      </c>
      <c r="W231" s="38">
        <f t="shared" si="104"/>
        <v>2676</v>
      </c>
      <c r="AO231" s="38">
        <f t="shared" si="82"/>
        <v>0</v>
      </c>
      <c r="AP231" s="38">
        <f t="shared" si="83"/>
        <v>0</v>
      </c>
      <c r="AR231" s="181">
        <f>Инвентаризация!O234</f>
        <v>0</v>
      </c>
      <c r="AS231" s="181">
        <f>Инвентаризация!P234</f>
        <v>0</v>
      </c>
      <c r="AT231" s="181">
        <f>Инвентаризация!Q234</f>
        <v>0</v>
      </c>
      <c r="AU231" s="181" t="str">
        <f>IFERROR('Аксапта '!A239,"-")</f>
        <v>-</v>
      </c>
      <c r="AV231" s="38">
        <f t="shared" si="84"/>
        <v>0</v>
      </c>
      <c r="AW231" s="38">
        <f t="shared" si="85"/>
        <v>0</v>
      </c>
      <c r="AX231" s="38">
        <f t="shared" si="86"/>
        <v>0</v>
      </c>
      <c r="AY231" s="181">
        <f t="shared" si="87"/>
        <v>0</v>
      </c>
      <c r="BB231" s="181">
        <f>Инвентаризация!O234</f>
        <v>0</v>
      </c>
      <c r="BC231" s="181">
        <f>Инвентаризация!P234</f>
        <v>0</v>
      </c>
      <c r="BD231" s="181">
        <f>Инвентаризация!Q234</f>
        <v>0</v>
      </c>
      <c r="BE231" s="181" t="str">
        <f>IFERROR('Аксапта 2'!A239,"-")</f>
        <v>-</v>
      </c>
      <c r="BF231" s="38">
        <f t="shared" si="88"/>
        <v>0</v>
      </c>
      <c r="BG231" s="38">
        <f t="shared" si="89"/>
        <v>0</v>
      </c>
      <c r="BH231" s="38">
        <f t="shared" si="90"/>
        <v>0</v>
      </c>
      <c r="BI231" s="181">
        <f t="shared" si="91"/>
        <v>0</v>
      </c>
      <c r="BL231" s="181">
        <f>Инвентаризация!O234</f>
        <v>0</v>
      </c>
      <c r="BM231" s="181">
        <f>Инвентаризация!P234</f>
        <v>0</v>
      </c>
      <c r="BN231" s="181">
        <f>Инвентаризация!Q234</f>
        <v>0</v>
      </c>
      <c r="BO231" s="181" t="str">
        <f>IFERROR('Аксапта 3'!A239,"-")</f>
        <v>-</v>
      </c>
      <c r="BP231" s="38">
        <f t="shared" si="92"/>
        <v>0</v>
      </c>
      <c r="BQ231" s="38">
        <f t="shared" si="93"/>
        <v>0</v>
      </c>
      <c r="BR231" s="38">
        <f t="shared" si="94"/>
        <v>0</v>
      </c>
      <c r="BS231" s="181">
        <f t="shared" si="95"/>
        <v>0</v>
      </c>
    </row>
    <row r="232" spans="1:71">
      <c r="A232" s="38">
        <f>'Шаблон блюда'!B233</f>
        <v>0</v>
      </c>
      <c r="B232" s="37">
        <f>IFERROR('Шаблон блюда'!A233+1-1,"")</f>
        <v>0</v>
      </c>
      <c r="C232" s="37">
        <f>IFERROR(VLOOKUP(B232,Группы!A:A,1,FALSE),0)</f>
        <v>0</v>
      </c>
      <c r="D232" s="37" t="str">
        <f t="shared" si="96"/>
        <v/>
      </c>
      <c r="E232" s="37" t="str">
        <f t="shared" si="97"/>
        <v/>
      </c>
      <c r="G232" s="173">
        <f>'Шаблон модификаторы'!C233</f>
        <v>0</v>
      </c>
      <c r="H232" s="174">
        <f>IFERROR('Шаблон модификаторы блюда'!A233+1-1,0)</f>
        <v>0</v>
      </c>
      <c r="I232" s="37">
        <f>IFERROR(VLOOKUP(H232,Группы!A:A,1,FALSE),0)</f>
        <v>0</v>
      </c>
      <c r="J232" s="37" t="str">
        <f t="shared" si="77"/>
        <v/>
      </c>
      <c r="K232" s="125" t="str">
        <f>IF(IF('Шаблон модификаторы блюда'!D233=0,0,'Шаблон модификаторы блюда'!A233),IF('Шаблон модификаторы блюда'!D233=0,0,'Шаблон модификаторы блюда'!A233),"")</f>
        <v/>
      </c>
      <c r="L232" s="42" t="str">
        <f t="shared" si="78"/>
        <v/>
      </c>
      <c r="M232" s="42" t="str">
        <f t="shared" si="79"/>
        <v/>
      </c>
      <c r="N232" s="42" t="str">
        <f t="shared" si="98"/>
        <v/>
      </c>
      <c r="O232" s="37" t="str">
        <f t="shared" si="99"/>
        <v/>
      </c>
      <c r="Q232" s="37">
        <f>'Шаблон блюда'!B233</f>
        <v>0</v>
      </c>
      <c r="R232" s="37">
        <f>IFERROR('Шаблон блюда'!A233+1-1,"")</f>
        <v>0</v>
      </c>
      <c r="S232" s="45">
        <f t="shared" si="80"/>
        <v>0</v>
      </c>
      <c r="T232" s="37" t="str">
        <f t="shared" si="81"/>
        <v/>
      </c>
      <c r="U232" s="37" t="str">
        <f t="shared" si="100"/>
        <v/>
      </c>
      <c r="W232" s="38">
        <f t="shared" si="104"/>
        <v>2678</v>
      </c>
      <c r="AO232" s="38">
        <f t="shared" si="82"/>
        <v>0</v>
      </c>
      <c r="AP232" s="38">
        <f t="shared" si="83"/>
        <v>0</v>
      </c>
      <c r="AR232" s="181">
        <f>Инвентаризация!O235</f>
        <v>0</v>
      </c>
      <c r="AS232" s="181">
        <f>Инвентаризация!P235</f>
        <v>0</v>
      </c>
      <c r="AT232" s="181">
        <f>Инвентаризация!Q235</f>
        <v>0</v>
      </c>
      <c r="AU232" s="181" t="str">
        <f>IFERROR('Аксапта '!A240,"-")</f>
        <v>-</v>
      </c>
      <c r="AV232" s="38">
        <f t="shared" si="84"/>
        <v>0</v>
      </c>
      <c r="AW232" s="38">
        <f t="shared" si="85"/>
        <v>0</v>
      </c>
      <c r="AX232" s="38">
        <f t="shared" si="86"/>
        <v>0</v>
      </c>
      <c r="AY232" s="181">
        <f t="shared" si="87"/>
        <v>0</v>
      </c>
      <c r="BB232" s="181">
        <f>Инвентаризация!O235</f>
        <v>0</v>
      </c>
      <c r="BC232" s="181">
        <f>Инвентаризация!P235</f>
        <v>0</v>
      </c>
      <c r="BD232" s="181">
        <f>Инвентаризация!Q235</f>
        <v>0</v>
      </c>
      <c r="BE232" s="181" t="str">
        <f>IFERROR('Аксапта 2'!A240,"-")</f>
        <v>-</v>
      </c>
      <c r="BF232" s="38">
        <f t="shared" si="88"/>
        <v>0</v>
      </c>
      <c r="BG232" s="38">
        <f t="shared" si="89"/>
        <v>0</v>
      </c>
      <c r="BH232" s="38">
        <f t="shared" si="90"/>
        <v>0</v>
      </c>
      <c r="BI232" s="181">
        <f t="shared" si="91"/>
        <v>0</v>
      </c>
      <c r="BL232" s="181">
        <f>Инвентаризация!O235</f>
        <v>0</v>
      </c>
      <c r="BM232" s="181">
        <f>Инвентаризация!P235</f>
        <v>0</v>
      </c>
      <c r="BN232" s="181">
        <f>Инвентаризация!Q235</f>
        <v>0</v>
      </c>
      <c r="BO232" s="181" t="str">
        <f>IFERROR('Аксапта 3'!A240,"-")</f>
        <v>-</v>
      </c>
      <c r="BP232" s="38">
        <f t="shared" si="92"/>
        <v>0</v>
      </c>
      <c r="BQ232" s="38">
        <f t="shared" si="93"/>
        <v>0</v>
      </c>
      <c r="BR232" s="38">
        <f t="shared" si="94"/>
        <v>0</v>
      </c>
      <c r="BS232" s="181">
        <f t="shared" si="95"/>
        <v>0</v>
      </c>
    </row>
    <row r="233" spans="1:71">
      <c r="A233" s="38">
        <f>'Шаблон блюда'!B234</f>
        <v>0</v>
      </c>
      <c r="B233" s="37">
        <f>IFERROR('Шаблон блюда'!A234+1-1,"")</f>
        <v>0</v>
      </c>
      <c r="C233" s="37">
        <f>IFERROR(VLOOKUP(B233,Группы!A:A,1,FALSE),0)</f>
        <v>0</v>
      </c>
      <c r="D233" s="37" t="str">
        <f t="shared" si="96"/>
        <v/>
      </c>
      <c r="E233" s="37" t="str">
        <f t="shared" si="97"/>
        <v/>
      </c>
      <c r="G233" s="173">
        <f>'Шаблон модификаторы'!C234</f>
        <v>0</v>
      </c>
      <c r="H233" s="174">
        <f>IFERROR('Шаблон модификаторы блюда'!A234+1-1,0)</f>
        <v>0</v>
      </c>
      <c r="I233" s="37">
        <f>IFERROR(VLOOKUP(H233,Группы!A:A,1,FALSE),0)</f>
        <v>0</v>
      </c>
      <c r="J233" s="37" t="str">
        <f t="shared" si="77"/>
        <v/>
      </c>
      <c r="K233" s="125" t="str">
        <f>IF(IF('Шаблон модификаторы блюда'!D234=0,0,'Шаблон модификаторы блюда'!A234),IF('Шаблон модификаторы блюда'!D234=0,0,'Шаблон модификаторы блюда'!A234),"")</f>
        <v/>
      </c>
      <c r="L233" s="42" t="str">
        <f t="shared" si="78"/>
        <v/>
      </c>
      <c r="M233" s="42" t="str">
        <f t="shared" si="79"/>
        <v/>
      </c>
      <c r="N233" s="42" t="str">
        <f t="shared" si="98"/>
        <v/>
      </c>
      <c r="O233" s="37" t="str">
        <f t="shared" si="99"/>
        <v/>
      </c>
      <c r="Q233" s="37">
        <f>'Шаблон блюда'!B234</f>
        <v>0</v>
      </c>
      <c r="R233" s="37">
        <f>IFERROR('Шаблон блюда'!A234+1-1,"")</f>
        <v>0</v>
      </c>
      <c r="S233" s="45">
        <f t="shared" si="80"/>
        <v>0</v>
      </c>
      <c r="T233" s="37" t="str">
        <f t="shared" si="81"/>
        <v/>
      </c>
      <c r="U233" s="37" t="str">
        <f t="shared" si="100"/>
        <v/>
      </c>
      <c r="W233" s="38">
        <f t="shared" si="104"/>
        <v>4242</v>
      </c>
      <c r="AO233" s="38">
        <f t="shared" si="82"/>
        <v>0</v>
      </c>
      <c r="AP233" s="38">
        <f t="shared" si="83"/>
        <v>0</v>
      </c>
      <c r="AR233" s="181">
        <f>Инвентаризация!O236</f>
        <v>0</v>
      </c>
      <c r="AS233" s="181">
        <f>Инвентаризация!P236</f>
        <v>0</v>
      </c>
      <c r="AT233" s="181">
        <f>Инвентаризация!Q236</f>
        <v>0</v>
      </c>
      <c r="AU233" s="181" t="str">
        <f>IFERROR('Аксапта '!A241,"-")</f>
        <v>-</v>
      </c>
      <c r="AV233" s="38">
        <f t="shared" si="84"/>
        <v>0</v>
      </c>
      <c r="AW233" s="38">
        <f t="shared" si="85"/>
        <v>0</v>
      </c>
      <c r="AX233" s="38">
        <f t="shared" si="86"/>
        <v>0</v>
      </c>
      <c r="AY233" s="181">
        <f t="shared" si="87"/>
        <v>0</v>
      </c>
      <c r="BB233" s="181">
        <f>Инвентаризация!O236</f>
        <v>0</v>
      </c>
      <c r="BC233" s="181">
        <f>Инвентаризация!P236</f>
        <v>0</v>
      </c>
      <c r="BD233" s="181">
        <f>Инвентаризация!Q236</f>
        <v>0</v>
      </c>
      <c r="BE233" s="181" t="str">
        <f>IFERROR('Аксапта 2'!A241,"-")</f>
        <v>-</v>
      </c>
      <c r="BF233" s="38">
        <f t="shared" si="88"/>
        <v>0</v>
      </c>
      <c r="BG233" s="38">
        <f t="shared" si="89"/>
        <v>0</v>
      </c>
      <c r="BH233" s="38">
        <f t="shared" si="90"/>
        <v>0</v>
      </c>
      <c r="BI233" s="181">
        <f t="shared" si="91"/>
        <v>0</v>
      </c>
      <c r="BL233" s="181">
        <f>Инвентаризация!O236</f>
        <v>0</v>
      </c>
      <c r="BM233" s="181">
        <f>Инвентаризация!P236</f>
        <v>0</v>
      </c>
      <c r="BN233" s="181">
        <f>Инвентаризация!Q236</f>
        <v>0</v>
      </c>
      <c r="BO233" s="181" t="str">
        <f>IFERROR('Аксапта 3'!A241,"-")</f>
        <v>-</v>
      </c>
      <c r="BP233" s="38">
        <f t="shared" si="92"/>
        <v>0</v>
      </c>
      <c r="BQ233" s="38">
        <f t="shared" si="93"/>
        <v>0</v>
      </c>
      <c r="BR233" s="38">
        <f t="shared" si="94"/>
        <v>0</v>
      </c>
      <c r="BS233" s="181">
        <f t="shared" si="95"/>
        <v>0</v>
      </c>
    </row>
    <row r="234" spans="1:71">
      <c r="A234" s="38">
        <f>'Шаблон блюда'!B235</f>
        <v>0</v>
      </c>
      <c r="B234" s="37">
        <f>IFERROR('Шаблон блюда'!A235+1-1,"")</f>
        <v>0</v>
      </c>
      <c r="C234" s="37">
        <f>IFERROR(VLOOKUP(B234,Группы!A:A,1,FALSE),0)</f>
        <v>0</v>
      </c>
      <c r="D234" s="37" t="str">
        <f t="shared" si="96"/>
        <v/>
      </c>
      <c r="E234" s="37" t="str">
        <f t="shared" si="97"/>
        <v/>
      </c>
      <c r="G234" s="173">
        <f>'Шаблон модификаторы'!C235</f>
        <v>0</v>
      </c>
      <c r="H234" s="174">
        <f>IFERROR('Шаблон модификаторы блюда'!A235+1-1,0)</f>
        <v>0</v>
      </c>
      <c r="I234" s="37">
        <f>IFERROR(VLOOKUP(H234,Группы!A:A,1,FALSE),0)</f>
        <v>0</v>
      </c>
      <c r="J234" s="37" t="str">
        <f t="shared" si="77"/>
        <v/>
      </c>
      <c r="K234" s="125" t="str">
        <f>IF(IF('Шаблон модификаторы блюда'!D235=0,0,'Шаблон модификаторы блюда'!A235),IF('Шаблон модификаторы блюда'!D235=0,0,'Шаблон модификаторы блюда'!A235),"")</f>
        <v/>
      </c>
      <c r="L234" s="42" t="str">
        <f t="shared" si="78"/>
        <v/>
      </c>
      <c r="M234" s="42" t="str">
        <f t="shared" si="79"/>
        <v/>
      </c>
      <c r="N234" s="42" t="str">
        <f t="shared" si="98"/>
        <v/>
      </c>
      <c r="O234" s="37" t="str">
        <f t="shared" si="99"/>
        <v/>
      </c>
      <c r="Q234" s="37">
        <f>'Шаблон блюда'!B235</f>
        <v>0</v>
      </c>
      <c r="R234" s="37">
        <f>IFERROR('Шаблон блюда'!A235+1-1,"")</f>
        <v>0</v>
      </c>
      <c r="S234" s="45">
        <f t="shared" si="80"/>
        <v>0</v>
      </c>
      <c r="T234" s="37" t="str">
        <f t="shared" si="81"/>
        <v/>
      </c>
      <c r="U234" s="37" t="str">
        <f t="shared" si="100"/>
        <v/>
      </c>
      <c r="W234" s="38">
        <f t="shared" si="104"/>
        <v>0</v>
      </c>
      <c r="AO234" s="38">
        <f t="shared" si="82"/>
        <v>0</v>
      </c>
      <c r="AP234" s="38">
        <f t="shared" si="83"/>
        <v>0</v>
      </c>
      <c r="AR234" s="181">
        <f>Инвентаризация!O237</f>
        <v>0</v>
      </c>
      <c r="AS234" s="181">
        <f>Инвентаризация!P237</f>
        <v>0</v>
      </c>
      <c r="AT234" s="181">
        <f>Инвентаризация!Q237</f>
        <v>0</v>
      </c>
      <c r="AU234" s="181" t="str">
        <f>IFERROR('Аксапта '!A242,"-")</f>
        <v>-</v>
      </c>
      <c r="AV234" s="38">
        <f t="shared" si="84"/>
        <v>0</v>
      </c>
      <c r="AW234" s="38">
        <f t="shared" si="85"/>
        <v>0</v>
      </c>
      <c r="AX234" s="38">
        <f t="shared" si="86"/>
        <v>0</v>
      </c>
      <c r="AY234" s="181">
        <f t="shared" si="87"/>
        <v>0</v>
      </c>
      <c r="BB234" s="181">
        <f>Инвентаризация!O237</f>
        <v>0</v>
      </c>
      <c r="BC234" s="181">
        <f>Инвентаризация!P237</f>
        <v>0</v>
      </c>
      <c r="BD234" s="181">
        <f>Инвентаризация!Q237</f>
        <v>0</v>
      </c>
      <c r="BE234" s="181" t="str">
        <f>IFERROR('Аксапта 2'!A242,"-")</f>
        <v>-</v>
      </c>
      <c r="BF234" s="38">
        <f t="shared" si="88"/>
        <v>0</v>
      </c>
      <c r="BG234" s="38">
        <f t="shared" si="89"/>
        <v>0</v>
      </c>
      <c r="BH234" s="38">
        <f t="shared" si="90"/>
        <v>0</v>
      </c>
      <c r="BI234" s="181">
        <f t="shared" si="91"/>
        <v>0</v>
      </c>
      <c r="BL234" s="181">
        <f>Инвентаризация!O237</f>
        <v>0</v>
      </c>
      <c r="BM234" s="181">
        <f>Инвентаризация!P237</f>
        <v>0</v>
      </c>
      <c r="BN234" s="181">
        <f>Инвентаризация!Q237</f>
        <v>0</v>
      </c>
      <c r="BO234" s="181" t="str">
        <f>IFERROR('Аксапта 3'!A242,"-")</f>
        <v>-</v>
      </c>
      <c r="BP234" s="38">
        <f t="shared" si="92"/>
        <v>0</v>
      </c>
      <c r="BQ234" s="38">
        <f t="shared" si="93"/>
        <v>0</v>
      </c>
      <c r="BR234" s="38">
        <f t="shared" si="94"/>
        <v>0</v>
      </c>
      <c r="BS234" s="181">
        <f t="shared" si="95"/>
        <v>0</v>
      </c>
    </row>
    <row r="235" spans="1:71">
      <c r="A235" s="38">
        <f>'Шаблон блюда'!B236</f>
        <v>0</v>
      </c>
      <c r="B235" s="37">
        <f>IFERROR('Шаблон блюда'!A236+1-1,"")</f>
        <v>0</v>
      </c>
      <c r="C235" s="37">
        <f>IFERROR(VLOOKUP(B235,Группы!A:A,1,FALSE),0)</f>
        <v>0</v>
      </c>
      <c r="D235" s="37" t="str">
        <f t="shared" si="96"/>
        <v/>
      </c>
      <c r="E235" s="37" t="str">
        <f t="shared" si="97"/>
        <v/>
      </c>
      <c r="G235" s="173">
        <f>'Шаблон модификаторы'!C236</f>
        <v>0</v>
      </c>
      <c r="H235" s="174">
        <f>IFERROR('Шаблон модификаторы блюда'!A236+1-1,0)</f>
        <v>0</v>
      </c>
      <c r="I235" s="37">
        <f>IFERROR(VLOOKUP(H235,Группы!A:A,1,FALSE),0)</f>
        <v>0</v>
      </c>
      <c r="J235" s="37" t="str">
        <f t="shared" si="77"/>
        <v/>
      </c>
      <c r="K235" s="125" t="str">
        <f>IF(IF('Шаблон модификаторы блюда'!D236=0,0,'Шаблон модификаторы блюда'!A236),IF('Шаблон модификаторы блюда'!D236=0,0,'Шаблон модификаторы блюда'!A236),"")</f>
        <v/>
      </c>
      <c r="L235" s="42" t="str">
        <f t="shared" si="78"/>
        <v/>
      </c>
      <c r="M235" s="42" t="str">
        <f t="shared" si="79"/>
        <v/>
      </c>
      <c r="N235" s="42" t="str">
        <f t="shared" si="98"/>
        <v/>
      </c>
      <c r="O235" s="37" t="str">
        <f t="shared" si="99"/>
        <v/>
      </c>
      <c r="Q235" s="37">
        <f>'Шаблон блюда'!B236</f>
        <v>0</v>
      </c>
      <c r="R235" s="37">
        <f>IFERROR('Шаблон блюда'!A236+1-1,"")</f>
        <v>0</v>
      </c>
      <c r="S235" s="45">
        <f t="shared" si="80"/>
        <v>0</v>
      </c>
      <c r="T235" s="37" t="str">
        <f t="shared" si="81"/>
        <v/>
      </c>
      <c r="U235" s="37" t="str">
        <f t="shared" si="100"/>
        <v/>
      </c>
      <c r="W235" s="38">
        <f t="shared" si="104"/>
        <v>0</v>
      </c>
      <c r="AO235" s="38">
        <f t="shared" si="82"/>
        <v>0</v>
      </c>
      <c r="AP235" s="38">
        <f t="shared" si="83"/>
        <v>0</v>
      </c>
      <c r="AR235" s="181">
        <f>Инвентаризация!O238</f>
        <v>0</v>
      </c>
      <c r="AS235" s="181">
        <f>Инвентаризация!P238</f>
        <v>0</v>
      </c>
      <c r="AT235" s="181">
        <f>Инвентаризация!Q238</f>
        <v>0</v>
      </c>
      <c r="AU235" s="181" t="str">
        <f>IFERROR('Аксапта '!A243,"-")</f>
        <v>-</v>
      </c>
      <c r="AV235" s="38">
        <f t="shared" si="84"/>
        <v>0</v>
      </c>
      <c r="AW235" s="38">
        <f t="shared" si="85"/>
        <v>0</v>
      </c>
      <c r="AX235" s="38">
        <f t="shared" si="86"/>
        <v>0</v>
      </c>
      <c r="AY235" s="181">
        <f t="shared" si="87"/>
        <v>0</v>
      </c>
      <c r="BB235" s="181">
        <f>Инвентаризация!O238</f>
        <v>0</v>
      </c>
      <c r="BC235" s="181">
        <f>Инвентаризация!P238</f>
        <v>0</v>
      </c>
      <c r="BD235" s="181">
        <f>Инвентаризация!Q238</f>
        <v>0</v>
      </c>
      <c r="BE235" s="181" t="str">
        <f>IFERROR('Аксапта 2'!A243,"-")</f>
        <v>-</v>
      </c>
      <c r="BF235" s="38">
        <f t="shared" si="88"/>
        <v>0</v>
      </c>
      <c r="BG235" s="38">
        <f t="shared" si="89"/>
        <v>0</v>
      </c>
      <c r="BH235" s="38">
        <f t="shared" si="90"/>
        <v>0</v>
      </c>
      <c r="BI235" s="181">
        <f t="shared" si="91"/>
        <v>0</v>
      </c>
      <c r="BL235" s="181">
        <f>Инвентаризация!O238</f>
        <v>0</v>
      </c>
      <c r="BM235" s="181">
        <f>Инвентаризация!P238</f>
        <v>0</v>
      </c>
      <c r="BN235" s="181">
        <f>Инвентаризация!Q238</f>
        <v>0</v>
      </c>
      <c r="BO235" s="181" t="str">
        <f>IFERROR('Аксапта 3'!A243,"-")</f>
        <v>-</v>
      </c>
      <c r="BP235" s="38">
        <f t="shared" si="92"/>
        <v>0</v>
      </c>
      <c r="BQ235" s="38">
        <f t="shared" si="93"/>
        <v>0</v>
      </c>
      <c r="BR235" s="38">
        <f t="shared" si="94"/>
        <v>0</v>
      </c>
      <c r="BS235" s="181">
        <f t="shared" si="95"/>
        <v>0</v>
      </c>
    </row>
    <row r="236" spans="1:71">
      <c r="A236" s="38">
        <f>'Шаблон блюда'!B237</f>
        <v>0</v>
      </c>
      <c r="B236" s="37">
        <f>IFERROR('Шаблон блюда'!A237+1-1,"")</f>
        <v>0</v>
      </c>
      <c r="C236" s="37">
        <f>IFERROR(VLOOKUP(B236,Группы!A:A,1,FALSE),0)</f>
        <v>0</v>
      </c>
      <c r="D236" s="37" t="str">
        <f t="shared" si="96"/>
        <v/>
      </c>
      <c r="E236" s="37" t="str">
        <f t="shared" si="97"/>
        <v/>
      </c>
      <c r="G236" s="173">
        <f>'Шаблон модификаторы'!C237</f>
        <v>0</v>
      </c>
      <c r="H236" s="174">
        <f>IFERROR('Шаблон модификаторы блюда'!A237+1-1,0)</f>
        <v>0</v>
      </c>
      <c r="I236" s="37">
        <f>IFERROR(VLOOKUP(H236,Группы!A:A,1,FALSE),0)</f>
        <v>0</v>
      </c>
      <c r="J236" s="37" t="str">
        <f t="shared" si="77"/>
        <v/>
      </c>
      <c r="K236" s="125" t="str">
        <f>IF(IF('Шаблон модификаторы блюда'!D237=0,0,'Шаблон модификаторы блюда'!A237),IF('Шаблон модификаторы блюда'!D237=0,0,'Шаблон модификаторы блюда'!A237),"")</f>
        <v/>
      </c>
      <c r="L236" s="42" t="str">
        <f t="shared" si="78"/>
        <v/>
      </c>
      <c r="M236" s="42" t="str">
        <f t="shared" si="79"/>
        <v/>
      </c>
      <c r="N236" s="42" t="str">
        <f t="shared" si="98"/>
        <v/>
      </c>
      <c r="O236" s="37" t="str">
        <f t="shared" si="99"/>
        <v/>
      </c>
      <c r="Q236" s="37">
        <f>'Шаблон блюда'!B237</f>
        <v>0</v>
      </c>
      <c r="R236" s="37">
        <f>IFERROR('Шаблон блюда'!A237+1-1,"")</f>
        <v>0</v>
      </c>
      <c r="S236" s="45">
        <f t="shared" si="80"/>
        <v>0</v>
      </c>
      <c r="T236" s="37" t="str">
        <f t="shared" si="81"/>
        <v/>
      </c>
      <c r="U236" s="37" t="str">
        <f t="shared" si="100"/>
        <v/>
      </c>
      <c r="W236" s="38">
        <f t="shared" si="104"/>
        <v>0</v>
      </c>
      <c r="AO236" s="38">
        <f t="shared" si="82"/>
        <v>0</v>
      </c>
      <c r="AP236" s="38">
        <f t="shared" si="83"/>
        <v>0</v>
      </c>
      <c r="AR236" s="181">
        <f>Инвентаризация!O239</f>
        <v>0</v>
      </c>
      <c r="AS236" s="181">
        <f>Инвентаризация!P239</f>
        <v>0</v>
      </c>
      <c r="AT236" s="181">
        <f>Инвентаризация!Q239</f>
        <v>0</v>
      </c>
      <c r="AU236" s="181" t="str">
        <f>IFERROR('Аксапта '!A244,"-")</f>
        <v>-</v>
      </c>
      <c r="AV236" s="38">
        <f t="shared" si="84"/>
        <v>0</v>
      </c>
      <c r="AW236" s="38">
        <f t="shared" si="85"/>
        <v>0</v>
      </c>
      <c r="AX236" s="38">
        <f t="shared" si="86"/>
        <v>0</v>
      </c>
      <c r="AY236" s="181">
        <f t="shared" si="87"/>
        <v>0</v>
      </c>
      <c r="BB236" s="181">
        <f>Инвентаризация!O239</f>
        <v>0</v>
      </c>
      <c r="BC236" s="181">
        <f>Инвентаризация!P239</f>
        <v>0</v>
      </c>
      <c r="BD236" s="181">
        <f>Инвентаризация!Q239</f>
        <v>0</v>
      </c>
      <c r="BE236" s="181" t="str">
        <f>IFERROR('Аксапта 2'!A244,"-")</f>
        <v>-</v>
      </c>
      <c r="BF236" s="38">
        <f t="shared" si="88"/>
        <v>0</v>
      </c>
      <c r="BG236" s="38">
        <f t="shared" si="89"/>
        <v>0</v>
      </c>
      <c r="BH236" s="38">
        <f t="shared" si="90"/>
        <v>0</v>
      </c>
      <c r="BI236" s="181">
        <f t="shared" si="91"/>
        <v>0</v>
      </c>
      <c r="BL236" s="181">
        <f>Инвентаризация!O239</f>
        <v>0</v>
      </c>
      <c r="BM236" s="181">
        <f>Инвентаризация!P239</f>
        <v>0</v>
      </c>
      <c r="BN236" s="181">
        <f>Инвентаризация!Q239</f>
        <v>0</v>
      </c>
      <c r="BO236" s="181" t="str">
        <f>IFERROR('Аксапта 3'!A244,"-")</f>
        <v>-</v>
      </c>
      <c r="BP236" s="38">
        <f t="shared" si="92"/>
        <v>0</v>
      </c>
      <c r="BQ236" s="38">
        <f t="shared" si="93"/>
        <v>0</v>
      </c>
      <c r="BR236" s="38">
        <f t="shared" si="94"/>
        <v>0</v>
      </c>
      <c r="BS236" s="181">
        <f t="shared" si="95"/>
        <v>0</v>
      </c>
    </row>
    <row r="237" spans="1:71">
      <c r="A237" s="38">
        <f>'Шаблон блюда'!B238</f>
        <v>0</v>
      </c>
      <c r="B237" s="37">
        <f>IFERROR('Шаблон блюда'!A238+1-1,"")</f>
        <v>0</v>
      </c>
      <c r="C237" s="37">
        <f>IFERROR(VLOOKUP(B237,Группы!A:A,1,FALSE),0)</f>
        <v>0</v>
      </c>
      <c r="D237" s="37" t="str">
        <f t="shared" si="96"/>
        <v/>
      </c>
      <c r="E237" s="37" t="str">
        <f t="shared" si="97"/>
        <v/>
      </c>
      <c r="G237" s="173">
        <f>'Шаблон модификаторы'!C238</f>
        <v>0</v>
      </c>
      <c r="H237" s="174">
        <f>IFERROR('Шаблон модификаторы блюда'!A238+1-1,0)</f>
        <v>0</v>
      </c>
      <c r="I237" s="37">
        <f>IFERROR(VLOOKUP(H237,Группы!A:A,1,FALSE),0)</f>
        <v>0</v>
      </c>
      <c r="J237" s="37" t="str">
        <f t="shared" si="77"/>
        <v/>
      </c>
      <c r="K237" s="125" t="str">
        <f>IF(IF('Шаблон модификаторы блюда'!D238=0,0,'Шаблон модификаторы блюда'!A238),IF('Шаблон модификаторы блюда'!D238=0,0,'Шаблон модификаторы блюда'!A238),"")</f>
        <v/>
      </c>
      <c r="L237" s="42" t="str">
        <f t="shared" si="78"/>
        <v/>
      </c>
      <c r="M237" s="42" t="str">
        <f t="shared" si="79"/>
        <v/>
      </c>
      <c r="N237" s="42" t="str">
        <f t="shared" si="98"/>
        <v/>
      </c>
      <c r="O237" s="37" t="str">
        <f t="shared" si="99"/>
        <v/>
      </c>
      <c r="Q237" s="37">
        <f>'Шаблон блюда'!B238</f>
        <v>0</v>
      </c>
      <c r="R237" s="37">
        <f>IFERROR('Шаблон блюда'!A238+1-1,"")</f>
        <v>0</v>
      </c>
      <c r="S237" s="45">
        <f t="shared" si="80"/>
        <v>0</v>
      </c>
      <c r="T237" s="37" t="str">
        <f t="shared" si="81"/>
        <v/>
      </c>
      <c r="U237" s="37" t="str">
        <f t="shared" si="100"/>
        <v/>
      </c>
      <c r="W237" s="38">
        <f t="shared" si="104"/>
        <v>0</v>
      </c>
      <c r="AO237" s="38">
        <f t="shared" si="82"/>
        <v>0</v>
      </c>
      <c r="AP237" s="38">
        <f t="shared" si="83"/>
        <v>0</v>
      </c>
      <c r="AR237" s="181">
        <f>Инвентаризация!O240</f>
        <v>0</v>
      </c>
      <c r="AS237" s="181">
        <f>Инвентаризация!P240</f>
        <v>0</v>
      </c>
      <c r="AT237" s="181">
        <f>Инвентаризация!Q240</f>
        <v>0</v>
      </c>
      <c r="AU237" s="181" t="str">
        <f>IFERROR('Аксапта '!A245,"-")</f>
        <v>-</v>
      </c>
      <c r="AV237" s="38">
        <f t="shared" si="84"/>
        <v>0</v>
      </c>
      <c r="AW237" s="38">
        <f t="shared" si="85"/>
        <v>0</v>
      </c>
      <c r="AX237" s="38">
        <f t="shared" si="86"/>
        <v>0</v>
      </c>
      <c r="AY237" s="181">
        <f t="shared" si="87"/>
        <v>0</v>
      </c>
      <c r="BB237" s="181">
        <f>Инвентаризация!O240</f>
        <v>0</v>
      </c>
      <c r="BC237" s="181">
        <f>Инвентаризация!P240</f>
        <v>0</v>
      </c>
      <c r="BD237" s="181">
        <f>Инвентаризация!Q240</f>
        <v>0</v>
      </c>
      <c r="BE237" s="181" t="str">
        <f>IFERROR('Аксапта 2'!A245,"-")</f>
        <v>-</v>
      </c>
      <c r="BF237" s="38">
        <f t="shared" si="88"/>
        <v>0</v>
      </c>
      <c r="BG237" s="38">
        <f t="shared" si="89"/>
        <v>0</v>
      </c>
      <c r="BH237" s="38">
        <f t="shared" si="90"/>
        <v>0</v>
      </c>
      <c r="BI237" s="181">
        <f t="shared" si="91"/>
        <v>0</v>
      </c>
      <c r="BL237" s="181">
        <f>Инвентаризация!O240</f>
        <v>0</v>
      </c>
      <c r="BM237" s="181">
        <f>Инвентаризация!P240</f>
        <v>0</v>
      </c>
      <c r="BN237" s="181">
        <f>Инвентаризация!Q240</f>
        <v>0</v>
      </c>
      <c r="BO237" s="181" t="str">
        <f>IFERROR('Аксапта 3'!A245,"-")</f>
        <v>-</v>
      </c>
      <c r="BP237" s="38">
        <f t="shared" si="92"/>
        <v>0</v>
      </c>
      <c r="BQ237" s="38">
        <f t="shared" si="93"/>
        <v>0</v>
      </c>
      <c r="BR237" s="38">
        <f t="shared" si="94"/>
        <v>0</v>
      </c>
      <c r="BS237" s="181">
        <f t="shared" si="95"/>
        <v>0</v>
      </c>
    </row>
    <row r="238" spans="1:71">
      <c r="A238" s="38">
        <f>'Шаблон блюда'!B239</f>
        <v>0</v>
      </c>
      <c r="B238" s="37">
        <f>IFERROR('Шаблон блюда'!A239+1-1,"")</f>
        <v>0</v>
      </c>
      <c r="C238" s="37">
        <f>IFERROR(VLOOKUP(B238,Группы!A:A,1,FALSE),0)</f>
        <v>0</v>
      </c>
      <c r="D238" s="37" t="str">
        <f t="shared" si="96"/>
        <v/>
      </c>
      <c r="E238" s="37" t="str">
        <f t="shared" si="97"/>
        <v/>
      </c>
      <c r="G238" s="173">
        <f>'Шаблон модификаторы'!C239</f>
        <v>0</v>
      </c>
      <c r="H238" s="174">
        <f>IFERROR('Шаблон модификаторы блюда'!A239+1-1,0)</f>
        <v>0</v>
      </c>
      <c r="I238" s="37">
        <f>IFERROR(VLOOKUP(H238,Группы!A:A,1,FALSE),0)</f>
        <v>0</v>
      </c>
      <c r="J238" s="37" t="str">
        <f t="shared" si="77"/>
        <v/>
      </c>
      <c r="K238" s="125" t="str">
        <f>IF(IF('Шаблон модификаторы блюда'!D239=0,0,'Шаблон модификаторы блюда'!A239),IF('Шаблон модификаторы блюда'!D239=0,0,'Шаблон модификаторы блюда'!A239),"")</f>
        <v/>
      </c>
      <c r="L238" s="42" t="str">
        <f t="shared" si="78"/>
        <v/>
      </c>
      <c r="M238" s="42" t="str">
        <f t="shared" si="79"/>
        <v/>
      </c>
      <c r="N238" s="42" t="str">
        <f t="shared" si="98"/>
        <v/>
      </c>
      <c r="O238" s="37" t="str">
        <f t="shared" si="99"/>
        <v/>
      </c>
      <c r="Q238" s="37">
        <f>'Шаблон блюда'!B239</f>
        <v>0</v>
      </c>
      <c r="R238" s="37">
        <f>IFERROR('Шаблон блюда'!A239+1-1,"")</f>
        <v>0</v>
      </c>
      <c r="S238" s="45">
        <f t="shared" si="80"/>
        <v>0</v>
      </c>
      <c r="T238" s="37" t="str">
        <f t="shared" si="81"/>
        <v/>
      </c>
      <c r="U238" s="37" t="str">
        <f t="shared" si="100"/>
        <v/>
      </c>
      <c r="W238" s="38">
        <f t="shared" si="104"/>
        <v>0</v>
      </c>
      <c r="AO238" s="38">
        <f t="shared" si="82"/>
        <v>0</v>
      </c>
      <c r="AP238" s="38">
        <f t="shared" si="83"/>
        <v>0</v>
      </c>
      <c r="AR238" s="181">
        <f>Инвентаризация!O241</f>
        <v>0</v>
      </c>
      <c r="AS238" s="181">
        <f>Инвентаризация!P241</f>
        <v>0</v>
      </c>
      <c r="AT238" s="181">
        <f>Инвентаризация!Q241</f>
        <v>0</v>
      </c>
      <c r="AU238" s="181" t="str">
        <f>IFERROR('Аксапта '!A246,"-")</f>
        <v>-</v>
      </c>
      <c r="AV238" s="38">
        <f t="shared" si="84"/>
        <v>0</v>
      </c>
      <c r="AW238" s="38">
        <f t="shared" si="85"/>
        <v>0</v>
      </c>
      <c r="AX238" s="38">
        <f t="shared" si="86"/>
        <v>0</v>
      </c>
      <c r="AY238" s="181">
        <f t="shared" si="87"/>
        <v>0</v>
      </c>
      <c r="BB238" s="181">
        <f>Инвентаризация!O241</f>
        <v>0</v>
      </c>
      <c r="BC238" s="181">
        <f>Инвентаризация!P241</f>
        <v>0</v>
      </c>
      <c r="BD238" s="181">
        <f>Инвентаризация!Q241</f>
        <v>0</v>
      </c>
      <c r="BE238" s="181" t="str">
        <f>IFERROR('Аксапта 2'!A246,"-")</f>
        <v>-</v>
      </c>
      <c r="BF238" s="38">
        <f t="shared" si="88"/>
        <v>0</v>
      </c>
      <c r="BG238" s="38">
        <f t="shared" si="89"/>
        <v>0</v>
      </c>
      <c r="BH238" s="38">
        <f t="shared" si="90"/>
        <v>0</v>
      </c>
      <c r="BI238" s="181">
        <f t="shared" si="91"/>
        <v>0</v>
      </c>
      <c r="BL238" s="181">
        <f>Инвентаризация!O241</f>
        <v>0</v>
      </c>
      <c r="BM238" s="181">
        <f>Инвентаризация!P241</f>
        <v>0</v>
      </c>
      <c r="BN238" s="181">
        <f>Инвентаризация!Q241</f>
        <v>0</v>
      </c>
      <c r="BO238" s="181" t="str">
        <f>IFERROR('Аксапта 3'!A246,"-")</f>
        <v>-</v>
      </c>
      <c r="BP238" s="38">
        <f t="shared" si="92"/>
        <v>0</v>
      </c>
      <c r="BQ238" s="38">
        <f t="shared" si="93"/>
        <v>0</v>
      </c>
      <c r="BR238" s="38">
        <f t="shared" si="94"/>
        <v>0</v>
      </c>
      <c r="BS238" s="181">
        <f t="shared" si="95"/>
        <v>0</v>
      </c>
    </row>
    <row r="239" spans="1:71">
      <c r="A239" s="38">
        <f>'Шаблон блюда'!B240</f>
        <v>0</v>
      </c>
      <c r="B239" s="37">
        <f>IFERROR('Шаблон блюда'!A240+1-1,"")</f>
        <v>0</v>
      </c>
      <c r="C239" s="37">
        <f>IFERROR(VLOOKUP(B239,Группы!A:A,1,FALSE),0)</f>
        <v>0</v>
      </c>
      <c r="D239" s="37" t="str">
        <f t="shared" si="96"/>
        <v/>
      </c>
      <c r="E239" s="37" t="str">
        <f t="shared" si="97"/>
        <v/>
      </c>
      <c r="G239" s="173">
        <f>'Шаблон модификаторы'!C240</f>
        <v>0</v>
      </c>
      <c r="H239" s="174">
        <f>IFERROR('Шаблон модификаторы блюда'!A240+1-1,0)</f>
        <v>0</v>
      </c>
      <c r="I239" s="37">
        <f>IFERROR(VLOOKUP(H239,Группы!A:A,1,FALSE),0)</f>
        <v>0</v>
      </c>
      <c r="J239" s="37" t="str">
        <f t="shared" si="77"/>
        <v/>
      </c>
      <c r="K239" s="125" t="str">
        <f>IF(IF('Шаблон модификаторы блюда'!D240=0,0,'Шаблон модификаторы блюда'!A240),IF('Шаблон модификаторы блюда'!D240=0,0,'Шаблон модификаторы блюда'!A240),"")</f>
        <v/>
      </c>
      <c r="L239" s="42" t="str">
        <f t="shared" si="78"/>
        <v/>
      </c>
      <c r="M239" s="42" t="str">
        <f t="shared" si="79"/>
        <v/>
      </c>
      <c r="N239" s="42" t="str">
        <f t="shared" si="98"/>
        <v/>
      </c>
      <c r="O239" s="37" t="str">
        <f t="shared" si="99"/>
        <v/>
      </c>
      <c r="Q239" s="37">
        <f>'Шаблон блюда'!B240</f>
        <v>0</v>
      </c>
      <c r="R239" s="37">
        <f>IFERROR('Шаблон блюда'!A240+1-1,"")</f>
        <v>0</v>
      </c>
      <c r="S239" s="45">
        <f t="shared" si="80"/>
        <v>0</v>
      </c>
      <c r="T239" s="37" t="str">
        <f t="shared" si="81"/>
        <v/>
      </c>
      <c r="U239" s="37" t="str">
        <f t="shared" si="100"/>
        <v/>
      </c>
      <c r="W239" s="38">
        <f t="shared" si="104"/>
        <v>0</v>
      </c>
      <c r="AO239" s="38">
        <f t="shared" si="82"/>
        <v>0</v>
      </c>
      <c r="AP239" s="38">
        <f t="shared" si="83"/>
        <v>0</v>
      </c>
      <c r="AR239" s="181">
        <f>Инвентаризация!O242</f>
        <v>0</v>
      </c>
      <c r="AS239" s="181">
        <f>Инвентаризация!P242</f>
        <v>0</v>
      </c>
      <c r="AT239" s="181">
        <f>Инвентаризация!Q242</f>
        <v>0</v>
      </c>
      <c r="AU239" s="181" t="str">
        <f>IFERROR('Аксапта '!A247,"-")</f>
        <v>-</v>
      </c>
      <c r="AV239" s="38">
        <f t="shared" si="84"/>
        <v>0</v>
      </c>
      <c r="AW239" s="38">
        <f t="shared" si="85"/>
        <v>0</v>
      </c>
      <c r="AX239" s="38">
        <f t="shared" si="86"/>
        <v>0</v>
      </c>
      <c r="AY239" s="181">
        <f t="shared" si="87"/>
        <v>0</v>
      </c>
      <c r="BB239" s="181">
        <f>Инвентаризация!O242</f>
        <v>0</v>
      </c>
      <c r="BC239" s="181">
        <f>Инвентаризация!P242</f>
        <v>0</v>
      </c>
      <c r="BD239" s="181">
        <f>Инвентаризация!Q242</f>
        <v>0</v>
      </c>
      <c r="BE239" s="181" t="str">
        <f>IFERROR('Аксапта 2'!A247,"-")</f>
        <v>-</v>
      </c>
      <c r="BF239" s="38">
        <f t="shared" si="88"/>
        <v>0</v>
      </c>
      <c r="BG239" s="38">
        <f t="shared" si="89"/>
        <v>0</v>
      </c>
      <c r="BH239" s="38">
        <f t="shared" si="90"/>
        <v>0</v>
      </c>
      <c r="BI239" s="181">
        <f t="shared" si="91"/>
        <v>0</v>
      </c>
      <c r="BL239" s="181">
        <f>Инвентаризация!O242</f>
        <v>0</v>
      </c>
      <c r="BM239" s="181">
        <f>Инвентаризация!P242</f>
        <v>0</v>
      </c>
      <c r="BN239" s="181">
        <f>Инвентаризация!Q242</f>
        <v>0</v>
      </c>
      <c r="BO239" s="181" t="str">
        <f>IFERROR('Аксапта 3'!A247,"-")</f>
        <v>-</v>
      </c>
      <c r="BP239" s="38">
        <f t="shared" si="92"/>
        <v>0</v>
      </c>
      <c r="BQ239" s="38">
        <f t="shared" si="93"/>
        <v>0</v>
      </c>
      <c r="BR239" s="38">
        <f t="shared" si="94"/>
        <v>0</v>
      </c>
      <c r="BS239" s="181">
        <f t="shared" si="95"/>
        <v>0</v>
      </c>
    </row>
    <row r="240" spans="1:71">
      <c r="A240" s="38">
        <f>'Шаблон блюда'!B241</f>
        <v>0</v>
      </c>
      <c r="B240" s="37">
        <f>IFERROR('Шаблон блюда'!A241+1-1,"")</f>
        <v>0</v>
      </c>
      <c r="C240" s="37">
        <f>IFERROR(VLOOKUP(B240,Группы!A:A,1,FALSE),0)</f>
        <v>0</v>
      </c>
      <c r="D240" s="37" t="str">
        <f t="shared" si="96"/>
        <v/>
      </c>
      <c r="E240" s="37" t="str">
        <f t="shared" si="97"/>
        <v/>
      </c>
      <c r="G240" s="173">
        <f>'Шаблон модификаторы'!C241</f>
        <v>0</v>
      </c>
      <c r="H240" s="174">
        <f>IFERROR('Шаблон модификаторы блюда'!A241+1-1,0)</f>
        <v>0</v>
      </c>
      <c r="I240" s="37">
        <f>IFERROR(VLOOKUP(H240,Группы!A:A,1,FALSE),0)</f>
        <v>0</v>
      </c>
      <c r="J240" s="37" t="str">
        <f t="shared" si="77"/>
        <v/>
      </c>
      <c r="K240" s="125" t="str">
        <f>IF(IF('Шаблон модификаторы блюда'!D241=0,0,'Шаблон модификаторы блюда'!A241),IF('Шаблон модификаторы блюда'!D241=0,0,'Шаблон модификаторы блюда'!A241),"")</f>
        <v/>
      </c>
      <c r="L240" s="42" t="str">
        <f t="shared" si="78"/>
        <v/>
      </c>
      <c r="M240" s="42" t="str">
        <f t="shared" si="79"/>
        <v/>
      </c>
      <c r="N240" s="42" t="str">
        <f t="shared" si="98"/>
        <v/>
      </c>
      <c r="O240" s="37" t="str">
        <f t="shared" si="99"/>
        <v/>
      </c>
      <c r="Q240" s="37">
        <f>'Шаблон блюда'!B241</f>
        <v>0</v>
      </c>
      <c r="R240" s="37">
        <f>IFERROR('Шаблон блюда'!A241+1-1,"")</f>
        <v>0</v>
      </c>
      <c r="S240" s="45">
        <f t="shared" si="80"/>
        <v>0</v>
      </c>
      <c r="T240" s="37" t="str">
        <f t="shared" si="81"/>
        <v/>
      </c>
      <c r="U240" s="37" t="str">
        <f t="shared" si="100"/>
        <v/>
      </c>
      <c r="W240" s="38">
        <f t="shared" si="104"/>
        <v>0</v>
      </c>
      <c r="AO240" s="38">
        <f t="shared" si="82"/>
        <v>0</v>
      </c>
      <c r="AP240" s="38">
        <f t="shared" si="83"/>
        <v>0</v>
      </c>
      <c r="AR240" s="181">
        <f>Инвентаризация!O243</f>
        <v>0</v>
      </c>
      <c r="AS240" s="181">
        <f>Инвентаризация!P243</f>
        <v>0</v>
      </c>
      <c r="AT240" s="181">
        <f>Инвентаризация!Q243</f>
        <v>0</v>
      </c>
      <c r="AU240" s="181" t="str">
        <f>IFERROR('Аксапта '!A248,"-")</f>
        <v>-</v>
      </c>
      <c r="AV240" s="38">
        <f t="shared" si="84"/>
        <v>0</v>
      </c>
      <c r="AW240" s="38">
        <f t="shared" si="85"/>
        <v>0</v>
      </c>
      <c r="AX240" s="38">
        <f t="shared" si="86"/>
        <v>0</v>
      </c>
      <c r="AY240" s="181">
        <f t="shared" si="87"/>
        <v>0</v>
      </c>
      <c r="BB240" s="181">
        <f>Инвентаризация!O243</f>
        <v>0</v>
      </c>
      <c r="BC240" s="181">
        <f>Инвентаризация!P243</f>
        <v>0</v>
      </c>
      <c r="BD240" s="181">
        <f>Инвентаризация!Q243</f>
        <v>0</v>
      </c>
      <c r="BE240" s="181" t="str">
        <f>IFERROR('Аксапта 2'!A248,"-")</f>
        <v>-</v>
      </c>
      <c r="BF240" s="38">
        <f t="shared" si="88"/>
        <v>0</v>
      </c>
      <c r="BG240" s="38">
        <f t="shared" si="89"/>
        <v>0</v>
      </c>
      <c r="BH240" s="38">
        <f t="shared" si="90"/>
        <v>0</v>
      </c>
      <c r="BI240" s="181">
        <f t="shared" si="91"/>
        <v>0</v>
      </c>
      <c r="BL240" s="181">
        <f>Инвентаризация!O243</f>
        <v>0</v>
      </c>
      <c r="BM240" s="181">
        <f>Инвентаризация!P243</f>
        <v>0</v>
      </c>
      <c r="BN240" s="181">
        <f>Инвентаризация!Q243</f>
        <v>0</v>
      </c>
      <c r="BO240" s="181" t="str">
        <f>IFERROR('Аксапта 3'!A248,"-")</f>
        <v>-</v>
      </c>
      <c r="BP240" s="38">
        <f t="shared" si="92"/>
        <v>0</v>
      </c>
      <c r="BQ240" s="38">
        <f t="shared" si="93"/>
        <v>0</v>
      </c>
      <c r="BR240" s="38">
        <f t="shared" si="94"/>
        <v>0</v>
      </c>
      <c r="BS240" s="181">
        <f t="shared" si="95"/>
        <v>0</v>
      </c>
    </row>
    <row r="241" spans="1:71">
      <c r="A241" s="38">
        <f>'Шаблон блюда'!B242</f>
        <v>0</v>
      </c>
      <c r="B241" s="37">
        <f>IFERROR('Шаблон блюда'!A242+1-1,"")</f>
        <v>0</v>
      </c>
      <c r="C241" s="37">
        <f>IFERROR(VLOOKUP(B241,Группы!A:A,1,FALSE),0)</f>
        <v>0</v>
      </c>
      <c r="D241" s="37" t="str">
        <f t="shared" si="96"/>
        <v/>
      </c>
      <c r="E241" s="37" t="str">
        <f t="shared" si="97"/>
        <v/>
      </c>
      <c r="G241" s="173">
        <f>'Шаблон модификаторы'!C242</f>
        <v>0</v>
      </c>
      <c r="H241" s="174">
        <f>IFERROR('Шаблон модификаторы блюда'!A242+1-1,0)</f>
        <v>0</v>
      </c>
      <c r="I241" s="37">
        <f>IFERROR(VLOOKUP(H241,Группы!A:A,1,FALSE),0)</f>
        <v>0</v>
      </c>
      <c r="J241" s="37" t="str">
        <f t="shared" si="77"/>
        <v/>
      </c>
      <c r="K241" s="125" t="str">
        <f>IF(IF('Шаблон модификаторы блюда'!D242=0,0,'Шаблон модификаторы блюда'!A242),IF('Шаблон модификаторы блюда'!D242=0,0,'Шаблон модификаторы блюда'!A242),"")</f>
        <v/>
      </c>
      <c r="L241" s="42" t="str">
        <f t="shared" si="78"/>
        <v/>
      </c>
      <c r="M241" s="42" t="str">
        <f t="shared" si="79"/>
        <v/>
      </c>
      <c r="N241" s="42" t="str">
        <f t="shared" si="98"/>
        <v/>
      </c>
      <c r="O241" s="37" t="str">
        <f t="shared" si="99"/>
        <v/>
      </c>
      <c r="Q241" s="37">
        <f>'Шаблон блюда'!B242</f>
        <v>0</v>
      </c>
      <c r="R241" s="37">
        <f>IFERROR('Шаблон блюда'!A242+1-1,"")</f>
        <v>0</v>
      </c>
      <c r="S241" s="45">
        <f t="shared" si="80"/>
        <v>0</v>
      </c>
      <c r="T241" s="37" t="str">
        <f t="shared" si="81"/>
        <v/>
      </c>
      <c r="U241" s="37" t="str">
        <f t="shared" si="100"/>
        <v/>
      </c>
      <c r="W241" s="38">
        <f t="shared" si="104"/>
        <v>0</v>
      </c>
      <c r="AO241" s="38">
        <f t="shared" si="82"/>
        <v>0</v>
      </c>
      <c r="AP241" s="38">
        <f t="shared" si="83"/>
        <v>0</v>
      </c>
      <c r="AR241" s="181">
        <f>Инвентаризация!O244</f>
        <v>0</v>
      </c>
      <c r="AS241" s="181">
        <f>Инвентаризация!P244</f>
        <v>0</v>
      </c>
      <c r="AT241" s="181">
        <f>Инвентаризация!Q244</f>
        <v>0</v>
      </c>
      <c r="AU241" s="181" t="str">
        <f>IFERROR('Аксапта '!A249,"-")</f>
        <v>-</v>
      </c>
      <c r="AV241" s="38">
        <f t="shared" si="84"/>
        <v>0</v>
      </c>
      <c r="AW241" s="38">
        <f t="shared" si="85"/>
        <v>0</v>
      </c>
      <c r="AX241" s="38">
        <f t="shared" si="86"/>
        <v>0</v>
      </c>
      <c r="AY241" s="181">
        <f t="shared" si="87"/>
        <v>0</v>
      </c>
      <c r="BB241" s="181">
        <f>Инвентаризация!O244</f>
        <v>0</v>
      </c>
      <c r="BC241" s="181">
        <f>Инвентаризация!P244</f>
        <v>0</v>
      </c>
      <c r="BD241" s="181">
        <f>Инвентаризация!Q244</f>
        <v>0</v>
      </c>
      <c r="BE241" s="181" t="str">
        <f>IFERROR('Аксапта 2'!A249,"-")</f>
        <v>-</v>
      </c>
      <c r="BF241" s="38">
        <f t="shared" si="88"/>
        <v>0</v>
      </c>
      <c r="BG241" s="38">
        <f t="shared" si="89"/>
        <v>0</v>
      </c>
      <c r="BH241" s="38">
        <f t="shared" si="90"/>
        <v>0</v>
      </c>
      <c r="BI241" s="181">
        <f t="shared" si="91"/>
        <v>0</v>
      </c>
      <c r="BL241" s="181">
        <f>Инвентаризация!O244</f>
        <v>0</v>
      </c>
      <c r="BM241" s="181">
        <f>Инвентаризация!P244</f>
        <v>0</v>
      </c>
      <c r="BN241" s="181">
        <f>Инвентаризация!Q244</f>
        <v>0</v>
      </c>
      <c r="BO241" s="181" t="str">
        <f>IFERROR('Аксапта 3'!A249,"-")</f>
        <v>-</v>
      </c>
      <c r="BP241" s="38">
        <f t="shared" si="92"/>
        <v>0</v>
      </c>
      <c r="BQ241" s="38">
        <f t="shared" si="93"/>
        <v>0</v>
      </c>
      <c r="BR241" s="38">
        <f t="shared" si="94"/>
        <v>0</v>
      </c>
      <c r="BS241" s="181">
        <f t="shared" si="95"/>
        <v>0</v>
      </c>
    </row>
    <row r="242" spans="1:71">
      <c r="A242" s="38">
        <f>'Шаблон блюда'!B243</f>
        <v>0</v>
      </c>
      <c r="B242" s="37">
        <f>IFERROR('Шаблон блюда'!A243+1-1,"")</f>
        <v>0</v>
      </c>
      <c r="C242" s="37">
        <f>IFERROR(VLOOKUP(B242,Группы!A:A,1,FALSE),0)</f>
        <v>0</v>
      </c>
      <c r="D242" s="37" t="str">
        <f t="shared" si="96"/>
        <v/>
      </c>
      <c r="E242" s="37" t="str">
        <f t="shared" si="97"/>
        <v/>
      </c>
      <c r="G242" s="173">
        <f>'Шаблон модификаторы'!C243</f>
        <v>0</v>
      </c>
      <c r="H242" s="174">
        <f>IFERROR('Шаблон модификаторы блюда'!A243+1-1,0)</f>
        <v>0</v>
      </c>
      <c r="I242" s="37">
        <f>IFERROR(VLOOKUP(H242,Группы!A:A,1,FALSE),0)</f>
        <v>0</v>
      </c>
      <c r="J242" s="37" t="str">
        <f t="shared" si="77"/>
        <v/>
      </c>
      <c r="K242" s="125" t="str">
        <f>IF(IF('Шаблон модификаторы блюда'!D243=0,0,'Шаблон модификаторы блюда'!A243),IF('Шаблон модификаторы блюда'!D243=0,0,'Шаблон модификаторы блюда'!A243),"")</f>
        <v/>
      </c>
      <c r="L242" s="42" t="str">
        <f t="shared" si="78"/>
        <v/>
      </c>
      <c r="M242" s="42" t="str">
        <f t="shared" si="79"/>
        <v/>
      </c>
      <c r="N242" s="42" t="str">
        <f t="shared" si="98"/>
        <v/>
      </c>
      <c r="O242" s="37" t="str">
        <f t="shared" si="99"/>
        <v/>
      </c>
      <c r="Q242" s="37">
        <f>'Шаблон блюда'!B243</f>
        <v>0</v>
      </c>
      <c r="R242" s="37">
        <f>IFERROR('Шаблон блюда'!A243+1-1,"")</f>
        <v>0</v>
      </c>
      <c r="S242" s="45">
        <f t="shared" si="80"/>
        <v>0</v>
      </c>
      <c r="T242" s="37" t="str">
        <f t="shared" si="81"/>
        <v/>
      </c>
      <c r="U242" s="37" t="str">
        <f t="shared" si="100"/>
        <v/>
      </c>
      <c r="W242" s="38">
        <f t="shared" si="104"/>
        <v>0</v>
      </c>
      <c r="AO242" s="38">
        <f t="shared" si="82"/>
        <v>0</v>
      </c>
      <c r="AP242" s="38">
        <f t="shared" si="83"/>
        <v>0</v>
      </c>
      <c r="AR242" s="181">
        <f>Инвентаризация!O245</f>
        <v>0</v>
      </c>
      <c r="AS242" s="181">
        <f>Инвентаризация!P245</f>
        <v>0</v>
      </c>
      <c r="AT242" s="181">
        <f>Инвентаризация!Q245</f>
        <v>0</v>
      </c>
      <c r="AU242" s="181" t="str">
        <f>IFERROR('Аксапта '!A250,"-")</f>
        <v>-</v>
      </c>
      <c r="AV242" s="38">
        <f t="shared" si="84"/>
        <v>0</v>
      </c>
      <c r="AW242" s="38">
        <f t="shared" si="85"/>
        <v>0</v>
      </c>
      <c r="AX242" s="38">
        <f t="shared" si="86"/>
        <v>0</v>
      </c>
      <c r="AY242" s="181">
        <f t="shared" si="87"/>
        <v>0</v>
      </c>
      <c r="BB242" s="181">
        <f>Инвентаризация!O245</f>
        <v>0</v>
      </c>
      <c r="BC242" s="181">
        <f>Инвентаризация!P245</f>
        <v>0</v>
      </c>
      <c r="BD242" s="181">
        <f>Инвентаризация!Q245</f>
        <v>0</v>
      </c>
      <c r="BE242" s="181" t="str">
        <f>IFERROR('Аксапта 2'!A250,"-")</f>
        <v>-</v>
      </c>
      <c r="BF242" s="38">
        <f t="shared" si="88"/>
        <v>0</v>
      </c>
      <c r="BG242" s="38">
        <f t="shared" si="89"/>
        <v>0</v>
      </c>
      <c r="BH242" s="38">
        <f t="shared" si="90"/>
        <v>0</v>
      </c>
      <c r="BI242" s="181">
        <f t="shared" si="91"/>
        <v>0</v>
      </c>
      <c r="BL242" s="181">
        <f>Инвентаризация!O245</f>
        <v>0</v>
      </c>
      <c r="BM242" s="181">
        <f>Инвентаризация!P245</f>
        <v>0</v>
      </c>
      <c r="BN242" s="181">
        <f>Инвентаризация!Q245</f>
        <v>0</v>
      </c>
      <c r="BO242" s="181" t="str">
        <f>IFERROR('Аксапта 3'!A250,"-")</f>
        <v>-</v>
      </c>
      <c r="BP242" s="38">
        <f t="shared" si="92"/>
        <v>0</v>
      </c>
      <c r="BQ242" s="38">
        <f t="shared" si="93"/>
        <v>0</v>
      </c>
      <c r="BR242" s="38">
        <f t="shared" si="94"/>
        <v>0</v>
      </c>
      <c r="BS242" s="181">
        <f t="shared" si="95"/>
        <v>0</v>
      </c>
    </row>
    <row r="243" spans="1:71">
      <c r="A243" s="38">
        <f>'Шаблон блюда'!B244</f>
        <v>0</v>
      </c>
      <c r="B243" s="37">
        <f>IFERROR('Шаблон блюда'!A244+1-1,"")</f>
        <v>0</v>
      </c>
      <c r="C243" s="37">
        <f>IFERROR(VLOOKUP(B243,Группы!A:A,1,FALSE),0)</f>
        <v>0</v>
      </c>
      <c r="D243" s="37" t="str">
        <f t="shared" si="96"/>
        <v/>
      </c>
      <c r="E243" s="37" t="str">
        <f t="shared" si="97"/>
        <v/>
      </c>
      <c r="G243" s="173">
        <f>'Шаблон модификаторы'!C244</f>
        <v>0</v>
      </c>
      <c r="H243" s="174">
        <f>IFERROR('Шаблон модификаторы блюда'!A244+1-1,0)</f>
        <v>0</v>
      </c>
      <c r="I243" s="37">
        <f>IFERROR(VLOOKUP(H243,Группы!A:A,1,FALSE),0)</f>
        <v>0</v>
      </c>
      <c r="J243" s="37" t="str">
        <f t="shared" si="77"/>
        <v/>
      </c>
      <c r="K243" s="125" t="str">
        <f>IF(IF('Шаблон модификаторы блюда'!D244=0,0,'Шаблон модификаторы блюда'!A244),IF('Шаблон модификаторы блюда'!D244=0,0,'Шаблон модификаторы блюда'!A244),"")</f>
        <v/>
      </c>
      <c r="L243" s="42" t="str">
        <f t="shared" si="78"/>
        <v/>
      </c>
      <c r="M243" s="42" t="str">
        <f t="shared" si="79"/>
        <v/>
      </c>
      <c r="N243" s="42" t="str">
        <f t="shared" si="98"/>
        <v/>
      </c>
      <c r="O243" s="37" t="str">
        <f t="shared" si="99"/>
        <v/>
      </c>
      <c r="Q243" s="37">
        <f>'Шаблон блюда'!B244</f>
        <v>0</v>
      </c>
      <c r="R243" s="37">
        <f>IFERROR('Шаблон блюда'!A244+1-1,"")</f>
        <v>0</v>
      </c>
      <c r="S243" s="45">
        <f t="shared" si="80"/>
        <v>0</v>
      </c>
      <c r="T243" s="37" t="str">
        <f t="shared" si="81"/>
        <v/>
      </c>
      <c r="U243" s="37" t="str">
        <f t="shared" si="100"/>
        <v/>
      </c>
      <c r="W243" s="38">
        <f t="shared" si="104"/>
        <v>0</v>
      </c>
      <c r="AO243" s="38">
        <f t="shared" si="82"/>
        <v>0</v>
      </c>
      <c r="AP243" s="38">
        <f t="shared" si="83"/>
        <v>0</v>
      </c>
      <c r="AR243" s="181">
        <f>Инвентаризация!O246</f>
        <v>0</v>
      </c>
      <c r="AS243" s="181">
        <f>Инвентаризация!P246</f>
        <v>0</v>
      </c>
      <c r="AT243" s="181">
        <f>Инвентаризация!Q246</f>
        <v>0</v>
      </c>
      <c r="AU243" s="181" t="str">
        <f>IFERROR('Аксапта '!A251,"-")</f>
        <v>-</v>
      </c>
      <c r="AV243" s="38">
        <f t="shared" si="84"/>
        <v>0</v>
      </c>
      <c r="AW243" s="38">
        <f t="shared" si="85"/>
        <v>0</v>
      </c>
      <c r="AX243" s="38">
        <f t="shared" si="86"/>
        <v>0</v>
      </c>
      <c r="AY243" s="181">
        <f t="shared" si="87"/>
        <v>0</v>
      </c>
      <c r="BB243" s="181">
        <f>Инвентаризация!O246</f>
        <v>0</v>
      </c>
      <c r="BC243" s="181">
        <f>Инвентаризация!P246</f>
        <v>0</v>
      </c>
      <c r="BD243" s="181">
        <f>Инвентаризация!Q246</f>
        <v>0</v>
      </c>
      <c r="BE243" s="181" t="str">
        <f>IFERROR('Аксапта 2'!A251,"-")</f>
        <v>-</v>
      </c>
      <c r="BF243" s="38">
        <f t="shared" si="88"/>
        <v>0</v>
      </c>
      <c r="BG243" s="38">
        <f t="shared" si="89"/>
        <v>0</v>
      </c>
      <c r="BH243" s="38">
        <f t="shared" si="90"/>
        <v>0</v>
      </c>
      <c r="BI243" s="181">
        <f t="shared" si="91"/>
        <v>0</v>
      </c>
      <c r="BL243" s="181">
        <f>Инвентаризация!O246</f>
        <v>0</v>
      </c>
      <c r="BM243" s="181">
        <f>Инвентаризация!P246</f>
        <v>0</v>
      </c>
      <c r="BN243" s="181">
        <f>Инвентаризация!Q246</f>
        <v>0</v>
      </c>
      <c r="BO243" s="181" t="str">
        <f>IFERROR('Аксапта 3'!A251,"-")</f>
        <v>-</v>
      </c>
      <c r="BP243" s="38">
        <f t="shared" si="92"/>
        <v>0</v>
      </c>
      <c r="BQ243" s="38">
        <f t="shared" si="93"/>
        <v>0</v>
      </c>
      <c r="BR243" s="38">
        <f t="shared" si="94"/>
        <v>0</v>
      </c>
      <c r="BS243" s="181">
        <f t="shared" si="95"/>
        <v>0</v>
      </c>
    </row>
    <row r="244" spans="1:71">
      <c r="A244" s="38">
        <f>'Шаблон блюда'!B245</f>
        <v>0</v>
      </c>
      <c r="B244" s="37">
        <f>IFERROR('Шаблон блюда'!A245+1-1,"")</f>
        <v>0</v>
      </c>
      <c r="C244" s="37">
        <f>IFERROR(VLOOKUP(B244,Группы!A:A,1,FALSE),0)</f>
        <v>0</v>
      </c>
      <c r="D244" s="37" t="str">
        <f t="shared" si="96"/>
        <v/>
      </c>
      <c r="E244" s="37" t="str">
        <f t="shared" si="97"/>
        <v/>
      </c>
      <c r="G244" s="173">
        <f>'Шаблон модификаторы'!C245</f>
        <v>0</v>
      </c>
      <c r="H244" s="174">
        <f>IFERROR('Шаблон модификаторы блюда'!A245+1-1,0)</f>
        <v>0</v>
      </c>
      <c r="I244" s="37">
        <f>IFERROR(VLOOKUP(H244,Группы!A:A,1,FALSE),0)</f>
        <v>0</v>
      </c>
      <c r="J244" s="37" t="str">
        <f t="shared" si="77"/>
        <v/>
      </c>
      <c r="K244" s="125" t="str">
        <f>IF(IF('Шаблон модификаторы блюда'!D245=0,0,'Шаблон модификаторы блюда'!A245),IF('Шаблон модификаторы блюда'!D245=0,0,'Шаблон модификаторы блюда'!A245),"")</f>
        <v/>
      </c>
      <c r="L244" s="42" t="str">
        <f t="shared" si="78"/>
        <v/>
      </c>
      <c r="M244" s="42" t="str">
        <f t="shared" si="79"/>
        <v/>
      </c>
      <c r="N244" s="42" t="str">
        <f t="shared" si="98"/>
        <v/>
      </c>
      <c r="O244" s="37" t="str">
        <f t="shared" si="99"/>
        <v/>
      </c>
      <c r="Q244" s="37">
        <f>'Шаблон блюда'!B245</f>
        <v>0</v>
      </c>
      <c r="R244" s="37">
        <f>IFERROR('Шаблон блюда'!A245+1-1,"")</f>
        <v>0</v>
      </c>
      <c r="S244" s="45">
        <f t="shared" si="80"/>
        <v>0</v>
      </c>
      <c r="T244" s="37" t="str">
        <f t="shared" si="81"/>
        <v/>
      </c>
      <c r="U244" s="37" t="str">
        <f t="shared" si="100"/>
        <v/>
      </c>
      <c r="W244" s="38">
        <f t="shared" si="104"/>
        <v>0</v>
      </c>
      <c r="AO244" s="38">
        <f t="shared" si="82"/>
        <v>0</v>
      </c>
      <c r="AP244" s="38">
        <f t="shared" si="83"/>
        <v>0</v>
      </c>
      <c r="AR244" s="181">
        <f>Инвентаризация!O247</f>
        <v>0</v>
      </c>
      <c r="AS244" s="181">
        <f>Инвентаризация!P247</f>
        <v>0</v>
      </c>
      <c r="AT244" s="181">
        <f>Инвентаризация!Q247</f>
        <v>0</v>
      </c>
      <c r="AU244" s="181" t="str">
        <f>IFERROR('Аксапта '!A252,"-")</f>
        <v>-</v>
      </c>
      <c r="AV244" s="38">
        <f t="shared" si="84"/>
        <v>0</v>
      </c>
      <c r="AW244" s="38">
        <f t="shared" si="85"/>
        <v>0</v>
      </c>
      <c r="AX244" s="38">
        <f t="shared" si="86"/>
        <v>0</v>
      </c>
      <c r="AY244" s="181">
        <f t="shared" si="87"/>
        <v>0</v>
      </c>
      <c r="BB244" s="181">
        <f>Инвентаризация!O247</f>
        <v>0</v>
      </c>
      <c r="BC244" s="181">
        <f>Инвентаризация!P247</f>
        <v>0</v>
      </c>
      <c r="BD244" s="181">
        <f>Инвентаризация!Q247</f>
        <v>0</v>
      </c>
      <c r="BE244" s="181" t="str">
        <f>IFERROR('Аксапта 2'!A252,"-")</f>
        <v>-</v>
      </c>
      <c r="BF244" s="38">
        <f t="shared" si="88"/>
        <v>0</v>
      </c>
      <c r="BG244" s="38">
        <f t="shared" si="89"/>
        <v>0</v>
      </c>
      <c r="BH244" s="38">
        <f t="shared" si="90"/>
        <v>0</v>
      </c>
      <c r="BI244" s="181">
        <f t="shared" si="91"/>
        <v>0</v>
      </c>
      <c r="BL244" s="181">
        <f>Инвентаризация!O247</f>
        <v>0</v>
      </c>
      <c r="BM244" s="181">
        <f>Инвентаризация!P247</f>
        <v>0</v>
      </c>
      <c r="BN244" s="181">
        <f>Инвентаризация!Q247</f>
        <v>0</v>
      </c>
      <c r="BO244" s="181" t="str">
        <f>IFERROR('Аксапта 3'!A252,"-")</f>
        <v>-</v>
      </c>
      <c r="BP244" s="38">
        <f t="shared" si="92"/>
        <v>0</v>
      </c>
      <c r="BQ244" s="38">
        <f t="shared" si="93"/>
        <v>0</v>
      </c>
      <c r="BR244" s="38">
        <f t="shared" si="94"/>
        <v>0</v>
      </c>
      <c r="BS244" s="181">
        <f t="shared" si="95"/>
        <v>0</v>
      </c>
    </row>
    <row r="245" spans="1:71">
      <c r="A245" s="38">
        <f>'Шаблон блюда'!B246</f>
        <v>0</v>
      </c>
      <c r="B245" s="37">
        <f>IFERROR('Шаблон блюда'!A246+1-1,"")</f>
        <v>0</v>
      </c>
      <c r="C245" s="37">
        <f>IFERROR(VLOOKUP(B245,Группы!A:A,1,FALSE),0)</f>
        <v>0</v>
      </c>
      <c r="D245" s="37" t="str">
        <f t="shared" si="96"/>
        <v/>
      </c>
      <c r="E245" s="37" t="str">
        <f t="shared" si="97"/>
        <v/>
      </c>
      <c r="G245" s="173">
        <f>'Шаблон модификаторы'!C246</f>
        <v>0</v>
      </c>
      <c r="H245" s="174">
        <f>IFERROR('Шаблон модификаторы блюда'!A246+1-1,0)</f>
        <v>0</v>
      </c>
      <c r="I245" s="37">
        <f>IFERROR(VLOOKUP(H245,Группы!A:A,1,FALSE),0)</f>
        <v>0</v>
      </c>
      <c r="J245" s="37" t="str">
        <f t="shared" si="77"/>
        <v/>
      </c>
      <c r="K245" s="125" t="str">
        <f>IF(IF('Шаблон модификаторы блюда'!D246=0,0,'Шаблон модификаторы блюда'!A246),IF('Шаблон модификаторы блюда'!D246=0,0,'Шаблон модификаторы блюда'!A246),"")</f>
        <v/>
      </c>
      <c r="L245" s="42" t="str">
        <f t="shared" si="78"/>
        <v/>
      </c>
      <c r="M245" s="42" t="str">
        <f t="shared" si="79"/>
        <v/>
      </c>
      <c r="N245" s="42" t="str">
        <f t="shared" si="98"/>
        <v/>
      </c>
      <c r="O245" s="37" t="str">
        <f t="shared" si="99"/>
        <v/>
      </c>
      <c r="Q245" s="37">
        <f>'Шаблон блюда'!B246</f>
        <v>0</v>
      </c>
      <c r="R245" s="37">
        <f>IFERROR('Шаблон блюда'!A246+1-1,"")</f>
        <v>0</v>
      </c>
      <c r="S245" s="45">
        <f t="shared" si="80"/>
        <v>0</v>
      </c>
      <c r="T245" s="37" t="str">
        <f t="shared" si="81"/>
        <v/>
      </c>
      <c r="U245" s="37" t="str">
        <f t="shared" si="100"/>
        <v/>
      </c>
      <c r="W245" s="38">
        <f t="shared" si="104"/>
        <v>2295</v>
      </c>
      <c r="AO245" s="38">
        <f t="shared" si="82"/>
        <v>0</v>
      </c>
      <c r="AP245" s="38">
        <f t="shared" si="83"/>
        <v>0</v>
      </c>
      <c r="AR245" s="181">
        <f>Инвентаризация!O248</f>
        <v>0</v>
      </c>
      <c r="AS245" s="181">
        <f>Инвентаризация!P248</f>
        <v>0</v>
      </c>
      <c r="AT245" s="181">
        <f>Инвентаризация!Q248</f>
        <v>0</v>
      </c>
      <c r="AU245" s="181" t="str">
        <f>IFERROR('Аксапта '!A253,"-")</f>
        <v>-</v>
      </c>
      <c r="AV245" s="38">
        <f t="shared" si="84"/>
        <v>0</v>
      </c>
      <c r="AW245" s="38">
        <f t="shared" si="85"/>
        <v>0</v>
      </c>
      <c r="AX245" s="38">
        <f t="shared" si="86"/>
        <v>0</v>
      </c>
      <c r="AY245" s="181">
        <f t="shared" si="87"/>
        <v>0</v>
      </c>
      <c r="BB245" s="181">
        <f>Инвентаризация!O248</f>
        <v>0</v>
      </c>
      <c r="BC245" s="181">
        <f>Инвентаризация!P248</f>
        <v>0</v>
      </c>
      <c r="BD245" s="181">
        <f>Инвентаризация!Q248</f>
        <v>0</v>
      </c>
      <c r="BE245" s="181" t="str">
        <f>IFERROR('Аксапта 2'!A253,"-")</f>
        <v>-</v>
      </c>
      <c r="BF245" s="38">
        <f t="shared" si="88"/>
        <v>0</v>
      </c>
      <c r="BG245" s="38">
        <f t="shared" si="89"/>
        <v>0</v>
      </c>
      <c r="BH245" s="38">
        <f t="shared" si="90"/>
        <v>0</v>
      </c>
      <c r="BI245" s="181">
        <f t="shared" si="91"/>
        <v>0</v>
      </c>
      <c r="BL245" s="181">
        <f>Инвентаризация!O248</f>
        <v>0</v>
      </c>
      <c r="BM245" s="181">
        <f>Инвентаризация!P248</f>
        <v>0</v>
      </c>
      <c r="BN245" s="181">
        <f>Инвентаризация!Q248</f>
        <v>0</v>
      </c>
      <c r="BO245" s="181" t="str">
        <f>IFERROR('Аксапта 3'!A253,"-")</f>
        <v>-</v>
      </c>
      <c r="BP245" s="38">
        <f t="shared" si="92"/>
        <v>0</v>
      </c>
      <c r="BQ245" s="38">
        <f t="shared" si="93"/>
        <v>0</v>
      </c>
      <c r="BR245" s="38">
        <f t="shared" si="94"/>
        <v>0</v>
      </c>
      <c r="BS245" s="181">
        <f t="shared" si="95"/>
        <v>0</v>
      </c>
    </row>
    <row r="246" spans="1:71">
      <c r="A246" s="38">
        <f>'Шаблон блюда'!B247</f>
        <v>0</v>
      </c>
      <c r="B246" s="37">
        <f>IFERROR('Шаблон блюда'!A247+1-1,"")</f>
        <v>0</v>
      </c>
      <c r="C246" s="37">
        <f>IFERROR(VLOOKUP(B246,Группы!A:A,1,FALSE),0)</f>
        <v>0</v>
      </c>
      <c r="D246" s="37" t="str">
        <f t="shared" si="96"/>
        <v/>
      </c>
      <c r="E246" s="37" t="str">
        <f t="shared" si="97"/>
        <v/>
      </c>
      <c r="G246" s="173">
        <f>'Шаблон модификаторы'!C247</f>
        <v>0</v>
      </c>
      <c r="H246" s="174">
        <f>IFERROR('Шаблон модификаторы блюда'!A247+1-1,0)</f>
        <v>0</v>
      </c>
      <c r="I246" s="37">
        <f>IFERROR(VLOOKUP(H246,Группы!A:A,1,FALSE),0)</f>
        <v>0</v>
      </c>
      <c r="J246" s="37" t="str">
        <f t="shared" si="77"/>
        <v/>
      </c>
      <c r="K246" s="125" t="str">
        <f>IF(IF('Шаблон модификаторы блюда'!D247=0,0,'Шаблон модификаторы блюда'!A247),IF('Шаблон модификаторы блюда'!D247=0,0,'Шаблон модификаторы блюда'!A247),"")</f>
        <v/>
      </c>
      <c r="L246" s="42" t="str">
        <f t="shared" si="78"/>
        <v/>
      </c>
      <c r="M246" s="42" t="str">
        <f t="shared" si="79"/>
        <v/>
      </c>
      <c r="N246" s="42" t="str">
        <f t="shared" si="98"/>
        <v/>
      </c>
      <c r="O246" s="37" t="str">
        <f t="shared" si="99"/>
        <v/>
      </c>
      <c r="Q246" s="37">
        <f>'Шаблон блюда'!B247</f>
        <v>0</v>
      </c>
      <c r="R246" s="37">
        <f>IFERROR('Шаблон блюда'!A247+1-1,"")</f>
        <v>0</v>
      </c>
      <c r="S246" s="45">
        <f t="shared" si="80"/>
        <v>0</v>
      </c>
      <c r="T246" s="37" t="str">
        <f t="shared" si="81"/>
        <v/>
      </c>
      <c r="U246" s="37" t="str">
        <f t="shared" si="100"/>
        <v/>
      </c>
      <c r="W246" s="38">
        <f t="shared" si="104"/>
        <v>3027</v>
      </c>
      <c r="AO246" s="38">
        <f t="shared" si="82"/>
        <v>0</v>
      </c>
      <c r="AP246" s="38">
        <f t="shared" si="83"/>
        <v>0</v>
      </c>
      <c r="AR246" s="181">
        <f>Инвентаризация!O249</f>
        <v>0</v>
      </c>
      <c r="AS246" s="181">
        <f>Инвентаризация!P249</f>
        <v>0</v>
      </c>
      <c r="AT246" s="181">
        <f>Инвентаризация!Q249</f>
        <v>0</v>
      </c>
      <c r="AU246" s="181" t="str">
        <f>IFERROR('Аксапта '!A254,"-")</f>
        <v>-</v>
      </c>
      <c r="AV246" s="38">
        <f t="shared" si="84"/>
        <v>0</v>
      </c>
      <c r="AW246" s="38">
        <f t="shared" si="85"/>
        <v>0</v>
      </c>
      <c r="AX246" s="38">
        <f t="shared" si="86"/>
        <v>0</v>
      </c>
      <c r="AY246" s="181">
        <f t="shared" si="87"/>
        <v>0</v>
      </c>
      <c r="BB246" s="181">
        <f>Инвентаризация!O249</f>
        <v>0</v>
      </c>
      <c r="BC246" s="181">
        <f>Инвентаризация!P249</f>
        <v>0</v>
      </c>
      <c r="BD246" s="181">
        <f>Инвентаризация!Q249</f>
        <v>0</v>
      </c>
      <c r="BE246" s="181" t="str">
        <f>IFERROR('Аксапта 2'!A254,"-")</f>
        <v>-</v>
      </c>
      <c r="BF246" s="38">
        <f t="shared" si="88"/>
        <v>0</v>
      </c>
      <c r="BG246" s="38">
        <f t="shared" si="89"/>
        <v>0</v>
      </c>
      <c r="BH246" s="38">
        <f t="shared" si="90"/>
        <v>0</v>
      </c>
      <c r="BI246" s="181">
        <f t="shared" si="91"/>
        <v>0</v>
      </c>
      <c r="BL246" s="181">
        <f>Инвентаризация!O249</f>
        <v>0</v>
      </c>
      <c r="BM246" s="181">
        <f>Инвентаризация!P249</f>
        <v>0</v>
      </c>
      <c r="BN246" s="181">
        <f>Инвентаризация!Q249</f>
        <v>0</v>
      </c>
      <c r="BO246" s="181" t="str">
        <f>IFERROR('Аксапта 3'!A254,"-")</f>
        <v>-</v>
      </c>
      <c r="BP246" s="38">
        <f t="shared" si="92"/>
        <v>0</v>
      </c>
      <c r="BQ246" s="38">
        <f t="shared" si="93"/>
        <v>0</v>
      </c>
      <c r="BR246" s="38">
        <f t="shared" si="94"/>
        <v>0</v>
      </c>
      <c r="BS246" s="181">
        <f t="shared" si="95"/>
        <v>0</v>
      </c>
    </row>
    <row r="247" spans="1:71">
      <c r="A247" s="38">
        <f>'Шаблон блюда'!B248</f>
        <v>0</v>
      </c>
      <c r="B247" s="37">
        <f>IFERROR('Шаблон блюда'!A248+1-1,"")</f>
        <v>0</v>
      </c>
      <c r="C247" s="37">
        <f>IFERROR(VLOOKUP(B247,Группы!A:A,1,FALSE),0)</f>
        <v>0</v>
      </c>
      <c r="D247" s="37" t="str">
        <f t="shared" si="96"/>
        <v/>
      </c>
      <c r="E247" s="37" t="str">
        <f t="shared" si="97"/>
        <v/>
      </c>
      <c r="G247" s="173">
        <f>'Шаблон модификаторы'!C248</f>
        <v>0</v>
      </c>
      <c r="H247" s="174">
        <f>IFERROR('Шаблон модификаторы блюда'!A248+1-1,0)</f>
        <v>0</v>
      </c>
      <c r="I247" s="37">
        <f>IFERROR(VLOOKUP(H247,Группы!A:A,1,FALSE),0)</f>
        <v>0</v>
      </c>
      <c r="J247" s="37" t="str">
        <f t="shared" ref="J247:J310" si="105">IF(H247=I247,"",H247)</f>
        <v/>
      </c>
      <c r="K247" s="125" t="str">
        <f>IF(IF('Шаблон модификаторы блюда'!D248=0,0,'Шаблон модификаторы блюда'!A248),IF('Шаблон модификаторы блюда'!D248=0,0,'Шаблон модификаторы блюда'!A248),"")</f>
        <v/>
      </c>
      <c r="L247" s="42" t="str">
        <f t="shared" si="78"/>
        <v/>
      </c>
      <c r="M247" s="42" t="str">
        <f t="shared" si="79"/>
        <v/>
      </c>
      <c r="N247" s="42" t="str">
        <f t="shared" si="98"/>
        <v/>
      </c>
      <c r="O247" s="37" t="str">
        <f t="shared" si="99"/>
        <v/>
      </c>
      <c r="Q247" s="37">
        <f>'Шаблон блюда'!B248</f>
        <v>0</v>
      </c>
      <c r="R247" s="37">
        <f>IFERROR('Шаблон блюда'!A248+1-1,"")</f>
        <v>0</v>
      </c>
      <c r="S247" s="45">
        <f t="shared" si="80"/>
        <v>0</v>
      </c>
      <c r="T247" s="37" t="str">
        <f t="shared" si="81"/>
        <v/>
      </c>
      <c r="U247" s="37" t="str">
        <f t="shared" si="100"/>
        <v/>
      </c>
      <c r="W247" s="38">
        <f t="shared" si="104"/>
        <v>3030</v>
      </c>
      <c r="AO247" s="38">
        <f t="shared" si="82"/>
        <v>0</v>
      </c>
      <c r="AP247" s="38">
        <f t="shared" si="83"/>
        <v>0</v>
      </c>
      <c r="AR247" s="181">
        <f>Инвентаризация!O250</f>
        <v>0</v>
      </c>
      <c r="AS247" s="181">
        <f>Инвентаризация!P250</f>
        <v>0</v>
      </c>
      <c r="AT247" s="181">
        <f>Инвентаризация!Q250</f>
        <v>0</v>
      </c>
      <c r="AU247" s="181" t="str">
        <f>IFERROR('Аксапта '!A255,"-")</f>
        <v>-</v>
      </c>
      <c r="AV247" s="38">
        <f t="shared" si="84"/>
        <v>0</v>
      </c>
      <c r="AW247" s="38">
        <f t="shared" si="85"/>
        <v>0</v>
      </c>
      <c r="AX247" s="38">
        <f t="shared" si="86"/>
        <v>0</v>
      </c>
      <c r="AY247" s="181">
        <f t="shared" si="87"/>
        <v>0</v>
      </c>
      <c r="BB247" s="181">
        <f>Инвентаризация!O250</f>
        <v>0</v>
      </c>
      <c r="BC247" s="181">
        <f>Инвентаризация!P250</f>
        <v>0</v>
      </c>
      <c r="BD247" s="181">
        <f>Инвентаризация!Q250</f>
        <v>0</v>
      </c>
      <c r="BE247" s="181" t="str">
        <f>IFERROR('Аксапта 2'!A255,"-")</f>
        <v>-</v>
      </c>
      <c r="BF247" s="38">
        <f t="shared" si="88"/>
        <v>0</v>
      </c>
      <c r="BG247" s="38">
        <f t="shared" si="89"/>
        <v>0</v>
      </c>
      <c r="BH247" s="38">
        <f t="shared" si="90"/>
        <v>0</v>
      </c>
      <c r="BI247" s="181">
        <f t="shared" si="91"/>
        <v>0</v>
      </c>
      <c r="BL247" s="181">
        <f>Инвентаризация!O250</f>
        <v>0</v>
      </c>
      <c r="BM247" s="181">
        <f>Инвентаризация!P250</f>
        <v>0</v>
      </c>
      <c r="BN247" s="181">
        <f>Инвентаризация!Q250</f>
        <v>0</v>
      </c>
      <c r="BO247" s="181" t="str">
        <f>IFERROR('Аксапта 3'!A255,"-")</f>
        <v>-</v>
      </c>
      <c r="BP247" s="38">
        <f t="shared" si="92"/>
        <v>0</v>
      </c>
      <c r="BQ247" s="38">
        <f t="shared" si="93"/>
        <v>0</v>
      </c>
      <c r="BR247" s="38">
        <f t="shared" si="94"/>
        <v>0</v>
      </c>
      <c r="BS247" s="181">
        <f t="shared" si="95"/>
        <v>0</v>
      </c>
    </row>
    <row r="248" spans="1:71">
      <c r="A248" s="38">
        <f>'Шаблон блюда'!B249</f>
        <v>0</v>
      </c>
      <c r="B248" s="37">
        <f>IFERROR('Шаблон блюда'!A249+1-1,"")</f>
        <v>0</v>
      </c>
      <c r="C248" s="37">
        <f>IFERROR(VLOOKUP(B248,Группы!A:A,1,FALSE),0)</f>
        <v>0</v>
      </c>
      <c r="D248" s="37" t="str">
        <f t="shared" si="96"/>
        <v/>
      </c>
      <c r="E248" s="37" t="str">
        <f t="shared" si="97"/>
        <v/>
      </c>
      <c r="G248" s="173">
        <f>'Шаблон модификаторы'!C249</f>
        <v>0</v>
      </c>
      <c r="H248" s="174">
        <f>IFERROR('Шаблон модификаторы блюда'!A249+1-1,0)</f>
        <v>0</v>
      </c>
      <c r="I248" s="37">
        <f>IFERROR(VLOOKUP(H248,Группы!A:A,1,FALSE),0)</f>
        <v>0</v>
      </c>
      <c r="J248" s="37" t="str">
        <f t="shared" si="105"/>
        <v/>
      </c>
      <c r="K248" s="125" t="str">
        <f>IF(IF('Шаблон модификаторы блюда'!D249=0,0,'Шаблон модификаторы блюда'!A249),IF('Шаблон модификаторы блюда'!D249=0,0,'Шаблон модификаторы блюда'!A249),"")</f>
        <v/>
      </c>
      <c r="L248" s="42" t="str">
        <f t="shared" si="78"/>
        <v/>
      </c>
      <c r="M248" s="42" t="str">
        <f t="shared" si="79"/>
        <v/>
      </c>
      <c r="N248" s="42" t="str">
        <f t="shared" si="98"/>
        <v/>
      </c>
      <c r="O248" s="37" t="str">
        <f t="shared" si="99"/>
        <v/>
      </c>
      <c r="Q248" s="37">
        <f>'Шаблон блюда'!B249</f>
        <v>0</v>
      </c>
      <c r="R248" s="37">
        <f>IFERROR('Шаблон блюда'!A249+1-1,"")</f>
        <v>0</v>
      </c>
      <c r="S248" s="45">
        <f t="shared" si="80"/>
        <v>0</v>
      </c>
      <c r="T248" s="37" t="str">
        <f t="shared" si="81"/>
        <v/>
      </c>
      <c r="U248" s="37" t="str">
        <f t="shared" si="100"/>
        <v/>
      </c>
      <c r="W248" s="38">
        <f t="shared" si="104"/>
        <v>8113</v>
      </c>
      <c r="AO248" s="38">
        <f t="shared" si="82"/>
        <v>0</v>
      </c>
      <c r="AP248" s="38">
        <f t="shared" si="83"/>
        <v>0</v>
      </c>
      <c r="AR248" s="181">
        <f>Инвентаризация!O251</f>
        <v>0</v>
      </c>
      <c r="AS248" s="181">
        <f>Инвентаризация!P251</f>
        <v>0</v>
      </c>
      <c r="AT248" s="181">
        <f>Инвентаризация!Q251</f>
        <v>0</v>
      </c>
      <c r="AU248" s="181" t="str">
        <f>IFERROR('Аксапта '!A256,"-")</f>
        <v>-</v>
      </c>
      <c r="AV248" s="38">
        <f t="shared" si="84"/>
        <v>0</v>
      </c>
      <c r="AW248" s="38">
        <f t="shared" si="85"/>
        <v>0</v>
      </c>
      <c r="AX248" s="38">
        <f t="shared" si="86"/>
        <v>0</v>
      </c>
      <c r="AY248" s="181">
        <f t="shared" si="87"/>
        <v>0</v>
      </c>
      <c r="BB248" s="181">
        <f>Инвентаризация!O251</f>
        <v>0</v>
      </c>
      <c r="BC248" s="181">
        <f>Инвентаризация!P251</f>
        <v>0</v>
      </c>
      <c r="BD248" s="181">
        <f>Инвентаризация!Q251</f>
        <v>0</v>
      </c>
      <c r="BE248" s="181" t="str">
        <f>IFERROR('Аксапта 2'!A256,"-")</f>
        <v>-</v>
      </c>
      <c r="BF248" s="38">
        <f t="shared" si="88"/>
        <v>0</v>
      </c>
      <c r="BG248" s="38">
        <f t="shared" si="89"/>
        <v>0</v>
      </c>
      <c r="BH248" s="38">
        <f t="shared" si="90"/>
        <v>0</v>
      </c>
      <c r="BI248" s="181">
        <f t="shared" si="91"/>
        <v>0</v>
      </c>
      <c r="BL248" s="181">
        <f>Инвентаризация!O251</f>
        <v>0</v>
      </c>
      <c r="BM248" s="181">
        <f>Инвентаризация!P251</f>
        <v>0</v>
      </c>
      <c r="BN248" s="181">
        <f>Инвентаризация!Q251</f>
        <v>0</v>
      </c>
      <c r="BO248" s="181" t="str">
        <f>IFERROR('Аксапта 3'!A256,"-")</f>
        <v>-</v>
      </c>
      <c r="BP248" s="38">
        <f t="shared" si="92"/>
        <v>0</v>
      </c>
      <c r="BQ248" s="38">
        <f t="shared" si="93"/>
        <v>0</v>
      </c>
      <c r="BR248" s="38">
        <f t="shared" si="94"/>
        <v>0</v>
      </c>
      <c r="BS248" s="181">
        <f t="shared" si="95"/>
        <v>0</v>
      </c>
    </row>
    <row r="249" spans="1:71">
      <c r="A249" s="38">
        <f>'Шаблон блюда'!B250</f>
        <v>0</v>
      </c>
      <c r="B249" s="37">
        <f>IFERROR('Шаблон блюда'!A250+1-1,"")</f>
        <v>0</v>
      </c>
      <c r="C249" s="37">
        <f>IFERROR(VLOOKUP(B249,Группы!A:A,1,FALSE),0)</f>
        <v>0</v>
      </c>
      <c r="D249" s="37" t="str">
        <f t="shared" si="96"/>
        <v/>
      </c>
      <c r="E249" s="37" t="str">
        <f t="shared" si="97"/>
        <v/>
      </c>
      <c r="G249" s="173">
        <f>'Шаблон модификаторы'!C250</f>
        <v>0</v>
      </c>
      <c r="H249" s="174">
        <f>IFERROR('Шаблон модификаторы блюда'!A250+1-1,0)</f>
        <v>0</v>
      </c>
      <c r="I249" s="37">
        <f>IFERROR(VLOOKUP(H249,Группы!A:A,1,FALSE),0)</f>
        <v>0</v>
      </c>
      <c r="J249" s="37" t="str">
        <f t="shared" si="105"/>
        <v/>
      </c>
      <c r="K249" s="125" t="str">
        <f>IF(IF('Шаблон модификаторы блюда'!D250=0,0,'Шаблон модификаторы блюда'!A250),IF('Шаблон модификаторы блюда'!D250=0,0,'Шаблон модификаторы блюда'!A250),"")</f>
        <v/>
      </c>
      <c r="L249" s="42" t="str">
        <f t="shared" si="78"/>
        <v/>
      </c>
      <c r="M249" s="42" t="str">
        <f t="shared" si="79"/>
        <v/>
      </c>
      <c r="N249" s="42" t="str">
        <f t="shared" si="98"/>
        <v/>
      </c>
      <c r="O249" s="37" t="str">
        <f t="shared" si="99"/>
        <v/>
      </c>
      <c r="Q249" s="37">
        <f>'Шаблон блюда'!B250</f>
        <v>0</v>
      </c>
      <c r="R249" s="37">
        <f>IFERROR('Шаблон блюда'!A250+1-1,"")</f>
        <v>0</v>
      </c>
      <c r="S249" s="45">
        <f t="shared" si="80"/>
        <v>0</v>
      </c>
      <c r="T249" s="37" t="str">
        <f t="shared" si="81"/>
        <v/>
      </c>
      <c r="U249" s="37" t="str">
        <f t="shared" si="100"/>
        <v/>
      </c>
      <c r="W249" s="38">
        <f t="shared" si="104"/>
        <v>3019</v>
      </c>
      <c r="AO249" s="38">
        <f t="shared" si="82"/>
        <v>0</v>
      </c>
      <c r="AP249" s="38">
        <f t="shared" si="83"/>
        <v>0</v>
      </c>
      <c r="AR249" s="181">
        <f>Инвентаризация!O252</f>
        <v>0</v>
      </c>
      <c r="AS249" s="181">
        <f>Инвентаризация!P252</f>
        <v>0</v>
      </c>
      <c r="AT249" s="181">
        <f>Инвентаризация!Q252</f>
        <v>0</v>
      </c>
      <c r="AU249" s="181" t="str">
        <f>IFERROR('Аксапта '!A257,"-")</f>
        <v>-</v>
      </c>
      <c r="AV249" s="38">
        <f t="shared" si="84"/>
        <v>0</v>
      </c>
      <c r="AW249" s="38">
        <f t="shared" si="85"/>
        <v>0</v>
      </c>
      <c r="AX249" s="38">
        <f t="shared" si="86"/>
        <v>0</v>
      </c>
      <c r="AY249" s="181">
        <f t="shared" si="87"/>
        <v>0</v>
      </c>
      <c r="BB249" s="181">
        <f>Инвентаризация!O252</f>
        <v>0</v>
      </c>
      <c r="BC249" s="181">
        <f>Инвентаризация!P252</f>
        <v>0</v>
      </c>
      <c r="BD249" s="181">
        <f>Инвентаризация!Q252</f>
        <v>0</v>
      </c>
      <c r="BE249" s="181" t="str">
        <f>IFERROR('Аксапта 2'!A257,"-")</f>
        <v>-</v>
      </c>
      <c r="BF249" s="38">
        <f t="shared" si="88"/>
        <v>0</v>
      </c>
      <c r="BG249" s="38">
        <f t="shared" si="89"/>
        <v>0</v>
      </c>
      <c r="BH249" s="38">
        <f t="shared" si="90"/>
        <v>0</v>
      </c>
      <c r="BI249" s="181">
        <f t="shared" si="91"/>
        <v>0</v>
      </c>
      <c r="BL249" s="181">
        <f>Инвентаризация!O252</f>
        <v>0</v>
      </c>
      <c r="BM249" s="181">
        <f>Инвентаризация!P252</f>
        <v>0</v>
      </c>
      <c r="BN249" s="181">
        <f>Инвентаризация!Q252</f>
        <v>0</v>
      </c>
      <c r="BO249" s="181" t="str">
        <f>IFERROR('Аксапта 3'!A257,"-")</f>
        <v>-</v>
      </c>
      <c r="BP249" s="38">
        <f t="shared" si="92"/>
        <v>0</v>
      </c>
      <c r="BQ249" s="38">
        <f t="shared" si="93"/>
        <v>0</v>
      </c>
      <c r="BR249" s="38">
        <f t="shared" si="94"/>
        <v>0</v>
      </c>
      <c r="BS249" s="181">
        <f t="shared" si="95"/>
        <v>0</v>
      </c>
    </row>
    <row r="250" spans="1:71">
      <c r="A250" s="38">
        <f>'Шаблон блюда'!B251</f>
        <v>0</v>
      </c>
      <c r="B250" s="37">
        <f>IFERROR('Шаблон блюда'!A251+1-1,"")</f>
        <v>0</v>
      </c>
      <c r="C250" s="37">
        <f>IFERROR(VLOOKUP(B250,Группы!A:A,1,FALSE),0)</f>
        <v>0</v>
      </c>
      <c r="D250" s="37" t="str">
        <f t="shared" si="96"/>
        <v/>
      </c>
      <c r="E250" s="37" t="str">
        <f t="shared" si="97"/>
        <v/>
      </c>
      <c r="G250" s="173">
        <f>'Шаблон модификаторы'!C251</f>
        <v>0</v>
      </c>
      <c r="H250" s="174">
        <f>IFERROR('Шаблон модификаторы блюда'!A251+1-1,0)</f>
        <v>0</v>
      </c>
      <c r="I250" s="37">
        <f>IFERROR(VLOOKUP(H250,Группы!A:A,1,FALSE),0)</f>
        <v>0</v>
      </c>
      <c r="J250" s="37" t="str">
        <f t="shared" si="105"/>
        <v/>
      </c>
      <c r="K250" s="125" t="str">
        <f>IF(IF('Шаблон модификаторы блюда'!D251=0,0,'Шаблон модификаторы блюда'!A251),IF('Шаблон модификаторы блюда'!D251=0,0,'Шаблон модификаторы блюда'!A251),"")</f>
        <v/>
      </c>
      <c r="L250" s="42" t="str">
        <f t="shared" si="78"/>
        <v/>
      </c>
      <c r="M250" s="42" t="str">
        <f t="shared" si="79"/>
        <v/>
      </c>
      <c r="N250" s="42" t="str">
        <f t="shared" si="98"/>
        <v/>
      </c>
      <c r="O250" s="37" t="str">
        <f t="shared" si="99"/>
        <v/>
      </c>
      <c r="Q250" s="37">
        <f>'Шаблон блюда'!B251</f>
        <v>0</v>
      </c>
      <c r="R250" s="37">
        <f>IFERROR('Шаблон блюда'!A251+1-1,"")</f>
        <v>0</v>
      </c>
      <c r="S250" s="45">
        <f t="shared" si="80"/>
        <v>0</v>
      </c>
      <c r="T250" s="37" t="str">
        <f t="shared" si="81"/>
        <v/>
      </c>
      <c r="U250" s="37" t="str">
        <f t="shared" si="100"/>
        <v/>
      </c>
      <c r="W250" s="38">
        <f t="shared" si="104"/>
        <v>2677</v>
      </c>
      <c r="AO250" s="38">
        <f t="shared" si="82"/>
        <v>0</v>
      </c>
      <c r="AP250" s="38">
        <f t="shared" si="83"/>
        <v>0</v>
      </c>
      <c r="AR250" s="181">
        <f>Инвентаризация!O253</f>
        <v>0</v>
      </c>
      <c r="AS250" s="181">
        <f>Инвентаризация!P253</f>
        <v>0</v>
      </c>
      <c r="AT250" s="181">
        <f>Инвентаризация!Q253</f>
        <v>0</v>
      </c>
      <c r="AU250" s="181" t="str">
        <f>IFERROR('Аксапта '!A258,"-")</f>
        <v>-</v>
      </c>
      <c r="AV250" s="38">
        <f t="shared" si="84"/>
        <v>0</v>
      </c>
      <c r="AW250" s="38">
        <f t="shared" si="85"/>
        <v>0</v>
      </c>
      <c r="AX250" s="38">
        <f t="shared" si="86"/>
        <v>0</v>
      </c>
      <c r="AY250" s="181">
        <f t="shared" si="87"/>
        <v>0</v>
      </c>
      <c r="BB250" s="181">
        <f>Инвентаризация!O253</f>
        <v>0</v>
      </c>
      <c r="BC250" s="181">
        <f>Инвентаризация!P253</f>
        <v>0</v>
      </c>
      <c r="BD250" s="181">
        <f>Инвентаризация!Q253</f>
        <v>0</v>
      </c>
      <c r="BE250" s="181" t="str">
        <f>IFERROR('Аксапта 2'!A258,"-")</f>
        <v>-</v>
      </c>
      <c r="BF250" s="38">
        <f t="shared" si="88"/>
        <v>0</v>
      </c>
      <c r="BG250" s="38">
        <f t="shared" si="89"/>
        <v>0</v>
      </c>
      <c r="BH250" s="38">
        <f t="shared" si="90"/>
        <v>0</v>
      </c>
      <c r="BI250" s="181">
        <f t="shared" si="91"/>
        <v>0</v>
      </c>
      <c r="BL250" s="181">
        <f>Инвентаризация!O253</f>
        <v>0</v>
      </c>
      <c r="BM250" s="181">
        <f>Инвентаризация!P253</f>
        <v>0</v>
      </c>
      <c r="BN250" s="181">
        <f>Инвентаризация!Q253</f>
        <v>0</v>
      </c>
      <c r="BO250" s="181" t="str">
        <f>IFERROR('Аксапта 3'!A258,"-")</f>
        <v>-</v>
      </c>
      <c r="BP250" s="38">
        <f t="shared" si="92"/>
        <v>0</v>
      </c>
      <c r="BQ250" s="38">
        <f t="shared" si="93"/>
        <v>0</v>
      </c>
      <c r="BR250" s="38">
        <f t="shared" si="94"/>
        <v>0</v>
      </c>
      <c r="BS250" s="181">
        <f t="shared" si="95"/>
        <v>0</v>
      </c>
    </row>
    <row r="251" spans="1:71">
      <c r="A251" s="38">
        <f>'Шаблон блюда'!B252</f>
        <v>0</v>
      </c>
      <c r="B251" s="37">
        <f>IFERROR('Шаблон блюда'!A252+1-1,"")</f>
        <v>0</v>
      </c>
      <c r="C251" s="37">
        <f>IFERROR(VLOOKUP(B251,Группы!A:A,1,FALSE),0)</f>
        <v>0</v>
      </c>
      <c r="D251" s="37" t="str">
        <f t="shared" si="96"/>
        <v/>
      </c>
      <c r="E251" s="37" t="str">
        <f t="shared" si="97"/>
        <v/>
      </c>
      <c r="G251" s="173">
        <f>'Шаблон модификаторы'!C252</f>
        <v>0</v>
      </c>
      <c r="H251" s="174">
        <f>IFERROR('Шаблон модификаторы блюда'!A252+1-1,0)</f>
        <v>0</v>
      </c>
      <c r="I251" s="37">
        <f>IFERROR(VLOOKUP(H251,Группы!A:A,1,FALSE),0)</f>
        <v>0</v>
      </c>
      <c r="J251" s="37" t="str">
        <f t="shared" si="105"/>
        <v/>
      </c>
      <c r="K251" s="125" t="str">
        <f>IF(IF('Шаблон модификаторы блюда'!D252=0,0,'Шаблон модификаторы блюда'!A252),IF('Шаблон модификаторы блюда'!D252=0,0,'Шаблон модификаторы блюда'!A252),"")</f>
        <v/>
      </c>
      <c r="L251" s="42" t="str">
        <f t="shared" si="78"/>
        <v/>
      </c>
      <c r="M251" s="42" t="str">
        <f t="shared" si="79"/>
        <v/>
      </c>
      <c r="N251" s="42" t="str">
        <f t="shared" si="98"/>
        <v/>
      </c>
      <c r="O251" s="37" t="str">
        <f t="shared" si="99"/>
        <v/>
      </c>
      <c r="Q251" s="37">
        <f>'Шаблон блюда'!B252</f>
        <v>0</v>
      </c>
      <c r="R251" s="37">
        <f>IFERROR('Шаблон блюда'!A252+1-1,"")</f>
        <v>0</v>
      </c>
      <c r="S251" s="45">
        <f t="shared" si="80"/>
        <v>0</v>
      </c>
      <c r="T251" s="37" t="str">
        <f t="shared" si="81"/>
        <v/>
      </c>
      <c r="U251" s="37" t="str">
        <f t="shared" si="100"/>
        <v/>
      </c>
      <c r="W251" s="38">
        <f t="shared" si="104"/>
        <v>4243</v>
      </c>
      <c r="AO251" s="38">
        <f t="shared" si="82"/>
        <v>0</v>
      </c>
      <c r="AP251" s="38">
        <f t="shared" si="83"/>
        <v>0</v>
      </c>
      <c r="AR251" s="181">
        <f>Инвентаризация!O254</f>
        <v>0</v>
      </c>
      <c r="AS251" s="181">
        <f>Инвентаризация!P254</f>
        <v>0</v>
      </c>
      <c r="AT251" s="181">
        <f>Инвентаризация!Q254</f>
        <v>0</v>
      </c>
      <c r="AU251" s="181" t="str">
        <f>IFERROR('Аксапта '!A259,"-")</f>
        <v>-</v>
      </c>
      <c r="AV251" s="38">
        <f t="shared" si="84"/>
        <v>0</v>
      </c>
      <c r="AW251" s="38">
        <f t="shared" si="85"/>
        <v>0</v>
      </c>
      <c r="AX251" s="38">
        <f t="shared" si="86"/>
        <v>0</v>
      </c>
      <c r="AY251" s="181">
        <f t="shared" si="87"/>
        <v>0</v>
      </c>
      <c r="BB251" s="181">
        <f>Инвентаризация!O254</f>
        <v>0</v>
      </c>
      <c r="BC251" s="181">
        <f>Инвентаризация!P254</f>
        <v>0</v>
      </c>
      <c r="BD251" s="181">
        <f>Инвентаризация!Q254</f>
        <v>0</v>
      </c>
      <c r="BE251" s="181" t="str">
        <f>IFERROR('Аксапта 2'!A259,"-")</f>
        <v>-</v>
      </c>
      <c r="BF251" s="38">
        <f t="shared" si="88"/>
        <v>0</v>
      </c>
      <c r="BG251" s="38">
        <f t="shared" si="89"/>
        <v>0</v>
      </c>
      <c r="BH251" s="38">
        <f t="shared" si="90"/>
        <v>0</v>
      </c>
      <c r="BI251" s="181">
        <f t="shared" si="91"/>
        <v>0</v>
      </c>
      <c r="BL251" s="181">
        <f>Инвентаризация!O254</f>
        <v>0</v>
      </c>
      <c r="BM251" s="181">
        <f>Инвентаризация!P254</f>
        <v>0</v>
      </c>
      <c r="BN251" s="181">
        <f>Инвентаризация!Q254</f>
        <v>0</v>
      </c>
      <c r="BO251" s="181" t="str">
        <f>IFERROR('Аксапта 3'!A259,"-")</f>
        <v>-</v>
      </c>
      <c r="BP251" s="38">
        <f t="shared" si="92"/>
        <v>0</v>
      </c>
      <c r="BQ251" s="38">
        <f t="shared" si="93"/>
        <v>0</v>
      </c>
      <c r="BR251" s="38">
        <f t="shared" si="94"/>
        <v>0</v>
      </c>
      <c r="BS251" s="181">
        <f t="shared" si="95"/>
        <v>0</v>
      </c>
    </row>
    <row r="252" spans="1:71">
      <c r="A252" s="38">
        <f>'Шаблон блюда'!B253</f>
        <v>0</v>
      </c>
      <c r="B252" s="37">
        <f>IFERROR('Шаблон блюда'!A253+1-1,"")</f>
        <v>0</v>
      </c>
      <c r="C252" s="37">
        <f>IFERROR(VLOOKUP(B252,Группы!A:A,1,FALSE),0)</f>
        <v>0</v>
      </c>
      <c r="D252" s="37" t="str">
        <f t="shared" si="96"/>
        <v/>
      </c>
      <c r="E252" s="37" t="str">
        <f t="shared" si="97"/>
        <v/>
      </c>
      <c r="G252" s="173">
        <f>'Шаблон модификаторы'!C253</f>
        <v>0</v>
      </c>
      <c r="H252" s="174">
        <f>IFERROR('Шаблон модификаторы блюда'!A253+1-1,0)</f>
        <v>0</v>
      </c>
      <c r="I252" s="37">
        <f>IFERROR(VLOOKUP(H252,Группы!A:A,1,FALSE),0)</f>
        <v>0</v>
      </c>
      <c r="J252" s="37" t="str">
        <f t="shared" si="105"/>
        <v/>
      </c>
      <c r="K252" s="125" t="str">
        <f>IF(IF('Шаблон модификаторы блюда'!D253=0,0,'Шаблон модификаторы блюда'!A253),IF('Шаблон модификаторы блюда'!D253=0,0,'Шаблон модификаторы блюда'!A253),"")</f>
        <v/>
      </c>
      <c r="L252" s="42" t="str">
        <f t="shared" si="78"/>
        <v/>
      </c>
      <c r="M252" s="42" t="str">
        <f t="shared" si="79"/>
        <v/>
      </c>
      <c r="N252" s="42" t="str">
        <f t="shared" si="98"/>
        <v/>
      </c>
      <c r="O252" s="37" t="str">
        <f t="shared" si="99"/>
        <v/>
      </c>
      <c r="Q252" s="37">
        <f>'Шаблон блюда'!B253</f>
        <v>0</v>
      </c>
      <c r="R252" s="37">
        <f>IFERROR('Шаблон блюда'!A253+1-1,"")</f>
        <v>0</v>
      </c>
      <c r="S252" s="45">
        <f t="shared" si="80"/>
        <v>0</v>
      </c>
      <c r="T252" s="37" t="str">
        <f t="shared" si="81"/>
        <v/>
      </c>
      <c r="U252" s="37" t="str">
        <f t="shared" si="100"/>
        <v/>
      </c>
      <c r="W252" s="38">
        <f t="shared" si="104"/>
        <v>0</v>
      </c>
      <c r="AO252" s="38">
        <f t="shared" si="82"/>
        <v>0</v>
      </c>
      <c r="AP252" s="38">
        <f t="shared" si="83"/>
        <v>0</v>
      </c>
      <c r="AR252" s="181">
        <f>Инвентаризация!O255</f>
        <v>0</v>
      </c>
      <c r="AS252" s="181">
        <f>Инвентаризация!P255</f>
        <v>0</v>
      </c>
      <c r="AT252" s="181">
        <f>Инвентаризация!Q255</f>
        <v>0</v>
      </c>
      <c r="AU252" s="181" t="str">
        <f>IFERROR('Аксапта '!A260,"-")</f>
        <v>-</v>
      </c>
      <c r="AV252" s="38">
        <f t="shared" si="84"/>
        <v>0</v>
      </c>
      <c r="AW252" s="38">
        <f t="shared" si="85"/>
        <v>0</v>
      </c>
      <c r="AX252" s="38">
        <f t="shared" si="86"/>
        <v>0</v>
      </c>
      <c r="AY252" s="181">
        <f t="shared" si="87"/>
        <v>0</v>
      </c>
      <c r="BB252" s="181">
        <f>Инвентаризация!O255</f>
        <v>0</v>
      </c>
      <c r="BC252" s="181">
        <f>Инвентаризация!P255</f>
        <v>0</v>
      </c>
      <c r="BD252" s="181">
        <f>Инвентаризация!Q255</f>
        <v>0</v>
      </c>
      <c r="BE252" s="181" t="str">
        <f>IFERROR('Аксапта 2'!A260,"-")</f>
        <v>-</v>
      </c>
      <c r="BF252" s="38">
        <f t="shared" si="88"/>
        <v>0</v>
      </c>
      <c r="BG252" s="38">
        <f t="shared" si="89"/>
        <v>0</v>
      </c>
      <c r="BH252" s="38">
        <f t="shared" si="90"/>
        <v>0</v>
      </c>
      <c r="BI252" s="181">
        <f t="shared" si="91"/>
        <v>0</v>
      </c>
      <c r="BL252" s="181">
        <f>Инвентаризация!O255</f>
        <v>0</v>
      </c>
      <c r="BM252" s="181">
        <f>Инвентаризация!P255</f>
        <v>0</v>
      </c>
      <c r="BN252" s="181">
        <f>Инвентаризация!Q255</f>
        <v>0</v>
      </c>
      <c r="BO252" s="181" t="str">
        <f>IFERROR('Аксапта 3'!A260,"-")</f>
        <v>-</v>
      </c>
      <c r="BP252" s="38">
        <f t="shared" si="92"/>
        <v>0</v>
      </c>
      <c r="BQ252" s="38">
        <f t="shared" si="93"/>
        <v>0</v>
      </c>
      <c r="BR252" s="38">
        <f t="shared" si="94"/>
        <v>0</v>
      </c>
      <c r="BS252" s="181">
        <f t="shared" si="95"/>
        <v>0</v>
      </c>
    </row>
    <row r="253" spans="1:71">
      <c r="A253" s="38">
        <f>'Шаблон блюда'!B254</f>
        <v>0</v>
      </c>
      <c r="B253" s="37">
        <f>IFERROR('Шаблон блюда'!A254+1-1,"")</f>
        <v>0</v>
      </c>
      <c r="C253" s="37">
        <f>IFERROR(VLOOKUP(B253,Группы!A:A,1,FALSE),0)</f>
        <v>0</v>
      </c>
      <c r="D253" s="37" t="str">
        <f t="shared" si="96"/>
        <v/>
      </c>
      <c r="E253" s="37" t="str">
        <f t="shared" si="97"/>
        <v/>
      </c>
      <c r="G253" s="173">
        <f>'Шаблон модификаторы'!C254</f>
        <v>0</v>
      </c>
      <c r="H253" s="174">
        <f>IFERROR('Шаблон модификаторы блюда'!A254+1-1,0)</f>
        <v>0</v>
      </c>
      <c r="I253" s="37">
        <f>IFERROR(VLOOKUP(H253,Группы!A:A,1,FALSE),0)</f>
        <v>0</v>
      </c>
      <c r="J253" s="37" t="str">
        <f t="shared" si="105"/>
        <v/>
      </c>
      <c r="K253" s="125" t="str">
        <f>IF(IF('Шаблон модификаторы блюда'!D254=0,0,'Шаблон модификаторы блюда'!A254),IF('Шаблон модификаторы блюда'!D254=0,0,'Шаблон модификаторы блюда'!A254),"")</f>
        <v/>
      </c>
      <c r="L253" s="42" t="str">
        <f t="shared" si="78"/>
        <v/>
      </c>
      <c r="M253" s="42" t="str">
        <f t="shared" si="79"/>
        <v/>
      </c>
      <c r="N253" s="42" t="str">
        <f t="shared" si="98"/>
        <v/>
      </c>
      <c r="O253" s="37" t="str">
        <f t="shared" si="99"/>
        <v/>
      </c>
      <c r="Q253" s="37">
        <f>'Шаблон блюда'!B254</f>
        <v>0</v>
      </c>
      <c r="R253" s="37">
        <f>IFERROR('Шаблон блюда'!A254+1-1,"")</f>
        <v>0</v>
      </c>
      <c r="S253" s="45">
        <f t="shared" si="80"/>
        <v>0</v>
      </c>
      <c r="T253" s="37" t="str">
        <f t="shared" si="81"/>
        <v/>
      </c>
      <c r="U253" s="37" t="str">
        <f t="shared" si="100"/>
        <v/>
      </c>
      <c r="W253" s="38">
        <f t="shared" si="104"/>
        <v>0</v>
      </c>
      <c r="AO253" s="38">
        <f t="shared" si="82"/>
        <v>0</v>
      </c>
      <c r="AP253" s="38">
        <f t="shared" si="83"/>
        <v>0</v>
      </c>
      <c r="AR253" s="181">
        <f>Инвентаризация!O256</f>
        <v>0</v>
      </c>
      <c r="AS253" s="181">
        <f>Инвентаризация!P256</f>
        <v>0</v>
      </c>
      <c r="AT253" s="181">
        <f>Инвентаризация!Q256</f>
        <v>0</v>
      </c>
      <c r="AU253" s="181" t="str">
        <f>IFERROR('Аксапта '!A261,"-")</f>
        <v>-</v>
      </c>
      <c r="AV253" s="38">
        <f t="shared" si="84"/>
        <v>0</v>
      </c>
      <c r="AW253" s="38">
        <f t="shared" si="85"/>
        <v>0</v>
      </c>
      <c r="AX253" s="38">
        <f t="shared" si="86"/>
        <v>0</v>
      </c>
      <c r="AY253" s="181">
        <f t="shared" si="87"/>
        <v>0</v>
      </c>
      <c r="BB253" s="181">
        <f>Инвентаризация!O256</f>
        <v>0</v>
      </c>
      <c r="BC253" s="181">
        <f>Инвентаризация!P256</f>
        <v>0</v>
      </c>
      <c r="BD253" s="181">
        <f>Инвентаризация!Q256</f>
        <v>0</v>
      </c>
      <c r="BE253" s="181" t="str">
        <f>IFERROR('Аксапта 2'!A261,"-")</f>
        <v>-</v>
      </c>
      <c r="BF253" s="38">
        <f t="shared" si="88"/>
        <v>0</v>
      </c>
      <c r="BG253" s="38">
        <f t="shared" si="89"/>
        <v>0</v>
      </c>
      <c r="BH253" s="38">
        <f t="shared" si="90"/>
        <v>0</v>
      </c>
      <c r="BI253" s="181">
        <f t="shared" si="91"/>
        <v>0</v>
      </c>
      <c r="BL253" s="181">
        <f>Инвентаризация!O256</f>
        <v>0</v>
      </c>
      <c r="BM253" s="181">
        <f>Инвентаризация!P256</f>
        <v>0</v>
      </c>
      <c r="BN253" s="181">
        <f>Инвентаризация!Q256</f>
        <v>0</v>
      </c>
      <c r="BO253" s="181" t="str">
        <f>IFERROR('Аксапта 3'!A261,"-")</f>
        <v>-</v>
      </c>
      <c r="BP253" s="38">
        <f t="shared" si="92"/>
        <v>0</v>
      </c>
      <c r="BQ253" s="38">
        <f t="shared" si="93"/>
        <v>0</v>
      </c>
      <c r="BR253" s="38">
        <f t="shared" si="94"/>
        <v>0</v>
      </c>
      <c r="BS253" s="181">
        <f t="shared" si="95"/>
        <v>0</v>
      </c>
    </row>
    <row r="254" spans="1:71">
      <c r="A254" s="38">
        <f>'Шаблон блюда'!B255</f>
        <v>0</v>
      </c>
      <c r="B254" s="37">
        <f>IFERROR('Шаблон блюда'!A255+1-1,"")</f>
        <v>0</v>
      </c>
      <c r="C254" s="37">
        <f>IFERROR(VLOOKUP(B254,Группы!A:A,1,FALSE),0)</f>
        <v>0</v>
      </c>
      <c r="D254" s="37" t="str">
        <f t="shared" si="96"/>
        <v/>
      </c>
      <c r="E254" s="37" t="str">
        <f t="shared" si="97"/>
        <v/>
      </c>
      <c r="G254" s="173">
        <f>'Шаблон модификаторы'!C255</f>
        <v>0</v>
      </c>
      <c r="H254" s="174">
        <f>IFERROR('Шаблон модификаторы блюда'!A255+1-1,0)</f>
        <v>0</v>
      </c>
      <c r="I254" s="37">
        <f>IFERROR(VLOOKUP(H254,Группы!A:A,1,FALSE),0)</f>
        <v>0</v>
      </c>
      <c r="J254" s="37" t="str">
        <f t="shared" si="105"/>
        <v/>
      </c>
      <c r="K254" s="125" t="str">
        <f>IF(IF('Шаблон модификаторы блюда'!D255=0,0,'Шаблон модификаторы блюда'!A255),IF('Шаблон модификаторы блюда'!D255=0,0,'Шаблон модификаторы блюда'!A255),"")</f>
        <v/>
      </c>
      <c r="L254" s="42" t="str">
        <f t="shared" si="78"/>
        <v/>
      </c>
      <c r="M254" s="42" t="str">
        <f t="shared" si="79"/>
        <v/>
      </c>
      <c r="N254" s="42" t="str">
        <f t="shared" si="98"/>
        <v/>
      </c>
      <c r="O254" s="37" t="str">
        <f t="shared" si="99"/>
        <v/>
      </c>
      <c r="Q254" s="37">
        <f>'Шаблон блюда'!B255</f>
        <v>0</v>
      </c>
      <c r="R254" s="37">
        <f>IFERROR('Шаблон блюда'!A255+1-1,"")</f>
        <v>0</v>
      </c>
      <c r="S254" s="45">
        <f t="shared" si="80"/>
        <v>0</v>
      </c>
      <c r="T254" s="37" t="str">
        <f t="shared" si="81"/>
        <v/>
      </c>
      <c r="U254" s="37" t="str">
        <f t="shared" si="100"/>
        <v/>
      </c>
      <c r="W254" s="38">
        <f t="shared" si="104"/>
        <v>0</v>
      </c>
      <c r="AO254" s="38">
        <f t="shared" si="82"/>
        <v>0</v>
      </c>
      <c r="AP254" s="38">
        <f t="shared" si="83"/>
        <v>0</v>
      </c>
      <c r="AR254" s="181">
        <f>Инвентаризация!O257</f>
        <v>0</v>
      </c>
      <c r="AS254" s="181">
        <f>Инвентаризация!P257</f>
        <v>0</v>
      </c>
      <c r="AT254" s="181">
        <f>Инвентаризация!Q257</f>
        <v>0</v>
      </c>
      <c r="AU254" s="181" t="str">
        <f>IFERROR('Аксапта '!A262,"-")</f>
        <v>-</v>
      </c>
      <c r="AV254" s="38">
        <f t="shared" si="84"/>
        <v>0</v>
      </c>
      <c r="AW254" s="38">
        <f t="shared" si="85"/>
        <v>0</v>
      </c>
      <c r="AX254" s="38">
        <f t="shared" si="86"/>
        <v>0</v>
      </c>
      <c r="AY254" s="181">
        <f t="shared" si="87"/>
        <v>0</v>
      </c>
      <c r="BB254" s="181">
        <f>Инвентаризация!O257</f>
        <v>0</v>
      </c>
      <c r="BC254" s="181">
        <f>Инвентаризация!P257</f>
        <v>0</v>
      </c>
      <c r="BD254" s="181">
        <f>Инвентаризация!Q257</f>
        <v>0</v>
      </c>
      <c r="BE254" s="181" t="str">
        <f>IFERROR('Аксапта 2'!A262,"-")</f>
        <v>-</v>
      </c>
      <c r="BF254" s="38">
        <f t="shared" si="88"/>
        <v>0</v>
      </c>
      <c r="BG254" s="38">
        <f t="shared" si="89"/>
        <v>0</v>
      </c>
      <c r="BH254" s="38">
        <f t="shared" si="90"/>
        <v>0</v>
      </c>
      <c r="BI254" s="181">
        <f t="shared" si="91"/>
        <v>0</v>
      </c>
      <c r="BL254" s="181">
        <f>Инвентаризация!O257</f>
        <v>0</v>
      </c>
      <c r="BM254" s="181">
        <f>Инвентаризация!P257</f>
        <v>0</v>
      </c>
      <c r="BN254" s="181">
        <f>Инвентаризация!Q257</f>
        <v>0</v>
      </c>
      <c r="BO254" s="181" t="str">
        <f>IFERROR('Аксапта 3'!A262,"-")</f>
        <v>-</v>
      </c>
      <c r="BP254" s="38">
        <f t="shared" si="92"/>
        <v>0</v>
      </c>
      <c r="BQ254" s="38">
        <f t="shared" si="93"/>
        <v>0</v>
      </c>
      <c r="BR254" s="38">
        <f t="shared" si="94"/>
        <v>0</v>
      </c>
      <c r="BS254" s="181">
        <f t="shared" si="95"/>
        <v>0</v>
      </c>
    </row>
    <row r="255" spans="1:71">
      <c r="A255" s="38">
        <f>'Шаблон блюда'!B256</f>
        <v>0</v>
      </c>
      <c r="B255" s="37">
        <f>IFERROR('Шаблон блюда'!A256+1-1,"")</f>
        <v>0</v>
      </c>
      <c r="C255" s="37">
        <f>IFERROR(VLOOKUP(B255,Группы!A:A,1,FALSE),0)</f>
        <v>0</v>
      </c>
      <c r="D255" s="37" t="str">
        <f t="shared" si="96"/>
        <v/>
      </c>
      <c r="E255" s="37" t="str">
        <f t="shared" si="97"/>
        <v/>
      </c>
      <c r="G255" s="173">
        <f>'Шаблон модификаторы'!C256</f>
        <v>0</v>
      </c>
      <c r="H255" s="174">
        <f>IFERROR('Шаблон модификаторы блюда'!A256+1-1,0)</f>
        <v>0</v>
      </c>
      <c r="I255" s="37">
        <f>IFERROR(VLOOKUP(H255,Группы!A:A,1,FALSE),0)</f>
        <v>0</v>
      </c>
      <c r="J255" s="37" t="str">
        <f t="shared" si="105"/>
        <v/>
      </c>
      <c r="K255" s="125" t="str">
        <f>IF(IF('Шаблон модификаторы блюда'!D256=0,0,'Шаблон модификаторы блюда'!A256),IF('Шаблон модификаторы блюда'!D256=0,0,'Шаблон модификаторы блюда'!A256),"")</f>
        <v/>
      </c>
      <c r="L255" s="42" t="str">
        <f t="shared" si="78"/>
        <v/>
      </c>
      <c r="M255" s="42" t="str">
        <f t="shared" si="79"/>
        <v/>
      </c>
      <c r="N255" s="42" t="str">
        <f t="shared" si="98"/>
        <v/>
      </c>
      <c r="O255" s="37" t="str">
        <f t="shared" si="99"/>
        <v/>
      </c>
      <c r="Q255" s="37">
        <f>'Шаблон блюда'!B256</f>
        <v>0</v>
      </c>
      <c r="R255" s="37">
        <f>IFERROR('Шаблон блюда'!A256+1-1,"")</f>
        <v>0</v>
      </c>
      <c r="S255" s="45">
        <f t="shared" si="80"/>
        <v>0</v>
      </c>
      <c r="T255" s="37" t="str">
        <f t="shared" si="81"/>
        <v/>
      </c>
      <c r="U255" s="37" t="str">
        <f t="shared" si="100"/>
        <v/>
      </c>
      <c r="W255" s="38">
        <f t="shared" si="104"/>
        <v>0</v>
      </c>
      <c r="AO255" s="38">
        <f t="shared" si="82"/>
        <v>0</v>
      </c>
      <c r="AP255" s="38">
        <f t="shared" si="83"/>
        <v>0</v>
      </c>
      <c r="AR255" s="181">
        <f>Инвентаризация!O258</f>
        <v>0</v>
      </c>
      <c r="AS255" s="181">
        <f>Инвентаризация!P258</f>
        <v>0</v>
      </c>
      <c r="AT255" s="181">
        <f>Инвентаризация!Q258</f>
        <v>0</v>
      </c>
      <c r="AU255" s="181" t="str">
        <f>IFERROR('Аксапта '!A263,"-")</f>
        <v>-</v>
      </c>
      <c r="AV255" s="38">
        <f t="shared" si="84"/>
        <v>0</v>
      </c>
      <c r="AW255" s="38">
        <f t="shared" si="85"/>
        <v>0</v>
      </c>
      <c r="AX255" s="38">
        <f t="shared" si="86"/>
        <v>0</v>
      </c>
      <c r="AY255" s="181">
        <f t="shared" si="87"/>
        <v>0</v>
      </c>
      <c r="BB255" s="181">
        <f>Инвентаризация!O258</f>
        <v>0</v>
      </c>
      <c r="BC255" s="181">
        <f>Инвентаризация!P258</f>
        <v>0</v>
      </c>
      <c r="BD255" s="181">
        <f>Инвентаризация!Q258</f>
        <v>0</v>
      </c>
      <c r="BE255" s="181" t="str">
        <f>IFERROR('Аксапта 2'!A263,"-")</f>
        <v>-</v>
      </c>
      <c r="BF255" s="38">
        <f t="shared" si="88"/>
        <v>0</v>
      </c>
      <c r="BG255" s="38">
        <f t="shared" si="89"/>
        <v>0</v>
      </c>
      <c r="BH255" s="38">
        <f t="shared" si="90"/>
        <v>0</v>
      </c>
      <c r="BI255" s="181">
        <f t="shared" si="91"/>
        <v>0</v>
      </c>
      <c r="BL255" s="181">
        <f>Инвентаризация!O258</f>
        <v>0</v>
      </c>
      <c r="BM255" s="181">
        <f>Инвентаризация!P258</f>
        <v>0</v>
      </c>
      <c r="BN255" s="181">
        <f>Инвентаризация!Q258</f>
        <v>0</v>
      </c>
      <c r="BO255" s="181" t="str">
        <f>IFERROR('Аксапта 3'!A263,"-")</f>
        <v>-</v>
      </c>
      <c r="BP255" s="38">
        <f t="shared" si="92"/>
        <v>0</v>
      </c>
      <c r="BQ255" s="38">
        <f t="shared" si="93"/>
        <v>0</v>
      </c>
      <c r="BR255" s="38">
        <f t="shared" si="94"/>
        <v>0</v>
      </c>
      <c r="BS255" s="181">
        <f t="shared" si="95"/>
        <v>0</v>
      </c>
    </row>
    <row r="256" spans="1:71">
      <c r="A256" s="38">
        <f>'Шаблон блюда'!B257</f>
        <v>0</v>
      </c>
      <c r="B256" s="37">
        <f>IFERROR('Шаблон блюда'!A257+1-1,"")</f>
        <v>0</v>
      </c>
      <c r="C256" s="37">
        <f>IFERROR(VLOOKUP(B256,Группы!A:A,1,FALSE),0)</f>
        <v>0</v>
      </c>
      <c r="D256" s="37" t="str">
        <f t="shared" si="96"/>
        <v/>
      </c>
      <c r="E256" s="37" t="str">
        <f t="shared" si="97"/>
        <v/>
      </c>
      <c r="G256" s="173">
        <f>'Шаблон модификаторы'!C257</f>
        <v>0</v>
      </c>
      <c r="H256" s="174">
        <f>IFERROR('Шаблон модификаторы блюда'!A257+1-1,0)</f>
        <v>0</v>
      </c>
      <c r="I256" s="37">
        <f>IFERROR(VLOOKUP(H256,Группы!A:A,1,FALSE),0)</f>
        <v>0</v>
      </c>
      <c r="J256" s="37" t="str">
        <f t="shared" si="105"/>
        <v/>
      </c>
      <c r="K256" s="125" t="str">
        <f>IF(IF('Шаблон модификаторы блюда'!D257=0,0,'Шаблон модификаторы блюда'!A257),IF('Шаблон модификаторы блюда'!D257=0,0,'Шаблон модификаторы блюда'!A257),"")</f>
        <v/>
      </c>
      <c r="L256" s="42" t="str">
        <f t="shared" si="78"/>
        <v/>
      </c>
      <c r="M256" s="42" t="str">
        <f t="shared" si="79"/>
        <v/>
      </c>
      <c r="N256" s="42" t="str">
        <f t="shared" si="98"/>
        <v/>
      </c>
      <c r="O256" s="37" t="str">
        <f t="shared" si="99"/>
        <v/>
      </c>
      <c r="Q256" s="37">
        <f>'Шаблон блюда'!B257</f>
        <v>0</v>
      </c>
      <c r="R256" s="37">
        <f>IFERROR('Шаблон блюда'!A257+1-1,"")</f>
        <v>0</v>
      </c>
      <c r="S256" s="45">
        <f t="shared" si="80"/>
        <v>0</v>
      </c>
      <c r="T256" s="37" t="str">
        <f t="shared" si="81"/>
        <v/>
      </c>
      <c r="U256" s="37" t="str">
        <f t="shared" si="100"/>
        <v/>
      </c>
      <c r="W256" s="38">
        <f t="shared" si="104"/>
        <v>0</v>
      </c>
      <c r="AO256" s="38">
        <f t="shared" si="82"/>
        <v>0</v>
      </c>
      <c r="AP256" s="38">
        <f t="shared" si="83"/>
        <v>0</v>
      </c>
      <c r="AR256" s="181">
        <f>Инвентаризация!O259</f>
        <v>0</v>
      </c>
      <c r="AS256" s="181">
        <f>Инвентаризация!P259</f>
        <v>0</v>
      </c>
      <c r="AT256" s="181">
        <f>Инвентаризация!Q259</f>
        <v>0</v>
      </c>
      <c r="AU256" s="181" t="str">
        <f>IFERROR('Аксапта '!A264,"-")</f>
        <v>-</v>
      </c>
      <c r="AV256" s="38">
        <f t="shared" si="84"/>
        <v>0</v>
      </c>
      <c r="AW256" s="38">
        <f t="shared" si="85"/>
        <v>0</v>
      </c>
      <c r="AX256" s="38">
        <f t="shared" si="86"/>
        <v>0</v>
      </c>
      <c r="AY256" s="181">
        <f t="shared" si="87"/>
        <v>0</v>
      </c>
      <c r="BB256" s="181">
        <f>Инвентаризация!O259</f>
        <v>0</v>
      </c>
      <c r="BC256" s="181">
        <f>Инвентаризация!P259</f>
        <v>0</v>
      </c>
      <c r="BD256" s="181">
        <f>Инвентаризация!Q259</f>
        <v>0</v>
      </c>
      <c r="BE256" s="181" t="str">
        <f>IFERROR('Аксапта 2'!A264,"-")</f>
        <v>-</v>
      </c>
      <c r="BF256" s="38">
        <f t="shared" si="88"/>
        <v>0</v>
      </c>
      <c r="BG256" s="38">
        <f t="shared" si="89"/>
        <v>0</v>
      </c>
      <c r="BH256" s="38">
        <f t="shared" si="90"/>
        <v>0</v>
      </c>
      <c r="BI256" s="181">
        <f t="shared" si="91"/>
        <v>0</v>
      </c>
      <c r="BL256" s="181">
        <f>Инвентаризация!O259</f>
        <v>0</v>
      </c>
      <c r="BM256" s="181">
        <f>Инвентаризация!P259</f>
        <v>0</v>
      </c>
      <c r="BN256" s="181">
        <f>Инвентаризация!Q259</f>
        <v>0</v>
      </c>
      <c r="BO256" s="181" t="str">
        <f>IFERROR('Аксапта 3'!A264,"-")</f>
        <v>-</v>
      </c>
      <c r="BP256" s="38">
        <f t="shared" si="92"/>
        <v>0</v>
      </c>
      <c r="BQ256" s="38">
        <f t="shared" si="93"/>
        <v>0</v>
      </c>
      <c r="BR256" s="38">
        <f t="shared" si="94"/>
        <v>0</v>
      </c>
      <c r="BS256" s="181">
        <f t="shared" si="95"/>
        <v>0</v>
      </c>
    </row>
    <row r="257" spans="1:71">
      <c r="A257" s="38">
        <f>'Шаблон блюда'!B258</f>
        <v>0</v>
      </c>
      <c r="B257" s="37">
        <f>IFERROR('Шаблон блюда'!A258+1-1,"")</f>
        <v>0</v>
      </c>
      <c r="C257" s="37">
        <f>IFERROR(VLOOKUP(B257,Группы!A:A,1,FALSE),0)</f>
        <v>0</v>
      </c>
      <c r="D257" s="37" t="str">
        <f t="shared" si="96"/>
        <v/>
      </c>
      <c r="E257" s="37" t="str">
        <f t="shared" si="97"/>
        <v/>
      </c>
      <c r="G257" s="173">
        <f>'Шаблон модификаторы'!C258</f>
        <v>0</v>
      </c>
      <c r="H257" s="174">
        <f>IFERROR('Шаблон модификаторы блюда'!A258+1-1,0)</f>
        <v>0</v>
      </c>
      <c r="I257" s="37">
        <f>IFERROR(VLOOKUP(H257,Группы!A:A,1,FALSE),0)</f>
        <v>0</v>
      </c>
      <c r="J257" s="37" t="str">
        <f t="shared" si="105"/>
        <v/>
      </c>
      <c r="K257" s="125" t="str">
        <f>IF(IF('Шаблон модификаторы блюда'!D258=0,0,'Шаблон модификаторы блюда'!A258),IF('Шаблон модификаторы блюда'!D258=0,0,'Шаблон модификаторы блюда'!A258),"")</f>
        <v/>
      </c>
      <c r="L257" s="42" t="str">
        <f t="shared" si="78"/>
        <v/>
      </c>
      <c r="M257" s="42" t="str">
        <f t="shared" si="79"/>
        <v/>
      </c>
      <c r="N257" s="42" t="str">
        <f t="shared" si="98"/>
        <v/>
      </c>
      <c r="O257" s="37" t="str">
        <f t="shared" si="99"/>
        <v/>
      </c>
      <c r="Q257" s="37">
        <f>'Шаблон блюда'!B258</f>
        <v>0</v>
      </c>
      <c r="R257" s="37">
        <f>IFERROR('Шаблон блюда'!A258+1-1,"")</f>
        <v>0</v>
      </c>
      <c r="S257" s="45">
        <f t="shared" si="80"/>
        <v>0</v>
      </c>
      <c r="T257" s="37" t="str">
        <f t="shared" si="81"/>
        <v/>
      </c>
      <c r="U257" s="37" t="str">
        <f t="shared" si="100"/>
        <v/>
      </c>
      <c r="W257" s="38">
        <f t="shared" si="104"/>
        <v>0</v>
      </c>
      <c r="AO257" s="38">
        <f t="shared" si="82"/>
        <v>0</v>
      </c>
      <c r="AP257" s="38">
        <f t="shared" si="83"/>
        <v>0</v>
      </c>
      <c r="AR257" s="181">
        <f>Инвентаризация!O260</f>
        <v>0</v>
      </c>
      <c r="AS257" s="181">
        <f>Инвентаризация!P260</f>
        <v>0</v>
      </c>
      <c r="AT257" s="181">
        <f>Инвентаризация!Q260</f>
        <v>0</v>
      </c>
      <c r="AU257" s="181" t="str">
        <f>IFERROR('Аксапта '!A265,"-")</f>
        <v>-</v>
      </c>
      <c r="AV257" s="38">
        <f t="shared" si="84"/>
        <v>0</v>
      </c>
      <c r="AW257" s="38">
        <f t="shared" si="85"/>
        <v>0</v>
      </c>
      <c r="AX257" s="38">
        <f t="shared" si="86"/>
        <v>0</v>
      </c>
      <c r="AY257" s="181">
        <f t="shared" si="87"/>
        <v>0</v>
      </c>
      <c r="BB257" s="181">
        <f>Инвентаризация!O260</f>
        <v>0</v>
      </c>
      <c r="BC257" s="181">
        <f>Инвентаризация!P260</f>
        <v>0</v>
      </c>
      <c r="BD257" s="181">
        <f>Инвентаризация!Q260</f>
        <v>0</v>
      </c>
      <c r="BE257" s="181" t="str">
        <f>IFERROR('Аксапта 2'!A265,"-")</f>
        <v>-</v>
      </c>
      <c r="BF257" s="38">
        <f t="shared" si="88"/>
        <v>0</v>
      </c>
      <c r="BG257" s="38">
        <f t="shared" si="89"/>
        <v>0</v>
      </c>
      <c r="BH257" s="38">
        <f t="shared" si="90"/>
        <v>0</v>
      </c>
      <c r="BI257" s="181">
        <f t="shared" si="91"/>
        <v>0</v>
      </c>
      <c r="BL257" s="181">
        <f>Инвентаризация!O260</f>
        <v>0</v>
      </c>
      <c r="BM257" s="181">
        <f>Инвентаризация!P260</f>
        <v>0</v>
      </c>
      <c r="BN257" s="181">
        <f>Инвентаризация!Q260</f>
        <v>0</v>
      </c>
      <c r="BO257" s="181" t="str">
        <f>IFERROR('Аксапта 3'!A265,"-")</f>
        <v>-</v>
      </c>
      <c r="BP257" s="38">
        <f t="shared" si="92"/>
        <v>0</v>
      </c>
      <c r="BQ257" s="38">
        <f t="shared" si="93"/>
        <v>0</v>
      </c>
      <c r="BR257" s="38">
        <f t="shared" si="94"/>
        <v>0</v>
      </c>
      <c r="BS257" s="181">
        <f t="shared" si="95"/>
        <v>0</v>
      </c>
    </row>
    <row r="258" spans="1:71">
      <c r="A258" s="38">
        <f>'Шаблон блюда'!B259</f>
        <v>0</v>
      </c>
      <c r="B258" s="37">
        <f>IFERROR('Шаблон блюда'!A259+1-1,"")</f>
        <v>0</v>
      </c>
      <c r="C258" s="37">
        <f>IFERROR(VLOOKUP(B258,Группы!A:A,1,FALSE),0)</f>
        <v>0</v>
      </c>
      <c r="D258" s="37" t="str">
        <f t="shared" si="96"/>
        <v/>
      </c>
      <c r="E258" s="37" t="str">
        <f t="shared" si="97"/>
        <v/>
      </c>
      <c r="G258" s="173">
        <f>'Шаблон модификаторы'!C259</f>
        <v>0</v>
      </c>
      <c r="H258" s="174">
        <f>IFERROR('Шаблон модификаторы блюда'!A259+1-1,0)</f>
        <v>0</v>
      </c>
      <c r="I258" s="37">
        <f>IFERROR(VLOOKUP(H258,Группы!A:A,1,FALSE),0)</f>
        <v>0</v>
      </c>
      <c r="J258" s="37" t="str">
        <f t="shared" si="105"/>
        <v/>
      </c>
      <c r="K258" s="125" t="str">
        <f>IF(IF('Шаблон модификаторы блюда'!D259=0,0,'Шаблон модификаторы блюда'!A259),IF('Шаблон модификаторы блюда'!D259=0,0,'Шаблон модификаторы блюда'!A259),"")</f>
        <v/>
      </c>
      <c r="L258" s="42" t="str">
        <f t="shared" si="78"/>
        <v/>
      </c>
      <c r="M258" s="42" t="str">
        <f t="shared" si="79"/>
        <v/>
      </c>
      <c r="N258" s="42" t="str">
        <f t="shared" si="98"/>
        <v/>
      </c>
      <c r="O258" s="37" t="str">
        <f t="shared" si="99"/>
        <v/>
      </c>
      <c r="Q258" s="37">
        <f>'Шаблон блюда'!B259</f>
        <v>0</v>
      </c>
      <c r="R258" s="37">
        <f>IFERROR('Шаблон блюда'!A259+1-1,"")</f>
        <v>0</v>
      </c>
      <c r="S258" s="45">
        <f t="shared" si="80"/>
        <v>0</v>
      </c>
      <c r="T258" s="37" t="str">
        <f t="shared" si="81"/>
        <v/>
      </c>
      <c r="U258" s="37" t="str">
        <f t="shared" si="100"/>
        <v/>
      </c>
      <c r="W258" s="38">
        <f t="shared" si="104"/>
        <v>0</v>
      </c>
      <c r="AO258" s="38">
        <f t="shared" si="82"/>
        <v>0</v>
      </c>
      <c r="AP258" s="38">
        <f t="shared" si="83"/>
        <v>0</v>
      </c>
      <c r="AR258" s="181">
        <f>Инвентаризация!O261</f>
        <v>0</v>
      </c>
      <c r="AS258" s="181">
        <f>Инвентаризация!P261</f>
        <v>0</v>
      </c>
      <c r="AT258" s="181">
        <f>Инвентаризация!Q261</f>
        <v>0</v>
      </c>
      <c r="AU258" s="181" t="str">
        <f>IFERROR('Аксапта '!A266,"-")</f>
        <v>-</v>
      </c>
      <c r="AV258" s="38">
        <f t="shared" si="84"/>
        <v>0</v>
      </c>
      <c r="AW258" s="38">
        <f t="shared" si="85"/>
        <v>0</v>
      </c>
      <c r="AX258" s="38">
        <f t="shared" si="86"/>
        <v>0</v>
      </c>
      <c r="AY258" s="181">
        <f t="shared" si="87"/>
        <v>0</v>
      </c>
      <c r="BB258" s="181">
        <f>Инвентаризация!O261</f>
        <v>0</v>
      </c>
      <c r="BC258" s="181">
        <f>Инвентаризация!P261</f>
        <v>0</v>
      </c>
      <c r="BD258" s="181">
        <f>Инвентаризация!Q261</f>
        <v>0</v>
      </c>
      <c r="BE258" s="181" t="str">
        <f>IFERROR('Аксапта 2'!A266,"-")</f>
        <v>-</v>
      </c>
      <c r="BF258" s="38">
        <f t="shared" si="88"/>
        <v>0</v>
      </c>
      <c r="BG258" s="38">
        <f t="shared" si="89"/>
        <v>0</v>
      </c>
      <c r="BH258" s="38">
        <f t="shared" si="90"/>
        <v>0</v>
      </c>
      <c r="BI258" s="181">
        <f t="shared" si="91"/>
        <v>0</v>
      </c>
      <c r="BL258" s="181">
        <f>Инвентаризация!O261</f>
        <v>0</v>
      </c>
      <c r="BM258" s="181">
        <f>Инвентаризация!P261</f>
        <v>0</v>
      </c>
      <c r="BN258" s="181">
        <f>Инвентаризация!Q261</f>
        <v>0</v>
      </c>
      <c r="BO258" s="181" t="str">
        <f>IFERROR('Аксапта 3'!A266,"-")</f>
        <v>-</v>
      </c>
      <c r="BP258" s="38">
        <f t="shared" si="92"/>
        <v>0</v>
      </c>
      <c r="BQ258" s="38">
        <f t="shared" si="93"/>
        <v>0</v>
      </c>
      <c r="BR258" s="38">
        <f t="shared" si="94"/>
        <v>0</v>
      </c>
      <c r="BS258" s="181">
        <f t="shared" si="95"/>
        <v>0</v>
      </c>
    </row>
    <row r="259" spans="1:71">
      <c r="A259" s="38">
        <f>'Шаблон блюда'!B260</f>
        <v>0</v>
      </c>
      <c r="B259" s="37">
        <f>IFERROR('Шаблон блюда'!A260+1-1,"")</f>
        <v>0</v>
      </c>
      <c r="C259" s="37">
        <f>IFERROR(VLOOKUP(B259,Группы!A:A,1,FALSE),0)</f>
        <v>0</v>
      </c>
      <c r="D259" s="37" t="str">
        <f t="shared" si="96"/>
        <v/>
      </c>
      <c r="E259" s="37" t="str">
        <f t="shared" si="97"/>
        <v/>
      </c>
      <c r="G259" s="173">
        <f>'Шаблон модификаторы'!C260</f>
        <v>0</v>
      </c>
      <c r="H259" s="174">
        <f>IFERROR('Шаблон модификаторы блюда'!A260+1-1,0)</f>
        <v>0</v>
      </c>
      <c r="I259" s="37">
        <f>IFERROR(VLOOKUP(H259,Группы!A:A,1,FALSE),0)</f>
        <v>0</v>
      </c>
      <c r="J259" s="37" t="str">
        <f t="shared" si="105"/>
        <v/>
      </c>
      <c r="K259" s="125" t="str">
        <f>IF(IF('Шаблон модификаторы блюда'!D260=0,0,'Шаблон модификаторы блюда'!A260),IF('Шаблон модификаторы блюда'!D260=0,0,'Шаблон модификаторы блюда'!A260),"")</f>
        <v/>
      </c>
      <c r="L259" s="42" t="str">
        <f t="shared" si="78"/>
        <v/>
      </c>
      <c r="M259" s="42" t="str">
        <f t="shared" si="79"/>
        <v/>
      </c>
      <c r="N259" s="42" t="str">
        <f t="shared" si="98"/>
        <v/>
      </c>
      <c r="O259" s="37" t="str">
        <f t="shared" si="99"/>
        <v/>
      </c>
      <c r="Q259" s="37">
        <f>'Шаблон блюда'!B260</f>
        <v>0</v>
      </c>
      <c r="R259" s="37">
        <f>IFERROR('Шаблон блюда'!A260+1-1,"")</f>
        <v>0</v>
      </c>
      <c r="S259" s="45">
        <f t="shared" si="80"/>
        <v>0</v>
      </c>
      <c r="T259" s="37" t="str">
        <f t="shared" si="81"/>
        <v/>
      </c>
      <c r="U259" s="37" t="str">
        <f t="shared" si="100"/>
        <v/>
      </c>
      <c r="W259" s="38">
        <f t="shared" si="104"/>
        <v>0</v>
      </c>
      <c r="AO259" s="38">
        <f t="shared" si="82"/>
        <v>0</v>
      </c>
      <c r="AP259" s="38">
        <f t="shared" si="83"/>
        <v>0</v>
      </c>
      <c r="AR259" s="181">
        <f>Инвентаризация!O262</f>
        <v>0</v>
      </c>
      <c r="AS259" s="181">
        <f>Инвентаризация!P262</f>
        <v>0</v>
      </c>
      <c r="AT259" s="181">
        <f>Инвентаризация!Q262</f>
        <v>0</v>
      </c>
      <c r="AU259" s="181" t="str">
        <f>IFERROR('Аксапта '!A267,"-")</f>
        <v>-</v>
      </c>
      <c r="AV259" s="38">
        <f t="shared" si="84"/>
        <v>0</v>
      </c>
      <c r="AW259" s="38">
        <f t="shared" si="85"/>
        <v>0</v>
      </c>
      <c r="AX259" s="38">
        <f t="shared" si="86"/>
        <v>0</v>
      </c>
      <c r="AY259" s="181">
        <f t="shared" si="87"/>
        <v>0</v>
      </c>
      <c r="BB259" s="181">
        <f>Инвентаризация!O262</f>
        <v>0</v>
      </c>
      <c r="BC259" s="181">
        <f>Инвентаризация!P262</f>
        <v>0</v>
      </c>
      <c r="BD259" s="181">
        <f>Инвентаризация!Q262</f>
        <v>0</v>
      </c>
      <c r="BE259" s="181" t="str">
        <f>IFERROR('Аксапта 2'!A267,"-")</f>
        <v>-</v>
      </c>
      <c r="BF259" s="38">
        <f t="shared" si="88"/>
        <v>0</v>
      </c>
      <c r="BG259" s="38">
        <f t="shared" si="89"/>
        <v>0</v>
      </c>
      <c r="BH259" s="38">
        <f t="shared" si="90"/>
        <v>0</v>
      </c>
      <c r="BI259" s="181">
        <f t="shared" si="91"/>
        <v>0</v>
      </c>
      <c r="BL259" s="181">
        <f>Инвентаризация!O262</f>
        <v>0</v>
      </c>
      <c r="BM259" s="181">
        <f>Инвентаризация!P262</f>
        <v>0</v>
      </c>
      <c r="BN259" s="181">
        <f>Инвентаризация!Q262</f>
        <v>0</v>
      </c>
      <c r="BO259" s="181" t="str">
        <f>IFERROR('Аксапта 3'!A267,"-")</f>
        <v>-</v>
      </c>
      <c r="BP259" s="38">
        <f t="shared" si="92"/>
        <v>0</v>
      </c>
      <c r="BQ259" s="38">
        <f t="shared" si="93"/>
        <v>0</v>
      </c>
      <c r="BR259" s="38">
        <f t="shared" si="94"/>
        <v>0</v>
      </c>
      <c r="BS259" s="181">
        <f t="shared" si="95"/>
        <v>0</v>
      </c>
    </row>
    <row r="260" spans="1:71">
      <c r="A260" s="38">
        <f>'Шаблон блюда'!B261</f>
        <v>0</v>
      </c>
      <c r="B260" s="37">
        <f>IFERROR('Шаблон блюда'!A261+1-1,"")</f>
        <v>0</v>
      </c>
      <c r="C260" s="37">
        <f>IFERROR(VLOOKUP(B260,Группы!A:A,1,FALSE),0)</f>
        <v>0</v>
      </c>
      <c r="D260" s="37" t="str">
        <f t="shared" si="96"/>
        <v/>
      </c>
      <c r="E260" s="37" t="str">
        <f t="shared" si="97"/>
        <v/>
      </c>
      <c r="G260" s="173">
        <f>'Шаблон модификаторы'!C261</f>
        <v>0</v>
      </c>
      <c r="H260" s="174">
        <f>IFERROR('Шаблон модификаторы блюда'!A261+1-1,0)</f>
        <v>0</v>
      </c>
      <c r="I260" s="37">
        <f>IFERROR(VLOOKUP(H260,Группы!A:A,1,FALSE),0)</f>
        <v>0</v>
      </c>
      <c r="J260" s="37" t="str">
        <f t="shared" si="105"/>
        <v/>
      </c>
      <c r="K260" s="125" t="str">
        <f>IF(IF('Шаблон модификаторы блюда'!D261=0,0,'Шаблон модификаторы блюда'!A261),IF('Шаблон модификаторы блюда'!D261=0,0,'Шаблон модификаторы блюда'!A261),"")</f>
        <v/>
      </c>
      <c r="L260" s="42" t="str">
        <f t="shared" ref="L260:L323" si="106">IFERROR(VLOOKUP(K260,W:AF,1,FALSE),"")</f>
        <v/>
      </c>
      <c r="M260" s="42" t="str">
        <f t="shared" ref="M260:M323" si="107">IF(K260=L260,"",K260)</f>
        <v/>
      </c>
      <c r="N260" s="42" t="str">
        <f t="shared" si="98"/>
        <v/>
      </c>
      <c r="O260" s="37" t="str">
        <f t="shared" si="99"/>
        <v/>
      </c>
      <c r="Q260" s="37">
        <f>'Шаблон блюда'!B261</f>
        <v>0</v>
      </c>
      <c r="R260" s="37">
        <f>IFERROR('Шаблон блюда'!A261+1-1,"")</f>
        <v>0</v>
      </c>
      <c r="S260" s="45">
        <f t="shared" ref="S260:S323" si="108">IFERROR(VLOOKUP(R260,W:AH,1,FALSE),0)</f>
        <v>0</v>
      </c>
      <c r="T260" s="37" t="str">
        <f t="shared" ref="T260:T323" si="109">IF(R260=S260,"",R260)</f>
        <v/>
      </c>
      <c r="U260" s="37" t="str">
        <f t="shared" si="100"/>
        <v/>
      </c>
      <c r="W260" s="38">
        <f t="shared" si="104"/>
        <v>0</v>
      </c>
      <c r="AO260" s="38">
        <f t="shared" ref="AO260:AO323" si="110">B261+1-1</f>
        <v>0</v>
      </c>
      <c r="AP260" s="38">
        <f t="shared" ref="AP260:AP323" si="111">A261</f>
        <v>0</v>
      </c>
      <c r="AR260" s="181">
        <f>Инвентаризация!O263</f>
        <v>0</v>
      </c>
      <c r="AS260" s="181">
        <f>Инвентаризация!P263</f>
        <v>0</v>
      </c>
      <c r="AT260" s="181">
        <f>Инвентаризация!Q263</f>
        <v>0</v>
      </c>
      <c r="AU260" s="181" t="str">
        <f>IFERROR('Аксапта '!A268,"-")</f>
        <v>-</v>
      </c>
      <c r="AV260" s="38">
        <f t="shared" ref="AV260:AV323" si="112">IFERROR(VLOOKUP(AU260,AR:AR,1,0),0)</f>
        <v>0</v>
      </c>
      <c r="AW260" s="38">
        <f t="shared" ref="AW260:AW323" si="113">IFERROR(VLOOKUP(AU260,AS:AS,1,0),0)</f>
        <v>0</v>
      </c>
      <c r="AX260" s="38">
        <f t="shared" ref="AX260:AX323" si="114">IFERROR(VLOOKUP(AU260,AT:AT,1,0),0)</f>
        <v>0</v>
      </c>
      <c r="AY260" s="181">
        <f t="shared" ref="AY260:AY323" si="115">IFERROR(AU260-AV260-AX260-AW260,0)</f>
        <v>0</v>
      </c>
      <c r="BB260" s="181">
        <f>Инвентаризация!O263</f>
        <v>0</v>
      </c>
      <c r="BC260" s="181">
        <f>Инвентаризация!P263</f>
        <v>0</v>
      </c>
      <c r="BD260" s="181">
        <f>Инвентаризация!Q263</f>
        <v>0</v>
      </c>
      <c r="BE260" s="181" t="str">
        <f>IFERROR('Аксапта 2'!A268,"-")</f>
        <v>-</v>
      </c>
      <c r="BF260" s="38">
        <f t="shared" ref="BF260:BF323" si="116">IFERROR(VLOOKUP(BE260,BB:BB,1,0),0)</f>
        <v>0</v>
      </c>
      <c r="BG260" s="38">
        <f t="shared" ref="BG260:BG323" si="117">IFERROR(VLOOKUP(BE260,BC:BC,1,0),0)</f>
        <v>0</v>
      </c>
      <c r="BH260" s="38">
        <f t="shared" ref="BH260:BH323" si="118">IFERROR(VLOOKUP(BE260,BD:BD,1,0),0)</f>
        <v>0</v>
      </c>
      <c r="BI260" s="181">
        <f t="shared" ref="BI260:BI323" si="119">IFERROR(BE260-BF260-BH260-BG260,0)</f>
        <v>0</v>
      </c>
      <c r="BL260" s="181">
        <f>Инвентаризация!O263</f>
        <v>0</v>
      </c>
      <c r="BM260" s="181">
        <f>Инвентаризация!P263</f>
        <v>0</v>
      </c>
      <c r="BN260" s="181">
        <f>Инвентаризация!Q263</f>
        <v>0</v>
      </c>
      <c r="BO260" s="181" t="str">
        <f>IFERROR('Аксапта 3'!A268,"-")</f>
        <v>-</v>
      </c>
      <c r="BP260" s="38">
        <f t="shared" ref="BP260:BP323" si="120">IFERROR(VLOOKUP(BO260,BL:BL,1,0),0)</f>
        <v>0</v>
      </c>
      <c r="BQ260" s="38">
        <f t="shared" ref="BQ260:BQ323" si="121">IFERROR(VLOOKUP(BO260,BM:BM,1,0),0)</f>
        <v>0</v>
      </c>
      <c r="BR260" s="38">
        <f t="shared" ref="BR260:BR323" si="122">IFERROR(VLOOKUP(BO260,BN:BN,1,0),0)</f>
        <v>0</v>
      </c>
      <c r="BS260" s="181">
        <f t="shared" ref="BS260:BS323" si="123">IFERROR(BO260-BP260-BR260-BQ260,0)</f>
        <v>0</v>
      </c>
    </row>
    <row r="261" spans="1:71">
      <c r="A261" s="38">
        <f>'Шаблон блюда'!B262</f>
        <v>0</v>
      </c>
      <c r="B261" s="37">
        <f>IFERROR('Шаблон блюда'!A262+1-1,"")</f>
        <v>0</v>
      </c>
      <c r="C261" s="37">
        <f>IFERROR(VLOOKUP(B261,Группы!A:A,1,FALSE),0)</f>
        <v>0</v>
      </c>
      <c r="D261" s="37" t="str">
        <f t="shared" ref="D261:D324" si="124">IF(B261=C261,"",B261)</f>
        <v/>
      </c>
      <c r="E261" s="37" t="str">
        <f t="shared" ref="E261:E324" si="125">IF(D261="","",1)</f>
        <v/>
      </c>
      <c r="G261" s="173">
        <f>'Шаблон модификаторы'!C262</f>
        <v>0</v>
      </c>
      <c r="H261" s="174">
        <f>IFERROR('Шаблон модификаторы блюда'!A262+1-1,0)</f>
        <v>0</v>
      </c>
      <c r="I261" s="37">
        <f>IFERROR(VLOOKUP(H261,Группы!A:A,1,FALSE),0)</f>
        <v>0</v>
      </c>
      <c r="J261" s="37" t="str">
        <f t="shared" si="105"/>
        <v/>
      </c>
      <c r="K261" s="125" t="str">
        <f>IF(IF('Шаблон модификаторы блюда'!D262=0,0,'Шаблон модификаторы блюда'!A262),IF('Шаблон модификаторы блюда'!D262=0,0,'Шаблон модификаторы блюда'!A262),"")</f>
        <v/>
      </c>
      <c r="L261" s="42" t="str">
        <f t="shared" si="106"/>
        <v/>
      </c>
      <c r="M261" s="42" t="str">
        <f t="shared" si="107"/>
        <v/>
      </c>
      <c r="N261" s="42" t="str">
        <f t="shared" ref="N261:N324" si="126">IF(M261="","",1)</f>
        <v/>
      </c>
      <c r="O261" s="37" t="str">
        <f t="shared" ref="O261:O324" si="127">IF(J261="","",1)</f>
        <v/>
      </c>
      <c r="Q261" s="37">
        <f>'Шаблон блюда'!B262</f>
        <v>0</v>
      </c>
      <c r="R261" s="37">
        <f>IFERROR('Шаблон блюда'!A262+1-1,"")</f>
        <v>0</v>
      </c>
      <c r="S261" s="45">
        <f t="shared" si="108"/>
        <v>0</v>
      </c>
      <c r="T261" s="37" t="str">
        <f t="shared" si="109"/>
        <v/>
      </c>
      <c r="U261" s="37" t="str">
        <f t="shared" ref="U261:U324" si="128">IF(T261="","",1)</f>
        <v/>
      </c>
      <c r="W261" s="38">
        <f t="shared" si="104"/>
        <v>0</v>
      </c>
      <c r="AO261" s="38">
        <f t="shared" si="110"/>
        <v>0</v>
      </c>
      <c r="AP261" s="38">
        <f t="shared" si="111"/>
        <v>0</v>
      </c>
      <c r="AR261" s="181">
        <f>Инвентаризация!O264</f>
        <v>0</v>
      </c>
      <c r="AS261" s="181">
        <f>Инвентаризация!P264</f>
        <v>0</v>
      </c>
      <c r="AT261" s="181">
        <f>Инвентаризация!Q264</f>
        <v>0</v>
      </c>
      <c r="AU261" s="181" t="str">
        <f>IFERROR('Аксапта '!A269,"-")</f>
        <v>-</v>
      </c>
      <c r="AV261" s="38">
        <f t="shared" si="112"/>
        <v>0</v>
      </c>
      <c r="AW261" s="38">
        <f t="shared" si="113"/>
        <v>0</v>
      </c>
      <c r="AX261" s="38">
        <f t="shared" si="114"/>
        <v>0</v>
      </c>
      <c r="AY261" s="181">
        <f t="shared" si="115"/>
        <v>0</v>
      </c>
      <c r="BB261" s="181">
        <f>Инвентаризация!O264</f>
        <v>0</v>
      </c>
      <c r="BC261" s="181">
        <f>Инвентаризация!P264</f>
        <v>0</v>
      </c>
      <c r="BD261" s="181">
        <f>Инвентаризация!Q264</f>
        <v>0</v>
      </c>
      <c r="BE261" s="181" t="str">
        <f>IFERROR('Аксапта 2'!A269,"-")</f>
        <v>-</v>
      </c>
      <c r="BF261" s="38">
        <f t="shared" si="116"/>
        <v>0</v>
      </c>
      <c r="BG261" s="38">
        <f t="shared" si="117"/>
        <v>0</v>
      </c>
      <c r="BH261" s="38">
        <f t="shared" si="118"/>
        <v>0</v>
      </c>
      <c r="BI261" s="181">
        <f t="shared" si="119"/>
        <v>0</v>
      </c>
      <c r="BL261" s="181">
        <f>Инвентаризация!O264</f>
        <v>0</v>
      </c>
      <c r="BM261" s="181">
        <f>Инвентаризация!P264</f>
        <v>0</v>
      </c>
      <c r="BN261" s="181">
        <f>Инвентаризация!Q264</f>
        <v>0</v>
      </c>
      <c r="BO261" s="181" t="str">
        <f>IFERROR('Аксапта 3'!A269,"-")</f>
        <v>-</v>
      </c>
      <c r="BP261" s="38">
        <f t="shared" si="120"/>
        <v>0</v>
      </c>
      <c r="BQ261" s="38">
        <f t="shared" si="121"/>
        <v>0</v>
      </c>
      <c r="BR261" s="38">
        <f t="shared" si="122"/>
        <v>0</v>
      </c>
      <c r="BS261" s="181">
        <f t="shared" si="123"/>
        <v>0</v>
      </c>
    </row>
    <row r="262" spans="1:71">
      <c r="A262" s="38">
        <f>'Шаблон блюда'!B263</f>
        <v>0</v>
      </c>
      <c r="B262" s="37">
        <f>IFERROR('Шаблон блюда'!A263+1-1,"")</f>
        <v>0</v>
      </c>
      <c r="C262" s="37">
        <f>IFERROR(VLOOKUP(B262,Группы!A:A,1,FALSE),0)</f>
        <v>0</v>
      </c>
      <c r="D262" s="37" t="str">
        <f t="shared" si="124"/>
        <v/>
      </c>
      <c r="E262" s="37" t="str">
        <f t="shared" si="125"/>
        <v/>
      </c>
      <c r="G262" s="173">
        <f>'Шаблон модификаторы'!C263</f>
        <v>0</v>
      </c>
      <c r="H262" s="174">
        <f>IFERROR('Шаблон модификаторы блюда'!A263+1-1,0)</f>
        <v>0</v>
      </c>
      <c r="I262" s="37">
        <f>IFERROR(VLOOKUP(H262,Группы!A:A,1,FALSE),0)</f>
        <v>0</v>
      </c>
      <c r="J262" s="37" t="str">
        <f t="shared" si="105"/>
        <v/>
      </c>
      <c r="K262" s="125" t="str">
        <f>IF(IF('Шаблон модификаторы блюда'!D263=0,0,'Шаблон модификаторы блюда'!A263),IF('Шаблон модификаторы блюда'!D263=0,0,'Шаблон модификаторы блюда'!A263),"")</f>
        <v/>
      </c>
      <c r="L262" s="42" t="str">
        <f t="shared" si="106"/>
        <v/>
      </c>
      <c r="M262" s="42" t="str">
        <f t="shared" si="107"/>
        <v/>
      </c>
      <c r="N262" s="42" t="str">
        <f t="shared" si="126"/>
        <v/>
      </c>
      <c r="O262" s="37" t="str">
        <f t="shared" si="127"/>
        <v/>
      </c>
      <c r="Q262" s="37">
        <f>'Шаблон блюда'!B263</f>
        <v>0</v>
      </c>
      <c r="R262" s="37">
        <f>IFERROR('Шаблон блюда'!A263+1-1,"")</f>
        <v>0</v>
      </c>
      <c r="S262" s="45">
        <f t="shared" si="108"/>
        <v>0</v>
      </c>
      <c r="T262" s="37" t="str">
        <f t="shared" si="109"/>
        <v/>
      </c>
      <c r="U262" s="37" t="str">
        <f t="shared" si="128"/>
        <v/>
      </c>
      <c r="W262" s="38">
        <f t="shared" si="104"/>
        <v>0</v>
      </c>
      <c r="AO262" s="38">
        <f t="shared" si="110"/>
        <v>0</v>
      </c>
      <c r="AP262" s="38">
        <f t="shared" si="111"/>
        <v>0</v>
      </c>
      <c r="AR262" s="181">
        <f>Инвентаризация!O265</f>
        <v>0</v>
      </c>
      <c r="AS262" s="181">
        <f>Инвентаризация!P265</f>
        <v>0</v>
      </c>
      <c r="AT262" s="181">
        <f>Инвентаризация!Q265</f>
        <v>0</v>
      </c>
      <c r="AU262" s="181" t="str">
        <f>IFERROR('Аксапта '!A270,"-")</f>
        <v>-</v>
      </c>
      <c r="AV262" s="38">
        <f t="shared" si="112"/>
        <v>0</v>
      </c>
      <c r="AW262" s="38">
        <f t="shared" si="113"/>
        <v>0</v>
      </c>
      <c r="AX262" s="38">
        <f t="shared" si="114"/>
        <v>0</v>
      </c>
      <c r="AY262" s="181">
        <f t="shared" si="115"/>
        <v>0</v>
      </c>
      <c r="BB262" s="181">
        <f>Инвентаризация!O265</f>
        <v>0</v>
      </c>
      <c r="BC262" s="181">
        <f>Инвентаризация!P265</f>
        <v>0</v>
      </c>
      <c r="BD262" s="181">
        <f>Инвентаризация!Q265</f>
        <v>0</v>
      </c>
      <c r="BE262" s="181" t="str">
        <f>IFERROR('Аксапта 2'!A270,"-")</f>
        <v>-</v>
      </c>
      <c r="BF262" s="38">
        <f t="shared" si="116"/>
        <v>0</v>
      </c>
      <c r="BG262" s="38">
        <f t="shared" si="117"/>
        <v>0</v>
      </c>
      <c r="BH262" s="38">
        <f t="shared" si="118"/>
        <v>0</v>
      </c>
      <c r="BI262" s="181">
        <f t="shared" si="119"/>
        <v>0</v>
      </c>
      <c r="BL262" s="181">
        <f>Инвентаризация!O265</f>
        <v>0</v>
      </c>
      <c r="BM262" s="181">
        <f>Инвентаризация!P265</f>
        <v>0</v>
      </c>
      <c r="BN262" s="181">
        <f>Инвентаризация!Q265</f>
        <v>0</v>
      </c>
      <c r="BO262" s="181" t="str">
        <f>IFERROR('Аксапта 3'!A270,"-")</f>
        <v>-</v>
      </c>
      <c r="BP262" s="38">
        <f t="shared" si="120"/>
        <v>0</v>
      </c>
      <c r="BQ262" s="38">
        <f t="shared" si="121"/>
        <v>0</v>
      </c>
      <c r="BR262" s="38">
        <f t="shared" si="122"/>
        <v>0</v>
      </c>
      <c r="BS262" s="181">
        <f t="shared" si="123"/>
        <v>0</v>
      </c>
    </row>
    <row r="263" spans="1:71">
      <c r="A263" s="38">
        <f>'Шаблон блюда'!B264</f>
        <v>0</v>
      </c>
      <c r="B263" s="37">
        <f>IFERROR('Шаблон блюда'!A264+1-1,"")</f>
        <v>0</v>
      </c>
      <c r="C263" s="37">
        <f>IFERROR(VLOOKUP(B263,Группы!A:A,1,FALSE),0)</f>
        <v>0</v>
      </c>
      <c r="D263" s="37" t="str">
        <f t="shared" si="124"/>
        <v/>
      </c>
      <c r="E263" s="37" t="str">
        <f t="shared" si="125"/>
        <v/>
      </c>
      <c r="G263" s="173">
        <f>'Шаблон модификаторы'!C264</f>
        <v>0</v>
      </c>
      <c r="H263" s="174">
        <f>IFERROR('Шаблон модификаторы блюда'!A264+1-1,0)</f>
        <v>0</v>
      </c>
      <c r="I263" s="37">
        <f>IFERROR(VLOOKUP(H263,Группы!A:A,1,FALSE),0)</f>
        <v>0</v>
      </c>
      <c r="J263" s="37" t="str">
        <f t="shared" si="105"/>
        <v/>
      </c>
      <c r="K263" s="125" t="str">
        <f>IF(IF('Шаблон модификаторы блюда'!D264=0,0,'Шаблон модификаторы блюда'!A264),IF('Шаблон модификаторы блюда'!D264=0,0,'Шаблон модификаторы блюда'!A264),"")</f>
        <v/>
      </c>
      <c r="L263" s="42" t="str">
        <f t="shared" si="106"/>
        <v/>
      </c>
      <c r="M263" s="42" t="str">
        <f t="shared" si="107"/>
        <v/>
      </c>
      <c r="N263" s="42" t="str">
        <f t="shared" si="126"/>
        <v/>
      </c>
      <c r="O263" s="37" t="str">
        <f t="shared" si="127"/>
        <v/>
      </c>
      <c r="Q263" s="37">
        <f>'Шаблон блюда'!B264</f>
        <v>0</v>
      </c>
      <c r="R263" s="37">
        <f>IFERROR('Шаблон блюда'!A264+1-1,"")</f>
        <v>0</v>
      </c>
      <c r="S263" s="45">
        <f t="shared" si="108"/>
        <v>0</v>
      </c>
      <c r="T263" s="37" t="str">
        <f t="shared" si="109"/>
        <v/>
      </c>
      <c r="U263" s="37" t="str">
        <f t="shared" si="128"/>
        <v/>
      </c>
      <c r="W263" s="38">
        <f t="shared" si="104"/>
        <v>2301</v>
      </c>
      <c r="AO263" s="38">
        <f t="shared" si="110"/>
        <v>0</v>
      </c>
      <c r="AP263" s="38">
        <f t="shared" si="111"/>
        <v>0</v>
      </c>
      <c r="AR263" s="181">
        <f>Инвентаризация!O266</f>
        <v>0</v>
      </c>
      <c r="AS263" s="181">
        <f>Инвентаризация!P266</f>
        <v>0</v>
      </c>
      <c r="AT263" s="181">
        <f>Инвентаризация!Q266</f>
        <v>0</v>
      </c>
      <c r="AU263" s="181" t="str">
        <f>IFERROR('Аксапта '!A271,"-")</f>
        <v>-</v>
      </c>
      <c r="AV263" s="38">
        <f t="shared" si="112"/>
        <v>0</v>
      </c>
      <c r="AW263" s="38">
        <f t="shared" si="113"/>
        <v>0</v>
      </c>
      <c r="AX263" s="38">
        <f t="shared" si="114"/>
        <v>0</v>
      </c>
      <c r="AY263" s="181">
        <f t="shared" si="115"/>
        <v>0</v>
      </c>
      <c r="BB263" s="181">
        <f>Инвентаризация!O266</f>
        <v>0</v>
      </c>
      <c r="BC263" s="181">
        <f>Инвентаризация!P266</f>
        <v>0</v>
      </c>
      <c r="BD263" s="181">
        <f>Инвентаризация!Q266</f>
        <v>0</v>
      </c>
      <c r="BE263" s="181" t="str">
        <f>IFERROR('Аксапта 2'!A271,"-")</f>
        <v>-</v>
      </c>
      <c r="BF263" s="38">
        <f t="shared" si="116"/>
        <v>0</v>
      </c>
      <c r="BG263" s="38">
        <f t="shared" si="117"/>
        <v>0</v>
      </c>
      <c r="BH263" s="38">
        <f t="shared" si="118"/>
        <v>0</v>
      </c>
      <c r="BI263" s="181">
        <f t="shared" si="119"/>
        <v>0</v>
      </c>
      <c r="BL263" s="181">
        <f>Инвентаризация!O266</f>
        <v>0</v>
      </c>
      <c r="BM263" s="181">
        <f>Инвентаризация!P266</f>
        <v>0</v>
      </c>
      <c r="BN263" s="181">
        <f>Инвентаризация!Q266</f>
        <v>0</v>
      </c>
      <c r="BO263" s="181" t="str">
        <f>IFERROR('Аксапта 3'!A271,"-")</f>
        <v>-</v>
      </c>
      <c r="BP263" s="38">
        <f t="shared" si="120"/>
        <v>0</v>
      </c>
      <c r="BQ263" s="38">
        <f t="shared" si="121"/>
        <v>0</v>
      </c>
      <c r="BR263" s="38">
        <f t="shared" si="122"/>
        <v>0</v>
      </c>
      <c r="BS263" s="181">
        <f t="shared" si="123"/>
        <v>0</v>
      </c>
    </row>
    <row r="264" spans="1:71">
      <c r="A264" s="38">
        <f>'Шаблон блюда'!B265</f>
        <v>0</v>
      </c>
      <c r="B264" s="37">
        <f>IFERROR('Шаблон блюда'!A265+1-1,"")</f>
        <v>0</v>
      </c>
      <c r="C264" s="37">
        <f>IFERROR(VLOOKUP(B264,Группы!A:A,1,FALSE),0)</f>
        <v>0</v>
      </c>
      <c r="D264" s="37" t="str">
        <f t="shared" si="124"/>
        <v/>
      </c>
      <c r="E264" s="37" t="str">
        <f t="shared" si="125"/>
        <v/>
      </c>
      <c r="G264" s="173">
        <f>'Шаблон модификаторы'!C265</f>
        <v>0</v>
      </c>
      <c r="H264" s="174">
        <f>IFERROR('Шаблон модификаторы блюда'!A265+1-1,0)</f>
        <v>0</v>
      </c>
      <c r="I264" s="37">
        <f>IFERROR(VLOOKUP(H264,Группы!A:A,1,FALSE),0)</f>
        <v>0</v>
      </c>
      <c r="J264" s="37" t="str">
        <f t="shared" si="105"/>
        <v/>
      </c>
      <c r="K264" s="125" t="str">
        <f>IF(IF('Шаблон модификаторы блюда'!D265=0,0,'Шаблон модификаторы блюда'!A265),IF('Шаблон модификаторы блюда'!D265=0,0,'Шаблон модификаторы блюда'!A265),"")</f>
        <v/>
      </c>
      <c r="L264" s="42" t="str">
        <f t="shared" si="106"/>
        <v/>
      </c>
      <c r="M264" s="42" t="str">
        <f t="shared" si="107"/>
        <v/>
      </c>
      <c r="N264" s="42" t="str">
        <f t="shared" si="126"/>
        <v/>
      </c>
      <c r="O264" s="37" t="str">
        <f t="shared" si="127"/>
        <v/>
      </c>
      <c r="Q264" s="37">
        <f>'Шаблон блюда'!B265</f>
        <v>0</v>
      </c>
      <c r="R264" s="37">
        <f>IFERROR('Шаблон блюда'!A265+1-1,"")</f>
        <v>0</v>
      </c>
      <c r="S264" s="45">
        <f t="shared" si="108"/>
        <v>0</v>
      </c>
      <c r="T264" s="37" t="str">
        <f t="shared" si="109"/>
        <v/>
      </c>
      <c r="U264" s="37" t="str">
        <f t="shared" si="128"/>
        <v/>
      </c>
      <c r="W264" s="38">
        <f t="shared" si="104"/>
        <v>3029</v>
      </c>
      <c r="AO264" s="38">
        <f t="shared" si="110"/>
        <v>0</v>
      </c>
      <c r="AP264" s="38">
        <f t="shared" si="111"/>
        <v>0</v>
      </c>
      <c r="AR264" s="181">
        <f>Инвентаризация!O267</f>
        <v>0</v>
      </c>
      <c r="AS264" s="181">
        <f>Инвентаризация!P267</f>
        <v>0</v>
      </c>
      <c r="AT264" s="181">
        <f>Инвентаризация!Q267</f>
        <v>0</v>
      </c>
      <c r="AU264" s="181" t="str">
        <f>IFERROR('Аксапта '!A272,"-")</f>
        <v>-</v>
      </c>
      <c r="AV264" s="38">
        <f t="shared" si="112"/>
        <v>0</v>
      </c>
      <c r="AW264" s="38">
        <f t="shared" si="113"/>
        <v>0</v>
      </c>
      <c r="AX264" s="38">
        <f t="shared" si="114"/>
        <v>0</v>
      </c>
      <c r="AY264" s="181">
        <f t="shared" si="115"/>
        <v>0</v>
      </c>
      <c r="BB264" s="181">
        <f>Инвентаризация!O267</f>
        <v>0</v>
      </c>
      <c r="BC264" s="181">
        <f>Инвентаризация!P267</f>
        <v>0</v>
      </c>
      <c r="BD264" s="181">
        <f>Инвентаризация!Q267</f>
        <v>0</v>
      </c>
      <c r="BE264" s="181" t="str">
        <f>IFERROR('Аксапта 2'!A272,"-")</f>
        <v>-</v>
      </c>
      <c r="BF264" s="38">
        <f t="shared" si="116"/>
        <v>0</v>
      </c>
      <c r="BG264" s="38">
        <f t="shared" si="117"/>
        <v>0</v>
      </c>
      <c r="BH264" s="38">
        <f t="shared" si="118"/>
        <v>0</v>
      </c>
      <c r="BI264" s="181">
        <f t="shared" si="119"/>
        <v>0</v>
      </c>
      <c r="BL264" s="181">
        <f>Инвентаризация!O267</f>
        <v>0</v>
      </c>
      <c r="BM264" s="181">
        <f>Инвентаризация!P267</f>
        <v>0</v>
      </c>
      <c r="BN264" s="181">
        <f>Инвентаризация!Q267</f>
        <v>0</v>
      </c>
      <c r="BO264" s="181" t="str">
        <f>IFERROR('Аксапта 3'!A272,"-")</f>
        <v>-</v>
      </c>
      <c r="BP264" s="38">
        <f t="shared" si="120"/>
        <v>0</v>
      </c>
      <c r="BQ264" s="38">
        <f t="shared" si="121"/>
        <v>0</v>
      </c>
      <c r="BR264" s="38">
        <f t="shared" si="122"/>
        <v>0</v>
      </c>
      <c r="BS264" s="181">
        <f t="shared" si="123"/>
        <v>0</v>
      </c>
    </row>
    <row r="265" spans="1:71">
      <c r="A265" s="38">
        <f>'Шаблон блюда'!B266</f>
        <v>0</v>
      </c>
      <c r="B265" s="37">
        <f>IFERROR('Шаблон блюда'!A266+1-1,"")</f>
        <v>0</v>
      </c>
      <c r="C265" s="37">
        <f>IFERROR(VLOOKUP(B265,Группы!A:A,1,FALSE),0)</f>
        <v>0</v>
      </c>
      <c r="D265" s="37" t="str">
        <f t="shared" si="124"/>
        <v/>
      </c>
      <c r="E265" s="37" t="str">
        <f t="shared" si="125"/>
        <v/>
      </c>
      <c r="G265" s="173">
        <f>'Шаблон модификаторы'!C266</f>
        <v>0</v>
      </c>
      <c r="H265" s="174">
        <f>IFERROR('Шаблон модификаторы блюда'!A266+1-1,0)</f>
        <v>0</v>
      </c>
      <c r="I265" s="37">
        <f>IFERROR(VLOOKUP(H265,Группы!A:A,1,FALSE),0)</f>
        <v>0</v>
      </c>
      <c r="J265" s="37" t="str">
        <f t="shared" si="105"/>
        <v/>
      </c>
      <c r="K265" s="125" t="str">
        <f>IF(IF('Шаблон модификаторы блюда'!D266=0,0,'Шаблон модификаторы блюда'!A266),IF('Шаблон модификаторы блюда'!D266=0,0,'Шаблон модификаторы блюда'!A266),"")</f>
        <v/>
      </c>
      <c r="L265" s="42" t="str">
        <f t="shared" si="106"/>
        <v/>
      </c>
      <c r="M265" s="42" t="str">
        <f t="shared" si="107"/>
        <v/>
      </c>
      <c r="N265" s="42" t="str">
        <f t="shared" si="126"/>
        <v/>
      </c>
      <c r="O265" s="37" t="str">
        <f t="shared" si="127"/>
        <v/>
      </c>
      <c r="Q265" s="37">
        <f>'Шаблон блюда'!B266</f>
        <v>0</v>
      </c>
      <c r="R265" s="37">
        <f>IFERROR('Шаблон блюда'!A266+1-1,"")</f>
        <v>0</v>
      </c>
      <c r="S265" s="45">
        <f t="shared" si="108"/>
        <v>0</v>
      </c>
      <c r="T265" s="37" t="str">
        <f t="shared" si="109"/>
        <v/>
      </c>
      <c r="U265" s="37" t="str">
        <f t="shared" si="128"/>
        <v/>
      </c>
      <c r="W265" s="38">
        <f t="shared" si="104"/>
        <v>3001</v>
      </c>
      <c r="AO265" s="38">
        <f t="shared" si="110"/>
        <v>0</v>
      </c>
      <c r="AP265" s="38">
        <f t="shared" si="111"/>
        <v>0</v>
      </c>
      <c r="AR265" s="181">
        <f>Инвентаризация!O268</f>
        <v>0</v>
      </c>
      <c r="AS265" s="181">
        <f>Инвентаризация!P268</f>
        <v>0</v>
      </c>
      <c r="AT265" s="181">
        <f>Инвентаризация!Q268</f>
        <v>0</v>
      </c>
      <c r="AU265" s="181" t="str">
        <f>IFERROR('Аксапта '!A273,"-")</f>
        <v>-</v>
      </c>
      <c r="AV265" s="38">
        <f t="shared" si="112"/>
        <v>0</v>
      </c>
      <c r="AW265" s="38">
        <f t="shared" si="113"/>
        <v>0</v>
      </c>
      <c r="AX265" s="38">
        <f t="shared" si="114"/>
        <v>0</v>
      </c>
      <c r="AY265" s="181">
        <f t="shared" si="115"/>
        <v>0</v>
      </c>
      <c r="BB265" s="181">
        <f>Инвентаризация!O268</f>
        <v>0</v>
      </c>
      <c r="BC265" s="181">
        <f>Инвентаризация!P268</f>
        <v>0</v>
      </c>
      <c r="BD265" s="181">
        <f>Инвентаризация!Q268</f>
        <v>0</v>
      </c>
      <c r="BE265" s="181" t="str">
        <f>IFERROR('Аксапта 2'!A273,"-")</f>
        <v>-</v>
      </c>
      <c r="BF265" s="38">
        <f t="shared" si="116"/>
        <v>0</v>
      </c>
      <c r="BG265" s="38">
        <f t="shared" si="117"/>
        <v>0</v>
      </c>
      <c r="BH265" s="38">
        <f t="shared" si="118"/>
        <v>0</v>
      </c>
      <c r="BI265" s="181">
        <f t="shared" si="119"/>
        <v>0</v>
      </c>
      <c r="BL265" s="181">
        <f>Инвентаризация!O268</f>
        <v>0</v>
      </c>
      <c r="BM265" s="181">
        <f>Инвентаризация!P268</f>
        <v>0</v>
      </c>
      <c r="BN265" s="181">
        <f>Инвентаризация!Q268</f>
        <v>0</v>
      </c>
      <c r="BO265" s="181" t="str">
        <f>IFERROR('Аксапта 3'!A273,"-")</f>
        <v>-</v>
      </c>
      <c r="BP265" s="38">
        <f t="shared" si="120"/>
        <v>0</v>
      </c>
      <c r="BQ265" s="38">
        <f t="shared" si="121"/>
        <v>0</v>
      </c>
      <c r="BR265" s="38">
        <f t="shared" si="122"/>
        <v>0</v>
      </c>
      <c r="BS265" s="181">
        <f t="shared" si="123"/>
        <v>0</v>
      </c>
    </row>
    <row r="266" spans="1:71">
      <c r="A266" s="38">
        <f>'Шаблон блюда'!B267</f>
        <v>0</v>
      </c>
      <c r="B266" s="37">
        <f>IFERROR('Шаблон блюда'!A267+1-1,"")</f>
        <v>0</v>
      </c>
      <c r="C266" s="37">
        <f>IFERROR(VLOOKUP(B266,Группы!A:A,1,FALSE),0)</f>
        <v>0</v>
      </c>
      <c r="D266" s="37" t="str">
        <f t="shared" si="124"/>
        <v/>
      </c>
      <c r="E266" s="37" t="str">
        <f t="shared" si="125"/>
        <v/>
      </c>
      <c r="G266" s="173">
        <f>'Шаблон модификаторы'!C267</f>
        <v>0</v>
      </c>
      <c r="H266" s="174">
        <f>IFERROR('Шаблон модификаторы блюда'!A267+1-1,0)</f>
        <v>0</v>
      </c>
      <c r="I266" s="37">
        <f>IFERROR(VLOOKUP(H266,Группы!A:A,1,FALSE),0)</f>
        <v>0</v>
      </c>
      <c r="J266" s="37" t="str">
        <f t="shared" si="105"/>
        <v/>
      </c>
      <c r="K266" s="125" t="str">
        <f>IF(IF('Шаблон модификаторы блюда'!D267=0,0,'Шаблон модификаторы блюда'!A267),IF('Шаблон модификаторы блюда'!D267=0,0,'Шаблон модификаторы блюда'!A267),"")</f>
        <v/>
      </c>
      <c r="L266" s="42" t="str">
        <f t="shared" si="106"/>
        <v/>
      </c>
      <c r="M266" s="42" t="str">
        <f t="shared" si="107"/>
        <v/>
      </c>
      <c r="N266" s="42" t="str">
        <f t="shared" si="126"/>
        <v/>
      </c>
      <c r="O266" s="37" t="str">
        <f t="shared" si="127"/>
        <v/>
      </c>
      <c r="Q266" s="37">
        <f>'Шаблон блюда'!B267</f>
        <v>0</v>
      </c>
      <c r="R266" s="37">
        <f>IFERROR('Шаблон блюда'!A267+1-1,"")</f>
        <v>0</v>
      </c>
      <c r="S266" s="45">
        <f t="shared" si="108"/>
        <v>0</v>
      </c>
      <c r="T266" s="37" t="str">
        <f t="shared" si="109"/>
        <v/>
      </c>
      <c r="U266" s="37" t="str">
        <f t="shared" si="128"/>
        <v/>
      </c>
      <c r="W266" s="38">
        <f t="shared" si="104"/>
        <v>3003</v>
      </c>
      <c r="AO266" s="38">
        <f t="shared" si="110"/>
        <v>0</v>
      </c>
      <c r="AP266" s="38">
        <f t="shared" si="111"/>
        <v>0</v>
      </c>
      <c r="AR266" s="181">
        <f>Инвентаризация!O269</f>
        <v>0</v>
      </c>
      <c r="AS266" s="181">
        <f>Инвентаризация!P269</f>
        <v>0</v>
      </c>
      <c r="AT266" s="181">
        <f>Инвентаризация!Q269</f>
        <v>0</v>
      </c>
      <c r="AU266" s="181" t="str">
        <f>IFERROR('Аксапта '!A274,"-")</f>
        <v>-</v>
      </c>
      <c r="AV266" s="38">
        <f t="shared" si="112"/>
        <v>0</v>
      </c>
      <c r="AW266" s="38">
        <f t="shared" si="113"/>
        <v>0</v>
      </c>
      <c r="AX266" s="38">
        <f t="shared" si="114"/>
        <v>0</v>
      </c>
      <c r="AY266" s="181">
        <f t="shared" si="115"/>
        <v>0</v>
      </c>
      <c r="BB266" s="181">
        <f>Инвентаризация!O269</f>
        <v>0</v>
      </c>
      <c r="BC266" s="181">
        <f>Инвентаризация!P269</f>
        <v>0</v>
      </c>
      <c r="BD266" s="181">
        <f>Инвентаризация!Q269</f>
        <v>0</v>
      </c>
      <c r="BE266" s="181" t="str">
        <f>IFERROR('Аксапта 2'!A274,"-")</f>
        <v>-</v>
      </c>
      <c r="BF266" s="38">
        <f t="shared" si="116"/>
        <v>0</v>
      </c>
      <c r="BG266" s="38">
        <f t="shared" si="117"/>
        <v>0</v>
      </c>
      <c r="BH266" s="38">
        <f t="shared" si="118"/>
        <v>0</v>
      </c>
      <c r="BI266" s="181">
        <f t="shared" si="119"/>
        <v>0</v>
      </c>
      <c r="BL266" s="181">
        <f>Инвентаризация!O269</f>
        <v>0</v>
      </c>
      <c r="BM266" s="181">
        <f>Инвентаризация!P269</f>
        <v>0</v>
      </c>
      <c r="BN266" s="181">
        <f>Инвентаризация!Q269</f>
        <v>0</v>
      </c>
      <c r="BO266" s="181" t="str">
        <f>IFERROR('Аксапта 3'!A274,"-")</f>
        <v>-</v>
      </c>
      <c r="BP266" s="38">
        <f t="shared" si="120"/>
        <v>0</v>
      </c>
      <c r="BQ266" s="38">
        <f t="shared" si="121"/>
        <v>0</v>
      </c>
      <c r="BR266" s="38">
        <f t="shared" si="122"/>
        <v>0</v>
      </c>
      <c r="BS266" s="181">
        <f t="shared" si="123"/>
        <v>0</v>
      </c>
    </row>
    <row r="267" spans="1:71">
      <c r="A267" s="38">
        <f>'Шаблон блюда'!B268</f>
        <v>0</v>
      </c>
      <c r="B267" s="37">
        <f>IFERROR('Шаблон блюда'!A268+1-1,"")</f>
        <v>0</v>
      </c>
      <c r="C267" s="37">
        <f>IFERROR(VLOOKUP(B267,Группы!A:A,1,FALSE),0)</f>
        <v>0</v>
      </c>
      <c r="D267" s="37" t="str">
        <f t="shared" si="124"/>
        <v/>
      </c>
      <c r="E267" s="37" t="str">
        <f t="shared" si="125"/>
        <v/>
      </c>
      <c r="G267" s="173">
        <f>'Шаблон модификаторы'!C268</f>
        <v>0</v>
      </c>
      <c r="H267" s="174">
        <f>IFERROR('Шаблон модификаторы блюда'!A268+1-1,0)</f>
        <v>0</v>
      </c>
      <c r="I267" s="37">
        <f>IFERROR(VLOOKUP(H267,Группы!A:A,1,FALSE),0)</f>
        <v>0</v>
      </c>
      <c r="J267" s="37" t="str">
        <f t="shared" si="105"/>
        <v/>
      </c>
      <c r="K267" s="125" t="str">
        <f>IF(IF('Шаблон модификаторы блюда'!D268=0,0,'Шаблон модификаторы блюда'!A268),IF('Шаблон модификаторы блюда'!D268=0,0,'Шаблон модификаторы блюда'!A268),"")</f>
        <v/>
      </c>
      <c r="L267" s="42" t="str">
        <f t="shared" si="106"/>
        <v/>
      </c>
      <c r="M267" s="42" t="str">
        <f t="shared" si="107"/>
        <v/>
      </c>
      <c r="N267" s="42" t="str">
        <f t="shared" si="126"/>
        <v/>
      </c>
      <c r="O267" s="37" t="str">
        <f t="shared" si="127"/>
        <v/>
      </c>
      <c r="Q267" s="37">
        <f>'Шаблон блюда'!B268</f>
        <v>0</v>
      </c>
      <c r="R267" s="37">
        <f>IFERROR('Шаблон блюда'!A268+1-1,"")</f>
        <v>0</v>
      </c>
      <c r="S267" s="45">
        <f t="shared" si="108"/>
        <v>0</v>
      </c>
      <c r="T267" s="37" t="str">
        <f t="shared" si="109"/>
        <v/>
      </c>
      <c r="U267" s="37" t="str">
        <f t="shared" si="128"/>
        <v/>
      </c>
      <c r="W267" s="38">
        <f t="shared" si="104"/>
        <v>3018</v>
      </c>
      <c r="AO267" s="38">
        <f t="shared" si="110"/>
        <v>0</v>
      </c>
      <c r="AP267" s="38">
        <f t="shared" si="111"/>
        <v>0</v>
      </c>
      <c r="AR267" s="181">
        <f>Инвентаризация!O270</f>
        <v>0</v>
      </c>
      <c r="AS267" s="181">
        <f>Инвентаризация!P270</f>
        <v>0</v>
      </c>
      <c r="AT267" s="181">
        <f>Инвентаризация!Q270</f>
        <v>0</v>
      </c>
      <c r="AU267" s="181" t="str">
        <f>IFERROR('Аксапта '!A275,"-")</f>
        <v>-</v>
      </c>
      <c r="AV267" s="38">
        <f t="shared" si="112"/>
        <v>0</v>
      </c>
      <c r="AW267" s="38">
        <f t="shared" si="113"/>
        <v>0</v>
      </c>
      <c r="AX267" s="38">
        <f t="shared" si="114"/>
        <v>0</v>
      </c>
      <c r="AY267" s="181">
        <f t="shared" si="115"/>
        <v>0</v>
      </c>
      <c r="BB267" s="181">
        <f>Инвентаризация!O270</f>
        <v>0</v>
      </c>
      <c r="BC267" s="181">
        <f>Инвентаризация!P270</f>
        <v>0</v>
      </c>
      <c r="BD267" s="181">
        <f>Инвентаризация!Q270</f>
        <v>0</v>
      </c>
      <c r="BE267" s="181" t="str">
        <f>IFERROR('Аксапта 2'!A275,"-")</f>
        <v>-</v>
      </c>
      <c r="BF267" s="38">
        <f t="shared" si="116"/>
        <v>0</v>
      </c>
      <c r="BG267" s="38">
        <f t="shared" si="117"/>
        <v>0</v>
      </c>
      <c r="BH267" s="38">
        <f t="shared" si="118"/>
        <v>0</v>
      </c>
      <c r="BI267" s="181">
        <f t="shared" si="119"/>
        <v>0</v>
      </c>
      <c r="BL267" s="181">
        <f>Инвентаризация!O270</f>
        <v>0</v>
      </c>
      <c r="BM267" s="181">
        <f>Инвентаризация!P270</f>
        <v>0</v>
      </c>
      <c r="BN267" s="181">
        <f>Инвентаризация!Q270</f>
        <v>0</v>
      </c>
      <c r="BO267" s="181" t="str">
        <f>IFERROR('Аксапта 3'!A275,"-")</f>
        <v>-</v>
      </c>
      <c r="BP267" s="38">
        <f t="shared" si="120"/>
        <v>0</v>
      </c>
      <c r="BQ267" s="38">
        <f t="shared" si="121"/>
        <v>0</v>
      </c>
      <c r="BR267" s="38">
        <f t="shared" si="122"/>
        <v>0</v>
      </c>
      <c r="BS267" s="181">
        <f t="shared" si="123"/>
        <v>0</v>
      </c>
    </row>
    <row r="268" spans="1:71">
      <c r="A268" s="38">
        <f>'Шаблон блюда'!B269</f>
        <v>0</v>
      </c>
      <c r="B268" s="37">
        <f>IFERROR('Шаблон блюда'!A269+1-1,"")</f>
        <v>0</v>
      </c>
      <c r="C268" s="37">
        <f>IFERROR(VLOOKUP(B268,Группы!A:A,1,FALSE),0)</f>
        <v>0</v>
      </c>
      <c r="D268" s="37" t="str">
        <f t="shared" si="124"/>
        <v/>
      </c>
      <c r="E268" s="37" t="str">
        <f t="shared" si="125"/>
        <v/>
      </c>
      <c r="G268" s="173">
        <f>'Шаблон модификаторы'!C269</f>
        <v>0</v>
      </c>
      <c r="H268" s="174">
        <f>IFERROR('Шаблон модификаторы блюда'!A269+1-1,0)</f>
        <v>0</v>
      </c>
      <c r="I268" s="37">
        <f>IFERROR(VLOOKUP(H268,Группы!A:A,1,FALSE),0)</f>
        <v>0</v>
      </c>
      <c r="J268" s="37" t="str">
        <f t="shared" si="105"/>
        <v/>
      </c>
      <c r="K268" s="125" t="str">
        <f>IF(IF('Шаблон модификаторы блюда'!D269=0,0,'Шаблон модификаторы блюда'!A269),IF('Шаблон модификаторы блюда'!D269=0,0,'Шаблон модификаторы блюда'!A269),"")</f>
        <v/>
      </c>
      <c r="L268" s="42" t="str">
        <f t="shared" si="106"/>
        <v/>
      </c>
      <c r="M268" s="42" t="str">
        <f t="shared" si="107"/>
        <v/>
      </c>
      <c r="N268" s="42" t="str">
        <f t="shared" si="126"/>
        <v/>
      </c>
      <c r="O268" s="37" t="str">
        <f t="shared" si="127"/>
        <v/>
      </c>
      <c r="Q268" s="37">
        <f>'Шаблон блюда'!B269</f>
        <v>0</v>
      </c>
      <c r="R268" s="37">
        <f>IFERROR('Шаблон блюда'!A269+1-1,"")</f>
        <v>0</v>
      </c>
      <c r="S268" s="45">
        <f t="shared" si="108"/>
        <v>0</v>
      </c>
      <c r="T268" s="37" t="str">
        <f t="shared" si="109"/>
        <v/>
      </c>
      <c r="U268" s="37" t="str">
        <f t="shared" si="128"/>
        <v/>
      </c>
      <c r="W268" s="38">
        <f t="shared" si="104"/>
        <v>3486</v>
      </c>
      <c r="AO268" s="38">
        <f t="shared" si="110"/>
        <v>0</v>
      </c>
      <c r="AP268" s="38">
        <f t="shared" si="111"/>
        <v>0</v>
      </c>
      <c r="AR268" s="181">
        <f>Инвентаризация!O271</f>
        <v>0</v>
      </c>
      <c r="AS268" s="181">
        <f>Инвентаризация!P271</f>
        <v>0</v>
      </c>
      <c r="AT268" s="181">
        <f>Инвентаризация!Q271</f>
        <v>0</v>
      </c>
      <c r="AU268" s="181" t="str">
        <f>IFERROR('Аксапта '!A276,"-")</f>
        <v>-</v>
      </c>
      <c r="AV268" s="38">
        <f t="shared" si="112"/>
        <v>0</v>
      </c>
      <c r="AW268" s="38">
        <f t="shared" si="113"/>
        <v>0</v>
      </c>
      <c r="AX268" s="38">
        <f t="shared" si="114"/>
        <v>0</v>
      </c>
      <c r="AY268" s="181">
        <f t="shared" si="115"/>
        <v>0</v>
      </c>
      <c r="BB268" s="181">
        <f>Инвентаризация!O271</f>
        <v>0</v>
      </c>
      <c r="BC268" s="181">
        <f>Инвентаризация!P271</f>
        <v>0</v>
      </c>
      <c r="BD268" s="181">
        <f>Инвентаризация!Q271</f>
        <v>0</v>
      </c>
      <c r="BE268" s="181" t="str">
        <f>IFERROR('Аксапта 2'!A276,"-")</f>
        <v>-</v>
      </c>
      <c r="BF268" s="38">
        <f t="shared" si="116"/>
        <v>0</v>
      </c>
      <c r="BG268" s="38">
        <f t="shared" si="117"/>
        <v>0</v>
      </c>
      <c r="BH268" s="38">
        <f t="shared" si="118"/>
        <v>0</v>
      </c>
      <c r="BI268" s="181">
        <f t="shared" si="119"/>
        <v>0</v>
      </c>
      <c r="BL268" s="181">
        <f>Инвентаризация!O271</f>
        <v>0</v>
      </c>
      <c r="BM268" s="181">
        <f>Инвентаризация!P271</f>
        <v>0</v>
      </c>
      <c r="BN268" s="181">
        <f>Инвентаризация!Q271</f>
        <v>0</v>
      </c>
      <c r="BO268" s="181" t="str">
        <f>IFERROR('Аксапта 3'!A276,"-")</f>
        <v>-</v>
      </c>
      <c r="BP268" s="38">
        <f t="shared" si="120"/>
        <v>0</v>
      </c>
      <c r="BQ268" s="38">
        <f t="shared" si="121"/>
        <v>0</v>
      </c>
      <c r="BR268" s="38">
        <f t="shared" si="122"/>
        <v>0</v>
      </c>
      <c r="BS268" s="181">
        <f t="shared" si="123"/>
        <v>0</v>
      </c>
    </row>
    <row r="269" spans="1:71">
      <c r="A269" s="38">
        <f>'Шаблон блюда'!B270</f>
        <v>0</v>
      </c>
      <c r="B269" s="37">
        <f>IFERROR('Шаблон блюда'!A270+1-1,"")</f>
        <v>0</v>
      </c>
      <c r="C269" s="37">
        <f>IFERROR(VLOOKUP(B269,Группы!A:A,1,FALSE),0)</f>
        <v>0</v>
      </c>
      <c r="D269" s="37" t="str">
        <f t="shared" si="124"/>
        <v/>
      </c>
      <c r="E269" s="37" t="str">
        <f t="shared" si="125"/>
        <v/>
      </c>
      <c r="G269" s="173">
        <f>'Шаблон модификаторы'!C270</f>
        <v>0</v>
      </c>
      <c r="H269" s="174">
        <f>IFERROR('Шаблон модификаторы блюда'!A270+1-1,0)</f>
        <v>0</v>
      </c>
      <c r="I269" s="37">
        <f>IFERROR(VLOOKUP(H269,Группы!A:A,1,FALSE),0)</f>
        <v>0</v>
      </c>
      <c r="J269" s="37" t="str">
        <f t="shared" si="105"/>
        <v/>
      </c>
      <c r="K269" s="125" t="str">
        <f>IF(IF('Шаблон модификаторы блюда'!D270=0,0,'Шаблон модификаторы блюда'!A270),IF('Шаблон модификаторы блюда'!D270=0,0,'Шаблон модификаторы блюда'!A270),"")</f>
        <v/>
      </c>
      <c r="L269" s="42" t="str">
        <f t="shared" si="106"/>
        <v/>
      </c>
      <c r="M269" s="42" t="str">
        <f t="shared" si="107"/>
        <v/>
      </c>
      <c r="N269" s="42" t="str">
        <f t="shared" si="126"/>
        <v/>
      </c>
      <c r="O269" s="37" t="str">
        <f t="shared" si="127"/>
        <v/>
      </c>
      <c r="Q269" s="37">
        <f>'Шаблон блюда'!B270</f>
        <v>0</v>
      </c>
      <c r="R269" s="37">
        <f>IFERROR('Шаблон блюда'!A270+1-1,"")</f>
        <v>0</v>
      </c>
      <c r="S269" s="45">
        <f t="shared" si="108"/>
        <v>0</v>
      </c>
      <c r="T269" s="37" t="str">
        <f t="shared" si="109"/>
        <v/>
      </c>
      <c r="U269" s="37" t="str">
        <f t="shared" si="128"/>
        <v/>
      </c>
      <c r="W269" s="38">
        <f t="shared" si="104"/>
        <v>4244</v>
      </c>
      <c r="AO269" s="38">
        <f t="shared" si="110"/>
        <v>0</v>
      </c>
      <c r="AP269" s="38">
        <f t="shared" si="111"/>
        <v>0</v>
      </c>
      <c r="AR269" s="181">
        <f>Инвентаризация!O272</f>
        <v>0</v>
      </c>
      <c r="AS269" s="181">
        <f>Инвентаризация!P272</f>
        <v>0</v>
      </c>
      <c r="AT269" s="181">
        <f>Инвентаризация!Q272</f>
        <v>0</v>
      </c>
      <c r="AU269" s="181" t="str">
        <f>IFERROR('Аксапта '!A277,"-")</f>
        <v>-</v>
      </c>
      <c r="AV269" s="38">
        <f t="shared" si="112"/>
        <v>0</v>
      </c>
      <c r="AW269" s="38">
        <f t="shared" si="113"/>
        <v>0</v>
      </c>
      <c r="AX269" s="38">
        <f t="shared" si="114"/>
        <v>0</v>
      </c>
      <c r="AY269" s="181">
        <f t="shared" si="115"/>
        <v>0</v>
      </c>
      <c r="BB269" s="181">
        <f>Инвентаризация!O272</f>
        <v>0</v>
      </c>
      <c r="BC269" s="181">
        <f>Инвентаризация!P272</f>
        <v>0</v>
      </c>
      <c r="BD269" s="181">
        <f>Инвентаризация!Q272</f>
        <v>0</v>
      </c>
      <c r="BE269" s="181" t="str">
        <f>IFERROR('Аксапта 2'!A277,"-")</f>
        <v>-</v>
      </c>
      <c r="BF269" s="38">
        <f t="shared" si="116"/>
        <v>0</v>
      </c>
      <c r="BG269" s="38">
        <f t="shared" si="117"/>
        <v>0</v>
      </c>
      <c r="BH269" s="38">
        <f t="shared" si="118"/>
        <v>0</v>
      </c>
      <c r="BI269" s="181">
        <f t="shared" si="119"/>
        <v>0</v>
      </c>
      <c r="BL269" s="181">
        <f>Инвентаризация!O272</f>
        <v>0</v>
      </c>
      <c r="BM269" s="181">
        <f>Инвентаризация!P272</f>
        <v>0</v>
      </c>
      <c r="BN269" s="181">
        <f>Инвентаризация!Q272</f>
        <v>0</v>
      </c>
      <c r="BO269" s="181" t="str">
        <f>IFERROR('Аксапта 3'!A277,"-")</f>
        <v>-</v>
      </c>
      <c r="BP269" s="38">
        <f t="shared" si="120"/>
        <v>0</v>
      </c>
      <c r="BQ269" s="38">
        <f t="shared" si="121"/>
        <v>0</v>
      </c>
      <c r="BR269" s="38">
        <f t="shared" si="122"/>
        <v>0</v>
      </c>
      <c r="BS269" s="181">
        <f t="shared" si="123"/>
        <v>0</v>
      </c>
    </row>
    <row r="270" spans="1:71">
      <c r="A270" s="38">
        <f>'Шаблон блюда'!B271</f>
        <v>0</v>
      </c>
      <c r="B270" s="37">
        <f>IFERROR('Шаблон блюда'!A271+1-1,"")</f>
        <v>0</v>
      </c>
      <c r="C270" s="37">
        <f>IFERROR(VLOOKUP(B270,Группы!A:A,1,FALSE),0)</f>
        <v>0</v>
      </c>
      <c r="D270" s="37" t="str">
        <f t="shared" si="124"/>
        <v/>
      </c>
      <c r="E270" s="37" t="str">
        <f t="shared" si="125"/>
        <v/>
      </c>
      <c r="G270" s="173">
        <f>'Шаблон модификаторы'!C271</f>
        <v>0</v>
      </c>
      <c r="H270" s="174">
        <f>IFERROR('Шаблон модификаторы блюда'!A271+1-1,0)</f>
        <v>0</v>
      </c>
      <c r="I270" s="37">
        <f>IFERROR(VLOOKUP(H270,Группы!A:A,1,FALSE),0)</f>
        <v>0</v>
      </c>
      <c r="J270" s="37" t="str">
        <f t="shared" si="105"/>
        <v/>
      </c>
      <c r="K270" s="125" t="str">
        <f>IF(IF('Шаблон модификаторы блюда'!D271=0,0,'Шаблон модификаторы блюда'!A271),IF('Шаблон модификаторы блюда'!D271=0,0,'Шаблон модификаторы блюда'!A271),"")</f>
        <v/>
      </c>
      <c r="L270" s="42" t="str">
        <f t="shared" si="106"/>
        <v/>
      </c>
      <c r="M270" s="42" t="str">
        <f t="shared" si="107"/>
        <v/>
      </c>
      <c r="N270" s="42" t="str">
        <f t="shared" si="126"/>
        <v/>
      </c>
      <c r="O270" s="37" t="str">
        <f t="shared" si="127"/>
        <v/>
      </c>
      <c r="Q270" s="37">
        <f>'Шаблон блюда'!B271</f>
        <v>0</v>
      </c>
      <c r="R270" s="37">
        <f>IFERROR('Шаблон блюда'!A271+1-1,"")</f>
        <v>0</v>
      </c>
      <c r="S270" s="45">
        <f t="shared" si="108"/>
        <v>0</v>
      </c>
      <c r="T270" s="37" t="str">
        <f t="shared" si="109"/>
        <v/>
      </c>
      <c r="U270" s="37" t="str">
        <f t="shared" si="128"/>
        <v/>
      </c>
      <c r="W270" s="38">
        <f t="shared" si="104"/>
        <v>0</v>
      </c>
      <c r="AO270" s="38">
        <f t="shared" si="110"/>
        <v>0</v>
      </c>
      <c r="AP270" s="38">
        <f t="shared" si="111"/>
        <v>0</v>
      </c>
      <c r="AR270" s="181">
        <f>Инвентаризация!O273</f>
        <v>0</v>
      </c>
      <c r="AS270" s="181">
        <f>Инвентаризация!P273</f>
        <v>0</v>
      </c>
      <c r="AT270" s="181">
        <f>Инвентаризация!Q273</f>
        <v>0</v>
      </c>
      <c r="AU270" s="181" t="str">
        <f>IFERROR('Аксапта '!A278,"-")</f>
        <v>-</v>
      </c>
      <c r="AV270" s="38">
        <f t="shared" si="112"/>
        <v>0</v>
      </c>
      <c r="AW270" s="38">
        <f t="shared" si="113"/>
        <v>0</v>
      </c>
      <c r="AX270" s="38">
        <f t="shared" si="114"/>
        <v>0</v>
      </c>
      <c r="AY270" s="181">
        <f t="shared" si="115"/>
        <v>0</v>
      </c>
      <c r="BB270" s="181">
        <f>Инвентаризация!O273</f>
        <v>0</v>
      </c>
      <c r="BC270" s="181">
        <f>Инвентаризация!P273</f>
        <v>0</v>
      </c>
      <c r="BD270" s="181">
        <f>Инвентаризация!Q273</f>
        <v>0</v>
      </c>
      <c r="BE270" s="181" t="str">
        <f>IFERROR('Аксапта 2'!A278,"-")</f>
        <v>-</v>
      </c>
      <c r="BF270" s="38">
        <f t="shared" si="116"/>
        <v>0</v>
      </c>
      <c r="BG270" s="38">
        <f t="shared" si="117"/>
        <v>0</v>
      </c>
      <c r="BH270" s="38">
        <f t="shared" si="118"/>
        <v>0</v>
      </c>
      <c r="BI270" s="181">
        <f t="shared" si="119"/>
        <v>0</v>
      </c>
      <c r="BL270" s="181">
        <f>Инвентаризация!O273</f>
        <v>0</v>
      </c>
      <c r="BM270" s="181">
        <f>Инвентаризация!P273</f>
        <v>0</v>
      </c>
      <c r="BN270" s="181">
        <f>Инвентаризация!Q273</f>
        <v>0</v>
      </c>
      <c r="BO270" s="181" t="str">
        <f>IFERROR('Аксапта 3'!A278,"-")</f>
        <v>-</v>
      </c>
      <c r="BP270" s="38">
        <f t="shared" si="120"/>
        <v>0</v>
      </c>
      <c r="BQ270" s="38">
        <f t="shared" si="121"/>
        <v>0</v>
      </c>
      <c r="BR270" s="38">
        <f t="shared" si="122"/>
        <v>0</v>
      </c>
      <c r="BS270" s="181">
        <f t="shared" si="123"/>
        <v>0</v>
      </c>
    </row>
    <row r="271" spans="1:71">
      <c r="A271" s="38">
        <f>'Шаблон блюда'!B272</f>
        <v>0</v>
      </c>
      <c r="B271" s="37">
        <f>IFERROR('Шаблон блюда'!A272+1-1,"")</f>
        <v>0</v>
      </c>
      <c r="C271" s="37">
        <f>IFERROR(VLOOKUP(B271,Группы!A:A,1,FALSE),0)</f>
        <v>0</v>
      </c>
      <c r="D271" s="37" t="str">
        <f t="shared" si="124"/>
        <v/>
      </c>
      <c r="E271" s="37" t="str">
        <f t="shared" si="125"/>
        <v/>
      </c>
      <c r="G271" s="173">
        <f>'Шаблон модификаторы'!C272</f>
        <v>0</v>
      </c>
      <c r="H271" s="174">
        <f>IFERROR('Шаблон модификаторы блюда'!A272+1-1,0)</f>
        <v>0</v>
      </c>
      <c r="I271" s="37">
        <f>IFERROR(VLOOKUP(H271,Группы!A:A,1,FALSE),0)</f>
        <v>0</v>
      </c>
      <c r="J271" s="37" t="str">
        <f t="shared" si="105"/>
        <v/>
      </c>
      <c r="K271" s="125" t="str">
        <f>IF(IF('Шаблон модификаторы блюда'!D272=0,0,'Шаблон модификаторы блюда'!A272),IF('Шаблон модификаторы блюда'!D272=0,0,'Шаблон модификаторы блюда'!A272),"")</f>
        <v/>
      </c>
      <c r="L271" s="42" t="str">
        <f t="shared" si="106"/>
        <v/>
      </c>
      <c r="M271" s="42" t="str">
        <f t="shared" si="107"/>
        <v/>
      </c>
      <c r="N271" s="42" t="str">
        <f t="shared" si="126"/>
        <v/>
      </c>
      <c r="O271" s="37" t="str">
        <f t="shared" si="127"/>
        <v/>
      </c>
      <c r="Q271" s="37">
        <f>'Шаблон блюда'!B272</f>
        <v>0</v>
      </c>
      <c r="R271" s="37">
        <f>IFERROR('Шаблон блюда'!A272+1-1,"")</f>
        <v>0</v>
      </c>
      <c r="S271" s="45">
        <f t="shared" si="108"/>
        <v>0</v>
      </c>
      <c r="T271" s="37" t="str">
        <f t="shared" si="109"/>
        <v/>
      </c>
      <c r="U271" s="37" t="str">
        <f t="shared" si="128"/>
        <v/>
      </c>
      <c r="W271" s="38">
        <f t="shared" si="104"/>
        <v>0</v>
      </c>
      <c r="AO271" s="38">
        <f t="shared" si="110"/>
        <v>0</v>
      </c>
      <c r="AP271" s="38">
        <f t="shared" si="111"/>
        <v>0</v>
      </c>
      <c r="AR271" s="181">
        <f>Инвентаризация!O274</f>
        <v>0</v>
      </c>
      <c r="AS271" s="181">
        <f>Инвентаризация!P274</f>
        <v>0</v>
      </c>
      <c r="AT271" s="181">
        <f>Инвентаризация!Q274</f>
        <v>0</v>
      </c>
      <c r="AU271" s="181" t="str">
        <f>IFERROR('Аксапта '!A279,"-")</f>
        <v>-</v>
      </c>
      <c r="AV271" s="38">
        <f t="shared" si="112"/>
        <v>0</v>
      </c>
      <c r="AW271" s="38">
        <f t="shared" si="113"/>
        <v>0</v>
      </c>
      <c r="AX271" s="38">
        <f t="shared" si="114"/>
        <v>0</v>
      </c>
      <c r="AY271" s="181">
        <f t="shared" si="115"/>
        <v>0</v>
      </c>
      <c r="BB271" s="181">
        <f>Инвентаризация!O274</f>
        <v>0</v>
      </c>
      <c r="BC271" s="181">
        <f>Инвентаризация!P274</f>
        <v>0</v>
      </c>
      <c r="BD271" s="181">
        <f>Инвентаризация!Q274</f>
        <v>0</v>
      </c>
      <c r="BE271" s="181" t="str">
        <f>IFERROR('Аксапта 2'!A279,"-")</f>
        <v>-</v>
      </c>
      <c r="BF271" s="38">
        <f t="shared" si="116"/>
        <v>0</v>
      </c>
      <c r="BG271" s="38">
        <f t="shared" si="117"/>
        <v>0</v>
      </c>
      <c r="BH271" s="38">
        <f t="shared" si="118"/>
        <v>0</v>
      </c>
      <c r="BI271" s="181">
        <f t="shared" si="119"/>
        <v>0</v>
      </c>
      <c r="BL271" s="181">
        <f>Инвентаризация!O274</f>
        <v>0</v>
      </c>
      <c r="BM271" s="181">
        <f>Инвентаризация!P274</f>
        <v>0</v>
      </c>
      <c r="BN271" s="181">
        <f>Инвентаризация!Q274</f>
        <v>0</v>
      </c>
      <c r="BO271" s="181" t="str">
        <f>IFERROR('Аксапта 3'!A279,"-")</f>
        <v>-</v>
      </c>
      <c r="BP271" s="38">
        <f t="shared" si="120"/>
        <v>0</v>
      </c>
      <c r="BQ271" s="38">
        <f t="shared" si="121"/>
        <v>0</v>
      </c>
      <c r="BR271" s="38">
        <f t="shared" si="122"/>
        <v>0</v>
      </c>
      <c r="BS271" s="181">
        <f t="shared" si="123"/>
        <v>0</v>
      </c>
    </row>
    <row r="272" spans="1:71">
      <c r="A272" s="38">
        <f>'Шаблон блюда'!B273</f>
        <v>0</v>
      </c>
      <c r="B272" s="37">
        <f>IFERROR('Шаблон блюда'!A273+1-1,"")</f>
        <v>0</v>
      </c>
      <c r="C272" s="37">
        <f>IFERROR(VLOOKUP(B272,Группы!A:A,1,FALSE),0)</f>
        <v>0</v>
      </c>
      <c r="D272" s="37" t="str">
        <f t="shared" si="124"/>
        <v/>
      </c>
      <c r="E272" s="37" t="str">
        <f t="shared" si="125"/>
        <v/>
      </c>
      <c r="G272" s="173">
        <f>'Шаблон модификаторы'!C273</f>
        <v>0</v>
      </c>
      <c r="H272" s="174">
        <f>IFERROR('Шаблон модификаторы блюда'!A273+1-1,0)</f>
        <v>0</v>
      </c>
      <c r="I272" s="37">
        <f>IFERROR(VLOOKUP(H272,Группы!A:A,1,FALSE),0)</f>
        <v>0</v>
      </c>
      <c r="J272" s="37" t="str">
        <f t="shared" si="105"/>
        <v/>
      </c>
      <c r="K272" s="125" t="str">
        <f>IF(IF('Шаблон модификаторы блюда'!D273=0,0,'Шаблон модификаторы блюда'!A273),IF('Шаблон модификаторы блюда'!D273=0,0,'Шаблон модификаторы блюда'!A273),"")</f>
        <v/>
      </c>
      <c r="L272" s="42" t="str">
        <f t="shared" si="106"/>
        <v/>
      </c>
      <c r="M272" s="42" t="str">
        <f t="shared" si="107"/>
        <v/>
      </c>
      <c r="N272" s="42" t="str">
        <f t="shared" si="126"/>
        <v/>
      </c>
      <c r="O272" s="37" t="str">
        <f t="shared" si="127"/>
        <v/>
      </c>
      <c r="Q272" s="37">
        <f>'Шаблон блюда'!B273</f>
        <v>0</v>
      </c>
      <c r="R272" s="37">
        <f>IFERROR('Шаблон блюда'!A273+1-1,"")</f>
        <v>0</v>
      </c>
      <c r="S272" s="45">
        <f t="shared" si="108"/>
        <v>0</v>
      </c>
      <c r="T272" s="37" t="str">
        <f t="shared" si="109"/>
        <v/>
      </c>
      <c r="U272" s="37" t="str">
        <f t="shared" si="128"/>
        <v/>
      </c>
      <c r="W272" s="38">
        <f t="shared" si="104"/>
        <v>0</v>
      </c>
      <c r="AO272" s="38">
        <f t="shared" si="110"/>
        <v>0</v>
      </c>
      <c r="AP272" s="38">
        <f t="shared" si="111"/>
        <v>0</v>
      </c>
      <c r="AR272" s="181">
        <f>Инвентаризация!O275</f>
        <v>0</v>
      </c>
      <c r="AS272" s="181">
        <f>Инвентаризация!P275</f>
        <v>0</v>
      </c>
      <c r="AT272" s="181">
        <f>Инвентаризация!Q275</f>
        <v>0</v>
      </c>
      <c r="AU272" s="181" t="str">
        <f>IFERROR('Аксапта '!A280,"-")</f>
        <v>-</v>
      </c>
      <c r="AV272" s="38">
        <f t="shared" si="112"/>
        <v>0</v>
      </c>
      <c r="AW272" s="38">
        <f t="shared" si="113"/>
        <v>0</v>
      </c>
      <c r="AX272" s="38">
        <f t="shared" si="114"/>
        <v>0</v>
      </c>
      <c r="AY272" s="181">
        <f t="shared" si="115"/>
        <v>0</v>
      </c>
      <c r="BB272" s="181">
        <f>Инвентаризация!O275</f>
        <v>0</v>
      </c>
      <c r="BC272" s="181">
        <f>Инвентаризация!P275</f>
        <v>0</v>
      </c>
      <c r="BD272" s="181">
        <f>Инвентаризация!Q275</f>
        <v>0</v>
      </c>
      <c r="BE272" s="181" t="str">
        <f>IFERROR('Аксапта 2'!A280,"-")</f>
        <v>-</v>
      </c>
      <c r="BF272" s="38">
        <f t="shared" si="116"/>
        <v>0</v>
      </c>
      <c r="BG272" s="38">
        <f t="shared" si="117"/>
        <v>0</v>
      </c>
      <c r="BH272" s="38">
        <f t="shared" si="118"/>
        <v>0</v>
      </c>
      <c r="BI272" s="181">
        <f t="shared" si="119"/>
        <v>0</v>
      </c>
      <c r="BL272" s="181">
        <f>Инвентаризация!O275</f>
        <v>0</v>
      </c>
      <c r="BM272" s="181">
        <f>Инвентаризация!P275</f>
        <v>0</v>
      </c>
      <c r="BN272" s="181">
        <f>Инвентаризация!Q275</f>
        <v>0</v>
      </c>
      <c r="BO272" s="181" t="str">
        <f>IFERROR('Аксапта 3'!A280,"-")</f>
        <v>-</v>
      </c>
      <c r="BP272" s="38">
        <f t="shared" si="120"/>
        <v>0</v>
      </c>
      <c r="BQ272" s="38">
        <f t="shared" si="121"/>
        <v>0</v>
      </c>
      <c r="BR272" s="38">
        <f t="shared" si="122"/>
        <v>0</v>
      </c>
      <c r="BS272" s="181">
        <f t="shared" si="123"/>
        <v>0</v>
      </c>
    </row>
    <row r="273" spans="1:71">
      <c r="A273" s="38">
        <f>'Шаблон блюда'!B274</f>
        <v>0</v>
      </c>
      <c r="B273" s="37">
        <f>IFERROR('Шаблон блюда'!A274+1-1,"")</f>
        <v>0</v>
      </c>
      <c r="C273" s="37">
        <f>IFERROR(VLOOKUP(B273,Группы!A:A,1,FALSE),0)</f>
        <v>0</v>
      </c>
      <c r="D273" s="37" t="str">
        <f t="shared" si="124"/>
        <v/>
      </c>
      <c r="E273" s="37" t="str">
        <f t="shared" si="125"/>
        <v/>
      </c>
      <c r="G273" s="173">
        <f>'Шаблон модификаторы'!C274</f>
        <v>0</v>
      </c>
      <c r="H273" s="174">
        <f>IFERROR('Шаблон модификаторы блюда'!A274+1-1,0)</f>
        <v>0</v>
      </c>
      <c r="I273" s="37">
        <f>IFERROR(VLOOKUP(H273,Группы!A:A,1,FALSE),0)</f>
        <v>0</v>
      </c>
      <c r="J273" s="37" t="str">
        <f t="shared" si="105"/>
        <v/>
      </c>
      <c r="K273" s="125" t="str">
        <f>IF(IF('Шаблон модификаторы блюда'!D274=0,0,'Шаблон модификаторы блюда'!A274),IF('Шаблон модификаторы блюда'!D274=0,0,'Шаблон модификаторы блюда'!A274),"")</f>
        <v/>
      </c>
      <c r="L273" s="42" t="str">
        <f t="shared" si="106"/>
        <v/>
      </c>
      <c r="M273" s="42" t="str">
        <f t="shared" si="107"/>
        <v/>
      </c>
      <c r="N273" s="42" t="str">
        <f t="shared" si="126"/>
        <v/>
      </c>
      <c r="O273" s="37" t="str">
        <f t="shared" si="127"/>
        <v/>
      </c>
      <c r="Q273" s="37">
        <f>'Шаблон блюда'!B274</f>
        <v>0</v>
      </c>
      <c r="R273" s="37">
        <f>IFERROR('Шаблон блюда'!A274+1-1,"")</f>
        <v>0</v>
      </c>
      <c r="S273" s="45">
        <f t="shared" si="108"/>
        <v>0</v>
      </c>
      <c r="T273" s="37" t="str">
        <f t="shared" si="109"/>
        <v/>
      </c>
      <c r="U273" s="37" t="str">
        <f t="shared" si="128"/>
        <v/>
      </c>
      <c r="W273" s="38">
        <f t="shared" si="104"/>
        <v>0</v>
      </c>
      <c r="AO273" s="38">
        <f t="shared" si="110"/>
        <v>0</v>
      </c>
      <c r="AP273" s="38">
        <f t="shared" si="111"/>
        <v>0</v>
      </c>
      <c r="AR273" s="181">
        <f>Инвентаризация!O276</f>
        <v>0</v>
      </c>
      <c r="AS273" s="181">
        <f>Инвентаризация!P276</f>
        <v>0</v>
      </c>
      <c r="AT273" s="181">
        <f>Инвентаризация!Q276</f>
        <v>0</v>
      </c>
      <c r="AU273" s="181" t="str">
        <f>IFERROR('Аксапта '!A281,"-")</f>
        <v>-</v>
      </c>
      <c r="AV273" s="38">
        <f t="shared" si="112"/>
        <v>0</v>
      </c>
      <c r="AW273" s="38">
        <f t="shared" si="113"/>
        <v>0</v>
      </c>
      <c r="AX273" s="38">
        <f t="shared" si="114"/>
        <v>0</v>
      </c>
      <c r="AY273" s="181">
        <f t="shared" si="115"/>
        <v>0</v>
      </c>
      <c r="BB273" s="181">
        <f>Инвентаризация!O276</f>
        <v>0</v>
      </c>
      <c r="BC273" s="181">
        <f>Инвентаризация!P276</f>
        <v>0</v>
      </c>
      <c r="BD273" s="181">
        <f>Инвентаризация!Q276</f>
        <v>0</v>
      </c>
      <c r="BE273" s="181" t="str">
        <f>IFERROR('Аксапта 2'!A281,"-")</f>
        <v>-</v>
      </c>
      <c r="BF273" s="38">
        <f t="shared" si="116"/>
        <v>0</v>
      </c>
      <c r="BG273" s="38">
        <f t="shared" si="117"/>
        <v>0</v>
      </c>
      <c r="BH273" s="38">
        <f t="shared" si="118"/>
        <v>0</v>
      </c>
      <c r="BI273" s="181">
        <f t="shared" si="119"/>
        <v>0</v>
      </c>
      <c r="BL273" s="181">
        <f>Инвентаризация!O276</f>
        <v>0</v>
      </c>
      <c r="BM273" s="181">
        <f>Инвентаризация!P276</f>
        <v>0</v>
      </c>
      <c r="BN273" s="181">
        <f>Инвентаризация!Q276</f>
        <v>0</v>
      </c>
      <c r="BO273" s="181" t="str">
        <f>IFERROR('Аксапта 3'!A281,"-")</f>
        <v>-</v>
      </c>
      <c r="BP273" s="38">
        <f t="shared" si="120"/>
        <v>0</v>
      </c>
      <c r="BQ273" s="38">
        <f t="shared" si="121"/>
        <v>0</v>
      </c>
      <c r="BR273" s="38">
        <f t="shared" si="122"/>
        <v>0</v>
      </c>
      <c r="BS273" s="181">
        <f t="shared" si="123"/>
        <v>0</v>
      </c>
    </row>
    <row r="274" spans="1:71">
      <c r="A274" s="38">
        <f>'Шаблон блюда'!B275</f>
        <v>0</v>
      </c>
      <c r="B274" s="37">
        <f>IFERROR('Шаблон блюда'!A275+1-1,"")</f>
        <v>0</v>
      </c>
      <c r="C274" s="37">
        <f>IFERROR(VLOOKUP(B274,Группы!A:A,1,FALSE),0)</f>
        <v>0</v>
      </c>
      <c r="D274" s="37" t="str">
        <f t="shared" si="124"/>
        <v/>
      </c>
      <c r="E274" s="37" t="str">
        <f t="shared" si="125"/>
        <v/>
      </c>
      <c r="G274" s="173">
        <f>'Шаблон модификаторы'!C275</f>
        <v>0</v>
      </c>
      <c r="H274" s="174">
        <f>IFERROR('Шаблон модификаторы блюда'!A275+1-1,0)</f>
        <v>0</v>
      </c>
      <c r="I274" s="37">
        <f>IFERROR(VLOOKUP(H274,Группы!A:A,1,FALSE),0)</f>
        <v>0</v>
      </c>
      <c r="J274" s="37" t="str">
        <f t="shared" si="105"/>
        <v/>
      </c>
      <c r="K274" s="125" t="str">
        <f>IF(IF('Шаблон модификаторы блюда'!D275=0,0,'Шаблон модификаторы блюда'!A275),IF('Шаблон модификаторы блюда'!D275=0,0,'Шаблон модификаторы блюда'!A275),"")</f>
        <v/>
      </c>
      <c r="L274" s="42" t="str">
        <f t="shared" si="106"/>
        <v/>
      </c>
      <c r="M274" s="42" t="str">
        <f t="shared" si="107"/>
        <v/>
      </c>
      <c r="N274" s="42" t="str">
        <f t="shared" si="126"/>
        <v/>
      </c>
      <c r="O274" s="37" t="str">
        <f t="shared" si="127"/>
        <v/>
      </c>
      <c r="Q274" s="37">
        <f>'Шаблон блюда'!B275</f>
        <v>0</v>
      </c>
      <c r="R274" s="37">
        <f>IFERROR('Шаблон блюда'!A275+1-1,"")</f>
        <v>0</v>
      </c>
      <c r="S274" s="45">
        <f t="shared" si="108"/>
        <v>0</v>
      </c>
      <c r="T274" s="37" t="str">
        <f t="shared" si="109"/>
        <v/>
      </c>
      <c r="U274" s="37" t="str">
        <f t="shared" si="128"/>
        <v/>
      </c>
      <c r="W274" s="38">
        <f t="shared" si="104"/>
        <v>0</v>
      </c>
      <c r="AO274" s="38">
        <f t="shared" si="110"/>
        <v>0</v>
      </c>
      <c r="AP274" s="38">
        <f t="shared" si="111"/>
        <v>0</v>
      </c>
      <c r="AR274" s="181">
        <f>Инвентаризация!O277</f>
        <v>0</v>
      </c>
      <c r="AS274" s="181">
        <f>Инвентаризация!P277</f>
        <v>0</v>
      </c>
      <c r="AT274" s="181">
        <f>Инвентаризация!Q277</f>
        <v>0</v>
      </c>
      <c r="AU274" s="181" t="str">
        <f>IFERROR('Аксапта '!A282,"-")</f>
        <v>-</v>
      </c>
      <c r="AV274" s="38">
        <f t="shared" si="112"/>
        <v>0</v>
      </c>
      <c r="AW274" s="38">
        <f t="shared" si="113"/>
        <v>0</v>
      </c>
      <c r="AX274" s="38">
        <f t="shared" si="114"/>
        <v>0</v>
      </c>
      <c r="AY274" s="181">
        <f t="shared" si="115"/>
        <v>0</v>
      </c>
      <c r="BB274" s="181">
        <f>Инвентаризация!O277</f>
        <v>0</v>
      </c>
      <c r="BC274" s="181">
        <f>Инвентаризация!P277</f>
        <v>0</v>
      </c>
      <c r="BD274" s="181">
        <f>Инвентаризация!Q277</f>
        <v>0</v>
      </c>
      <c r="BE274" s="181" t="str">
        <f>IFERROR('Аксапта 2'!A282,"-")</f>
        <v>-</v>
      </c>
      <c r="BF274" s="38">
        <f t="shared" si="116"/>
        <v>0</v>
      </c>
      <c r="BG274" s="38">
        <f t="shared" si="117"/>
        <v>0</v>
      </c>
      <c r="BH274" s="38">
        <f t="shared" si="118"/>
        <v>0</v>
      </c>
      <c r="BI274" s="181">
        <f t="shared" si="119"/>
        <v>0</v>
      </c>
      <c r="BL274" s="181">
        <f>Инвентаризация!O277</f>
        <v>0</v>
      </c>
      <c r="BM274" s="181">
        <f>Инвентаризация!P277</f>
        <v>0</v>
      </c>
      <c r="BN274" s="181">
        <f>Инвентаризация!Q277</f>
        <v>0</v>
      </c>
      <c r="BO274" s="181" t="str">
        <f>IFERROR('Аксапта 3'!A282,"-")</f>
        <v>-</v>
      </c>
      <c r="BP274" s="38">
        <f t="shared" si="120"/>
        <v>0</v>
      </c>
      <c r="BQ274" s="38">
        <f t="shared" si="121"/>
        <v>0</v>
      </c>
      <c r="BR274" s="38">
        <f t="shared" si="122"/>
        <v>0</v>
      </c>
      <c r="BS274" s="181">
        <f t="shared" si="123"/>
        <v>0</v>
      </c>
    </row>
    <row r="275" spans="1:71">
      <c r="A275" s="38">
        <f>'Шаблон блюда'!B276</f>
        <v>0</v>
      </c>
      <c r="B275" s="37">
        <f>IFERROR('Шаблон блюда'!A276+1-1,"")</f>
        <v>0</v>
      </c>
      <c r="C275" s="37">
        <f>IFERROR(VLOOKUP(B275,Группы!A:A,1,FALSE),0)</f>
        <v>0</v>
      </c>
      <c r="D275" s="37" t="str">
        <f t="shared" si="124"/>
        <v/>
      </c>
      <c r="E275" s="37" t="str">
        <f t="shared" si="125"/>
        <v/>
      </c>
      <c r="G275" s="173">
        <f>'Шаблон модификаторы'!C276</f>
        <v>0</v>
      </c>
      <c r="H275" s="174">
        <f>IFERROR('Шаблон модификаторы блюда'!A276+1-1,0)</f>
        <v>0</v>
      </c>
      <c r="I275" s="37">
        <f>IFERROR(VLOOKUP(H275,Группы!A:A,1,FALSE),0)</f>
        <v>0</v>
      </c>
      <c r="J275" s="37" t="str">
        <f t="shared" si="105"/>
        <v/>
      </c>
      <c r="K275" s="125" t="str">
        <f>IF(IF('Шаблон модификаторы блюда'!D276=0,0,'Шаблон модификаторы блюда'!A276),IF('Шаблон модификаторы блюда'!D276=0,0,'Шаблон модификаторы блюда'!A276),"")</f>
        <v/>
      </c>
      <c r="L275" s="42" t="str">
        <f t="shared" si="106"/>
        <v/>
      </c>
      <c r="M275" s="42" t="str">
        <f t="shared" si="107"/>
        <v/>
      </c>
      <c r="N275" s="42" t="str">
        <f t="shared" si="126"/>
        <v/>
      </c>
      <c r="O275" s="37" t="str">
        <f t="shared" si="127"/>
        <v/>
      </c>
      <c r="Q275" s="37">
        <f>'Шаблон блюда'!B276</f>
        <v>0</v>
      </c>
      <c r="R275" s="37">
        <f>IFERROR('Шаблон блюда'!A276+1-1,"")</f>
        <v>0</v>
      </c>
      <c r="S275" s="45">
        <f t="shared" si="108"/>
        <v>0</v>
      </c>
      <c r="T275" s="37" t="str">
        <f t="shared" si="109"/>
        <v/>
      </c>
      <c r="U275" s="37" t="str">
        <f t="shared" si="128"/>
        <v/>
      </c>
      <c r="W275" s="38">
        <f t="shared" si="104"/>
        <v>0</v>
      </c>
      <c r="AO275" s="38">
        <f t="shared" si="110"/>
        <v>0</v>
      </c>
      <c r="AP275" s="38">
        <f t="shared" si="111"/>
        <v>0</v>
      </c>
      <c r="AR275" s="181">
        <f>Инвентаризация!O278</f>
        <v>0</v>
      </c>
      <c r="AS275" s="181">
        <f>Инвентаризация!P278</f>
        <v>0</v>
      </c>
      <c r="AT275" s="181">
        <f>Инвентаризация!Q278</f>
        <v>0</v>
      </c>
      <c r="AU275" s="181" t="str">
        <f>IFERROR('Аксапта '!A283,"-")</f>
        <v>-</v>
      </c>
      <c r="AV275" s="38">
        <f t="shared" si="112"/>
        <v>0</v>
      </c>
      <c r="AW275" s="38">
        <f t="shared" si="113"/>
        <v>0</v>
      </c>
      <c r="AX275" s="38">
        <f t="shared" si="114"/>
        <v>0</v>
      </c>
      <c r="AY275" s="181">
        <f t="shared" si="115"/>
        <v>0</v>
      </c>
      <c r="BB275" s="181">
        <f>Инвентаризация!O278</f>
        <v>0</v>
      </c>
      <c r="BC275" s="181">
        <f>Инвентаризация!P278</f>
        <v>0</v>
      </c>
      <c r="BD275" s="181">
        <f>Инвентаризация!Q278</f>
        <v>0</v>
      </c>
      <c r="BE275" s="181" t="str">
        <f>IFERROR('Аксапта 2'!A283,"-")</f>
        <v>-</v>
      </c>
      <c r="BF275" s="38">
        <f t="shared" si="116"/>
        <v>0</v>
      </c>
      <c r="BG275" s="38">
        <f t="shared" si="117"/>
        <v>0</v>
      </c>
      <c r="BH275" s="38">
        <f t="shared" si="118"/>
        <v>0</v>
      </c>
      <c r="BI275" s="181">
        <f t="shared" si="119"/>
        <v>0</v>
      </c>
      <c r="BL275" s="181">
        <f>Инвентаризация!O278</f>
        <v>0</v>
      </c>
      <c r="BM275" s="181">
        <f>Инвентаризация!P278</f>
        <v>0</v>
      </c>
      <c r="BN275" s="181">
        <f>Инвентаризация!Q278</f>
        <v>0</v>
      </c>
      <c r="BO275" s="181" t="str">
        <f>IFERROR('Аксапта 3'!A283,"-")</f>
        <v>-</v>
      </c>
      <c r="BP275" s="38">
        <f t="shared" si="120"/>
        <v>0</v>
      </c>
      <c r="BQ275" s="38">
        <f t="shared" si="121"/>
        <v>0</v>
      </c>
      <c r="BR275" s="38">
        <f t="shared" si="122"/>
        <v>0</v>
      </c>
      <c r="BS275" s="181">
        <f t="shared" si="123"/>
        <v>0</v>
      </c>
    </row>
    <row r="276" spans="1:71">
      <c r="A276" s="38">
        <f>'Шаблон блюда'!B277</f>
        <v>0</v>
      </c>
      <c r="B276" s="37">
        <f>IFERROR('Шаблон блюда'!A277+1-1,"")</f>
        <v>0</v>
      </c>
      <c r="C276" s="37">
        <f>IFERROR(VLOOKUP(B276,Группы!A:A,1,FALSE),0)</f>
        <v>0</v>
      </c>
      <c r="D276" s="37" t="str">
        <f t="shared" si="124"/>
        <v/>
      </c>
      <c r="E276" s="37" t="str">
        <f t="shared" si="125"/>
        <v/>
      </c>
      <c r="G276" s="173">
        <f>'Шаблон модификаторы'!C277</f>
        <v>0</v>
      </c>
      <c r="H276" s="174">
        <f>IFERROR('Шаблон модификаторы блюда'!A277+1-1,0)</f>
        <v>0</v>
      </c>
      <c r="I276" s="37">
        <f>IFERROR(VLOOKUP(H276,Группы!A:A,1,FALSE),0)</f>
        <v>0</v>
      </c>
      <c r="J276" s="37" t="str">
        <f t="shared" si="105"/>
        <v/>
      </c>
      <c r="K276" s="125" t="str">
        <f>IF(IF('Шаблон модификаторы блюда'!D277=0,0,'Шаблон модификаторы блюда'!A277),IF('Шаблон модификаторы блюда'!D277=0,0,'Шаблон модификаторы блюда'!A277),"")</f>
        <v/>
      </c>
      <c r="L276" s="42" t="str">
        <f t="shared" si="106"/>
        <v/>
      </c>
      <c r="M276" s="42" t="str">
        <f t="shared" si="107"/>
        <v/>
      </c>
      <c r="N276" s="42" t="str">
        <f t="shared" si="126"/>
        <v/>
      </c>
      <c r="O276" s="37" t="str">
        <f t="shared" si="127"/>
        <v/>
      </c>
      <c r="Q276" s="37">
        <f>'Шаблон блюда'!B277</f>
        <v>0</v>
      </c>
      <c r="R276" s="37">
        <f>IFERROR('Шаблон блюда'!A277+1-1,"")</f>
        <v>0</v>
      </c>
      <c r="S276" s="45">
        <f t="shared" si="108"/>
        <v>0</v>
      </c>
      <c r="T276" s="37" t="str">
        <f t="shared" si="109"/>
        <v/>
      </c>
      <c r="U276" s="37" t="str">
        <f t="shared" si="128"/>
        <v/>
      </c>
      <c r="W276" s="38">
        <f t="shared" si="104"/>
        <v>0</v>
      </c>
      <c r="AO276" s="38">
        <f t="shared" si="110"/>
        <v>0</v>
      </c>
      <c r="AP276" s="38">
        <f t="shared" si="111"/>
        <v>0</v>
      </c>
      <c r="AR276" s="181">
        <f>Инвентаризация!O279</f>
        <v>0</v>
      </c>
      <c r="AS276" s="181">
        <f>Инвентаризация!P279</f>
        <v>0</v>
      </c>
      <c r="AT276" s="181">
        <f>Инвентаризация!Q279</f>
        <v>0</v>
      </c>
      <c r="AU276" s="181" t="str">
        <f>IFERROR('Аксапта '!A284,"-")</f>
        <v>-</v>
      </c>
      <c r="AV276" s="38">
        <f t="shared" si="112"/>
        <v>0</v>
      </c>
      <c r="AW276" s="38">
        <f t="shared" si="113"/>
        <v>0</v>
      </c>
      <c r="AX276" s="38">
        <f t="shared" si="114"/>
        <v>0</v>
      </c>
      <c r="AY276" s="181">
        <f t="shared" si="115"/>
        <v>0</v>
      </c>
      <c r="BB276" s="181">
        <f>Инвентаризация!O279</f>
        <v>0</v>
      </c>
      <c r="BC276" s="181">
        <f>Инвентаризация!P279</f>
        <v>0</v>
      </c>
      <c r="BD276" s="181">
        <f>Инвентаризация!Q279</f>
        <v>0</v>
      </c>
      <c r="BE276" s="181" t="str">
        <f>IFERROR('Аксапта 2'!A284,"-")</f>
        <v>-</v>
      </c>
      <c r="BF276" s="38">
        <f t="shared" si="116"/>
        <v>0</v>
      </c>
      <c r="BG276" s="38">
        <f t="shared" si="117"/>
        <v>0</v>
      </c>
      <c r="BH276" s="38">
        <f t="shared" si="118"/>
        <v>0</v>
      </c>
      <c r="BI276" s="181">
        <f t="shared" si="119"/>
        <v>0</v>
      </c>
      <c r="BL276" s="181">
        <f>Инвентаризация!O279</f>
        <v>0</v>
      </c>
      <c r="BM276" s="181">
        <f>Инвентаризация!P279</f>
        <v>0</v>
      </c>
      <c r="BN276" s="181">
        <f>Инвентаризация!Q279</f>
        <v>0</v>
      </c>
      <c r="BO276" s="181" t="str">
        <f>IFERROR('Аксапта 3'!A284,"-")</f>
        <v>-</v>
      </c>
      <c r="BP276" s="38">
        <f t="shared" si="120"/>
        <v>0</v>
      </c>
      <c r="BQ276" s="38">
        <f t="shared" si="121"/>
        <v>0</v>
      </c>
      <c r="BR276" s="38">
        <f t="shared" si="122"/>
        <v>0</v>
      </c>
      <c r="BS276" s="181">
        <f t="shared" si="123"/>
        <v>0</v>
      </c>
    </row>
    <row r="277" spans="1:71">
      <c r="A277" s="38">
        <f>'Шаблон блюда'!B278</f>
        <v>0</v>
      </c>
      <c r="B277" s="37">
        <f>IFERROR('Шаблон блюда'!A278+1-1,"")</f>
        <v>0</v>
      </c>
      <c r="C277" s="37">
        <f>IFERROR(VLOOKUP(B277,Группы!A:A,1,FALSE),0)</f>
        <v>0</v>
      </c>
      <c r="D277" s="37" t="str">
        <f t="shared" si="124"/>
        <v/>
      </c>
      <c r="E277" s="37" t="str">
        <f t="shared" si="125"/>
        <v/>
      </c>
      <c r="G277" s="173">
        <f>'Шаблон модификаторы'!C278</f>
        <v>0</v>
      </c>
      <c r="H277" s="174">
        <f>IFERROR('Шаблон модификаторы блюда'!A278+1-1,0)</f>
        <v>0</v>
      </c>
      <c r="I277" s="37">
        <f>IFERROR(VLOOKUP(H277,Группы!A:A,1,FALSE),0)</f>
        <v>0</v>
      </c>
      <c r="J277" s="37" t="str">
        <f t="shared" si="105"/>
        <v/>
      </c>
      <c r="K277" s="125" t="str">
        <f>IF(IF('Шаблон модификаторы блюда'!D278=0,0,'Шаблон модификаторы блюда'!A278),IF('Шаблон модификаторы блюда'!D278=0,0,'Шаблон модификаторы блюда'!A278),"")</f>
        <v/>
      </c>
      <c r="L277" s="42" t="str">
        <f t="shared" si="106"/>
        <v/>
      </c>
      <c r="M277" s="42" t="str">
        <f t="shared" si="107"/>
        <v/>
      </c>
      <c r="N277" s="42" t="str">
        <f t="shared" si="126"/>
        <v/>
      </c>
      <c r="O277" s="37" t="str">
        <f t="shared" si="127"/>
        <v/>
      </c>
      <c r="Q277" s="37">
        <f>'Шаблон блюда'!B278</f>
        <v>0</v>
      </c>
      <c r="R277" s="37">
        <f>IFERROR('Шаблон блюда'!A278+1-1,"")</f>
        <v>0</v>
      </c>
      <c r="S277" s="45">
        <f t="shared" si="108"/>
        <v>0</v>
      </c>
      <c r="T277" s="37" t="str">
        <f t="shared" si="109"/>
        <v/>
      </c>
      <c r="U277" s="37" t="str">
        <f t="shared" si="128"/>
        <v/>
      </c>
      <c r="W277" s="38">
        <f t="shared" si="104"/>
        <v>0</v>
      </c>
      <c r="AO277" s="38">
        <f t="shared" si="110"/>
        <v>0</v>
      </c>
      <c r="AP277" s="38">
        <f t="shared" si="111"/>
        <v>0</v>
      </c>
      <c r="AR277" s="181">
        <f>Инвентаризация!O280</f>
        <v>0</v>
      </c>
      <c r="AS277" s="181">
        <f>Инвентаризация!P280</f>
        <v>0</v>
      </c>
      <c r="AT277" s="181">
        <f>Инвентаризация!Q280</f>
        <v>0</v>
      </c>
      <c r="AU277" s="181" t="str">
        <f>IFERROR('Аксапта '!A285,"-")</f>
        <v>-</v>
      </c>
      <c r="AV277" s="38">
        <f t="shared" si="112"/>
        <v>0</v>
      </c>
      <c r="AW277" s="38">
        <f t="shared" si="113"/>
        <v>0</v>
      </c>
      <c r="AX277" s="38">
        <f t="shared" si="114"/>
        <v>0</v>
      </c>
      <c r="AY277" s="181">
        <f t="shared" si="115"/>
        <v>0</v>
      </c>
      <c r="BB277" s="181">
        <f>Инвентаризация!O280</f>
        <v>0</v>
      </c>
      <c r="BC277" s="181">
        <f>Инвентаризация!P280</f>
        <v>0</v>
      </c>
      <c r="BD277" s="181">
        <f>Инвентаризация!Q280</f>
        <v>0</v>
      </c>
      <c r="BE277" s="181" t="str">
        <f>IFERROR('Аксапта 2'!A285,"-")</f>
        <v>-</v>
      </c>
      <c r="BF277" s="38">
        <f t="shared" si="116"/>
        <v>0</v>
      </c>
      <c r="BG277" s="38">
        <f t="shared" si="117"/>
        <v>0</v>
      </c>
      <c r="BH277" s="38">
        <f t="shared" si="118"/>
        <v>0</v>
      </c>
      <c r="BI277" s="181">
        <f t="shared" si="119"/>
        <v>0</v>
      </c>
      <c r="BL277" s="181">
        <f>Инвентаризация!O280</f>
        <v>0</v>
      </c>
      <c r="BM277" s="181">
        <f>Инвентаризация!P280</f>
        <v>0</v>
      </c>
      <c r="BN277" s="181">
        <f>Инвентаризация!Q280</f>
        <v>0</v>
      </c>
      <c r="BO277" s="181" t="str">
        <f>IFERROR('Аксапта 3'!A285,"-")</f>
        <v>-</v>
      </c>
      <c r="BP277" s="38">
        <f t="shared" si="120"/>
        <v>0</v>
      </c>
      <c r="BQ277" s="38">
        <f t="shared" si="121"/>
        <v>0</v>
      </c>
      <c r="BR277" s="38">
        <f t="shared" si="122"/>
        <v>0</v>
      </c>
      <c r="BS277" s="181">
        <f t="shared" si="123"/>
        <v>0</v>
      </c>
    </row>
    <row r="278" spans="1:71">
      <c r="A278" s="38">
        <f>'Шаблон блюда'!B279</f>
        <v>0</v>
      </c>
      <c r="B278" s="37">
        <f>IFERROR('Шаблон блюда'!A279+1-1,"")</f>
        <v>0</v>
      </c>
      <c r="C278" s="37">
        <f>IFERROR(VLOOKUP(B278,Группы!A:A,1,FALSE),0)</f>
        <v>0</v>
      </c>
      <c r="D278" s="37" t="str">
        <f t="shared" si="124"/>
        <v/>
      </c>
      <c r="E278" s="37" t="str">
        <f t="shared" si="125"/>
        <v/>
      </c>
      <c r="G278" s="173">
        <f>'Шаблон модификаторы'!C279</f>
        <v>0</v>
      </c>
      <c r="H278" s="174">
        <f>IFERROR('Шаблон модификаторы блюда'!A279+1-1,0)</f>
        <v>0</v>
      </c>
      <c r="I278" s="37">
        <f>IFERROR(VLOOKUP(H278,Группы!A:A,1,FALSE),0)</f>
        <v>0</v>
      </c>
      <c r="J278" s="37" t="str">
        <f t="shared" si="105"/>
        <v/>
      </c>
      <c r="K278" s="125" t="str">
        <f>IF(IF('Шаблон модификаторы блюда'!D279=0,0,'Шаблон модификаторы блюда'!A279),IF('Шаблон модификаторы блюда'!D279=0,0,'Шаблон модификаторы блюда'!A279),"")</f>
        <v/>
      </c>
      <c r="L278" s="42" t="str">
        <f t="shared" si="106"/>
        <v/>
      </c>
      <c r="M278" s="42" t="str">
        <f t="shared" si="107"/>
        <v/>
      </c>
      <c r="N278" s="42" t="str">
        <f t="shared" si="126"/>
        <v/>
      </c>
      <c r="O278" s="37" t="str">
        <f t="shared" si="127"/>
        <v/>
      </c>
      <c r="Q278" s="37">
        <f>'Шаблон блюда'!B279</f>
        <v>0</v>
      </c>
      <c r="R278" s="37">
        <f>IFERROR('Шаблон блюда'!A279+1-1,"")</f>
        <v>0</v>
      </c>
      <c r="S278" s="45">
        <f t="shared" si="108"/>
        <v>0</v>
      </c>
      <c r="T278" s="37" t="str">
        <f t="shared" si="109"/>
        <v/>
      </c>
      <c r="U278" s="37" t="str">
        <f t="shared" si="128"/>
        <v/>
      </c>
      <c r="W278" s="38">
        <f t="shared" si="104"/>
        <v>0</v>
      </c>
      <c r="AO278" s="38">
        <f t="shared" si="110"/>
        <v>0</v>
      </c>
      <c r="AP278" s="38">
        <f t="shared" si="111"/>
        <v>0</v>
      </c>
      <c r="AR278" s="181">
        <f>Инвентаризация!O281</f>
        <v>0</v>
      </c>
      <c r="AS278" s="181">
        <f>Инвентаризация!P281</f>
        <v>0</v>
      </c>
      <c r="AT278" s="181">
        <f>Инвентаризация!Q281</f>
        <v>0</v>
      </c>
      <c r="AU278" s="181" t="str">
        <f>IFERROR('Аксапта '!A286,"-")</f>
        <v>-</v>
      </c>
      <c r="AV278" s="38">
        <f t="shared" si="112"/>
        <v>0</v>
      </c>
      <c r="AW278" s="38">
        <f t="shared" si="113"/>
        <v>0</v>
      </c>
      <c r="AX278" s="38">
        <f t="shared" si="114"/>
        <v>0</v>
      </c>
      <c r="AY278" s="181">
        <f t="shared" si="115"/>
        <v>0</v>
      </c>
      <c r="BB278" s="181">
        <f>Инвентаризация!O281</f>
        <v>0</v>
      </c>
      <c r="BC278" s="181">
        <f>Инвентаризация!P281</f>
        <v>0</v>
      </c>
      <c r="BD278" s="181">
        <f>Инвентаризация!Q281</f>
        <v>0</v>
      </c>
      <c r="BE278" s="181" t="str">
        <f>IFERROR('Аксапта 2'!A286,"-")</f>
        <v>-</v>
      </c>
      <c r="BF278" s="38">
        <f t="shared" si="116"/>
        <v>0</v>
      </c>
      <c r="BG278" s="38">
        <f t="shared" si="117"/>
        <v>0</v>
      </c>
      <c r="BH278" s="38">
        <f t="shared" si="118"/>
        <v>0</v>
      </c>
      <c r="BI278" s="181">
        <f t="shared" si="119"/>
        <v>0</v>
      </c>
      <c r="BL278" s="181">
        <f>Инвентаризация!O281</f>
        <v>0</v>
      </c>
      <c r="BM278" s="181">
        <f>Инвентаризация!P281</f>
        <v>0</v>
      </c>
      <c r="BN278" s="181">
        <f>Инвентаризация!Q281</f>
        <v>0</v>
      </c>
      <c r="BO278" s="181" t="str">
        <f>IFERROR('Аксапта 3'!A286,"-")</f>
        <v>-</v>
      </c>
      <c r="BP278" s="38">
        <f t="shared" si="120"/>
        <v>0</v>
      </c>
      <c r="BQ278" s="38">
        <f t="shared" si="121"/>
        <v>0</v>
      </c>
      <c r="BR278" s="38">
        <f t="shared" si="122"/>
        <v>0</v>
      </c>
      <c r="BS278" s="181">
        <f t="shared" si="123"/>
        <v>0</v>
      </c>
    </row>
    <row r="279" spans="1:71">
      <c r="A279" s="38">
        <f>'Шаблон блюда'!B280</f>
        <v>0</v>
      </c>
      <c r="B279" s="37">
        <f>IFERROR('Шаблон блюда'!A280+1-1,"")</f>
        <v>0</v>
      </c>
      <c r="C279" s="37">
        <f>IFERROR(VLOOKUP(B279,Группы!A:A,1,FALSE),0)</f>
        <v>0</v>
      </c>
      <c r="D279" s="37" t="str">
        <f t="shared" si="124"/>
        <v/>
      </c>
      <c r="E279" s="37" t="str">
        <f t="shared" si="125"/>
        <v/>
      </c>
      <c r="G279" s="173">
        <f>'Шаблон модификаторы'!C280</f>
        <v>0</v>
      </c>
      <c r="H279" s="174">
        <f>IFERROR('Шаблон модификаторы блюда'!A280+1-1,0)</f>
        <v>0</v>
      </c>
      <c r="I279" s="37">
        <f>IFERROR(VLOOKUP(H279,Группы!A:A,1,FALSE),0)</f>
        <v>0</v>
      </c>
      <c r="J279" s="37" t="str">
        <f t="shared" si="105"/>
        <v/>
      </c>
      <c r="K279" s="125" t="str">
        <f>IF(IF('Шаблон модификаторы блюда'!D280=0,0,'Шаблон модификаторы блюда'!A280),IF('Шаблон модификаторы блюда'!D280=0,0,'Шаблон модификаторы блюда'!A280),"")</f>
        <v/>
      </c>
      <c r="L279" s="42" t="str">
        <f t="shared" si="106"/>
        <v/>
      </c>
      <c r="M279" s="42" t="str">
        <f t="shared" si="107"/>
        <v/>
      </c>
      <c r="N279" s="42" t="str">
        <f t="shared" si="126"/>
        <v/>
      </c>
      <c r="O279" s="37" t="str">
        <f t="shared" si="127"/>
        <v/>
      </c>
      <c r="Q279" s="37">
        <f>'Шаблон блюда'!B280</f>
        <v>0</v>
      </c>
      <c r="R279" s="37">
        <f>IFERROR('Шаблон блюда'!A280+1-1,"")</f>
        <v>0</v>
      </c>
      <c r="S279" s="45">
        <f t="shared" si="108"/>
        <v>0</v>
      </c>
      <c r="T279" s="37" t="str">
        <f t="shared" si="109"/>
        <v/>
      </c>
      <c r="U279" s="37" t="str">
        <f t="shared" si="128"/>
        <v/>
      </c>
      <c r="W279" s="38">
        <f t="shared" si="104"/>
        <v>0</v>
      </c>
      <c r="AO279" s="38">
        <f t="shared" si="110"/>
        <v>0</v>
      </c>
      <c r="AP279" s="38">
        <f t="shared" si="111"/>
        <v>0</v>
      </c>
      <c r="AR279" s="181">
        <f>Инвентаризация!O282</f>
        <v>0</v>
      </c>
      <c r="AS279" s="181">
        <f>Инвентаризация!P282</f>
        <v>0</v>
      </c>
      <c r="AT279" s="181">
        <f>Инвентаризация!Q282</f>
        <v>0</v>
      </c>
      <c r="AU279" s="181" t="str">
        <f>IFERROR('Аксапта '!A287,"-")</f>
        <v>-</v>
      </c>
      <c r="AV279" s="38">
        <f t="shared" si="112"/>
        <v>0</v>
      </c>
      <c r="AW279" s="38">
        <f t="shared" si="113"/>
        <v>0</v>
      </c>
      <c r="AX279" s="38">
        <f t="shared" si="114"/>
        <v>0</v>
      </c>
      <c r="AY279" s="181">
        <f t="shared" si="115"/>
        <v>0</v>
      </c>
      <c r="BB279" s="181">
        <f>Инвентаризация!O282</f>
        <v>0</v>
      </c>
      <c r="BC279" s="181">
        <f>Инвентаризация!P282</f>
        <v>0</v>
      </c>
      <c r="BD279" s="181">
        <f>Инвентаризация!Q282</f>
        <v>0</v>
      </c>
      <c r="BE279" s="181" t="str">
        <f>IFERROR('Аксапта 2'!A287,"-")</f>
        <v>-</v>
      </c>
      <c r="BF279" s="38">
        <f t="shared" si="116"/>
        <v>0</v>
      </c>
      <c r="BG279" s="38">
        <f t="shared" si="117"/>
        <v>0</v>
      </c>
      <c r="BH279" s="38">
        <f t="shared" si="118"/>
        <v>0</v>
      </c>
      <c r="BI279" s="181">
        <f t="shared" si="119"/>
        <v>0</v>
      </c>
      <c r="BL279" s="181">
        <f>Инвентаризация!O282</f>
        <v>0</v>
      </c>
      <c r="BM279" s="181">
        <f>Инвентаризация!P282</f>
        <v>0</v>
      </c>
      <c r="BN279" s="181">
        <f>Инвентаризация!Q282</f>
        <v>0</v>
      </c>
      <c r="BO279" s="181" t="str">
        <f>IFERROR('Аксапта 3'!A287,"-")</f>
        <v>-</v>
      </c>
      <c r="BP279" s="38">
        <f t="shared" si="120"/>
        <v>0</v>
      </c>
      <c r="BQ279" s="38">
        <f t="shared" si="121"/>
        <v>0</v>
      </c>
      <c r="BR279" s="38">
        <f t="shared" si="122"/>
        <v>0</v>
      </c>
      <c r="BS279" s="181">
        <f t="shared" si="123"/>
        <v>0</v>
      </c>
    </row>
    <row r="280" spans="1:71">
      <c r="A280" s="38">
        <f>'Шаблон блюда'!B281</f>
        <v>0</v>
      </c>
      <c r="B280" s="37">
        <f>IFERROR('Шаблон блюда'!A281+1-1,"")</f>
        <v>0</v>
      </c>
      <c r="C280" s="37">
        <f>IFERROR(VLOOKUP(B280,Группы!A:A,1,FALSE),0)</f>
        <v>0</v>
      </c>
      <c r="D280" s="37" t="str">
        <f t="shared" si="124"/>
        <v/>
      </c>
      <c r="E280" s="37" t="str">
        <f t="shared" si="125"/>
        <v/>
      </c>
      <c r="G280" s="173">
        <f>'Шаблон модификаторы'!C281</f>
        <v>0</v>
      </c>
      <c r="H280" s="174">
        <f>IFERROR('Шаблон модификаторы блюда'!A281+1-1,0)</f>
        <v>0</v>
      </c>
      <c r="I280" s="37">
        <f>IFERROR(VLOOKUP(H280,Группы!A:A,1,FALSE),0)</f>
        <v>0</v>
      </c>
      <c r="J280" s="37" t="str">
        <f t="shared" si="105"/>
        <v/>
      </c>
      <c r="K280" s="125" t="str">
        <f>IF(IF('Шаблон модификаторы блюда'!D281=0,0,'Шаблон модификаторы блюда'!A281),IF('Шаблон модификаторы блюда'!D281=0,0,'Шаблон модификаторы блюда'!A281),"")</f>
        <v/>
      </c>
      <c r="L280" s="42" t="str">
        <f t="shared" si="106"/>
        <v/>
      </c>
      <c r="M280" s="42" t="str">
        <f t="shared" si="107"/>
        <v/>
      </c>
      <c r="N280" s="42" t="str">
        <f t="shared" si="126"/>
        <v/>
      </c>
      <c r="O280" s="37" t="str">
        <f t="shared" si="127"/>
        <v/>
      </c>
      <c r="Q280" s="37">
        <f>'Шаблон блюда'!B281</f>
        <v>0</v>
      </c>
      <c r="R280" s="37">
        <f>IFERROR('Шаблон блюда'!A281+1-1,"")</f>
        <v>0</v>
      </c>
      <c r="S280" s="45">
        <f t="shared" si="108"/>
        <v>0</v>
      </c>
      <c r="T280" s="37" t="str">
        <f t="shared" si="109"/>
        <v/>
      </c>
      <c r="U280" s="37" t="str">
        <f t="shared" si="128"/>
        <v/>
      </c>
      <c r="W280" s="38">
        <f t="shared" si="104"/>
        <v>0</v>
      </c>
      <c r="AO280" s="38">
        <f t="shared" si="110"/>
        <v>0</v>
      </c>
      <c r="AP280" s="38">
        <f t="shared" si="111"/>
        <v>0</v>
      </c>
      <c r="AR280" s="181">
        <f>Инвентаризация!O283</f>
        <v>0</v>
      </c>
      <c r="AS280" s="181">
        <f>Инвентаризация!P283</f>
        <v>0</v>
      </c>
      <c r="AT280" s="181">
        <f>Инвентаризация!Q283</f>
        <v>0</v>
      </c>
      <c r="AU280" s="181" t="str">
        <f>IFERROR('Аксапта '!A288,"-")</f>
        <v>-</v>
      </c>
      <c r="AV280" s="38">
        <f t="shared" si="112"/>
        <v>0</v>
      </c>
      <c r="AW280" s="38">
        <f t="shared" si="113"/>
        <v>0</v>
      </c>
      <c r="AX280" s="38">
        <f t="shared" si="114"/>
        <v>0</v>
      </c>
      <c r="AY280" s="181">
        <f t="shared" si="115"/>
        <v>0</v>
      </c>
      <c r="BB280" s="181">
        <f>Инвентаризация!O283</f>
        <v>0</v>
      </c>
      <c r="BC280" s="181">
        <f>Инвентаризация!P283</f>
        <v>0</v>
      </c>
      <c r="BD280" s="181">
        <f>Инвентаризация!Q283</f>
        <v>0</v>
      </c>
      <c r="BE280" s="181" t="str">
        <f>IFERROR('Аксапта 2'!A288,"-")</f>
        <v>-</v>
      </c>
      <c r="BF280" s="38">
        <f t="shared" si="116"/>
        <v>0</v>
      </c>
      <c r="BG280" s="38">
        <f t="shared" si="117"/>
        <v>0</v>
      </c>
      <c r="BH280" s="38">
        <f t="shared" si="118"/>
        <v>0</v>
      </c>
      <c r="BI280" s="181">
        <f t="shared" si="119"/>
        <v>0</v>
      </c>
      <c r="BL280" s="181">
        <f>Инвентаризация!O283</f>
        <v>0</v>
      </c>
      <c r="BM280" s="181">
        <f>Инвентаризация!P283</f>
        <v>0</v>
      </c>
      <c r="BN280" s="181">
        <f>Инвентаризация!Q283</f>
        <v>0</v>
      </c>
      <c r="BO280" s="181" t="str">
        <f>IFERROR('Аксапта 3'!A288,"-")</f>
        <v>-</v>
      </c>
      <c r="BP280" s="38">
        <f t="shared" si="120"/>
        <v>0</v>
      </c>
      <c r="BQ280" s="38">
        <f t="shared" si="121"/>
        <v>0</v>
      </c>
      <c r="BR280" s="38">
        <f t="shared" si="122"/>
        <v>0</v>
      </c>
      <c r="BS280" s="181">
        <f t="shared" si="123"/>
        <v>0</v>
      </c>
    </row>
    <row r="281" spans="1:71">
      <c r="A281" s="38">
        <f>'Шаблон блюда'!B282</f>
        <v>0</v>
      </c>
      <c r="B281" s="37">
        <f>IFERROR('Шаблон блюда'!A282+1-1,"")</f>
        <v>0</v>
      </c>
      <c r="C281" s="37">
        <f>IFERROR(VLOOKUP(B281,Группы!A:A,1,FALSE),0)</f>
        <v>0</v>
      </c>
      <c r="D281" s="37" t="str">
        <f t="shared" si="124"/>
        <v/>
      </c>
      <c r="E281" s="37" t="str">
        <f t="shared" si="125"/>
        <v/>
      </c>
      <c r="G281" s="173">
        <f>'Шаблон модификаторы'!C282</f>
        <v>0</v>
      </c>
      <c r="H281" s="174">
        <f>IFERROR('Шаблон модификаторы блюда'!A282+1-1,0)</f>
        <v>0</v>
      </c>
      <c r="I281" s="37">
        <f>IFERROR(VLOOKUP(H281,Группы!A:A,1,FALSE),0)</f>
        <v>0</v>
      </c>
      <c r="J281" s="37" t="str">
        <f t="shared" si="105"/>
        <v/>
      </c>
      <c r="K281" s="125" t="str">
        <f>IF(IF('Шаблон модификаторы блюда'!D282=0,0,'Шаблон модификаторы блюда'!A282),IF('Шаблон модификаторы блюда'!D282=0,0,'Шаблон модификаторы блюда'!A282),"")</f>
        <v/>
      </c>
      <c r="L281" s="42" t="str">
        <f t="shared" si="106"/>
        <v/>
      </c>
      <c r="M281" s="42" t="str">
        <f t="shared" si="107"/>
        <v/>
      </c>
      <c r="N281" s="42" t="str">
        <f t="shared" si="126"/>
        <v/>
      </c>
      <c r="O281" s="37" t="str">
        <f t="shared" si="127"/>
        <v/>
      </c>
      <c r="Q281" s="37">
        <f>'Шаблон блюда'!B282</f>
        <v>0</v>
      </c>
      <c r="R281" s="37">
        <f>IFERROR('Шаблон блюда'!A282+1-1,"")</f>
        <v>0</v>
      </c>
      <c r="S281" s="45">
        <f t="shared" si="108"/>
        <v>0</v>
      </c>
      <c r="T281" s="37" t="str">
        <f t="shared" si="109"/>
        <v/>
      </c>
      <c r="U281" s="37" t="str">
        <f t="shared" si="128"/>
        <v/>
      </c>
      <c r="W281" s="38">
        <f t="shared" si="104"/>
        <v>3031</v>
      </c>
      <c r="AO281" s="38">
        <f t="shared" si="110"/>
        <v>0</v>
      </c>
      <c r="AP281" s="38">
        <f t="shared" si="111"/>
        <v>0</v>
      </c>
      <c r="AR281" s="181">
        <f>Инвентаризация!O284</f>
        <v>0</v>
      </c>
      <c r="AS281" s="181">
        <f>Инвентаризация!P284</f>
        <v>0</v>
      </c>
      <c r="AT281" s="181">
        <f>Инвентаризация!Q284</f>
        <v>0</v>
      </c>
      <c r="AU281" s="181" t="str">
        <f>IFERROR('Аксапта '!A289,"-")</f>
        <v>-</v>
      </c>
      <c r="AV281" s="38">
        <f t="shared" si="112"/>
        <v>0</v>
      </c>
      <c r="AW281" s="38">
        <f t="shared" si="113"/>
        <v>0</v>
      </c>
      <c r="AX281" s="38">
        <f t="shared" si="114"/>
        <v>0</v>
      </c>
      <c r="AY281" s="181">
        <f t="shared" si="115"/>
        <v>0</v>
      </c>
      <c r="BB281" s="181">
        <f>Инвентаризация!O284</f>
        <v>0</v>
      </c>
      <c r="BC281" s="181">
        <f>Инвентаризация!P284</f>
        <v>0</v>
      </c>
      <c r="BD281" s="181">
        <f>Инвентаризация!Q284</f>
        <v>0</v>
      </c>
      <c r="BE281" s="181" t="str">
        <f>IFERROR('Аксапта 2'!A289,"-")</f>
        <v>-</v>
      </c>
      <c r="BF281" s="38">
        <f t="shared" si="116"/>
        <v>0</v>
      </c>
      <c r="BG281" s="38">
        <f t="shared" si="117"/>
        <v>0</v>
      </c>
      <c r="BH281" s="38">
        <f t="shared" si="118"/>
        <v>0</v>
      </c>
      <c r="BI281" s="181">
        <f t="shared" si="119"/>
        <v>0</v>
      </c>
      <c r="BL281" s="181">
        <f>Инвентаризация!O284</f>
        <v>0</v>
      </c>
      <c r="BM281" s="181">
        <f>Инвентаризация!P284</f>
        <v>0</v>
      </c>
      <c r="BN281" s="181">
        <f>Инвентаризация!Q284</f>
        <v>0</v>
      </c>
      <c r="BO281" s="181" t="str">
        <f>IFERROR('Аксапта 3'!A289,"-")</f>
        <v>-</v>
      </c>
      <c r="BP281" s="38">
        <f t="shared" si="120"/>
        <v>0</v>
      </c>
      <c r="BQ281" s="38">
        <f t="shared" si="121"/>
        <v>0</v>
      </c>
      <c r="BR281" s="38">
        <f t="shared" si="122"/>
        <v>0</v>
      </c>
      <c r="BS281" s="181">
        <f t="shared" si="123"/>
        <v>0</v>
      </c>
    </row>
    <row r="282" spans="1:71">
      <c r="A282" s="38">
        <f>'Шаблон блюда'!B283</f>
        <v>0</v>
      </c>
      <c r="B282" s="37">
        <f>IFERROR('Шаблон блюда'!A283+1-1,"")</f>
        <v>0</v>
      </c>
      <c r="C282" s="37">
        <f>IFERROR(VLOOKUP(B282,Группы!A:A,1,FALSE),0)</f>
        <v>0</v>
      </c>
      <c r="D282" s="37" t="str">
        <f t="shared" si="124"/>
        <v/>
      </c>
      <c r="E282" s="37" t="str">
        <f t="shared" si="125"/>
        <v/>
      </c>
      <c r="G282" s="173">
        <f>'Шаблон модификаторы'!C283</f>
        <v>0</v>
      </c>
      <c r="H282" s="174">
        <f>IFERROR('Шаблон модификаторы блюда'!A283+1-1,0)</f>
        <v>0</v>
      </c>
      <c r="I282" s="37">
        <f>IFERROR(VLOOKUP(H282,Группы!A:A,1,FALSE),0)</f>
        <v>0</v>
      </c>
      <c r="J282" s="37" t="str">
        <f t="shared" si="105"/>
        <v/>
      </c>
      <c r="K282" s="125" t="str">
        <f>IF(IF('Шаблон модификаторы блюда'!D283=0,0,'Шаблон модификаторы блюда'!A283),IF('Шаблон модификаторы блюда'!D283=0,0,'Шаблон модификаторы блюда'!A283),"")</f>
        <v/>
      </c>
      <c r="L282" s="42" t="str">
        <f t="shared" si="106"/>
        <v/>
      </c>
      <c r="M282" s="42" t="str">
        <f t="shared" si="107"/>
        <v/>
      </c>
      <c r="N282" s="42" t="str">
        <f t="shared" si="126"/>
        <v/>
      </c>
      <c r="O282" s="37" t="str">
        <f t="shared" si="127"/>
        <v/>
      </c>
      <c r="Q282" s="37">
        <f>'Шаблон блюда'!B283</f>
        <v>0</v>
      </c>
      <c r="R282" s="37">
        <f>IFERROR('Шаблон блюда'!A283+1-1,"")</f>
        <v>0</v>
      </c>
      <c r="S282" s="45">
        <f t="shared" si="108"/>
        <v>0</v>
      </c>
      <c r="T282" s="37" t="str">
        <f t="shared" si="109"/>
        <v/>
      </c>
      <c r="U282" s="37" t="str">
        <f t="shared" si="128"/>
        <v/>
      </c>
      <c r="W282" s="38">
        <f t="shared" si="104"/>
        <v>3032</v>
      </c>
      <c r="AO282" s="38">
        <f t="shared" si="110"/>
        <v>0</v>
      </c>
      <c r="AP282" s="38">
        <f t="shared" si="111"/>
        <v>0</v>
      </c>
      <c r="AR282" s="181">
        <f>Инвентаризация!O285</f>
        <v>0</v>
      </c>
      <c r="AS282" s="181">
        <f>Инвентаризация!P285</f>
        <v>0</v>
      </c>
      <c r="AT282" s="181">
        <f>Инвентаризация!Q285</f>
        <v>0</v>
      </c>
      <c r="AU282" s="181" t="str">
        <f>IFERROR('Аксапта '!A290,"-")</f>
        <v>-</v>
      </c>
      <c r="AV282" s="38">
        <f t="shared" si="112"/>
        <v>0</v>
      </c>
      <c r="AW282" s="38">
        <f t="shared" si="113"/>
        <v>0</v>
      </c>
      <c r="AX282" s="38">
        <f t="shared" si="114"/>
        <v>0</v>
      </c>
      <c r="AY282" s="181">
        <f t="shared" si="115"/>
        <v>0</v>
      </c>
      <c r="BB282" s="181">
        <f>Инвентаризация!O285</f>
        <v>0</v>
      </c>
      <c r="BC282" s="181">
        <f>Инвентаризация!P285</f>
        <v>0</v>
      </c>
      <c r="BD282" s="181">
        <f>Инвентаризация!Q285</f>
        <v>0</v>
      </c>
      <c r="BE282" s="181" t="str">
        <f>IFERROR('Аксапта 2'!A290,"-")</f>
        <v>-</v>
      </c>
      <c r="BF282" s="38">
        <f t="shared" si="116"/>
        <v>0</v>
      </c>
      <c r="BG282" s="38">
        <f t="shared" si="117"/>
        <v>0</v>
      </c>
      <c r="BH282" s="38">
        <f t="shared" si="118"/>
        <v>0</v>
      </c>
      <c r="BI282" s="181">
        <f t="shared" si="119"/>
        <v>0</v>
      </c>
      <c r="BL282" s="181">
        <f>Инвентаризация!O285</f>
        <v>0</v>
      </c>
      <c r="BM282" s="181">
        <f>Инвентаризация!P285</f>
        <v>0</v>
      </c>
      <c r="BN282" s="181">
        <f>Инвентаризация!Q285</f>
        <v>0</v>
      </c>
      <c r="BO282" s="181" t="str">
        <f>IFERROR('Аксапта 3'!A290,"-")</f>
        <v>-</v>
      </c>
      <c r="BP282" s="38">
        <f t="shared" si="120"/>
        <v>0</v>
      </c>
      <c r="BQ282" s="38">
        <f t="shared" si="121"/>
        <v>0</v>
      </c>
      <c r="BR282" s="38">
        <f t="shared" si="122"/>
        <v>0</v>
      </c>
      <c r="BS282" s="181">
        <f t="shared" si="123"/>
        <v>0</v>
      </c>
    </row>
    <row r="283" spans="1:71">
      <c r="A283" s="38">
        <f>'Шаблон блюда'!B284</f>
        <v>0</v>
      </c>
      <c r="B283" s="37">
        <f>IFERROR('Шаблон блюда'!A284+1-1,"")</f>
        <v>0</v>
      </c>
      <c r="C283" s="37">
        <f>IFERROR(VLOOKUP(B283,Группы!A:A,1,FALSE),0)</f>
        <v>0</v>
      </c>
      <c r="D283" s="37" t="str">
        <f t="shared" si="124"/>
        <v/>
      </c>
      <c r="E283" s="37" t="str">
        <f t="shared" si="125"/>
        <v/>
      </c>
      <c r="G283" s="173">
        <f>'Шаблон модификаторы'!C284</f>
        <v>0</v>
      </c>
      <c r="H283" s="174">
        <f>IFERROR('Шаблон модификаторы блюда'!A284+1-1,0)</f>
        <v>0</v>
      </c>
      <c r="I283" s="37">
        <f>IFERROR(VLOOKUP(H283,Группы!A:A,1,FALSE),0)</f>
        <v>0</v>
      </c>
      <c r="J283" s="37" t="str">
        <f t="shared" si="105"/>
        <v/>
      </c>
      <c r="K283" s="125" t="str">
        <f>IF(IF('Шаблон модификаторы блюда'!D284=0,0,'Шаблон модификаторы блюда'!A284),IF('Шаблон модификаторы блюда'!D284=0,0,'Шаблон модификаторы блюда'!A284),"")</f>
        <v/>
      </c>
      <c r="L283" s="42" t="str">
        <f t="shared" si="106"/>
        <v/>
      </c>
      <c r="M283" s="42" t="str">
        <f t="shared" si="107"/>
        <v/>
      </c>
      <c r="N283" s="42" t="str">
        <f t="shared" si="126"/>
        <v/>
      </c>
      <c r="O283" s="37" t="str">
        <f t="shared" si="127"/>
        <v/>
      </c>
      <c r="Q283" s="37">
        <f>'Шаблон блюда'!B284</f>
        <v>0</v>
      </c>
      <c r="R283" s="37">
        <f>IFERROR('Шаблон блюда'!A284+1-1,"")</f>
        <v>0</v>
      </c>
      <c r="S283" s="45">
        <f t="shared" si="108"/>
        <v>0</v>
      </c>
      <c r="T283" s="37" t="str">
        <f t="shared" si="109"/>
        <v/>
      </c>
      <c r="U283" s="37" t="str">
        <f t="shared" si="128"/>
        <v/>
      </c>
      <c r="W283" s="38">
        <f t="shared" si="104"/>
        <v>3002</v>
      </c>
      <c r="AO283" s="38">
        <f t="shared" si="110"/>
        <v>0</v>
      </c>
      <c r="AP283" s="38">
        <f t="shared" si="111"/>
        <v>0</v>
      </c>
      <c r="AR283" s="181">
        <f>Инвентаризация!O286</f>
        <v>0</v>
      </c>
      <c r="AS283" s="181">
        <f>Инвентаризация!P286</f>
        <v>0</v>
      </c>
      <c r="AT283" s="181">
        <f>Инвентаризация!Q286</f>
        <v>0</v>
      </c>
      <c r="AU283" s="181" t="str">
        <f>IFERROR('Аксапта '!A291,"-")</f>
        <v>-</v>
      </c>
      <c r="AV283" s="38">
        <f t="shared" si="112"/>
        <v>0</v>
      </c>
      <c r="AW283" s="38">
        <f t="shared" si="113"/>
        <v>0</v>
      </c>
      <c r="AX283" s="38">
        <f t="shared" si="114"/>
        <v>0</v>
      </c>
      <c r="AY283" s="181">
        <f t="shared" si="115"/>
        <v>0</v>
      </c>
      <c r="BB283" s="181">
        <f>Инвентаризация!O286</f>
        <v>0</v>
      </c>
      <c r="BC283" s="181">
        <f>Инвентаризация!P286</f>
        <v>0</v>
      </c>
      <c r="BD283" s="181">
        <f>Инвентаризация!Q286</f>
        <v>0</v>
      </c>
      <c r="BE283" s="181" t="str">
        <f>IFERROR('Аксапта 2'!A291,"-")</f>
        <v>-</v>
      </c>
      <c r="BF283" s="38">
        <f t="shared" si="116"/>
        <v>0</v>
      </c>
      <c r="BG283" s="38">
        <f t="shared" si="117"/>
        <v>0</v>
      </c>
      <c r="BH283" s="38">
        <f t="shared" si="118"/>
        <v>0</v>
      </c>
      <c r="BI283" s="181">
        <f t="shared" si="119"/>
        <v>0</v>
      </c>
      <c r="BL283" s="181">
        <f>Инвентаризация!O286</f>
        <v>0</v>
      </c>
      <c r="BM283" s="181">
        <f>Инвентаризация!P286</f>
        <v>0</v>
      </c>
      <c r="BN283" s="181">
        <f>Инвентаризация!Q286</f>
        <v>0</v>
      </c>
      <c r="BO283" s="181" t="str">
        <f>IFERROR('Аксапта 3'!A291,"-")</f>
        <v>-</v>
      </c>
      <c r="BP283" s="38">
        <f t="shared" si="120"/>
        <v>0</v>
      </c>
      <c r="BQ283" s="38">
        <f t="shared" si="121"/>
        <v>0</v>
      </c>
      <c r="BR283" s="38">
        <f t="shared" si="122"/>
        <v>0</v>
      </c>
      <c r="BS283" s="181">
        <f t="shared" si="123"/>
        <v>0</v>
      </c>
    </row>
    <row r="284" spans="1:71">
      <c r="A284" s="38">
        <f>'Шаблон блюда'!B285</f>
        <v>0</v>
      </c>
      <c r="B284" s="37">
        <f>IFERROR('Шаблон блюда'!A285+1-1,"")</f>
        <v>0</v>
      </c>
      <c r="C284" s="37">
        <f>IFERROR(VLOOKUP(B284,Группы!A:A,1,FALSE),0)</f>
        <v>0</v>
      </c>
      <c r="D284" s="37" t="str">
        <f t="shared" si="124"/>
        <v/>
      </c>
      <c r="E284" s="37" t="str">
        <f t="shared" si="125"/>
        <v/>
      </c>
      <c r="G284" s="173">
        <f>'Шаблон модификаторы'!C285</f>
        <v>0</v>
      </c>
      <c r="H284" s="174">
        <f>IFERROR('Шаблон модификаторы блюда'!A285+1-1,0)</f>
        <v>0</v>
      </c>
      <c r="I284" s="37">
        <f>IFERROR(VLOOKUP(H284,Группы!A:A,1,FALSE),0)</f>
        <v>0</v>
      </c>
      <c r="J284" s="37" t="str">
        <f t="shared" si="105"/>
        <v/>
      </c>
      <c r="K284" s="125" t="str">
        <f>IF(IF('Шаблон модификаторы блюда'!D285=0,0,'Шаблон модификаторы блюда'!A285),IF('Шаблон модификаторы блюда'!D285=0,0,'Шаблон модификаторы блюда'!A285),"")</f>
        <v/>
      </c>
      <c r="L284" s="42" t="str">
        <f t="shared" si="106"/>
        <v/>
      </c>
      <c r="M284" s="42" t="str">
        <f t="shared" si="107"/>
        <v/>
      </c>
      <c r="N284" s="42" t="str">
        <f t="shared" si="126"/>
        <v/>
      </c>
      <c r="O284" s="37" t="str">
        <f t="shared" si="127"/>
        <v/>
      </c>
      <c r="Q284" s="37">
        <f>'Шаблон блюда'!B285</f>
        <v>0</v>
      </c>
      <c r="R284" s="37">
        <f>IFERROR('Шаблон блюда'!A285+1-1,"")</f>
        <v>0</v>
      </c>
      <c r="S284" s="45">
        <f t="shared" si="108"/>
        <v>0</v>
      </c>
      <c r="T284" s="37" t="str">
        <f t="shared" si="109"/>
        <v/>
      </c>
      <c r="U284" s="37" t="str">
        <f t="shared" si="128"/>
        <v/>
      </c>
      <c r="W284" s="38">
        <f t="shared" si="104"/>
        <v>3037</v>
      </c>
      <c r="AO284" s="38">
        <f t="shared" si="110"/>
        <v>0</v>
      </c>
      <c r="AP284" s="38">
        <f t="shared" si="111"/>
        <v>0</v>
      </c>
      <c r="AR284" s="181">
        <f>Инвентаризация!O287</f>
        <v>0</v>
      </c>
      <c r="AS284" s="181">
        <f>Инвентаризация!P287</f>
        <v>0</v>
      </c>
      <c r="AT284" s="181">
        <f>Инвентаризация!Q287</f>
        <v>0</v>
      </c>
      <c r="AU284" s="181" t="str">
        <f>IFERROR('Аксапта '!A292,"-")</f>
        <v>-</v>
      </c>
      <c r="AV284" s="38">
        <f t="shared" si="112"/>
        <v>0</v>
      </c>
      <c r="AW284" s="38">
        <f t="shared" si="113"/>
        <v>0</v>
      </c>
      <c r="AX284" s="38">
        <f t="shared" si="114"/>
        <v>0</v>
      </c>
      <c r="AY284" s="181">
        <f t="shared" si="115"/>
        <v>0</v>
      </c>
      <c r="BB284" s="181">
        <f>Инвентаризация!O287</f>
        <v>0</v>
      </c>
      <c r="BC284" s="181">
        <f>Инвентаризация!P287</f>
        <v>0</v>
      </c>
      <c r="BD284" s="181">
        <f>Инвентаризация!Q287</f>
        <v>0</v>
      </c>
      <c r="BE284" s="181" t="str">
        <f>IFERROR('Аксапта 2'!A292,"-")</f>
        <v>-</v>
      </c>
      <c r="BF284" s="38">
        <f t="shared" si="116"/>
        <v>0</v>
      </c>
      <c r="BG284" s="38">
        <f t="shared" si="117"/>
        <v>0</v>
      </c>
      <c r="BH284" s="38">
        <f t="shared" si="118"/>
        <v>0</v>
      </c>
      <c r="BI284" s="181">
        <f t="shared" si="119"/>
        <v>0</v>
      </c>
      <c r="BL284" s="181">
        <f>Инвентаризация!O287</f>
        <v>0</v>
      </c>
      <c r="BM284" s="181">
        <f>Инвентаризация!P287</f>
        <v>0</v>
      </c>
      <c r="BN284" s="181">
        <f>Инвентаризация!Q287</f>
        <v>0</v>
      </c>
      <c r="BO284" s="181" t="str">
        <f>IFERROR('Аксапта 3'!A292,"-")</f>
        <v>-</v>
      </c>
      <c r="BP284" s="38">
        <f t="shared" si="120"/>
        <v>0</v>
      </c>
      <c r="BQ284" s="38">
        <f t="shared" si="121"/>
        <v>0</v>
      </c>
      <c r="BR284" s="38">
        <f t="shared" si="122"/>
        <v>0</v>
      </c>
      <c r="BS284" s="181">
        <f t="shared" si="123"/>
        <v>0</v>
      </c>
    </row>
    <row r="285" spans="1:71">
      <c r="A285" s="38">
        <f>'Шаблон блюда'!B286</f>
        <v>0</v>
      </c>
      <c r="B285" s="37">
        <f>IFERROR('Шаблон блюда'!A286+1-1,"")</f>
        <v>0</v>
      </c>
      <c r="C285" s="37">
        <f>IFERROR(VLOOKUP(B285,Группы!A:A,1,FALSE),0)</f>
        <v>0</v>
      </c>
      <c r="D285" s="37" t="str">
        <f t="shared" si="124"/>
        <v/>
      </c>
      <c r="E285" s="37" t="str">
        <f t="shared" si="125"/>
        <v/>
      </c>
      <c r="G285" s="173">
        <f>'Шаблон модификаторы'!C286</f>
        <v>0</v>
      </c>
      <c r="H285" s="174">
        <f>IFERROR('Шаблон модификаторы блюда'!A286+1-1,0)</f>
        <v>0</v>
      </c>
      <c r="I285" s="37">
        <f>IFERROR(VLOOKUP(H285,Группы!A:A,1,FALSE),0)</f>
        <v>0</v>
      </c>
      <c r="J285" s="37" t="str">
        <f t="shared" si="105"/>
        <v/>
      </c>
      <c r="K285" s="125" t="str">
        <f>IF(IF('Шаблон модификаторы блюда'!D286=0,0,'Шаблон модификаторы блюда'!A286),IF('Шаблон модификаторы блюда'!D286=0,0,'Шаблон модификаторы блюда'!A286),"")</f>
        <v/>
      </c>
      <c r="L285" s="42" t="str">
        <f t="shared" si="106"/>
        <v/>
      </c>
      <c r="M285" s="42" t="str">
        <f t="shared" si="107"/>
        <v/>
      </c>
      <c r="N285" s="42" t="str">
        <f t="shared" si="126"/>
        <v/>
      </c>
      <c r="O285" s="37" t="str">
        <f t="shared" si="127"/>
        <v/>
      </c>
      <c r="Q285" s="37">
        <f>'Шаблон блюда'!B286</f>
        <v>0</v>
      </c>
      <c r="R285" s="37">
        <f>IFERROR('Шаблон блюда'!A286+1-1,"")</f>
        <v>0</v>
      </c>
      <c r="S285" s="45">
        <f t="shared" si="108"/>
        <v>0</v>
      </c>
      <c r="T285" s="37" t="str">
        <f t="shared" si="109"/>
        <v/>
      </c>
      <c r="U285" s="37" t="str">
        <f t="shared" si="128"/>
        <v/>
      </c>
      <c r="W285" s="38">
        <f t="shared" si="104"/>
        <v>3017</v>
      </c>
      <c r="AO285" s="38">
        <f t="shared" si="110"/>
        <v>0</v>
      </c>
      <c r="AP285" s="38">
        <f t="shared" si="111"/>
        <v>0</v>
      </c>
      <c r="AR285" s="181">
        <f>Инвентаризация!O288</f>
        <v>0</v>
      </c>
      <c r="AS285" s="181">
        <f>Инвентаризация!P288</f>
        <v>0</v>
      </c>
      <c r="AT285" s="181">
        <f>Инвентаризация!Q288</f>
        <v>0</v>
      </c>
      <c r="AU285" s="181" t="str">
        <f>IFERROR('Аксапта '!A293,"-")</f>
        <v>-</v>
      </c>
      <c r="AV285" s="38">
        <f t="shared" si="112"/>
        <v>0</v>
      </c>
      <c r="AW285" s="38">
        <f t="shared" si="113"/>
        <v>0</v>
      </c>
      <c r="AX285" s="38">
        <f t="shared" si="114"/>
        <v>0</v>
      </c>
      <c r="AY285" s="181">
        <f t="shared" si="115"/>
        <v>0</v>
      </c>
      <c r="BB285" s="181">
        <f>Инвентаризация!O288</f>
        <v>0</v>
      </c>
      <c r="BC285" s="181">
        <f>Инвентаризация!P288</f>
        <v>0</v>
      </c>
      <c r="BD285" s="181">
        <f>Инвентаризация!Q288</f>
        <v>0</v>
      </c>
      <c r="BE285" s="181" t="str">
        <f>IFERROR('Аксапта 2'!A293,"-")</f>
        <v>-</v>
      </c>
      <c r="BF285" s="38">
        <f t="shared" si="116"/>
        <v>0</v>
      </c>
      <c r="BG285" s="38">
        <f t="shared" si="117"/>
        <v>0</v>
      </c>
      <c r="BH285" s="38">
        <f t="shared" si="118"/>
        <v>0</v>
      </c>
      <c r="BI285" s="181">
        <f t="shared" si="119"/>
        <v>0</v>
      </c>
      <c r="BL285" s="181">
        <f>Инвентаризация!O288</f>
        <v>0</v>
      </c>
      <c r="BM285" s="181">
        <f>Инвентаризация!P288</f>
        <v>0</v>
      </c>
      <c r="BN285" s="181">
        <f>Инвентаризация!Q288</f>
        <v>0</v>
      </c>
      <c r="BO285" s="181" t="str">
        <f>IFERROR('Аксапта 3'!A293,"-")</f>
        <v>-</v>
      </c>
      <c r="BP285" s="38">
        <f t="shared" si="120"/>
        <v>0</v>
      </c>
      <c r="BQ285" s="38">
        <f t="shared" si="121"/>
        <v>0</v>
      </c>
      <c r="BR285" s="38">
        <f t="shared" si="122"/>
        <v>0</v>
      </c>
      <c r="BS285" s="181">
        <f t="shared" si="123"/>
        <v>0</v>
      </c>
    </row>
    <row r="286" spans="1:71">
      <c r="A286" s="38">
        <f>'Шаблон блюда'!B287</f>
        <v>0</v>
      </c>
      <c r="B286" s="37">
        <f>IFERROR('Шаблон блюда'!A287+1-1,"")</f>
        <v>0</v>
      </c>
      <c r="C286" s="37">
        <f>IFERROR(VLOOKUP(B286,Группы!A:A,1,FALSE),0)</f>
        <v>0</v>
      </c>
      <c r="D286" s="37" t="str">
        <f t="shared" si="124"/>
        <v/>
      </c>
      <c r="E286" s="37" t="str">
        <f t="shared" si="125"/>
        <v/>
      </c>
      <c r="G286" s="173">
        <f>'Шаблон модификаторы'!C287</f>
        <v>0</v>
      </c>
      <c r="H286" s="174">
        <f>IFERROR('Шаблон модификаторы блюда'!A287+1-1,0)</f>
        <v>0</v>
      </c>
      <c r="I286" s="37">
        <f>IFERROR(VLOOKUP(H286,Группы!A:A,1,FALSE),0)</f>
        <v>0</v>
      </c>
      <c r="J286" s="37" t="str">
        <f t="shared" si="105"/>
        <v/>
      </c>
      <c r="K286" s="125" t="str">
        <f>IF(IF('Шаблон модификаторы блюда'!D287=0,0,'Шаблон модификаторы блюда'!A287),IF('Шаблон модификаторы блюда'!D287=0,0,'Шаблон модификаторы блюда'!A287),"")</f>
        <v/>
      </c>
      <c r="L286" s="42" t="str">
        <f t="shared" si="106"/>
        <v/>
      </c>
      <c r="M286" s="42" t="str">
        <f t="shared" si="107"/>
        <v/>
      </c>
      <c r="N286" s="42" t="str">
        <f t="shared" si="126"/>
        <v/>
      </c>
      <c r="O286" s="37" t="str">
        <f t="shared" si="127"/>
        <v/>
      </c>
      <c r="Q286" s="37">
        <f>'Шаблон блюда'!B287</f>
        <v>0</v>
      </c>
      <c r="R286" s="37">
        <f>IFERROR('Шаблон блюда'!A287+1-1,"")</f>
        <v>0</v>
      </c>
      <c r="S286" s="45">
        <f t="shared" si="108"/>
        <v>0</v>
      </c>
      <c r="T286" s="37" t="str">
        <f t="shared" si="109"/>
        <v/>
      </c>
      <c r="U286" s="37" t="str">
        <f t="shared" si="128"/>
        <v/>
      </c>
      <c r="W286" s="38">
        <f t="shared" si="104"/>
        <v>0</v>
      </c>
      <c r="AO286" s="38">
        <f t="shared" si="110"/>
        <v>0</v>
      </c>
      <c r="AP286" s="38">
        <f t="shared" si="111"/>
        <v>0</v>
      </c>
      <c r="AR286" s="181">
        <f>Инвентаризация!O289</f>
        <v>0</v>
      </c>
      <c r="AS286" s="181">
        <f>Инвентаризация!P289</f>
        <v>0</v>
      </c>
      <c r="AT286" s="181">
        <f>Инвентаризация!Q289</f>
        <v>0</v>
      </c>
      <c r="AU286" s="181" t="str">
        <f>IFERROR('Аксапта '!A294,"-")</f>
        <v>-</v>
      </c>
      <c r="AV286" s="38">
        <f t="shared" si="112"/>
        <v>0</v>
      </c>
      <c r="AW286" s="38">
        <f t="shared" si="113"/>
        <v>0</v>
      </c>
      <c r="AX286" s="38">
        <f t="shared" si="114"/>
        <v>0</v>
      </c>
      <c r="AY286" s="181">
        <f t="shared" si="115"/>
        <v>0</v>
      </c>
      <c r="BB286" s="181">
        <f>Инвентаризация!O289</f>
        <v>0</v>
      </c>
      <c r="BC286" s="181">
        <f>Инвентаризация!P289</f>
        <v>0</v>
      </c>
      <c r="BD286" s="181">
        <f>Инвентаризация!Q289</f>
        <v>0</v>
      </c>
      <c r="BE286" s="181" t="str">
        <f>IFERROR('Аксапта 2'!A294,"-")</f>
        <v>-</v>
      </c>
      <c r="BF286" s="38">
        <f t="shared" si="116"/>
        <v>0</v>
      </c>
      <c r="BG286" s="38">
        <f t="shared" si="117"/>
        <v>0</v>
      </c>
      <c r="BH286" s="38">
        <f t="shared" si="118"/>
        <v>0</v>
      </c>
      <c r="BI286" s="181">
        <f t="shared" si="119"/>
        <v>0</v>
      </c>
      <c r="BL286" s="181">
        <f>Инвентаризация!O289</f>
        <v>0</v>
      </c>
      <c r="BM286" s="181">
        <f>Инвентаризация!P289</f>
        <v>0</v>
      </c>
      <c r="BN286" s="181">
        <f>Инвентаризация!Q289</f>
        <v>0</v>
      </c>
      <c r="BO286" s="181" t="str">
        <f>IFERROR('Аксапта 3'!A294,"-")</f>
        <v>-</v>
      </c>
      <c r="BP286" s="38">
        <f t="shared" si="120"/>
        <v>0</v>
      </c>
      <c r="BQ286" s="38">
        <f t="shared" si="121"/>
        <v>0</v>
      </c>
      <c r="BR286" s="38">
        <f t="shared" si="122"/>
        <v>0</v>
      </c>
      <c r="BS286" s="181">
        <f t="shared" si="123"/>
        <v>0</v>
      </c>
    </row>
    <row r="287" spans="1:71">
      <c r="A287" s="38">
        <f>'Шаблон блюда'!B288</f>
        <v>0</v>
      </c>
      <c r="B287" s="37">
        <f>IFERROR('Шаблон блюда'!A288+1-1,"")</f>
        <v>0</v>
      </c>
      <c r="C287" s="37">
        <f>IFERROR(VLOOKUP(B287,Группы!A:A,1,FALSE),0)</f>
        <v>0</v>
      </c>
      <c r="D287" s="37" t="str">
        <f t="shared" si="124"/>
        <v/>
      </c>
      <c r="E287" s="37" t="str">
        <f t="shared" si="125"/>
        <v/>
      </c>
      <c r="G287" s="173">
        <f>'Шаблон модификаторы'!C288</f>
        <v>0</v>
      </c>
      <c r="H287" s="174">
        <f>IFERROR('Шаблон модификаторы блюда'!A288+1-1,0)</f>
        <v>0</v>
      </c>
      <c r="I287" s="37">
        <f>IFERROR(VLOOKUP(H287,Группы!A:A,1,FALSE),0)</f>
        <v>0</v>
      </c>
      <c r="J287" s="37" t="str">
        <f t="shared" si="105"/>
        <v/>
      </c>
      <c r="K287" s="125" t="str">
        <f>IF(IF('Шаблон модификаторы блюда'!D288=0,0,'Шаблон модификаторы блюда'!A288),IF('Шаблон модификаторы блюда'!D288=0,0,'Шаблон модификаторы блюда'!A288),"")</f>
        <v/>
      </c>
      <c r="L287" s="42" t="str">
        <f t="shared" si="106"/>
        <v/>
      </c>
      <c r="M287" s="42" t="str">
        <f t="shared" si="107"/>
        <v/>
      </c>
      <c r="N287" s="42" t="str">
        <f t="shared" si="126"/>
        <v/>
      </c>
      <c r="O287" s="37" t="str">
        <f t="shared" si="127"/>
        <v/>
      </c>
      <c r="Q287" s="37">
        <f>'Шаблон блюда'!B288</f>
        <v>0</v>
      </c>
      <c r="R287" s="37">
        <f>IFERROR('Шаблон блюда'!A288+1-1,"")</f>
        <v>0</v>
      </c>
      <c r="S287" s="45">
        <f t="shared" si="108"/>
        <v>0</v>
      </c>
      <c r="T287" s="37" t="str">
        <f t="shared" si="109"/>
        <v/>
      </c>
      <c r="U287" s="37" t="str">
        <f t="shared" si="128"/>
        <v/>
      </c>
      <c r="W287" s="38">
        <f t="shared" si="104"/>
        <v>0</v>
      </c>
      <c r="AO287" s="38">
        <f t="shared" si="110"/>
        <v>0</v>
      </c>
      <c r="AP287" s="38">
        <f t="shared" si="111"/>
        <v>0</v>
      </c>
      <c r="AR287" s="181">
        <f>Инвентаризация!O290</f>
        <v>0</v>
      </c>
      <c r="AS287" s="181">
        <f>Инвентаризация!P290</f>
        <v>0</v>
      </c>
      <c r="AT287" s="181">
        <f>Инвентаризация!Q290</f>
        <v>0</v>
      </c>
      <c r="AU287" s="181" t="str">
        <f>IFERROR('Аксапта '!A295,"-")</f>
        <v>-</v>
      </c>
      <c r="AV287" s="38">
        <f t="shared" si="112"/>
        <v>0</v>
      </c>
      <c r="AW287" s="38">
        <f t="shared" si="113"/>
        <v>0</v>
      </c>
      <c r="AX287" s="38">
        <f t="shared" si="114"/>
        <v>0</v>
      </c>
      <c r="AY287" s="181">
        <f t="shared" si="115"/>
        <v>0</v>
      </c>
      <c r="BB287" s="181">
        <f>Инвентаризация!O290</f>
        <v>0</v>
      </c>
      <c r="BC287" s="181">
        <f>Инвентаризация!P290</f>
        <v>0</v>
      </c>
      <c r="BD287" s="181">
        <f>Инвентаризация!Q290</f>
        <v>0</v>
      </c>
      <c r="BE287" s="181" t="str">
        <f>IFERROR('Аксапта 2'!A295,"-")</f>
        <v>-</v>
      </c>
      <c r="BF287" s="38">
        <f t="shared" si="116"/>
        <v>0</v>
      </c>
      <c r="BG287" s="38">
        <f t="shared" si="117"/>
        <v>0</v>
      </c>
      <c r="BH287" s="38">
        <f t="shared" si="118"/>
        <v>0</v>
      </c>
      <c r="BI287" s="181">
        <f t="shared" si="119"/>
        <v>0</v>
      </c>
      <c r="BL287" s="181">
        <f>Инвентаризация!O290</f>
        <v>0</v>
      </c>
      <c r="BM287" s="181">
        <f>Инвентаризация!P290</f>
        <v>0</v>
      </c>
      <c r="BN287" s="181">
        <f>Инвентаризация!Q290</f>
        <v>0</v>
      </c>
      <c r="BO287" s="181" t="str">
        <f>IFERROR('Аксапта 3'!A295,"-")</f>
        <v>-</v>
      </c>
      <c r="BP287" s="38">
        <f t="shared" si="120"/>
        <v>0</v>
      </c>
      <c r="BQ287" s="38">
        <f t="shared" si="121"/>
        <v>0</v>
      </c>
      <c r="BR287" s="38">
        <f t="shared" si="122"/>
        <v>0</v>
      </c>
      <c r="BS287" s="181">
        <f t="shared" si="123"/>
        <v>0</v>
      </c>
    </row>
    <row r="288" spans="1:71">
      <c r="A288" s="38">
        <f>'Шаблон блюда'!B289</f>
        <v>0</v>
      </c>
      <c r="B288" s="37">
        <f>IFERROR('Шаблон блюда'!A289+1-1,"")</f>
        <v>0</v>
      </c>
      <c r="C288" s="37">
        <f>IFERROR(VLOOKUP(B288,Группы!A:A,1,FALSE),0)</f>
        <v>0</v>
      </c>
      <c r="D288" s="37" t="str">
        <f t="shared" si="124"/>
        <v/>
      </c>
      <c r="E288" s="37" t="str">
        <f t="shared" si="125"/>
        <v/>
      </c>
      <c r="G288" s="173">
        <f>'Шаблон модификаторы'!C289</f>
        <v>0</v>
      </c>
      <c r="H288" s="174">
        <f>IFERROR('Шаблон модификаторы блюда'!A289+1-1,0)</f>
        <v>0</v>
      </c>
      <c r="I288" s="37">
        <f>IFERROR(VLOOKUP(H288,Группы!A:A,1,FALSE),0)</f>
        <v>0</v>
      </c>
      <c r="J288" s="37" t="str">
        <f t="shared" si="105"/>
        <v/>
      </c>
      <c r="K288" s="125" t="str">
        <f>IF(IF('Шаблон модификаторы блюда'!D289=0,0,'Шаблон модификаторы блюда'!A289),IF('Шаблон модификаторы блюда'!D289=0,0,'Шаблон модификаторы блюда'!A289),"")</f>
        <v/>
      </c>
      <c r="L288" s="42" t="str">
        <f t="shared" si="106"/>
        <v/>
      </c>
      <c r="M288" s="42" t="str">
        <f t="shared" si="107"/>
        <v/>
      </c>
      <c r="N288" s="42" t="str">
        <f t="shared" si="126"/>
        <v/>
      </c>
      <c r="O288" s="37" t="str">
        <f t="shared" si="127"/>
        <v/>
      </c>
      <c r="Q288" s="37">
        <f>'Шаблон блюда'!B289</f>
        <v>0</v>
      </c>
      <c r="R288" s="37">
        <f>IFERROR('Шаблон блюда'!A289+1-1,"")</f>
        <v>0</v>
      </c>
      <c r="S288" s="45">
        <f t="shared" si="108"/>
        <v>0</v>
      </c>
      <c r="T288" s="37" t="str">
        <f t="shared" si="109"/>
        <v/>
      </c>
      <c r="U288" s="37" t="str">
        <f t="shared" si="128"/>
        <v/>
      </c>
      <c r="W288" s="38">
        <f t="shared" si="104"/>
        <v>0</v>
      </c>
      <c r="AO288" s="38">
        <f t="shared" si="110"/>
        <v>0</v>
      </c>
      <c r="AP288" s="38">
        <f t="shared" si="111"/>
        <v>0</v>
      </c>
      <c r="AR288" s="181">
        <f>Инвентаризация!O291</f>
        <v>0</v>
      </c>
      <c r="AS288" s="181">
        <f>Инвентаризация!P291</f>
        <v>0</v>
      </c>
      <c r="AT288" s="181">
        <f>Инвентаризация!Q291</f>
        <v>0</v>
      </c>
      <c r="AU288" s="181" t="str">
        <f>IFERROR('Аксапта '!A296,"-")</f>
        <v>-</v>
      </c>
      <c r="AV288" s="38">
        <f t="shared" si="112"/>
        <v>0</v>
      </c>
      <c r="AW288" s="38">
        <f t="shared" si="113"/>
        <v>0</v>
      </c>
      <c r="AX288" s="38">
        <f t="shared" si="114"/>
        <v>0</v>
      </c>
      <c r="AY288" s="181">
        <f t="shared" si="115"/>
        <v>0</v>
      </c>
      <c r="BB288" s="181">
        <f>Инвентаризация!O291</f>
        <v>0</v>
      </c>
      <c r="BC288" s="181">
        <f>Инвентаризация!P291</f>
        <v>0</v>
      </c>
      <c r="BD288" s="181">
        <f>Инвентаризация!Q291</f>
        <v>0</v>
      </c>
      <c r="BE288" s="181" t="str">
        <f>IFERROR('Аксапта 2'!A296,"-")</f>
        <v>-</v>
      </c>
      <c r="BF288" s="38">
        <f t="shared" si="116"/>
        <v>0</v>
      </c>
      <c r="BG288" s="38">
        <f t="shared" si="117"/>
        <v>0</v>
      </c>
      <c r="BH288" s="38">
        <f t="shared" si="118"/>
        <v>0</v>
      </c>
      <c r="BI288" s="181">
        <f t="shared" si="119"/>
        <v>0</v>
      </c>
      <c r="BL288" s="181">
        <f>Инвентаризация!O291</f>
        <v>0</v>
      </c>
      <c r="BM288" s="181">
        <f>Инвентаризация!P291</f>
        <v>0</v>
      </c>
      <c r="BN288" s="181">
        <f>Инвентаризация!Q291</f>
        <v>0</v>
      </c>
      <c r="BO288" s="181" t="str">
        <f>IFERROR('Аксапта 3'!A296,"-")</f>
        <v>-</v>
      </c>
      <c r="BP288" s="38">
        <f t="shared" si="120"/>
        <v>0</v>
      </c>
      <c r="BQ288" s="38">
        <f t="shared" si="121"/>
        <v>0</v>
      </c>
      <c r="BR288" s="38">
        <f t="shared" si="122"/>
        <v>0</v>
      </c>
      <c r="BS288" s="181">
        <f t="shared" si="123"/>
        <v>0</v>
      </c>
    </row>
    <row r="289" spans="1:71">
      <c r="A289" s="38">
        <f>'Шаблон блюда'!B290</f>
        <v>0</v>
      </c>
      <c r="B289" s="37">
        <f>IFERROR('Шаблон блюда'!A290+1-1,"")</f>
        <v>0</v>
      </c>
      <c r="C289" s="37">
        <f>IFERROR(VLOOKUP(B289,Группы!A:A,1,FALSE),0)</f>
        <v>0</v>
      </c>
      <c r="D289" s="37" t="str">
        <f t="shared" si="124"/>
        <v/>
      </c>
      <c r="E289" s="37" t="str">
        <f t="shared" si="125"/>
        <v/>
      </c>
      <c r="G289" s="173">
        <f>'Шаблон модификаторы'!C290</f>
        <v>0</v>
      </c>
      <c r="H289" s="174">
        <f>IFERROR('Шаблон модификаторы блюда'!A290+1-1,0)</f>
        <v>0</v>
      </c>
      <c r="I289" s="37">
        <f>IFERROR(VLOOKUP(H289,Группы!A:A,1,FALSE),0)</f>
        <v>0</v>
      </c>
      <c r="J289" s="37" t="str">
        <f t="shared" si="105"/>
        <v/>
      </c>
      <c r="K289" s="125" t="str">
        <f>IF(IF('Шаблон модификаторы блюда'!D290=0,0,'Шаблон модификаторы блюда'!A290),IF('Шаблон модификаторы блюда'!D290=0,0,'Шаблон модификаторы блюда'!A290),"")</f>
        <v/>
      </c>
      <c r="L289" s="42" t="str">
        <f t="shared" si="106"/>
        <v/>
      </c>
      <c r="M289" s="42" t="str">
        <f t="shared" si="107"/>
        <v/>
      </c>
      <c r="N289" s="42" t="str">
        <f t="shared" si="126"/>
        <v/>
      </c>
      <c r="O289" s="37" t="str">
        <f t="shared" si="127"/>
        <v/>
      </c>
      <c r="Q289" s="37">
        <f>'Шаблон блюда'!B290</f>
        <v>0</v>
      </c>
      <c r="R289" s="37">
        <f>IFERROR('Шаблон блюда'!A290+1-1,"")</f>
        <v>0</v>
      </c>
      <c r="S289" s="45">
        <f t="shared" si="108"/>
        <v>0</v>
      </c>
      <c r="T289" s="37" t="str">
        <f t="shared" si="109"/>
        <v/>
      </c>
      <c r="U289" s="37" t="str">
        <f t="shared" si="128"/>
        <v/>
      </c>
      <c r="W289" s="38">
        <f t="shared" si="104"/>
        <v>0</v>
      </c>
      <c r="AO289" s="38">
        <f t="shared" si="110"/>
        <v>0</v>
      </c>
      <c r="AP289" s="38">
        <f t="shared" si="111"/>
        <v>0</v>
      </c>
      <c r="AR289" s="181">
        <f>Инвентаризация!O292</f>
        <v>0</v>
      </c>
      <c r="AS289" s="181">
        <f>Инвентаризация!P292</f>
        <v>0</v>
      </c>
      <c r="AT289" s="181">
        <f>Инвентаризация!Q292</f>
        <v>0</v>
      </c>
      <c r="AU289" s="181" t="str">
        <f>IFERROR('Аксапта '!A297,"-")</f>
        <v>-</v>
      </c>
      <c r="AV289" s="38">
        <f t="shared" si="112"/>
        <v>0</v>
      </c>
      <c r="AW289" s="38">
        <f t="shared" si="113"/>
        <v>0</v>
      </c>
      <c r="AX289" s="38">
        <f t="shared" si="114"/>
        <v>0</v>
      </c>
      <c r="AY289" s="181">
        <f t="shared" si="115"/>
        <v>0</v>
      </c>
      <c r="BB289" s="181">
        <f>Инвентаризация!O292</f>
        <v>0</v>
      </c>
      <c r="BC289" s="181">
        <f>Инвентаризация!P292</f>
        <v>0</v>
      </c>
      <c r="BD289" s="181">
        <f>Инвентаризация!Q292</f>
        <v>0</v>
      </c>
      <c r="BE289" s="181" t="str">
        <f>IFERROR('Аксапта 2'!A297,"-")</f>
        <v>-</v>
      </c>
      <c r="BF289" s="38">
        <f t="shared" si="116"/>
        <v>0</v>
      </c>
      <c r="BG289" s="38">
        <f t="shared" si="117"/>
        <v>0</v>
      </c>
      <c r="BH289" s="38">
        <f t="shared" si="118"/>
        <v>0</v>
      </c>
      <c r="BI289" s="181">
        <f t="shared" si="119"/>
        <v>0</v>
      </c>
      <c r="BL289" s="181">
        <f>Инвентаризация!O292</f>
        <v>0</v>
      </c>
      <c r="BM289" s="181">
        <f>Инвентаризация!P292</f>
        <v>0</v>
      </c>
      <c r="BN289" s="181">
        <f>Инвентаризация!Q292</f>
        <v>0</v>
      </c>
      <c r="BO289" s="181" t="str">
        <f>IFERROR('Аксапта 3'!A297,"-")</f>
        <v>-</v>
      </c>
      <c r="BP289" s="38">
        <f t="shared" si="120"/>
        <v>0</v>
      </c>
      <c r="BQ289" s="38">
        <f t="shared" si="121"/>
        <v>0</v>
      </c>
      <c r="BR289" s="38">
        <f t="shared" si="122"/>
        <v>0</v>
      </c>
      <c r="BS289" s="181">
        <f t="shared" si="123"/>
        <v>0</v>
      </c>
    </row>
    <row r="290" spans="1:71">
      <c r="A290" s="38">
        <f>'Шаблон блюда'!B291</f>
        <v>0</v>
      </c>
      <c r="B290" s="37">
        <f>IFERROR('Шаблон блюда'!A291+1-1,"")</f>
        <v>0</v>
      </c>
      <c r="C290" s="37">
        <f>IFERROR(VLOOKUP(B290,Группы!A:A,1,FALSE),0)</f>
        <v>0</v>
      </c>
      <c r="D290" s="37" t="str">
        <f t="shared" si="124"/>
        <v/>
      </c>
      <c r="E290" s="37" t="str">
        <f t="shared" si="125"/>
        <v/>
      </c>
      <c r="G290" s="173">
        <f>'Шаблон модификаторы'!C291</f>
        <v>0</v>
      </c>
      <c r="H290" s="174">
        <f>IFERROR('Шаблон модификаторы блюда'!A291+1-1,0)</f>
        <v>0</v>
      </c>
      <c r="I290" s="37">
        <f>IFERROR(VLOOKUP(H290,Группы!A:A,1,FALSE),0)</f>
        <v>0</v>
      </c>
      <c r="J290" s="37" t="str">
        <f t="shared" si="105"/>
        <v/>
      </c>
      <c r="K290" s="125" t="str">
        <f>IF(IF('Шаблон модификаторы блюда'!D291=0,0,'Шаблон модификаторы блюда'!A291),IF('Шаблон модификаторы блюда'!D291=0,0,'Шаблон модификаторы блюда'!A291),"")</f>
        <v/>
      </c>
      <c r="L290" s="42" t="str">
        <f t="shared" si="106"/>
        <v/>
      </c>
      <c r="M290" s="42" t="str">
        <f t="shared" si="107"/>
        <v/>
      </c>
      <c r="N290" s="42" t="str">
        <f t="shared" si="126"/>
        <v/>
      </c>
      <c r="O290" s="37" t="str">
        <f t="shared" si="127"/>
        <v/>
      </c>
      <c r="Q290" s="37">
        <f>'Шаблон блюда'!B291</f>
        <v>0</v>
      </c>
      <c r="R290" s="37">
        <f>IFERROR('Шаблон блюда'!A291+1-1,"")</f>
        <v>0</v>
      </c>
      <c r="S290" s="45">
        <f t="shared" si="108"/>
        <v>0</v>
      </c>
      <c r="T290" s="37" t="str">
        <f t="shared" si="109"/>
        <v/>
      </c>
      <c r="U290" s="37" t="str">
        <f t="shared" si="128"/>
        <v/>
      </c>
      <c r="W290" s="38">
        <f t="shared" si="104"/>
        <v>0</v>
      </c>
      <c r="AO290" s="38">
        <f t="shared" si="110"/>
        <v>0</v>
      </c>
      <c r="AP290" s="38">
        <f t="shared" si="111"/>
        <v>0</v>
      </c>
      <c r="AR290" s="181">
        <f>Инвентаризация!O293</f>
        <v>0</v>
      </c>
      <c r="AS290" s="181">
        <f>Инвентаризация!P293</f>
        <v>0</v>
      </c>
      <c r="AT290" s="181">
        <f>Инвентаризация!Q293</f>
        <v>0</v>
      </c>
      <c r="AU290" s="181" t="str">
        <f>IFERROR('Аксапта '!A298,"-")</f>
        <v>-</v>
      </c>
      <c r="AV290" s="38">
        <f t="shared" si="112"/>
        <v>0</v>
      </c>
      <c r="AW290" s="38">
        <f t="shared" si="113"/>
        <v>0</v>
      </c>
      <c r="AX290" s="38">
        <f t="shared" si="114"/>
        <v>0</v>
      </c>
      <c r="AY290" s="181">
        <f t="shared" si="115"/>
        <v>0</v>
      </c>
      <c r="BB290" s="181">
        <f>Инвентаризация!O293</f>
        <v>0</v>
      </c>
      <c r="BC290" s="181">
        <f>Инвентаризация!P293</f>
        <v>0</v>
      </c>
      <c r="BD290" s="181">
        <f>Инвентаризация!Q293</f>
        <v>0</v>
      </c>
      <c r="BE290" s="181" t="str">
        <f>IFERROR('Аксапта 2'!A298,"-")</f>
        <v>-</v>
      </c>
      <c r="BF290" s="38">
        <f t="shared" si="116"/>
        <v>0</v>
      </c>
      <c r="BG290" s="38">
        <f t="shared" si="117"/>
        <v>0</v>
      </c>
      <c r="BH290" s="38">
        <f t="shared" si="118"/>
        <v>0</v>
      </c>
      <c r="BI290" s="181">
        <f t="shared" si="119"/>
        <v>0</v>
      </c>
      <c r="BL290" s="181">
        <f>Инвентаризация!O293</f>
        <v>0</v>
      </c>
      <c r="BM290" s="181">
        <f>Инвентаризация!P293</f>
        <v>0</v>
      </c>
      <c r="BN290" s="181">
        <f>Инвентаризация!Q293</f>
        <v>0</v>
      </c>
      <c r="BO290" s="181" t="str">
        <f>IFERROR('Аксапта 3'!A298,"-")</f>
        <v>-</v>
      </c>
      <c r="BP290" s="38">
        <f t="shared" si="120"/>
        <v>0</v>
      </c>
      <c r="BQ290" s="38">
        <f t="shared" si="121"/>
        <v>0</v>
      </c>
      <c r="BR290" s="38">
        <f t="shared" si="122"/>
        <v>0</v>
      </c>
      <c r="BS290" s="181">
        <f t="shared" si="123"/>
        <v>0</v>
      </c>
    </row>
    <row r="291" spans="1:71">
      <c r="A291" s="38">
        <f>'Шаблон блюда'!B292</f>
        <v>0</v>
      </c>
      <c r="B291" s="37">
        <f>IFERROR('Шаблон блюда'!A292+1-1,"")</f>
        <v>0</v>
      </c>
      <c r="C291" s="37">
        <f>IFERROR(VLOOKUP(B291,Группы!A:A,1,FALSE),0)</f>
        <v>0</v>
      </c>
      <c r="D291" s="37" t="str">
        <f t="shared" si="124"/>
        <v/>
      </c>
      <c r="E291" s="37" t="str">
        <f t="shared" si="125"/>
        <v/>
      </c>
      <c r="G291" s="173">
        <f>'Шаблон модификаторы'!C292</f>
        <v>0</v>
      </c>
      <c r="H291" s="174">
        <f>IFERROR('Шаблон модификаторы блюда'!A292+1-1,0)</f>
        <v>0</v>
      </c>
      <c r="I291" s="37">
        <f>IFERROR(VLOOKUP(H291,Группы!A:A,1,FALSE),0)</f>
        <v>0</v>
      </c>
      <c r="J291" s="37" t="str">
        <f t="shared" si="105"/>
        <v/>
      </c>
      <c r="K291" s="125" t="str">
        <f>IF(IF('Шаблон модификаторы блюда'!D292=0,0,'Шаблон модификаторы блюда'!A292),IF('Шаблон модификаторы блюда'!D292=0,0,'Шаблон модификаторы блюда'!A292),"")</f>
        <v/>
      </c>
      <c r="L291" s="42" t="str">
        <f t="shared" si="106"/>
        <v/>
      </c>
      <c r="M291" s="42" t="str">
        <f t="shared" si="107"/>
        <v/>
      </c>
      <c r="N291" s="42" t="str">
        <f t="shared" si="126"/>
        <v/>
      </c>
      <c r="O291" s="37" t="str">
        <f t="shared" si="127"/>
        <v/>
      </c>
      <c r="Q291" s="37">
        <f>'Шаблон блюда'!B292</f>
        <v>0</v>
      </c>
      <c r="R291" s="37">
        <f>IFERROR('Шаблон блюда'!A292+1-1,"")</f>
        <v>0</v>
      </c>
      <c r="S291" s="45">
        <f t="shared" si="108"/>
        <v>0</v>
      </c>
      <c r="T291" s="37" t="str">
        <f t="shared" si="109"/>
        <v/>
      </c>
      <c r="U291" s="37" t="str">
        <f t="shared" si="128"/>
        <v/>
      </c>
      <c r="W291" s="38">
        <f t="shared" si="104"/>
        <v>0</v>
      </c>
      <c r="AO291" s="38">
        <f t="shared" si="110"/>
        <v>0</v>
      </c>
      <c r="AP291" s="38">
        <f t="shared" si="111"/>
        <v>0</v>
      </c>
      <c r="AR291" s="181">
        <f>Инвентаризация!O294</f>
        <v>0</v>
      </c>
      <c r="AS291" s="181">
        <f>Инвентаризация!P294</f>
        <v>0</v>
      </c>
      <c r="AT291" s="181">
        <f>Инвентаризация!Q294</f>
        <v>0</v>
      </c>
      <c r="AU291" s="181" t="str">
        <f>IFERROR('Аксапта '!A299,"-")</f>
        <v>-</v>
      </c>
      <c r="AV291" s="38">
        <f t="shared" si="112"/>
        <v>0</v>
      </c>
      <c r="AW291" s="38">
        <f t="shared" si="113"/>
        <v>0</v>
      </c>
      <c r="AX291" s="38">
        <f t="shared" si="114"/>
        <v>0</v>
      </c>
      <c r="AY291" s="181">
        <f t="shared" si="115"/>
        <v>0</v>
      </c>
      <c r="BB291" s="181">
        <f>Инвентаризация!O294</f>
        <v>0</v>
      </c>
      <c r="BC291" s="181">
        <f>Инвентаризация!P294</f>
        <v>0</v>
      </c>
      <c r="BD291" s="181">
        <f>Инвентаризация!Q294</f>
        <v>0</v>
      </c>
      <c r="BE291" s="181" t="str">
        <f>IFERROR('Аксапта 2'!A299,"-")</f>
        <v>-</v>
      </c>
      <c r="BF291" s="38">
        <f t="shared" si="116"/>
        <v>0</v>
      </c>
      <c r="BG291" s="38">
        <f t="shared" si="117"/>
        <v>0</v>
      </c>
      <c r="BH291" s="38">
        <f t="shared" si="118"/>
        <v>0</v>
      </c>
      <c r="BI291" s="181">
        <f t="shared" si="119"/>
        <v>0</v>
      </c>
      <c r="BL291" s="181">
        <f>Инвентаризация!O294</f>
        <v>0</v>
      </c>
      <c r="BM291" s="181">
        <f>Инвентаризация!P294</f>
        <v>0</v>
      </c>
      <c r="BN291" s="181">
        <f>Инвентаризация!Q294</f>
        <v>0</v>
      </c>
      <c r="BO291" s="181" t="str">
        <f>IFERROR('Аксапта 3'!A299,"-")</f>
        <v>-</v>
      </c>
      <c r="BP291" s="38">
        <f t="shared" si="120"/>
        <v>0</v>
      </c>
      <c r="BQ291" s="38">
        <f t="shared" si="121"/>
        <v>0</v>
      </c>
      <c r="BR291" s="38">
        <f t="shared" si="122"/>
        <v>0</v>
      </c>
      <c r="BS291" s="181">
        <f t="shared" si="123"/>
        <v>0</v>
      </c>
    </row>
    <row r="292" spans="1:71">
      <c r="A292" s="38">
        <f>'Шаблон блюда'!B293</f>
        <v>0</v>
      </c>
      <c r="B292" s="37">
        <f>IFERROR('Шаблон блюда'!A293+1-1,"")</f>
        <v>0</v>
      </c>
      <c r="C292" s="37">
        <f>IFERROR(VLOOKUP(B292,Группы!A:A,1,FALSE),0)</f>
        <v>0</v>
      </c>
      <c r="D292" s="37" t="str">
        <f t="shared" si="124"/>
        <v/>
      </c>
      <c r="E292" s="37" t="str">
        <f t="shared" si="125"/>
        <v/>
      </c>
      <c r="G292" s="173">
        <f>'Шаблон модификаторы'!C293</f>
        <v>0</v>
      </c>
      <c r="H292" s="174">
        <f>IFERROR('Шаблон модификаторы блюда'!A293+1-1,0)</f>
        <v>0</v>
      </c>
      <c r="I292" s="37">
        <f>IFERROR(VLOOKUP(H292,Группы!A:A,1,FALSE),0)</f>
        <v>0</v>
      </c>
      <c r="J292" s="37" t="str">
        <f t="shared" si="105"/>
        <v/>
      </c>
      <c r="K292" s="125" t="str">
        <f>IF(IF('Шаблон модификаторы блюда'!D293=0,0,'Шаблон модификаторы блюда'!A293),IF('Шаблон модификаторы блюда'!D293=0,0,'Шаблон модификаторы блюда'!A293),"")</f>
        <v/>
      </c>
      <c r="L292" s="42" t="str">
        <f t="shared" si="106"/>
        <v/>
      </c>
      <c r="M292" s="42" t="str">
        <f t="shared" si="107"/>
        <v/>
      </c>
      <c r="N292" s="42" t="str">
        <f t="shared" si="126"/>
        <v/>
      </c>
      <c r="O292" s="37" t="str">
        <f t="shared" si="127"/>
        <v/>
      </c>
      <c r="Q292" s="37">
        <f>'Шаблон блюда'!B293</f>
        <v>0</v>
      </c>
      <c r="R292" s="37">
        <f>IFERROR('Шаблон блюда'!A293+1-1,"")</f>
        <v>0</v>
      </c>
      <c r="S292" s="45">
        <f t="shared" si="108"/>
        <v>0</v>
      </c>
      <c r="T292" s="37" t="str">
        <f t="shared" si="109"/>
        <v/>
      </c>
      <c r="U292" s="37" t="str">
        <f t="shared" si="128"/>
        <v/>
      </c>
      <c r="W292" s="38">
        <f t="shared" ref="W292:W298" si="129">AA68</f>
        <v>0</v>
      </c>
      <c r="AO292" s="38">
        <f t="shared" si="110"/>
        <v>0</v>
      </c>
      <c r="AP292" s="38">
        <f t="shared" si="111"/>
        <v>0</v>
      </c>
      <c r="AR292" s="181">
        <f>Инвентаризация!O295</f>
        <v>0</v>
      </c>
      <c r="AS292" s="181">
        <f>Инвентаризация!P295</f>
        <v>0</v>
      </c>
      <c r="AT292" s="181">
        <f>Инвентаризация!Q295</f>
        <v>0</v>
      </c>
      <c r="AU292" s="181" t="str">
        <f>IFERROR('Аксапта '!A300,"-")</f>
        <v>-</v>
      </c>
      <c r="AV292" s="38">
        <f t="shared" si="112"/>
        <v>0</v>
      </c>
      <c r="AW292" s="38">
        <f t="shared" si="113"/>
        <v>0</v>
      </c>
      <c r="AX292" s="38">
        <f t="shared" si="114"/>
        <v>0</v>
      </c>
      <c r="AY292" s="181">
        <f t="shared" si="115"/>
        <v>0</v>
      </c>
      <c r="BB292" s="181">
        <f>Инвентаризация!O295</f>
        <v>0</v>
      </c>
      <c r="BC292" s="181">
        <f>Инвентаризация!P295</f>
        <v>0</v>
      </c>
      <c r="BD292" s="181">
        <f>Инвентаризация!Q295</f>
        <v>0</v>
      </c>
      <c r="BE292" s="181" t="str">
        <f>IFERROR('Аксапта 2'!A300,"-")</f>
        <v>-</v>
      </c>
      <c r="BF292" s="38">
        <f t="shared" si="116"/>
        <v>0</v>
      </c>
      <c r="BG292" s="38">
        <f t="shared" si="117"/>
        <v>0</v>
      </c>
      <c r="BH292" s="38">
        <f t="shared" si="118"/>
        <v>0</v>
      </c>
      <c r="BI292" s="181">
        <f t="shared" si="119"/>
        <v>0</v>
      </c>
      <c r="BL292" s="181">
        <f>Инвентаризация!O295</f>
        <v>0</v>
      </c>
      <c r="BM292" s="181">
        <f>Инвентаризация!P295</f>
        <v>0</v>
      </c>
      <c r="BN292" s="181">
        <f>Инвентаризация!Q295</f>
        <v>0</v>
      </c>
      <c r="BO292" s="181" t="str">
        <f>IFERROR('Аксапта 3'!A300,"-")</f>
        <v>-</v>
      </c>
      <c r="BP292" s="38">
        <f t="shared" si="120"/>
        <v>0</v>
      </c>
      <c r="BQ292" s="38">
        <f t="shared" si="121"/>
        <v>0</v>
      </c>
      <c r="BR292" s="38">
        <f t="shared" si="122"/>
        <v>0</v>
      </c>
      <c r="BS292" s="181">
        <f t="shared" si="123"/>
        <v>0</v>
      </c>
    </row>
    <row r="293" spans="1:71">
      <c r="A293" s="38">
        <f>'Шаблон блюда'!B294</f>
        <v>0</v>
      </c>
      <c r="B293" s="37">
        <f>IFERROR('Шаблон блюда'!A294+1-1,"")</f>
        <v>0</v>
      </c>
      <c r="C293" s="37">
        <f>IFERROR(VLOOKUP(B293,Группы!A:A,1,FALSE),0)</f>
        <v>0</v>
      </c>
      <c r="D293" s="37" t="str">
        <f t="shared" si="124"/>
        <v/>
      </c>
      <c r="E293" s="37" t="str">
        <f t="shared" si="125"/>
        <v/>
      </c>
      <c r="G293" s="173">
        <f>'Шаблон модификаторы'!C294</f>
        <v>0</v>
      </c>
      <c r="H293" s="174">
        <f>IFERROR('Шаблон модификаторы блюда'!A294+1-1,0)</f>
        <v>0</v>
      </c>
      <c r="I293" s="37">
        <f>IFERROR(VLOOKUP(H293,Группы!A:A,1,FALSE),0)</f>
        <v>0</v>
      </c>
      <c r="J293" s="37" t="str">
        <f t="shared" si="105"/>
        <v/>
      </c>
      <c r="K293" s="125" t="str">
        <f>IF(IF('Шаблон модификаторы блюда'!D294=0,0,'Шаблон модификаторы блюда'!A294),IF('Шаблон модификаторы блюда'!D294=0,0,'Шаблон модификаторы блюда'!A294),"")</f>
        <v/>
      </c>
      <c r="L293" s="42" t="str">
        <f t="shared" si="106"/>
        <v/>
      </c>
      <c r="M293" s="42" t="str">
        <f t="shared" si="107"/>
        <v/>
      </c>
      <c r="N293" s="42" t="str">
        <f t="shared" si="126"/>
        <v/>
      </c>
      <c r="O293" s="37" t="str">
        <f t="shared" si="127"/>
        <v/>
      </c>
      <c r="Q293" s="37">
        <f>'Шаблон блюда'!B294</f>
        <v>0</v>
      </c>
      <c r="R293" s="37">
        <f>IFERROR('Шаблон блюда'!A294+1-1,"")</f>
        <v>0</v>
      </c>
      <c r="S293" s="45">
        <f t="shared" si="108"/>
        <v>0</v>
      </c>
      <c r="T293" s="37" t="str">
        <f t="shared" si="109"/>
        <v/>
      </c>
      <c r="U293" s="37" t="str">
        <f t="shared" si="128"/>
        <v/>
      </c>
      <c r="W293" s="38">
        <f t="shared" si="129"/>
        <v>0</v>
      </c>
      <c r="AO293" s="38">
        <f t="shared" si="110"/>
        <v>0</v>
      </c>
      <c r="AP293" s="38">
        <f t="shared" si="111"/>
        <v>0</v>
      </c>
      <c r="AR293" s="181">
        <f>Инвентаризация!O296</f>
        <v>0</v>
      </c>
      <c r="AS293" s="181">
        <f>Инвентаризация!P296</f>
        <v>0</v>
      </c>
      <c r="AT293" s="181">
        <f>Инвентаризация!Q296</f>
        <v>0</v>
      </c>
      <c r="AU293" s="181" t="str">
        <f>IFERROR('Аксапта '!A301,"-")</f>
        <v>-</v>
      </c>
      <c r="AV293" s="38">
        <f t="shared" si="112"/>
        <v>0</v>
      </c>
      <c r="AW293" s="38">
        <f t="shared" si="113"/>
        <v>0</v>
      </c>
      <c r="AX293" s="38">
        <f t="shared" si="114"/>
        <v>0</v>
      </c>
      <c r="AY293" s="181">
        <f t="shared" si="115"/>
        <v>0</v>
      </c>
      <c r="BB293" s="181">
        <f>Инвентаризация!O296</f>
        <v>0</v>
      </c>
      <c r="BC293" s="181">
        <f>Инвентаризация!P296</f>
        <v>0</v>
      </c>
      <c r="BD293" s="181">
        <f>Инвентаризация!Q296</f>
        <v>0</v>
      </c>
      <c r="BE293" s="181" t="str">
        <f>IFERROR('Аксапта 2'!A301,"-")</f>
        <v>-</v>
      </c>
      <c r="BF293" s="38">
        <f t="shared" si="116"/>
        <v>0</v>
      </c>
      <c r="BG293" s="38">
        <f t="shared" si="117"/>
        <v>0</v>
      </c>
      <c r="BH293" s="38">
        <f t="shared" si="118"/>
        <v>0</v>
      </c>
      <c r="BI293" s="181">
        <f t="shared" si="119"/>
        <v>0</v>
      </c>
      <c r="BL293" s="181">
        <f>Инвентаризация!O296</f>
        <v>0</v>
      </c>
      <c r="BM293" s="181">
        <f>Инвентаризация!P296</f>
        <v>0</v>
      </c>
      <c r="BN293" s="181">
        <f>Инвентаризация!Q296</f>
        <v>0</v>
      </c>
      <c r="BO293" s="181" t="str">
        <f>IFERROR('Аксапта 3'!A301,"-")</f>
        <v>-</v>
      </c>
      <c r="BP293" s="38">
        <f t="shared" si="120"/>
        <v>0</v>
      </c>
      <c r="BQ293" s="38">
        <f t="shared" si="121"/>
        <v>0</v>
      </c>
      <c r="BR293" s="38">
        <f t="shared" si="122"/>
        <v>0</v>
      </c>
      <c r="BS293" s="181">
        <f t="shared" si="123"/>
        <v>0</v>
      </c>
    </row>
    <row r="294" spans="1:71">
      <c r="A294" s="38">
        <f>'Шаблон блюда'!B295</f>
        <v>0</v>
      </c>
      <c r="B294" s="37">
        <f>IFERROR('Шаблон блюда'!A295+1-1,"")</f>
        <v>0</v>
      </c>
      <c r="C294" s="37">
        <f>IFERROR(VLOOKUP(B294,Группы!A:A,1,FALSE),0)</f>
        <v>0</v>
      </c>
      <c r="D294" s="37" t="str">
        <f t="shared" si="124"/>
        <v/>
      </c>
      <c r="E294" s="37" t="str">
        <f t="shared" si="125"/>
        <v/>
      </c>
      <c r="G294" s="173">
        <f>'Шаблон модификаторы'!C295</f>
        <v>0</v>
      </c>
      <c r="H294" s="174">
        <f>IFERROR('Шаблон модификаторы блюда'!A295+1-1,0)</f>
        <v>0</v>
      </c>
      <c r="I294" s="37">
        <f>IFERROR(VLOOKUP(H294,Группы!A:A,1,FALSE),0)</f>
        <v>0</v>
      </c>
      <c r="J294" s="37" t="str">
        <f t="shared" si="105"/>
        <v/>
      </c>
      <c r="K294" s="125" t="str">
        <f>IF(IF('Шаблон модификаторы блюда'!D295=0,0,'Шаблон модификаторы блюда'!A295),IF('Шаблон модификаторы блюда'!D295=0,0,'Шаблон модификаторы блюда'!A295),"")</f>
        <v/>
      </c>
      <c r="L294" s="42" t="str">
        <f t="shared" si="106"/>
        <v/>
      </c>
      <c r="M294" s="42" t="str">
        <f t="shared" si="107"/>
        <v/>
      </c>
      <c r="N294" s="42" t="str">
        <f t="shared" si="126"/>
        <v/>
      </c>
      <c r="O294" s="37" t="str">
        <f t="shared" si="127"/>
        <v/>
      </c>
      <c r="Q294" s="37">
        <f>'Шаблон блюда'!B295</f>
        <v>0</v>
      </c>
      <c r="R294" s="37">
        <f>IFERROR('Шаблон блюда'!A295+1-1,"")</f>
        <v>0</v>
      </c>
      <c r="S294" s="45">
        <f t="shared" si="108"/>
        <v>0</v>
      </c>
      <c r="T294" s="37" t="str">
        <f t="shared" si="109"/>
        <v/>
      </c>
      <c r="U294" s="37" t="str">
        <f t="shared" si="128"/>
        <v/>
      </c>
      <c r="W294" s="38">
        <f t="shared" si="129"/>
        <v>0</v>
      </c>
      <c r="AO294" s="38">
        <f t="shared" si="110"/>
        <v>0</v>
      </c>
      <c r="AP294" s="38">
        <f t="shared" si="111"/>
        <v>0</v>
      </c>
      <c r="AR294" s="181">
        <f>Инвентаризация!O297</f>
        <v>0</v>
      </c>
      <c r="AS294" s="181">
        <f>Инвентаризация!P297</f>
        <v>0</v>
      </c>
      <c r="AT294" s="181">
        <f>Инвентаризация!Q297</f>
        <v>0</v>
      </c>
      <c r="AU294" s="181" t="str">
        <f>IFERROR('Аксапта '!A302,"-")</f>
        <v>-</v>
      </c>
      <c r="AV294" s="38">
        <f t="shared" si="112"/>
        <v>0</v>
      </c>
      <c r="AW294" s="38">
        <f t="shared" si="113"/>
        <v>0</v>
      </c>
      <c r="AX294" s="38">
        <f t="shared" si="114"/>
        <v>0</v>
      </c>
      <c r="AY294" s="181">
        <f t="shared" si="115"/>
        <v>0</v>
      </c>
      <c r="BB294" s="181">
        <f>Инвентаризация!O297</f>
        <v>0</v>
      </c>
      <c r="BC294" s="181">
        <f>Инвентаризация!P297</f>
        <v>0</v>
      </c>
      <c r="BD294" s="181">
        <f>Инвентаризация!Q297</f>
        <v>0</v>
      </c>
      <c r="BE294" s="181" t="str">
        <f>IFERROR('Аксапта 2'!A302,"-")</f>
        <v>-</v>
      </c>
      <c r="BF294" s="38">
        <f t="shared" si="116"/>
        <v>0</v>
      </c>
      <c r="BG294" s="38">
        <f t="shared" si="117"/>
        <v>0</v>
      </c>
      <c r="BH294" s="38">
        <f t="shared" si="118"/>
        <v>0</v>
      </c>
      <c r="BI294" s="181">
        <f t="shared" si="119"/>
        <v>0</v>
      </c>
      <c r="BL294" s="181">
        <f>Инвентаризация!O297</f>
        <v>0</v>
      </c>
      <c r="BM294" s="181">
        <f>Инвентаризация!P297</f>
        <v>0</v>
      </c>
      <c r="BN294" s="181">
        <f>Инвентаризация!Q297</f>
        <v>0</v>
      </c>
      <c r="BO294" s="181" t="str">
        <f>IFERROR('Аксапта 3'!A302,"-")</f>
        <v>-</v>
      </c>
      <c r="BP294" s="38">
        <f t="shared" si="120"/>
        <v>0</v>
      </c>
      <c r="BQ294" s="38">
        <f t="shared" si="121"/>
        <v>0</v>
      </c>
      <c r="BR294" s="38">
        <f t="shared" si="122"/>
        <v>0</v>
      </c>
      <c r="BS294" s="181">
        <f t="shared" si="123"/>
        <v>0</v>
      </c>
    </row>
    <row r="295" spans="1:71">
      <c r="A295" s="38">
        <f>'Шаблон блюда'!B296</f>
        <v>0</v>
      </c>
      <c r="B295" s="37">
        <f>IFERROR('Шаблон блюда'!A296+1-1,"")</f>
        <v>0</v>
      </c>
      <c r="C295" s="37">
        <f>IFERROR(VLOOKUP(B295,Группы!A:A,1,FALSE),0)</f>
        <v>0</v>
      </c>
      <c r="D295" s="37" t="str">
        <f t="shared" si="124"/>
        <v/>
      </c>
      <c r="E295" s="37" t="str">
        <f t="shared" si="125"/>
        <v/>
      </c>
      <c r="G295" s="173">
        <f>'Шаблон модификаторы'!C296</f>
        <v>0</v>
      </c>
      <c r="H295" s="174">
        <f>IFERROR('Шаблон модификаторы блюда'!A296+1-1,0)</f>
        <v>0</v>
      </c>
      <c r="I295" s="37">
        <f>IFERROR(VLOOKUP(H295,Группы!A:A,1,FALSE),0)</f>
        <v>0</v>
      </c>
      <c r="J295" s="37" t="str">
        <f t="shared" si="105"/>
        <v/>
      </c>
      <c r="K295" s="125" t="str">
        <f>IF(IF('Шаблон модификаторы блюда'!D296=0,0,'Шаблон модификаторы блюда'!A296),IF('Шаблон модификаторы блюда'!D296=0,0,'Шаблон модификаторы блюда'!A296),"")</f>
        <v/>
      </c>
      <c r="L295" s="42" t="str">
        <f t="shared" si="106"/>
        <v/>
      </c>
      <c r="M295" s="42" t="str">
        <f t="shared" si="107"/>
        <v/>
      </c>
      <c r="N295" s="42" t="str">
        <f t="shared" si="126"/>
        <v/>
      </c>
      <c r="O295" s="37" t="str">
        <f t="shared" si="127"/>
        <v/>
      </c>
      <c r="Q295" s="37">
        <f>'Шаблон блюда'!B296</f>
        <v>0</v>
      </c>
      <c r="R295" s="37">
        <f>IFERROR('Шаблон блюда'!A296+1-1,"")</f>
        <v>0</v>
      </c>
      <c r="S295" s="45">
        <f t="shared" si="108"/>
        <v>0</v>
      </c>
      <c r="T295" s="37" t="str">
        <f t="shared" si="109"/>
        <v/>
      </c>
      <c r="U295" s="37" t="str">
        <f t="shared" si="128"/>
        <v/>
      </c>
      <c r="W295" s="38">
        <f t="shared" si="129"/>
        <v>0</v>
      </c>
      <c r="AO295" s="38">
        <f t="shared" si="110"/>
        <v>0</v>
      </c>
      <c r="AP295" s="38">
        <f t="shared" si="111"/>
        <v>0</v>
      </c>
      <c r="AR295" s="181">
        <f>Инвентаризация!O298</f>
        <v>0</v>
      </c>
      <c r="AS295" s="181">
        <f>Инвентаризация!P298</f>
        <v>0</v>
      </c>
      <c r="AT295" s="181">
        <f>Инвентаризация!Q298</f>
        <v>0</v>
      </c>
      <c r="AU295" s="181" t="str">
        <f>IFERROR('Аксапта '!A303,"-")</f>
        <v>-</v>
      </c>
      <c r="AV295" s="38">
        <f t="shared" si="112"/>
        <v>0</v>
      </c>
      <c r="AW295" s="38">
        <f t="shared" si="113"/>
        <v>0</v>
      </c>
      <c r="AX295" s="38">
        <f t="shared" si="114"/>
        <v>0</v>
      </c>
      <c r="AY295" s="181">
        <f t="shared" si="115"/>
        <v>0</v>
      </c>
      <c r="BB295" s="181">
        <f>Инвентаризация!O298</f>
        <v>0</v>
      </c>
      <c r="BC295" s="181">
        <f>Инвентаризация!P298</f>
        <v>0</v>
      </c>
      <c r="BD295" s="181">
        <f>Инвентаризация!Q298</f>
        <v>0</v>
      </c>
      <c r="BE295" s="181" t="str">
        <f>IFERROR('Аксапта 2'!A303,"-")</f>
        <v>-</v>
      </c>
      <c r="BF295" s="38">
        <f t="shared" si="116"/>
        <v>0</v>
      </c>
      <c r="BG295" s="38">
        <f t="shared" si="117"/>
        <v>0</v>
      </c>
      <c r="BH295" s="38">
        <f t="shared" si="118"/>
        <v>0</v>
      </c>
      <c r="BI295" s="181">
        <f t="shared" si="119"/>
        <v>0</v>
      </c>
      <c r="BL295" s="181">
        <f>Инвентаризация!O298</f>
        <v>0</v>
      </c>
      <c r="BM295" s="181">
        <f>Инвентаризация!P298</f>
        <v>0</v>
      </c>
      <c r="BN295" s="181">
        <f>Инвентаризация!Q298</f>
        <v>0</v>
      </c>
      <c r="BO295" s="181" t="str">
        <f>IFERROR('Аксапта 3'!A303,"-")</f>
        <v>-</v>
      </c>
      <c r="BP295" s="38">
        <f t="shared" si="120"/>
        <v>0</v>
      </c>
      <c r="BQ295" s="38">
        <f t="shared" si="121"/>
        <v>0</v>
      </c>
      <c r="BR295" s="38">
        <f t="shared" si="122"/>
        <v>0</v>
      </c>
      <c r="BS295" s="181">
        <f t="shared" si="123"/>
        <v>0</v>
      </c>
    </row>
    <row r="296" spans="1:71">
      <c r="A296" s="38">
        <f>'Шаблон блюда'!B297</f>
        <v>0</v>
      </c>
      <c r="B296" s="37">
        <f>IFERROR('Шаблон блюда'!A297+1-1,"")</f>
        <v>0</v>
      </c>
      <c r="C296" s="37">
        <f>IFERROR(VLOOKUP(B296,Группы!A:A,1,FALSE),0)</f>
        <v>0</v>
      </c>
      <c r="D296" s="37" t="str">
        <f t="shared" si="124"/>
        <v/>
      </c>
      <c r="E296" s="37" t="str">
        <f t="shared" si="125"/>
        <v/>
      </c>
      <c r="G296" s="173">
        <f>'Шаблон модификаторы'!C297</f>
        <v>0</v>
      </c>
      <c r="H296" s="174">
        <f>IFERROR('Шаблон модификаторы блюда'!A297+1-1,0)</f>
        <v>0</v>
      </c>
      <c r="I296" s="37">
        <f>IFERROR(VLOOKUP(H296,Группы!A:A,1,FALSE),0)</f>
        <v>0</v>
      </c>
      <c r="J296" s="37" t="str">
        <f t="shared" si="105"/>
        <v/>
      </c>
      <c r="K296" s="125" t="str">
        <f>IF(IF('Шаблон модификаторы блюда'!D297=0,0,'Шаблон модификаторы блюда'!A297),IF('Шаблон модификаторы блюда'!D297=0,0,'Шаблон модификаторы блюда'!A297),"")</f>
        <v/>
      </c>
      <c r="L296" s="42" t="str">
        <f t="shared" si="106"/>
        <v/>
      </c>
      <c r="M296" s="42" t="str">
        <f t="shared" si="107"/>
        <v/>
      </c>
      <c r="N296" s="42" t="str">
        <f t="shared" si="126"/>
        <v/>
      </c>
      <c r="O296" s="37" t="str">
        <f t="shared" si="127"/>
        <v/>
      </c>
      <c r="Q296" s="37">
        <f>'Шаблон блюда'!B297</f>
        <v>0</v>
      </c>
      <c r="R296" s="37">
        <f>IFERROR('Шаблон блюда'!A297+1-1,"")</f>
        <v>0</v>
      </c>
      <c r="S296" s="45">
        <f t="shared" si="108"/>
        <v>0</v>
      </c>
      <c r="T296" s="37" t="str">
        <f t="shared" si="109"/>
        <v/>
      </c>
      <c r="U296" s="37" t="str">
        <f t="shared" si="128"/>
        <v/>
      </c>
      <c r="W296" s="38">
        <f t="shared" si="129"/>
        <v>0</v>
      </c>
      <c r="AO296" s="38">
        <f t="shared" si="110"/>
        <v>0</v>
      </c>
      <c r="AP296" s="38">
        <f t="shared" si="111"/>
        <v>0</v>
      </c>
      <c r="AR296" s="181">
        <f>Инвентаризация!O299</f>
        <v>0</v>
      </c>
      <c r="AS296" s="181">
        <f>Инвентаризация!P299</f>
        <v>0</v>
      </c>
      <c r="AT296" s="181">
        <f>Инвентаризация!Q299</f>
        <v>0</v>
      </c>
      <c r="AU296" s="181" t="str">
        <f>IFERROR('Аксапта '!A304,"-")</f>
        <v>-</v>
      </c>
      <c r="AV296" s="38">
        <f t="shared" si="112"/>
        <v>0</v>
      </c>
      <c r="AW296" s="38">
        <f t="shared" si="113"/>
        <v>0</v>
      </c>
      <c r="AX296" s="38">
        <f t="shared" si="114"/>
        <v>0</v>
      </c>
      <c r="AY296" s="181">
        <f t="shared" si="115"/>
        <v>0</v>
      </c>
      <c r="BB296" s="181">
        <f>Инвентаризация!O299</f>
        <v>0</v>
      </c>
      <c r="BC296" s="181">
        <f>Инвентаризация!P299</f>
        <v>0</v>
      </c>
      <c r="BD296" s="181">
        <f>Инвентаризация!Q299</f>
        <v>0</v>
      </c>
      <c r="BE296" s="181" t="str">
        <f>IFERROR('Аксапта 2'!A304,"-")</f>
        <v>-</v>
      </c>
      <c r="BF296" s="38">
        <f t="shared" si="116"/>
        <v>0</v>
      </c>
      <c r="BG296" s="38">
        <f t="shared" si="117"/>
        <v>0</v>
      </c>
      <c r="BH296" s="38">
        <f t="shared" si="118"/>
        <v>0</v>
      </c>
      <c r="BI296" s="181">
        <f t="shared" si="119"/>
        <v>0</v>
      </c>
      <c r="BL296" s="181">
        <f>Инвентаризация!O299</f>
        <v>0</v>
      </c>
      <c r="BM296" s="181">
        <f>Инвентаризация!P299</f>
        <v>0</v>
      </c>
      <c r="BN296" s="181">
        <f>Инвентаризация!Q299</f>
        <v>0</v>
      </c>
      <c r="BO296" s="181" t="str">
        <f>IFERROR('Аксапта 3'!A304,"-")</f>
        <v>-</v>
      </c>
      <c r="BP296" s="38">
        <f t="shared" si="120"/>
        <v>0</v>
      </c>
      <c r="BQ296" s="38">
        <f t="shared" si="121"/>
        <v>0</v>
      </c>
      <c r="BR296" s="38">
        <f t="shared" si="122"/>
        <v>0</v>
      </c>
      <c r="BS296" s="181">
        <f t="shared" si="123"/>
        <v>0</v>
      </c>
    </row>
    <row r="297" spans="1:71">
      <c r="A297" s="38">
        <f>'Шаблон блюда'!B298</f>
        <v>0</v>
      </c>
      <c r="B297" s="37">
        <f>IFERROR('Шаблон блюда'!A298+1-1,"")</f>
        <v>0</v>
      </c>
      <c r="C297" s="37">
        <f>IFERROR(VLOOKUP(B297,Группы!A:A,1,FALSE),0)</f>
        <v>0</v>
      </c>
      <c r="D297" s="37" t="str">
        <f t="shared" si="124"/>
        <v/>
      </c>
      <c r="E297" s="37" t="str">
        <f t="shared" si="125"/>
        <v/>
      </c>
      <c r="G297" s="173">
        <f>'Шаблон модификаторы'!C298</f>
        <v>0</v>
      </c>
      <c r="H297" s="174">
        <f>IFERROR('Шаблон модификаторы блюда'!A298+1-1,0)</f>
        <v>0</v>
      </c>
      <c r="I297" s="37">
        <f>IFERROR(VLOOKUP(H297,Группы!A:A,1,FALSE),0)</f>
        <v>0</v>
      </c>
      <c r="J297" s="37" t="str">
        <f t="shared" si="105"/>
        <v/>
      </c>
      <c r="K297" s="125" t="str">
        <f>IF(IF('Шаблон модификаторы блюда'!D298=0,0,'Шаблон модификаторы блюда'!A298),IF('Шаблон модификаторы блюда'!D298=0,0,'Шаблон модификаторы блюда'!A298),"")</f>
        <v/>
      </c>
      <c r="L297" s="42" t="str">
        <f t="shared" si="106"/>
        <v/>
      </c>
      <c r="M297" s="42" t="str">
        <f t="shared" si="107"/>
        <v/>
      </c>
      <c r="N297" s="42" t="str">
        <f t="shared" si="126"/>
        <v/>
      </c>
      <c r="O297" s="37" t="str">
        <f t="shared" si="127"/>
        <v/>
      </c>
      <c r="Q297" s="37">
        <f>'Шаблон блюда'!B298</f>
        <v>0</v>
      </c>
      <c r="R297" s="37">
        <f>IFERROR('Шаблон блюда'!A298+1-1,"")</f>
        <v>0</v>
      </c>
      <c r="S297" s="45">
        <f t="shared" si="108"/>
        <v>0</v>
      </c>
      <c r="T297" s="37" t="str">
        <f t="shared" si="109"/>
        <v/>
      </c>
      <c r="U297" s="37" t="str">
        <f t="shared" si="128"/>
        <v/>
      </c>
      <c r="W297" s="38">
        <f t="shared" si="129"/>
        <v>0</v>
      </c>
      <c r="AO297" s="38">
        <f t="shared" si="110"/>
        <v>0</v>
      </c>
      <c r="AP297" s="38">
        <f t="shared" si="111"/>
        <v>0</v>
      </c>
      <c r="AR297" s="181">
        <f>Инвентаризация!O300</f>
        <v>0</v>
      </c>
      <c r="AS297" s="181">
        <f>Инвентаризация!P300</f>
        <v>0</v>
      </c>
      <c r="AT297" s="181">
        <f>Инвентаризация!Q300</f>
        <v>0</v>
      </c>
      <c r="AU297" s="181" t="str">
        <f>IFERROR('Аксапта '!A305,"-")</f>
        <v>-</v>
      </c>
      <c r="AV297" s="38">
        <f t="shared" si="112"/>
        <v>0</v>
      </c>
      <c r="AW297" s="38">
        <f t="shared" si="113"/>
        <v>0</v>
      </c>
      <c r="AX297" s="38">
        <f t="shared" si="114"/>
        <v>0</v>
      </c>
      <c r="AY297" s="181">
        <f t="shared" si="115"/>
        <v>0</v>
      </c>
      <c r="BB297" s="181">
        <f>Инвентаризация!O300</f>
        <v>0</v>
      </c>
      <c r="BC297" s="181">
        <f>Инвентаризация!P300</f>
        <v>0</v>
      </c>
      <c r="BD297" s="181">
        <f>Инвентаризация!Q300</f>
        <v>0</v>
      </c>
      <c r="BE297" s="181" t="str">
        <f>IFERROR('Аксапта 2'!A305,"-")</f>
        <v>-</v>
      </c>
      <c r="BF297" s="38">
        <f t="shared" si="116"/>
        <v>0</v>
      </c>
      <c r="BG297" s="38">
        <f t="shared" si="117"/>
        <v>0</v>
      </c>
      <c r="BH297" s="38">
        <f t="shared" si="118"/>
        <v>0</v>
      </c>
      <c r="BI297" s="181">
        <f t="shared" si="119"/>
        <v>0</v>
      </c>
      <c r="BL297" s="181">
        <f>Инвентаризация!O300</f>
        <v>0</v>
      </c>
      <c r="BM297" s="181">
        <f>Инвентаризация!P300</f>
        <v>0</v>
      </c>
      <c r="BN297" s="181">
        <f>Инвентаризация!Q300</f>
        <v>0</v>
      </c>
      <c r="BO297" s="181" t="str">
        <f>IFERROR('Аксапта 3'!A305,"-")</f>
        <v>-</v>
      </c>
      <c r="BP297" s="38">
        <f t="shared" si="120"/>
        <v>0</v>
      </c>
      <c r="BQ297" s="38">
        <f t="shared" si="121"/>
        <v>0</v>
      </c>
      <c r="BR297" s="38">
        <f t="shared" si="122"/>
        <v>0</v>
      </c>
      <c r="BS297" s="181">
        <f t="shared" si="123"/>
        <v>0</v>
      </c>
    </row>
    <row r="298" spans="1:71">
      <c r="A298" s="38">
        <f>'Шаблон блюда'!B299</f>
        <v>0</v>
      </c>
      <c r="B298" s="37">
        <f>IFERROR('Шаблон блюда'!A299+1-1,"")</f>
        <v>0</v>
      </c>
      <c r="C298" s="37">
        <f>IFERROR(VLOOKUP(B298,Группы!A:A,1,FALSE),0)</f>
        <v>0</v>
      </c>
      <c r="D298" s="37" t="str">
        <f t="shared" si="124"/>
        <v/>
      </c>
      <c r="E298" s="37" t="str">
        <f t="shared" si="125"/>
        <v/>
      </c>
      <c r="G298" s="173">
        <f>'Шаблон модификаторы'!C299</f>
        <v>0</v>
      </c>
      <c r="H298" s="174">
        <f>IFERROR('Шаблон модификаторы блюда'!A299+1-1,0)</f>
        <v>0</v>
      </c>
      <c r="I298" s="37">
        <f>IFERROR(VLOOKUP(H298,Группы!A:A,1,FALSE),0)</f>
        <v>0</v>
      </c>
      <c r="J298" s="37" t="str">
        <f t="shared" si="105"/>
        <v/>
      </c>
      <c r="K298" s="125" t="str">
        <f>IF(IF('Шаблон модификаторы блюда'!D299=0,0,'Шаблон модификаторы блюда'!A299),IF('Шаблон модификаторы блюда'!D299=0,0,'Шаблон модификаторы блюда'!A299),"")</f>
        <v/>
      </c>
      <c r="L298" s="42" t="str">
        <f t="shared" si="106"/>
        <v/>
      </c>
      <c r="M298" s="42" t="str">
        <f t="shared" si="107"/>
        <v/>
      </c>
      <c r="N298" s="42" t="str">
        <f t="shared" si="126"/>
        <v/>
      </c>
      <c r="O298" s="37" t="str">
        <f t="shared" si="127"/>
        <v/>
      </c>
      <c r="Q298" s="37">
        <f>'Шаблон блюда'!B299</f>
        <v>0</v>
      </c>
      <c r="R298" s="37">
        <f>IFERROR('Шаблон блюда'!A299+1-1,"")</f>
        <v>0</v>
      </c>
      <c r="S298" s="45">
        <f t="shared" si="108"/>
        <v>0</v>
      </c>
      <c r="T298" s="37" t="str">
        <f t="shared" si="109"/>
        <v/>
      </c>
      <c r="U298" s="37" t="str">
        <f t="shared" si="128"/>
        <v/>
      </c>
      <c r="W298" s="38">
        <f t="shared" si="129"/>
        <v>0</v>
      </c>
      <c r="AO298" s="38">
        <f t="shared" si="110"/>
        <v>0</v>
      </c>
      <c r="AP298" s="38">
        <f t="shared" si="111"/>
        <v>0</v>
      </c>
      <c r="AR298" s="181">
        <f>Инвентаризация!O301</f>
        <v>0</v>
      </c>
      <c r="AS298" s="181">
        <f>Инвентаризация!P301</f>
        <v>0</v>
      </c>
      <c r="AT298" s="181">
        <f>Инвентаризация!Q301</f>
        <v>0</v>
      </c>
      <c r="AU298" s="181" t="str">
        <f>IFERROR('Аксапта '!A306,"-")</f>
        <v>-</v>
      </c>
      <c r="AV298" s="38">
        <f t="shared" si="112"/>
        <v>0</v>
      </c>
      <c r="AW298" s="38">
        <f t="shared" si="113"/>
        <v>0</v>
      </c>
      <c r="AX298" s="38">
        <f t="shared" si="114"/>
        <v>0</v>
      </c>
      <c r="AY298" s="181">
        <f t="shared" si="115"/>
        <v>0</v>
      </c>
      <c r="BB298" s="181">
        <f>Инвентаризация!O301</f>
        <v>0</v>
      </c>
      <c r="BC298" s="181">
        <f>Инвентаризация!P301</f>
        <v>0</v>
      </c>
      <c r="BD298" s="181">
        <f>Инвентаризация!Q301</f>
        <v>0</v>
      </c>
      <c r="BE298" s="181" t="str">
        <f>IFERROR('Аксапта 2'!A306,"-")</f>
        <v>-</v>
      </c>
      <c r="BF298" s="38">
        <f t="shared" si="116"/>
        <v>0</v>
      </c>
      <c r="BG298" s="38">
        <f t="shared" si="117"/>
        <v>0</v>
      </c>
      <c r="BH298" s="38">
        <f t="shared" si="118"/>
        <v>0</v>
      </c>
      <c r="BI298" s="181">
        <f t="shared" si="119"/>
        <v>0</v>
      </c>
      <c r="BL298" s="181">
        <f>Инвентаризация!O301</f>
        <v>0</v>
      </c>
      <c r="BM298" s="181">
        <f>Инвентаризация!P301</f>
        <v>0</v>
      </c>
      <c r="BN298" s="181">
        <f>Инвентаризация!Q301</f>
        <v>0</v>
      </c>
      <c r="BO298" s="181" t="str">
        <f>IFERROR('Аксапта 3'!A306,"-")</f>
        <v>-</v>
      </c>
      <c r="BP298" s="38">
        <f t="shared" si="120"/>
        <v>0</v>
      </c>
      <c r="BQ298" s="38">
        <f t="shared" si="121"/>
        <v>0</v>
      </c>
      <c r="BR298" s="38">
        <f t="shared" si="122"/>
        <v>0</v>
      </c>
      <c r="BS298" s="181">
        <f t="shared" si="123"/>
        <v>0</v>
      </c>
    </row>
    <row r="299" spans="1:71">
      <c r="A299" s="38">
        <f>'Шаблон блюда'!B300</f>
        <v>0</v>
      </c>
      <c r="B299" s="37">
        <f>IFERROR('Шаблон блюда'!A300+1-1,"")</f>
        <v>0</v>
      </c>
      <c r="C299" s="37">
        <f>IFERROR(VLOOKUP(B299,Группы!A:A,1,FALSE),0)</f>
        <v>0</v>
      </c>
      <c r="D299" s="37" t="str">
        <f t="shared" si="124"/>
        <v/>
      </c>
      <c r="E299" s="37" t="str">
        <f t="shared" si="125"/>
        <v/>
      </c>
      <c r="G299" s="173">
        <f>'Шаблон модификаторы'!C300</f>
        <v>0</v>
      </c>
      <c r="H299" s="174">
        <f>IFERROR('Шаблон модификаторы блюда'!A300+1-1,0)</f>
        <v>0</v>
      </c>
      <c r="I299" s="37">
        <f>IFERROR(VLOOKUP(H299,Группы!A:A,1,FALSE),0)</f>
        <v>0</v>
      </c>
      <c r="J299" s="37" t="str">
        <f t="shared" si="105"/>
        <v/>
      </c>
      <c r="K299" s="125" t="str">
        <f>IF(IF('Шаблон модификаторы блюда'!D300=0,0,'Шаблон модификаторы блюда'!A300),IF('Шаблон модификаторы блюда'!D300=0,0,'Шаблон модификаторы блюда'!A300),"")</f>
        <v/>
      </c>
      <c r="L299" s="42" t="str">
        <f t="shared" si="106"/>
        <v/>
      </c>
      <c r="M299" s="42" t="str">
        <f t="shared" si="107"/>
        <v/>
      </c>
      <c r="N299" s="42" t="str">
        <f t="shared" si="126"/>
        <v/>
      </c>
      <c r="O299" s="37" t="str">
        <f t="shared" si="127"/>
        <v/>
      </c>
      <c r="Q299" s="37">
        <f>'Шаблон блюда'!B300</f>
        <v>0</v>
      </c>
      <c r="R299" s="37">
        <f>IFERROR('Шаблон блюда'!A300+1-1,"")</f>
        <v>0</v>
      </c>
      <c r="S299" s="45">
        <f t="shared" si="108"/>
        <v>0</v>
      </c>
      <c r="T299" s="37" t="str">
        <f t="shared" si="109"/>
        <v/>
      </c>
      <c r="U299" s="37" t="str">
        <f t="shared" si="128"/>
        <v/>
      </c>
      <c r="W299" s="38">
        <f>AB3</f>
        <v>3024</v>
      </c>
      <c r="AO299" s="38">
        <f t="shared" si="110"/>
        <v>0</v>
      </c>
      <c r="AP299" s="38">
        <f t="shared" si="111"/>
        <v>0</v>
      </c>
      <c r="AR299" s="181">
        <f>Инвентаризация!O302</f>
        <v>0</v>
      </c>
      <c r="AS299" s="181">
        <f>Инвентаризация!P302</f>
        <v>0</v>
      </c>
      <c r="AT299" s="181">
        <f>Инвентаризация!Q302</f>
        <v>0</v>
      </c>
      <c r="AU299" s="181" t="str">
        <f>IFERROR('Аксапта '!A307,"-")</f>
        <v>-</v>
      </c>
      <c r="AV299" s="38">
        <f t="shared" si="112"/>
        <v>0</v>
      </c>
      <c r="AW299" s="38">
        <f t="shared" si="113"/>
        <v>0</v>
      </c>
      <c r="AX299" s="38">
        <f t="shared" si="114"/>
        <v>0</v>
      </c>
      <c r="AY299" s="181">
        <f t="shared" si="115"/>
        <v>0</v>
      </c>
      <c r="BB299" s="181">
        <f>Инвентаризация!O302</f>
        <v>0</v>
      </c>
      <c r="BC299" s="181">
        <f>Инвентаризация!P302</f>
        <v>0</v>
      </c>
      <c r="BD299" s="181">
        <f>Инвентаризация!Q302</f>
        <v>0</v>
      </c>
      <c r="BE299" s="181" t="str">
        <f>IFERROR('Аксапта 2'!A307,"-")</f>
        <v>-</v>
      </c>
      <c r="BF299" s="38">
        <f t="shared" si="116"/>
        <v>0</v>
      </c>
      <c r="BG299" s="38">
        <f t="shared" si="117"/>
        <v>0</v>
      </c>
      <c r="BH299" s="38">
        <f t="shared" si="118"/>
        <v>0</v>
      </c>
      <c r="BI299" s="181">
        <f t="shared" si="119"/>
        <v>0</v>
      </c>
      <c r="BL299" s="181">
        <f>Инвентаризация!O302</f>
        <v>0</v>
      </c>
      <c r="BM299" s="181">
        <f>Инвентаризация!P302</f>
        <v>0</v>
      </c>
      <c r="BN299" s="181">
        <f>Инвентаризация!Q302</f>
        <v>0</v>
      </c>
      <c r="BO299" s="181" t="str">
        <f>IFERROR('Аксапта 3'!A307,"-")</f>
        <v>-</v>
      </c>
      <c r="BP299" s="38">
        <f t="shared" si="120"/>
        <v>0</v>
      </c>
      <c r="BQ299" s="38">
        <f t="shared" si="121"/>
        <v>0</v>
      </c>
      <c r="BR299" s="38">
        <f t="shared" si="122"/>
        <v>0</v>
      </c>
      <c r="BS299" s="181">
        <f t="shared" si="123"/>
        <v>0</v>
      </c>
    </row>
    <row r="300" spans="1:71">
      <c r="A300" s="38">
        <f>'Шаблон блюда'!B301</f>
        <v>0</v>
      </c>
      <c r="B300" s="37">
        <f>IFERROR('Шаблон блюда'!A301+1-1,"")</f>
        <v>0</v>
      </c>
      <c r="C300" s="37">
        <f>IFERROR(VLOOKUP(B300,Группы!A:A,1,FALSE),0)</f>
        <v>0</v>
      </c>
      <c r="D300" s="37" t="str">
        <f t="shared" si="124"/>
        <v/>
      </c>
      <c r="E300" s="37" t="str">
        <f t="shared" si="125"/>
        <v/>
      </c>
      <c r="G300" s="173">
        <f>'Шаблон модификаторы'!C301</f>
        <v>0</v>
      </c>
      <c r="H300" s="174">
        <f>IFERROR('Шаблон модификаторы блюда'!A301+1-1,0)</f>
        <v>0</v>
      </c>
      <c r="I300" s="37">
        <f>IFERROR(VLOOKUP(H300,Группы!A:A,1,FALSE),0)</f>
        <v>0</v>
      </c>
      <c r="J300" s="37" t="str">
        <f t="shared" si="105"/>
        <v/>
      </c>
      <c r="K300" s="125" t="str">
        <f>IF(IF('Шаблон модификаторы блюда'!D301=0,0,'Шаблон модификаторы блюда'!A301),IF('Шаблон модификаторы блюда'!D301=0,0,'Шаблон модификаторы блюда'!A301),"")</f>
        <v/>
      </c>
      <c r="L300" s="42" t="str">
        <f t="shared" si="106"/>
        <v/>
      </c>
      <c r="M300" s="42" t="str">
        <f t="shared" si="107"/>
        <v/>
      </c>
      <c r="N300" s="42" t="str">
        <f t="shared" si="126"/>
        <v/>
      </c>
      <c r="O300" s="37" t="str">
        <f t="shared" si="127"/>
        <v/>
      </c>
      <c r="Q300" s="37">
        <f>'Шаблон блюда'!B301</f>
        <v>0</v>
      </c>
      <c r="R300" s="37">
        <f>IFERROR('Шаблон блюда'!A301+1-1,"")</f>
        <v>0</v>
      </c>
      <c r="S300" s="45">
        <f t="shared" si="108"/>
        <v>0</v>
      </c>
      <c r="T300" s="37" t="str">
        <f t="shared" si="109"/>
        <v/>
      </c>
      <c r="U300" s="37" t="str">
        <f t="shared" si="128"/>
        <v/>
      </c>
      <c r="W300" s="38">
        <f t="shared" ref="W300:W363" si="130">AB4</f>
        <v>1438</v>
      </c>
      <c r="AO300" s="38">
        <f t="shared" si="110"/>
        <v>0</v>
      </c>
      <c r="AP300" s="38">
        <f t="shared" si="111"/>
        <v>0</v>
      </c>
      <c r="AR300" s="181">
        <f>Инвентаризация!O303</f>
        <v>0</v>
      </c>
      <c r="AS300" s="181">
        <f>Инвентаризация!P303</f>
        <v>0</v>
      </c>
      <c r="AT300" s="181">
        <f>Инвентаризация!Q303</f>
        <v>0</v>
      </c>
      <c r="AU300" s="181" t="str">
        <f>IFERROR('Аксапта '!A308,"-")</f>
        <v>-</v>
      </c>
      <c r="AV300" s="38">
        <f t="shared" si="112"/>
        <v>0</v>
      </c>
      <c r="AW300" s="38">
        <f t="shared" si="113"/>
        <v>0</v>
      </c>
      <c r="AX300" s="38">
        <f t="shared" si="114"/>
        <v>0</v>
      </c>
      <c r="AY300" s="181">
        <f t="shared" si="115"/>
        <v>0</v>
      </c>
      <c r="BB300" s="181">
        <f>Инвентаризация!O303</f>
        <v>0</v>
      </c>
      <c r="BC300" s="181">
        <f>Инвентаризация!P303</f>
        <v>0</v>
      </c>
      <c r="BD300" s="181">
        <f>Инвентаризация!Q303</f>
        <v>0</v>
      </c>
      <c r="BE300" s="181" t="str">
        <f>IFERROR('Аксапта 2'!A308,"-")</f>
        <v>-</v>
      </c>
      <c r="BF300" s="38">
        <f t="shared" si="116"/>
        <v>0</v>
      </c>
      <c r="BG300" s="38">
        <f t="shared" si="117"/>
        <v>0</v>
      </c>
      <c r="BH300" s="38">
        <f t="shared" si="118"/>
        <v>0</v>
      </c>
      <c r="BI300" s="181">
        <f t="shared" si="119"/>
        <v>0</v>
      </c>
      <c r="BL300" s="181">
        <f>Инвентаризация!O303</f>
        <v>0</v>
      </c>
      <c r="BM300" s="181">
        <f>Инвентаризация!P303</f>
        <v>0</v>
      </c>
      <c r="BN300" s="181">
        <f>Инвентаризация!Q303</f>
        <v>0</v>
      </c>
      <c r="BO300" s="181" t="str">
        <f>IFERROR('Аксапта 3'!A308,"-")</f>
        <v>-</v>
      </c>
      <c r="BP300" s="38">
        <f t="shared" si="120"/>
        <v>0</v>
      </c>
      <c r="BQ300" s="38">
        <f t="shared" si="121"/>
        <v>0</v>
      </c>
      <c r="BR300" s="38">
        <f t="shared" si="122"/>
        <v>0</v>
      </c>
      <c r="BS300" s="181">
        <f t="shared" si="123"/>
        <v>0</v>
      </c>
    </row>
    <row r="301" spans="1:71">
      <c r="A301" s="38">
        <f>'Шаблон блюда'!B302</f>
        <v>0</v>
      </c>
      <c r="B301" s="37">
        <f>IFERROR('Шаблон блюда'!A302+1-1,"")</f>
        <v>0</v>
      </c>
      <c r="C301" s="37">
        <f>IFERROR(VLOOKUP(B301,Группы!A:A,1,FALSE),0)</f>
        <v>0</v>
      </c>
      <c r="D301" s="37" t="str">
        <f t="shared" si="124"/>
        <v/>
      </c>
      <c r="E301" s="37" t="str">
        <f t="shared" si="125"/>
        <v/>
      </c>
      <c r="G301" s="173">
        <f>'Шаблон модификаторы'!C302</f>
        <v>0</v>
      </c>
      <c r="H301" s="174">
        <f>IFERROR('Шаблон модификаторы блюда'!A302+1-1,0)</f>
        <v>0</v>
      </c>
      <c r="I301" s="37">
        <f>IFERROR(VLOOKUP(H301,Группы!A:A,1,FALSE),0)</f>
        <v>0</v>
      </c>
      <c r="J301" s="37" t="str">
        <f t="shared" si="105"/>
        <v/>
      </c>
      <c r="K301" s="125" t="str">
        <f>IF(IF('Шаблон модификаторы блюда'!D302=0,0,'Шаблон модификаторы блюда'!A302),IF('Шаблон модификаторы блюда'!D302=0,0,'Шаблон модификаторы блюда'!A302),"")</f>
        <v/>
      </c>
      <c r="L301" s="42" t="str">
        <f t="shared" si="106"/>
        <v/>
      </c>
      <c r="M301" s="42" t="str">
        <f t="shared" si="107"/>
        <v/>
      </c>
      <c r="N301" s="42" t="str">
        <f t="shared" si="126"/>
        <v/>
      </c>
      <c r="O301" s="37" t="str">
        <f t="shared" si="127"/>
        <v/>
      </c>
      <c r="Q301" s="37">
        <f>'Шаблон блюда'!B302</f>
        <v>0</v>
      </c>
      <c r="R301" s="37">
        <f>IFERROR('Шаблон блюда'!A302+1-1,"")</f>
        <v>0</v>
      </c>
      <c r="S301" s="45">
        <f t="shared" si="108"/>
        <v>0</v>
      </c>
      <c r="T301" s="37" t="str">
        <f t="shared" si="109"/>
        <v/>
      </c>
      <c r="U301" s="37" t="str">
        <f t="shared" si="128"/>
        <v/>
      </c>
      <c r="W301" s="38">
        <f t="shared" si="130"/>
        <v>2791</v>
      </c>
      <c r="AO301" s="38">
        <f t="shared" si="110"/>
        <v>0</v>
      </c>
      <c r="AP301" s="38">
        <f t="shared" si="111"/>
        <v>0</v>
      </c>
      <c r="AR301" s="181">
        <f>Инвентаризация!O304</f>
        <v>0</v>
      </c>
      <c r="AS301" s="181">
        <f>Инвентаризация!P304</f>
        <v>0</v>
      </c>
      <c r="AT301" s="181">
        <f>Инвентаризация!Q304</f>
        <v>0</v>
      </c>
      <c r="AU301" s="181" t="str">
        <f>IFERROR('Аксапта '!A309,"-")</f>
        <v>-</v>
      </c>
      <c r="AV301" s="38">
        <f t="shared" si="112"/>
        <v>0</v>
      </c>
      <c r="AW301" s="38">
        <f t="shared" si="113"/>
        <v>0</v>
      </c>
      <c r="AX301" s="38">
        <f t="shared" si="114"/>
        <v>0</v>
      </c>
      <c r="AY301" s="181">
        <f t="shared" si="115"/>
        <v>0</v>
      </c>
      <c r="BB301" s="181">
        <f>Инвентаризация!O304</f>
        <v>0</v>
      </c>
      <c r="BC301" s="181">
        <f>Инвентаризация!P304</f>
        <v>0</v>
      </c>
      <c r="BD301" s="181">
        <f>Инвентаризация!Q304</f>
        <v>0</v>
      </c>
      <c r="BE301" s="181" t="str">
        <f>IFERROR('Аксапта 2'!A309,"-")</f>
        <v>-</v>
      </c>
      <c r="BF301" s="38">
        <f t="shared" si="116"/>
        <v>0</v>
      </c>
      <c r="BG301" s="38">
        <f t="shared" si="117"/>
        <v>0</v>
      </c>
      <c r="BH301" s="38">
        <f t="shared" si="118"/>
        <v>0</v>
      </c>
      <c r="BI301" s="181">
        <f t="shared" si="119"/>
        <v>0</v>
      </c>
      <c r="BL301" s="181">
        <f>Инвентаризация!O304</f>
        <v>0</v>
      </c>
      <c r="BM301" s="181">
        <f>Инвентаризация!P304</f>
        <v>0</v>
      </c>
      <c r="BN301" s="181">
        <f>Инвентаризация!Q304</f>
        <v>0</v>
      </c>
      <c r="BO301" s="181" t="str">
        <f>IFERROR('Аксапта 3'!A309,"-")</f>
        <v>-</v>
      </c>
      <c r="BP301" s="38">
        <f t="shared" si="120"/>
        <v>0</v>
      </c>
      <c r="BQ301" s="38">
        <f t="shared" si="121"/>
        <v>0</v>
      </c>
      <c r="BR301" s="38">
        <f t="shared" si="122"/>
        <v>0</v>
      </c>
      <c r="BS301" s="181">
        <f t="shared" si="123"/>
        <v>0</v>
      </c>
    </row>
    <row r="302" spans="1:71">
      <c r="A302" s="38">
        <f>'Шаблон блюда'!B303</f>
        <v>0</v>
      </c>
      <c r="B302" s="37">
        <f>IFERROR('Шаблон блюда'!A303+1-1,"")</f>
        <v>0</v>
      </c>
      <c r="C302" s="37">
        <f>IFERROR(VLOOKUP(B302,Группы!A:A,1,FALSE),0)</f>
        <v>0</v>
      </c>
      <c r="D302" s="37" t="str">
        <f t="shared" si="124"/>
        <v/>
      </c>
      <c r="E302" s="37" t="str">
        <f t="shared" si="125"/>
        <v/>
      </c>
      <c r="G302" s="173">
        <f>'Шаблон модификаторы'!C303</f>
        <v>0</v>
      </c>
      <c r="H302" s="174">
        <f>IFERROR('Шаблон модификаторы блюда'!A303+1-1,0)</f>
        <v>0</v>
      </c>
      <c r="I302" s="37">
        <f>IFERROR(VLOOKUP(H302,Группы!A:A,1,FALSE),0)</f>
        <v>0</v>
      </c>
      <c r="J302" s="37" t="str">
        <f t="shared" si="105"/>
        <v/>
      </c>
      <c r="K302" s="125" t="str">
        <f>IF(IF('Шаблон модификаторы блюда'!D303=0,0,'Шаблон модификаторы блюда'!A303),IF('Шаблон модификаторы блюда'!D303=0,0,'Шаблон модификаторы блюда'!A303),"")</f>
        <v/>
      </c>
      <c r="L302" s="42" t="str">
        <f t="shared" si="106"/>
        <v/>
      </c>
      <c r="M302" s="42" t="str">
        <f t="shared" si="107"/>
        <v/>
      </c>
      <c r="N302" s="42" t="str">
        <f t="shared" si="126"/>
        <v/>
      </c>
      <c r="O302" s="37" t="str">
        <f t="shared" si="127"/>
        <v/>
      </c>
      <c r="Q302" s="37">
        <f>'Шаблон блюда'!B303</f>
        <v>0</v>
      </c>
      <c r="R302" s="37">
        <f>IFERROR('Шаблон блюда'!A303+1-1,"")</f>
        <v>0</v>
      </c>
      <c r="S302" s="45">
        <f t="shared" si="108"/>
        <v>0</v>
      </c>
      <c r="T302" s="37" t="str">
        <f t="shared" si="109"/>
        <v/>
      </c>
      <c r="U302" s="37" t="str">
        <f t="shared" si="128"/>
        <v/>
      </c>
      <c r="W302" s="38">
        <f t="shared" si="130"/>
        <v>0</v>
      </c>
      <c r="AO302" s="38">
        <f t="shared" si="110"/>
        <v>0</v>
      </c>
      <c r="AP302" s="38">
        <f t="shared" si="111"/>
        <v>0</v>
      </c>
      <c r="AR302" s="181">
        <f>Инвентаризация!O305</f>
        <v>0</v>
      </c>
      <c r="AS302" s="181">
        <f>Инвентаризация!P305</f>
        <v>0</v>
      </c>
      <c r="AT302" s="181">
        <f>Инвентаризация!Q305</f>
        <v>0</v>
      </c>
      <c r="AU302" s="181" t="str">
        <f>IFERROR('Аксапта '!A310,"-")</f>
        <v>-</v>
      </c>
      <c r="AV302" s="38">
        <f t="shared" si="112"/>
        <v>0</v>
      </c>
      <c r="AW302" s="38">
        <f t="shared" si="113"/>
        <v>0</v>
      </c>
      <c r="AX302" s="38">
        <f t="shared" si="114"/>
        <v>0</v>
      </c>
      <c r="AY302" s="181">
        <f t="shared" si="115"/>
        <v>0</v>
      </c>
      <c r="BB302" s="181">
        <f>Инвентаризация!O305</f>
        <v>0</v>
      </c>
      <c r="BC302" s="181">
        <f>Инвентаризация!P305</f>
        <v>0</v>
      </c>
      <c r="BD302" s="181">
        <f>Инвентаризация!Q305</f>
        <v>0</v>
      </c>
      <c r="BE302" s="181" t="str">
        <f>IFERROR('Аксапта 2'!A310,"-")</f>
        <v>-</v>
      </c>
      <c r="BF302" s="38">
        <f t="shared" si="116"/>
        <v>0</v>
      </c>
      <c r="BG302" s="38">
        <f t="shared" si="117"/>
        <v>0</v>
      </c>
      <c r="BH302" s="38">
        <f t="shared" si="118"/>
        <v>0</v>
      </c>
      <c r="BI302" s="181">
        <f t="shared" si="119"/>
        <v>0</v>
      </c>
      <c r="BL302" s="181">
        <f>Инвентаризация!O305</f>
        <v>0</v>
      </c>
      <c r="BM302" s="181">
        <f>Инвентаризация!P305</f>
        <v>0</v>
      </c>
      <c r="BN302" s="181">
        <f>Инвентаризация!Q305</f>
        <v>0</v>
      </c>
      <c r="BO302" s="181" t="str">
        <f>IFERROR('Аксапта 3'!A310,"-")</f>
        <v>-</v>
      </c>
      <c r="BP302" s="38">
        <f t="shared" si="120"/>
        <v>0</v>
      </c>
      <c r="BQ302" s="38">
        <f t="shared" si="121"/>
        <v>0</v>
      </c>
      <c r="BR302" s="38">
        <f t="shared" si="122"/>
        <v>0</v>
      </c>
      <c r="BS302" s="181">
        <f t="shared" si="123"/>
        <v>0</v>
      </c>
    </row>
    <row r="303" spans="1:71">
      <c r="A303" s="38">
        <f>'Шаблон блюда'!B304</f>
        <v>0</v>
      </c>
      <c r="B303" s="37">
        <f>IFERROR('Шаблон блюда'!A304+1-1,"")</f>
        <v>0</v>
      </c>
      <c r="C303" s="37">
        <f>IFERROR(VLOOKUP(B303,Группы!A:A,1,FALSE),0)</f>
        <v>0</v>
      </c>
      <c r="D303" s="37" t="str">
        <f t="shared" si="124"/>
        <v/>
      </c>
      <c r="E303" s="37" t="str">
        <f t="shared" si="125"/>
        <v/>
      </c>
      <c r="G303" s="173">
        <f>'Шаблон модификаторы'!C304</f>
        <v>0</v>
      </c>
      <c r="H303" s="174">
        <f>IFERROR('Шаблон модификаторы блюда'!A304+1-1,0)</f>
        <v>0</v>
      </c>
      <c r="I303" s="37">
        <f>IFERROR(VLOOKUP(H303,Группы!A:A,1,FALSE),0)</f>
        <v>0</v>
      </c>
      <c r="J303" s="37" t="str">
        <f t="shared" si="105"/>
        <v/>
      </c>
      <c r="K303" s="125" t="str">
        <f>IF(IF('Шаблон модификаторы блюда'!D304=0,0,'Шаблон модификаторы блюда'!A304),IF('Шаблон модификаторы блюда'!D304=0,0,'Шаблон модификаторы блюда'!A304),"")</f>
        <v/>
      </c>
      <c r="L303" s="42" t="str">
        <f t="shared" si="106"/>
        <v/>
      </c>
      <c r="M303" s="42" t="str">
        <f t="shared" si="107"/>
        <v/>
      </c>
      <c r="N303" s="42" t="str">
        <f t="shared" si="126"/>
        <v/>
      </c>
      <c r="O303" s="37" t="str">
        <f t="shared" si="127"/>
        <v/>
      </c>
      <c r="Q303" s="37">
        <f>'Шаблон блюда'!B304</f>
        <v>0</v>
      </c>
      <c r="R303" s="37">
        <f>IFERROR('Шаблон блюда'!A304+1-1,"")</f>
        <v>0</v>
      </c>
      <c r="S303" s="45">
        <f t="shared" si="108"/>
        <v>0</v>
      </c>
      <c r="T303" s="37" t="str">
        <f t="shared" si="109"/>
        <v/>
      </c>
      <c r="U303" s="37" t="str">
        <f t="shared" si="128"/>
        <v/>
      </c>
      <c r="W303" s="38">
        <f t="shared" si="130"/>
        <v>0</v>
      </c>
      <c r="AO303" s="38">
        <f t="shared" si="110"/>
        <v>0</v>
      </c>
      <c r="AP303" s="38">
        <f t="shared" si="111"/>
        <v>0</v>
      </c>
      <c r="AR303" s="181">
        <f>Инвентаризация!O306</f>
        <v>0</v>
      </c>
      <c r="AS303" s="181">
        <f>Инвентаризация!P306</f>
        <v>0</v>
      </c>
      <c r="AT303" s="181">
        <f>Инвентаризация!Q306</f>
        <v>0</v>
      </c>
      <c r="AU303" s="181" t="str">
        <f>IFERROR('Аксапта '!A311,"-")</f>
        <v>-</v>
      </c>
      <c r="AV303" s="38">
        <f t="shared" si="112"/>
        <v>0</v>
      </c>
      <c r="AW303" s="38">
        <f t="shared" si="113"/>
        <v>0</v>
      </c>
      <c r="AX303" s="38">
        <f t="shared" si="114"/>
        <v>0</v>
      </c>
      <c r="AY303" s="181">
        <f t="shared" si="115"/>
        <v>0</v>
      </c>
      <c r="BB303" s="181">
        <f>Инвентаризация!O306</f>
        <v>0</v>
      </c>
      <c r="BC303" s="181">
        <f>Инвентаризация!P306</f>
        <v>0</v>
      </c>
      <c r="BD303" s="181">
        <f>Инвентаризация!Q306</f>
        <v>0</v>
      </c>
      <c r="BE303" s="181" t="str">
        <f>IFERROR('Аксапта 2'!A311,"-")</f>
        <v>-</v>
      </c>
      <c r="BF303" s="38">
        <f t="shared" si="116"/>
        <v>0</v>
      </c>
      <c r="BG303" s="38">
        <f t="shared" si="117"/>
        <v>0</v>
      </c>
      <c r="BH303" s="38">
        <f t="shared" si="118"/>
        <v>0</v>
      </c>
      <c r="BI303" s="181">
        <f t="shared" si="119"/>
        <v>0</v>
      </c>
      <c r="BL303" s="181">
        <f>Инвентаризация!O306</f>
        <v>0</v>
      </c>
      <c r="BM303" s="181">
        <f>Инвентаризация!P306</f>
        <v>0</v>
      </c>
      <c r="BN303" s="181">
        <f>Инвентаризация!Q306</f>
        <v>0</v>
      </c>
      <c r="BO303" s="181" t="str">
        <f>IFERROR('Аксапта 3'!A311,"-")</f>
        <v>-</v>
      </c>
      <c r="BP303" s="38">
        <f t="shared" si="120"/>
        <v>0</v>
      </c>
      <c r="BQ303" s="38">
        <f t="shared" si="121"/>
        <v>0</v>
      </c>
      <c r="BR303" s="38">
        <f t="shared" si="122"/>
        <v>0</v>
      </c>
      <c r="BS303" s="181">
        <f t="shared" si="123"/>
        <v>0</v>
      </c>
    </row>
    <row r="304" spans="1:71">
      <c r="A304" s="38">
        <f>'Шаблон блюда'!B305</f>
        <v>0</v>
      </c>
      <c r="B304" s="37">
        <f>IFERROR('Шаблон блюда'!A305+1-1,"")</f>
        <v>0</v>
      </c>
      <c r="C304" s="37">
        <f>IFERROR(VLOOKUP(B304,Группы!A:A,1,FALSE),0)</f>
        <v>0</v>
      </c>
      <c r="D304" s="37" t="str">
        <f t="shared" si="124"/>
        <v/>
      </c>
      <c r="E304" s="37" t="str">
        <f t="shared" si="125"/>
        <v/>
      </c>
      <c r="G304" s="173">
        <f>'Шаблон модификаторы'!C305</f>
        <v>0</v>
      </c>
      <c r="H304" s="174">
        <f>IFERROR('Шаблон модификаторы блюда'!A305+1-1,0)</f>
        <v>0</v>
      </c>
      <c r="I304" s="37">
        <f>IFERROR(VLOOKUP(H304,Группы!A:A,1,FALSE),0)</f>
        <v>0</v>
      </c>
      <c r="J304" s="37" t="str">
        <f t="shared" si="105"/>
        <v/>
      </c>
      <c r="K304" s="125" t="str">
        <f>IF(IF('Шаблон модификаторы блюда'!D305=0,0,'Шаблон модификаторы блюда'!A305),IF('Шаблон модификаторы блюда'!D305=0,0,'Шаблон модификаторы блюда'!A305),"")</f>
        <v/>
      </c>
      <c r="L304" s="42" t="str">
        <f t="shared" si="106"/>
        <v/>
      </c>
      <c r="M304" s="42" t="str">
        <f t="shared" si="107"/>
        <v/>
      </c>
      <c r="N304" s="42" t="str">
        <f t="shared" si="126"/>
        <v/>
      </c>
      <c r="O304" s="37" t="str">
        <f t="shared" si="127"/>
        <v/>
      </c>
      <c r="Q304" s="37">
        <f>'Шаблон блюда'!B305</f>
        <v>0</v>
      </c>
      <c r="R304" s="37">
        <f>IFERROR('Шаблон блюда'!A305+1-1,"")</f>
        <v>0</v>
      </c>
      <c r="S304" s="45">
        <f t="shared" si="108"/>
        <v>0</v>
      </c>
      <c r="T304" s="37" t="str">
        <f t="shared" si="109"/>
        <v/>
      </c>
      <c r="U304" s="37" t="str">
        <f t="shared" si="128"/>
        <v/>
      </c>
      <c r="W304" s="38">
        <f t="shared" si="130"/>
        <v>0</v>
      </c>
      <c r="AO304" s="38">
        <f t="shared" si="110"/>
        <v>0</v>
      </c>
      <c r="AP304" s="38">
        <f t="shared" si="111"/>
        <v>0</v>
      </c>
      <c r="AR304" s="181">
        <f>Инвентаризация!O307</f>
        <v>0</v>
      </c>
      <c r="AS304" s="181">
        <f>Инвентаризация!P307</f>
        <v>0</v>
      </c>
      <c r="AT304" s="181">
        <f>Инвентаризация!Q307</f>
        <v>0</v>
      </c>
      <c r="AU304" s="181" t="str">
        <f>IFERROR('Аксапта '!A312,"-")</f>
        <v>-</v>
      </c>
      <c r="AV304" s="38">
        <f t="shared" si="112"/>
        <v>0</v>
      </c>
      <c r="AW304" s="38">
        <f t="shared" si="113"/>
        <v>0</v>
      </c>
      <c r="AX304" s="38">
        <f t="shared" si="114"/>
        <v>0</v>
      </c>
      <c r="AY304" s="181">
        <f t="shared" si="115"/>
        <v>0</v>
      </c>
      <c r="BB304" s="181">
        <f>Инвентаризация!O307</f>
        <v>0</v>
      </c>
      <c r="BC304" s="181">
        <f>Инвентаризация!P307</f>
        <v>0</v>
      </c>
      <c r="BD304" s="181">
        <f>Инвентаризация!Q307</f>
        <v>0</v>
      </c>
      <c r="BE304" s="181" t="str">
        <f>IFERROR('Аксапта 2'!A312,"-")</f>
        <v>-</v>
      </c>
      <c r="BF304" s="38">
        <f t="shared" si="116"/>
        <v>0</v>
      </c>
      <c r="BG304" s="38">
        <f t="shared" si="117"/>
        <v>0</v>
      </c>
      <c r="BH304" s="38">
        <f t="shared" si="118"/>
        <v>0</v>
      </c>
      <c r="BI304" s="181">
        <f t="shared" si="119"/>
        <v>0</v>
      </c>
      <c r="BL304" s="181">
        <f>Инвентаризация!O307</f>
        <v>0</v>
      </c>
      <c r="BM304" s="181">
        <f>Инвентаризация!P307</f>
        <v>0</v>
      </c>
      <c r="BN304" s="181">
        <f>Инвентаризация!Q307</f>
        <v>0</v>
      </c>
      <c r="BO304" s="181" t="str">
        <f>IFERROR('Аксапта 3'!A312,"-")</f>
        <v>-</v>
      </c>
      <c r="BP304" s="38">
        <f t="shared" si="120"/>
        <v>0</v>
      </c>
      <c r="BQ304" s="38">
        <f t="shared" si="121"/>
        <v>0</v>
      </c>
      <c r="BR304" s="38">
        <f t="shared" si="122"/>
        <v>0</v>
      </c>
      <c r="BS304" s="181">
        <f t="shared" si="123"/>
        <v>0</v>
      </c>
    </row>
    <row r="305" spans="1:71">
      <c r="A305" s="38">
        <f>'Шаблон блюда'!B306</f>
        <v>0</v>
      </c>
      <c r="B305" s="37">
        <f>IFERROR('Шаблон блюда'!A306+1-1,"")</f>
        <v>0</v>
      </c>
      <c r="C305" s="37">
        <f>IFERROR(VLOOKUP(B305,Группы!A:A,1,FALSE),0)</f>
        <v>0</v>
      </c>
      <c r="D305" s="37" t="str">
        <f t="shared" si="124"/>
        <v/>
      </c>
      <c r="E305" s="37" t="str">
        <f t="shared" si="125"/>
        <v/>
      </c>
      <c r="G305" s="173">
        <f>'Шаблон модификаторы'!C306</f>
        <v>0</v>
      </c>
      <c r="H305" s="174">
        <f>IFERROR('Шаблон модификаторы блюда'!A306+1-1,0)</f>
        <v>0</v>
      </c>
      <c r="I305" s="37">
        <f>IFERROR(VLOOKUP(H305,Группы!A:A,1,FALSE),0)</f>
        <v>0</v>
      </c>
      <c r="J305" s="37" t="str">
        <f t="shared" si="105"/>
        <v/>
      </c>
      <c r="K305" s="125" t="str">
        <f>IF(IF('Шаблон модификаторы блюда'!D306=0,0,'Шаблон модификаторы блюда'!A306),IF('Шаблон модификаторы блюда'!D306=0,0,'Шаблон модификаторы блюда'!A306),"")</f>
        <v/>
      </c>
      <c r="L305" s="42" t="str">
        <f t="shared" si="106"/>
        <v/>
      </c>
      <c r="M305" s="42" t="str">
        <f t="shared" si="107"/>
        <v/>
      </c>
      <c r="N305" s="42" t="str">
        <f t="shared" si="126"/>
        <v/>
      </c>
      <c r="O305" s="37" t="str">
        <f t="shared" si="127"/>
        <v/>
      </c>
      <c r="Q305" s="37">
        <f>'Шаблон блюда'!B306</f>
        <v>0</v>
      </c>
      <c r="R305" s="37">
        <f>IFERROR('Шаблон блюда'!A306+1-1,"")</f>
        <v>0</v>
      </c>
      <c r="S305" s="45">
        <f t="shared" si="108"/>
        <v>0</v>
      </c>
      <c r="T305" s="37" t="str">
        <f t="shared" si="109"/>
        <v/>
      </c>
      <c r="U305" s="37" t="str">
        <f t="shared" si="128"/>
        <v/>
      </c>
      <c r="W305" s="38">
        <f t="shared" si="130"/>
        <v>0</v>
      </c>
      <c r="AO305" s="38">
        <f t="shared" si="110"/>
        <v>0</v>
      </c>
      <c r="AP305" s="38">
        <f t="shared" si="111"/>
        <v>0</v>
      </c>
      <c r="AR305" s="181">
        <f>Инвентаризация!O308</f>
        <v>0</v>
      </c>
      <c r="AS305" s="181">
        <f>Инвентаризация!P308</f>
        <v>0</v>
      </c>
      <c r="AT305" s="181">
        <f>Инвентаризация!Q308</f>
        <v>0</v>
      </c>
      <c r="AU305" s="181" t="str">
        <f>IFERROR('Аксапта '!A313,"-")</f>
        <v>-</v>
      </c>
      <c r="AV305" s="38">
        <f t="shared" si="112"/>
        <v>0</v>
      </c>
      <c r="AW305" s="38">
        <f t="shared" si="113"/>
        <v>0</v>
      </c>
      <c r="AX305" s="38">
        <f t="shared" si="114"/>
        <v>0</v>
      </c>
      <c r="AY305" s="181">
        <f t="shared" si="115"/>
        <v>0</v>
      </c>
      <c r="BB305" s="181">
        <f>Инвентаризация!O308</f>
        <v>0</v>
      </c>
      <c r="BC305" s="181">
        <f>Инвентаризация!P308</f>
        <v>0</v>
      </c>
      <c r="BD305" s="181">
        <f>Инвентаризация!Q308</f>
        <v>0</v>
      </c>
      <c r="BE305" s="181" t="str">
        <f>IFERROR('Аксапта 2'!A313,"-")</f>
        <v>-</v>
      </c>
      <c r="BF305" s="38">
        <f t="shared" si="116"/>
        <v>0</v>
      </c>
      <c r="BG305" s="38">
        <f t="shared" si="117"/>
        <v>0</v>
      </c>
      <c r="BH305" s="38">
        <f t="shared" si="118"/>
        <v>0</v>
      </c>
      <c r="BI305" s="181">
        <f t="shared" si="119"/>
        <v>0</v>
      </c>
      <c r="BL305" s="181">
        <f>Инвентаризация!O308</f>
        <v>0</v>
      </c>
      <c r="BM305" s="181">
        <f>Инвентаризация!P308</f>
        <v>0</v>
      </c>
      <c r="BN305" s="181">
        <f>Инвентаризация!Q308</f>
        <v>0</v>
      </c>
      <c r="BO305" s="181" t="str">
        <f>IFERROR('Аксапта 3'!A313,"-")</f>
        <v>-</v>
      </c>
      <c r="BP305" s="38">
        <f t="shared" si="120"/>
        <v>0</v>
      </c>
      <c r="BQ305" s="38">
        <f t="shared" si="121"/>
        <v>0</v>
      </c>
      <c r="BR305" s="38">
        <f t="shared" si="122"/>
        <v>0</v>
      </c>
      <c r="BS305" s="181">
        <f t="shared" si="123"/>
        <v>0</v>
      </c>
    </row>
    <row r="306" spans="1:71">
      <c r="A306" s="38">
        <f>'Шаблон блюда'!B307</f>
        <v>0</v>
      </c>
      <c r="B306" s="37">
        <f>IFERROR('Шаблон блюда'!A307+1-1,"")</f>
        <v>0</v>
      </c>
      <c r="C306" s="37">
        <f>IFERROR(VLOOKUP(B306,Группы!A:A,1,FALSE),0)</f>
        <v>0</v>
      </c>
      <c r="D306" s="37" t="str">
        <f t="shared" si="124"/>
        <v/>
      </c>
      <c r="E306" s="37" t="str">
        <f t="shared" si="125"/>
        <v/>
      </c>
      <c r="G306" s="173">
        <f>'Шаблон модификаторы'!C307</f>
        <v>0</v>
      </c>
      <c r="H306" s="174">
        <f>IFERROR('Шаблон модификаторы блюда'!A307+1-1,0)</f>
        <v>0</v>
      </c>
      <c r="I306" s="37">
        <f>IFERROR(VLOOKUP(H306,Группы!A:A,1,FALSE),0)</f>
        <v>0</v>
      </c>
      <c r="J306" s="37" t="str">
        <f t="shared" si="105"/>
        <v/>
      </c>
      <c r="K306" s="125" t="str">
        <f>IF(IF('Шаблон модификаторы блюда'!D307=0,0,'Шаблон модификаторы блюда'!A307),IF('Шаблон модификаторы блюда'!D307=0,0,'Шаблон модификаторы блюда'!A307),"")</f>
        <v/>
      </c>
      <c r="L306" s="42" t="str">
        <f t="shared" si="106"/>
        <v/>
      </c>
      <c r="M306" s="42" t="str">
        <f t="shared" si="107"/>
        <v/>
      </c>
      <c r="N306" s="42" t="str">
        <f t="shared" si="126"/>
        <v/>
      </c>
      <c r="O306" s="37" t="str">
        <f t="shared" si="127"/>
        <v/>
      </c>
      <c r="Q306" s="37">
        <f>'Шаблон блюда'!B307</f>
        <v>0</v>
      </c>
      <c r="R306" s="37">
        <f>IFERROR('Шаблон блюда'!A307+1-1,"")</f>
        <v>0</v>
      </c>
      <c r="S306" s="45">
        <f t="shared" si="108"/>
        <v>0</v>
      </c>
      <c r="T306" s="37" t="str">
        <f t="shared" si="109"/>
        <v/>
      </c>
      <c r="U306" s="37" t="str">
        <f t="shared" si="128"/>
        <v/>
      </c>
      <c r="W306" s="38">
        <f t="shared" si="130"/>
        <v>0</v>
      </c>
      <c r="AO306" s="38">
        <f t="shared" si="110"/>
        <v>0</v>
      </c>
      <c r="AP306" s="38">
        <f t="shared" si="111"/>
        <v>0</v>
      </c>
      <c r="AR306" s="181">
        <f>Инвентаризация!O309</f>
        <v>0</v>
      </c>
      <c r="AS306" s="181">
        <f>Инвентаризация!P309</f>
        <v>0</v>
      </c>
      <c r="AT306" s="181">
        <f>Инвентаризация!Q309</f>
        <v>0</v>
      </c>
      <c r="AU306" s="181" t="str">
        <f>IFERROR('Аксапта '!A314,"-")</f>
        <v>-</v>
      </c>
      <c r="AV306" s="38">
        <f t="shared" si="112"/>
        <v>0</v>
      </c>
      <c r="AW306" s="38">
        <f t="shared" si="113"/>
        <v>0</v>
      </c>
      <c r="AX306" s="38">
        <f t="shared" si="114"/>
        <v>0</v>
      </c>
      <c r="AY306" s="181">
        <f t="shared" si="115"/>
        <v>0</v>
      </c>
      <c r="BB306" s="181">
        <f>Инвентаризация!O309</f>
        <v>0</v>
      </c>
      <c r="BC306" s="181">
        <f>Инвентаризация!P309</f>
        <v>0</v>
      </c>
      <c r="BD306" s="181">
        <f>Инвентаризация!Q309</f>
        <v>0</v>
      </c>
      <c r="BE306" s="181" t="str">
        <f>IFERROR('Аксапта 2'!A314,"-")</f>
        <v>-</v>
      </c>
      <c r="BF306" s="38">
        <f t="shared" si="116"/>
        <v>0</v>
      </c>
      <c r="BG306" s="38">
        <f t="shared" si="117"/>
        <v>0</v>
      </c>
      <c r="BH306" s="38">
        <f t="shared" si="118"/>
        <v>0</v>
      </c>
      <c r="BI306" s="181">
        <f t="shared" si="119"/>
        <v>0</v>
      </c>
      <c r="BL306" s="181">
        <f>Инвентаризация!O309</f>
        <v>0</v>
      </c>
      <c r="BM306" s="181">
        <f>Инвентаризация!P309</f>
        <v>0</v>
      </c>
      <c r="BN306" s="181">
        <f>Инвентаризация!Q309</f>
        <v>0</v>
      </c>
      <c r="BO306" s="181" t="str">
        <f>IFERROR('Аксапта 3'!A314,"-")</f>
        <v>-</v>
      </c>
      <c r="BP306" s="38">
        <f t="shared" si="120"/>
        <v>0</v>
      </c>
      <c r="BQ306" s="38">
        <f t="shared" si="121"/>
        <v>0</v>
      </c>
      <c r="BR306" s="38">
        <f t="shared" si="122"/>
        <v>0</v>
      </c>
      <c r="BS306" s="181">
        <f t="shared" si="123"/>
        <v>0</v>
      </c>
    </row>
    <row r="307" spans="1:71">
      <c r="A307" s="38">
        <f>'Шаблон блюда'!B308</f>
        <v>0</v>
      </c>
      <c r="B307" s="37">
        <f>IFERROR('Шаблон блюда'!A308+1-1,"")</f>
        <v>0</v>
      </c>
      <c r="C307" s="37">
        <f>IFERROR(VLOOKUP(B307,Группы!A:A,1,FALSE),0)</f>
        <v>0</v>
      </c>
      <c r="D307" s="37" t="str">
        <f t="shared" si="124"/>
        <v/>
      </c>
      <c r="E307" s="37" t="str">
        <f t="shared" si="125"/>
        <v/>
      </c>
      <c r="G307" s="173">
        <f>'Шаблон модификаторы'!C308</f>
        <v>0</v>
      </c>
      <c r="H307" s="174">
        <f>IFERROR('Шаблон модификаторы блюда'!A308+1-1,0)</f>
        <v>0</v>
      </c>
      <c r="I307" s="37">
        <f>IFERROR(VLOOKUP(H307,Группы!A:A,1,FALSE),0)</f>
        <v>0</v>
      </c>
      <c r="J307" s="37" t="str">
        <f t="shared" si="105"/>
        <v/>
      </c>
      <c r="K307" s="125" t="str">
        <f>IF(IF('Шаблон модификаторы блюда'!D308=0,0,'Шаблон модификаторы блюда'!A308),IF('Шаблон модификаторы блюда'!D308=0,0,'Шаблон модификаторы блюда'!A308),"")</f>
        <v/>
      </c>
      <c r="L307" s="42" t="str">
        <f t="shared" si="106"/>
        <v/>
      </c>
      <c r="M307" s="42" t="str">
        <f t="shared" si="107"/>
        <v/>
      </c>
      <c r="N307" s="42" t="str">
        <f t="shared" si="126"/>
        <v/>
      </c>
      <c r="O307" s="37" t="str">
        <f t="shared" si="127"/>
        <v/>
      </c>
      <c r="Q307" s="37">
        <f>'Шаблон блюда'!B308</f>
        <v>0</v>
      </c>
      <c r="R307" s="37">
        <f>IFERROR('Шаблон блюда'!A308+1-1,"")</f>
        <v>0</v>
      </c>
      <c r="S307" s="45">
        <f t="shared" si="108"/>
        <v>0</v>
      </c>
      <c r="T307" s="37" t="str">
        <f t="shared" si="109"/>
        <v/>
      </c>
      <c r="U307" s="37" t="str">
        <f t="shared" si="128"/>
        <v/>
      </c>
      <c r="W307" s="38">
        <f t="shared" si="130"/>
        <v>0</v>
      </c>
      <c r="AO307" s="38">
        <f t="shared" si="110"/>
        <v>0</v>
      </c>
      <c r="AP307" s="38">
        <f t="shared" si="111"/>
        <v>0</v>
      </c>
      <c r="AR307" s="181">
        <f>Инвентаризация!O310</f>
        <v>0</v>
      </c>
      <c r="AS307" s="181">
        <f>Инвентаризация!P310</f>
        <v>0</v>
      </c>
      <c r="AT307" s="181">
        <f>Инвентаризация!Q310</f>
        <v>0</v>
      </c>
      <c r="AU307" s="181" t="str">
        <f>IFERROR('Аксапта '!A315,"-")</f>
        <v>-</v>
      </c>
      <c r="AV307" s="38">
        <f t="shared" si="112"/>
        <v>0</v>
      </c>
      <c r="AW307" s="38">
        <f t="shared" si="113"/>
        <v>0</v>
      </c>
      <c r="AX307" s="38">
        <f t="shared" si="114"/>
        <v>0</v>
      </c>
      <c r="AY307" s="181">
        <f t="shared" si="115"/>
        <v>0</v>
      </c>
      <c r="BB307" s="181">
        <f>Инвентаризация!O310</f>
        <v>0</v>
      </c>
      <c r="BC307" s="181">
        <f>Инвентаризация!P310</f>
        <v>0</v>
      </c>
      <c r="BD307" s="181">
        <f>Инвентаризация!Q310</f>
        <v>0</v>
      </c>
      <c r="BE307" s="181" t="str">
        <f>IFERROR('Аксапта 2'!A315,"-")</f>
        <v>-</v>
      </c>
      <c r="BF307" s="38">
        <f t="shared" si="116"/>
        <v>0</v>
      </c>
      <c r="BG307" s="38">
        <f t="shared" si="117"/>
        <v>0</v>
      </c>
      <c r="BH307" s="38">
        <f t="shared" si="118"/>
        <v>0</v>
      </c>
      <c r="BI307" s="181">
        <f t="shared" si="119"/>
        <v>0</v>
      </c>
      <c r="BL307" s="181">
        <f>Инвентаризация!O310</f>
        <v>0</v>
      </c>
      <c r="BM307" s="181">
        <f>Инвентаризация!P310</f>
        <v>0</v>
      </c>
      <c r="BN307" s="181">
        <f>Инвентаризация!Q310</f>
        <v>0</v>
      </c>
      <c r="BO307" s="181" t="str">
        <f>IFERROR('Аксапта 3'!A315,"-")</f>
        <v>-</v>
      </c>
      <c r="BP307" s="38">
        <f t="shared" si="120"/>
        <v>0</v>
      </c>
      <c r="BQ307" s="38">
        <f t="shared" si="121"/>
        <v>0</v>
      </c>
      <c r="BR307" s="38">
        <f t="shared" si="122"/>
        <v>0</v>
      </c>
      <c r="BS307" s="181">
        <f t="shared" si="123"/>
        <v>0</v>
      </c>
    </row>
    <row r="308" spans="1:71">
      <c r="A308" s="38">
        <f>'Шаблон блюда'!B309</f>
        <v>0</v>
      </c>
      <c r="B308" s="37">
        <f>IFERROR('Шаблон блюда'!A309+1-1,"")</f>
        <v>0</v>
      </c>
      <c r="C308" s="37">
        <f>IFERROR(VLOOKUP(B308,Группы!A:A,1,FALSE),0)</f>
        <v>0</v>
      </c>
      <c r="D308" s="37" t="str">
        <f t="shared" si="124"/>
        <v/>
      </c>
      <c r="E308" s="37" t="str">
        <f t="shared" si="125"/>
        <v/>
      </c>
      <c r="G308" s="173">
        <f>'Шаблон модификаторы'!C309</f>
        <v>0</v>
      </c>
      <c r="H308" s="174">
        <f>IFERROR('Шаблон модификаторы блюда'!A309+1-1,0)</f>
        <v>0</v>
      </c>
      <c r="I308" s="37">
        <f>IFERROR(VLOOKUP(H308,Группы!A:A,1,FALSE),0)</f>
        <v>0</v>
      </c>
      <c r="J308" s="37" t="str">
        <f t="shared" si="105"/>
        <v/>
      </c>
      <c r="K308" s="125" t="str">
        <f>IF(IF('Шаблон модификаторы блюда'!D309=0,0,'Шаблон модификаторы блюда'!A309),IF('Шаблон модификаторы блюда'!D309=0,0,'Шаблон модификаторы блюда'!A309),"")</f>
        <v/>
      </c>
      <c r="L308" s="42" t="str">
        <f t="shared" si="106"/>
        <v/>
      </c>
      <c r="M308" s="42" t="str">
        <f t="shared" si="107"/>
        <v/>
      </c>
      <c r="N308" s="42" t="str">
        <f t="shared" si="126"/>
        <v/>
      </c>
      <c r="O308" s="37" t="str">
        <f t="shared" si="127"/>
        <v/>
      </c>
      <c r="Q308" s="37">
        <f>'Шаблон блюда'!B309</f>
        <v>0</v>
      </c>
      <c r="R308" s="37">
        <f>IFERROR('Шаблон блюда'!A309+1-1,"")</f>
        <v>0</v>
      </c>
      <c r="S308" s="45">
        <f t="shared" si="108"/>
        <v>0</v>
      </c>
      <c r="T308" s="37" t="str">
        <f t="shared" si="109"/>
        <v/>
      </c>
      <c r="U308" s="37" t="str">
        <f t="shared" si="128"/>
        <v/>
      </c>
      <c r="W308" s="38">
        <f t="shared" si="130"/>
        <v>0</v>
      </c>
      <c r="AO308" s="38">
        <f t="shared" si="110"/>
        <v>0</v>
      </c>
      <c r="AP308" s="38">
        <f t="shared" si="111"/>
        <v>0</v>
      </c>
      <c r="AR308" s="181">
        <f>Инвентаризация!O311</f>
        <v>0</v>
      </c>
      <c r="AS308" s="181">
        <f>Инвентаризация!P311</f>
        <v>0</v>
      </c>
      <c r="AT308" s="181">
        <f>Инвентаризация!Q311</f>
        <v>0</v>
      </c>
      <c r="AU308" s="181" t="str">
        <f>IFERROR('Аксапта '!A316,"-")</f>
        <v>-</v>
      </c>
      <c r="AV308" s="38">
        <f t="shared" si="112"/>
        <v>0</v>
      </c>
      <c r="AW308" s="38">
        <f t="shared" si="113"/>
        <v>0</v>
      </c>
      <c r="AX308" s="38">
        <f t="shared" si="114"/>
        <v>0</v>
      </c>
      <c r="AY308" s="181">
        <f t="shared" si="115"/>
        <v>0</v>
      </c>
      <c r="BB308" s="181">
        <f>Инвентаризация!O311</f>
        <v>0</v>
      </c>
      <c r="BC308" s="181">
        <f>Инвентаризация!P311</f>
        <v>0</v>
      </c>
      <c r="BD308" s="181">
        <f>Инвентаризация!Q311</f>
        <v>0</v>
      </c>
      <c r="BE308" s="181" t="str">
        <f>IFERROR('Аксапта 2'!A316,"-")</f>
        <v>-</v>
      </c>
      <c r="BF308" s="38">
        <f t="shared" si="116"/>
        <v>0</v>
      </c>
      <c r="BG308" s="38">
        <f t="shared" si="117"/>
        <v>0</v>
      </c>
      <c r="BH308" s="38">
        <f t="shared" si="118"/>
        <v>0</v>
      </c>
      <c r="BI308" s="181">
        <f t="shared" si="119"/>
        <v>0</v>
      </c>
      <c r="BL308" s="181">
        <f>Инвентаризация!O311</f>
        <v>0</v>
      </c>
      <c r="BM308" s="181">
        <f>Инвентаризация!P311</f>
        <v>0</v>
      </c>
      <c r="BN308" s="181">
        <f>Инвентаризация!Q311</f>
        <v>0</v>
      </c>
      <c r="BO308" s="181" t="str">
        <f>IFERROR('Аксапта 3'!A316,"-")</f>
        <v>-</v>
      </c>
      <c r="BP308" s="38">
        <f t="shared" si="120"/>
        <v>0</v>
      </c>
      <c r="BQ308" s="38">
        <f t="shared" si="121"/>
        <v>0</v>
      </c>
      <c r="BR308" s="38">
        <f t="shared" si="122"/>
        <v>0</v>
      </c>
      <c r="BS308" s="181">
        <f t="shared" si="123"/>
        <v>0</v>
      </c>
    </row>
    <row r="309" spans="1:71">
      <c r="A309" s="38">
        <f>'Шаблон блюда'!B310</f>
        <v>0</v>
      </c>
      <c r="B309" s="37">
        <f>IFERROR('Шаблон блюда'!A310+1-1,"")</f>
        <v>0</v>
      </c>
      <c r="C309" s="37">
        <f>IFERROR(VLOOKUP(B309,Группы!A:A,1,FALSE),0)</f>
        <v>0</v>
      </c>
      <c r="D309" s="37" t="str">
        <f t="shared" si="124"/>
        <v/>
      </c>
      <c r="E309" s="37" t="str">
        <f t="shared" si="125"/>
        <v/>
      </c>
      <c r="G309" s="173">
        <f>'Шаблон модификаторы'!C310</f>
        <v>0</v>
      </c>
      <c r="H309" s="174">
        <f>IFERROR('Шаблон модификаторы блюда'!A310+1-1,0)</f>
        <v>0</v>
      </c>
      <c r="I309" s="37">
        <f>IFERROR(VLOOKUP(H309,Группы!A:A,1,FALSE),0)</f>
        <v>0</v>
      </c>
      <c r="J309" s="37" t="str">
        <f t="shared" si="105"/>
        <v/>
      </c>
      <c r="K309" s="125" t="str">
        <f>IF(IF('Шаблон модификаторы блюда'!D310=0,0,'Шаблон модификаторы блюда'!A310),IF('Шаблон модификаторы блюда'!D310=0,0,'Шаблон модификаторы блюда'!A310),"")</f>
        <v/>
      </c>
      <c r="L309" s="42" t="str">
        <f t="shared" si="106"/>
        <v/>
      </c>
      <c r="M309" s="42" t="str">
        <f t="shared" si="107"/>
        <v/>
      </c>
      <c r="N309" s="42" t="str">
        <f t="shared" si="126"/>
        <v/>
      </c>
      <c r="O309" s="37" t="str">
        <f t="shared" si="127"/>
        <v/>
      </c>
      <c r="Q309" s="37">
        <f>'Шаблон блюда'!B310</f>
        <v>0</v>
      </c>
      <c r="R309" s="37">
        <f>IFERROR('Шаблон блюда'!A310+1-1,"")</f>
        <v>0</v>
      </c>
      <c r="S309" s="45">
        <f t="shared" si="108"/>
        <v>0</v>
      </c>
      <c r="T309" s="37" t="str">
        <f t="shared" si="109"/>
        <v/>
      </c>
      <c r="U309" s="37" t="str">
        <f t="shared" si="128"/>
        <v/>
      </c>
      <c r="W309" s="38">
        <f t="shared" si="130"/>
        <v>0</v>
      </c>
      <c r="AO309" s="38">
        <f t="shared" si="110"/>
        <v>0</v>
      </c>
      <c r="AP309" s="38">
        <f t="shared" si="111"/>
        <v>0</v>
      </c>
      <c r="AR309" s="181">
        <f>Инвентаризация!O312</f>
        <v>0</v>
      </c>
      <c r="AS309" s="181">
        <f>Инвентаризация!P312</f>
        <v>0</v>
      </c>
      <c r="AT309" s="181">
        <f>Инвентаризация!Q312</f>
        <v>0</v>
      </c>
      <c r="AU309" s="181" t="str">
        <f>IFERROR('Аксапта '!A317,"-")</f>
        <v>-</v>
      </c>
      <c r="AV309" s="38">
        <f t="shared" si="112"/>
        <v>0</v>
      </c>
      <c r="AW309" s="38">
        <f t="shared" si="113"/>
        <v>0</v>
      </c>
      <c r="AX309" s="38">
        <f t="shared" si="114"/>
        <v>0</v>
      </c>
      <c r="AY309" s="181">
        <f t="shared" si="115"/>
        <v>0</v>
      </c>
      <c r="BB309" s="181">
        <f>Инвентаризация!O312</f>
        <v>0</v>
      </c>
      <c r="BC309" s="181">
        <f>Инвентаризация!P312</f>
        <v>0</v>
      </c>
      <c r="BD309" s="181">
        <f>Инвентаризация!Q312</f>
        <v>0</v>
      </c>
      <c r="BE309" s="181" t="str">
        <f>IFERROR('Аксапта 2'!A317,"-")</f>
        <v>-</v>
      </c>
      <c r="BF309" s="38">
        <f t="shared" si="116"/>
        <v>0</v>
      </c>
      <c r="BG309" s="38">
        <f t="shared" si="117"/>
        <v>0</v>
      </c>
      <c r="BH309" s="38">
        <f t="shared" si="118"/>
        <v>0</v>
      </c>
      <c r="BI309" s="181">
        <f t="shared" si="119"/>
        <v>0</v>
      </c>
      <c r="BL309" s="181">
        <f>Инвентаризация!O312</f>
        <v>0</v>
      </c>
      <c r="BM309" s="181">
        <f>Инвентаризация!P312</f>
        <v>0</v>
      </c>
      <c r="BN309" s="181">
        <f>Инвентаризация!Q312</f>
        <v>0</v>
      </c>
      <c r="BO309" s="181" t="str">
        <f>IFERROR('Аксапта 3'!A317,"-")</f>
        <v>-</v>
      </c>
      <c r="BP309" s="38">
        <f t="shared" si="120"/>
        <v>0</v>
      </c>
      <c r="BQ309" s="38">
        <f t="shared" si="121"/>
        <v>0</v>
      </c>
      <c r="BR309" s="38">
        <f t="shared" si="122"/>
        <v>0</v>
      </c>
      <c r="BS309" s="181">
        <f t="shared" si="123"/>
        <v>0</v>
      </c>
    </row>
    <row r="310" spans="1:71">
      <c r="A310" s="38">
        <f>'Шаблон блюда'!B311</f>
        <v>0</v>
      </c>
      <c r="B310" s="37">
        <f>IFERROR('Шаблон блюда'!A311+1-1,"")</f>
        <v>0</v>
      </c>
      <c r="C310" s="37">
        <f>IFERROR(VLOOKUP(B310,Группы!A:A,1,FALSE),0)</f>
        <v>0</v>
      </c>
      <c r="D310" s="37" t="str">
        <f t="shared" si="124"/>
        <v/>
      </c>
      <c r="E310" s="37" t="str">
        <f t="shared" si="125"/>
        <v/>
      </c>
      <c r="G310" s="173">
        <f>'Шаблон модификаторы'!C311</f>
        <v>0</v>
      </c>
      <c r="H310" s="174">
        <f>IFERROR('Шаблон модификаторы блюда'!A311+1-1,0)</f>
        <v>0</v>
      </c>
      <c r="I310" s="37">
        <f>IFERROR(VLOOKUP(H310,Группы!A:A,1,FALSE),0)</f>
        <v>0</v>
      </c>
      <c r="J310" s="37" t="str">
        <f t="shared" si="105"/>
        <v/>
      </c>
      <c r="K310" s="125" t="str">
        <f>IF(IF('Шаблон модификаторы блюда'!D311=0,0,'Шаблон модификаторы блюда'!A311),IF('Шаблон модификаторы блюда'!D311=0,0,'Шаблон модификаторы блюда'!A311),"")</f>
        <v/>
      </c>
      <c r="L310" s="42" t="str">
        <f t="shared" si="106"/>
        <v/>
      </c>
      <c r="M310" s="42" t="str">
        <f t="shared" si="107"/>
        <v/>
      </c>
      <c r="N310" s="42" t="str">
        <f t="shared" si="126"/>
        <v/>
      </c>
      <c r="O310" s="37" t="str">
        <f t="shared" si="127"/>
        <v/>
      </c>
      <c r="Q310" s="37">
        <f>'Шаблон блюда'!B311</f>
        <v>0</v>
      </c>
      <c r="R310" s="37">
        <f>IFERROR('Шаблон блюда'!A311+1-1,"")</f>
        <v>0</v>
      </c>
      <c r="S310" s="45">
        <f t="shared" si="108"/>
        <v>0</v>
      </c>
      <c r="T310" s="37" t="str">
        <f t="shared" si="109"/>
        <v/>
      </c>
      <c r="U310" s="37" t="str">
        <f t="shared" si="128"/>
        <v/>
      </c>
      <c r="W310" s="38">
        <f t="shared" si="130"/>
        <v>0</v>
      </c>
      <c r="AO310" s="38">
        <f t="shared" si="110"/>
        <v>0</v>
      </c>
      <c r="AP310" s="38">
        <f t="shared" si="111"/>
        <v>0</v>
      </c>
      <c r="AR310" s="181">
        <f>Инвентаризация!O313</f>
        <v>0</v>
      </c>
      <c r="AS310" s="181">
        <f>Инвентаризация!P313</f>
        <v>0</v>
      </c>
      <c r="AT310" s="181">
        <f>Инвентаризация!Q313</f>
        <v>0</v>
      </c>
      <c r="AU310" s="181" t="str">
        <f>IFERROR('Аксапта '!A318,"-")</f>
        <v>-</v>
      </c>
      <c r="AV310" s="38">
        <f t="shared" si="112"/>
        <v>0</v>
      </c>
      <c r="AW310" s="38">
        <f t="shared" si="113"/>
        <v>0</v>
      </c>
      <c r="AX310" s="38">
        <f t="shared" si="114"/>
        <v>0</v>
      </c>
      <c r="AY310" s="181">
        <f t="shared" si="115"/>
        <v>0</v>
      </c>
      <c r="BB310" s="181">
        <f>Инвентаризация!O313</f>
        <v>0</v>
      </c>
      <c r="BC310" s="181">
        <f>Инвентаризация!P313</f>
        <v>0</v>
      </c>
      <c r="BD310" s="181">
        <f>Инвентаризация!Q313</f>
        <v>0</v>
      </c>
      <c r="BE310" s="181" t="str">
        <f>IFERROR('Аксапта 2'!A318,"-")</f>
        <v>-</v>
      </c>
      <c r="BF310" s="38">
        <f t="shared" si="116"/>
        <v>0</v>
      </c>
      <c r="BG310" s="38">
        <f t="shared" si="117"/>
        <v>0</v>
      </c>
      <c r="BH310" s="38">
        <f t="shared" si="118"/>
        <v>0</v>
      </c>
      <c r="BI310" s="181">
        <f t="shared" si="119"/>
        <v>0</v>
      </c>
      <c r="BL310" s="181">
        <f>Инвентаризация!O313</f>
        <v>0</v>
      </c>
      <c r="BM310" s="181">
        <f>Инвентаризация!P313</f>
        <v>0</v>
      </c>
      <c r="BN310" s="181">
        <f>Инвентаризация!Q313</f>
        <v>0</v>
      </c>
      <c r="BO310" s="181" t="str">
        <f>IFERROR('Аксапта 3'!A318,"-")</f>
        <v>-</v>
      </c>
      <c r="BP310" s="38">
        <f t="shared" si="120"/>
        <v>0</v>
      </c>
      <c r="BQ310" s="38">
        <f t="shared" si="121"/>
        <v>0</v>
      </c>
      <c r="BR310" s="38">
        <f t="shared" si="122"/>
        <v>0</v>
      </c>
      <c r="BS310" s="181">
        <f t="shared" si="123"/>
        <v>0</v>
      </c>
    </row>
    <row r="311" spans="1:71">
      <c r="A311" s="38">
        <f>'Шаблон блюда'!B312</f>
        <v>0</v>
      </c>
      <c r="B311" s="37">
        <f>IFERROR('Шаблон блюда'!A312+1-1,"")</f>
        <v>0</v>
      </c>
      <c r="C311" s="37">
        <f>IFERROR(VLOOKUP(B311,Группы!A:A,1,FALSE),0)</f>
        <v>0</v>
      </c>
      <c r="D311" s="37" t="str">
        <f t="shared" si="124"/>
        <v/>
      </c>
      <c r="E311" s="37" t="str">
        <f t="shared" si="125"/>
        <v/>
      </c>
      <c r="G311" s="173">
        <f>'Шаблон модификаторы'!C312</f>
        <v>0</v>
      </c>
      <c r="H311" s="174">
        <f>IFERROR('Шаблон модификаторы блюда'!A312+1-1,0)</f>
        <v>0</v>
      </c>
      <c r="I311" s="37">
        <f>IFERROR(VLOOKUP(H311,Группы!A:A,1,FALSE),0)</f>
        <v>0</v>
      </c>
      <c r="J311" s="37" t="str">
        <f t="shared" ref="J311:J374" si="131">IF(H311=I311,"",H311)</f>
        <v/>
      </c>
      <c r="K311" s="125" t="str">
        <f>IF(IF('Шаблон модификаторы блюда'!D312=0,0,'Шаблон модификаторы блюда'!A312),IF('Шаблон модификаторы блюда'!D312=0,0,'Шаблон модификаторы блюда'!A312),"")</f>
        <v/>
      </c>
      <c r="L311" s="42" t="str">
        <f t="shared" si="106"/>
        <v/>
      </c>
      <c r="M311" s="42" t="str">
        <f t="shared" si="107"/>
        <v/>
      </c>
      <c r="N311" s="42" t="str">
        <f t="shared" si="126"/>
        <v/>
      </c>
      <c r="O311" s="37" t="str">
        <f t="shared" si="127"/>
        <v/>
      </c>
      <c r="Q311" s="37">
        <f>'Шаблон блюда'!B312</f>
        <v>0</v>
      </c>
      <c r="R311" s="37">
        <f>IFERROR('Шаблон блюда'!A312+1-1,"")</f>
        <v>0</v>
      </c>
      <c r="S311" s="45">
        <f t="shared" si="108"/>
        <v>0</v>
      </c>
      <c r="T311" s="37" t="str">
        <f t="shared" si="109"/>
        <v/>
      </c>
      <c r="U311" s="37" t="str">
        <f t="shared" si="128"/>
        <v/>
      </c>
      <c r="W311" s="38">
        <f t="shared" si="130"/>
        <v>0</v>
      </c>
      <c r="AO311" s="38">
        <f t="shared" si="110"/>
        <v>0</v>
      </c>
      <c r="AP311" s="38">
        <f t="shared" si="111"/>
        <v>0</v>
      </c>
      <c r="AR311" s="181">
        <f>Инвентаризация!O314</f>
        <v>0</v>
      </c>
      <c r="AS311" s="181">
        <f>Инвентаризация!P314</f>
        <v>0</v>
      </c>
      <c r="AT311" s="181">
        <f>Инвентаризация!Q314</f>
        <v>0</v>
      </c>
      <c r="AU311" s="181" t="str">
        <f>IFERROR('Аксапта '!A319,"-")</f>
        <v>-</v>
      </c>
      <c r="AV311" s="38">
        <f t="shared" si="112"/>
        <v>0</v>
      </c>
      <c r="AW311" s="38">
        <f t="shared" si="113"/>
        <v>0</v>
      </c>
      <c r="AX311" s="38">
        <f t="shared" si="114"/>
        <v>0</v>
      </c>
      <c r="AY311" s="181">
        <f t="shared" si="115"/>
        <v>0</v>
      </c>
      <c r="BB311" s="181">
        <f>Инвентаризация!O314</f>
        <v>0</v>
      </c>
      <c r="BC311" s="181">
        <f>Инвентаризация!P314</f>
        <v>0</v>
      </c>
      <c r="BD311" s="181">
        <f>Инвентаризация!Q314</f>
        <v>0</v>
      </c>
      <c r="BE311" s="181" t="str">
        <f>IFERROR('Аксапта 2'!A319,"-")</f>
        <v>-</v>
      </c>
      <c r="BF311" s="38">
        <f t="shared" si="116"/>
        <v>0</v>
      </c>
      <c r="BG311" s="38">
        <f t="shared" si="117"/>
        <v>0</v>
      </c>
      <c r="BH311" s="38">
        <f t="shared" si="118"/>
        <v>0</v>
      </c>
      <c r="BI311" s="181">
        <f t="shared" si="119"/>
        <v>0</v>
      </c>
      <c r="BL311" s="181">
        <f>Инвентаризация!O314</f>
        <v>0</v>
      </c>
      <c r="BM311" s="181">
        <f>Инвентаризация!P314</f>
        <v>0</v>
      </c>
      <c r="BN311" s="181">
        <f>Инвентаризация!Q314</f>
        <v>0</v>
      </c>
      <c r="BO311" s="181" t="str">
        <f>IFERROR('Аксапта 3'!A319,"-")</f>
        <v>-</v>
      </c>
      <c r="BP311" s="38">
        <f t="shared" si="120"/>
        <v>0</v>
      </c>
      <c r="BQ311" s="38">
        <f t="shared" si="121"/>
        <v>0</v>
      </c>
      <c r="BR311" s="38">
        <f t="shared" si="122"/>
        <v>0</v>
      </c>
      <c r="BS311" s="181">
        <f t="shared" si="123"/>
        <v>0</v>
      </c>
    </row>
    <row r="312" spans="1:71">
      <c r="A312" s="38">
        <f>'Шаблон блюда'!B313</f>
        <v>0</v>
      </c>
      <c r="B312" s="37">
        <f>IFERROR('Шаблон блюда'!A313+1-1,"")</f>
        <v>0</v>
      </c>
      <c r="C312" s="37">
        <f>IFERROR(VLOOKUP(B312,Группы!A:A,1,FALSE),0)</f>
        <v>0</v>
      </c>
      <c r="D312" s="37" t="str">
        <f t="shared" si="124"/>
        <v/>
      </c>
      <c r="E312" s="37" t="str">
        <f t="shared" si="125"/>
        <v/>
      </c>
      <c r="G312" s="173">
        <f>'Шаблон модификаторы'!C313</f>
        <v>0</v>
      </c>
      <c r="H312" s="174">
        <f>IFERROR('Шаблон модификаторы блюда'!A313+1-1,0)</f>
        <v>0</v>
      </c>
      <c r="I312" s="37">
        <f>IFERROR(VLOOKUP(H312,Группы!A:A,1,FALSE),0)</f>
        <v>0</v>
      </c>
      <c r="J312" s="37" t="str">
        <f t="shared" si="131"/>
        <v/>
      </c>
      <c r="K312" s="125" t="str">
        <f>IF(IF('Шаблон модификаторы блюда'!D313=0,0,'Шаблон модификаторы блюда'!A313),IF('Шаблон модификаторы блюда'!D313=0,0,'Шаблон модификаторы блюда'!A313),"")</f>
        <v/>
      </c>
      <c r="L312" s="42" t="str">
        <f t="shared" si="106"/>
        <v/>
      </c>
      <c r="M312" s="42" t="str">
        <f t="shared" si="107"/>
        <v/>
      </c>
      <c r="N312" s="42" t="str">
        <f t="shared" si="126"/>
        <v/>
      </c>
      <c r="O312" s="37" t="str">
        <f t="shared" si="127"/>
        <v/>
      </c>
      <c r="Q312" s="37">
        <f>'Шаблон блюда'!B313</f>
        <v>0</v>
      </c>
      <c r="R312" s="37">
        <f>IFERROR('Шаблон блюда'!A313+1-1,"")</f>
        <v>0</v>
      </c>
      <c r="S312" s="45">
        <f t="shared" si="108"/>
        <v>0</v>
      </c>
      <c r="T312" s="37" t="str">
        <f t="shared" si="109"/>
        <v/>
      </c>
      <c r="U312" s="37" t="str">
        <f t="shared" si="128"/>
        <v/>
      </c>
      <c r="W312" s="38">
        <f t="shared" si="130"/>
        <v>0</v>
      </c>
      <c r="AO312" s="38">
        <f t="shared" si="110"/>
        <v>0</v>
      </c>
      <c r="AP312" s="38">
        <f t="shared" si="111"/>
        <v>0</v>
      </c>
      <c r="AR312" s="181">
        <f>Инвентаризация!O315</f>
        <v>0</v>
      </c>
      <c r="AS312" s="181">
        <f>Инвентаризация!P315</f>
        <v>0</v>
      </c>
      <c r="AT312" s="181">
        <f>Инвентаризация!Q315</f>
        <v>0</v>
      </c>
      <c r="AU312" s="181" t="str">
        <f>IFERROR('Аксапта '!A320,"-")</f>
        <v>-</v>
      </c>
      <c r="AV312" s="38">
        <f t="shared" si="112"/>
        <v>0</v>
      </c>
      <c r="AW312" s="38">
        <f t="shared" si="113"/>
        <v>0</v>
      </c>
      <c r="AX312" s="38">
        <f t="shared" si="114"/>
        <v>0</v>
      </c>
      <c r="AY312" s="181">
        <f t="shared" si="115"/>
        <v>0</v>
      </c>
      <c r="BB312" s="181">
        <f>Инвентаризация!O315</f>
        <v>0</v>
      </c>
      <c r="BC312" s="181">
        <f>Инвентаризация!P315</f>
        <v>0</v>
      </c>
      <c r="BD312" s="181">
        <f>Инвентаризация!Q315</f>
        <v>0</v>
      </c>
      <c r="BE312" s="181" t="str">
        <f>IFERROR('Аксапта 2'!A320,"-")</f>
        <v>-</v>
      </c>
      <c r="BF312" s="38">
        <f t="shared" si="116"/>
        <v>0</v>
      </c>
      <c r="BG312" s="38">
        <f t="shared" si="117"/>
        <v>0</v>
      </c>
      <c r="BH312" s="38">
        <f t="shared" si="118"/>
        <v>0</v>
      </c>
      <c r="BI312" s="181">
        <f t="shared" si="119"/>
        <v>0</v>
      </c>
      <c r="BL312" s="181">
        <f>Инвентаризация!O315</f>
        <v>0</v>
      </c>
      <c r="BM312" s="181">
        <f>Инвентаризация!P315</f>
        <v>0</v>
      </c>
      <c r="BN312" s="181">
        <f>Инвентаризация!Q315</f>
        <v>0</v>
      </c>
      <c r="BO312" s="181" t="str">
        <f>IFERROR('Аксапта 3'!A320,"-")</f>
        <v>-</v>
      </c>
      <c r="BP312" s="38">
        <f t="shared" si="120"/>
        <v>0</v>
      </c>
      <c r="BQ312" s="38">
        <f t="shared" si="121"/>
        <v>0</v>
      </c>
      <c r="BR312" s="38">
        <f t="shared" si="122"/>
        <v>0</v>
      </c>
      <c r="BS312" s="181">
        <f t="shared" si="123"/>
        <v>0</v>
      </c>
    </row>
    <row r="313" spans="1:71">
      <c r="A313" s="38">
        <f>'Шаблон блюда'!B314</f>
        <v>0</v>
      </c>
      <c r="B313" s="37">
        <f>IFERROR('Шаблон блюда'!A314+1-1,"")</f>
        <v>0</v>
      </c>
      <c r="C313" s="37">
        <f>IFERROR(VLOOKUP(B313,Группы!A:A,1,FALSE),0)</f>
        <v>0</v>
      </c>
      <c r="D313" s="37" t="str">
        <f t="shared" si="124"/>
        <v/>
      </c>
      <c r="E313" s="37" t="str">
        <f t="shared" si="125"/>
        <v/>
      </c>
      <c r="G313" s="173">
        <f>'Шаблон модификаторы'!C314</f>
        <v>0</v>
      </c>
      <c r="H313" s="174">
        <f>IFERROR('Шаблон модификаторы блюда'!A314+1-1,0)</f>
        <v>0</v>
      </c>
      <c r="I313" s="37">
        <f>IFERROR(VLOOKUP(H313,Группы!A:A,1,FALSE),0)</f>
        <v>0</v>
      </c>
      <c r="J313" s="37" t="str">
        <f t="shared" si="131"/>
        <v/>
      </c>
      <c r="K313" s="125" t="str">
        <f>IF(IF('Шаблон модификаторы блюда'!D314=0,0,'Шаблон модификаторы блюда'!A314),IF('Шаблон модификаторы блюда'!D314=0,0,'Шаблон модификаторы блюда'!A314),"")</f>
        <v/>
      </c>
      <c r="L313" s="42" t="str">
        <f t="shared" si="106"/>
        <v/>
      </c>
      <c r="M313" s="42" t="str">
        <f t="shared" si="107"/>
        <v/>
      </c>
      <c r="N313" s="42" t="str">
        <f t="shared" si="126"/>
        <v/>
      </c>
      <c r="O313" s="37" t="str">
        <f t="shared" si="127"/>
        <v/>
      </c>
      <c r="Q313" s="37">
        <f>'Шаблон блюда'!B314</f>
        <v>0</v>
      </c>
      <c r="R313" s="37">
        <f>IFERROR('Шаблон блюда'!A314+1-1,"")</f>
        <v>0</v>
      </c>
      <c r="S313" s="45">
        <f t="shared" si="108"/>
        <v>0</v>
      </c>
      <c r="T313" s="37" t="str">
        <f t="shared" si="109"/>
        <v/>
      </c>
      <c r="U313" s="37" t="str">
        <f t="shared" si="128"/>
        <v/>
      </c>
      <c r="W313" s="38">
        <f t="shared" si="130"/>
        <v>0</v>
      </c>
      <c r="AO313" s="38">
        <f t="shared" si="110"/>
        <v>0</v>
      </c>
      <c r="AP313" s="38">
        <f t="shared" si="111"/>
        <v>0</v>
      </c>
      <c r="AR313" s="181">
        <f>Инвентаризация!O316</f>
        <v>0</v>
      </c>
      <c r="AS313" s="181">
        <f>Инвентаризация!P316</f>
        <v>0</v>
      </c>
      <c r="AT313" s="181">
        <f>Инвентаризация!Q316</f>
        <v>0</v>
      </c>
      <c r="AU313" s="181" t="str">
        <f>IFERROR('Аксапта '!A321,"-")</f>
        <v>-</v>
      </c>
      <c r="AV313" s="38">
        <f t="shared" si="112"/>
        <v>0</v>
      </c>
      <c r="AW313" s="38">
        <f t="shared" si="113"/>
        <v>0</v>
      </c>
      <c r="AX313" s="38">
        <f t="shared" si="114"/>
        <v>0</v>
      </c>
      <c r="AY313" s="181">
        <f t="shared" si="115"/>
        <v>0</v>
      </c>
      <c r="BB313" s="181">
        <f>Инвентаризация!O316</f>
        <v>0</v>
      </c>
      <c r="BC313" s="181">
        <f>Инвентаризация!P316</f>
        <v>0</v>
      </c>
      <c r="BD313" s="181">
        <f>Инвентаризация!Q316</f>
        <v>0</v>
      </c>
      <c r="BE313" s="181" t="str">
        <f>IFERROR('Аксапта 2'!A321,"-")</f>
        <v>-</v>
      </c>
      <c r="BF313" s="38">
        <f t="shared" si="116"/>
        <v>0</v>
      </c>
      <c r="BG313" s="38">
        <f t="shared" si="117"/>
        <v>0</v>
      </c>
      <c r="BH313" s="38">
        <f t="shared" si="118"/>
        <v>0</v>
      </c>
      <c r="BI313" s="181">
        <f t="shared" si="119"/>
        <v>0</v>
      </c>
      <c r="BL313" s="181">
        <f>Инвентаризация!O316</f>
        <v>0</v>
      </c>
      <c r="BM313" s="181">
        <f>Инвентаризация!P316</f>
        <v>0</v>
      </c>
      <c r="BN313" s="181">
        <f>Инвентаризация!Q316</f>
        <v>0</v>
      </c>
      <c r="BO313" s="181" t="str">
        <f>IFERROR('Аксапта 3'!A321,"-")</f>
        <v>-</v>
      </c>
      <c r="BP313" s="38">
        <f t="shared" si="120"/>
        <v>0</v>
      </c>
      <c r="BQ313" s="38">
        <f t="shared" si="121"/>
        <v>0</v>
      </c>
      <c r="BR313" s="38">
        <f t="shared" si="122"/>
        <v>0</v>
      </c>
      <c r="BS313" s="181">
        <f t="shared" si="123"/>
        <v>0</v>
      </c>
    </row>
    <row r="314" spans="1:71">
      <c r="A314" s="38">
        <f>'Шаблон блюда'!B315</f>
        <v>0</v>
      </c>
      <c r="B314" s="37">
        <f>IFERROR('Шаблон блюда'!A315+1-1,"")</f>
        <v>0</v>
      </c>
      <c r="C314" s="37">
        <f>IFERROR(VLOOKUP(B314,Группы!A:A,1,FALSE),0)</f>
        <v>0</v>
      </c>
      <c r="D314" s="37" t="str">
        <f t="shared" si="124"/>
        <v/>
      </c>
      <c r="E314" s="37" t="str">
        <f t="shared" si="125"/>
        <v/>
      </c>
      <c r="G314" s="173">
        <f>'Шаблон модификаторы'!C315</f>
        <v>0</v>
      </c>
      <c r="H314" s="174">
        <f>IFERROR('Шаблон модификаторы блюда'!A315+1-1,0)</f>
        <v>0</v>
      </c>
      <c r="I314" s="37">
        <f>IFERROR(VLOOKUP(H314,Группы!A:A,1,FALSE),0)</f>
        <v>0</v>
      </c>
      <c r="J314" s="37" t="str">
        <f t="shared" si="131"/>
        <v/>
      </c>
      <c r="K314" s="125" t="str">
        <f>IF(IF('Шаблон модификаторы блюда'!D315=0,0,'Шаблон модификаторы блюда'!A315),IF('Шаблон модификаторы блюда'!D315=0,0,'Шаблон модификаторы блюда'!A315),"")</f>
        <v/>
      </c>
      <c r="L314" s="42" t="str">
        <f t="shared" si="106"/>
        <v/>
      </c>
      <c r="M314" s="42" t="str">
        <f t="shared" si="107"/>
        <v/>
      </c>
      <c r="N314" s="42" t="str">
        <f t="shared" si="126"/>
        <v/>
      </c>
      <c r="O314" s="37" t="str">
        <f t="shared" si="127"/>
        <v/>
      </c>
      <c r="Q314" s="37">
        <f>'Шаблон блюда'!B315</f>
        <v>0</v>
      </c>
      <c r="R314" s="37">
        <f>IFERROR('Шаблон блюда'!A315+1-1,"")</f>
        <v>0</v>
      </c>
      <c r="S314" s="45">
        <f t="shared" si="108"/>
        <v>0</v>
      </c>
      <c r="T314" s="37" t="str">
        <f t="shared" si="109"/>
        <v/>
      </c>
      <c r="U314" s="37" t="str">
        <f t="shared" si="128"/>
        <v/>
      </c>
      <c r="W314" s="38">
        <f t="shared" si="130"/>
        <v>0</v>
      </c>
      <c r="AO314" s="38">
        <f t="shared" si="110"/>
        <v>0</v>
      </c>
      <c r="AP314" s="38">
        <f t="shared" si="111"/>
        <v>0</v>
      </c>
      <c r="AR314" s="181">
        <f>Инвентаризация!O317</f>
        <v>0</v>
      </c>
      <c r="AS314" s="181">
        <f>Инвентаризация!P317</f>
        <v>0</v>
      </c>
      <c r="AT314" s="181">
        <f>Инвентаризация!Q317</f>
        <v>0</v>
      </c>
      <c r="AU314" s="181" t="str">
        <f>IFERROR('Аксапта '!A322,"-")</f>
        <v>-</v>
      </c>
      <c r="AV314" s="38">
        <f t="shared" si="112"/>
        <v>0</v>
      </c>
      <c r="AW314" s="38">
        <f t="shared" si="113"/>
        <v>0</v>
      </c>
      <c r="AX314" s="38">
        <f t="shared" si="114"/>
        <v>0</v>
      </c>
      <c r="AY314" s="181">
        <f t="shared" si="115"/>
        <v>0</v>
      </c>
      <c r="BB314" s="181">
        <f>Инвентаризация!O317</f>
        <v>0</v>
      </c>
      <c r="BC314" s="181">
        <f>Инвентаризация!P317</f>
        <v>0</v>
      </c>
      <c r="BD314" s="181">
        <f>Инвентаризация!Q317</f>
        <v>0</v>
      </c>
      <c r="BE314" s="181" t="str">
        <f>IFERROR('Аксапта 2'!A322,"-")</f>
        <v>-</v>
      </c>
      <c r="BF314" s="38">
        <f t="shared" si="116"/>
        <v>0</v>
      </c>
      <c r="BG314" s="38">
        <f t="shared" si="117"/>
        <v>0</v>
      </c>
      <c r="BH314" s="38">
        <f t="shared" si="118"/>
        <v>0</v>
      </c>
      <c r="BI314" s="181">
        <f t="shared" si="119"/>
        <v>0</v>
      </c>
      <c r="BL314" s="181">
        <f>Инвентаризация!O317</f>
        <v>0</v>
      </c>
      <c r="BM314" s="181">
        <f>Инвентаризация!P317</f>
        <v>0</v>
      </c>
      <c r="BN314" s="181">
        <f>Инвентаризация!Q317</f>
        <v>0</v>
      </c>
      <c r="BO314" s="181" t="str">
        <f>IFERROR('Аксапта 3'!A322,"-")</f>
        <v>-</v>
      </c>
      <c r="BP314" s="38">
        <f t="shared" si="120"/>
        <v>0</v>
      </c>
      <c r="BQ314" s="38">
        <f t="shared" si="121"/>
        <v>0</v>
      </c>
      <c r="BR314" s="38">
        <f t="shared" si="122"/>
        <v>0</v>
      </c>
      <c r="BS314" s="181">
        <f t="shared" si="123"/>
        <v>0</v>
      </c>
    </row>
    <row r="315" spans="1:71">
      <c r="A315" s="38">
        <f>'Шаблон блюда'!B316</f>
        <v>0</v>
      </c>
      <c r="B315" s="37">
        <f>IFERROR('Шаблон блюда'!A316+1-1,"")</f>
        <v>0</v>
      </c>
      <c r="C315" s="37">
        <f>IFERROR(VLOOKUP(B315,Группы!A:A,1,FALSE),0)</f>
        <v>0</v>
      </c>
      <c r="D315" s="37" t="str">
        <f t="shared" si="124"/>
        <v/>
      </c>
      <c r="E315" s="37" t="str">
        <f t="shared" si="125"/>
        <v/>
      </c>
      <c r="G315" s="173">
        <f>'Шаблон модификаторы'!C316</f>
        <v>0</v>
      </c>
      <c r="H315" s="174">
        <f>IFERROR('Шаблон модификаторы блюда'!A316+1-1,0)</f>
        <v>0</v>
      </c>
      <c r="I315" s="37">
        <f>IFERROR(VLOOKUP(H315,Группы!A:A,1,FALSE),0)</f>
        <v>0</v>
      </c>
      <c r="J315" s="37" t="str">
        <f t="shared" si="131"/>
        <v/>
      </c>
      <c r="K315" s="125" t="str">
        <f>IF(IF('Шаблон модификаторы блюда'!D316=0,0,'Шаблон модификаторы блюда'!A316),IF('Шаблон модификаторы блюда'!D316=0,0,'Шаблон модификаторы блюда'!A316),"")</f>
        <v/>
      </c>
      <c r="L315" s="42" t="str">
        <f t="shared" si="106"/>
        <v/>
      </c>
      <c r="M315" s="42" t="str">
        <f t="shared" si="107"/>
        <v/>
      </c>
      <c r="N315" s="42" t="str">
        <f t="shared" si="126"/>
        <v/>
      </c>
      <c r="O315" s="37" t="str">
        <f t="shared" si="127"/>
        <v/>
      </c>
      <c r="Q315" s="37">
        <f>'Шаблон блюда'!B316</f>
        <v>0</v>
      </c>
      <c r="R315" s="37">
        <f>IFERROR('Шаблон блюда'!A316+1-1,"")</f>
        <v>0</v>
      </c>
      <c r="S315" s="45">
        <f t="shared" si="108"/>
        <v>0</v>
      </c>
      <c r="T315" s="37" t="str">
        <f t="shared" si="109"/>
        <v/>
      </c>
      <c r="U315" s="37" t="str">
        <f t="shared" si="128"/>
        <v/>
      </c>
      <c r="W315" s="38">
        <f t="shared" si="130"/>
        <v>0</v>
      </c>
      <c r="AO315" s="38">
        <f t="shared" si="110"/>
        <v>0</v>
      </c>
      <c r="AP315" s="38">
        <f t="shared" si="111"/>
        <v>0</v>
      </c>
      <c r="AR315" s="181">
        <f>Инвентаризация!O318</f>
        <v>0</v>
      </c>
      <c r="AS315" s="181">
        <f>Инвентаризация!P318</f>
        <v>0</v>
      </c>
      <c r="AT315" s="181">
        <f>Инвентаризация!Q318</f>
        <v>0</v>
      </c>
      <c r="AU315" s="181" t="str">
        <f>IFERROR('Аксапта '!A323,"-")</f>
        <v>-</v>
      </c>
      <c r="AV315" s="38">
        <f t="shared" si="112"/>
        <v>0</v>
      </c>
      <c r="AW315" s="38">
        <f t="shared" si="113"/>
        <v>0</v>
      </c>
      <c r="AX315" s="38">
        <f t="shared" si="114"/>
        <v>0</v>
      </c>
      <c r="AY315" s="181">
        <f t="shared" si="115"/>
        <v>0</v>
      </c>
      <c r="BB315" s="181">
        <f>Инвентаризация!O318</f>
        <v>0</v>
      </c>
      <c r="BC315" s="181">
        <f>Инвентаризация!P318</f>
        <v>0</v>
      </c>
      <c r="BD315" s="181">
        <f>Инвентаризация!Q318</f>
        <v>0</v>
      </c>
      <c r="BE315" s="181" t="str">
        <f>IFERROR('Аксапта 2'!A323,"-")</f>
        <v>-</v>
      </c>
      <c r="BF315" s="38">
        <f t="shared" si="116"/>
        <v>0</v>
      </c>
      <c r="BG315" s="38">
        <f t="shared" si="117"/>
        <v>0</v>
      </c>
      <c r="BH315" s="38">
        <f t="shared" si="118"/>
        <v>0</v>
      </c>
      <c r="BI315" s="181">
        <f t="shared" si="119"/>
        <v>0</v>
      </c>
      <c r="BL315" s="181">
        <f>Инвентаризация!O318</f>
        <v>0</v>
      </c>
      <c r="BM315" s="181">
        <f>Инвентаризация!P318</f>
        <v>0</v>
      </c>
      <c r="BN315" s="181">
        <f>Инвентаризация!Q318</f>
        <v>0</v>
      </c>
      <c r="BO315" s="181" t="str">
        <f>IFERROR('Аксапта 3'!A323,"-")</f>
        <v>-</v>
      </c>
      <c r="BP315" s="38">
        <f t="shared" si="120"/>
        <v>0</v>
      </c>
      <c r="BQ315" s="38">
        <f t="shared" si="121"/>
        <v>0</v>
      </c>
      <c r="BR315" s="38">
        <f t="shared" si="122"/>
        <v>0</v>
      </c>
      <c r="BS315" s="181">
        <f t="shared" si="123"/>
        <v>0</v>
      </c>
    </row>
    <row r="316" spans="1:71">
      <c r="A316" s="38">
        <f>'Шаблон блюда'!B317</f>
        <v>0</v>
      </c>
      <c r="B316" s="37">
        <f>IFERROR('Шаблон блюда'!A317+1-1,"")</f>
        <v>0</v>
      </c>
      <c r="C316" s="37">
        <f>IFERROR(VLOOKUP(B316,Группы!A:A,1,FALSE),0)</f>
        <v>0</v>
      </c>
      <c r="D316" s="37" t="str">
        <f t="shared" si="124"/>
        <v/>
      </c>
      <c r="E316" s="37" t="str">
        <f t="shared" si="125"/>
        <v/>
      </c>
      <c r="G316" s="173">
        <f>'Шаблон модификаторы'!C317</f>
        <v>0</v>
      </c>
      <c r="H316" s="174">
        <f>IFERROR('Шаблон модификаторы блюда'!A317+1-1,0)</f>
        <v>0</v>
      </c>
      <c r="I316" s="37">
        <f>IFERROR(VLOOKUP(H316,Группы!A:A,1,FALSE),0)</f>
        <v>0</v>
      </c>
      <c r="J316" s="37" t="str">
        <f t="shared" si="131"/>
        <v/>
      </c>
      <c r="K316" s="125" t="str">
        <f>IF(IF('Шаблон модификаторы блюда'!D317=0,0,'Шаблон модификаторы блюда'!A317),IF('Шаблон модификаторы блюда'!D317=0,0,'Шаблон модификаторы блюда'!A317),"")</f>
        <v/>
      </c>
      <c r="L316" s="42" t="str">
        <f t="shared" si="106"/>
        <v/>
      </c>
      <c r="M316" s="42" t="str">
        <f t="shared" si="107"/>
        <v/>
      </c>
      <c r="N316" s="42" t="str">
        <f t="shared" si="126"/>
        <v/>
      </c>
      <c r="O316" s="37" t="str">
        <f t="shared" si="127"/>
        <v/>
      </c>
      <c r="Q316" s="37">
        <f>'Шаблон блюда'!B317</f>
        <v>0</v>
      </c>
      <c r="R316" s="37">
        <f>IFERROR('Шаблон блюда'!A317+1-1,"")</f>
        <v>0</v>
      </c>
      <c r="S316" s="45">
        <f t="shared" si="108"/>
        <v>0</v>
      </c>
      <c r="T316" s="37" t="str">
        <f t="shared" si="109"/>
        <v/>
      </c>
      <c r="U316" s="37" t="str">
        <f t="shared" si="128"/>
        <v/>
      </c>
      <c r="W316" s="38">
        <f t="shared" si="130"/>
        <v>0</v>
      </c>
      <c r="AO316" s="38">
        <f t="shared" si="110"/>
        <v>0</v>
      </c>
      <c r="AP316" s="38">
        <f t="shared" si="111"/>
        <v>0</v>
      </c>
      <c r="AR316" s="181">
        <f>Инвентаризация!O319</f>
        <v>0</v>
      </c>
      <c r="AS316" s="181">
        <f>Инвентаризация!P319</f>
        <v>0</v>
      </c>
      <c r="AT316" s="181">
        <f>Инвентаризация!Q319</f>
        <v>0</v>
      </c>
      <c r="AU316" s="181" t="str">
        <f>IFERROR('Аксапта '!A324,"-")</f>
        <v>-</v>
      </c>
      <c r="AV316" s="38">
        <f t="shared" si="112"/>
        <v>0</v>
      </c>
      <c r="AW316" s="38">
        <f t="shared" si="113"/>
        <v>0</v>
      </c>
      <c r="AX316" s="38">
        <f t="shared" si="114"/>
        <v>0</v>
      </c>
      <c r="AY316" s="181">
        <f t="shared" si="115"/>
        <v>0</v>
      </c>
      <c r="BB316" s="181">
        <f>Инвентаризация!O319</f>
        <v>0</v>
      </c>
      <c r="BC316" s="181">
        <f>Инвентаризация!P319</f>
        <v>0</v>
      </c>
      <c r="BD316" s="181">
        <f>Инвентаризация!Q319</f>
        <v>0</v>
      </c>
      <c r="BE316" s="181" t="str">
        <f>IFERROR('Аксапта 2'!A324,"-")</f>
        <v>-</v>
      </c>
      <c r="BF316" s="38">
        <f t="shared" si="116"/>
        <v>0</v>
      </c>
      <c r="BG316" s="38">
        <f t="shared" si="117"/>
        <v>0</v>
      </c>
      <c r="BH316" s="38">
        <f t="shared" si="118"/>
        <v>0</v>
      </c>
      <c r="BI316" s="181">
        <f t="shared" si="119"/>
        <v>0</v>
      </c>
      <c r="BL316" s="181">
        <f>Инвентаризация!O319</f>
        <v>0</v>
      </c>
      <c r="BM316" s="181">
        <f>Инвентаризация!P319</f>
        <v>0</v>
      </c>
      <c r="BN316" s="181">
        <f>Инвентаризация!Q319</f>
        <v>0</v>
      </c>
      <c r="BO316" s="181" t="str">
        <f>IFERROR('Аксапта 3'!A324,"-")</f>
        <v>-</v>
      </c>
      <c r="BP316" s="38">
        <f t="shared" si="120"/>
        <v>0</v>
      </c>
      <c r="BQ316" s="38">
        <f t="shared" si="121"/>
        <v>0</v>
      </c>
      <c r="BR316" s="38">
        <f t="shared" si="122"/>
        <v>0</v>
      </c>
      <c r="BS316" s="181">
        <f t="shared" si="123"/>
        <v>0</v>
      </c>
    </row>
    <row r="317" spans="1:71">
      <c r="A317" s="38">
        <f>'Шаблон блюда'!B318</f>
        <v>0</v>
      </c>
      <c r="B317" s="37">
        <f>IFERROR('Шаблон блюда'!A318+1-1,"")</f>
        <v>0</v>
      </c>
      <c r="C317" s="37">
        <f>IFERROR(VLOOKUP(B317,Группы!A:A,1,FALSE),0)</f>
        <v>0</v>
      </c>
      <c r="D317" s="37" t="str">
        <f t="shared" si="124"/>
        <v/>
      </c>
      <c r="E317" s="37" t="str">
        <f t="shared" si="125"/>
        <v/>
      </c>
      <c r="G317" s="173">
        <f>'Шаблон модификаторы'!C318</f>
        <v>0</v>
      </c>
      <c r="H317" s="174">
        <f>IFERROR('Шаблон модификаторы блюда'!A318+1-1,0)</f>
        <v>0</v>
      </c>
      <c r="I317" s="37">
        <f>IFERROR(VLOOKUP(H317,Группы!A:A,1,FALSE),0)</f>
        <v>0</v>
      </c>
      <c r="J317" s="37" t="str">
        <f t="shared" si="131"/>
        <v/>
      </c>
      <c r="K317" s="125" t="str">
        <f>IF(IF('Шаблон модификаторы блюда'!D318=0,0,'Шаблон модификаторы блюда'!A318),IF('Шаблон модификаторы блюда'!D318=0,0,'Шаблон модификаторы блюда'!A318),"")</f>
        <v/>
      </c>
      <c r="L317" s="42" t="str">
        <f t="shared" si="106"/>
        <v/>
      </c>
      <c r="M317" s="42" t="str">
        <f t="shared" si="107"/>
        <v/>
      </c>
      <c r="N317" s="42" t="str">
        <f t="shared" si="126"/>
        <v/>
      </c>
      <c r="O317" s="37" t="str">
        <f t="shared" si="127"/>
        <v/>
      </c>
      <c r="Q317" s="37">
        <f>'Шаблон блюда'!B318</f>
        <v>0</v>
      </c>
      <c r="R317" s="37">
        <f>IFERROR('Шаблон блюда'!A318+1-1,"")</f>
        <v>0</v>
      </c>
      <c r="S317" s="45">
        <f t="shared" si="108"/>
        <v>0</v>
      </c>
      <c r="T317" s="37" t="str">
        <f t="shared" si="109"/>
        <v/>
      </c>
      <c r="U317" s="37" t="str">
        <f t="shared" si="128"/>
        <v/>
      </c>
      <c r="W317" s="38">
        <f t="shared" si="130"/>
        <v>3025</v>
      </c>
      <c r="AO317" s="38">
        <f t="shared" si="110"/>
        <v>0</v>
      </c>
      <c r="AP317" s="38">
        <f t="shared" si="111"/>
        <v>0</v>
      </c>
      <c r="AR317" s="181">
        <f>Инвентаризация!O320</f>
        <v>0</v>
      </c>
      <c r="AS317" s="181">
        <f>Инвентаризация!P320</f>
        <v>0</v>
      </c>
      <c r="AT317" s="181">
        <f>Инвентаризация!Q320</f>
        <v>0</v>
      </c>
      <c r="AU317" s="181" t="str">
        <f>IFERROR('Аксапта '!A325,"-")</f>
        <v>-</v>
      </c>
      <c r="AV317" s="38">
        <f t="shared" si="112"/>
        <v>0</v>
      </c>
      <c r="AW317" s="38">
        <f t="shared" si="113"/>
        <v>0</v>
      </c>
      <c r="AX317" s="38">
        <f t="shared" si="114"/>
        <v>0</v>
      </c>
      <c r="AY317" s="181">
        <f t="shared" si="115"/>
        <v>0</v>
      </c>
      <c r="BB317" s="181">
        <f>Инвентаризация!O320</f>
        <v>0</v>
      </c>
      <c r="BC317" s="181">
        <f>Инвентаризация!P320</f>
        <v>0</v>
      </c>
      <c r="BD317" s="181">
        <f>Инвентаризация!Q320</f>
        <v>0</v>
      </c>
      <c r="BE317" s="181" t="str">
        <f>IFERROR('Аксапта 2'!A325,"-")</f>
        <v>-</v>
      </c>
      <c r="BF317" s="38">
        <f t="shared" si="116"/>
        <v>0</v>
      </c>
      <c r="BG317" s="38">
        <f t="shared" si="117"/>
        <v>0</v>
      </c>
      <c r="BH317" s="38">
        <f t="shared" si="118"/>
        <v>0</v>
      </c>
      <c r="BI317" s="181">
        <f t="shared" si="119"/>
        <v>0</v>
      </c>
      <c r="BL317" s="181">
        <f>Инвентаризация!O320</f>
        <v>0</v>
      </c>
      <c r="BM317" s="181">
        <f>Инвентаризация!P320</f>
        <v>0</v>
      </c>
      <c r="BN317" s="181">
        <f>Инвентаризация!Q320</f>
        <v>0</v>
      </c>
      <c r="BO317" s="181" t="str">
        <f>IFERROR('Аксапта 3'!A325,"-")</f>
        <v>-</v>
      </c>
      <c r="BP317" s="38">
        <f t="shared" si="120"/>
        <v>0</v>
      </c>
      <c r="BQ317" s="38">
        <f t="shared" si="121"/>
        <v>0</v>
      </c>
      <c r="BR317" s="38">
        <f t="shared" si="122"/>
        <v>0</v>
      </c>
      <c r="BS317" s="181">
        <f t="shared" si="123"/>
        <v>0</v>
      </c>
    </row>
    <row r="318" spans="1:71">
      <c r="A318" s="38">
        <f>'Шаблон блюда'!B319</f>
        <v>0</v>
      </c>
      <c r="B318" s="37">
        <f>IFERROR('Шаблон блюда'!A319+1-1,"")</f>
        <v>0</v>
      </c>
      <c r="C318" s="37">
        <f>IFERROR(VLOOKUP(B318,Группы!A:A,1,FALSE),0)</f>
        <v>0</v>
      </c>
      <c r="D318" s="37" t="str">
        <f t="shared" si="124"/>
        <v/>
      </c>
      <c r="E318" s="37" t="str">
        <f t="shared" si="125"/>
        <v/>
      </c>
      <c r="G318" s="173">
        <f>'Шаблон модификаторы'!C319</f>
        <v>0</v>
      </c>
      <c r="H318" s="174">
        <f>IFERROR('Шаблон модификаторы блюда'!A319+1-1,0)</f>
        <v>0</v>
      </c>
      <c r="I318" s="37">
        <f>IFERROR(VLOOKUP(H318,Группы!A:A,1,FALSE),0)</f>
        <v>0</v>
      </c>
      <c r="J318" s="37" t="str">
        <f t="shared" si="131"/>
        <v/>
      </c>
      <c r="K318" s="125" t="str">
        <f>IF(IF('Шаблон модификаторы блюда'!D319=0,0,'Шаблон модификаторы блюда'!A319),IF('Шаблон модификаторы блюда'!D319=0,0,'Шаблон модификаторы блюда'!A319),"")</f>
        <v/>
      </c>
      <c r="L318" s="42" t="str">
        <f t="shared" si="106"/>
        <v/>
      </c>
      <c r="M318" s="42" t="str">
        <f t="shared" si="107"/>
        <v/>
      </c>
      <c r="N318" s="42" t="str">
        <f t="shared" si="126"/>
        <v/>
      </c>
      <c r="O318" s="37" t="str">
        <f t="shared" si="127"/>
        <v/>
      </c>
      <c r="Q318" s="37">
        <f>'Шаблон блюда'!B319</f>
        <v>0</v>
      </c>
      <c r="R318" s="37">
        <f>IFERROR('Шаблон блюда'!A319+1-1,"")</f>
        <v>0</v>
      </c>
      <c r="S318" s="45">
        <f t="shared" si="108"/>
        <v>0</v>
      </c>
      <c r="T318" s="37" t="str">
        <f t="shared" si="109"/>
        <v/>
      </c>
      <c r="U318" s="37" t="str">
        <f t="shared" si="128"/>
        <v/>
      </c>
      <c r="W318" s="38">
        <f t="shared" si="130"/>
        <v>3023</v>
      </c>
      <c r="AO318" s="38">
        <f t="shared" si="110"/>
        <v>0</v>
      </c>
      <c r="AP318" s="38">
        <f t="shared" si="111"/>
        <v>0</v>
      </c>
      <c r="AR318" s="181">
        <f>Инвентаризация!O321</f>
        <v>0</v>
      </c>
      <c r="AS318" s="181">
        <f>Инвентаризация!P321</f>
        <v>0</v>
      </c>
      <c r="AT318" s="181">
        <f>Инвентаризация!Q321</f>
        <v>0</v>
      </c>
      <c r="AU318" s="181" t="str">
        <f>IFERROR('Аксапта '!A326,"-")</f>
        <v>-</v>
      </c>
      <c r="AV318" s="38">
        <f t="shared" si="112"/>
        <v>0</v>
      </c>
      <c r="AW318" s="38">
        <f t="shared" si="113"/>
        <v>0</v>
      </c>
      <c r="AX318" s="38">
        <f t="shared" si="114"/>
        <v>0</v>
      </c>
      <c r="AY318" s="181">
        <f t="shared" si="115"/>
        <v>0</v>
      </c>
      <c r="BB318" s="181">
        <f>Инвентаризация!O321</f>
        <v>0</v>
      </c>
      <c r="BC318" s="181">
        <f>Инвентаризация!P321</f>
        <v>0</v>
      </c>
      <c r="BD318" s="181">
        <f>Инвентаризация!Q321</f>
        <v>0</v>
      </c>
      <c r="BE318" s="181" t="str">
        <f>IFERROR('Аксапта 2'!A326,"-")</f>
        <v>-</v>
      </c>
      <c r="BF318" s="38">
        <f t="shared" si="116"/>
        <v>0</v>
      </c>
      <c r="BG318" s="38">
        <f t="shared" si="117"/>
        <v>0</v>
      </c>
      <c r="BH318" s="38">
        <f t="shared" si="118"/>
        <v>0</v>
      </c>
      <c r="BI318" s="181">
        <f t="shared" si="119"/>
        <v>0</v>
      </c>
      <c r="BL318" s="181">
        <f>Инвентаризация!O321</f>
        <v>0</v>
      </c>
      <c r="BM318" s="181">
        <f>Инвентаризация!P321</f>
        <v>0</v>
      </c>
      <c r="BN318" s="181">
        <f>Инвентаризация!Q321</f>
        <v>0</v>
      </c>
      <c r="BO318" s="181" t="str">
        <f>IFERROR('Аксапта 3'!A326,"-")</f>
        <v>-</v>
      </c>
      <c r="BP318" s="38">
        <f t="shared" si="120"/>
        <v>0</v>
      </c>
      <c r="BQ318" s="38">
        <f t="shared" si="121"/>
        <v>0</v>
      </c>
      <c r="BR318" s="38">
        <f t="shared" si="122"/>
        <v>0</v>
      </c>
      <c r="BS318" s="181">
        <f t="shared" si="123"/>
        <v>0</v>
      </c>
    </row>
    <row r="319" spans="1:71">
      <c r="A319" s="38">
        <f>'Шаблон блюда'!B320</f>
        <v>0</v>
      </c>
      <c r="B319" s="37">
        <f>IFERROR('Шаблон блюда'!A320+1-1,"")</f>
        <v>0</v>
      </c>
      <c r="C319" s="37">
        <f>IFERROR(VLOOKUP(B319,Группы!A:A,1,FALSE),0)</f>
        <v>0</v>
      </c>
      <c r="D319" s="37" t="str">
        <f t="shared" si="124"/>
        <v/>
      </c>
      <c r="E319" s="37" t="str">
        <f t="shared" si="125"/>
        <v/>
      </c>
      <c r="G319" s="173">
        <f>'Шаблон модификаторы'!C320</f>
        <v>0</v>
      </c>
      <c r="H319" s="174">
        <f>IFERROR('Шаблон модификаторы блюда'!A320+1-1,0)</f>
        <v>0</v>
      </c>
      <c r="I319" s="37">
        <f>IFERROR(VLOOKUP(H319,Группы!A:A,1,FALSE),0)</f>
        <v>0</v>
      </c>
      <c r="J319" s="37" t="str">
        <f t="shared" si="131"/>
        <v/>
      </c>
      <c r="K319" s="125" t="str">
        <f>IF(IF('Шаблон модификаторы блюда'!D320=0,0,'Шаблон модификаторы блюда'!A320),IF('Шаблон модификаторы блюда'!D320=0,0,'Шаблон модификаторы блюда'!A320),"")</f>
        <v/>
      </c>
      <c r="L319" s="42" t="str">
        <f t="shared" si="106"/>
        <v/>
      </c>
      <c r="M319" s="42" t="str">
        <f t="shared" si="107"/>
        <v/>
      </c>
      <c r="N319" s="42" t="str">
        <f t="shared" si="126"/>
        <v/>
      </c>
      <c r="O319" s="37" t="str">
        <f t="shared" si="127"/>
        <v/>
      </c>
      <c r="Q319" s="37">
        <f>'Шаблон блюда'!B320</f>
        <v>0</v>
      </c>
      <c r="R319" s="37">
        <f>IFERROR('Шаблон блюда'!A320+1-1,"")</f>
        <v>0</v>
      </c>
      <c r="S319" s="45">
        <f t="shared" si="108"/>
        <v>0</v>
      </c>
      <c r="T319" s="37" t="str">
        <f t="shared" si="109"/>
        <v/>
      </c>
      <c r="U319" s="37" t="str">
        <f t="shared" si="128"/>
        <v/>
      </c>
      <c r="W319" s="38">
        <f t="shared" si="130"/>
        <v>3022</v>
      </c>
      <c r="AO319" s="38">
        <f t="shared" si="110"/>
        <v>0</v>
      </c>
      <c r="AP319" s="38">
        <f t="shared" si="111"/>
        <v>0</v>
      </c>
      <c r="AR319" s="181">
        <f>Инвентаризация!O322</f>
        <v>0</v>
      </c>
      <c r="AS319" s="181">
        <f>Инвентаризация!P322</f>
        <v>0</v>
      </c>
      <c r="AT319" s="181">
        <f>Инвентаризация!Q322</f>
        <v>0</v>
      </c>
      <c r="AU319" s="181" t="str">
        <f>IFERROR('Аксапта '!A327,"-")</f>
        <v>-</v>
      </c>
      <c r="AV319" s="38">
        <f t="shared" si="112"/>
        <v>0</v>
      </c>
      <c r="AW319" s="38">
        <f t="shared" si="113"/>
        <v>0</v>
      </c>
      <c r="AX319" s="38">
        <f t="shared" si="114"/>
        <v>0</v>
      </c>
      <c r="AY319" s="181">
        <f t="shared" si="115"/>
        <v>0</v>
      </c>
      <c r="BB319" s="181">
        <f>Инвентаризация!O322</f>
        <v>0</v>
      </c>
      <c r="BC319" s="181">
        <f>Инвентаризация!P322</f>
        <v>0</v>
      </c>
      <c r="BD319" s="181">
        <f>Инвентаризация!Q322</f>
        <v>0</v>
      </c>
      <c r="BE319" s="181" t="str">
        <f>IFERROR('Аксапта 2'!A327,"-")</f>
        <v>-</v>
      </c>
      <c r="BF319" s="38">
        <f t="shared" si="116"/>
        <v>0</v>
      </c>
      <c r="BG319" s="38">
        <f t="shared" si="117"/>
        <v>0</v>
      </c>
      <c r="BH319" s="38">
        <f t="shared" si="118"/>
        <v>0</v>
      </c>
      <c r="BI319" s="181">
        <f t="shared" si="119"/>
        <v>0</v>
      </c>
      <c r="BL319" s="181">
        <f>Инвентаризация!O322</f>
        <v>0</v>
      </c>
      <c r="BM319" s="181">
        <f>Инвентаризация!P322</f>
        <v>0</v>
      </c>
      <c r="BN319" s="181">
        <f>Инвентаризация!Q322</f>
        <v>0</v>
      </c>
      <c r="BO319" s="181" t="str">
        <f>IFERROR('Аксапта 3'!A327,"-")</f>
        <v>-</v>
      </c>
      <c r="BP319" s="38">
        <f t="shared" si="120"/>
        <v>0</v>
      </c>
      <c r="BQ319" s="38">
        <f t="shared" si="121"/>
        <v>0</v>
      </c>
      <c r="BR319" s="38">
        <f t="shared" si="122"/>
        <v>0</v>
      </c>
      <c r="BS319" s="181">
        <f t="shared" si="123"/>
        <v>0</v>
      </c>
    </row>
    <row r="320" spans="1:71">
      <c r="A320" s="38">
        <f>'Шаблон блюда'!B321</f>
        <v>0</v>
      </c>
      <c r="B320" s="37">
        <f>IFERROR('Шаблон блюда'!A321+1-1,"")</f>
        <v>0</v>
      </c>
      <c r="C320" s="37">
        <f>IFERROR(VLOOKUP(B320,Группы!A:A,1,FALSE),0)</f>
        <v>0</v>
      </c>
      <c r="D320" s="37" t="str">
        <f t="shared" si="124"/>
        <v/>
      </c>
      <c r="E320" s="37" t="str">
        <f t="shared" si="125"/>
        <v/>
      </c>
      <c r="G320" s="173">
        <f>'Шаблон модификаторы'!C321</f>
        <v>0</v>
      </c>
      <c r="H320" s="174">
        <f>IFERROR('Шаблон модификаторы блюда'!A321+1-1,0)</f>
        <v>0</v>
      </c>
      <c r="I320" s="37">
        <f>IFERROR(VLOOKUP(H320,Группы!A:A,1,FALSE),0)</f>
        <v>0</v>
      </c>
      <c r="J320" s="37" t="str">
        <f t="shared" si="131"/>
        <v/>
      </c>
      <c r="K320" s="125" t="str">
        <f>IF(IF('Шаблон модификаторы блюда'!D321=0,0,'Шаблон модификаторы блюда'!A321),IF('Шаблон модификаторы блюда'!D321=0,0,'Шаблон модификаторы блюда'!A321),"")</f>
        <v/>
      </c>
      <c r="L320" s="42" t="str">
        <f t="shared" si="106"/>
        <v/>
      </c>
      <c r="M320" s="42" t="str">
        <f t="shared" si="107"/>
        <v/>
      </c>
      <c r="N320" s="42" t="str">
        <f t="shared" si="126"/>
        <v/>
      </c>
      <c r="O320" s="37" t="str">
        <f t="shared" si="127"/>
        <v/>
      </c>
      <c r="Q320" s="37">
        <f>'Шаблон блюда'!B321</f>
        <v>0</v>
      </c>
      <c r="R320" s="37">
        <f>IFERROR('Шаблон блюда'!A321+1-1,"")</f>
        <v>0</v>
      </c>
      <c r="S320" s="45">
        <f t="shared" si="108"/>
        <v>0</v>
      </c>
      <c r="T320" s="37" t="str">
        <f t="shared" si="109"/>
        <v/>
      </c>
      <c r="U320" s="37" t="str">
        <f t="shared" si="128"/>
        <v/>
      </c>
      <c r="W320" s="38">
        <f t="shared" si="130"/>
        <v>0</v>
      </c>
      <c r="AO320" s="38">
        <f t="shared" si="110"/>
        <v>0</v>
      </c>
      <c r="AP320" s="38">
        <f t="shared" si="111"/>
        <v>0</v>
      </c>
      <c r="AR320" s="181">
        <f>Инвентаризация!O323</f>
        <v>0</v>
      </c>
      <c r="AS320" s="181">
        <f>Инвентаризация!P323</f>
        <v>0</v>
      </c>
      <c r="AT320" s="181">
        <f>Инвентаризация!Q323</f>
        <v>0</v>
      </c>
      <c r="AU320" s="181" t="str">
        <f>IFERROR('Аксапта '!A328,"-")</f>
        <v>-</v>
      </c>
      <c r="AV320" s="38">
        <f t="shared" si="112"/>
        <v>0</v>
      </c>
      <c r="AW320" s="38">
        <f t="shared" si="113"/>
        <v>0</v>
      </c>
      <c r="AX320" s="38">
        <f t="shared" si="114"/>
        <v>0</v>
      </c>
      <c r="AY320" s="181">
        <f t="shared" si="115"/>
        <v>0</v>
      </c>
      <c r="BB320" s="181">
        <f>Инвентаризация!O323</f>
        <v>0</v>
      </c>
      <c r="BC320" s="181">
        <f>Инвентаризация!P323</f>
        <v>0</v>
      </c>
      <c r="BD320" s="181">
        <f>Инвентаризация!Q323</f>
        <v>0</v>
      </c>
      <c r="BE320" s="181" t="str">
        <f>IFERROR('Аксапта 2'!A328,"-")</f>
        <v>-</v>
      </c>
      <c r="BF320" s="38">
        <f t="shared" si="116"/>
        <v>0</v>
      </c>
      <c r="BG320" s="38">
        <f t="shared" si="117"/>
        <v>0</v>
      </c>
      <c r="BH320" s="38">
        <f t="shared" si="118"/>
        <v>0</v>
      </c>
      <c r="BI320" s="181">
        <f t="shared" si="119"/>
        <v>0</v>
      </c>
      <c r="BL320" s="181">
        <f>Инвентаризация!O323</f>
        <v>0</v>
      </c>
      <c r="BM320" s="181">
        <f>Инвентаризация!P323</f>
        <v>0</v>
      </c>
      <c r="BN320" s="181">
        <f>Инвентаризация!Q323</f>
        <v>0</v>
      </c>
      <c r="BO320" s="181" t="str">
        <f>IFERROR('Аксапта 3'!A328,"-")</f>
        <v>-</v>
      </c>
      <c r="BP320" s="38">
        <f t="shared" si="120"/>
        <v>0</v>
      </c>
      <c r="BQ320" s="38">
        <f t="shared" si="121"/>
        <v>0</v>
      </c>
      <c r="BR320" s="38">
        <f t="shared" si="122"/>
        <v>0</v>
      </c>
      <c r="BS320" s="181">
        <f t="shared" si="123"/>
        <v>0</v>
      </c>
    </row>
    <row r="321" spans="1:71">
      <c r="A321" s="38">
        <f>'Шаблон блюда'!B322</f>
        <v>0</v>
      </c>
      <c r="B321" s="37">
        <f>IFERROR('Шаблон блюда'!A322+1-1,"")</f>
        <v>0</v>
      </c>
      <c r="C321" s="37">
        <f>IFERROR(VLOOKUP(B321,Группы!A:A,1,FALSE),0)</f>
        <v>0</v>
      </c>
      <c r="D321" s="37" t="str">
        <f t="shared" si="124"/>
        <v/>
      </c>
      <c r="E321" s="37" t="str">
        <f t="shared" si="125"/>
        <v/>
      </c>
      <c r="G321" s="173">
        <f>'Шаблон модификаторы'!C322</f>
        <v>0</v>
      </c>
      <c r="H321" s="174">
        <f>IFERROR('Шаблон модификаторы блюда'!A322+1-1,0)</f>
        <v>0</v>
      </c>
      <c r="I321" s="37">
        <f>IFERROR(VLOOKUP(H321,Группы!A:A,1,FALSE),0)</f>
        <v>0</v>
      </c>
      <c r="J321" s="37" t="str">
        <f t="shared" si="131"/>
        <v/>
      </c>
      <c r="K321" s="125" t="str">
        <f>IF(IF('Шаблон модификаторы блюда'!D322=0,0,'Шаблон модификаторы блюда'!A322),IF('Шаблон модификаторы блюда'!D322=0,0,'Шаблон модификаторы блюда'!A322),"")</f>
        <v/>
      </c>
      <c r="L321" s="42" t="str">
        <f t="shared" si="106"/>
        <v/>
      </c>
      <c r="M321" s="42" t="str">
        <f t="shared" si="107"/>
        <v/>
      </c>
      <c r="N321" s="42" t="str">
        <f t="shared" si="126"/>
        <v/>
      </c>
      <c r="O321" s="37" t="str">
        <f t="shared" si="127"/>
        <v/>
      </c>
      <c r="Q321" s="37">
        <f>'Шаблон блюда'!B322</f>
        <v>0</v>
      </c>
      <c r="R321" s="37">
        <f>IFERROR('Шаблон блюда'!A322+1-1,"")</f>
        <v>0</v>
      </c>
      <c r="S321" s="45">
        <f t="shared" si="108"/>
        <v>0</v>
      </c>
      <c r="T321" s="37" t="str">
        <f t="shared" si="109"/>
        <v/>
      </c>
      <c r="U321" s="37" t="str">
        <f t="shared" si="128"/>
        <v/>
      </c>
      <c r="W321" s="38">
        <f t="shared" si="130"/>
        <v>0</v>
      </c>
      <c r="AO321" s="38">
        <f t="shared" si="110"/>
        <v>0</v>
      </c>
      <c r="AP321" s="38">
        <f t="shared" si="111"/>
        <v>0</v>
      </c>
      <c r="AR321" s="181">
        <f>Инвентаризация!O324</f>
        <v>0</v>
      </c>
      <c r="AS321" s="181">
        <f>Инвентаризация!P324</f>
        <v>0</v>
      </c>
      <c r="AT321" s="181">
        <f>Инвентаризация!Q324</f>
        <v>0</v>
      </c>
      <c r="AU321" s="181" t="str">
        <f>IFERROR('Аксапта '!A329,"-")</f>
        <v>-</v>
      </c>
      <c r="AV321" s="38">
        <f t="shared" si="112"/>
        <v>0</v>
      </c>
      <c r="AW321" s="38">
        <f t="shared" si="113"/>
        <v>0</v>
      </c>
      <c r="AX321" s="38">
        <f t="shared" si="114"/>
        <v>0</v>
      </c>
      <c r="AY321" s="181">
        <f t="shared" si="115"/>
        <v>0</v>
      </c>
      <c r="BB321" s="181">
        <f>Инвентаризация!O324</f>
        <v>0</v>
      </c>
      <c r="BC321" s="181">
        <f>Инвентаризация!P324</f>
        <v>0</v>
      </c>
      <c r="BD321" s="181">
        <f>Инвентаризация!Q324</f>
        <v>0</v>
      </c>
      <c r="BE321" s="181" t="str">
        <f>IFERROR('Аксапта 2'!A329,"-")</f>
        <v>-</v>
      </c>
      <c r="BF321" s="38">
        <f t="shared" si="116"/>
        <v>0</v>
      </c>
      <c r="BG321" s="38">
        <f t="shared" si="117"/>
        <v>0</v>
      </c>
      <c r="BH321" s="38">
        <f t="shared" si="118"/>
        <v>0</v>
      </c>
      <c r="BI321" s="181">
        <f t="shared" si="119"/>
        <v>0</v>
      </c>
      <c r="BL321" s="181">
        <f>Инвентаризация!O324</f>
        <v>0</v>
      </c>
      <c r="BM321" s="181">
        <f>Инвентаризация!P324</f>
        <v>0</v>
      </c>
      <c r="BN321" s="181">
        <f>Инвентаризация!Q324</f>
        <v>0</v>
      </c>
      <c r="BO321" s="181" t="str">
        <f>IFERROR('Аксапта 3'!A329,"-")</f>
        <v>-</v>
      </c>
      <c r="BP321" s="38">
        <f t="shared" si="120"/>
        <v>0</v>
      </c>
      <c r="BQ321" s="38">
        <f t="shared" si="121"/>
        <v>0</v>
      </c>
      <c r="BR321" s="38">
        <f t="shared" si="122"/>
        <v>0</v>
      </c>
      <c r="BS321" s="181">
        <f t="shared" si="123"/>
        <v>0</v>
      </c>
    </row>
    <row r="322" spans="1:71">
      <c r="A322" s="38">
        <f>'Шаблон блюда'!B323</f>
        <v>0</v>
      </c>
      <c r="B322" s="37">
        <f>IFERROR('Шаблон блюда'!A323+1-1,"")</f>
        <v>0</v>
      </c>
      <c r="C322" s="37">
        <f>IFERROR(VLOOKUP(B322,Группы!A:A,1,FALSE),0)</f>
        <v>0</v>
      </c>
      <c r="D322" s="37" t="str">
        <f t="shared" si="124"/>
        <v/>
      </c>
      <c r="E322" s="37" t="str">
        <f t="shared" si="125"/>
        <v/>
      </c>
      <c r="G322" s="173">
        <f>'Шаблон модификаторы'!C323</f>
        <v>0</v>
      </c>
      <c r="H322" s="174">
        <f>IFERROR('Шаблон модификаторы блюда'!A323+1-1,0)</f>
        <v>0</v>
      </c>
      <c r="I322" s="37">
        <f>IFERROR(VLOOKUP(H322,Группы!A:A,1,FALSE),0)</f>
        <v>0</v>
      </c>
      <c r="J322" s="37" t="str">
        <f t="shared" si="131"/>
        <v/>
      </c>
      <c r="K322" s="125" t="str">
        <f>IF(IF('Шаблон модификаторы блюда'!D323=0,0,'Шаблон модификаторы блюда'!A323),IF('Шаблон модификаторы блюда'!D323=0,0,'Шаблон модификаторы блюда'!A323),"")</f>
        <v/>
      </c>
      <c r="L322" s="42" t="str">
        <f t="shared" si="106"/>
        <v/>
      </c>
      <c r="M322" s="42" t="str">
        <f t="shared" si="107"/>
        <v/>
      </c>
      <c r="N322" s="42" t="str">
        <f t="shared" si="126"/>
        <v/>
      </c>
      <c r="O322" s="37" t="str">
        <f t="shared" si="127"/>
        <v/>
      </c>
      <c r="Q322" s="37">
        <f>'Шаблон блюда'!B323</f>
        <v>0</v>
      </c>
      <c r="R322" s="37">
        <f>IFERROR('Шаблон блюда'!A323+1-1,"")</f>
        <v>0</v>
      </c>
      <c r="S322" s="45">
        <f t="shared" si="108"/>
        <v>0</v>
      </c>
      <c r="T322" s="37" t="str">
        <f t="shared" si="109"/>
        <v/>
      </c>
      <c r="U322" s="37" t="str">
        <f t="shared" si="128"/>
        <v/>
      </c>
      <c r="W322" s="38">
        <f t="shared" si="130"/>
        <v>0</v>
      </c>
      <c r="AO322" s="38">
        <f t="shared" si="110"/>
        <v>0</v>
      </c>
      <c r="AP322" s="38">
        <f t="shared" si="111"/>
        <v>0</v>
      </c>
      <c r="AR322" s="181">
        <f>Инвентаризация!O325</f>
        <v>0</v>
      </c>
      <c r="AS322" s="181">
        <f>Инвентаризация!P325</f>
        <v>0</v>
      </c>
      <c r="AT322" s="181">
        <f>Инвентаризация!Q325</f>
        <v>0</v>
      </c>
      <c r="AU322" s="181" t="str">
        <f>IFERROR('Аксапта '!A330,"-")</f>
        <v>-</v>
      </c>
      <c r="AV322" s="38">
        <f t="shared" si="112"/>
        <v>0</v>
      </c>
      <c r="AW322" s="38">
        <f t="shared" si="113"/>
        <v>0</v>
      </c>
      <c r="AX322" s="38">
        <f t="shared" si="114"/>
        <v>0</v>
      </c>
      <c r="AY322" s="181">
        <f t="shared" si="115"/>
        <v>0</v>
      </c>
      <c r="BB322" s="181">
        <f>Инвентаризация!O325</f>
        <v>0</v>
      </c>
      <c r="BC322" s="181">
        <f>Инвентаризация!P325</f>
        <v>0</v>
      </c>
      <c r="BD322" s="181">
        <f>Инвентаризация!Q325</f>
        <v>0</v>
      </c>
      <c r="BE322" s="181" t="str">
        <f>IFERROR('Аксапта 2'!A330,"-")</f>
        <v>-</v>
      </c>
      <c r="BF322" s="38">
        <f t="shared" si="116"/>
        <v>0</v>
      </c>
      <c r="BG322" s="38">
        <f t="shared" si="117"/>
        <v>0</v>
      </c>
      <c r="BH322" s="38">
        <f t="shared" si="118"/>
        <v>0</v>
      </c>
      <c r="BI322" s="181">
        <f t="shared" si="119"/>
        <v>0</v>
      </c>
      <c r="BL322" s="181">
        <f>Инвентаризация!O325</f>
        <v>0</v>
      </c>
      <c r="BM322" s="181">
        <f>Инвентаризация!P325</f>
        <v>0</v>
      </c>
      <c r="BN322" s="181">
        <f>Инвентаризация!Q325</f>
        <v>0</v>
      </c>
      <c r="BO322" s="181" t="str">
        <f>IFERROR('Аксапта 3'!A330,"-")</f>
        <v>-</v>
      </c>
      <c r="BP322" s="38">
        <f t="shared" si="120"/>
        <v>0</v>
      </c>
      <c r="BQ322" s="38">
        <f t="shared" si="121"/>
        <v>0</v>
      </c>
      <c r="BR322" s="38">
        <f t="shared" si="122"/>
        <v>0</v>
      </c>
      <c r="BS322" s="181">
        <f t="shared" si="123"/>
        <v>0</v>
      </c>
    </row>
    <row r="323" spans="1:71">
      <c r="A323" s="38">
        <f>'Шаблон блюда'!B324</f>
        <v>0</v>
      </c>
      <c r="B323" s="37">
        <f>IFERROR('Шаблон блюда'!A324+1-1,"")</f>
        <v>0</v>
      </c>
      <c r="C323" s="37">
        <f>IFERROR(VLOOKUP(B323,Группы!A:A,1,FALSE),0)</f>
        <v>0</v>
      </c>
      <c r="D323" s="37" t="str">
        <f t="shared" si="124"/>
        <v/>
      </c>
      <c r="E323" s="37" t="str">
        <f t="shared" si="125"/>
        <v/>
      </c>
      <c r="G323" s="173">
        <f>'Шаблон модификаторы'!C324</f>
        <v>0</v>
      </c>
      <c r="H323" s="174">
        <f>IFERROR('Шаблон модификаторы блюда'!A324+1-1,0)</f>
        <v>0</v>
      </c>
      <c r="I323" s="37">
        <f>IFERROR(VLOOKUP(H323,Группы!A:A,1,FALSE),0)</f>
        <v>0</v>
      </c>
      <c r="J323" s="37" t="str">
        <f t="shared" si="131"/>
        <v/>
      </c>
      <c r="K323" s="125" t="str">
        <f>IF(IF('Шаблон модификаторы блюда'!D324=0,0,'Шаблон модификаторы блюда'!A324),IF('Шаблон модификаторы блюда'!D324=0,0,'Шаблон модификаторы блюда'!A324),"")</f>
        <v/>
      </c>
      <c r="L323" s="42" t="str">
        <f t="shared" si="106"/>
        <v/>
      </c>
      <c r="M323" s="42" t="str">
        <f t="shared" si="107"/>
        <v/>
      </c>
      <c r="N323" s="42" t="str">
        <f t="shared" si="126"/>
        <v/>
      </c>
      <c r="O323" s="37" t="str">
        <f t="shared" si="127"/>
        <v/>
      </c>
      <c r="Q323" s="37">
        <f>'Шаблон блюда'!B324</f>
        <v>0</v>
      </c>
      <c r="R323" s="37">
        <f>IFERROR('Шаблон блюда'!A324+1-1,"")</f>
        <v>0</v>
      </c>
      <c r="S323" s="45">
        <f t="shared" si="108"/>
        <v>0</v>
      </c>
      <c r="T323" s="37" t="str">
        <f t="shared" si="109"/>
        <v/>
      </c>
      <c r="U323" s="37" t="str">
        <f t="shared" si="128"/>
        <v/>
      </c>
      <c r="W323" s="38">
        <f t="shared" si="130"/>
        <v>0</v>
      </c>
      <c r="AO323" s="38">
        <f t="shared" si="110"/>
        <v>0</v>
      </c>
      <c r="AP323" s="38">
        <f t="shared" si="111"/>
        <v>0</v>
      </c>
      <c r="AR323" s="181">
        <f>Инвентаризация!O326</f>
        <v>0</v>
      </c>
      <c r="AS323" s="181">
        <f>Инвентаризация!P326</f>
        <v>0</v>
      </c>
      <c r="AT323" s="181">
        <f>Инвентаризация!Q326</f>
        <v>0</v>
      </c>
      <c r="AU323" s="181" t="str">
        <f>IFERROR('Аксапта '!A331,"-")</f>
        <v>-</v>
      </c>
      <c r="AV323" s="38">
        <f t="shared" si="112"/>
        <v>0</v>
      </c>
      <c r="AW323" s="38">
        <f t="shared" si="113"/>
        <v>0</v>
      </c>
      <c r="AX323" s="38">
        <f t="shared" si="114"/>
        <v>0</v>
      </c>
      <c r="AY323" s="181">
        <f t="shared" si="115"/>
        <v>0</v>
      </c>
      <c r="BB323" s="181">
        <f>Инвентаризация!O326</f>
        <v>0</v>
      </c>
      <c r="BC323" s="181">
        <f>Инвентаризация!P326</f>
        <v>0</v>
      </c>
      <c r="BD323" s="181">
        <f>Инвентаризация!Q326</f>
        <v>0</v>
      </c>
      <c r="BE323" s="181" t="str">
        <f>IFERROR('Аксапта 2'!A331,"-")</f>
        <v>-</v>
      </c>
      <c r="BF323" s="38">
        <f t="shared" si="116"/>
        <v>0</v>
      </c>
      <c r="BG323" s="38">
        <f t="shared" si="117"/>
        <v>0</v>
      </c>
      <c r="BH323" s="38">
        <f t="shared" si="118"/>
        <v>0</v>
      </c>
      <c r="BI323" s="181">
        <f t="shared" si="119"/>
        <v>0</v>
      </c>
      <c r="BL323" s="181">
        <f>Инвентаризация!O326</f>
        <v>0</v>
      </c>
      <c r="BM323" s="181">
        <f>Инвентаризация!P326</f>
        <v>0</v>
      </c>
      <c r="BN323" s="181">
        <f>Инвентаризация!Q326</f>
        <v>0</v>
      </c>
      <c r="BO323" s="181" t="str">
        <f>IFERROR('Аксапта 3'!A331,"-")</f>
        <v>-</v>
      </c>
      <c r="BP323" s="38">
        <f t="shared" si="120"/>
        <v>0</v>
      </c>
      <c r="BQ323" s="38">
        <f t="shared" si="121"/>
        <v>0</v>
      </c>
      <c r="BR323" s="38">
        <f t="shared" si="122"/>
        <v>0</v>
      </c>
      <c r="BS323" s="181">
        <f t="shared" si="123"/>
        <v>0</v>
      </c>
    </row>
    <row r="324" spans="1:71">
      <c r="A324" s="38">
        <f>'Шаблон блюда'!B325</f>
        <v>0</v>
      </c>
      <c r="B324" s="37">
        <f>IFERROR('Шаблон блюда'!A325+1-1,"")</f>
        <v>0</v>
      </c>
      <c r="C324" s="37">
        <f>IFERROR(VLOOKUP(B324,Группы!A:A,1,FALSE),0)</f>
        <v>0</v>
      </c>
      <c r="D324" s="37" t="str">
        <f t="shared" si="124"/>
        <v/>
      </c>
      <c r="E324" s="37" t="str">
        <f t="shared" si="125"/>
        <v/>
      </c>
      <c r="G324" s="173">
        <f>'Шаблон модификаторы'!C325</f>
        <v>0</v>
      </c>
      <c r="H324" s="174">
        <f>IFERROR('Шаблон модификаторы блюда'!A325+1-1,0)</f>
        <v>0</v>
      </c>
      <c r="I324" s="37">
        <f>IFERROR(VLOOKUP(H324,Группы!A:A,1,FALSE),0)</f>
        <v>0</v>
      </c>
      <c r="J324" s="37" t="str">
        <f t="shared" si="131"/>
        <v/>
      </c>
      <c r="K324" s="125" t="str">
        <f>IF(IF('Шаблон модификаторы блюда'!D325=0,0,'Шаблон модификаторы блюда'!A325),IF('Шаблон модификаторы блюда'!D325=0,0,'Шаблон модификаторы блюда'!A325),"")</f>
        <v/>
      </c>
      <c r="L324" s="42" t="str">
        <f t="shared" ref="L324:L387" si="132">IFERROR(VLOOKUP(K324,W:AF,1,FALSE),"")</f>
        <v/>
      </c>
      <c r="M324" s="42" t="str">
        <f t="shared" ref="M324:M387" si="133">IF(K324=L324,"",K324)</f>
        <v/>
      </c>
      <c r="N324" s="42" t="str">
        <f t="shared" si="126"/>
        <v/>
      </c>
      <c r="O324" s="37" t="str">
        <f t="shared" si="127"/>
        <v/>
      </c>
      <c r="Q324" s="37">
        <f>'Шаблон блюда'!B325</f>
        <v>0</v>
      </c>
      <c r="R324" s="37">
        <f>IFERROR('Шаблон блюда'!A325+1-1,"")</f>
        <v>0</v>
      </c>
      <c r="S324" s="45">
        <f t="shared" ref="S324:S387" si="134">IFERROR(VLOOKUP(R324,W:AH,1,FALSE),0)</f>
        <v>0</v>
      </c>
      <c r="T324" s="37" t="str">
        <f t="shared" ref="T324:T387" si="135">IF(R324=S324,"",R324)</f>
        <v/>
      </c>
      <c r="U324" s="37" t="str">
        <f t="shared" si="128"/>
        <v/>
      </c>
      <c r="W324" s="38">
        <f t="shared" si="130"/>
        <v>0</v>
      </c>
      <c r="AO324" s="38">
        <f t="shared" ref="AO324:AO387" si="136">B325+1-1</f>
        <v>0</v>
      </c>
      <c r="AP324" s="38">
        <f t="shared" ref="AP324:AP387" si="137">A325</f>
        <v>0</v>
      </c>
      <c r="AR324" s="181">
        <f>Инвентаризация!O327</f>
        <v>0</v>
      </c>
      <c r="AS324" s="181">
        <f>Инвентаризация!P327</f>
        <v>0</v>
      </c>
      <c r="AT324" s="181">
        <f>Инвентаризация!Q327</f>
        <v>0</v>
      </c>
      <c r="AU324" s="181" t="str">
        <f>IFERROR('Аксапта '!A332,"-")</f>
        <v>-</v>
      </c>
      <c r="AV324" s="38">
        <f t="shared" ref="AV324:AV387" si="138">IFERROR(VLOOKUP(AU324,AR:AR,1,0),0)</f>
        <v>0</v>
      </c>
      <c r="AW324" s="38">
        <f t="shared" ref="AW324:AW387" si="139">IFERROR(VLOOKUP(AU324,AS:AS,1,0),0)</f>
        <v>0</v>
      </c>
      <c r="AX324" s="38">
        <f t="shared" ref="AX324:AX387" si="140">IFERROR(VLOOKUP(AU324,AT:AT,1,0),0)</f>
        <v>0</v>
      </c>
      <c r="AY324" s="181">
        <f t="shared" ref="AY324:AY387" si="141">IFERROR(AU324-AV324-AX324-AW324,0)</f>
        <v>0</v>
      </c>
      <c r="BB324" s="181">
        <f>Инвентаризация!O327</f>
        <v>0</v>
      </c>
      <c r="BC324" s="181">
        <f>Инвентаризация!P327</f>
        <v>0</v>
      </c>
      <c r="BD324" s="181">
        <f>Инвентаризация!Q327</f>
        <v>0</v>
      </c>
      <c r="BE324" s="181" t="str">
        <f>IFERROR('Аксапта 2'!A332,"-")</f>
        <v>-</v>
      </c>
      <c r="BF324" s="38">
        <f t="shared" ref="BF324:BF387" si="142">IFERROR(VLOOKUP(BE324,BB:BB,1,0),0)</f>
        <v>0</v>
      </c>
      <c r="BG324" s="38">
        <f t="shared" ref="BG324:BG387" si="143">IFERROR(VLOOKUP(BE324,BC:BC,1,0),0)</f>
        <v>0</v>
      </c>
      <c r="BH324" s="38">
        <f t="shared" ref="BH324:BH387" si="144">IFERROR(VLOOKUP(BE324,BD:BD,1,0),0)</f>
        <v>0</v>
      </c>
      <c r="BI324" s="181">
        <f t="shared" ref="BI324:BI387" si="145">IFERROR(BE324-BF324-BH324-BG324,0)</f>
        <v>0</v>
      </c>
      <c r="BL324" s="181">
        <f>Инвентаризация!O327</f>
        <v>0</v>
      </c>
      <c r="BM324" s="181">
        <f>Инвентаризация!P327</f>
        <v>0</v>
      </c>
      <c r="BN324" s="181">
        <f>Инвентаризация!Q327</f>
        <v>0</v>
      </c>
      <c r="BO324" s="181" t="str">
        <f>IFERROR('Аксапта 3'!A332,"-")</f>
        <v>-</v>
      </c>
      <c r="BP324" s="38">
        <f t="shared" ref="BP324:BP387" si="146">IFERROR(VLOOKUP(BO324,BL:BL,1,0),0)</f>
        <v>0</v>
      </c>
      <c r="BQ324" s="38">
        <f t="shared" ref="BQ324:BQ387" si="147">IFERROR(VLOOKUP(BO324,BM:BM,1,0),0)</f>
        <v>0</v>
      </c>
      <c r="BR324" s="38">
        <f t="shared" ref="BR324:BR387" si="148">IFERROR(VLOOKUP(BO324,BN:BN,1,0),0)</f>
        <v>0</v>
      </c>
      <c r="BS324" s="181">
        <f t="shared" ref="BS324:BS387" si="149">IFERROR(BO324-BP324-BR324-BQ324,0)</f>
        <v>0</v>
      </c>
    </row>
    <row r="325" spans="1:71">
      <c r="A325" s="38">
        <f>'Шаблон блюда'!B326</f>
        <v>0</v>
      </c>
      <c r="B325" s="37">
        <f>IFERROR('Шаблон блюда'!A326+1-1,"")</f>
        <v>0</v>
      </c>
      <c r="C325" s="37">
        <f>IFERROR(VLOOKUP(B325,Группы!A:A,1,FALSE),0)</f>
        <v>0</v>
      </c>
      <c r="D325" s="37" t="str">
        <f t="shared" ref="D325:D388" si="150">IF(B325=C325,"",B325)</f>
        <v/>
      </c>
      <c r="E325" s="37" t="str">
        <f t="shared" ref="E325:E388" si="151">IF(D325="","",1)</f>
        <v/>
      </c>
      <c r="G325" s="173">
        <f>'Шаблон модификаторы'!C326</f>
        <v>0</v>
      </c>
      <c r="H325" s="174">
        <f>IFERROR('Шаблон модификаторы блюда'!A326+1-1,0)</f>
        <v>0</v>
      </c>
      <c r="I325" s="37">
        <f>IFERROR(VLOOKUP(H325,Группы!A:A,1,FALSE),0)</f>
        <v>0</v>
      </c>
      <c r="J325" s="37" t="str">
        <f t="shared" si="131"/>
        <v/>
      </c>
      <c r="K325" s="125" t="str">
        <f>IF(IF('Шаблон модификаторы блюда'!D326=0,0,'Шаблон модификаторы блюда'!A326),IF('Шаблон модификаторы блюда'!D326=0,0,'Шаблон модификаторы блюда'!A326),"")</f>
        <v/>
      </c>
      <c r="L325" s="42" t="str">
        <f t="shared" si="132"/>
        <v/>
      </c>
      <c r="M325" s="42" t="str">
        <f t="shared" si="133"/>
        <v/>
      </c>
      <c r="N325" s="42" t="str">
        <f t="shared" ref="N325:N388" si="152">IF(M325="","",1)</f>
        <v/>
      </c>
      <c r="O325" s="37" t="str">
        <f t="shared" ref="O325:O388" si="153">IF(J325="","",1)</f>
        <v/>
      </c>
      <c r="Q325" s="37">
        <f>'Шаблон блюда'!B326</f>
        <v>0</v>
      </c>
      <c r="R325" s="37">
        <f>IFERROR('Шаблон блюда'!A326+1-1,"")</f>
        <v>0</v>
      </c>
      <c r="S325" s="45">
        <f t="shared" si="134"/>
        <v>0</v>
      </c>
      <c r="T325" s="37" t="str">
        <f t="shared" si="135"/>
        <v/>
      </c>
      <c r="U325" s="37" t="str">
        <f t="shared" ref="U325:U388" si="154">IF(T325="","",1)</f>
        <v/>
      </c>
      <c r="W325" s="38">
        <f t="shared" si="130"/>
        <v>0</v>
      </c>
      <c r="AO325" s="38">
        <f t="shared" si="136"/>
        <v>0</v>
      </c>
      <c r="AP325" s="38">
        <f t="shared" si="137"/>
        <v>0</v>
      </c>
      <c r="AR325" s="181">
        <f>Инвентаризация!O328</f>
        <v>0</v>
      </c>
      <c r="AS325" s="181">
        <f>Инвентаризация!P328</f>
        <v>0</v>
      </c>
      <c r="AT325" s="181">
        <f>Инвентаризация!Q328</f>
        <v>0</v>
      </c>
      <c r="AU325" s="181" t="str">
        <f>IFERROR('Аксапта '!A333,"-")</f>
        <v>-</v>
      </c>
      <c r="AV325" s="38">
        <f t="shared" si="138"/>
        <v>0</v>
      </c>
      <c r="AW325" s="38">
        <f t="shared" si="139"/>
        <v>0</v>
      </c>
      <c r="AX325" s="38">
        <f t="shared" si="140"/>
        <v>0</v>
      </c>
      <c r="AY325" s="181">
        <f t="shared" si="141"/>
        <v>0</v>
      </c>
      <c r="BB325" s="181">
        <f>Инвентаризация!O328</f>
        <v>0</v>
      </c>
      <c r="BC325" s="181">
        <f>Инвентаризация!P328</f>
        <v>0</v>
      </c>
      <c r="BD325" s="181">
        <f>Инвентаризация!Q328</f>
        <v>0</v>
      </c>
      <c r="BE325" s="181" t="str">
        <f>IFERROR('Аксапта 2'!A333,"-")</f>
        <v>-</v>
      </c>
      <c r="BF325" s="38">
        <f t="shared" si="142"/>
        <v>0</v>
      </c>
      <c r="BG325" s="38">
        <f t="shared" si="143"/>
        <v>0</v>
      </c>
      <c r="BH325" s="38">
        <f t="shared" si="144"/>
        <v>0</v>
      </c>
      <c r="BI325" s="181">
        <f t="shared" si="145"/>
        <v>0</v>
      </c>
      <c r="BL325" s="181">
        <f>Инвентаризация!O328</f>
        <v>0</v>
      </c>
      <c r="BM325" s="181">
        <f>Инвентаризация!P328</f>
        <v>0</v>
      </c>
      <c r="BN325" s="181">
        <f>Инвентаризация!Q328</f>
        <v>0</v>
      </c>
      <c r="BO325" s="181" t="str">
        <f>IFERROR('Аксапта 3'!A333,"-")</f>
        <v>-</v>
      </c>
      <c r="BP325" s="38">
        <f t="shared" si="146"/>
        <v>0</v>
      </c>
      <c r="BQ325" s="38">
        <f t="shared" si="147"/>
        <v>0</v>
      </c>
      <c r="BR325" s="38">
        <f t="shared" si="148"/>
        <v>0</v>
      </c>
      <c r="BS325" s="181">
        <f t="shared" si="149"/>
        <v>0</v>
      </c>
    </row>
    <row r="326" spans="1:71">
      <c r="A326" s="38">
        <f>'Шаблон блюда'!B327</f>
        <v>0</v>
      </c>
      <c r="B326" s="37">
        <f>IFERROR('Шаблон блюда'!A327+1-1,"")</f>
        <v>0</v>
      </c>
      <c r="C326" s="37">
        <f>IFERROR(VLOOKUP(B326,Группы!A:A,1,FALSE),0)</f>
        <v>0</v>
      </c>
      <c r="D326" s="37" t="str">
        <f t="shared" si="150"/>
        <v/>
      </c>
      <c r="E326" s="37" t="str">
        <f t="shared" si="151"/>
        <v/>
      </c>
      <c r="G326" s="173">
        <f>'Шаблон модификаторы'!C327</f>
        <v>0</v>
      </c>
      <c r="H326" s="174">
        <f>IFERROR('Шаблон модификаторы блюда'!A327+1-1,0)</f>
        <v>0</v>
      </c>
      <c r="I326" s="37">
        <f>IFERROR(VLOOKUP(H326,Группы!A:A,1,FALSE),0)</f>
        <v>0</v>
      </c>
      <c r="J326" s="37" t="str">
        <f t="shared" si="131"/>
        <v/>
      </c>
      <c r="K326" s="125" t="str">
        <f>IF(IF('Шаблон модификаторы блюда'!D327=0,0,'Шаблон модификаторы блюда'!A327),IF('Шаблон модификаторы блюда'!D327=0,0,'Шаблон модификаторы блюда'!A327),"")</f>
        <v/>
      </c>
      <c r="L326" s="42" t="str">
        <f t="shared" si="132"/>
        <v/>
      </c>
      <c r="M326" s="42" t="str">
        <f t="shared" si="133"/>
        <v/>
      </c>
      <c r="N326" s="42" t="str">
        <f t="shared" si="152"/>
        <v/>
      </c>
      <c r="O326" s="37" t="str">
        <f t="shared" si="153"/>
        <v/>
      </c>
      <c r="Q326" s="37">
        <f>'Шаблон блюда'!B327</f>
        <v>0</v>
      </c>
      <c r="R326" s="37">
        <f>IFERROR('Шаблон блюда'!A327+1-1,"")</f>
        <v>0</v>
      </c>
      <c r="S326" s="45">
        <f t="shared" si="134"/>
        <v>0</v>
      </c>
      <c r="T326" s="37" t="str">
        <f t="shared" si="135"/>
        <v/>
      </c>
      <c r="U326" s="37" t="str">
        <f t="shared" si="154"/>
        <v/>
      </c>
      <c r="W326" s="38">
        <f t="shared" si="130"/>
        <v>0</v>
      </c>
      <c r="AO326" s="38">
        <f t="shared" si="136"/>
        <v>0</v>
      </c>
      <c r="AP326" s="38">
        <f t="shared" si="137"/>
        <v>0</v>
      </c>
      <c r="AR326" s="181">
        <f>Инвентаризация!O329</f>
        <v>0</v>
      </c>
      <c r="AS326" s="181">
        <f>Инвентаризация!P329</f>
        <v>0</v>
      </c>
      <c r="AT326" s="181">
        <f>Инвентаризация!Q329</f>
        <v>0</v>
      </c>
      <c r="AU326" s="181" t="str">
        <f>IFERROR('Аксапта '!A334,"-")</f>
        <v>-</v>
      </c>
      <c r="AV326" s="38">
        <f t="shared" si="138"/>
        <v>0</v>
      </c>
      <c r="AW326" s="38">
        <f t="shared" si="139"/>
        <v>0</v>
      </c>
      <c r="AX326" s="38">
        <f t="shared" si="140"/>
        <v>0</v>
      </c>
      <c r="AY326" s="181">
        <f t="shared" si="141"/>
        <v>0</v>
      </c>
      <c r="BB326" s="181">
        <f>Инвентаризация!O329</f>
        <v>0</v>
      </c>
      <c r="BC326" s="181">
        <f>Инвентаризация!P329</f>
        <v>0</v>
      </c>
      <c r="BD326" s="181">
        <f>Инвентаризация!Q329</f>
        <v>0</v>
      </c>
      <c r="BE326" s="181" t="str">
        <f>IFERROR('Аксапта 2'!A334,"-")</f>
        <v>-</v>
      </c>
      <c r="BF326" s="38">
        <f t="shared" si="142"/>
        <v>0</v>
      </c>
      <c r="BG326" s="38">
        <f t="shared" si="143"/>
        <v>0</v>
      </c>
      <c r="BH326" s="38">
        <f t="shared" si="144"/>
        <v>0</v>
      </c>
      <c r="BI326" s="181">
        <f t="shared" si="145"/>
        <v>0</v>
      </c>
      <c r="BL326" s="181">
        <f>Инвентаризация!O329</f>
        <v>0</v>
      </c>
      <c r="BM326" s="181">
        <f>Инвентаризация!P329</f>
        <v>0</v>
      </c>
      <c r="BN326" s="181">
        <f>Инвентаризация!Q329</f>
        <v>0</v>
      </c>
      <c r="BO326" s="181" t="str">
        <f>IFERROR('Аксапта 3'!A334,"-")</f>
        <v>-</v>
      </c>
      <c r="BP326" s="38">
        <f t="shared" si="146"/>
        <v>0</v>
      </c>
      <c r="BQ326" s="38">
        <f t="shared" si="147"/>
        <v>0</v>
      </c>
      <c r="BR326" s="38">
        <f t="shared" si="148"/>
        <v>0</v>
      </c>
      <c r="BS326" s="181">
        <f t="shared" si="149"/>
        <v>0</v>
      </c>
    </row>
    <row r="327" spans="1:71">
      <c r="A327" s="38">
        <f>'Шаблон блюда'!B328</f>
        <v>0</v>
      </c>
      <c r="B327" s="37">
        <f>IFERROR('Шаблон блюда'!A328+1-1,"")</f>
        <v>0</v>
      </c>
      <c r="C327" s="37">
        <f>IFERROR(VLOOKUP(B327,Группы!A:A,1,FALSE),0)</f>
        <v>0</v>
      </c>
      <c r="D327" s="37" t="str">
        <f t="shared" si="150"/>
        <v/>
      </c>
      <c r="E327" s="37" t="str">
        <f t="shared" si="151"/>
        <v/>
      </c>
      <c r="G327" s="173">
        <f>'Шаблон модификаторы'!C328</f>
        <v>0</v>
      </c>
      <c r="H327" s="174">
        <f>IFERROR('Шаблон модификаторы блюда'!A328+1-1,0)</f>
        <v>0</v>
      </c>
      <c r="I327" s="37">
        <f>IFERROR(VLOOKUP(H327,Группы!A:A,1,FALSE),0)</f>
        <v>0</v>
      </c>
      <c r="J327" s="37" t="str">
        <f t="shared" si="131"/>
        <v/>
      </c>
      <c r="K327" s="125" t="str">
        <f>IF(IF('Шаблон модификаторы блюда'!D328=0,0,'Шаблон модификаторы блюда'!A328),IF('Шаблон модификаторы блюда'!D328=0,0,'Шаблон модификаторы блюда'!A328),"")</f>
        <v/>
      </c>
      <c r="L327" s="42" t="str">
        <f t="shared" si="132"/>
        <v/>
      </c>
      <c r="M327" s="42" t="str">
        <f t="shared" si="133"/>
        <v/>
      </c>
      <c r="N327" s="42" t="str">
        <f t="shared" si="152"/>
        <v/>
      </c>
      <c r="O327" s="37" t="str">
        <f t="shared" si="153"/>
        <v/>
      </c>
      <c r="Q327" s="37">
        <f>'Шаблон блюда'!B328</f>
        <v>0</v>
      </c>
      <c r="R327" s="37">
        <f>IFERROR('Шаблон блюда'!A328+1-1,"")</f>
        <v>0</v>
      </c>
      <c r="S327" s="45">
        <f t="shared" si="134"/>
        <v>0</v>
      </c>
      <c r="T327" s="37" t="str">
        <f t="shared" si="135"/>
        <v/>
      </c>
      <c r="U327" s="37" t="str">
        <f t="shared" si="154"/>
        <v/>
      </c>
      <c r="W327" s="38">
        <f t="shared" si="130"/>
        <v>0</v>
      </c>
      <c r="AO327" s="38">
        <f t="shared" si="136"/>
        <v>0</v>
      </c>
      <c r="AP327" s="38">
        <f t="shared" si="137"/>
        <v>0</v>
      </c>
      <c r="AR327" s="181">
        <f>Инвентаризация!O330</f>
        <v>0</v>
      </c>
      <c r="AS327" s="181">
        <f>Инвентаризация!P330</f>
        <v>0</v>
      </c>
      <c r="AT327" s="181">
        <f>Инвентаризация!Q330</f>
        <v>0</v>
      </c>
      <c r="AU327" s="181" t="str">
        <f>IFERROR('Аксапта '!A335,"-")</f>
        <v>-</v>
      </c>
      <c r="AV327" s="38">
        <f t="shared" si="138"/>
        <v>0</v>
      </c>
      <c r="AW327" s="38">
        <f t="shared" si="139"/>
        <v>0</v>
      </c>
      <c r="AX327" s="38">
        <f t="shared" si="140"/>
        <v>0</v>
      </c>
      <c r="AY327" s="181">
        <f t="shared" si="141"/>
        <v>0</v>
      </c>
      <c r="BB327" s="181">
        <f>Инвентаризация!O330</f>
        <v>0</v>
      </c>
      <c r="BC327" s="181">
        <f>Инвентаризация!P330</f>
        <v>0</v>
      </c>
      <c r="BD327" s="181">
        <f>Инвентаризация!Q330</f>
        <v>0</v>
      </c>
      <c r="BE327" s="181" t="str">
        <f>IFERROR('Аксапта 2'!A335,"-")</f>
        <v>-</v>
      </c>
      <c r="BF327" s="38">
        <f t="shared" si="142"/>
        <v>0</v>
      </c>
      <c r="BG327" s="38">
        <f t="shared" si="143"/>
        <v>0</v>
      </c>
      <c r="BH327" s="38">
        <f t="shared" si="144"/>
        <v>0</v>
      </c>
      <c r="BI327" s="181">
        <f t="shared" si="145"/>
        <v>0</v>
      </c>
      <c r="BL327" s="181">
        <f>Инвентаризация!O330</f>
        <v>0</v>
      </c>
      <c r="BM327" s="181">
        <f>Инвентаризация!P330</f>
        <v>0</v>
      </c>
      <c r="BN327" s="181">
        <f>Инвентаризация!Q330</f>
        <v>0</v>
      </c>
      <c r="BO327" s="181" t="str">
        <f>IFERROR('Аксапта 3'!A335,"-")</f>
        <v>-</v>
      </c>
      <c r="BP327" s="38">
        <f t="shared" si="146"/>
        <v>0</v>
      </c>
      <c r="BQ327" s="38">
        <f t="shared" si="147"/>
        <v>0</v>
      </c>
      <c r="BR327" s="38">
        <f t="shared" si="148"/>
        <v>0</v>
      </c>
      <c r="BS327" s="181">
        <f t="shared" si="149"/>
        <v>0</v>
      </c>
    </row>
    <row r="328" spans="1:71">
      <c r="A328" s="38">
        <f>'Шаблон блюда'!B329</f>
        <v>0</v>
      </c>
      <c r="B328" s="37">
        <f>IFERROR('Шаблон блюда'!A329+1-1,"")</f>
        <v>0</v>
      </c>
      <c r="C328" s="37">
        <f>IFERROR(VLOOKUP(B328,Группы!A:A,1,FALSE),0)</f>
        <v>0</v>
      </c>
      <c r="D328" s="37" t="str">
        <f t="shared" si="150"/>
        <v/>
      </c>
      <c r="E328" s="37" t="str">
        <f t="shared" si="151"/>
        <v/>
      </c>
      <c r="G328" s="173">
        <f>'Шаблон модификаторы'!C329</f>
        <v>0</v>
      </c>
      <c r="H328" s="174">
        <f>IFERROR('Шаблон модификаторы блюда'!A329+1-1,0)</f>
        <v>0</v>
      </c>
      <c r="I328" s="37">
        <f>IFERROR(VLOOKUP(H328,Группы!A:A,1,FALSE),0)</f>
        <v>0</v>
      </c>
      <c r="J328" s="37" t="str">
        <f t="shared" si="131"/>
        <v/>
      </c>
      <c r="K328" s="125" t="str">
        <f>IF(IF('Шаблон модификаторы блюда'!D329=0,0,'Шаблон модификаторы блюда'!A329),IF('Шаблон модификаторы блюда'!D329=0,0,'Шаблон модификаторы блюда'!A329),"")</f>
        <v/>
      </c>
      <c r="L328" s="42" t="str">
        <f t="shared" si="132"/>
        <v/>
      </c>
      <c r="M328" s="42" t="str">
        <f t="shared" si="133"/>
        <v/>
      </c>
      <c r="N328" s="42" t="str">
        <f t="shared" si="152"/>
        <v/>
      </c>
      <c r="O328" s="37" t="str">
        <f t="shared" si="153"/>
        <v/>
      </c>
      <c r="Q328" s="37">
        <f>'Шаблон блюда'!B329</f>
        <v>0</v>
      </c>
      <c r="R328" s="37">
        <f>IFERROR('Шаблон блюда'!A329+1-1,"")</f>
        <v>0</v>
      </c>
      <c r="S328" s="45">
        <f t="shared" si="134"/>
        <v>0</v>
      </c>
      <c r="T328" s="37" t="str">
        <f t="shared" si="135"/>
        <v/>
      </c>
      <c r="U328" s="37" t="str">
        <f t="shared" si="154"/>
        <v/>
      </c>
      <c r="W328" s="38">
        <f t="shared" si="130"/>
        <v>0</v>
      </c>
      <c r="AO328" s="38">
        <f t="shared" si="136"/>
        <v>0</v>
      </c>
      <c r="AP328" s="38">
        <f t="shared" si="137"/>
        <v>0</v>
      </c>
      <c r="AR328" s="181">
        <f>Инвентаризация!O331</f>
        <v>0</v>
      </c>
      <c r="AS328" s="181">
        <f>Инвентаризация!P331</f>
        <v>0</v>
      </c>
      <c r="AT328" s="181">
        <f>Инвентаризация!Q331</f>
        <v>0</v>
      </c>
      <c r="AU328" s="181" t="str">
        <f>IFERROR('Аксапта '!A336,"-")</f>
        <v>-</v>
      </c>
      <c r="AV328" s="38">
        <f t="shared" si="138"/>
        <v>0</v>
      </c>
      <c r="AW328" s="38">
        <f t="shared" si="139"/>
        <v>0</v>
      </c>
      <c r="AX328" s="38">
        <f t="shared" si="140"/>
        <v>0</v>
      </c>
      <c r="AY328" s="181">
        <f t="shared" si="141"/>
        <v>0</v>
      </c>
      <c r="BB328" s="181">
        <f>Инвентаризация!O331</f>
        <v>0</v>
      </c>
      <c r="BC328" s="181">
        <f>Инвентаризация!P331</f>
        <v>0</v>
      </c>
      <c r="BD328" s="181">
        <f>Инвентаризация!Q331</f>
        <v>0</v>
      </c>
      <c r="BE328" s="181" t="str">
        <f>IFERROR('Аксапта 2'!A336,"-")</f>
        <v>-</v>
      </c>
      <c r="BF328" s="38">
        <f t="shared" si="142"/>
        <v>0</v>
      </c>
      <c r="BG328" s="38">
        <f t="shared" si="143"/>
        <v>0</v>
      </c>
      <c r="BH328" s="38">
        <f t="shared" si="144"/>
        <v>0</v>
      </c>
      <c r="BI328" s="181">
        <f t="shared" si="145"/>
        <v>0</v>
      </c>
      <c r="BL328" s="181">
        <f>Инвентаризация!O331</f>
        <v>0</v>
      </c>
      <c r="BM328" s="181">
        <f>Инвентаризация!P331</f>
        <v>0</v>
      </c>
      <c r="BN328" s="181">
        <f>Инвентаризация!Q331</f>
        <v>0</v>
      </c>
      <c r="BO328" s="181" t="str">
        <f>IFERROR('Аксапта 3'!A336,"-")</f>
        <v>-</v>
      </c>
      <c r="BP328" s="38">
        <f t="shared" si="146"/>
        <v>0</v>
      </c>
      <c r="BQ328" s="38">
        <f t="shared" si="147"/>
        <v>0</v>
      </c>
      <c r="BR328" s="38">
        <f t="shared" si="148"/>
        <v>0</v>
      </c>
      <c r="BS328" s="181">
        <f t="shared" si="149"/>
        <v>0</v>
      </c>
    </row>
    <row r="329" spans="1:71">
      <c r="A329" s="38">
        <f>'Шаблон блюда'!B330</f>
        <v>0</v>
      </c>
      <c r="B329" s="37">
        <f>IFERROR('Шаблон блюда'!A330+1-1,"")</f>
        <v>0</v>
      </c>
      <c r="C329" s="37">
        <f>IFERROR(VLOOKUP(B329,Группы!A:A,1,FALSE),0)</f>
        <v>0</v>
      </c>
      <c r="D329" s="37" t="str">
        <f t="shared" si="150"/>
        <v/>
      </c>
      <c r="E329" s="37" t="str">
        <f t="shared" si="151"/>
        <v/>
      </c>
      <c r="G329" s="173">
        <f>'Шаблон модификаторы'!C330</f>
        <v>0</v>
      </c>
      <c r="H329" s="174">
        <f>IFERROR('Шаблон модификаторы блюда'!A330+1-1,0)</f>
        <v>0</v>
      </c>
      <c r="I329" s="37">
        <f>IFERROR(VLOOKUP(H329,Группы!A:A,1,FALSE),0)</f>
        <v>0</v>
      </c>
      <c r="J329" s="37" t="str">
        <f t="shared" si="131"/>
        <v/>
      </c>
      <c r="K329" s="125" t="str">
        <f>IF(IF('Шаблон модификаторы блюда'!D330=0,0,'Шаблон модификаторы блюда'!A330),IF('Шаблон модификаторы блюда'!D330=0,0,'Шаблон модификаторы блюда'!A330),"")</f>
        <v/>
      </c>
      <c r="L329" s="42" t="str">
        <f t="shared" si="132"/>
        <v/>
      </c>
      <c r="M329" s="42" t="str">
        <f t="shared" si="133"/>
        <v/>
      </c>
      <c r="N329" s="42" t="str">
        <f t="shared" si="152"/>
        <v/>
      </c>
      <c r="O329" s="37" t="str">
        <f t="shared" si="153"/>
        <v/>
      </c>
      <c r="Q329" s="37">
        <f>'Шаблон блюда'!B330</f>
        <v>0</v>
      </c>
      <c r="R329" s="37">
        <f>IFERROR('Шаблон блюда'!A330+1-1,"")</f>
        <v>0</v>
      </c>
      <c r="S329" s="45">
        <f t="shared" si="134"/>
        <v>0</v>
      </c>
      <c r="T329" s="37" t="str">
        <f t="shared" si="135"/>
        <v/>
      </c>
      <c r="U329" s="37" t="str">
        <f t="shared" si="154"/>
        <v/>
      </c>
      <c r="W329" s="38">
        <f t="shared" si="130"/>
        <v>0</v>
      </c>
      <c r="AO329" s="38">
        <f t="shared" si="136"/>
        <v>0</v>
      </c>
      <c r="AP329" s="38">
        <f t="shared" si="137"/>
        <v>0</v>
      </c>
      <c r="AR329" s="181">
        <f>Инвентаризация!O332</f>
        <v>0</v>
      </c>
      <c r="AS329" s="181">
        <f>Инвентаризация!P332</f>
        <v>0</v>
      </c>
      <c r="AT329" s="181">
        <f>Инвентаризация!Q332</f>
        <v>0</v>
      </c>
      <c r="AU329" s="181" t="str">
        <f>IFERROR('Аксапта '!A337,"-")</f>
        <v>-</v>
      </c>
      <c r="AV329" s="38">
        <f t="shared" si="138"/>
        <v>0</v>
      </c>
      <c r="AW329" s="38">
        <f t="shared" si="139"/>
        <v>0</v>
      </c>
      <c r="AX329" s="38">
        <f t="shared" si="140"/>
        <v>0</v>
      </c>
      <c r="AY329" s="181">
        <f t="shared" si="141"/>
        <v>0</v>
      </c>
      <c r="BB329" s="181">
        <f>Инвентаризация!O332</f>
        <v>0</v>
      </c>
      <c r="BC329" s="181">
        <f>Инвентаризация!P332</f>
        <v>0</v>
      </c>
      <c r="BD329" s="181">
        <f>Инвентаризация!Q332</f>
        <v>0</v>
      </c>
      <c r="BE329" s="181" t="str">
        <f>IFERROR('Аксапта 2'!A337,"-")</f>
        <v>-</v>
      </c>
      <c r="BF329" s="38">
        <f t="shared" si="142"/>
        <v>0</v>
      </c>
      <c r="BG329" s="38">
        <f t="shared" si="143"/>
        <v>0</v>
      </c>
      <c r="BH329" s="38">
        <f t="shared" si="144"/>
        <v>0</v>
      </c>
      <c r="BI329" s="181">
        <f t="shared" si="145"/>
        <v>0</v>
      </c>
      <c r="BL329" s="181">
        <f>Инвентаризация!O332</f>
        <v>0</v>
      </c>
      <c r="BM329" s="181">
        <f>Инвентаризация!P332</f>
        <v>0</v>
      </c>
      <c r="BN329" s="181">
        <f>Инвентаризация!Q332</f>
        <v>0</v>
      </c>
      <c r="BO329" s="181" t="str">
        <f>IFERROR('Аксапта 3'!A337,"-")</f>
        <v>-</v>
      </c>
      <c r="BP329" s="38">
        <f t="shared" si="146"/>
        <v>0</v>
      </c>
      <c r="BQ329" s="38">
        <f t="shared" si="147"/>
        <v>0</v>
      </c>
      <c r="BR329" s="38">
        <f t="shared" si="148"/>
        <v>0</v>
      </c>
      <c r="BS329" s="181">
        <f t="shared" si="149"/>
        <v>0</v>
      </c>
    </row>
    <row r="330" spans="1:71">
      <c r="A330" s="38">
        <f>'Шаблон блюда'!B331</f>
        <v>0</v>
      </c>
      <c r="B330" s="37">
        <f>IFERROR('Шаблон блюда'!A331+1-1,"")</f>
        <v>0</v>
      </c>
      <c r="C330" s="37">
        <f>IFERROR(VLOOKUP(B330,Группы!A:A,1,FALSE),0)</f>
        <v>0</v>
      </c>
      <c r="D330" s="37" t="str">
        <f t="shared" si="150"/>
        <v/>
      </c>
      <c r="E330" s="37" t="str">
        <f t="shared" si="151"/>
        <v/>
      </c>
      <c r="G330" s="173">
        <f>'Шаблон модификаторы'!C331</f>
        <v>0</v>
      </c>
      <c r="H330" s="174">
        <f>IFERROR('Шаблон модификаторы блюда'!A331+1-1,0)</f>
        <v>0</v>
      </c>
      <c r="I330" s="37">
        <f>IFERROR(VLOOKUP(H330,Группы!A:A,1,FALSE),0)</f>
        <v>0</v>
      </c>
      <c r="J330" s="37" t="str">
        <f t="shared" si="131"/>
        <v/>
      </c>
      <c r="K330" s="125" t="str">
        <f>IF(IF('Шаблон модификаторы блюда'!D331=0,0,'Шаблон модификаторы блюда'!A331),IF('Шаблон модификаторы блюда'!D331=0,0,'Шаблон модификаторы блюда'!A331),"")</f>
        <v/>
      </c>
      <c r="L330" s="42" t="str">
        <f t="shared" si="132"/>
        <v/>
      </c>
      <c r="M330" s="42" t="str">
        <f t="shared" si="133"/>
        <v/>
      </c>
      <c r="N330" s="42" t="str">
        <f t="shared" si="152"/>
        <v/>
      </c>
      <c r="O330" s="37" t="str">
        <f t="shared" si="153"/>
        <v/>
      </c>
      <c r="Q330" s="37">
        <f>'Шаблон блюда'!B331</f>
        <v>0</v>
      </c>
      <c r="R330" s="37">
        <f>IFERROR('Шаблон блюда'!A331+1-1,"")</f>
        <v>0</v>
      </c>
      <c r="S330" s="45">
        <f t="shared" si="134"/>
        <v>0</v>
      </c>
      <c r="T330" s="37" t="str">
        <f t="shared" si="135"/>
        <v/>
      </c>
      <c r="U330" s="37" t="str">
        <f t="shared" si="154"/>
        <v/>
      </c>
      <c r="W330" s="38">
        <f t="shared" si="130"/>
        <v>0</v>
      </c>
      <c r="AO330" s="38">
        <f t="shared" si="136"/>
        <v>0</v>
      </c>
      <c r="AP330" s="38">
        <f t="shared" si="137"/>
        <v>0</v>
      </c>
      <c r="AR330" s="181">
        <f>Инвентаризация!O333</f>
        <v>0</v>
      </c>
      <c r="AS330" s="181">
        <f>Инвентаризация!P333</f>
        <v>0</v>
      </c>
      <c r="AT330" s="181">
        <f>Инвентаризация!Q333</f>
        <v>0</v>
      </c>
      <c r="AU330" s="181" t="str">
        <f>IFERROR('Аксапта '!A338,"-")</f>
        <v>-</v>
      </c>
      <c r="AV330" s="38">
        <f t="shared" si="138"/>
        <v>0</v>
      </c>
      <c r="AW330" s="38">
        <f t="shared" si="139"/>
        <v>0</v>
      </c>
      <c r="AX330" s="38">
        <f t="shared" si="140"/>
        <v>0</v>
      </c>
      <c r="AY330" s="181">
        <f t="shared" si="141"/>
        <v>0</v>
      </c>
      <c r="BB330" s="181">
        <f>Инвентаризация!O333</f>
        <v>0</v>
      </c>
      <c r="BC330" s="181">
        <f>Инвентаризация!P333</f>
        <v>0</v>
      </c>
      <c r="BD330" s="181">
        <f>Инвентаризация!Q333</f>
        <v>0</v>
      </c>
      <c r="BE330" s="181" t="str">
        <f>IFERROR('Аксапта 2'!A338,"-")</f>
        <v>-</v>
      </c>
      <c r="BF330" s="38">
        <f t="shared" si="142"/>
        <v>0</v>
      </c>
      <c r="BG330" s="38">
        <f t="shared" si="143"/>
        <v>0</v>
      </c>
      <c r="BH330" s="38">
        <f t="shared" si="144"/>
        <v>0</v>
      </c>
      <c r="BI330" s="181">
        <f t="shared" si="145"/>
        <v>0</v>
      </c>
      <c r="BL330" s="181">
        <f>Инвентаризация!O333</f>
        <v>0</v>
      </c>
      <c r="BM330" s="181">
        <f>Инвентаризация!P333</f>
        <v>0</v>
      </c>
      <c r="BN330" s="181">
        <f>Инвентаризация!Q333</f>
        <v>0</v>
      </c>
      <c r="BO330" s="181" t="str">
        <f>IFERROR('Аксапта 3'!A338,"-")</f>
        <v>-</v>
      </c>
      <c r="BP330" s="38">
        <f t="shared" si="146"/>
        <v>0</v>
      </c>
      <c r="BQ330" s="38">
        <f t="shared" si="147"/>
        <v>0</v>
      </c>
      <c r="BR330" s="38">
        <f t="shared" si="148"/>
        <v>0</v>
      </c>
      <c r="BS330" s="181">
        <f t="shared" si="149"/>
        <v>0</v>
      </c>
    </row>
    <row r="331" spans="1:71">
      <c r="A331" s="38">
        <f>'Шаблон блюда'!B332</f>
        <v>0</v>
      </c>
      <c r="B331" s="37">
        <f>IFERROR('Шаблон блюда'!A332+1-1,"")</f>
        <v>0</v>
      </c>
      <c r="C331" s="37">
        <f>IFERROR(VLOOKUP(B331,Группы!A:A,1,FALSE),0)</f>
        <v>0</v>
      </c>
      <c r="D331" s="37" t="str">
        <f t="shared" si="150"/>
        <v/>
      </c>
      <c r="E331" s="37" t="str">
        <f t="shared" si="151"/>
        <v/>
      </c>
      <c r="G331" s="173">
        <f>'Шаблон модификаторы'!C332</f>
        <v>0</v>
      </c>
      <c r="H331" s="174">
        <f>IFERROR('Шаблон модификаторы блюда'!A332+1-1,0)</f>
        <v>0</v>
      </c>
      <c r="I331" s="37">
        <f>IFERROR(VLOOKUP(H331,Группы!A:A,1,FALSE),0)</f>
        <v>0</v>
      </c>
      <c r="J331" s="37" t="str">
        <f t="shared" si="131"/>
        <v/>
      </c>
      <c r="K331" s="125" t="str">
        <f>IF(IF('Шаблон модификаторы блюда'!D332=0,0,'Шаблон модификаторы блюда'!A332),IF('Шаблон модификаторы блюда'!D332=0,0,'Шаблон модификаторы блюда'!A332),"")</f>
        <v/>
      </c>
      <c r="L331" s="42" t="str">
        <f t="shared" si="132"/>
        <v/>
      </c>
      <c r="M331" s="42" t="str">
        <f t="shared" si="133"/>
        <v/>
      </c>
      <c r="N331" s="42" t="str">
        <f t="shared" si="152"/>
        <v/>
      </c>
      <c r="O331" s="37" t="str">
        <f t="shared" si="153"/>
        <v/>
      </c>
      <c r="Q331" s="37">
        <f>'Шаблон блюда'!B332</f>
        <v>0</v>
      </c>
      <c r="R331" s="37">
        <f>IFERROR('Шаблон блюда'!A332+1-1,"")</f>
        <v>0</v>
      </c>
      <c r="S331" s="45">
        <f t="shared" si="134"/>
        <v>0</v>
      </c>
      <c r="T331" s="37" t="str">
        <f t="shared" si="135"/>
        <v/>
      </c>
      <c r="U331" s="37" t="str">
        <f t="shared" si="154"/>
        <v/>
      </c>
      <c r="W331" s="38">
        <f t="shared" si="130"/>
        <v>0</v>
      </c>
      <c r="AO331" s="38">
        <f t="shared" si="136"/>
        <v>0</v>
      </c>
      <c r="AP331" s="38">
        <f t="shared" si="137"/>
        <v>0</v>
      </c>
      <c r="AR331" s="181">
        <f>Инвентаризация!O334</f>
        <v>0</v>
      </c>
      <c r="AS331" s="181">
        <f>Инвентаризация!P334</f>
        <v>0</v>
      </c>
      <c r="AT331" s="181">
        <f>Инвентаризация!Q334</f>
        <v>0</v>
      </c>
      <c r="AU331" s="181" t="str">
        <f>IFERROR('Аксапта '!A339,"-")</f>
        <v>-</v>
      </c>
      <c r="AV331" s="38">
        <f t="shared" si="138"/>
        <v>0</v>
      </c>
      <c r="AW331" s="38">
        <f t="shared" si="139"/>
        <v>0</v>
      </c>
      <c r="AX331" s="38">
        <f t="shared" si="140"/>
        <v>0</v>
      </c>
      <c r="AY331" s="181">
        <f t="shared" si="141"/>
        <v>0</v>
      </c>
      <c r="BB331" s="181">
        <f>Инвентаризация!O334</f>
        <v>0</v>
      </c>
      <c r="BC331" s="181">
        <f>Инвентаризация!P334</f>
        <v>0</v>
      </c>
      <c r="BD331" s="181">
        <f>Инвентаризация!Q334</f>
        <v>0</v>
      </c>
      <c r="BE331" s="181" t="str">
        <f>IFERROR('Аксапта 2'!A339,"-")</f>
        <v>-</v>
      </c>
      <c r="BF331" s="38">
        <f t="shared" si="142"/>
        <v>0</v>
      </c>
      <c r="BG331" s="38">
        <f t="shared" si="143"/>
        <v>0</v>
      </c>
      <c r="BH331" s="38">
        <f t="shared" si="144"/>
        <v>0</v>
      </c>
      <c r="BI331" s="181">
        <f t="shared" si="145"/>
        <v>0</v>
      </c>
      <c r="BL331" s="181">
        <f>Инвентаризация!O334</f>
        <v>0</v>
      </c>
      <c r="BM331" s="181">
        <f>Инвентаризация!P334</f>
        <v>0</v>
      </c>
      <c r="BN331" s="181">
        <f>Инвентаризация!Q334</f>
        <v>0</v>
      </c>
      <c r="BO331" s="181" t="str">
        <f>IFERROR('Аксапта 3'!A339,"-")</f>
        <v>-</v>
      </c>
      <c r="BP331" s="38">
        <f t="shared" si="146"/>
        <v>0</v>
      </c>
      <c r="BQ331" s="38">
        <f t="shared" si="147"/>
        <v>0</v>
      </c>
      <c r="BR331" s="38">
        <f t="shared" si="148"/>
        <v>0</v>
      </c>
      <c r="BS331" s="181">
        <f t="shared" si="149"/>
        <v>0</v>
      </c>
    </row>
    <row r="332" spans="1:71">
      <c r="A332" s="38">
        <f>'Шаблон блюда'!B333</f>
        <v>0</v>
      </c>
      <c r="B332" s="37">
        <f>IFERROR('Шаблон блюда'!A333+1-1,"")</f>
        <v>0</v>
      </c>
      <c r="C332" s="37">
        <f>IFERROR(VLOOKUP(B332,Группы!A:A,1,FALSE),0)</f>
        <v>0</v>
      </c>
      <c r="D332" s="37" t="str">
        <f t="shared" si="150"/>
        <v/>
      </c>
      <c r="E332" s="37" t="str">
        <f t="shared" si="151"/>
        <v/>
      </c>
      <c r="G332" s="173">
        <f>'Шаблон модификаторы'!C333</f>
        <v>0</v>
      </c>
      <c r="H332" s="174">
        <f>IFERROR('Шаблон модификаторы блюда'!A333+1-1,0)</f>
        <v>0</v>
      </c>
      <c r="I332" s="37">
        <f>IFERROR(VLOOKUP(H332,Группы!A:A,1,FALSE),0)</f>
        <v>0</v>
      </c>
      <c r="J332" s="37" t="str">
        <f t="shared" si="131"/>
        <v/>
      </c>
      <c r="K332" s="125" t="str">
        <f>IF(IF('Шаблон модификаторы блюда'!D333=0,0,'Шаблон модификаторы блюда'!A333),IF('Шаблон модификаторы блюда'!D333=0,0,'Шаблон модификаторы блюда'!A333),"")</f>
        <v/>
      </c>
      <c r="L332" s="42" t="str">
        <f t="shared" si="132"/>
        <v/>
      </c>
      <c r="M332" s="42" t="str">
        <f t="shared" si="133"/>
        <v/>
      </c>
      <c r="N332" s="42" t="str">
        <f t="shared" si="152"/>
        <v/>
      </c>
      <c r="O332" s="37" t="str">
        <f t="shared" si="153"/>
        <v/>
      </c>
      <c r="Q332" s="37">
        <f>'Шаблон блюда'!B333</f>
        <v>0</v>
      </c>
      <c r="R332" s="37">
        <f>IFERROR('Шаблон блюда'!A333+1-1,"")</f>
        <v>0</v>
      </c>
      <c r="S332" s="45">
        <f t="shared" si="134"/>
        <v>0</v>
      </c>
      <c r="T332" s="37" t="str">
        <f t="shared" si="135"/>
        <v/>
      </c>
      <c r="U332" s="37" t="str">
        <f t="shared" si="154"/>
        <v/>
      </c>
      <c r="W332" s="38">
        <f t="shared" si="130"/>
        <v>0</v>
      </c>
      <c r="AO332" s="38">
        <f t="shared" si="136"/>
        <v>0</v>
      </c>
      <c r="AP332" s="38">
        <f t="shared" si="137"/>
        <v>0</v>
      </c>
      <c r="AR332" s="181">
        <f>Инвентаризация!O335</f>
        <v>0</v>
      </c>
      <c r="AS332" s="181">
        <f>Инвентаризация!P335</f>
        <v>0</v>
      </c>
      <c r="AT332" s="181">
        <f>Инвентаризация!Q335</f>
        <v>0</v>
      </c>
      <c r="AU332" s="181" t="str">
        <f>IFERROR('Аксапта '!A340,"-")</f>
        <v>-</v>
      </c>
      <c r="AV332" s="38">
        <f t="shared" si="138"/>
        <v>0</v>
      </c>
      <c r="AW332" s="38">
        <f t="shared" si="139"/>
        <v>0</v>
      </c>
      <c r="AX332" s="38">
        <f t="shared" si="140"/>
        <v>0</v>
      </c>
      <c r="AY332" s="181">
        <f t="shared" si="141"/>
        <v>0</v>
      </c>
      <c r="BB332" s="181">
        <f>Инвентаризация!O335</f>
        <v>0</v>
      </c>
      <c r="BC332" s="181">
        <f>Инвентаризация!P335</f>
        <v>0</v>
      </c>
      <c r="BD332" s="181">
        <f>Инвентаризация!Q335</f>
        <v>0</v>
      </c>
      <c r="BE332" s="181" t="str">
        <f>IFERROR('Аксапта 2'!A340,"-")</f>
        <v>-</v>
      </c>
      <c r="BF332" s="38">
        <f t="shared" si="142"/>
        <v>0</v>
      </c>
      <c r="BG332" s="38">
        <f t="shared" si="143"/>
        <v>0</v>
      </c>
      <c r="BH332" s="38">
        <f t="shared" si="144"/>
        <v>0</v>
      </c>
      <c r="BI332" s="181">
        <f t="shared" si="145"/>
        <v>0</v>
      </c>
      <c r="BL332" s="181">
        <f>Инвентаризация!O335</f>
        <v>0</v>
      </c>
      <c r="BM332" s="181">
        <f>Инвентаризация!P335</f>
        <v>0</v>
      </c>
      <c r="BN332" s="181">
        <f>Инвентаризация!Q335</f>
        <v>0</v>
      </c>
      <c r="BO332" s="181" t="str">
        <f>IFERROR('Аксапта 3'!A340,"-")</f>
        <v>-</v>
      </c>
      <c r="BP332" s="38">
        <f t="shared" si="146"/>
        <v>0</v>
      </c>
      <c r="BQ332" s="38">
        <f t="shared" si="147"/>
        <v>0</v>
      </c>
      <c r="BR332" s="38">
        <f t="shared" si="148"/>
        <v>0</v>
      </c>
      <c r="BS332" s="181">
        <f t="shared" si="149"/>
        <v>0</v>
      </c>
    </row>
    <row r="333" spans="1:71">
      <c r="A333" s="38">
        <f>'Шаблон блюда'!B334</f>
        <v>0</v>
      </c>
      <c r="B333" s="37">
        <f>IFERROR('Шаблон блюда'!A334+1-1,"")</f>
        <v>0</v>
      </c>
      <c r="C333" s="37">
        <f>IFERROR(VLOOKUP(B333,Группы!A:A,1,FALSE),0)</f>
        <v>0</v>
      </c>
      <c r="D333" s="37" t="str">
        <f t="shared" si="150"/>
        <v/>
      </c>
      <c r="E333" s="37" t="str">
        <f t="shared" si="151"/>
        <v/>
      </c>
      <c r="G333" s="173">
        <f>'Шаблон модификаторы'!C334</f>
        <v>0</v>
      </c>
      <c r="H333" s="174">
        <f>IFERROR('Шаблон модификаторы блюда'!A334+1-1,0)</f>
        <v>0</v>
      </c>
      <c r="I333" s="37">
        <f>IFERROR(VLOOKUP(H333,Группы!A:A,1,FALSE),0)</f>
        <v>0</v>
      </c>
      <c r="J333" s="37" t="str">
        <f t="shared" si="131"/>
        <v/>
      </c>
      <c r="K333" s="125" t="str">
        <f>IF(IF('Шаблон модификаторы блюда'!D334=0,0,'Шаблон модификаторы блюда'!A334),IF('Шаблон модификаторы блюда'!D334=0,0,'Шаблон модификаторы блюда'!A334),"")</f>
        <v/>
      </c>
      <c r="L333" s="42" t="str">
        <f t="shared" si="132"/>
        <v/>
      </c>
      <c r="M333" s="42" t="str">
        <f t="shared" si="133"/>
        <v/>
      </c>
      <c r="N333" s="42" t="str">
        <f t="shared" si="152"/>
        <v/>
      </c>
      <c r="O333" s="37" t="str">
        <f t="shared" si="153"/>
        <v/>
      </c>
      <c r="Q333" s="37">
        <f>'Шаблон блюда'!B334</f>
        <v>0</v>
      </c>
      <c r="R333" s="37">
        <f>IFERROR('Шаблон блюда'!A334+1-1,"")</f>
        <v>0</v>
      </c>
      <c r="S333" s="45">
        <f t="shared" si="134"/>
        <v>0</v>
      </c>
      <c r="T333" s="37" t="str">
        <f t="shared" si="135"/>
        <v/>
      </c>
      <c r="U333" s="37" t="str">
        <f t="shared" si="154"/>
        <v/>
      </c>
      <c r="W333" s="38">
        <f t="shared" si="130"/>
        <v>0</v>
      </c>
      <c r="AO333" s="38">
        <f t="shared" si="136"/>
        <v>0</v>
      </c>
      <c r="AP333" s="38">
        <f t="shared" si="137"/>
        <v>0</v>
      </c>
      <c r="AR333" s="181">
        <f>Инвентаризация!O336</f>
        <v>0</v>
      </c>
      <c r="AS333" s="181">
        <f>Инвентаризация!P336</f>
        <v>0</v>
      </c>
      <c r="AT333" s="181">
        <f>Инвентаризация!Q336</f>
        <v>0</v>
      </c>
      <c r="AU333" s="181" t="str">
        <f>IFERROR('Аксапта '!A341,"-")</f>
        <v>-</v>
      </c>
      <c r="AV333" s="38">
        <f t="shared" si="138"/>
        <v>0</v>
      </c>
      <c r="AW333" s="38">
        <f t="shared" si="139"/>
        <v>0</v>
      </c>
      <c r="AX333" s="38">
        <f t="shared" si="140"/>
        <v>0</v>
      </c>
      <c r="AY333" s="181">
        <f t="shared" si="141"/>
        <v>0</v>
      </c>
      <c r="BB333" s="181">
        <f>Инвентаризация!O336</f>
        <v>0</v>
      </c>
      <c r="BC333" s="181">
        <f>Инвентаризация!P336</f>
        <v>0</v>
      </c>
      <c r="BD333" s="181">
        <f>Инвентаризация!Q336</f>
        <v>0</v>
      </c>
      <c r="BE333" s="181" t="str">
        <f>IFERROR('Аксапта 2'!A341,"-")</f>
        <v>-</v>
      </c>
      <c r="BF333" s="38">
        <f t="shared" si="142"/>
        <v>0</v>
      </c>
      <c r="BG333" s="38">
        <f t="shared" si="143"/>
        <v>0</v>
      </c>
      <c r="BH333" s="38">
        <f t="shared" si="144"/>
        <v>0</v>
      </c>
      <c r="BI333" s="181">
        <f t="shared" si="145"/>
        <v>0</v>
      </c>
      <c r="BL333" s="181">
        <f>Инвентаризация!O336</f>
        <v>0</v>
      </c>
      <c r="BM333" s="181">
        <f>Инвентаризация!P336</f>
        <v>0</v>
      </c>
      <c r="BN333" s="181">
        <f>Инвентаризация!Q336</f>
        <v>0</v>
      </c>
      <c r="BO333" s="181" t="str">
        <f>IFERROR('Аксапта 3'!A341,"-")</f>
        <v>-</v>
      </c>
      <c r="BP333" s="38">
        <f t="shared" si="146"/>
        <v>0</v>
      </c>
      <c r="BQ333" s="38">
        <f t="shared" si="147"/>
        <v>0</v>
      </c>
      <c r="BR333" s="38">
        <f t="shared" si="148"/>
        <v>0</v>
      </c>
      <c r="BS333" s="181">
        <f t="shared" si="149"/>
        <v>0</v>
      </c>
    </row>
    <row r="334" spans="1:71">
      <c r="A334" s="38">
        <f>'Шаблон блюда'!B335</f>
        <v>0</v>
      </c>
      <c r="B334" s="37">
        <f>IFERROR('Шаблон блюда'!A335+1-1,"")</f>
        <v>0</v>
      </c>
      <c r="C334" s="37">
        <f>IFERROR(VLOOKUP(B334,Группы!A:A,1,FALSE),0)</f>
        <v>0</v>
      </c>
      <c r="D334" s="37" t="str">
        <f t="shared" si="150"/>
        <v/>
      </c>
      <c r="E334" s="37" t="str">
        <f t="shared" si="151"/>
        <v/>
      </c>
      <c r="G334" s="173">
        <f>'Шаблон модификаторы'!C335</f>
        <v>0</v>
      </c>
      <c r="H334" s="174">
        <f>IFERROR('Шаблон модификаторы блюда'!A335+1-1,0)</f>
        <v>0</v>
      </c>
      <c r="I334" s="37">
        <f>IFERROR(VLOOKUP(H334,Группы!A:A,1,FALSE),0)</f>
        <v>0</v>
      </c>
      <c r="J334" s="37" t="str">
        <f t="shared" si="131"/>
        <v/>
      </c>
      <c r="K334" s="125" t="str">
        <f>IF(IF('Шаблон модификаторы блюда'!D335=0,0,'Шаблон модификаторы блюда'!A335),IF('Шаблон модификаторы блюда'!D335=0,0,'Шаблон модификаторы блюда'!A335),"")</f>
        <v/>
      </c>
      <c r="L334" s="42" t="str">
        <f t="shared" si="132"/>
        <v/>
      </c>
      <c r="M334" s="42" t="str">
        <f t="shared" si="133"/>
        <v/>
      </c>
      <c r="N334" s="42" t="str">
        <f t="shared" si="152"/>
        <v/>
      </c>
      <c r="O334" s="37" t="str">
        <f t="shared" si="153"/>
        <v/>
      </c>
      <c r="Q334" s="37">
        <f>'Шаблон блюда'!B335</f>
        <v>0</v>
      </c>
      <c r="R334" s="37">
        <f>IFERROR('Шаблон блюда'!A335+1-1,"")</f>
        <v>0</v>
      </c>
      <c r="S334" s="45">
        <f t="shared" si="134"/>
        <v>0</v>
      </c>
      <c r="T334" s="37" t="str">
        <f t="shared" si="135"/>
        <v/>
      </c>
      <c r="U334" s="37" t="str">
        <f t="shared" si="154"/>
        <v/>
      </c>
      <c r="W334" s="38">
        <f t="shared" si="130"/>
        <v>0</v>
      </c>
      <c r="AO334" s="38">
        <f t="shared" si="136"/>
        <v>0</v>
      </c>
      <c r="AP334" s="38">
        <f t="shared" si="137"/>
        <v>0</v>
      </c>
      <c r="AR334" s="181">
        <f>Инвентаризация!O337</f>
        <v>0</v>
      </c>
      <c r="AS334" s="181">
        <f>Инвентаризация!P337</f>
        <v>0</v>
      </c>
      <c r="AT334" s="181">
        <f>Инвентаризация!Q337</f>
        <v>0</v>
      </c>
      <c r="AU334" s="181" t="str">
        <f>IFERROR('Аксапта '!A342,"-")</f>
        <v>-</v>
      </c>
      <c r="AV334" s="38">
        <f t="shared" si="138"/>
        <v>0</v>
      </c>
      <c r="AW334" s="38">
        <f t="shared" si="139"/>
        <v>0</v>
      </c>
      <c r="AX334" s="38">
        <f t="shared" si="140"/>
        <v>0</v>
      </c>
      <c r="AY334" s="181">
        <f t="shared" si="141"/>
        <v>0</v>
      </c>
      <c r="BB334" s="181">
        <f>Инвентаризация!O337</f>
        <v>0</v>
      </c>
      <c r="BC334" s="181">
        <f>Инвентаризация!P337</f>
        <v>0</v>
      </c>
      <c r="BD334" s="181">
        <f>Инвентаризация!Q337</f>
        <v>0</v>
      </c>
      <c r="BE334" s="181" t="str">
        <f>IFERROR('Аксапта 2'!A342,"-")</f>
        <v>-</v>
      </c>
      <c r="BF334" s="38">
        <f t="shared" si="142"/>
        <v>0</v>
      </c>
      <c r="BG334" s="38">
        <f t="shared" si="143"/>
        <v>0</v>
      </c>
      <c r="BH334" s="38">
        <f t="shared" si="144"/>
        <v>0</v>
      </c>
      <c r="BI334" s="181">
        <f t="shared" si="145"/>
        <v>0</v>
      </c>
      <c r="BL334" s="181">
        <f>Инвентаризация!O337</f>
        <v>0</v>
      </c>
      <c r="BM334" s="181">
        <f>Инвентаризация!P337</f>
        <v>0</v>
      </c>
      <c r="BN334" s="181">
        <f>Инвентаризация!Q337</f>
        <v>0</v>
      </c>
      <c r="BO334" s="181" t="str">
        <f>IFERROR('Аксапта 3'!A342,"-")</f>
        <v>-</v>
      </c>
      <c r="BP334" s="38">
        <f t="shared" si="146"/>
        <v>0</v>
      </c>
      <c r="BQ334" s="38">
        <f t="shared" si="147"/>
        <v>0</v>
      </c>
      <c r="BR334" s="38">
        <f t="shared" si="148"/>
        <v>0</v>
      </c>
      <c r="BS334" s="181">
        <f t="shared" si="149"/>
        <v>0</v>
      </c>
    </row>
    <row r="335" spans="1:71">
      <c r="A335" s="38">
        <f>'Шаблон блюда'!B336</f>
        <v>0</v>
      </c>
      <c r="B335" s="37">
        <f>IFERROR('Шаблон блюда'!A336+1-1,"")</f>
        <v>0</v>
      </c>
      <c r="C335" s="37">
        <f>IFERROR(VLOOKUP(B335,Группы!A:A,1,FALSE),0)</f>
        <v>0</v>
      </c>
      <c r="D335" s="37" t="str">
        <f t="shared" si="150"/>
        <v/>
      </c>
      <c r="E335" s="37" t="str">
        <f t="shared" si="151"/>
        <v/>
      </c>
      <c r="G335" s="173">
        <f>'Шаблон модификаторы'!C336</f>
        <v>0</v>
      </c>
      <c r="H335" s="174">
        <f>IFERROR('Шаблон модификаторы блюда'!A336+1-1,0)</f>
        <v>0</v>
      </c>
      <c r="I335" s="37">
        <f>IFERROR(VLOOKUP(H335,Группы!A:A,1,FALSE),0)</f>
        <v>0</v>
      </c>
      <c r="J335" s="37" t="str">
        <f t="shared" si="131"/>
        <v/>
      </c>
      <c r="K335" s="125" t="str">
        <f>IF(IF('Шаблон модификаторы блюда'!D336=0,0,'Шаблон модификаторы блюда'!A336),IF('Шаблон модификаторы блюда'!D336=0,0,'Шаблон модификаторы блюда'!A336),"")</f>
        <v/>
      </c>
      <c r="L335" s="42" t="str">
        <f t="shared" si="132"/>
        <v/>
      </c>
      <c r="M335" s="42" t="str">
        <f t="shared" si="133"/>
        <v/>
      </c>
      <c r="N335" s="42" t="str">
        <f t="shared" si="152"/>
        <v/>
      </c>
      <c r="O335" s="37" t="str">
        <f t="shared" si="153"/>
        <v/>
      </c>
      <c r="Q335" s="37">
        <f>'Шаблон блюда'!B336</f>
        <v>0</v>
      </c>
      <c r="R335" s="37">
        <f>IFERROR('Шаблон блюда'!A336+1-1,"")</f>
        <v>0</v>
      </c>
      <c r="S335" s="45">
        <f t="shared" si="134"/>
        <v>0</v>
      </c>
      <c r="T335" s="37" t="str">
        <f t="shared" si="135"/>
        <v/>
      </c>
      <c r="U335" s="37" t="str">
        <f t="shared" si="154"/>
        <v/>
      </c>
      <c r="W335" s="38">
        <f t="shared" si="130"/>
        <v>3004</v>
      </c>
      <c r="AO335" s="38">
        <f t="shared" si="136"/>
        <v>0</v>
      </c>
      <c r="AP335" s="38">
        <f t="shared" si="137"/>
        <v>0</v>
      </c>
      <c r="AR335" s="181">
        <f>Инвентаризация!O338</f>
        <v>0</v>
      </c>
      <c r="AS335" s="181">
        <f>Инвентаризация!P338</f>
        <v>0</v>
      </c>
      <c r="AT335" s="181">
        <f>Инвентаризация!Q338</f>
        <v>0</v>
      </c>
      <c r="AU335" s="181" t="str">
        <f>IFERROR('Аксапта '!A343,"-")</f>
        <v>-</v>
      </c>
      <c r="AV335" s="38">
        <f t="shared" si="138"/>
        <v>0</v>
      </c>
      <c r="AW335" s="38">
        <f t="shared" si="139"/>
        <v>0</v>
      </c>
      <c r="AX335" s="38">
        <f t="shared" si="140"/>
        <v>0</v>
      </c>
      <c r="AY335" s="181">
        <f t="shared" si="141"/>
        <v>0</v>
      </c>
      <c r="BB335" s="181">
        <f>Инвентаризация!O338</f>
        <v>0</v>
      </c>
      <c r="BC335" s="181">
        <f>Инвентаризация!P338</f>
        <v>0</v>
      </c>
      <c r="BD335" s="181">
        <f>Инвентаризация!Q338</f>
        <v>0</v>
      </c>
      <c r="BE335" s="181" t="str">
        <f>IFERROR('Аксапта 2'!A343,"-")</f>
        <v>-</v>
      </c>
      <c r="BF335" s="38">
        <f t="shared" si="142"/>
        <v>0</v>
      </c>
      <c r="BG335" s="38">
        <f t="shared" si="143"/>
        <v>0</v>
      </c>
      <c r="BH335" s="38">
        <f t="shared" si="144"/>
        <v>0</v>
      </c>
      <c r="BI335" s="181">
        <f t="shared" si="145"/>
        <v>0</v>
      </c>
      <c r="BL335" s="181">
        <f>Инвентаризация!O338</f>
        <v>0</v>
      </c>
      <c r="BM335" s="181">
        <f>Инвентаризация!P338</f>
        <v>0</v>
      </c>
      <c r="BN335" s="181">
        <f>Инвентаризация!Q338</f>
        <v>0</v>
      </c>
      <c r="BO335" s="181" t="str">
        <f>IFERROR('Аксапта 3'!A343,"-")</f>
        <v>-</v>
      </c>
      <c r="BP335" s="38">
        <f t="shared" si="146"/>
        <v>0</v>
      </c>
      <c r="BQ335" s="38">
        <f t="shared" si="147"/>
        <v>0</v>
      </c>
      <c r="BR335" s="38">
        <f t="shared" si="148"/>
        <v>0</v>
      </c>
      <c r="BS335" s="181">
        <f t="shared" si="149"/>
        <v>0</v>
      </c>
    </row>
    <row r="336" spans="1:71">
      <c r="A336" s="38">
        <f>'Шаблон блюда'!B337</f>
        <v>0</v>
      </c>
      <c r="B336" s="37">
        <f>IFERROR('Шаблон блюда'!A337+1-1,"")</f>
        <v>0</v>
      </c>
      <c r="C336" s="37">
        <f>IFERROR(VLOOKUP(B336,Группы!A:A,1,FALSE),0)</f>
        <v>0</v>
      </c>
      <c r="D336" s="37" t="str">
        <f t="shared" si="150"/>
        <v/>
      </c>
      <c r="E336" s="37" t="str">
        <f t="shared" si="151"/>
        <v/>
      </c>
      <c r="G336" s="173">
        <f>'Шаблон модификаторы'!C337</f>
        <v>0</v>
      </c>
      <c r="H336" s="174">
        <f>IFERROR('Шаблон модификаторы блюда'!A337+1-1,0)</f>
        <v>0</v>
      </c>
      <c r="I336" s="37">
        <f>IFERROR(VLOOKUP(H336,Группы!A:A,1,FALSE),0)</f>
        <v>0</v>
      </c>
      <c r="J336" s="37" t="str">
        <f t="shared" si="131"/>
        <v/>
      </c>
      <c r="K336" s="125" t="str">
        <f>IF(IF('Шаблон модификаторы блюда'!D337=0,0,'Шаблон модификаторы блюда'!A337),IF('Шаблон модификаторы блюда'!D337=0,0,'Шаблон модификаторы блюда'!A337),"")</f>
        <v/>
      </c>
      <c r="L336" s="42" t="str">
        <f t="shared" si="132"/>
        <v/>
      </c>
      <c r="M336" s="42" t="str">
        <f t="shared" si="133"/>
        <v/>
      </c>
      <c r="N336" s="42" t="str">
        <f t="shared" si="152"/>
        <v/>
      </c>
      <c r="O336" s="37" t="str">
        <f t="shared" si="153"/>
        <v/>
      </c>
      <c r="Q336" s="37">
        <f>'Шаблон блюда'!B337</f>
        <v>0</v>
      </c>
      <c r="R336" s="37">
        <f>IFERROR('Шаблон блюда'!A337+1-1,"")</f>
        <v>0</v>
      </c>
      <c r="S336" s="45">
        <f t="shared" si="134"/>
        <v>0</v>
      </c>
      <c r="T336" s="37" t="str">
        <f t="shared" si="135"/>
        <v/>
      </c>
      <c r="U336" s="37" t="str">
        <f t="shared" si="154"/>
        <v/>
      </c>
      <c r="W336" s="38">
        <f t="shared" si="130"/>
        <v>3006</v>
      </c>
      <c r="AO336" s="38">
        <f t="shared" si="136"/>
        <v>0</v>
      </c>
      <c r="AP336" s="38">
        <f t="shared" si="137"/>
        <v>0</v>
      </c>
      <c r="AR336" s="181">
        <f>Инвентаризация!O339</f>
        <v>0</v>
      </c>
      <c r="AS336" s="181">
        <f>Инвентаризация!P339</f>
        <v>0</v>
      </c>
      <c r="AT336" s="181">
        <f>Инвентаризация!Q339</f>
        <v>0</v>
      </c>
      <c r="AU336" s="181" t="str">
        <f>IFERROR('Аксапта '!A344,"-")</f>
        <v>-</v>
      </c>
      <c r="AV336" s="38">
        <f t="shared" si="138"/>
        <v>0</v>
      </c>
      <c r="AW336" s="38">
        <f t="shared" si="139"/>
        <v>0</v>
      </c>
      <c r="AX336" s="38">
        <f t="shared" si="140"/>
        <v>0</v>
      </c>
      <c r="AY336" s="181">
        <f t="shared" si="141"/>
        <v>0</v>
      </c>
      <c r="BB336" s="181">
        <f>Инвентаризация!O339</f>
        <v>0</v>
      </c>
      <c r="BC336" s="181">
        <f>Инвентаризация!P339</f>
        <v>0</v>
      </c>
      <c r="BD336" s="181">
        <f>Инвентаризация!Q339</f>
        <v>0</v>
      </c>
      <c r="BE336" s="181" t="str">
        <f>IFERROR('Аксапта 2'!A344,"-")</f>
        <v>-</v>
      </c>
      <c r="BF336" s="38">
        <f t="shared" si="142"/>
        <v>0</v>
      </c>
      <c r="BG336" s="38">
        <f t="shared" si="143"/>
        <v>0</v>
      </c>
      <c r="BH336" s="38">
        <f t="shared" si="144"/>
        <v>0</v>
      </c>
      <c r="BI336" s="181">
        <f t="shared" si="145"/>
        <v>0</v>
      </c>
      <c r="BL336" s="181">
        <f>Инвентаризация!O339</f>
        <v>0</v>
      </c>
      <c r="BM336" s="181">
        <f>Инвентаризация!P339</f>
        <v>0</v>
      </c>
      <c r="BN336" s="181">
        <f>Инвентаризация!Q339</f>
        <v>0</v>
      </c>
      <c r="BO336" s="181" t="str">
        <f>IFERROR('Аксапта 3'!A344,"-")</f>
        <v>-</v>
      </c>
      <c r="BP336" s="38">
        <f t="shared" si="146"/>
        <v>0</v>
      </c>
      <c r="BQ336" s="38">
        <f t="shared" si="147"/>
        <v>0</v>
      </c>
      <c r="BR336" s="38">
        <f t="shared" si="148"/>
        <v>0</v>
      </c>
      <c r="BS336" s="181">
        <f t="shared" si="149"/>
        <v>0</v>
      </c>
    </row>
    <row r="337" spans="1:71">
      <c r="A337" s="38">
        <f>'Шаблон блюда'!B338</f>
        <v>0</v>
      </c>
      <c r="B337" s="37">
        <f>IFERROR('Шаблон блюда'!A338+1-1,"")</f>
        <v>0</v>
      </c>
      <c r="C337" s="37">
        <f>IFERROR(VLOOKUP(B337,Группы!A:A,1,FALSE),0)</f>
        <v>0</v>
      </c>
      <c r="D337" s="37" t="str">
        <f t="shared" si="150"/>
        <v/>
      </c>
      <c r="E337" s="37" t="str">
        <f t="shared" si="151"/>
        <v/>
      </c>
      <c r="G337" s="173">
        <f>'Шаблон модификаторы'!C338</f>
        <v>0</v>
      </c>
      <c r="H337" s="174">
        <f>IFERROR('Шаблон модификаторы блюда'!A338+1-1,0)</f>
        <v>0</v>
      </c>
      <c r="I337" s="37">
        <f>IFERROR(VLOOKUP(H337,Группы!A:A,1,FALSE),0)</f>
        <v>0</v>
      </c>
      <c r="J337" s="37" t="str">
        <f t="shared" si="131"/>
        <v/>
      </c>
      <c r="K337" s="125" t="str">
        <f>IF(IF('Шаблон модификаторы блюда'!D338=0,0,'Шаблон модификаторы блюда'!A338),IF('Шаблон модификаторы блюда'!D338=0,0,'Шаблон модификаторы блюда'!A338),"")</f>
        <v/>
      </c>
      <c r="L337" s="42" t="str">
        <f t="shared" si="132"/>
        <v/>
      </c>
      <c r="M337" s="42" t="str">
        <f t="shared" si="133"/>
        <v/>
      </c>
      <c r="N337" s="42" t="str">
        <f t="shared" si="152"/>
        <v/>
      </c>
      <c r="O337" s="37" t="str">
        <f t="shared" si="153"/>
        <v/>
      </c>
      <c r="Q337" s="37">
        <f>'Шаблон блюда'!B338</f>
        <v>0</v>
      </c>
      <c r="R337" s="37">
        <f>IFERROR('Шаблон блюда'!A338+1-1,"")</f>
        <v>0</v>
      </c>
      <c r="S337" s="45">
        <f t="shared" si="134"/>
        <v>0</v>
      </c>
      <c r="T337" s="37" t="str">
        <f t="shared" si="135"/>
        <v/>
      </c>
      <c r="U337" s="37" t="str">
        <f t="shared" si="154"/>
        <v/>
      </c>
      <c r="W337" s="38">
        <f t="shared" si="130"/>
        <v>3011</v>
      </c>
      <c r="AO337" s="38">
        <f t="shared" si="136"/>
        <v>0</v>
      </c>
      <c r="AP337" s="38">
        <f t="shared" si="137"/>
        <v>0</v>
      </c>
      <c r="AR337" s="181">
        <f>Инвентаризация!O340</f>
        <v>0</v>
      </c>
      <c r="AS337" s="181">
        <f>Инвентаризация!P340</f>
        <v>0</v>
      </c>
      <c r="AT337" s="181">
        <f>Инвентаризация!Q340</f>
        <v>0</v>
      </c>
      <c r="AU337" s="181" t="str">
        <f>IFERROR('Аксапта '!A345,"-")</f>
        <v>-</v>
      </c>
      <c r="AV337" s="38">
        <f t="shared" si="138"/>
        <v>0</v>
      </c>
      <c r="AW337" s="38">
        <f t="shared" si="139"/>
        <v>0</v>
      </c>
      <c r="AX337" s="38">
        <f t="shared" si="140"/>
        <v>0</v>
      </c>
      <c r="AY337" s="181">
        <f t="shared" si="141"/>
        <v>0</v>
      </c>
      <c r="BB337" s="181">
        <f>Инвентаризация!O340</f>
        <v>0</v>
      </c>
      <c r="BC337" s="181">
        <f>Инвентаризация!P340</f>
        <v>0</v>
      </c>
      <c r="BD337" s="181">
        <f>Инвентаризация!Q340</f>
        <v>0</v>
      </c>
      <c r="BE337" s="181" t="str">
        <f>IFERROR('Аксапта 2'!A345,"-")</f>
        <v>-</v>
      </c>
      <c r="BF337" s="38">
        <f t="shared" si="142"/>
        <v>0</v>
      </c>
      <c r="BG337" s="38">
        <f t="shared" si="143"/>
        <v>0</v>
      </c>
      <c r="BH337" s="38">
        <f t="shared" si="144"/>
        <v>0</v>
      </c>
      <c r="BI337" s="181">
        <f t="shared" si="145"/>
        <v>0</v>
      </c>
      <c r="BL337" s="181">
        <f>Инвентаризация!O340</f>
        <v>0</v>
      </c>
      <c r="BM337" s="181">
        <f>Инвентаризация!P340</f>
        <v>0</v>
      </c>
      <c r="BN337" s="181">
        <f>Инвентаризация!Q340</f>
        <v>0</v>
      </c>
      <c r="BO337" s="181" t="str">
        <f>IFERROR('Аксапта 3'!A345,"-")</f>
        <v>-</v>
      </c>
      <c r="BP337" s="38">
        <f t="shared" si="146"/>
        <v>0</v>
      </c>
      <c r="BQ337" s="38">
        <f t="shared" si="147"/>
        <v>0</v>
      </c>
      <c r="BR337" s="38">
        <f t="shared" si="148"/>
        <v>0</v>
      </c>
      <c r="BS337" s="181">
        <f t="shared" si="149"/>
        <v>0</v>
      </c>
    </row>
    <row r="338" spans="1:71">
      <c r="A338" s="38">
        <f>'Шаблон блюда'!B339</f>
        <v>0</v>
      </c>
      <c r="B338" s="37">
        <f>IFERROR('Шаблон блюда'!A339+1-1,"")</f>
        <v>0</v>
      </c>
      <c r="C338" s="37">
        <f>IFERROR(VLOOKUP(B338,Группы!A:A,1,FALSE),0)</f>
        <v>0</v>
      </c>
      <c r="D338" s="37" t="str">
        <f t="shared" si="150"/>
        <v/>
      </c>
      <c r="E338" s="37" t="str">
        <f t="shared" si="151"/>
        <v/>
      </c>
      <c r="G338" s="173">
        <f>'Шаблон модификаторы'!C339</f>
        <v>0</v>
      </c>
      <c r="H338" s="174">
        <f>IFERROR('Шаблон модификаторы блюда'!A339+1-1,0)</f>
        <v>0</v>
      </c>
      <c r="I338" s="37">
        <f>IFERROR(VLOOKUP(H338,Группы!A:A,1,FALSE),0)</f>
        <v>0</v>
      </c>
      <c r="J338" s="37" t="str">
        <f t="shared" si="131"/>
        <v/>
      </c>
      <c r="K338" s="125" t="str">
        <f>IF(IF('Шаблон модификаторы блюда'!D339=0,0,'Шаблон модификаторы блюда'!A339),IF('Шаблон модификаторы блюда'!D339=0,0,'Шаблон модификаторы блюда'!A339),"")</f>
        <v/>
      </c>
      <c r="L338" s="42" t="str">
        <f t="shared" si="132"/>
        <v/>
      </c>
      <c r="M338" s="42" t="str">
        <f t="shared" si="133"/>
        <v/>
      </c>
      <c r="N338" s="42" t="str">
        <f t="shared" si="152"/>
        <v/>
      </c>
      <c r="O338" s="37" t="str">
        <f t="shared" si="153"/>
        <v/>
      </c>
      <c r="Q338" s="37">
        <f>'Шаблон блюда'!B339</f>
        <v>0</v>
      </c>
      <c r="R338" s="37">
        <f>IFERROR('Шаблон блюда'!A339+1-1,"")</f>
        <v>0</v>
      </c>
      <c r="S338" s="45">
        <f t="shared" si="134"/>
        <v>0</v>
      </c>
      <c r="T338" s="37" t="str">
        <f t="shared" si="135"/>
        <v/>
      </c>
      <c r="U338" s="37" t="str">
        <f t="shared" si="154"/>
        <v/>
      </c>
      <c r="W338" s="38">
        <f t="shared" si="130"/>
        <v>0</v>
      </c>
      <c r="AO338" s="38">
        <f t="shared" si="136"/>
        <v>0</v>
      </c>
      <c r="AP338" s="38">
        <f t="shared" si="137"/>
        <v>0</v>
      </c>
      <c r="AR338" s="181">
        <f>Инвентаризация!O341</f>
        <v>0</v>
      </c>
      <c r="AS338" s="181">
        <f>Инвентаризация!P341</f>
        <v>0</v>
      </c>
      <c r="AT338" s="181">
        <f>Инвентаризация!Q341</f>
        <v>0</v>
      </c>
      <c r="AU338" s="181" t="str">
        <f>IFERROR('Аксапта '!A346,"-")</f>
        <v>-</v>
      </c>
      <c r="AV338" s="38">
        <f t="shared" si="138"/>
        <v>0</v>
      </c>
      <c r="AW338" s="38">
        <f t="shared" si="139"/>
        <v>0</v>
      </c>
      <c r="AX338" s="38">
        <f t="shared" si="140"/>
        <v>0</v>
      </c>
      <c r="AY338" s="181">
        <f t="shared" si="141"/>
        <v>0</v>
      </c>
      <c r="BB338" s="181">
        <f>Инвентаризация!O341</f>
        <v>0</v>
      </c>
      <c r="BC338" s="181">
        <f>Инвентаризация!P341</f>
        <v>0</v>
      </c>
      <c r="BD338" s="181">
        <f>Инвентаризация!Q341</f>
        <v>0</v>
      </c>
      <c r="BE338" s="181" t="str">
        <f>IFERROR('Аксапта 2'!A346,"-")</f>
        <v>-</v>
      </c>
      <c r="BF338" s="38">
        <f t="shared" si="142"/>
        <v>0</v>
      </c>
      <c r="BG338" s="38">
        <f t="shared" si="143"/>
        <v>0</v>
      </c>
      <c r="BH338" s="38">
        <f t="shared" si="144"/>
        <v>0</v>
      </c>
      <c r="BI338" s="181">
        <f t="shared" si="145"/>
        <v>0</v>
      </c>
      <c r="BL338" s="181">
        <f>Инвентаризация!O341</f>
        <v>0</v>
      </c>
      <c r="BM338" s="181">
        <f>Инвентаризация!P341</f>
        <v>0</v>
      </c>
      <c r="BN338" s="181">
        <f>Инвентаризация!Q341</f>
        <v>0</v>
      </c>
      <c r="BO338" s="181" t="str">
        <f>IFERROR('Аксапта 3'!A346,"-")</f>
        <v>-</v>
      </c>
      <c r="BP338" s="38">
        <f t="shared" si="146"/>
        <v>0</v>
      </c>
      <c r="BQ338" s="38">
        <f t="shared" si="147"/>
        <v>0</v>
      </c>
      <c r="BR338" s="38">
        <f t="shared" si="148"/>
        <v>0</v>
      </c>
      <c r="BS338" s="181">
        <f t="shared" si="149"/>
        <v>0</v>
      </c>
    </row>
    <row r="339" spans="1:71">
      <c r="A339" s="38">
        <f>'Шаблон блюда'!B340</f>
        <v>0</v>
      </c>
      <c r="B339" s="37">
        <f>IFERROR('Шаблон блюда'!A340+1-1,"")</f>
        <v>0</v>
      </c>
      <c r="C339" s="37">
        <f>IFERROR(VLOOKUP(B339,Группы!A:A,1,FALSE),0)</f>
        <v>0</v>
      </c>
      <c r="D339" s="37" t="str">
        <f t="shared" si="150"/>
        <v/>
      </c>
      <c r="E339" s="37" t="str">
        <f t="shared" si="151"/>
        <v/>
      </c>
      <c r="G339" s="173">
        <f>'Шаблон модификаторы'!C340</f>
        <v>0</v>
      </c>
      <c r="H339" s="174">
        <f>IFERROR('Шаблон модификаторы блюда'!A340+1-1,0)</f>
        <v>0</v>
      </c>
      <c r="I339" s="37">
        <f>IFERROR(VLOOKUP(H339,Группы!A:A,1,FALSE),0)</f>
        <v>0</v>
      </c>
      <c r="J339" s="37" t="str">
        <f t="shared" si="131"/>
        <v/>
      </c>
      <c r="K339" s="125" t="str">
        <f>IF(IF('Шаблон модификаторы блюда'!D340=0,0,'Шаблон модификаторы блюда'!A340),IF('Шаблон модификаторы блюда'!D340=0,0,'Шаблон модификаторы блюда'!A340),"")</f>
        <v/>
      </c>
      <c r="L339" s="42" t="str">
        <f t="shared" si="132"/>
        <v/>
      </c>
      <c r="M339" s="42" t="str">
        <f t="shared" si="133"/>
        <v/>
      </c>
      <c r="N339" s="42" t="str">
        <f t="shared" si="152"/>
        <v/>
      </c>
      <c r="O339" s="37" t="str">
        <f t="shared" si="153"/>
        <v/>
      </c>
      <c r="Q339" s="37">
        <f>'Шаблон блюда'!B340</f>
        <v>0</v>
      </c>
      <c r="R339" s="37">
        <f>IFERROR('Шаблон блюда'!A340+1-1,"")</f>
        <v>0</v>
      </c>
      <c r="S339" s="45">
        <f t="shared" si="134"/>
        <v>0</v>
      </c>
      <c r="T339" s="37" t="str">
        <f t="shared" si="135"/>
        <v/>
      </c>
      <c r="U339" s="37" t="str">
        <f t="shared" si="154"/>
        <v/>
      </c>
      <c r="W339" s="38">
        <f t="shared" si="130"/>
        <v>0</v>
      </c>
      <c r="AO339" s="38">
        <f t="shared" si="136"/>
        <v>0</v>
      </c>
      <c r="AP339" s="38">
        <f t="shared" si="137"/>
        <v>0</v>
      </c>
      <c r="AR339" s="181">
        <f>Инвентаризация!O342</f>
        <v>0</v>
      </c>
      <c r="AS339" s="181">
        <f>Инвентаризация!P342</f>
        <v>0</v>
      </c>
      <c r="AT339" s="181">
        <f>Инвентаризация!Q342</f>
        <v>0</v>
      </c>
      <c r="AU339" s="181" t="str">
        <f>IFERROR('Аксапта '!A347,"-")</f>
        <v>-</v>
      </c>
      <c r="AV339" s="38">
        <f t="shared" si="138"/>
        <v>0</v>
      </c>
      <c r="AW339" s="38">
        <f t="shared" si="139"/>
        <v>0</v>
      </c>
      <c r="AX339" s="38">
        <f t="shared" si="140"/>
        <v>0</v>
      </c>
      <c r="AY339" s="181">
        <f t="shared" si="141"/>
        <v>0</v>
      </c>
      <c r="BB339" s="181">
        <f>Инвентаризация!O342</f>
        <v>0</v>
      </c>
      <c r="BC339" s="181">
        <f>Инвентаризация!P342</f>
        <v>0</v>
      </c>
      <c r="BD339" s="181">
        <f>Инвентаризация!Q342</f>
        <v>0</v>
      </c>
      <c r="BE339" s="181" t="str">
        <f>IFERROR('Аксапта 2'!A347,"-")</f>
        <v>-</v>
      </c>
      <c r="BF339" s="38">
        <f t="shared" si="142"/>
        <v>0</v>
      </c>
      <c r="BG339" s="38">
        <f t="shared" si="143"/>
        <v>0</v>
      </c>
      <c r="BH339" s="38">
        <f t="shared" si="144"/>
        <v>0</v>
      </c>
      <c r="BI339" s="181">
        <f t="shared" si="145"/>
        <v>0</v>
      </c>
      <c r="BL339" s="181">
        <f>Инвентаризация!O342</f>
        <v>0</v>
      </c>
      <c r="BM339" s="181">
        <f>Инвентаризация!P342</f>
        <v>0</v>
      </c>
      <c r="BN339" s="181">
        <f>Инвентаризация!Q342</f>
        <v>0</v>
      </c>
      <c r="BO339" s="181" t="str">
        <f>IFERROR('Аксапта 3'!A347,"-")</f>
        <v>-</v>
      </c>
      <c r="BP339" s="38">
        <f t="shared" si="146"/>
        <v>0</v>
      </c>
      <c r="BQ339" s="38">
        <f t="shared" si="147"/>
        <v>0</v>
      </c>
      <c r="BR339" s="38">
        <f t="shared" si="148"/>
        <v>0</v>
      </c>
      <c r="BS339" s="181">
        <f t="shared" si="149"/>
        <v>0</v>
      </c>
    </row>
    <row r="340" spans="1:71">
      <c r="A340" s="38">
        <f>'Шаблон блюда'!B341</f>
        <v>0</v>
      </c>
      <c r="B340" s="37">
        <f>IFERROR('Шаблон блюда'!A341+1-1,"")</f>
        <v>0</v>
      </c>
      <c r="C340" s="37">
        <f>IFERROR(VLOOKUP(B340,Группы!A:A,1,FALSE),0)</f>
        <v>0</v>
      </c>
      <c r="D340" s="37" t="str">
        <f t="shared" si="150"/>
        <v/>
      </c>
      <c r="E340" s="37" t="str">
        <f t="shared" si="151"/>
        <v/>
      </c>
      <c r="G340" s="173">
        <f>'Шаблон модификаторы'!C341</f>
        <v>0</v>
      </c>
      <c r="H340" s="174">
        <f>IFERROR('Шаблон модификаторы блюда'!A341+1-1,0)</f>
        <v>0</v>
      </c>
      <c r="I340" s="37">
        <f>IFERROR(VLOOKUP(H340,Группы!A:A,1,FALSE),0)</f>
        <v>0</v>
      </c>
      <c r="J340" s="37" t="str">
        <f t="shared" si="131"/>
        <v/>
      </c>
      <c r="K340" s="125" t="str">
        <f>IF(IF('Шаблон модификаторы блюда'!D341=0,0,'Шаблон модификаторы блюда'!A341),IF('Шаблон модификаторы блюда'!D341=0,0,'Шаблон модификаторы блюда'!A341),"")</f>
        <v/>
      </c>
      <c r="L340" s="42" t="str">
        <f t="shared" si="132"/>
        <v/>
      </c>
      <c r="M340" s="42" t="str">
        <f t="shared" si="133"/>
        <v/>
      </c>
      <c r="N340" s="42" t="str">
        <f t="shared" si="152"/>
        <v/>
      </c>
      <c r="O340" s="37" t="str">
        <f t="shared" si="153"/>
        <v/>
      </c>
      <c r="Q340" s="37">
        <f>'Шаблон блюда'!B341</f>
        <v>0</v>
      </c>
      <c r="R340" s="37">
        <f>IFERROR('Шаблон блюда'!A341+1-1,"")</f>
        <v>0</v>
      </c>
      <c r="S340" s="45">
        <f t="shared" si="134"/>
        <v>0</v>
      </c>
      <c r="T340" s="37" t="str">
        <f t="shared" si="135"/>
        <v/>
      </c>
      <c r="U340" s="37" t="str">
        <f t="shared" si="154"/>
        <v/>
      </c>
      <c r="W340" s="38">
        <f t="shared" si="130"/>
        <v>0</v>
      </c>
      <c r="AO340" s="38">
        <f t="shared" si="136"/>
        <v>0</v>
      </c>
      <c r="AP340" s="38">
        <f t="shared" si="137"/>
        <v>0</v>
      </c>
      <c r="AR340" s="181">
        <f>Инвентаризация!O343</f>
        <v>0</v>
      </c>
      <c r="AS340" s="181">
        <f>Инвентаризация!P343</f>
        <v>0</v>
      </c>
      <c r="AT340" s="181">
        <f>Инвентаризация!Q343</f>
        <v>0</v>
      </c>
      <c r="AU340" s="181" t="str">
        <f>IFERROR('Аксапта '!A348,"-")</f>
        <v>-</v>
      </c>
      <c r="AV340" s="38">
        <f t="shared" si="138"/>
        <v>0</v>
      </c>
      <c r="AW340" s="38">
        <f t="shared" si="139"/>
        <v>0</v>
      </c>
      <c r="AX340" s="38">
        <f t="shared" si="140"/>
        <v>0</v>
      </c>
      <c r="AY340" s="181">
        <f t="shared" si="141"/>
        <v>0</v>
      </c>
      <c r="BB340" s="181">
        <f>Инвентаризация!O343</f>
        <v>0</v>
      </c>
      <c r="BC340" s="181">
        <f>Инвентаризация!P343</f>
        <v>0</v>
      </c>
      <c r="BD340" s="181">
        <f>Инвентаризация!Q343</f>
        <v>0</v>
      </c>
      <c r="BE340" s="181" t="str">
        <f>IFERROR('Аксапта 2'!A348,"-")</f>
        <v>-</v>
      </c>
      <c r="BF340" s="38">
        <f t="shared" si="142"/>
        <v>0</v>
      </c>
      <c r="BG340" s="38">
        <f t="shared" si="143"/>
        <v>0</v>
      </c>
      <c r="BH340" s="38">
        <f t="shared" si="144"/>
        <v>0</v>
      </c>
      <c r="BI340" s="181">
        <f t="shared" si="145"/>
        <v>0</v>
      </c>
      <c r="BL340" s="181">
        <f>Инвентаризация!O343</f>
        <v>0</v>
      </c>
      <c r="BM340" s="181">
        <f>Инвентаризация!P343</f>
        <v>0</v>
      </c>
      <c r="BN340" s="181">
        <f>Инвентаризация!Q343</f>
        <v>0</v>
      </c>
      <c r="BO340" s="181" t="str">
        <f>IFERROR('Аксапта 3'!A348,"-")</f>
        <v>-</v>
      </c>
      <c r="BP340" s="38">
        <f t="shared" si="146"/>
        <v>0</v>
      </c>
      <c r="BQ340" s="38">
        <f t="shared" si="147"/>
        <v>0</v>
      </c>
      <c r="BR340" s="38">
        <f t="shared" si="148"/>
        <v>0</v>
      </c>
      <c r="BS340" s="181">
        <f t="shared" si="149"/>
        <v>0</v>
      </c>
    </row>
    <row r="341" spans="1:71">
      <c r="A341" s="38">
        <f>'Шаблон блюда'!B342</f>
        <v>0</v>
      </c>
      <c r="B341" s="37">
        <f>IFERROR('Шаблон блюда'!A342+1-1,"")</f>
        <v>0</v>
      </c>
      <c r="C341" s="37">
        <f>IFERROR(VLOOKUP(B341,Группы!A:A,1,FALSE),0)</f>
        <v>0</v>
      </c>
      <c r="D341" s="37" t="str">
        <f t="shared" si="150"/>
        <v/>
      </c>
      <c r="E341" s="37" t="str">
        <f t="shared" si="151"/>
        <v/>
      </c>
      <c r="G341" s="173">
        <f>'Шаблон модификаторы'!C342</f>
        <v>0</v>
      </c>
      <c r="H341" s="174">
        <f>IFERROR('Шаблон модификаторы блюда'!A342+1-1,0)</f>
        <v>0</v>
      </c>
      <c r="I341" s="37">
        <f>IFERROR(VLOOKUP(H341,Группы!A:A,1,FALSE),0)</f>
        <v>0</v>
      </c>
      <c r="J341" s="37" t="str">
        <f t="shared" si="131"/>
        <v/>
      </c>
      <c r="K341" s="125" t="str">
        <f>IF(IF('Шаблон модификаторы блюда'!D342=0,0,'Шаблон модификаторы блюда'!A342),IF('Шаблон модификаторы блюда'!D342=0,0,'Шаблон модификаторы блюда'!A342),"")</f>
        <v/>
      </c>
      <c r="L341" s="42" t="str">
        <f t="shared" si="132"/>
        <v/>
      </c>
      <c r="M341" s="42" t="str">
        <f t="shared" si="133"/>
        <v/>
      </c>
      <c r="N341" s="42" t="str">
        <f t="shared" si="152"/>
        <v/>
      </c>
      <c r="O341" s="37" t="str">
        <f t="shared" si="153"/>
        <v/>
      </c>
      <c r="Q341" s="37">
        <f>'Шаблон блюда'!B342</f>
        <v>0</v>
      </c>
      <c r="R341" s="37">
        <f>IFERROR('Шаблон блюда'!A342+1-1,"")</f>
        <v>0</v>
      </c>
      <c r="S341" s="45">
        <f t="shared" si="134"/>
        <v>0</v>
      </c>
      <c r="T341" s="37" t="str">
        <f t="shared" si="135"/>
        <v/>
      </c>
      <c r="U341" s="37" t="str">
        <f t="shared" si="154"/>
        <v/>
      </c>
      <c r="W341" s="38">
        <f t="shared" si="130"/>
        <v>0</v>
      </c>
      <c r="AO341" s="38">
        <f t="shared" si="136"/>
        <v>0</v>
      </c>
      <c r="AP341" s="38">
        <f t="shared" si="137"/>
        <v>0</v>
      </c>
      <c r="AR341" s="181">
        <f>Инвентаризация!O344</f>
        <v>0</v>
      </c>
      <c r="AS341" s="181">
        <f>Инвентаризация!P344</f>
        <v>0</v>
      </c>
      <c r="AT341" s="181">
        <f>Инвентаризация!Q344</f>
        <v>0</v>
      </c>
      <c r="AU341" s="181" t="str">
        <f>IFERROR('Аксапта '!A349,"-")</f>
        <v>-</v>
      </c>
      <c r="AV341" s="38">
        <f t="shared" si="138"/>
        <v>0</v>
      </c>
      <c r="AW341" s="38">
        <f t="shared" si="139"/>
        <v>0</v>
      </c>
      <c r="AX341" s="38">
        <f t="shared" si="140"/>
        <v>0</v>
      </c>
      <c r="AY341" s="181">
        <f t="shared" si="141"/>
        <v>0</v>
      </c>
      <c r="BB341" s="181">
        <f>Инвентаризация!O344</f>
        <v>0</v>
      </c>
      <c r="BC341" s="181">
        <f>Инвентаризация!P344</f>
        <v>0</v>
      </c>
      <c r="BD341" s="181">
        <f>Инвентаризация!Q344</f>
        <v>0</v>
      </c>
      <c r="BE341" s="181" t="str">
        <f>IFERROR('Аксапта 2'!A349,"-")</f>
        <v>-</v>
      </c>
      <c r="BF341" s="38">
        <f t="shared" si="142"/>
        <v>0</v>
      </c>
      <c r="BG341" s="38">
        <f t="shared" si="143"/>
        <v>0</v>
      </c>
      <c r="BH341" s="38">
        <f t="shared" si="144"/>
        <v>0</v>
      </c>
      <c r="BI341" s="181">
        <f t="shared" si="145"/>
        <v>0</v>
      </c>
      <c r="BL341" s="181">
        <f>Инвентаризация!O344</f>
        <v>0</v>
      </c>
      <c r="BM341" s="181">
        <f>Инвентаризация!P344</f>
        <v>0</v>
      </c>
      <c r="BN341" s="181">
        <f>Инвентаризация!Q344</f>
        <v>0</v>
      </c>
      <c r="BO341" s="181" t="str">
        <f>IFERROR('Аксапта 3'!A349,"-")</f>
        <v>-</v>
      </c>
      <c r="BP341" s="38">
        <f t="shared" si="146"/>
        <v>0</v>
      </c>
      <c r="BQ341" s="38">
        <f t="shared" si="147"/>
        <v>0</v>
      </c>
      <c r="BR341" s="38">
        <f t="shared" si="148"/>
        <v>0</v>
      </c>
      <c r="BS341" s="181">
        <f t="shared" si="149"/>
        <v>0</v>
      </c>
    </row>
    <row r="342" spans="1:71">
      <c r="A342" s="38">
        <f>'Шаблон блюда'!B343</f>
        <v>0</v>
      </c>
      <c r="B342" s="37">
        <f>IFERROR('Шаблон блюда'!A343+1-1,"")</f>
        <v>0</v>
      </c>
      <c r="C342" s="37">
        <f>IFERROR(VLOOKUP(B342,Группы!A:A,1,FALSE),0)</f>
        <v>0</v>
      </c>
      <c r="D342" s="37" t="str">
        <f t="shared" si="150"/>
        <v/>
      </c>
      <c r="E342" s="37" t="str">
        <f t="shared" si="151"/>
        <v/>
      </c>
      <c r="G342" s="173">
        <f>'Шаблон модификаторы'!C343</f>
        <v>0</v>
      </c>
      <c r="H342" s="174">
        <f>IFERROR('Шаблон модификаторы блюда'!A343+1-1,0)</f>
        <v>0</v>
      </c>
      <c r="I342" s="37">
        <f>IFERROR(VLOOKUP(H342,Группы!A:A,1,FALSE),0)</f>
        <v>0</v>
      </c>
      <c r="J342" s="37" t="str">
        <f t="shared" si="131"/>
        <v/>
      </c>
      <c r="K342" s="125" t="str">
        <f>IF(IF('Шаблон модификаторы блюда'!D343=0,0,'Шаблон модификаторы блюда'!A343),IF('Шаблон модификаторы блюда'!D343=0,0,'Шаблон модификаторы блюда'!A343),"")</f>
        <v/>
      </c>
      <c r="L342" s="42" t="str">
        <f t="shared" si="132"/>
        <v/>
      </c>
      <c r="M342" s="42" t="str">
        <f t="shared" si="133"/>
        <v/>
      </c>
      <c r="N342" s="42" t="str">
        <f t="shared" si="152"/>
        <v/>
      </c>
      <c r="O342" s="37" t="str">
        <f t="shared" si="153"/>
        <v/>
      </c>
      <c r="Q342" s="37">
        <f>'Шаблон блюда'!B343</f>
        <v>0</v>
      </c>
      <c r="R342" s="37">
        <f>IFERROR('Шаблон блюда'!A343+1-1,"")</f>
        <v>0</v>
      </c>
      <c r="S342" s="45">
        <f t="shared" si="134"/>
        <v>0</v>
      </c>
      <c r="T342" s="37" t="str">
        <f t="shared" si="135"/>
        <v/>
      </c>
      <c r="U342" s="37" t="str">
        <f t="shared" si="154"/>
        <v/>
      </c>
      <c r="W342" s="38">
        <f t="shared" si="130"/>
        <v>0</v>
      </c>
      <c r="AO342" s="38">
        <f t="shared" si="136"/>
        <v>0</v>
      </c>
      <c r="AP342" s="38">
        <f t="shared" si="137"/>
        <v>0</v>
      </c>
      <c r="AR342" s="181">
        <f>Инвентаризация!O345</f>
        <v>0</v>
      </c>
      <c r="AS342" s="181">
        <f>Инвентаризация!P345</f>
        <v>0</v>
      </c>
      <c r="AT342" s="181">
        <f>Инвентаризация!Q345</f>
        <v>0</v>
      </c>
      <c r="AU342" s="181" t="str">
        <f>IFERROR('Аксапта '!A350,"-")</f>
        <v>-</v>
      </c>
      <c r="AV342" s="38">
        <f t="shared" si="138"/>
        <v>0</v>
      </c>
      <c r="AW342" s="38">
        <f t="shared" si="139"/>
        <v>0</v>
      </c>
      <c r="AX342" s="38">
        <f t="shared" si="140"/>
        <v>0</v>
      </c>
      <c r="AY342" s="181">
        <f t="shared" si="141"/>
        <v>0</v>
      </c>
      <c r="BB342" s="181">
        <f>Инвентаризация!O345</f>
        <v>0</v>
      </c>
      <c r="BC342" s="181">
        <f>Инвентаризация!P345</f>
        <v>0</v>
      </c>
      <c r="BD342" s="181">
        <f>Инвентаризация!Q345</f>
        <v>0</v>
      </c>
      <c r="BE342" s="181" t="str">
        <f>IFERROR('Аксапта 2'!A350,"-")</f>
        <v>-</v>
      </c>
      <c r="BF342" s="38">
        <f t="shared" si="142"/>
        <v>0</v>
      </c>
      <c r="BG342" s="38">
        <f t="shared" si="143"/>
        <v>0</v>
      </c>
      <c r="BH342" s="38">
        <f t="shared" si="144"/>
        <v>0</v>
      </c>
      <c r="BI342" s="181">
        <f t="shared" si="145"/>
        <v>0</v>
      </c>
      <c r="BL342" s="181">
        <f>Инвентаризация!O345</f>
        <v>0</v>
      </c>
      <c r="BM342" s="181">
        <f>Инвентаризация!P345</f>
        <v>0</v>
      </c>
      <c r="BN342" s="181">
        <f>Инвентаризация!Q345</f>
        <v>0</v>
      </c>
      <c r="BO342" s="181" t="str">
        <f>IFERROR('Аксапта 3'!A350,"-")</f>
        <v>-</v>
      </c>
      <c r="BP342" s="38">
        <f t="shared" si="146"/>
        <v>0</v>
      </c>
      <c r="BQ342" s="38">
        <f t="shared" si="147"/>
        <v>0</v>
      </c>
      <c r="BR342" s="38">
        <f t="shared" si="148"/>
        <v>0</v>
      </c>
      <c r="BS342" s="181">
        <f t="shared" si="149"/>
        <v>0</v>
      </c>
    </row>
    <row r="343" spans="1:71">
      <c r="A343" s="38">
        <f>'Шаблон блюда'!B344</f>
        <v>0</v>
      </c>
      <c r="B343" s="37">
        <f>IFERROR('Шаблон блюда'!A344+1-1,"")</f>
        <v>0</v>
      </c>
      <c r="C343" s="37">
        <f>IFERROR(VLOOKUP(B343,Группы!A:A,1,FALSE),0)</f>
        <v>0</v>
      </c>
      <c r="D343" s="37" t="str">
        <f t="shared" si="150"/>
        <v/>
      </c>
      <c r="E343" s="37" t="str">
        <f t="shared" si="151"/>
        <v/>
      </c>
      <c r="G343" s="173">
        <f>'Шаблон модификаторы'!C344</f>
        <v>0</v>
      </c>
      <c r="H343" s="174">
        <f>IFERROR('Шаблон модификаторы блюда'!A344+1-1,0)</f>
        <v>0</v>
      </c>
      <c r="I343" s="37">
        <f>IFERROR(VLOOKUP(H343,Группы!A:A,1,FALSE),0)</f>
        <v>0</v>
      </c>
      <c r="J343" s="37" t="str">
        <f t="shared" si="131"/>
        <v/>
      </c>
      <c r="K343" s="125" t="str">
        <f>IF(IF('Шаблон модификаторы блюда'!D344=0,0,'Шаблон модификаторы блюда'!A344),IF('Шаблон модификаторы блюда'!D344=0,0,'Шаблон модификаторы блюда'!A344),"")</f>
        <v/>
      </c>
      <c r="L343" s="42" t="str">
        <f t="shared" si="132"/>
        <v/>
      </c>
      <c r="M343" s="42" t="str">
        <f t="shared" si="133"/>
        <v/>
      </c>
      <c r="N343" s="42" t="str">
        <f t="shared" si="152"/>
        <v/>
      </c>
      <c r="O343" s="37" t="str">
        <f t="shared" si="153"/>
        <v/>
      </c>
      <c r="Q343" s="37">
        <f>'Шаблон блюда'!B344</f>
        <v>0</v>
      </c>
      <c r="R343" s="37">
        <f>IFERROR('Шаблон блюда'!A344+1-1,"")</f>
        <v>0</v>
      </c>
      <c r="S343" s="45">
        <f t="shared" si="134"/>
        <v>0</v>
      </c>
      <c r="T343" s="37" t="str">
        <f t="shared" si="135"/>
        <v/>
      </c>
      <c r="U343" s="37" t="str">
        <f t="shared" si="154"/>
        <v/>
      </c>
      <c r="W343" s="38">
        <f t="shared" si="130"/>
        <v>0</v>
      </c>
      <c r="AO343" s="38">
        <f t="shared" si="136"/>
        <v>0</v>
      </c>
      <c r="AP343" s="38">
        <f t="shared" si="137"/>
        <v>0</v>
      </c>
      <c r="AR343" s="181">
        <f>Инвентаризация!O346</f>
        <v>0</v>
      </c>
      <c r="AS343" s="181">
        <f>Инвентаризация!P346</f>
        <v>0</v>
      </c>
      <c r="AT343" s="181">
        <f>Инвентаризация!Q346</f>
        <v>0</v>
      </c>
      <c r="AU343" s="181" t="str">
        <f>IFERROR('Аксапта '!A351,"-")</f>
        <v>-</v>
      </c>
      <c r="AV343" s="38">
        <f t="shared" si="138"/>
        <v>0</v>
      </c>
      <c r="AW343" s="38">
        <f t="shared" si="139"/>
        <v>0</v>
      </c>
      <c r="AX343" s="38">
        <f t="shared" si="140"/>
        <v>0</v>
      </c>
      <c r="AY343" s="181">
        <f t="shared" si="141"/>
        <v>0</v>
      </c>
      <c r="BB343" s="181">
        <f>Инвентаризация!O346</f>
        <v>0</v>
      </c>
      <c r="BC343" s="181">
        <f>Инвентаризация!P346</f>
        <v>0</v>
      </c>
      <c r="BD343" s="181">
        <f>Инвентаризация!Q346</f>
        <v>0</v>
      </c>
      <c r="BE343" s="181" t="str">
        <f>IFERROR('Аксапта 2'!A351,"-")</f>
        <v>-</v>
      </c>
      <c r="BF343" s="38">
        <f t="shared" si="142"/>
        <v>0</v>
      </c>
      <c r="BG343" s="38">
        <f t="shared" si="143"/>
        <v>0</v>
      </c>
      <c r="BH343" s="38">
        <f t="shared" si="144"/>
        <v>0</v>
      </c>
      <c r="BI343" s="181">
        <f t="shared" si="145"/>
        <v>0</v>
      </c>
      <c r="BL343" s="181">
        <f>Инвентаризация!O346</f>
        <v>0</v>
      </c>
      <c r="BM343" s="181">
        <f>Инвентаризация!P346</f>
        <v>0</v>
      </c>
      <c r="BN343" s="181">
        <f>Инвентаризация!Q346</f>
        <v>0</v>
      </c>
      <c r="BO343" s="181" t="str">
        <f>IFERROR('Аксапта 3'!A351,"-")</f>
        <v>-</v>
      </c>
      <c r="BP343" s="38">
        <f t="shared" si="146"/>
        <v>0</v>
      </c>
      <c r="BQ343" s="38">
        <f t="shared" si="147"/>
        <v>0</v>
      </c>
      <c r="BR343" s="38">
        <f t="shared" si="148"/>
        <v>0</v>
      </c>
      <c r="BS343" s="181">
        <f t="shared" si="149"/>
        <v>0</v>
      </c>
    </row>
    <row r="344" spans="1:71">
      <c r="A344" s="38">
        <f>'Шаблон блюда'!B345</f>
        <v>0</v>
      </c>
      <c r="B344" s="37">
        <f>IFERROR('Шаблон блюда'!A345+1-1,"")</f>
        <v>0</v>
      </c>
      <c r="C344" s="37">
        <f>IFERROR(VLOOKUP(B344,Группы!A:A,1,FALSE),0)</f>
        <v>0</v>
      </c>
      <c r="D344" s="37" t="str">
        <f t="shared" si="150"/>
        <v/>
      </c>
      <c r="E344" s="37" t="str">
        <f t="shared" si="151"/>
        <v/>
      </c>
      <c r="G344" s="173">
        <f>'Шаблон модификаторы'!C345</f>
        <v>0</v>
      </c>
      <c r="H344" s="174">
        <f>IFERROR('Шаблон модификаторы блюда'!A345+1-1,0)</f>
        <v>0</v>
      </c>
      <c r="I344" s="37">
        <f>IFERROR(VLOOKUP(H344,Группы!A:A,1,FALSE),0)</f>
        <v>0</v>
      </c>
      <c r="J344" s="37" t="str">
        <f t="shared" si="131"/>
        <v/>
      </c>
      <c r="K344" s="125" t="str">
        <f>IF(IF('Шаблон модификаторы блюда'!D345=0,0,'Шаблон модификаторы блюда'!A345),IF('Шаблон модификаторы блюда'!D345=0,0,'Шаблон модификаторы блюда'!A345),"")</f>
        <v/>
      </c>
      <c r="L344" s="42" t="str">
        <f t="shared" si="132"/>
        <v/>
      </c>
      <c r="M344" s="42" t="str">
        <f t="shared" si="133"/>
        <v/>
      </c>
      <c r="N344" s="42" t="str">
        <f t="shared" si="152"/>
        <v/>
      </c>
      <c r="O344" s="37" t="str">
        <f t="shared" si="153"/>
        <v/>
      </c>
      <c r="Q344" s="37">
        <f>'Шаблон блюда'!B345</f>
        <v>0</v>
      </c>
      <c r="R344" s="37">
        <f>IFERROR('Шаблон блюда'!A345+1-1,"")</f>
        <v>0</v>
      </c>
      <c r="S344" s="45">
        <f t="shared" si="134"/>
        <v>0</v>
      </c>
      <c r="T344" s="37" t="str">
        <f t="shared" si="135"/>
        <v/>
      </c>
      <c r="U344" s="37" t="str">
        <f t="shared" si="154"/>
        <v/>
      </c>
      <c r="W344" s="38">
        <f t="shared" si="130"/>
        <v>0</v>
      </c>
      <c r="AO344" s="38">
        <f t="shared" si="136"/>
        <v>0</v>
      </c>
      <c r="AP344" s="38">
        <f t="shared" si="137"/>
        <v>0</v>
      </c>
      <c r="AR344" s="181">
        <f>Инвентаризация!O347</f>
        <v>0</v>
      </c>
      <c r="AS344" s="181">
        <f>Инвентаризация!P347</f>
        <v>0</v>
      </c>
      <c r="AT344" s="181">
        <f>Инвентаризация!Q347</f>
        <v>0</v>
      </c>
      <c r="AU344" s="181" t="str">
        <f>IFERROR('Аксапта '!A352,"-")</f>
        <v>-</v>
      </c>
      <c r="AV344" s="38">
        <f t="shared" si="138"/>
        <v>0</v>
      </c>
      <c r="AW344" s="38">
        <f t="shared" si="139"/>
        <v>0</v>
      </c>
      <c r="AX344" s="38">
        <f t="shared" si="140"/>
        <v>0</v>
      </c>
      <c r="AY344" s="181">
        <f t="shared" si="141"/>
        <v>0</v>
      </c>
      <c r="BB344" s="181">
        <f>Инвентаризация!O347</f>
        <v>0</v>
      </c>
      <c r="BC344" s="181">
        <f>Инвентаризация!P347</f>
        <v>0</v>
      </c>
      <c r="BD344" s="181">
        <f>Инвентаризация!Q347</f>
        <v>0</v>
      </c>
      <c r="BE344" s="181" t="str">
        <f>IFERROR('Аксапта 2'!A352,"-")</f>
        <v>-</v>
      </c>
      <c r="BF344" s="38">
        <f t="shared" si="142"/>
        <v>0</v>
      </c>
      <c r="BG344" s="38">
        <f t="shared" si="143"/>
        <v>0</v>
      </c>
      <c r="BH344" s="38">
        <f t="shared" si="144"/>
        <v>0</v>
      </c>
      <c r="BI344" s="181">
        <f t="shared" si="145"/>
        <v>0</v>
      </c>
      <c r="BL344" s="181">
        <f>Инвентаризация!O347</f>
        <v>0</v>
      </c>
      <c r="BM344" s="181">
        <f>Инвентаризация!P347</f>
        <v>0</v>
      </c>
      <c r="BN344" s="181">
        <f>Инвентаризация!Q347</f>
        <v>0</v>
      </c>
      <c r="BO344" s="181" t="str">
        <f>IFERROR('Аксапта 3'!A352,"-")</f>
        <v>-</v>
      </c>
      <c r="BP344" s="38">
        <f t="shared" si="146"/>
        <v>0</v>
      </c>
      <c r="BQ344" s="38">
        <f t="shared" si="147"/>
        <v>0</v>
      </c>
      <c r="BR344" s="38">
        <f t="shared" si="148"/>
        <v>0</v>
      </c>
      <c r="BS344" s="181">
        <f t="shared" si="149"/>
        <v>0</v>
      </c>
    </row>
    <row r="345" spans="1:71">
      <c r="A345" s="38">
        <f>'Шаблон блюда'!B346</f>
        <v>0</v>
      </c>
      <c r="B345" s="37">
        <f>IFERROR('Шаблон блюда'!A346+1-1,"")</f>
        <v>0</v>
      </c>
      <c r="C345" s="37">
        <f>IFERROR(VLOOKUP(B345,Группы!A:A,1,FALSE),0)</f>
        <v>0</v>
      </c>
      <c r="D345" s="37" t="str">
        <f t="shared" si="150"/>
        <v/>
      </c>
      <c r="E345" s="37" t="str">
        <f t="shared" si="151"/>
        <v/>
      </c>
      <c r="G345" s="173">
        <f>'Шаблон модификаторы'!C346</f>
        <v>0</v>
      </c>
      <c r="H345" s="174">
        <f>IFERROR('Шаблон модификаторы блюда'!A346+1-1,0)</f>
        <v>0</v>
      </c>
      <c r="I345" s="37">
        <f>IFERROR(VLOOKUP(H345,Группы!A:A,1,FALSE),0)</f>
        <v>0</v>
      </c>
      <c r="J345" s="37" t="str">
        <f t="shared" si="131"/>
        <v/>
      </c>
      <c r="K345" s="125" t="str">
        <f>IF(IF('Шаблон модификаторы блюда'!D346=0,0,'Шаблон модификаторы блюда'!A346),IF('Шаблон модификаторы блюда'!D346=0,0,'Шаблон модификаторы блюда'!A346),"")</f>
        <v/>
      </c>
      <c r="L345" s="42" t="str">
        <f t="shared" si="132"/>
        <v/>
      </c>
      <c r="M345" s="42" t="str">
        <f t="shared" si="133"/>
        <v/>
      </c>
      <c r="N345" s="42" t="str">
        <f t="shared" si="152"/>
        <v/>
      </c>
      <c r="O345" s="37" t="str">
        <f t="shared" si="153"/>
        <v/>
      </c>
      <c r="Q345" s="37">
        <f>'Шаблон блюда'!B346</f>
        <v>0</v>
      </c>
      <c r="R345" s="37">
        <f>IFERROR('Шаблон блюда'!A346+1-1,"")</f>
        <v>0</v>
      </c>
      <c r="S345" s="45">
        <f t="shared" si="134"/>
        <v>0</v>
      </c>
      <c r="T345" s="37" t="str">
        <f t="shared" si="135"/>
        <v/>
      </c>
      <c r="U345" s="37" t="str">
        <f t="shared" si="154"/>
        <v/>
      </c>
      <c r="W345" s="38">
        <f t="shared" si="130"/>
        <v>0</v>
      </c>
      <c r="AO345" s="38">
        <f t="shared" si="136"/>
        <v>0</v>
      </c>
      <c r="AP345" s="38">
        <f t="shared" si="137"/>
        <v>0</v>
      </c>
      <c r="AR345" s="181">
        <f>Инвентаризация!O348</f>
        <v>0</v>
      </c>
      <c r="AS345" s="181">
        <f>Инвентаризация!P348</f>
        <v>0</v>
      </c>
      <c r="AT345" s="181">
        <f>Инвентаризация!Q348</f>
        <v>0</v>
      </c>
      <c r="AU345" s="181" t="str">
        <f>IFERROR('Аксапта '!A353,"-")</f>
        <v>-</v>
      </c>
      <c r="AV345" s="38">
        <f t="shared" si="138"/>
        <v>0</v>
      </c>
      <c r="AW345" s="38">
        <f t="shared" si="139"/>
        <v>0</v>
      </c>
      <c r="AX345" s="38">
        <f t="shared" si="140"/>
        <v>0</v>
      </c>
      <c r="AY345" s="181">
        <f t="shared" si="141"/>
        <v>0</v>
      </c>
      <c r="BB345" s="181">
        <f>Инвентаризация!O348</f>
        <v>0</v>
      </c>
      <c r="BC345" s="181">
        <f>Инвентаризация!P348</f>
        <v>0</v>
      </c>
      <c r="BD345" s="181">
        <f>Инвентаризация!Q348</f>
        <v>0</v>
      </c>
      <c r="BE345" s="181" t="str">
        <f>IFERROR('Аксапта 2'!A353,"-")</f>
        <v>-</v>
      </c>
      <c r="BF345" s="38">
        <f t="shared" si="142"/>
        <v>0</v>
      </c>
      <c r="BG345" s="38">
        <f t="shared" si="143"/>
        <v>0</v>
      </c>
      <c r="BH345" s="38">
        <f t="shared" si="144"/>
        <v>0</v>
      </c>
      <c r="BI345" s="181">
        <f t="shared" si="145"/>
        <v>0</v>
      </c>
      <c r="BL345" s="181">
        <f>Инвентаризация!O348</f>
        <v>0</v>
      </c>
      <c r="BM345" s="181">
        <f>Инвентаризация!P348</f>
        <v>0</v>
      </c>
      <c r="BN345" s="181">
        <f>Инвентаризация!Q348</f>
        <v>0</v>
      </c>
      <c r="BO345" s="181" t="str">
        <f>IFERROR('Аксапта 3'!A353,"-")</f>
        <v>-</v>
      </c>
      <c r="BP345" s="38">
        <f t="shared" si="146"/>
        <v>0</v>
      </c>
      <c r="BQ345" s="38">
        <f t="shared" si="147"/>
        <v>0</v>
      </c>
      <c r="BR345" s="38">
        <f t="shared" si="148"/>
        <v>0</v>
      </c>
      <c r="BS345" s="181">
        <f t="shared" si="149"/>
        <v>0</v>
      </c>
    </row>
    <row r="346" spans="1:71">
      <c r="A346" s="38">
        <f>'Шаблон блюда'!B347</f>
        <v>0</v>
      </c>
      <c r="B346" s="37">
        <f>IFERROR('Шаблон блюда'!A347+1-1,"")</f>
        <v>0</v>
      </c>
      <c r="C346" s="37">
        <f>IFERROR(VLOOKUP(B346,Группы!A:A,1,FALSE),0)</f>
        <v>0</v>
      </c>
      <c r="D346" s="37" t="str">
        <f t="shared" si="150"/>
        <v/>
      </c>
      <c r="E346" s="37" t="str">
        <f t="shared" si="151"/>
        <v/>
      </c>
      <c r="G346" s="173">
        <f>'Шаблон модификаторы'!C347</f>
        <v>0</v>
      </c>
      <c r="H346" s="174">
        <f>IFERROR('Шаблон модификаторы блюда'!A347+1-1,0)</f>
        <v>0</v>
      </c>
      <c r="I346" s="37">
        <f>IFERROR(VLOOKUP(H346,Группы!A:A,1,FALSE),0)</f>
        <v>0</v>
      </c>
      <c r="J346" s="37" t="str">
        <f t="shared" si="131"/>
        <v/>
      </c>
      <c r="K346" s="125" t="str">
        <f>IF(IF('Шаблон модификаторы блюда'!D347=0,0,'Шаблон модификаторы блюда'!A347),IF('Шаблон модификаторы блюда'!D347=0,0,'Шаблон модификаторы блюда'!A347),"")</f>
        <v/>
      </c>
      <c r="L346" s="42" t="str">
        <f t="shared" si="132"/>
        <v/>
      </c>
      <c r="M346" s="42" t="str">
        <f t="shared" si="133"/>
        <v/>
      </c>
      <c r="N346" s="42" t="str">
        <f t="shared" si="152"/>
        <v/>
      </c>
      <c r="O346" s="37" t="str">
        <f t="shared" si="153"/>
        <v/>
      </c>
      <c r="Q346" s="37">
        <f>'Шаблон блюда'!B347</f>
        <v>0</v>
      </c>
      <c r="R346" s="37">
        <f>IFERROR('Шаблон блюда'!A347+1-1,"")</f>
        <v>0</v>
      </c>
      <c r="S346" s="45">
        <f t="shared" si="134"/>
        <v>0</v>
      </c>
      <c r="T346" s="37" t="str">
        <f t="shared" si="135"/>
        <v/>
      </c>
      <c r="U346" s="37" t="str">
        <f t="shared" si="154"/>
        <v/>
      </c>
      <c r="W346" s="38">
        <f t="shared" si="130"/>
        <v>0</v>
      </c>
      <c r="AO346" s="38">
        <f t="shared" si="136"/>
        <v>0</v>
      </c>
      <c r="AP346" s="38">
        <f t="shared" si="137"/>
        <v>0</v>
      </c>
      <c r="AR346" s="181">
        <f>Инвентаризация!O349</f>
        <v>0</v>
      </c>
      <c r="AS346" s="181">
        <f>Инвентаризация!P349</f>
        <v>0</v>
      </c>
      <c r="AT346" s="181">
        <f>Инвентаризация!Q349</f>
        <v>0</v>
      </c>
      <c r="AU346" s="181" t="str">
        <f>IFERROR('Аксапта '!A354,"-")</f>
        <v>-</v>
      </c>
      <c r="AV346" s="38">
        <f t="shared" si="138"/>
        <v>0</v>
      </c>
      <c r="AW346" s="38">
        <f t="shared" si="139"/>
        <v>0</v>
      </c>
      <c r="AX346" s="38">
        <f t="shared" si="140"/>
        <v>0</v>
      </c>
      <c r="AY346" s="181">
        <f t="shared" si="141"/>
        <v>0</v>
      </c>
      <c r="BB346" s="181">
        <f>Инвентаризация!O349</f>
        <v>0</v>
      </c>
      <c r="BC346" s="181">
        <f>Инвентаризация!P349</f>
        <v>0</v>
      </c>
      <c r="BD346" s="181">
        <f>Инвентаризация!Q349</f>
        <v>0</v>
      </c>
      <c r="BE346" s="181" t="str">
        <f>IFERROR('Аксапта 2'!A354,"-")</f>
        <v>-</v>
      </c>
      <c r="BF346" s="38">
        <f t="shared" si="142"/>
        <v>0</v>
      </c>
      <c r="BG346" s="38">
        <f t="shared" si="143"/>
        <v>0</v>
      </c>
      <c r="BH346" s="38">
        <f t="shared" si="144"/>
        <v>0</v>
      </c>
      <c r="BI346" s="181">
        <f t="shared" si="145"/>
        <v>0</v>
      </c>
      <c r="BL346" s="181">
        <f>Инвентаризация!O349</f>
        <v>0</v>
      </c>
      <c r="BM346" s="181">
        <f>Инвентаризация!P349</f>
        <v>0</v>
      </c>
      <c r="BN346" s="181">
        <f>Инвентаризация!Q349</f>
        <v>0</v>
      </c>
      <c r="BO346" s="181" t="str">
        <f>IFERROR('Аксапта 3'!A354,"-")</f>
        <v>-</v>
      </c>
      <c r="BP346" s="38">
        <f t="shared" si="146"/>
        <v>0</v>
      </c>
      <c r="BQ346" s="38">
        <f t="shared" si="147"/>
        <v>0</v>
      </c>
      <c r="BR346" s="38">
        <f t="shared" si="148"/>
        <v>0</v>
      </c>
      <c r="BS346" s="181">
        <f t="shared" si="149"/>
        <v>0</v>
      </c>
    </row>
    <row r="347" spans="1:71">
      <c r="A347" s="38">
        <f>'Шаблон блюда'!B348</f>
        <v>0</v>
      </c>
      <c r="B347" s="37">
        <f>IFERROR('Шаблон блюда'!A348+1-1,"")</f>
        <v>0</v>
      </c>
      <c r="C347" s="37">
        <f>IFERROR(VLOOKUP(B347,Группы!A:A,1,FALSE),0)</f>
        <v>0</v>
      </c>
      <c r="D347" s="37" t="str">
        <f t="shared" si="150"/>
        <v/>
      </c>
      <c r="E347" s="37" t="str">
        <f t="shared" si="151"/>
        <v/>
      </c>
      <c r="G347" s="173">
        <f>'Шаблон модификаторы'!C348</f>
        <v>0</v>
      </c>
      <c r="H347" s="174">
        <f>IFERROR('Шаблон модификаторы блюда'!A348+1-1,0)</f>
        <v>0</v>
      </c>
      <c r="I347" s="37">
        <f>IFERROR(VLOOKUP(H347,Группы!A:A,1,FALSE),0)</f>
        <v>0</v>
      </c>
      <c r="J347" s="37" t="str">
        <f t="shared" si="131"/>
        <v/>
      </c>
      <c r="K347" s="125" t="str">
        <f>IF(IF('Шаблон модификаторы блюда'!D348=0,0,'Шаблон модификаторы блюда'!A348),IF('Шаблон модификаторы блюда'!D348=0,0,'Шаблон модификаторы блюда'!A348),"")</f>
        <v/>
      </c>
      <c r="L347" s="42" t="str">
        <f t="shared" si="132"/>
        <v/>
      </c>
      <c r="M347" s="42" t="str">
        <f t="shared" si="133"/>
        <v/>
      </c>
      <c r="N347" s="42" t="str">
        <f t="shared" si="152"/>
        <v/>
      </c>
      <c r="O347" s="37" t="str">
        <f t="shared" si="153"/>
        <v/>
      </c>
      <c r="Q347" s="37">
        <f>'Шаблон блюда'!B348</f>
        <v>0</v>
      </c>
      <c r="R347" s="37">
        <f>IFERROR('Шаблон блюда'!A348+1-1,"")</f>
        <v>0</v>
      </c>
      <c r="S347" s="45">
        <f t="shared" si="134"/>
        <v>0</v>
      </c>
      <c r="T347" s="37" t="str">
        <f t="shared" si="135"/>
        <v/>
      </c>
      <c r="U347" s="37" t="str">
        <f t="shared" si="154"/>
        <v/>
      </c>
      <c r="W347" s="38">
        <f t="shared" si="130"/>
        <v>0</v>
      </c>
      <c r="AO347" s="38">
        <f t="shared" si="136"/>
        <v>0</v>
      </c>
      <c r="AP347" s="38">
        <f t="shared" si="137"/>
        <v>0</v>
      </c>
      <c r="AR347" s="181">
        <f>Инвентаризация!O350</f>
        <v>0</v>
      </c>
      <c r="AS347" s="181">
        <f>Инвентаризация!P350</f>
        <v>0</v>
      </c>
      <c r="AT347" s="181">
        <f>Инвентаризация!Q350</f>
        <v>0</v>
      </c>
      <c r="AU347" s="181" t="str">
        <f>IFERROR('Аксапта '!A355,"-")</f>
        <v>-</v>
      </c>
      <c r="AV347" s="38">
        <f t="shared" si="138"/>
        <v>0</v>
      </c>
      <c r="AW347" s="38">
        <f t="shared" si="139"/>
        <v>0</v>
      </c>
      <c r="AX347" s="38">
        <f t="shared" si="140"/>
        <v>0</v>
      </c>
      <c r="AY347" s="181">
        <f t="shared" si="141"/>
        <v>0</v>
      </c>
      <c r="BB347" s="181">
        <f>Инвентаризация!O350</f>
        <v>0</v>
      </c>
      <c r="BC347" s="181">
        <f>Инвентаризация!P350</f>
        <v>0</v>
      </c>
      <c r="BD347" s="181">
        <f>Инвентаризация!Q350</f>
        <v>0</v>
      </c>
      <c r="BE347" s="181" t="str">
        <f>IFERROR('Аксапта 2'!A355,"-")</f>
        <v>-</v>
      </c>
      <c r="BF347" s="38">
        <f t="shared" si="142"/>
        <v>0</v>
      </c>
      <c r="BG347" s="38">
        <f t="shared" si="143"/>
        <v>0</v>
      </c>
      <c r="BH347" s="38">
        <f t="shared" si="144"/>
        <v>0</v>
      </c>
      <c r="BI347" s="181">
        <f t="shared" si="145"/>
        <v>0</v>
      </c>
      <c r="BL347" s="181">
        <f>Инвентаризация!O350</f>
        <v>0</v>
      </c>
      <c r="BM347" s="181">
        <f>Инвентаризация!P350</f>
        <v>0</v>
      </c>
      <c r="BN347" s="181">
        <f>Инвентаризация!Q350</f>
        <v>0</v>
      </c>
      <c r="BO347" s="181" t="str">
        <f>IFERROR('Аксапта 3'!A355,"-")</f>
        <v>-</v>
      </c>
      <c r="BP347" s="38">
        <f t="shared" si="146"/>
        <v>0</v>
      </c>
      <c r="BQ347" s="38">
        <f t="shared" si="147"/>
        <v>0</v>
      </c>
      <c r="BR347" s="38">
        <f t="shared" si="148"/>
        <v>0</v>
      </c>
      <c r="BS347" s="181">
        <f t="shared" si="149"/>
        <v>0</v>
      </c>
    </row>
    <row r="348" spans="1:71">
      <c r="A348" s="38">
        <f>'Шаблон блюда'!B349</f>
        <v>0</v>
      </c>
      <c r="B348" s="37">
        <f>IFERROR('Шаблон блюда'!A349+1-1,"")</f>
        <v>0</v>
      </c>
      <c r="C348" s="37">
        <f>IFERROR(VLOOKUP(B348,Группы!A:A,1,FALSE),0)</f>
        <v>0</v>
      </c>
      <c r="D348" s="37" t="str">
        <f t="shared" si="150"/>
        <v/>
      </c>
      <c r="E348" s="37" t="str">
        <f t="shared" si="151"/>
        <v/>
      </c>
      <c r="G348" s="173">
        <f>'Шаблон модификаторы'!C349</f>
        <v>0</v>
      </c>
      <c r="H348" s="174">
        <f>IFERROR('Шаблон модификаторы блюда'!A349+1-1,0)</f>
        <v>0</v>
      </c>
      <c r="I348" s="37">
        <f>IFERROR(VLOOKUP(H348,Группы!A:A,1,FALSE),0)</f>
        <v>0</v>
      </c>
      <c r="J348" s="37" t="str">
        <f t="shared" si="131"/>
        <v/>
      </c>
      <c r="K348" s="125" t="str">
        <f>IF(IF('Шаблон модификаторы блюда'!D349=0,0,'Шаблон модификаторы блюда'!A349),IF('Шаблон модификаторы блюда'!D349=0,0,'Шаблон модификаторы блюда'!A349),"")</f>
        <v/>
      </c>
      <c r="L348" s="42" t="str">
        <f t="shared" si="132"/>
        <v/>
      </c>
      <c r="M348" s="42" t="str">
        <f t="shared" si="133"/>
        <v/>
      </c>
      <c r="N348" s="42" t="str">
        <f t="shared" si="152"/>
        <v/>
      </c>
      <c r="O348" s="37" t="str">
        <f t="shared" si="153"/>
        <v/>
      </c>
      <c r="Q348" s="37">
        <f>'Шаблон блюда'!B349</f>
        <v>0</v>
      </c>
      <c r="R348" s="37">
        <f>IFERROR('Шаблон блюда'!A349+1-1,"")</f>
        <v>0</v>
      </c>
      <c r="S348" s="45">
        <f t="shared" si="134"/>
        <v>0</v>
      </c>
      <c r="T348" s="37" t="str">
        <f t="shared" si="135"/>
        <v/>
      </c>
      <c r="U348" s="37" t="str">
        <f t="shared" si="154"/>
        <v/>
      </c>
      <c r="W348" s="38">
        <f t="shared" si="130"/>
        <v>0</v>
      </c>
      <c r="AO348" s="38">
        <f t="shared" si="136"/>
        <v>0</v>
      </c>
      <c r="AP348" s="38">
        <f t="shared" si="137"/>
        <v>0</v>
      </c>
      <c r="AR348" s="181">
        <f>Инвентаризация!O351</f>
        <v>0</v>
      </c>
      <c r="AS348" s="181">
        <f>Инвентаризация!P351</f>
        <v>0</v>
      </c>
      <c r="AT348" s="181">
        <f>Инвентаризация!Q351</f>
        <v>0</v>
      </c>
      <c r="AU348" s="181" t="str">
        <f>IFERROR('Аксапта '!A356,"-")</f>
        <v>-</v>
      </c>
      <c r="AV348" s="38">
        <f t="shared" si="138"/>
        <v>0</v>
      </c>
      <c r="AW348" s="38">
        <f t="shared" si="139"/>
        <v>0</v>
      </c>
      <c r="AX348" s="38">
        <f t="shared" si="140"/>
        <v>0</v>
      </c>
      <c r="AY348" s="181">
        <f t="shared" si="141"/>
        <v>0</v>
      </c>
      <c r="BB348" s="181">
        <f>Инвентаризация!O351</f>
        <v>0</v>
      </c>
      <c r="BC348" s="181">
        <f>Инвентаризация!P351</f>
        <v>0</v>
      </c>
      <c r="BD348" s="181">
        <f>Инвентаризация!Q351</f>
        <v>0</v>
      </c>
      <c r="BE348" s="181" t="str">
        <f>IFERROR('Аксапта 2'!A356,"-")</f>
        <v>-</v>
      </c>
      <c r="BF348" s="38">
        <f t="shared" si="142"/>
        <v>0</v>
      </c>
      <c r="BG348" s="38">
        <f t="shared" si="143"/>
        <v>0</v>
      </c>
      <c r="BH348" s="38">
        <f t="shared" si="144"/>
        <v>0</v>
      </c>
      <c r="BI348" s="181">
        <f t="shared" si="145"/>
        <v>0</v>
      </c>
      <c r="BL348" s="181">
        <f>Инвентаризация!O351</f>
        <v>0</v>
      </c>
      <c r="BM348" s="181">
        <f>Инвентаризация!P351</f>
        <v>0</v>
      </c>
      <c r="BN348" s="181">
        <f>Инвентаризация!Q351</f>
        <v>0</v>
      </c>
      <c r="BO348" s="181" t="str">
        <f>IFERROR('Аксапта 3'!A356,"-")</f>
        <v>-</v>
      </c>
      <c r="BP348" s="38">
        <f t="shared" si="146"/>
        <v>0</v>
      </c>
      <c r="BQ348" s="38">
        <f t="shared" si="147"/>
        <v>0</v>
      </c>
      <c r="BR348" s="38">
        <f t="shared" si="148"/>
        <v>0</v>
      </c>
      <c r="BS348" s="181">
        <f t="shared" si="149"/>
        <v>0</v>
      </c>
    </row>
    <row r="349" spans="1:71">
      <c r="A349" s="38">
        <f>'Шаблон блюда'!B350</f>
        <v>0</v>
      </c>
      <c r="B349" s="37">
        <f>IFERROR('Шаблон блюда'!A350+1-1,"")</f>
        <v>0</v>
      </c>
      <c r="C349" s="37">
        <f>IFERROR(VLOOKUP(B349,Группы!A:A,1,FALSE),0)</f>
        <v>0</v>
      </c>
      <c r="D349" s="37" t="str">
        <f t="shared" si="150"/>
        <v/>
      </c>
      <c r="E349" s="37" t="str">
        <f t="shared" si="151"/>
        <v/>
      </c>
      <c r="G349" s="173">
        <f>'Шаблон модификаторы'!C350</f>
        <v>0</v>
      </c>
      <c r="H349" s="174">
        <f>IFERROR('Шаблон модификаторы блюда'!A350+1-1,0)</f>
        <v>0</v>
      </c>
      <c r="I349" s="37">
        <f>IFERROR(VLOOKUP(H349,Группы!A:A,1,FALSE),0)</f>
        <v>0</v>
      </c>
      <c r="J349" s="37" t="str">
        <f t="shared" si="131"/>
        <v/>
      </c>
      <c r="K349" s="125" t="str">
        <f>IF(IF('Шаблон модификаторы блюда'!D350=0,0,'Шаблон модификаторы блюда'!A350),IF('Шаблон модификаторы блюда'!D350=0,0,'Шаблон модификаторы блюда'!A350),"")</f>
        <v/>
      </c>
      <c r="L349" s="42" t="str">
        <f t="shared" si="132"/>
        <v/>
      </c>
      <c r="M349" s="42" t="str">
        <f t="shared" si="133"/>
        <v/>
      </c>
      <c r="N349" s="42" t="str">
        <f t="shared" si="152"/>
        <v/>
      </c>
      <c r="O349" s="37" t="str">
        <f t="shared" si="153"/>
        <v/>
      </c>
      <c r="Q349" s="37">
        <f>'Шаблон блюда'!B350</f>
        <v>0</v>
      </c>
      <c r="R349" s="37">
        <f>IFERROR('Шаблон блюда'!A350+1-1,"")</f>
        <v>0</v>
      </c>
      <c r="S349" s="45">
        <f t="shared" si="134"/>
        <v>0</v>
      </c>
      <c r="T349" s="37" t="str">
        <f t="shared" si="135"/>
        <v/>
      </c>
      <c r="U349" s="37" t="str">
        <f t="shared" si="154"/>
        <v/>
      </c>
      <c r="W349" s="38">
        <f t="shared" si="130"/>
        <v>0</v>
      </c>
      <c r="AO349" s="38">
        <f t="shared" si="136"/>
        <v>0</v>
      </c>
      <c r="AP349" s="38">
        <f t="shared" si="137"/>
        <v>0</v>
      </c>
      <c r="AR349" s="181">
        <f>Инвентаризация!O352</f>
        <v>0</v>
      </c>
      <c r="AS349" s="181">
        <f>Инвентаризация!P352</f>
        <v>0</v>
      </c>
      <c r="AT349" s="181">
        <f>Инвентаризация!Q352</f>
        <v>0</v>
      </c>
      <c r="AU349" s="181" t="str">
        <f>IFERROR('Аксапта '!A357,"-")</f>
        <v>-</v>
      </c>
      <c r="AV349" s="38">
        <f t="shared" si="138"/>
        <v>0</v>
      </c>
      <c r="AW349" s="38">
        <f t="shared" si="139"/>
        <v>0</v>
      </c>
      <c r="AX349" s="38">
        <f t="shared" si="140"/>
        <v>0</v>
      </c>
      <c r="AY349" s="181">
        <f t="shared" si="141"/>
        <v>0</v>
      </c>
      <c r="BB349" s="181">
        <f>Инвентаризация!O352</f>
        <v>0</v>
      </c>
      <c r="BC349" s="181">
        <f>Инвентаризация!P352</f>
        <v>0</v>
      </c>
      <c r="BD349" s="181">
        <f>Инвентаризация!Q352</f>
        <v>0</v>
      </c>
      <c r="BE349" s="181" t="str">
        <f>IFERROR('Аксапта 2'!A357,"-")</f>
        <v>-</v>
      </c>
      <c r="BF349" s="38">
        <f t="shared" si="142"/>
        <v>0</v>
      </c>
      <c r="BG349" s="38">
        <f t="shared" si="143"/>
        <v>0</v>
      </c>
      <c r="BH349" s="38">
        <f t="shared" si="144"/>
        <v>0</v>
      </c>
      <c r="BI349" s="181">
        <f t="shared" si="145"/>
        <v>0</v>
      </c>
      <c r="BL349" s="181">
        <f>Инвентаризация!O352</f>
        <v>0</v>
      </c>
      <c r="BM349" s="181">
        <f>Инвентаризация!P352</f>
        <v>0</v>
      </c>
      <c r="BN349" s="181">
        <f>Инвентаризация!Q352</f>
        <v>0</v>
      </c>
      <c r="BO349" s="181" t="str">
        <f>IFERROR('Аксапта 3'!A357,"-")</f>
        <v>-</v>
      </c>
      <c r="BP349" s="38">
        <f t="shared" si="146"/>
        <v>0</v>
      </c>
      <c r="BQ349" s="38">
        <f t="shared" si="147"/>
        <v>0</v>
      </c>
      <c r="BR349" s="38">
        <f t="shared" si="148"/>
        <v>0</v>
      </c>
      <c r="BS349" s="181">
        <f t="shared" si="149"/>
        <v>0</v>
      </c>
    </row>
    <row r="350" spans="1:71">
      <c r="A350" s="38">
        <f>'Шаблон блюда'!B351</f>
        <v>0</v>
      </c>
      <c r="B350" s="37">
        <f>IFERROR('Шаблон блюда'!A351+1-1,"")</f>
        <v>0</v>
      </c>
      <c r="C350" s="37">
        <f>IFERROR(VLOOKUP(B350,Группы!A:A,1,FALSE),0)</f>
        <v>0</v>
      </c>
      <c r="D350" s="37" t="str">
        <f t="shared" si="150"/>
        <v/>
      </c>
      <c r="E350" s="37" t="str">
        <f t="shared" si="151"/>
        <v/>
      </c>
      <c r="G350" s="173">
        <f>'Шаблон модификаторы'!C351</f>
        <v>0</v>
      </c>
      <c r="H350" s="174">
        <f>IFERROR('Шаблон модификаторы блюда'!A351+1-1,0)</f>
        <v>0</v>
      </c>
      <c r="I350" s="37">
        <f>IFERROR(VLOOKUP(H350,Группы!A:A,1,FALSE),0)</f>
        <v>0</v>
      </c>
      <c r="J350" s="37" t="str">
        <f t="shared" si="131"/>
        <v/>
      </c>
      <c r="K350" s="125" t="str">
        <f>IF(IF('Шаблон модификаторы блюда'!D351=0,0,'Шаблон модификаторы блюда'!A351),IF('Шаблон модификаторы блюда'!D351=0,0,'Шаблон модификаторы блюда'!A351),"")</f>
        <v/>
      </c>
      <c r="L350" s="42" t="str">
        <f t="shared" si="132"/>
        <v/>
      </c>
      <c r="M350" s="42" t="str">
        <f t="shared" si="133"/>
        <v/>
      </c>
      <c r="N350" s="42" t="str">
        <f t="shared" si="152"/>
        <v/>
      </c>
      <c r="O350" s="37" t="str">
        <f t="shared" si="153"/>
        <v/>
      </c>
      <c r="Q350" s="37">
        <f>'Шаблон блюда'!B351</f>
        <v>0</v>
      </c>
      <c r="R350" s="37">
        <f>IFERROR('Шаблон блюда'!A351+1-1,"")</f>
        <v>0</v>
      </c>
      <c r="S350" s="45">
        <f t="shared" si="134"/>
        <v>0</v>
      </c>
      <c r="T350" s="37" t="str">
        <f t="shared" si="135"/>
        <v/>
      </c>
      <c r="U350" s="37" t="str">
        <f t="shared" si="154"/>
        <v/>
      </c>
      <c r="W350" s="38">
        <f t="shared" si="130"/>
        <v>0</v>
      </c>
      <c r="AO350" s="38">
        <f t="shared" si="136"/>
        <v>0</v>
      </c>
      <c r="AP350" s="38">
        <f t="shared" si="137"/>
        <v>0</v>
      </c>
      <c r="AR350" s="181">
        <f>Инвентаризация!O353</f>
        <v>0</v>
      </c>
      <c r="AS350" s="181">
        <f>Инвентаризация!P353</f>
        <v>0</v>
      </c>
      <c r="AT350" s="181">
        <f>Инвентаризация!Q353</f>
        <v>0</v>
      </c>
      <c r="AU350" s="181" t="str">
        <f>IFERROR('Аксапта '!A358,"-")</f>
        <v>-</v>
      </c>
      <c r="AV350" s="38">
        <f t="shared" si="138"/>
        <v>0</v>
      </c>
      <c r="AW350" s="38">
        <f t="shared" si="139"/>
        <v>0</v>
      </c>
      <c r="AX350" s="38">
        <f t="shared" si="140"/>
        <v>0</v>
      </c>
      <c r="AY350" s="181">
        <f t="shared" si="141"/>
        <v>0</v>
      </c>
      <c r="BB350" s="181">
        <f>Инвентаризация!O353</f>
        <v>0</v>
      </c>
      <c r="BC350" s="181">
        <f>Инвентаризация!P353</f>
        <v>0</v>
      </c>
      <c r="BD350" s="181">
        <f>Инвентаризация!Q353</f>
        <v>0</v>
      </c>
      <c r="BE350" s="181" t="str">
        <f>IFERROR('Аксапта 2'!A358,"-")</f>
        <v>-</v>
      </c>
      <c r="BF350" s="38">
        <f t="shared" si="142"/>
        <v>0</v>
      </c>
      <c r="BG350" s="38">
        <f t="shared" si="143"/>
        <v>0</v>
      </c>
      <c r="BH350" s="38">
        <f t="shared" si="144"/>
        <v>0</v>
      </c>
      <c r="BI350" s="181">
        <f t="shared" si="145"/>
        <v>0</v>
      </c>
      <c r="BL350" s="181">
        <f>Инвентаризация!O353</f>
        <v>0</v>
      </c>
      <c r="BM350" s="181">
        <f>Инвентаризация!P353</f>
        <v>0</v>
      </c>
      <c r="BN350" s="181">
        <f>Инвентаризация!Q353</f>
        <v>0</v>
      </c>
      <c r="BO350" s="181" t="str">
        <f>IFERROR('Аксапта 3'!A358,"-")</f>
        <v>-</v>
      </c>
      <c r="BP350" s="38">
        <f t="shared" si="146"/>
        <v>0</v>
      </c>
      <c r="BQ350" s="38">
        <f t="shared" si="147"/>
        <v>0</v>
      </c>
      <c r="BR350" s="38">
        <f t="shared" si="148"/>
        <v>0</v>
      </c>
      <c r="BS350" s="181">
        <f t="shared" si="149"/>
        <v>0</v>
      </c>
    </row>
    <row r="351" spans="1:71">
      <c r="A351" s="38">
        <f>'Шаблон блюда'!B352</f>
        <v>0</v>
      </c>
      <c r="B351" s="37">
        <f>IFERROR('Шаблон блюда'!A352+1-1,"")</f>
        <v>0</v>
      </c>
      <c r="C351" s="37">
        <f>IFERROR(VLOOKUP(B351,Группы!A:A,1,FALSE),0)</f>
        <v>0</v>
      </c>
      <c r="D351" s="37" t="str">
        <f t="shared" si="150"/>
        <v/>
      </c>
      <c r="E351" s="37" t="str">
        <f t="shared" si="151"/>
        <v/>
      </c>
      <c r="G351" s="173">
        <f>'Шаблон модификаторы'!C352</f>
        <v>0</v>
      </c>
      <c r="H351" s="174">
        <f>IFERROR('Шаблон модификаторы блюда'!A352+1-1,0)</f>
        <v>0</v>
      </c>
      <c r="I351" s="37">
        <f>IFERROR(VLOOKUP(H351,Группы!A:A,1,FALSE),0)</f>
        <v>0</v>
      </c>
      <c r="J351" s="37" t="str">
        <f t="shared" si="131"/>
        <v/>
      </c>
      <c r="K351" s="125" t="str">
        <f>IF(IF('Шаблон модификаторы блюда'!D352=0,0,'Шаблон модификаторы блюда'!A352),IF('Шаблон модификаторы блюда'!D352=0,0,'Шаблон модификаторы блюда'!A352),"")</f>
        <v/>
      </c>
      <c r="L351" s="42" t="str">
        <f t="shared" si="132"/>
        <v/>
      </c>
      <c r="M351" s="42" t="str">
        <f t="shared" si="133"/>
        <v/>
      </c>
      <c r="N351" s="42" t="str">
        <f t="shared" si="152"/>
        <v/>
      </c>
      <c r="O351" s="37" t="str">
        <f t="shared" si="153"/>
        <v/>
      </c>
      <c r="Q351" s="37">
        <f>'Шаблон блюда'!B352</f>
        <v>0</v>
      </c>
      <c r="R351" s="37">
        <f>IFERROR('Шаблон блюда'!A352+1-1,"")</f>
        <v>0</v>
      </c>
      <c r="S351" s="45">
        <f t="shared" si="134"/>
        <v>0</v>
      </c>
      <c r="T351" s="37" t="str">
        <f t="shared" si="135"/>
        <v/>
      </c>
      <c r="U351" s="37" t="str">
        <f t="shared" si="154"/>
        <v/>
      </c>
      <c r="W351" s="38">
        <f t="shared" si="130"/>
        <v>0</v>
      </c>
      <c r="AO351" s="38">
        <f t="shared" si="136"/>
        <v>0</v>
      </c>
      <c r="AP351" s="38">
        <f t="shared" si="137"/>
        <v>0</v>
      </c>
      <c r="AR351" s="181">
        <f>Инвентаризация!O354</f>
        <v>0</v>
      </c>
      <c r="AS351" s="181">
        <f>Инвентаризация!P354</f>
        <v>0</v>
      </c>
      <c r="AT351" s="181">
        <f>Инвентаризация!Q354</f>
        <v>0</v>
      </c>
      <c r="AU351" s="181" t="str">
        <f>IFERROR('Аксапта '!A359,"-")</f>
        <v>-</v>
      </c>
      <c r="AV351" s="38">
        <f t="shared" si="138"/>
        <v>0</v>
      </c>
      <c r="AW351" s="38">
        <f t="shared" si="139"/>
        <v>0</v>
      </c>
      <c r="AX351" s="38">
        <f t="shared" si="140"/>
        <v>0</v>
      </c>
      <c r="AY351" s="181">
        <f t="shared" si="141"/>
        <v>0</v>
      </c>
      <c r="BB351" s="181">
        <f>Инвентаризация!O354</f>
        <v>0</v>
      </c>
      <c r="BC351" s="181">
        <f>Инвентаризация!P354</f>
        <v>0</v>
      </c>
      <c r="BD351" s="181">
        <f>Инвентаризация!Q354</f>
        <v>0</v>
      </c>
      <c r="BE351" s="181" t="str">
        <f>IFERROR('Аксапта 2'!A359,"-")</f>
        <v>-</v>
      </c>
      <c r="BF351" s="38">
        <f t="shared" si="142"/>
        <v>0</v>
      </c>
      <c r="BG351" s="38">
        <f t="shared" si="143"/>
        <v>0</v>
      </c>
      <c r="BH351" s="38">
        <f t="shared" si="144"/>
        <v>0</v>
      </c>
      <c r="BI351" s="181">
        <f t="shared" si="145"/>
        <v>0</v>
      </c>
      <c r="BL351" s="181">
        <f>Инвентаризация!O354</f>
        <v>0</v>
      </c>
      <c r="BM351" s="181">
        <f>Инвентаризация!P354</f>
        <v>0</v>
      </c>
      <c r="BN351" s="181">
        <f>Инвентаризация!Q354</f>
        <v>0</v>
      </c>
      <c r="BO351" s="181" t="str">
        <f>IFERROR('Аксапта 3'!A359,"-")</f>
        <v>-</v>
      </c>
      <c r="BP351" s="38">
        <f t="shared" si="146"/>
        <v>0</v>
      </c>
      <c r="BQ351" s="38">
        <f t="shared" si="147"/>
        <v>0</v>
      </c>
      <c r="BR351" s="38">
        <f t="shared" si="148"/>
        <v>0</v>
      </c>
      <c r="BS351" s="181">
        <f t="shared" si="149"/>
        <v>0</v>
      </c>
    </row>
    <row r="352" spans="1:71">
      <c r="A352" s="38">
        <f>'Шаблон блюда'!B353</f>
        <v>0</v>
      </c>
      <c r="B352" s="37">
        <f>IFERROR('Шаблон блюда'!A353+1-1,"")</f>
        <v>0</v>
      </c>
      <c r="C352" s="37">
        <f>IFERROR(VLOOKUP(B352,Группы!A:A,1,FALSE),0)</f>
        <v>0</v>
      </c>
      <c r="D352" s="37" t="str">
        <f t="shared" si="150"/>
        <v/>
      </c>
      <c r="E352" s="37" t="str">
        <f t="shared" si="151"/>
        <v/>
      </c>
      <c r="G352" s="173">
        <f>'Шаблон модификаторы'!C353</f>
        <v>0</v>
      </c>
      <c r="H352" s="174">
        <f>IFERROR('Шаблон модификаторы блюда'!A353+1-1,0)</f>
        <v>0</v>
      </c>
      <c r="I352" s="37">
        <f>IFERROR(VLOOKUP(H352,Группы!A:A,1,FALSE),0)</f>
        <v>0</v>
      </c>
      <c r="J352" s="37" t="str">
        <f t="shared" si="131"/>
        <v/>
      </c>
      <c r="K352" s="125" t="str">
        <f>IF(IF('Шаблон модификаторы блюда'!D353=0,0,'Шаблон модификаторы блюда'!A353),IF('Шаблон модификаторы блюда'!D353=0,0,'Шаблон модификаторы блюда'!A353),"")</f>
        <v/>
      </c>
      <c r="L352" s="42" t="str">
        <f t="shared" si="132"/>
        <v/>
      </c>
      <c r="M352" s="42" t="str">
        <f t="shared" si="133"/>
        <v/>
      </c>
      <c r="N352" s="42" t="str">
        <f t="shared" si="152"/>
        <v/>
      </c>
      <c r="O352" s="37" t="str">
        <f t="shared" si="153"/>
        <v/>
      </c>
      <c r="Q352" s="37">
        <f>'Шаблон блюда'!B353</f>
        <v>0</v>
      </c>
      <c r="R352" s="37">
        <f>IFERROR('Шаблон блюда'!A353+1-1,"")</f>
        <v>0</v>
      </c>
      <c r="S352" s="45">
        <f t="shared" si="134"/>
        <v>0</v>
      </c>
      <c r="T352" s="37" t="str">
        <f t="shared" si="135"/>
        <v/>
      </c>
      <c r="U352" s="37" t="str">
        <f t="shared" si="154"/>
        <v/>
      </c>
      <c r="W352" s="38">
        <f t="shared" si="130"/>
        <v>0</v>
      </c>
      <c r="AO352" s="38">
        <f t="shared" si="136"/>
        <v>0</v>
      </c>
      <c r="AP352" s="38">
        <f t="shared" si="137"/>
        <v>0</v>
      </c>
      <c r="AR352" s="181">
        <f>Инвентаризация!O355</f>
        <v>0</v>
      </c>
      <c r="AS352" s="181">
        <f>Инвентаризация!P355</f>
        <v>0</v>
      </c>
      <c r="AT352" s="181">
        <f>Инвентаризация!Q355</f>
        <v>0</v>
      </c>
      <c r="AU352" s="181" t="str">
        <f>IFERROR('Аксапта '!A360,"-")</f>
        <v>-</v>
      </c>
      <c r="AV352" s="38">
        <f t="shared" si="138"/>
        <v>0</v>
      </c>
      <c r="AW352" s="38">
        <f t="shared" si="139"/>
        <v>0</v>
      </c>
      <c r="AX352" s="38">
        <f t="shared" si="140"/>
        <v>0</v>
      </c>
      <c r="AY352" s="181">
        <f t="shared" si="141"/>
        <v>0</v>
      </c>
      <c r="BB352" s="181">
        <f>Инвентаризация!O355</f>
        <v>0</v>
      </c>
      <c r="BC352" s="181">
        <f>Инвентаризация!P355</f>
        <v>0</v>
      </c>
      <c r="BD352" s="181">
        <f>Инвентаризация!Q355</f>
        <v>0</v>
      </c>
      <c r="BE352" s="181" t="str">
        <f>IFERROR('Аксапта 2'!A360,"-")</f>
        <v>-</v>
      </c>
      <c r="BF352" s="38">
        <f t="shared" si="142"/>
        <v>0</v>
      </c>
      <c r="BG352" s="38">
        <f t="shared" si="143"/>
        <v>0</v>
      </c>
      <c r="BH352" s="38">
        <f t="shared" si="144"/>
        <v>0</v>
      </c>
      <c r="BI352" s="181">
        <f t="shared" si="145"/>
        <v>0</v>
      </c>
      <c r="BL352" s="181">
        <f>Инвентаризация!O355</f>
        <v>0</v>
      </c>
      <c r="BM352" s="181">
        <f>Инвентаризация!P355</f>
        <v>0</v>
      </c>
      <c r="BN352" s="181">
        <f>Инвентаризация!Q355</f>
        <v>0</v>
      </c>
      <c r="BO352" s="181" t="str">
        <f>IFERROR('Аксапта 3'!A360,"-")</f>
        <v>-</v>
      </c>
      <c r="BP352" s="38">
        <f t="shared" si="146"/>
        <v>0</v>
      </c>
      <c r="BQ352" s="38">
        <f t="shared" si="147"/>
        <v>0</v>
      </c>
      <c r="BR352" s="38">
        <f t="shared" si="148"/>
        <v>0</v>
      </c>
      <c r="BS352" s="181">
        <f t="shared" si="149"/>
        <v>0</v>
      </c>
    </row>
    <row r="353" spans="1:71">
      <c r="A353" s="38">
        <f>'Шаблон блюда'!B354</f>
        <v>0</v>
      </c>
      <c r="B353" s="37">
        <f>IFERROR('Шаблон блюда'!A354+1-1,"")</f>
        <v>0</v>
      </c>
      <c r="C353" s="37">
        <f>IFERROR(VLOOKUP(B353,Группы!A:A,1,FALSE),0)</f>
        <v>0</v>
      </c>
      <c r="D353" s="37" t="str">
        <f t="shared" si="150"/>
        <v/>
      </c>
      <c r="E353" s="37" t="str">
        <f t="shared" si="151"/>
        <v/>
      </c>
      <c r="G353" s="173">
        <f>'Шаблон модификаторы'!C354</f>
        <v>0</v>
      </c>
      <c r="H353" s="174">
        <f>IFERROR('Шаблон модификаторы блюда'!A354+1-1,0)</f>
        <v>0</v>
      </c>
      <c r="I353" s="37">
        <f>IFERROR(VLOOKUP(H353,Группы!A:A,1,FALSE),0)</f>
        <v>0</v>
      </c>
      <c r="J353" s="37" t="str">
        <f t="shared" si="131"/>
        <v/>
      </c>
      <c r="K353" s="125" t="str">
        <f>IF(IF('Шаблон модификаторы блюда'!D354=0,0,'Шаблон модификаторы блюда'!A354),IF('Шаблон модификаторы блюда'!D354=0,0,'Шаблон модификаторы блюда'!A354),"")</f>
        <v/>
      </c>
      <c r="L353" s="42" t="str">
        <f t="shared" si="132"/>
        <v/>
      </c>
      <c r="M353" s="42" t="str">
        <f t="shared" si="133"/>
        <v/>
      </c>
      <c r="N353" s="42" t="str">
        <f t="shared" si="152"/>
        <v/>
      </c>
      <c r="O353" s="37" t="str">
        <f t="shared" si="153"/>
        <v/>
      </c>
      <c r="Q353" s="37">
        <f>'Шаблон блюда'!B354</f>
        <v>0</v>
      </c>
      <c r="R353" s="37">
        <f>IFERROR('Шаблон блюда'!A354+1-1,"")</f>
        <v>0</v>
      </c>
      <c r="S353" s="45">
        <f t="shared" si="134"/>
        <v>0</v>
      </c>
      <c r="T353" s="37" t="str">
        <f t="shared" si="135"/>
        <v/>
      </c>
      <c r="U353" s="37" t="str">
        <f t="shared" si="154"/>
        <v/>
      </c>
      <c r="W353" s="38">
        <f t="shared" si="130"/>
        <v>3005</v>
      </c>
      <c r="AO353" s="38">
        <f t="shared" si="136"/>
        <v>0</v>
      </c>
      <c r="AP353" s="38">
        <f t="shared" si="137"/>
        <v>0</v>
      </c>
      <c r="AR353" s="181">
        <f>Инвентаризация!O356</f>
        <v>0</v>
      </c>
      <c r="AS353" s="181">
        <f>Инвентаризация!P356</f>
        <v>0</v>
      </c>
      <c r="AT353" s="181">
        <f>Инвентаризация!Q356</f>
        <v>0</v>
      </c>
      <c r="AU353" s="181" t="str">
        <f>IFERROR('Аксапта '!A361,"-")</f>
        <v>-</v>
      </c>
      <c r="AV353" s="38">
        <f t="shared" si="138"/>
        <v>0</v>
      </c>
      <c r="AW353" s="38">
        <f t="shared" si="139"/>
        <v>0</v>
      </c>
      <c r="AX353" s="38">
        <f t="shared" si="140"/>
        <v>0</v>
      </c>
      <c r="AY353" s="181">
        <f t="shared" si="141"/>
        <v>0</v>
      </c>
      <c r="BB353" s="181">
        <f>Инвентаризация!O356</f>
        <v>0</v>
      </c>
      <c r="BC353" s="181">
        <f>Инвентаризация!P356</f>
        <v>0</v>
      </c>
      <c r="BD353" s="181">
        <f>Инвентаризация!Q356</f>
        <v>0</v>
      </c>
      <c r="BE353" s="181" t="str">
        <f>IFERROR('Аксапта 2'!A361,"-")</f>
        <v>-</v>
      </c>
      <c r="BF353" s="38">
        <f t="shared" si="142"/>
        <v>0</v>
      </c>
      <c r="BG353" s="38">
        <f t="shared" si="143"/>
        <v>0</v>
      </c>
      <c r="BH353" s="38">
        <f t="shared" si="144"/>
        <v>0</v>
      </c>
      <c r="BI353" s="181">
        <f t="shared" si="145"/>
        <v>0</v>
      </c>
      <c r="BL353" s="181">
        <f>Инвентаризация!O356</f>
        <v>0</v>
      </c>
      <c r="BM353" s="181">
        <f>Инвентаризация!P356</f>
        <v>0</v>
      </c>
      <c r="BN353" s="181">
        <f>Инвентаризация!Q356</f>
        <v>0</v>
      </c>
      <c r="BO353" s="181" t="str">
        <f>IFERROR('Аксапта 3'!A361,"-")</f>
        <v>-</v>
      </c>
      <c r="BP353" s="38">
        <f t="shared" si="146"/>
        <v>0</v>
      </c>
      <c r="BQ353" s="38">
        <f t="shared" si="147"/>
        <v>0</v>
      </c>
      <c r="BR353" s="38">
        <f t="shared" si="148"/>
        <v>0</v>
      </c>
      <c r="BS353" s="181">
        <f t="shared" si="149"/>
        <v>0</v>
      </c>
    </row>
    <row r="354" spans="1:71">
      <c r="A354" s="38">
        <f>'Шаблон блюда'!B355</f>
        <v>0</v>
      </c>
      <c r="B354" s="37">
        <f>IFERROR('Шаблон блюда'!A355+1-1,"")</f>
        <v>0</v>
      </c>
      <c r="C354" s="37">
        <f>IFERROR(VLOOKUP(B354,Группы!A:A,1,FALSE),0)</f>
        <v>0</v>
      </c>
      <c r="D354" s="37" t="str">
        <f t="shared" si="150"/>
        <v/>
      </c>
      <c r="E354" s="37" t="str">
        <f t="shared" si="151"/>
        <v/>
      </c>
      <c r="G354" s="173">
        <f>'Шаблон модификаторы'!C355</f>
        <v>0</v>
      </c>
      <c r="H354" s="174">
        <f>IFERROR('Шаблон модификаторы блюда'!A355+1-1,0)</f>
        <v>0</v>
      </c>
      <c r="I354" s="37">
        <f>IFERROR(VLOOKUP(H354,Группы!A:A,1,FALSE),0)</f>
        <v>0</v>
      </c>
      <c r="J354" s="37" t="str">
        <f t="shared" si="131"/>
        <v/>
      </c>
      <c r="K354" s="125" t="str">
        <f>IF(IF('Шаблон модификаторы блюда'!D355=0,0,'Шаблон модификаторы блюда'!A355),IF('Шаблон модификаторы блюда'!D355=0,0,'Шаблон модификаторы блюда'!A355),"")</f>
        <v/>
      </c>
      <c r="L354" s="42" t="str">
        <f t="shared" si="132"/>
        <v/>
      </c>
      <c r="M354" s="42" t="str">
        <f t="shared" si="133"/>
        <v/>
      </c>
      <c r="N354" s="42" t="str">
        <f t="shared" si="152"/>
        <v/>
      </c>
      <c r="O354" s="37" t="str">
        <f t="shared" si="153"/>
        <v/>
      </c>
      <c r="Q354" s="37">
        <f>'Шаблон блюда'!B355</f>
        <v>0</v>
      </c>
      <c r="R354" s="37">
        <f>IFERROR('Шаблон блюда'!A355+1-1,"")</f>
        <v>0</v>
      </c>
      <c r="S354" s="45">
        <f t="shared" si="134"/>
        <v>0</v>
      </c>
      <c r="T354" s="37" t="str">
        <f t="shared" si="135"/>
        <v/>
      </c>
      <c r="U354" s="37" t="str">
        <f t="shared" si="154"/>
        <v/>
      </c>
      <c r="W354" s="38">
        <f t="shared" si="130"/>
        <v>3007</v>
      </c>
      <c r="AO354" s="38">
        <f t="shared" si="136"/>
        <v>0</v>
      </c>
      <c r="AP354" s="38">
        <f t="shared" si="137"/>
        <v>0</v>
      </c>
      <c r="AR354" s="181">
        <f>Инвентаризация!O357</f>
        <v>0</v>
      </c>
      <c r="AS354" s="181">
        <f>Инвентаризация!P357</f>
        <v>0</v>
      </c>
      <c r="AT354" s="181">
        <f>Инвентаризация!Q357</f>
        <v>0</v>
      </c>
      <c r="AU354" s="181" t="str">
        <f>IFERROR('Аксапта '!A362,"-")</f>
        <v>-</v>
      </c>
      <c r="AV354" s="38">
        <f t="shared" si="138"/>
        <v>0</v>
      </c>
      <c r="AW354" s="38">
        <f t="shared" si="139"/>
        <v>0</v>
      </c>
      <c r="AX354" s="38">
        <f t="shared" si="140"/>
        <v>0</v>
      </c>
      <c r="AY354" s="181">
        <f t="shared" si="141"/>
        <v>0</v>
      </c>
      <c r="BB354" s="181">
        <f>Инвентаризация!O357</f>
        <v>0</v>
      </c>
      <c r="BC354" s="181">
        <f>Инвентаризация!P357</f>
        <v>0</v>
      </c>
      <c r="BD354" s="181">
        <f>Инвентаризация!Q357</f>
        <v>0</v>
      </c>
      <c r="BE354" s="181" t="str">
        <f>IFERROR('Аксапта 2'!A362,"-")</f>
        <v>-</v>
      </c>
      <c r="BF354" s="38">
        <f t="shared" si="142"/>
        <v>0</v>
      </c>
      <c r="BG354" s="38">
        <f t="shared" si="143"/>
        <v>0</v>
      </c>
      <c r="BH354" s="38">
        <f t="shared" si="144"/>
        <v>0</v>
      </c>
      <c r="BI354" s="181">
        <f t="shared" si="145"/>
        <v>0</v>
      </c>
      <c r="BL354" s="181">
        <f>Инвентаризация!O357</f>
        <v>0</v>
      </c>
      <c r="BM354" s="181">
        <f>Инвентаризация!P357</f>
        <v>0</v>
      </c>
      <c r="BN354" s="181">
        <f>Инвентаризация!Q357</f>
        <v>0</v>
      </c>
      <c r="BO354" s="181" t="str">
        <f>IFERROR('Аксапта 3'!A362,"-")</f>
        <v>-</v>
      </c>
      <c r="BP354" s="38">
        <f t="shared" si="146"/>
        <v>0</v>
      </c>
      <c r="BQ354" s="38">
        <f t="shared" si="147"/>
        <v>0</v>
      </c>
      <c r="BR354" s="38">
        <f t="shared" si="148"/>
        <v>0</v>
      </c>
      <c r="BS354" s="181">
        <f t="shared" si="149"/>
        <v>0</v>
      </c>
    </row>
    <row r="355" spans="1:71">
      <c r="A355" s="38">
        <f>'Шаблон блюда'!B356</f>
        <v>0</v>
      </c>
      <c r="B355" s="37">
        <f>IFERROR('Шаблон блюда'!A356+1-1,"")</f>
        <v>0</v>
      </c>
      <c r="C355" s="37">
        <f>IFERROR(VLOOKUP(B355,Группы!A:A,1,FALSE),0)</f>
        <v>0</v>
      </c>
      <c r="D355" s="37" t="str">
        <f t="shared" si="150"/>
        <v/>
      </c>
      <c r="E355" s="37" t="str">
        <f t="shared" si="151"/>
        <v/>
      </c>
      <c r="G355" s="173">
        <f>'Шаблон модификаторы'!C356</f>
        <v>0</v>
      </c>
      <c r="H355" s="174">
        <f>IFERROR('Шаблон модификаторы блюда'!A356+1-1,0)</f>
        <v>0</v>
      </c>
      <c r="I355" s="37">
        <f>IFERROR(VLOOKUP(H355,Группы!A:A,1,FALSE),0)</f>
        <v>0</v>
      </c>
      <c r="J355" s="37" t="str">
        <f t="shared" si="131"/>
        <v/>
      </c>
      <c r="K355" s="125" t="str">
        <f>IF(IF('Шаблон модификаторы блюда'!D356=0,0,'Шаблон модификаторы блюда'!A356),IF('Шаблон модификаторы блюда'!D356=0,0,'Шаблон модификаторы блюда'!A356),"")</f>
        <v/>
      </c>
      <c r="L355" s="42" t="str">
        <f t="shared" si="132"/>
        <v/>
      </c>
      <c r="M355" s="42" t="str">
        <f t="shared" si="133"/>
        <v/>
      </c>
      <c r="N355" s="42" t="str">
        <f t="shared" si="152"/>
        <v/>
      </c>
      <c r="O355" s="37" t="str">
        <f t="shared" si="153"/>
        <v/>
      </c>
      <c r="Q355" s="37">
        <f>'Шаблон блюда'!B356</f>
        <v>0</v>
      </c>
      <c r="R355" s="37">
        <f>IFERROR('Шаблон блюда'!A356+1-1,"")</f>
        <v>0</v>
      </c>
      <c r="S355" s="45">
        <f t="shared" si="134"/>
        <v>0</v>
      </c>
      <c r="T355" s="37" t="str">
        <f t="shared" si="135"/>
        <v/>
      </c>
      <c r="U355" s="37" t="str">
        <f t="shared" si="154"/>
        <v/>
      </c>
      <c r="W355" s="38">
        <f t="shared" si="130"/>
        <v>2706</v>
      </c>
      <c r="AO355" s="38">
        <f t="shared" si="136"/>
        <v>0</v>
      </c>
      <c r="AP355" s="38">
        <f t="shared" si="137"/>
        <v>0</v>
      </c>
      <c r="AR355" s="181">
        <f>Инвентаризация!O358</f>
        <v>0</v>
      </c>
      <c r="AS355" s="181">
        <f>Инвентаризация!P358</f>
        <v>0</v>
      </c>
      <c r="AT355" s="181">
        <f>Инвентаризация!Q358</f>
        <v>0</v>
      </c>
      <c r="AU355" s="181" t="str">
        <f>IFERROR('Аксапта '!A363,"-")</f>
        <v>-</v>
      </c>
      <c r="AV355" s="38">
        <f t="shared" si="138"/>
        <v>0</v>
      </c>
      <c r="AW355" s="38">
        <f t="shared" si="139"/>
        <v>0</v>
      </c>
      <c r="AX355" s="38">
        <f t="shared" si="140"/>
        <v>0</v>
      </c>
      <c r="AY355" s="181">
        <f t="shared" si="141"/>
        <v>0</v>
      </c>
      <c r="BB355" s="181">
        <f>Инвентаризация!O358</f>
        <v>0</v>
      </c>
      <c r="BC355" s="181">
        <f>Инвентаризация!P358</f>
        <v>0</v>
      </c>
      <c r="BD355" s="181">
        <f>Инвентаризация!Q358</f>
        <v>0</v>
      </c>
      <c r="BE355" s="181" t="str">
        <f>IFERROR('Аксапта 2'!A363,"-")</f>
        <v>-</v>
      </c>
      <c r="BF355" s="38">
        <f t="shared" si="142"/>
        <v>0</v>
      </c>
      <c r="BG355" s="38">
        <f t="shared" si="143"/>
        <v>0</v>
      </c>
      <c r="BH355" s="38">
        <f t="shared" si="144"/>
        <v>0</v>
      </c>
      <c r="BI355" s="181">
        <f t="shared" si="145"/>
        <v>0</v>
      </c>
      <c r="BL355" s="181">
        <f>Инвентаризация!O358</f>
        <v>0</v>
      </c>
      <c r="BM355" s="181">
        <f>Инвентаризация!P358</f>
        <v>0</v>
      </c>
      <c r="BN355" s="181">
        <f>Инвентаризация!Q358</f>
        <v>0</v>
      </c>
      <c r="BO355" s="181" t="str">
        <f>IFERROR('Аксапта 3'!A363,"-")</f>
        <v>-</v>
      </c>
      <c r="BP355" s="38">
        <f t="shared" si="146"/>
        <v>0</v>
      </c>
      <c r="BQ355" s="38">
        <f t="shared" si="147"/>
        <v>0</v>
      </c>
      <c r="BR355" s="38">
        <f t="shared" si="148"/>
        <v>0</v>
      </c>
      <c r="BS355" s="181">
        <f t="shared" si="149"/>
        <v>0</v>
      </c>
    </row>
    <row r="356" spans="1:71">
      <c r="A356" s="38">
        <f>'Шаблон блюда'!B357</f>
        <v>0</v>
      </c>
      <c r="B356" s="37">
        <f>IFERROR('Шаблон блюда'!A357+1-1,"")</f>
        <v>0</v>
      </c>
      <c r="C356" s="37">
        <f>IFERROR(VLOOKUP(B356,Группы!A:A,1,FALSE),0)</f>
        <v>0</v>
      </c>
      <c r="D356" s="37" t="str">
        <f t="shared" si="150"/>
        <v/>
      </c>
      <c r="E356" s="37" t="str">
        <f t="shared" si="151"/>
        <v/>
      </c>
      <c r="G356" s="173">
        <f>'Шаблон модификаторы'!C357</f>
        <v>0</v>
      </c>
      <c r="H356" s="174">
        <f>IFERROR('Шаблон модификаторы блюда'!A357+1-1,0)</f>
        <v>0</v>
      </c>
      <c r="I356" s="37">
        <f>IFERROR(VLOOKUP(H356,Группы!A:A,1,FALSE),0)</f>
        <v>0</v>
      </c>
      <c r="J356" s="37" t="str">
        <f t="shared" si="131"/>
        <v/>
      </c>
      <c r="K356" s="125" t="str">
        <f>IF(IF('Шаблон модификаторы блюда'!D357=0,0,'Шаблон модификаторы блюда'!A357),IF('Шаблон модификаторы блюда'!D357=0,0,'Шаблон модификаторы блюда'!A357),"")</f>
        <v/>
      </c>
      <c r="L356" s="42" t="str">
        <f t="shared" si="132"/>
        <v/>
      </c>
      <c r="M356" s="42" t="str">
        <f t="shared" si="133"/>
        <v/>
      </c>
      <c r="N356" s="42" t="str">
        <f t="shared" si="152"/>
        <v/>
      </c>
      <c r="O356" s="37" t="str">
        <f t="shared" si="153"/>
        <v/>
      </c>
      <c r="Q356" s="37">
        <f>'Шаблон блюда'!B357</f>
        <v>0</v>
      </c>
      <c r="R356" s="37">
        <f>IFERROR('Шаблон блюда'!A357+1-1,"")</f>
        <v>0</v>
      </c>
      <c r="S356" s="45">
        <f t="shared" si="134"/>
        <v>0</v>
      </c>
      <c r="T356" s="37" t="str">
        <f t="shared" si="135"/>
        <v/>
      </c>
      <c r="U356" s="37" t="str">
        <f t="shared" si="154"/>
        <v/>
      </c>
      <c r="W356" s="38">
        <f t="shared" si="130"/>
        <v>0</v>
      </c>
      <c r="AO356" s="38">
        <f t="shared" si="136"/>
        <v>0</v>
      </c>
      <c r="AP356" s="38">
        <f t="shared" si="137"/>
        <v>0</v>
      </c>
      <c r="AR356" s="181">
        <f>Инвентаризация!O359</f>
        <v>0</v>
      </c>
      <c r="AS356" s="181">
        <f>Инвентаризация!P359</f>
        <v>0</v>
      </c>
      <c r="AT356" s="181">
        <f>Инвентаризация!Q359</f>
        <v>0</v>
      </c>
      <c r="AU356" s="181" t="str">
        <f>IFERROR('Аксапта '!A364,"-")</f>
        <v>-</v>
      </c>
      <c r="AV356" s="38">
        <f t="shared" si="138"/>
        <v>0</v>
      </c>
      <c r="AW356" s="38">
        <f t="shared" si="139"/>
        <v>0</v>
      </c>
      <c r="AX356" s="38">
        <f t="shared" si="140"/>
        <v>0</v>
      </c>
      <c r="AY356" s="181">
        <f t="shared" si="141"/>
        <v>0</v>
      </c>
      <c r="BB356" s="181">
        <f>Инвентаризация!O359</f>
        <v>0</v>
      </c>
      <c r="BC356" s="181">
        <f>Инвентаризация!P359</f>
        <v>0</v>
      </c>
      <c r="BD356" s="181">
        <f>Инвентаризация!Q359</f>
        <v>0</v>
      </c>
      <c r="BE356" s="181" t="str">
        <f>IFERROR('Аксапта 2'!A364,"-")</f>
        <v>-</v>
      </c>
      <c r="BF356" s="38">
        <f t="shared" si="142"/>
        <v>0</v>
      </c>
      <c r="BG356" s="38">
        <f t="shared" si="143"/>
        <v>0</v>
      </c>
      <c r="BH356" s="38">
        <f t="shared" si="144"/>
        <v>0</v>
      </c>
      <c r="BI356" s="181">
        <f t="shared" si="145"/>
        <v>0</v>
      </c>
      <c r="BL356" s="181">
        <f>Инвентаризация!O359</f>
        <v>0</v>
      </c>
      <c r="BM356" s="181">
        <f>Инвентаризация!P359</f>
        <v>0</v>
      </c>
      <c r="BN356" s="181">
        <f>Инвентаризация!Q359</f>
        <v>0</v>
      </c>
      <c r="BO356" s="181" t="str">
        <f>IFERROR('Аксапта 3'!A364,"-")</f>
        <v>-</v>
      </c>
      <c r="BP356" s="38">
        <f t="shared" si="146"/>
        <v>0</v>
      </c>
      <c r="BQ356" s="38">
        <f t="shared" si="147"/>
        <v>0</v>
      </c>
      <c r="BR356" s="38">
        <f t="shared" si="148"/>
        <v>0</v>
      </c>
      <c r="BS356" s="181">
        <f t="shared" si="149"/>
        <v>0</v>
      </c>
    </row>
    <row r="357" spans="1:71">
      <c r="A357" s="38">
        <f>'Шаблон блюда'!B358</f>
        <v>0</v>
      </c>
      <c r="B357" s="37">
        <f>IFERROR('Шаблон блюда'!A358+1-1,"")</f>
        <v>0</v>
      </c>
      <c r="C357" s="37">
        <f>IFERROR(VLOOKUP(B357,Группы!A:A,1,FALSE),0)</f>
        <v>0</v>
      </c>
      <c r="D357" s="37" t="str">
        <f t="shared" si="150"/>
        <v/>
      </c>
      <c r="E357" s="37" t="str">
        <f t="shared" si="151"/>
        <v/>
      </c>
      <c r="G357" s="173">
        <f>'Шаблон модификаторы'!C358</f>
        <v>0</v>
      </c>
      <c r="H357" s="174">
        <f>IFERROR('Шаблон модификаторы блюда'!A358+1-1,0)</f>
        <v>0</v>
      </c>
      <c r="I357" s="37">
        <f>IFERROR(VLOOKUP(H357,Группы!A:A,1,FALSE),0)</f>
        <v>0</v>
      </c>
      <c r="J357" s="37" t="str">
        <f t="shared" si="131"/>
        <v/>
      </c>
      <c r="K357" s="125" t="str">
        <f>IF(IF('Шаблон модификаторы блюда'!D358=0,0,'Шаблон модификаторы блюда'!A358),IF('Шаблон модификаторы блюда'!D358=0,0,'Шаблон модификаторы блюда'!A358),"")</f>
        <v/>
      </c>
      <c r="L357" s="42" t="str">
        <f t="shared" si="132"/>
        <v/>
      </c>
      <c r="M357" s="42" t="str">
        <f t="shared" si="133"/>
        <v/>
      </c>
      <c r="N357" s="42" t="str">
        <f t="shared" si="152"/>
        <v/>
      </c>
      <c r="O357" s="37" t="str">
        <f t="shared" si="153"/>
        <v/>
      </c>
      <c r="Q357" s="37">
        <f>'Шаблон блюда'!B358</f>
        <v>0</v>
      </c>
      <c r="R357" s="37">
        <f>IFERROR('Шаблон блюда'!A358+1-1,"")</f>
        <v>0</v>
      </c>
      <c r="S357" s="45">
        <f t="shared" si="134"/>
        <v>0</v>
      </c>
      <c r="T357" s="37" t="str">
        <f t="shared" si="135"/>
        <v/>
      </c>
      <c r="U357" s="37" t="str">
        <f t="shared" si="154"/>
        <v/>
      </c>
      <c r="W357" s="38">
        <f t="shared" si="130"/>
        <v>0</v>
      </c>
      <c r="AO357" s="38">
        <f t="shared" si="136"/>
        <v>0</v>
      </c>
      <c r="AP357" s="38">
        <f t="shared" si="137"/>
        <v>0</v>
      </c>
      <c r="AR357" s="181">
        <f>Инвентаризация!O360</f>
        <v>0</v>
      </c>
      <c r="AS357" s="181">
        <f>Инвентаризация!P360</f>
        <v>0</v>
      </c>
      <c r="AT357" s="181">
        <f>Инвентаризация!Q360</f>
        <v>0</v>
      </c>
      <c r="AU357" s="181" t="str">
        <f>IFERROR('Аксапта '!A365,"-")</f>
        <v>-</v>
      </c>
      <c r="AV357" s="38">
        <f t="shared" si="138"/>
        <v>0</v>
      </c>
      <c r="AW357" s="38">
        <f t="shared" si="139"/>
        <v>0</v>
      </c>
      <c r="AX357" s="38">
        <f t="shared" si="140"/>
        <v>0</v>
      </c>
      <c r="AY357" s="181">
        <f t="shared" si="141"/>
        <v>0</v>
      </c>
      <c r="BB357" s="181">
        <f>Инвентаризация!O360</f>
        <v>0</v>
      </c>
      <c r="BC357" s="181">
        <f>Инвентаризация!P360</f>
        <v>0</v>
      </c>
      <c r="BD357" s="181">
        <f>Инвентаризация!Q360</f>
        <v>0</v>
      </c>
      <c r="BE357" s="181" t="str">
        <f>IFERROR('Аксапта 2'!A365,"-")</f>
        <v>-</v>
      </c>
      <c r="BF357" s="38">
        <f t="shared" si="142"/>
        <v>0</v>
      </c>
      <c r="BG357" s="38">
        <f t="shared" si="143"/>
        <v>0</v>
      </c>
      <c r="BH357" s="38">
        <f t="shared" si="144"/>
        <v>0</v>
      </c>
      <c r="BI357" s="181">
        <f t="shared" si="145"/>
        <v>0</v>
      </c>
      <c r="BL357" s="181">
        <f>Инвентаризация!O360</f>
        <v>0</v>
      </c>
      <c r="BM357" s="181">
        <f>Инвентаризация!P360</f>
        <v>0</v>
      </c>
      <c r="BN357" s="181">
        <f>Инвентаризация!Q360</f>
        <v>0</v>
      </c>
      <c r="BO357" s="181" t="str">
        <f>IFERROR('Аксапта 3'!A365,"-")</f>
        <v>-</v>
      </c>
      <c r="BP357" s="38">
        <f t="shared" si="146"/>
        <v>0</v>
      </c>
      <c r="BQ357" s="38">
        <f t="shared" si="147"/>
        <v>0</v>
      </c>
      <c r="BR357" s="38">
        <f t="shared" si="148"/>
        <v>0</v>
      </c>
      <c r="BS357" s="181">
        <f t="shared" si="149"/>
        <v>0</v>
      </c>
    </row>
    <row r="358" spans="1:71">
      <c r="A358" s="38">
        <f>'Шаблон блюда'!B359</f>
        <v>0</v>
      </c>
      <c r="B358" s="37">
        <f>IFERROR('Шаблон блюда'!A359+1-1,"")</f>
        <v>0</v>
      </c>
      <c r="C358" s="37">
        <f>IFERROR(VLOOKUP(B358,Группы!A:A,1,FALSE),0)</f>
        <v>0</v>
      </c>
      <c r="D358" s="37" t="str">
        <f t="shared" si="150"/>
        <v/>
      </c>
      <c r="E358" s="37" t="str">
        <f t="shared" si="151"/>
        <v/>
      </c>
      <c r="G358" s="173">
        <f>'Шаблон модификаторы'!C359</f>
        <v>0</v>
      </c>
      <c r="H358" s="174">
        <f>IFERROR('Шаблон модификаторы блюда'!A359+1-1,0)</f>
        <v>0</v>
      </c>
      <c r="I358" s="37">
        <f>IFERROR(VLOOKUP(H358,Группы!A:A,1,FALSE),0)</f>
        <v>0</v>
      </c>
      <c r="J358" s="37" t="str">
        <f t="shared" si="131"/>
        <v/>
      </c>
      <c r="K358" s="125" t="str">
        <f>IF(IF('Шаблон модификаторы блюда'!D359=0,0,'Шаблон модификаторы блюда'!A359),IF('Шаблон модификаторы блюда'!D359=0,0,'Шаблон модификаторы блюда'!A359),"")</f>
        <v/>
      </c>
      <c r="L358" s="42" t="str">
        <f t="shared" si="132"/>
        <v/>
      </c>
      <c r="M358" s="42" t="str">
        <f t="shared" si="133"/>
        <v/>
      </c>
      <c r="N358" s="42" t="str">
        <f t="shared" si="152"/>
        <v/>
      </c>
      <c r="O358" s="37" t="str">
        <f t="shared" si="153"/>
        <v/>
      </c>
      <c r="Q358" s="37">
        <f>'Шаблон блюда'!B359</f>
        <v>0</v>
      </c>
      <c r="R358" s="37">
        <f>IFERROR('Шаблон блюда'!A359+1-1,"")</f>
        <v>0</v>
      </c>
      <c r="S358" s="45">
        <f t="shared" si="134"/>
        <v>0</v>
      </c>
      <c r="T358" s="37" t="str">
        <f t="shared" si="135"/>
        <v/>
      </c>
      <c r="U358" s="37" t="str">
        <f t="shared" si="154"/>
        <v/>
      </c>
      <c r="W358" s="38">
        <f t="shared" si="130"/>
        <v>0</v>
      </c>
      <c r="AO358" s="38">
        <f t="shared" si="136"/>
        <v>0</v>
      </c>
      <c r="AP358" s="38">
        <f t="shared" si="137"/>
        <v>0</v>
      </c>
      <c r="AR358" s="181">
        <f>Инвентаризация!O361</f>
        <v>0</v>
      </c>
      <c r="AS358" s="181">
        <f>Инвентаризация!P361</f>
        <v>0</v>
      </c>
      <c r="AT358" s="181">
        <f>Инвентаризация!Q361</f>
        <v>0</v>
      </c>
      <c r="AU358" s="181" t="str">
        <f>IFERROR('Аксапта '!A366,"-")</f>
        <v>-</v>
      </c>
      <c r="AV358" s="38">
        <f t="shared" si="138"/>
        <v>0</v>
      </c>
      <c r="AW358" s="38">
        <f t="shared" si="139"/>
        <v>0</v>
      </c>
      <c r="AX358" s="38">
        <f t="shared" si="140"/>
        <v>0</v>
      </c>
      <c r="AY358" s="181">
        <f t="shared" si="141"/>
        <v>0</v>
      </c>
      <c r="BB358" s="181">
        <f>Инвентаризация!O361</f>
        <v>0</v>
      </c>
      <c r="BC358" s="181">
        <f>Инвентаризация!P361</f>
        <v>0</v>
      </c>
      <c r="BD358" s="181">
        <f>Инвентаризация!Q361</f>
        <v>0</v>
      </c>
      <c r="BE358" s="181" t="str">
        <f>IFERROR('Аксапта 2'!A366,"-")</f>
        <v>-</v>
      </c>
      <c r="BF358" s="38">
        <f t="shared" si="142"/>
        <v>0</v>
      </c>
      <c r="BG358" s="38">
        <f t="shared" si="143"/>
        <v>0</v>
      </c>
      <c r="BH358" s="38">
        <f t="shared" si="144"/>
        <v>0</v>
      </c>
      <c r="BI358" s="181">
        <f t="shared" si="145"/>
        <v>0</v>
      </c>
      <c r="BL358" s="181">
        <f>Инвентаризация!O361</f>
        <v>0</v>
      </c>
      <c r="BM358" s="181">
        <f>Инвентаризация!P361</f>
        <v>0</v>
      </c>
      <c r="BN358" s="181">
        <f>Инвентаризация!Q361</f>
        <v>0</v>
      </c>
      <c r="BO358" s="181" t="str">
        <f>IFERROR('Аксапта 3'!A366,"-")</f>
        <v>-</v>
      </c>
      <c r="BP358" s="38">
        <f t="shared" si="146"/>
        <v>0</v>
      </c>
      <c r="BQ358" s="38">
        <f t="shared" si="147"/>
        <v>0</v>
      </c>
      <c r="BR358" s="38">
        <f t="shared" si="148"/>
        <v>0</v>
      </c>
      <c r="BS358" s="181">
        <f t="shared" si="149"/>
        <v>0</v>
      </c>
    </row>
    <row r="359" spans="1:71">
      <c r="A359" s="38">
        <f>'Шаблон блюда'!B360</f>
        <v>0</v>
      </c>
      <c r="B359" s="37">
        <f>IFERROR('Шаблон блюда'!A360+1-1,"")</f>
        <v>0</v>
      </c>
      <c r="C359" s="37">
        <f>IFERROR(VLOOKUP(B359,Группы!A:A,1,FALSE),0)</f>
        <v>0</v>
      </c>
      <c r="D359" s="37" t="str">
        <f t="shared" si="150"/>
        <v/>
      </c>
      <c r="E359" s="37" t="str">
        <f t="shared" si="151"/>
        <v/>
      </c>
      <c r="G359" s="173">
        <f>'Шаблон модификаторы'!C360</f>
        <v>0</v>
      </c>
      <c r="H359" s="174">
        <f>IFERROR('Шаблон модификаторы блюда'!A360+1-1,0)</f>
        <v>0</v>
      </c>
      <c r="I359" s="37">
        <f>IFERROR(VLOOKUP(H359,Группы!A:A,1,FALSE),0)</f>
        <v>0</v>
      </c>
      <c r="J359" s="37" t="str">
        <f t="shared" si="131"/>
        <v/>
      </c>
      <c r="K359" s="125" t="str">
        <f>IF(IF('Шаблон модификаторы блюда'!D360=0,0,'Шаблон модификаторы блюда'!A360),IF('Шаблон модификаторы блюда'!D360=0,0,'Шаблон модификаторы блюда'!A360),"")</f>
        <v/>
      </c>
      <c r="L359" s="42" t="str">
        <f t="shared" si="132"/>
        <v/>
      </c>
      <c r="M359" s="42" t="str">
        <f t="shared" si="133"/>
        <v/>
      </c>
      <c r="N359" s="42" t="str">
        <f t="shared" si="152"/>
        <v/>
      </c>
      <c r="O359" s="37" t="str">
        <f t="shared" si="153"/>
        <v/>
      </c>
      <c r="Q359" s="37">
        <f>'Шаблон блюда'!B360</f>
        <v>0</v>
      </c>
      <c r="R359" s="37">
        <f>IFERROR('Шаблон блюда'!A360+1-1,"")</f>
        <v>0</v>
      </c>
      <c r="S359" s="45">
        <f t="shared" si="134"/>
        <v>0</v>
      </c>
      <c r="T359" s="37" t="str">
        <f t="shared" si="135"/>
        <v/>
      </c>
      <c r="U359" s="37" t="str">
        <f t="shared" si="154"/>
        <v/>
      </c>
      <c r="W359" s="38">
        <f t="shared" si="130"/>
        <v>0</v>
      </c>
      <c r="AO359" s="38">
        <f t="shared" si="136"/>
        <v>0</v>
      </c>
      <c r="AP359" s="38">
        <f t="shared" si="137"/>
        <v>0</v>
      </c>
      <c r="AR359" s="181">
        <f>Инвентаризация!O362</f>
        <v>0</v>
      </c>
      <c r="AS359" s="181">
        <f>Инвентаризация!P362</f>
        <v>0</v>
      </c>
      <c r="AT359" s="181">
        <f>Инвентаризация!Q362</f>
        <v>0</v>
      </c>
      <c r="AU359" s="181" t="str">
        <f>IFERROR('Аксапта '!A367,"-")</f>
        <v>-</v>
      </c>
      <c r="AV359" s="38">
        <f t="shared" si="138"/>
        <v>0</v>
      </c>
      <c r="AW359" s="38">
        <f t="shared" si="139"/>
        <v>0</v>
      </c>
      <c r="AX359" s="38">
        <f t="shared" si="140"/>
        <v>0</v>
      </c>
      <c r="AY359" s="181">
        <f t="shared" si="141"/>
        <v>0</v>
      </c>
      <c r="BB359" s="181">
        <f>Инвентаризация!O362</f>
        <v>0</v>
      </c>
      <c r="BC359" s="181">
        <f>Инвентаризация!P362</f>
        <v>0</v>
      </c>
      <c r="BD359" s="181">
        <f>Инвентаризация!Q362</f>
        <v>0</v>
      </c>
      <c r="BE359" s="181" t="str">
        <f>IFERROR('Аксапта 2'!A367,"-")</f>
        <v>-</v>
      </c>
      <c r="BF359" s="38">
        <f t="shared" si="142"/>
        <v>0</v>
      </c>
      <c r="BG359" s="38">
        <f t="shared" si="143"/>
        <v>0</v>
      </c>
      <c r="BH359" s="38">
        <f t="shared" si="144"/>
        <v>0</v>
      </c>
      <c r="BI359" s="181">
        <f t="shared" si="145"/>
        <v>0</v>
      </c>
      <c r="BL359" s="181">
        <f>Инвентаризация!O362</f>
        <v>0</v>
      </c>
      <c r="BM359" s="181">
        <f>Инвентаризация!P362</f>
        <v>0</v>
      </c>
      <c r="BN359" s="181">
        <f>Инвентаризация!Q362</f>
        <v>0</v>
      </c>
      <c r="BO359" s="181" t="str">
        <f>IFERROR('Аксапта 3'!A367,"-")</f>
        <v>-</v>
      </c>
      <c r="BP359" s="38">
        <f t="shared" si="146"/>
        <v>0</v>
      </c>
      <c r="BQ359" s="38">
        <f t="shared" si="147"/>
        <v>0</v>
      </c>
      <c r="BR359" s="38">
        <f t="shared" si="148"/>
        <v>0</v>
      </c>
      <c r="BS359" s="181">
        <f t="shared" si="149"/>
        <v>0</v>
      </c>
    </row>
    <row r="360" spans="1:71">
      <c r="A360" s="38">
        <f>'Шаблон блюда'!B361</f>
        <v>0</v>
      </c>
      <c r="B360" s="37">
        <f>IFERROR('Шаблон блюда'!A361+1-1,"")</f>
        <v>0</v>
      </c>
      <c r="C360" s="37">
        <f>IFERROR(VLOOKUP(B360,Группы!A:A,1,FALSE),0)</f>
        <v>0</v>
      </c>
      <c r="D360" s="37" t="str">
        <f t="shared" si="150"/>
        <v/>
      </c>
      <c r="E360" s="37" t="str">
        <f t="shared" si="151"/>
        <v/>
      </c>
      <c r="G360" s="173">
        <f>'Шаблон модификаторы'!C361</f>
        <v>0</v>
      </c>
      <c r="H360" s="174">
        <f>IFERROR('Шаблон модификаторы блюда'!A361+1-1,0)</f>
        <v>0</v>
      </c>
      <c r="I360" s="37">
        <f>IFERROR(VLOOKUP(H360,Группы!A:A,1,FALSE),0)</f>
        <v>0</v>
      </c>
      <c r="J360" s="37" t="str">
        <f t="shared" si="131"/>
        <v/>
      </c>
      <c r="K360" s="125" t="str">
        <f>IF(IF('Шаблон модификаторы блюда'!D361=0,0,'Шаблон модификаторы блюда'!A361),IF('Шаблон модификаторы блюда'!D361=0,0,'Шаблон модификаторы блюда'!A361),"")</f>
        <v/>
      </c>
      <c r="L360" s="42" t="str">
        <f t="shared" si="132"/>
        <v/>
      </c>
      <c r="M360" s="42" t="str">
        <f t="shared" si="133"/>
        <v/>
      </c>
      <c r="N360" s="42" t="str">
        <f t="shared" si="152"/>
        <v/>
      </c>
      <c r="O360" s="37" t="str">
        <f t="shared" si="153"/>
        <v/>
      </c>
      <c r="Q360" s="37">
        <f>'Шаблон блюда'!B361</f>
        <v>0</v>
      </c>
      <c r="R360" s="37">
        <f>IFERROR('Шаблон блюда'!A361+1-1,"")</f>
        <v>0</v>
      </c>
      <c r="S360" s="45">
        <f t="shared" si="134"/>
        <v>0</v>
      </c>
      <c r="T360" s="37" t="str">
        <f t="shared" si="135"/>
        <v/>
      </c>
      <c r="U360" s="37" t="str">
        <f t="shared" si="154"/>
        <v/>
      </c>
      <c r="W360" s="38">
        <f t="shared" si="130"/>
        <v>0</v>
      </c>
      <c r="AO360" s="38">
        <f t="shared" si="136"/>
        <v>0</v>
      </c>
      <c r="AP360" s="38">
        <f t="shared" si="137"/>
        <v>0</v>
      </c>
      <c r="AR360" s="181">
        <f>Инвентаризация!O363</f>
        <v>0</v>
      </c>
      <c r="AS360" s="181">
        <f>Инвентаризация!P363</f>
        <v>0</v>
      </c>
      <c r="AT360" s="181">
        <f>Инвентаризация!Q363</f>
        <v>0</v>
      </c>
      <c r="AU360" s="181" t="str">
        <f>IFERROR('Аксапта '!A368,"-")</f>
        <v>-</v>
      </c>
      <c r="AV360" s="38">
        <f t="shared" si="138"/>
        <v>0</v>
      </c>
      <c r="AW360" s="38">
        <f t="shared" si="139"/>
        <v>0</v>
      </c>
      <c r="AX360" s="38">
        <f t="shared" si="140"/>
        <v>0</v>
      </c>
      <c r="AY360" s="181">
        <f t="shared" si="141"/>
        <v>0</v>
      </c>
      <c r="BB360" s="181">
        <f>Инвентаризация!O363</f>
        <v>0</v>
      </c>
      <c r="BC360" s="181">
        <f>Инвентаризация!P363</f>
        <v>0</v>
      </c>
      <c r="BD360" s="181">
        <f>Инвентаризация!Q363</f>
        <v>0</v>
      </c>
      <c r="BE360" s="181" t="str">
        <f>IFERROR('Аксапта 2'!A368,"-")</f>
        <v>-</v>
      </c>
      <c r="BF360" s="38">
        <f t="shared" si="142"/>
        <v>0</v>
      </c>
      <c r="BG360" s="38">
        <f t="shared" si="143"/>
        <v>0</v>
      </c>
      <c r="BH360" s="38">
        <f t="shared" si="144"/>
        <v>0</v>
      </c>
      <c r="BI360" s="181">
        <f t="shared" si="145"/>
        <v>0</v>
      </c>
      <c r="BL360" s="181">
        <f>Инвентаризация!O363</f>
        <v>0</v>
      </c>
      <c r="BM360" s="181">
        <f>Инвентаризация!P363</f>
        <v>0</v>
      </c>
      <c r="BN360" s="181">
        <f>Инвентаризация!Q363</f>
        <v>0</v>
      </c>
      <c r="BO360" s="181" t="str">
        <f>IFERROR('Аксапта 3'!A368,"-")</f>
        <v>-</v>
      </c>
      <c r="BP360" s="38">
        <f t="shared" si="146"/>
        <v>0</v>
      </c>
      <c r="BQ360" s="38">
        <f t="shared" si="147"/>
        <v>0</v>
      </c>
      <c r="BR360" s="38">
        <f t="shared" si="148"/>
        <v>0</v>
      </c>
      <c r="BS360" s="181">
        <f t="shared" si="149"/>
        <v>0</v>
      </c>
    </row>
    <row r="361" spans="1:71">
      <c r="A361" s="38">
        <f>'Шаблон блюда'!B362</f>
        <v>0</v>
      </c>
      <c r="B361" s="37">
        <f>IFERROR('Шаблон блюда'!A362+1-1,"")</f>
        <v>0</v>
      </c>
      <c r="C361" s="37">
        <f>IFERROR(VLOOKUP(B361,Группы!A:A,1,FALSE),0)</f>
        <v>0</v>
      </c>
      <c r="D361" s="37" t="str">
        <f t="shared" si="150"/>
        <v/>
      </c>
      <c r="E361" s="37" t="str">
        <f t="shared" si="151"/>
        <v/>
      </c>
      <c r="G361" s="173">
        <f>'Шаблон модификаторы'!C362</f>
        <v>0</v>
      </c>
      <c r="H361" s="174">
        <f>IFERROR('Шаблон модификаторы блюда'!A362+1-1,0)</f>
        <v>0</v>
      </c>
      <c r="I361" s="37">
        <f>IFERROR(VLOOKUP(H361,Группы!A:A,1,FALSE),0)</f>
        <v>0</v>
      </c>
      <c r="J361" s="37" t="str">
        <f t="shared" si="131"/>
        <v/>
      </c>
      <c r="K361" s="125" t="str">
        <f>IF(IF('Шаблон модификаторы блюда'!D362=0,0,'Шаблон модификаторы блюда'!A362),IF('Шаблон модификаторы блюда'!D362=0,0,'Шаблон модификаторы блюда'!A362),"")</f>
        <v/>
      </c>
      <c r="L361" s="42" t="str">
        <f t="shared" si="132"/>
        <v/>
      </c>
      <c r="M361" s="42" t="str">
        <f t="shared" si="133"/>
        <v/>
      </c>
      <c r="N361" s="42" t="str">
        <f t="shared" si="152"/>
        <v/>
      </c>
      <c r="O361" s="37" t="str">
        <f t="shared" si="153"/>
        <v/>
      </c>
      <c r="Q361" s="37">
        <f>'Шаблон блюда'!B362</f>
        <v>0</v>
      </c>
      <c r="R361" s="37">
        <f>IFERROR('Шаблон блюда'!A362+1-1,"")</f>
        <v>0</v>
      </c>
      <c r="S361" s="45">
        <f t="shared" si="134"/>
        <v>0</v>
      </c>
      <c r="T361" s="37" t="str">
        <f t="shared" si="135"/>
        <v/>
      </c>
      <c r="U361" s="37" t="str">
        <f t="shared" si="154"/>
        <v/>
      </c>
      <c r="W361" s="38">
        <f t="shared" si="130"/>
        <v>0</v>
      </c>
      <c r="AO361" s="38">
        <f t="shared" si="136"/>
        <v>0</v>
      </c>
      <c r="AP361" s="38">
        <f t="shared" si="137"/>
        <v>0</v>
      </c>
      <c r="AR361" s="181">
        <f>Инвентаризация!O364</f>
        <v>0</v>
      </c>
      <c r="AS361" s="181">
        <f>Инвентаризация!P364</f>
        <v>0</v>
      </c>
      <c r="AT361" s="181">
        <f>Инвентаризация!Q364</f>
        <v>0</v>
      </c>
      <c r="AU361" s="181" t="str">
        <f>IFERROR('Аксапта '!A369,"-")</f>
        <v>-</v>
      </c>
      <c r="AV361" s="38">
        <f t="shared" si="138"/>
        <v>0</v>
      </c>
      <c r="AW361" s="38">
        <f t="shared" si="139"/>
        <v>0</v>
      </c>
      <c r="AX361" s="38">
        <f t="shared" si="140"/>
        <v>0</v>
      </c>
      <c r="AY361" s="181">
        <f t="shared" si="141"/>
        <v>0</v>
      </c>
      <c r="BB361" s="181">
        <f>Инвентаризация!O364</f>
        <v>0</v>
      </c>
      <c r="BC361" s="181">
        <f>Инвентаризация!P364</f>
        <v>0</v>
      </c>
      <c r="BD361" s="181">
        <f>Инвентаризация!Q364</f>
        <v>0</v>
      </c>
      <c r="BE361" s="181" t="str">
        <f>IFERROR('Аксапта 2'!A369,"-")</f>
        <v>-</v>
      </c>
      <c r="BF361" s="38">
        <f t="shared" si="142"/>
        <v>0</v>
      </c>
      <c r="BG361" s="38">
        <f t="shared" si="143"/>
        <v>0</v>
      </c>
      <c r="BH361" s="38">
        <f t="shared" si="144"/>
        <v>0</v>
      </c>
      <c r="BI361" s="181">
        <f t="shared" si="145"/>
        <v>0</v>
      </c>
      <c r="BL361" s="181">
        <f>Инвентаризация!O364</f>
        <v>0</v>
      </c>
      <c r="BM361" s="181">
        <f>Инвентаризация!P364</f>
        <v>0</v>
      </c>
      <c r="BN361" s="181">
        <f>Инвентаризация!Q364</f>
        <v>0</v>
      </c>
      <c r="BO361" s="181" t="str">
        <f>IFERROR('Аксапта 3'!A369,"-")</f>
        <v>-</v>
      </c>
      <c r="BP361" s="38">
        <f t="shared" si="146"/>
        <v>0</v>
      </c>
      <c r="BQ361" s="38">
        <f t="shared" si="147"/>
        <v>0</v>
      </c>
      <c r="BR361" s="38">
        <f t="shared" si="148"/>
        <v>0</v>
      </c>
      <c r="BS361" s="181">
        <f t="shared" si="149"/>
        <v>0</v>
      </c>
    </row>
    <row r="362" spans="1:71">
      <c r="A362" s="38">
        <f>'Шаблон блюда'!B363</f>
        <v>0</v>
      </c>
      <c r="B362" s="37">
        <f>IFERROR('Шаблон блюда'!A363+1-1,"")</f>
        <v>0</v>
      </c>
      <c r="C362" s="37">
        <f>IFERROR(VLOOKUP(B362,Группы!A:A,1,FALSE),0)</f>
        <v>0</v>
      </c>
      <c r="D362" s="37" t="str">
        <f t="shared" si="150"/>
        <v/>
      </c>
      <c r="E362" s="37" t="str">
        <f t="shared" si="151"/>
        <v/>
      </c>
      <c r="G362" s="173">
        <f>'Шаблон модификаторы'!C363</f>
        <v>0</v>
      </c>
      <c r="H362" s="174">
        <f>IFERROR('Шаблон модификаторы блюда'!A363+1-1,0)</f>
        <v>0</v>
      </c>
      <c r="I362" s="37">
        <f>IFERROR(VLOOKUP(H362,Группы!A:A,1,FALSE),0)</f>
        <v>0</v>
      </c>
      <c r="J362" s="37" t="str">
        <f t="shared" si="131"/>
        <v/>
      </c>
      <c r="K362" s="125" t="str">
        <f>IF(IF('Шаблон модификаторы блюда'!D363=0,0,'Шаблон модификаторы блюда'!A363),IF('Шаблон модификаторы блюда'!D363=0,0,'Шаблон модификаторы блюда'!A363),"")</f>
        <v/>
      </c>
      <c r="L362" s="42" t="str">
        <f t="shared" si="132"/>
        <v/>
      </c>
      <c r="M362" s="42" t="str">
        <f t="shared" si="133"/>
        <v/>
      </c>
      <c r="N362" s="42" t="str">
        <f t="shared" si="152"/>
        <v/>
      </c>
      <c r="O362" s="37" t="str">
        <f t="shared" si="153"/>
        <v/>
      </c>
      <c r="Q362" s="37">
        <f>'Шаблон блюда'!B363</f>
        <v>0</v>
      </c>
      <c r="R362" s="37">
        <f>IFERROR('Шаблон блюда'!A363+1-1,"")</f>
        <v>0</v>
      </c>
      <c r="S362" s="45">
        <f t="shared" si="134"/>
        <v>0</v>
      </c>
      <c r="T362" s="37" t="str">
        <f t="shared" si="135"/>
        <v/>
      </c>
      <c r="U362" s="37" t="str">
        <f t="shared" si="154"/>
        <v/>
      </c>
      <c r="W362" s="38">
        <f t="shared" si="130"/>
        <v>0</v>
      </c>
      <c r="AO362" s="38">
        <f t="shared" si="136"/>
        <v>0</v>
      </c>
      <c r="AP362" s="38">
        <f t="shared" si="137"/>
        <v>0</v>
      </c>
      <c r="AR362" s="181">
        <f>Инвентаризация!O365</f>
        <v>0</v>
      </c>
      <c r="AS362" s="181">
        <f>Инвентаризация!P365</f>
        <v>0</v>
      </c>
      <c r="AT362" s="181">
        <f>Инвентаризация!Q365</f>
        <v>0</v>
      </c>
      <c r="AU362" s="181" t="str">
        <f>IFERROR('Аксапта '!A370,"-")</f>
        <v>-</v>
      </c>
      <c r="AV362" s="38">
        <f t="shared" si="138"/>
        <v>0</v>
      </c>
      <c r="AW362" s="38">
        <f t="shared" si="139"/>
        <v>0</v>
      </c>
      <c r="AX362" s="38">
        <f t="shared" si="140"/>
        <v>0</v>
      </c>
      <c r="AY362" s="181">
        <f t="shared" si="141"/>
        <v>0</v>
      </c>
      <c r="BB362" s="181">
        <f>Инвентаризация!O365</f>
        <v>0</v>
      </c>
      <c r="BC362" s="181">
        <f>Инвентаризация!P365</f>
        <v>0</v>
      </c>
      <c r="BD362" s="181">
        <f>Инвентаризация!Q365</f>
        <v>0</v>
      </c>
      <c r="BE362" s="181" t="str">
        <f>IFERROR('Аксапта 2'!A370,"-")</f>
        <v>-</v>
      </c>
      <c r="BF362" s="38">
        <f t="shared" si="142"/>
        <v>0</v>
      </c>
      <c r="BG362" s="38">
        <f t="shared" si="143"/>
        <v>0</v>
      </c>
      <c r="BH362" s="38">
        <f t="shared" si="144"/>
        <v>0</v>
      </c>
      <c r="BI362" s="181">
        <f t="shared" si="145"/>
        <v>0</v>
      </c>
      <c r="BL362" s="181">
        <f>Инвентаризация!O365</f>
        <v>0</v>
      </c>
      <c r="BM362" s="181">
        <f>Инвентаризация!P365</f>
        <v>0</v>
      </c>
      <c r="BN362" s="181">
        <f>Инвентаризация!Q365</f>
        <v>0</v>
      </c>
      <c r="BO362" s="181" t="str">
        <f>IFERROR('Аксапта 3'!A370,"-")</f>
        <v>-</v>
      </c>
      <c r="BP362" s="38">
        <f t="shared" si="146"/>
        <v>0</v>
      </c>
      <c r="BQ362" s="38">
        <f t="shared" si="147"/>
        <v>0</v>
      </c>
      <c r="BR362" s="38">
        <f t="shared" si="148"/>
        <v>0</v>
      </c>
      <c r="BS362" s="181">
        <f t="shared" si="149"/>
        <v>0</v>
      </c>
    </row>
    <row r="363" spans="1:71">
      <c r="A363" s="38">
        <f>'Шаблон блюда'!B364</f>
        <v>0</v>
      </c>
      <c r="B363" s="37">
        <f>IFERROR('Шаблон блюда'!A364+1-1,"")</f>
        <v>0</v>
      </c>
      <c r="C363" s="37">
        <f>IFERROR(VLOOKUP(B363,Группы!A:A,1,FALSE),0)</f>
        <v>0</v>
      </c>
      <c r="D363" s="37" t="str">
        <f t="shared" si="150"/>
        <v/>
      </c>
      <c r="E363" s="37" t="str">
        <f t="shared" si="151"/>
        <v/>
      </c>
      <c r="G363" s="173">
        <f>'Шаблон модификаторы'!C364</f>
        <v>0</v>
      </c>
      <c r="H363" s="174">
        <f>IFERROR('Шаблон модификаторы блюда'!A364+1-1,0)</f>
        <v>0</v>
      </c>
      <c r="I363" s="37">
        <f>IFERROR(VLOOKUP(H363,Группы!A:A,1,FALSE),0)</f>
        <v>0</v>
      </c>
      <c r="J363" s="37" t="str">
        <f t="shared" si="131"/>
        <v/>
      </c>
      <c r="K363" s="125" t="str">
        <f>IF(IF('Шаблон модификаторы блюда'!D364=0,0,'Шаблон модификаторы блюда'!A364),IF('Шаблон модификаторы блюда'!D364=0,0,'Шаблон модификаторы блюда'!A364),"")</f>
        <v/>
      </c>
      <c r="L363" s="42" t="str">
        <f t="shared" si="132"/>
        <v/>
      </c>
      <c r="M363" s="42" t="str">
        <f t="shared" si="133"/>
        <v/>
      </c>
      <c r="N363" s="42" t="str">
        <f t="shared" si="152"/>
        <v/>
      </c>
      <c r="O363" s="37" t="str">
        <f t="shared" si="153"/>
        <v/>
      </c>
      <c r="Q363" s="37">
        <f>'Шаблон блюда'!B364</f>
        <v>0</v>
      </c>
      <c r="R363" s="37">
        <f>IFERROR('Шаблон блюда'!A364+1-1,"")</f>
        <v>0</v>
      </c>
      <c r="S363" s="45">
        <f t="shared" si="134"/>
        <v>0</v>
      </c>
      <c r="T363" s="37" t="str">
        <f t="shared" si="135"/>
        <v/>
      </c>
      <c r="U363" s="37" t="str">
        <f t="shared" si="154"/>
        <v/>
      </c>
      <c r="W363" s="38">
        <f t="shared" si="130"/>
        <v>0</v>
      </c>
      <c r="AO363" s="38">
        <f t="shared" si="136"/>
        <v>0</v>
      </c>
      <c r="AP363" s="38">
        <f t="shared" si="137"/>
        <v>0</v>
      </c>
      <c r="AR363" s="181">
        <f>Инвентаризация!O366</f>
        <v>0</v>
      </c>
      <c r="AS363" s="181">
        <f>Инвентаризация!P366</f>
        <v>0</v>
      </c>
      <c r="AT363" s="181">
        <f>Инвентаризация!Q366</f>
        <v>0</v>
      </c>
      <c r="AU363" s="181" t="str">
        <f>IFERROR('Аксапта '!A371,"-")</f>
        <v>-</v>
      </c>
      <c r="AV363" s="38">
        <f t="shared" si="138"/>
        <v>0</v>
      </c>
      <c r="AW363" s="38">
        <f t="shared" si="139"/>
        <v>0</v>
      </c>
      <c r="AX363" s="38">
        <f t="shared" si="140"/>
        <v>0</v>
      </c>
      <c r="AY363" s="181">
        <f t="shared" si="141"/>
        <v>0</v>
      </c>
      <c r="BB363" s="181">
        <f>Инвентаризация!O366</f>
        <v>0</v>
      </c>
      <c r="BC363" s="181">
        <f>Инвентаризация!P366</f>
        <v>0</v>
      </c>
      <c r="BD363" s="181">
        <f>Инвентаризация!Q366</f>
        <v>0</v>
      </c>
      <c r="BE363" s="181" t="str">
        <f>IFERROR('Аксапта 2'!A371,"-")</f>
        <v>-</v>
      </c>
      <c r="BF363" s="38">
        <f t="shared" si="142"/>
        <v>0</v>
      </c>
      <c r="BG363" s="38">
        <f t="shared" si="143"/>
        <v>0</v>
      </c>
      <c r="BH363" s="38">
        <f t="shared" si="144"/>
        <v>0</v>
      </c>
      <c r="BI363" s="181">
        <f t="shared" si="145"/>
        <v>0</v>
      </c>
      <c r="BL363" s="181">
        <f>Инвентаризация!O366</f>
        <v>0</v>
      </c>
      <c r="BM363" s="181">
        <f>Инвентаризация!P366</f>
        <v>0</v>
      </c>
      <c r="BN363" s="181">
        <f>Инвентаризация!Q366</f>
        <v>0</v>
      </c>
      <c r="BO363" s="181" t="str">
        <f>IFERROR('Аксапта 3'!A371,"-")</f>
        <v>-</v>
      </c>
      <c r="BP363" s="38">
        <f t="shared" si="146"/>
        <v>0</v>
      </c>
      <c r="BQ363" s="38">
        <f t="shared" si="147"/>
        <v>0</v>
      </c>
      <c r="BR363" s="38">
        <f t="shared" si="148"/>
        <v>0</v>
      </c>
      <c r="BS363" s="181">
        <f t="shared" si="149"/>
        <v>0</v>
      </c>
    </row>
    <row r="364" spans="1:71">
      <c r="A364" s="38">
        <f>'Шаблон блюда'!B365</f>
        <v>0</v>
      </c>
      <c r="B364" s="37">
        <f>IFERROR('Шаблон блюда'!A365+1-1,"")</f>
        <v>0</v>
      </c>
      <c r="C364" s="37">
        <f>IFERROR(VLOOKUP(B364,Группы!A:A,1,FALSE),0)</f>
        <v>0</v>
      </c>
      <c r="D364" s="37" t="str">
        <f t="shared" si="150"/>
        <v/>
      </c>
      <c r="E364" s="37" t="str">
        <f t="shared" si="151"/>
        <v/>
      </c>
      <c r="G364" s="173">
        <f>'Шаблон модификаторы'!C365</f>
        <v>0</v>
      </c>
      <c r="H364" s="174">
        <f>IFERROR('Шаблон модификаторы блюда'!A365+1-1,0)</f>
        <v>0</v>
      </c>
      <c r="I364" s="37">
        <f>IFERROR(VLOOKUP(H364,Группы!A:A,1,FALSE),0)</f>
        <v>0</v>
      </c>
      <c r="J364" s="37" t="str">
        <f t="shared" si="131"/>
        <v/>
      </c>
      <c r="K364" s="125" t="str">
        <f>IF(IF('Шаблон модификаторы блюда'!D365=0,0,'Шаблон модификаторы блюда'!A365),IF('Шаблон модификаторы блюда'!D365=0,0,'Шаблон модификаторы блюда'!A365),"")</f>
        <v/>
      </c>
      <c r="L364" s="42" t="str">
        <f t="shared" si="132"/>
        <v/>
      </c>
      <c r="M364" s="42" t="str">
        <f t="shared" si="133"/>
        <v/>
      </c>
      <c r="N364" s="42" t="str">
        <f t="shared" si="152"/>
        <v/>
      </c>
      <c r="O364" s="37" t="str">
        <f t="shared" si="153"/>
        <v/>
      </c>
      <c r="Q364" s="37">
        <f>'Шаблон блюда'!B365</f>
        <v>0</v>
      </c>
      <c r="R364" s="37">
        <f>IFERROR('Шаблон блюда'!A365+1-1,"")</f>
        <v>0</v>
      </c>
      <c r="S364" s="45">
        <f t="shared" si="134"/>
        <v>0</v>
      </c>
      <c r="T364" s="37" t="str">
        <f t="shared" si="135"/>
        <v/>
      </c>
      <c r="U364" s="37" t="str">
        <f t="shared" si="154"/>
        <v/>
      </c>
      <c r="W364" s="38">
        <f t="shared" ref="W364:W370" si="155">AB68</f>
        <v>0</v>
      </c>
      <c r="AO364" s="38">
        <f t="shared" si="136"/>
        <v>0</v>
      </c>
      <c r="AP364" s="38">
        <f t="shared" si="137"/>
        <v>0</v>
      </c>
      <c r="AR364" s="181">
        <f>Инвентаризация!O367</f>
        <v>0</v>
      </c>
      <c r="AS364" s="181">
        <f>Инвентаризация!P367</f>
        <v>0</v>
      </c>
      <c r="AT364" s="181">
        <f>Инвентаризация!Q367</f>
        <v>0</v>
      </c>
      <c r="AU364" s="181" t="str">
        <f>IFERROR('Аксапта '!A372,"-")</f>
        <v>-</v>
      </c>
      <c r="AV364" s="38">
        <f t="shared" si="138"/>
        <v>0</v>
      </c>
      <c r="AW364" s="38">
        <f t="shared" si="139"/>
        <v>0</v>
      </c>
      <c r="AX364" s="38">
        <f t="shared" si="140"/>
        <v>0</v>
      </c>
      <c r="AY364" s="181">
        <f t="shared" si="141"/>
        <v>0</v>
      </c>
      <c r="BB364" s="181">
        <f>Инвентаризация!O367</f>
        <v>0</v>
      </c>
      <c r="BC364" s="181">
        <f>Инвентаризация!P367</f>
        <v>0</v>
      </c>
      <c r="BD364" s="181">
        <f>Инвентаризация!Q367</f>
        <v>0</v>
      </c>
      <c r="BE364" s="181" t="str">
        <f>IFERROR('Аксапта 2'!A372,"-")</f>
        <v>-</v>
      </c>
      <c r="BF364" s="38">
        <f t="shared" si="142"/>
        <v>0</v>
      </c>
      <c r="BG364" s="38">
        <f t="shared" si="143"/>
        <v>0</v>
      </c>
      <c r="BH364" s="38">
        <f t="shared" si="144"/>
        <v>0</v>
      </c>
      <c r="BI364" s="181">
        <f t="shared" si="145"/>
        <v>0</v>
      </c>
      <c r="BL364" s="181">
        <f>Инвентаризация!O367</f>
        <v>0</v>
      </c>
      <c r="BM364" s="181">
        <f>Инвентаризация!P367</f>
        <v>0</v>
      </c>
      <c r="BN364" s="181">
        <f>Инвентаризация!Q367</f>
        <v>0</v>
      </c>
      <c r="BO364" s="181" t="str">
        <f>IFERROR('Аксапта 3'!A372,"-")</f>
        <v>-</v>
      </c>
      <c r="BP364" s="38">
        <f t="shared" si="146"/>
        <v>0</v>
      </c>
      <c r="BQ364" s="38">
        <f t="shared" si="147"/>
        <v>0</v>
      </c>
      <c r="BR364" s="38">
        <f t="shared" si="148"/>
        <v>0</v>
      </c>
      <c r="BS364" s="181">
        <f t="shared" si="149"/>
        <v>0</v>
      </c>
    </row>
    <row r="365" spans="1:71">
      <c r="A365" s="38">
        <f>'Шаблон блюда'!B366</f>
        <v>0</v>
      </c>
      <c r="B365" s="37">
        <f>IFERROR('Шаблон блюда'!A366+1-1,"")</f>
        <v>0</v>
      </c>
      <c r="C365" s="37">
        <f>IFERROR(VLOOKUP(B365,Группы!A:A,1,FALSE),0)</f>
        <v>0</v>
      </c>
      <c r="D365" s="37" t="str">
        <f t="shared" si="150"/>
        <v/>
      </c>
      <c r="E365" s="37" t="str">
        <f t="shared" si="151"/>
        <v/>
      </c>
      <c r="G365" s="173">
        <f>'Шаблон модификаторы'!C366</f>
        <v>0</v>
      </c>
      <c r="H365" s="174">
        <f>IFERROR('Шаблон модификаторы блюда'!A366+1-1,0)</f>
        <v>0</v>
      </c>
      <c r="I365" s="37">
        <f>IFERROR(VLOOKUP(H365,Группы!A:A,1,FALSE),0)</f>
        <v>0</v>
      </c>
      <c r="J365" s="37" t="str">
        <f t="shared" si="131"/>
        <v/>
      </c>
      <c r="K365" s="125" t="str">
        <f>IF(IF('Шаблон модификаторы блюда'!D366=0,0,'Шаблон модификаторы блюда'!A366),IF('Шаблон модификаторы блюда'!D366=0,0,'Шаблон модификаторы блюда'!A366),"")</f>
        <v/>
      </c>
      <c r="L365" s="42" t="str">
        <f t="shared" si="132"/>
        <v/>
      </c>
      <c r="M365" s="42" t="str">
        <f t="shared" si="133"/>
        <v/>
      </c>
      <c r="N365" s="42" t="str">
        <f t="shared" si="152"/>
        <v/>
      </c>
      <c r="O365" s="37" t="str">
        <f t="shared" si="153"/>
        <v/>
      </c>
      <c r="Q365" s="37">
        <f>'Шаблон блюда'!B366</f>
        <v>0</v>
      </c>
      <c r="R365" s="37">
        <f>IFERROR('Шаблон блюда'!A366+1-1,"")</f>
        <v>0</v>
      </c>
      <c r="S365" s="45">
        <f t="shared" si="134"/>
        <v>0</v>
      </c>
      <c r="T365" s="37" t="str">
        <f t="shared" si="135"/>
        <v/>
      </c>
      <c r="U365" s="37" t="str">
        <f t="shared" si="154"/>
        <v/>
      </c>
      <c r="W365" s="38">
        <f t="shared" si="155"/>
        <v>0</v>
      </c>
      <c r="AO365" s="38">
        <f t="shared" si="136"/>
        <v>0</v>
      </c>
      <c r="AP365" s="38">
        <f t="shared" si="137"/>
        <v>0</v>
      </c>
      <c r="AR365" s="181">
        <f>Инвентаризация!O368</f>
        <v>0</v>
      </c>
      <c r="AS365" s="181">
        <f>Инвентаризация!P368</f>
        <v>0</v>
      </c>
      <c r="AT365" s="181">
        <f>Инвентаризация!Q368</f>
        <v>0</v>
      </c>
      <c r="AU365" s="181" t="str">
        <f>IFERROR('Аксапта '!A373,"-")</f>
        <v>-</v>
      </c>
      <c r="AV365" s="38">
        <f t="shared" si="138"/>
        <v>0</v>
      </c>
      <c r="AW365" s="38">
        <f t="shared" si="139"/>
        <v>0</v>
      </c>
      <c r="AX365" s="38">
        <f t="shared" si="140"/>
        <v>0</v>
      </c>
      <c r="AY365" s="181">
        <f t="shared" si="141"/>
        <v>0</v>
      </c>
      <c r="BB365" s="181">
        <f>Инвентаризация!O368</f>
        <v>0</v>
      </c>
      <c r="BC365" s="181">
        <f>Инвентаризация!P368</f>
        <v>0</v>
      </c>
      <c r="BD365" s="181">
        <f>Инвентаризация!Q368</f>
        <v>0</v>
      </c>
      <c r="BE365" s="181" t="str">
        <f>IFERROR('Аксапта 2'!A373,"-")</f>
        <v>-</v>
      </c>
      <c r="BF365" s="38">
        <f t="shared" si="142"/>
        <v>0</v>
      </c>
      <c r="BG365" s="38">
        <f t="shared" si="143"/>
        <v>0</v>
      </c>
      <c r="BH365" s="38">
        <f t="shared" si="144"/>
        <v>0</v>
      </c>
      <c r="BI365" s="181">
        <f t="shared" si="145"/>
        <v>0</v>
      </c>
      <c r="BL365" s="181">
        <f>Инвентаризация!O368</f>
        <v>0</v>
      </c>
      <c r="BM365" s="181">
        <f>Инвентаризация!P368</f>
        <v>0</v>
      </c>
      <c r="BN365" s="181">
        <f>Инвентаризация!Q368</f>
        <v>0</v>
      </c>
      <c r="BO365" s="181" t="str">
        <f>IFERROR('Аксапта 3'!A373,"-")</f>
        <v>-</v>
      </c>
      <c r="BP365" s="38">
        <f t="shared" si="146"/>
        <v>0</v>
      </c>
      <c r="BQ365" s="38">
        <f t="shared" si="147"/>
        <v>0</v>
      </c>
      <c r="BR365" s="38">
        <f t="shared" si="148"/>
        <v>0</v>
      </c>
      <c r="BS365" s="181">
        <f t="shared" si="149"/>
        <v>0</v>
      </c>
    </row>
    <row r="366" spans="1:71">
      <c r="A366" s="38">
        <f>'Шаблон блюда'!B367</f>
        <v>0</v>
      </c>
      <c r="B366" s="37">
        <f>IFERROR('Шаблон блюда'!A367+1-1,"")</f>
        <v>0</v>
      </c>
      <c r="C366" s="37">
        <f>IFERROR(VLOOKUP(B366,Группы!A:A,1,FALSE),0)</f>
        <v>0</v>
      </c>
      <c r="D366" s="37" t="str">
        <f t="shared" si="150"/>
        <v/>
      </c>
      <c r="E366" s="37" t="str">
        <f t="shared" si="151"/>
        <v/>
      </c>
      <c r="G366" s="173">
        <f>'Шаблон модификаторы'!C367</f>
        <v>0</v>
      </c>
      <c r="H366" s="174">
        <f>IFERROR('Шаблон модификаторы блюда'!A367+1-1,0)</f>
        <v>0</v>
      </c>
      <c r="I366" s="37">
        <f>IFERROR(VLOOKUP(H366,Группы!A:A,1,FALSE),0)</f>
        <v>0</v>
      </c>
      <c r="J366" s="37" t="str">
        <f t="shared" si="131"/>
        <v/>
      </c>
      <c r="K366" s="125" t="str">
        <f>IF(IF('Шаблон модификаторы блюда'!D367=0,0,'Шаблон модификаторы блюда'!A367),IF('Шаблон модификаторы блюда'!D367=0,0,'Шаблон модификаторы блюда'!A367),"")</f>
        <v/>
      </c>
      <c r="L366" s="42" t="str">
        <f t="shared" si="132"/>
        <v/>
      </c>
      <c r="M366" s="42" t="str">
        <f t="shared" si="133"/>
        <v/>
      </c>
      <c r="N366" s="42" t="str">
        <f t="shared" si="152"/>
        <v/>
      </c>
      <c r="O366" s="37" t="str">
        <f t="shared" si="153"/>
        <v/>
      </c>
      <c r="Q366" s="37">
        <f>'Шаблон блюда'!B367</f>
        <v>0</v>
      </c>
      <c r="R366" s="37">
        <f>IFERROR('Шаблон блюда'!A367+1-1,"")</f>
        <v>0</v>
      </c>
      <c r="S366" s="45">
        <f t="shared" si="134"/>
        <v>0</v>
      </c>
      <c r="T366" s="37" t="str">
        <f t="shared" si="135"/>
        <v/>
      </c>
      <c r="U366" s="37" t="str">
        <f t="shared" si="154"/>
        <v/>
      </c>
      <c r="W366" s="38">
        <f t="shared" si="155"/>
        <v>0</v>
      </c>
      <c r="AO366" s="38">
        <f t="shared" si="136"/>
        <v>0</v>
      </c>
      <c r="AP366" s="38">
        <f t="shared" si="137"/>
        <v>0</v>
      </c>
      <c r="AR366" s="181">
        <f>Инвентаризация!O369</f>
        <v>0</v>
      </c>
      <c r="AS366" s="181">
        <f>Инвентаризация!P369</f>
        <v>0</v>
      </c>
      <c r="AT366" s="181">
        <f>Инвентаризация!Q369</f>
        <v>0</v>
      </c>
      <c r="AU366" s="181" t="str">
        <f>IFERROR('Аксапта '!A374,"-")</f>
        <v>-</v>
      </c>
      <c r="AV366" s="38">
        <f t="shared" si="138"/>
        <v>0</v>
      </c>
      <c r="AW366" s="38">
        <f t="shared" si="139"/>
        <v>0</v>
      </c>
      <c r="AX366" s="38">
        <f t="shared" si="140"/>
        <v>0</v>
      </c>
      <c r="AY366" s="181">
        <f t="shared" si="141"/>
        <v>0</v>
      </c>
      <c r="BB366" s="181">
        <f>Инвентаризация!O369</f>
        <v>0</v>
      </c>
      <c r="BC366" s="181">
        <f>Инвентаризация!P369</f>
        <v>0</v>
      </c>
      <c r="BD366" s="181">
        <f>Инвентаризация!Q369</f>
        <v>0</v>
      </c>
      <c r="BE366" s="181" t="str">
        <f>IFERROR('Аксапта 2'!A374,"-")</f>
        <v>-</v>
      </c>
      <c r="BF366" s="38">
        <f t="shared" si="142"/>
        <v>0</v>
      </c>
      <c r="BG366" s="38">
        <f t="shared" si="143"/>
        <v>0</v>
      </c>
      <c r="BH366" s="38">
        <f t="shared" si="144"/>
        <v>0</v>
      </c>
      <c r="BI366" s="181">
        <f t="shared" si="145"/>
        <v>0</v>
      </c>
      <c r="BL366" s="181">
        <f>Инвентаризация!O369</f>
        <v>0</v>
      </c>
      <c r="BM366" s="181">
        <f>Инвентаризация!P369</f>
        <v>0</v>
      </c>
      <c r="BN366" s="181">
        <f>Инвентаризация!Q369</f>
        <v>0</v>
      </c>
      <c r="BO366" s="181" t="str">
        <f>IFERROR('Аксапта 3'!A374,"-")</f>
        <v>-</v>
      </c>
      <c r="BP366" s="38">
        <f t="shared" si="146"/>
        <v>0</v>
      </c>
      <c r="BQ366" s="38">
        <f t="shared" si="147"/>
        <v>0</v>
      </c>
      <c r="BR366" s="38">
        <f t="shared" si="148"/>
        <v>0</v>
      </c>
      <c r="BS366" s="181">
        <f t="shared" si="149"/>
        <v>0</v>
      </c>
    </row>
    <row r="367" spans="1:71">
      <c r="A367" s="38">
        <f>'Шаблон блюда'!B368</f>
        <v>0</v>
      </c>
      <c r="B367" s="37">
        <f>IFERROR('Шаблон блюда'!A368+1-1,"")</f>
        <v>0</v>
      </c>
      <c r="C367" s="37">
        <f>IFERROR(VLOOKUP(B367,Группы!A:A,1,FALSE),0)</f>
        <v>0</v>
      </c>
      <c r="D367" s="37" t="str">
        <f t="shared" si="150"/>
        <v/>
      </c>
      <c r="E367" s="37" t="str">
        <f t="shared" si="151"/>
        <v/>
      </c>
      <c r="G367" s="173">
        <f>'Шаблон модификаторы'!C368</f>
        <v>0</v>
      </c>
      <c r="H367" s="174">
        <f>IFERROR('Шаблон модификаторы блюда'!A368+1-1,0)</f>
        <v>0</v>
      </c>
      <c r="I367" s="37">
        <f>IFERROR(VLOOKUP(H367,Группы!A:A,1,FALSE),0)</f>
        <v>0</v>
      </c>
      <c r="J367" s="37" t="str">
        <f t="shared" si="131"/>
        <v/>
      </c>
      <c r="K367" s="125" t="str">
        <f>IF(IF('Шаблон модификаторы блюда'!D368=0,0,'Шаблон модификаторы блюда'!A368),IF('Шаблон модификаторы блюда'!D368=0,0,'Шаблон модификаторы блюда'!A368),"")</f>
        <v/>
      </c>
      <c r="L367" s="42" t="str">
        <f t="shared" si="132"/>
        <v/>
      </c>
      <c r="M367" s="42" t="str">
        <f t="shared" si="133"/>
        <v/>
      </c>
      <c r="N367" s="42" t="str">
        <f t="shared" si="152"/>
        <v/>
      </c>
      <c r="O367" s="37" t="str">
        <f t="shared" si="153"/>
        <v/>
      </c>
      <c r="Q367" s="37">
        <f>'Шаблон блюда'!B368</f>
        <v>0</v>
      </c>
      <c r="R367" s="37">
        <f>IFERROR('Шаблон блюда'!A368+1-1,"")</f>
        <v>0</v>
      </c>
      <c r="S367" s="45">
        <f t="shared" si="134"/>
        <v>0</v>
      </c>
      <c r="T367" s="37" t="str">
        <f t="shared" si="135"/>
        <v/>
      </c>
      <c r="U367" s="37" t="str">
        <f t="shared" si="154"/>
        <v/>
      </c>
      <c r="W367" s="38">
        <f t="shared" si="155"/>
        <v>0</v>
      </c>
      <c r="AO367" s="38">
        <f t="shared" si="136"/>
        <v>0</v>
      </c>
      <c r="AP367" s="38">
        <f t="shared" si="137"/>
        <v>0</v>
      </c>
      <c r="AR367" s="181">
        <f>Инвентаризация!O370</f>
        <v>0</v>
      </c>
      <c r="AS367" s="181">
        <f>Инвентаризация!P370</f>
        <v>0</v>
      </c>
      <c r="AT367" s="181">
        <f>Инвентаризация!Q370</f>
        <v>0</v>
      </c>
      <c r="AU367" s="181" t="str">
        <f>IFERROR('Аксапта '!A375,"-")</f>
        <v>-</v>
      </c>
      <c r="AV367" s="38">
        <f t="shared" si="138"/>
        <v>0</v>
      </c>
      <c r="AW367" s="38">
        <f t="shared" si="139"/>
        <v>0</v>
      </c>
      <c r="AX367" s="38">
        <f t="shared" si="140"/>
        <v>0</v>
      </c>
      <c r="AY367" s="181">
        <f t="shared" si="141"/>
        <v>0</v>
      </c>
      <c r="BB367" s="181">
        <f>Инвентаризация!O370</f>
        <v>0</v>
      </c>
      <c r="BC367" s="181">
        <f>Инвентаризация!P370</f>
        <v>0</v>
      </c>
      <c r="BD367" s="181">
        <f>Инвентаризация!Q370</f>
        <v>0</v>
      </c>
      <c r="BE367" s="181" t="str">
        <f>IFERROR('Аксапта 2'!A375,"-")</f>
        <v>-</v>
      </c>
      <c r="BF367" s="38">
        <f t="shared" si="142"/>
        <v>0</v>
      </c>
      <c r="BG367" s="38">
        <f t="shared" si="143"/>
        <v>0</v>
      </c>
      <c r="BH367" s="38">
        <f t="shared" si="144"/>
        <v>0</v>
      </c>
      <c r="BI367" s="181">
        <f t="shared" si="145"/>
        <v>0</v>
      </c>
      <c r="BL367" s="181">
        <f>Инвентаризация!O370</f>
        <v>0</v>
      </c>
      <c r="BM367" s="181">
        <f>Инвентаризация!P370</f>
        <v>0</v>
      </c>
      <c r="BN367" s="181">
        <f>Инвентаризация!Q370</f>
        <v>0</v>
      </c>
      <c r="BO367" s="181" t="str">
        <f>IFERROR('Аксапта 3'!A375,"-")</f>
        <v>-</v>
      </c>
      <c r="BP367" s="38">
        <f t="shared" si="146"/>
        <v>0</v>
      </c>
      <c r="BQ367" s="38">
        <f t="shared" si="147"/>
        <v>0</v>
      </c>
      <c r="BR367" s="38">
        <f t="shared" si="148"/>
        <v>0</v>
      </c>
      <c r="BS367" s="181">
        <f t="shared" si="149"/>
        <v>0</v>
      </c>
    </row>
    <row r="368" spans="1:71">
      <c r="A368" s="38">
        <f>'Шаблон блюда'!B369</f>
        <v>0</v>
      </c>
      <c r="B368" s="37">
        <f>IFERROR('Шаблон блюда'!A369+1-1,"")</f>
        <v>0</v>
      </c>
      <c r="C368" s="37">
        <f>IFERROR(VLOOKUP(B368,Группы!A:A,1,FALSE),0)</f>
        <v>0</v>
      </c>
      <c r="D368" s="37" t="str">
        <f t="shared" si="150"/>
        <v/>
      </c>
      <c r="E368" s="37" t="str">
        <f t="shared" si="151"/>
        <v/>
      </c>
      <c r="G368" s="173">
        <f>'Шаблон модификаторы'!C369</f>
        <v>0</v>
      </c>
      <c r="H368" s="174">
        <f>IFERROR('Шаблон модификаторы блюда'!A369+1-1,0)</f>
        <v>0</v>
      </c>
      <c r="I368" s="37">
        <f>IFERROR(VLOOKUP(H368,Группы!A:A,1,FALSE),0)</f>
        <v>0</v>
      </c>
      <c r="J368" s="37" t="str">
        <f t="shared" si="131"/>
        <v/>
      </c>
      <c r="K368" s="125" t="str">
        <f>IF(IF('Шаблон модификаторы блюда'!D369=0,0,'Шаблон модификаторы блюда'!A369),IF('Шаблон модификаторы блюда'!D369=0,0,'Шаблон модификаторы блюда'!A369),"")</f>
        <v/>
      </c>
      <c r="L368" s="42" t="str">
        <f t="shared" si="132"/>
        <v/>
      </c>
      <c r="M368" s="42" t="str">
        <f t="shared" si="133"/>
        <v/>
      </c>
      <c r="N368" s="42" t="str">
        <f t="shared" si="152"/>
        <v/>
      </c>
      <c r="O368" s="37" t="str">
        <f t="shared" si="153"/>
        <v/>
      </c>
      <c r="Q368" s="37">
        <f>'Шаблон блюда'!B369</f>
        <v>0</v>
      </c>
      <c r="R368" s="37">
        <f>IFERROR('Шаблон блюда'!A369+1-1,"")</f>
        <v>0</v>
      </c>
      <c r="S368" s="45">
        <f t="shared" si="134"/>
        <v>0</v>
      </c>
      <c r="T368" s="37" t="str">
        <f t="shared" si="135"/>
        <v/>
      </c>
      <c r="U368" s="37" t="str">
        <f t="shared" si="154"/>
        <v/>
      </c>
      <c r="W368" s="38">
        <f t="shared" si="155"/>
        <v>0</v>
      </c>
      <c r="AO368" s="38">
        <f t="shared" si="136"/>
        <v>0</v>
      </c>
      <c r="AP368" s="38">
        <f t="shared" si="137"/>
        <v>0</v>
      </c>
      <c r="AR368" s="181">
        <f>Инвентаризация!O371</f>
        <v>0</v>
      </c>
      <c r="AS368" s="181">
        <f>Инвентаризация!P371</f>
        <v>0</v>
      </c>
      <c r="AT368" s="181">
        <f>Инвентаризация!Q371</f>
        <v>0</v>
      </c>
      <c r="AU368" s="181" t="str">
        <f>IFERROR('Аксапта '!A376,"-")</f>
        <v>-</v>
      </c>
      <c r="AV368" s="38">
        <f t="shared" si="138"/>
        <v>0</v>
      </c>
      <c r="AW368" s="38">
        <f t="shared" si="139"/>
        <v>0</v>
      </c>
      <c r="AX368" s="38">
        <f t="shared" si="140"/>
        <v>0</v>
      </c>
      <c r="AY368" s="181">
        <f t="shared" si="141"/>
        <v>0</v>
      </c>
      <c r="BB368" s="181">
        <f>Инвентаризация!O371</f>
        <v>0</v>
      </c>
      <c r="BC368" s="181">
        <f>Инвентаризация!P371</f>
        <v>0</v>
      </c>
      <c r="BD368" s="181">
        <f>Инвентаризация!Q371</f>
        <v>0</v>
      </c>
      <c r="BE368" s="181" t="str">
        <f>IFERROR('Аксапта 2'!A376,"-")</f>
        <v>-</v>
      </c>
      <c r="BF368" s="38">
        <f t="shared" si="142"/>
        <v>0</v>
      </c>
      <c r="BG368" s="38">
        <f t="shared" si="143"/>
        <v>0</v>
      </c>
      <c r="BH368" s="38">
        <f t="shared" si="144"/>
        <v>0</v>
      </c>
      <c r="BI368" s="181">
        <f t="shared" si="145"/>
        <v>0</v>
      </c>
      <c r="BL368" s="181">
        <f>Инвентаризация!O371</f>
        <v>0</v>
      </c>
      <c r="BM368" s="181">
        <f>Инвентаризация!P371</f>
        <v>0</v>
      </c>
      <c r="BN368" s="181">
        <f>Инвентаризация!Q371</f>
        <v>0</v>
      </c>
      <c r="BO368" s="181" t="str">
        <f>IFERROR('Аксапта 3'!A376,"-")</f>
        <v>-</v>
      </c>
      <c r="BP368" s="38">
        <f t="shared" si="146"/>
        <v>0</v>
      </c>
      <c r="BQ368" s="38">
        <f t="shared" si="147"/>
        <v>0</v>
      </c>
      <c r="BR368" s="38">
        <f t="shared" si="148"/>
        <v>0</v>
      </c>
      <c r="BS368" s="181">
        <f t="shared" si="149"/>
        <v>0</v>
      </c>
    </row>
    <row r="369" spans="1:71">
      <c r="A369" s="38">
        <f>'Шаблон блюда'!B370</f>
        <v>0</v>
      </c>
      <c r="B369" s="37">
        <f>IFERROR('Шаблон блюда'!A370+1-1,"")</f>
        <v>0</v>
      </c>
      <c r="C369" s="37">
        <f>IFERROR(VLOOKUP(B369,Группы!A:A,1,FALSE),0)</f>
        <v>0</v>
      </c>
      <c r="D369" s="37" t="str">
        <f t="shared" si="150"/>
        <v/>
      </c>
      <c r="E369" s="37" t="str">
        <f t="shared" si="151"/>
        <v/>
      </c>
      <c r="G369" s="173">
        <f>'Шаблон модификаторы'!C370</f>
        <v>0</v>
      </c>
      <c r="H369" s="174">
        <f>IFERROR('Шаблон модификаторы блюда'!A370+1-1,0)</f>
        <v>0</v>
      </c>
      <c r="I369" s="37">
        <f>IFERROR(VLOOKUP(H369,Группы!A:A,1,FALSE),0)</f>
        <v>0</v>
      </c>
      <c r="J369" s="37" t="str">
        <f t="shared" si="131"/>
        <v/>
      </c>
      <c r="K369" s="125" t="str">
        <f>IF(IF('Шаблон модификаторы блюда'!D370=0,0,'Шаблон модификаторы блюда'!A370),IF('Шаблон модификаторы блюда'!D370=0,0,'Шаблон модификаторы блюда'!A370),"")</f>
        <v/>
      </c>
      <c r="L369" s="42" t="str">
        <f t="shared" si="132"/>
        <v/>
      </c>
      <c r="M369" s="42" t="str">
        <f t="shared" si="133"/>
        <v/>
      </c>
      <c r="N369" s="42" t="str">
        <f t="shared" si="152"/>
        <v/>
      </c>
      <c r="O369" s="37" t="str">
        <f t="shared" si="153"/>
        <v/>
      </c>
      <c r="Q369" s="37">
        <f>'Шаблон блюда'!B370</f>
        <v>0</v>
      </c>
      <c r="R369" s="37">
        <f>IFERROR('Шаблон блюда'!A370+1-1,"")</f>
        <v>0</v>
      </c>
      <c r="S369" s="45">
        <f t="shared" si="134"/>
        <v>0</v>
      </c>
      <c r="T369" s="37" t="str">
        <f t="shared" si="135"/>
        <v/>
      </c>
      <c r="U369" s="37" t="str">
        <f t="shared" si="154"/>
        <v/>
      </c>
      <c r="W369" s="38">
        <f t="shared" si="155"/>
        <v>0</v>
      </c>
      <c r="AO369" s="38">
        <f t="shared" si="136"/>
        <v>0</v>
      </c>
      <c r="AP369" s="38">
        <f t="shared" si="137"/>
        <v>0</v>
      </c>
      <c r="AR369" s="181">
        <f>Инвентаризация!O372</f>
        <v>0</v>
      </c>
      <c r="AS369" s="181">
        <f>Инвентаризация!P372</f>
        <v>0</v>
      </c>
      <c r="AT369" s="181">
        <f>Инвентаризация!Q372</f>
        <v>0</v>
      </c>
      <c r="AU369" s="181" t="str">
        <f>IFERROR('Аксапта '!A377,"-")</f>
        <v>-</v>
      </c>
      <c r="AV369" s="38">
        <f t="shared" si="138"/>
        <v>0</v>
      </c>
      <c r="AW369" s="38">
        <f t="shared" si="139"/>
        <v>0</v>
      </c>
      <c r="AX369" s="38">
        <f t="shared" si="140"/>
        <v>0</v>
      </c>
      <c r="AY369" s="181">
        <f t="shared" si="141"/>
        <v>0</v>
      </c>
      <c r="BB369" s="181">
        <f>Инвентаризация!O372</f>
        <v>0</v>
      </c>
      <c r="BC369" s="181">
        <f>Инвентаризация!P372</f>
        <v>0</v>
      </c>
      <c r="BD369" s="181">
        <f>Инвентаризация!Q372</f>
        <v>0</v>
      </c>
      <c r="BE369" s="181" t="str">
        <f>IFERROR('Аксапта 2'!A377,"-")</f>
        <v>-</v>
      </c>
      <c r="BF369" s="38">
        <f t="shared" si="142"/>
        <v>0</v>
      </c>
      <c r="BG369" s="38">
        <f t="shared" si="143"/>
        <v>0</v>
      </c>
      <c r="BH369" s="38">
        <f t="shared" si="144"/>
        <v>0</v>
      </c>
      <c r="BI369" s="181">
        <f t="shared" si="145"/>
        <v>0</v>
      </c>
      <c r="BL369" s="181">
        <f>Инвентаризация!O372</f>
        <v>0</v>
      </c>
      <c r="BM369" s="181">
        <f>Инвентаризация!P372</f>
        <v>0</v>
      </c>
      <c r="BN369" s="181">
        <f>Инвентаризация!Q372</f>
        <v>0</v>
      </c>
      <c r="BO369" s="181" t="str">
        <f>IFERROR('Аксапта 3'!A377,"-")</f>
        <v>-</v>
      </c>
      <c r="BP369" s="38">
        <f t="shared" si="146"/>
        <v>0</v>
      </c>
      <c r="BQ369" s="38">
        <f t="shared" si="147"/>
        <v>0</v>
      </c>
      <c r="BR369" s="38">
        <f t="shared" si="148"/>
        <v>0</v>
      </c>
      <c r="BS369" s="181">
        <f t="shared" si="149"/>
        <v>0</v>
      </c>
    </row>
    <row r="370" spans="1:71">
      <c r="A370" s="38">
        <f>'Шаблон блюда'!B371</f>
        <v>0</v>
      </c>
      <c r="B370" s="37">
        <f>IFERROR('Шаблон блюда'!A371+1-1,"")</f>
        <v>0</v>
      </c>
      <c r="C370" s="37">
        <f>IFERROR(VLOOKUP(B370,Группы!A:A,1,FALSE),0)</f>
        <v>0</v>
      </c>
      <c r="D370" s="37" t="str">
        <f t="shared" si="150"/>
        <v/>
      </c>
      <c r="E370" s="37" t="str">
        <f t="shared" si="151"/>
        <v/>
      </c>
      <c r="G370" s="173">
        <f>'Шаблон модификаторы'!C371</f>
        <v>0</v>
      </c>
      <c r="H370" s="174">
        <f>IFERROR('Шаблон модификаторы блюда'!A371+1-1,0)</f>
        <v>0</v>
      </c>
      <c r="I370" s="37">
        <f>IFERROR(VLOOKUP(H370,Группы!A:A,1,FALSE),0)</f>
        <v>0</v>
      </c>
      <c r="J370" s="37" t="str">
        <f t="shared" si="131"/>
        <v/>
      </c>
      <c r="K370" s="125" t="str">
        <f>IF(IF('Шаблон модификаторы блюда'!D371=0,0,'Шаблон модификаторы блюда'!A371),IF('Шаблон модификаторы блюда'!D371=0,0,'Шаблон модификаторы блюда'!A371),"")</f>
        <v/>
      </c>
      <c r="L370" s="42" t="str">
        <f t="shared" si="132"/>
        <v/>
      </c>
      <c r="M370" s="42" t="str">
        <f t="shared" si="133"/>
        <v/>
      </c>
      <c r="N370" s="42" t="str">
        <f t="shared" si="152"/>
        <v/>
      </c>
      <c r="O370" s="37" t="str">
        <f t="shared" si="153"/>
        <v/>
      </c>
      <c r="Q370" s="37">
        <f>'Шаблон блюда'!B371</f>
        <v>0</v>
      </c>
      <c r="R370" s="37">
        <f>IFERROR('Шаблон блюда'!A371+1-1,"")</f>
        <v>0</v>
      </c>
      <c r="S370" s="45">
        <f t="shared" si="134"/>
        <v>0</v>
      </c>
      <c r="T370" s="37" t="str">
        <f t="shared" si="135"/>
        <v/>
      </c>
      <c r="U370" s="37" t="str">
        <f t="shared" si="154"/>
        <v/>
      </c>
      <c r="W370" s="38">
        <f t="shared" si="155"/>
        <v>0</v>
      </c>
      <c r="AO370" s="38">
        <f t="shared" si="136"/>
        <v>0</v>
      </c>
      <c r="AP370" s="38">
        <f t="shared" si="137"/>
        <v>0</v>
      </c>
      <c r="AR370" s="181">
        <f>Инвентаризация!O373</f>
        <v>0</v>
      </c>
      <c r="AS370" s="181">
        <f>Инвентаризация!P373</f>
        <v>0</v>
      </c>
      <c r="AT370" s="181">
        <f>Инвентаризация!Q373</f>
        <v>0</v>
      </c>
      <c r="AU370" s="181" t="str">
        <f>IFERROR('Аксапта '!A378,"-")</f>
        <v>-</v>
      </c>
      <c r="AV370" s="38">
        <f t="shared" si="138"/>
        <v>0</v>
      </c>
      <c r="AW370" s="38">
        <f t="shared" si="139"/>
        <v>0</v>
      </c>
      <c r="AX370" s="38">
        <f t="shared" si="140"/>
        <v>0</v>
      </c>
      <c r="AY370" s="181">
        <f t="shared" si="141"/>
        <v>0</v>
      </c>
      <c r="BB370" s="181">
        <f>Инвентаризация!O373</f>
        <v>0</v>
      </c>
      <c r="BC370" s="181">
        <f>Инвентаризация!P373</f>
        <v>0</v>
      </c>
      <c r="BD370" s="181">
        <f>Инвентаризация!Q373</f>
        <v>0</v>
      </c>
      <c r="BE370" s="181" t="str">
        <f>IFERROR('Аксапта 2'!A378,"-")</f>
        <v>-</v>
      </c>
      <c r="BF370" s="38">
        <f t="shared" si="142"/>
        <v>0</v>
      </c>
      <c r="BG370" s="38">
        <f t="shared" si="143"/>
        <v>0</v>
      </c>
      <c r="BH370" s="38">
        <f t="shared" si="144"/>
        <v>0</v>
      </c>
      <c r="BI370" s="181">
        <f t="shared" si="145"/>
        <v>0</v>
      </c>
      <c r="BL370" s="181">
        <f>Инвентаризация!O373</f>
        <v>0</v>
      </c>
      <c r="BM370" s="181">
        <f>Инвентаризация!P373</f>
        <v>0</v>
      </c>
      <c r="BN370" s="181">
        <f>Инвентаризация!Q373</f>
        <v>0</v>
      </c>
      <c r="BO370" s="181" t="str">
        <f>IFERROR('Аксапта 3'!A378,"-")</f>
        <v>-</v>
      </c>
      <c r="BP370" s="38">
        <f t="shared" si="146"/>
        <v>0</v>
      </c>
      <c r="BQ370" s="38">
        <f t="shared" si="147"/>
        <v>0</v>
      </c>
      <c r="BR370" s="38">
        <f t="shared" si="148"/>
        <v>0</v>
      </c>
      <c r="BS370" s="181">
        <f t="shared" si="149"/>
        <v>0</v>
      </c>
    </row>
    <row r="371" spans="1:71">
      <c r="A371" s="38">
        <f>'Шаблон блюда'!B372</f>
        <v>0</v>
      </c>
      <c r="B371" s="37">
        <f>IFERROR('Шаблон блюда'!A372+1-1,"")</f>
        <v>0</v>
      </c>
      <c r="C371" s="37">
        <f>IFERROR(VLOOKUP(B371,Группы!A:A,1,FALSE),0)</f>
        <v>0</v>
      </c>
      <c r="D371" s="37" t="str">
        <f t="shared" si="150"/>
        <v/>
      </c>
      <c r="E371" s="37" t="str">
        <f t="shared" si="151"/>
        <v/>
      </c>
      <c r="G371" s="173">
        <f>'Шаблон модификаторы'!C372</f>
        <v>0</v>
      </c>
      <c r="H371" s="174">
        <f>IFERROR('Шаблон модификаторы блюда'!A372+1-1,0)</f>
        <v>0</v>
      </c>
      <c r="I371" s="37">
        <f>IFERROR(VLOOKUP(H371,Группы!A:A,1,FALSE),0)</f>
        <v>0</v>
      </c>
      <c r="J371" s="37" t="str">
        <f t="shared" si="131"/>
        <v/>
      </c>
      <c r="K371" s="125" t="str">
        <f>IF(IF('Шаблон модификаторы блюда'!D372=0,0,'Шаблон модификаторы блюда'!A372),IF('Шаблон модификаторы блюда'!D372=0,0,'Шаблон модификаторы блюда'!A372),"")</f>
        <v/>
      </c>
      <c r="L371" s="42" t="str">
        <f t="shared" si="132"/>
        <v/>
      </c>
      <c r="M371" s="42" t="str">
        <f t="shared" si="133"/>
        <v/>
      </c>
      <c r="N371" s="42" t="str">
        <f t="shared" si="152"/>
        <v/>
      </c>
      <c r="O371" s="37" t="str">
        <f t="shared" si="153"/>
        <v/>
      </c>
      <c r="Q371" s="37">
        <f>'Шаблон блюда'!B372</f>
        <v>0</v>
      </c>
      <c r="R371" s="37">
        <f>IFERROR('Шаблон блюда'!A372+1-1,"")</f>
        <v>0</v>
      </c>
      <c r="S371" s="45">
        <f t="shared" si="134"/>
        <v>0</v>
      </c>
      <c r="T371" s="37" t="str">
        <f t="shared" si="135"/>
        <v/>
      </c>
      <c r="U371" s="37" t="str">
        <f t="shared" si="154"/>
        <v/>
      </c>
      <c r="W371" s="38">
        <f>AC3</f>
        <v>9001</v>
      </c>
      <c r="AO371" s="38">
        <f t="shared" si="136"/>
        <v>0</v>
      </c>
      <c r="AP371" s="38">
        <f t="shared" si="137"/>
        <v>0</v>
      </c>
      <c r="AR371" s="181">
        <f>Инвентаризация!O374</f>
        <v>0</v>
      </c>
      <c r="AS371" s="181">
        <f>Инвентаризация!P374</f>
        <v>0</v>
      </c>
      <c r="AT371" s="181">
        <f>Инвентаризация!Q374</f>
        <v>0</v>
      </c>
      <c r="AU371" s="181" t="str">
        <f>IFERROR('Аксапта '!A379,"-")</f>
        <v>-</v>
      </c>
      <c r="AV371" s="38">
        <f t="shared" si="138"/>
        <v>0</v>
      </c>
      <c r="AW371" s="38">
        <f t="shared" si="139"/>
        <v>0</v>
      </c>
      <c r="AX371" s="38">
        <f t="shared" si="140"/>
        <v>0</v>
      </c>
      <c r="AY371" s="181">
        <f t="shared" si="141"/>
        <v>0</v>
      </c>
      <c r="BB371" s="181">
        <f>Инвентаризация!O374</f>
        <v>0</v>
      </c>
      <c r="BC371" s="181">
        <f>Инвентаризация!P374</f>
        <v>0</v>
      </c>
      <c r="BD371" s="181">
        <f>Инвентаризация!Q374</f>
        <v>0</v>
      </c>
      <c r="BE371" s="181" t="str">
        <f>IFERROR('Аксапта 2'!A379,"-")</f>
        <v>-</v>
      </c>
      <c r="BF371" s="38">
        <f t="shared" si="142"/>
        <v>0</v>
      </c>
      <c r="BG371" s="38">
        <f t="shared" si="143"/>
        <v>0</v>
      </c>
      <c r="BH371" s="38">
        <f t="shared" si="144"/>
        <v>0</v>
      </c>
      <c r="BI371" s="181">
        <f t="shared" si="145"/>
        <v>0</v>
      </c>
      <c r="BL371" s="181">
        <f>Инвентаризация!O374</f>
        <v>0</v>
      </c>
      <c r="BM371" s="181">
        <f>Инвентаризация!P374</f>
        <v>0</v>
      </c>
      <c r="BN371" s="181">
        <f>Инвентаризация!Q374</f>
        <v>0</v>
      </c>
      <c r="BO371" s="181" t="str">
        <f>IFERROR('Аксапта 3'!A379,"-")</f>
        <v>-</v>
      </c>
      <c r="BP371" s="38">
        <f t="shared" si="146"/>
        <v>0</v>
      </c>
      <c r="BQ371" s="38">
        <f t="shared" si="147"/>
        <v>0</v>
      </c>
      <c r="BR371" s="38">
        <f t="shared" si="148"/>
        <v>0</v>
      </c>
      <c r="BS371" s="181">
        <f t="shared" si="149"/>
        <v>0</v>
      </c>
    </row>
    <row r="372" spans="1:71">
      <c r="A372" s="38">
        <f>'Шаблон блюда'!B373</f>
        <v>0</v>
      </c>
      <c r="B372" s="37">
        <f>IFERROR('Шаблон блюда'!A373+1-1,"")</f>
        <v>0</v>
      </c>
      <c r="C372" s="37">
        <f>IFERROR(VLOOKUP(B372,Группы!A:A,1,FALSE),0)</f>
        <v>0</v>
      </c>
      <c r="D372" s="37" t="str">
        <f t="shared" si="150"/>
        <v/>
      </c>
      <c r="E372" s="37" t="str">
        <f t="shared" si="151"/>
        <v/>
      </c>
      <c r="G372" s="173">
        <f>'Шаблон модификаторы'!C373</f>
        <v>0</v>
      </c>
      <c r="H372" s="174">
        <f>IFERROR('Шаблон модификаторы блюда'!A373+1-1,0)</f>
        <v>0</v>
      </c>
      <c r="I372" s="37">
        <f>IFERROR(VLOOKUP(H372,Группы!A:A,1,FALSE),0)</f>
        <v>0</v>
      </c>
      <c r="J372" s="37" t="str">
        <f t="shared" si="131"/>
        <v/>
      </c>
      <c r="K372" s="125" t="str">
        <f>IF(IF('Шаблон модификаторы блюда'!D373=0,0,'Шаблон модификаторы блюда'!A373),IF('Шаблон модификаторы блюда'!D373=0,0,'Шаблон модификаторы блюда'!A373),"")</f>
        <v/>
      </c>
      <c r="L372" s="42" t="str">
        <f t="shared" si="132"/>
        <v/>
      </c>
      <c r="M372" s="42" t="str">
        <f t="shared" si="133"/>
        <v/>
      </c>
      <c r="N372" s="42" t="str">
        <f t="shared" si="152"/>
        <v/>
      </c>
      <c r="O372" s="37" t="str">
        <f t="shared" si="153"/>
        <v/>
      </c>
      <c r="Q372" s="37">
        <f>'Шаблон блюда'!B373</f>
        <v>0</v>
      </c>
      <c r="R372" s="37">
        <f>IFERROR('Шаблон блюда'!A373+1-1,"")</f>
        <v>0</v>
      </c>
      <c r="S372" s="45">
        <f t="shared" si="134"/>
        <v>0</v>
      </c>
      <c r="T372" s="37" t="str">
        <f t="shared" si="135"/>
        <v/>
      </c>
      <c r="U372" s="37" t="str">
        <f t="shared" si="154"/>
        <v/>
      </c>
      <c r="W372" s="38">
        <f t="shared" ref="W372:W435" si="156">AC4</f>
        <v>9005</v>
      </c>
      <c r="AO372" s="38">
        <f t="shared" si="136"/>
        <v>0</v>
      </c>
      <c r="AP372" s="38">
        <f t="shared" si="137"/>
        <v>0</v>
      </c>
      <c r="AR372" s="181">
        <f>Инвентаризация!O375</f>
        <v>0</v>
      </c>
      <c r="AS372" s="181">
        <f>Инвентаризация!P375</f>
        <v>0</v>
      </c>
      <c r="AT372" s="181">
        <f>Инвентаризация!Q375</f>
        <v>0</v>
      </c>
      <c r="AU372" s="181" t="str">
        <f>IFERROR('Аксапта '!A380,"-")</f>
        <v>-</v>
      </c>
      <c r="AV372" s="38">
        <f t="shared" si="138"/>
        <v>0</v>
      </c>
      <c r="AW372" s="38">
        <f t="shared" si="139"/>
        <v>0</v>
      </c>
      <c r="AX372" s="38">
        <f t="shared" si="140"/>
        <v>0</v>
      </c>
      <c r="AY372" s="181">
        <f t="shared" si="141"/>
        <v>0</v>
      </c>
      <c r="BB372" s="181">
        <f>Инвентаризация!O375</f>
        <v>0</v>
      </c>
      <c r="BC372" s="181">
        <f>Инвентаризация!P375</f>
        <v>0</v>
      </c>
      <c r="BD372" s="181">
        <f>Инвентаризация!Q375</f>
        <v>0</v>
      </c>
      <c r="BE372" s="181" t="str">
        <f>IFERROR('Аксапта 2'!A380,"-")</f>
        <v>-</v>
      </c>
      <c r="BF372" s="38">
        <f t="shared" si="142"/>
        <v>0</v>
      </c>
      <c r="BG372" s="38">
        <f t="shared" si="143"/>
        <v>0</v>
      </c>
      <c r="BH372" s="38">
        <f t="shared" si="144"/>
        <v>0</v>
      </c>
      <c r="BI372" s="181">
        <f t="shared" si="145"/>
        <v>0</v>
      </c>
      <c r="BL372" s="181">
        <f>Инвентаризация!O375</f>
        <v>0</v>
      </c>
      <c r="BM372" s="181">
        <f>Инвентаризация!P375</f>
        <v>0</v>
      </c>
      <c r="BN372" s="181">
        <f>Инвентаризация!Q375</f>
        <v>0</v>
      </c>
      <c r="BO372" s="181" t="str">
        <f>IFERROR('Аксапта 3'!A380,"-")</f>
        <v>-</v>
      </c>
      <c r="BP372" s="38">
        <f t="shared" si="146"/>
        <v>0</v>
      </c>
      <c r="BQ372" s="38">
        <f t="shared" si="147"/>
        <v>0</v>
      </c>
      <c r="BR372" s="38">
        <f t="shared" si="148"/>
        <v>0</v>
      </c>
      <c r="BS372" s="181">
        <f t="shared" si="149"/>
        <v>0</v>
      </c>
    </row>
    <row r="373" spans="1:71">
      <c r="A373" s="38">
        <f>'Шаблон блюда'!B374</f>
        <v>0</v>
      </c>
      <c r="B373" s="37">
        <f>IFERROR('Шаблон блюда'!A374+1-1,"")</f>
        <v>0</v>
      </c>
      <c r="C373" s="37">
        <f>IFERROR(VLOOKUP(B373,Группы!A:A,1,FALSE),0)</f>
        <v>0</v>
      </c>
      <c r="D373" s="37" t="str">
        <f t="shared" si="150"/>
        <v/>
      </c>
      <c r="E373" s="37" t="str">
        <f t="shared" si="151"/>
        <v/>
      </c>
      <c r="G373" s="173">
        <f>'Шаблон модификаторы'!C374</f>
        <v>0</v>
      </c>
      <c r="H373" s="174">
        <f>IFERROR('Шаблон модификаторы блюда'!A374+1-1,0)</f>
        <v>0</v>
      </c>
      <c r="I373" s="37">
        <f>IFERROR(VLOOKUP(H373,Группы!A:A,1,FALSE),0)</f>
        <v>0</v>
      </c>
      <c r="J373" s="37" t="str">
        <f t="shared" si="131"/>
        <v/>
      </c>
      <c r="K373" s="125" t="str">
        <f>IF(IF('Шаблон модификаторы блюда'!D374=0,0,'Шаблон модификаторы блюда'!A374),IF('Шаблон модификаторы блюда'!D374=0,0,'Шаблон модификаторы блюда'!A374),"")</f>
        <v/>
      </c>
      <c r="L373" s="42" t="str">
        <f t="shared" si="132"/>
        <v/>
      </c>
      <c r="M373" s="42" t="str">
        <f t="shared" si="133"/>
        <v/>
      </c>
      <c r="N373" s="42" t="str">
        <f t="shared" si="152"/>
        <v/>
      </c>
      <c r="O373" s="37" t="str">
        <f t="shared" si="153"/>
        <v/>
      </c>
      <c r="Q373" s="37">
        <f>'Шаблон блюда'!B374</f>
        <v>0</v>
      </c>
      <c r="R373" s="37">
        <f>IFERROR('Шаблон блюда'!A374+1-1,"")</f>
        <v>0</v>
      </c>
      <c r="S373" s="45">
        <f t="shared" si="134"/>
        <v>0</v>
      </c>
      <c r="T373" s="37" t="str">
        <f t="shared" si="135"/>
        <v/>
      </c>
      <c r="U373" s="37" t="str">
        <f t="shared" si="154"/>
        <v/>
      </c>
      <c r="W373" s="38">
        <f t="shared" si="156"/>
        <v>9009</v>
      </c>
      <c r="AO373" s="38">
        <f t="shared" si="136"/>
        <v>0</v>
      </c>
      <c r="AP373" s="38">
        <f t="shared" si="137"/>
        <v>0</v>
      </c>
      <c r="AR373" s="181">
        <f>Инвентаризация!O376</f>
        <v>0</v>
      </c>
      <c r="AS373" s="181">
        <f>Инвентаризация!P376</f>
        <v>0</v>
      </c>
      <c r="AT373" s="181">
        <f>Инвентаризация!Q376</f>
        <v>0</v>
      </c>
      <c r="AU373" s="181" t="str">
        <f>IFERROR('Аксапта '!A381,"-")</f>
        <v>-</v>
      </c>
      <c r="AV373" s="38">
        <f t="shared" si="138"/>
        <v>0</v>
      </c>
      <c r="AW373" s="38">
        <f t="shared" si="139"/>
        <v>0</v>
      </c>
      <c r="AX373" s="38">
        <f t="shared" si="140"/>
        <v>0</v>
      </c>
      <c r="AY373" s="181">
        <f t="shared" si="141"/>
        <v>0</v>
      </c>
      <c r="BB373" s="181">
        <f>Инвентаризация!O376</f>
        <v>0</v>
      </c>
      <c r="BC373" s="181">
        <f>Инвентаризация!P376</f>
        <v>0</v>
      </c>
      <c r="BD373" s="181">
        <f>Инвентаризация!Q376</f>
        <v>0</v>
      </c>
      <c r="BE373" s="181" t="str">
        <f>IFERROR('Аксапта 2'!A381,"-")</f>
        <v>-</v>
      </c>
      <c r="BF373" s="38">
        <f t="shared" si="142"/>
        <v>0</v>
      </c>
      <c r="BG373" s="38">
        <f t="shared" si="143"/>
        <v>0</v>
      </c>
      <c r="BH373" s="38">
        <f t="shared" si="144"/>
        <v>0</v>
      </c>
      <c r="BI373" s="181">
        <f t="shared" si="145"/>
        <v>0</v>
      </c>
      <c r="BL373" s="181">
        <f>Инвентаризация!O376</f>
        <v>0</v>
      </c>
      <c r="BM373" s="181">
        <f>Инвентаризация!P376</f>
        <v>0</v>
      </c>
      <c r="BN373" s="181">
        <f>Инвентаризация!Q376</f>
        <v>0</v>
      </c>
      <c r="BO373" s="181" t="str">
        <f>IFERROR('Аксапта 3'!A381,"-")</f>
        <v>-</v>
      </c>
      <c r="BP373" s="38">
        <f t="shared" si="146"/>
        <v>0</v>
      </c>
      <c r="BQ373" s="38">
        <f t="shared" si="147"/>
        <v>0</v>
      </c>
      <c r="BR373" s="38">
        <f t="shared" si="148"/>
        <v>0</v>
      </c>
      <c r="BS373" s="181">
        <f t="shared" si="149"/>
        <v>0</v>
      </c>
    </row>
    <row r="374" spans="1:71">
      <c r="A374" s="38">
        <f>'Шаблон блюда'!B375</f>
        <v>0</v>
      </c>
      <c r="B374" s="37">
        <f>IFERROR('Шаблон блюда'!A375+1-1,"")</f>
        <v>0</v>
      </c>
      <c r="C374" s="37">
        <f>IFERROR(VLOOKUP(B374,Группы!A:A,1,FALSE),0)</f>
        <v>0</v>
      </c>
      <c r="D374" s="37" t="str">
        <f t="shared" si="150"/>
        <v/>
      </c>
      <c r="E374" s="37" t="str">
        <f t="shared" si="151"/>
        <v/>
      </c>
      <c r="G374" s="173">
        <f>'Шаблон модификаторы'!C375</f>
        <v>0</v>
      </c>
      <c r="H374" s="174">
        <f>IFERROR('Шаблон модификаторы блюда'!A375+1-1,0)</f>
        <v>0</v>
      </c>
      <c r="I374" s="37">
        <f>IFERROR(VLOOKUP(H374,Группы!A:A,1,FALSE),0)</f>
        <v>0</v>
      </c>
      <c r="J374" s="37" t="str">
        <f t="shared" si="131"/>
        <v/>
      </c>
      <c r="K374" s="125" t="str">
        <f>IF(IF('Шаблон модификаторы блюда'!D375=0,0,'Шаблон модификаторы блюда'!A375),IF('Шаблон модификаторы блюда'!D375=0,0,'Шаблон модификаторы блюда'!A375),"")</f>
        <v/>
      </c>
      <c r="L374" s="42" t="str">
        <f t="shared" si="132"/>
        <v/>
      </c>
      <c r="M374" s="42" t="str">
        <f t="shared" si="133"/>
        <v/>
      </c>
      <c r="N374" s="42" t="str">
        <f t="shared" si="152"/>
        <v/>
      </c>
      <c r="O374" s="37" t="str">
        <f t="shared" si="153"/>
        <v/>
      </c>
      <c r="Q374" s="37">
        <f>'Шаблон блюда'!B375</f>
        <v>0</v>
      </c>
      <c r="R374" s="37">
        <f>IFERROR('Шаблон блюда'!A375+1-1,"")</f>
        <v>0</v>
      </c>
      <c r="S374" s="45">
        <f t="shared" si="134"/>
        <v>0</v>
      </c>
      <c r="T374" s="37" t="str">
        <f t="shared" si="135"/>
        <v/>
      </c>
      <c r="U374" s="37" t="str">
        <f t="shared" si="154"/>
        <v/>
      </c>
      <c r="W374" s="38">
        <f t="shared" si="156"/>
        <v>9015</v>
      </c>
      <c r="AO374" s="38">
        <f t="shared" si="136"/>
        <v>0</v>
      </c>
      <c r="AP374" s="38">
        <f t="shared" si="137"/>
        <v>0</v>
      </c>
      <c r="AR374" s="181">
        <f>Инвентаризация!O377</f>
        <v>0</v>
      </c>
      <c r="AS374" s="181">
        <f>Инвентаризация!P377</f>
        <v>0</v>
      </c>
      <c r="AT374" s="181">
        <f>Инвентаризация!Q377</f>
        <v>0</v>
      </c>
      <c r="AU374" s="181" t="str">
        <f>IFERROR('Аксапта '!A382,"-")</f>
        <v>-</v>
      </c>
      <c r="AV374" s="38">
        <f t="shared" si="138"/>
        <v>0</v>
      </c>
      <c r="AW374" s="38">
        <f t="shared" si="139"/>
        <v>0</v>
      </c>
      <c r="AX374" s="38">
        <f t="shared" si="140"/>
        <v>0</v>
      </c>
      <c r="AY374" s="181">
        <f t="shared" si="141"/>
        <v>0</v>
      </c>
      <c r="BB374" s="181">
        <f>Инвентаризация!O377</f>
        <v>0</v>
      </c>
      <c r="BC374" s="181">
        <f>Инвентаризация!P377</f>
        <v>0</v>
      </c>
      <c r="BD374" s="181">
        <f>Инвентаризация!Q377</f>
        <v>0</v>
      </c>
      <c r="BE374" s="181" t="str">
        <f>IFERROR('Аксапта 2'!A382,"-")</f>
        <v>-</v>
      </c>
      <c r="BF374" s="38">
        <f t="shared" si="142"/>
        <v>0</v>
      </c>
      <c r="BG374" s="38">
        <f t="shared" si="143"/>
        <v>0</v>
      </c>
      <c r="BH374" s="38">
        <f t="shared" si="144"/>
        <v>0</v>
      </c>
      <c r="BI374" s="181">
        <f t="shared" si="145"/>
        <v>0</v>
      </c>
      <c r="BL374" s="181">
        <f>Инвентаризация!O377</f>
        <v>0</v>
      </c>
      <c r="BM374" s="181">
        <f>Инвентаризация!P377</f>
        <v>0</v>
      </c>
      <c r="BN374" s="181">
        <f>Инвентаризация!Q377</f>
        <v>0</v>
      </c>
      <c r="BO374" s="181" t="str">
        <f>IFERROR('Аксапта 3'!A382,"-")</f>
        <v>-</v>
      </c>
      <c r="BP374" s="38">
        <f t="shared" si="146"/>
        <v>0</v>
      </c>
      <c r="BQ374" s="38">
        <f t="shared" si="147"/>
        <v>0</v>
      </c>
      <c r="BR374" s="38">
        <f t="shared" si="148"/>
        <v>0</v>
      </c>
      <c r="BS374" s="181">
        <f t="shared" si="149"/>
        <v>0</v>
      </c>
    </row>
    <row r="375" spans="1:71">
      <c r="A375" s="38">
        <f>'Шаблон блюда'!B376</f>
        <v>0</v>
      </c>
      <c r="B375" s="37">
        <f>IFERROR('Шаблон блюда'!A376+1-1,"")</f>
        <v>0</v>
      </c>
      <c r="C375" s="37">
        <f>IFERROR(VLOOKUP(B375,Группы!A:A,1,FALSE),0)</f>
        <v>0</v>
      </c>
      <c r="D375" s="37" t="str">
        <f t="shared" si="150"/>
        <v/>
      </c>
      <c r="E375" s="37" t="str">
        <f t="shared" si="151"/>
        <v/>
      </c>
      <c r="G375" s="173">
        <f>'Шаблон модификаторы'!C376</f>
        <v>0</v>
      </c>
      <c r="H375" s="174">
        <f>IFERROR('Шаблон модификаторы блюда'!A376+1-1,0)</f>
        <v>0</v>
      </c>
      <c r="I375" s="37">
        <f>IFERROR(VLOOKUP(H375,Группы!A:A,1,FALSE),0)</f>
        <v>0</v>
      </c>
      <c r="J375" s="37" t="str">
        <f t="shared" ref="J375:J400" si="157">IF(H375=I375,"",H375)</f>
        <v/>
      </c>
      <c r="K375" s="125" t="str">
        <f>IF(IF('Шаблон модификаторы блюда'!D376=0,0,'Шаблон модификаторы блюда'!A376),IF('Шаблон модификаторы блюда'!D376=0,0,'Шаблон модификаторы блюда'!A376),"")</f>
        <v/>
      </c>
      <c r="L375" s="42" t="str">
        <f t="shared" si="132"/>
        <v/>
      </c>
      <c r="M375" s="42" t="str">
        <f t="shared" si="133"/>
        <v/>
      </c>
      <c r="N375" s="42" t="str">
        <f t="shared" si="152"/>
        <v/>
      </c>
      <c r="O375" s="37" t="str">
        <f t="shared" si="153"/>
        <v/>
      </c>
      <c r="Q375" s="37">
        <f>'Шаблон блюда'!B376</f>
        <v>0</v>
      </c>
      <c r="R375" s="37">
        <f>IFERROR('Шаблон блюда'!A376+1-1,"")</f>
        <v>0</v>
      </c>
      <c r="S375" s="45">
        <f t="shared" si="134"/>
        <v>0</v>
      </c>
      <c r="T375" s="37" t="str">
        <f t="shared" si="135"/>
        <v/>
      </c>
      <c r="U375" s="37" t="str">
        <f t="shared" si="154"/>
        <v/>
      </c>
      <c r="W375" s="38">
        <f t="shared" si="156"/>
        <v>9449</v>
      </c>
      <c r="AO375" s="38">
        <f t="shared" si="136"/>
        <v>0</v>
      </c>
      <c r="AP375" s="38">
        <f t="shared" si="137"/>
        <v>0</v>
      </c>
      <c r="AR375" s="181">
        <f>Инвентаризация!O378</f>
        <v>0</v>
      </c>
      <c r="AS375" s="181">
        <f>Инвентаризация!P378</f>
        <v>0</v>
      </c>
      <c r="AT375" s="181">
        <f>Инвентаризация!Q378</f>
        <v>0</v>
      </c>
      <c r="AU375" s="181" t="str">
        <f>IFERROR('Аксапта '!A383,"-")</f>
        <v>-</v>
      </c>
      <c r="AV375" s="38">
        <f t="shared" si="138"/>
        <v>0</v>
      </c>
      <c r="AW375" s="38">
        <f t="shared" si="139"/>
        <v>0</v>
      </c>
      <c r="AX375" s="38">
        <f t="shared" si="140"/>
        <v>0</v>
      </c>
      <c r="AY375" s="181">
        <f t="shared" si="141"/>
        <v>0</v>
      </c>
      <c r="BB375" s="181">
        <f>Инвентаризация!O378</f>
        <v>0</v>
      </c>
      <c r="BC375" s="181">
        <f>Инвентаризация!P378</f>
        <v>0</v>
      </c>
      <c r="BD375" s="181">
        <f>Инвентаризация!Q378</f>
        <v>0</v>
      </c>
      <c r="BE375" s="181" t="str">
        <f>IFERROR('Аксапта 2'!A383,"-")</f>
        <v>-</v>
      </c>
      <c r="BF375" s="38">
        <f t="shared" si="142"/>
        <v>0</v>
      </c>
      <c r="BG375" s="38">
        <f t="shared" si="143"/>
        <v>0</v>
      </c>
      <c r="BH375" s="38">
        <f t="shared" si="144"/>
        <v>0</v>
      </c>
      <c r="BI375" s="181">
        <f t="shared" si="145"/>
        <v>0</v>
      </c>
      <c r="BL375" s="181">
        <f>Инвентаризация!O378</f>
        <v>0</v>
      </c>
      <c r="BM375" s="181">
        <f>Инвентаризация!P378</f>
        <v>0</v>
      </c>
      <c r="BN375" s="181">
        <f>Инвентаризация!Q378</f>
        <v>0</v>
      </c>
      <c r="BO375" s="181" t="str">
        <f>IFERROR('Аксапта 3'!A383,"-")</f>
        <v>-</v>
      </c>
      <c r="BP375" s="38">
        <f t="shared" si="146"/>
        <v>0</v>
      </c>
      <c r="BQ375" s="38">
        <f t="shared" si="147"/>
        <v>0</v>
      </c>
      <c r="BR375" s="38">
        <f t="shared" si="148"/>
        <v>0</v>
      </c>
      <c r="BS375" s="181">
        <f t="shared" si="149"/>
        <v>0</v>
      </c>
    </row>
    <row r="376" spans="1:71">
      <c r="A376" s="38">
        <f>'Шаблон блюда'!B377</f>
        <v>0</v>
      </c>
      <c r="B376" s="37">
        <f>IFERROR('Шаблон блюда'!A377+1-1,"")</f>
        <v>0</v>
      </c>
      <c r="C376" s="37">
        <f>IFERROR(VLOOKUP(B376,Группы!A:A,1,FALSE),0)</f>
        <v>0</v>
      </c>
      <c r="D376" s="37" t="str">
        <f t="shared" si="150"/>
        <v/>
      </c>
      <c r="E376" s="37" t="str">
        <f t="shared" si="151"/>
        <v/>
      </c>
      <c r="G376" s="173">
        <f>'Шаблон модификаторы'!C377</f>
        <v>0</v>
      </c>
      <c r="H376" s="174">
        <f>IFERROR('Шаблон модификаторы блюда'!A377+1-1,0)</f>
        <v>0</v>
      </c>
      <c r="I376" s="37">
        <f>IFERROR(VLOOKUP(H376,Группы!A:A,1,FALSE),0)</f>
        <v>0</v>
      </c>
      <c r="J376" s="37" t="str">
        <f t="shared" si="157"/>
        <v/>
      </c>
      <c r="K376" s="125" t="str">
        <f>IF(IF('Шаблон модификаторы блюда'!D377=0,0,'Шаблон модификаторы блюда'!A377),IF('Шаблон модификаторы блюда'!D377=0,0,'Шаблон модификаторы блюда'!A377),"")</f>
        <v/>
      </c>
      <c r="L376" s="42" t="str">
        <f t="shared" si="132"/>
        <v/>
      </c>
      <c r="M376" s="42" t="str">
        <f t="shared" si="133"/>
        <v/>
      </c>
      <c r="N376" s="42" t="str">
        <f t="shared" si="152"/>
        <v/>
      </c>
      <c r="O376" s="37" t="str">
        <f t="shared" si="153"/>
        <v/>
      </c>
      <c r="Q376" s="37">
        <f>'Шаблон блюда'!B377</f>
        <v>0</v>
      </c>
      <c r="R376" s="37">
        <f>IFERROR('Шаблон блюда'!A377+1-1,"")</f>
        <v>0</v>
      </c>
      <c r="S376" s="45">
        <f t="shared" si="134"/>
        <v>0</v>
      </c>
      <c r="T376" s="37" t="str">
        <f t="shared" si="135"/>
        <v/>
      </c>
      <c r="U376" s="37" t="str">
        <f t="shared" si="154"/>
        <v/>
      </c>
      <c r="W376" s="38">
        <f t="shared" si="156"/>
        <v>10430</v>
      </c>
      <c r="AO376" s="38">
        <f t="shared" si="136"/>
        <v>0</v>
      </c>
      <c r="AP376" s="38">
        <f t="shared" si="137"/>
        <v>0</v>
      </c>
      <c r="AR376" s="181">
        <f>Инвентаризация!O379</f>
        <v>0</v>
      </c>
      <c r="AS376" s="181">
        <f>Инвентаризация!P379</f>
        <v>0</v>
      </c>
      <c r="AT376" s="181">
        <f>Инвентаризация!Q379</f>
        <v>0</v>
      </c>
      <c r="AU376" s="181" t="str">
        <f>IFERROR('Аксапта '!A384,"-")</f>
        <v>-</v>
      </c>
      <c r="AV376" s="38">
        <f t="shared" si="138"/>
        <v>0</v>
      </c>
      <c r="AW376" s="38">
        <f t="shared" si="139"/>
        <v>0</v>
      </c>
      <c r="AX376" s="38">
        <f t="shared" si="140"/>
        <v>0</v>
      </c>
      <c r="AY376" s="181">
        <f t="shared" si="141"/>
        <v>0</v>
      </c>
      <c r="BB376" s="181">
        <f>Инвентаризация!O379</f>
        <v>0</v>
      </c>
      <c r="BC376" s="181">
        <f>Инвентаризация!P379</f>
        <v>0</v>
      </c>
      <c r="BD376" s="181">
        <f>Инвентаризация!Q379</f>
        <v>0</v>
      </c>
      <c r="BE376" s="181" t="str">
        <f>IFERROR('Аксапта 2'!A384,"-")</f>
        <v>-</v>
      </c>
      <c r="BF376" s="38">
        <f t="shared" si="142"/>
        <v>0</v>
      </c>
      <c r="BG376" s="38">
        <f t="shared" si="143"/>
        <v>0</v>
      </c>
      <c r="BH376" s="38">
        <f t="shared" si="144"/>
        <v>0</v>
      </c>
      <c r="BI376" s="181">
        <f t="shared" si="145"/>
        <v>0</v>
      </c>
      <c r="BL376" s="181">
        <f>Инвентаризация!O379</f>
        <v>0</v>
      </c>
      <c r="BM376" s="181">
        <f>Инвентаризация!P379</f>
        <v>0</v>
      </c>
      <c r="BN376" s="181">
        <f>Инвентаризация!Q379</f>
        <v>0</v>
      </c>
      <c r="BO376" s="181" t="str">
        <f>IFERROR('Аксапта 3'!A384,"-")</f>
        <v>-</v>
      </c>
      <c r="BP376" s="38">
        <f t="shared" si="146"/>
        <v>0</v>
      </c>
      <c r="BQ376" s="38">
        <f t="shared" si="147"/>
        <v>0</v>
      </c>
      <c r="BR376" s="38">
        <f t="shared" si="148"/>
        <v>0</v>
      </c>
      <c r="BS376" s="181">
        <f t="shared" si="149"/>
        <v>0</v>
      </c>
    </row>
    <row r="377" spans="1:71">
      <c r="A377" s="38">
        <f>'Шаблон блюда'!B378</f>
        <v>0</v>
      </c>
      <c r="B377" s="37">
        <f>IFERROR('Шаблон блюда'!A378+1-1,"")</f>
        <v>0</v>
      </c>
      <c r="C377" s="37">
        <f>IFERROR(VLOOKUP(B377,Группы!A:A,1,FALSE),0)</f>
        <v>0</v>
      </c>
      <c r="D377" s="37" t="str">
        <f t="shared" si="150"/>
        <v/>
      </c>
      <c r="E377" s="37" t="str">
        <f t="shared" si="151"/>
        <v/>
      </c>
      <c r="G377" s="173">
        <f>'Шаблон модификаторы'!C378</f>
        <v>0</v>
      </c>
      <c r="H377" s="174">
        <f>IFERROR('Шаблон модификаторы блюда'!A378+1-1,0)</f>
        <v>0</v>
      </c>
      <c r="I377" s="37">
        <f>IFERROR(VLOOKUP(H377,Группы!A:A,1,FALSE),0)</f>
        <v>0</v>
      </c>
      <c r="J377" s="37" t="str">
        <f t="shared" si="157"/>
        <v/>
      </c>
      <c r="K377" s="125" t="str">
        <f>IF(IF('Шаблон модификаторы блюда'!D378=0,0,'Шаблон модификаторы блюда'!A378),IF('Шаблон модификаторы блюда'!D378=0,0,'Шаблон модификаторы блюда'!A378),"")</f>
        <v/>
      </c>
      <c r="L377" s="42" t="str">
        <f t="shared" si="132"/>
        <v/>
      </c>
      <c r="M377" s="42" t="str">
        <f t="shared" si="133"/>
        <v/>
      </c>
      <c r="N377" s="42" t="str">
        <f t="shared" si="152"/>
        <v/>
      </c>
      <c r="O377" s="37" t="str">
        <f t="shared" si="153"/>
        <v/>
      </c>
      <c r="Q377" s="37">
        <f>'Шаблон блюда'!B378</f>
        <v>0</v>
      </c>
      <c r="R377" s="37">
        <f>IFERROR('Шаблон блюда'!A378+1-1,"")</f>
        <v>0</v>
      </c>
      <c r="S377" s="45">
        <f t="shared" si="134"/>
        <v>0</v>
      </c>
      <c r="T377" s="37" t="str">
        <f t="shared" si="135"/>
        <v/>
      </c>
      <c r="U377" s="37" t="str">
        <f t="shared" si="154"/>
        <v/>
      </c>
      <c r="W377" s="38">
        <f t="shared" si="156"/>
        <v>0</v>
      </c>
      <c r="AO377" s="38">
        <f t="shared" si="136"/>
        <v>0</v>
      </c>
      <c r="AP377" s="38">
        <f t="shared" si="137"/>
        <v>0</v>
      </c>
      <c r="AR377" s="181">
        <f>Инвентаризация!O380</f>
        <v>0</v>
      </c>
      <c r="AS377" s="181">
        <f>Инвентаризация!P380</f>
        <v>0</v>
      </c>
      <c r="AT377" s="181">
        <f>Инвентаризация!Q380</f>
        <v>0</v>
      </c>
      <c r="AU377" s="181" t="str">
        <f>IFERROR('Аксапта '!A385,"-")</f>
        <v>-</v>
      </c>
      <c r="AV377" s="38">
        <f t="shared" si="138"/>
        <v>0</v>
      </c>
      <c r="AW377" s="38">
        <f t="shared" si="139"/>
        <v>0</v>
      </c>
      <c r="AX377" s="38">
        <f t="shared" si="140"/>
        <v>0</v>
      </c>
      <c r="AY377" s="181">
        <f t="shared" si="141"/>
        <v>0</v>
      </c>
      <c r="BB377" s="181">
        <f>Инвентаризация!O380</f>
        <v>0</v>
      </c>
      <c r="BC377" s="181">
        <f>Инвентаризация!P380</f>
        <v>0</v>
      </c>
      <c r="BD377" s="181">
        <f>Инвентаризация!Q380</f>
        <v>0</v>
      </c>
      <c r="BE377" s="181" t="str">
        <f>IFERROR('Аксапта 2'!A385,"-")</f>
        <v>-</v>
      </c>
      <c r="BF377" s="38">
        <f t="shared" si="142"/>
        <v>0</v>
      </c>
      <c r="BG377" s="38">
        <f t="shared" si="143"/>
        <v>0</v>
      </c>
      <c r="BH377" s="38">
        <f t="shared" si="144"/>
        <v>0</v>
      </c>
      <c r="BI377" s="181">
        <f t="shared" si="145"/>
        <v>0</v>
      </c>
      <c r="BL377" s="181">
        <f>Инвентаризация!O380</f>
        <v>0</v>
      </c>
      <c r="BM377" s="181">
        <f>Инвентаризация!P380</f>
        <v>0</v>
      </c>
      <c r="BN377" s="181">
        <f>Инвентаризация!Q380</f>
        <v>0</v>
      </c>
      <c r="BO377" s="181" t="str">
        <f>IFERROR('Аксапта 3'!A385,"-")</f>
        <v>-</v>
      </c>
      <c r="BP377" s="38">
        <f t="shared" si="146"/>
        <v>0</v>
      </c>
      <c r="BQ377" s="38">
        <f t="shared" si="147"/>
        <v>0</v>
      </c>
      <c r="BR377" s="38">
        <f t="shared" si="148"/>
        <v>0</v>
      </c>
      <c r="BS377" s="181">
        <f t="shared" si="149"/>
        <v>0</v>
      </c>
    </row>
    <row r="378" spans="1:71">
      <c r="A378" s="38">
        <f>'Шаблон блюда'!B379</f>
        <v>0</v>
      </c>
      <c r="B378" s="37">
        <f>IFERROR('Шаблон блюда'!A379+1-1,"")</f>
        <v>0</v>
      </c>
      <c r="C378" s="37">
        <f>IFERROR(VLOOKUP(B378,Группы!A:A,1,FALSE),0)</f>
        <v>0</v>
      </c>
      <c r="D378" s="37" t="str">
        <f t="shared" si="150"/>
        <v/>
      </c>
      <c r="E378" s="37" t="str">
        <f t="shared" si="151"/>
        <v/>
      </c>
      <c r="G378" s="173">
        <f>'Шаблон модификаторы'!C379</f>
        <v>0</v>
      </c>
      <c r="H378" s="174">
        <f>IFERROR('Шаблон модификаторы блюда'!A379+1-1,0)</f>
        <v>0</v>
      </c>
      <c r="I378" s="37">
        <f>IFERROR(VLOOKUP(H378,Группы!A:A,1,FALSE),0)</f>
        <v>0</v>
      </c>
      <c r="J378" s="37" t="str">
        <f t="shared" si="157"/>
        <v/>
      </c>
      <c r="K378" s="125" t="str">
        <f>IF(IF('Шаблон модификаторы блюда'!D379=0,0,'Шаблон модификаторы блюда'!A379),IF('Шаблон модификаторы блюда'!D379=0,0,'Шаблон модификаторы блюда'!A379),"")</f>
        <v/>
      </c>
      <c r="L378" s="42" t="str">
        <f t="shared" si="132"/>
        <v/>
      </c>
      <c r="M378" s="42" t="str">
        <f t="shared" si="133"/>
        <v/>
      </c>
      <c r="N378" s="42" t="str">
        <f t="shared" si="152"/>
        <v/>
      </c>
      <c r="O378" s="37" t="str">
        <f t="shared" si="153"/>
        <v/>
      </c>
      <c r="Q378" s="37">
        <f>'Шаблон блюда'!B379</f>
        <v>0</v>
      </c>
      <c r="R378" s="37">
        <f>IFERROR('Шаблон блюда'!A379+1-1,"")</f>
        <v>0</v>
      </c>
      <c r="S378" s="45">
        <f t="shared" si="134"/>
        <v>0</v>
      </c>
      <c r="T378" s="37" t="str">
        <f t="shared" si="135"/>
        <v/>
      </c>
      <c r="U378" s="37" t="str">
        <f t="shared" si="154"/>
        <v/>
      </c>
      <c r="W378" s="38">
        <f t="shared" si="156"/>
        <v>0</v>
      </c>
      <c r="AO378" s="38">
        <f t="shared" si="136"/>
        <v>0</v>
      </c>
      <c r="AP378" s="38">
        <f t="shared" si="137"/>
        <v>0</v>
      </c>
      <c r="AR378" s="181">
        <f>Инвентаризация!O381</f>
        <v>0</v>
      </c>
      <c r="AS378" s="181">
        <f>Инвентаризация!P381</f>
        <v>0</v>
      </c>
      <c r="AT378" s="181">
        <f>Инвентаризация!Q381</f>
        <v>0</v>
      </c>
      <c r="AU378" s="181" t="str">
        <f>IFERROR('Аксапта '!A386,"-")</f>
        <v>-</v>
      </c>
      <c r="AV378" s="38">
        <f t="shared" si="138"/>
        <v>0</v>
      </c>
      <c r="AW378" s="38">
        <f t="shared" si="139"/>
        <v>0</v>
      </c>
      <c r="AX378" s="38">
        <f t="shared" si="140"/>
        <v>0</v>
      </c>
      <c r="AY378" s="181">
        <f t="shared" si="141"/>
        <v>0</v>
      </c>
      <c r="BB378" s="181">
        <f>Инвентаризация!O381</f>
        <v>0</v>
      </c>
      <c r="BC378" s="181">
        <f>Инвентаризация!P381</f>
        <v>0</v>
      </c>
      <c r="BD378" s="181">
        <f>Инвентаризация!Q381</f>
        <v>0</v>
      </c>
      <c r="BE378" s="181" t="str">
        <f>IFERROR('Аксапта 2'!A386,"-")</f>
        <v>-</v>
      </c>
      <c r="BF378" s="38">
        <f t="shared" si="142"/>
        <v>0</v>
      </c>
      <c r="BG378" s="38">
        <f t="shared" si="143"/>
        <v>0</v>
      </c>
      <c r="BH378" s="38">
        <f t="shared" si="144"/>
        <v>0</v>
      </c>
      <c r="BI378" s="181">
        <f t="shared" si="145"/>
        <v>0</v>
      </c>
      <c r="BL378" s="181">
        <f>Инвентаризация!O381</f>
        <v>0</v>
      </c>
      <c r="BM378" s="181">
        <f>Инвентаризация!P381</f>
        <v>0</v>
      </c>
      <c r="BN378" s="181">
        <f>Инвентаризация!Q381</f>
        <v>0</v>
      </c>
      <c r="BO378" s="181" t="str">
        <f>IFERROR('Аксапта 3'!A386,"-")</f>
        <v>-</v>
      </c>
      <c r="BP378" s="38">
        <f t="shared" si="146"/>
        <v>0</v>
      </c>
      <c r="BQ378" s="38">
        <f t="shared" si="147"/>
        <v>0</v>
      </c>
      <c r="BR378" s="38">
        <f t="shared" si="148"/>
        <v>0</v>
      </c>
      <c r="BS378" s="181">
        <f t="shared" si="149"/>
        <v>0</v>
      </c>
    </row>
    <row r="379" spans="1:71">
      <c r="A379" s="38">
        <f>'Шаблон блюда'!B380</f>
        <v>0</v>
      </c>
      <c r="B379" s="37">
        <f>IFERROR('Шаблон блюда'!A380+1-1,"")</f>
        <v>0</v>
      </c>
      <c r="C379" s="37">
        <f>IFERROR(VLOOKUP(B379,Группы!A:A,1,FALSE),0)</f>
        <v>0</v>
      </c>
      <c r="D379" s="37" t="str">
        <f t="shared" si="150"/>
        <v/>
      </c>
      <c r="E379" s="37" t="str">
        <f t="shared" si="151"/>
        <v/>
      </c>
      <c r="G379" s="173">
        <f>'Шаблон модификаторы'!C380</f>
        <v>0</v>
      </c>
      <c r="H379" s="174">
        <f>IFERROR('Шаблон модификаторы блюда'!A380+1-1,0)</f>
        <v>0</v>
      </c>
      <c r="I379" s="37">
        <f>IFERROR(VLOOKUP(H379,Группы!A:A,1,FALSE),0)</f>
        <v>0</v>
      </c>
      <c r="J379" s="37" t="str">
        <f t="shared" si="157"/>
        <v/>
      </c>
      <c r="K379" s="125" t="str">
        <f>IF(IF('Шаблон модификаторы блюда'!D380=0,0,'Шаблон модификаторы блюда'!A380),IF('Шаблон модификаторы блюда'!D380=0,0,'Шаблон модификаторы блюда'!A380),"")</f>
        <v/>
      </c>
      <c r="L379" s="42" t="str">
        <f t="shared" si="132"/>
        <v/>
      </c>
      <c r="M379" s="42" t="str">
        <f t="shared" si="133"/>
        <v/>
      </c>
      <c r="N379" s="42" t="str">
        <f t="shared" si="152"/>
        <v/>
      </c>
      <c r="O379" s="37" t="str">
        <f t="shared" si="153"/>
        <v/>
      </c>
      <c r="Q379" s="37">
        <f>'Шаблон блюда'!B380</f>
        <v>0</v>
      </c>
      <c r="R379" s="37">
        <f>IFERROR('Шаблон блюда'!A380+1-1,"")</f>
        <v>0</v>
      </c>
      <c r="S379" s="45">
        <f t="shared" si="134"/>
        <v>0</v>
      </c>
      <c r="T379" s="37" t="str">
        <f t="shared" si="135"/>
        <v/>
      </c>
      <c r="U379" s="37" t="str">
        <f t="shared" si="154"/>
        <v/>
      </c>
      <c r="W379" s="38">
        <f t="shared" si="156"/>
        <v>0</v>
      </c>
      <c r="AO379" s="38">
        <f t="shared" si="136"/>
        <v>0</v>
      </c>
      <c r="AP379" s="38">
        <f t="shared" si="137"/>
        <v>0</v>
      </c>
      <c r="AR379" s="181">
        <f>Инвентаризация!O382</f>
        <v>0</v>
      </c>
      <c r="AS379" s="181">
        <f>Инвентаризация!P382</f>
        <v>0</v>
      </c>
      <c r="AT379" s="181">
        <f>Инвентаризация!Q382</f>
        <v>0</v>
      </c>
      <c r="AU379" s="181" t="str">
        <f>IFERROR('Аксапта '!A387,"-")</f>
        <v>-</v>
      </c>
      <c r="AV379" s="38">
        <f t="shared" si="138"/>
        <v>0</v>
      </c>
      <c r="AW379" s="38">
        <f t="shared" si="139"/>
        <v>0</v>
      </c>
      <c r="AX379" s="38">
        <f t="shared" si="140"/>
        <v>0</v>
      </c>
      <c r="AY379" s="181">
        <f t="shared" si="141"/>
        <v>0</v>
      </c>
      <c r="BB379" s="181">
        <f>Инвентаризация!O382</f>
        <v>0</v>
      </c>
      <c r="BC379" s="181">
        <f>Инвентаризация!P382</f>
        <v>0</v>
      </c>
      <c r="BD379" s="181">
        <f>Инвентаризация!Q382</f>
        <v>0</v>
      </c>
      <c r="BE379" s="181" t="str">
        <f>IFERROR('Аксапта 2'!A387,"-")</f>
        <v>-</v>
      </c>
      <c r="BF379" s="38">
        <f t="shared" si="142"/>
        <v>0</v>
      </c>
      <c r="BG379" s="38">
        <f t="shared" si="143"/>
        <v>0</v>
      </c>
      <c r="BH379" s="38">
        <f t="shared" si="144"/>
        <v>0</v>
      </c>
      <c r="BI379" s="181">
        <f t="shared" si="145"/>
        <v>0</v>
      </c>
      <c r="BL379" s="181">
        <f>Инвентаризация!O382</f>
        <v>0</v>
      </c>
      <c r="BM379" s="181">
        <f>Инвентаризация!P382</f>
        <v>0</v>
      </c>
      <c r="BN379" s="181">
        <f>Инвентаризация!Q382</f>
        <v>0</v>
      </c>
      <c r="BO379" s="181" t="str">
        <f>IFERROR('Аксапта 3'!A387,"-")</f>
        <v>-</v>
      </c>
      <c r="BP379" s="38">
        <f t="shared" si="146"/>
        <v>0</v>
      </c>
      <c r="BQ379" s="38">
        <f t="shared" si="147"/>
        <v>0</v>
      </c>
      <c r="BR379" s="38">
        <f t="shared" si="148"/>
        <v>0</v>
      </c>
      <c r="BS379" s="181">
        <f t="shared" si="149"/>
        <v>0</v>
      </c>
    </row>
    <row r="380" spans="1:71">
      <c r="A380" s="38">
        <f>'Шаблон блюда'!B381</f>
        <v>0</v>
      </c>
      <c r="B380" s="37">
        <f>IFERROR('Шаблон блюда'!A381+1-1,"")</f>
        <v>0</v>
      </c>
      <c r="C380" s="37">
        <f>IFERROR(VLOOKUP(B380,Группы!A:A,1,FALSE),0)</f>
        <v>0</v>
      </c>
      <c r="D380" s="37" t="str">
        <f t="shared" si="150"/>
        <v/>
      </c>
      <c r="E380" s="37" t="str">
        <f t="shared" si="151"/>
        <v/>
      </c>
      <c r="G380" s="173">
        <f>'Шаблон модификаторы'!C381</f>
        <v>0</v>
      </c>
      <c r="H380" s="174">
        <f>IFERROR('Шаблон модификаторы блюда'!A381+1-1,0)</f>
        <v>0</v>
      </c>
      <c r="I380" s="37">
        <f>IFERROR(VLOOKUP(H380,Группы!A:A,1,FALSE),0)</f>
        <v>0</v>
      </c>
      <c r="J380" s="37" t="str">
        <f t="shared" si="157"/>
        <v/>
      </c>
      <c r="K380" s="125" t="str">
        <f>IF(IF('Шаблон модификаторы блюда'!D381=0,0,'Шаблон модификаторы блюда'!A381),IF('Шаблон модификаторы блюда'!D381=0,0,'Шаблон модификаторы блюда'!A381),"")</f>
        <v/>
      </c>
      <c r="L380" s="42" t="str">
        <f t="shared" si="132"/>
        <v/>
      </c>
      <c r="M380" s="42" t="str">
        <f t="shared" si="133"/>
        <v/>
      </c>
      <c r="N380" s="42" t="str">
        <f t="shared" si="152"/>
        <v/>
      </c>
      <c r="O380" s="37" t="str">
        <f t="shared" si="153"/>
        <v/>
      </c>
      <c r="Q380" s="37">
        <f>'Шаблон блюда'!B381</f>
        <v>0</v>
      </c>
      <c r="R380" s="37">
        <f>IFERROR('Шаблон блюда'!A381+1-1,"")</f>
        <v>0</v>
      </c>
      <c r="S380" s="45">
        <f t="shared" si="134"/>
        <v>0</v>
      </c>
      <c r="T380" s="37" t="str">
        <f t="shared" si="135"/>
        <v/>
      </c>
      <c r="U380" s="37" t="str">
        <f t="shared" si="154"/>
        <v/>
      </c>
      <c r="W380" s="38">
        <f t="shared" si="156"/>
        <v>0</v>
      </c>
      <c r="AO380" s="38">
        <f t="shared" si="136"/>
        <v>0</v>
      </c>
      <c r="AP380" s="38">
        <f t="shared" si="137"/>
        <v>0</v>
      </c>
      <c r="AR380" s="181">
        <f>Инвентаризация!O383</f>
        <v>0</v>
      </c>
      <c r="AS380" s="181">
        <f>Инвентаризация!P383</f>
        <v>0</v>
      </c>
      <c r="AT380" s="181">
        <f>Инвентаризация!Q383</f>
        <v>0</v>
      </c>
      <c r="AU380" s="181" t="str">
        <f>IFERROR('Аксапта '!A388,"-")</f>
        <v>-</v>
      </c>
      <c r="AV380" s="38">
        <f t="shared" si="138"/>
        <v>0</v>
      </c>
      <c r="AW380" s="38">
        <f t="shared" si="139"/>
        <v>0</v>
      </c>
      <c r="AX380" s="38">
        <f t="shared" si="140"/>
        <v>0</v>
      </c>
      <c r="AY380" s="181">
        <f t="shared" si="141"/>
        <v>0</v>
      </c>
      <c r="BB380" s="181">
        <f>Инвентаризация!O383</f>
        <v>0</v>
      </c>
      <c r="BC380" s="181">
        <f>Инвентаризация!P383</f>
        <v>0</v>
      </c>
      <c r="BD380" s="181">
        <f>Инвентаризация!Q383</f>
        <v>0</v>
      </c>
      <c r="BE380" s="181" t="str">
        <f>IFERROR('Аксапта 2'!A388,"-")</f>
        <v>-</v>
      </c>
      <c r="BF380" s="38">
        <f t="shared" si="142"/>
        <v>0</v>
      </c>
      <c r="BG380" s="38">
        <f t="shared" si="143"/>
        <v>0</v>
      </c>
      <c r="BH380" s="38">
        <f t="shared" si="144"/>
        <v>0</v>
      </c>
      <c r="BI380" s="181">
        <f t="shared" si="145"/>
        <v>0</v>
      </c>
      <c r="BL380" s="181">
        <f>Инвентаризация!O383</f>
        <v>0</v>
      </c>
      <c r="BM380" s="181">
        <f>Инвентаризация!P383</f>
        <v>0</v>
      </c>
      <c r="BN380" s="181">
        <f>Инвентаризация!Q383</f>
        <v>0</v>
      </c>
      <c r="BO380" s="181" t="str">
        <f>IFERROR('Аксапта 3'!A388,"-")</f>
        <v>-</v>
      </c>
      <c r="BP380" s="38">
        <f t="shared" si="146"/>
        <v>0</v>
      </c>
      <c r="BQ380" s="38">
        <f t="shared" si="147"/>
        <v>0</v>
      </c>
      <c r="BR380" s="38">
        <f t="shared" si="148"/>
        <v>0</v>
      </c>
      <c r="BS380" s="181">
        <f t="shared" si="149"/>
        <v>0</v>
      </c>
    </row>
    <row r="381" spans="1:71">
      <c r="A381" s="38">
        <f>'Шаблон блюда'!B382</f>
        <v>0</v>
      </c>
      <c r="B381" s="37">
        <f>IFERROR('Шаблон блюда'!A382+1-1,"")</f>
        <v>0</v>
      </c>
      <c r="C381" s="37">
        <f>IFERROR(VLOOKUP(B381,Группы!A:A,1,FALSE),0)</f>
        <v>0</v>
      </c>
      <c r="D381" s="37" t="str">
        <f t="shared" si="150"/>
        <v/>
      </c>
      <c r="E381" s="37" t="str">
        <f t="shared" si="151"/>
        <v/>
      </c>
      <c r="G381" s="173">
        <f>'Шаблон модификаторы'!C382</f>
        <v>0</v>
      </c>
      <c r="H381" s="174">
        <f>IFERROR('Шаблон модификаторы блюда'!A382+1-1,0)</f>
        <v>0</v>
      </c>
      <c r="I381" s="37">
        <f>IFERROR(VLOOKUP(H381,Группы!A:A,1,FALSE),0)</f>
        <v>0</v>
      </c>
      <c r="J381" s="37" t="str">
        <f t="shared" si="157"/>
        <v/>
      </c>
      <c r="K381" s="125" t="str">
        <f>IF(IF('Шаблон модификаторы блюда'!D382=0,0,'Шаблон модификаторы блюда'!A382),IF('Шаблон модификаторы блюда'!D382=0,0,'Шаблон модификаторы блюда'!A382),"")</f>
        <v/>
      </c>
      <c r="L381" s="42" t="str">
        <f t="shared" si="132"/>
        <v/>
      </c>
      <c r="M381" s="42" t="str">
        <f t="shared" si="133"/>
        <v/>
      </c>
      <c r="N381" s="42" t="str">
        <f t="shared" si="152"/>
        <v/>
      </c>
      <c r="O381" s="37" t="str">
        <f t="shared" si="153"/>
        <v/>
      </c>
      <c r="Q381" s="37">
        <f>'Шаблон блюда'!B382</f>
        <v>0</v>
      </c>
      <c r="R381" s="37">
        <f>IFERROR('Шаблон блюда'!A382+1-1,"")</f>
        <v>0</v>
      </c>
      <c r="S381" s="45">
        <f t="shared" si="134"/>
        <v>0</v>
      </c>
      <c r="T381" s="37" t="str">
        <f t="shared" si="135"/>
        <v/>
      </c>
      <c r="U381" s="37" t="str">
        <f t="shared" si="154"/>
        <v/>
      </c>
      <c r="W381" s="38">
        <f t="shared" si="156"/>
        <v>0</v>
      </c>
      <c r="AO381" s="38">
        <f t="shared" si="136"/>
        <v>0</v>
      </c>
      <c r="AP381" s="38">
        <f t="shared" si="137"/>
        <v>0</v>
      </c>
      <c r="AR381" s="181">
        <f>Инвентаризация!O384</f>
        <v>0</v>
      </c>
      <c r="AS381" s="181">
        <f>Инвентаризация!P384</f>
        <v>0</v>
      </c>
      <c r="AT381" s="181">
        <f>Инвентаризация!Q384</f>
        <v>0</v>
      </c>
      <c r="AU381" s="181" t="str">
        <f>IFERROR('Аксапта '!A389,"-")</f>
        <v>-</v>
      </c>
      <c r="AV381" s="38">
        <f t="shared" si="138"/>
        <v>0</v>
      </c>
      <c r="AW381" s="38">
        <f t="shared" si="139"/>
        <v>0</v>
      </c>
      <c r="AX381" s="38">
        <f t="shared" si="140"/>
        <v>0</v>
      </c>
      <c r="AY381" s="181">
        <f t="shared" si="141"/>
        <v>0</v>
      </c>
      <c r="BB381" s="181">
        <f>Инвентаризация!O384</f>
        <v>0</v>
      </c>
      <c r="BC381" s="181">
        <f>Инвентаризация!P384</f>
        <v>0</v>
      </c>
      <c r="BD381" s="181">
        <f>Инвентаризация!Q384</f>
        <v>0</v>
      </c>
      <c r="BE381" s="181" t="str">
        <f>IFERROR('Аксапта 2'!A389,"-")</f>
        <v>-</v>
      </c>
      <c r="BF381" s="38">
        <f t="shared" si="142"/>
        <v>0</v>
      </c>
      <c r="BG381" s="38">
        <f t="shared" si="143"/>
        <v>0</v>
      </c>
      <c r="BH381" s="38">
        <f t="shared" si="144"/>
        <v>0</v>
      </c>
      <c r="BI381" s="181">
        <f t="shared" si="145"/>
        <v>0</v>
      </c>
      <c r="BL381" s="181">
        <f>Инвентаризация!O384</f>
        <v>0</v>
      </c>
      <c r="BM381" s="181">
        <f>Инвентаризация!P384</f>
        <v>0</v>
      </c>
      <c r="BN381" s="181">
        <f>Инвентаризация!Q384</f>
        <v>0</v>
      </c>
      <c r="BO381" s="181" t="str">
        <f>IFERROR('Аксапта 3'!A389,"-")</f>
        <v>-</v>
      </c>
      <c r="BP381" s="38">
        <f t="shared" si="146"/>
        <v>0</v>
      </c>
      <c r="BQ381" s="38">
        <f t="shared" si="147"/>
        <v>0</v>
      </c>
      <c r="BR381" s="38">
        <f t="shared" si="148"/>
        <v>0</v>
      </c>
      <c r="BS381" s="181">
        <f t="shared" si="149"/>
        <v>0</v>
      </c>
    </row>
    <row r="382" spans="1:71">
      <c r="A382" s="38">
        <f>'Шаблон блюда'!B383</f>
        <v>0</v>
      </c>
      <c r="B382" s="37">
        <f>IFERROR('Шаблон блюда'!A383+1-1,"")</f>
        <v>0</v>
      </c>
      <c r="C382" s="37">
        <f>IFERROR(VLOOKUP(B382,Группы!A:A,1,FALSE),0)</f>
        <v>0</v>
      </c>
      <c r="D382" s="37" t="str">
        <f t="shared" si="150"/>
        <v/>
      </c>
      <c r="E382" s="37" t="str">
        <f t="shared" si="151"/>
        <v/>
      </c>
      <c r="G382" s="173">
        <f>'Шаблон модификаторы'!C383</f>
        <v>0</v>
      </c>
      <c r="H382" s="174">
        <f>IFERROR('Шаблон модификаторы блюда'!A383+1-1,0)</f>
        <v>0</v>
      </c>
      <c r="I382" s="37">
        <f>IFERROR(VLOOKUP(H382,Группы!A:A,1,FALSE),0)</f>
        <v>0</v>
      </c>
      <c r="J382" s="37" t="str">
        <f t="shared" si="157"/>
        <v/>
      </c>
      <c r="K382" s="125" t="str">
        <f>IF(IF('Шаблон модификаторы блюда'!D383=0,0,'Шаблон модификаторы блюда'!A383),IF('Шаблон модификаторы блюда'!D383=0,0,'Шаблон модификаторы блюда'!A383),"")</f>
        <v/>
      </c>
      <c r="L382" s="42" t="str">
        <f t="shared" si="132"/>
        <v/>
      </c>
      <c r="M382" s="42" t="str">
        <f t="shared" si="133"/>
        <v/>
      </c>
      <c r="N382" s="42" t="str">
        <f t="shared" si="152"/>
        <v/>
      </c>
      <c r="O382" s="37" t="str">
        <f t="shared" si="153"/>
        <v/>
      </c>
      <c r="Q382" s="37">
        <f>'Шаблон блюда'!B383</f>
        <v>0</v>
      </c>
      <c r="R382" s="37">
        <f>IFERROR('Шаблон блюда'!A383+1-1,"")</f>
        <v>0</v>
      </c>
      <c r="S382" s="45">
        <f t="shared" si="134"/>
        <v>0</v>
      </c>
      <c r="T382" s="37" t="str">
        <f t="shared" si="135"/>
        <v/>
      </c>
      <c r="U382" s="37" t="str">
        <f t="shared" si="154"/>
        <v/>
      </c>
      <c r="W382" s="38">
        <f t="shared" si="156"/>
        <v>0</v>
      </c>
      <c r="AO382" s="38">
        <f t="shared" si="136"/>
        <v>0</v>
      </c>
      <c r="AP382" s="38">
        <f t="shared" si="137"/>
        <v>0</v>
      </c>
      <c r="AR382" s="181">
        <f>Инвентаризация!O385</f>
        <v>0</v>
      </c>
      <c r="AS382" s="181">
        <f>Инвентаризация!P385</f>
        <v>0</v>
      </c>
      <c r="AT382" s="181">
        <f>Инвентаризация!Q385</f>
        <v>0</v>
      </c>
      <c r="AU382" s="181" t="str">
        <f>IFERROR('Аксапта '!A390,"-")</f>
        <v>-</v>
      </c>
      <c r="AV382" s="38">
        <f t="shared" si="138"/>
        <v>0</v>
      </c>
      <c r="AW382" s="38">
        <f t="shared" si="139"/>
        <v>0</v>
      </c>
      <c r="AX382" s="38">
        <f t="shared" si="140"/>
        <v>0</v>
      </c>
      <c r="AY382" s="181">
        <f t="shared" si="141"/>
        <v>0</v>
      </c>
      <c r="BB382" s="181">
        <f>Инвентаризация!O385</f>
        <v>0</v>
      </c>
      <c r="BC382" s="181">
        <f>Инвентаризация!P385</f>
        <v>0</v>
      </c>
      <c r="BD382" s="181">
        <f>Инвентаризация!Q385</f>
        <v>0</v>
      </c>
      <c r="BE382" s="181" t="str">
        <f>IFERROR('Аксапта 2'!A390,"-")</f>
        <v>-</v>
      </c>
      <c r="BF382" s="38">
        <f t="shared" si="142"/>
        <v>0</v>
      </c>
      <c r="BG382" s="38">
        <f t="shared" si="143"/>
        <v>0</v>
      </c>
      <c r="BH382" s="38">
        <f t="shared" si="144"/>
        <v>0</v>
      </c>
      <c r="BI382" s="181">
        <f t="shared" si="145"/>
        <v>0</v>
      </c>
      <c r="BL382" s="181">
        <f>Инвентаризация!O385</f>
        <v>0</v>
      </c>
      <c r="BM382" s="181">
        <f>Инвентаризация!P385</f>
        <v>0</v>
      </c>
      <c r="BN382" s="181">
        <f>Инвентаризация!Q385</f>
        <v>0</v>
      </c>
      <c r="BO382" s="181" t="str">
        <f>IFERROR('Аксапта 3'!A390,"-")</f>
        <v>-</v>
      </c>
      <c r="BP382" s="38">
        <f t="shared" si="146"/>
        <v>0</v>
      </c>
      <c r="BQ382" s="38">
        <f t="shared" si="147"/>
        <v>0</v>
      </c>
      <c r="BR382" s="38">
        <f t="shared" si="148"/>
        <v>0</v>
      </c>
      <c r="BS382" s="181">
        <f t="shared" si="149"/>
        <v>0</v>
      </c>
    </row>
    <row r="383" spans="1:71">
      <c r="A383" s="38">
        <f>'Шаблон блюда'!B384</f>
        <v>0</v>
      </c>
      <c r="B383" s="37">
        <f>IFERROR('Шаблон блюда'!A384+1-1,"")</f>
        <v>0</v>
      </c>
      <c r="C383" s="37">
        <f>IFERROR(VLOOKUP(B383,Группы!A:A,1,FALSE),0)</f>
        <v>0</v>
      </c>
      <c r="D383" s="37" t="str">
        <f t="shared" si="150"/>
        <v/>
      </c>
      <c r="E383" s="37" t="str">
        <f t="shared" si="151"/>
        <v/>
      </c>
      <c r="G383" s="173">
        <f>'Шаблон модификаторы'!C384</f>
        <v>0</v>
      </c>
      <c r="H383" s="174">
        <f>IFERROR('Шаблон модификаторы блюда'!A384+1-1,0)</f>
        <v>0</v>
      </c>
      <c r="I383" s="37">
        <f>IFERROR(VLOOKUP(H383,Группы!A:A,1,FALSE),0)</f>
        <v>0</v>
      </c>
      <c r="J383" s="37" t="str">
        <f t="shared" si="157"/>
        <v/>
      </c>
      <c r="K383" s="125" t="str">
        <f>IF(IF('Шаблон модификаторы блюда'!D384=0,0,'Шаблон модификаторы блюда'!A384),IF('Шаблон модификаторы блюда'!D384=0,0,'Шаблон модификаторы блюда'!A384),"")</f>
        <v/>
      </c>
      <c r="L383" s="42" t="str">
        <f t="shared" si="132"/>
        <v/>
      </c>
      <c r="M383" s="42" t="str">
        <f t="shared" si="133"/>
        <v/>
      </c>
      <c r="N383" s="42" t="str">
        <f t="shared" si="152"/>
        <v/>
      </c>
      <c r="O383" s="37" t="str">
        <f t="shared" si="153"/>
        <v/>
      </c>
      <c r="Q383" s="37">
        <f>'Шаблон блюда'!B384</f>
        <v>0</v>
      </c>
      <c r="R383" s="37">
        <f>IFERROR('Шаблон блюда'!A384+1-1,"")</f>
        <v>0</v>
      </c>
      <c r="S383" s="45">
        <f t="shared" si="134"/>
        <v>0</v>
      </c>
      <c r="T383" s="37" t="str">
        <f t="shared" si="135"/>
        <v/>
      </c>
      <c r="U383" s="37" t="str">
        <f t="shared" si="154"/>
        <v/>
      </c>
      <c r="W383" s="38">
        <f t="shared" si="156"/>
        <v>0</v>
      </c>
      <c r="AO383" s="38">
        <f t="shared" si="136"/>
        <v>0</v>
      </c>
      <c r="AP383" s="38">
        <f t="shared" si="137"/>
        <v>0</v>
      </c>
      <c r="AR383" s="181">
        <f>Инвентаризация!O386</f>
        <v>0</v>
      </c>
      <c r="AS383" s="181">
        <f>Инвентаризация!P386</f>
        <v>0</v>
      </c>
      <c r="AT383" s="181">
        <f>Инвентаризация!Q386</f>
        <v>0</v>
      </c>
      <c r="AU383" s="181" t="str">
        <f>IFERROR('Аксапта '!A391,"-")</f>
        <v>-</v>
      </c>
      <c r="AV383" s="38">
        <f t="shared" si="138"/>
        <v>0</v>
      </c>
      <c r="AW383" s="38">
        <f t="shared" si="139"/>
        <v>0</v>
      </c>
      <c r="AX383" s="38">
        <f t="shared" si="140"/>
        <v>0</v>
      </c>
      <c r="AY383" s="181">
        <f t="shared" si="141"/>
        <v>0</v>
      </c>
      <c r="BB383" s="181">
        <f>Инвентаризация!O386</f>
        <v>0</v>
      </c>
      <c r="BC383" s="181">
        <f>Инвентаризация!P386</f>
        <v>0</v>
      </c>
      <c r="BD383" s="181">
        <f>Инвентаризация!Q386</f>
        <v>0</v>
      </c>
      <c r="BE383" s="181" t="str">
        <f>IFERROR('Аксапта 2'!A391,"-")</f>
        <v>-</v>
      </c>
      <c r="BF383" s="38">
        <f t="shared" si="142"/>
        <v>0</v>
      </c>
      <c r="BG383" s="38">
        <f t="shared" si="143"/>
        <v>0</v>
      </c>
      <c r="BH383" s="38">
        <f t="shared" si="144"/>
        <v>0</v>
      </c>
      <c r="BI383" s="181">
        <f t="shared" si="145"/>
        <v>0</v>
      </c>
      <c r="BL383" s="181">
        <f>Инвентаризация!O386</f>
        <v>0</v>
      </c>
      <c r="BM383" s="181">
        <f>Инвентаризация!P386</f>
        <v>0</v>
      </c>
      <c r="BN383" s="181">
        <f>Инвентаризация!Q386</f>
        <v>0</v>
      </c>
      <c r="BO383" s="181" t="str">
        <f>IFERROR('Аксапта 3'!A391,"-")</f>
        <v>-</v>
      </c>
      <c r="BP383" s="38">
        <f t="shared" si="146"/>
        <v>0</v>
      </c>
      <c r="BQ383" s="38">
        <f t="shared" si="147"/>
        <v>0</v>
      </c>
      <c r="BR383" s="38">
        <f t="shared" si="148"/>
        <v>0</v>
      </c>
      <c r="BS383" s="181">
        <f t="shared" si="149"/>
        <v>0</v>
      </c>
    </row>
    <row r="384" spans="1:71">
      <c r="A384" s="38">
        <f>'Шаблон блюда'!B385</f>
        <v>0</v>
      </c>
      <c r="B384" s="37">
        <f>IFERROR('Шаблон блюда'!A385+1-1,"")</f>
        <v>0</v>
      </c>
      <c r="C384" s="37">
        <f>IFERROR(VLOOKUP(B384,Группы!A:A,1,FALSE),0)</f>
        <v>0</v>
      </c>
      <c r="D384" s="37" t="str">
        <f t="shared" si="150"/>
        <v/>
      </c>
      <c r="E384" s="37" t="str">
        <f t="shared" si="151"/>
        <v/>
      </c>
      <c r="G384" s="173">
        <f>'Шаблон модификаторы'!C385</f>
        <v>0</v>
      </c>
      <c r="H384" s="174">
        <f>IFERROR('Шаблон модификаторы блюда'!A385+1-1,0)</f>
        <v>0</v>
      </c>
      <c r="I384" s="37">
        <f>IFERROR(VLOOKUP(H384,Группы!A:A,1,FALSE),0)</f>
        <v>0</v>
      </c>
      <c r="J384" s="37" t="str">
        <f t="shared" si="157"/>
        <v/>
      </c>
      <c r="K384" s="125" t="str">
        <f>IF(IF('Шаблон модификаторы блюда'!D385=0,0,'Шаблон модификаторы блюда'!A385),IF('Шаблон модификаторы блюда'!D385=0,0,'Шаблон модификаторы блюда'!A385),"")</f>
        <v/>
      </c>
      <c r="L384" s="42" t="str">
        <f t="shared" si="132"/>
        <v/>
      </c>
      <c r="M384" s="42" t="str">
        <f t="shared" si="133"/>
        <v/>
      </c>
      <c r="N384" s="42" t="str">
        <f t="shared" si="152"/>
        <v/>
      </c>
      <c r="O384" s="37" t="str">
        <f t="shared" si="153"/>
        <v/>
      </c>
      <c r="Q384" s="37">
        <f>'Шаблон блюда'!B385</f>
        <v>0</v>
      </c>
      <c r="R384" s="37">
        <f>IFERROR('Шаблон блюда'!A385+1-1,"")</f>
        <v>0</v>
      </c>
      <c r="S384" s="45">
        <f t="shared" si="134"/>
        <v>0</v>
      </c>
      <c r="T384" s="37" t="str">
        <f t="shared" si="135"/>
        <v/>
      </c>
      <c r="U384" s="37" t="str">
        <f t="shared" si="154"/>
        <v/>
      </c>
      <c r="W384" s="38">
        <f t="shared" si="156"/>
        <v>0</v>
      </c>
      <c r="AO384" s="38">
        <f t="shared" si="136"/>
        <v>0</v>
      </c>
      <c r="AP384" s="38">
        <f t="shared" si="137"/>
        <v>0</v>
      </c>
      <c r="AR384" s="181">
        <f>Инвентаризация!O387</f>
        <v>0</v>
      </c>
      <c r="AS384" s="181">
        <f>Инвентаризация!P387</f>
        <v>0</v>
      </c>
      <c r="AT384" s="181">
        <f>Инвентаризация!Q387</f>
        <v>0</v>
      </c>
      <c r="AU384" s="181" t="str">
        <f>IFERROR('Аксапта '!A392,"-")</f>
        <v>-</v>
      </c>
      <c r="AV384" s="38">
        <f t="shared" si="138"/>
        <v>0</v>
      </c>
      <c r="AW384" s="38">
        <f t="shared" si="139"/>
        <v>0</v>
      </c>
      <c r="AX384" s="38">
        <f t="shared" si="140"/>
        <v>0</v>
      </c>
      <c r="AY384" s="181">
        <f t="shared" si="141"/>
        <v>0</v>
      </c>
      <c r="BB384" s="181">
        <f>Инвентаризация!O387</f>
        <v>0</v>
      </c>
      <c r="BC384" s="181">
        <f>Инвентаризация!P387</f>
        <v>0</v>
      </c>
      <c r="BD384" s="181">
        <f>Инвентаризация!Q387</f>
        <v>0</v>
      </c>
      <c r="BE384" s="181" t="str">
        <f>IFERROR('Аксапта 2'!A392,"-")</f>
        <v>-</v>
      </c>
      <c r="BF384" s="38">
        <f t="shared" si="142"/>
        <v>0</v>
      </c>
      <c r="BG384" s="38">
        <f t="shared" si="143"/>
        <v>0</v>
      </c>
      <c r="BH384" s="38">
        <f t="shared" si="144"/>
        <v>0</v>
      </c>
      <c r="BI384" s="181">
        <f t="shared" si="145"/>
        <v>0</v>
      </c>
      <c r="BL384" s="181">
        <f>Инвентаризация!O387</f>
        <v>0</v>
      </c>
      <c r="BM384" s="181">
        <f>Инвентаризация!P387</f>
        <v>0</v>
      </c>
      <c r="BN384" s="181">
        <f>Инвентаризация!Q387</f>
        <v>0</v>
      </c>
      <c r="BO384" s="181" t="str">
        <f>IFERROR('Аксапта 3'!A392,"-")</f>
        <v>-</v>
      </c>
      <c r="BP384" s="38">
        <f t="shared" si="146"/>
        <v>0</v>
      </c>
      <c r="BQ384" s="38">
        <f t="shared" si="147"/>
        <v>0</v>
      </c>
      <c r="BR384" s="38">
        <f t="shared" si="148"/>
        <v>0</v>
      </c>
      <c r="BS384" s="181">
        <f t="shared" si="149"/>
        <v>0</v>
      </c>
    </row>
    <row r="385" spans="1:71">
      <c r="A385" s="38">
        <f>'Шаблон блюда'!B386</f>
        <v>0</v>
      </c>
      <c r="B385" s="37">
        <f>IFERROR('Шаблон блюда'!A386+1-1,"")</f>
        <v>0</v>
      </c>
      <c r="C385" s="37">
        <f>IFERROR(VLOOKUP(B385,Группы!A:A,1,FALSE),0)</f>
        <v>0</v>
      </c>
      <c r="D385" s="37" t="str">
        <f t="shared" si="150"/>
        <v/>
      </c>
      <c r="E385" s="37" t="str">
        <f t="shared" si="151"/>
        <v/>
      </c>
      <c r="G385" s="173">
        <f>'Шаблон модификаторы'!C386</f>
        <v>0</v>
      </c>
      <c r="H385" s="174">
        <f>IFERROR('Шаблон модификаторы блюда'!A386+1-1,0)</f>
        <v>0</v>
      </c>
      <c r="I385" s="37">
        <f>IFERROR(VLOOKUP(H385,Группы!A:A,1,FALSE),0)</f>
        <v>0</v>
      </c>
      <c r="J385" s="37" t="str">
        <f t="shared" si="157"/>
        <v/>
      </c>
      <c r="K385" s="125" t="str">
        <f>IF(IF('Шаблон модификаторы блюда'!D386=0,0,'Шаблон модификаторы блюда'!A386),IF('Шаблон модификаторы блюда'!D386=0,0,'Шаблон модификаторы блюда'!A386),"")</f>
        <v/>
      </c>
      <c r="L385" s="42" t="str">
        <f t="shared" si="132"/>
        <v/>
      </c>
      <c r="M385" s="42" t="str">
        <f t="shared" si="133"/>
        <v/>
      </c>
      <c r="N385" s="42" t="str">
        <f t="shared" si="152"/>
        <v/>
      </c>
      <c r="O385" s="37" t="str">
        <f t="shared" si="153"/>
        <v/>
      </c>
      <c r="Q385" s="37">
        <f>'Шаблон блюда'!B386</f>
        <v>0</v>
      </c>
      <c r="R385" s="37">
        <f>IFERROR('Шаблон блюда'!A386+1-1,"")</f>
        <v>0</v>
      </c>
      <c r="S385" s="45">
        <f t="shared" si="134"/>
        <v>0</v>
      </c>
      <c r="T385" s="37" t="str">
        <f t="shared" si="135"/>
        <v/>
      </c>
      <c r="U385" s="37" t="str">
        <f t="shared" si="154"/>
        <v/>
      </c>
      <c r="W385" s="38">
        <f t="shared" si="156"/>
        <v>0</v>
      </c>
      <c r="AO385" s="38">
        <f t="shared" si="136"/>
        <v>0</v>
      </c>
      <c r="AP385" s="38">
        <f t="shared" si="137"/>
        <v>0</v>
      </c>
      <c r="AR385" s="181">
        <f>Инвентаризация!O388</f>
        <v>0</v>
      </c>
      <c r="AS385" s="181">
        <f>Инвентаризация!P388</f>
        <v>0</v>
      </c>
      <c r="AT385" s="181">
        <f>Инвентаризация!Q388</f>
        <v>0</v>
      </c>
      <c r="AU385" s="181" t="str">
        <f>IFERROR('Аксапта '!A393,"-")</f>
        <v>-</v>
      </c>
      <c r="AV385" s="38">
        <f t="shared" si="138"/>
        <v>0</v>
      </c>
      <c r="AW385" s="38">
        <f t="shared" si="139"/>
        <v>0</v>
      </c>
      <c r="AX385" s="38">
        <f t="shared" si="140"/>
        <v>0</v>
      </c>
      <c r="AY385" s="181">
        <f t="shared" si="141"/>
        <v>0</v>
      </c>
      <c r="BB385" s="181">
        <f>Инвентаризация!O388</f>
        <v>0</v>
      </c>
      <c r="BC385" s="181">
        <f>Инвентаризация!P388</f>
        <v>0</v>
      </c>
      <c r="BD385" s="181">
        <f>Инвентаризация!Q388</f>
        <v>0</v>
      </c>
      <c r="BE385" s="181" t="str">
        <f>IFERROR('Аксапта 2'!A393,"-")</f>
        <v>-</v>
      </c>
      <c r="BF385" s="38">
        <f t="shared" si="142"/>
        <v>0</v>
      </c>
      <c r="BG385" s="38">
        <f t="shared" si="143"/>
        <v>0</v>
      </c>
      <c r="BH385" s="38">
        <f t="shared" si="144"/>
        <v>0</v>
      </c>
      <c r="BI385" s="181">
        <f t="shared" si="145"/>
        <v>0</v>
      </c>
      <c r="BL385" s="181">
        <f>Инвентаризация!O388</f>
        <v>0</v>
      </c>
      <c r="BM385" s="181">
        <f>Инвентаризация!P388</f>
        <v>0</v>
      </c>
      <c r="BN385" s="181">
        <f>Инвентаризация!Q388</f>
        <v>0</v>
      </c>
      <c r="BO385" s="181" t="str">
        <f>IFERROR('Аксапта 3'!A393,"-")</f>
        <v>-</v>
      </c>
      <c r="BP385" s="38">
        <f t="shared" si="146"/>
        <v>0</v>
      </c>
      <c r="BQ385" s="38">
        <f t="shared" si="147"/>
        <v>0</v>
      </c>
      <c r="BR385" s="38">
        <f t="shared" si="148"/>
        <v>0</v>
      </c>
      <c r="BS385" s="181">
        <f t="shared" si="149"/>
        <v>0</v>
      </c>
    </row>
    <row r="386" spans="1:71">
      <c r="A386" s="38">
        <f>'Шаблон блюда'!B387</f>
        <v>0</v>
      </c>
      <c r="B386" s="37">
        <f>IFERROR('Шаблон блюда'!A387+1-1,"")</f>
        <v>0</v>
      </c>
      <c r="C386" s="37">
        <f>IFERROR(VLOOKUP(B386,Группы!A:A,1,FALSE),0)</f>
        <v>0</v>
      </c>
      <c r="D386" s="37" t="str">
        <f t="shared" si="150"/>
        <v/>
      </c>
      <c r="E386" s="37" t="str">
        <f t="shared" si="151"/>
        <v/>
      </c>
      <c r="G386" s="173">
        <f>'Шаблон модификаторы'!C387</f>
        <v>0</v>
      </c>
      <c r="H386" s="174">
        <f>IFERROR('Шаблон модификаторы блюда'!A387+1-1,0)</f>
        <v>0</v>
      </c>
      <c r="I386" s="37">
        <f>IFERROR(VLOOKUP(H386,Группы!A:A,1,FALSE),0)</f>
        <v>0</v>
      </c>
      <c r="J386" s="37" t="str">
        <f t="shared" si="157"/>
        <v/>
      </c>
      <c r="K386" s="125" t="str">
        <f>IF(IF('Шаблон модификаторы блюда'!D387=0,0,'Шаблон модификаторы блюда'!A387),IF('Шаблон модификаторы блюда'!D387=0,0,'Шаблон модификаторы блюда'!A387),"")</f>
        <v/>
      </c>
      <c r="L386" s="42" t="str">
        <f t="shared" si="132"/>
        <v/>
      </c>
      <c r="M386" s="42" t="str">
        <f t="shared" si="133"/>
        <v/>
      </c>
      <c r="N386" s="42" t="str">
        <f t="shared" si="152"/>
        <v/>
      </c>
      <c r="O386" s="37" t="str">
        <f t="shared" si="153"/>
        <v/>
      </c>
      <c r="Q386" s="37">
        <f>'Шаблон блюда'!B387</f>
        <v>0</v>
      </c>
      <c r="R386" s="37">
        <f>IFERROR('Шаблон блюда'!A387+1-1,"")</f>
        <v>0</v>
      </c>
      <c r="S386" s="45">
        <f t="shared" si="134"/>
        <v>0</v>
      </c>
      <c r="T386" s="37" t="str">
        <f t="shared" si="135"/>
        <v/>
      </c>
      <c r="U386" s="37" t="str">
        <f t="shared" si="154"/>
        <v/>
      </c>
      <c r="W386" s="38">
        <f t="shared" si="156"/>
        <v>0</v>
      </c>
      <c r="AO386" s="38">
        <f t="shared" si="136"/>
        <v>0</v>
      </c>
      <c r="AP386" s="38">
        <f t="shared" si="137"/>
        <v>0</v>
      </c>
      <c r="AR386" s="181">
        <f>Инвентаризация!O389</f>
        <v>0</v>
      </c>
      <c r="AS386" s="181">
        <f>Инвентаризация!P389</f>
        <v>0</v>
      </c>
      <c r="AT386" s="181">
        <f>Инвентаризация!Q389</f>
        <v>0</v>
      </c>
      <c r="AU386" s="181" t="str">
        <f>IFERROR('Аксапта '!A394,"-")</f>
        <v>-</v>
      </c>
      <c r="AV386" s="38">
        <f t="shared" si="138"/>
        <v>0</v>
      </c>
      <c r="AW386" s="38">
        <f t="shared" si="139"/>
        <v>0</v>
      </c>
      <c r="AX386" s="38">
        <f t="shared" si="140"/>
        <v>0</v>
      </c>
      <c r="AY386" s="181">
        <f t="shared" si="141"/>
        <v>0</v>
      </c>
      <c r="BB386" s="181">
        <f>Инвентаризация!O389</f>
        <v>0</v>
      </c>
      <c r="BC386" s="181">
        <f>Инвентаризация!P389</f>
        <v>0</v>
      </c>
      <c r="BD386" s="181">
        <f>Инвентаризация!Q389</f>
        <v>0</v>
      </c>
      <c r="BE386" s="181" t="str">
        <f>IFERROR('Аксапта 2'!A394,"-")</f>
        <v>-</v>
      </c>
      <c r="BF386" s="38">
        <f t="shared" si="142"/>
        <v>0</v>
      </c>
      <c r="BG386" s="38">
        <f t="shared" si="143"/>
        <v>0</v>
      </c>
      <c r="BH386" s="38">
        <f t="shared" si="144"/>
        <v>0</v>
      </c>
      <c r="BI386" s="181">
        <f t="shared" si="145"/>
        <v>0</v>
      </c>
      <c r="BL386" s="181">
        <f>Инвентаризация!O389</f>
        <v>0</v>
      </c>
      <c r="BM386" s="181">
        <f>Инвентаризация!P389</f>
        <v>0</v>
      </c>
      <c r="BN386" s="181">
        <f>Инвентаризация!Q389</f>
        <v>0</v>
      </c>
      <c r="BO386" s="181" t="str">
        <f>IFERROR('Аксапта 3'!A394,"-")</f>
        <v>-</v>
      </c>
      <c r="BP386" s="38">
        <f t="shared" si="146"/>
        <v>0</v>
      </c>
      <c r="BQ386" s="38">
        <f t="shared" si="147"/>
        <v>0</v>
      </c>
      <c r="BR386" s="38">
        <f t="shared" si="148"/>
        <v>0</v>
      </c>
      <c r="BS386" s="181">
        <f t="shared" si="149"/>
        <v>0</v>
      </c>
    </row>
    <row r="387" spans="1:71">
      <c r="A387" s="38">
        <f>'Шаблон блюда'!B388</f>
        <v>0</v>
      </c>
      <c r="B387" s="37">
        <f>IFERROR('Шаблон блюда'!A388+1-1,"")</f>
        <v>0</v>
      </c>
      <c r="C387" s="37">
        <f>IFERROR(VLOOKUP(B387,Группы!A:A,1,FALSE),0)</f>
        <v>0</v>
      </c>
      <c r="D387" s="37" t="str">
        <f t="shared" si="150"/>
        <v/>
      </c>
      <c r="E387" s="37" t="str">
        <f t="shared" si="151"/>
        <v/>
      </c>
      <c r="G387" s="173">
        <f>'Шаблон модификаторы'!C388</f>
        <v>0</v>
      </c>
      <c r="H387" s="174">
        <f>IFERROR('Шаблон модификаторы блюда'!A388+1-1,0)</f>
        <v>0</v>
      </c>
      <c r="I387" s="37">
        <f>IFERROR(VLOOKUP(H387,Группы!A:A,1,FALSE),0)</f>
        <v>0</v>
      </c>
      <c r="J387" s="37" t="str">
        <f t="shared" si="157"/>
        <v/>
      </c>
      <c r="K387" s="125" t="str">
        <f>IF(IF('Шаблон модификаторы блюда'!D388=0,0,'Шаблон модификаторы блюда'!A388),IF('Шаблон модификаторы блюда'!D388=0,0,'Шаблон модификаторы блюда'!A388),"")</f>
        <v/>
      </c>
      <c r="L387" s="42" t="str">
        <f t="shared" si="132"/>
        <v/>
      </c>
      <c r="M387" s="42" t="str">
        <f t="shared" si="133"/>
        <v/>
      </c>
      <c r="N387" s="42" t="str">
        <f t="shared" si="152"/>
        <v/>
      </c>
      <c r="O387" s="37" t="str">
        <f t="shared" si="153"/>
        <v/>
      </c>
      <c r="Q387" s="37">
        <f>'Шаблон блюда'!B388</f>
        <v>0</v>
      </c>
      <c r="R387" s="37">
        <f>IFERROR('Шаблон блюда'!A388+1-1,"")</f>
        <v>0</v>
      </c>
      <c r="S387" s="45">
        <f t="shared" si="134"/>
        <v>0</v>
      </c>
      <c r="T387" s="37" t="str">
        <f t="shared" si="135"/>
        <v/>
      </c>
      <c r="U387" s="37" t="str">
        <f t="shared" si="154"/>
        <v/>
      </c>
      <c r="W387" s="38">
        <f t="shared" si="156"/>
        <v>0</v>
      </c>
      <c r="AO387" s="38">
        <f t="shared" si="136"/>
        <v>0</v>
      </c>
      <c r="AP387" s="38">
        <f t="shared" si="137"/>
        <v>0</v>
      </c>
      <c r="AR387" s="181">
        <f>Инвентаризация!O390</f>
        <v>0</v>
      </c>
      <c r="AS387" s="181">
        <f>Инвентаризация!P390</f>
        <v>0</v>
      </c>
      <c r="AT387" s="181">
        <f>Инвентаризация!Q390</f>
        <v>0</v>
      </c>
      <c r="AU387" s="181" t="str">
        <f>IFERROR('Аксапта '!A395,"-")</f>
        <v>-</v>
      </c>
      <c r="AV387" s="38">
        <f t="shared" si="138"/>
        <v>0</v>
      </c>
      <c r="AW387" s="38">
        <f t="shared" si="139"/>
        <v>0</v>
      </c>
      <c r="AX387" s="38">
        <f t="shared" si="140"/>
        <v>0</v>
      </c>
      <c r="AY387" s="181">
        <f t="shared" si="141"/>
        <v>0</v>
      </c>
      <c r="BB387" s="181">
        <f>Инвентаризация!O390</f>
        <v>0</v>
      </c>
      <c r="BC387" s="181">
        <f>Инвентаризация!P390</f>
        <v>0</v>
      </c>
      <c r="BD387" s="181">
        <f>Инвентаризация!Q390</f>
        <v>0</v>
      </c>
      <c r="BE387" s="181" t="str">
        <f>IFERROR('Аксапта 2'!A395,"-")</f>
        <v>-</v>
      </c>
      <c r="BF387" s="38">
        <f t="shared" si="142"/>
        <v>0</v>
      </c>
      <c r="BG387" s="38">
        <f t="shared" si="143"/>
        <v>0</v>
      </c>
      <c r="BH387" s="38">
        <f t="shared" si="144"/>
        <v>0</v>
      </c>
      <c r="BI387" s="181">
        <f t="shared" si="145"/>
        <v>0</v>
      </c>
      <c r="BL387" s="181">
        <f>Инвентаризация!O390</f>
        <v>0</v>
      </c>
      <c r="BM387" s="181">
        <f>Инвентаризация!P390</f>
        <v>0</v>
      </c>
      <c r="BN387" s="181">
        <f>Инвентаризация!Q390</f>
        <v>0</v>
      </c>
      <c r="BO387" s="181" t="str">
        <f>IFERROR('Аксапта 3'!A395,"-")</f>
        <v>-</v>
      </c>
      <c r="BP387" s="38">
        <f t="shared" si="146"/>
        <v>0</v>
      </c>
      <c r="BQ387" s="38">
        <f t="shared" si="147"/>
        <v>0</v>
      </c>
      <c r="BR387" s="38">
        <f t="shared" si="148"/>
        <v>0</v>
      </c>
      <c r="BS387" s="181">
        <f t="shared" si="149"/>
        <v>0</v>
      </c>
    </row>
    <row r="388" spans="1:71">
      <c r="A388" s="38">
        <f>'Шаблон блюда'!B389</f>
        <v>0</v>
      </c>
      <c r="B388" s="37">
        <f>IFERROR('Шаблон блюда'!A389+1-1,"")</f>
        <v>0</v>
      </c>
      <c r="C388" s="37">
        <f>IFERROR(VLOOKUP(B388,Группы!A:A,1,FALSE),0)</f>
        <v>0</v>
      </c>
      <c r="D388" s="37" t="str">
        <f t="shared" si="150"/>
        <v/>
      </c>
      <c r="E388" s="37" t="str">
        <f t="shared" si="151"/>
        <v/>
      </c>
      <c r="G388" s="173">
        <f>'Шаблон модификаторы'!C389</f>
        <v>0</v>
      </c>
      <c r="H388" s="174">
        <f>IFERROR('Шаблон модификаторы блюда'!A389+1-1,0)</f>
        <v>0</v>
      </c>
      <c r="I388" s="37">
        <f>IFERROR(VLOOKUP(H388,Группы!A:A,1,FALSE),0)</f>
        <v>0</v>
      </c>
      <c r="J388" s="37" t="str">
        <f t="shared" si="157"/>
        <v/>
      </c>
      <c r="K388" s="125" t="str">
        <f>IF(IF('Шаблон модификаторы блюда'!D389=0,0,'Шаблон модификаторы блюда'!A389),IF('Шаблон модификаторы блюда'!D389=0,0,'Шаблон модификаторы блюда'!A389),"")</f>
        <v/>
      </c>
      <c r="L388" s="42" t="str">
        <f t="shared" ref="L388:L400" si="158">IFERROR(VLOOKUP(K388,W:AF,1,FALSE),"")</f>
        <v/>
      </c>
      <c r="M388" s="42" t="str">
        <f t="shared" ref="M388:M400" si="159">IF(K388=L388,"",K388)</f>
        <v/>
      </c>
      <c r="N388" s="42" t="str">
        <f t="shared" si="152"/>
        <v/>
      </c>
      <c r="O388" s="37" t="str">
        <f t="shared" si="153"/>
        <v/>
      </c>
      <c r="Q388" s="37">
        <f>'Шаблон блюда'!B389</f>
        <v>0</v>
      </c>
      <c r="R388" s="37">
        <f>IFERROR('Шаблон блюда'!A389+1-1,"")</f>
        <v>0</v>
      </c>
      <c r="S388" s="45">
        <f t="shared" ref="S388:S400" si="160">IFERROR(VLOOKUP(R388,W:AH,1,FALSE),0)</f>
        <v>0</v>
      </c>
      <c r="T388" s="37" t="str">
        <f t="shared" ref="T388:T400" si="161">IF(R388=S388,"",R388)</f>
        <v/>
      </c>
      <c r="U388" s="37" t="str">
        <f t="shared" si="154"/>
        <v/>
      </c>
      <c r="W388" s="38">
        <f t="shared" si="156"/>
        <v>0</v>
      </c>
      <c r="AO388" s="38">
        <f t="shared" ref="AO388:AO451" si="162">B389+1-1</f>
        <v>0</v>
      </c>
      <c r="AP388" s="38">
        <f t="shared" ref="AP388:AP451" si="163">A389</f>
        <v>0</v>
      </c>
      <c r="AR388" s="181">
        <f>Инвентаризация!O391</f>
        <v>0</v>
      </c>
      <c r="AS388" s="181">
        <f>Инвентаризация!P391</f>
        <v>0</v>
      </c>
      <c r="AT388" s="181">
        <f>Инвентаризация!Q391</f>
        <v>0</v>
      </c>
      <c r="AU388" s="181" t="str">
        <f>IFERROR('Аксапта '!A396,"-")</f>
        <v>-</v>
      </c>
      <c r="AV388" s="38">
        <f t="shared" ref="AV388:AV451" si="164">IFERROR(VLOOKUP(AU388,AR:AR,1,0),0)</f>
        <v>0</v>
      </c>
      <c r="AW388" s="38">
        <f t="shared" ref="AW388:AW451" si="165">IFERROR(VLOOKUP(AU388,AS:AS,1,0),0)</f>
        <v>0</v>
      </c>
      <c r="AX388" s="38">
        <f t="shared" ref="AX388:AX451" si="166">IFERROR(VLOOKUP(AU388,AT:AT,1,0),0)</f>
        <v>0</v>
      </c>
      <c r="AY388" s="181">
        <f t="shared" ref="AY388:AY451" si="167">IFERROR(AU388-AV388-AX388-AW388,0)</f>
        <v>0</v>
      </c>
      <c r="BB388" s="181">
        <f>Инвентаризация!O391</f>
        <v>0</v>
      </c>
      <c r="BC388" s="181">
        <f>Инвентаризация!P391</f>
        <v>0</v>
      </c>
      <c r="BD388" s="181">
        <f>Инвентаризация!Q391</f>
        <v>0</v>
      </c>
      <c r="BE388" s="181" t="str">
        <f>IFERROR('Аксапта 2'!A396,"-")</f>
        <v>-</v>
      </c>
      <c r="BF388" s="38">
        <f t="shared" ref="BF388:BF451" si="168">IFERROR(VLOOKUP(BE388,BB:BB,1,0),0)</f>
        <v>0</v>
      </c>
      <c r="BG388" s="38">
        <f t="shared" ref="BG388:BG451" si="169">IFERROR(VLOOKUP(BE388,BC:BC,1,0),0)</f>
        <v>0</v>
      </c>
      <c r="BH388" s="38">
        <f t="shared" ref="BH388:BH451" si="170">IFERROR(VLOOKUP(BE388,BD:BD,1,0),0)</f>
        <v>0</v>
      </c>
      <c r="BI388" s="181">
        <f t="shared" ref="BI388:BI451" si="171">IFERROR(BE388-BF388-BH388-BG388,0)</f>
        <v>0</v>
      </c>
      <c r="BL388" s="181">
        <f>Инвентаризация!O391</f>
        <v>0</v>
      </c>
      <c r="BM388" s="181">
        <f>Инвентаризация!P391</f>
        <v>0</v>
      </c>
      <c r="BN388" s="181">
        <f>Инвентаризация!Q391</f>
        <v>0</v>
      </c>
      <c r="BO388" s="181" t="str">
        <f>IFERROR('Аксапта 3'!A396,"-")</f>
        <v>-</v>
      </c>
      <c r="BP388" s="38">
        <f t="shared" ref="BP388:BP451" si="172">IFERROR(VLOOKUP(BO388,BL:BL,1,0),0)</f>
        <v>0</v>
      </c>
      <c r="BQ388" s="38">
        <f t="shared" ref="BQ388:BQ451" si="173">IFERROR(VLOOKUP(BO388,BM:BM,1,0),0)</f>
        <v>0</v>
      </c>
      <c r="BR388" s="38">
        <f t="shared" ref="BR388:BR451" si="174">IFERROR(VLOOKUP(BO388,BN:BN,1,0),0)</f>
        <v>0</v>
      </c>
      <c r="BS388" s="181">
        <f t="shared" ref="BS388:BS451" si="175">IFERROR(BO388-BP388-BR388-BQ388,0)</f>
        <v>0</v>
      </c>
    </row>
    <row r="389" spans="1:71">
      <c r="A389" s="38">
        <f>'Шаблон блюда'!B390</f>
        <v>0</v>
      </c>
      <c r="B389" s="37">
        <f>IFERROR('Шаблон блюда'!A390+1-1,"")</f>
        <v>0</v>
      </c>
      <c r="C389" s="37">
        <f>IFERROR(VLOOKUP(B389,Группы!A:A,1,FALSE),0)</f>
        <v>0</v>
      </c>
      <c r="D389" s="37" t="str">
        <f t="shared" ref="D389:D400" si="176">IF(B389=C389,"",B389)</f>
        <v/>
      </c>
      <c r="E389" s="37" t="str">
        <f t="shared" ref="E389:E400" si="177">IF(D389="","",1)</f>
        <v/>
      </c>
      <c r="G389" s="173">
        <f>'Шаблон модификаторы'!C390</f>
        <v>0</v>
      </c>
      <c r="H389" s="174">
        <f>IFERROR('Шаблон модификаторы блюда'!A390+1-1,0)</f>
        <v>0</v>
      </c>
      <c r="I389" s="37">
        <f>IFERROR(VLOOKUP(H389,Группы!A:A,1,FALSE),0)</f>
        <v>0</v>
      </c>
      <c r="J389" s="37" t="str">
        <f t="shared" si="157"/>
        <v/>
      </c>
      <c r="K389" s="125" t="str">
        <f>IF(IF('Шаблон модификаторы блюда'!D390=0,0,'Шаблон модификаторы блюда'!A390),IF('Шаблон модификаторы блюда'!D390=0,0,'Шаблон модификаторы блюда'!A390),"")</f>
        <v/>
      </c>
      <c r="L389" s="42" t="str">
        <f t="shared" si="158"/>
        <v/>
      </c>
      <c r="M389" s="42" t="str">
        <f t="shared" si="159"/>
        <v/>
      </c>
      <c r="N389" s="42" t="str">
        <f t="shared" ref="N389:N400" si="178">IF(M389="","",1)</f>
        <v/>
      </c>
      <c r="O389" s="37" t="str">
        <f t="shared" ref="O389:O400" si="179">IF(J389="","",1)</f>
        <v/>
      </c>
      <c r="Q389" s="37">
        <f>'Шаблон блюда'!B390</f>
        <v>0</v>
      </c>
      <c r="R389" s="37">
        <f>IFERROR('Шаблон блюда'!A390+1-1,"")</f>
        <v>0</v>
      </c>
      <c r="S389" s="45">
        <f t="shared" si="160"/>
        <v>0</v>
      </c>
      <c r="T389" s="37" t="str">
        <f t="shared" si="161"/>
        <v/>
      </c>
      <c r="U389" s="37" t="str">
        <f t="shared" ref="U389:U400" si="180">IF(T389="","",1)</f>
        <v/>
      </c>
      <c r="W389" s="38">
        <f t="shared" si="156"/>
        <v>9002</v>
      </c>
      <c r="AO389" s="38">
        <f t="shared" si="162"/>
        <v>0</v>
      </c>
      <c r="AP389" s="38">
        <f t="shared" si="163"/>
        <v>0</v>
      </c>
      <c r="AR389" s="181">
        <f>Инвентаризация!O392</f>
        <v>0</v>
      </c>
      <c r="AS389" s="181">
        <f>Инвентаризация!P392</f>
        <v>0</v>
      </c>
      <c r="AT389" s="181">
        <f>Инвентаризация!Q392</f>
        <v>0</v>
      </c>
      <c r="AU389" s="181" t="str">
        <f>IFERROR('Аксапта '!A397,"-")</f>
        <v>-</v>
      </c>
      <c r="AV389" s="38">
        <f t="shared" si="164"/>
        <v>0</v>
      </c>
      <c r="AW389" s="38">
        <f t="shared" si="165"/>
        <v>0</v>
      </c>
      <c r="AX389" s="38">
        <f t="shared" si="166"/>
        <v>0</v>
      </c>
      <c r="AY389" s="181">
        <f t="shared" si="167"/>
        <v>0</v>
      </c>
      <c r="BB389" s="181">
        <f>Инвентаризация!O392</f>
        <v>0</v>
      </c>
      <c r="BC389" s="181">
        <f>Инвентаризация!P392</f>
        <v>0</v>
      </c>
      <c r="BD389" s="181">
        <f>Инвентаризация!Q392</f>
        <v>0</v>
      </c>
      <c r="BE389" s="181" t="str">
        <f>IFERROR('Аксапта 2'!A397,"-")</f>
        <v>-</v>
      </c>
      <c r="BF389" s="38">
        <f t="shared" si="168"/>
        <v>0</v>
      </c>
      <c r="BG389" s="38">
        <f t="shared" si="169"/>
        <v>0</v>
      </c>
      <c r="BH389" s="38">
        <f t="shared" si="170"/>
        <v>0</v>
      </c>
      <c r="BI389" s="181">
        <f t="shared" si="171"/>
        <v>0</v>
      </c>
      <c r="BL389" s="181">
        <f>Инвентаризация!O392</f>
        <v>0</v>
      </c>
      <c r="BM389" s="181">
        <f>Инвентаризация!P392</f>
        <v>0</v>
      </c>
      <c r="BN389" s="181">
        <f>Инвентаризация!Q392</f>
        <v>0</v>
      </c>
      <c r="BO389" s="181" t="str">
        <f>IFERROR('Аксапта 3'!A397,"-")</f>
        <v>-</v>
      </c>
      <c r="BP389" s="38">
        <f t="shared" si="172"/>
        <v>0</v>
      </c>
      <c r="BQ389" s="38">
        <f t="shared" si="173"/>
        <v>0</v>
      </c>
      <c r="BR389" s="38">
        <f t="shared" si="174"/>
        <v>0</v>
      </c>
      <c r="BS389" s="181">
        <f t="shared" si="175"/>
        <v>0</v>
      </c>
    </row>
    <row r="390" spans="1:71">
      <c r="A390" s="38">
        <f>'Шаблон блюда'!B391</f>
        <v>0</v>
      </c>
      <c r="B390" s="37">
        <f>IFERROR('Шаблон блюда'!A391+1-1,"")</f>
        <v>0</v>
      </c>
      <c r="C390" s="37">
        <f>IFERROR(VLOOKUP(B390,Группы!A:A,1,FALSE),0)</f>
        <v>0</v>
      </c>
      <c r="D390" s="37" t="str">
        <f t="shared" si="176"/>
        <v/>
      </c>
      <c r="E390" s="37" t="str">
        <f t="shared" si="177"/>
        <v/>
      </c>
      <c r="G390" s="173">
        <f>'Шаблон модификаторы'!C391</f>
        <v>0</v>
      </c>
      <c r="H390" s="174">
        <f>IFERROR('Шаблон модификаторы блюда'!A391+1-1,0)</f>
        <v>0</v>
      </c>
      <c r="I390" s="37">
        <f>IFERROR(VLOOKUP(H390,Группы!A:A,1,FALSE),0)</f>
        <v>0</v>
      </c>
      <c r="J390" s="37" t="str">
        <f t="shared" si="157"/>
        <v/>
      </c>
      <c r="K390" s="125" t="str">
        <f>IF(IF('Шаблон модификаторы блюда'!D391=0,0,'Шаблон модификаторы блюда'!A391),IF('Шаблон модификаторы блюда'!D391=0,0,'Шаблон модификаторы блюда'!A391),"")</f>
        <v/>
      </c>
      <c r="L390" s="42" t="str">
        <f t="shared" si="158"/>
        <v/>
      </c>
      <c r="M390" s="42" t="str">
        <f t="shared" si="159"/>
        <v/>
      </c>
      <c r="N390" s="42" t="str">
        <f t="shared" si="178"/>
        <v/>
      </c>
      <c r="O390" s="37" t="str">
        <f t="shared" si="179"/>
        <v/>
      </c>
      <c r="Q390" s="37">
        <f>'Шаблон блюда'!B391</f>
        <v>0</v>
      </c>
      <c r="R390" s="37">
        <f>IFERROR('Шаблон блюда'!A391+1-1,"")</f>
        <v>0</v>
      </c>
      <c r="S390" s="45">
        <f t="shared" si="160"/>
        <v>0</v>
      </c>
      <c r="T390" s="37" t="str">
        <f t="shared" si="161"/>
        <v/>
      </c>
      <c r="U390" s="37" t="str">
        <f t="shared" si="180"/>
        <v/>
      </c>
      <c r="W390" s="38">
        <f t="shared" si="156"/>
        <v>9006</v>
      </c>
      <c r="AO390" s="38">
        <f t="shared" si="162"/>
        <v>0</v>
      </c>
      <c r="AP390" s="38">
        <f t="shared" si="163"/>
        <v>0</v>
      </c>
      <c r="AR390" s="181">
        <f>Инвентаризация!O393</f>
        <v>0</v>
      </c>
      <c r="AS390" s="181">
        <f>Инвентаризация!P393</f>
        <v>0</v>
      </c>
      <c r="AT390" s="181">
        <f>Инвентаризация!Q393</f>
        <v>0</v>
      </c>
      <c r="AU390" s="181" t="str">
        <f>IFERROR('Аксапта '!A398,"-")</f>
        <v>-</v>
      </c>
      <c r="AV390" s="38">
        <f t="shared" si="164"/>
        <v>0</v>
      </c>
      <c r="AW390" s="38">
        <f t="shared" si="165"/>
        <v>0</v>
      </c>
      <c r="AX390" s="38">
        <f t="shared" si="166"/>
        <v>0</v>
      </c>
      <c r="AY390" s="181">
        <f t="shared" si="167"/>
        <v>0</v>
      </c>
      <c r="BB390" s="181">
        <f>Инвентаризация!O393</f>
        <v>0</v>
      </c>
      <c r="BC390" s="181">
        <f>Инвентаризация!P393</f>
        <v>0</v>
      </c>
      <c r="BD390" s="181">
        <f>Инвентаризация!Q393</f>
        <v>0</v>
      </c>
      <c r="BE390" s="181" t="str">
        <f>IFERROR('Аксапта 2'!A398,"-")</f>
        <v>-</v>
      </c>
      <c r="BF390" s="38">
        <f t="shared" si="168"/>
        <v>0</v>
      </c>
      <c r="BG390" s="38">
        <f t="shared" si="169"/>
        <v>0</v>
      </c>
      <c r="BH390" s="38">
        <f t="shared" si="170"/>
        <v>0</v>
      </c>
      <c r="BI390" s="181">
        <f t="shared" si="171"/>
        <v>0</v>
      </c>
      <c r="BL390" s="181">
        <f>Инвентаризация!O393</f>
        <v>0</v>
      </c>
      <c r="BM390" s="181">
        <f>Инвентаризация!P393</f>
        <v>0</v>
      </c>
      <c r="BN390" s="181">
        <f>Инвентаризация!Q393</f>
        <v>0</v>
      </c>
      <c r="BO390" s="181" t="str">
        <f>IFERROR('Аксапта 3'!A398,"-")</f>
        <v>-</v>
      </c>
      <c r="BP390" s="38">
        <f t="shared" si="172"/>
        <v>0</v>
      </c>
      <c r="BQ390" s="38">
        <f t="shared" si="173"/>
        <v>0</v>
      </c>
      <c r="BR390" s="38">
        <f t="shared" si="174"/>
        <v>0</v>
      </c>
      <c r="BS390" s="181">
        <f t="shared" si="175"/>
        <v>0</v>
      </c>
    </row>
    <row r="391" spans="1:71">
      <c r="A391" s="38">
        <f>'Шаблон блюда'!B392</f>
        <v>0</v>
      </c>
      <c r="B391" s="37">
        <f>IFERROR('Шаблон блюда'!A392+1-1,"")</f>
        <v>0</v>
      </c>
      <c r="C391" s="37">
        <f>IFERROR(VLOOKUP(B391,Группы!A:A,1,FALSE),0)</f>
        <v>0</v>
      </c>
      <c r="D391" s="37" t="str">
        <f t="shared" si="176"/>
        <v/>
      </c>
      <c r="E391" s="37" t="str">
        <f t="shared" si="177"/>
        <v/>
      </c>
      <c r="G391" s="173">
        <f>'Шаблон модификаторы'!C392</f>
        <v>0</v>
      </c>
      <c r="H391" s="174">
        <f>IFERROR('Шаблон модификаторы блюда'!A392+1-1,0)</f>
        <v>0</v>
      </c>
      <c r="I391" s="37">
        <f>IFERROR(VLOOKUP(H391,Группы!A:A,1,FALSE),0)</f>
        <v>0</v>
      </c>
      <c r="J391" s="37" t="str">
        <f t="shared" si="157"/>
        <v/>
      </c>
      <c r="K391" s="125" t="str">
        <f>IF(IF('Шаблон модификаторы блюда'!D392=0,0,'Шаблон модификаторы блюда'!A392),IF('Шаблон модификаторы блюда'!D392=0,0,'Шаблон модификаторы блюда'!A392),"")</f>
        <v/>
      </c>
      <c r="L391" s="42" t="str">
        <f t="shared" si="158"/>
        <v/>
      </c>
      <c r="M391" s="42" t="str">
        <f t="shared" si="159"/>
        <v/>
      </c>
      <c r="N391" s="42" t="str">
        <f t="shared" si="178"/>
        <v/>
      </c>
      <c r="O391" s="37" t="str">
        <f t="shared" si="179"/>
        <v/>
      </c>
      <c r="Q391" s="37">
        <f>'Шаблон блюда'!B392</f>
        <v>0</v>
      </c>
      <c r="R391" s="37">
        <f>IFERROR('Шаблон блюда'!A392+1-1,"")</f>
        <v>0</v>
      </c>
      <c r="S391" s="45">
        <f t="shared" si="160"/>
        <v>0</v>
      </c>
      <c r="T391" s="37" t="str">
        <f t="shared" si="161"/>
        <v/>
      </c>
      <c r="U391" s="37" t="str">
        <f t="shared" si="180"/>
        <v/>
      </c>
      <c r="W391" s="38">
        <f t="shared" si="156"/>
        <v>9010</v>
      </c>
      <c r="AO391" s="38">
        <f t="shared" si="162"/>
        <v>0</v>
      </c>
      <c r="AP391" s="38">
        <f t="shared" si="163"/>
        <v>0</v>
      </c>
      <c r="AR391" s="181">
        <f>Инвентаризация!O394</f>
        <v>0</v>
      </c>
      <c r="AS391" s="181">
        <f>Инвентаризация!P394</f>
        <v>0</v>
      </c>
      <c r="AT391" s="181">
        <f>Инвентаризация!Q394</f>
        <v>0</v>
      </c>
      <c r="AU391" s="181" t="str">
        <f>IFERROR('Аксапта '!A399,"-")</f>
        <v>-</v>
      </c>
      <c r="AV391" s="38">
        <f t="shared" si="164"/>
        <v>0</v>
      </c>
      <c r="AW391" s="38">
        <f t="shared" si="165"/>
        <v>0</v>
      </c>
      <c r="AX391" s="38">
        <f t="shared" si="166"/>
        <v>0</v>
      </c>
      <c r="AY391" s="181">
        <f t="shared" si="167"/>
        <v>0</v>
      </c>
      <c r="BB391" s="181">
        <f>Инвентаризация!O394</f>
        <v>0</v>
      </c>
      <c r="BC391" s="181">
        <f>Инвентаризация!P394</f>
        <v>0</v>
      </c>
      <c r="BD391" s="181">
        <f>Инвентаризация!Q394</f>
        <v>0</v>
      </c>
      <c r="BE391" s="181" t="str">
        <f>IFERROR('Аксапта 2'!A399,"-")</f>
        <v>-</v>
      </c>
      <c r="BF391" s="38">
        <f t="shared" si="168"/>
        <v>0</v>
      </c>
      <c r="BG391" s="38">
        <f t="shared" si="169"/>
        <v>0</v>
      </c>
      <c r="BH391" s="38">
        <f t="shared" si="170"/>
        <v>0</v>
      </c>
      <c r="BI391" s="181">
        <f t="shared" si="171"/>
        <v>0</v>
      </c>
      <c r="BL391" s="181">
        <f>Инвентаризация!O394</f>
        <v>0</v>
      </c>
      <c r="BM391" s="181">
        <f>Инвентаризация!P394</f>
        <v>0</v>
      </c>
      <c r="BN391" s="181">
        <f>Инвентаризация!Q394</f>
        <v>0</v>
      </c>
      <c r="BO391" s="181" t="str">
        <f>IFERROR('Аксапта 3'!A399,"-")</f>
        <v>-</v>
      </c>
      <c r="BP391" s="38">
        <f t="shared" si="172"/>
        <v>0</v>
      </c>
      <c r="BQ391" s="38">
        <f t="shared" si="173"/>
        <v>0</v>
      </c>
      <c r="BR391" s="38">
        <f t="shared" si="174"/>
        <v>0</v>
      </c>
      <c r="BS391" s="181">
        <f t="shared" si="175"/>
        <v>0</v>
      </c>
    </row>
    <row r="392" spans="1:71">
      <c r="A392" s="38">
        <f>'Шаблон блюда'!B393</f>
        <v>0</v>
      </c>
      <c r="B392" s="37">
        <f>IFERROR('Шаблон блюда'!A393+1-1,"")</f>
        <v>0</v>
      </c>
      <c r="C392" s="37">
        <f>IFERROR(VLOOKUP(B392,Группы!A:A,1,FALSE),0)</f>
        <v>0</v>
      </c>
      <c r="D392" s="37" t="str">
        <f t="shared" si="176"/>
        <v/>
      </c>
      <c r="E392" s="37" t="str">
        <f t="shared" si="177"/>
        <v/>
      </c>
      <c r="G392" s="173">
        <f>'Шаблон модификаторы'!C393</f>
        <v>0</v>
      </c>
      <c r="H392" s="174">
        <f>IFERROR('Шаблон модификаторы блюда'!A393+1-1,0)</f>
        <v>0</v>
      </c>
      <c r="I392" s="37">
        <f>IFERROR(VLOOKUP(H392,Группы!A:A,1,FALSE),0)</f>
        <v>0</v>
      </c>
      <c r="J392" s="37" t="str">
        <f t="shared" si="157"/>
        <v/>
      </c>
      <c r="K392" s="125" t="str">
        <f>IF(IF('Шаблон модификаторы блюда'!D393=0,0,'Шаблон модификаторы блюда'!A393),IF('Шаблон модификаторы блюда'!D393=0,0,'Шаблон модификаторы блюда'!A393),"")</f>
        <v/>
      </c>
      <c r="L392" s="42" t="str">
        <f t="shared" si="158"/>
        <v/>
      </c>
      <c r="M392" s="42" t="str">
        <f t="shared" si="159"/>
        <v/>
      </c>
      <c r="N392" s="42" t="str">
        <f t="shared" si="178"/>
        <v/>
      </c>
      <c r="O392" s="37" t="str">
        <f t="shared" si="179"/>
        <v/>
      </c>
      <c r="Q392" s="37">
        <f>'Шаблон блюда'!B393</f>
        <v>0</v>
      </c>
      <c r="R392" s="37">
        <f>IFERROR('Шаблон блюда'!A393+1-1,"")</f>
        <v>0</v>
      </c>
      <c r="S392" s="45">
        <f t="shared" si="160"/>
        <v>0</v>
      </c>
      <c r="T392" s="37" t="str">
        <f t="shared" si="161"/>
        <v/>
      </c>
      <c r="U392" s="37" t="str">
        <f t="shared" si="180"/>
        <v/>
      </c>
      <c r="W392" s="38">
        <f t="shared" si="156"/>
        <v>9016</v>
      </c>
      <c r="AO392" s="38">
        <f t="shared" si="162"/>
        <v>0</v>
      </c>
      <c r="AP392" s="38">
        <f t="shared" si="163"/>
        <v>0</v>
      </c>
      <c r="AR392" s="181">
        <f>Инвентаризация!O395</f>
        <v>0</v>
      </c>
      <c r="AS392" s="181">
        <f>Инвентаризация!P395</f>
        <v>0</v>
      </c>
      <c r="AT392" s="181">
        <f>Инвентаризация!Q395</f>
        <v>0</v>
      </c>
      <c r="AU392" s="181" t="str">
        <f>IFERROR('Аксапта '!A400,"-")</f>
        <v>-</v>
      </c>
      <c r="AV392" s="38">
        <f t="shared" si="164"/>
        <v>0</v>
      </c>
      <c r="AW392" s="38">
        <f t="shared" si="165"/>
        <v>0</v>
      </c>
      <c r="AX392" s="38">
        <f t="shared" si="166"/>
        <v>0</v>
      </c>
      <c r="AY392" s="181">
        <f t="shared" si="167"/>
        <v>0</v>
      </c>
      <c r="BB392" s="181">
        <f>Инвентаризация!O395</f>
        <v>0</v>
      </c>
      <c r="BC392" s="181">
        <f>Инвентаризация!P395</f>
        <v>0</v>
      </c>
      <c r="BD392" s="181">
        <f>Инвентаризация!Q395</f>
        <v>0</v>
      </c>
      <c r="BE392" s="181" t="str">
        <f>IFERROR('Аксапта 2'!A400,"-")</f>
        <v>-</v>
      </c>
      <c r="BF392" s="38">
        <f t="shared" si="168"/>
        <v>0</v>
      </c>
      <c r="BG392" s="38">
        <f t="shared" si="169"/>
        <v>0</v>
      </c>
      <c r="BH392" s="38">
        <f t="shared" si="170"/>
        <v>0</v>
      </c>
      <c r="BI392" s="181">
        <f t="shared" si="171"/>
        <v>0</v>
      </c>
      <c r="BL392" s="181">
        <f>Инвентаризация!O395</f>
        <v>0</v>
      </c>
      <c r="BM392" s="181">
        <f>Инвентаризация!P395</f>
        <v>0</v>
      </c>
      <c r="BN392" s="181">
        <f>Инвентаризация!Q395</f>
        <v>0</v>
      </c>
      <c r="BO392" s="181" t="str">
        <f>IFERROR('Аксапта 3'!A400,"-")</f>
        <v>-</v>
      </c>
      <c r="BP392" s="38">
        <f t="shared" si="172"/>
        <v>0</v>
      </c>
      <c r="BQ392" s="38">
        <f t="shared" si="173"/>
        <v>0</v>
      </c>
      <c r="BR392" s="38">
        <f t="shared" si="174"/>
        <v>0</v>
      </c>
      <c r="BS392" s="181">
        <f t="shared" si="175"/>
        <v>0</v>
      </c>
    </row>
    <row r="393" spans="1:71">
      <c r="A393" s="38">
        <f>'Шаблон блюда'!B394</f>
        <v>0</v>
      </c>
      <c r="B393" s="37">
        <f>IFERROR('Шаблон блюда'!A394+1-1,"")</f>
        <v>0</v>
      </c>
      <c r="C393" s="37">
        <f>IFERROR(VLOOKUP(B393,Группы!A:A,1,FALSE),0)</f>
        <v>0</v>
      </c>
      <c r="D393" s="37" t="str">
        <f t="shared" si="176"/>
        <v/>
      </c>
      <c r="E393" s="37" t="str">
        <f t="shared" si="177"/>
        <v/>
      </c>
      <c r="G393" s="173">
        <f>'Шаблон модификаторы'!C394</f>
        <v>0</v>
      </c>
      <c r="H393" s="174">
        <f>IFERROR('Шаблон модификаторы блюда'!A394+1-1,0)</f>
        <v>0</v>
      </c>
      <c r="I393" s="37">
        <f>IFERROR(VLOOKUP(H393,Группы!A:A,1,FALSE),0)</f>
        <v>0</v>
      </c>
      <c r="J393" s="37" t="str">
        <f t="shared" si="157"/>
        <v/>
      </c>
      <c r="K393" s="125" t="str">
        <f>IF(IF('Шаблон модификаторы блюда'!D394=0,0,'Шаблон модификаторы блюда'!A394),IF('Шаблон модификаторы блюда'!D394=0,0,'Шаблон модификаторы блюда'!A394),"")</f>
        <v/>
      </c>
      <c r="L393" s="42" t="str">
        <f t="shared" si="158"/>
        <v/>
      </c>
      <c r="M393" s="42" t="str">
        <f t="shared" si="159"/>
        <v/>
      </c>
      <c r="N393" s="42" t="str">
        <f t="shared" si="178"/>
        <v/>
      </c>
      <c r="O393" s="37" t="str">
        <f t="shared" si="179"/>
        <v/>
      </c>
      <c r="Q393" s="37">
        <f>'Шаблон блюда'!B394</f>
        <v>0</v>
      </c>
      <c r="R393" s="37">
        <f>IFERROR('Шаблон блюда'!A394+1-1,"")</f>
        <v>0</v>
      </c>
      <c r="S393" s="45">
        <f t="shared" si="160"/>
        <v>0</v>
      </c>
      <c r="T393" s="37" t="str">
        <f t="shared" si="161"/>
        <v/>
      </c>
      <c r="U393" s="37" t="str">
        <f t="shared" si="180"/>
        <v/>
      </c>
      <c r="W393" s="38">
        <f t="shared" si="156"/>
        <v>9011</v>
      </c>
      <c r="AO393" s="38">
        <f t="shared" si="162"/>
        <v>0</v>
      </c>
      <c r="AP393" s="38">
        <f t="shared" si="163"/>
        <v>0</v>
      </c>
      <c r="AR393" s="181">
        <f>Инвентаризация!O396</f>
        <v>0</v>
      </c>
      <c r="AS393" s="181">
        <f>Инвентаризация!P396</f>
        <v>0</v>
      </c>
      <c r="AT393" s="181">
        <f>Инвентаризация!Q396</f>
        <v>0</v>
      </c>
      <c r="AU393" s="181" t="str">
        <f>IFERROR('Аксапта '!A401,"-")</f>
        <v>-</v>
      </c>
      <c r="AV393" s="38">
        <f t="shared" si="164"/>
        <v>0</v>
      </c>
      <c r="AW393" s="38">
        <f t="shared" si="165"/>
        <v>0</v>
      </c>
      <c r="AX393" s="38">
        <f t="shared" si="166"/>
        <v>0</v>
      </c>
      <c r="AY393" s="181">
        <f t="shared" si="167"/>
        <v>0</v>
      </c>
      <c r="BB393" s="181">
        <f>Инвентаризация!O396</f>
        <v>0</v>
      </c>
      <c r="BC393" s="181">
        <f>Инвентаризация!P396</f>
        <v>0</v>
      </c>
      <c r="BD393" s="181">
        <f>Инвентаризация!Q396</f>
        <v>0</v>
      </c>
      <c r="BE393" s="181" t="str">
        <f>IFERROR('Аксапта 2'!A401,"-")</f>
        <v>-</v>
      </c>
      <c r="BF393" s="38">
        <f t="shared" si="168"/>
        <v>0</v>
      </c>
      <c r="BG393" s="38">
        <f t="shared" si="169"/>
        <v>0</v>
      </c>
      <c r="BH393" s="38">
        <f t="shared" si="170"/>
        <v>0</v>
      </c>
      <c r="BI393" s="181">
        <f t="shared" si="171"/>
        <v>0</v>
      </c>
      <c r="BL393" s="181">
        <f>Инвентаризация!O396</f>
        <v>0</v>
      </c>
      <c r="BM393" s="181">
        <f>Инвентаризация!P396</f>
        <v>0</v>
      </c>
      <c r="BN393" s="181">
        <f>Инвентаризация!Q396</f>
        <v>0</v>
      </c>
      <c r="BO393" s="181" t="str">
        <f>IFERROR('Аксапта 3'!A401,"-")</f>
        <v>-</v>
      </c>
      <c r="BP393" s="38">
        <f t="shared" si="172"/>
        <v>0</v>
      </c>
      <c r="BQ393" s="38">
        <f t="shared" si="173"/>
        <v>0</v>
      </c>
      <c r="BR393" s="38">
        <f t="shared" si="174"/>
        <v>0</v>
      </c>
      <c r="BS393" s="181">
        <f t="shared" si="175"/>
        <v>0</v>
      </c>
    </row>
    <row r="394" spans="1:71">
      <c r="A394" s="38">
        <f>'Шаблон блюда'!B395</f>
        <v>0</v>
      </c>
      <c r="B394" s="37">
        <f>IFERROR('Шаблон блюда'!A395+1-1,"")</f>
        <v>0</v>
      </c>
      <c r="C394" s="37">
        <f>IFERROR(VLOOKUP(B394,Группы!A:A,1,FALSE),0)</f>
        <v>0</v>
      </c>
      <c r="D394" s="37" t="str">
        <f t="shared" si="176"/>
        <v/>
      </c>
      <c r="E394" s="37" t="str">
        <f t="shared" si="177"/>
        <v/>
      </c>
      <c r="G394" s="173">
        <f>'Шаблон модификаторы'!C395</f>
        <v>0</v>
      </c>
      <c r="H394" s="174">
        <f>IFERROR('Шаблон модификаторы блюда'!A395+1-1,0)</f>
        <v>0</v>
      </c>
      <c r="I394" s="37">
        <f>IFERROR(VLOOKUP(H394,Группы!A:A,1,FALSE),0)</f>
        <v>0</v>
      </c>
      <c r="J394" s="37" t="str">
        <f t="shared" si="157"/>
        <v/>
      </c>
      <c r="K394" s="125" t="str">
        <f>IF(IF('Шаблон модификаторы блюда'!D395=0,0,'Шаблон модификаторы блюда'!A395),IF('Шаблон модификаторы блюда'!D395=0,0,'Шаблон модификаторы блюда'!A395),"")</f>
        <v/>
      </c>
      <c r="L394" s="42" t="str">
        <f t="shared" si="158"/>
        <v/>
      </c>
      <c r="M394" s="42" t="str">
        <f t="shared" si="159"/>
        <v/>
      </c>
      <c r="N394" s="42" t="str">
        <f t="shared" si="178"/>
        <v/>
      </c>
      <c r="O394" s="37" t="str">
        <f t="shared" si="179"/>
        <v/>
      </c>
      <c r="Q394" s="37">
        <f>'Шаблон блюда'!B395</f>
        <v>0</v>
      </c>
      <c r="R394" s="37">
        <f>IFERROR('Шаблон блюда'!A395+1-1,"")</f>
        <v>0</v>
      </c>
      <c r="S394" s="45">
        <f t="shared" si="160"/>
        <v>0</v>
      </c>
      <c r="T394" s="37" t="str">
        <f t="shared" si="161"/>
        <v/>
      </c>
      <c r="U394" s="37" t="str">
        <f t="shared" si="180"/>
        <v/>
      </c>
      <c r="W394" s="38">
        <f t="shared" si="156"/>
        <v>0</v>
      </c>
      <c r="AO394" s="38">
        <f t="shared" si="162"/>
        <v>0</v>
      </c>
      <c r="AP394" s="38">
        <f t="shared" si="163"/>
        <v>0</v>
      </c>
      <c r="AR394" s="181">
        <f>Инвентаризация!O397</f>
        <v>0</v>
      </c>
      <c r="AS394" s="181">
        <f>Инвентаризация!P397</f>
        <v>0</v>
      </c>
      <c r="AT394" s="181">
        <f>Инвентаризация!Q397</f>
        <v>0</v>
      </c>
      <c r="AU394" s="181" t="str">
        <f>IFERROR('Аксапта '!A402,"-")</f>
        <v>-</v>
      </c>
      <c r="AV394" s="38">
        <f t="shared" si="164"/>
        <v>0</v>
      </c>
      <c r="AW394" s="38">
        <f t="shared" si="165"/>
        <v>0</v>
      </c>
      <c r="AX394" s="38">
        <f t="shared" si="166"/>
        <v>0</v>
      </c>
      <c r="AY394" s="181">
        <f t="shared" si="167"/>
        <v>0</v>
      </c>
      <c r="BB394" s="181">
        <f>Инвентаризация!O397</f>
        <v>0</v>
      </c>
      <c r="BC394" s="181">
        <f>Инвентаризация!P397</f>
        <v>0</v>
      </c>
      <c r="BD394" s="181">
        <f>Инвентаризация!Q397</f>
        <v>0</v>
      </c>
      <c r="BE394" s="181" t="str">
        <f>IFERROR('Аксапта 2'!A402,"-")</f>
        <v>-</v>
      </c>
      <c r="BF394" s="38">
        <f t="shared" si="168"/>
        <v>0</v>
      </c>
      <c r="BG394" s="38">
        <f t="shared" si="169"/>
        <v>0</v>
      </c>
      <c r="BH394" s="38">
        <f t="shared" si="170"/>
        <v>0</v>
      </c>
      <c r="BI394" s="181">
        <f t="shared" si="171"/>
        <v>0</v>
      </c>
      <c r="BL394" s="181">
        <f>Инвентаризация!O397</f>
        <v>0</v>
      </c>
      <c r="BM394" s="181">
        <f>Инвентаризация!P397</f>
        <v>0</v>
      </c>
      <c r="BN394" s="181">
        <f>Инвентаризация!Q397</f>
        <v>0</v>
      </c>
      <c r="BO394" s="181" t="str">
        <f>IFERROR('Аксапта 3'!A402,"-")</f>
        <v>-</v>
      </c>
      <c r="BP394" s="38">
        <f t="shared" si="172"/>
        <v>0</v>
      </c>
      <c r="BQ394" s="38">
        <f t="shared" si="173"/>
        <v>0</v>
      </c>
      <c r="BR394" s="38">
        <f t="shared" si="174"/>
        <v>0</v>
      </c>
      <c r="BS394" s="181">
        <f t="shared" si="175"/>
        <v>0</v>
      </c>
    </row>
    <row r="395" spans="1:71">
      <c r="A395" s="38">
        <f>'Шаблон блюда'!B396</f>
        <v>0</v>
      </c>
      <c r="B395" s="37">
        <f>IFERROR('Шаблон блюда'!A396+1-1,"")</f>
        <v>0</v>
      </c>
      <c r="C395" s="37">
        <f>IFERROR(VLOOKUP(B395,Группы!A:A,1,FALSE),0)</f>
        <v>0</v>
      </c>
      <c r="D395" s="37" t="str">
        <f t="shared" si="176"/>
        <v/>
      </c>
      <c r="E395" s="37" t="str">
        <f t="shared" si="177"/>
        <v/>
      </c>
      <c r="G395" s="173">
        <f>'Шаблон модификаторы'!C396</f>
        <v>0</v>
      </c>
      <c r="H395" s="174">
        <f>IFERROR('Шаблон модификаторы блюда'!A396+1-1,0)</f>
        <v>0</v>
      </c>
      <c r="I395" s="37">
        <f>IFERROR(VLOOKUP(H395,Группы!A:A,1,FALSE),0)</f>
        <v>0</v>
      </c>
      <c r="J395" s="37" t="str">
        <f t="shared" si="157"/>
        <v/>
      </c>
      <c r="K395" s="125" t="str">
        <f>IF(IF('Шаблон модификаторы блюда'!D396=0,0,'Шаблон модификаторы блюда'!A396),IF('Шаблон модификаторы блюда'!D396=0,0,'Шаблон модификаторы блюда'!A396),"")</f>
        <v/>
      </c>
      <c r="L395" s="42" t="str">
        <f t="shared" si="158"/>
        <v/>
      </c>
      <c r="M395" s="42" t="str">
        <f t="shared" si="159"/>
        <v/>
      </c>
      <c r="N395" s="42" t="str">
        <f t="shared" si="178"/>
        <v/>
      </c>
      <c r="O395" s="37" t="str">
        <f t="shared" si="179"/>
        <v/>
      </c>
      <c r="Q395" s="37">
        <f>'Шаблон блюда'!B396</f>
        <v>0</v>
      </c>
      <c r="R395" s="37">
        <f>IFERROR('Шаблон блюда'!A396+1-1,"")</f>
        <v>0</v>
      </c>
      <c r="S395" s="45">
        <f t="shared" si="160"/>
        <v>0</v>
      </c>
      <c r="T395" s="37" t="str">
        <f t="shared" si="161"/>
        <v/>
      </c>
      <c r="U395" s="37" t="str">
        <f t="shared" si="180"/>
        <v/>
      </c>
      <c r="W395" s="38">
        <f t="shared" si="156"/>
        <v>0</v>
      </c>
      <c r="AO395" s="38">
        <f t="shared" si="162"/>
        <v>0</v>
      </c>
      <c r="AP395" s="38">
        <f t="shared" si="163"/>
        <v>0</v>
      </c>
      <c r="AR395" s="181">
        <f>Инвентаризация!O398</f>
        <v>0</v>
      </c>
      <c r="AS395" s="181">
        <f>Инвентаризация!P398</f>
        <v>0</v>
      </c>
      <c r="AT395" s="181">
        <f>Инвентаризация!Q398</f>
        <v>0</v>
      </c>
      <c r="AU395" s="181" t="str">
        <f>IFERROR('Аксапта '!A403,"-")</f>
        <v>-</v>
      </c>
      <c r="AV395" s="38">
        <f t="shared" si="164"/>
        <v>0</v>
      </c>
      <c r="AW395" s="38">
        <f t="shared" si="165"/>
        <v>0</v>
      </c>
      <c r="AX395" s="38">
        <f t="shared" si="166"/>
        <v>0</v>
      </c>
      <c r="AY395" s="181">
        <f t="shared" si="167"/>
        <v>0</v>
      </c>
      <c r="BB395" s="181">
        <f>Инвентаризация!O398</f>
        <v>0</v>
      </c>
      <c r="BC395" s="181">
        <f>Инвентаризация!P398</f>
        <v>0</v>
      </c>
      <c r="BD395" s="181">
        <f>Инвентаризация!Q398</f>
        <v>0</v>
      </c>
      <c r="BE395" s="181" t="str">
        <f>IFERROR('Аксапта 2'!A403,"-")</f>
        <v>-</v>
      </c>
      <c r="BF395" s="38">
        <f t="shared" si="168"/>
        <v>0</v>
      </c>
      <c r="BG395" s="38">
        <f t="shared" si="169"/>
        <v>0</v>
      </c>
      <c r="BH395" s="38">
        <f t="shared" si="170"/>
        <v>0</v>
      </c>
      <c r="BI395" s="181">
        <f t="shared" si="171"/>
        <v>0</v>
      </c>
      <c r="BL395" s="181">
        <f>Инвентаризация!O398</f>
        <v>0</v>
      </c>
      <c r="BM395" s="181">
        <f>Инвентаризация!P398</f>
        <v>0</v>
      </c>
      <c r="BN395" s="181">
        <f>Инвентаризация!Q398</f>
        <v>0</v>
      </c>
      <c r="BO395" s="181" t="str">
        <f>IFERROR('Аксапта 3'!A403,"-")</f>
        <v>-</v>
      </c>
      <c r="BP395" s="38">
        <f t="shared" si="172"/>
        <v>0</v>
      </c>
      <c r="BQ395" s="38">
        <f t="shared" si="173"/>
        <v>0</v>
      </c>
      <c r="BR395" s="38">
        <f t="shared" si="174"/>
        <v>0</v>
      </c>
      <c r="BS395" s="181">
        <f t="shared" si="175"/>
        <v>0</v>
      </c>
    </row>
    <row r="396" spans="1:71">
      <c r="A396" s="38">
        <f>'Шаблон блюда'!B397</f>
        <v>0</v>
      </c>
      <c r="B396" s="37">
        <f>IFERROR('Шаблон блюда'!A397+1-1,"")</f>
        <v>0</v>
      </c>
      <c r="C396" s="37">
        <f>IFERROR(VLOOKUP(B396,Группы!A:A,1,FALSE),0)</f>
        <v>0</v>
      </c>
      <c r="D396" s="37" t="str">
        <f t="shared" si="176"/>
        <v/>
      </c>
      <c r="E396" s="37" t="str">
        <f t="shared" si="177"/>
        <v/>
      </c>
      <c r="G396" s="173">
        <f>'Шаблон модификаторы'!C397</f>
        <v>0</v>
      </c>
      <c r="H396" s="174">
        <f>IFERROR('Шаблон модификаторы блюда'!A397+1-1,0)</f>
        <v>0</v>
      </c>
      <c r="I396" s="37">
        <f>IFERROR(VLOOKUP(H396,Группы!A:A,1,FALSE),0)</f>
        <v>0</v>
      </c>
      <c r="J396" s="37" t="str">
        <f t="shared" si="157"/>
        <v/>
      </c>
      <c r="K396" s="125" t="str">
        <f>IF(IF('Шаблон модификаторы блюда'!D397=0,0,'Шаблон модификаторы блюда'!A397),IF('Шаблон модификаторы блюда'!D397=0,0,'Шаблон модификаторы блюда'!A397),"")</f>
        <v/>
      </c>
      <c r="L396" s="42" t="str">
        <f t="shared" si="158"/>
        <v/>
      </c>
      <c r="M396" s="42" t="str">
        <f t="shared" si="159"/>
        <v/>
      </c>
      <c r="N396" s="42" t="str">
        <f t="shared" si="178"/>
        <v/>
      </c>
      <c r="O396" s="37" t="str">
        <f t="shared" si="179"/>
        <v/>
      </c>
      <c r="Q396" s="37">
        <f>'Шаблон блюда'!B397</f>
        <v>0</v>
      </c>
      <c r="R396" s="37">
        <f>IFERROR('Шаблон блюда'!A397+1-1,"")</f>
        <v>0</v>
      </c>
      <c r="S396" s="45">
        <f t="shared" si="160"/>
        <v>0</v>
      </c>
      <c r="T396" s="37" t="str">
        <f t="shared" si="161"/>
        <v/>
      </c>
      <c r="U396" s="37" t="str">
        <f t="shared" si="180"/>
        <v/>
      </c>
      <c r="W396" s="38">
        <f t="shared" si="156"/>
        <v>0</v>
      </c>
      <c r="AO396" s="38">
        <f t="shared" si="162"/>
        <v>0</v>
      </c>
      <c r="AP396" s="38">
        <f t="shared" si="163"/>
        <v>0</v>
      </c>
      <c r="AR396" s="181">
        <f>Инвентаризация!O399</f>
        <v>0</v>
      </c>
      <c r="AS396" s="181">
        <f>Инвентаризация!P399</f>
        <v>0</v>
      </c>
      <c r="AT396" s="181">
        <f>Инвентаризация!Q399</f>
        <v>0</v>
      </c>
      <c r="AU396" s="181" t="str">
        <f>IFERROR('Аксапта '!A404,"-")</f>
        <v>-</v>
      </c>
      <c r="AV396" s="38">
        <f t="shared" si="164"/>
        <v>0</v>
      </c>
      <c r="AW396" s="38">
        <f t="shared" si="165"/>
        <v>0</v>
      </c>
      <c r="AX396" s="38">
        <f t="shared" si="166"/>
        <v>0</v>
      </c>
      <c r="AY396" s="181">
        <f t="shared" si="167"/>
        <v>0</v>
      </c>
      <c r="BB396" s="181">
        <f>Инвентаризация!O399</f>
        <v>0</v>
      </c>
      <c r="BC396" s="181">
        <f>Инвентаризация!P399</f>
        <v>0</v>
      </c>
      <c r="BD396" s="181">
        <f>Инвентаризация!Q399</f>
        <v>0</v>
      </c>
      <c r="BE396" s="181" t="str">
        <f>IFERROR('Аксапта 2'!A404,"-")</f>
        <v>-</v>
      </c>
      <c r="BF396" s="38">
        <f t="shared" si="168"/>
        <v>0</v>
      </c>
      <c r="BG396" s="38">
        <f t="shared" si="169"/>
        <v>0</v>
      </c>
      <c r="BH396" s="38">
        <f t="shared" si="170"/>
        <v>0</v>
      </c>
      <c r="BI396" s="181">
        <f t="shared" si="171"/>
        <v>0</v>
      </c>
      <c r="BL396" s="181">
        <f>Инвентаризация!O399</f>
        <v>0</v>
      </c>
      <c r="BM396" s="181">
        <f>Инвентаризация!P399</f>
        <v>0</v>
      </c>
      <c r="BN396" s="181">
        <f>Инвентаризация!Q399</f>
        <v>0</v>
      </c>
      <c r="BO396" s="181" t="str">
        <f>IFERROR('Аксапта 3'!A404,"-")</f>
        <v>-</v>
      </c>
      <c r="BP396" s="38">
        <f t="shared" si="172"/>
        <v>0</v>
      </c>
      <c r="BQ396" s="38">
        <f t="shared" si="173"/>
        <v>0</v>
      </c>
      <c r="BR396" s="38">
        <f t="shared" si="174"/>
        <v>0</v>
      </c>
      <c r="BS396" s="181">
        <f t="shared" si="175"/>
        <v>0</v>
      </c>
    </row>
    <row r="397" spans="1:71">
      <c r="A397" s="38">
        <f>'Шаблон блюда'!B398</f>
        <v>0</v>
      </c>
      <c r="B397" s="37">
        <f>IFERROR('Шаблон блюда'!A398+1-1,"")</f>
        <v>0</v>
      </c>
      <c r="C397" s="37">
        <f>IFERROR(VLOOKUP(B397,Группы!A:A,1,FALSE),0)</f>
        <v>0</v>
      </c>
      <c r="D397" s="37" t="str">
        <f t="shared" si="176"/>
        <v/>
      </c>
      <c r="E397" s="37" t="str">
        <f t="shared" si="177"/>
        <v/>
      </c>
      <c r="G397" s="173">
        <f>'Шаблон модификаторы'!C398</f>
        <v>0</v>
      </c>
      <c r="H397" s="174">
        <f>IFERROR('Шаблон модификаторы блюда'!A398+1-1,0)</f>
        <v>0</v>
      </c>
      <c r="I397" s="37">
        <f>IFERROR(VLOOKUP(H397,Группы!A:A,1,FALSE),0)</f>
        <v>0</v>
      </c>
      <c r="J397" s="37" t="str">
        <f t="shared" si="157"/>
        <v/>
      </c>
      <c r="K397" s="125" t="str">
        <f>IF(IF('Шаблон модификаторы блюда'!D398=0,0,'Шаблон модификаторы блюда'!A398),IF('Шаблон модификаторы блюда'!D398=0,0,'Шаблон модификаторы блюда'!A398),"")</f>
        <v/>
      </c>
      <c r="L397" s="42" t="str">
        <f t="shared" si="158"/>
        <v/>
      </c>
      <c r="M397" s="42" t="str">
        <f t="shared" si="159"/>
        <v/>
      </c>
      <c r="N397" s="42" t="str">
        <f t="shared" si="178"/>
        <v/>
      </c>
      <c r="O397" s="37" t="str">
        <f t="shared" si="179"/>
        <v/>
      </c>
      <c r="Q397" s="37">
        <f>'Шаблон блюда'!B398</f>
        <v>0</v>
      </c>
      <c r="R397" s="37">
        <f>IFERROR('Шаблон блюда'!A398+1-1,"")</f>
        <v>0</v>
      </c>
      <c r="S397" s="45">
        <f t="shared" si="160"/>
        <v>0</v>
      </c>
      <c r="T397" s="37" t="str">
        <f t="shared" si="161"/>
        <v/>
      </c>
      <c r="U397" s="37" t="str">
        <f t="shared" si="180"/>
        <v/>
      </c>
      <c r="W397" s="38">
        <f t="shared" si="156"/>
        <v>0</v>
      </c>
      <c r="AO397" s="38">
        <f t="shared" si="162"/>
        <v>0</v>
      </c>
      <c r="AP397" s="38">
        <f t="shared" si="163"/>
        <v>0</v>
      </c>
      <c r="AR397" s="181">
        <f>Инвентаризация!O400</f>
        <v>0</v>
      </c>
      <c r="AS397" s="181">
        <f>Инвентаризация!P400</f>
        <v>0</v>
      </c>
      <c r="AT397" s="181">
        <f>Инвентаризация!Q400</f>
        <v>0</v>
      </c>
      <c r="AU397" s="181" t="str">
        <f>IFERROR('Аксапта '!A405,"-")</f>
        <v>-</v>
      </c>
      <c r="AV397" s="38">
        <f t="shared" si="164"/>
        <v>0</v>
      </c>
      <c r="AW397" s="38">
        <f t="shared" si="165"/>
        <v>0</v>
      </c>
      <c r="AX397" s="38">
        <f t="shared" si="166"/>
        <v>0</v>
      </c>
      <c r="AY397" s="181">
        <f t="shared" si="167"/>
        <v>0</v>
      </c>
      <c r="BB397" s="181">
        <f>Инвентаризация!O400</f>
        <v>0</v>
      </c>
      <c r="BC397" s="181">
        <f>Инвентаризация!P400</f>
        <v>0</v>
      </c>
      <c r="BD397" s="181">
        <f>Инвентаризация!Q400</f>
        <v>0</v>
      </c>
      <c r="BE397" s="181" t="str">
        <f>IFERROR('Аксапта 2'!A405,"-")</f>
        <v>-</v>
      </c>
      <c r="BF397" s="38">
        <f t="shared" si="168"/>
        <v>0</v>
      </c>
      <c r="BG397" s="38">
        <f t="shared" si="169"/>
        <v>0</v>
      </c>
      <c r="BH397" s="38">
        <f t="shared" si="170"/>
        <v>0</v>
      </c>
      <c r="BI397" s="181">
        <f t="shared" si="171"/>
        <v>0</v>
      </c>
      <c r="BL397" s="181">
        <f>Инвентаризация!O400</f>
        <v>0</v>
      </c>
      <c r="BM397" s="181">
        <f>Инвентаризация!P400</f>
        <v>0</v>
      </c>
      <c r="BN397" s="181">
        <f>Инвентаризация!Q400</f>
        <v>0</v>
      </c>
      <c r="BO397" s="181" t="str">
        <f>IFERROR('Аксапта 3'!A405,"-")</f>
        <v>-</v>
      </c>
      <c r="BP397" s="38">
        <f t="shared" si="172"/>
        <v>0</v>
      </c>
      <c r="BQ397" s="38">
        <f t="shared" si="173"/>
        <v>0</v>
      </c>
      <c r="BR397" s="38">
        <f t="shared" si="174"/>
        <v>0</v>
      </c>
      <c r="BS397" s="181">
        <f t="shared" si="175"/>
        <v>0</v>
      </c>
    </row>
    <row r="398" spans="1:71">
      <c r="A398" s="38">
        <f>'Шаблон блюда'!B399</f>
        <v>0</v>
      </c>
      <c r="B398" s="37">
        <f>IFERROR('Шаблон блюда'!A399+1-1,"")</f>
        <v>0</v>
      </c>
      <c r="C398" s="37">
        <f>IFERROR(VLOOKUP(B398,Группы!A:A,1,FALSE),0)</f>
        <v>0</v>
      </c>
      <c r="D398" s="37" t="str">
        <f t="shared" si="176"/>
        <v/>
      </c>
      <c r="E398" s="37" t="str">
        <f t="shared" si="177"/>
        <v/>
      </c>
      <c r="G398" s="173">
        <f>'Шаблон модификаторы'!C399</f>
        <v>0</v>
      </c>
      <c r="H398" s="174">
        <f>IFERROR('Шаблон модификаторы блюда'!A399+1-1,0)</f>
        <v>0</v>
      </c>
      <c r="I398" s="37">
        <f>IFERROR(VLOOKUP(H398,Группы!A:A,1,FALSE),0)</f>
        <v>0</v>
      </c>
      <c r="J398" s="37" t="str">
        <f t="shared" si="157"/>
        <v/>
      </c>
      <c r="K398" s="125" t="str">
        <f>IF(IF('Шаблон модификаторы блюда'!D399=0,0,'Шаблон модификаторы блюда'!A399),IF('Шаблон модификаторы блюда'!D399=0,0,'Шаблон модификаторы блюда'!A399),"")</f>
        <v/>
      </c>
      <c r="L398" s="42" t="str">
        <f t="shared" si="158"/>
        <v/>
      </c>
      <c r="M398" s="42" t="str">
        <f t="shared" si="159"/>
        <v/>
      </c>
      <c r="N398" s="42" t="str">
        <f t="shared" si="178"/>
        <v/>
      </c>
      <c r="O398" s="37" t="str">
        <f t="shared" si="179"/>
        <v/>
      </c>
      <c r="Q398" s="37">
        <f>'Шаблон блюда'!B399</f>
        <v>0</v>
      </c>
      <c r="R398" s="37">
        <f>IFERROR('Шаблон блюда'!A399+1-1,"")</f>
        <v>0</v>
      </c>
      <c r="S398" s="45">
        <f t="shared" si="160"/>
        <v>0</v>
      </c>
      <c r="T398" s="37" t="str">
        <f t="shared" si="161"/>
        <v/>
      </c>
      <c r="U398" s="37" t="str">
        <f t="shared" si="180"/>
        <v/>
      </c>
      <c r="W398" s="38">
        <f t="shared" si="156"/>
        <v>0</v>
      </c>
      <c r="AO398" s="38">
        <f t="shared" si="162"/>
        <v>0</v>
      </c>
      <c r="AP398" s="38">
        <f t="shared" si="163"/>
        <v>0</v>
      </c>
      <c r="AR398" s="181">
        <f>Инвентаризация!O401</f>
        <v>0</v>
      </c>
      <c r="AS398" s="181">
        <f>Инвентаризация!P401</f>
        <v>0</v>
      </c>
      <c r="AT398" s="181">
        <f>Инвентаризация!Q401</f>
        <v>0</v>
      </c>
      <c r="AU398" s="181" t="str">
        <f>IFERROR('Аксапта '!A406,"-")</f>
        <v>-</v>
      </c>
      <c r="AV398" s="38">
        <f t="shared" si="164"/>
        <v>0</v>
      </c>
      <c r="AW398" s="38">
        <f t="shared" si="165"/>
        <v>0</v>
      </c>
      <c r="AX398" s="38">
        <f t="shared" si="166"/>
        <v>0</v>
      </c>
      <c r="AY398" s="181">
        <f t="shared" si="167"/>
        <v>0</v>
      </c>
      <c r="BB398" s="181">
        <f>Инвентаризация!O401</f>
        <v>0</v>
      </c>
      <c r="BC398" s="181">
        <f>Инвентаризация!P401</f>
        <v>0</v>
      </c>
      <c r="BD398" s="181">
        <f>Инвентаризация!Q401</f>
        <v>0</v>
      </c>
      <c r="BE398" s="181" t="str">
        <f>IFERROR('Аксапта 2'!A406,"-")</f>
        <v>-</v>
      </c>
      <c r="BF398" s="38">
        <f t="shared" si="168"/>
        <v>0</v>
      </c>
      <c r="BG398" s="38">
        <f t="shared" si="169"/>
        <v>0</v>
      </c>
      <c r="BH398" s="38">
        <f t="shared" si="170"/>
        <v>0</v>
      </c>
      <c r="BI398" s="181">
        <f t="shared" si="171"/>
        <v>0</v>
      </c>
      <c r="BL398" s="181">
        <f>Инвентаризация!O401</f>
        <v>0</v>
      </c>
      <c r="BM398" s="181">
        <f>Инвентаризация!P401</f>
        <v>0</v>
      </c>
      <c r="BN398" s="181">
        <f>Инвентаризация!Q401</f>
        <v>0</v>
      </c>
      <c r="BO398" s="181" t="str">
        <f>IFERROR('Аксапта 3'!A406,"-")</f>
        <v>-</v>
      </c>
      <c r="BP398" s="38">
        <f t="shared" si="172"/>
        <v>0</v>
      </c>
      <c r="BQ398" s="38">
        <f t="shared" si="173"/>
        <v>0</v>
      </c>
      <c r="BR398" s="38">
        <f t="shared" si="174"/>
        <v>0</v>
      </c>
      <c r="BS398" s="181">
        <f t="shared" si="175"/>
        <v>0</v>
      </c>
    </row>
    <row r="399" spans="1:71">
      <c r="A399" s="38">
        <f>'Шаблон блюда'!B400</f>
        <v>0</v>
      </c>
      <c r="B399" s="37">
        <f>IFERROR('Шаблон блюда'!A400+1-1,"")</f>
        <v>0</v>
      </c>
      <c r="C399" s="37">
        <f>IFERROR(VLOOKUP(B399,Группы!A:A,1,FALSE),0)</f>
        <v>0</v>
      </c>
      <c r="D399" s="37" t="str">
        <f t="shared" si="176"/>
        <v/>
      </c>
      <c r="E399" s="37" t="str">
        <f t="shared" si="177"/>
        <v/>
      </c>
      <c r="G399" s="173">
        <f>'Шаблон модификаторы'!C400</f>
        <v>0</v>
      </c>
      <c r="H399" s="174">
        <f>IFERROR('Шаблон модификаторы блюда'!A400+1-1,0)</f>
        <v>0</v>
      </c>
      <c r="I399" s="37">
        <f>IFERROR(VLOOKUP(H399,Группы!A:A,1,FALSE),0)</f>
        <v>0</v>
      </c>
      <c r="J399" s="37" t="str">
        <f t="shared" si="157"/>
        <v/>
      </c>
      <c r="K399" s="125" t="str">
        <f>IF(IF('Шаблон модификаторы блюда'!D400=0,0,'Шаблон модификаторы блюда'!A400),IF('Шаблон модификаторы блюда'!D400=0,0,'Шаблон модификаторы блюда'!A400),"")</f>
        <v/>
      </c>
      <c r="L399" s="42" t="str">
        <f t="shared" si="158"/>
        <v/>
      </c>
      <c r="M399" s="42" t="str">
        <f t="shared" si="159"/>
        <v/>
      </c>
      <c r="N399" s="42" t="str">
        <f t="shared" si="178"/>
        <v/>
      </c>
      <c r="O399" s="37" t="str">
        <f t="shared" si="179"/>
        <v/>
      </c>
      <c r="Q399" s="37">
        <f>'Шаблон блюда'!B400</f>
        <v>0</v>
      </c>
      <c r="R399" s="37">
        <f>IFERROR('Шаблон блюда'!A400+1-1,"")</f>
        <v>0</v>
      </c>
      <c r="S399" s="45">
        <f t="shared" si="160"/>
        <v>0</v>
      </c>
      <c r="T399" s="37" t="str">
        <f t="shared" si="161"/>
        <v/>
      </c>
      <c r="U399" s="37" t="str">
        <f t="shared" si="180"/>
        <v/>
      </c>
      <c r="W399" s="38">
        <f t="shared" si="156"/>
        <v>0</v>
      </c>
      <c r="AO399" s="38">
        <f t="shared" si="162"/>
        <v>0</v>
      </c>
      <c r="AP399" s="38">
        <f t="shared" si="163"/>
        <v>0</v>
      </c>
      <c r="AR399" s="181">
        <f>Инвентаризация!O402</f>
        <v>0</v>
      </c>
      <c r="AS399" s="181">
        <f>Инвентаризация!P402</f>
        <v>0</v>
      </c>
      <c r="AT399" s="181">
        <f>Инвентаризация!Q402</f>
        <v>0</v>
      </c>
      <c r="AU399" s="181" t="str">
        <f>IFERROR('Аксапта '!A407,"-")</f>
        <v>-</v>
      </c>
      <c r="AV399" s="38">
        <f t="shared" si="164"/>
        <v>0</v>
      </c>
      <c r="AW399" s="38">
        <f t="shared" si="165"/>
        <v>0</v>
      </c>
      <c r="AX399" s="38">
        <f t="shared" si="166"/>
        <v>0</v>
      </c>
      <c r="AY399" s="181">
        <f t="shared" si="167"/>
        <v>0</v>
      </c>
      <c r="BB399" s="181">
        <f>Инвентаризация!O402</f>
        <v>0</v>
      </c>
      <c r="BC399" s="181">
        <f>Инвентаризация!P402</f>
        <v>0</v>
      </c>
      <c r="BD399" s="181">
        <f>Инвентаризация!Q402</f>
        <v>0</v>
      </c>
      <c r="BE399" s="181" t="str">
        <f>IFERROR('Аксапта 2'!A407,"-")</f>
        <v>-</v>
      </c>
      <c r="BF399" s="38">
        <f t="shared" si="168"/>
        <v>0</v>
      </c>
      <c r="BG399" s="38">
        <f t="shared" si="169"/>
        <v>0</v>
      </c>
      <c r="BH399" s="38">
        <f t="shared" si="170"/>
        <v>0</v>
      </c>
      <c r="BI399" s="181">
        <f t="shared" si="171"/>
        <v>0</v>
      </c>
      <c r="BL399" s="181">
        <f>Инвентаризация!O402</f>
        <v>0</v>
      </c>
      <c r="BM399" s="181">
        <f>Инвентаризация!P402</f>
        <v>0</v>
      </c>
      <c r="BN399" s="181">
        <f>Инвентаризация!Q402</f>
        <v>0</v>
      </c>
      <c r="BO399" s="181" t="str">
        <f>IFERROR('Аксапта 3'!A407,"-")</f>
        <v>-</v>
      </c>
      <c r="BP399" s="38">
        <f t="shared" si="172"/>
        <v>0</v>
      </c>
      <c r="BQ399" s="38">
        <f t="shared" si="173"/>
        <v>0</v>
      </c>
      <c r="BR399" s="38">
        <f t="shared" si="174"/>
        <v>0</v>
      </c>
      <c r="BS399" s="181">
        <f t="shared" si="175"/>
        <v>0</v>
      </c>
    </row>
    <row r="400" spans="1:71">
      <c r="A400" s="38">
        <f>'Шаблон блюда'!B401</f>
        <v>0</v>
      </c>
      <c r="B400" s="37">
        <f>IFERROR('Шаблон блюда'!A401+1-1,"")</f>
        <v>0</v>
      </c>
      <c r="C400" s="37">
        <f>IFERROR(VLOOKUP(B400,Группы!A:A,1,FALSE),0)</f>
        <v>0</v>
      </c>
      <c r="D400" s="37" t="str">
        <f t="shared" si="176"/>
        <v/>
      </c>
      <c r="E400" s="37" t="str">
        <f t="shared" si="177"/>
        <v/>
      </c>
      <c r="G400" s="173">
        <f>'Шаблон модификаторы'!C401</f>
        <v>0</v>
      </c>
      <c r="H400" s="174">
        <f>IFERROR('Шаблон модификаторы блюда'!A401+1-1,0)</f>
        <v>0</v>
      </c>
      <c r="I400" s="37">
        <f>IFERROR(VLOOKUP(H400,Группы!A:A,1,FALSE),0)</f>
        <v>0</v>
      </c>
      <c r="J400" s="37" t="str">
        <f t="shared" si="157"/>
        <v/>
      </c>
      <c r="K400" s="125" t="str">
        <f>IF(IF('Шаблон модификаторы блюда'!D401=0,0,'Шаблон модификаторы блюда'!A401),IF('Шаблон модификаторы блюда'!D401=0,0,'Шаблон модификаторы блюда'!A401),"")</f>
        <v/>
      </c>
      <c r="L400" s="42" t="str">
        <f t="shared" si="158"/>
        <v/>
      </c>
      <c r="M400" s="42" t="str">
        <f t="shared" si="159"/>
        <v/>
      </c>
      <c r="N400" s="42" t="str">
        <f t="shared" si="178"/>
        <v/>
      </c>
      <c r="O400" s="37" t="str">
        <f t="shared" si="179"/>
        <v/>
      </c>
      <c r="Q400" s="37">
        <f>'Шаблон блюда'!B401</f>
        <v>0</v>
      </c>
      <c r="R400" s="37">
        <f>IFERROR('Шаблон блюда'!A401+1-1,"")</f>
        <v>0</v>
      </c>
      <c r="S400" s="45">
        <f t="shared" si="160"/>
        <v>0</v>
      </c>
      <c r="T400" s="37" t="str">
        <f t="shared" si="161"/>
        <v/>
      </c>
      <c r="U400" s="37" t="str">
        <f t="shared" si="180"/>
        <v/>
      </c>
      <c r="W400" s="38">
        <f t="shared" si="156"/>
        <v>0</v>
      </c>
      <c r="AO400" s="38">
        <f t="shared" si="162"/>
        <v>0</v>
      </c>
      <c r="AP400" s="38">
        <f t="shared" si="163"/>
        <v>0</v>
      </c>
      <c r="AR400" s="181">
        <f>Инвентаризация!O403</f>
        <v>0</v>
      </c>
      <c r="AS400" s="181">
        <f>Инвентаризация!P403</f>
        <v>0</v>
      </c>
      <c r="AT400" s="181">
        <f>Инвентаризация!Q403</f>
        <v>0</v>
      </c>
      <c r="AU400" s="181" t="str">
        <f>IFERROR('Аксапта '!A408,"-")</f>
        <v>-</v>
      </c>
      <c r="AV400" s="38">
        <f t="shared" si="164"/>
        <v>0</v>
      </c>
      <c r="AW400" s="38">
        <f t="shared" si="165"/>
        <v>0</v>
      </c>
      <c r="AX400" s="38">
        <f t="shared" si="166"/>
        <v>0</v>
      </c>
      <c r="AY400" s="181">
        <f t="shared" si="167"/>
        <v>0</v>
      </c>
      <c r="BB400" s="181">
        <f>Инвентаризация!O403</f>
        <v>0</v>
      </c>
      <c r="BC400" s="181">
        <f>Инвентаризация!P403</f>
        <v>0</v>
      </c>
      <c r="BD400" s="181">
        <f>Инвентаризация!Q403</f>
        <v>0</v>
      </c>
      <c r="BE400" s="181" t="str">
        <f>IFERROR('Аксапта 2'!A408,"-")</f>
        <v>-</v>
      </c>
      <c r="BF400" s="38">
        <f t="shared" si="168"/>
        <v>0</v>
      </c>
      <c r="BG400" s="38">
        <f t="shared" si="169"/>
        <v>0</v>
      </c>
      <c r="BH400" s="38">
        <f t="shared" si="170"/>
        <v>0</v>
      </c>
      <c r="BI400" s="181">
        <f t="shared" si="171"/>
        <v>0</v>
      </c>
      <c r="BL400" s="181">
        <f>Инвентаризация!O403</f>
        <v>0</v>
      </c>
      <c r="BM400" s="181">
        <f>Инвентаризация!P403</f>
        <v>0</v>
      </c>
      <c r="BN400" s="181">
        <f>Инвентаризация!Q403</f>
        <v>0</v>
      </c>
      <c r="BO400" s="181" t="str">
        <f>IFERROR('Аксапта 3'!A408,"-")</f>
        <v>-</v>
      </c>
      <c r="BP400" s="38">
        <f t="shared" si="172"/>
        <v>0</v>
      </c>
      <c r="BQ400" s="38">
        <f t="shared" si="173"/>
        <v>0</v>
      </c>
      <c r="BR400" s="38">
        <f t="shared" si="174"/>
        <v>0</v>
      </c>
      <c r="BS400" s="181">
        <f t="shared" si="175"/>
        <v>0</v>
      </c>
    </row>
    <row r="401" spans="23:71">
      <c r="W401" s="38">
        <f t="shared" si="156"/>
        <v>0</v>
      </c>
      <c r="AO401" s="38">
        <f t="shared" si="162"/>
        <v>0</v>
      </c>
      <c r="AP401" s="38">
        <f t="shared" si="163"/>
        <v>0</v>
      </c>
      <c r="AR401" s="181">
        <f>Инвентаризация!O404</f>
        <v>0</v>
      </c>
      <c r="AS401" s="181">
        <f>Инвентаризация!P404</f>
        <v>0</v>
      </c>
      <c r="AT401" s="181">
        <f>Инвентаризация!Q404</f>
        <v>0</v>
      </c>
      <c r="AU401" s="181" t="str">
        <f>IFERROR('Аксапта '!A409,"-")</f>
        <v>-</v>
      </c>
      <c r="AV401" s="38">
        <f t="shared" si="164"/>
        <v>0</v>
      </c>
      <c r="AW401" s="38">
        <f t="shared" si="165"/>
        <v>0</v>
      </c>
      <c r="AX401" s="38">
        <f t="shared" si="166"/>
        <v>0</v>
      </c>
      <c r="AY401" s="181">
        <f t="shared" si="167"/>
        <v>0</v>
      </c>
      <c r="BB401" s="181">
        <f>Инвентаризация!O404</f>
        <v>0</v>
      </c>
      <c r="BC401" s="181">
        <f>Инвентаризация!P404</f>
        <v>0</v>
      </c>
      <c r="BD401" s="181">
        <f>Инвентаризация!Q404</f>
        <v>0</v>
      </c>
      <c r="BE401" s="181" t="str">
        <f>IFERROR('Аксапта 2'!A409,"-")</f>
        <v>-</v>
      </c>
      <c r="BF401" s="38">
        <f t="shared" si="168"/>
        <v>0</v>
      </c>
      <c r="BG401" s="38">
        <f t="shared" si="169"/>
        <v>0</v>
      </c>
      <c r="BH401" s="38">
        <f t="shared" si="170"/>
        <v>0</v>
      </c>
      <c r="BI401" s="181">
        <f t="shared" si="171"/>
        <v>0</v>
      </c>
      <c r="BL401" s="181">
        <f>Инвентаризация!O404</f>
        <v>0</v>
      </c>
      <c r="BM401" s="181">
        <f>Инвентаризация!P404</f>
        <v>0</v>
      </c>
      <c r="BN401" s="181">
        <f>Инвентаризация!Q404</f>
        <v>0</v>
      </c>
      <c r="BO401" s="181" t="str">
        <f>IFERROR('Аксапта 3'!A409,"-")</f>
        <v>-</v>
      </c>
      <c r="BP401" s="38">
        <f t="shared" si="172"/>
        <v>0</v>
      </c>
      <c r="BQ401" s="38">
        <f t="shared" si="173"/>
        <v>0</v>
      </c>
      <c r="BR401" s="38">
        <f t="shared" si="174"/>
        <v>0</v>
      </c>
      <c r="BS401" s="181">
        <f t="shared" si="175"/>
        <v>0</v>
      </c>
    </row>
    <row r="402" spans="23:71">
      <c r="W402" s="38">
        <f t="shared" si="156"/>
        <v>0</v>
      </c>
      <c r="AO402" s="38">
        <f t="shared" si="162"/>
        <v>0</v>
      </c>
      <c r="AP402" s="38">
        <f t="shared" si="163"/>
        <v>0</v>
      </c>
      <c r="AR402" s="181">
        <f>Инвентаризация!O405</f>
        <v>0</v>
      </c>
      <c r="AS402" s="181">
        <f>Инвентаризация!P405</f>
        <v>0</v>
      </c>
      <c r="AT402" s="181">
        <f>Инвентаризация!Q405</f>
        <v>0</v>
      </c>
      <c r="AU402" s="181" t="str">
        <f>IFERROR('Аксапта '!A410,"-")</f>
        <v>-</v>
      </c>
      <c r="AV402" s="38">
        <f t="shared" si="164"/>
        <v>0</v>
      </c>
      <c r="AW402" s="38">
        <f t="shared" si="165"/>
        <v>0</v>
      </c>
      <c r="AX402" s="38">
        <f t="shared" si="166"/>
        <v>0</v>
      </c>
      <c r="AY402" s="181">
        <f t="shared" si="167"/>
        <v>0</v>
      </c>
      <c r="BB402" s="181">
        <f>Инвентаризация!O405</f>
        <v>0</v>
      </c>
      <c r="BC402" s="181">
        <f>Инвентаризация!P405</f>
        <v>0</v>
      </c>
      <c r="BD402" s="181">
        <f>Инвентаризация!Q405</f>
        <v>0</v>
      </c>
      <c r="BE402" s="181" t="str">
        <f>IFERROR('Аксапта 2'!A410,"-")</f>
        <v>-</v>
      </c>
      <c r="BF402" s="38">
        <f t="shared" si="168"/>
        <v>0</v>
      </c>
      <c r="BG402" s="38">
        <f t="shared" si="169"/>
        <v>0</v>
      </c>
      <c r="BH402" s="38">
        <f t="shared" si="170"/>
        <v>0</v>
      </c>
      <c r="BI402" s="181">
        <f t="shared" si="171"/>
        <v>0</v>
      </c>
      <c r="BL402" s="181">
        <f>Инвентаризация!O405</f>
        <v>0</v>
      </c>
      <c r="BM402" s="181">
        <f>Инвентаризация!P405</f>
        <v>0</v>
      </c>
      <c r="BN402" s="181">
        <f>Инвентаризация!Q405</f>
        <v>0</v>
      </c>
      <c r="BO402" s="181" t="str">
        <f>IFERROR('Аксапта 3'!A410,"-")</f>
        <v>-</v>
      </c>
      <c r="BP402" s="38">
        <f t="shared" si="172"/>
        <v>0</v>
      </c>
      <c r="BQ402" s="38">
        <f t="shared" si="173"/>
        <v>0</v>
      </c>
      <c r="BR402" s="38">
        <f t="shared" si="174"/>
        <v>0</v>
      </c>
      <c r="BS402" s="181">
        <f t="shared" si="175"/>
        <v>0</v>
      </c>
    </row>
    <row r="403" spans="23:71">
      <c r="W403" s="38">
        <f t="shared" si="156"/>
        <v>0</v>
      </c>
      <c r="AO403" s="38">
        <f t="shared" si="162"/>
        <v>0</v>
      </c>
      <c r="AP403" s="38">
        <f t="shared" si="163"/>
        <v>0</v>
      </c>
      <c r="AR403" s="181">
        <f>Инвентаризация!O406</f>
        <v>0</v>
      </c>
      <c r="AS403" s="181">
        <f>Инвентаризация!P406</f>
        <v>0</v>
      </c>
      <c r="AT403" s="181">
        <f>Инвентаризация!Q406</f>
        <v>0</v>
      </c>
      <c r="AU403" s="181" t="str">
        <f>IFERROR('Аксапта '!A411,"-")</f>
        <v>-</v>
      </c>
      <c r="AV403" s="38">
        <f t="shared" si="164"/>
        <v>0</v>
      </c>
      <c r="AW403" s="38">
        <f t="shared" si="165"/>
        <v>0</v>
      </c>
      <c r="AX403" s="38">
        <f t="shared" si="166"/>
        <v>0</v>
      </c>
      <c r="AY403" s="181">
        <f t="shared" si="167"/>
        <v>0</v>
      </c>
      <c r="BB403" s="181">
        <f>Инвентаризация!O406</f>
        <v>0</v>
      </c>
      <c r="BC403" s="181">
        <f>Инвентаризация!P406</f>
        <v>0</v>
      </c>
      <c r="BD403" s="181">
        <f>Инвентаризация!Q406</f>
        <v>0</v>
      </c>
      <c r="BE403" s="181" t="str">
        <f>IFERROR('Аксапта 2'!A411,"-")</f>
        <v>-</v>
      </c>
      <c r="BF403" s="38">
        <f t="shared" si="168"/>
        <v>0</v>
      </c>
      <c r="BG403" s="38">
        <f t="shared" si="169"/>
        <v>0</v>
      </c>
      <c r="BH403" s="38">
        <f t="shared" si="170"/>
        <v>0</v>
      </c>
      <c r="BI403" s="181">
        <f t="shared" si="171"/>
        <v>0</v>
      </c>
      <c r="BL403" s="181">
        <f>Инвентаризация!O406</f>
        <v>0</v>
      </c>
      <c r="BM403" s="181">
        <f>Инвентаризация!P406</f>
        <v>0</v>
      </c>
      <c r="BN403" s="181">
        <f>Инвентаризация!Q406</f>
        <v>0</v>
      </c>
      <c r="BO403" s="181" t="str">
        <f>IFERROR('Аксапта 3'!A411,"-")</f>
        <v>-</v>
      </c>
      <c r="BP403" s="38">
        <f t="shared" si="172"/>
        <v>0</v>
      </c>
      <c r="BQ403" s="38">
        <f t="shared" si="173"/>
        <v>0</v>
      </c>
      <c r="BR403" s="38">
        <f t="shared" si="174"/>
        <v>0</v>
      </c>
      <c r="BS403" s="181">
        <f t="shared" si="175"/>
        <v>0</v>
      </c>
    </row>
    <row r="404" spans="23:71">
      <c r="W404" s="38">
        <f t="shared" si="156"/>
        <v>0</v>
      </c>
      <c r="AO404" s="38">
        <f t="shared" si="162"/>
        <v>0</v>
      </c>
      <c r="AP404" s="38">
        <f t="shared" si="163"/>
        <v>0</v>
      </c>
      <c r="AR404" s="181">
        <f>Инвентаризация!O407</f>
        <v>0</v>
      </c>
      <c r="AS404" s="181">
        <f>Инвентаризация!P407</f>
        <v>0</v>
      </c>
      <c r="AT404" s="181">
        <f>Инвентаризация!Q407</f>
        <v>0</v>
      </c>
      <c r="AU404" s="181" t="str">
        <f>IFERROR('Аксапта '!A412,"-")</f>
        <v>-</v>
      </c>
      <c r="AV404" s="38">
        <f t="shared" si="164"/>
        <v>0</v>
      </c>
      <c r="AW404" s="38">
        <f t="shared" si="165"/>
        <v>0</v>
      </c>
      <c r="AX404" s="38">
        <f t="shared" si="166"/>
        <v>0</v>
      </c>
      <c r="AY404" s="181">
        <f t="shared" si="167"/>
        <v>0</v>
      </c>
      <c r="BB404" s="181">
        <f>Инвентаризация!O407</f>
        <v>0</v>
      </c>
      <c r="BC404" s="181">
        <f>Инвентаризация!P407</f>
        <v>0</v>
      </c>
      <c r="BD404" s="181">
        <f>Инвентаризация!Q407</f>
        <v>0</v>
      </c>
      <c r="BE404" s="181" t="str">
        <f>IFERROR('Аксапта 2'!A412,"-")</f>
        <v>-</v>
      </c>
      <c r="BF404" s="38">
        <f t="shared" si="168"/>
        <v>0</v>
      </c>
      <c r="BG404" s="38">
        <f t="shared" si="169"/>
        <v>0</v>
      </c>
      <c r="BH404" s="38">
        <f t="shared" si="170"/>
        <v>0</v>
      </c>
      <c r="BI404" s="181">
        <f t="shared" si="171"/>
        <v>0</v>
      </c>
      <c r="BL404" s="181">
        <f>Инвентаризация!O407</f>
        <v>0</v>
      </c>
      <c r="BM404" s="181">
        <f>Инвентаризация!P407</f>
        <v>0</v>
      </c>
      <c r="BN404" s="181">
        <f>Инвентаризация!Q407</f>
        <v>0</v>
      </c>
      <c r="BO404" s="181" t="str">
        <f>IFERROR('Аксапта 3'!A412,"-")</f>
        <v>-</v>
      </c>
      <c r="BP404" s="38">
        <f t="shared" si="172"/>
        <v>0</v>
      </c>
      <c r="BQ404" s="38">
        <f t="shared" si="173"/>
        <v>0</v>
      </c>
      <c r="BR404" s="38">
        <f t="shared" si="174"/>
        <v>0</v>
      </c>
      <c r="BS404" s="181">
        <f t="shared" si="175"/>
        <v>0</v>
      </c>
    </row>
    <row r="405" spans="23:71">
      <c r="W405" s="38">
        <f t="shared" si="156"/>
        <v>0</v>
      </c>
      <c r="AO405" s="38">
        <f t="shared" si="162"/>
        <v>0</v>
      </c>
      <c r="AP405" s="38">
        <f t="shared" si="163"/>
        <v>0</v>
      </c>
      <c r="AR405" s="181">
        <f>Инвентаризация!O408</f>
        <v>0</v>
      </c>
      <c r="AS405" s="181">
        <f>Инвентаризация!P408</f>
        <v>0</v>
      </c>
      <c r="AT405" s="181">
        <f>Инвентаризация!Q408</f>
        <v>0</v>
      </c>
      <c r="AU405" s="181" t="str">
        <f>IFERROR('Аксапта '!A413,"-")</f>
        <v>-</v>
      </c>
      <c r="AV405" s="38">
        <f t="shared" si="164"/>
        <v>0</v>
      </c>
      <c r="AW405" s="38">
        <f t="shared" si="165"/>
        <v>0</v>
      </c>
      <c r="AX405" s="38">
        <f t="shared" si="166"/>
        <v>0</v>
      </c>
      <c r="AY405" s="181">
        <f t="shared" si="167"/>
        <v>0</v>
      </c>
      <c r="BB405" s="181">
        <f>Инвентаризация!O408</f>
        <v>0</v>
      </c>
      <c r="BC405" s="181">
        <f>Инвентаризация!P408</f>
        <v>0</v>
      </c>
      <c r="BD405" s="181">
        <f>Инвентаризация!Q408</f>
        <v>0</v>
      </c>
      <c r="BE405" s="181" t="str">
        <f>IFERROR('Аксапта 2'!A413,"-")</f>
        <v>-</v>
      </c>
      <c r="BF405" s="38">
        <f t="shared" si="168"/>
        <v>0</v>
      </c>
      <c r="BG405" s="38">
        <f t="shared" si="169"/>
        <v>0</v>
      </c>
      <c r="BH405" s="38">
        <f t="shared" si="170"/>
        <v>0</v>
      </c>
      <c r="BI405" s="181">
        <f t="shared" si="171"/>
        <v>0</v>
      </c>
      <c r="BL405" s="181">
        <f>Инвентаризация!O408</f>
        <v>0</v>
      </c>
      <c r="BM405" s="181">
        <f>Инвентаризация!P408</f>
        <v>0</v>
      </c>
      <c r="BN405" s="181">
        <f>Инвентаризация!Q408</f>
        <v>0</v>
      </c>
      <c r="BO405" s="181" t="str">
        <f>IFERROR('Аксапта 3'!A413,"-")</f>
        <v>-</v>
      </c>
      <c r="BP405" s="38">
        <f t="shared" si="172"/>
        <v>0</v>
      </c>
      <c r="BQ405" s="38">
        <f t="shared" si="173"/>
        <v>0</v>
      </c>
      <c r="BR405" s="38">
        <f t="shared" si="174"/>
        <v>0</v>
      </c>
      <c r="BS405" s="181">
        <f t="shared" si="175"/>
        <v>0</v>
      </c>
    </row>
    <row r="406" spans="23:71">
      <c r="W406" s="38">
        <f t="shared" si="156"/>
        <v>0</v>
      </c>
      <c r="AO406" s="38">
        <f t="shared" si="162"/>
        <v>0</v>
      </c>
      <c r="AP406" s="38">
        <f t="shared" si="163"/>
        <v>0</v>
      </c>
      <c r="AR406" s="181">
        <f>Инвентаризация!O409</f>
        <v>0</v>
      </c>
      <c r="AS406" s="181">
        <f>Инвентаризация!P409</f>
        <v>0</v>
      </c>
      <c r="AT406" s="181">
        <f>Инвентаризация!Q409</f>
        <v>0</v>
      </c>
      <c r="AU406" s="181" t="str">
        <f>IFERROR('Аксапта '!A414,"-")</f>
        <v>-</v>
      </c>
      <c r="AV406" s="38">
        <f t="shared" si="164"/>
        <v>0</v>
      </c>
      <c r="AW406" s="38">
        <f t="shared" si="165"/>
        <v>0</v>
      </c>
      <c r="AX406" s="38">
        <f t="shared" si="166"/>
        <v>0</v>
      </c>
      <c r="AY406" s="181">
        <f t="shared" si="167"/>
        <v>0</v>
      </c>
      <c r="BB406" s="181">
        <f>Инвентаризация!O409</f>
        <v>0</v>
      </c>
      <c r="BC406" s="181">
        <f>Инвентаризация!P409</f>
        <v>0</v>
      </c>
      <c r="BD406" s="181">
        <f>Инвентаризация!Q409</f>
        <v>0</v>
      </c>
      <c r="BE406" s="181" t="str">
        <f>IFERROR('Аксапта 2'!A414,"-")</f>
        <v>-</v>
      </c>
      <c r="BF406" s="38">
        <f t="shared" si="168"/>
        <v>0</v>
      </c>
      <c r="BG406" s="38">
        <f t="shared" si="169"/>
        <v>0</v>
      </c>
      <c r="BH406" s="38">
        <f t="shared" si="170"/>
        <v>0</v>
      </c>
      <c r="BI406" s="181">
        <f t="shared" si="171"/>
        <v>0</v>
      </c>
      <c r="BL406" s="181">
        <f>Инвентаризация!O409</f>
        <v>0</v>
      </c>
      <c r="BM406" s="181">
        <f>Инвентаризация!P409</f>
        <v>0</v>
      </c>
      <c r="BN406" s="181">
        <f>Инвентаризация!Q409</f>
        <v>0</v>
      </c>
      <c r="BO406" s="181" t="str">
        <f>IFERROR('Аксапта 3'!A414,"-")</f>
        <v>-</v>
      </c>
      <c r="BP406" s="38">
        <f t="shared" si="172"/>
        <v>0</v>
      </c>
      <c r="BQ406" s="38">
        <f t="shared" si="173"/>
        <v>0</v>
      </c>
      <c r="BR406" s="38">
        <f t="shared" si="174"/>
        <v>0</v>
      </c>
      <c r="BS406" s="181">
        <f t="shared" si="175"/>
        <v>0</v>
      </c>
    </row>
    <row r="407" spans="23:71">
      <c r="W407" s="38">
        <f t="shared" si="156"/>
        <v>9003</v>
      </c>
      <c r="AO407" s="38">
        <f t="shared" si="162"/>
        <v>0</v>
      </c>
      <c r="AP407" s="38">
        <f t="shared" si="163"/>
        <v>0</v>
      </c>
      <c r="AR407" s="181">
        <f>Инвентаризация!O410</f>
        <v>0</v>
      </c>
      <c r="AS407" s="181">
        <f>Инвентаризация!P410</f>
        <v>0</v>
      </c>
      <c r="AT407" s="181">
        <f>Инвентаризация!Q410</f>
        <v>0</v>
      </c>
      <c r="AU407" s="181" t="str">
        <f>IFERROR('Аксапта '!A415,"-")</f>
        <v>-</v>
      </c>
      <c r="AV407" s="38">
        <f t="shared" si="164"/>
        <v>0</v>
      </c>
      <c r="AW407" s="38">
        <f t="shared" si="165"/>
        <v>0</v>
      </c>
      <c r="AX407" s="38">
        <f t="shared" si="166"/>
        <v>0</v>
      </c>
      <c r="AY407" s="181">
        <f t="shared" si="167"/>
        <v>0</v>
      </c>
      <c r="BB407" s="181">
        <f>Инвентаризация!O410</f>
        <v>0</v>
      </c>
      <c r="BC407" s="181">
        <f>Инвентаризация!P410</f>
        <v>0</v>
      </c>
      <c r="BD407" s="181">
        <f>Инвентаризация!Q410</f>
        <v>0</v>
      </c>
      <c r="BE407" s="181" t="str">
        <f>IFERROR('Аксапта 2'!A415,"-")</f>
        <v>-</v>
      </c>
      <c r="BF407" s="38">
        <f t="shared" si="168"/>
        <v>0</v>
      </c>
      <c r="BG407" s="38">
        <f t="shared" si="169"/>
        <v>0</v>
      </c>
      <c r="BH407" s="38">
        <f t="shared" si="170"/>
        <v>0</v>
      </c>
      <c r="BI407" s="181">
        <f t="shared" si="171"/>
        <v>0</v>
      </c>
      <c r="BL407" s="181">
        <f>Инвентаризация!O410</f>
        <v>0</v>
      </c>
      <c r="BM407" s="181">
        <f>Инвентаризация!P410</f>
        <v>0</v>
      </c>
      <c r="BN407" s="181">
        <f>Инвентаризация!Q410</f>
        <v>0</v>
      </c>
      <c r="BO407" s="181" t="str">
        <f>IFERROR('Аксапта 3'!A415,"-")</f>
        <v>-</v>
      </c>
      <c r="BP407" s="38">
        <f t="shared" si="172"/>
        <v>0</v>
      </c>
      <c r="BQ407" s="38">
        <f t="shared" si="173"/>
        <v>0</v>
      </c>
      <c r="BR407" s="38">
        <f t="shared" si="174"/>
        <v>0</v>
      </c>
      <c r="BS407" s="181">
        <f t="shared" si="175"/>
        <v>0</v>
      </c>
    </row>
    <row r="408" spans="23:71">
      <c r="W408" s="38">
        <f t="shared" si="156"/>
        <v>9007</v>
      </c>
      <c r="AO408" s="38">
        <f t="shared" si="162"/>
        <v>0</v>
      </c>
      <c r="AP408" s="38">
        <f t="shared" si="163"/>
        <v>0</v>
      </c>
      <c r="AR408" s="181">
        <f>Инвентаризация!O411</f>
        <v>0</v>
      </c>
      <c r="AS408" s="181">
        <f>Инвентаризация!P411</f>
        <v>0</v>
      </c>
      <c r="AT408" s="181">
        <f>Инвентаризация!Q411</f>
        <v>0</v>
      </c>
      <c r="AU408" s="181" t="str">
        <f>IFERROR('Аксапта '!A416,"-")</f>
        <v>-</v>
      </c>
      <c r="AV408" s="38">
        <f t="shared" si="164"/>
        <v>0</v>
      </c>
      <c r="AW408" s="38">
        <f t="shared" si="165"/>
        <v>0</v>
      </c>
      <c r="AX408" s="38">
        <f t="shared" si="166"/>
        <v>0</v>
      </c>
      <c r="AY408" s="181">
        <f t="shared" si="167"/>
        <v>0</v>
      </c>
      <c r="BB408" s="181">
        <f>Инвентаризация!O411</f>
        <v>0</v>
      </c>
      <c r="BC408" s="181">
        <f>Инвентаризация!P411</f>
        <v>0</v>
      </c>
      <c r="BD408" s="181">
        <f>Инвентаризация!Q411</f>
        <v>0</v>
      </c>
      <c r="BE408" s="181" t="str">
        <f>IFERROR('Аксапта 2'!A416,"-")</f>
        <v>-</v>
      </c>
      <c r="BF408" s="38">
        <f t="shared" si="168"/>
        <v>0</v>
      </c>
      <c r="BG408" s="38">
        <f t="shared" si="169"/>
        <v>0</v>
      </c>
      <c r="BH408" s="38">
        <f t="shared" si="170"/>
        <v>0</v>
      </c>
      <c r="BI408" s="181">
        <f t="shared" si="171"/>
        <v>0</v>
      </c>
      <c r="BL408" s="181">
        <f>Инвентаризация!O411</f>
        <v>0</v>
      </c>
      <c r="BM408" s="181">
        <f>Инвентаризация!P411</f>
        <v>0</v>
      </c>
      <c r="BN408" s="181">
        <f>Инвентаризация!Q411</f>
        <v>0</v>
      </c>
      <c r="BO408" s="181" t="str">
        <f>IFERROR('Аксапта 3'!A416,"-")</f>
        <v>-</v>
      </c>
      <c r="BP408" s="38">
        <f t="shared" si="172"/>
        <v>0</v>
      </c>
      <c r="BQ408" s="38">
        <f t="shared" si="173"/>
        <v>0</v>
      </c>
      <c r="BR408" s="38">
        <f t="shared" si="174"/>
        <v>0</v>
      </c>
      <c r="BS408" s="181">
        <f t="shared" si="175"/>
        <v>0</v>
      </c>
    </row>
    <row r="409" spans="23:71">
      <c r="W409" s="38">
        <f t="shared" si="156"/>
        <v>9013</v>
      </c>
      <c r="AO409" s="38">
        <f t="shared" si="162"/>
        <v>0</v>
      </c>
      <c r="AP409" s="38">
        <f t="shared" si="163"/>
        <v>0</v>
      </c>
      <c r="AR409" s="181">
        <f>Инвентаризация!O412</f>
        <v>0</v>
      </c>
      <c r="AS409" s="181">
        <f>Инвентаризация!P412</f>
        <v>0</v>
      </c>
      <c r="AT409" s="181">
        <f>Инвентаризация!Q412</f>
        <v>0</v>
      </c>
      <c r="AU409" s="181" t="str">
        <f>IFERROR('Аксапта '!A417,"-")</f>
        <v>-</v>
      </c>
      <c r="AV409" s="38">
        <f t="shared" si="164"/>
        <v>0</v>
      </c>
      <c r="AW409" s="38">
        <f t="shared" si="165"/>
        <v>0</v>
      </c>
      <c r="AX409" s="38">
        <f t="shared" si="166"/>
        <v>0</v>
      </c>
      <c r="AY409" s="181">
        <f t="shared" si="167"/>
        <v>0</v>
      </c>
      <c r="BB409" s="181">
        <f>Инвентаризация!O412</f>
        <v>0</v>
      </c>
      <c r="BC409" s="181">
        <f>Инвентаризация!P412</f>
        <v>0</v>
      </c>
      <c r="BD409" s="181">
        <f>Инвентаризация!Q412</f>
        <v>0</v>
      </c>
      <c r="BE409" s="181" t="str">
        <f>IFERROR('Аксапта 2'!A417,"-")</f>
        <v>-</v>
      </c>
      <c r="BF409" s="38">
        <f t="shared" si="168"/>
        <v>0</v>
      </c>
      <c r="BG409" s="38">
        <f t="shared" si="169"/>
        <v>0</v>
      </c>
      <c r="BH409" s="38">
        <f t="shared" si="170"/>
        <v>0</v>
      </c>
      <c r="BI409" s="181">
        <f t="shared" si="171"/>
        <v>0</v>
      </c>
      <c r="BL409" s="181">
        <f>Инвентаризация!O412</f>
        <v>0</v>
      </c>
      <c r="BM409" s="181">
        <f>Инвентаризация!P412</f>
        <v>0</v>
      </c>
      <c r="BN409" s="181">
        <f>Инвентаризация!Q412</f>
        <v>0</v>
      </c>
      <c r="BO409" s="181" t="str">
        <f>IFERROR('Аксапта 3'!A417,"-")</f>
        <v>-</v>
      </c>
      <c r="BP409" s="38">
        <f t="shared" si="172"/>
        <v>0</v>
      </c>
      <c r="BQ409" s="38">
        <f t="shared" si="173"/>
        <v>0</v>
      </c>
      <c r="BR409" s="38">
        <f t="shared" si="174"/>
        <v>0</v>
      </c>
      <c r="BS409" s="181">
        <f t="shared" si="175"/>
        <v>0</v>
      </c>
    </row>
    <row r="410" spans="23:71">
      <c r="W410" s="38">
        <f t="shared" si="156"/>
        <v>7019</v>
      </c>
      <c r="AO410" s="38">
        <f t="shared" si="162"/>
        <v>0</v>
      </c>
      <c r="AP410" s="38">
        <f t="shared" si="163"/>
        <v>0</v>
      </c>
      <c r="AR410" s="181">
        <f>Инвентаризация!O413</f>
        <v>0</v>
      </c>
      <c r="AS410" s="181">
        <f>Инвентаризация!P413</f>
        <v>0</v>
      </c>
      <c r="AT410" s="181">
        <f>Инвентаризация!Q413</f>
        <v>0</v>
      </c>
      <c r="AU410" s="181" t="str">
        <f>IFERROR('Аксапта '!A418,"-")</f>
        <v>-</v>
      </c>
      <c r="AV410" s="38">
        <f t="shared" si="164"/>
        <v>0</v>
      </c>
      <c r="AW410" s="38">
        <f t="shared" si="165"/>
        <v>0</v>
      </c>
      <c r="AX410" s="38">
        <f t="shared" si="166"/>
        <v>0</v>
      </c>
      <c r="AY410" s="181">
        <f t="shared" si="167"/>
        <v>0</v>
      </c>
      <c r="BB410" s="181">
        <f>Инвентаризация!O413</f>
        <v>0</v>
      </c>
      <c r="BC410" s="181">
        <f>Инвентаризация!P413</f>
        <v>0</v>
      </c>
      <c r="BD410" s="181">
        <f>Инвентаризация!Q413</f>
        <v>0</v>
      </c>
      <c r="BE410" s="181" t="str">
        <f>IFERROR('Аксапта 2'!A418,"-")</f>
        <v>-</v>
      </c>
      <c r="BF410" s="38">
        <f t="shared" si="168"/>
        <v>0</v>
      </c>
      <c r="BG410" s="38">
        <f t="shared" si="169"/>
        <v>0</v>
      </c>
      <c r="BH410" s="38">
        <f t="shared" si="170"/>
        <v>0</v>
      </c>
      <c r="BI410" s="181">
        <f t="shared" si="171"/>
        <v>0</v>
      </c>
      <c r="BL410" s="181">
        <f>Инвентаризация!O413</f>
        <v>0</v>
      </c>
      <c r="BM410" s="181">
        <f>Инвентаризация!P413</f>
        <v>0</v>
      </c>
      <c r="BN410" s="181">
        <f>Инвентаризация!Q413</f>
        <v>0</v>
      </c>
      <c r="BO410" s="181" t="str">
        <f>IFERROR('Аксапта 3'!A418,"-")</f>
        <v>-</v>
      </c>
      <c r="BP410" s="38">
        <f t="shared" si="172"/>
        <v>0</v>
      </c>
      <c r="BQ410" s="38">
        <f t="shared" si="173"/>
        <v>0</v>
      </c>
      <c r="BR410" s="38">
        <f t="shared" si="174"/>
        <v>0</v>
      </c>
      <c r="BS410" s="181">
        <f t="shared" si="175"/>
        <v>0</v>
      </c>
    </row>
    <row r="411" spans="23:71">
      <c r="W411" s="38">
        <f t="shared" si="156"/>
        <v>9012</v>
      </c>
      <c r="AO411" s="38">
        <f t="shared" si="162"/>
        <v>0</v>
      </c>
      <c r="AP411" s="38">
        <f t="shared" si="163"/>
        <v>0</v>
      </c>
      <c r="AR411" s="181">
        <f>Инвентаризация!O414</f>
        <v>0</v>
      </c>
      <c r="AS411" s="181">
        <f>Инвентаризация!P414</f>
        <v>0</v>
      </c>
      <c r="AT411" s="181">
        <f>Инвентаризация!Q414</f>
        <v>0</v>
      </c>
      <c r="AU411" s="181" t="str">
        <f>IFERROR('Аксапта '!A419,"-")</f>
        <v>-</v>
      </c>
      <c r="AV411" s="38">
        <f t="shared" si="164"/>
        <v>0</v>
      </c>
      <c r="AW411" s="38">
        <f t="shared" si="165"/>
        <v>0</v>
      </c>
      <c r="AX411" s="38">
        <f t="shared" si="166"/>
        <v>0</v>
      </c>
      <c r="AY411" s="181">
        <f t="shared" si="167"/>
        <v>0</v>
      </c>
      <c r="BB411" s="181">
        <f>Инвентаризация!O414</f>
        <v>0</v>
      </c>
      <c r="BC411" s="181">
        <f>Инвентаризация!P414</f>
        <v>0</v>
      </c>
      <c r="BD411" s="181">
        <f>Инвентаризация!Q414</f>
        <v>0</v>
      </c>
      <c r="BE411" s="181" t="str">
        <f>IFERROR('Аксапта 2'!A419,"-")</f>
        <v>-</v>
      </c>
      <c r="BF411" s="38">
        <f t="shared" si="168"/>
        <v>0</v>
      </c>
      <c r="BG411" s="38">
        <f t="shared" si="169"/>
        <v>0</v>
      </c>
      <c r="BH411" s="38">
        <f t="shared" si="170"/>
        <v>0</v>
      </c>
      <c r="BI411" s="181">
        <f t="shared" si="171"/>
        <v>0</v>
      </c>
      <c r="BL411" s="181">
        <f>Инвентаризация!O414</f>
        <v>0</v>
      </c>
      <c r="BM411" s="181">
        <f>Инвентаризация!P414</f>
        <v>0</v>
      </c>
      <c r="BN411" s="181">
        <f>Инвентаризация!Q414</f>
        <v>0</v>
      </c>
      <c r="BO411" s="181" t="str">
        <f>IFERROR('Аксапта 3'!A419,"-")</f>
        <v>-</v>
      </c>
      <c r="BP411" s="38">
        <f t="shared" si="172"/>
        <v>0</v>
      </c>
      <c r="BQ411" s="38">
        <f t="shared" si="173"/>
        <v>0</v>
      </c>
      <c r="BR411" s="38">
        <f t="shared" si="174"/>
        <v>0</v>
      </c>
      <c r="BS411" s="181">
        <f t="shared" si="175"/>
        <v>0</v>
      </c>
    </row>
    <row r="412" spans="23:71">
      <c r="W412" s="38">
        <f t="shared" si="156"/>
        <v>0</v>
      </c>
      <c r="AO412" s="38">
        <f t="shared" si="162"/>
        <v>0</v>
      </c>
      <c r="AP412" s="38">
        <f t="shared" si="163"/>
        <v>0</v>
      </c>
      <c r="AR412" s="181">
        <f>Инвентаризация!O415</f>
        <v>0</v>
      </c>
      <c r="AS412" s="181">
        <f>Инвентаризация!P415</f>
        <v>0</v>
      </c>
      <c r="AT412" s="181">
        <f>Инвентаризация!Q415</f>
        <v>0</v>
      </c>
      <c r="AU412" s="181" t="str">
        <f>IFERROR('Аксапта '!A420,"-")</f>
        <v>-</v>
      </c>
      <c r="AV412" s="38">
        <f t="shared" si="164"/>
        <v>0</v>
      </c>
      <c r="AW412" s="38">
        <f t="shared" si="165"/>
        <v>0</v>
      </c>
      <c r="AX412" s="38">
        <f t="shared" si="166"/>
        <v>0</v>
      </c>
      <c r="AY412" s="181">
        <f t="shared" si="167"/>
        <v>0</v>
      </c>
      <c r="BB412" s="181">
        <f>Инвентаризация!O415</f>
        <v>0</v>
      </c>
      <c r="BC412" s="181">
        <f>Инвентаризация!P415</f>
        <v>0</v>
      </c>
      <c r="BD412" s="181">
        <f>Инвентаризация!Q415</f>
        <v>0</v>
      </c>
      <c r="BE412" s="181" t="str">
        <f>IFERROR('Аксапта 2'!A420,"-")</f>
        <v>-</v>
      </c>
      <c r="BF412" s="38">
        <f t="shared" si="168"/>
        <v>0</v>
      </c>
      <c r="BG412" s="38">
        <f t="shared" si="169"/>
        <v>0</v>
      </c>
      <c r="BH412" s="38">
        <f t="shared" si="170"/>
        <v>0</v>
      </c>
      <c r="BI412" s="181">
        <f t="shared" si="171"/>
        <v>0</v>
      </c>
      <c r="BL412" s="181">
        <f>Инвентаризация!O415</f>
        <v>0</v>
      </c>
      <c r="BM412" s="181">
        <f>Инвентаризация!P415</f>
        <v>0</v>
      </c>
      <c r="BN412" s="181">
        <f>Инвентаризация!Q415</f>
        <v>0</v>
      </c>
      <c r="BO412" s="181" t="str">
        <f>IFERROR('Аксапта 3'!A420,"-")</f>
        <v>-</v>
      </c>
      <c r="BP412" s="38">
        <f t="shared" si="172"/>
        <v>0</v>
      </c>
      <c r="BQ412" s="38">
        <f t="shared" si="173"/>
        <v>0</v>
      </c>
      <c r="BR412" s="38">
        <f t="shared" si="174"/>
        <v>0</v>
      </c>
      <c r="BS412" s="181">
        <f t="shared" si="175"/>
        <v>0</v>
      </c>
    </row>
    <row r="413" spans="23:71">
      <c r="W413" s="38">
        <f t="shared" si="156"/>
        <v>0</v>
      </c>
      <c r="AO413" s="38">
        <f t="shared" si="162"/>
        <v>0</v>
      </c>
      <c r="AP413" s="38">
        <f t="shared" si="163"/>
        <v>0</v>
      </c>
      <c r="AR413" s="181">
        <f>Инвентаризация!O416</f>
        <v>0</v>
      </c>
      <c r="AS413" s="181">
        <f>Инвентаризация!P416</f>
        <v>0</v>
      </c>
      <c r="AT413" s="181">
        <f>Инвентаризация!Q416</f>
        <v>0</v>
      </c>
      <c r="AU413" s="181" t="str">
        <f>IFERROR('Аксапта '!A421,"-")</f>
        <v>-</v>
      </c>
      <c r="AV413" s="38">
        <f t="shared" si="164"/>
        <v>0</v>
      </c>
      <c r="AW413" s="38">
        <f t="shared" si="165"/>
        <v>0</v>
      </c>
      <c r="AX413" s="38">
        <f t="shared" si="166"/>
        <v>0</v>
      </c>
      <c r="AY413" s="181">
        <f t="shared" si="167"/>
        <v>0</v>
      </c>
      <c r="BB413" s="181">
        <f>Инвентаризация!O416</f>
        <v>0</v>
      </c>
      <c r="BC413" s="181">
        <f>Инвентаризация!P416</f>
        <v>0</v>
      </c>
      <c r="BD413" s="181">
        <f>Инвентаризация!Q416</f>
        <v>0</v>
      </c>
      <c r="BE413" s="181" t="str">
        <f>IFERROR('Аксапта 2'!A421,"-")</f>
        <v>-</v>
      </c>
      <c r="BF413" s="38">
        <f t="shared" si="168"/>
        <v>0</v>
      </c>
      <c r="BG413" s="38">
        <f t="shared" si="169"/>
        <v>0</v>
      </c>
      <c r="BH413" s="38">
        <f t="shared" si="170"/>
        <v>0</v>
      </c>
      <c r="BI413" s="181">
        <f t="shared" si="171"/>
        <v>0</v>
      </c>
      <c r="BL413" s="181">
        <f>Инвентаризация!O416</f>
        <v>0</v>
      </c>
      <c r="BM413" s="181">
        <f>Инвентаризация!P416</f>
        <v>0</v>
      </c>
      <c r="BN413" s="181">
        <f>Инвентаризация!Q416</f>
        <v>0</v>
      </c>
      <c r="BO413" s="181" t="str">
        <f>IFERROR('Аксапта 3'!A421,"-")</f>
        <v>-</v>
      </c>
      <c r="BP413" s="38">
        <f t="shared" si="172"/>
        <v>0</v>
      </c>
      <c r="BQ413" s="38">
        <f t="shared" si="173"/>
        <v>0</v>
      </c>
      <c r="BR413" s="38">
        <f t="shared" si="174"/>
        <v>0</v>
      </c>
      <c r="BS413" s="181">
        <f t="shared" si="175"/>
        <v>0</v>
      </c>
    </row>
    <row r="414" spans="23:71">
      <c r="W414" s="38">
        <f t="shared" si="156"/>
        <v>0</v>
      </c>
      <c r="AO414" s="38">
        <f t="shared" si="162"/>
        <v>0</v>
      </c>
      <c r="AP414" s="38">
        <f t="shared" si="163"/>
        <v>0</v>
      </c>
      <c r="AR414" s="181">
        <f>Инвентаризация!O417</f>
        <v>0</v>
      </c>
      <c r="AS414" s="181">
        <f>Инвентаризация!P417</f>
        <v>0</v>
      </c>
      <c r="AT414" s="181">
        <f>Инвентаризация!Q417</f>
        <v>0</v>
      </c>
      <c r="AU414" s="181" t="str">
        <f>IFERROR('Аксапта '!A422,"-")</f>
        <v>-</v>
      </c>
      <c r="AV414" s="38">
        <f t="shared" si="164"/>
        <v>0</v>
      </c>
      <c r="AW414" s="38">
        <f t="shared" si="165"/>
        <v>0</v>
      </c>
      <c r="AX414" s="38">
        <f t="shared" si="166"/>
        <v>0</v>
      </c>
      <c r="AY414" s="181">
        <f t="shared" si="167"/>
        <v>0</v>
      </c>
      <c r="BB414" s="181">
        <f>Инвентаризация!O417</f>
        <v>0</v>
      </c>
      <c r="BC414" s="181">
        <f>Инвентаризация!P417</f>
        <v>0</v>
      </c>
      <c r="BD414" s="181">
        <f>Инвентаризация!Q417</f>
        <v>0</v>
      </c>
      <c r="BE414" s="181" t="str">
        <f>IFERROR('Аксапта 2'!A422,"-")</f>
        <v>-</v>
      </c>
      <c r="BF414" s="38">
        <f t="shared" si="168"/>
        <v>0</v>
      </c>
      <c r="BG414" s="38">
        <f t="shared" si="169"/>
        <v>0</v>
      </c>
      <c r="BH414" s="38">
        <f t="shared" si="170"/>
        <v>0</v>
      </c>
      <c r="BI414" s="181">
        <f t="shared" si="171"/>
        <v>0</v>
      </c>
      <c r="BL414" s="181">
        <f>Инвентаризация!O417</f>
        <v>0</v>
      </c>
      <c r="BM414" s="181">
        <f>Инвентаризация!P417</f>
        <v>0</v>
      </c>
      <c r="BN414" s="181">
        <f>Инвентаризация!Q417</f>
        <v>0</v>
      </c>
      <c r="BO414" s="181" t="str">
        <f>IFERROR('Аксапта 3'!A422,"-")</f>
        <v>-</v>
      </c>
      <c r="BP414" s="38">
        <f t="shared" si="172"/>
        <v>0</v>
      </c>
      <c r="BQ414" s="38">
        <f t="shared" si="173"/>
        <v>0</v>
      </c>
      <c r="BR414" s="38">
        <f t="shared" si="174"/>
        <v>0</v>
      </c>
      <c r="BS414" s="181">
        <f t="shared" si="175"/>
        <v>0</v>
      </c>
    </row>
    <row r="415" spans="23:71">
      <c r="W415" s="38">
        <f t="shared" si="156"/>
        <v>0</v>
      </c>
      <c r="AO415" s="38">
        <f t="shared" si="162"/>
        <v>0</v>
      </c>
      <c r="AP415" s="38">
        <f t="shared" si="163"/>
        <v>0</v>
      </c>
      <c r="AR415" s="181">
        <f>Инвентаризация!O418</f>
        <v>0</v>
      </c>
      <c r="AS415" s="181">
        <f>Инвентаризация!P418</f>
        <v>0</v>
      </c>
      <c r="AT415" s="181">
        <f>Инвентаризация!Q418</f>
        <v>0</v>
      </c>
      <c r="AU415" s="181" t="str">
        <f>IFERROR('Аксапта '!A423,"-")</f>
        <v>-</v>
      </c>
      <c r="AV415" s="38">
        <f t="shared" si="164"/>
        <v>0</v>
      </c>
      <c r="AW415" s="38">
        <f t="shared" si="165"/>
        <v>0</v>
      </c>
      <c r="AX415" s="38">
        <f t="shared" si="166"/>
        <v>0</v>
      </c>
      <c r="AY415" s="181">
        <f t="shared" si="167"/>
        <v>0</v>
      </c>
      <c r="BB415" s="181">
        <f>Инвентаризация!O418</f>
        <v>0</v>
      </c>
      <c r="BC415" s="181">
        <f>Инвентаризация!P418</f>
        <v>0</v>
      </c>
      <c r="BD415" s="181">
        <f>Инвентаризация!Q418</f>
        <v>0</v>
      </c>
      <c r="BE415" s="181" t="str">
        <f>IFERROR('Аксапта 2'!A423,"-")</f>
        <v>-</v>
      </c>
      <c r="BF415" s="38">
        <f t="shared" si="168"/>
        <v>0</v>
      </c>
      <c r="BG415" s="38">
        <f t="shared" si="169"/>
        <v>0</v>
      </c>
      <c r="BH415" s="38">
        <f t="shared" si="170"/>
        <v>0</v>
      </c>
      <c r="BI415" s="181">
        <f t="shared" si="171"/>
        <v>0</v>
      </c>
      <c r="BL415" s="181">
        <f>Инвентаризация!O418</f>
        <v>0</v>
      </c>
      <c r="BM415" s="181">
        <f>Инвентаризация!P418</f>
        <v>0</v>
      </c>
      <c r="BN415" s="181">
        <f>Инвентаризация!Q418</f>
        <v>0</v>
      </c>
      <c r="BO415" s="181" t="str">
        <f>IFERROR('Аксапта 3'!A423,"-")</f>
        <v>-</v>
      </c>
      <c r="BP415" s="38">
        <f t="shared" si="172"/>
        <v>0</v>
      </c>
      <c r="BQ415" s="38">
        <f t="shared" si="173"/>
        <v>0</v>
      </c>
      <c r="BR415" s="38">
        <f t="shared" si="174"/>
        <v>0</v>
      </c>
      <c r="BS415" s="181">
        <f t="shared" si="175"/>
        <v>0</v>
      </c>
    </row>
    <row r="416" spans="23:71">
      <c r="W416" s="38">
        <f t="shared" si="156"/>
        <v>0</v>
      </c>
      <c r="AO416" s="38">
        <f t="shared" si="162"/>
        <v>0</v>
      </c>
      <c r="AP416" s="38">
        <f t="shared" si="163"/>
        <v>0</v>
      </c>
      <c r="AR416" s="181">
        <f>Инвентаризация!O419</f>
        <v>0</v>
      </c>
      <c r="AS416" s="181">
        <f>Инвентаризация!P419</f>
        <v>0</v>
      </c>
      <c r="AT416" s="181">
        <f>Инвентаризация!Q419</f>
        <v>0</v>
      </c>
      <c r="AU416" s="181" t="str">
        <f>IFERROR('Аксапта '!A424,"-")</f>
        <v>-</v>
      </c>
      <c r="AV416" s="38">
        <f t="shared" si="164"/>
        <v>0</v>
      </c>
      <c r="AW416" s="38">
        <f t="shared" si="165"/>
        <v>0</v>
      </c>
      <c r="AX416" s="38">
        <f t="shared" si="166"/>
        <v>0</v>
      </c>
      <c r="AY416" s="181">
        <f t="shared" si="167"/>
        <v>0</v>
      </c>
      <c r="BB416" s="181">
        <f>Инвентаризация!O419</f>
        <v>0</v>
      </c>
      <c r="BC416" s="181">
        <f>Инвентаризация!P419</f>
        <v>0</v>
      </c>
      <c r="BD416" s="181">
        <f>Инвентаризация!Q419</f>
        <v>0</v>
      </c>
      <c r="BE416" s="181" t="str">
        <f>IFERROR('Аксапта 2'!A424,"-")</f>
        <v>-</v>
      </c>
      <c r="BF416" s="38">
        <f t="shared" si="168"/>
        <v>0</v>
      </c>
      <c r="BG416" s="38">
        <f t="shared" si="169"/>
        <v>0</v>
      </c>
      <c r="BH416" s="38">
        <f t="shared" si="170"/>
        <v>0</v>
      </c>
      <c r="BI416" s="181">
        <f t="shared" si="171"/>
        <v>0</v>
      </c>
      <c r="BL416" s="181">
        <f>Инвентаризация!O419</f>
        <v>0</v>
      </c>
      <c r="BM416" s="181">
        <f>Инвентаризация!P419</f>
        <v>0</v>
      </c>
      <c r="BN416" s="181">
        <f>Инвентаризация!Q419</f>
        <v>0</v>
      </c>
      <c r="BO416" s="181" t="str">
        <f>IFERROR('Аксапта 3'!A424,"-")</f>
        <v>-</v>
      </c>
      <c r="BP416" s="38">
        <f t="shared" si="172"/>
        <v>0</v>
      </c>
      <c r="BQ416" s="38">
        <f t="shared" si="173"/>
        <v>0</v>
      </c>
      <c r="BR416" s="38">
        <f t="shared" si="174"/>
        <v>0</v>
      </c>
      <c r="BS416" s="181">
        <f t="shared" si="175"/>
        <v>0</v>
      </c>
    </row>
    <row r="417" spans="23:71">
      <c r="W417" s="38">
        <f t="shared" si="156"/>
        <v>0</v>
      </c>
      <c r="AO417" s="38">
        <f t="shared" si="162"/>
        <v>0</v>
      </c>
      <c r="AP417" s="38">
        <f t="shared" si="163"/>
        <v>0</v>
      </c>
      <c r="AR417" s="181">
        <f>Инвентаризация!O420</f>
        <v>0</v>
      </c>
      <c r="AS417" s="181">
        <f>Инвентаризация!P420</f>
        <v>0</v>
      </c>
      <c r="AT417" s="181">
        <f>Инвентаризация!Q420</f>
        <v>0</v>
      </c>
      <c r="AU417" s="181" t="str">
        <f>IFERROR('Аксапта '!A425,"-")</f>
        <v>-</v>
      </c>
      <c r="AV417" s="38">
        <f t="shared" si="164"/>
        <v>0</v>
      </c>
      <c r="AW417" s="38">
        <f t="shared" si="165"/>
        <v>0</v>
      </c>
      <c r="AX417" s="38">
        <f t="shared" si="166"/>
        <v>0</v>
      </c>
      <c r="AY417" s="181">
        <f t="shared" si="167"/>
        <v>0</v>
      </c>
      <c r="BB417" s="181">
        <f>Инвентаризация!O420</f>
        <v>0</v>
      </c>
      <c r="BC417" s="181">
        <f>Инвентаризация!P420</f>
        <v>0</v>
      </c>
      <c r="BD417" s="181">
        <f>Инвентаризация!Q420</f>
        <v>0</v>
      </c>
      <c r="BE417" s="181" t="str">
        <f>IFERROR('Аксапта 2'!A425,"-")</f>
        <v>-</v>
      </c>
      <c r="BF417" s="38">
        <f t="shared" si="168"/>
        <v>0</v>
      </c>
      <c r="BG417" s="38">
        <f t="shared" si="169"/>
        <v>0</v>
      </c>
      <c r="BH417" s="38">
        <f t="shared" si="170"/>
        <v>0</v>
      </c>
      <c r="BI417" s="181">
        <f t="shared" si="171"/>
        <v>0</v>
      </c>
      <c r="BL417" s="181">
        <f>Инвентаризация!O420</f>
        <v>0</v>
      </c>
      <c r="BM417" s="181">
        <f>Инвентаризация!P420</f>
        <v>0</v>
      </c>
      <c r="BN417" s="181">
        <f>Инвентаризация!Q420</f>
        <v>0</v>
      </c>
      <c r="BO417" s="181" t="str">
        <f>IFERROR('Аксапта 3'!A425,"-")</f>
        <v>-</v>
      </c>
      <c r="BP417" s="38">
        <f t="shared" si="172"/>
        <v>0</v>
      </c>
      <c r="BQ417" s="38">
        <f t="shared" si="173"/>
        <v>0</v>
      </c>
      <c r="BR417" s="38">
        <f t="shared" si="174"/>
        <v>0</v>
      </c>
      <c r="BS417" s="181">
        <f t="shared" si="175"/>
        <v>0</v>
      </c>
    </row>
    <row r="418" spans="23:71">
      <c r="W418" s="38">
        <f t="shared" si="156"/>
        <v>0</v>
      </c>
      <c r="AO418" s="38">
        <f t="shared" si="162"/>
        <v>0</v>
      </c>
      <c r="AP418" s="38">
        <f t="shared" si="163"/>
        <v>0</v>
      </c>
      <c r="AR418" s="181">
        <f>Инвентаризация!O421</f>
        <v>0</v>
      </c>
      <c r="AS418" s="181">
        <f>Инвентаризация!P421</f>
        <v>0</v>
      </c>
      <c r="AT418" s="181">
        <f>Инвентаризация!Q421</f>
        <v>0</v>
      </c>
      <c r="AU418" s="181" t="str">
        <f>IFERROR('Аксапта '!A426,"-")</f>
        <v>-</v>
      </c>
      <c r="AV418" s="38">
        <f t="shared" si="164"/>
        <v>0</v>
      </c>
      <c r="AW418" s="38">
        <f t="shared" si="165"/>
        <v>0</v>
      </c>
      <c r="AX418" s="38">
        <f t="shared" si="166"/>
        <v>0</v>
      </c>
      <c r="AY418" s="181">
        <f t="shared" si="167"/>
        <v>0</v>
      </c>
      <c r="BB418" s="181">
        <f>Инвентаризация!O421</f>
        <v>0</v>
      </c>
      <c r="BC418" s="181">
        <f>Инвентаризация!P421</f>
        <v>0</v>
      </c>
      <c r="BD418" s="181">
        <f>Инвентаризация!Q421</f>
        <v>0</v>
      </c>
      <c r="BE418" s="181" t="str">
        <f>IFERROR('Аксапта 2'!A426,"-")</f>
        <v>-</v>
      </c>
      <c r="BF418" s="38">
        <f t="shared" si="168"/>
        <v>0</v>
      </c>
      <c r="BG418" s="38">
        <f t="shared" si="169"/>
        <v>0</v>
      </c>
      <c r="BH418" s="38">
        <f t="shared" si="170"/>
        <v>0</v>
      </c>
      <c r="BI418" s="181">
        <f t="shared" si="171"/>
        <v>0</v>
      </c>
      <c r="BL418" s="181">
        <f>Инвентаризация!O421</f>
        <v>0</v>
      </c>
      <c r="BM418" s="181">
        <f>Инвентаризация!P421</f>
        <v>0</v>
      </c>
      <c r="BN418" s="181">
        <f>Инвентаризация!Q421</f>
        <v>0</v>
      </c>
      <c r="BO418" s="181" t="str">
        <f>IFERROR('Аксапта 3'!A426,"-")</f>
        <v>-</v>
      </c>
      <c r="BP418" s="38">
        <f t="shared" si="172"/>
        <v>0</v>
      </c>
      <c r="BQ418" s="38">
        <f t="shared" si="173"/>
        <v>0</v>
      </c>
      <c r="BR418" s="38">
        <f t="shared" si="174"/>
        <v>0</v>
      </c>
      <c r="BS418" s="181">
        <f t="shared" si="175"/>
        <v>0</v>
      </c>
    </row>
    <row r="419" spans="23:71">
      <c r="W419" s="38">
        <f t="shared" si="156"/>
        <v>0</v>
      </c>
      <c r="AO419" s="38">
        <f t="shared" si="162"/>
        <v>0</v>
      </c>
      <c r="AP419" s="38">
        <f t="shared" si="163"/>
        <v>0</v>
      </c>
      <c r="AR419" s="181">
        <f>Инвентаризация!O422</f>
        <v>0</v>
      </c>
      <c r="AS419" s="181">
        <f>Инвентаризация!P422</f>
        <v>0</v>
      </c>
      <c r="AT419" s="181">
        <f>Инвентаризация!Q422</f>
        <v>0</v>
      </c>
      <c r="AU419" s="181" t="str">
        <f>IFERROR('Аксапта '!A427,"-")</f>
        <v>-</v>
      </c>
      <c r="AV419" s="38">
        <f t="shared" si="164"/>
        <v>0</v>
      </c>
      <c r="AW419" s="38">
        <f t="shared" si="165"/>
        <v>0</v>
      </c>
      <c r="AX419" s="38">
        <f t="shared" si="166"/>
        <v>0</v>
      </c>
      <c r="AY419" s="181">
        <f t="shared" si="167"/>
        <v>0</v>
      </c>
      <c r="BB419" s="181">
        <f>Инвентаризация!O422</f>
        <v>0</v>
      </c>
      <c r="BC419" s="181">
        <f>Инвентаризация!P422</f>
        <v>0</v>
      </c>
      <c r="BD419" s="181">
        <f>Инвентаризация!Q422</f>
        <v>0</v>
      </c>
      <c r="BE419" s="181" t="str">
        <f>IFERROR('Аксапта 2'!A427,"-")</f>
        <v>-</v>
      </c>
      <c r="BF419" s="38">
        <f t="shared" si="168"/>
        <v>0</v>
      </c>
      <c r="BG419" s="38">
        <f t="shared" si="169"/>
        <v>0</v>
      </c>
      <c r="BH419" s="38">
        <f t="shared" si="170"/>
        <v>0</v>
      </c>
      <c r="BI419" s="181">
        <f t="shared" si="171"/>
        <v>0</v>
      </c>
      <c r="BL419" s="181">
        <f>Инвентаризация!O422</f>
        <v>0</v>
      </c>
      <c r="BM419" s="181">
        <f>Инвентаризация!P422</f>
        <v>0</v>
      </c>
      <c r="BN419" s="181">
        <f>Инвентаризация!Q422</f>
        <v>0</v>
      </c>
      <c r="BO419" s="181" t="str">
        <f>IFERROR('Аксапта 3'!A427,"-")</f>
        <v>-</v>
      </c>
      <c r="BP419" s="38">
        <f t="shared" si="172"/>
        <v>0</v>
      </c>
      <c r="BQ419" s="38">
        <f t="shared" si="173"/>
        <v>0</v>
      </c>
      <c r="BR419" s="38">
        <f t="shared" si="174"/>
        <v>0</v>
      </c>
      <c r="BS419" s="181">
        <f t="shared" si="175"/>
        <v>0</v>
      </c>
    </row>
    <row r="420" spans="23:71">
      <c r="W420" s="38">
        <f t="shared" si="156"/>
        <v>0</v>
      </c>
      <c r="AO420" s="38">
        <f t="shared" si="162"/>
        <v>0</v>
      </c>
      <c r="AP420" s="38">
        <f t="shared" si="163"/>
        <v>0</v>
      </c>
      <c r="AR420" s="181">
        <f>Инвентаризация!O423</f>
        <v>0</v>
      </c>
      <c r="AS420" s="181">
        <f>Инвентаризация!P423</f>
        <v>0</v>
      </c>
      <c r="AT420" s="181">
        <f>Инвентаризация!Q423</f>
        <v>0</v>
      </c>
      <c r="AU420" s="181" t="str">
        <f>IFERROR('Аксапта '!A428,"-")</f>
        <v>-</v>
      </c>
      <c r="AV420" s="38">
        <f t="shared" si="164"/>
        <v>0</v>
      </c>
      <c r="AW420" s="38">
        <f t="shared" si="165"/>
        <v>0</v>
      </c>
      <c r="AX420" s="38">
        <f t="shared" si="166"/>
        <v>0</v>
      </c>
      <c r="AY420" s="181">
        <f t="shared" si="167"/>
        <v>0</v>
      </c>
      <c r="BB420" s="181">
        <f>Инвентаризация!O423</f>
        <v>0</v>
      </c>
      <c r="BC420" s="181">
        <f>Инвентаризация!P423</f>
        <v>0</v>
      </c>
      <c r="BD420" s="181">
        <f>Инвентаризация!Q423</f>
        <v>0</v>
      </c>
      <c r="BE420" s="181" t="str">
        <f>IFERROR('Аксапта 2'!A428,"-")</f>
        <v>-</v>
      </c>
      <c r="BF420" s="38">
        <f t="shared" si="168"/>
        <v>0</v>
      </c>
      <c r="BG420" s="38">
        <f t="shared" si="169"/>
        <v>0</v>
      </c>
      <c r="BH420" s="38">
        <f t="shared" si="170"/>
        <v>0</v>
      </c>
      <c r="BI420" s="181">
        <f t="shared" si="171"/>
        <v>0</v>
      </c>
      <c r="BL420" s="181">
        <f>Инвентаризация!O423</f>
        <v>0</v>
      </c>
      <c r="BM420" s="181">
        <f>Инвентаризация!P423</f>
        <v>0</v>
      </c>
      <c r="BN420" s="181">
        <f>Инвентаризация!Q423</f>
        <v>0</v>
      </c>
      <c r="BO420" s="181" t="str">
        <f>IFERROR('Аксапта 3'!A428,"-")</f>
        <v>-</v>
      </c>
      <c r="BP420" s="38">
        <f t="shared" si="172"/>
        <v>0</v>
      </c>
      <c r="BQ420" s="38">
        <f t="shared" si="173"/>
        <v>0</v>
      </c>
      <c r="BR420" s="38">
        <f t="shared" si="174"/>
        <v>0</v>
      </c>
      <c r="BS420" s="181">
        <f t="shared" si="175"/>
        <v>0</v>
      </c>
    </row>
    <row r="421" spans="23:71">
      <c r="W421" s="38">
        <f t="shared" si="156"/>
        <v>0</v>
      </c>
      <c r="AO421" s="38">
        <f t="shared" si="162"/>
        <v>0</v>
      </c>
      <c r="AP421" s="38">
        <f t="shared" si="163"/>
        <v>0</v>
      </c>
      <c r="AR421" s="181">
        <f>Инвентаризация!O424</f>
        <v>0</v>
      </c>
      <c r="AS421" s="181">
        <f>Инвентаризация!P424</f>
        <v>0</v>
      </c>
      <c r="AT421" s="181">
        <f>Инвентаризация!Q424</f>
        <v>0</v>
      </c>
      <c r="AU421" s="181" t="str">
        <f>IFERROR('Аксапта '!A429,"-")</f>
        <v>-</v>
      </c>
      <c r="AV421" s="38">
        <f t="shared" si="164"/>
        <v>0</v>
      </c>
      <c r="AW421" s="38">
        <f t="shared" si="165"/>
        <v>0</v>
      </c>
      <c r="AX421" s="38">
        <f t="shared" si="166"/>
        <v>0</v>
      </c>
      <c r="AY421" s="181">
        <f t="shared" si="167"/>
        <v>0</v>
      </c>
      <c r="BB421" s="181">
        <f>Инвентаризация!O424</f>
        <v>0</v>
      </c>
      <c r="BC421" s="181">
        <f>Инвентаризация!P424</f>
        <v>0</v>
      </c>
      <c r="BD421" s="181">
        <f>Инвентаризация!Q424</f>
        <v>0</v>
      </c>
      <c r="BE421" s="181" t="str">
        <f>IFERROR('Аксапта 2'!A429,"-")</f>
        <v>-</v>
      </c>
      <c r="BF421" s="38">
        <f t="shared" si="168"/>
        <v>0</v>
      </c>
      <c r="BG421" s="38">
        <f t="shared" si="169"/>
        <v>0</v>
      </c>
      <c r="BH421" s="38">
        <f t="shared" si="170"/>
        <v>0</v>
      </c>
      <c r="BI421" s="181">
        <f t="shared" si="171"/>
        <v>0</v>
      </c>
      <c r="BL421" s="181">
        <f>Инвентаризация!O424</f>
        <v>0</v>
      </c>
      <c r="BM421" s="181">
        <f>Инвентаризация!P424</f>
        <v>0</v>
      </c>
      <c r="BN421" s="181">
        <f>Инвентаризация!Q424</f>
        <v>0</v>
      </c>
      <c r="BO421" s="181" t="str">
        <f>IFERROR('Аксапта 3'!A429,"-")</f>
        <v>-</v>
      </c>
      <c r="BP421" s="38">
        <f t="shared" si="172"/>
        <v>0</v>
      </c>
      <c r="BQ421" s="38">
        <f t="shared" si="173"/>
        <v>0</v>
      </c>
      <c r="BR421" s="38">
        <f t="shared" si="174"/>
        <v>0</v>
      </c>
      <c r="BS421" s="181">
        <f t="shared" si="175"/>
        <v>0</v>
      </c>
    </row>
    <row r="422" spans="23:71">
      <c r="W422" s="38">
        <f t="shared" si="156"/>
        <v>0</v>
      </c>
      <c r="AO422" s="38">
        <f t="shared" si="162"/>
        <v>0</v>
      </c>
      <c r="AP422" s="38">
        <f t="shared" si="163"/>
        <v>0</v>
      </c>
      <c r="AR422" s="181">
        <f>Инвентаризация!O425</f>
        <v>0</v>
      </c>
      <c r="AS422" s="181">
        <f>Инвентаризация!P425</f>
        <v>0</v>
      </c>
      <c r="AT422" s="181">
        <f>Инвентаризация!Q425</f>
        <v>0</v>
      </c>
      <c r="AU422" s="181" t="str">
        <f>IFERROR('Аксапта '!A430,"-")</f>
        <v>-</v>
      </c>
      <c r="AV422" s="38">
        <f t="shared" si="164"/>
        <v>0</v>
      </c>
      <c r="AW422" s="38">
        <f t="shared" si="165"/>
        <v>0</v>
      </c>
      <c r="AX422" s="38">
        <f t="shared" si="166"/>
        <v>0</v>
      </c>
      <c r="AY422" s="181">
        <f t="shared" si="167"/>
        <v>0</v>
      </c>
      <c r="BB422" s="181">
        <f>Инвентаризация!O425</f>
        <v>0</v>
      </c>
      <c r="BC422" s="181">
        <f>Инвентаризация!P425</f>
        <v>0</v>
      </c>
      <c r="BD422" s="181">
        <f>Инвентаризация!Q425</f>
        <v>0</v>
      </c>
      <c r="BE422" s="181" t="str">
        <f>IFERROR('Аксапта 2'!A430,"-")</f>
        <v>-</v>
      </c>
      <c r="BF422" s="38">
        <f t="shared" si="168"/>
        <v>0</v>
      </c>
      <c r="BG422" s="38">
        <f t="shared" si="169"/>
        <v>0</v>
      </c>
      <c r="BH422" s="38">
        <f t="shared" si="170"/>
        <v>0</v>
      </c>
      <c r="BI422" s="181">
        <f t="shared" si="171"/>
        <v>0</v>
      </c>
      <c r="BL422" s="181">
        <f>Инвентаризация!O425</f>
        <v>0</v>
      </c>
      <c r="BM422" s="181">
        <f>Инвентаризация!P425</f>
        <v>0</v>
      </c>
      <c r="BN422" s="181">
        <f>Инвентаризация!Q425</f>
        <v>0</v>
      </c>
      <c r="BO422" s="181" t="str">
        <f>IFERROR('Аксапта 3'!A430,"-")</f>
        <v>-</v>
      </c>
      <c r="BP422" s="38">
        <f t="shared" si="172"/>
        <v>0</v>
      </c>
      <c r="BQ422" s="38">
        <f t="shared" si="173"/>
        <v>0</v>
      </c>
      <c r="BR422" s="38">
        <f t="shared" si="174"/>
        <v>0</v>
      </c>
      <c r="BS422" s="181">
        <f t="shared" si="175"/>
        <v>0</v>
      </c>
    </row>
    <row r="423" spans="23:71">
      <c r="W423" s="38">
        <f t="shared" si="156"/>
        <v>0</v>
      </c>
      <c r="AO423" s="38">
        <f t="shared" si="162"/>
        <v>0</v>
      </c>
      <c r="AP423" s="38">
        <f t="shared" si="163"/>
        <v>0</v>
      </c>
      <c r="AR423" s="181">
        <f>Инвентаризация!O426</f>
        <v>0</v>
      </c>
      <c r="AS423" s="181">
        <f>Инвентаризация!P426</f>
        <v>0</v>
      </c>
      <c r="AT423" s="181">
        <f>Инвентаризация!Q426</f>
        <v>0</v>
      </c>
      <c r="AU423" s="181" t="str">
        <f>IFERROR('Аксапта '!A431,"-")</f>
        <v>-</v>
      </c>
      <c r="AV423" s="38">
        <f t="shared" si="164"/>
        <v>0</v>
      </c>
      <c r="AW423" s="38">
        <f t="shared" si="165"/>
        <v>0</v>
      </c>
      <c r="AX423" s="38">
        <f t="shared" si="166"/>
        <v>0</v>
      </c>
      <c r="AY423" s="181">
        <f t="shared" si="167"/>
        <v>0</v>
      </c>
      <c r="BB423" s="181">
        <f>Инвентаризация!O426</f>
        <v>0</v>
      </c>
      <c r="BC423" s="181">
        <f>Инвентаризация!P426</f>
        <v>0</v>
      </c>
      <c r="BD423" s="181">
        <f>Инвентаризация!Q426</f>
        <v>0</v>
      </c>
      <c r="BE423" s="181" t="str">
        <f>IFERROR('Аксапта 2'!A431,"-")</f>
        <v>-</v>
      </c>
      <c r="BF423" s="38">
        <f t="shared" si="168"/>
        <v>0</v>
      </c>
      <c r="BG423" s="38">
        <f t="shared" si="169"/>
        <v>0</v>
      </c>
      <c r="BH423" s="38">
        <f t="shared" si="170"/>
        <v>0</v>
      </c>
      <c r="BI423" s="181">
        <f t="shared" si="171"/>
        <v>0</v>
      </c>
      <c r="BL423" s="181">
        <f>Инвентаризация!O426</f>
        <v>0</v>
      </c>
      <c r="BM423" s="181">
        <f>Инвентаризация!P426</f>
        <v>0</v>
      </c>
      <c r="BN423" s="181">
        <f>Инвентаризация!Q426</f>
        <v>0</v>
      </c>
      <c r="BO423" s="181" t="str">
        <f>IFERROR('Аксапта 3'!A431,"-")</f>
        <v>-</v>
      </c>
      <c r="BP423" s="38">
        <f t="shared" si="172"/>
        <v>0</v>
      </c>
      <c r="BQ423" s="38">
        <f t="shared" si="173"/>
        <v>0</v>
      </c>
      <c r="BR423" s="38">
        <f t="shared" si="174"/>
        <v>0</v>
      </c>
      <c r="BS423" s="181">
        <f t="shared" si="175"/>
        <v>0</v>
      </c>
    </row>
    <row r="424" spans="23:71">
      <c r="W424" s="38">
        <f t="shared" si="156"/>
        <v>0</v>
      </c>
      <c r="AO424" s="38">
        <f t="shared" si="162"/>
        <v>0</v>
      </c>
      <c r="AP424" s="38">
        <f t="shared" si="163"/>
        <v>0</v>
      </c>
      <c r="AR424" s="181">
        <f>Инвентаризация!O427</f>
        <v>0</v>
      </c>
      <c r="AS424" s="181">
        <f>Инвентаризация!P427</f>
        <v>0</v>
      </c>
      <c r="AT424" s="181">
        <f>Инвентаризация!Q427</f>
        <v>0</v>
      </c>
      <c r="AU424" s="181" t="str">
        <f>IFERROR('Аксапта '!A432,"-")</f>
        <v>-</v>
      </c>
      <c r="AV424" s="38">
        <f t="shared" si="164"/>
        <v>0</v>
      </c>
      <c r="AW424" s="38">
        <f t="shared" si="165"/>
        <v>0</v>
      </c>
      <c r="AX424" s="38">
        <f t="shared" si="166"/>
        <v>0</v>
      </c>
      <c r="AY424" s="181">
        <f t="shared" si="167"/>
        <v>0</v>
      </c>
      <c r="BB424" s="181">
        <f>Инвентаризация!O427</f>
        <v>0</v>
      </c>
      <c r="BC424" s="181">
        <f>Инвентаризация!P427</f>
        <v>0</v>
      </c>
      <c r="BD424" s="181">
        <f>Инвентаризация!Q427</f>
        <v>0</v>
      </c>
      <c r="BE424" s="181" t="str">
        <f>IFERROR('Аксапта 2'!A432,"-")</f>
        <v>-</v>
      </c>
      <c r="BF424" s="38">
        <f t="shared" si="168"/>
        <v>0</v>
      </c>
      <c r="BG424" s="38">
        <f t="shared" si="169"/>
        <v>0</v>
      </c>
      <c r="BH424" s="38">
        <f t="shared" si="170"/>
        <v>0</v>
      </c>
      <c r="BI424" s="181">
        <f t="shared" si="171"/>
        <v>0</v>
      </c>
      <c r="BL424" s="181">
        <f>Инвентаризация!O427</f>
        <v>0</v>
      </c>
      <c r="BM424" s="181">
        <f>Инвентаризация!P427</f>
        <v>0</v>
      </c>
      <c r="BN424" s="181">
        <f>Инвентаризация!Q427</f>
        <v>0</v>
      </c>
      <c r="BO424" s="181" t="str">
        <f>IFERROR('Аксапта 3'!A432,"-")</f>
        <v>-</v>
      </c>
      <c r="BP424" s="38">
        <f t="shared" si="172"/>
        <v>0</v>
      </c>
      <c r="BQ424" s="38">
        <f t="shared" si="173"/>
        <v>0</v>
      </c>
      <c r="BR424" s="38">
        <f t="shared" si="174"/>
        <v>0</v>
      </c>
      <c r="BS424" s="181">
        <f t="shared" si="175"/>
        <v>0</v>
      </c>
    </row>
    <row r="425" spans="23:71">
      <c r="W425" s="38">
        <f t="shared" si="156"/>
        <v>9004</v>
      </c>
      <c r="AO425" s="38">
        <f t="shared" si="162"/>
        <v>0</v>
      </c>
      <c r="AP425" s="38">
        <f t="shared" si="163"/>
        <v>0</v>
      </c>
      <c r="AR425" s="181">
        <f>Инвентаризация!O428</f>
        <v>0</v>
      </c>
      <c r="AS425" s="181">
        <f>Инвентаризация!P428</f>
        <v>0</v>
      </c>
      <c r="AT425" s="181">
        <f>Инвентаризация!Q428</f>
        <v>0</v>
      </c>
      <c r="AU425" s="181" t="str">
        <f>IFERROR('Аксапта '!A433,"-")</f>
        <v>-</v>
      </c>
      <c r="AV425" s="38">
        <f t="shared" si="164"/>
        <v>0</v>
      </c>
      <c r="AW425" s="38">
        <f t="shared" si="165"/>
        <v>0</v>
      </c>
      <c r="AX425" s="38">
        <f t="shared" si="166"/>
        <v>0</v>
      </c>
      <c r="AY425" s="181">
        <f t="shared" si="167"/>
        <v>0</v>
      </c>
      <c r="BB425" s="181">
        <f>Инвентаризация!O428</f>
        <v>0</v>
      </c>
      <c r="BC425" s="181">
        <f>Инвентаризация!P428</f>
        <v>0</v>
      </c>
      <c r="BD425" s="181">
        <f>Инвентаризация!Q428</f>
        <v>0</v>
      </c>
      <c r="BE425" s="181" t="str">
        <f>IFERROR('Аксапта 2'!A433,"-")</f>
        <v>-</v>
      </c>
      <c r="BF425" s="38">
        <f t="shared" si="168"/>
        <v>0</v>
      </c>
      <c r="BG425" s="38">
        <f t="shared" si="169"/>
        <v>0</v>
      </c>
      <c r="BH425" s="38">
        <f t="shared" si="170"/>
        <v>0</v>
      </c>
      <c r="BI425" s="181">
        <f t="shared" si="171"/>
        <v>0</v>
      </c>
      <c r="BL425" s="181">
        <f>Инвентаризация!O428</f>
        <v>0</v>
      </c>
      <c r="BM425" s="181">
        <f>Инвентаризация!P428</f>
        <v>0</v>
      </c>
      <c r="BN425" s="181">
        <f>Инвентаризация!Q428</f>
        <v>0</v>
      </c>
      <c r="BO425" s="181" t="str">
        <f>IFERROR('Аксапта 3'!A433,"-")</f>
        <v>-</v>
      </c>
      <c r="BP425" s="38">
        <f t="shared" si="172"/>
        <v>0</v>
      </c>
      <c r="BQ425" s="38">
        <f t="shared" si="173"/>
        <v>0</v>
      </c>
      <c r="BR425" s="38">
        <f t="shared" si="174"/>
        <v>0</v>
      </c>
      <c r="BS425" s="181">
        <f t="shared" si="175"/>
        <v>0</v>
      </c>
    </row>
    <row r="426" spans="23:71">
      <c r="W426" s="38">
        <f t="shared" si="156"/>
        <v>9008</v>
      </c>
      <c r="AO426" s="38">
        <f t="shared" si="162"/>
        <v>0</v>
      </c>
      <c r="AP426" s="38">
        <f t="shared" si="163"/>
        <v>0</v>
      </c>
      <c r="AR426" s="181">
        <f>Инвентаризация!O429</f>
        <v>0</v>
      </c>
      <c r="AS426" s="181">
        <f>Инвентаризация!P429</f>
        <v>0</v>
      </c>
      <c r="AT426" s="181">
        <f>Инвентаризация!Q429</f>
        <v>0</v>
      </c>
      <c r="AU426" s="181" t="str">
        <f>IFERROR('Аксапта '!A434,"-")</f>
        <v>-</v>
      </c>
      <c r="AV426" s="38">
        <f t="shared" si="164"/>
        <v>0</v>
      </c>
      <c r="AW426" s="38">
        <f t="shared" si="165"/>
        <v>0</v>
      </c>
      <c r="AX426" s="38">
        <f t="shared" si="166"/>
        <v>0</v>
      </c>
      <c r="AY426" s="181">
        <f t="shared" si="167"/>
        <v>0</v>
      </c>
      <c r="BB426" s="181">
        <f>Инвентаризация!O429</f>
        <v>0</v>
      </c>
      <c r="BC426" s="181">
        <f>Инвентаризация!P429</f>
        <v>0</v>
      </c>
      <c r="BD426" s="181">
        <f>Инвентаризация!Q429</f>
        <v>0</v>
      </c>
      <c r="BE426" s="181" t="str">
        <f>IFERROR('Аксапта 2'!A434,"-")</f>
        <v>-</v>
      </c>
      <c r="BF426" s="38">
        <f t="shared" si="168"/>
        <v>0</v>
      </c>
      <c r="BG426" s="38">
        <f t="shared" si="169"/>
        <v>0</v>
      </c>
      <c r="BH426" s="38">
        <f t="shared" si="170"/>
        <v>0</v>
      </c>
      <c r="BI426" s="181">
        <f t="shared" si="171"/>
        <v>0</v>
      </c>
      <c r="BL426" s="181">
        <f>Инвентаризация!O429</f>
        <v>0</v>
      </c>
      <c r="BM426" s="181">
        <f>Инвентаризация!P429</f>
        <v>0</v>
      </c>
      <c r="BN426" s="181">
        <f>Инвентаризация!Q429</f>
        <v>0</v>
      </c>
      <c r="BO426" s="181" t="str">
        <f>IFERROR('Аксапта 3'!A434,"-")</f>
        <v>-</v>
      </c>
      <c r="BP426" s="38">
        <f t="shared" si="172"/>
        <v>0</v>
      </c>
      <c r="BQ426" s="38">
        <f t="shared" si="173"/>
        <v>0</v>
      </c>
      <c r="BR426" s="38">
        <f t="shared" si="174"/>
        <v>0</v>
      </c>
      <c r="BS426" s="181">
        <f t="shared" si="175"/>
        <v>0</v>
      </c>
    </row>
    <row r="427" spans="23:71">
      <c r="W427" s="38">
        <f t="shared" si="156"/>
        <v>9014</v>
      </c>
      <c r="AO427" s="38">
        <f t="shared" si="162"/>
        <v>0</v>
      </c>
      <c r="AP427" s="38">
        <f t="shared" si="163"/>
        <v>0</v>
      </c>
      <c r="AR427" s="181">
        <f>Инвентаризация!O430</f>
        <v>0</v>
      </c>
      <c r="AS427" s="181">
        <f>Инвентаризация!P430</f>
        <v>0</v>
      </c>
      <c r="AT427" s="181">
        <f>Инвентаризация!Q430</f>
        <v>0</v>
      </c>
      <c r="AU427" s="181" t="str">
        <f>IFERROR('Аксапта '!A435,"-")</f>
        <v>-</v>
      </c>
      <c r="AV427" s="38">
        <f t="shared" si="164"/>
        <v>0</v>
      </c>
      <c r="AW427" s="38">
        <f t="shared" si="165"/>
        <v>0</v>
      </c>
      <c r="AX427" s="38">
        <f t="shared" si="166"/>
        <v>0</v>
      </c>
      <c r="AY427" s="181">
        <f t="shared" si="167"/>
        <v>0</v>
      </c>
      <c r="BB427" s="181">
        <f>Инвентаризация!O430</f>
        <v>0</v>
      </c>
      <c r="BC427" s="181">
        <f>Инвентаризация!P430</f>
        <v>0</v>
      </c>
      <c r="BD427" s="181">
        <f>Инвентаризация!Q430</f>
        <v>0</v>
      </c>
      <c r="BE427" s="181" t="str">
        <f>IFERROR('Аксапта 2'!A435,"-")</f>
        <v>-</v>
      </c>
      <c r="BF427" s="38">
        <f t="shared" si="168"/>
        <v>0</v>
      </c>
      <c r="BG427" s="38">
        <f t="shared" si="169"/>
        <v>0</v>
      </c>
      <c r="BH427" s="38">
        <f t="shared" si="170"/>
        <v>0</v>
      </c>
      <c r="BI427" s="181">
        <f t="shared" si="171"/>
        <v>0</v>
      </c>
      <c r="BL427" s="181">
        <f>Инвентаризация!O430</f>
        <v>0</v>
      </c>
      <c r="BM427" s="181">
        <f>Инвентаризация!P430</f>
        <v>0</v>
      </c>
      <c r="BN427" s="181">
        <f>Инвентаризация!Q430</f>
        <v>0</v>
      </c>
      <c r="BO427" s="181" t="str">
        <f>IFERROR('Аксапта 3'!A435,"-")</f>
        <v>-</v>
      </c>
      <c r="BP427" s="38">
        <f t="shared" si="172"/>
        <v>0</v>
      </c>
      <c r="BQ427" s="38">
        <f t="shared" si="173"/>
        <v>0</v>
      </c>
      <c r="BR427" s="38">
        <f t="shared" si="174"/>
        <v>0</v>
      </c>
      <c r="BS427" s="181">
        <f t="shared" si="175"/>
        <v>0</v>
      </c>
    </row>
    <row r="428" spans="23:71">
      <c r="W428" s="38">
        <f t="shared" si="156"/>
        <v>9214</v>
      </c>
      <c r="AO428" s="38">
        <f t="shared" si="162"/>
        <v>0</v>
      </c>
      <c r="AP428" s="38">
        <f t="shared" si="163"/>
        <v>0</v>
      </c>
      <c r="AR428" s="181">
        <f>Инвентаризация!O431</f>
        <v>0</v>
      </c>
      <c r="AS428" s="181">
        <f>Инвентаризация!P431</f>
        <v>0</v>
      </c>
      <c r="AT428" s="181">
        <f>Инвентаризация!Q431</f>
        <v>0</v>
      </c>
      <c r="AU428" s="181" t="str">
        <f>IFERROR('Аксапта '!A436,"-")</f>
        <v>-</v>
      </c>
      <c r="AV428" s="38">
        <f t="shared" si="164"/>
        <v>0</v>
      </c>
      <c r="AW428" s="38">
        <f t="shared" si="165"/>
        <v>0</v>
      </c>
      <c r="AX428" s="38">
        <f t="shared" si="166"/>
        <v>0</v>
      </c>
      <c r="AY428" s="181">
        <f t="shared" si="167"/>
        <v>0</v>
      </c>
      <c r="BB428" s="181">
        <f>Инвентаризация!O431</f>
        <v>0</v>
      </c>
      <c r="BC428" s="181">
        <f>Инвентаризация!P431</f>
        <v>0</v>
      </c>
      <c r="BD428" s="181">
        <f>Инвентаризация!Q431</f>
        <v>0</v>
      </c>
      <c r="BE428" s="181" t="str">
        <f>IFERROR('Аксапта 2'!A436,"-")</f>
        <v>-</v>
      </c>
      <c r="BF428" s="38">
        <f t="shared" si="168"/>
        <v>0</v>
      </c>
      <c r="BG428" s="38">
        <f t="shared" si="169"/>
        <v>0</v>
      </c>
      <c r="BH428" s="38">
        <f t="shared" si="170"/>
        <v>0</v>
      </c>
      <c r="BI428" s="181">
        <f t="shared" si="171"/>
        <v>0</v>
      </c>
      <c r="BL428" s="181">
        <f>Инвентаризация!O431</f>
        <v>0</v>
      </c>
      <c r="BM428" s="181">
        <f>Инвентаризация!P431</f>
        <v>0</v>
      </c>
      <c r="BN428" s="181">
        <f>Инвентаризация!Q431</f>
        <v>0</v>
      </c>
      <c r="BO428" s="181" t="str">
        <f>IFERROR('Аксапта 3'!A436,"-")</f>
        <v>-</v>
      </c>
      <c r="BP428" s="38">
        <f t="shared" si="172"/>
        <v>0</v>
      </c>
      <c r="BQ428" s="38">
        <f t="shared" si="173"/>
        <v>0</v>
      </c>
      <c r="BR428" s="38">
        <f t="shared" si="174"/>
        <v>0</v>
      </c>
      <c r="BS428" s="181">
        <f t="shared" si="175"/>
        <v>0</v>
      </c>
    </row>
    <row r="429" spans="23:71">
      <c r="W429" s="38">
        <f t="shared" si="156"/>
        <v>0</v>
      </c>
      <c r="AO429" s="38">
        <f t="shared" si="162"/>
        <v>0</v>
      </c>
      <c r="AP429" s="38">
        <f t="shared" si="163"/>
        <v>0</v>
      </c>
      <c r="AR429" s="181">
        <f>Инвентаризация!O432</f>
        <v>0</v>
      </c>
      <c r="AS429" s="181">
        <f>Инвентаризация!P432</f>
        <v>0</v>
      </c>
      <c r="AT429" s="181">
        <f>Инвентаризация!Q432</f>
        <v>0</v>
      </c>
      <c r="AU429" s="181" t="str">
        <f>IFERROR('Аксапта '!A437,"-")</f>
        <v>-</v>
      </c>
      <c r="AV429" s="38">
        <f t="shared" si="164"/>
        <v>0</v>
      </c>
      <c r="AW429" s="38">
        <f t="shared" si="165"/>
        <v>0</v>
      </c>
      <c r="AX429" s="38">
        <f t="shared" si="166"/>
        <v>0</v>
      </c>
      <c r="AY429" s="181">
        <f t="shared" si="167"/>
        <v>0</v>
      </c>
      <c r="BB429" s="181">
        <f>Инвентаризация!O432</f>
        <v>0</v>
      </c>
      <c r="BC429" s="181">
        <f>Инвентаризация!P432</f>
        <v>0</v>
      </c>
      <c r="BD429" s="181">
        <f>Инвентаризация!Q432</f>
        <v>0</v>
      </c>
      <c r="BE429" s="181" t="str">
        <f>IFERROR('Аксапта 2'!A437,"-")</f>
        <v>-</v>
      </c>
      <c r="BF429" s="38">
        <f t="shared" si="168"/>
        <v>0</v>
      </c>
      <c r="BG429" s="38">
        <f t="shared" si="169"/>
        <v>0</v>
      </c>
      <c r="BH429" s="38">
        <f t="shared" si="170"/>
        <v>0</v>
      </c>
      <c r="BI429" s="181">
        <f t="shared" si="171"/>
        <v>0</v>
      </c>
      <c r="BL429" s="181">
        <f>Инвентаризация!O432</f>
        <v>0</v>
      </c>
      <c r="BM429" s="181">
        <f>Инвентаризация!P432</f>
        <v>0</v>
      </c>
      <c r="BN429" s="181">
        <f>Инвентаризация!Q432</f>
        <v>0</v>
      </c>
      <c r="BO429" s="181" t="str">
        <f>IFERROR('Аксапта 3'!A437,"-")</f>
        <v>-</v>
      </c>
      <c r="BP429" s="38">
        <f t="shared" si="172"/>
        <v>0</v>
      </c>
      <c r="BQ429" s="38">
        <f t="shared" si="173"/>
        <v>0</v>
      </c>
      <c r="BR429" s="38">
        <f t="shared" si="174"/>
        <v>0</v>
      </c>
      <c r="BS429" s="181">
        <f t="shared" si="175"/>
        <v>0</v>
      </c>
    </row>
    <row r="430" spans="23:71">
      <c r="W430" s="38">
        <f t="shared" si="156"/>
        <v>0</v>
      </c>
      <c r="AO430" s="38">
        <f t="shared" si="162"/>
        <v>0</v>
      </c>
      <c r="AP430" s="38">
        <f t="shared" si="163"/>
        <v>0</v>
      </c>
      <c r="AR430" s="181">
        <f>Инвентаризация!O433</f>
        <v>0</v>
      </c>
      <c r="AS430" s="181">
        <f>Инвентаризация!P433</f>
        <v>0</v>
      </c>
      <c r="AT430" s="181">
        <f>Инвентаризация!Q433</f>
        <v>0</v>
      </c>
      <c r="AU430" s="181" t="str">
        <f>IFERROR('Аксапта '!A438,"-")</f>
        <v>-</v>
      </c>
      <c r="AV430" s="38">
        <f t="shared" si="164"/>
        <v>0</v>
      </c>
      <c r="AW430" s="38">
        <f t="shared" si="165"/>
        <v>0</v>
      </c>
      <c r="AX430" s="38">
        <f t="shared" si="166"/>
        <v>0</v>
      </c>
      <c r="AY430" s="181">
        <f t="shared" si="167"/>
        <v>0</v>
      </c>
      <c r="BB430" s="181">
        <f>Инвентаризация!O433</f>
        <v>0</v>
      </c>
      <c r="BC430" s="181">
        <f>Инвентаризация!P433</f>
        <v>0</v>
      </c>
      <c r="BD430" s="181">
        <f>Инвентаризация!Q433</f>
        <v>0</v>
      </c>
      <c r="BE430" s="181" t="str">
        <f>IFERROR('Аксапта 2'!A438,"-")</f>
        <v>-</v>
      </c>
      <c r="BF430" s="38">
        <f t="shared" si="168"/>
        <v>0</v>
      </c>
      <c r="BG430" s="38">
        <f t="shared" si="169"/>
        <v>0</v>
      </c>
      <c r="BH430" s="38">
        <f t="shared" si="170"/>
        <v>0</v>
      </c>
      <c r="BI430" s="181">
        <f t="shared" si="171"/>
        <v>0</v>
      </c>
      <c r="BL430" s="181">
        <f>Инвентаризация!O433</f>
        <v>0</v>
      </c>
      <c r="BM430" s="181">
        <f>Инвентаризация!P433</f>
        <v>0</v>
      </c>
      <c r="BN430" s="181">
        <f>Инвентаризация!Q433</f>
        <v>0</v>
      </c>
      <c r="BO430" s="181" t="str">
        <f>IFERROR('Аксапта 3'!A438,"-")</f>
        <v>-</v>
      </c>
      <c r="BP430" s="38">
        <f t="shared" si="172"/>
        <v>0</v>
      </c>
      <c r="BQ430" s="38">
        <f t="shared" si="173"/>
        <v>0</v>
      </c>
      <c r="BR430" s="38">
        <f t="shared" si="174"/>
        <v>0</v>
      </c>
      <c r="BS430" s="181">
        <f t="shared" si="175"/>
        <v>0</v>
      </c>
    </row>
    <row r="431" spans="23:71">
      <c r="W431" s="38">
        <f t="shared" si="156"/>
        <v>0</v>
      </c>
      <c r="AO431" s="38">
        <f t="shared" si="162"/>
        <v>0</v>
      </c>
      <c r="AP431" s="38">
        <f t="shared" si="163"/>
        <v>0</v>
      </c>
      <c r="AR431" s="181">
        <f>Инвентаризация!O434</f>
        <v>0</v>
      </c>
      <c r="AS431" s="181">
        <f>Инвентаризация!P434</f>
        <v>0</v>
      </c>
      <c r="AT431" s="181">
        <f>Инвентаризация!Q434</f>
        <v>0</v>
      </c>
      <c r="AU431" s="181" t="str">
        <f>IFERROR('Аксапта '!A439,"-")</f>
        <v>-</v>
      </c>
      <c r="AV431" s="38">
        <f t="shared" si="164"/>
        <v>0</v>
      </c>
      <c r="AW431" s="38">
        <f t="shared" si="165"/>
        <v>0</v>
      </c>
      <c r="AX431" s="38">
        <f t="shared" si="166"/>
        <v>0</v>
      </c>
      <c r="AY431" s="181">
        <f t="shared" si="167"/>
        <v>0</v>
      </c>
      <c r="BB431" s="181">
        <f>Инвентаризация!O434</f>
        <v>0</v>
      </c>
      <c r="BC431" s="181">
        <f>Инвентаризация!P434</f>
        <v>0</v>
      </c>
      <c r="BD431" s="181">
        <f>Инвентаризация!Q434</f>
        <v>0</v>
      </c>
      <c r="BE431" s="181" t="str">
        <f>IFERROR('Аксапта 2'!A439,"-")</f>
        <v>-</v>
      </c>
      <c r="BF431" s="38">
        <f t="shared" si="168"/>
        <v>0</v>
      </c>
      <c r="BG431" s="38">
        <f t="shared" si="169"/>
        <v>0</v>
      </c>
      <c r="BH431" s="38">
        <f t="shared" si="170"/>
        <v>0</v>
      </c>
      <c r="BI431" s="181">
        <f t="shared" si="171"/>
        <v>0</v>
      </c>
      <c r="BL431" s="181">
        <f>Инвентаризация!O434</f>
        <v>0</v>
      </c>
      <c r="BM431" s="181">
        <f>Инвентаризация!P434</f>
        <v>0</v>
      </c>
      <c r="BN431" s="181">
        <f>Инвентаризация!Q434</f>
        <v>0</v>
      </c>
      <c r="BO431" s="181" t="str">
        <f>IFERROR('Аксапта 3'!A439,"-")</f>
        <v>-</v>
      </c>
      <c r="BP431" s="38">
        <f t="shared" si="172"/>
        <v>0</v>
      </c>
      <c r="BQ431" s="38">
        <f t="shared" si="173"/>
        <v>0</v>
      </c>
      <c r="BR431" s="38">
        <f t="shared" si="174"/>
        <v>0</v>
      </c>
      <c r="BS431" s="181">
        <f t="shared" si="175"/>
        <v>0</v>
      </c>
    </row>
    <row r="432" spans="23:71">
      <c r="W432" s="38">
        <f t="shared" si="156"/>
        <v>0</v>
      </c>
      <c r="AO432" s="38">
        <f t="shared" si="162"/>
        <v>0</v>
      </c>
      <c r="AP432" s="38">
        <f t="shared" si="163"/>
        <v>0</v>
      </c>
      <c r="AR432" s="181">
        <f>Инвентаризация!O435</f>
        <v>0</v>
      </c>
      <c r="AS432" s="181">
        <f>Инвентаризация!P435</f>
        <v>0</v>
      </c>
      <c r="AT432" s="181">
        <f>Инвентаризация!Q435</f>
        <v>0</v>
      </c>
      <c r="AU432" s="181" t="str">
        <f>IFERROR('Аксапта '!A440,"-")</f>
        <v>-</v>
      </c>
      <c r="AV432" s="38">
        <f t="shared" si="164"/>
        <v>0</v>
      </c>
      <c r="AW432" s="38">
        <f t="shared" si="165"/>
        <v>0</v>
      </c>
      <c r="AX432" s="38">
        <f t="shared" si="166"/>
        <v>0</v>
      </c>
      <c r="AY432" s="181">
        <f t="shared" si="167"/>
        <v>0</v>
      </c>
      <c r="BB432" s="181">
        <f>Инвентаризация!O435</f>
        <v>0</v>
      </c>
      <c r="BC432" s="181">
        <f>Инвентаризация!P435</f>
        <v>0</v>
      </c>
      <c r="BD432" s="181">
        <f>Инвентаризация!Q435</f>
        <v>0</v>
      </c>
      <c r="BE432" s="181" t="str">
        <f>IFERROR('Аксапта 2'!A440,"-")</f>
        <v>-</v>
      </c>
      <c r="BF432" s="38">
        <f t="shared" si="168"/>
        <v>0</v>
      </c>
      <c r="BG432" s="38">
        <f t="shared" si="169"/>
        <v>0</v>
      </c>
      <c r="BH432" s="38">
        <f t="shared" si="170"/>
        <v>0</v>
      </c>
      <c r="BI432" s="181">
        <f t="shared" si="171"/>
        <v>0</v>
      </c>
      <c r="BL432" s="181">
        <f>Инвентаризация!O435</f>
        <v>0</v>
      </c>
      <c r="BM432" s="181">
        <f>Инвентаризация!P435</f>
        <v>0</v>
      </c>
      <c r="BN432" s="181">
        <f>Инвентаризация!Q435</f>
        <v>0</v>
      </c>
      <c r="BO432" s="181" t="str">
        <f>IFERROR('Аксапта 3'!A440,"-")</f>
        <v>-</v>
      </c>
      <c r="BP432" s="38">
        <f t="shared" si="172"/>
        <v>0</v>
      </c>
      <c r="BQ432" s="38">
        <f t="shared" si="173"/>
        <v>0</v>
      </c>
      <c r="BR432" s="38">
        <f t="shared" si="174"/>
        <v>0</v>
      </c>
      <c r="BS432" s="181">
        <f t="shared" si="175"/>
        <v>0</v>
      </c>
    </row>
    <row r="433" spans="23:71">
      <c r="W433" s="38">
        <f t="shared" si="156"/>
        <v>0</v>
      </c>
      <c r="AO433" s="38">
        <f t="shared" si="162"/>
        <v>0</v>
      </c>
      <c r="AP433" s="38">
        <f t="shared" si="163"/>
        <v>0</v>
      </c>
      <c r="AR433" s="181">
        <f>Инвентаризация!O436</f>
        <v>0</v>
      </c>
      <c r="AS433" s="181">
        <f>Инвентаризация!P436</f>
        <v>0</v>
      </c>
      <c r="AT433" s="181">
        <f>Инвентаризация!Q436</f>
        <v>0</v>
      </c>
      <c r="AU433" s="181" t="str">
        <f>IFERROR('Аксапта '!A441,"-")</f>
        <v>-</v>
      </c>
      <c r="AV433" s="38">
        <f t="shared" si="164"/>
        <v>0</v>
      </c>
      <c r="AW433" s="38">
        <f t="shared" si="165"/>
        <v>0</v>
      </c>
      <c r="AX433" s="38">
        <f t="shared" si="166"/>
        <v>0</v>
      </c>
      <c r="AY433" s="181">
        <f t="shared" si="167"/>
        <v>0</v>
      </c>
      <c r="BB433" s="181">
        <f>Инвентаризация!O436</f>
        <v>0</v>
      </c>
      <c r="BC433" s="181">
        <f>Инвентаризация!P436</f>
        <v>0</v>
      </c>
      <c r="BD433" s="181">
        <f>Инвентаризация!Q436</f>
        <v>0</v>
      </c>
      <c r="BE433" s="181" t="str">
        <f>IFERROR('Аксапта 2'!A441,"-")</f>
        <v>-</v>
      </c>
      <c r="BF433" s="38">
        <f t="shared" si="168"/>
        <v>0</v>
      </c>
      <c r="BG433" s="38">
        <f t="shared" si="169"/>
        <v>0</v>
      </c>
      <c r="BH433" s="38">
        <f t="shared" si="170"/>
        <v>0</v>
      </c>
      <c r="BI433" s="181">
        <f t="shared" si="171"/>
        <v>0</v>
      </c>
      <c r="BL433" s="181">
        <f>Инвентаризация!O436</f>
        <v>0</v>
      </c>
      <c r="BM433" s="181">
        <f>Инвентаризация!P436</f>
        <v>0</v>
      </c>
      <c r="BN433" s="181">
        <f>Инвентаризация!Q436</f>
        <v>0</v>
      </c>
      <c r="BO433" s="181" t="str">
        <f>IFERROR('Аксапта 3'!A441,"-")</f>
        <v>-</v>
      </c>
      <c r="BP433" s="38">
        <f t="shared" si="172"/>
        <v>0</v>
      </c>
      <c r="BQ433" s="38">
        <f t="shared" si="173"/>
        <v>0</v>
      </c>
      <c r="BR433" s="38">
        <f t="shared" si="174"/>
        <v>0</v>
      </c>
      <c r="BS433" s="181">
        <f t="shared" si="175"/>
        <v>0</v>
      </c>
    </row>
    <row r="434" spans="23:71">
      <c r="W434" s="38">
        <f t="shared" si="156"/>
        <v>0</v>
      </c>
      <c r="AO434" s="38">
        <f t="shared" si="162"/>
        <v>0</v>
      </c>
      <c r="AP434" s="38">
        <f t="shared" si="163"/>
        <v>0</v>
      </c>
      <c r="AR434" s="181">
        <f>Инвентаризация!O437</f>
        <v>0</v>
      </c>
      <c r="AS434" s="181">
        <f>Инвентаризация!P437</f>
        <v>0</v>
      </c>
      <c r="AT434" s="181">
        <f>Инвентаризация!Q437</f>
        <v>0</v>
      </c>
      <c r="AU434" s="181" t="str">
        <f>IFERROR('Аксапта '!A442,"-")</f>
        <v>-</v>
      </c>
      <c r="AV434" s="38">
        <f t="shared" si="164"/>
        <v>0</v>
      </c>
      <c r="AW434" s="38">
        <f t="shared" si="165"/>
        <v>0</v>
      </c>
      <c r="AX434" s="38">
        <f t="shared" si="166"/>
        <v>0</v>
      </c>
      <c r="AY434" s="181">
        <f t="shared" si="167"/>
        <v>0</v>
      </c>
      <c r="BB434" s="181">
        <f>Инвентаризация!O437</f>
        <v>0</v>
      </c>
      <c r="BC434" s="181">
        <f>Инвентаризация!P437</f>
        <v>0</v>
      </c>
      <c r="BD434" s="181">
        <f>Инвентаризация!Q437</f>
        <v>0</v>
      </c>
      <c r="BE434" s="181" t="str">
        <f>IFERROR('Аксапта 2'!A442,"-")</f>
        <v>-</v>
      </c>
      <c r="BF434" s="38">
        <f t="shared" si="168"/>
        <v>0</v>
      </c>
      <c r="BG434" s="38">
        <f t="shared" si="169"/>
        <v>0</v>
      </c>
      <c r="BH434" s="38">
        <f t="shared" si="170"/>
        <v>0</v>
      </c>
      <c r="BI434" s="181">
        <f t="shared" si="171"/>
        <v>0</v>
      </c>
      <c r="BL434" s="181">
        <f>Инвентаризация!O437</f>
        <v>0</v>
      </c>
      <c r="BM434" s="181">
        <f>Инвентаризация!P437</f>
        <v>0</v>
      </c>
      <c r="BN434" s="181">
        <f>Инвентаризация!Q437</f>
        <v>0</v>
      </c>
      <c r="BO434" s="181" t="str">
        <f>IFERROR('Аксапта 3'!A442,"-")</f>
        <v>-</v>
      </c>
      <c r="BP434" s="38">
        <f t="shared" si="172"/>
        <v>0</v>
      </c>
      <c r="BQ434" s="38">
        <f t="shared" si="173"/>
        <v>0</v>
      </c>
      <c r="BR434" s="38">
        <f t="shared" si="174"/>
        <v>0</v>
      </c>
      <c r="BS434" s="181">
        <f t="shared" si="175"/>
        <v>0</v>
      </c>
    </row>
    <row r="435" spans="23:71">
      <c r="W435" s="38">
        <f t="shared" si="156"/>
        <v>0</v>
      </c>
      <c r="AO435" s="38">
        <f t="shared" si="162"/>
        <v>0</v>
      </c>
      <c r="AP435" s="38">
        <f t="shared" si="163"/>
        <v>0</v>
      </c>
      <c r="AR435" s="181">
        <f>Инвентаризация!O438</f>
        <v>0</v>
      </c>
      <c r="AS435" s="181">
        <f>Инвентаризация!P438</f>
        <v>0</v>
      </c>
      <c r="AT435" s="181">
        <f>Инвентаризация!Q438</f>
        <v>0</v>
      </c>
      <c r="AU435" s="181" t="str">
        <f>IFERROR('Аксапта '!A443,"-")</f>
        <v>-</v>
      </c>
      <c r="AV435" s="38">
        <f t="shared" si="164"/>
        <v>0</v>
      </c>
      <c r="AW435" s="38">
        <f t="shared" si="165"/>
        <v>0</v>
      </c>
      <c r="AX435" s="38">
        <f t="shared" si="166"/>
        <v>0</v>
      </c>
      <c r="AY435" s="181">
        <f t="shared" si="167"/>
        <v>0</v>
      </c>
      <c r="BB435" s="181">
        <f>Инвентаризация!O438</f>
        <v>0</v>
      </c>
      <c r="BC435" s="181">
        <f>Инвентаризация!P438</f>
        <v>0</v>
      </c>
      <c r="BD435" s="181">
        <f>Инвентаризация!Q438</f>
        <v>0</v>
      </c>
      <c r="BE435" s="181" t="str">
        <f>IFERROR('Аксапта 2'!A443,"-")</f>
        <v>-</v>
      </c>
      <c r="BF435" s="38">
        <f t="shared" si="168"/>
        <v>0</v>
      </c>
      <c r="BG435" s="38">
        <f t="shared" si="169"/>
        <v>0</v>
      </c>
      <c r="BH435" s="38">
        <f t="shared" si="170"/>
        <v>0</v>
      </c>
      <c r="BI435" s="181">
        <f t="shared" si="171"/>
        <v>0</v>
      </c>
      <c r="BL435" s="181">
        <f>Инвентаризация!O438</f>
        <v>0</v>
      </c>
      <c r="BM435" s="181">
        <f>Инвентаризация!P438</f>
        <v>0</v>
      </c>
      <c r="BN435" s="181">
        <f>Инвентаризация!Q438</f>
        <v>0</v>
      </c>
      <c r="BO435" s="181" t="str">
        <f>IFERROR('Аксапта 3'!A443,"-")</f>
        <v>-</v>
      </c>
      <c r="BP435" s="38">
        <f t="shared" si="172"/>
        <v>0</v>
      </c>
      <c r="BQ435" s="38">
        <f t="shared" si="173"/>
        <v>0</v>
      </c>
      <c r="BR435" s="38">
        <f t="shared" si="174"/>
        <v>0</v>
      </c>
      <c r="BS435" s="181">
        <f t="shared" si="175"/>
        <v>0</v>
      </c>
    </row>
    <row r="436" spans="23:71">
      <c r="W436" s="38">
        <f t="shared" ref="W436:W442" si="181">AC68</f>
        <v>0</v>
      </c>
      <c r="AO436" s="38">
        <f t="shared" si="162"/>
        <v>0</v>
      </c>
      <c r="AP436" s="38">
        <f t="shared" si="163"/>
        <v>0</v>
      </c>
      <c r="AR436" s="181">
        <f>Инвентаризация!O439</f>
        <v>0</v>
      </c>
      <c r="AS436" s="181">
        <f>Инвентаризация!P439</f>
        <v>0</v>
      </c>
      <c r="AT436" s="181">
        <f>Инвентаризация!Q439</f>
        <v>0</v>
      </c>
      <c r="AU436" s="181" t="str">
        <f>IFERROR('Аксапта '!A444,"-")</f>
        <v>-</v>
      </c>
      <c r="AV436" s="38">
        <f t="shared" si="164"/>
        <v>0</v>
      </c>
      <c r="AW436" s="38">
        <f t="shared" si="165"/>
        <v>0</v>
      </c>
      <c r="AX436" s="38">
        <f t="shared" si="166"/>
        <v>0</v>
      </c>
      <c r="AY436" s="181">
        <f t="shared" si="167"/>
        <v>0</v>
      </c>
      <c r="BB436" s="181">
        <f>Инвентаризация!O439</f>
        <v>0</v>
      </c>
      <c r="BC436" s="181">
        <f>Инвентаризация!P439</f>
        <v>0</v>
      </c>
      <c r="BD436" s="181">
        <f>Инвентаризация!Q439</f>
        <v>0</v>
      </c>
      <c r="BE436" s="181" t="str">
        <f>IFERROR('Аксапта 2'!A444,"-")</f>
        <v>-</v>
      </c>
      <c r="BF436" s="38">
        <f t="shared" si="168"/>
        <v>0</v>
      </c>
      <c r="BG436" s="38">
        <f t="shared" si="169"/>
        <v>0</v>
      </c>
      <c r="BH436" s="38">
        <f t="shared" si="170"/>
        <v>0</v>
      </c>
      <c r="BI436" s="181">
        <f t="shared" si="171"/>
        <v>0</v>
      </c>
      <c r="BL436" s="181">
        <f>Инвентаризация!O439</f>
        <v>0</v>
      </c>
      <c r="BM436" s="181">
        <f>Инвентаризация!P439</f>
        <v>0</v>
      </c>
      <c r="BN436" s="181">
        <f>Инвентаризация!Q439</f>
        <v>0</v>
      </c>
      <c r="BO436" s="181" t="str">
        <f>IFERROR('Аксапта 3'!A444,"-")</f>
        <v>-</v>
      </c>
      <c r="BP436" s="38">
        <f t="shared" si="172"/>
        <v>0</v>
      </c>
      <c r="BQ436" s="38">
        <f t="shared" si="173"/>
        <v>0</v>
      </c>
      <c r="BR436" s="38">
        <f t="shared" si="174"/>
        <v>0</v>
      </c>
      <c r="BS436" s="181">
        <f t="shared" si="175"/>
        <v>0</v>
      </c>
    </row>
    <row r="437" spans="23:71">
      <c r="W437" s="38">
        <f t="shared" si="181"/>
        <v>0</v>
      </c>
      <c r="AO437" s="38">
        <f t="shared" si="162"/>
        <v>0</v>
      </c>
      <c r="AP437" s="38">
        <f t="shared" si="163"/>
        <v>0</v>
      </c>
      <c r="AR437" s="181">
        <f>Инвентаризация!O440</f>
        <v>0</v>
      </c>
      <c r="AS437" s="181">
        <f>Инвентаризация!P440</f>
        <v>0</v>
      </c>
      <c r="AT437" s="181">
        <f>Инвентаризация!Q440</f>
        <v>0</v>
      </c>
      <c r="AU437" s="181" t="str">
        <f>IFERROR('Аксапта '!A445,"-")</f>
        <v>-</v>
      </c>
      <c r="AV437" s="38">
        <f t="shared" si="164"/>
        <v>0</v>
      </c>
      <c r="AW437" s="38">
        <f t="shared" si="165"/>
        <v>0</v>
      </c>
      <c r="AX437" s="38">
        <f t="shared" si="166"/>
        <v>0</v>
      </c>
      <c r="AY437" s="181">
        <f t="shared" si="167"/>
        <v>0</v>
      </c>
      <c r="BB437" s="181">
        <f>Инвентаризация!O440</f>
        <v>0</v>
      </c>
      <c r="BC437" s="181">
        <f>Инвентаризация!P440</f>
        <v>0</v>
      </c>
      <c r="BD437" s="181">
        <f>Инвентаризация!Q440</f>
        <v>0</v>
      </c>
      <c r="BE437" s="181" t="str">
        <f>IFERROR('Аксапта 2'!A445,"-")</f>
        <v>-</v>
      </c>
      <c r="BF437" s="38">
        <f t="shared" si="168"/>
        <v>0</v>
      </c>
      <c r="BG437" s="38">
        <f t="shared" si="169"/>
        <v>0</v>
      </c>
      <c r="BH437" s="38">
        <f t="shared" si="170"/>
        <v>0</v>
      </c>
      <c r="BI437" s="181">
        <f t="shared" si="171"/>
        <v>0</v>
      </c>
      <c r="BL437" s="181">
        <f>Инвентаризация!O440</f>
        <v>0</v>
      </c>
      <c r="BM437" s="181">
        <f>Инвентаризация!P440</f>
        <v>0</v>
      </c>
      <c r="BN437" s="181">
        <f>Инвентаризация!Q440</f>
        <v>0</v>
      </c>
      <c r="BO437" s="181" t="str">
        <f>IFERROR('Аксапта 3'!A445,"-")</f>
        <v>-</v>
      </c>
      <c r="BP437" s="38">
        <f t="shared" si="172"/>
        <v>0</v>
      </c>
      <c r="BQ437" s="38">
        <f t="shared" si="173"/>
        <v>0</v>
      </c>
      <c r="BR437" s="38">
        <f t="shared" si="174"/>
        <v>0</v>
      </c>
      <c r="BS437" s="181">
        <f t="shared" si="175"/>
        <v>0</v>
      </c>
    </row>
    <row r="438" spans="23:71">
      <c r="W438" s="38">
        <f t="shared" si="181"/>
        <v>0</v>
      </c>
      <c r="AO438" s="38">
        <f t="shared" si="162"/>
        <v>0</v>
      </c>
      <c r="AP438" s="38">
        <f t="shared" si="163"/>
        <v>0</v>
      </c>
      <c r="AR438" s="181">
        <f>Инвентаризация!O441</f>
        <v>0</v>
      </c>
      <c r="AS438" s="181">
        <f>Инвентаризация!P441</f>
        <v>0</v>
      </c>
      <c r="AT438" s="181">
        <f>Инвентаризация!Q441</f>
        <v>0</v>
      </c>
      <c r="AU438" s="181" t="str">
        <f>IFERROR('Аксапта '!A446,"-")</f>
        <v>-</v>
      </c>
      <c r="AV438" s="38">
        <f t="shared" si="164"/>
        <v>0</v>
      </c>
      <c r="AW438" s="38">
        <f t="shared" si="165"/>
        <v>0</v>
      </c>
      <c r="AX438" s="38">
        <f t="shared" si="166"/>
        <v>0</v>
      </c>
      <c r="AY438" s="181">
        <f t="shared" si="167"/>
        <v>0</v>
      </c>
      <c r="BB438" s="181">
        <f>Инвентаризация!O441</f>
        <v>0</v>
      </c>
      <c r="BC438" s="181">
        <f>Инвентаризация!P441</f>
        <v>0</v>
      </c>
      <c r="BD438" s="181">
        <f>Инвентаризация!Q441</f>
        <v>0</v>
      </c>
      <c r="BE438" s="181" t="str">
        <f>IFERROR('Аксапта 2'!A446,"-")</f>
        <v>-</v>
      </c>
      <c r="BF438" s="38">
        <f t="shared" si="168"/>
        <v>0</v>
      </c>
      <c r="BG438" s="38">
        <f t="shared" si="169"/>
        <v>0</v>
      </c>
      <c r="BH438" s="38">
        <f t="shared" si="170"/>
        <v>0</v>
      </c>
      <c r="BI438" s="181">
        <f t="shared" si="171"/>
        <v>0</v>
      </c>
      <c r="BL438" s="181">
        <f>Инвентаризация!O441</f>
        <v>0</v>
      </c>
      <c r="BM438" s="181">
        <f>Инвентаризация!P441</f>
        <v>0</v>
      </c>
      <c r="BN438" s="181">
        <f>Инвентаризация!Q441</f>
        <v>0</v>
      </c>
      <c r="BO438" s="181" t="str">
        <f>IFERROR('Аксапта 3'!A446,"-")</f>
        <v>-</v>
      </c>
      <c r="BP438" s="38">
        <f t="shared" si="172"/>
        <v>0</v>
      </c>
      <c r="BQ438" s="38">
        <f t="shared" si="173"/>
        <v>0</v>
      </c>
      <c r="BR438" s="38">
        <f t="shared" si="174"/>
        <v>0</v>
      </c>
      <c r="BS438" s="181">
        <f t="shared" si="175"/>
        <v>0</v>
      </c>
    </row>
    <row r="439" spans="23:71">
      <c r="W439" s="38">
        <f t="shared" si="181"/>
        <v>0</v>
      </c>
      <c r="AO439" s="38">
        <f t="shared" si="162"/>
        <v>0</v>
      </c>
      <c r="AP439" s="38">
        <f t="shared" si="163"/>
        <v>0</v>
      </c>
      <c r="AR439" s="181">
        <f>Инвентаризация!O442</f>
        <v>0</v>
      </c>
      <c r="AS439" s="181">
        <f>Инвентаризация!P442</f>
        <v>0</v>
      </c>
      <c r="AT439" s="181">
        <f>Инвентаризация!Q442</f>
        <v>0</v>
      </c>
      <c r="AU439" s="181" t="str">
        <f>IFERROR('Аксапта '!A447,"-")</f>
        <v>-</v>
      </c>
      <c r="AV439" s="38">
        <f t="shared" si="164"/>
        <v>0</v>
      </c>
      <c r="AW439" s="38">
        <f t="shared" si="165"/>
        <v>0</v>
      </c>
      <c r="AX439" s="38">
        <f t="shared" si="166"/>
        <v>0</v>
      </c>
      <c r="AY439" s="181">
        <f t="shared" si="167"/>
        <v>0</v>
      </c>
      <c r="BB439" s="181">
        <f>Инвентаризация!O442</f>
        <v>0</v>
      </c>
      <c r="BC439" s="181">
        <f>Инвентаризация!P442</f>
        <v>0</v>
      </c>
      <c r="BD439" s="181">
        <f>Инвентаризация!Q442</f>
        <v>0</v>
      </c>
      <c r="BE439" s="181" t="str">
        <f>IFERROR('Аксапта 2'!A447,"-")</f>
        <v>-</v>
      </c>
      <c r="BF439" s="38">
        <f t="shared" si="168"/>
        <v>0</v>
      </c>
      <c r="BG439" s="38">
        <f t="shared" si="169"/>
        <v>0</v>
      </c>
      <c r="BH439" s="38">
        <f t="shared" si="170"/>
        <v>0</v>
      </c>
      <c r="BI439" s="181">
        <f t="shared" si="171"/>
        <v>0</v>
      </c>
      <c r="BL439" s="181">
        <f>Инвентаризация!O442</f>
        <v>0</v>
      </c>
      <c r="BM439" s="181">
        <f>Инвентаризация!P442</f>
        <v>0</v>
      </c>
      <c r="BN439" s="181">
        <f>Инвентаризация!Q442</f>
        <v>0</v>
      </c>
      <c r="BO439" s="181" t="str">
        <f>IFERROR('Аксапта 3'!A447,"-")</f>
        <v>-</v>
      </c>
      <c r="BP439" s="38">
        <f t="shared" si="172"/>
        <v>0</v>
      </c>
      <c r="BQ439" s="38">
        <f t="shared" si="173"/>
        <v>0</v>
      </c>
      <c r="BR439" s="38">
        <f t="shared" si="174"/>
        <v>0</v>
      </c>
      <c r="BS439" s="181">
        <f t="shared" si="175"/>
        <v>0</v>
      </c>
    </row>
    <row r="440" spans="23:71">
      <c r="W440" s="38">
        <f t="shared" si="181"/>
        <v>0</v>
      </c>
      <c r="AO440" s="38">
        <f t="shared" si="162"/>
        <v>0</v>
      </c>
      <c r="AP440" s="38">
        <f t="shared" si="163"/>
        <v>0</v>
      </c>
      <c r="AR440" s="181">
        <f>Инвентаризация!O443</f>
        <v>0</v>
      </c>
      <c r="AS440" s="181">
        <f>Инвентаризация!P443</f>
        <v>0</v>
      </c>
      <c r="AT440" s="181">
        <f>Инвентаризация!Q443</f>
        <v>0</v>
      </c>
      <c r="AU440" s="181" t="str">
        <f>IFERROR('Аксапта '!A448,"-")</f>
        <v>-</v>
      </c>
      <c r="AV440" s="38">
        <f t="shared" si="164"/>
        <v>0</v>
      </c>
      <c r="AW440" s="38">
        <f t="shared" si="165"/>
        <v>0</v>
      </c>
      <c r="AX440" s="38">
        <f t="shared" si="166"/>
        <v>0</v>
      </c>
      <c r="AY440" s="181">
        <f t="shared" si="167"/>
        <v>0</v>
      </c>
      <c r="BB440" s="181">
        <f>Инвентаризация!O443</f>
        <v>0</v>
      </c>
      <c r="BC440" s="181">
        <f>Инвентаризация!P443</f>
        <v>0</v>
      </c>
      <c r="BD440" s="181">
        <f>Инвентаризация!Q443</f>
        <v>0</v>
      </c>
      <c r="BE440" s="181" t="str">
        <f>IFERROR('Аксапта 2'!A448,"-")</f>
        <v>-</v>
      </c>
      <c r="BF440" s="38">
        <f t="shared" si="168"/>
        <v>0</v>
      </c>
      <c r="BG440" s="38">
        <f t="shared" si="169"/>
        <v>0</v>
      </c>
      <c r="BH440" s="38">
        <f t="shared" si="170"/>
        <v>0</v>
      </c>
      <c r="BI440" s="181">
        <f t="shared" si="171"/>
        <v>0</v>
      </c>
      <c r="BL440" s="181">
        <f>Инвентаризация!O443</f>
        <v>0</v>
      </c>
      <c r="BM440" s="181">
        <f>Инвентаризация!P443</f>
        <v>0</v>
      </c>
      <c r="BN440" s="181">
        <f>Инвентаризация!Q443</f>
        <v>0</v>
      </c>
      <c r="BO440" s="181" t="str">
        <f>IFERROR('Аксапта 3'!A448,"-")</f>
        <v>-</v>
      </c>
      <c r="BP440" s="38">
        <f t="shared" si="172"/>
        <v>0</v>
      </c>
      <c r="BQ440" s="38">
        <f t="shared" si="173"/>
        <v>0</v>
      </c>
      <c r="BR440" s="38">
        <f t="shared" si="174"/>
        <v>0</v>
      </c>
      <c r="BS440" s="181">
        <f t="shared" si="175"/>
        <v>0</v>
      </c>
    </row>
    <row r="441" spans="23:71">
      <c r="W441" s="38">
        <f t="shared" si="181"/>
        <v>0</v>
      </c>
      <c r="AO441" s="38">
        <f t="shared" si="162"/>
        <v>0</v>
      </c>
      <c r="AP441" s="38">
        <f t="shared" si="163"/>
        <v>0</v>
      </c>
      <c r="AR441" s="181">
        <f>Инвентаризация!O444</f>
        <v>0</v>
      </c>
      <c r="AS441" s="181">
        <f>Инвентаризация!P444</f>
        <v>0</v>
      </c>
      <c r="AT441" s="181">
        <f>Инвентаризация!Q444</f>
        <v>0</v>
      </c>
      <c r="AU441" s="181" t="str">
        <f>IFERROR('Аксапта '!A449,"-")</f>
        <v>-</v>
      </c>
      <c r="AV441" s="38">
        <f t="shared" si="164"/>
        <v>0</v>
      </c>
      <c r="AW441" s="38">
        <f t="shared" si="165"/>
        <v>0</v>
      </c>
      <c r="AX441" s="38">
        <f t="shared" si="166"/>
        <v>0</v>
      </c>
      <c r="AY441" s="181">
        <f t="shared" si="167"/>
        <v>0</v>
      </c>
      <c r="BB441" s="181">
        <f>Инвентаризация!O444</f>
        <v>0</v>
      </c>
      <c r="BC441" s="181">
        <f>Инвентаризация!P444</f>
        <v>0</v>
      </c>
      <c r="BD441" s="181">
        <f>Инвентаризация!Q444</f>
        <v>0</v>
      </c>
      <c r="BE441" s="181" t="str">
        <f>IFERROR('Аксапта 2'!A449,"-")</f>
        <v>-</v>
      </c>
      <c r="BF441" s="38">
        <f t="shared" si="168"/>
        <v>0</v>
      </c>
      <c r="BG441" s="38">
        <f t="shared" si="169"/>
        <v>0</v>
      </c>
      <c r="BH441" s="38">
        <f t="shared" si="170"/>
        <v>0</v>
      </c>
      <c r="BI441" s="181">
        <f t="shared" si="171"/>
        <v>0</v>
      </c>
      <c r="BL441" s="181">
        <f>Инвентаризация!O444</f>
        <v>0</v>
      </c>
      <c r="BM441" s="181">
        <f>Инвентаризация!P444</f>
        <v>0</v>
      </c>
      <c r="BN441" s="181">
        <f>Инвентаризация!Q444</f>
        <v>0</v>
      </c>
      <c r="BO441" s="181" t="str">
        <f>IFERROR('Аксапта 3'!A449,"-")</f>
        <v>-</v>
      </c>
      <c r="BP441" s="38">
        <f t="shared" si="172"/>
        <v>0</v>
      </c>
      <c r="BQ441" s="38">
        <f t="shared" si="173"/>
        <v>0</v>
      </c>
      <c r="BR441" s="38">
        <f t="shared" si="174"/>
        <v>0</v>
      </c>
      <c r="BS441" s="181">
        <f t="shared" si="175"/>
        <v>0</v>
      </c>
    </row>
    <row r="442" spans="23:71">
      <c r="W442" s="38">
        <f t="shared" si="181"/>
        <v>0</v>
      </c>
      <c r="AO442" s="38">
        <f t="shared" si="162"/>
        <v>0</v>
      </c>
      <c r="AP442" s="38">
        <f t="shared" si="163"/>
        <v>0</v>
      </c>
      <c r="AR442" s="181">
        <f>Инвентаризация!O445</f>
        <v>0</v>
      </c>
      <c r="AS442" s="181">
        <f>Инвентаризация!P445</f>
        <v>0</v>
      </c>
      <c r="AT442" s="181">
        <f>Инвентаризация!Q445</f>
        <v>0</v>
      </c>
      <c r="AU442" s="181" t="str">
        <f>IFERROR('Аксапта '!A450,"-")</f>
        <v>-</v>
      </c>
      <c r="AV442" s="38">
        <f t="shared" si="164"/>
        <v>0</v>
      </c>
      <c r="AW442" s="38">
        <f t="shared" si="165"/>
        <v>0</v>
      </c>
      <c r="AX442" s="38">
        <f t="shared" si="166"/>
        <v>0</v>
      </c>
      <c r="AY442" s="181">
        <f t="shared" si="167"/>
        <v>0</v>
      </c>
      <c r="BB442" s="181">
        <f>Инвентаризация!O445</f>
        <v>0</v>
      </c>
      <c r="BC442" s="181">
        <f>Инвентаризация!P445</f>
        <v>0</v>
      </c>
      <c r="BD442" s="181">
        <f>Инвентаризация!Q445</f>
        <v>0</v>
      </c>
      <c r="BE442" s="181" t="str">
        <f>IFERROR('Аксапта 2'!A450,"-")</f>
        <v>-</v>
      </c>
      <c r="BF442" s="38">
        <f t="shared" si="168"/>
        <v>0</v>
      </c>
      <c r="BG442" s="38">
        <f t="shared" si="169"/>
        <v>0</v>
      </c>
      <c r="BH442" s="38">
        <f t="shared" si="170"/>
        <v>0</v>
      </c>
      <c r="BI442" s="181">
        <f t="shared" si="171"/>
        <v>0</v>
      </c>
      <c r="BL442" s="181">
        <f>Инвентаризация!O445</f>
        <v>0</v>
      </c>
      <c r="BM442" s="181">
        <f>Инвентаризация!P445</f>
        <v>0</v>
      </c>
      <c r="BN442" s="181">
        <f>Инвентаризация!Q445</f>
        <v>0</v>
      </c>
      <c r="BO442" s="181" t="str">
        <f>IFERROR('Аксапта 3'!A450,"-")</f>
        <v>-</v>
      </c>
      <c r="BP442" s="38">
        <f t="shared" si="172"/>
        <v>0</v>
      </c>
      <c r="BQ442" s="38">
        <f t="shared" si="173"/>
        <v>0</v>
      </c>
      <c r="BR442" s="38">
        <f t="shared" si="174"/>
        <v>0</v>
      </c>
      <c r="BS442" s="181">
        <f t="shared" si="175"/>
        <v>0</v>
      </c>
    </row>
    <row r="443" spans="23:71">
      <c r="W443" s="38">
        <f>AD3</f>
        <v>2444</v>
      </c>
      <c r="AO443" s="38">
        <f t="shared" si="162"/>
        <v>0</v>
      </c>
      <c r="AP443" s="38">
        <f t="shared" si="163"/>
        <v>0</v>
      </c>
      <c r="AR443" s="181">
        <f>Инвентаризация!O446</f>
        <v>0</v>
      </c>
      <c r="AS443" s="181">
        <f>Инвентаризация!P446</f>
        <v>0</v>
      </c>
      <c r="AT443" s="181">
        <f>Инвентаризация!Q446</f>
        <v>0</v>
      </c>
      <c r="AU443" s="181" t="str">
        <f>IFERROR('Аксапта '!A451,"-")</f>
        <v>-</v>
      </c>
      <c r="AV443" s="38">
        <f t="shared" si="164"/>
        <v>0</v>
      </c>
      <c r="AW443" s="38">
        <f t="shared" si="165"/>
        <v>0</v>
      </c>
      <c r="AX443" s="38">
        <f t="shared" si="166"/>
        <v>0</v>
      </c>
      <c r="AY443" s="181">
        <f t="shared" si="167"/>
        <v>0</v>
      </c>
      <c r="BB443" s="181">
        <f>Инвентаризация!O446</f>
        <v>0</v>
      </c>
      <c r="BC443" s="181">
        <f>Инвентаризация!P446</f>
        <v>0</v>
      </c>
      <c r="BD443" s="181">
        <f>Инвентаризация!Q446</f>
        <v>0</v>
      </c>
      <c r="BE443" s="181" t="str">
        <f>IFERROR('Аксапта 2'!A451,"-")</f>
        <v>-</v>
      </c>
      <c r="BF443" s="38">
        <f t="shared" si="168"/>
        <v>0</v>
      </c>
      <c r="BG443" s="38">
        <f t="shared" si="169"/>
        <v>0</v>
      </c>
      <c r="BH443" s="38">
        <f t="shared" si="170"/>
        <v>0</v>
      </c>
      <c r="BI443" s="181">
        <f t="shared" si="171"/>
        <v>0</v>
      </c>
      <c r="BL443" s="181">
        <f>Инвентаризация!O446</f>
        <v>0</v>
      </c>
      <c r="BM443" s="181">
        <f>Инвентаризация!P446</f>
        <v>0</v>
      </c>
      <c r="BN443" s="181">
        <f>Инвентаризация!Q446</f>
        <v>0</v>
      </c>
      <c r="BO443" s="181" t="str">
        <f>IFERROR('Аксапта 3'!A451,"-")</f>
        <v>-</v>
      </c>
      <c r="BP443" s="38">
        <f t="shared" si="172"/>
        <v>0</v>
      </c>
      <c r="BQ443" s="38">
        <f t="shared" si="173"/>
        <v>0</v>
      </c>
      <c r="BR443" s="38">
        <f t="shared" si="174"/>
        <v>0</v>
      </c>
      <c r="BS443" s="181">
        <f t="shared" si="175"/>
        <v>0</v>
      </c>
    </row>
    <row r="444" spans="23:71">
      <c r="W444" s="38">
        <f t="shared" ref="W444:W507" si="182">AD4</f>
        <v>193</v>
      </c>
      <c r="AO444" s="38">
        <f t="shared" si="162"/>
        <v>0</v>
      </c>
      <c r="AP444" s="38">
        <f t="shared" si="163"/>
        <v>0</v>
      </c>
      <c r="AR444" s="181">
        <f>Инвентаризация!O447</f>
        <v>0</v>
      </c>
      <c r="AS444" s="181">
        <f>Инвентаризация!P447</f>
        <v>0</v>
      </c>
      <c r="AT444" s="181">
        <f>Инвентаризация!Q447</f>
        <v>0</v>
      </c>
      <c r="AU444" s="181" t="str">
        <f>IFERROR('Аксапта '!A452,"-")</f>
        <v>-</v>
      </c>
      <c r="AV444" s="38">
        <f t="shared" si="164"/>
        <v>0</v>
      </c>
      <c r="AW444" s="38">
        <f t="shared" si="165"/>
        <v>0</v>
      </c>
      <c r="AX444" s="38">
        <f t="shared" si="166"/>
        <v>0</v>
      </c>
      <c r="AY444" s="181">
        <f t="shared" si="167"/>
        <v>0</v>
      </c>
      <c r="BB444" s="181">
        <f>Инвентаризация!O447</f>
        <v>0</v>
      </c>
      <c r="BC444" s="181">
        <f>Инвентаризация!P447</f>
        <v>0</v>
      </c>
      <c r="BD444" s="181">
        <f>Инвентаризация!Q447</f>
        <v>0</v>
      </c>
      <c r="BE444" s="181" t="str">
        <f>IFERROR('Аксапта 2'!A452,"-")</f>
        <v>-</v>
      </c>
      <c r="BF444" s="38">
        <f t="shared" si="168"/>
        <v>0</v>
      </c>
      <c r="BG444" s="38">
        <f t="shared" si="169"/>
        <v>0</v>
      </c>
      <c r="BH444" s="38">
        <f t="shared" si="170"/>
        <v>0</v>
      </c>
      <c r="BI444" s="181">
        <f t="shared" si="171"/>
        <v>0</v>
      </c>
      <c r="BL444" s="181">
        <f>Инвентаризация!O447</f>
        <v>0</v>
      </c>
      <c r="BM444" s="181">
        <f>Инвентаризация!P447</f>
        <v>0</v>
      </c>
      <c r="BN444" s="181">
        <f>Инвентаризация!Q447</f>
        <v>0</v>
      </c>
      <c r="BO444" s="181" t="str">
        <f>IFERROR('Аксапта 3'!A452,"-")</f>
        <v>-</v>
      </c>
      <c r="BP444" s="38">
        <f t="shared" si="172"/>
        <v>0</v>
      </c>
      <c r="BQ444" s="38">
        <f t="shared" si="173"/>
        <v>0</v>
      </c>
      <c r="BR444" s="38">
        <f t="shared" si="174"/>
        <v>0</v>
      </c>
      <c r="BS444" s="181">
        <f t="shared" si="175"/>
        <v>0</v>
      </c>
    </row>
    <row r="445" spans="23:71">
      <c r="W445" s="38">
        <f t="shared" si="182"/>
        <v>8190</v>
      </c>
      <c r="AO445" s="38">
        <f t="shared" si="162"/>
        <v>0</v>
      </c>
      <c r="AP445" s="38">
        <f t="shared" si="163"/>
        <v>0</v>
      </c>
      <c r="AR445" s="181">
        <f>Инвентаризация!O448</f>
        <v>0</v>
      </c>
      <c r="AS445" s="181">
        <f>Инвентаризация!P448</f>
        <v>0</v>
      </c>
      <c r="AT445" s="181">
        <f>Инвентаризация!Q448</f>
        <v>0</v>
      </c>
      <c r="AU445" s="181" t="str">
        <f>IFERROR('Аксапта '!A453,"-")</f>
        <v>-</v>
      </c>
      <c r="AV445" s="38">
        <f t="shared" si="164"/>
        <v>0</v>
      </c>
      <c r="AW445" s="38">
        <f t="shared" si="165"/>
        <v>0</v>
      </c>
      <c r="AX445" s="38">
        <f t="shared" si="166"/>
        <v>0</v>
      </c>
      <c r="AY445" s="181">
        <f t="shared" si="167"/>
        <v>0</v>
      </c>
      <c r="BB445" s="181">
        <f>Инвентаризация!O448</f>
        <v>0</v>
      </c>
      <c r="BC445" s="181">
        <f>Инвентаризация!P448</f>
        <v>0</v>
      </c>
      <c r="BD445" s="181">
        <f>Инвентаризация!Q448</f>
        <v>0</v>
      </c>
      <c r="BE445" s="181" t="str">
        <f>IFERROR('Аксапта 2'!A453,"-")</f>
        <v>-</v>
      </c>
      <c r="BF445" s="38">
        <f t="shared" si="168"/>
        <v>0</v>
      </c>
      <c r="BG445" s="38">
        <f t="shared" si="169"/>
        <v>0</v>
      </c>
      <c r="BH445" s="38">
        <f t="shared" si="170"/>
        <v>0</v>
      </c>
      <c r="BI445" s="181">
        <f t="shared" si="171"/>
        <v>0</v>
      </c>
      <c r="BL445" s="181">
        <f>Инвентаризация!O448</f>
        <v>0</v>
      </c>
      <c r="BM445" s="181">
        <f>Инвентаризация!P448</f>
        <v>0</v>
      </c>
      <c r="BN445" s="181">
        <f>Инвентаризация!Q448</f>
        <v>0</v>
      </c>
      <c r="BO445" s="181" t="str">
        <f>IFERROR('Аксапта 3'!A453,"-")</f>
        <v>-</v>
      </c>
      <c r="BP445" s="38">
        <f t="shared" si="172"/>
        <v>0</v>
      </c>
      <c r="BQ445" s="38">
        <f t="shared" si="173"/>
        <v>0</v>
      </c>
      <c r="BR445" s="38">
        <f t="shared" si="174"/>
        <v>0</v>
      </c>
      <c r="BS445" s="181">
        <f t="shared" si="175"/>
        <v>0</v>
      </c>
    </row>
    <row r="446" spans="23:71">
      <c r="W446" s="38">
        <f t="shared" si="182"/>
        <v>8174</v>
      </c>
      <c r="AO446" s="38">
        <f t="shared" si="162"/>
        <v>0</v>
      </c>
      <c r="AP446" s="38">
        <f t="shared" si="163"/>
        <v>0</v>
      </c>
      <c r="AR446" s="181">
        <f>Инвентаризация!O449</f>
        <v>0</v>
      </c>
      <c r="AS446" s="181">
        <f>Инвентаризация!P449</f>
        <v>0</v>
      </c>
      <c r="AT446" s="181">
        <f>Инвентаризация!Q449</f>
        <v>0</v>
      </c>
      <c r="AU446" s="181" t="str">
        <f>IFERROR('Аксапта '!A454,"-")</f>
        <v>-</v>
      </c>
      <c r="AV446" s="38">
        <f t="shared" si="164"/>
        <v>0</v>
      </c>
      <c r="AW446" s="38">
        <f t="shared" si="165"/>
        <v>0</v>
      </c>
      <c r="AX446" s="38">
        <f t="shared" si="166"/>
        <v>0</v>
      </c>
      <c r="AY446" s="181">
        <f t="shared" si="167"/>
        <v>0</v>
      </c>
      <c r="BB446" s="181">
        <f>Инвентаризация!O449</f>
        <v>0</v>
      </c>
      <c r="BC446" s="181">
        <f>Инвентаризация!P449</f>
        <v>0</v>
      </c>
      <c r="BD446" s="181">
        <f>Инвентаризация!Q449</f>
        <v>0</v>
      </c>
      <c r="BE446" s="181" t="str">
        <f>IFERROR('Аксапта 2'!A454,"-")</f>
        <v>-</v>
      </c>
      <c r="BF446" s="38">
        <f t="shared" si="168"/>
        <v>0</v>
      </c>
      <c r="BG446" s="38">
        <f t="shared" si="169"/>
        <v>0</v>
      </c>
      <c r="BH446" s="38">
        <f t="shared" si="170"/>
        <v>0</v>
      </c>
      <c r="BI446" s="181">
        <f t="shared" si="171"/>
        <v>0</v>
      </c>
      <c r="BL446" s="181">
        <f>Инвентаризация!O449</f>
        <v>0</v>
      </c>
      <c r="BM446" s="181">
        <f>Инвентаризация!P449</f>
        <v>0</v>
      </c>
      <c r="BN446" s="181">
        <f>Инвентаризация!Q449</f>
        <v>0</v>
      </c>
      <c r="BO446" s="181" t="str">
        <f>IFERROR('Аксапта 3'!A454,"-")</f>
        <v>-</v>
      </c>
      <c r="BP446" s="38">
        <f t="shared" si="172"/>
        <v>0</v>
      </c>
      <c r="BQ446" s="38">
        <f t="shared" si="173"/>
        <v>0</v>
      </c>
      <c r="BR446" s="38">
        <f t="shared" si="174"/>
        <v>0</v>
      </c>
      <c r="BS446" s="181">
        <f t="shared" si="175"/>
        <v>0</v>
      </c>
    </row>
    <row r="447" spans="23:71">
      <c r="W447" s="38">
        <f t="shared" si="182"/>
        <v>8838</v>
      </c>
      <c r="AO447" s="38">
        <f t="shared" si="162"/>
        <v>0</v>
      </c>
      <c r="AP447" s="38">
        <f t="shared" si="163"/>
        <v>0</v>
      </c>
      <c r="AR447" s="181">
        <f>Инвентаризация!O450</f>
        <v>0</v>
      </c>
      <c r="AS447" s="181">
        <f>Инвентаризация!P450</f>
        <v>0</v>
      </c>
      <c r="AT447" s="181">
        <f>Инвентаризация!Q450</f>
        <v>0</v>
      </c>
      <c r="AU447" s="181" t="str">
        <f>IFERROR('Аксапта '!A455,"-")</f>
        <v>-</v>
      </c>
      <c r="AV447" s="38">
        <f t="shared" si="164"/>
        <v>0</v>
      </c>
      <c r="AW447" s="38">
        <f t="shared" si="165"/>
        <v>0</v>
      </c>
      <c r="AX447" s="38">
        <f t="shared" si="166"/>
        <v>0</v>
      </c>
      <c r="AY447" s="181">
        <f t="shared" si="167"/>
        <v>0</v>
      </c>
      <c r="BB447" s="181">
        <f>Инвентаризация!O450</f>
        <v>0</v>
      </c>
      <c r="BC447" s="181">
        <f>Инвентаризация!P450</f>
        <v>0</v>
      </c>
      <c r="BD447" s="181">
        <f>Инвентаризация!Q450</f>
        <v>0</v>
      </c>
      <c r="BE447" s="181" t="str">
        <f>IFERROR('Аксапта 2'!A455,"-")</f>
        <v>-</v>
      </c>
      <c r="BF447" s="38">
        <f t="shared" si="168"/>
        <v>0</v>
      </c>
      <c r="BG447" s="38">
        <f t="shared" si="169"/>
        <v>0</v>
      </c>
      <c r="BH447" s="38">
        <f t="shared" si="170"/>
        <v>0</v>
      </c>
      <c r="BI447" s="181">
        <f t="shared" si="171"/>
        <v>0</v>
      </c>
      <c r="BL447" s="181">
        <f>Инвентаризация!O450</f>
        <v>0</v>
      </c>
      <c r="BM447" s="181">
        <f>Инвентаризация!P450</f>
        <v>0</v>
      </c>
      <c r="BN447" s="181">
        <f>Инвентаризация!Q450</f>
        <v>0</v>
      </c>
      <c r="BO447" s="181" t="str">
        <f>IFERROR('Аксапта 3'!A455,"-")</f>
        <v>-</v>
      </c>
      <c r="BP447" s="38">
        <f t="shared" si="172"/>
        <v>0</v>
      </c>
      <c r="BQ447" s="38">
        <f t="shared" si="173"/>
        <v>0</v>
      </c>
      <c r="BR447" s="38">
        <f t="shared" si="174"/>
        <v>0</v>
      </c>
      <c r="BS447" s="181">
        <f t="shared" si="175"/>
        <v>0</v>
      </c>
    </row>
    <row r="448" spans="23:71">
      <c r="W448" s="38">
        <f t="shared" si="182"/>
        <v>986</v>
      </c>
      <c r="AO448" s="38">
        <f t="shared" si="162"/>
        <v>0</v>
      </c>
      <c r="AP448" s="38">
        <f t="shared" si="163"/>
        <v>0</v>
      </c>
      <c r="AR448" s="181">
        <f>Инвентаризация!O451</f>
        <v>0</v>
      </c>
      <c r="AS448" s="181">
        <f>Инвентаризация!P451</f>
        <v>0</v>
      </c>
      <c r="AT448" s="181">
        <f>Инвентаризация!Q451</f>
        <v>0</v>
      </c>
      <c r="AU448" s="181" t="str">
        <f>IFERROR('Аксапта '!A456,"-")</f>
        <v>-</v>
      </c>
      <c r="AV448" s="38">
        <f t="shared" si="164"/>
        <v>0</v>
      </c>
      <c r="AW448" s="38">
        <f t="shared" si="165"/>
        <v>0</v>
      </c>
      <c r="AX448" s="38">
        <f t="shared" si="166"/>
        <v>0</v>
      </c>
      <c r="AY448" s="181">
        <f t="shared" si="167"/>
        <v>0</v>
      </c>
      <c r="BB448" s="181">
        <f>Инвентаризация!O451</f>
        <v>0</v>
      </c>
      <c r="BC448" s="181">
        <f>Инвентаризация!P451</f>
        <v>0</v>
      </c>
      <c r="BD448" s="181">
        <f>Инвентаризация!Q451</f>
        <v>0</v>
      </c>
      <c r="BE448" s="181" t="str">
        <f>IFERROR('Аксапта 2'!A456,"-")</f>
        <v>-</v>
      </c>
      <c r="BF448" s="38">
        <f t="shared" si="168"/>
        <v>0</v>
      </c>
      <c r="BG448" s="38">
        <f t="shared" si="169"/>
        <v>0</v>
      </c>
      <c r="BH448" s="38">
        <f t="shared" si="170"/>
        <v>0</v>
      </c>
      <c r="BI448" s="181">
        <f t="shared" si="171"/>
        <v>0</v>
      </c>
      <c r="BL448" s="181">
        <f>Инвентаризация!O451</f>
        <v>0</v>
      </c>
      <c r="BM448" s="181">
        <f>Инвентаризация!P451</f>
        <v>0</v>
      </c>
      <c r="BN448" s="181">
        <f>Инвентаризация!Q451</f>
        <v>0</v>
      </c>
      <c r="BO448" s="181" t="str">
        <f>IFERROR('Аксапта 3'!A456,"-")</f>
        <v>-</v>
      </c>
      <c r="BP448" s="38">
        <f t="shared" si="172"/>
        <v>0</v>
      </c>
      <c r="BQ448" s="38">
        <f t="shared" si="173"/>
        <v>0</v>
      </c>
      <c r="BR448" s="38">
        <f t="shared" si="174"/>
        <v>0</v>
      </c>
      <c r="BS448" s="181">
        <f t="shared" si="175"/>
        <v>0</v>
      </c>
    </row>
    <row r="449" spans="23:71">
      <c r="W449" s="38">
        <f t="shared" si="182"/>
        <v>8993</v>
      </c>
      <c r="AO449" s="38">
        <f t="shared" si="162"/>
        <v>0</v>
      </c>
      <c r="AP449" s="38">
        <f t="shared" si="163"/>
        <v>0</v>
      </c>
      <c r="AR449" s="181">
        <f>Инвентаризация!O452</f>
        <v>0</v>
      </c>
      <c r="AS449" s="181">
        <f>Инвентаризация!P452</f>
        <v>0</v>
      </c>
      <c r="AT449" s="181">
        <f>Инвентаризация!Q452</f>
        <v>0</v>
      </c>
      <c r="AU449" s="181" t="str">
        <f>IFERROR('Аксапта '!A457,"-")</f>
        <v>-</v>
      </c>
      <c r="AV449" s="38">
        <f t="shared" si="164"/>
        <v>0</v>
      </c>
      <c r="AW449" s="38">
        <f t="shared" si="165"/>
        <v>0</v>
      </c>
      <c r="AX449" s="38">
        <f t="shared" si="166"/>
        <v>0</v>
      </c>
      <c r="AY449" s="181">
        <f t="shared" si="167"/>
        <v>0</v>
      </c>
      <c r="BB449" s="181">
        <f>Инвентаризация!O452</f>
        <v>0</v>
      </c>
      <c r="BC449" s="181">
        <f>Инвентаризация!P452</f>
        <v>0</v>
      </c>
      <c r="BD449" s="181">
        <f>Инвентаризация!Q452</f>
        <v>0</v>
      </c>
      <c r="BE449" s="181" t="str">
        <f>IFERROR('Аксапта 2'!A457,"-")</f>
        <v>-</v>
      </c>
      <c r="BF449" s="38">
        <f t="shared" si="168"/>
        <v>0</v>
      </c>
      <c r="BG449" s="38">
        <f t="shared" si="169"/>
        <v>0</v>
      </c>
      <c r="BH449" s="38">
        <f t="shared" si="170"/>
        <v>0</v>
      </c>
      <c r="BI449" s="181">
        <f t="shared" si="171"/>
        <v>0</v>
      </c>
      <c r="BL449" s="181">
        <f>Инвентаризация!O452</f>
        <v>0</v>
      </c>
      <c r="BM449" s="181">
        <f>Инвентаризация!P452</f>
        <v>0</v>
      </c>
      <c r="BN449" s="181">
        <f>Инвентаризация!Q452</f>
        <v>0</v>
      </c>
      <c r="BO449" s="181" t="str">
        <f>IFERROR('Аксапта 3'!A457,"-")</f>
        <v>-</v>
      </c>
      <c r="BP449" s="38">
        <f t="shared" si="172"/>
        <v>0</v>
      </c>
      <c r="BQ449" s="38">
        <f t="shared" si="173"/>
        <v>0</v>
      </c>
      <c r="BR449" s="38">
        <f t="shared" si="174"/>
        <v>0</v>
      </c>
      <c r="BS449" s="181">
        <f t="shared" si="175"/>
        <v>0</v>
      </c>
    </row>
    <row r="450" spans="23:71">
      <c r="W450" s="38">
        <f t="shared" si="182"/>
        <v>3042</v>
      </c>
      <c r="AO450" s="38">
        <f t="shared" si="162"/>
        <v>0</v>
      </c>
      <c r="AP450" s="38">
        <f t="shared" si="163"/>
        <v>0</v>
      </c>
      <c r="AR450" s="181">
        <f>Инвентаризация!O453</f>
        <v>0</v>
      </c>
      <c r="AS450" s="181">
        <f>Инвентаризация!P453</f>
        <v>0</v>
      </c>
      <c r="AT450" s="181">
        <f>Инвентаризация!Q453</f>
        <v>0</v>
      </c>
      <c r="AU450" s="181" t="str">
        <f>IFERROR('Аксапта '!A458,"-")</f>
        <v>-</v>
      </c>
      <c r="AV450" s="38">
        <f t="shared" si="164"/>
        <v>0</v>
      </c>
      <c r="AW450" s="38">
        <f t="shared" si="165"/>
        <v>0</v>
      </c>
      <c r="AX450" s="38">
        <f t="shared" si="166"/>
        <v>0</v>
      </c>
      <c r="AY450" s="181">
        <f t="shared" si="167"/>
        <v>0</v>
      </c>
      <c r="BB450" s="181">
        <f>Инвентаризация!O453</f>
        <v>0</v>
      </c>
      <c r="BC450" s="181">
        <f>Инвентаризация!P453</f>
        <v>0</v>
      </c>
      <c r="BD450" s="181">
        <f>Инвентаризация!Q453</f>
        <v>0</v>
      </c>
      <c r="BE450" s="181" t="str">
        <f>IFERROR('Аксапта 2'!A458,"-")</f>
        <v>-</v>
      </c>
      <c r="BF450" s="38">
        <f t="shared" si="168"/>
        <v>0</v>
      </c>
      <c r="BG450" s="38">
        <f t="shared" si="169"/>
        <v>0</v>
      </c>
      <c r="BH450" s="38">
        <f t="shared" si="170"/>
        <v>0</v>
      </c>
      <c r="BI450" s="181">
        <f t="shared" si="171"/>
        <v>0</v>
      </c>
      <c r="BL450" s="181">
        <f>Инвентаризация!O453</f>
        <v>0</v>
      </c>
      <c r="BM450" s="181">
        <f>Инвентаризация!P453</f>
        <v>0</v>
      </c>
      <c r="BN450" s="181">
        <f>Инвентаризация!Q453</f>
        <v>0</v>
      </c>
      <c r="BO450" s="181" t="str">
        <f>IFERROR('Аксапта 3'!A458,"-")</f>
        <v>-</v>
      </c>
      <c r="BP450" s="38">
        <f t="shared" si="172"/>
        <v>0</v>
      </c>
      <c r="BQ450" s="38">
        <f t="shared" si="173"/>
        <v>0</v>
      </c>
      <c r="BR450" s="38">
        <f t="shared" si="174"/>
        <v>0</v>
      </c>
      <c r="BS450" s="181">
        <f t="shared" si="175"/>
        <v>0</v>
      </c>
    </row>
    <row r="451" spans="23:71">
      <c r="W451" s="38">
        <f t="shared" si="182"/>
        <v>3039</v>
      </c>
      <c r="AO451" s="38">
        <f t="shared" si="162"/>
        <v>0</v>
      </c>
      <c r="AP451" s="38">
        <f t="shared" si="163"/>
        <v>0</v>
      </c>
      <c r="AR451" s="181">
        <f>Инвентаризация!O454</f>
        <v>0</v>
      </c>
      <c r="AS451" s="181">
        <f>Инвентаризация!P454</f>
        <v>0</v>
      </c>
      <c r="AT451" s="181">
        <f>Инвентаризация!Q454</f>
        <v>0</v>
      </c>
      <c r="AU451" s="181" t="str">
        <f>IFERROR('Аксапта '!A459,"-")</f>
        <v>-</v>
      </c>
      <c r="AV451" s="38">
        <f t="shared" si="164"/>
        <v>0</v>
      </c>
      <c r="AW451" s="38">
        <f t="shared" si="165"/>
        <v>0</v>
      </c>
      <c r="AX451" s="38">
        <f t="shared" si="166"/>
        <v>0</v>
      </c>
      <c r="AY451" s="181">
        <f t="shared" si="167"/>
        <v>0</v>
      </c>
      <c r="BB451" s="181">
        <f>Инвентаризация!O454</f>
        <v>0</v>
      </c>
      <c r="BC451" s="181">
        <f>Инвентаризация!P454</f>
        <v>0</v>
      </c>
      <c r="BD451" s="181">
        <f>Инвентаризация!Q454</f>
        <v>0</v>
      </c>
      <c r="BE451" s="181" t="str">
        <f>IFERROR('Аксапта 2'!A459,"-")</f>
        <v>-</v>
      </c>
      <c r="BF451" s="38">
        <f t="shared" si="168"/>
        <v>0</v>
      </c>
      <c r="BG451" s="38">
        <f t="shared" si="169"/>
        <v>0</v>
      </c>
      <c r="BH451" s="38">
        <f t="shared" si="170"/>
        <v>0</v>
      </c>
      <c r="BI451" s="181">
        <f t="shared" si="171"/>
        <v>0</v>
      </c>
      <c r="BL451" s="181">
        <f>Инвентаризация!O454</f>
        <v>0</v>
      </c>
      <c r="BM451" s="181">
        <f>Инвентаризация!P454</f>
        <v>0</v>
      </c>
      <c r="BN451" s="181">
        <f>Инвентаризация!Q454</f>
        <v>0</v>
      </c>
      <c r="BO451" s="181" t="str">
        <f>IFERROR('Аксапта 3'!A459,"-")</f>
        <v>-</v>
      </c>
      <c r="BP451" s="38">
        <f t="shared" si="172"/>
        <v>0</v>
      </c>
      <c r="BQ451" s="38">
        <f t="shared" si="173"/>
        <v>0</v>
      </c>
      <c r="BR451" s="38">
        <f t="shared" si="174"/>
        <v>0</v>
      </c>
      <c r="BS451" s="181">
        <f t="shared" si="175"/>
        <v>0</v>
      </c>
    </row>
    <row r="452" spans="23:71">
      <c r="W452" s="38">
        <f t="shared" si="182"/>
        <v>8674</v>
      </c>
      <c r="AO452" s="38">
        <f t="shared" ref="AO452:AO515" si="183">B453+1-1</f>
        <v>0</v>
      </c>
      <c r="AP452" s="38">
        <f t="shared" ref="AP452:AP515" si="184">A453</f>
        <v>0</v>
      </c>
      <c r="AR452" s="181">
        <f>Инвентаризация!O455</f>
        <v>0</v>
      </c>
      <c r="AS452" s="181">
        <f>Инвентаризация!P455</f>
        <v>0</v>
      </c>
      <c r="AT452" s="181">
        <f>Инвентаризация!Q455</f>
        <v>0</v>
      </c>
      <c r="AU452" s="181" t="str">
        <f>IFERROR('Аксапта '!A460,"-")</f>
        <v>-</v>
      </c>
      <c r="AV452" s="38">
        <f t="shared" ref="AV452:AV515" si="185">IFERROR(VLOOKUP(AU452,AR:AR,1,0),0)</f>
        <v>0</v>
      </c>
      <c r="AW452" s="38">
        <f t="shared" ref="AW452:AW515" si="186">IFERROR(VLOOKUP(AU452,AS:AS,1,0),0)</f>
        <v>0</v>
      </c>
      <c r="AX452" s="38">
        <f t="shared" ref="AX452:AX515" si="187">IFERROR(VLOOKUP(AU452,AT:AT,1,0),0)</f>
        <v>0</v>
      </c>
      <c r="AY452" s="181">
        <f t="shared" ref="AY452:AY515" si="188">IFERROR(AU452-AV452-AX452-AW452,0)</f>
        <v>0</v>
      </c>
      <c r="BB452" s="181">
        <f>Инвентаризация!O455</f>
        <v>0</v>
      </c>
      <c r="BC452" s="181">
        <f>Инвентаризация!P455</f>
        <v>0</v>
      </c>
      <c r="BD452" s="181">
        <f>Инвентаризация!Q455</f>
        <v>0</v>
      </c>
      <c r="BE452" s="181" t="str">
        <f>IFERROR('Аксапта 2'!A460,"-")</f>
        <v>-</v>
      </c>
      <c r="BF452" s="38">
        <f t="shared" ref="BF452:BF515" si="189">IFERROR(VLOOKUP(BE452,BB:BB,1,0),0)</f>
        <v>0</v>
      </c>
      <c r="BG452" s="38">
        <f t="shared" ref="BG452:BG515" si="190">IFERROR(VLOOKUP(BE452,BC:BC,1,0),0)</f>
        <v>0</v>
      </c>
      <c r="BH452" s="38">
        <f t="shared" ref="BH452:BH515" si="191">IFERROR(VLOOKUP(BE452,BD:BD,1,0),0)</f>
        <v>0</v>
      </c>
      <c r="BI452" s="181">
        <f t="shared" ref="BI452:BI515" si="192">IFERROR(BE452-BF452-BH452-BG452,0)</f>
        <v>0</v>
      </c>
      <c r="BL452" s="181">
        <f>Инвентаризация!O455</f>
        <v>0</v>
      </c>
      <c r="BM452" s="181">
        <f>Инвентаризация!P455</f>
        <v>0</v>
      </c>
      <c r="BN452" s="181">
        <f>Инвентаризация!Q455</f>
        <v>0</v>
      </c>
      <c r="BO452" s="181" t="str">
        <f>IFERROR('Аксапта 3'!A460,"-")</f>
        <v>-</v>
      </c>
      <c r="BP452" s="38">
        <f t="shared" ref="BP452:BP515" si="193">IFERROR(VLOOKUP(BO452,BL:BL,1,0),0)</f>
        <v>0</v>
      </c>
      <c r="BQ452" s="38">
        <f t="shared" ref="BQ452:BQ515" si="194">IFERROR(VLOOKUP(BO452,BM:BM,1,0),0)</f>
        <v>0</v>
      </c>
      <c r="BR452" s="38">
        <f t="shared" ref="BR452:BR515" si="195">IFERROR(VLOOKUP(BO452,BN:BN,1,0),0)</f>
        <v>0</v>
      </c>
      <c r="BS452" s="181">
        <f t="shared" ref="BS452:BS515" si="196">IFERROR(BO452-BP452-BR452-BQ452,0)</f>
        <v>0</v>
      </c>
    </row>
    <row r="453" spans="23:71">
      <c r="W453" s="38">
        <f t="shared" si="182"/>
        <v>3589</v>
      </c>
      <c r="AO453" s="38">
        <f t="shared" si="183"/>
        <v>0</v>
      </c>
      <c r="AP453" s="38">
        <f t="shared" si="184"/>
        <v>0</v>
      </c>
      <c r="AR453" s="181">
        <f>Инвентаризация!O456</f>
        <v>0</v>
      </c>
      <c r="AS453" s="181">
        <f>Инвентаризация!P456</f>
        <v>0</v>
      </c>
      <c r="AT453" s="181">
        <f>Инвентаризация!Q456</f>
        <v>0</v>
      </c>
      <c r="AU453" s="181" t="str">
        <f>IFERROR('Аксапта '!A461,"-")</f>
        <v>-</v>
      </c>
      <c r="AV453" s="38">
        <f t="shared" si="185"/>
        <v>0</v>
      </c>
      <c r="AW453" s="38">
        <f t="shared" si="186"/>
        <v>0</v>
      </c>
      <c r="AX453" s="38">
        <f t="shared" si="187"/>
        <v>0</v>
      </c>
      <c r="AY453" s="181">
        <f t="shared" si="188"/>
        <v>0</v>
      </c>
      <c r="BB453" s="181">
        <f>Инвентаризация!O456</f>
        <v>0</v>
      </c>
      <c r="BC453" s="181">
        <f>Инвентаризация!P456</f>
        <v>0</v>
      </c>
      <c r="BD453" s="181">
        <f>Инвентаризация!Q456</f>
        <v>0</v>
      </c>
      <c r="BE453" s="181" t="str">
        <f>IFERROR('Аксапта 2'!A461,"-")</f>
        <v>-</v>
      </c>
      <c r="BF453" s="38">
        <f t="shared" si="189"/>
        <v>0</v>
      </c>
      <c r="BG453" s="38">
        <f t="shared" si="190"/>
        <v>0</v>
      </c>
      <c r="BH453" s="38">
        <f t="shared" si="191"/>
        <v>0</v>
      </c>
      <c r="BI453" s="181">
        <f t="shared" si="192"/>
        <v>0</v>
      </c>
      <c r="BL453" s="181">
        <f>Инвентаризация!O456</f>
        <v>0</v>
      </c>
      <c r="BM453" s="181">
        <f>Инвентаризация!P456</f>
        <v>0</v>
      </c>
      <c r="BN453" s="181">
        <f>Инвентаризация!Q456</f>
        <v>0</v>
      </c>
      <c r="BO453" s="181" t="str">
        <f>IFERROR('Аксапта 3'!A461,"-")</f>
        <v>-</v>
      </c>
      <c r="BP453" s="38">
        <f t="shared" si="193"/>
        <v>0</v>
      </c>
      <c r="BQ453" s="38">
        <f t="shared" si="194"/>
        <v>0</v>
      </c>
      <c r="BR453" s="38">
        <f t="shared" si="195"/>
        <v>0</v>
      </c>
      <c r="BS453" s="181">
        <f t="shared" si="196"/>
        <v>0</v>
      </c>
    </row>
    <row r="454" spans="23:71">
      <c r="W454" s="38">
        <f t="shared" si="182"/>
        <v>8044</v>
      </c>
      <c r="AO454" s="38">
        <f t="shared" si="183"/>
        <v>0</v>
      </c>
      <c r="AP454" s="38">
        <f t="shared" si="184"/>
        <v>0</v>
      </c>
      <c r="AR454" s="181">
        <f>Инвентаризация!O457</f>
        <v>0</v>
      </c>
      <c r="AS454" s="181">
        <f>Инвентаризация!P457</f>
        <v>0</v>
      </c>
      <c r="AT454" s="181">
        <f>Инвентаризация!Q457</f>
        <v>0</v>
      </c>
      <c r="AU454" s="181" t="str">
        <f>IFERROR('Аксапта '!A462,"-")</f>
        <v>-</v>
      </c>
      <c r="AV454" s="38">
        <f t="shared" si="185"/>
        <v>0</v>
      </c>
      <c r="AW454" s="38">
        <f t="shared" si="186"/>
        <v>0</v>
      </c>
      <c r="AX454" s="38">
        <f t="shared" si="187"/>
        <v>0</v>
      </c>
      <c r="AY454" s="181">
        <f t="shared" si="188"/>
        <v>0</v>
      </c>
      <c r="BB454" s="181">
        <f>Инвентаризация!O457</f>
        <v>0</v>
      </c>
      <c r="BC454" s="181">
        <f>Инвентаризация!P457</f>
        <v>0</v>
      </c>
      <c r="BD454" s="181">
        <f>Инвентаризация!Q457</f>
        <v>0</v>
      </c>
      <c r="BE454" s="181" t="str">
        <f>IFERROR('Аксапта 2'!A462,"-")</f>
        <v>-</v>
      </c>
      <c r="BF454" s="38">
        <f t="shared" si="189"/>
        <v>0</v>
      </c>
      <c r="BG454" s="38">
        <f t="shared" si="190"/>
        <v>0</v>
      </c>
      <c r="BH454" s="38">
        <f t="shared" si="191"/>
        <v>0</v>
      </c>
      <c r="BI454" s="181">
        <f t="shared" si="192"/>
        <v>0</v>
      </c>
      <c r="BL454" s="181">
        <f>Инвентаризация!O457</f>
        <v>0</v>
      </c>
      <c r="BM454" s="181">
        <f>Инвентаризация!P457</f>
        <v>0</v>
      </c>
      <c r="BN454" s="181">
        <f>Инвентаризация!Q457</f>
        <v>0</v>
      </c>
      <c r="BO454" s="181" t="str">
        <f>IFERROR('Аксапта 3'!A462,"-")</f>
        <v>-</v>
      </c>
      <c r="BP454" s="38">
        <f t="shared" si="193"/>
        <v>0</v>
      </c>
      <c r="BQ454" s="38">
        <f t="shared" si="194"/>
        <v>0</v>
      </c>
      <c r="BR454" s="38">
        <f t="shared" si="195"/>
        <v>0</v>
      </c>
      <c r="BS454" s="181">
        <f t="shared" si="196"/>
        <v>0</v>
      </c>
    </row>
    <row r="455" spans="23:71">
      <c r="W455" s="38">
        <f t="shared" si="182"/>
        <v>7062</v>
      </c>
      <c r="AO455" s="38">
        <f t="shared" si="183"/>
        <v>0</v>
      </c>
      <c r="AP455" s="38">
        <f t="shared" si="184"/>
        <v>0</v>
      </c>
      <c r="AR455" s="181">
        <f>Инвентаризация!O458</f>
        <v>0</v>
      </c>
      <c r="AS455" s="181">
        <f>Инвентаризация!P458</f>
        <v>0</v>
      </c>
      <c r="AT455" s="181">
        <f>Инвентаризация!Q458</f>
        <v>0</v>
      </c>
      <c r="AU455" s="181" t="str">
        <f>IFERROR('Аксапта '!A463,"-")</f>
        <v>-</v>
      </c>
      <c r="AV455" s="38">
        <f t="shared" si="185"/>
        <v>0</v>
      </c>
      <c r="AW455" s="38">
        <f t="shared" si="186"/>
        <v>0</v>
      </c>
      <c r="AX455" s="38">
        <f t="shared" si="187"/>
        <v>0</v>
      </c>
      <c r="AY455" s="181">
        <f t="shared" si="188"/>
        <v>0</v>
      </c>
      <c r="BB455" s="181">
        <f>Инвентаризация!O458</f>
        <v>0</v>
      </c>
      <c r="BC455" s="181">
        <f>Инвентаризация!P458</f>
        <v>0</v>
      </c>
      <c r="BD455" s="181">
        <f>Инвентаризация!Q458</f>
        <v>0</v>
      </c>
      <c r="BE455" s="181" t="str">
        <f>IFERROR('Аксапта 2'!A463,"-")</f>
        <v>-</v>
      </c>
      <c r="BF455" s="38">
        <f t="shared" si="189"/>
        <v>0</v>
      </c>
      <c r="BG455" s="38">
        <f t="shared" si="190"/>
        <v>0</v>
      </c>
      <c r="BH455" s="38">
        <f t="shared" si="191"/>
        <v>0</v>
      </c>
      <c r="BI455" s="181">
        <f t="shared" si="192"/>
        <v>0</v>
      </c>
      <c r="BL455" s="181">
        <f>Инвентаризация!O458</f>
        <v>0</v>
      </c>
      <c r="BM455" s="181">
        <f>Инвентаризация!P458</f>
        <v>0</v>
      </c>
      <c r="BN455" s="181">
        <f>Инвентаризация!Q458</f>
        <v>0</v>
      </c>
      <c r="BO455" s="181" t="str">
        <f>IFERROR('Аксапта 3'!A463,"-")</f>
        <v>-</v>
      </c>
      <c r="BP455" s="38">
        <f t="shared" si="193"/>
        <v>0</v>
      </c>
      <c r="BQ455" s="38">
        <f t="shared" si="194"/>
        <v>0</v>
      </c>
      <c r="BR455" s="38">
        <f t="shared" si="195"/>
        <v>0</v>
      </c>
      <c r="BS455" s="181">
        <f t="shared" si="196"/>
        <v>0</v>
      </c>
    </row>
    <row r="456" spans="23:71">
      <c r="W456" s="38">
        <f t="shared" si="182"/>
        <v>9573</v>
      </c>
      <c r="AO456" s="38">
        <f t="shared" si="183"/>
        <v>0</v>
      </c>
      <c r="AP456" s="38">
        <f t="shared" si="184"/>
        <v>0</v>
      </c>
      <c r="AR456" s="181">
        <f>Инвентаризация!O459</f>
        <v>0</v>
      </c>
      <c r="AS456" s="181">
        <f>Инвентаризация!P459</f>
        <v>0</v>
      </c>
      <c r="AT456" s="181">
        <f>Инвентаризация!Q459</f>
        <v>0</v>
      </c>
      <c r="AU456" s="181" t="str">
        <f>IFERROR('Аксапта '!A464,"-")</f>
        <v>-</v>
      </c>
      <c r="AV456" s="38">
        <f t="shared" si="185"/>
        <v>0</v>
      </c>
      <c r="AW456" s="38">
        <f t="shared" si="186"/>
        <v>0</v>
      </c>
      <c r="AX456" s="38">
        <f t="shared" si="187"/>
        <v>0</v>
      </c>
      <c r="AY456" s="181">
        <f t="shared" si="188"/>
        <v>0</v>
      </c>
      <c r="BB456" s="181">
        <f>Инвентаризация!O459</f>
        <v>0</v>
      </c>
      <c r="BC456" s="181">
        <f>Инвентаризация!P459</f>
        <v>0</v>
      </c>
      <c r="BD456" s="181">
        <f>Инвентаризация!Q459</f>
        <v>0</v>
      </c>
      <c r="BE456" s="181" t="str">
        <f>IFERROR('Аксапта 2'!A464,"-")</f>
        <v>-</v>
      </c>
      <c r="BF456" s="38">
        <f t="shared" si="189"/>
        <v>0</v>
      </c>
      <c r="BG456" s="38">
        <f t="shared" si="190"/>
        <v>0</v>
      </c>
      <c r="BH456" s="38">
        <f t="shared" si="191"/>
        <v>0</v>
      </c>
      <c r="BI456" s="181">
        <f t="shared" si="192"/>
        <v>0</v>
      </c>
      <c r="BL456" s="181">
        <f>Инвентаризация!O459</f>
        <v>0</v>
      </c>
      <c r="BM456" s="181">
        <f>Инвентаризация!P459</f>
        <v>0</v>
      </c>
      <c r="BN456" s="181">
        <f>Инвентаризация!Q459</f>
        <v>0</v>
      </c>
      <c r="BO456" s="181" t="str">
        <f>IFERROR('Аксапта 3'!A464,"-")</f>
        <v>-</v>
      </c>
      <c r="BP456" s="38">
        <f t="shared" si="193"/>
        <v>0</v>
      </c>
      <c r="BQ456" s="38">
        <f t="shared" si="194"/>
        <v>0</v>
      </c>
      <c r="BR456" s="38">
        <f t="shared" si="195"/>
        <v>0</v>
      </c>
      <c r="BS456" s="181">
        <f t="shared" si="196"/>
        <v>0</v>
      </c>
    </row>
    <row r="457" spans="23:71">
      <c r="W457" s="38">
        <f t="shared" si="182"/>
        <v>9921</v>
      </c>
      <c r="AO457" s="38">
        <f t="shared" si="183"/>
        <v>0</v>
      </c>
      <c r="AP457" s="38">
        <f t="shared" si="184"/>
        <v>0</v>
      </c>
      <c r="AR457" s="181">
        <f>Инвентаризация!O460</f>
        <v>0</v>
      </c>
      <c r="AS457" s="181">
        <f>Инвентаризация!P460</f>
        <v>0</v>
      </c>
      <c r="AT457" s="181">
        <f>Инвентаризация!Q460</f>
        <v>0</v>
      </c>
      <c r="AU457" s="181" t="str">
        <f>IFERROR('Аксапта '!A465,"-")</f>
        <v>-</v>
      </c>
      <c r="AV457" s="38">
        <f t="shared" si="185"/>
        <v>0</v>
      </c>
      <c r="AW457" s="38">
        <f t="shared" si="186"/>
        <v>0</v>
      </c>
      <c r="AX457" s="38">
        <f t="shared" si="187"/>
        <v>0</v>
      </c>
      <c r="AY457" s="181">
        <f t="shared" si="188"/>
        <v>0</v>
      </c>
      <c r="BB457" s="181">
        <f>Инвентаризация!O460</f>
        <v>0</v>
      </c>
      <c r="BC457" s="181">
        <f>Инвентаризация!P460</f>
        <v>0</v>
      </c>
      <c r="BD457" s="181">
        <f>Инвентаризация!Q460</f>
        <v>0</v>
      </c>
      <c r="BE457" s="181" t="str">
        <f>IFERROR('Аксапта 2'!A465,"-")</f>
        <v>-</v>
      </c>
      <c r="BF457" s="38">
        <f t="shared" si="189"/>
        <v>0</v>
      </c>
      <c r="BG457" s="38">
        <f t="shared" si="190"/>
        <v>0</v>
      </c>
      <c r="BH457" s="38">
        <f t="shared" si="191"/>
        <v>0</v>
      </c>
      <c r="BI457" s="181">
        <f t="shared" si="192"/>
        <v>0</v>
      </c>
      <c r="BL457" s="181">
        <f>Инвентаризация!O460</f>
        <v>0</v>
      </c>
      <c r="BM457" s="181">
        <f>Инвентаризация!P460</f>
        <v>0</v>
      </c>
      <c r="BN457" s="181">
        <f>Инвентаризация!Q460</f>
        <v>0</v>
      </c>
      <c r="BO457" s="181" t="str">
        <f>IFERROR('Аксапта 3'!A465,"-")</f>
        <v>-</v>
      </c>
      <c r="BP457" s="38">
        <f t="shared" si="193"/>
        <v>0</v>
      </c>
      <c r="BQ457" s="38">
        <f t="shared" si="194"/>
        <v>0</v>
      </c>
      <c r="BR457" s="38">
        <f t="shared" si="195"/>
        <v>0</v>
      </c>
      <c r="BS457" s="181">
        <f t="shared" si="196"/>
        <v>0</v>
      </c>
    </row>
    <row r="458" spans="23:71">
      <c r="W458" s="38">
        <f t="shared" si="182"/>
        <v>4241</v>
      </c>
      <c r="AO458" s="38">
        <f t="shared" si="183"/>
        <v>0</v>
      </c>
      <c r="AP458" s="38">
        <f t="shared" si="184"/>
        <v>0</v>
      </c>
      <c r="AR458" s="181">
        <f>Инвентаризация!O461</f>
        <v>0</v>
      </c>
      <c r="AS458" s="181">
        <f>Инвентаризация!P461</f>
        <v>0</v>
      </c>
      <c r="AT458" s="181">
        <f>Инвентаризация!Q461</f>
        <v>0</v>
      </c>
      <c r="AU458" s="181" t="str">
        <f>IFERROR('Аксапта '!A466,"-")</f>
        <v>-</v>
      </c>
      <c r="AV458" s="38">
        <f t="shared" si="185"/>
        <v>0</v>
      </c>
      <c r="AW458" s="38">
        <f t="shared" si="186"/>
        <v>0</v>
      </c>
      <c r="AX458" s="38">
        <f t="shared" si="187"/>
        <v>0</v>
      </c>
      <c r="AY458" s="181">
        <f t="shared" si="188"/>
        <v>0</v>
      </c>
      <c r="BB458" s="181">
        <f>Инвентаризация!O461</f>
        <v>0</v>
      </c>
      <c r="BC458" s="181">
        <f>Инвентаризация!P461</f>
        <v>0</v>
      </c>
      <c r="BD458" s="181">
        <f>Инвентаризация!Q461</f>
        <v>0</v>
      </c>
      <c r="BE458" s="181" t="str">
        <f>IFERROR('Аксапта 2'!A466,"-")</f>
        <v>-</v>
      </c>
      <c r="BF458" s="38">
        <f t="shared" si="189"/>
        <v>0</v>
      </c>
      <c r="BG458" s="38">
        <f t="shared" si="190"/>
        <v>0</v>
      </c>
      <c r="BH458" s="38">
        <f t="shared" si="191"/>
        <v>0</v>
      </c>
      <c r="BI458" s="181">
        <f t="shared" si="192"/>
        <v>0</v>
      </c>
      <c r="BL458" s="181">
        <f>Инвентаризация!O461</f>
        <v>0</v>
      </c>
      <c r="BM458" s="181">
        <f>Инвентаризация!P461</f>
        <v>0</v>
      </c>
      <c r="BN458" s="181">
        <f>Инвентаризация!Q461</f>
        <v>0</v>
      </c>
      <c r="BO458" s="181" t="str">
        <f>IFERROR('Аксапта 3'!A466,"-")</f>
        <v>-</v>
      </c>
      <c r="BP458" s="38">
        <f t="shared" si="193"/>
        <v>0</v>
      </c>
      <c r="BQ458" s="38">
        <f t="shared" si="194"/>
        <v>0</v>
      </c>
      <c r="BR458" s="38">
        <f t="shared" si="195"/>
        <v>0</v>
      </c>
      <c r="BS458" s="181">
        <f t="shared" si="196"/>
        <v>0</v>
      </c>
    </row>
    <row r="459" spans="23:71">
      <c r="W459" s="38">
        <f t="shared" si="182"/>
        <v>10117</v>
      </c>
      <c r="AO459" s="38">
        <f t="shared" si="183"/>
        <v>0</v>
      </c>
      <c r="AP459" s="38">
        <f t="shared" si="184"/>
        <v>0</v>
      </c>
      <c r="AR459" s="181">
        <f>Инвентаризация!O462</f>
        <v>0</v>
      </c>
      <c r="AS459" s="181">
        <f>Инвентаризация!P462</f>
        <v>0</v>
      </c>
      <c r="AT459" s="181">
        <f>Инвентаризация!Q462</f>
        <v>0</v>
      </c>
      <c r="AU459" s="181" t="str">
        <f>IFERROR('Аксапта '!A467,"-")</f>
        <v>-</v>
      </c>
      <c r="AV459" s="38">
        <f t="shared" si="185"/>
        <v>0</v>
      </c>
      <c r="AW459" s="38">
        <f t="shared" si="186"/>
        <v>0</v>
      </c>
      <c r="AX459" s="38">
        <f t="shared" si="187"/>
        <v>0</v>
      </c>
      <c r="AY459" s="181">
        <f t="shared" si="188"/>
        <v>0</v>
      </c>
      <c r="BB459" s="181">
        <f>Инвентаризация!O462</f>
        <v>0</v>
      </c>
      <c r="BC459" s="181">
        <f>Инвентаризация!P462</f>
        <v>0</v>
      </c>
      <c r="BD459" s="181">
        <f>Инвентаризация!Q462</f>
        <v>0</v>
      </c>
      <c r="BE459" s="181" t="str">
        <f>IFERROR('Аксапта 2'!A467,"-")</f>
        <v>-</v>
      </c>
      <c r="BF459" s="38">
        <f t="shared" si="189"/>
        <v>0</v>
      </c>
      <c r="BG459" s="38">
        <f t="shared" si="190"/>
        <v>0</v>
      </c>
      <c r="BH459" s="38">
        <f t="shared" si="191"/>
        <v>0</v>
      </c>
      <c r="BI459" s="181">
        <f t="shared" si="192"/>
        <v>0</v>
      </c>
      <c r="BL459" s="181">
        <f>Инвентаризация!O462</f>
        <v>0</v>
      </c>
      <c r="BM459" s="181">
        <f>Инвентаризация!P462</f>
        <v>0</v>
      </c>
      <c r="BN459" s="181">
        <f>Инвентаризация!Q462</f>
        <v>0</v>
      </c>
      <c r="BO459" s="181" t="str">
        <f>IFERROR('Аксапта 3'!A467,"-")</f>
        <v>-</v>
      </c>
      <c r="BP459" s="38">
        <f t="shared" si="193"/>
        <v>0</v>
      </c>
      <c r="BQ459" s="38">
        <f t="shared" si="194"/>
        <v>0</v>
      </c>
      <c r="BR459" s="38">
        <f t="shared" si="195"/>
        <v>0</v>
      </c>
      <c r="BS459" s="181">
        <f t="shared" si="196"/>
        <v>0</v>
      </c>
    </row>
    <row r="460" spans="23:71">
      <c r="W460" s="38">
        <f t="shared" si="182"/>
        <v>10232</v>
      </c>
      <c r="AO460" s="38">
        <f t="shared" si="183"/>
        <v>0</v>
      </c>
      <c r="AP460" s="38">
        <f t="shared" si="184"/>
        <v>0</v>
      </c>
      <c r="AR460" s="181">
        <f>Инвентаризация!O463</f>
        <v>0</v>
      </c>
      <c r="AS460" s="181">
        <f>Инвентаризация!P463</f>
        <v>0</v>
      </c>
      <c r="AT460" s="181">
        <f>Инвентаризация!Q463</f>
        <v>0</v>
      </c>
      <c r="AU460" s="181" t="str">
        <f>IFERROR('Аксапта '!A468,"-")</f>
        <v>-</v>
      </c>
      <c r="AV460" s="38">
        <f t="shared" si="185"/>
        <v>0</v>
      </c>
      <c r="AW460" s="38">
        <f t="shared" si="186"/>
        <v>0</v>
      </c>
      <c r="AX460" s="38">
        <f t="shared" si="187"/>
        <v>0</v>
      </c>
      <c r="AY460" s="181">
        <f t="shared" si="188"/>
        <v>0</v>
      </c>
      <c r="BB460" s="181">
        <f>Инвентаризация!O463</f>
        <v>0</v>
      </c>
      <c r="BC460" s="181">
        <f>Инвентаризация!P463</f>
        <v>0</v>
      </c>
      <c r="BD460" s="181">
        <f>Инвентаризация!Q463</f>
        <v>0</v>
      </c>
      <c r="BE460" s="181" t="str">
        <f>IFERROR('Аксапта 2'!A468,"-")</f>
        <v>-</v>
      </c>
      <c r="BF460" s="38">
        <f t="shared" si="189"/>
        <v>0</v>
      </c>
      <c r="BG460" s="38">
        <f t="shared" si="190"/>
        <v>0</v>
      </c>
      <c r="BH460" s="38">
        <f t="shared" si="191"/>
        <v>0</v>
      </c>
      <c r="BI460" s="181">
        <f t="shared" si="192"/>
        <v>0</v>
      </c>
      <c r="BL460" s="181">
        <f>Инвентаризация!O463</f>
        <v>0</v>
      </c>
      <c r="BM460" s="181">
        <f>Инвентаризация!P463</f>
        <v>0</v>
      </c>
      <c r="BN460" s="181">
        <f>Инвентаризация!Q463</f>
        <v>0</v>
      </c>
      <c r="BO460" s="181" t="str">
        <f>IFERROR('Аксапта 3'!A468,"-")</f>
        <v>-</v>
      </c>
      <c r="BP460" s="38">
        <f t="shared" si="193"/>
        <v>0</v>
      </c>
      <c r="BQ460" s="38">
        <f t="shared" si="194"/>
        <v>0</v>
      </c>
      <c r="BR460" s="38">
        <f t="shared" si="195"/>
        <v>0</v>
      </c>
      <c r="BS460" s="181">
        <f t="shared" si="196"/>
        <v>0</v>
      </c>
    </row>
    <row r="461" spans="23:71">
      <c r="W461" s="38">
        <f t="shared" si="182"/>
        <v>8750</v>
      </c>
      <c r="AO461" s="38">
        <f t="shared" si="183"/>
        <v>0</v>
      </c>
      <c r="AP461" s="38">
        <f t="shared" si="184"/>
        <v>0</v>
      </c>
      <c r="AR461" s="181">
        <f>Инвентаризация!O464</f>
        <v>0</v>
      </c>
      <c r="AS461" s="181">
        <f>Инвентаризация!P464</f>
        <v>0</v>
      </c>
      <c r="AT461" s="181">
        <f>Инвентаризация!Q464</f>
        <v>0</v>
      </c>
      <c r="AU461" s="181" t="str">
        <f>IFERROR('Аксапта '!A469,"-")</f>
        <v>-</v>
      </c>
      <c r="AV461" s="38">
        <f t="shared" si="185"/>
        <v>0</v>
      </c>
      <c r="AW461" s="38">
        <f t="shared" si="186"/>
        <v>0</v>
      </c>
      <c r="AX461" s="38">
        <f t="shared" si="187"/>
        <v>0</v>
      </c>
      <c r="AY461" s="181">
        <f t="shared" si="188"/>
        <v>0</v>
      </c>
      <c r="BB461" s="181">
        <f>Инвентаризация!O464</f>
        <v>0</v>
      </c>
      <c r="BC461" s="181">
        <f>Инвентаризация!P464</f>
        <v>0</v>
      </c>
      <c r="BD461" s="181">
        <f>Инвентаризация!Q464</f>
        <v>0</v>
      </c>
      <c r="BE461" s="181" t="str">
        <f>IFERROR('Аксапта 2'!A469,"-")</f>
        <v>-</v>
      </c>
      <c r="BF461" s="38">
        <f t="shared" si="189"/>
        <v>0</v>
      </c>
      <c r="BG461" s="38">
        <f t="shared" si="190"/>
        <v>0</v>
      </c>
      <c r="BH461" s="38">
        <f t="shared" si="191"/>
        <v>0</v>
      </c>
      <c r="BI461" s="181">
        <f t="shared" si="192"/>
        <v>0</v>
      </c>
      <c r="BL461" s="181">
        <f>Инвентаризация!O464</f>
        <v>0</v>
      </c>
      <c r="BM461" s="181">
        <f>Инвентаризация!P464</f>
        <v>0</v>
      </c>
      <c r="BN461" s="181">
        <f>Инвентаризация!Q464</f>
        <v>0</v>
      </c>
      <c r="BO461" s="181" t="str">
        <f>IFERROR('Аксапта 3'!A469,"-")</f>
        <v>-</v>
      </c>
      <c r="BP461" s="38">
        <f t="shared" si="193"/>
        <v>0</v>
      </c>
      <c r="BQ461" s="38">
        <f t="shared" si="194"/>
        <v>0</v>
      </c>
      <c r="BR461" s="38">
        <f t="shared" si="195"/>
        <v>0</v>
      </c>
      <c r="BS461" s="181">
        <f t="shared" si="196"/>
        <v>0</v>
      </c>
    </row>
    <row r="462" spans="23:71">
      <c r="W462" s="38">
        <f t="shared" si="182"/>
        <v>1026</v>
      </c>
      <c r="AO462" s="38">
        <f t="shared" si="183"/>
        <v>0</v>
      </c>
      <c r="AP462" s="38">
        <f t="shared" si="184"/>
        <v>0</v>
      </c>
      <c r="AR462" s="181">
        <f>Инвентаризация!O465</f>
        <v>0</v>
      </c>
      <c r="AS462" s="181">
        <f>Инвентаризация!P465</f>
        <v>0</v>
      </c>
      <c r="AT462" s="181">
        <f>Инвентаризация!Q465</f>
        <v>0</v>
      </c>
      <c r="AU462" s="181" t="str">
        <f>IFERROR('Аксапта '!A470,"-")</f>
        <v>-</v>
      </c>
      <c r="AV462" s="38">
        <f t="shared" si="185"/>
        <v>0</v>
      </c>
      <c r="AW462" s="38">
        <f t="shared" si="186"/>
        <v>0</v>
      </c>
      <c r="AX462" s="38">
        <f t="shared" si="187"/>
        <v>0</v>
      </c>
      <c r="AY462" s="181">
        <f t="shared" si="188"/>
        <v>0</v>
      </c>
      <c r="BB462" s="181">
        <f>Инвентаризация!O465</f>
        <v>0</v>
      </c>
      <c r="BC462" s="181">
        <f>Инвентаризация!P465</f>
        <v>0</v>
      </c>
      <c r="BD462" s="181">
        <f>Инвентаризация!Q465</f>
        <v>0</v>
      </c>
      <c r="BE462" s="181" t="str">
        <f>IFERROR('Аксапта 2'!A470,"-")</f>
        <v>-</v>
      </c>
      <c r="BF462" s="38">
        <f t="shared" si="189"/>
        <v>0</v>
      </c>
      <c r="BG462" s="38">
        <f t="shared" si="190"/>
        <v>0</v>
      </c>
      <c r="BH462" s="38">
        <f t="shared" si="191"/>
        <v>0</v>
      </c>
      <c r="BI462" s="181">
        <f t="shared" si="192"/>
        <v>0</v>
      </c>
      <c r="BL462" s="181">
        <f>Инвентаризация!O465</f>
        <v>0</v>
      </c>
      <c r="BM462" s="181">
        <f>Инвентаризация!P465</f>
        <v>0</v>
      </c>
      <c r="BN462" s="181">
        <f>Инвентаризация!Q465</f>
        <v>0</v>
      </c>
      <c r="BO462" s="181" t="str">
        <f>IFERROR('Аксапта 3'!A470,"-")</f>
        <v>-</v>
      </c>
      <c r="BP462" s="38">
        <f t="shared" si="193"/>
        <v>0</v>
      </c>
      <c r="BQ462" s="38">
        <f t="shared" si="194"/>
        <v>0</v>
      </c>
      <c r="BR462" s="38">
        <f t="shared" si="195"/>
        <v>0</v>
      </c>
      <c r="BS462" s="181">
        <f t="shared" si="196"/>
        <v>0</v>
      </c>
    </row>
    <row r="463" spans="23:71">
      <c r="W463" s="38">
        <f t="shared" si="182"/>
        <v>8186</v>
      </c>
      <c r="AO463" s="38">
        <f t="shared" si="183"/>
        <v>0</v>
      </c>
      <c r="AP463" s="38">
        <f t="shared" si="184"/>
        <v>0</v>
      </c>
      <c r="AR463" s="181">
        <f>Инвентаризация!O466</f>
        <v>0</v>
      </c>
      <c r="AS463" s="181">
        <f>Инвентаризация!P466</f>
        <v>0</v>
      </c>
      <c r="AT463" s="181">
        <f>Инвентаризация!Q466</f>
        <v>0</v>
      </c>
      <c r="AU463" s="181" t="str">
        <f>IFERROR('Аксапта '!A471,"-")</f>
        <v>-</v>
      </c>
      <c r="AV463" s="38">
        <f t="shared" si="185"/>
        <v>0</v>
      </c>
      <c r="AW463" s="38">
        <f t="shared" si="186"/>
        <v>0</v>
      </c>
      <c r="AX463" s="38">
        <f t="shared" si="187"/>
        <v>0</v>
      </c>
      <c r="AY463" s="181">
        <f t="shared" si="188"/>
        <v>0</v>
      </c>
      <c r="BB463" s="181">
        <f>Инвентаризация!O466</f>
        <v>0</v>
      </c>
      <c r="BC463" s="181">
        <f>Инвентаризация!P466</f>
        <v>0</v>
      </c>
      <c r="BD463" s="181">
        <f>Инвентаризация!Q466</f>
        <v>0</v>
      </c>
      <c r="BE463" s="181" t="str">
        <f>IFERROR('Аксапта 2'!A471,"-")</f>
        <v>-</v>
      </c>
      <c r="BF463" s="38">
        <f t="shared" si="189"/>
        <v>0</v>
      </c>
      <c r="BG463" s="38">
        <f t="shared" si="190"/>
        <v>0</v>
      </c>
      <c r="BH463" s="38">
        <f t="shared" si="191"/>
        <v>0</v>
      </c>
      <c r="BI463" s="181">
        <f t="shared" si="192"/>
        <v>0</v>
      </c>
      <c r="BL463" s="181">
        <f>Инвентаризация!O466</f>
        <v>0</v>
      </c>
      <c r="BM463" s="181">
        <f>Инвентаризация!P466</f>
        <v>0</v>
      </c>
      <c r="BN463" s="181">
        <f>Инвентаризация!Q466</f>
        <v>0</v>
      </c>
      <c r="BO463" s="181" t="str">
        <f>IFERROR('Аксапта 3'!A471,"-")</f>
        <v>-</v>
      </c>
      <c r="BP463" s="38">
        <f t="shared" si="193"/>
        <v>0</v>
      </c>
      <c r="BQ463" s="38">
        <f t="shared" si="194"/>
        <v>0</v>
      </c>
      <c r="BR463" s="38">
        <f t="shared" si="195"/>
        <v>0</v>
      </c>
      <c r="BS463" s="181">
        <f t="shared" si="196"/>
        <v>0</v>
      </c>
    </row>
    <row r="464" spans="23:71">
      <c r="W464" s="38">
        <f t="shared" si="182"/>
        <v>8184</v>
      </c>
      <c r="AO464" s="38">
        <f t="shared" si="183"/>
        <v>0</v>
      </c>
      <c r="AP464" s="38">
        <f t="shared" si="184"/>
        <v>0</v>
      </c>
      <c r="AR464" s="181">
        <f>Инвентаризация!O467</f>
        <v>0</v>
      </c>
      <c r="AS464" s="181">
        <f>Инвентаризация!P467</f>
        <v>0</v>
      </c>
      <c r="AT464" s="181">
        <f>Инвентаризация!Q467</f>
        <v>0</v>
      </c>
      <c r="AU464" s="181" t="str">
        <f>IFERROR('Аксапта '!A472,"-")</f>
        <v>-</v>
      </c>
      <c r="AV464" s="38">
        <f t="shared" si="185"/>
        <v>0</v>
      </c>
      <c r="AW464" s="38">
        <f t="shared" si="186"/>
        <v>0</v>
      </c>
      <c r="AX464" s="38">
        <f t="shared" si="187"/>
        <v>0</v>
      </c>
      <c r="AY464" s="181">
        <f t="shared" si="188"/>
        <v>0</v>
      </c>
      <c r="BB464" s="181">
        <f>Инвентаризация!O467</f>
        <v>0</v>
      </c>
      <c r="BC464" s="181">
        <f>Инвентаризация!P467</f>
        <v>0</v>
      </c>
      <c r="BD464" s="181">
        <f>Инвентаризация!Q467</f>
        <v>0</v>
      </c>
      <c r="BE464" s="181" t="str">
        <f>IFERROR('Аксапта 2'!A472,"-")</f>
        <v>-</v>
      </c>
      <c r="BF464" s="38">
        <f t="shared" si="189"/>
        <v>0</v>
      </c>
      <c r="BG464" s="38">
        <f t="shared" si="190"/>
        <v>0</v>
      </c>
      <c r="BH464" s="38">
        <f t="shared" si="191"/>
        <v>0</v>
      </c>
      <c r="BI464" s="181">
        <f t="shared" si="192"/>
        <v>0</v>
      </c>
      <c r="BL464" s="181">
        <f>Инвентаризация!O467</f>
        <v>0</v>
      </c>
      <c r="BM464" s="181">
        <f>Инвентаризация!P467</f>
        <v>0</v>
      </c>
      <c r="BN464" s="181">
        <f>Инвентаризация!Q467</f>
        <v>0</v>
      </c>
      <c r="BO464" s="181" t="str">
        <f>IFERROR('Аксапта 3'!A472,"-")</f>
        <v>-</v>
      </c>
      <c r="BP464" s="38">
        <f t="shared" si="193"/>
        <v>0</v>
      </c>
      <c r="BQ464" s="38">
        <f t="shared" si="194"/>
        <v>0</v>
      </c>
      <c r="BR464" s="38">
        <f t="shared" si="195"/>
        <v>0</v>
      </c>
      <c r="BS464" s="181">
        <f t="shared" si="196"/>
        <v>0</v>
      </c>
    </row>
    <row r="465" spans="23:71">
      <c r="W465" s="38">
        <f t="shared" si="182"/>
        <v>8839</v>
      </c>
      <c r="AO465" s="38">
        <f t="shared" si="183"/>
        <v>0</v>
      </c>
      <c r="AP465" s="38">
        <f t="shared" si="184"/>
        <v>0</v>
      </c>
      <c r="AR465" s="181">
        <f>Инвентаризация!O468</f>
        <v>0</v>
      </c>
      <c r="AS465" s="181">
        <f>Инвентаризация!P468</f>
        <v>0</v>
      </c>
      <c r="AT465" s="181">
        <f>Инвентаризация!Q468</f>
        <v>0</v>
      </c>
      <c r="AU465" s="181" t="str">
        <f>IFERROR('Аксапта '!A473,"-")</f>
        <v>-</v>
      </c>
      <c r="AV465" s="38">
        <f t="shared" si="185"/>
        <v>0</v>
      </c>
      <c r="AW465" s="38">
        <f t="shared" si="186"/>
        <v>0</v>
      </c>
      <c r="AX465" s="38">
        <f t="shared" si="187"/>
        <v>0</v>
      </c>
      <c r="AY465" s="181">
        <f t="shared" si="188"/>
        <v>0</v>
      </c>
      <c r="BB465" s="181">
        <f>Инвентаризация!O468</f>
        <v>0</v>
      </c>
      <c r="BC465" s="181">
        <f>Инвентаризация!P468</f>
        <v>0</v>
      </c>
      <c r="BD465" s="181">
        <f>Инвентаризация!Q468</f>
        <v>0</v>
      </c>
      <c r="BE465" s="181" t="str">
        <f>IFERROR('Аксапта 2'!A473,"-")</f>
        <v>-</v>
      </c>
      <c r="BF465" s="38">
        <f t="shared" si="189"/>
        <v>0</v>
      </c>
      <c r="BG465" s="38">
        <f t="shared" si="190"/>
        <v>0</v>
      </c>
      <c r="BH465" s="38">
        <f t="shared" si="191"/>
        <v>0</v>
      </c>
      <c r="BI465" s="181">
        <f t="shared" si="192"/>
        <v>0</v>
      </c>
      <c r="BL465" s="181">
        <f>Инвентаризация!O468</f>
        <v>0</v>
      </c>
      <c r="BM465" s="181">
        <f>Инвентаризация!P468</f>
        <v>0</v>
      </c>
      <c r="BN465" s="181">
        <f>Инвентаризация!Q468</f>
        <v>0</v>
      </c>
      <c r="BO465" s="181" t="str">
        <f>IFERROR('Аксапта 3'!A473,"-")</f>
        <v>-</v>
      </c>
      <c r="BP465" s="38">
        <f t="shared" si="193"/>
        <v>0</v>
      </c>
      <c r="BQ465" s="38">
        <f t="shared" si="194"/>
        <v>0</v>
      </c>
      <c r="BR465" s="38">
        <f t="shared" si="195"/>
        <v>0</v>
      </c>
      <c r="BS465" s="181">
        <f t="shared" si="196"/>
        <v>0</v>
      </c>
    </row>
    <row r="466" spans="23:71">
      <c r="W466" s="38">
        <f t="shared" si="182"/>
        <v>8991</v>
      </c>
      <c r="AO466" s="38">
        <f t="shared" si="183"/>
        <v>0</v>
      </c>
      <c r="AP466" s="38">
        <f t="shared" si="184"/>
        <v>0</v>
      </c>
      <c r="AR466" s="181">
        <f>Инвентаризация!O469</f>
        <v>0</v>
      </c>
      <c r="AS466" s="181">
        <f>Инвентаризация!P469</f>
        <v>0</v>
      </c>
      <c r="AT466" s="181">
        <f>Инвентаризация!Q469</f>
        <v>0</v>
      </c>
      <c r="AU466" s="181" t="str">
        <f>IFERROR('Аксапта '!A474,"-")</f>
        <v>-</v>
      </c>
      <c r="AV466" s="38">
        <f t="shared" si="185"/>
        <v>0</v>
      </c>
      <c r="AW466" s="38">
        <f t="shared" si="186"/>
        <v>0</v>
      </c>
      <c r="AX466" s="38">
        <f t="shared" si="187"/>
        <v>0</v>
      </c>
      <c r="AY466" s="181">
        <f t="shared" si="188"/>
        <v>0</v>
      </c>
      <c r="BB466" s="181">
        <f>Инвентаризация!O469</f>
        <v>0</v>
      </c>
      <c r="BC466" s="181">
        <f>Инвентаризация!P469</f>
        <v>0</v>
      </c>
      <c r="BD466" s="181">
        <f>Инвентаризация!Q469</f>
        <v>0</v>
      </c>
      <c r="BE466" s="181" t="str">
        <f>IFERROR('Аксапта 2'!A474,"-")</f>
        <v>-</v>
      </c>
      <c r="BF466" s="38">
        <f t="shared" si="189"/>
        <v>0</v>
      </c>
      <c r="BG466" s="38">
        <f t="shared" si="190"/>
        <v>0</v>
      </c>
      <c r="BH466" s="38">
        <f t="shared" si="191"/>
        <v>0</v>
      </c>
      <c r="BI466" s="181">
        <f t="shared" si="192"/>
        <v>0</v>
      </c>
      <c r="BL466" s="181">
        <f>Инвентаризация!O469</f>
        <v>0</v>
      </c>
      <c r="BM466" s="181">
        <f>Инвентаризация!P469</f>
        <v>0</v>
      </c>
      <c r="BN466" s="181">
        <f>Инвентаризация!Q469</f>
        <v>0</v>
      </c>
      <c r="BO466" s="181" t="str">
        <f>IFERROR('Аксапта 3'!A474,"-")</f>
        <v>-</v>
      </c>
      <c r="BP466" s="38">
        <f t="shared" si="193"/>
        <v>0</v>
      </c>
      <c r="BQ466" s="38">
        <f t="shared" si="194"/>
        <v>0</v>
      </c>
      <c r="BR466" s="38">
        <f t="shared" si="195"/>
        <v>0</v>
      </c>
      <c r="BS466" s="181">
        <f t="shared" si="196"/>
        <v>0</v>
      </c>
    </row>
    <row r="467" spans="23:71">
      <c r="W467" s="38">
        <f t="shared" si="182"/>
        <v>8992</v>
      </c>
      <c r="AO467" s="38">
        <f t="shared" si="183"/>
        <v>0</v>
      </c>
      <c r="AP467" s="38">
        <f t="shared" si="184"/>
        <v>0</v>
      </c>
      <c r="AR467" s="181">
        <f>Инвентаризация!O470</f>
        <v>0</v>
      </c>
      <c r="AS467" s="181">
        <f>Инвентаризация!P470</f>
        <v>0</v>
      </c>
      <c r="AT467" s="181">
        <f>Инвентаризация!Q470</f>
        <v>0</v>
      </c>
      <c r="AU467" s="181" t="str">
        <f>IFERROR('Аксапта '!A475,"-")</f>
        <v>-</v>
      </c>
      <c r="AV467" s="38">
        <f t="shared" si="185"/>
        <v>0</v>
      </c>
      <c r="AW467" s="38">
        <f t="shared" si="186"/>
        <v>0</v>
      </c>
      <c r="AX467" s="38">
        <f t="shared" si="187"/>
        <v>0</v>
      </c>
      <c r="AY467" s="181">
        <f t="shared" si="188"/>
        <v>0</v>
      </c>
      <c r="BB467" s="181">
        <f>Инвентаризация!O470</f>
        <v>0</v>
      </c>
      <c r="BC467" s="181">
        <f>Инвентаризация!P470</f>
        <v>0</v>
      </c>
      <c r="BD467" s="181">
        <f>Инвентаризация!Q470</f>
        <v>0</v>
      </c>
      <c r="BE467" s="181" t="str">
        <f>IFERROR('Аксапта 2'!A475,"-")</f>
        <v>-</v>
      </c>
      <c r="BF467" s="38">
        <f t="shared" si="189"/>
        <v>0</v>
      </c>
      <c r="BG467" s="38">
        <f t="shared" si="190"/>
        <v>0</v>
      </c>
      <c r="BH467" s="38">
        <f t="shared" si="191"/>
        <v>0</v>
      </c>
      <c r="BI467" s="181">
        <f t="shared" si="192"/>
        <v>0</v>
      </c>
      <c r="BL467" s="181">
        <f>Инвентаризация!O470</f>
        <v>0</v>
      </c>
      <c r="BM467" s="181">
        <f>Инвентаризация!P470</f>
        <v>0</v>
      </c>
      <c r="BN467" s="181">
        <f>Инвентаризация!Q470</f>
        <v>0</v>
      </c>
      <c r="BO467" s="181" t="str">
        <f>IFERROR('Аксапта 3'!A475,"-")</f>
        <v>-</v>
      </c>
      <c r="BP467" s="38">
        <f t="shared" si="193"/>
        <v>0</v>
      </c>
      <c r="BQ467" s="38">
        <f t="shared" si="194"/>
        <v>0</v>
      </c>
      <c r="BR467" s="38">
        <f t="shared" si="195"/>
        <v>0</v>
      </c>
      <c r="BS467" s="181">
        <f t="shared" si="196"/>
        <v>0</v>
      </c>
    </row>
    <row r="468" spans="23:71">
      <c r="W468" s="38">
        <f t="shared" si="182"/>
        <v>7061</v>
      </c>
      <c r="AO468" s="38">
        <f t="shared" si="183"/>
        <v>0</v>
      </c>
      <c r="AP468" s="38">
        <f t="shared" si="184"/>
        <v>0</v>
      </c>
      <c r="AR468" s="181">
        <f>Инвентаризация!O471</f>
        <v>0</v>
      </c>
      <c r="AS468" s="181">
        <f>Инвентаризация!P471</f>
        <v>0</v>
      </c>
      <c r="AT468" s="181">
        <f>Инвентаризация!Q471</f>
        <v>0</v>
      </c>
      <c r="AU468" s="181" t="str">
        <f>IFERROR('Аксапта '!A476,"-")</f>
        <v>-</v>
      </c>
      <c r="AV468" s="38">
        <f t="shared" si="185"/>
        <v>0</v>
      </c>
      <c r="AW468" s="38">
        <f t="shared" si="186"/>
        <v>0</v>
      </c>
      <c r="AX468" s="38">
        <f t="shared" si="187"/>
        <v>0</v>
      </c>
      <c r="AY468" s="181">
        <f t="shared" si="188"/>
        <v>0</v>
      </c>
      <c r="BB468" s="181">
        <f>Инвентаризация!O471</f>
        <v>0</v>
      </c>
      <c r="BC468" s="181">
        <f>Инвентаризация!P471</f>
        <v>0</v>
      </c>
      <c r="BD468" s="181">
        <f>Инвентаризация!Q471</f>
        <v>0</v>
      </c>
      <c r="BE468" s="181" t="str">
        <f>IFERROR('Аксапта 2'!A476,"-")</f>
        <v>-</v>
      </c>
      <c r="BF468" s="38">
        <f t="shared" si="189"/>
        <v>0</v>
      </c>
      <c r="BG468" s="38">
        <f t="shared" si="190"/>
        <v>0</v>
      </c>
      <c r="BH468" s="38">
        <f t="shared" si="191"/>
        <v>0</v>
      </c>
      <c r="BI468" s="181">
        <f t="shared" si="192"/>
        <v>0</v>
      </c>
      <c r="BL468" s="181">
        <f>Инвентаризация!O471</f>
        <v>0</v>
      </c>
      <c r="BM468" s="181">
        <f>Инвентаризация!P471</f>
        <v>0</v>
      </c>
      <c r="BN468" s="181">
        <f>Инвентаризация!Q471</f>
        <v>0</v>
      </c>
      <c r="BO468" s="181" t="str">
        <f>IFERROR('Аксапта 3'!A476,"-")</f>
        <v>-</v>
      </c>
      <c r="BP468" s="38">
        <f t="shared" si="193"/>
        <v>0</v>
      </c>
      <c r="BQ468" s="38">
        <f t="shared" si="194"/>
        <v>0</v>
      </c>
      <c r="BR468" s="38">
        <f t="shared" si="195"/>
        <v>0</v>
      </c>
      <c r="BS468" s="181">
        <f t="shared" si="196"/>
        <v>0</v>
      </c>
    </row>
    <row r="469" spans="23:71">
      <c r="W469" s="38">
        <f t="shared" si="182"/>
        <v>3041</v>
      </c>
      <c r="AO469" s="38">
        <f t="shared" si="183"/>
        <v>0</v>
      </c>
      <c r="AP469" s="38">
        <f t="shared" si="184"/>
        <v>0</v>
      </c>
      <c r="AR469" s="181">
        <f>Инвентаризация!O472</f>
        <v>0</v>
      </c>
      <c r="AS469" s="181">
        <f>Инвентаризация!P472</f>
        <v>0</v>
      </c>
      <c r="AT469" s="181">
        <f>Инвентаризация!Q472</f>
        <v>0</v>
      </c>
      <c r="AU469" s="181" t="str">
        <f>IFERROR('Аксапта '!A477,"-")</f>
        <v>-</v>
      </c>
      <c r="AV469" s="38">
        <f t="shared" si="185"/>
        <v>0</v>
      </c>
      <c r="AW469" s="38">
        <f t="shared" si="186"/>
        <v>0</v>
      </c>
      <c r="AX469" s="38">
        <f t="shared" si="187"/>
        <v>0</v>
      </c>
      <c r="AY469" s="181">
        <f t="shared" si="188"/>
        <v>0</v>
      </c>
      <c r="BB469" s="181">
        <f>Инвентаризация!O472</f>
        <v>0</v>
      </c>
      <c r="BC469" s="181">
        <f>Инвентаризация!P472</f>
        <v>0</v>
      </c>
      <c r="BD469" s="181">
        <f>Инвентаризация!Q472</f>
        <v>0</v>
      </c>
      <c r="BE469" s="181" t="str">
        <f>IFERROR('Аксапта 2'!A477,"-")</f>
        <v>-</v>
      </c>
      <c r="BF469" s="38">
        <f t="shared" si="189"/>
        <v>0</v>
      </c>
      <c r="BG469" s="38">
        <f t="shared" si="190"/>
        <v>0</v>
      </c>
      <c r="BH469" s="38">
        <f t="shared" si="191"/>
        <v>0</v>
      </c>
      <c r="BI469" s="181">
        <f t="shared" si="192"/>
        <v>0</v>
      </c>
      <c r="BL469" s="181">
        <f>Инвентаризация!O472</f>
        <v>0</v>
      </c>
      <c r="BM469" s="181">
        <f>Инвентаризация!P472</f>
        <v>0</v>
      </c>
      <c r="BN469" s="181">
        <f>Инвентаризация!Q472</f>
        <v>0</v>
      </c>
      <c r="BO469" s="181" t="str">
        <f>IFERROR('Аксапта 3'!A477,"-")</f>
        <v>-</v>
      </c>
      <c r="BP469" s="38">
        <f t="shared" si="193"/>
        <v>0</v>
      </c>
      <c r="BQ469" s="38">
        <f t="shared" si="194"/>
        <v>0</v>
      </c>
      <c r="BR469" s="38">
        <f t="shared" si="195"/>
        <v>0</v>
      </c>
      <c r="BS469" s="181">
        <f t="shared" si="196"/>
        <v>0</v>
      </c>
    </row>
    <row r="470" spans="23:71">
      <c r="W470" s="38">
        <f t="shared" si="182"/>
        <v>8673</v>
      </c>
      <c r="AO470" s="38">
        <f t="shared" si="183"/>
        <v>0</v>
      </c>
      <c r="AP470" s="38">
        <f t="shared" si="184"/>
        <v>0</v>
      </c>
      <c r="AR470" s="181">
        <f>Инвентаризация!O473</f>
        <v>0</v>
      </c>
      <c r="AS470" s="181">
        <f>Инвентаризация!P473</f>
        <v>0</v>
      </c>
      <c r="AT470" s="181">
        <f>Инвентаризация!Q473</f>
        <v>0</v>
      </c>
      <c r="AU470" s="181" t="str">
        <f>IFERROR('Аксапта '!A478,"-")</f>
        <v>-</v>
      </c>
      <c r="AV470" s="38">
        <f t="shared" si="185"/>
        <v>0</v>
      </c>
      <c r="AW470" s="38">
        <f t="shared" si="186"/>
        <v>0</v>
      </c>
      <c r="AX470" s="38">
        <f t="shared" si="187"/>
        <v>0</v>
      </c>
      <c r="AY470" s="181">
        <f t="shared" si="188"/>
        <v>0</v>
      </c>
      <c r="BB470" s="181">
        <f>Инвентаризация!O473</f>
        <v>0</v>
      </c>
      <c r="BC470" s="181">
        <f>Инвентаризация!P473</f>
        <v>0</v>
      </c>
      <c r="BD470" s="181">
        <f>Инвентаризация!Q473</f>
        <v>0</v>
      </c>
      <c r="BE470" s="181" t="str">
        <f>IFERROR('Аксапта 2'!A478,"-")</f>
        <v>-</v>
      </c>
      <c r="BF470" s="38">
        <f t="shared" si="189"/>
        <v>0</v>
      </c>
      <c r="BG470" s="38">
        <f t="shared" si="190"/>
        <v>0</v>
      </c>
      <c r="BH470" s="38">
        <f t="shared" si="191"/>
        <v>0</v>
      </c>
      <c r="BI470" s="181">
        <f t="shared" si="192"/>
        <v>0</v>
      </c>
      <c r="BL470" s="181">
        <f>Инвентаризация!O473</f>
        <v>0</v>
      </c>
      <c r="BM470" s="181">
        <f>Инвентаризация!P473</f>
        <v>0</v>
      </c>
      <c r="BN470" s="181">
        <f>Инвентаризация!Q473</f>
        <v>0</v>
      </c>
      <c r="BO470" s="181" t="str">
        <f>IFERROR('Аксапта 3'!A478,"-")</f>
        <v>-</v>
      </c>
      <c r="BP470" s="38">
        <f t="shared" si="193"/>
        <v>0</v>
      </c>
      <c r="BQ470" s="38">
        <f t="shared" si="194"/>
        <v>0</v>
      </c>
      <c r="BR470" s="38">
        <f t="shared" si="195"/>
        <v>0</v>
      </c>
      <c r="BS470" s="181">
        <f t="shared" si="196"/>
        <v>0</v>
      </c>
    </row>
    <row r="471" spans="23:71">
      <c r="W471" s="38">
        <f t="shared" si="182"/>
        <v>3653</v>
      </c>
      <c r="AO471" s="38">
        <f t="shared" si="183"/>
        <v>0</v>
      </c>
      <c r="AP471" s="38">
        <f t="shared" si="184"/>
        <v>0</v>
      </c>
      <c r="AR471" s="181">
        <f>Инвентаризация!O474</f>
        <v>0</v>
      </c>
      <c r="AS471" s="181">
        <f>Инвентаризация!P474</f>
        <v>0</v>
      </c>
      <c r="AT471" s="181">
        <f>Инвентаризация!Q474</f>
        <v>0</v>
      </c>
      <c r="AU471" s="181" t="str">
        <f>IFERROR('Аксапта '!A479,"-")</f>
        <v>-</v>
      </c>
      <c r="AV471" s="38">
        <f t="shared" si="185"/>
        <v>0</v>
      </c>
      <c r="AW471" s="38">
        <f t="shared" si="186"/>
        <v>0</v>
      </c>
      <c r="AX471" s="38">
        <f t="shared" si="187"/>
        <v>0</v>
      </c>
      <c r="AY471" s="181">
        <f t="shared" si="188"/>
        <v>0</v>
      </c>
      <c r="BB471" s="181">
        <f>Инвентаризация!O474</f>
        <v>0</v>
      </c>
      <c r="BC471" s="181">
        <f>Инвентаризация!P474</f>
        <v>0</v>
      </c>
      <c r="BD471" s="181">
        <f>Инвентаризация!Q474</f>
        <v>0</v>
      </c>
      <c r="BE471" s="181" t="str">
        <f>IFERROR('Аксапта 2'!A479,"-")</f>
        <v>-</v>
      </c>
      <c r="BF471" s="38">
        <f t="shared" si="189"/>
        <v>0</v>
      </c>
      <c r="BG471" s="38">
        <f t="shared" si="190"/>
        <v>0</v>
      </c>
      <c r="BH471" s="38">
        <f t="shared" si="191"/>
        <v>0</v>
      </c>
      <c r="BI471" s="181">
        <f t="shared" si="192"/>
        <v>0</v>
      </c>
      <c r="BL471" s="181">
        <f>Инвентаризация!O474</f>
        <v>0</v>
      </c>
      <c r="BM471" s="181">
        <f>Инвентаризация!P474</f>
        <v>0</v>
      </c>
      <c r="BN471" s="181">
        <f>Инвентаризация!Q474</f>
        <v>0</v>
      </c>
      <c r="BO471" s="181" t="str">
        <f>IFERROR('Аксапта 3'!A479,"-")</f>
        <v>-</v>
      </c>
      <c r="BP471" s="38">
        <f t="shared" si="193"/>
        <v>0</v>
      </c>
      <c r="BQ471" s="38">
        <f t="shared" si="194"/>
        <v>0</v>
      </c>
      <c r="BR471" s="38">
        <f t="shared" si="195"/>
        <v>0</v>
      </c>
      <c r="BS471" s="181">
        <f t="shared" si="196"/>
        <v>0</v>
      </c>
    </row>
    <row r="472" spans="23:71">
      <c r="W472" s="38">
        <f t="shared" si="182"/>
        <v>3656</v>
      </c>
      <c r="AO472" s="38">
        <f t="shared" si="183"/>
        <v>0</v>
      </c>
      <c r="AP472" s="38">
        <f t="shared" si="184"/>
        <v>0</v>
      </c>
      <c r="AR472" s="181">
        <f>Инвентаризация!O475</f>
        <v>0</v>
      </c>
      <c r="AS472" s="181">
        <f>Инвентаризация!P475</f>
        <v>0</v>
      </c>
      <c r="AT472" s="181">
        <f>Инвентаризация!Q475</f>
        <v>0</v>
      </c>
      <c r="AU472" s="181" t="str">
        <f>IFERROR('Аксапта '!A480,"-")</f>
        <v>-</v>
      </c>
      <c r="AV472" s="38">
        <f t="shared" si="185"/>
        <v>0</v>
      </c>
      <c r="AW472" s="38">
        <f t="shared" si="186"/>
        <v>0</v>
      </c>
      <c r="AX472" s="38">
        <f t="shared" si="187"/>
        <v>0</v>
      </c>
      <c r="AY472" s="181">
        <f t="shared" si="188"/>
        <v>0</v>
      </c>
      <c r="BB472" s="181">
        <f>Инвентаризация!O475</f>
        <v>0</v>
      </c>
      <c r="BC472" s="181">
        <f>Инвентаризация!P475</f>
        <v>0</v>
      </c>
      <c r="BD472" s="181">
        <f>Инвентаризация!Q475</f>
        <v>0</v>
      </c>
      <c r="BE472" s="181" t="str">
        <f>IFERROR('Аксапта 2'!A480,"-")</f>
        <v>-</v>
      </c>
      <c r="BF472" s="38">
        <f t="shared" si="189"/>
        <v>0</v>
      </c>
      <c r="BG472" s="38">
        <f t="shared" si="190"/>
        <v>0</v>
      </c>
      <c r="BH472" s="38">
        <f t="shared" si="191"/>
        <v>0</v>
      </c>
      <c r="BI472" s="181">
        <f t="shared" si="192"/>
        <v>0</v>
      </c>
      <c r="BL472" s="181">
        <f>Инвентаризация!O475</f>
        <v>0</v>
      </c>
      <c r="BM472" s="181">
        <f>Инвентаризация!P475</f>
        <v>0</v>
      </c>
      <c r="BN472" s="181">
        <f>Инвентаризация!Q475</f>
        <v>0</v>
      </c>
      <c r="BO472" s="181" t="str">
        <f>IFERROR('Аксапта 3'!A480,"-")</f>
        <v>-</v>
      </c>
      <c r="BP472" s="38">
        <f t="shared" si="193"/>
        <v>0</v>
      </c>
      <c r="BQ472" s="38">
        <f t="shared" si="194"/>
        <v>0</v>
      </c>
      <c r="BR472" s="38">
        <f t="shared" si="195"/>
        <v>0</v>
      </c>
      <c r="BS472" s="181">
        <f t="shared" si="196"/>
        <v>0</v>
      </c>
    </row>
    <row r="473" spans="23:71">
      <c r="W473" s="38">
        <f t="shared" si="182"/>
        <v>7063</v>
      </c>
      <c r="AO473" s="38">
        <f t="shared" si="183"/>
        <v>0</v>
      </c>
      <c r="AP473" s="38">
        <f t="shared" si="184"/>
        <v>0</v>
      </c>
      <c r="AR473" s="181">
        <f>Инвентаризация!O476</f>
        <v>0</v>
      </c>
      <c r="AS473" s="181">
        <f>Инвентаризация!P476</f>
        <v>0</v>
      </c>
      <c r="AT473" s="181">
        <f>Инвентаризация!Q476</f>
        <v>0</v>
      </c>
      <c r="AU473" s="181" t="str">
        <f>IFERROR('Аксапта '!A481,"-")</f>
        <v>-</v>
      </c>
      <c r="AV473" s="38">
        <f t="shared" si="185"/>
        <v>0</v>
      </c>
      <c r="AW473" s="38">
        <f t="shared" si="186"/>
        <v>0</v>
      </c>
      <c r="AX473" s="38">
        <f t="shared" si="187"/>
        <v>0</v>
      </c>
      <c r="AY473" s="181">
        <f t="shared" si="188"/>
        <v>0</v>
      </c>
      <c r="BB473" s="181">
        <f>Инвентаризация!O476</f>
        <v>0</v>
      </c>
      <c r="BC473" s="181">
        <f>Инвентаризация!P476</f>
        <v>0</v>
      </c>
      <c r="BD473" s="181">
        <f>Инвентаризация!Q476</f>
        <v>0</v>
      </c>
      <c r="BE473" s="181" t="str">
        <f>IFERROR('Аксапта 2'!A481,"-")</f>
        <v>-</v>
      </c>
      <c r="BF473" s="38">
        <f t="shared" si="189"/>
        <v>0</v>
      </c>
      <c r="BG473" s="38">
        <f t="shared" si="190"/>
        <v>0</v>
      </c>
      <c r="BH473" s="38">
        <f t="shared" si="191"/>
        <v>0</v>
      </c>
      <c r="BI473" s="181">
        <f t="shared" si="192"/>
        <v>0</v>
      </c>
      <c r="BL473" s="181">
        <f>Инвентаризация!O476</f>
        <v>0</v>
      </c>
      <c r="BM473" s="181">
        <f>Инвентаризация!P476</f>
        <v>0</v>
      </c>
      <c r="BN473" s="181">
        <f>Инвентаризация!Q476</f>
        <v>0</v>
      </c>
      <c r="BO473" s="181" t="str">
        <f>IFERROR('Аксапта 3'!A481,"-")</f>
        <v>-</v>
      </c>
      <c r="BP473" s="38">
        <f t="shared" si="193"/>
        <v>0</v>
      </c>
      <c r="BQ473" s="38">
        <f t="shared" si="194"/>
        <v>0</v>
      </c>
      <c r="BR473" s="38">
        <f t="shared" si="195"/>
        <v>0</v>
      </c>
      <c r="BS473" s="181">
        <f t="shared" si="196"/>
        <v>0</v>
      </c>
    </row>
    <row r="474" spans="23:71">
      <c r="W474" s="38">
        <f t="shared" si="182"/>
        <v>9600</v>
      </c>
      <c r="AO474" s="38">
        <f t="shared" si="183"/>
        <v>0</v>
      </c>
      <c r="AP474" s="38">
        <f t="shared" si="184"/>
        <v>0</v>
      </c>
      <c r="AR474" s="181">
        <f>Инвентаризация!O477</f>
        <v>0</v>
      </c>
      <c r="AS474" s="181">
        <f>Инвентаризация!P477</f>
        <v>0</v>
      </c>
      <c r="AT474" s="181">
        <f>Инвентаризация!Q477</f>
        <v>0</v>
      </c>
      <c r="AU474" s="181" t="str">
        <f>IFERROR('Аксапта '!A482,"-")</f>
        <v>-</v>
      </c>
      <c r="AV474" s="38">
        <f t="shared" si="185"/>
        <v>0</v>
      </c>
      <c r="AW474" s="38">
        <f t="shared" si="186"/>
        <v>0</v>
      </c>
      <c r="AX474" s="38">
        <f t="shared" si="187"/>
        <v>0</v>
      </c>
      <c r="AY474" s="181">
        <f t="shared" si="188"/>
        <v>0</v>
      </c>
      <c r="BB474" s="181">
        <f>Инвентаризация!O477</f>
        <v>0</v>
      </c>
      <c r="BC474" s="181">
        <f>Инвентаризация!P477</f>
        <v>0</v>
      </c>
      <c r="BD474" s="181">
        <f>Инвентаризация!Q477</f>
        <v>0</v>
      </c>
      <c r="BE474" s="181" t="str">
        <f>IFERROR('Аксапта 2'!A482,"-")</f>
        <v>-</v>
      </c>
      <c r="BF474" s="38">
        <f t="shared" si="189"/>
        <v>0</v>
      </c>
      <c r="BG474" s="38">
        <f t="shared" si="190"/>
        <v>0</v>
      </c>
      <c r="BH474" s="38">
        <f t="shared" si="191"/>
        <v>0</v>
      </c>
      <c r="BI474" s="181">
        <f t="shared" si="192"/>
        <v>0</v>
      </c>
      <c r="BL474" s="181">
        <f>Инвентаризация!O477</f>
        <v>0</v>
      </c>
      <c r="BM474" s="181">
        <f>Инвентаризация!P477</f>
        <v>0</v>
      </c>
      <c r="BN474" s="181">
        <f>Инвентаризация!Q477</f>
        <v>0</v>
      </c>
      <c r="BO474" s="181" t="str">
        <f>IFERROR('Аксапта 3'!A482,"-")</f>
        <v>-</v>
      </c>
      <c r="BP474" s="38">
        <f t="shared" si="193"/>
        <v>0</v>
      </c>
      <c r="BQ474" s="38">
        <f t="shared" si="194"/>
        <v>0</v>
      </c>
      <c r="BR474" s="38">
        <f t="shared" si="195"/>
        <v>0</v>
      </c>
      <c r="BS474" s="181">
        <f t="shared" si="196"/>
        <v>0</v>
      </c>
    </row>
    <row r="475" spans="23:71">
      <c r="W475" s="38">
        <f t="shared" si="182"/>
        <v>9922</v>
      </c>
      <c r="AO475" s="38">
        <f t="shared" si="183"/>
        <v>0</v>
      </c>
      <c r="AP475" s="38">
        <f t="shared" si="184"/>
        <v>0</v>
      </c>
      <c r="AR475" s="181">
        <f>Инвентаризация!O478</f>
        <v>0</v>
      </c>
      <c r="AS475" s="181">
        <f>Инвентаризация!P478</f>
        <v>0</v>
      </c>
      <c r="AT475" s="181">
        <f>Инвентаризация!Q478</f>
        <v>0</v>
      </c>
      <c r="AU475" s="181" t="str">
        <f>IFERROR('Аксапта '!A483,"-")</f>
        <v>-</v>
      </c>
      <c r="AV475" s="38">
        <f t="shared" si="185"/>
        <v>0</v>
      </c>
      <c r="AW475" s="38">
        <f t="shared" si="186"/>
        <v>0</v>
      </c>
      <c r="AX475" s="38">
        <f t="shared" si="187"/>
        <v>0</v>
      </c>
      <c r="AY475" s="181">
        <f t="shared" si="188"/>
        <v>0</v>
      </c>
      <c r="BB475" s="181">
        <f>Инвентаризация!O478</f>
        <v>0</v>
      </c>
      <c r="BC475" s="181">
        <f>Инвентаризация!P478</f>
        <v>0</v>
      </c>
      <c r="BD475" s="181">
        <f>Инвентаризация!Q478</f>
        <v>0</v>
      </c>
      <c r="BE475" s="181" t="str">
        <f>IFERROR('Аксапта 2'!A483,"-")</f>
        <v>-</v>
      </c>
      <c r="BF475" s="38">
        <f t="shared" si="189"/>
        <v>0</v>
      </c>
      <c r="BG475" s="38">
        <f t="shared" si="190"/>
        <v>0</v>
      </c>
      <c r="BH475" s="38">
        <f t="shared" si="191"/>
        <v>0</v>
      </c>
      <c r="BI475" s="181">
        <f t="shared" si="192"/>
        <v>0</v>
      </c>
      <c r="BL475" s="181">
        <f>Инвентаризация!O478</f>
        <v>0</v>
      </c>
      <c r="BM475" s="181">
        <f>Инвентаризация!P478</f>
        <v>0</v>
      </c>
      <c r="BN475" s="181">
        <f>Инвентаризация!Q478</f>
        <v>0</v>
      </c>
      <c r="BO475" s="181" t="str">
        <f>IFERROR('Аксапта 3'!A483,"-")</f>
        <v>-</v>
      </c>
      <c r="BP475" s="38">
        <f t="shared" si="193"/>
        <v>0</v>
      </c>
      <c r="BQ475" s="38">
        <f t="shared" si="194"/>
        <v>0</v>
      </c>
      <c r="BR475" s="38">
        <f t="shared" si="195"/>
        <v>0</v>
      </c>
      <c r="BS475" s="181">
        <f t="shared" si="196"/>
        <v>0</v>
      </c>
    </row>
    <row r="476" spans="23:71">
      <c r="W476" s="38">
        <f t="shared" si="182"/>
        <v>4239</v>
      </c>
      <c r="AO476" s="38">
        <f t="shared" si="183"/>
        <v>0</v>
      </c>
      <c r="AP476" s="38">
        <f t="shared" si="184"/>
        <v>0</v>
      </c>
      <c r="AR476" s="181">
        <f>Инвентаризация!O479</f>
        <v>0</v>
      </c>
      <c r="AS476" s="181">
        <f>Инвентаризация!P479</f>
        <v>0</v>
      </c>
      <c r="AT476" s="181">
        <f>Инвентаризация!Q479</f>
        <v>0</v>
      </c>
      <c r="AU476" s="181" t="str">
        <f>IFERROR('Аксапта '!A484,"-")</f>
        <v>-</v>
      </c>
      <c r="AV476" s="38">
        <f t="shared" si="185"/>
        <v>0</v>
      </c>
      <c r="AW476" s="38">
        <f t="shared" si="186"/>
        <v>0</v>
      </c>
      <c r="AX476" s="38">
        <f t="shared" si="187"/>
        <v>0</v>
      </c>
      <c r="AY476" s="181">
        <f t="shared" si="188"/>
        <v>0</v>
      </c>
      <c r="BB476" s="181">
        <f>Инвентаризация!O479</f>
        <v>0</v>
      </c>
      <c r="BC476" s="181">
        <f>Инвентаризация!P479</f>
        <v>0</v>
      </c>
      <c r="BD476" s="181">
        <f>Инвентаризация!Q479</f>
        <v>0</v>
      </c>
      <c r="BE476" s="181" t="str">
        <f>IFERROR('Аксапта 2'!A484,"-")</f>
        <v>-</v>
      </c>
      <c r="BF476" s="38">
        <f t="shared" si="189"/>
        <v>0</v>
      </c>
      <c r="BG476" s="38">
        <f t="shared" si="190"/>
        <v>0</v>
      </c>
      <c r="BH476" s="38">
        <f t="shared" si="191"/>
        <v>0</v>
      </c>
      <c r="BI476" s="181">
        <f t="shared" si="192"/>
        <v>0</v>
      </c>
      <c r="BL476" s="181">
        <f>Инвентаризация!O479</f>
        <v>0</v>
      </c>
      <c r="BM476" s="181">
        <f>Инвентаризация!P479</f>
        <v>0</v>
      </c>
      <c r="BN476" s="181">
        <f>Инвентаризация!Q479</f>
        <v>0</v>
      </c>
      <c r="BO476" s="181" t="str">
        <f>IFERROR('Аксапта 3'!A484,"-")</f>
        <v>-</v>
      </c>
      <c r="BP476" s="38">
        <f t="shared" si="193"/>
        <v>0</v>
      </c>
      <c r="BQ476" s="38">
        <f t="shared" si="194"/>
        <v>0</v>
      </c>
      <c r="BR476" s="38">
        <f t="shared" si="195"/>
        <v>0</v>
      </c>
      <c r="BS476" s="181">
        <f t="shared" si="196"/>
        <v>0</v>
      </c>
    </row>
    <row r="477" spans="23:71">
      <c r="W477" s="38">
        <f t="shared" si="182"/>
        <v>10118</v>
      </c>
      <c r="AO477" s="38">
        <f t="shared" si="183"/>
        <v>0</v>
      </c>
      <c r="AP477" s="38">
        <f t="shared" si="184"/>
        <v>0</v>
      </c>
      <c r="AR477" s="181">
        <f>Инвентаризация!O480</f>
        <v>0</v>
      </c>
      <c r="AS477" s="181">
        <f>Инвентаризация!P480</f>
        <v>0</v>
      </c>
      <c r="AT477" s="181">
        <f>Инвентаризация!Q480</f>
        <v>0</v>
      </c>
      <c r="AU477" s="181" t="str">
        <f>IFERROR('Аксапта '!A485,"-")</f>
        <v>-</v>
      </c>
      <c r="AV477" s="38">
        <f t="shared" si="185"/>
        <v>0</v>
      </c>
      <c r="AW477" s="38">
        <f t="shared" si="186"/>
        <v>0</v>
      </c>
      <c r="AX477" s="38">
        <f t="shared" si="187"/>
        <v>0</v>
      </c>
      <c r="AY477" s="181">
        <f t="shared" si="188"/>
        <v>0</v>
      </c>
      <c r="BB477" s="181">
        <f>Инвентаризация!O480</f>
        <v>0</v>
      </c>
      <c r="BC477" s="181">
        <f>Инвентаризация!P480</f>
        <v>0</v>
      </c>
      <c r="BD477" s="181">
        <f>Инвентаризация!Q480</f>
        <v>0</v>
      </c>
      <c r="BE477" s="181" t="str">
        <f>IFERROR('Аксапта 2'!A485,"-")</f>
        <v>-</v>
      </c>
      <c r="BF477" s="38">
        <f t="shared" si="189"/>
        <v>0</v>
      </c>
      <c r="BG477" s="38">
        <f t="shared" si="190"/>
        <v>0</v>
      </c>
      <c r="BH477" s="38">
        <f t="shared" si="191"/>
        <v>0</v>
      </c>
      <c r="BI477" s="181">
        <f t="shared" si="192"/>
        <v>0</v>
      </c>
      <c r="BL477" s="181">
        <f>Инвентаризация!O480</f>
        <v>0</v>
      </c>
      <c r="BM477" s="181">
        <f>Инвентаризация!P480</f>
        <v>0</v>
      </c>
      <c r="BN477" s="181">
        <f>Инвентаризация!Q480</f>
        <v>0</v>
      </c>
      <c r="BO477" s="181" t="str">
        <f>IFERROR('Аксапта 3'!A485,"-")</f>
        <v>-</v>
      </c>
      <c r="BP477" s="38">
        <f t="shared" si="193"/>
        <v>0</v>
      </c>
      <c r="BQ477" s="38">
        <f t="shared" si="194"/>
        <v>0</v>
      </c>
      <c r="BR477" s="38">
        <f t="shared" si="195"/>
        <v>0</v>
      </c>
      <c r="BS477" s="181">
        <f t="shared" si="196"/>
        <v>0</v>
      </c>
    </row>
    <row r="478" spans="23:71">
      <c r="W478" s="38">
        <f t="shared" si="182"/>
        <v>10233</v>
      </c>
      <c r="AO478" s="38">
        <f t="shared" si="183"/>
        <v>0</v>
      </c>
      <c r="AP478" s="38">
        <f t="shared" si="184"/>
        <v>0</v>
      </c>
      <c r="AR478" s="181">
        <f>Инвентаризация!O481</f>
        <v>0</v>
      </c>
      <c r="AS478" s="181">
        <f>Инвентаризация!P481</f>
        <v>0</v>
      </c>
      <c r="AT478" s="181">
        <f>Инвентаризация!Q481</f>
        <v>0</v>
      </c>
      <c r="AU478" s="181" t="str">
        <f>IFERROR('Аксапта '!A486,"-")</f>
        <v>-</v>
      </c>
      <c r="AV478" s="38">
        <f t="shared" si="185"/>
        <v>0</v>
      </c>
      <c r="AW478" s="38">
        <f t="shared" si="186"/>
        <v>0</v>
      </c>
      <c r="AX478" s="38">
        <f t="shared" si="187"/>
        <v>0</v>
      </c>
      <c r="AY478" s="181">
        <f t="shared" si="188"/>
        <v>0</v>
      </c>
      <c r="BB478" s="181">
        <f>Инвентаризация!O481</f>
        <v>0</v>
      </c>
      <c r="BC478" s="181">
        <f>Инвентаризация!P481</f>
        <v>0</v>
      </c>
      <c r="BD478" s="181">
        <f>Инвентаризация!Q481</f>
        <v>0</v>
      </c>
      <c r="BE478" s="181" t="str">
        <f>IFERROR('Аксапта 2'!A486,"-")</f>
        <v>-</v>
      </c>
      <c r="BF478" s="38">
        <f t="shared" si="189"/>
        <v>0</v>
      </c>
      <c r="BG478" s="38">
        <f t="shared" si="190"/>
        <v>0</v>
      </c>
      <c r="BH478" s="38">
        <f t="shared" si="191"/>
        <v>0</v>
      </c>
      <c r="BI478" s="181">
        <f t="shared" si="192"/>
        <v>0</v>
      </c>
      <c r="BL478" s="181">
        <f>Инвентаризация!O481</f>
        <v>0</v>
      </c>
      <c r="BM478" s="181">
        <f>Инвентаризация!P481</f>
        <v>0</v>
      </c>
      <c r="BN478" s="181">
        <f>Инвентаризация!Q481</f>
        <v>0</v>
      </c>
      <c r="BO478" s="181" t="str">
        <f>IFERROR('Аксапта 3'!A486,"-")</f>
        <v>-</v>
      </c>
      <c r="BP478" s="38">
        <f t="shared" si="193"/>
        <v>0</v>
      </c>
      <c r="BQ478" s="38">
        <f t="shared" si="194"/>
        <v>0</v>
      </c>
      <c r="BR478" s="38">
        <f t="shared" si="195"/>
        <v>0</v>
      </c>
      <c r="BS478" s="181">
        <f t="shared" si="196"/>
        <v>0</v>
      </c>
    </row>
    <row r="479" spans="23:71">
      <c r="W479" s="38">
        <f t="shared" si="182"/>
        <v>8749</v>
      </c>
      <c r="AO479" s="38">
        <f t="shared" si="183"/>
        <v>0</v>
      </c>
      <c r="AP479" s="38">
        <f t="shared" si="184"/>
        <v>0</v>
      </c>
      <c r="AR479" s="181">
        <f>Инвентаризация!O482</f>
        <v>0</v>
      </c>
      <c r="AS479" s="181">
        <f>Инвентаризация!P482</f>
        <v>0</v>
      </c>
      <c r="AT479" s="181">
        <f>Инвентаризация!Q482</f>
        <v>0</v>
      </c>
      <c r="AU479" s="181" t="str">
        <f>IFERROR('Аксапта '!A487,"-")</f>
        <v>-</v>
      </c>
      <c r="AV479" s="38">
        <f t="shared" si="185"/>
        <v>0</v>
      </c>
      <c r="AW479" s="38">
        <f t="shared" si="186"/>
        <v>0</v>
      </c>
      <c r="AX479" s="38">
        <f t="shared" si="187"/>
        <v>0</v>
      </c>
      <c r="AY479" s="181">
        <f t="shared" si="188"/>
        <v>0</v>
      </c>
      <c r="BB479" s="181">
        <f>Инвентаризация!O482</f>
        <v>0</v>
      </c>
      <c r="BC479" s="181">
        <f>Инвентаризация!P482</f>
        <v>0</v>
      </c>
      <c r="BD479" s="181">
        <f>Инвентаризация!Q482</f>
        <v>0</v>
      </c>
      <c r="BE479" s="181" t="str">
        <f>IFERROR('Аксапта 2'!A487,"-")</f>
        <v>-</v>
      </c>
      <c r="BF479" s="38">
        <f t="shared" si="189"/>
        <v>0</v>
      </c>
      <c r="BG479" s="38">
        <f t="shared" si="190"/>
        <v>0</v>
      </c>
      <c r="BH479" s="38">
        <f t="shared" si="191"/>
        <v>0</v>
      </c>
      <c r="BI479" s="181">
        <f t="shared" si="192"/>
        <v>0</v>
      </c>
      <c r="BL479" s="181">
        <f>Инвентаризация!O482</f>
        <v>0</v>
      </c>
      <c r="BM479" s="181">
        <f>Инвентаризация!P482</f>
        <v>0</v>
      </c>
      <c r="BN479" s="181">
        <f>Инвентаризация!Q482</f>
        <v>0</v>
      </c>
      <c r="BO479" s="181" t="str">
        <f>IFERROR('Аксапта 3'!A487,"-")</f>
        <v>-</v>
      </c>
      <c r="BP479" s="38">
        <f t="shared" si="193"/>
        <v>0</v>
      </c>
      <c r="BQ479" s="38">
        <f t="shared" si="194"/>
        <v>0</v>
      </c>
      <c r="BR479" s="38">
        <f t="shared" si="195"/>
        <v>0</v>
      </c>
      <c r="BS479" s="181">
        <f t="shared" si="196"/>
        <v>0</v>
      </c>
    </row>
    <row r="480" spans="23:71">
      <c r="W480" s="38">
        <f t="shared" si="182"/>
        <v>8054</v>
      </c>
      <c r="AO480" s="38">
        <f t="shared" si="183"/>
        <v>0</v>
      </c>
      <c r="AP480" s="38">
        <f t="shared" si="184"/>
        <v>0</v>
      </c>
      <c r="AR480" s="181">
        <f>Инвентаризация!O483</f>
        <v>0</v>
      </c>
      <c r="AS480" s="181">
        <f>Инвентаризация!P483</f>
        <v>0</v>
      </c>
      <c r="AT480" s="181">
        <f>Инвентаризация!Q483</f>
        <v>0</v>
      </c>
      <c r="AU480" s="181" t="str">
        <f>IFERROR('Аксапта '!A488,"-")</f>
        <v>-</v>
      </c>
      <c r="AV480" s="38">
        <f t="shared" si="185"/>
        <v>0</v>
      </c>
      <c r="AW480" s="38">
        <f t="shared" si="186"/>
        <v>0</v>
      </c>
      <c r="AX480" s="38">
        <f t="shared" si="187"/>
        <v>0</v>
      </c>
      <c r="AY480" s="181">
        <f t="shared" si="188"/>
        <v>0</v>
      </c>
      <c r="BB480" s="181">
        <f>Инвентаризация!O483</f>
        <v>0</v>
      </c>
      <c r="BC480" s="181">
        <f>Инвентаризация!P483</f>
        <v>0</v>
      </c>
      <c r="BD480" s="181">
        <f>Инвентаризация!Q483</f>
        <v>0</v>
      </c>
      <c r="BE480" s="181" t="str">
        <f>IFERROR('Аксапта 2'!A488,"-")</f>
        <v>-</v>
      </c>
      <c r="BF480" s="38">
        <f t="shared" si="189"/>
        <v>0</v>
      </c>
      <c r="BG480" s="38">
        <f t="shared" si="190"/>
        <v>0</v>
      </c>
      <c r="BH480" s="38">
        <f t="shared" si="191"/>
        <v>0</v>
      </c>
      <c r="BI480" s="181">
        <f t="shared" si="192"/>
        <v>0</v>
      </c>
      <c r="BL480" s="181">
        <f>Инвентаризация!O483</f>
        <v>0</v>
      </c>
      <c r="BM480" s="181">
        <f>Инвентаризация!P483</f>
        <v>0</v>
      </c>
      <c r="BN480" s="181">
        <f>Инвентаризация!Q483</f>
        <v>0</v>
      </c>
      <c r="BO480" s="181" t="str">
        <f>IFERROR('Аксапта 3'!A488,"-")</f>
        <v>-</v>
      </c>
      <c r="BP480" s="38">
        <f t="shared" si="193"/>
        <v>0</v>
      </c>
      <c r="BQ480" s="38">
        <f t="shared" si="194"/>
        <v>0</v>
      </c>
      <c r="BR480" s="38">
        <f t="shared" si="195"/>
        <v>0</v>
      </c>
      <c r="BS480" s="181">
        <f t="shared" si="196"/>
        <v>0</v>
      </c>
    </row>
    <row r="481" spans="23:71">
      <c r="W481" s="38">
        <f t="shared" si="182"/>
        <v>8191</v>
      </c>
      <c r="AO481" s="38">
        <f t="shared" si="183"/>
        <v>0</v>
      </c>
      <c r="AP481" s="38">
        <f t="shared" si="184"/>
        <v>0</v>
      </c>
      <c r="AR481" s="181">
        <f>Инвентаризация!O484</f>
        <v>0</v>
      </c>
      <c r="AS481" s="181">
        <f>Инвентаризация!P484</f>
        <v>0</v>
      </c>
      <c r="AT481" s="181">
        <f>Инвентаризация!Q484</f>
        <v>0</v>
      </c>
      <c r="AU481" s="181" t="str">
        <f>IFERROR('Аксапта '!A489,"-")</f>
        <v>-</v>
      </c>
      <c r="AV481" s="38">
        <f t="shared" si="185"/>
        <v>0</v>
      </c>
      <c r="AW481" s="38">
        <f t="shared" si="186"/>
        <v>0</v>
      </c>
      <c r="AX481" s="38">
        <f t="shared" si="187"/>
        <v>0</v>
      </c>
      <c r="AY481" s="181">
        <f t="shared" si="188"/>
        <v>0</v>
      </c>
      <c r="BB481" s="181">
        <f>Инвентаризация!O484</f>
        <v>0</v>
      </c>
      <c r="BC481" s="181">
        <f>Инвентаризация!P484</f>
        <v>0</v>
      </c>
      <c r="BD481" s="181">
        <f>Инвентаризация!Q484</f>
        <v>0</v>
      </c>
      <c r="BE481" s="181" t="str">
        <f>IFERROR('Аксапта 2'!A489,"-")</f>
        <v>-</v>
      </c>
      <c r="BF481" s="38">
        <f t="shared" si="189"/>
        <v>0</v>
      </c>
      <c r="BG481" s="38">
        <f t="shared" si="190"/>
        <v>0</v>
      </c>
      <c r="BH481" s="38">
        <f t="shared" si="191"/>
        <v>0</v>
      </c>
      <c r="BI481" s="181">
        <f t="shared" si="192"/>
        <v>0</v>
      </c>
      <c r="BL481" s="181">
        <f>Инвентаризация!O484</f>
        <v>0</v>
      </c>
      <c r="BM481" s="181">
        <f>Инвентаризация!P484</f>
        <v>0</v>
      </c>
      <c r="BN481" s="181">
        <f>Инвентаризация!Q484</f>
        <v>0</v>
      </c>
      <c r="BO481" s="181" t="str">
        <f>IFERROR('Аксапта 3'!A489,"-")</f>
        <v>-</v>
      </c>
      <c r="BP481" s="38">
        <f t="shared" si="193"/>
        <v>0</v>
      </c>
      <c r="BQ481" s="38">
        <f t="shared" si="194"/>
        <v>0</v>
      </c>
      <c r="BR481" s="38">
        <f t="shared" si="195"/>
        <v>0</v>
      </c>
      <c r="BS481" s="181">
        <f t="shared" si="196"/>
        <v>0</v>
      </c>
    </row>
    <row r="482" spans="23:71">
      <c r="W482" s="38">
        <f t="shared" si="182"/>
        <v>8161</v>
      </c>
      <c r="AO482" s="38">
        <f t="shared" si="183"/>
        <v>0</v>
      </c>
      <c r="AP482" s="38">
        <f t="shared" si="184"/>
        <v>0</v>
      </c>
      <c r="AR482" s="181">
        <f>Инвентаризация!O485</f>
        <v>0</v>
      </c>
      <c r="AS482" s="181">
        <f>Инвентаризация!P485</f>
        <v>0</v>
      </c>
      <c r="AT482" s="181">
        <f>Инвентаризация!Q485</f>
        <v>0</v>
      </c>
      <c r="AU482" s="181" t="str">
        <f>IFERROR('Аксапта '!A490,"-")</f>
        <v>-</v>
      </c>
      <c r="AV482" s="38">
        <f t="shared" si="185"/>
        <v>0</v>
      </c>
      <c r="AW482" s="38">
        <f t="shared" si="186"/>
        <v>0</v>
      </c>
      <c r="AX482" s="38">
        <f t="shared" si="187"/>
        <v>0</v>
      </c>
      <c r="AY482" s="181">
        <f t="shared" si="188"/>
        <v>0</v>
      </c>
      <c r="BB482" s="181">
        <f>Инвентаризация!O485</f>
        <v>0</v>
      </c>
      <c r="BC482" s="181">
        <f>Инвентаризация!P485</f>
        <v>0</v>
      </c>
      <c r="BD482" s="181">
        <f>Инвентаризация!Q485</f>
        <v>0</v>
      </c>
      <c r="BE482" s="181" t="str">
        <f>IFERROR('Аксапта 2'!A490,"-")</f>
        <v>-</v>
      </c>
      <c r="BF482" s="38">
        <f t="shared" si="189"/>
        <v>0</v>
      </c>
      <c r="BG482" s="38">
        <f t="shared" si="190"/>
        <v>0</v>
      </c>
      <c r="BH482" s="38">
        <f t="shared" si="191"/>
        <v>0</v>
      </c>
      <c r="BI482" s="181">
        <f t="shared" si="192"/>
        <v>0</v>
      </c>
      <c r="BL482" s="181">
        <f>Инвентаризация!O485</f>
        <v>0</v>
      </c>
      <c r="BM482" s="181">
        <f>Инвентаризация!P485</f>
        <v>0</v>
      </c>
      <c r="BN482" s="181">
        <f>Инвентаризация!Q485</f>
        <v>0</v>
      </c>
      <c r="BO482" s="181" t="str">
        <f>IFERROR('Аксапта 3'!A490,"-")</f>
        <v>-</v>
      </c>
      <c r="BP482" s="38">
        <f t="shared" si="193"/>
        <v>0</v>
      </c>
      <c r="BQ482" s="38">
        <f t="shared" si="194"/>
        <v>0</v>
      </c>
      <c r="BR482" s="38">
        <f t="shared" si="195"/>
        <v>0</v>
      </c>
      <c r="BS482" s="181">
        <f t="shared" si="196"/>
        <v>0</v>
      </c>
    </row>
    <row r="483" spans="23:71">
      <c r="W483" s="38">
        <f t="shared" si="182"/>
        <v>8840</v>
      </c>
      <c r="AO483" s="38">
        <f t="shared" si="183"/>
        <v>0</v>
      </c>
      <c r="AP483" s="38">
        <f t="shared" si="184"/>
        <v>0</v>
      </c>
      <c r="AR483" s="181">
        <f>Инвентаризация!O486</f>
        <v>0</v>
      </c>
      <c r="AS483" s="181">
        <f>Инвентаризация!P486</f>
        <v>0</v>
      </c>
      <c r="AT483" s="181">
        <f>Инвентаризация!Q486</f>
        <v>0</v>
      </c>
      <c r="AU483" s="181" t="str">
        <f>IFERROR('Аксапта '!A491,"-")</f>
        <v>-</v>
      </c>
      <c r="AV483" s="38">
        <f t="shared" si="185"/>
        <v>0</v>
      </c>
      <c r="AW483" s="38">
        <f t="shared" si="186"/>
        <v>0</v>
      </c>
      <c r="AX483" s="38">
        <f t="shared" si="187"/>
        <v>0</v>
      </c>
      <c r="AY483" s="181">
        <f t="shared" si="188"/>
        <v>0</v>
      </c>
      <c r="BB483" s="181">
        <f>Инвентаризация!O486</f>
        <v>0</v>
      </c>
      <c r="BC483" s="181">
        <f>Инвентаризация!P486</f>
        <v>0</v>
      </c>
      <c r="BD483" s="181">
        <f>Инвентаризация!Q486</f>
        <v>0</v>
      </c>
      <c r="BE483" s="181" t="str">
        <f>IFERROR('Аксапта 2'!A491,"-")</f>
        <v>-</v>
      </c>
      <c r="BF483" s="38">
        <f t="shared" si="189"/>
        <v>0</v>
      </c>
      <c r="BG483" s="38">
        <f t="shared" si="190"/>
        <v>0</v>
      </c>
      <c r="BH483" s="38">
        <f t="shared" si="191"/>
        <v>0</v>
      </c>
      <c r="BI483" s="181">
        <f t="shared" si="192"/>
        <v>0</v>
      </c>
      <c r="BL483" s="181">
        <f>Инвентаризация!O486</f>
        <v>0</v>
      </c>
      <c r="BM483" s="181">
        <f>Инвентаризация!P486</f>
        <v>0</v>
      </c>
      <c r="BN483" s="181">
        <f>Инвентаризация!Q486</f>
        <v>0</v>
      </c>
      <c r="BO483" s="181" t="str">
        <f>IFERROR('Аксапта 3'!A491,"-")</f>
        <v>-</v>
      </c>
      <c r="BP483" s="38">
        <f t="shared" si="193"/>
        <v>0</v>
      </c>
      <c r="BQ483" s="38">
        <f t="shared" si="194"/>
        <v>0</v>
      </c>
      <c r="BR483" s="38">
        <f t="shared" si="195"/>
        <v>0</v>
      </c>
      <c r="BS483" s="181">
        <f t="shared" si="196"/>
        <v>0</v>
      </c>
    </row>
    <row r="484" spans="23:71">
      <c r="W484" s="38">
        <f t="shared" si="182"/>
        <v>8843</v>
      </c>
      <c r="AO484" s="38">
        <f t="shared" si="183"/>
        <v>0</v>
      </c>
      <c r="AP484" s="38">
        <f t="shared" si="184"/>
        <v>0</v>
      </c>
      <c r="AR484" s="181">
        <f>Инвентаризация!O487</f>
        <v>0</v>
      </c>
      <c r="AS484" s="181">
        <f>Инвентаризация!P487</f>
        <v>0</v>
      </c>
      <c r="AT484" s="181">
        <f>Инвентаризация!Q487</f>
        <v>0</v>
      </c>
      <c r="AU484" s="181" t="str">
        <f>IFERROR('Аксапта '!A492,"-")</f>
        <v>-</v>
      </c>
      <c r="AV484" s="38">
        <f t="shared" si="185"/>
        <v>0</v>
      </c>
      <c r="AW484" s="38">
        <f t="shared" si="186"/>
        <v>0</v>
      </c>
      <c r="AX484" s="38">
        <f t="shared" si="187"/>
        <v>0</v>
      </c>
      <c r="AY484" s="181">
        <f t="shared" si="188"/>
        <v>0</v>
      </c>
      <c r="BB484" s="181">
        <f>Инвентаризация!O487</f>
        <v>0</v>
      </c>
      <c r="BC484" s="181">
        <f>Инвентаризация!P487</f>
        <v>0</v>
      </c>
      <c r="BD484" s="181">
        <f>Инвентаризация!Q487</f>
        <v>0</v>
      </c>
      <c r="BE484" s="181" t="str">
        <f>IFERROR('Аксапта 2'!A492,"-")</f>
        <v>-</v>
      </c>
      <c r="BF484" s="38">
        <f t="shared" si="189"/>
        <v>0</v>
      </c>
      <c r="BG484" s="38">
        <f t="shared" si="190"/>
        <v>0</v>
      </c>
      <c r="BH484" s="38">
        <f t="shared" si="191"/>
        <v>0</v>
      </c>
      <c r="BI484" s="181">
        <f t="shared" si="192"/>
        <v>0</v>
      </c>
      <c r="BL484" s="181">
        <f>Инвентаризация!O487</f>
        <v>0</v>
      </c>
      <c r="BM484" s="181">
        <f>Инвентаризация!P487</f>
        <v>0</v>
      </c>
      <c r="BN484" s="181">
        <f>Инвентаризация!Q487</f>
        <v>0</v>
      </c>
      <c r="BO484" s="181" t="str">
        <f>IFERROR('Аксапта 3'!A492,"-")</f>
        <v>-</v>
      </c>
      <c r="BP484" s="38">
        <f t="shared" si="193"/>
        <v>0</v>
      </c>
      <c r="BQ484" s="38">
        <f t="shared" si="194"/>
        <v>0</v>
      </c>
      <c r="BR484" s="38">
        <f t="shared" si="195"/>
        <v>0</v>
      </c>
      <c r="BS484" s="181">
        <f t="shared" si="196"/>
        <v>0</v>
      </c>
    </row>
    <row r="485" spans="23:71">
      <c r="W485" s="38">
        <f t="shared" si="182"/>
        <v>3131</v>
      </c>
      <c r="AO485" s="38">
        <f t="shared" si="183"/>
        <v>0</v>
      </c>
      <c r="AP485" s="38">
        <f t="shared" si="184"/>
        <v>0</v>
      </c>
      <c r="AR485" s="181">
        <f>Инвентаризация!O488</f>
        <v>0</v>
      </c>
      <c r="AS485" s="181">
        <f>Инвентаризация!P488</f>
        <v>0</v>
      </c>
      <c r="AT485" s="181">
        <f>Инвентаризация!Q488</f>
        <v>0</v>
      </c>
      <c r="AU485" s="181" t="str">
        <f>IFERROR('Аксапта '!A493,"-")</f>
        <v>-</v>
      </c>
      <c r="AV485" s="38">
        <f t="shared" si="185"/>
        <v>0</v>
      </c>
      <c r="AW485" s="38">
        <f t="shared" si="186"/>
        <v>0</v>
      </c>
      <c r="AX485" s="38">
        <f t="shared" si="187"/>
        <v>0</v>
      </c>
      <c r="AY485" s="181">
        <f t="shared" si="188"/>
        <v>0</v>
      </c>
      <c r="BB485" s="181">
        <f>Инвентаризация!O488</f>
        <v>0</v>
      </c>
      <c r="BC485" s="181">
        <f>Инвентаризация!P488</f>
        <v>0</v>
      </c>
      <c r="BD485" s="181">
        <f>Инвентаризация!Q488</f>
        <v>0</v>
      </c>
      <c r="BE485" s="181" t="str">
        <f>IFERROR('Аксапта 2'!A493,"-")</f>
        <v>-</v>
      </c>
      <c r="BF485" s="38">
        <f t="shared" si="189"/>
        <v>0</v>
      </c>
      <c r="BG485" s="38">
        <f t="shared" si="190"/>
        <v>0</v>
      </c>
      <c r="BH485" s="38">
        <f t="shared" si="191"/>
        <v>0</v>
      </c>
      <c r="BI485" s="181">
        <f t="shared" si="192"/>
        <v>0</v>
      </c>
      <c r="BL485" s="181">
        <f>Инвентаризация!O488</f>
        <v>0</v>
      </c>
      <c r="BM485" s="181">
        <f>Инвентаризация!P488</f>
        <v>0</v>
      </c>
      <c r="BN485" s="181">
        <f>Инвентаризация!Q488</f>
        <v>0</v>
      </c>
      <c r="BO485" s="181" t="str">
        <f>IFERROR('Аксапта 3'!A493,"-")</f>
        <v>-</v>
      </c>
      <c r="BP485" s="38">
        <f t="shared" si="193"/>
        <v>0</v>
      </c>
      <c r="BQ485" s="38">
        <f t="shared" si="194"/>
        <v>0</v>
      </c>
      <c r="BR485" s="38">
        <f t="shared" si="195"/>
        <v>0</v>
      </c>
      <c r="BS485" s="181">
        <f t="shared" si="196"/>
        <v>0</v>
      </c>
    </row>
    <row r="486" spans="23:71">
      <c r="W486" s="38">
        <f t="shared" si="182"/>
        <v>9109</v>
      </c>
      <c r="AO486" s="38">
        <f t="shared" si="183"/>
        <v>0</v>
      </c>
      <c r="AP486" s="38">
        <f t="shared" si="184"/>
        <v>0</v>
      </c>
      <c r="AR486" s="181">
        <f>Инвентаризация!O489</f>
        <v>0</v>
      </c>
      <c r="AS486" s="181">
        <f>Инвентаризация!P489</f>
        <v>0</v>
      </c>
      <c r="AT486" s="181">
        <f>Инвентаризация!Q489</f>
        <v>0</v>
      </c>
      <c r="AU486" s="181" t="str">
        <f>IFERROR('Аксапта '!A494,"-")</f>
        <v>-</v>
      </c>
      <c r="AV486" s="38">
        <f t="shared" si="185"/>
        <v>0</v>
      </c>
      <c r="AW486" s="38">
        <f t="shared" si="186"/>
        <v>0</v>
      </c>
      <c r="AX486" s="38">
        <f t="shared" si="187"/>
        <v>0</v>
      </c>
      <c r="AY486" s="181">
        <f t="shared" si="188"/>
        <v>0</v>
      </c>
      <c r="BB486" s="181">
        <f>Инвентаризация!O489</f>
        <v>0</v>
      </c>
      <c r="BC486" s="181">
        <f>Инвентаризация!P489</f>
        <v>0</v>
      </c>
      <c r="BD486" s="181">
        <f>Инвентаризация!Q489</f>
        <v>0</v>
      </c>
      <c r="BE486" s="181" t="str">
        <f>IFERROR('Аксапта 2'!A494,"-")</f>
        <v>-</v>
      </c>
      <c r="BF486" s="38">
        <f t="shared" si="189"/>
        <v>0</v>
      </c>
      <c r="BG486" s="38">
        <f t="shared" si="190"/>
        <v>0</v>
      </c>
      <c r="BH486" s="38">
        <f t="shared" si="191"/>
        <v>0</v>
      </c>
      <c r="BI486" s="181">
        <f t="shared" si="192"/>
        <v>0</v>
      </c>
      <c r="BL486" s="181">
        <f>Инвентаризация!O489</f>
        <v>0</v>
      </c>
      <c r="BM486" s="181">
        <f>Инвентаризация!P489</f>
        <v>0</v>
      </c>
      <c r="BN486" s="181">
        <f>Инвентаризация!Q489</f>
        <v>0</v>
      </c>
      <c r="BO486" s="181" t="str">
        <f>IFERROR('Аксапта 3'!A494,"-")</f>
        <v>-</v>
      </c>
      <c r="BP486" s="38">
        <f t="shared" si="193"/>
        <v>0</v>
      </c>
      <c r="BQ486" s="38">
        <f t="shared" si="194"/>
        <v>0</v>
      </c>
      <c r="BR486" s="38">
        <f t="shared" si="195"/>
        <v>0</v>
      </c>
      <c r="BS486" s="181">
        <f t="shared" si="196"/>
        <v>0</v>
      </c>
    </row>
    <row r="487" spans="23:71">
      <c r="W487" s="38">
        <f t="shared" si="182"/>
        <v>3567</v>
      </c>
      <c r="AO487" s="38">
        <f t="shared" si="183"/>
        <v>0</v>
      </c>
      <c r="AP487" s="38">
        <f t="shared" si="184"/>
        <v>0</v>
      </c>
      <c r="AR487" s="181">
        <f>Инвентаризация!O490</f>
        <v>0</v>
      </c>
      <c r="AS487" s="181">
        <f>Инвентаризация!P490</f>
        <v>0</v>
      </c>
      <c r="AT487" s="181">
        <f>Инвентаризация!Q490</f>
        <v>0</v>
      </c>
      <c r="AU487" s="181" t="str">
        <f>IFERROR('Аксапта '!A495,"-")</f>
        <v>-</v>
      </c>
      <c r="AV487" s="38">
        <f t="shared" si="185"/>
        <v>0</v>
      </c>
      <c r="AW487" s="38">
        <f t="shared" si="186"/>
        <v>0</v>
      </c>
      <c r="AX487" s="38">
        <f t="shared" si="187"/>
        <v>0</v>
      </c>
      <c r="AY487" s="181">
        <f t="shared" si="188"/>
        <v>0</v>
      </c>
      <c r="BB487" s="181">
        <f>Инвентаризация!O490</f>
        <v>0</v>
      </c>
      <c r="BC487" s="181">
        <f>Инвентаризация!P490</f>
        <v>0</v>
      </c>
      <c r="BD487" s="181">
        <f>Инвентаризация!Q490</f>
        <v>0</v>
      </c>
      <c r="BE487" s="181" t="str">
        <f>IFERROR('Аксапта 2'!A495,"-")</f>
        <v>-</v>
      </c>
      <c r="BF487" s="38">
        <f t="shared" si="189"/>
        <v>0</v>
      </c>
      <c r="BG487" s="38">
        <f t="shared" si="190"/>
        <v>0</v>
      </c>
      <c r="BH487" s="38">
        <f t="shared" si="191"/>
        <v>0</v>
      </c>
      <c r="BI487" s="181">
        <f t="shared" si="192"/>
        <v>0</v>
      </c>
      <c r="BL487" s="181">
        <f>Инвентаризация!O490</f>
        <v>0</v>
      </c>
      <c r="BM487" s="181">
        <f>Инвентаризация!P490</f>
        <v>0</v>
      </c>
      <c r="BN487" s="181">
        <f>Инвентаризация!Q490</f>
        <v>0</v>
      </c>
      <c r="BO487" s="181" t="str">
        <f>IFERROR('Аксапта 3'!A495,"-")</f>
        <v>-</v>
      </c>
      <c r="BP487" s="38">
        <f t="shared" si="193"/>
        <v>0</v>
      </c>
      <c r="BQ487" s="38">
        <f t="shared" si="194"/>
        <v>0</v>
      </c>
      <c r="BR487" s="38">
        <f t="shared" si="195"/>
        <v>0</v>
      </c>
      <c r="BS487" s="181">
        <f t="shared" si="196"/>
        <v>0</v>
      </c>
    </row>
    <row r="488" spans="23:71">
      <c r="W488" s="38">
        <f t="shared" si="182"/>
        <v>3569</v>
      </c>
      <c r="AO488" s="38">
        <f t="shared" si="183"/>
        <v>0</v>
      </c>
      <c r="AP488" s="38">
        <f t="shared" si="184"/>
        <v>0</v>
      </c>
      <c r="AR488" s="181">
        <f>Инвентаризация!O491</f>
        <v>0</v>
      </c>
      <c r="AS488" s="181">
        <f>Инвентаризация!P491</f>
        <v>0</v>
      </c>
      <c r="AT488" s="181">
        <f>Инвентаризация!Q491</f>
        <v>0</v>
      </c>
      <c r="AU488" s="181" t="str">
        <f>IFERROR('Аксапта '!A496,"-")</f>
        <v>-</v>
      </c>
      <c r="AV488" s="38">
        <f t="shared" si="185"/>
        <v>0</v>
      </c>
      <c r="AW488" s="38">
        <f t="shared" si="186"/>
        <v>0</v>
      </c>
      <c r="AX488" s="38">
        <f t="shared" si="187"/>
        <v>0</v>
      </c>
      <c r="AY488" s="181">
        <f t="shared" si="188"/>
        <v>0</v>
      </c>
      <c r="BB488" s="181">
        <f>Инвентаризация!O491</f>
        <v>0</v>
      </c>
      <c r="BC488" s="181">
        <f>Инвентаризация!P491</f>
        <v>0</v>
      </c>
      <c r="BD488" s="181">
        <f>Инвентаризация!Q491</f>
        <v>0</v>
      </c>
      <c r="BE488" s="181" t="str">
        <f>IFERROR('Аксапта 2'!A496,"-")</f>
        <v>-</v>
      </c>
      <c r="BF488" s="38">
        <f t="shared" si="189"/>
        <v>0</v>
      </c>
      <c r="BG488" s="38">
        <f t="shared" si="190"/>
        <v>0</v>
      </c>
      <c r="BH488" s="38">
        <f t="shared" si="191"/>
        <v>0</v>
      </c>
      <c r="BI488" s="181">
        <f t="shared" si="192"/>
        <v>0</v>
      </c>
      <c r="BL488" s="181">
        <f>Инвентаризация!O491</f>
        <v>0</v>
      </c>
      <c r="BM488" s="181">
        <f>Инвентаризация!P491</f>
        <v>0</v>
      </c>
      <c r="BN488" s="181">
        <f>Инвентаризация!Q491</f>
        <v>0</v>
      </c>
      <c r="BO488" s="181" t="str">
        <f>IFERROR('Аксапта 3'!A496,"-")</f>
        <v>-</v>
      </c>
      <c r="BP488" s="38">
        <f t="shared" si="193"/>
        <v>0</v>
      </c>
      <c r="BQ488" s="38">
        <f t="shared" si="194"/>
        <v>0</v>
      </c>
      <c r="BR488" s="38">
        <f t="shared" si="195"/>
        <v>0</v>
      </c>
      <c r="BS488" s="181">
        <f t="shared" si="196"/>
        <v>0</v>
      </c>
    </row>
    <row r="489" spans="23:71">
      <c r="W489" s="38">
        <f t="shared" si="182"/>
        <v>3654</v>
      </c>
      <c r="AO489" s="38">
        <f t="shared" si="183"/>
        <v>0</v>
      </c>
      <c r="AP489" s="38">
        <f t="shared" si="184"/>
        <v>0</v>
      </c>
      <c r="AR489" s="181">
        <f>Инвентаризация!O492</f>
        <v>0</v>
      </c>
      <c r="AS489" s="181">
        <f>Инвентаризация!P492</f>
        <v>0</v>
      </c>
      <c r="AT489" s="181">
        <f>Инвентаризация!Q492</f>
        <v>0</v>
      </c>
      <c r="AU489" s="181" t="str">
        <f>IFERROR('Аксапта '!A497,"-")</f>
        <v>-</v>
      </c>
      <c r="AV489" s="38">
        <f t="shared" si="185"/>
        <v>0</v>
      </c>
      <c r="AW489" s="38">
        <f t="shared" si="186"/>
        <v>0</v>
      </c>
      <c r="AX489" s="38">
        <f t="shared" si="187"/>
        <v>0</v>
      </c>
      <c r="AY489" s="181">
        <f t="shared" si="188"/>
        <v>0</v>
      </c>
      <c r="BB489" s="181">
        <f>Инвентаризация!O492</f>
        <v>0</v>
      </c>
      <c r="BC489" s="181">
        <f>Инвентаризация!P492</f>
        <v>0</v>
      </c>
      <c r="BD489" s="181">
        <f>Инвентаризация!Q492</f>
        <v>0</v>
      </c>
      <c r="BE489" s="181" t="str">
        <f>IFERROR('Аксапта 2'!A497,"-")</f>
        <v>-</v>
      </c>
      <c r="BF489" s="38">
        <f t="shared" si="189"/>
        <v>0</v>
      </c>
      <c r="BG489" s="38">
        <f t="shared" si="190"/>
        <v>0</v>
      </c>
      <c r="BH489" s="38">
        <f t="shared" si="191"/>
        <v>0</v>
      </c>
      <c r="BI489" s="181">
        <f t="shared" si="192"/>
        <v>0</v>
      </c>
      <c r="BL489" s="181">
        <f>Инвентаризация!O492</f>
        <v>0</v>
      </c>
      <c r="BM489" s="181">
        <f>Инвентаризация!P492</f>
        <v>0</v>
      </c>
      <c r="BN489" s="181">
        <f>Инвентаризация!Q492</f>
        <v>0</v>
      </c>
      <c r="BO489" s="181" t="str">
        <f>IFERROR('Аксапта 3'!A497,"-")</f>
        <v>-</v>
      </c>
      <c r="BP489" s="38">
        <f t="shared" si="193"/>
        <v>0</v>
      </c>
      <c r="BQ489" s="38">
        <f t="shared" si="194"/>
        <v>0</v>
      </c>
      <c r="BR489" s="38">
        <f t="shared" si="195"/>
        <v>0</v>
      </c>
      <c r="BS489" s="181">
        <f t="shared" si="196"/>
        <v>0</v>
      </c>
    </row>
    <row r="490" spans="23:71">
      <c r="W490" s="38">
        <f t="shared" si="182"/>
        <v>9494</v>
      </c>
      <c r="AO490" s="38">
        <f t="shared" si="183"/>
        <v>0</v>
      </c>
      <c r="AP490" s="38">
        <f t="shared" si="184"/>
        <v>0</v>
      </c>
      <c r="AR490" s="181">
        <f>Инвентаризация!O493</f>
        <v>0</v>
      </c>
      <c r="AS490" s="181">
        <f>Инвентаризация!P493</f>
        <v>0</v>
      </c>
      <c r="AT490" s="181">
        <f>Инвентаризация!Q493</f>
        <v>0</v>
      </c>
      <c r="AU490" s="181" t="str">
        <f>IFERROR('Аксапта '!A498,"-")</f>
        <v>-</v>
      </c>
      <c r="AV490" s="38">
        <f t="shared" si="185"/>
        <v>0</v>
      </c>
      <c r="AW490" s="38">
        <f t="shared" si="186"/>
        <v>0</v>
      </c>
      <c r="AX490" s="38">
        <f t="shared" si="187"/>
        <v>0</v>
      </c>
      <c r="AY490" s="181">
        <f t="shared" si="188"/>
        <v>0</v>
      </c>
      <c r="BB490" s="181">
        <f>Инвентаризация!O493</f>
        <v>0</v>
      </c>
      <c r="BC490" s="181">
        <f>Инвентаризация!P493</f>
        <v>0</v>
      </c>
      <c r="BD490" s="181">
        <f>Инвентаризация!Q493</f>
        <v>0</v>
      </c>
      <c r="BE490" s="181" t="str">
        <f>IFERROR('Аксапта 2'!A498,"-")</f>
        <v>-</v>
      </c>
      <c r="BF490" s="38">
        <f t="shared" si="189"/>
        <v>0</v>
      </c>
      <c r="BG490" s="38">
        <f t="shared" si="190"/>
        <v>0</v>
      </c>
      <c r="BH490" s="38">
        <f t="shared" si="191"/>
        <v>0</v>
      </c>
      <c r="BI490" s="181">
        <f t="shared" si="192"/>
        <v>0</v>
      </c>
      <c r="BL490" s="181">
        <f>Инвентаризация!O493</f>
        <v>0</v>
      </c>
      <c r="BM490" s="181">
        <f>Инвентаризация!P493</f>
        <v>0</v>
      </c>
      <c r="BN490" s="181">
        <f>Инвентаризация!Q493</f>
        <v>0</v>
      </c>
      <c r="BO490" s="181" t="str">
        <f>IFERROR('Аксапта 3'!A498,"-")</f>
        <v>-</v>
      </c>
      <c r="BP490" s="38">
        <f t="shared" si="193"/>
        <v>0</v>
      </c>
      <c r="BQ490" s="38">
        <f t="shared" si="194"/>
        <v>0</v>
      </c>
      <c r="BR490" s="38">
        <f t="shared" si="195"/>
        <v>0</v>
      </c>
      <c r="BS490" s="181">
        <f t="shared" si="196"/>
        <v>0</v>
      </c>
    </row>
    <row r="491" spans="23:71">
      <c r="W491" s="38">
        <f t="shared" si="182"/>
        <v>9565</v>
      </c>
      <c r="AO491" s="38">
        <f t="shared" si="183"/>
        <v>0</v>
      </c>
      <c r="AP491" s="38">
        <f t="shared" si="184"/>
        <v>0</v>
      </c>
      <c r="AR491" s="181">
        <f>Инвентаризация!O494</f>
        <v>0</v>
      </c>
      <c r="AS491" s="181">
        <f>Инвентаризация!P494</f>
        <v>0</v>
      </c>
      <c r="AT491" s="181">
        <f>Инвентаризация!Q494</f>
        <v>0</v>
      </c>
      <c r="AU491" s="181" t="str">
        <f>IFERROR('Аксапта '!A499,"-")</f>
        <v>-</v>
      </c>
      <c r="AV491" s="38">
        <f t="shared" si="185"/>
        <v>0</v>
      </c>
      <c r="AW491" s="38">
        <f t="shared" si="186"/>
        <v>0</v>
      </c>
      <c r="AX491" s="38">
        <f t="shared" si="187"/>
        <v>0</v>
      </c>
      <c r="AY491" s="181">
        <f t="shared" si="188"/>
        <v>0</v>
      </c>
      <c r="BB491" s="181">
        <f>Инвентаризация!O494</f>
        <v>0</v>
      </c>
      <c r="BC491" s="181">
        <f>Инвентаризация!P494</f>
        <v>0</v>
      </c>
      <c r="BD491" s="181">
        <f>Инвентаризация!Q494</f>
        <v>0</v>
      </c>
      <c r="BE491" s="181" t="str">
        <f>IFERROR('Аксапта 2'!A499,"-")</f>
        <v>-</v>
      </c>
      <c r="BF491" s="38">
        <f t="shared" si="189"/>
        <v>0</v>
      </c>
      <c r="BG491" s="38">
        <f t="shared" si="190"/>
        <v>0</v>
      </c>
      <c r="BH491" s="38">
        <f t="shared" si="191"/>
        <v>0</v>
      </c>
      <c r="BI491" s="181">
        <f t="shared" si="192"/>
        <v>0</v>
      </c>
      <c r="BL491" s="181">
        <f>Инвентаризация!O494</f>
        <v>0</v>
      </c>
      <c r="BM491" s="181">
        <f>Инвентаризация!P494</f>
        <v>0</v>
      </c>
      <c r="BN491" s="181">
        <f>Инвентаризация!Q494</f>
        <v>0</v>
      </c>
      <c r="BO491" s="181" t="str">
        <f>IFERROR('Аксапта 3'!A499,"-")</f>
        <v>-</v>
      </c>
      <c r="BP491" s="38">
        <f t="shared" si="193"/>
        <v>0</v>
      </c>
      <c r="BQ491" s="38">
        <f t="shared" si="194"/>
        <v>0</v>
      </c>
      <c r="BR491" s="38">
        <f t="shared" si="195"/>
        <v>0</v>
      </c>
      <c r="BS491" s="181">
        <f t="shared" si="196"/>
        <v>0</v>
      </c>
    </row>
    <row r="492" spans="23:71">
      <c r="W492" s="38">
        <f t="shared" si="182"/>
        <v>9564</v>
      </c>
      <c r="AO492" s="38">
        <f t="shared" si="183"/>
        <v>0</v>
      </c>
      <c r="AP492" s="38">
        <f t="shared" si="184"/>
        <v>0</v>
      </c>
      <c r="AR492" s="181">
        <f>Инвентаризация!O495</f>
        <v>0</v>
      </c>
      <c r="AS492" s="181">
        <f>Инвентаризация!P495</f>
        <v>0</v>
      </c>
      <c r="AT492" s="181">
        <f>Инвентаризация!Q495</f>
        <v>0</v>
      </c>
      <c r="AU492" s="181" t="str">
        <f>IFERROR('Аксапта '!A500,"-")</f>
        <v>-</v>
      </c>
      <c r="AV492" s="38">
        <f t="shared" si="185"/>
        <v>0</v>
      </c>
      <c r="AW492" s="38">
        <f t="shared" si="186"/>
        <v>0</v>
      </c>
      <c r="AX492" s="38">
        <f t="shared" si="187"/>
        <v>0</v>
      </c>
      <c r="AY492" s="181">
        <f t="shared" si="188"/>
        <v>0</v>
      </c>
      <c r="BB492" s="181">
        <f>Инвентаризация!O495</f>
        <v>0</v>
      </c>
      <c r="BC492" s="181">
        <f>Инвентаризация!P495</f>
        <v>0</v>
      </c>
      <c r="BD492" s="181">
        <f>Инвентаризация!Q495</f>
        <v>0</v>
      </c>
      <c r="BE492" s="181" t="str">
        <f>IFERROR('Аксапта 2'!A500,"-")</f>
        <v>-</v>
      </c>
      <c r="BF492" s="38">
        <f t="shared" si="189"/>
        <v>0</v>
      </c>
      <c r="BG492" s="38">
        <f t="shared" si="190"/>
        <v>0</v>
      </c>
      <c r="BH492" s="38">
        <f t="shared" si="191"/>
        <v>0</v>
      </c>
      <c r="BI492" s="181">
        <f t="shared" si="192"/>
        <v>0</v>
      </c>
      <c r="BL492" s="181">
        <f>Инвентаризация!O495</f>
        <v>0</v>
      </c>
      <c r="BM492" s="181">
        <f>Инвентаризация!P495</f>
        <v>0</v>
      </c>
      <c r="BN492" s="181">
        <f>Инвентаризация!Q495</f>
        <v>0</v>
      </c>
      <c r="BO492" s="181" t="str">
        <f>IFERROR('Аксапта 3'!A500,"-")</f>
        <v>-</v>
      </c>
      <c r="BP492" s="38">
        <f t="shared" si="193"/>
        <v>0</v>
      </c>
      <c r="BQ492" s="38">
        <f t="shared" si="194"/>
        <v>0</v>
      </c>
      <c r="BR492" s="38">
        <f t="shared" si="195"/>
        <v>0</v>
      </c>
      <c r="BS492" s="181">
        <f t="shared" si="196"/>
        <v>0</v>
      </c>
    </row>
    <row r="493" spans="23:71">
      <c r="W493" s="38">
        <f t="shared" si="182"/>
        <v>7064</v>
      </c>
      <c r="AO493" s="38">
        <f t="shared" si="183"/>
        <v>0</v>
      </c>
      <c r="AP493" s="38">
        <f t="shared" si="184"/>
        <v>0</v>
      </c>
      <c r="AR493" s="181">
        <f>Инвентаризация!O496</f>
        <v>0</v>
      </c>
      <c r="AS493" s="181">
        <f>Инвентаризация!P496</f>
        <v>0</v>
      </c>
      <c r="AT493" s="181">
        <f>Инвентаризация!Q496</f>
        <v>0</v>
      </c>
      <c r="AU493" s="181" t="str">
        <f>IFERROR('Аксапта '!A501,"-")</f>
        <v>-</v>
      </c>
      <c r="AV493" s="38">
        <f t="shared" si="185"/>
        <v>0</v>
      </c>
      <c r="AW493" s="38">
        <f t="shared" si="186"/>
        <v>0</v>
      </c>
      <c r="AX493" s="38">
        <f t="shared" si="187"/>
        <v>0</v>
      </c>
      <c r="AY493" s="181">
        <f t="shared" si="188"/>
        <v>0</v>
      </c>
      <c r="BB493" s="181">
        <f>Инвентаризация!O496</f>
        <v>0</v>
      </c>
      <c r="BC493" s="181">
        <f>Инвентаризация!P496</f>
        <v>0</v>
      </c>
      <c r="BD493" s="181">
        <f>Инвентаризация!Q496</f>
        <v>0</v>
      </c>
      <c r="BE493" s="181" t="str">
        <f>IFERROR('Аксапта 2'!A501,"-")</f>
        <v>-</v>
      </c>
      <c r="BF493" s="38">
        <f t="shared" si="189"/>
        <v>0</v>
      </c>
      <c r="BG493" s="38">
        <f t="shared" si="190"/>
        <v>0</v>
      </c>
      <c r="BH493" s="38">
        <f t="shared" si="191"/>
        <v>0</v>
      </c>
      <c r="BI493" s="181">
        <f t="shared" si="192"/>
        <v>0</v>
      </c>
      <c r="BL493" s="181">
        <f>Инвентаризация!O496</f>
        <v>0</v>
      </c>
      <c r="BM493" s="181">
        <f>Инвентаризация!P496</f>
        <v>0</v>
      </c>
      <c r="BN493" s="181">
        <f>Инвентаризация!Q496</f>
        <v>0</v>
      </c>
      <c r="BO493" s="181" t="str">
        <f>IFERROR('Аксапта 3'!A501,"-")</f>
        <v>-</v>
      </c>
      <c r="BP493" s="38">
        <f t="shared" si="193"/>
        <v>0</v>
      </c>
      <c r="BQ493" s="38">
        <f t="shared" si="194"/>
        <v>0</v>
      </c>
      <c r="BR493" s="38">
        <f t="shared" si="195"/>
        <v>0</v>
      </c>
      <c r="BS493" s="181">
        <f t="shared" si="196"/>
        <v>0</v>
      </c>
    </row>
    <row r="494" spans="23:71">
      <c r="W494" s="38">
        <f t="shared" si="182"/>
        <v>4236</v>
      </c>
      <c r="AO494" s="38">
        <f t="shared" si="183"/>
        <v>0</v>
      </c>
      <c r="AP494" s="38">
        <f t="shared" si="184"/>
        <v>0</v>
      </c>
      <c r="AR494" s="181">
        <f>Инвентаризация!O497</f>
        <v>0</v>
      </c>
      <c r="AS494" s="181">
        <f>Инвентаризация!P497</f>
        <v>0</v>
      </c>
      <c r="AT494" s="181">
        <f>Инвентаризация!Q497</f>
        <v>0</v>
      </c>
      <c r="AU494" s="181" t="str">
        <f>IFERROR('Аксапта '!A502,"-")</f>
        <v>-</v>
      </c>
      <c r="AV494" s="38">
        <f t="shared" si="185"/>
        <v>0</v>
      </c>
      <c r="AW494" s="38">
        <f t="shared" si="186"/>
        <v>0</v>
      </c>
      <c r="AX494" s="38">
        <f t="shared" si="187"/>
        <v>0</v>
      </c>
      <c r="AY494" s="181">
        <f t="shared" si="188"/>
        <v>0</v>
      </c>
      <c r="BB494" s="181">
        <f>Инвентаризация!O497</f>
        <v>0</v>
      </c>
      <c r="BC494" s="181">
        <f>Инвентаризация!P497</f>
        <v>0</v>
      </c>
      <c r="BD494" s="181">
        <f>Инвентаризация!Q497</f>
        <v>0</v>
      </c>
      <c r="BE494" s="181" t="str">
        <f>IFERROR('Аксапта 2'!A502,"-")</f>
        <v>-</v>
      </c>
      <c r="BF494" s="38">
        <f t="shared" si="189"/>
        <v>0</v>
      </c>
      <c r="BG494" s="38">
        <f t="shared" si="190"/>
        <v>0</v>
      </c>
      <c r="BH494" s="38">
        <f t="shared" si="191"/>
        <v>0</v>
      </c>
      <c r="BI494" s="181">
        <f t="shared" si="192"/>
        <v>0</v>
      </c>
      <c r="BL494" s="181">
        <f>Инвентаризация!O497</f>
        <v>0</v>
      </c>
      <c r="BM494" s="181">
        <f>Инвентаризация!P497</f>
        <v>0</v>
      </c>
      <c r="BN494" s="181">
        <f>Инвентаризация!Q497</f>
        <v>0</v>
      </c>
      <c r="BO494" s="181" t="str">
        <f>IFERROR('Аксапта 3'!A502,"-")</f>
        <v>-</v>
      </c>
      <c r="BP494" s="38">
        <f t="shared" si="193"/>
        <v>0</v>
      </c>
      <c r="BQ494" s="38">
        <f t="shared" si="194"/>
        <v>0</v>
      </c>
      <c r="BR494" s="38">
        <f t="shared" si="195"/>
        <v>0</v>
      </c>
      <c r="BS494" s="181">
        <f t="shared" si="196"/>
        <v>0</v>
      </c>
    </row>
    <row r="495" spans="23:71">
      <c r="W495" s="38">
        <f t="shared" si="182"/>
        <v>4233</v>
      </c>
      <c r="AO495" s="38">
        <f t="shared" si="183"/>
        <v>0</v>
      </c>
      <c r="AP495" s="38">
        <f t="shared" si="184"/>
        <v>0</v>
      </c>
      <c r="AR495" s="181">
        <f>Инвентаризация!O498</f>
        <v>0</v>
      </c>
      <c r="AS495" s="181">
        <f>Инвентаризация!P498</f>
        <v>0</v>
      </c>
      <c r="AT495" s="181">
        <f>Инвентаризация!Q498</f>
        <v>0</v>
      </c>
      <c r="AU495" s="181" t="str">
        <f>IFERROR('Аксапта '!A503,"-")</f>
        <v>-</v>
      </c>
      <c r="AV495" s="38">
        <f t="shared" si="185"/>
        <v>0</v>
      </c>
      <c r="AW495" s="38">
        <f t="shared" si="186"/>
        <v>0</v>
      </c>
      <c r="AX495" s="38">
        <f t="shared" si="187"/>
        <v>0</v>
      </c>
      <c r="AY495" s="181">
        <f t="shared" si="188"/>
        <v>0</v>
      </c>
      <c r="BB495" s="181">
        <f>Инвентаризация!O498</f>
        <v>0</v>
      </c>
      <c r="BC495" s="181">
        <f>Инвентаризация!P498</f>
        <v>0</v>
      </c>
      <c r="BD495" s="181">
        <f>Инвентаризация!Q498</f>
        <v>0</v>
      </c>
      <c r="BE495" s="181" t="str">
        <f>IFERROR('Аксапта 2'!A503,"-")</f>
        <v>-</v>
      </c>
      <c r="BF495" s="38">
        <f t="shared" si="189"/>
        <v>0</v>
      </c>
      <c r="BG495" s="38">
        <f t="shared" si="190"/>
        <v>0</v>
      </c>
      <c r="BH495" s="38">
        <f t="shared" si="191"/>
        <v>0</v>
      </c>
      <c r="BI495" s="181">
        <f t="shared" si="192"/>
        <v>0</v>
      </c>
      <c r="BL495" s="181">
        <f>Инвентаризация!O498</f>
        <v>0</v>
      </c>
      <c r="BM495" s="181">
        <f>Инвентаризация!P498</f>
        <v>0</v>
      </c>
      <c r="BN495" s="181">
        <f>Инвентаризация!Q498</f>
        <v>0</v>
      </c>
      <c r="BO495" s="181" t="str">
        <f>IFERROR('Аксапта 3'!A503,"-")</f>
        <v>-</v>
      </c>
      <c r="BP495" s="38">
        <f t="shared" si="193"/>
        <v>0</v>
      </c>
      <c r="BQ495" s="38">
        <f t="shared" si="194"/>
        <v>0</v>
      </c>
      <c r="BR495" s="38">
        <f t="shared" si="195"/>
        <v>0</v>
      </c>
      <c r="BS495" s="181">
        <f t="shared" si="196"/>
        <v>0</v>
      </c>
    </row>
    <row r="496" spans="23:71">
      <c r="W496" s="38">
        <f t="shared" si="182"/>
        <v>9959</v>
      </c>
      <c r="AO496" s="38">
        <f t="shared" si="183"/>
        <v>0</v>
      </c>
      <c r="AP496" s="38">
        <f t="shared" si="184"/>
        <v>0</v>
      </c>
      <c r="AR496" s="181">
        <f>Инвентаризация!O499</f>
        <v>0</v>
      </c>
      <c r="AS496" s="181">
        <f>Инвентаризация!P499</f>
        <v>0</v>
      </c>
      <c r="AT496" s="181">
        <f>Инвентаризация!Q499</f>
        <v>0</v>
      </c>
      <c r="AU496" s="181" t="str">
        <f>IFERROR('Аксапта '!A504,"-")</f>
        <v>-</v>
      </c>
      <c r="AV496" s="38">
        <f t="shared" si="185"/>
        <v>0</v>
      </c>
      <c r="AW496" s="38">
        <f t="shared" si="186"/>
        <v>0</v>
      </c>
      <c r="AX496" s="38">
        <f t="shared" si="187"/>
        <v>0</v>
      </c>
      <c r="AY496" s="181">
        <f t="shared" si="188"/>
        <v>0</v>
      </c>
      <c r="BB496" s="181">
        <f>Инвентаризация!O499</f>
        <v>0</v>
      </c>
      <c r="BC496" s="181">
        <f>Инвентаризация!P499</f>
        <v>0</v>
      </c>
      <c r="BD496" s="181">
        <f>Инвентаризация!Q499</f>
        <v>0</v>
      </c>
      <c r="BE496" s="181" t="str">
        <f>IFERROR('Аксапта 2'!A504,"-")</f>
        <v>-</v>
      </c>
      <c r="BF496" s="38">
        <f t="shared" si="189"/>
        <v>0</v>
      </c>
      <c r="BG496" s="38">
        <f t="shared" si="190"/>
        <v>0</v>
      </c>
      <c r="BH496" s="38">
        <f t="shared" si="191"/>
        <v>0</v>
      </c>
      <c r="BI496" s="181">
        <f t="shared" si="192"/>
        <v>0</v>
      </c>
      <c r="BL496" s="181">
        <f>Инвентаризация!O499</f>
        <v>0</v>
      </c>
      <c r="BM496" s="181">
        <f>Инвентаризация!P499</f>
        <v>0</v>
      </c>
      <c r="BN496" s="181">
        <f>Инвентаризация!Q499</f>
        <v>0</v>
      </c>
      <c r="BO496" s="181" t="str">
        <f>IFERROR('Аксапта 3'!A504,"-")</f>
        <v>-</v>
      </c>
      <c r="BP496" s="38">
        <f t="shared" si="193"/>
        <v>0</v>
      </c>
      <c r="BQ496" s="38">
        <f t="shared" si="194"/>
        <v>0</v>
      </c>
      <c r="BR496" s="38">
        <f t="shared" si="195"/>
        <v>0</v>
      </c>
      <c r="BS496" s="181">
        <f t="shared" si="196"/>
        <v>0</v>
      </c>
    </row>
    <row r="497" spans="23:71">
      <c r="W497" s="38">
        <f t="shared" si="182"/>
        <v>182</v>
      </c>
      <c r="AO497" s="38">
        <f t="shared" si="183"/>
        <v>0</v>
      </c>
      <c r="AP497" s="38">
        <f t="shared" si="184"/>
        <v>0</v>
      </c>
      <c r="AR497" s="181">
        <f>Инвентаризация!O500</f>
        <v>0</v>
      </c>
      <c r="AS497" s="181">
        <f>Инвентаризация!P500</f>
        <v>0</v>
      </c>
      <c r="AT497" s="181">
        <f>Инвентаризация!Q500</f>
        <v>0</v>
      </c>
      <c r="AU497" s="181" t="str">
        <f>IFERROR('Аксапта '!A505,"-")</f>
        <v>-</v>
      </c>
      <c r="AV497" s="38">
        <f t="shared" si="185"/>
        <v>0</v>
      </c>
      <c r="AW497" s="38">
        <f t="shared" si="186"/>
        <v>0</v>
      </c>
      <c r="AX497" s="38">
        <f t="shared" si="187"/>
        <v>0</v>
      </c>
      <c r="AY497" s="181">
        <f t="shared" si="188"/>
        <v>0</v>
      </c>
      <c r="BB497" s="181">
        <f>Инвентаризация!O500</f>
        <v>0</v>
      </c>
      <c r="BC497" s="181">
        <f>Инвентаризация!P500</f>
        <v>0</v>
      </c>
      <c r="BD497" s="181">
        <f>Инвентаризация!Q500</f>
        <v>0</v>
      </c>
      <c r="BE497" s="181" t="str">
        <f>IFERROR('Аксапта 2'!A505,"-")</f>
        <v>-</v>
      </c>
      <c r="BF497" s="38">
        <f t="shared" si="189"/>
        <v>0</v>
      </c>
      <c r="BG497" s="38">
        <f t="shared" si="190"/>
        <v>0</v>
      </c>
      <c r="BH497" s="38">
        <f t="shared" si="191"/>
        <v>0</v>
      </c>
      <c r="BI497" s="181">
        <f t="shared" si="192"/>
        <v>0</v>
      </c>
      <c r="BL497" s="181">
        <f>Инвентаризация!O500</f>
        <v>0</v>
      </c>
      <c r="BM497" s="181">
        <f>Инвентаризация!P500</f>
        <v>0</v>
      </c>
      <c r="BN497" s="181">
        <f>Инвентаризация!Q500</f>
        <v>0</v>
      </c>
      <c r="BO497" s="181" t="str">
        <f>IFERROR('Аксапта 3'!A505,"-")</f>
        <v>-</v>
      </c>
      <c r="BP497" s="38">
        <f t="shared" si="193"/>
        <v>0</v>
      </c>
      <c r="BQ497" s="38">
        <f t="shared" si="194"/>
        <v>0</v>
      </c>
      <c r="BR497" s="38">
        <f t="shared" si="195"/>
        <v>0</v>
      </c>
      <c r="BS497" s="181">
        <f t="shared" si="196"/>
        <v>0</v>
      </c>
    </row>
    <row r="498" spans="23:71">
      <c r="W498" s="38">
        <f t="shared" si="182"/>
        <v>8185</v>
      </c>
      <c r="AO498" s="38">
        <f t="shared" si="183"/>
        <v>0</v>
      </c>
      <c r="AP498" s="38">
        <f t="shared" si="184"/>
        <v>0</v>
      </c>
      <c r="AR498" s="181">
        <f>Инвентаризация!O501</f>
        <v>0</v>
      </c>
      <c r="AS498" s="181">
        <f>Инвентаризация!P501</f>
        <v>0</v>
      </c>
      <c r="AT498" s="181">
        <f>Инвентаризация!Q501</f>
        <v>0</v>
      </c>
      <c r="AU498" s="181" t="str">
        <f>IFERROR('Аксапта '!A506,"-")</f>
        <v>-</v>
      </c>
      <c r="AV498" s="38">
        <f t="shared" si="185"/>
        <v>0</v>
      </c>
      <c r="AW498" s="38">
        <f t="shared" si="186"/>
        <v>0</v>
      </c>
      <c r="AX498" s="38">
        <f t="shared" si="187"/>
        <v>0</v>
      </c>
      <c r="AY498" s="181">
        <f t="shared" si="188"/>
        <v>0</v>
      </c>
      <c r="BB498" s="181">
        <f>Инвентаризация!O501</f>
        <v>0</v>
      </c>
      <c r="BC498" s="181">
        <f>Инвентаризация!P501</f>
        <v>0</v>
      </c>
      <c r="BD498" s="181">
        <f>Инвентаризация!Q501</f>
        <v>0</v>
      </c>
      <c r="BE498" s="181" t="str">
        <f>IFERROR('Аксапта 2'!A506,"-")</f>
        <v>-</v>
      </c>
      <c r="BF498" s="38">
        <f t="shared" si="189"/>
        <v>0</v>
      </c>
      <c r="BG498" s="38">
        <f t="shared" si="190"/>
        <v>0</v>
      </c>
      <c r="BH498" s="38">
        <f t="shared" si="191"/>
        <v>0</v>
      </c>
      <c r="BI498" s="181">
        <f t="shared" si="192"/>
        <v>0</v>
      </c>
      <c r="BL498" s="181">
        <f>Инвентаризация!O501</f>
        <v>0</v>
      </c>
      <c r="BM498" s="181">
        <f>Инвентаризация!P501</f>
        <v>0</v>
      </c>
      <c r="BN498" s="181">
        <f>Инвентаризация!Q501</f>
        <v>0</v>
      </c>
      <c r="BO498" s="181" t="str">
        <f>IFERROR('Аксапта 3'!A506,"-")</f>
        <v>-</v>
      </c>
      <c r="BP498" s="38">
        <f t="shared" si="193"/>
        <v>0</v>
      </c>
      <c r="BQ498" s="38">
        <f t="shared" si="194"/>
        <v>0</v>
      </c>
      <c r="BR498" s="38">
        <f t="shared" si="195"/>
        <v>0</v>
      </c>
      <c r="BS498" s="181">
        <f t="shared" si="196"/>
        <v>0</v>
      </c>
    </row>
    <row r="499" spans="23:71">
      <c r="W499" s="38">
        <f t="shared" si="182"/>
        <v>8173</v>
      </c>
      <c r="AO499" s="38">
        <f t="shared" si="183"/>
        <v>0</v>
      </c>
      <c r="AP499" s="38">
        <f t="shared" si="184"/>
        <v>0</v>
      </c>
      <c r="AR499" s="181">
        <f>Инвентаризация!O502</f>
        <v>0</v>
      </c>
      <c r="AS499" s="181">
        <f>Инвентаризация!P502</f>
        <v>0</v>
      </c>
      <c r="AT499" s="181">
        <f>Инвентаризация!Q502</f>
        <v>0</v>
      </c>
      <c r="AU499" s="181" t="str">
        <f>IFERROR('Аксапта '!A507,"-")</f>
        <v>-</v>
      </c>
      <c r="AV499" s="38">
        <f t="shared" si="185"/>
        <v>0</v>
      </c>
      <c r="AW499" s="38">
        <f t="shared" si="186"/>
        <v>0</v>
      </c>
      <c r="AX499" s="38">
        <f t="shared" si="187"/>
        <v>0</v>
      </c>
      <c r="AY499" s="181">
        <f t="shared" si="188"/>
        <v>0</v>
      </c>
      <c r="BB499" s="181">
        <f>Инвентаризация!O502</f>
        <v>0</v>
      </c>
      <c r="BC499" s="181">
        <f>Инвентаризация!P502</f>
        <v>0</v>
      </c>
      <c r="BD499" s="181">
        <f>Инвентаризация!Q502</f>
        <v>0</v>
      </c>
      <c r="BE499" s="181" t="str">
        <f>IFERROR('Аксапта 2'!A507,"-")</f>
        <v>-</v>
      </c>
      <c r="BF499" s="38">
        <f t="shared" si="189"/>
        <v>0</v>
      </c>
      <c r="BG499" s="38">
        <f t="shared" si="190"/>
        <v>0</v>
      </c>
      <c r="BH499" s="38">
        <f t="shared" si="191"/>
        <v>0</v>
      </c>
      <c r="BI499" s="181">
        <f t="shared" si="192"/>
        <v>0</v>
      </c>
      <c r="BL499" s="181">
        <f>Инвентаризация!O502</f>
        <v>0</v>
      </c>
      <c r="BM499" s="181">
        <f>Инвентаризация!P502</f>
        <v>0</v>
      </c>
      <c r="BN499" s="181">
        <f>Инвентаризация!Q502</f>
        <v>0</v>
      </c>
      <c r="BO499" s="181" t="str">
        <f>IFERROR('Аксапта 3'!A507,"-")</f>
        <v>-</v>
      </c>
      <c r="BP499" s="38">
        <f t="shared" si="193"/>
        <v>0</v>
      </c>
      <c r="BQ499" s="38">
        <f t="shared" si="194"/>
        <v>0</v>
      </c>
      <c r="BR499" s="38">
        <f t="shared" si="195"/>
        <v>0</v>
      </c>
      <c r="BS499" s="181">
        <f t="shared" si="196"/>
        <v>0</v>
      </c>
    </row>
    <row r="500" spans="23:71">
      <c r="W500" s="38">
        <f t="shared" si="182"/>
        <v>2463</v>
      </c>
      <c r="AO500" s="38">
        <f t="shared" si="183"/>
        <v>0</v>
      </c>
      <c r="AP500" s="38">
        <f t="shared" si="184"/>
        <v>0</v>
      </c>
      <c r="AR500" s="181">
        <f>Инвентаризация!O503</f>
        <v>0</v>
      </c>
      <c r="AS500" s="181">
        <f>Инвентаризация!P503</f>
        <v>0</v>
      </c>
      <c r="AT500" s="181">
        <f>Инвентаризация!Q503</f>
        <v>0</v>
      </c>
      <c r="AU500" s="181" t="str">
        <f>IFERROR('Аксапта '!A508,"-")</f>
        <v>-</v>
      </c>
      <c r="AV500" s="38">
        <f t="shared" si="185"/>
        <v>0</v>
      </c>
      <c r="AW500" s="38">
        <f t="shared" si="186"/>
        <v>0</v>
      </c>
      <c r="AX500" s="38">
        <f t="shared" si="187"/>
        <v>0</v>
      </c>
      <c r="AY500" s="181">
        <f t="shared" si="188"/>
        <v>0</v>
      </c>
      <c r="BB500" s="181">
        <f>Инвентаризация!O503</f>
        <v>0</v>
      </c>
      <c r="BC500" s="181">
        <f>Инвентаризация!P503</f>
        <v>0</v>
      </c>
      <c r="BD500" s="181">
        <f>Инвентаризация!Q503</f>
        <v>0</v>
      </c>
      <c r="BE500" s="181" t="str">
        <f>IFERROR('Аксапта 2'!A508,"-")</f>
        <v>-</v>
      </c>
      <c r="BF500" s="38">
        <f t="shared" si="189"/>
        <v>0</v>
      </c>
      <c r="BG500" s="38">
        <f t="shared" si="190"/>
        <v>0</v>
      </c>
      <c r="BH500" s="38">
        <f t="shared" si="191"/>
        <v>0</v>
      </c>
      <c r="BI500" s="181">
        <f t="shared" si="192"/>
        <v>0</v>
      </c>
      <c r="BL500" s="181">
        <f>Инвентаризация!O503</f>
        <v>0</v>
      </c>
      <c r="BM500" s="181">
        <f>Инвентаризация!P503</f>
        <v>0</v>
      </c>
      <c r="BN500" s="181">
        <f>Инвентаризация!Q503</f>
        <v>0</v>
      </c>
      <c r="BO500" s="181" t="str">
        <f>IFERROR('Аксапта 3'!A508,"-")</f>
        <v>-</v>
      </c>
      <c r="BP500" s="38">
        <f t="shared" si="193"/>
        <v>0</v>
      </c>
      <c r="BQ500" s="38">
        <f t="shared" si="194"/>
        <v>0</v>
      </c>
      <c r="BR500" s="38">
        <f t="shared" si="195"/>
        <v>0</v>
      </c>
      <c r="BS500" s="181">
        <f t="shared" si="196"/>
        <v>0</v>
      </c>
    </row>
    <row r="501" spans="23:71">
      <c r="W501" s="38">
        <f t="shared" si="182"/>
        <v>8841</v>
      </c>
      <c r="AO501" s="38">
        <f t="shared" si="183"/>
        <v>0</v>
      </c>
      <c r="AP501" s="38">
        <f t="shared" si="184"/>
        <v>0</v>
      </c>
      <c r="AR501" s="181">
        <f>Инвентаризация!O504</f>
        <v>0</v>
      </c>
      <c r="AS501" s="181">
        <f>Инвентаризация!P504</f>
        <v>0</v>
      </c>
      <c r="AT501" s="181">
        <f>Инвентаризация!Q504</f>
        <v>0</v>
      </c>
      <c r="AU501" s="181" t="str">
        <f>IFERROR('Аксапта '!A509,"-")</f>
        <v>-</v>
      </c>
      <c r="AV501" s="38">
        <f t="shared" si="185"/>
        <v>0</v>
      </c>
      <c r="AW501" s="38">
        <f t="shared" si="186"/>
        <v>0</v>
      </c>
      <c r="AX501" s="38">
        <f t="shared" si="187"/>
        <v>0</v>
      </c>
      <c r="AY501" s="181">
        <f t="shared" si="188"/>
        <v>0</v>
      </c>
      <c r="BB501" s="181">
        <f>Инвентаризация!O504</f>
        <v>0</v>
      </c>
      <c r="BC501" s="181">
        <f>Инвентаризация!P504</f>
        <v>0</v>
      </c>
      <c r="BD501" s="181">
        <f>Инвентаризация!Q504</f>
        <v>0</v>
      </c>
      <c r="BE501" s="181" t="str">
        <f>IFERROR('Аксапта 2'!A509,"-")</f>
        <v>-</v>
      </c>
      <c r="BF501" s="38">
        <f t="shared" si="189"/>
        <v>0</v>
      </c>
      <c r="BG501" s="38">
        <f t="shared" si="190"/>
        <v>0</v>
      </c>
      <c r="BH501" s="38">
        <f t="shared" si="191"/>
        <v>0</v>
      </c>
      <c r="BI501" s="181">
        <f t="shared" si="192"/>
        <v>0</v>
      </c>
      <c r="BL501" s="181">
        <f>Инвентаризация!O504</f>
        <v>0</v>
      </c>
      <c r="BM501" s="181">
        <f>Инвентаризация!P504</f>
        <v>0</v>
      </c>
      <c r="BN501" s="181">
        <f>Инвентаризация!Q504</f>
        <v>0</v>
      </c>
      <c r="BO501" s="181" t="str">
        <f>IFERROR('Аксапта 3'!A509,"-")</f>
        <v>-</v>
      </c>
      <c r="BP501" s="38">
        <f t="shared" si="193"/>
        <v>0</v>
      </c>
      <c r="BQ501" s="38">
        <f t="shared" si="194"/>
        <v>0</v>
      </c>
      <c r="BR501" s="38">
        <f t="shared" si="195"/>
        <v>0</v>
      </c>
      <c r="BS501" s="181">
        <f t="shared" si="196"/>
        <v>0</v>
      </c>
    </row>
    <row r="502" spans="23:71">
      <c r="W502" s="38">
        <f t="shared" si="182"/>
        <v>8842</v>
      </c>
      <c r="AO502" s="38">
        <f t="shared" si="183"/>
        <v>0</v>
      </c>
      <c r="AP502" s="38">
        <f t="shared" si="184"/>
        <v>0</v>
      </c>
      <c r="AR502" s="181">
        <f>Инвентаризация!O505</f>
        <v>0</v>
      </c>
      <c r="AS502" s="181">
        <f>Инвентаризация!P505</f>
        <v>0</v>
      </c>
      <c r="AT502" s="181">
        <f>Инвентаризация!Q505</f>
        <v>0</v>
      </c>
      <c r="AU502" s="181" t="str">
        <f>IFERROR('Аксапта '!A510,"-")</f>
        <v>-</v>
      </c>
      <c r="AV502" s="38">
        <f t="shared" si="185"/>
        <v>0</v>
      </c>
      <c r="AW502" s="38">
        <f t="shared" si="186"/>
        <v>0</v>
      </c>
      <c r="AX502" s="38">
        <f t="shared" si="187"/>
        <v>0</v>
      </c>
      <c r="AY502" s="181">
        <f t="shared" si="188"/>
        <v>0</v>
      </c>
      <c r="BB502" s="181">
        <f>Инвентаризация!O505</f>
        <v>0</v>
      </c>
      <c r="BC502" s="181">
        <f>Инвентаризация!P505</f>
        <v>0</v>
      </c>
      <c r="BD502" s="181">
        <f>Инвентаризация!Q505</f>
        <v>0</v>
      </c>
      <c r="BE502" s="181" t="str">
        <f>IFERROR('Аксапта 2'!A510,"-")</f>
        <v>-</v>
      </c>
      <c r="BF502" s="38">
        <f t="shared" si="189"/>
        <v>0</v>
      </c>
      <c r="BG502" s="38">
        <f t="shared" si="190"/>
        <v>0</v>
      </c>
      <c r="BH502" s="38">
        <f t="shared" si="191"/>
        <v>0</v>
      </c>
      <c r="BI502" s="181">
        <f t="shared" si="192"/>
        <v>0</v>
      </c>
      <c r="BL502" s="181">
        <f>Инвентаризация!O505</f>
        <v>0</v>
      </c>
      <c r="BM502" s="181">
        <f>Инвентаризация!P505</f>
        <v>0</v>
      </c>
      <c r="BN502" s="181">
        <f>Инвентаризация!Q505</f>
        <v>0</v>
      </c>
      <c r="BO502" s="181" t="str">
        <f>IFERROR('Аксапта 3'!A510,"-")</f>
        <v>-</v>
      </c>
      <c r="BP502" s="38">
        <f t="shared" si="193"/>
        <v>0</v>
      </c>
      <c r="BQ502" s="38">
        <f t="shared" si="194"/>
        <v>0</v>
      </c>
      <c r="BR502" s="38">
        <f t="shared" si="195"/>
        <v>0</v>
      </c>
      <c r="BS502" s="181">
        <f t="shared" si="196"/>
        <v>0</v>
      </c>
    </row>
    <row r="503" spans="23:71">
      <c r="W503" s="38">
        <f t="shared" si="182"/>
        <v>9418</v>
      </c>
      <c r="AO503" s="38">
        <f t="shared" si="183"/>
        <v>0</v>
      </c>
      <c r="AP503" s="38">
        <f t="shared" si="184"/>
        <v>0</v>
      </c>
      <c r="AR503" s="181">
        <f>Инвентаризация!O506</f>
        <v>0</v>
      </c>
      <c r="AS503" s="181">
        <f>Инвентаризация!P506</f>
        <v>0</v>
      </c>
      <c r="AT503" s="181">
        <f>Инвентаризация!Q506</f>
        <v>0</v>
      </c>
      <c r="AU503" s="181" t="str">
        <f>IFERROR('Аксапта '!A511,"-")</f>
        <v>-</v>
      </c>
      <c r="AV503" s="38">
        <f t="shared" si="185"/>
        <v>0</v>
      </c>
      <c r="AW503" s="38">
        <f t="shared" si="186"/>
        <v>0</v>
      </c>
      <c r="AX503" s="38">
        <f t="shared" si="187"/>
        <v>0</v>
      </c>
      <c r="AY503" s="181">
        <f t="shared" si="188"/>
        <v>0</v>
      </c>
      <c r="BB503" s="181">
        <f>Инвентаризация!O506</f>
        <v>0</v>
      </c>
      <c r="BC503" s="181">
        <f>Инвентаризация!P506</f>
        <v>0</v>
      </c>
      <c r="BD503" s="181">
        <f>Инвентаризация!Q506</f>
        <v>0</v>
      </c>
      <c r="BE503" s="181" t="str">
        <f>IFERROR('Аксапта 2'!A511,"-")</f>
        <v>-</v>
      </c>
      <c r="BF503" s="38">
        <f t="shared" si="189"/>
        <v>0</v>
      </c>
      <c r="BG503" s="38">
        <f t="shared" si="190"/>
        <v>0</v>
      </c>
      <c r="BH503" s="38">
        <f t="shared" si="191"/>
        <v>0</v>
      </c>
      <c r="BI503" s="181">
        <f t="shared" si="192"/>
        <v>0</v>
      </c>
      <c r="BL503" s="181">
        <f>Инвентаризация!O506</f>
        <v>0</v>
      </c>
      <c r="BM503" s="181">
        <f>Инвентаризация!P506</f>
        <v>0</v>
      </c>
      <c r="BN503" s="181">
        <f>Инвентаризация!Q506</f>
        <v>0</v>
      </c>
      <c r="BO503" s="181" t="str">
        <f>IFERROR('Аксапта 3'!A511,"-")</f>
        <v>-</v>
      </c>
      <c r="BP503" s="38">
        <f t="shared" si="193"/>
        <v>0</v>
      </c>
      <c r="BQ503" s="38">
        <f t="shared" si="194"/>
        <v>0</v>
      </c>
      <c r="BR503" s="38">
        <f t="shared" si="195"/>
        <v>0</v>
      </c>
      <c r="BS503" s="181">
        <f t="shared" si="196"/>
        <v>0</v>
      </c>
    </row>
    <row r="504" spans="23:71">
      <c r="W504" s="38">
        <f t="shared" si="182"/>
        <v>9419</v>
      </c>
      <c r="AO504" s="38">
        <f t="shared" si="183"/>
        <v>0</v>
      </c>
      <c r="AP504" s="38">
        <f t="shared" si="184"/>
        <v>0</v>
      </c>
      <c r="AR504" s="181">
        <f>Инвентаризация!O507</f>
        <v>0</v>
      </c>
      <c r="AS504" s="181">
        <f>Инвентаризация!P507</f>
        <v>0</v>
      </c>
      <c r="AT504" s="181">
        <f>Инвентаризация!Q507</f>
        <v>0</v>
      </c>
      <c r="AU504" s="181" t="str">
        <f>IFERROR('Аксапта '!A512,"-")</f>
        <v>-</v>
      </c>
      <c r="AV504" s="38">
        <f t="shared" si="185"/>
        <v>0</v>
      </c>
      <c r="AW504" s="38">
        <f t="shared" si="186"/>
        <v>0</v>
      </c>
      <c r="AX504" s="38">
        <f t="shared" si="187"/>
        <v>0</v>
      </c>
      <c r="AY504" s="181">
        <f t="shared" si="188"/>
        <v>0</v>
      </c>
      <c r="BB504" s="181">
        <f>Инвентаризация!O507</f>
        <v>0</v>
      </c>
      <c r="BC504" s="181">
        <f>Инвентаризация!P507</f>
        <v>0</v>
      </c>
      <c r="BD504" s="181">
        <f>Инвентаризация!Q507</f>
        <v>0</v>
      </c>
      <c r="BE504" s="181" t="str">
        <f>IFERROR('Аксапта 2'!A512,"-")</f>
        <v>-</v>
      </c>
      <c r="BF504" s="38">
        <f t="shared" si="189"/>
        <v>0</v>
      </c>
      <c r="BG504" s="38">
        <f t="shared" si="190"/>
        <v>0</v>
      </c>
      <c r="BH504" s="38">
        <f t="shared" si="191"/>
        <v>0</v>
      </c>
      <c r="BI504" s="181">
        <f t="shared" si="192"/>
        <v>0</v>
      </c>
      <c r="BL504" s="181">
        <f>Инвентаризация!O507</f>
        <v>0</v>
      </c>
      <c r="BM504" s="181">
        <f>Инвентаризация!P507</f>
        <v>0</v>
      </c>
      <c r="BN504" s="181">
        <f>Инвентаризация!Q507</f>
        <v>0</v>
      </c>
      <c r="BO504" s="181" t="str">
        <f>IFERROR('Аксапта 3'!A512,"-")</f>
        <v>-</v>
      </c>
      <c r="BP504" s="38">
        <f t="shared" si="193"/>
        <v>0</v>
      </c>
      <c r="BQ504" s="38">
        <f t="shared" si="194"/>
        <v>0</v>
      </c>
      <c r="BR504" s="38">
        <f t="shared" si="195"/>
        <v>0</v>
      </c>
      <c r="BS504" s="181">
        <f t="shared" si="196"/>
        <v>0</v>
      </c>
    </row>
    <row r="505" spans="23:71">
      <c r="W505" s="38">
        <f t="shared" si="182"/>
        <v>9420</v>
      </c>
      <c r="AO505" s="38">
        <f t="shared" si="183"/>
        <v>0</v>
      </c>
      <c r="AP505" s="38">
        <f t="shared" si="184"/>
        <v>0</v>
      </c>
      <c r="AR505" s="181">
        <f>Инвентаризация!O508</f>
        <v>0</v>
      </c>
      <c r="AS505" s="181">
        <f>Инвентаризация!P508</f>
        <v>0</v>
      </c>
      <c r="AT505" s="181">
        <f>Инвентаризация!Q508</f>
        <v>0</v>
      </c>
      <c r="AU505" s="181" t="str">
        <f>IFERROR('Аксапта '!A513,"-")</f>
        <v>-</v>
      </c>
      <c r="AV505" s="38">
        <f t="shared" si="185"/>
        <v>0</v>
      </c>
      <c r="AW505" s="38">
        <f t="shared" si="186"/>
        <v>0</v>
      </c>
      <c r="AX505" s="38">
        <f t="shared" si="187"/>
        <v>0</v>
      </c>
      <c r="AY505" s="181">
        <f t="shared" si="188"/>
        <v>0</v>
      </c>
      <c r="BB505" s="181">
        <f>Инвентаризация!O508</f>
        <v>0</v>
      </c>
      <c r="BC505" s="181">
        <f>Инвентаризация!P508</f>
        <v>0</v>
      </c>
      <c r="BD505" s="181">
        <f>Инвентаризация!Q508</f>
        <v>0</v>
      </c>
      <c r="BE505" s="181" t="str">
        <f>IFERROR('Аксапта 2'!A513,"-")</f>
        <v>-</v>
      </c>
      <c r="BF505" s="38">
        <f t="shared" si="189"/>
        <v>0</v>
      </c>
      <c r="BG505" s="38">
        <f t="shared" si="190"/>
        <v>0</v>
      </c>
      <c r="BH505" s="38">
        <f t="shared" si="191"/>
        <v>0</v>
      </c>
      <c r="BI505" s="181">
        <f t="shared" si="192"/>
        <v>0</v>
      </c>
      <c r="BL505" s="181">
        <f>Инвентаризация!O508</f>
        <v>0</v>
      </c>
      <c r="BM505" s="181">
        <f>Инвентаризация!P508</f>
        <v>0</v>
      </c>
      <c r="BN505" s="181">
        <f>Инвентаризация!Q508</f>
        <v>0</v>
      </c>
      <c r="BO505" s="181" t="str">
        <f>IFERROR('Аксапта 3'!A513,"-")</f>
        <v>-</v>
      </c>
      <c r="BP505" s="38">
        <f t="shared" si="193"/>
        <v>0</v>
      </c>
      <c r="BQ505" s="38">
        <f t="shared" si="194"/>
        <v>0</v>
      </c>
      <c r="BR505" s="38">
        <f t="shared" si="195"/>
        <v>0</v>
      </c>
      <c r="BS505" s="181">
        <f t="shared" si="196"/>
        <v>0</v>
      </c>
    </row>
    <row r="506" spans="23:71">
      <c r="W506" s="38">
        <f t="shared" si="182"/>
        <v>3570</v>
      </c>
      <c r="AO506" s="38">
        <f t="shared" si="183"/>
        <v>0</v>
      </c>
      <c r="AP506" s="38">
        <f t="shared" si="184"/>
        <v>0</v>
      </c>
      <c r="AR506" s="181">
        <f>Инвентаризация!O509</f>
        <v>0</v>
      </c>
      <c r="AS506" s="181">
        <f>Инвентаризация!P509</f>
        <v>0</v>
      </c>
      <c r="AT506" s="181">
        <f>Инвентаризация!Q509</f>
        <v>0</v>
      </c>
      <c r="AU506" s="181" t="str">
        <f>IFERROR('Аксапта '!A514,"-")</f>
        <v>-</v>
      </c>
      <c r="AV506" s="38">
        <f t="shared" si="185"/>
        <v>0</v>
      </c>
      <c r="AW506" s="38">
        <f t="shared" si="186"/>
        <v>0</v>
      </c>
      <c r="AX506" s="38">
        <f t="shared" si="187"/>
        <v>0</v>
      </c>
      <c r="AY506" s="181">
        <f t="shared" si="188"/>
        <v>0</v>
      </c>
      <c r="BB506" s="181">
        <f>Инвентаризация!O509</f>
        <v>0</v>
      </c>
      <c r="BC506" s="181">
        <f>Инвентаризация!P509</f>
        <v>0</v>
      </c>
      <c r="BD506" s="181">
        <f>Инвентаризация!Q509</f>
        <v>0</v>
      </c>
      <c r="BE506" s="181" t="str">
        <f>IFERROR('Аксапта 2'!A514,"-")</f>
        <v>-</v>
      </c>
      <c r="BF506" s="38">
        <f t="shared" si="189"/>
        <v>0</v>
      </c>
      <c r="BG506" s="38">
        <f t="shared" si="190"/>
        <v>0</v>
      </c>
      <c r="BH506" s="38">
        <f t="shared" si="191"/>
        <v>0</v>
      </c>
      <c r="BI506" s="181">
        <f t="shared" si="192"/>
        <v>0</v>
      </c>
      <c r="BL506" s="181">
        <f>Инвентаризация!O509</f>
        <v>0</v>
      </c>
      <c r="BM506" s="181">
        <f>Инвентаризация!P509</f>
        <v>0</v>
      </c>
      <c r="BN506" s="181">
        <f>Инвентаризация!Q509</f>
        <v>0</v>
      </c>
      <c r="BO506" s="181" t="str">
        <f>IFERROR('Аксапта 3'!A514,"-")</f>
        <v>-</v>
      </c>
      <c r="BP506" s="38">
        <f t="shared" si="193"/>
        <v>0</v>
      </c>
      <c r="BQ506" s="38">
        <f t="shared" si="194"/>
        <v>0</v>
      </c>
      <c r="BR506" s="38">
        <f t="shared" si="195"/>
        <v>0</v>
      </c>
      <c r="BS506" s="181">
        <f t="shared" si="196"/>
        <v>0</v>
      </c>
    </row>
    <row r="507" spans="23:71">
      <c r="W507" s="38">
        <f t="shared" si="182"/>
        <v>9496</v>
      </c>
      <c r="AO507" s="38">
        <f t="shared" si="183"/>
        <v>0</v>
      </c>
      <c r="AP507" s="38">
        <f t="shared" si="184"/>
        <v>0</v>
      </c>
      <c r="AR507" s="181">
        <f>Инвентаризация!O510</f>
        <v>0</v>
      </c>
      <c r="AS507" s="181">
        <f>Инвентаризация!P510</f>
        <v>0</v>
      </c>
      <c r="AT507" s="181">
        <f>Инвентаризация!Q510</f>
        <v>0</v>
      </c>
      <c r="AU507" s="181" t="str">
        <f>IFERROR('Аксапта '!A515,"-")</f>
        <v>-</v>
      </c>
      <c r="AV507" s="38">
        <f t="shared" si="185"/>
        <v>0</v>
      </c>
      <c r="AW507" s="38">
        <f t="shared" si="186"/>
        <v>0</v>
      </c>
      <c r="AX507" s="38">
        <f t="shared" si="187"/>
        <v>0</v>
      </c>
      <c r="AY507" s="181">
        <f t="shared" si="188"/>
        <v>0</v>
      </c>
      <c r="BB507" s="181">
        <f>Инвентаризация!O510</f>
        <v>0</v>
      </c>
      <c r="BC507" s="181">
        <f>Инвентаризация!P510</f>
        <v>0</v>
      </c>
      <c r="BD507" s="181">
        <f>Инвентаризация!Q510</f>
        <v>0</v>
      </c>
      <c r="BE507" s="181" t="str">
        <f>IFERROR('Аксапта 2'!A515,"-")</f>
        <v>-</v>
      </c>
      <c r="BF507" s="38">
        <f t="shared" si="189"/>
        <v>0</v>
      </c>
      <c r="BG507" s="38">
        <f t="shared" si="190"/>
        <v>0</v>
      </c>
      <c r="BH507" s="38">
        <f t="shared" si="191"/>
        <v>0</v>
      </c>
      <c r="BI507" s="181">
        <f t="shared" si="192"/>
        <v>0</v>
      </c>
      <c r="BL507" s="181">
        <f>Инвентаризация!O510</f>
        <v>0</v>
      </c>
      <c r="BM507" s="181">
        <f>Инвентаризация!P510</f>
        <v>0</v>
      </c>
      <c r="BN507" s="181">
        <f>Инвентаризация!Q510</f>
        <v>0</v>
      </c>
      <c r="BO507" s="181" t="str">
        <f>IFERROR('Аксапта 3'!A515,"-")</f>
        <v>-</v>
      </c>
      <c r="BP507" s="38">
        <f t="shared" si="193"/>
        <v>0</v>
      </c>
      <c r="BQ507" s="38">
        <f t="shared" si="194"/>
        <v>0</v>
      </c>
      <c r="BR507" s="38">
        <f t="shared" si="195"/>
        <v>0</v>
      </c>
      <c r="BS507" s="181">
        <f t="shared" si="196"/>
        <v>0</v>
      </c>
    </row>
    <row r="508" spans="23:71">
      <c r="W508" s="38">
        <f t="shared" ref="W508:W514" si="197">AD68</f>
        <v>9495</v>
      </c>
      <c r="AO508" s="38">
        <f t="shared" si="183"/>
        <v>0</v>
      </c>
      <c r="AP508" s="38">
        <f t="shared" si="184"/>
        <v>0</v>
      </c>
      <c r="AR508" s="181">
        <f>Инвентаризация!O511</f>
        <v>0</v>
      </c>
      <c r="AS508" s="181">
        <f>Инвентаризация!P511</f>
        <v>0</v>
      </c>
      <c r="AT508" s="181">
        <f>Инвентаризация!Q511</f>
        <v>0</v>
      </c>
      <c r="AU508" s="181" t="str">
        <f>IFERROR('Аксапта '!A516,"-")</f>
        <v>-</v>
      </c>
      <c r="AV508" s="38">
        <f t="shared" si="185"/>
        <v>0</v>
      </c>
      <c r="AW508" s="38">
        <f t="shared" si="186"/>
        <v>0</v>
      </c>
      <c r="AX508" s="38">
        <f t="shared" si="187"/>
        <v>0</v>
      </c>
      <c r="AY508" s="181">
        <f t="shared" si="188"/>
        <v>0</v>
      </c>
      <c r="BB508" s="181">
        <f>Инвентаризация!O511</f>
        <v>0</v>
      </c>
      <c r="BC508" s="181">
        <f>Инвентаризация!P511</f>
        <v>0</v>
      </c>
      <c r="BD508" s="181">
        <f>Инвентаризация!Q511</f>
        <v>0</v>
      </c>
      <c r="BE508" s="181" t="str">
        <f>IFERROR('Аксапта 2'!A516,"-")</f>
        <v>-</v>
      </c>
      <c r="BF508" s="38">
        <f t="shared" si="189"/>
        <v>0</v>
      </c>
      <c r="BG508" s="38">
        <f t="shared" si="190"/>
        <v>0</v>
      </c>
      <c r="BH508" s="38">
        <f t="shared" si="191"/>
        <v>0</v>
      </c>
      <c r="BI508" s="181">
        <f t="shared" si="192"/>
        <v>0</v>
      </c>
      <c r="BL508" s="181">
        <f>Инвентаризация!O511</f>
        <v>0</v>
      </c>
      <c r="BM508" s="181">
        <f>Инвентаризация!P511</f>
        <v>0</v>
      </c>
      <c r="BN508" s="181">
        <f>Инвентаризация!Q511</f>
        <v>0</v>
      </c>
      <c r="BO508" s="181" t="str">
        <f>IFERROR('Аксапта 3'!A516,"-")</f>
        <v>-</v>
      </c>
      <c r="BP508" s="38">
        <f t="shared" si="193"/>
        <v>0</v>
      </c>
      <c r="BQ508" s="38">
        <f t="shared" si="194"/>
        <v>0</v>
      </c>
      <c r="BR508" s="38">
        <f t="shared" si="195"/>
        <v>0</v>
      </c>
      <c r="BS508" s="181">
        <f t="shared" si="196"/>
        <v>0</v>
      </c>
    </row>
    <row r="509" spans="23:71">
      <c r="W509" s="38">
        <f t="shared" si="197"/>
        <v>9572</v>
      </c>
      <c r="AO509" s="38">
        <f t="shared" si="183"/>
        <v>0</v>
      </c>
      <c r="AP509" s="38">
        <f t="shared" si="184"/>
        <v>0</v>
      </c>
      <c r="AR509" s="181">
        <f>Инвентаризация!O512</f>
        <v>0</v>
      </c>
      <c r="AS509" s="181">
        <f>Инвентаризация!P512</f>
        <v>0</v>
      </c>
      <c r="AT509" s="181">
        <f>Инвентаризация!Q512</f>
        <v>0</v>
      </c>
      <c r="AU509" s="181" t="str">
        <f>IFERROR('Аксапта '!A517,"-")</f>
        <v>-</v>
      </c>
      <c r="AV509" s="38">
        <f t="shared" si="185"/>
        <v>0</v>
      </c>
      <c r="AW509" s="38">
        <f t="shared" si="186"/>
        <v>0</v>
      </c>
      <c r="AX509" s="38">
        <f t="shared" si="187"/>
        <v>0</v>
      </c>
      <c r="AY509" s="181">
        <f t="shared" si="188"/>
        <v>0</v>
      </c>
      <c r="BB509" s="181">
        <f>Инвентаризация!O512</f>
        <v>0</v>
      </c>
      <c r="BC509" s="181">
        <f>Инвентаризация!P512</f>
        <v>0</v>
      </c>
      <c r="BD509" s="181">
        <f>Инвентаризация!Q512</f>
        <v>0</v>
      </c>
      <c r="BE509" s="181" t="str">
        <f>IFERROR('Аксапта 2'!A517,"-")</f>
        <v>-</v>
      </c>
      <c r="BF509" s="38">
        <f t="shared" si="189"/>
        <v>0</v>
      </c>
      <c r="BG509" s="38">
        <f t="shared" si="190"/>
        <v>0</v>
      </c>
      <c r="BH509" s="38">
        <f t="shared" si="191"/>
        <v>0</v>
      </c>
      <c r="BI509" s="181">
        <f t="shared" si="192"/>
        <v>0</v>
      </c>
      <c r="BL509" s="181">
        <f>Инвентаризация!O512</f>
        <v>0</v>
      </c>
      <c r="BM509" s="181">
        <f>Инвентаризация!P512</f>
        <v>0</v>
      </c>
      <c r="BN509" s="181">
        <f>Инвентаризация!Q512</f>
        <v>0</v>
      </c>
      <c r="BO509" s="181" t="str">
        <f>IFERROR('Аксапта 3'!A517,"-")</f>
        <v>-</v>
      </c>
      <c r="BP509" s="38">
        <f t="shared" si="193"/>
        <v>0</v>
      </c>
      <c r="BQ509" s="38">
        <f t="shared" si="194"/>
        <v>0</v>
      </c>
      <c r="BR509" s="38">
        <f t="shared" si="195"/>
        <v>0</v>
      </c>
      <c r="BS509" s="181">
        <f t="shared" si="196"/>
        <v>0</v>
      </c>
    </row>
    <row r="510" spans="23:71">
      <c r="W510" s="38">
        <f t="shared" si="197"/>
        <v>9885</v>
      </c>
      <c r="AO510" s="38">
        <f t="shared" si="183"/>
        <v>0</v>
      </c>
      <c r="AP510" s="38">
        <f t="shared" si="184"/>
        <v>0</v>
      </c>
      <c r="AR510" s="181">
        <f>Инвентаризация!O513</f>
        <v>0</v>
      </c>
      <c r="AS510" s="181">
        <f>Инвентаризация!P513</f>
        <v>0</v>
      </c>
      <c r="AT510" s="181">
        <f>Инвентаризация!Q513</f>
        <v>0</v>
      </c>
      <c r="AU510" s="181" t="str">
        <f>IFERROR('Аксапта '!A518,"-")</f>
        <v>-</v>
      </c>
      <c r="AV510" s="38">
        <f t="shared" si="185"/>
        <v>0</v>
      </c>
      <c r="AW510" s="38">
        <f t="shared" si="186"/>
        <v>0</v>
      </c>
      <c r="AX510" s="38">
        <f t="shared" si="187"/>
        <v>0</v>
      </c>
      <c r="AY510" s="181">
        <f t="shared" si="188"/>
        <v>0</v>
      </c>
      <c r="BB510" s="181">
        <f>Инвентаризация!O513</f>
        <v>0</v>
      </c>
      <c r="BC510" s="181">
        <f>Инвентаризация!P513</f>
        <v>0</v>
      </c>
      <c r="BD510" s="181">
        <f>Инвентаризация!Q513</f>
        <v>0</v>
      </c>
      <c r="BE510" s="181" t="str">
        <f>IFERROR('Аксапта 2'!A518,"-")</f>
        <v>-</v>
      </c>
      <c r="BF510" s="38">
        <f t="shared" si="189"/>
        <v>0</v>
      </c>
      <c r="BG510" s="38">
        <f t="shared" si="190"/>
        <v>0</v>
      </c>
      <c r="BH510" s="38">
        <f t="shared" si="191"/>
        <v>0</v>
      </c>
      <c r="BI510" s="181">
        <f t="shared" si="192"/>
        <v>0</v>
      </c>
      <c r="BL510" s="181">
        <f>Инвентаризация!O513</f>
        <v>0</v>
      </c>
      <c r="BM510" s="181">
        <f>Инвентаризация!P513</f>
        <v>0</v>
      </c>
      <c r="BN510" s="181">
        <f>Инвентаризация!Q513</f>
        <v>0</v>
      </c>
      <c r="BO510" s="181" t="str">
        <f>IFERROR('Аксапта 3'!A518,"-")</f>
        <v>-</v>
      </c>
      <c r="BP510" s="38">
        <f t="shared" si="193"/>
        <v>0</v>
      </c>
      <c r="BQ510" s="38">
        <f t="shared" si="194"/>
        <v>0</v>
      </c>
      <c r="BR510" s="38">
        <f t="shared" si="195"/>
        <v>0</v>
      </c>
      <c r="BS510" s="181">
        <f t="shared" si="196"/>
        <v>0</v>
      </c>
    </row>
    <row r="511" spans="23:71">
      <c r="W511" s="38">
        <f t="shared" si="197"/>
        <v>7065</v>
      </c>
      <c r="AO511" s="38">
        <f t="shared" si="183"/>
        <v>0</v>
      </c>
      <c r="AP511" s="38">
        <f t="shared" si="184"/>
        <v>0</v>
      </c>
      <c r="AR511" s="181">
        <f>Инвентаризация!O514</f>
        <v>0</v>
      </c>
      <c r="AS511" s="181">
        <f>Инвентаризация!P514</f>
        <v>0</v>
      </c>
      <c r="AT511" s="181">
        <f>Инвентаризация!Q514</f>
        <v>0</v>
      </c>
      <c r="AU511" s="181" t="str">
        <f>IFERROR('Аксапта '!A519,"-")</f>
        <v>-</v>
      </c>
      <c r="AV511" s="38">
        <f t="shared" si="185"/>
        <v>0</v>
      </c>
      <c r="AW511" s="38">
        <f t="shared" si="186"/>
        <v>0</v>
      </c>
      <c r="AX511" s="38">
        <f t="shared" si="187"/>
        <v>0</v>
      </c>
      <c r="AY511" s="181">
        <f t="shared" si="188"/>
        <v>0</v>
      </c>
      <c r="BB511" s="181">
        <f>Инвентаризация!O514</f>
        <v>0</v>
      </c>
      <c r="BC511" s="181">
        <f>Инвентаризация!P514</f>
        <v>0</v>
      </c>
      <c r="BD511" s="181">
        <f>Инвентаризация!Q514</f>
        <v>0</v>
      </c>
      <c r="BE511" s="181" t="str">
        <f>IFERROR('Аксапта 2'!A519,"-")</f>
        <v>-</v>
      </c>
      <c r="BF511" s="38">
        <f t="shared" si="189"/>
        <v>0</v>
      </c>
      <c r="BG511" s="38">
        <f t="shared" si="190"/>
        <v>0</v>
      </c>
      <c r="BH511" s="38">
        <f t="shared" si="191"/>
        <v>0</v>
      </c>
      <c r="BI511" s="181">
        <f t="shared" si="192"/>
        <v>0</v>
      </c>
      <c r="BL511" s="181">
        <f>Инвентаризация!O514</f>
        <v>0</v>
      </c>
      <c r="BM511" s="181">
        <f>Инвентаризация!P514</f>
        <v>0</v>
      </c>
      <c r="BN511" s="181">
        <f>Инвентаризация!Q514</f>
        <v>0</v>
      </c>
      <c r="BO511" s="181" t="str">
        <f>IFERROR('Аксапта 3'!A519,"-")</f>
        <v>-</v>
      </c>
      <c r="BP511" s="38">
        <f t="shared" si="193"/>
        <v>0</v>
      </c>
      <c r="BQ511" s="38">
        <f t="shared" si="194"/>
        <v>0</v>
      </c>
      <c r="BR511" s="38">
        <f t="shared" si="195"/>
        <v>0</v>
      </c>
      <c r="BS511" s="181">
        <f t="shared" si="196"/>
        <v>0</v>
      </c>
    </row>
    <row r="512" spans="23:71">
      <c r="W512" s="38">
        <f t="shared" si="197"/>
        <v>4009</v>
      </c>
      <c r="AO512" s="38">
        <f t="shared" si="183"/>
        <v>0</v>
      </c>
      <c r="AP512" s="38">
        <f t="shared" si="184"/>
        <v>0</v>
      </c>
      <c r="AR512" s="181">
        <f>Инвентаризация!O515</f>
        <v>0</v>
      </c>
      <c r="AS512" s="181">
        <f>Инвентаризация!P515</f>
        <v>0</v>
      </c>
      <c r="AT512" s="181">
        <f>Инвентаризация!Q515</f>
        <v>0</v>
      </c>
      <c r="AU512" s="181" t="str">
        <f>IFERROR('Аксапта '!A520,"-")</f>
        <v>-</v>
      </c>
      <c r="AV512" s="38">
        <f t="shared" si="185"/>
        <v>0</v>
      </c>
      <c r="AW512" s="38">
        <f t="shared" si="186"/>
        <v>0</v>
      </c>
      <c r="AX512" s="38">
        <f t="shared" si="187"/>
        <v>0</v>
      </c>
      <c r="AY512" s="181">
        <f t="shared" si="188"/>
        <v>0</v>
      </c>
      <c r="BB512" s="181">
        <f>Инвентаризация!O515</f>
        <v>0</v>
      </c>
      <c r="BC512" s="181">
        <f>Инвентаризация!P515</f>
        <v>0</v>
      </c>
      <c r="BD512" s="181">
        <f>Инвентаризация!Q515</f>
        <v>0</v>
      </c>
      <c r="BE512" s="181" t="str">
        <f>IFERROR('Аксапта 2'!A520,"-")</f>
        <v>-</v>
      </c>
      <c r="BF512" s="38">
        <f t="shared" si="189"/>
        <v>0</v>
      </c>
      <c r="BG512" s="38">
        <f t="shared" si="190"/>
        <v>0</v>
      </c>
      <c r="BH512" s="38">
        <f t="shared" si="191"/>
        <v>0</v>
      </c>
      <c r="BI512" s="181">
        <f t="shared" si="192"/>
        <v>0</v>
      </c>
      <c r="BL512" s="181">
        <f>Инвентаризация!O515</f>
        <v>0</v>
      </c>
      <c r="BM512" s="181">
        <f>Инвентаризация!P515</f>
        <v>0</v>
      </c>
      <c r="BN512" s="181">
        <f>Инвентаризация!Q515</f>
        <v>0</v>
      </c>
      <c r="BO512" s="181" t="str">
        <f>IFERROR('Аксапта 3'!A520,"-")</f>
        <v>-</v>
      </c>
      <c r="BP512" s="38">
        <f t="shared" si="193"/>
        <v>0</v>
      </c>
      <c r="BQ512" s="38">
        <f t="shared" si="194"/>
        <v>0</v>
      </c>
      <c r="BR512" s="38">
        <f t="shared" si="195"/>
        <v>0</v>
      </c>
      <c r="BS512" s="181">
        <f t="shared" si="196"/>
        <v>0</v>
      </c>
    </row>
    <row r="513" spans="23:71">
      <c r="W513" s="38">
        <f t="shared" si="197"/>
        <v>4013</v>
      </c>
      <c r="AO513" s="38">
        <f t="shared" si="183"/>
        <v>0</v>
      </c>
      <c r="AP513" s="38">
        <f t="shared" si="184"/>
        <v>0</v>
      </c>
      <c r="AR513" s="181">
        <f>Инвентаризация!O516</f>
        <v>0</v>
      </c>
      <c r="AS513" s="181">
        <f>Инвентаризация!P516</f>
        <v>0</v>
      </c>
      <c r="AT513" s="181">
        <f>Инвентаризация!Q516</f>
        <v>0</v>
      </c>
      <c r="AU513" s="181" t="str">
        <f>IFERROR('Аксапта '!A521,"-")</f>
        <v>-</v>
      </c>
      <c r="AV513" s="38">
        <f t="shared" si="185"/>
        <v>0</v>
      </c>
      <c r="AW513" s="38">
        <f t="shared" si="186"/>
        <v>0</v>
      </c>
      <c r="AX513" s="38">
        <f t="shared" si="187"/>
        <v>0</v>
      </c>
      <c r="AY513" s="181">
        <f t="shared" si="188"/>
        <v>0</v>
      </c>
      <c r="BB513" s="181">
        <f>Инвентаризация!O516</f>
        <v>0</v>
      </c>
      <c r="BC513" s="181">
        <f>Инвентаризация!P516</f>
        <v>0</v>
      </c>
      <c r="BD513" s="181">
        <f>Инвентаризация!Q516</f>
        <v>0</v>
      </c>
      <c r="BE513" s="181" t="str">
        <f>IFERROR('Аксапта 2'!A521,"-")</f>
        <v>-</v>
      </c>
      <c r="BF513" s="38">
        <f t="shared" si="189"/>
        <v>0</v>
      </c>
      <c r="BG513" s="38">
        <f t="shared" si="190"/>
        <v>0</v>
      </c>
      <c r="BH513" s="38">
        <f t="shared" si="191"/>
        <v>0</v>
      </c>
      <c r="BI513" s="181">
        <f t="shared" si="192"/>
        <v>0</v>
      </c>
      <c r="BL513" s="181">
        <f>Инвентаризация!O516</f>
        <v>0</v>
      </c>
      <c r="BM513" s="181">
        <f>Инвентаризация!P516</f>
        <v>0</v>
      </c>
      <c r="BN513" s="181">
        <f>Инвентаризация!Q516</f>
        <v>0</v>
      </c>
      <c r="BO513" s="181" t="str">
        <f>IFERROR('Аксапта 3'!A521,"-")</f>
        <v>-</v>
      </c>
      <c r="BP513" s="38">
        <f t="shared" si="193"/>
        <v>0</v>
      </c>
      <c r="BQ513" s="38">
        <f t="shared" si="194"/>
        <v>0</v>
      </c>
      <c r="BR513" s="38">
        <f t="shared" si="195"/>
        <v>0</v>
      </c>
      <c r="BS513" s="181">
        <f t="shared" si="196"/>
        <v>0</v>
      </c>
    </row>
    <row r="514" spans="23:71">
      <c r="W514" s="38">
        <f t="shared" si="197"/>
        <v>9955</v>
      </c>
      <c r="AO514" s="38">
        <f t="shared" si="183"/>
        <v>0</v>
      </c>
      <c r="AP514" s="38">
        <f t="shared" si="184"/>
        <v>0</v>
      </c>
      <c r="AR514" s="181">
        <f>Инвентаризация!O517</f>
        <v>0</v>
      </c>
      <c r="AS514" s="181">
        <f>Инвентаризация!P517</f>
        <v>0</v>
      </c>
      <c r="AT514" s="181">
        <f>Инвентаризация!Q517</f>
        <v>0</v>
      </c>
      <c r="AU514" s="181" t="str">
        <f>IFERROR('Аксапта '!A522,"-")</f>
        <v>-</v>
      </c>
      <c r="AV514" s="38">
        <f t="shared" si="185"/>
        <v>0</v>
      </c>
      <c r="AW514" s="38">
        <f t="shared" si="186"/>
        <v>0</v>
      </c>
      <c r="AX514" s="38">
        <f t="shared" si="187"/>
        <v>0</v>
      </c>
      <c r="AY514" s="181">
        <f t="shared" si="188"/>
        <v>0</v>
      </c>
      <c r="BB514" s="181">
        <f>Инвентаризация!O517</f>
        <v>0</v>
      </c>
      <c r="BC514" s="181">
        <f>Инвентаризация!P517</f>
        <v>0</v>
      </c>
      <c r="BD514" s="181">
        <f>Инвентаризация!Q517</f>
        <v>0</v>
      </c>
      <c r="BE514" s="181" t="str">
        <f>IFERROR('Аксапта 2'!A522,"-")</f>
        <v>-</v>
      </c>
      <c r="BF514" s="38">
        <f t="shared" si="189"/>
        <v>0</v>
      </c>
      <c r="BG514" s="38">
        <f t="shared" si="190"/>
        <v>0</v>
      </c>
      <c r="BH514" s="38">
        <f t="shared" si="191"/>
        <v>0</v>
      </c>
      <c r="BI514" s="181">
        <f t="shared" si="192"/>
        <v>0</v>
      </c>
      <c r="BL514" s="181">
        <f>Инвентаризация!O517</f>
        <v>0</v>
      </c>
      <c r="BM514" s="181">
        <f>Инвентаризация!P517</f>
        <v>0</v>
      </c>
      <c r="BN514" s="181">
        <f>Инвентаризация!Q517</f>
        <v>0</v>
      </c>
      <c r="BO514" s="181" t="str">
        <f>IFERROR('Аксапта 3'!A522,"-")</f>
        <v>-</v>
      </c>
      <c r="BP514" s="38">
        <f t="shared" si="193"/>
        <v>0</v>
      </c>
      <c r="BQ514" s="38">
        <f t="shared" si="194"/>
        <v>0</v>
      </c>
      <c r="BR514" s="38">
        <f t="shared" si="195"/>
        <v>0</v>
      </c>
      <c r="BS514" s="181">
        <f t="shared" si="196"/>
        <v>0</v>
      </c>
    </row>
    <row r="515" spans="23:71">
      <c r="W515" s="38">
        <f>AE3</f>
        <v>4008</v>
      </c>
      <c r="AO515" s="38">
        <f t="shared" si="183"/>
        <v>0</v>
      </c>
      <c r="AP515" s="38">
        <f t="shared" si="184"/>
        <v>0</v>
      </c>
      <c r="AR515" s="181">
        <f>Инвентаризация!O518</f>
        <v>0</v>
      </c>
      <c r="AS515" s="181">
        <f>Инвентаризация!P518</f>
        <v>0</v>
      </c>
      <c r="AT515" s="181">
        <f>Инвентаризация!Q518</f>
        <v>0</v>
      </c>
      <c r="AU515" s="181" t="str">
        <f>IFERROR('Аксапта '!A523,"-")</f>
        <v>-</v>
      </c>
      <c r="AV515" s="38">
        <f t="shared" si="185"/>
        <v>0</v>
      </c>
      <c r="AW515" s="38">
        <f t="shared" si="186"/>
        <v>0</v>
      </c>
      <c r="AX515" s="38">
        <f t="shared" si="187"/>
        <v>0</v>
      </c>
      <c r="AY515" s="181">
        <f t="shared" si="188"/>
        <v>0</v>
      </c>
      <c r="BB515" s="181">
        <f>Инвентаризация!O518</f>
        <v>0</v>
      </c>
      <c r="BC515" s="181">
        <f>Инвентаризация!P518</f>
        <v>0</v>
      </c>
      <c r="BD515" s="181">
        <f>Инвентаризация!Q518</f>
        <v>0</v>
      </c>
      <c r="BE515" s="181" t="str">
        <f>IFERROR('Аксапта 2'!A523,"-")</f>
        <v>-</v>
      </c>
      <c r="BF515" s="38">
        <f t="shared" si="189"/>
        <v>0</v>
      </c>
      <c r="BG515" s="38">
        <f t="shared" si="190"/>
        <v>0</v>
      </c>
      <c r="BH515" s="38">
        <f t="shared" si="191"/>
        <v>0</v>
      </c>
      <c r="BI515" s="181">
        <f t="shared" si="192"/>
        <v>0</v>
      </c>
      <c r="BL515" s="181">
        <f>Инвентаризация!O518</f>
        <v>0</v>
      </c>
      <c r="BM515" s="181">
        <f>Инвентаризация!P518</f>
        <v>0</v>
      </c>
      <c r="BN515" s="181">
        <f>Инвентаризация!Q518</f>
        <v>0</v>
      </c>
      <c r="BO515" s="181" t="str">
        <f>IFERROR('Аксапта 3'!A523,"-")</f>
        <v>-</v>
      </c>
      <c r="BP515" s="38">
        <f t="shared" si="193"/>
        <v>0</v>
      </c>
      <c r="BQ515" s="38">
        <f t="shared" si="194"/>
        <v>0</v>
      </c>
      <c r="BR515" s="38">
        <f t="shared" si="195"/>
        <v>0</v>
      </c>
      <c r="BS515" s="181">
        <f t="shared" si="196"/>
        <v>0</v>
      </c>
    </row>
    <row r="516" spans="23:71">
      <c r="W516" s="38">
        <f t="shared" ref="W516:W579" si="198">AE4</f>
        <v>4005</v>
      </c>
      <c r="AO516" s="38">
        <f t="shared" ref="AO516:AO579" si="199">B517+1-1</f>
        <v>0</v>
      </c>
      <c r="AP516" s="38">
        <f t="shared" ref="AP516:AP579" si="200">A517</f>
        <v>0</v>
      </c>
      <c r="AR516" s="181">
        <f>Инвентаризация!O519</f>
        <v>0</v>
      </c>
      <c r="AS516" s="181">
        <f>Инвентаризация!P519</f>
        <v>0</v>
      </c>
      <c r="AT516" s="181">
        <f>Инвентаризация!Q519</f>
        <v>0</v>
      </c>
      <c r="AU516" s="181" t="str">
        <f>IFERROR('Аксапта '!A524,"-")</f>
        <v>-</v>
      </c>
      <c r="AV516" s="38">
        <f t="shared" ref="AV516:AV579" si="201">IFERROR(VLOOKUP(AU516,AR:AR,1,0),0)</f>
        <v>0</v>
      </c>
      <c r="AW516" s="38">
        <f t="shared" ref="AW516:AW579" si="202">IFERROR(VLOOKUP(AU516,AS:AS,1,0),0)</f>
        <v>0</v>
      </c>
      <c r="AX516" s="38">
        <f t="shared" ref="AX516:AX579" si="203">IFERROR(VLOOKUP(AU516,AT:AT,1,0),0)</f>
        <v>0</v>
      </c>
      <c r="AY516" s="181">
        <f t="shared" ref="AY516:AY579" si="204">IFERROR(AU516-AV516-AX516-AW516,0)</f>
        <v>0</v>
      </c>
      <c r="BB516" s="181">
        <f>Инвентаризация!O519</f>
        <v>0</v>
      </c>
      <c r="BC516" s="181">
        <f>Инвентаризация!P519</f>
        <v>0</v>
      </c>
      <c r="BD516" s="181">
        <f>Инвентаризация!Q519</f>
        <v>0</v>
      </c>
      <c r="BE516" s="181" t="str">
        <f>IFERROR('Аксапта 2'!A524,"-")</f>
        <v>-</v>
      </c>
      <c r="BF516" s="38">
        <f t="shared" ref="BF516:BF579" si="205">IFERROR(VLOOKUP(BE516,BB:BB,1,0),0)</f>
        <v>0</v>
      </c>
      <c r="BG516" s="38">
        <f t="shared" ref="BG516:BG579" si="206">IFERROR(VLOOKUP(BE516,BC:BC,1,0),0)</f>
        <v>0</v>
      </c>
      <c r="BH516" s="38">
        <f t="shared" ref="BH516:BH579" si="207">IFERROR(VLOOKUP(BE516,BD:BD,1,0),0)</f>
        <v>0</v>
      </c>
      <c r="BI516" s="181">
        <f t="shared" ref="BI516:BI579" si="208">IFERROR(BE516-BF516-BH516-BG516,0)</f>
        <v>0</v>
      </c>
      <c r="BL516" s="181">
        <f>Инвентаризация!O519</f>
        <v>0</v>
      </c>
      <c r="BM516" s="181">
        <f>Инвентаризация!P519</f>
        <v>0</v>
      </c>
      <c r="BN516" s="181">
        <f>Инвентаризация!Q519</f>
        <v>0</v>
      </c>
      <c r="BO516" s="181" t="str">
        <f>IFERROR('Аксапта 3'!A524,"-")</f>
        <v>-</v>
      </c>
      <c r="BP516" s="38">
        <f t="shared" ref="BP516:BP579" si="209">IFERROR(VLOOKUP(BO516,BL:BL,1,0),0)</f>
        <v>0</v>
      </c>
      <c r="BQ516" s="38">
        <f t="shared" ref="BQ516:BQ579" si="210">IFERROR(VLOOKUP(BO516,BM:BM,1,0),0)</f>
        <v>0</v>
      </c>
      <c r="BR516" s="38">
        <f t="shared" ref="BR516:BR579" si="211">IFERROR(VLOOKUP(BO516,BN:BN,1,0),0)</f>
        <v>0</v>
      </c>
      <c r="BS516" s="181">
        <f t="shared" ref="BS516:BS579" si="212">IFERROR(BO516-BP516-BR516-BQ516,0)</f>
        <v>0</v>
      </c>
    </row>
    <row r="517" spans="23:71">
      <c r="W517" s="38">
        <f t="shared" si="198"/>
        <v>0</v>
      </c>
      <c r="AO517" s="38">
        <f t="shared" si="199"/>
        <v>0</v>
      </c>
      <c r="AP517" s="38">
        <f t="shared" si="200"/>
        <v>0</v>
      </c>
      <c r="AR517" s="181">
        <f>Инвентаризация!O520</f>
        <v>0</v>
      </c>
      <c r="AS517" s="181">
        <f>Инвентаризация!P520</f>
        <v>0</v>
      </c>
      <c r="AT517" s="181">
        <f>Инвентаризация!Q520</f>
        <v>0</v>
      </c>
      <c r="AU517" s="181" t="str">
        <f>IFERROR('Аксапта '!A525,"-")</f>
        <v>-</v>
      </c>
      <c r="AV517" s="38">
        <f t="shared" si="201"/>
        <v>0</v>
      </c>
      <c r="AW517" s="38">
        <f t="shared" si="202"/>
        <v>0</v>
      </c>
      <c r="AX517" s="38">
        <f t="shared" si="203"/>
        <v>0</v>
      </c>
      <c r="AY517" s="181">
        <f t="shared" si="204"/>
        <v>0</v>
      </c>
      <c r="BB517" s="181">
        <f>Инвентаризация!O520</f>
        <v>0</v>
      </c>
      <c r="BC517" s="181">
        <f>Инвентаризация!P520</f>
        <v>0</v>
      </c>
      <c r="BD517" s="181">
        <f>Инвентаризация!Q520</f>
        <v>0</v>
      </c>
      <c r="BE517" s="181" t="str">
        <f>IFERROR('Аксапта 2'!A525,"-")</f>
        <v>-</v>
      </c>
      <c r="BF517" s="38">
        <f t="shared" si="205"/>
        <v>0</v>
      </c>
      <c r="BG517" s="38">
        <f t="shared" si="206"/>
        <v>0</v>
      </c>
      <c r="BH517" s="38">
        <f t="shared" si="207"/>
        <v>0</v>
      </c>
      <c r="BI517" s="181">
        <f t="shared" si="208"/>
        <v>0</v>
      </c>
      <c r="BL517" s="181">
        <f>Инвентаризация!O520</f>
        <v>0</v>
      </c>
      <c r="BM517" s="181">
        <f>Инвентаризация!P520</f>
        <v>0</v>
      </c>
      <c r="BN517" s="181">
        <f>Инвентаризация!Q520</f>
        <v>0</v>
      </c>
      <c r="BO517" s="181" t="str">
        <f>IFERROR('Аксапта 3'!A525,"-")</f>
        <v>-</v>
      </c>
      <c r="BP517" s="38">
        <f t="shared" si="209"/>
        <v>0</v>
      </c>
      <c r="BQ517" s="38">
        <f t="shared" si="210"/>
        <v>0</v>
      </c>
      <c r="BR517" s="38">
        <f t="shared" si="211"/>
        <v>0</v>
      </c>
      <c r="BS517" s="181">
        <f t="shared" si="212"/>
        <v>0</v>
      </c>
    </row>
    <row r="518" spans="23:71">
      <c r="W518" s="38">
        <f t="shared" si="198"/>
        <v>0</v>
      </c>
      <c r="AO518" s="38">
        <f t="shared" si="199"/>
        <v>0</v>
      </c>
      <c r="AP518" s="38">
        <f t="shared" si="200"/>
        <v>0</v>
      </c>
      <c r="AR518" s="181">
        <f>Инвентаризация!O521</f>
        <v>0</v>
      </c>
      <c r="AS518" s="181">
        <f>Инвентаризация!P521</f>
        <v>0</v>
      </c>
      <c r="AT518" s="181">
        <f>Инвентаризация!Q521</f>
        <v>0</v>
      </c>
      <c r="AU518" s="181" t="str">
        <f>IFERROR('Аксапта '!A526,"-")</f>
        <v>-</v>
      </c>
      <c r="AV518" s="38">
        <f t="shared" si="201"/>
        <v>0</v>
      </c>
      <c r="AW518" s="38">
        <f t="shared" si="202"/>
        <v>0</v>
      </c>
      <c r="AX518" s="38">
        <f t="shared" si="203"/>
        <v>0</v>
      </c>
      <c r="AY518" s="181">
        <f t="shared" si="204"/>
        <v>0</v>
      </c>
      <c r="BB518" s="181">
        <f>Инвентаризация!O521</f>
        <v>0</v>
      </c>
      <c r="BC518" s="181">
        <f>Инвентаризация!P521</f>
        <v>0</v>
      </c>
      <c r="BD518" s="181">
        <f>Инвентаризация!Q521</f>
        <v>0</v>
      </c>
      <c r="BE518" s="181" t="str">
        <f>IFERROR('Аксапта 2'!A526,"-")</f>
        <v>-</v>
      </c>
      <c r="BF518" s="38">
        <f t="shared" si="205"/>
        <v>0</v>
      </c>
      <c r="BG518" s="38">
        <f t="shared" si="206"/>
        <v>0</v>
      </c>
      <c r="BH518" s="38">
        <f t="shared" si="207"/>
        <v>0</v>
      </c>
      <c r="BI518" s="181">
        <f t="shared" si="208"/>
        <v>0</v>
      </c>
      <c r="BL518" s="181">
        <f>Инвентаризация!O521</f>
        <v>0</v>
      </c>
      <c r="BM518" s="181">
        <f>Инвентаризация!P521</f>
        <v>0</v>
      </c>
      <c r="BN518" s="181">
        <f>Инвентаризация!Q521</f>
        <v>0</v>
      </c>
      <c r="BO518" s="181" t="str">
        <f>IFERROR('Аксапта 3'!A526,"-")</f>
        <v>-</v>
      </c>
      <c r="BP518" s="38">
        <f t="shared" si="209"/>
        <v>0</v>
      </c>
      <c r="BQ518" s="38">
        <f t="shared" si="210"/>
        <v>0</v>
      </c>
      <c r="BR518" s="38">
        <f t="shared" si="211"/>
        <v>0</v>
      </c>
      <c r="BS518" s="181">
        <f t="shared" si="212"/>
        <v>0</v>
      </c>
    </row>
    <row r="519" spans="23:71">
      <c r="W519" s="38">
        <f t="shared" si="198"/>
        <v>0</v>
      </c>
      <c r="AO519" s="38">
        <f t="shared" si="199"/>
        <v>0</v>
      </c>
      <c r="AP519" s="38">
        <f t="shared" si="200"/>
        <v>0</v>
      </c>
      <c r="AR519" s="181">
        <f>Инвентаризация!O522</f>
        <v>0</v>
      </c>
      <c r="AS519" s="181">
        <f>Инвентаризация!P522</f>
        <v>0</v>
      </c>
      <c r="AT519" s="181">
        <f>Инвентаризация!Q522</f>
        <v>0</v>
      </c>
      <c r="AU519" s="181" t="str">
        <f>IFERROR('Аксапта '!A527,"-")</f>
        <v>-</v>
      </c>
      <c r="AV519" s="38">
        <f t="shared" si="201"/>
        <v>0</v>
      </c>
      <c r="AW519" s="38">
        <f t="shared" si="202"/>
        <v>0</v>
      </c>
      <c r="AX519" s="38">
        <f t="shared" si="203"/>
        <v>0</v>
      </c>
      <c r="AY519" s="181">
        <f t="shared" si="204"/>
        <v>0</v>
      </c>
      <c r="BB519" s="181">
        <f>Инвентаризация!O522</f>
        <v>0</v>
      </c>
      <c r="BC519" s="181">
        <f>Инвентаризация!P522</f>
        <v>0</v>
      </c>
      <c r="BD519" s="181">
        <f>Инвентаризация!Q522</f>
        <v>0</v>
      </c>
      <c r="BE519" s="181" t="str">
        <f>IFERROR('Аксапта 2'!A527,"-")</f>
        <v>-</v>
      </c>
      <c r="BF519" s="38">
        <f t="shared" si="205"/>
        <v>0</v>
      </c>
      <c r="BG519" s="38">
        <f t="shared" si="206"/>
        <v>0</v>
      </c>
      <c r="BH519" s="38">
        <f t="shared" si="207"/>
        <v>0</v>
      </c>
      <c r="BI519" s="181">
        <f t="shared" si="208"/>
        <v>0</v>
      </c>
      <c r="BL519" s="181">
        <f>Инвентаризация!O522</f>
        <v>0</v>
      </c>
      <c r="BM519" s="181">
        <f>Инвентаризация!P522</f>
        <v>0</v>
      </c>
      <c r="BN519" s="181">
        <f>Инвентаризация!Q522</f>
        <v>0</v>
      </c>
      <c r="BO519" s="181" t="str">
        <f>IFERROR('Аксапта 3'!A527,"-")</f>
        <v>-</v>
      </c>
      <c r="BP519" s="38">
        <f t="shared" si="209"/>
        <v>0</v>
      </c>
      <c r="BQ519" s="38">
        <f t="shared" si="210"/>
        <v>0</v>
      </c>
      <c r="BR519" s="38">
        <f t="shared" si="211"/>
        <v>0</v>
      </c>
      <c r="BS519" s="181">
        <f t="shared" si="212"/>
        <v>0</v>
      </c>
    </row>
    <row r="520" spans="23:71">
      <c r="W520" s="38">
        <f t="shared" si="198"/>
        <v>0</v>
      </c>
      <c r="AO520" s="38">
        <f t="shared" si="199"/>
        <v>0</v>
      </c>
      <c r="AP520" s="38">
        <f t="shared" si="200"/>
        <v>0</v>
      </c>
      <c r="AR520" s="181">
        <f>Инвентаризация!O523</f>
        <v>0</v>
      </c>
      <c r="AS520" s="181">
        <f>Инвентаризация!P523</f>
        <v>0</v>
      </c>
      <c r="AT520" s="181">
        <f>Инвентаризация!Q523</f>
        <v>0</v>
      </c>
      <c r="AU520" s="181" t="str">
        <f>IFERROR('Аксапта '!A528,"-")</f>
        <v>-</v>
      </c>
      <c r="AV520" s="38">
        <f t="shared" si="201"/>
        <v>0</v>
      </c>
      <c r="AW520" s="38">
        <f t="shared" si="202"/>
        <v>0</v>
      </c>
      <c r="AX520" s="38">
        <f t="shared" si="203"/>
        <v>0</v>
      </c>
      <c r="AY520" s="181">
        <f t="shared" si="204"/>
        <v>0</v>
      </c>
      <c r="BB520" s="181">
        <f>Инвентаризация!O523</f>
        <v>0</v>
      </c>
      <c r="BC520" s="181">
        <f>Инвентаризация!P523</f>
        <v>0</v>
      </c>
      <c r="BD520" s="181">
        <f>Инвентаризация!Q523</f>
        <v>0</v>
      </c>
      <c r="BE520" s="181" t="str">
        <f>IFERROR('Аксапта 2'!A528,"-")</f>
        <v>-</v>
      </c>
      <c r="BF520" s="38">
        <f t="shared" si="205"/>
        <v>0</v>
      </c>
      <c r="BG520" s="38">
        <f t="shared" si="206"/>
        <v>0</v>
      </c>
      <c r="BH520" s="38">
        <f t="shared" si="207"/>
        <v>0</v>
      </c>
      <c r="BI520" s="181">
        <f t="shared" si="208"/>
        <v>0</v>
      </c>
      <c r="BL520" s="181">
        <f>Инвентаризация!O523</f>
        <v>0</v>
      </c>
      <c r="BM520" s="181">
        <f>Инвентаризация!P523</f>
        <v>0</v>
      </c>
      <c r="BN520" s="181">
        <f>Инвентаризация!Q523</f>
        <v>0</v>
      </c>
      <c r="BO520" s="181" t="str">
        <f>IFERROR('Аксапта 3'!A528,"-")</f>
        <v>-</v>
      </c>
      <c r="BP520" s="38">
        <f t="shared" si="209"/>
        <v>0</v>
      </c>
      <c r="BQ520" s="38">
        <f t="shared" si="210"/>
        <v>0</v>
      </c>
      <c r="BR520" s="38">
        <f t="shared" si="211"/>
        <v>0</v>
      </c>
      <c r="BS520" s="181">
        <f t="shared" si="212"/>
        <v>0</v>
      </c>
    </row>
    <row r="521" spans="23:71">
      <c r="W521" s="38">
        <f t="shared" si="198"/>
        <v>0</v>
      </c>
      <c r="AO521" s="38">
        <f t="shared" si="199"/>
        <v>0</v>
      </c>
      <c r="AP521" s="38">
        <f t="shared" si="200"/>
        <v>0</v>
      </c>
      <c r="AR521" s="181">
        <f>Инвентаризация!O524</f>
        <v>0</v>
      </c>
      <c r="AS521" s="181">
        <f>Инвентаризация!P524</f>
        <v>0</v>
      </c>
      <c r="AT521" s="181">
        <f>Инвентаризация!Q524</f>
        <v>0</v>
      </c>
      <c r="AU521" s="181" t="str">
        <f>IFERROR('Аксапта '!A529,"-")</f>
        <v>-</v>
      </c>
      <c r="AV521" s="38">
        <f t="shared" si="201"/>
        <v>0</v>
      </c>
      <c r="AW521" s="38">
        <f t="shared" si="202"/>
        <v>0</v>
      </c>
      <c r="AX521" s="38">
        <f t="shared" si="203"/>
        <v>0</v>
      </c>
      <c r="AY521" s="181">
        <f t="shared" si="204"/>
        <v>0</v>
      </c>
      <c r="BB521" s="181">
        <f>Инвентаризация!O524</f>
        <v>0</v>
      </c>
      <c r="BC521" s="181">
        <f>Инвентаризация!P524</f>
        <v>0</v>
      </c>
      <c r="BD521" s="181">
        <f>Инвентаризация!Q524</f>
        <v>0</v>
      </c>
      <c r="BE521" s="181" t="str">
        <f>IFERROR('Аксапта 2'!A529,"-")</f>
        <v>-</v>
      </c>
      <c r="BF521" s="38">
        <f t="shared" si="205"/>
        <v>0</v>
      </c>
      <c r="BG521" s="38">
        <f t="shared" si="206"/>
        <v>0</v>
      </c>
      <c r="BH521" s="38">
        <f t="shared" si="207"/>
        <v>0</v>
      </c>
      <c r="BI521" s="181">
        <f t="shared" si="208"/>
        <v>0</v>
      </c>
      <c r="BL521" s="181">
        <f>Инвентаризация!O524</f>
        <v>0</v>
      </c>
      <c r="BM521" s="181">
        <f>Инвентаризация!P524</f>
        <v>0</v>
      </c>
      <c r="BN521" s="181">
        <f>Инвентаризация!Q524</f>
        <v>0</v>
      </c>
      <c r="BO521" s="181" t="str">
        <f>IFERROR('Аксапта 3'!A529,"-")</f>
        <v>-</v>
      </c>
      <c r="BP521" s="38">
        <f t="shared" si="209"/>
        <v>0</v>
      </c>
      <c r="BQ521" s="38">
        <f t="shared" si="210"/>
        <v>0</v>
      </c>
      <c r="BR521" s="38">
        <f t="shared" si="211"/>
        <v>0</v>
      </c>
      <c r="BS521" s="181">
        <f t="shared" si="212"/>
        <v>0</v>
      </c>
    </row>
    <row r="522" spans="23:71">
      <c r="W522" s="38">
        <f t="shared" si="198"/>
        <v>0</v>
      </c>
      <c r="AO522" s="38">
        <f t="shared" si="199"/>
        <v>0</v>
      </c>
      <c r="AP522" s="38">
        <f t="shared" si="200"/>
        <v>0</v>
      </c>
      <c r="AR522" s="181">
        <f>Инвентаризация!O525</f>
        <v>0</v>
      </c>
      <c r="AS522" s="181">
        <f>Инвентаризация!P525</f>
        <v>0</v>
      </c>
      <c r="AT522" s="181">
        <f>Инвентаризация!Q525</f>
        <v>0</v>
      </c>
      <c r="AU522" s="181" t="str">
        <f>IFERROR('Аксапта '!A530,"-")</f>
        <v>-</v>
      </c>
      <c r="AV522" s="38">
        <f t="shared" si="201"/>
        <v>0</v>
      </c>
      <c r="AW522" s="38">
        <f t="shared" si="202"/>
        <v>0</v>
      </c>
      <c r="AX522" s="38">
        <f t="shared" si="203"/>
        <v>0</v>
      </c>
      <c r="AY522" s="181">
        <f t="shared" si="204"/>
        <v>0</v>
      </c>
      <c r="BB522" s="181">
        <f>Инвентаризация!O525</f>
        <v>0</v>
      </c>
      <c r="BC522" s="181">
        <f>Инвентаризация!P525</f>
        <v>0</v>
      </c>
      <c r="BD522" s="181">
        <f>Инвентаризация!Q525</f>
        <v>0</v>
      </c>
      <c r="BE522" s="181" t="str">
        <f>IFERROR('Аксапта 2'!A530,"-")</f>
        <v>-</v>
      </c>
      <c r="BF522" s="38">
        <f t="shared" si="205"/>
        <v>0</v>
      </c>
      <c r="BG522" s="38">
        <f t="shared" si="206"/>
        <v>0</v>
      </c>
      <c r="BH522" s="38">
        <f t="shared" si="207"/>
        <v>0</v>
      </c>
      <c r="BI522" s="181">
        <f t="shared" si="208"/>
        <v>0</v>
      </c>
      <c r="BL522" s="181">
        <f>Инвентаризация!O525</f>
        <v>0</v>
      </c>
      <c r="BM522" s="181">
        <f>Инвентаризация!P525</f>
        <v>0</v>
      </c>
      <c r="BN522" s="181">
        <f>Инвентаризация!Q525</f>
        <v>0</v>
      </c>
      <c r="BO522" s="181" t="str">
        <f>IFERROR('Аксапта 3'!A530,"-")</f>
        <v>-</v>
      </c>
      <c r="BP522" s="38">
        <f t="shared" si="209"/>
        <v>0</v>
      </c>
      <c r="BQ522" s="38">
        <f t="shared" si="210"/>
        <v>0</v>
      </c>
      <c r="BR522" s="38">
        <f t="shared" si="211"/>
        <v>0</v>
      </c>
      <c r="BS522" s="181">
        <f t="shared" si="212"/>
        <v>0</v>
      </c>
    </row>
    <row r="523" spans="23:71">
      <c r="W523" s="38">
        <f t="shared" si="198"/>
        <v>0</v>
      </c>
      <c r="AO523" s="38">
        <f t="shared" si="199"/>
        <v>0</v>
      </c>
      <c r="AP523" s="38">
        <f t="shared" si="200"/>
        <v>0</v>
      </c>
      <c r="AR523" s="181">
        <f>Инвентаризация!O526</f>
        <v>0</v>
      </c>
      <c r="AS523" s="181">
        <f>Инвентаризация!P526</f>
        <v>0</v>
      </c>
      <c r="AT523" s="181">
        <f>Инвентаризация!Q526</f>
        <v>0</v>
      </c>
      <c r="AU523" s="181" t="str">
        <f>IFERROR('Аксапта '!A531,"-")</f>
        <v>-</v>
      </c>
      <c r="AV523" s="38">
        <f t="shared" si="201"/>
        <v>0</v>
      </c>
      <c r="AW523" s="38">
        <f t="shared" si="202"/>
        <v>0</v>
      </c>
      <c r="AX523" s="38">
        <f t="shared" si="203"/>
        <v>0</v>
      </c>
      <c r="AY523" s="181">
        <f t="shared" si="204"/>
        <v>0</v>
      </c>
      <c r="BB523" s="181">
        <f>Инвентаризация!O526</f>
        <v>0</v>
      </c>
      <c r="BC523" s="181">
        <f>Инвентаризация!P526</f>
        <v>0</v>
      </c>
      <c r="BD523" s="181">
        <f>Инвентаризация!Q526</f>
        <v>0</v>
      </c>
      <c r="BE523" s="181" t="str">
        <f>IFERROR('Аксапта 2'!A531,"-")</f>
        <v>-</v>
      </c>
      <c r="BF523" s="38">
        <f t="shared" si="205"/>
        <v>0</v>
      </c>
      <c r="BG523" s="38">
        <f t="shared" si="206"/>
        <v>0</v>
      </c>
      <c r="BH523" s="38">
        <f t="shared" si="207"/>
        <v>0</v>
      </c>
      <c r="BI523" s="181">
        <f t="shared" si="208"/>
        <v>0</v>
      </c>
      <c r="BL523" s="181">
        <f>Инвентаризация!O526</f>
        <v>0</v>
      </c>
      <c r="BM523" s="181">
        <f>Инвентаризация!P526</f>
        <v>0</v>
      </c>
      <c r="BN523" s="181">
        <f>Инвентаризация!Q526</f>
        <v>0</v>
      </c>
      <c r="BO523" s="181" t="str">
        <f>IFERROR('Аксапта 3'!A531,"-")</f>
        <v>-</v>
      </c>
      <c r="BP523" s="38">
        <f t="shared" si="209"/>
        <v>0</v>
      </c>
      <c r="BQ523" s="38">
        <f t="shared" si="210"/>
        <v>0</v>
      </c>
      <c r="BR523" s="38">
        <f t="shared" si="211"/>
        <v>0</v>
      </c>
      <c r="BS523" s="181">
        <f t="shared" si="212"/>
        <v>0</v>
      </c>
    </row>
    <row r="524" spans="23:71">
      <c r="W524" s="38">
        <f t="shared" si="198"/>
        <v>0</v>
      </c>
      <c r="AO524" s="38">
        <f t="shared" si="199"/>
        <v>0</v>
      </c>
      <c r="AP524" s="38">
        <f t="shared" si="200"/>
        <v>0</v>
      </c>
      <c r="AR524" s="181">
        <f>Инвентаризация!O527</f>
        <v>0</v>
      </c>
      <c r="AS524" s="181">
        <f>Инвентаризация!P527</f>
        <v>0</v>
      </c>
      <c r="AT524" s="181">
        <f>Инвентаризация!Q527</f>
        <v>0</v>
      </c>
      <c r="AU524" s="181" t="str">
        <f>IFERROR('Аксапта '!A532,"-")</f>
        <v>-</v>
      </c>
      <c r="AV524" s="38">
        <f t="shared" si="201"/>
        <v>0</v>
      </c>
      <c r="AW524" s="38">
        <f t="shared" si="202"/>
        <v>0</v>
      </c>
      <c r="AX524" s="38">
        <f t="shared" si="203"/>
        <v>0</v>
      </c>
      <c r="AY524" s="181">
        <f t="shared" si="204"/>
        <v>0</v>
      </c>
      <c r="BB524" s="181">
        <f>Инвентаризация!O527</f>
        <v>0</v>
      </c>
      <c r="BC524" s="181">
        <f>Инвентаризация!P527</f>
        <v>0</v>
      </c>
      <c r="BD524" s="181">
        <f>Инвентаризация!Q527</f>
        <v>0</v>
      </c>
      <c r="BE524" s="181" t="str">
        <f>IFERROR('Аксапта 2'!A532,"-")</f>
        <v>-</v>
      </c>
      <c r="BF524" s="38">
        <f t="shared" si="205"/>
        <v>0</v>
      </c>
      <c r="BG524" s="38">
        <f t="shared" si="206"/>
        <v>0</v>
      </c>
      <c r="BH524" s="38">
        <f t="shared" si="207"/>
        <v>0</v>
      </c>
      <c r="BI524" s="181">
        <f t="shared" si="208"/>
        <v>0</v>
      </c>
      <c r="BL524" s="181">
        <f>Инвентаризация!O527</f>
        <v>0</v>
      </c>
      <c r="BM524" s="181">
        <f>Инвентаризация!P527</f>
        <v>0</v>
      </c>
      <c r="BN524" s="181">
        <f>Инвентаризация!Q527</f>
        <v>0</v>
      </c>
      <c r="BO524" s="181" t="str">
        <f>IFERROR('Аксапта 3'!A532,"-")</f>
        <v>-</v>
      </c>
      <c r="BP524" s="38">
        <f t="shared" si="209"/>
        <v>0</v>
      </c>
      <c r="BQ524" s="38">
        <f t="shared" si="210"/>
        <v>0</v>
      </c>
      <c r="BR524" s="38">
        <f t="shared" si="211"/>
        <v>0</v>
      </c>
      <c r="BS524" s="181">
        <f t="shared" si="212"/>
        <v>0</v>
      </c>
    </row>
    <row r="525" spans="23:71">
      <c r="W525" s="38">
        <f t="shared" si="198"/>
        <v>0</v>
      </c>
      <c r="AO525" s="38">
        <f t="shared" si="199"/>
        <v>0</v>
      </c>
      <c r="AP525" s="38">
        <f t="shared" si="200"/>
        <v>0</v>
      </c>
      <c r="AR525" s="181">
        <f>Инвентаризация!O528</f>
        <v>0</v>
      </c>
      <c r="AS525" s="181">
        <f>Инвентаризация!P528</f>
        <v>0</v>
      </c>
      <c r="AT525" s="181">
        <f>Инвентаризация!Q528</f>
        <v>0</v>
      </c>
      <c r="AU525" s="181" t="str">
        <f>IFERROR('Аксапта '!A533,"-")</f>
        <v>-</v>
      </c>
      <c r="AV525" s="38">
        <f t="shared" si="201"/>
        <v>0</v>
      </c>
      <c r="AW525" s="38">
        <f t="shared" si="202"/>
        <v>0</v>
      </c>
      <c r="AX525" s="38">
        <f t="shared" si="203"/>
        <v>0</v>
      </c>
      <c r="AY525" s="181">
        <f t="shared" si="204"/>
        <v>0</v>
      </c>
      <c r="BB525" s="181">
        <f>Инвентаризация!O528</f>
        <v>0</v>
      </c>
      <c r="BC525" s="181">
        <f>Инвентаризация!P528</f>
        <v>0</v>
      </c>
      <c r="BD525" s="181">
        <f>Инвентаризация!Q528</f>
        <v>0</v>
      </c>
      <c r="BE525" s="181" t="str">
        <f>IFERROR('Аксапта 2'!A533,"-")</f>
        <v>-</v>
      </c>
      <c r="BF525" s="38">
        <f t="shared" si="205"/>
        <v>0</v>
      </c>
      <c r="BG525" s="38">
        <f t="shared" si="206"/>
        <v>0</v>
      </c>
      <c r="BH525" s="38">
        <f t="shared" si="207"/>
        <v>0</v>
      </c>
      <c r="BI525" s="181">
        <f t="shared" si="208"/>
        <v>0</v>
      </c>
      <c r="BL525" s="181">
        <f>Инвентаризация!O528</f>
        <v>0</v>
      </c>
      <c r="BM525" s="181">
        <f>Инвентаризация!P528</f>
        <v>0</v>
      </c>
      <c r="BN525" s="181">
        <f>Инвентаризация!Q528</f>
        <v>0</v>
      </c>
      <c r="BO525" s="181" t="str">
        <f>IFERROR('Аксапта 3'!A533,"-")</f>
        <v>-</v>
      </c>
      <c r="BP525" s="38">
        <f t="shared" si="209"/>
        <v>0</v>
      </c>
      <c r="BQ525" s="38">
        <f t="shared" si="210"/>
        <v>0</v>
      </c>
      <c r="BR525" s="38">
        <f t="shared" si="211"/>
        <v>0</v>
      </c>
      <c r="BS525" s="181">
        <f t="shared" si="212"/>
        <v>0</v>
      </c>
    </row>
    <row r="526" spans="23:71">
      <c r="W526" s="38">
        <f t="shared" si="198"/>
        <v>0</v>
      </c>
      <c r="AO526" s="38">
        <f t="shared" si="199"/>
        <v>0</v>
      </c>
      <c r="AP526" s="38">
        <f t="shared" si="200"/>
        <v>0</v>
      </c>
      <c r="AR526" s="181">
        <f>Инвентаризация!O529</f>
        <v>0</v>
      </c>
      <c r="AS526" s="181">
        <f>Инвентаризация!P529</f>
        <v>0</v>
      </c>
      <c r="AT526" s="181">
        <f>Инвентаризация!Q529</f>
        <v>0</v>
      </c>
      <c r="AU526" s="181" t="str">
        <f>IFERROR('Аксапта '!A534,"-")</f>
        <v>-</v>
      </c>
      <c r="AV526" s="38">
        <f t="shared" si="201"/>
        <v>0</v>
      </c>
      <c r="AW526" s="38">
        <f t="shared" si="202"/>
        <v>0</v>
      </c>
      <c r="AX526" s="38">
        <f t="shared" si="203"/>
        <v>0</v>
      </c>
      <c r="AY526" s="181">
        <f t="shared" si="204"/>
        <v>0</v>
      </c>
      <c r="BB526" s="181">
        <f>Инвентаризация!O529</f>
        <v>0</v>
      </c>
      <c r="BC526" s="181">
        <f>Инвентаризация!P529</f>
        <v>0</v>
      </c>
      <c r="BD526" s="181">
        <f>Инвентаризация!Q529</f>
        <v>0</v>
      </c>
      <c r="BE526" s="181" t="str">
        <f>IFERROR('Аксапта 2'!A534,"-")</f>
        <v>-</v>
      </c>
      <c r="BF526" s="38">
        <f t="shared" si="205"/>
        <v>0</v>
      </c>
      <c r="BG526" s="38">
        <f t="shared" si="206"/>
        <v>0</v>
      </c>
      <c r="BH526" s="38">
        <f t="shared" si="207"/>
        <v>0</v>
      </c>
      <c r="BI526" s="181">
        <f t="shared" si="208"/>
        <v>0</v>
      </c>
      <c r="BL526" s="181">
        <f>Инвентаризация!O529</f>
        <v>0</v>
      </c>
      <c r="BM526" s="181">
        <f>Инвентаризация!P529</f>
        <v>0</v>
      </c>
      <c r="BN526" s="181">
        <f>Инвентаризация!Q529</f>
        <v>0</v>
      </c>
      <c r="BO526" s="181" t="str">
        <f>IFERROR('Аксапта 3'!A534,"-")</f>
        <v>-</v>
      </c>
      <c r="BP526" s="38">
        <f t="shared" si="209"/>
        <v>0</v>
      </c>
      <c r="BQ526" s="38">
        <f t="shared" si="210"/>
        <v>0</v>
      </c>
      <c r="BR526" s="38">
        <f t="shared" si="211"/>
        <v>0</v>
      </c>
      <c r="BS526" s="181">
        <f t="shared" si="212"/>
        <v>0</v>
      </c>
    </row>
    <row r="527" spans="23:71">
      <c r="W527" s="38">
        <f t="shared" si="198"/>
        <v>0</v>
      </c>
      <c r="AO527" s="38">
        <f t="shared" si="199"/>
        <v>0</v>
      </c>
      <c r="AP527" s="38">
        <f t="shared" si="200"/>
        <v>0</v>
      </c>
      <c r="AR527" s="181">
        <f>Инвентаризация!O530</f>
        <v>0</v>
      </c>
      <c r="AS527" s="181">
        <f>Инвентаризация!P530</f>
        <v>0</v>
      </c>
      <c r="AT527" s="181">
        <f>Инвентаризация!Q530</f>
        <v>0</v>
      </c>
      <c r="AU527" s="181" t="str">
        <f>IFERROR('Аксапта '!A535,"-")</f>
        <v>-</v>
      </c>
      <c r="AV527" s="38">
        <f t="shared" si="201"/>
        <v>0</v>
      </c>
      <c r="AW527" s="38">
        <f t="shared" si="202"/>
        <v>0</v>
      </c>
      <c r="AX527" s="38">
        <f t="shared" si="203"/>
        <v>0</v>
      </c>
      <c r="AY527" s="181">
        <f t="shared" si="204"/>
        <v>0</v>
      </c>
      <c r="BB527" s="181">
        <f>Инвентаризация!O530</f>
        <v>0</v>
      </c>
      <c r="BC527" s="181">
        <f>Инвентаризация!P530</f>
        <v>0</v>
      </c>
      <c r="BD527" s="181">
        <f>Инвентаризация!Q530</f>
        <v>0</v>
      </c>
      <c r="BE527" s="181" t="str">
        <f>IFERROR('Аксапта 2'!A535,"-")</f>
        <v>-</v>
      </c>
      <c r="BF527" s="38">
        <f t="shared" si="205"/>
        <v>0</v>
      </c>
      <c r="BG527" s="38">
        <f t="shared" si="206"/>
        <v>0</v>
      </c>
      <c r="BH527" s="38">
        <f t="shared" si="207"/>
        <v>0</v>
      </c>
      <c r="BI527" s="181">
        <f t="shared" si="208"/>
        <v>0</v>
      </c>
      <c r="BL527" s="181">
        <f>Инвентаризация!O530</f>
        <v>0</v>
      </c>
      <c r="BM527" s="181">
        <f>Инвентаризация!P530</f>
        <v>0</v>
      </c>
      <c r="BN527" s="181">
        <f>Инвентаризация!Q530</f>
        <v>0</v>
      </c>
      <c r="BO527" s="181" t="str">
        <f>IFERROR('Аксапта 3'!A535,"-")</f>
        <v>-</v>
      </c>
      <c r="BP527" s="38">
        <f t="shared" si="209"/>
        <v>0</v>
      </c>
      <c r="BQ527" s="38">
        <f t="shared" si="210"/>
        <v>0</v>
      </c>
      <c r="BR527" s="38">
        <f t="shared" si="211"/>
        <v>0</v>
      </c>
      <c r="BS527" s="181">
        <f t="shared" si="212"/>
        <v>0</v>
      </c>
    </row>
    <row r="528" spans="23:71">
      <c r="W528" s="38">
        <f t="shared" si="198"/>
        <v>0</v>
      </c>
      <c r="AO528" s="38">
        <f t="shared" si="199"/>
        <v>0</v>
      </c>
      <c r="AP528" s="38">
        <f t="shared" si="200"/>
        <v>0</v>
      </c>
      <c r="AR528" s="181">
        <f>Инвентаризация!O531</f>
        <v>0</v>
      </c>
      <c r="AS528" s="181">
        <f>Инвентаризация!P531</f>
        <v>0</v>
      </c>
      <c r="AT528" s="181">
        <f>Инвентаризация!Q531</f>
        <v>0</v>
      </c>
      <c r="AU528" s="181" t="str">
        <f>IFERROR('Аксапта '!A536,"-")</f>
        <v>-</v>
      </c>
      <c r="AV528" s="38">
        <f t="shared" si="201"/>
        <v>0</v>
      </c>
      <c r="AW528" s="38">
        <f t="shared" si="202"/>
        <v>0</v>
      </c>
      <c r="AX528" s="38">
        <f t="shared" si="203"/>
        <v>0</v>
      </c>
      <c r="AY528" s="181">
        <f t="shared" si="204"/>
        <v>0</v>
      </c>
      <c r="BB528" s="181">
        <f>Инвентаризация!O531</f>
        <v>0</v>
      </c>
      <c r="BC528" s="181">
        <f>Инвентаризация!P531</f>
        <v>0</v>
      </c>
      <c r="BD528" s="181">
        <f>Инвентаризация!Q531</f>
        <v>0</v>
      </c>
      <c r="BE528" s="181" t="str">
        <f>IFERROR('Аксапта 2'!A536,"-")</f>
        <v>-</v>
      </c>
      <c r="BF528" s="38">
        <f t="shared" si="205"/>
        <v>0</v>
      </c>
      <c r="BG528" s="38">
        <f t="shared" si="206"/>
        <v>0</v>
      </c>
      <c r="BH528" s="38">
        <f t="shared" si="207"/>
        <v>0</v>
      </c>
      <c r="BI528" s="181">
        <f t="shared" si="208"/>
        <v>0</v>
      </c>
      <c r="BL528" s="181">
        <f>Инвентаризация!O531</f>
        <v>0</v>
      </c>
      <c r="BM528" s="181">
        <f>Инвентаризация!P531</f>
        <v>0</v>
      </c>
      <c r="BN528" s="181">
        <f>Инвентаризация!Q531</f>
        <v>0</v>
      </c>
      <c r="BO528" s="181" t="str">
        <f>IFERROR('Аксапта 3'!A536,"-")</f>
        <v>-</v>
      </c>
      <c r="BP528" s="38">
        <f t="shared" si="209"/>
        <v>0</v>
      </c>
      <c r="BQ528" s="38">
        <f t="shared" si="210"/>
        <v>0</v>
      </c>
      <c r="BR528" s="38">
        <f t="shared" si="211"/>
        <v>0</v>
      </c>
      <c r="BS528" s="181">
        <f t="shared" si="212"/>
        <v>0</v>
      </c>
    </row>
    <row r="529" spans="23:71">
      <c r="W529" s="38">
        <f t="shared" si="198"/>
        <v>0</v>
      </c>
      <c r="AO529" s="38">
        <f t="shared" si="199"/>
        <v>0</v>
      </c>
      <c r="AP529" s="38">
        <f t="shared" si="200"/>
        <v>0</v>
      </c>
      <c r="AR529" s="181">
        <f>Инвентаризация!O532</f>
        <v>0</v>
      </c>
      <c r="AS529" s="181">
        <f>Инвентаризация!P532</f>
        <v>0</v>
      </c>
      <c r="AT529" s="181">
        <f>Инвентаризация!Q532</f>
        <v>0</v>
      </c>
      <c r="AU529" s="181" t="str">
        <f>IFERROR('Аксапта '!A537,"-")</f>
        <v>-</v>
      </c>
      <c r="AV529" s="38">
        <f t="shared" si="201"/>
        <v>0</v>
      </c>
      <c r="AW529" s="38">
        <f t="shared" si="202"/>
        <v>0</v>
      </c>
      <c r="AX529" s="38">
        <f t="shared" si="203"/>
        <v>0</v>
      </c>
      <c r="AY529" s="181">
        <f t="shared" si="204"/>
        <v>0</v>
      </c>
      <c r="BB529" s="181">
        <f>Инвентаризация!O532</f>
        <v>0</v>
      </c>
      <c r="BC529" s="181">
        <f>Инвентаризация!P532</f>
        <v>0</v>
      </c>
      <c r="BD529" s="181">
        <f>Инвентаризация!Q532</f>
        <v>0</v>
      </c>
      <c r="BE529" s="181" t="str">
        <f>IFERROR('Аксапта 2'!A537,"-")</f>
        <v>-</v>
      </c>
      <c r="BF529" s="38">
        <f t="shared" si="205"/>
        <v>0</v>
      </c>
      <c r="BG529" s="38">
        <f t="shared" si="206"/>
        <v>0</v>
      </c>
      <c r="BH529" s="38">
        <f t="shared" si="207"/>
        <v>0</v>
      </c>
      <c r="BI529" s="181">
        <f t="shared" si="208"/>
        <v>0</v>
      </c>
      <c r="BL529" s="181">
        <f>Инвентаризация!O532</f>
        <v>0</v>
      </c>
      <c r="BM529" s="181">
        <f>Инвентаризация!P532</f>
        <v>0</v>
      </c>
      <c r="BN529" s="181">
        <f>Инвентаризация!Q532</f>
        <v>0</v>
      </c>
      <c r="BO529" s="181" t="str">
        <f>IFERROR('Аксапта 3'!A537,"-")</f>
        <v>-</v>
      </c>
      <c r="BP529" s="38">
        <f t="shared" si="209"/>
        <v>0</v>
      </c>
      <c r="BQ529" s="38">
        <f t="shared" si="210"/>
        <v>0</v>
      </c>
      <c r="BR529" s="38">
        <f t="shared" si="211"/>
        <v>0</v>
      </c>
      <c r="BS529" s="181">
        <f t="shared" si="212"/>
        <v>0</v>
      </c>
    </row>
    <row r="530" spans="23:71">
      <c r="W530" s="38">
        <f t="shared" si="198"/>
        <v>0</v>
      </c>
      <c r="AO530" s="38">
        <f t="shared" si="199"/>
        <v>0</v>
      </c>
      <c r="AP530" s="38">
        <f t="shared" si="200"/>
        <v>0</v>
      </c>
      <c r="AR530" s="181">
        <f>Инвентаризация!O533</f>
        <v>0</v>
      </c>
      <c r="AS530" s="181">
        <f>Инвентаризация!P533</f>
        <v>0</v>
      </c>
      <c r="AT530" s="181">
        <f>Инвентаризация!Q533</f>
        <v>0</v>
      </c>
      <c r="AU530" s="181" t="str">
        <f>IFERROR('Аксапта '!A538,"-")</f>
        <v>-</v>
      </c>
      <c r="AV530" s="38">
        <f t="shared" si="201"/>
        <v>0</v>
      </c>
      <c r="AW530" s="38">
        <f t="shared" si="202"/>
        <v>0</v>
      </c>
      <c r="AX530" s="38">
        <f t="shared" si="203"/>
        <v>0</v>
      </c>
      <c r="AY530" s="181">
        <f t="shared" si="204"/>
        <v>0</v>
      </c>
      <c r="BB530" s="181">
        <f>Инвентаризация!O533</f>
        <v>0</v>
      </c>
      <c r="BC530" s="181">
        <f>Инвентаризация!P533</f>
        <v>0</v>
      </c>
      <c r="BD530" s="181">
        <f>Инвентаризация!Q533</f>
        <v>0</v>
      </c>
      <c r="BE530" s="181" t="str">
        <f>IFERROR('Аксапта 2'!A538,"-")</f>
        <v>-</v>
      </c>
      <c r="BF530" s="38">
        <f t="shared" si="205"/>
        <v>0</v>
      </c>
      <c r="BG530" s="38">
        <f t="shared" si="206"/>
        <v>0</v>
      </c>
      <c r="BH530" s="38">
        <f t="shared" si="207"/>
        <v>0</v>
      </c>
      <c r="BI530" s="181">
        <f t="shared" si="208"/>
        <v>0</v>
      </c>
      <c r="BL530" s="181">
        <f>Инвентаризация!O533</f>
        <v>0</v>
      </c>
      <c r="BM530" s="181">
        <f>Инвентаризация!P533</f>
        <v>0</v>
      </c>
      <c r="BN530" s="181">
        <f>Инвентаризация!Q533</f>
        <v>0</v>
      </c>
      <c r="BO530" s="181" t="str">
        <f>IFERROR('Аксапта 3'!A538,"-")</f>
        <v>-</v>
      </c>
      <c r="BP530" s="38">
        <f t="shared" si="209"/>
        <v>0</v>
      </c>
      <c r="BQ530" s="38">
        <f t="shared" si="210"/>
        <v>0</v>
      </c>
      <c r="BR530" s="38">
        <f t="shared" si="211"/>
        <v>0</v>
      </c>
      <c r="BS530" s="181">
        <f t="shared" si="212"/>
        <v>0</v>
      </c>
    </row>
    <row r="531" spans="23:71">
      <c r="W531" s="38">
        <f t="shared" si="198"/>
        <v>0</v>
      </c>
      <c r="AO531" s="38">
        <f t="shared" si="199"/>
        <v>0</v>
      </c>
      <c r="AP531" s="38">
        <f t="shared" si="200"/>
        <v>0</v>
      </c>
      <c r="AR531" s="181">
        <f>Инвентаризация!O534</f>
        <v>0</v>
      </c>
      <c r="AS531" s="181">
        <f>Инвентаризация!P534</f>
        <v>0</v>
      </c>
      <c r="AT531" s="181">
        <f>Инвентаризация!Q534</f>
        <v>0</v>
      </c>
      <c r="AU531" s="181" t="str">
        <f>IFERROR('Аксапта '!A539,"-")</f>
        <v>-</v>
      </c>
      <c r="AV531" s="38">
        <f t="shared" si="201"/>
        <v>0</v>
      </c>
      <c r="AW531" s="38">
        <f t="shared" si="202"/>
        <v>0</v>
      </c>
      <c r="AX531" s="38">
        <f t="shared" si="203"/>
        <v>0</v>
      </c>
      <c r="AY531" s="181">
        <f t="shared" si="204"/>
        <v>0</v>
      </c>
      <c r="BB531" s="181">
        <f>Инвентаризация!O534</f>
        <v>0</v>
      </c>
      <c r="BC531" s="181">
        <f>Инвентаризация!P534</f>
        <v>0</v>
      </c>
      <c r="BD531" s="181">
        <f>Инвентаризация!Q534</f>
        <v>0</v>
      </c>
      <c r="BE531" s="181" t="str">
        <f>IFERROR('Аксапта 2'!A539,"-")</f>
        <v>-</v>
      </c>
      <c r="BF531" s="38">
        <f t="shared" si="205"/>
        <v>0</v>
      </c>
      <c r="BG531" s="38">
        <f t="shared" si="206"/>
        <v>0</v>
      </c>
      <c r="BH531" s="38">
        <f t="shared" si="207"/>
        <v>0</v>
      </c>
      <c r="BI531" s="181">
        <f t="shared" si="208"/>
        <v>0</v>
      </c>
      <c r="BL531" s="181">
        <f>Инвентаризация!O534</f>
        <v>0</v>
      </c>
      <c r="BM531" s="181">
        <f>Инвентаризация!P534</f>
        <v>0</v>
      </c>
      <c r="BN531" s="181">
        <f>Инвентаризация!Q534</f>
        <v>0</v>
      </c>
      <c r="BO531" s="181" t="str">
        <f>IFERROR('Аксапта 3'!A539,"-")</f>
        <v>-</v>
      </c>
      <c r="BP531" s="38">
        <f t="shared" si="209"/>
        <v>0</v>
      </c>
      <c r="BQ531" s="38">
        <f t="shared" si="210"/>
        <v>0</v>
      </c>
      <c r="BR531" s="38">
        <f t="shared" si="211"/>
        <v>0</v>
      </c>
      <c r="BS531" s="181">
        <f t="shared" si="212"/>
        <v>0</v>
      </c>
    </row>
    <row r="532" spans="23:71">
      <c r="W532" s="38">
        <f t="shared" si="198"/>
        <v>0</v>
      </c>
      <c r="AO532" s="38">
        <f t="shared" si="199"/>
        <v>0</v>
      </c>
      <c r="AP532" s="38">
        <f t="shared" si="200"/>
        <v>0</v>
      </c>
      <c r="AR532" s="181">
        <f>Инвентаризация!O535</f>
        <v>0</v>
      </c>
      <c r="AS532" s="181">
        <f>Инвентаризация!P535</f>
        <v>0</v>
      </c>
      <c r="AT532" s="181">
        <f>Инвентаризация!Q535</f>
        <v>0</v>
      </c>
      <c r="AU532" s="181" t="str">
        <f>IFERROR('Аксапта '!A540,"-")</f>
        <v>-</v>
      </c>
      <c r="AV532" s="38">
        <f t="shared" si="201"/>
        <v>0</v>
      </c>
      <c r="AW532" s="38">
        <f t="shared" si="202"/>
        <v>0</v>
      </c>
      <c r="AX532" s="38">
        <f t="shared" si="203"/>
        <v>0</v>
      </c>
      <c r="AY532" s="181">
        <f t="shared" si="204"/>
        <v>0</v>
      </c>
      <c r="BB532" s="181">
        <f>Инвентаризация!O535</f>
        <v>0</v>
      </c>
      <c r="BC532" s="181">
        <f>Инвентаризация!P535</f>
        <v>0</v>
      </c>
      <c r="BD532" s="181">
        <f>Инвентаризация!Q535</f>
        <v>0</v>
      </c>
      <c r="BE532" s="181" t="str">
        <f>IFERROR('Аксапта 2'!A540,"-")</f>
        <v>-</v>
      </c>
      <c r="BF532" s="38">
        <f t="shared" si="205"/>
        <v>0</v>
      </c>
      <c r="BG532" s="38">
        <f t="shared" si="206"/>
        <v>0</v>
      </c>
      <c r="BH532" s="38">
        <f t="shared" si="207"/>
        <v>0</v>
      </c>
      <c r="BI532" s="181">
        <f t="shared" si="208"/>
        <v>0</v>
      </c>
      <c r="BL532" s="181">
        <f>Инвентаризация!O535</f>
        <v>0</v>
      </c>
      <c r="BM532" s="181">
        <f>Инвентаризация!P535</f>
        <v>0</v>
      </c>
      <c r="BN532" s="181">
        <f>Инвентаризация!Q535</f>
        <v>0</v>
      </c>
      <c r="BO532" s="181" t="str">
        <f>IFERROR('Аксапта 3'!A540,"-")</f>
        <v>-</v>
      </c>
      <c r="BP532" s="38">
        <f t="shared" si="209"/>
        <v>0</v>
      </c>
      <c r="BQ532" s="38">
        <f t="shared" si="210"/>
        <v>0</v>
      </c>
      <c r="BR532" s="38">
        <f t="shared" si="211"/>
        <v>0</v>
      </c>
      <c r="BS532" s="181">
        <f t="shared" si="212"/>
        <v>0</v>
      </c>
    </row>
    <row r="533" spans="23:71">
      <c r="W533" s="38">
        <f t="shared" si="198"/>
        <v>4002</v>
      </c>
      <c r="AO533" s="38">
        <f t="shared" si="199"/>
        <v>0</v>
      </c>
      <c r="AP533" s="38">
        <f t="shared" si="200"/>
        <v>0</v>
      </c>
      <c r="AR533" s="181">
        <f>Инвентаризация!O536</f>
        <v>0</v>
      </c>
      <c r="AS533" s="181">
        <f>Инвентаризация!P536</f>
        <v>0</v>
      </c>
      <c r="AT533" s="181">
        <f>Инвентаризация!Q536</f>
        <v>0</v>
      </c>
      <c r="AU533" s="181" t="str">
        <f>IFERROR('Аксапта '!A541,"-")</f>
        <v>-</v>
      </c>
      <c r="AV533" s="38">
        <f t="shared" si="201"/>
        <v>0</v>
      </c>
      <c r="AW533" s="38">
        <f t="shared" si="202"/>
        <v>0</v>
      </c>
      <c r="AX533" s="38">
        <f t="shared" si="203"/>
        <v>0</v>
      </c>
      <c r="AY533" s="181">
        <f t="shared" si="204"/>
        <v>0</v>
      </c>
      <c r="BB533" s="181">
        <f>Инвентаризация!O536</f>
        <v>0</v>
      </c>
      <c r="BC533" s="181">
        <f>Инвентаризация!P536</f>
        <v>0</v>
      </c>
      <c r="BD533" s="181">
        <f>Инвентаризация!Q536</f>
        <v>0</v>
      </c>
      <c r="BE533" s="181" t="str">
        <f>IFERROR('Аксапта 2'!A541,"-")</f>
        <v>-</v>
      </c>
      <c r="BF533" s="38">
        <f t="shared" si="205"/>
        <v>0</v>
      </c>
      <c r="BG533" s="38">
        <f t="shared" si="206"/>
        <v>0</v>
      </c>
      <c r="BH533" s="38">
        <f t="shared" si="207"/>
        <v>0</v>
      </c>
      <c r="BI533" s="181">
        <f t="shared" si="208"/>
        <v>0</v>
      </c>
      <c r="BL533" s="181">
        <f>Инвентаризация!O536</f>
        <v>0</v>
      </c>
      <c r="BM533" s="181">
        <f>Инвентаризация!P536</f>
        <v>0</v>
      </c>
      <c r="BN533" s="181">
        <f>Инвентаризация!Q536</f>
        <v>0</v>
      </c>
      <c r="BO533" s="181" t="str">
        <f>IFERROR('Аксапта 3'!A541,"-")</f>
        <v>-</v>
      </c>
      <c r="BP533" s="38">
        <f t="shared" si="209"/>
        <v>0</v>
      </c>
      <c r="BQ533" s="38">
        <f t="shared" si="210"/>
        <v>0</v>
      </c>
      <c r="BR533" s="38">
        <f t="shared" si="211"/>
        <v>0</v>
      </c>
      <c r="BS533" s="181">
        <f t="shared" si="212"/>
        <v>0</v>
      </c>
    </row>
    <row r="534" spans="23:71">
      <c r="W534" s="38">
        <f t="shared" si="198"/>
        <v>0</v>
      </c>
      <c r="AO534" s="38">
        <f t="shared" si="199"/>
        <v>0</v>
      </c>
      <c r="AP534" s="38">
        <f t="shared" si="200"/>
        <v>0</v>
      </c>
      <c r="AR534" s="181">
        <f>Инвентаризация!O537</f>
        <v>0</v>
      </c>
      <c r="AS534" s="181">
        <f>Инвентаризация!P537</f>
        <v>0</v>
      </c>
      <c r="AT534" s="181">
        <f>Инвентаризация!Q537</f>
        <v>0</v>
      </c>
      <c r="AU534" s="181" t="str">
        <f>IFERROR('Аксапта '!A542,"-")</f>
        <v>-</v>
      </c>
      <c r="AV534" s="38">
        <f t="shared" si="201"/>
        <v>0</v>
      </c>
      <c r="AW534" s="38">
        <f t="shared" si="202"/>
        <v>0</v>
      </c>
      <c r="AX534" s="38">
        <f t="shared" si="203"/>
        <v>0</v>
      </c>
      <c r="AY534" s="181">
        <f t="shared" si="204"/>
        <v>0</v>
      </c>
      <c r="BB534" s="181">
        <f>Инвентаризация!O537</f>
        <v>0</v>
      </c>
      <c r="BC534" s="181">
        <f>Инвентаризация!P537</f>
        <v>0</v>
      </c>
      <c r="BD534" s="181">
        <f>Инвентаризация!Q537</f>
        <v>0</v>
      </c>
      <c r="BE534" s="181" t="str">
        <f>IFERROR('Аксапта 2'!A542,"-")</f>
        <v>-</v>
      </c>
      <c r="BF534" s="38">
        <f t="shared" si="205"/>
        <v>0</v>
      </c>
      <c r="BG534" s="38">
        <f t="shared" si="206"/>
        <v>0</v>
      </c>
      <c r="BH534" s="38">
        <f t="shared" si="207"/>
        <v>0</v>
      </c>
      <c r="BI534" s="181">
        <f t="shared" si="208"/>
        <v>0</v>
      </c>
      <c r="BL534" s="181">
        <f>Инвентаризация!O537</f>
        <v>0</v>
      </c>
      <c r="BM534" s="181">
        <f>Инвентаризация!P537</f>
        <v>0</v>
      </c>
      <c r="BN534" s="181">
        <f>Инвентаризация!Q537</f>
        <v>0</v>
      </c>
      <c r="BO534" s="181" t="str">
        <f>IFERROR('Аксапта 3'!A542,"-")</f>
        <v>-</v>
      </c>
      <c r="BP534" s="38">
        <f t="shared" si="209"/>
        <v>0</v>
      </c>
      <c r="BQ534" s="38">
        <f t="shared" si="210"/>
        <v>0</v>
      </c>
      <c r="BR534" s="38">
        <f t="shared" si="211"/>
        <v>0</v>
      </c>
      <c r="BS534" s="181">
        <f t="shared" si="212"/>
        <v>0</v>
      </c>
    </row>
    <row r="535" spans="23:71">
      <c r="W535" s="38">
        <f t="shared" si="198"/>
        <v>0</v>
      </c>
      <c r="AO535" s="38">
        <f t="shared" si="199"/>
        <v>0</v>
      </c>
      <c r="AP535" s="38">
        <f t="shared" si="200"/>
        <v>0</v>
      </c>
      <c r="AR535" s="181">
        <f>Инвентаризация!O538</f>
        <v>0</v>
      </c>
      <c r="AS535" s="181">
        <f>Инвентаризация!P538</f>
        <v>0</v>
      </c>
      <c r="AT535" s="181">
        <f>Инвентаризация!Q538</f>
        <v>0</v>
      </c>
      <c r="AU535" s="181" t="str">
        <f>IFERROR('Аксапта '!A543,"-")</f>
        <v>-</v>
      </c>
      <c r="AV535" s="38">
        <f t="shared" si="201"/>
        <v>0</v>
      </c>
      <c r="AW535" s="38">
        <f t="shared" si="202"/>
        <v>0</v>
      </c>
      <c r="AX535" s="38">
        <f t="shared" si="203"/>
        <v>0</v>
      </c>
      <c r="AY535" s="181">
        <f t="shared" si="204"/>
        <v>0</v>
      </c>
      <c r="BB535" s="181">
        <f>Инвентаризация!O538</f>
        <v>0</v>
      </c>
      <c r="BC535" s="181">
        <f>Инвентаризация!P538</f>
        <v>0</v>
      </c>
      <c r="BD535" s="181">
        <f>Инвентаризация!Q538</f>
        <v>0</v>
      </c>
      <c r="BE535" s="181" t="str">
        <f>IFERROR('Аксапта 2'!A543,"-")</f>
        <v>-</v>
      </c>
      <c r="BF535" s="38">
        <f t="shared" si="205"/>
        <v>0</v>
      </c>
      <c r="BG535" s="38">
        <f t="shared" si="206"/>
        <v>0</v>
      </c>
      <c r="BH535" s="38">
        <f t="shared" si="207"/>
        <v>0</v>
      </c>
      <c r="BI535" s="181">
        <f t="shared" si="208"/>
        <v>0</v>
      </c>
      <c r="BL535" s="181">
        <f>Инвентаризация!O538</f>
        <v>0</v>
      </c>
      <c r="BM535" s="181">
        <f>Инвентаризация!P538</f>
        <v>0</v>
      </c>
      <c r="BN535" s="181">
        <f>Инвентаризация!Q538</f>
        <v>0</v>
      </c>
      <c r="BO535" s="181" t="str">
        <f>IFERROR('Аксапта 3'!A543,"-")</f>
        <v>-</v>
      </c>
      <c r="BP535" s="38">
        <f t="shared" si="209"/>
        <v>0</v>
      </c>
      <c r="BQ535" s="38">
        <f t="shared" si="210"/>
        <v>0</v>
      </c>
      <c r="BR535" s="38">
        <f t="shared" si="211"/>
        <v>0</v>
      </c>
      <c r="BS535" s="181">
        <f t="shared" si="212"/>
        <v>0</v>
      </c>
    </row>
    <row r="536" spans="23:71">
      <c r="W536" s="38">
        <f t="shared" si="198"/>
        <v>0</v>
      </c>
      <c r="AO536" s="38">
        <f t="shared" si="199"/>
        <v>0</v>
      </c>
      <c r="AP536" s="38">
        <f t="shared" si="200"/>
        <v>0</v>
      </c>
      <c r="AR536" s="181">
        <f>Инвентаризация!O539</f>
        <v>0</v>
      </c>
      <c r="AS536" s="181">
        <f>Инвентаризация!P539</f>
        <v>0</v>
      </c>
      <c r="AT536" s="181">
        <f>Инвентаризация!Q539</f>
        <v>0</v>
      </c>
      <c r="AU536" s="181" t="str">
        <f>IFERROR('Аксапта '!A544,"-")</f>
        <v>-</v>
      </c>
      <c r="AV536" s="38">
        <f t="shared" si="201"/>
        <v>0</v>
      </c>
      <c r="AW536" s="38">
        <f t="shared" si="202"/>
        <v>0</v>
      </c>
      <c r="AX536" s="38">
        <f t="shared" si="203"/>
        <v>0</v>
      </c>
      <c r="AY536" s="181">
        <f t="shared" si="204"/>
        <v>0</v>
      </c>
      <c r="BB536" s="181">
        <f>Инвентаризация!O539</f>
        <v>0</v>
      </c>
      <c r="BC536" s="181">
        <f>Инвентаризация!P539</f>
        <v>0</v>
      </c>
      <c r="BD536" s="181">
        <f>Инвентаризация!Q539</f>
        <v>0</v>
      </c>
      <c r="BE536" s="181" t="str">
        <f>IFERROR('Аксапта 2'!A544,"-")</f>
        <v>-</v>
      </c>
      <c r="BF536" s="38">
        <f t="shared" si="205"/>
        <v>0</v>
      </c>
      <c r="BG536" s="38">
        <f t="shared" si="206"/>
        <v>0</v>
      </c>
      <c r="BH536" s="38">
        <f t="shared" si="207"/>
        <v>0</v>
      </c>
      <c r="BI536" s="181">
        <f t="shared" si="208"/>
        <v>0</v>
      </c>
      <c r="BL536" s="181">
        <f>Инвентаризация!O539</f>
        <v>0</v>
      </c>
      <c r="BM536" s="181">
        <f>Инвентаризация!P539</f>
        <v>0</v>
      </c>
      <c r="BN536" s="181">
        <f>Инвентаризация!Q539</f>
        <v>0</v>
      </c>
      <c r="BO536" s="181" t="str">
        <f>IFERROR('Аксапта 3'!A544,"-")</f>
        <v>-</v>
      </c>
      <c r="BP536" s="38">
        <f t="shared" si="209"/>
        <v>0</v>
      </c>
      <c r="BQ536" s="38">
        <f t="shared" si="210"/>
        <v>0</v>
      </c>
      <c r="BR536" s="38">
        <f t="shared" si="211"/>
        <v>0</v>
      </c>
      <c r="BS536" s="181">
        <f t="shared" si="212"/>
        <v>0</v>
      </c>
    </row>
    <row r="537" spans="23:71">
      <c r="W537" s="38">
        <f t="shared" si="198"/>
        <v>0</v>
      </c>
      <c r="AO537" s="38">
        <f t="shared" si="199"/>
        <v>0</v>
      </c>
      <c r="AP537" s="38">
        <f t="shared" si="200"/>
        <v>0</v>
      </c>
      <c r="AR537" s="181">
        <f>Инвентаризация!O540</f>
        <v>0</v>
      </c>
      <c r="AS537" s="181">
        <f>Инвентаризация!P540</f>
        <v>0</v>
      </c>
      <c r="AT537" s="181">
        <f>Инвентаризация!Q540</f>
        <v>0</v>
      </c>
      <c r="AU537" s="181" t="str">
        <f>IFERROR('Аксапта '!A545,"-")</f>
        <v>-</v>
      </c>
      <c r="AV537" s="38">
        <f t="shared" si="201"/>
        <v>0</v>
      </c>
      <c r="AW537" s="38">
        <f t="shared" si="202"/>
        <v>0</v>
      </c>
      <c r="AX537" s="38">
        <f t="shared" si="203"/>
        <v>0</v>
      </c>
      <c r="AY537" s="181">
        <f t="shared" si="204"/>
        <v>0</v>
      </c>
      <c r="BB537" s="181">
        <f>Инвентаризация!O540</f>
        <v>0</v>
      </c>
      <c r="BC537" s="181">
        <f>Инвентаризация!P540</f>
        <v>0</v>
      </c>
      <c r="BD537" s="181">
        <f>Инвентаризация!Q540</f>
        <v>0</v>
      </c>
      <c r="BE537" s="181" t="str">
        <f>IFERROR('Аксапта 2'!A545,"-")</f>
        <v>-</v>
      </c>
      <c r="BF537" s="38">
        <f t="shared" si="205"/>
        <v>0</v>
      </c>
      <c r="BG537" s="38">
        <f t="shared" si="206"/>
        <v>0</v>
      </c>
      <c r="BH537" s="38">
        <f t="shared" si="207"/>
        <v>0</v>
      </c>
      <c r="BI537" s="181">
        <f t="shared" si="208"/>
        <v>0</v>
      </c>
      <c r="BL537" s="181">
        <f>Инвентаризация!O540</f>
        <v>0</v>
      </c>
      <c r="BM537" s="181">
        <f>Инвентаризация!P540</f>
        <v>0</v>
      </c>
      <c r="BN537" s="181">
        <f>Инвентаризация!Q540</f>
        <v>0</v>
      </c>
      <c r="BO537" s="181" t="str">
        <f>IFERROR('Аксапта 3'!A545,"-")</f>
        <v>-</v>
      </c>
      <c r="BP537" s="38">
        <f t="shared" si="209"/>
        <v>0</v>
      </c>
      <c r="BQ537" s="38">
        <f t="shared" si="210"/>
        <v>0</v>
      </c>
      <c r="BR537" s="38">
        <f t="shared" si="211"/>
        <v>0</v>
      </c>
      <c r="BS537" s="181">
        <f t="shared" si="212"/>
        <v>0</v>
      </c>
    </row>
    <row r="538" spans="23:71">
      <c r="W538" s="38">
        <f t="shared" si="198"/>
        <v>0</v>
      </c>
      <c r="AO538" s="38">
        <f t="shared" si="199"/>
        <v>0</v>
      </c>
      <c r="AP538" s="38">
        <f t="shared" si="200"/>
        <v>0</v>
      </c>
      <c r="AR538" s="181">
        <f>Инвентаризация!O541</f>
        <v>0</v>
      </c>
      <c r="AS538" s="181">
        <f>Инвентаризация!P541</f>
        <v>0</v>
      </c>
      <c r="AT538" s="181">
        <f>Инвентаризация!Q541</f>
        <v>0</v>
      </c>
      <c r="AU538" s="181" t="str">
        <f>IFERROR('Аксапта '!A546,"-")</f>
        <v>-</v>
      </c>
      <c r="AV538" s="38">
        <f t="shared" si="201"/>
        <v>0</v>
      </c>
      <c r="AW538" s="38">
        <f t="shared" si="202"/>
        <v>0</v>
      </c>
      <c r="AX538" s="38">
        <f t="shared" si="203"/>
        <v>0</v>
      </c>
      <c r="AY538" s="181">
        <f t="shared" si="204"/>
        <v>0</v>
      </c>
      <c r="BB538" s="181">
        <f>Инвентаризация!O541</f>
        <v>0</v>
      </c>
      <c r="BC538" s="181">
        <f>Инвентаризация!P541</f>
        <v>0</v>
      </c>
      <c r="BD538" s="181">
        <f>Инвентаризация!Q541</f>
        <v>0</v>
      </c>
      <c r="BE538" s="181" t="str">
        <f>IFERROR('Аксапта 2'!A546,"-")</f>
        <v>-</v>
      </c>
      <c r="BF538" s="38">
        <f t="shared" si="205"/>
        <v>0</v>
      </c>
      <c r="BG538" s="38">
        <f t="shared" si="206"/>
        <v>0</v>
      </c>
      <c r="BH538" s="38">
        <f t="shared" si="207"/>
        <v>0</v>
      </c>
      <c r="BI538" s="181">
        <f t="shared" si="208"/>
        <v>0</v>
      </c>
      <c r="BL538" s="181">
        <f>Инвентаризация!O541</f>
        <v>0</v>
      </c>
      <c r="BM538" s="181">
        <f>Инвентаризация!P541</f>
        <v>0</v>
      </c>
      <c r="BN538" s="181">
        <f>Инвентаризация!Q541</f>
        <v>0</v>
      </c>
      <c r="BO538" s="181" t="str">
        <f>IFERROR('Аксапта 3'!A546,"-")</f>
        <v>-</v>
      </c>
      <c r="BP538" s="38">
        <f t="shared" si="209"/>
        <v>0</v>
      </c>
      <c r="BQ538" s="38">
        <f t="shared" si="210"/>
        <v>0</v>
      </c>
      <c r="BR538" s="38">
        <f t="shared" si="211"/>
        <v>0</v>
      </c>
      <c r="BS538" s="181">
        <f t="shared" si="212"/>
        <v>0</v>
      </c>
    </row>
    <row r="539" spans="23:71">
      <c r="W539" s="38">
        <f t="shared" si="198"/>
        <v>0</v>
      </c>
      <c r="AO539" s="38">
        <f t="shared" si="199"/>
        <v>0</v>
      </c>
      <c r="AP539" s="38">
        <f t="shared" si="200"/>
        <v>0</v>
      </c>
      <c r="AR539" s="181">
        <f>Инвентаризация!O542</f>
        <v>0</v>
      </c>
      <c r="AS539" s="181">
        <f>Инвентаризация!P542</f>
        <v>0</v>
      </c>
      <c r="AT539" s="181">
        <f>Инвентаризация!Q542</f>
        <v>0</v>
      </c>
      <c r="AU539" s="181" t="str">
        <f>IFERROR('Аксапта '!A547,"-")</f>
        <v>-</v>
      </c>
      <c r="AV539" s="38">
        <f t="shared" si="201"/>
        <v>0</v>
      </c>
      <c r="AW539" s="38">
        <f t="shared" si="202"/>
        <v>0</v>
      </c>
      <c r="AX539" s="38">
        <f t="shared" si="203"/>
        <v>0</v>
      </c>
      <c r="AY539" s="181">
        <f t="shared" si="204"/>
        <v>0</v>
      </c>
      <c r="BB539" s="181">
        <f>Инвентаризация!O542</f>
        <v>0</v>
      </c>
      <c r="BC539" s="181">
        <f>Инвентаризация!P542</f>
        <v>0</v>
      </c>
      <c r="BD539" s="181">
        <f>Инвентаризация!Q542</f>
        <v>0</v>
      </c>
      <c r="BE539" s="181" t="str">
        <f>IFERROR('Аксапта 2'!A547,"-")</f>
        <v>-</v>
      </c>
      <c r="BF539" s="38">
        <f t="shared" si="205"/>
        <v>0</v>
      </c>
      <c r="BG539" s="38">
        <f t="shared" si="206"/>
        <v>0</v>
      </c>
      <c r="BH539" s="38">
        <f t="shared" si="207"/>
        <v>0</v>
      </c>
      <c r="BI539" s="181">
        <f t="shared" si="208"/>
        <v>0</v>
      </c>
      <c r="BL539" s="181">
        <f>Инвентаризация!O542</f>
        <v>0</v>
      </c>
      <c r="BM539" s="181">
        <f>Инвентаризация!P542</f>
        <v>0</v>
      </c>
      <c r="BN539" s="181">
        <f>Инвентаризация!Q542</f>
        <v>0</v>
      </c>
      <c r="BO539" s="181" t="str">
        <f>IFERROR('Аксапта 3'!A547,"-")</f>
        <v>-</v>
      </c>
      <c r="BP539" s="38">
        <f t="shared" si="209"/>
        <v>0</v>
      </c>
      <c r="BQ539" s="38">
        <f t="shared" si="210"/>
        <v>0</v>
      </c>
      <c r="BR539" s="38">
        <f t="shared" si="211"/>
        <v>0</v>
      </c>
      <c r="BS539" s="181">
        <f t="shared" si="212"/>
        <v>0</v>
      </c>
    </row>
    <row r="540" spans="23:71">
      <c r="W540" s="38">
        <f t="shared" si="198"/>
        <v>0</v>
      </c>
      <c r="AO540" s="38">
        <f t="shared" si="199"/>
        <v>0</v>
      </c>
      <c r="AP540" s="38">
        <f t="shared" si="200"/>
        <v>0</v>
      </c>
      <c r="AR540" s="181">
        <f>Инвентаризация!O543</f>
        <v>0</v>
      </c>
      <c r="AS540" s="181">
        <f>Инвентаризация!P543</f>
        <v>0</v>
      </c>
      <c r="AT540" s="181">
        <f>Инвентаризация!Q543</f>
        <v>0</v>
      </c>
      <c r="AU540" s="181" t="str">
        <f>IFERROR('Аксапта '!A548,"-")</f>
        <v>-</v>
      </c>
      <c r="AV540" s="38">
        <f t="shared" si="201"/>
        <v>0</v>
      </c>
      <c r="AW540" s="38">
        <f t="shared" si="202"/>
        <v>0</v>
      </c>
      <c r="AX540" s="38">
        <f t="shared" si="203"/>
        <v>0</v>
      </c>
      <c r="AY540" s="181">
        <f t="shared" si="204"/>
        <v>0</v>
      </c>
      <c r="BB540" s="181">
        <f>Инвентаризация!O543</f>
        <v>0</v>
      </c>
      <c r="BC540" s="181">
        <f>Инвентаризация!P543</f>
        <v>0</v>
      </c>
      <c r="BD540" s="181">
        <f>Инвентаризация!Q543</f>
        <v>0</v>
      </c>
      <c r="BE540" s="181" t="str">
        <f>IFERROR('Аксапта 2'!A548,"-")</f>
        <v>-</v>
      </c>
      <c r="BF540" s="38">
        <f t="shared" si="205"/>
        <v>0</v>
      </c>
      <c r="BG540" s="38">
        <f t="shared" si="206"/>
        <v>0</v>
      </c>
      <c r="BH540" s="38">
        <f t="shared" si="207"/>
        <v>0</v>
      </c>
      <c r="BI540" s="181">
        <f t="shared" si="208"/>
        <v>0</v>
      </c>
      <c r="BL540" s="181">
        <f>Инвентаризация!O543</f>
        <v>0</v>
      </c>
      <c r="BM540" s="181">
        <f>Инвентаризация!P543</f>
        <v>0</v>
      </c>
      <c r="BN540" s="181">
        <f>Инвентаризация!Q543</f>
        <v>0</v>
      </c>
      <c r="BO540" s="181" t="str">
        <f>IFERROR('Аксапта 3'!A548,"-")</f>
        <v>-</v>
      </c>
      <c r="BP540" s="38">
        <f t="shared" si="209"/>
        <v>0</v>
      </c>
      <c r="BQ540" s="38">
        <f t="shared" si="210"/>
        <v>0</v>
      </c>
      <c r="BR540" s="38">
        <f t="shared" si="211"/>
        <v>0</v>
      </c>
      <c r="BS540" s="181">
        <f t="shared" si="212"/>
        <v>0</v>
      </c>
    </row>
    <row r="541" spans="23:71">
      <c r="W541" s="38">
        <f t="shared" si="198"/>
        <v>0</v>
      </c>
      <c r="AO541" s="38">
        <f t="shared" si="199"/>
        <v>0</v>
      </c>
      <c r="AP541" s="38">
        <f t="shared" si="200"/>
        <v>0</v>
      </c>
      <c r="AR541" s="181">
        <f>Инвентаризация!O544</f>
        <v>0</v>
      </c>
      <c r="AS541" s="181">
        <f>Инвентаризация!P544</f>
        <v>0</v>
      </c>
      <c r="AT541" s="181">
        <f>Инвентаризация!Q544</f>
        <v>0</v>
      </c>
      <c r="AU541" s="181" t="str">
        <f>IFERROR('Аксапта '!A549,"-")</f>
        <v>-</v>
      </c>
      <c r="AV541" s="38">
        <f t="shared" si="201"/>
        <v>0</v>
      </c>
      <c r="AW541" s="38">
        <f t="shared" si="202"/>
        <v>0</v>
      </c>
      <c r="AX541" s="38">
        <f t="shared" si="203"/>
        <v>0</v>
      </c>
      <c r="AY541" s="181">
        <f t="shared" si="204"/>
        <v>0</v>
      </c>
      <c r="BB541" s="181">
        <f>Инвентаризация!O544</f>
        <v>0</v>
      </c>
      <c r="BC541" s="181">
        <f>Инвентаризация!P544</f>
        <v>0</v>
      </c>
      <c r="BD541" s="181">
        <f>Инвентаризация!Q544</f>
        <v>0</v>
      </c>
      <c r="BE541" s="181" t="str">
        <f>IFERROR('Аксапта 2'!A549,"-")</f>
        <v>-</v>
      </c>
      <c r="BF541" s="38">
        <f t="shared" si="205"/>
        <v>0</v>
      </c>
      <c r="BG541" s="38">
        <f t="shared" si="206"/>
        <v>0</v>
      </c>
      <c r="BH541" s="38">
        <f t="shared" si="207"/>
        <v>0</v>
      </c>
      <c r="BI541" s="181">
        <f t="shared" si="208"/>
        <v>0</v>
      </c>
      <c r="BL541" s="181">
        <f>Инвентаризация!O544</f>
        <v>0</v>
      </c>
      <c r="BM541" s="181">
        <f>Инвентаризация!P544</f>
        <v>0</v>
      </c>
      <c r="BN541" s="181">
        <f>Инвентаризация!Q544</f>
        <v>0</v>
      </c>
      <c r="BO541" s="181" t="str">
        <f>IFERROR('Аксапта 3'!A549,"-")</f>
        <v>-</v>
      </c>
      <c r="BP541" s="38">
        <f t="shared" si="209"/>
        <v>0</v>
      </c>
      <c r="BQ541" s="38">
        <f t="shared" si="210"/>
        <v>0</v>
      </c>
      <c r="BR541" s="38">
        <f t="shared" si="211"/>
        <v>0</v>
      </c>
      <c r="BS541" s="181">
        <f t="shared" si="212"/>
        <v>0</v>
      </c>
    </row>
    <row r="542" spans="23:71">
      <c r="W542" s="38">
        <f t="shared" si="198"/>
        <v>0</v>
      </c>
      <c r="AO542" s="38">
        <f t="shared" si="199"/>
        <v>0</v>
      </c>
      <c r="AP542" s="38">
        <f t="shared" si="200"/>
        <v>0</v>
      </c>
      <c r="AR542" s="181">
        <f>Инвентаризация!O545</f>
        <v>0</v>
      </c>
      <c r="AS542" s="181">
        <f>Инвентаризация!P545</f>
        <v>0</v>
      </c>
      <c r="AT542" s="181">
        <f>Инвентаризация!Q545</f>
        <v>0</v>
      </c>
      <c r="AU542" s="181" t="str">
        <f>IFERROR('Аксапта '!A550,"-")</f>
        <v>-</v>
      </c>
      <c r="AV542" s="38">
        <f t="shared" si="201"/>
        <v>0</v>
      </c>
      <c r="AW542" s="38">
        <f t="shared" si="202"/>
        <v>0</v>
      </c>
      <c r="AX542" s="38">
        <f t="shared" si="203"/>
        <v>0</v>
      </c>
      <c r="AY542" s="181">
        <f t="shared" si="204"/>
        <v>0</v>
      </c>
      <c r="BB542" s="181">
        <f>Инвентаризация!O545</f>
        <v>0</v>
      </c>
      <c r="BC542" s="181">
        <f>Инвентаризация!P545</f>
        <v>0</v>
      </c>
      <c r="BD542" s="181">
        <f>Инвентаризация!Q545</f>
        <v>0</v>
      </c>
      <c r="BE542" s="181" t="str">
        <f>IFERROR('Аксапта 2'!A550,"-")</f>
        <v>-</v>
      </c>
      <c r="BF542" s="38">
        <f t="shared" si="205"/>
        <v>0</v>
      </c>
      <c r="BG542" s="38">
        <f t="shared" si="206"/>
        <v>0</v>
      </c>
      <c r="BH542" s="38">
        <f t="shared" si="207"/>
        <v>0</v>
      </c>
      <c r="BI542" s="181">
        <f t="shared" si="208"/>
        <v>0</v>
      </c>
      <c r="BL542" s="181">
        <f>Инвентаризация!O545</f>
        <v>0</v>
      </c>
      <c r="BM542" s="181">
        <f>Инвентаризация!P545</f>
        <v>0</v>
      </c>
      <c r="BN542" s="181">
        <f>Инвентаризация!Q545</f>
        <v>0</v>
      </c>
      <c r="BO542" s="181" t="str">
        <f>IFERROR('Аксапта 3'!A550,"-")</f>
        <v>-</v>
      </c>
      <c r="BP542" s="38">
        <f t="shared" si="209"/>
        <v>0</v>
      </c>
      <c r="BQ542" s="38">
        <f t="shared" si="210"/>
        <v>0</v>
      </c>
      <c r="BR542" s="38">
        <f t="shared" si="211"/>
        <v>0</v>
      </c>
      <c r="BS542" s="181">
        <f t="shared" si="212"/>
        <v>0</v>
      </c>
    </row>
    <row r="543" spans="23:71">
      <c r="W543" s="38">
        <f t="shared" si="198"/>
        <v>0</v>
      </c>
      <c r="AO543" s="38">
        <f t="shared" si="199"/>
        <v>0</v>
      </c>
      <c r="AP543" s="38">
        <f t="shared" si="200"/>
        <v>0</v>
      </c>
      <c r="AR543" s="181">
        <f>Инвентаризация!O546</f>
        <v>0</v>
      </c>
      <c r="AS543" s="181">
        <f>Инвентаризация!P546</f>
        <v>0</v>
      </c>
      <c r="AT543" s="181">
        <f>Инвентаризация!Q546</f>
        <v>0</v>
      </c>
      <c r="AU543" s="181" t="str">
        <f>IFERROR('Аксапта '!A551,"-")</f>
        <v>-</v>
      </c>
      <c r="AV543" s="38">
        <f t="shared" si="201"/>
        <v>0</v>
      </c>
      <c r="AW543" s="38">
        <f t="shared" si="202"/>
        <v>0</v>
      </c>
      <c r="AX543" s="38">
        <f t="shared" si="203"/>
        <v>0</v>
      </c>
      <c r="AY543" s="181">
        <f t="shared" si="204"/>
        <v>0</v>
      </c>
      <c r="BB543" s="181">
        <f>Инвентаризация!O546</f>
        <v>0</v>
      </c>
      <c r="BC543" s="181">
        <f>Инвентаризация!P546</f>
        <v>0</v>
      </c>
      <c r="BD543" s="181">
        <f>Инвентаризация!Q546</f>
        <v>0</v>
      </c>
      <c r="BE543" s="181" t="str">
        <f>IFERROR('Аксапта 2'!A551,"-")</f>
        <v>-</v>
      </c>
      <c r="BF543" s="38">
        <f t="shared" si="205"/>
        <v>0</v>
      </c>
      <c r="BG543" s="38">
        <f t="shared" si="206"/>
        <v>0</v>
      </c>
      <c r="BH543" s="38">
        <f t="shared" si="207"/>
        <v>0</v>
      </c>
      <c r="BI543" s="181">
        <f t="shared" si="208"/>
        <v>0</v>
      </c>
      <c r="BL543" s="181">
        <f>Инвентаризация!O546</f>
        <v>0</v>
      </c>
      <c r="BM543" s="181">
        <f>Инвентаризация!P546</f>
        <v>0</v>
      </c>
      <c r="BN543" s="181">
        <f>Инвентаризация!Q546</f>
        <v>0</v>
      </c>
      <c r="BO543" s="181" t="str">
        <f>IFERROR('Аксапта 3'!A551,"-")</f>
        <v>-</v>
      </c>
      <c r="BP543" s="38">
        <f t="shared" si="209"/>
        <v>0</v>
      </c>
      <c r="BQ543" s="38">
        <f t="shared" si="210"/>
        <v>0</v>
      </c>
      <c r="BR543" s="38">
        <f t="shared" si="211"/>
        <v>0</v>
      </c>
      <c r="BS543" s="181">
        <f t="shared" si="212"/>
        <v>0</v>
      </c>
    </row>
    <row r="544" spans="23:71">
      <c r="W544" s="38">
        <f t="shared" si="198"/>
        <v>0</v>
      </c>
      <c r="AO544" s="38">
        <f t="shared" si="199"/>
        <v>0</v>
      </c>
      <c r="AP544" s="38">
        <f t="shared" si="200"/>
        <v>0</v>
      </c>
      <c r="AR544" s="181">
        <f>Инвентаризация!O547</f>
        <v>0</v>
      </c>
      <c r="AS544" s="181">
        <f>Инвентаризация!P547</f>
        <v>0</v>
      </c>
      <c r="AT544" s="181">
        <f>Инвентаризация!Q547</f>
        <v>0</v>
      </c>
      <c r="AU544" s="181" t="str">
        <f>IFERROR('Аксапта '!A552,"-")</f>
        <v>-</v>
      </c>
      <c r="AV544" s="38">
        <f t="shared" si="201"/>
        <v>0</v>
      </c>
      <c r="AW544" s="38">
        <f t="shared" si="202"/>
        <v>0</v>
      </c>
      <c r="AX544" s="38">
        <f t="shared" si="203"/>
        <v>0</v>
      </c>
      <c r="AY544" s="181">
        <f t="shared" si="204"/>
        <v>0</v>
      </c>
      <c r="BB544" s="181">
        <f>Инвентаризация!O547</f>
        <v>0</v>
      </c>
      <c r="BC544" s="181">
        <f>Инвентаризация!P547</f>
        <v>0</v>
      </c>
      <c r="BD544" s="181">
        <f>Инвентаризация!Q547</f>
        <v>0</v>
      </c>
      <c r="BE544" s="181" t="str">
        <f>IFERROR('Аксапта 2'!A552,"-")</f>
        <v>-</v>
      </c>
      <c r="BF544" s="38">
        <f t="shared" si="205"/>
        <v>0</v>
      </c>
      <c r="BG544" s="38">
        <f t="shared" si="206"/>
        <v>0</v>
      </c>
      <c r="BH544" s="38">
        <f t="shared" si="207"/>
        <v>0</v>
      </c>
      <c r="BI544" s="181">
        <f t="shared" si="208"/>
        <v>0</v>
      </c>
      <c r="BL544" s="181">
        <f>Инвентаризация!O547</f>
        <v>0</v>
      </c>
      <c r="BM544" s="181">
        <f>Инвентаризация!P547</f>
        <v>0</v>
      </c>
      <c r="BN544" s="181">
        <f>Инвентаризация!Q547</f>
        <v>0</v>
      </c>
      <c r="BO544" s="181" t="str">
        <f>IFERROR('Аксапта 3'!A552,"-")</f>
        <v>-</v>
      </c>
      <c r="BP544" s="38">
        <f t="shared" si="209"/>
        <v>0</v>
      </c>
      <c r="BQ544" s="38">
        <f t="shared" si="210"/>
        <v>0</v>
      </c>
      <c r="BR544" s="38">
        <f t="shared" si="211"/>
        <v>0</v>
      </c>
      <c r="BS544" s="181">
        <f t="shared" si="212"/>
        <v>0</v>
      </c>
    </row>
    <row r="545" spans="23:71">
      <c r="W545" s="38">
        <f t="shared" si="198"/>
        <v>0</v>
      </c>
      <c r="AO545" s="38">
        <f t="shared" si="199"/>
        <v>0</v>
      </c>
      <c r="AP545" s="38">
        <f t="shared" si="200"/>
        <v>0</v>
      </c>
      <c r="AR545" s="181">
        <f>Инвентаризация!O548</f>
        <v>0</v>
      </c>
      <c r="AS545" s="181">
        <f>Инвентаризация!P548</f>
        <v>0</v>
      </c>
      <c r="AT545" s="181">
        <f>Инвентаризация!Q548</f>
        <v>0</v>
      </c>
      <c r="AU545" s="181" t="str">
        <f>IFERROR('Аксапта '!A553,"-")</f>
        <v>-</v>
      </c>
      <c r="AV545" s="38">
        <f t="shared" si="201"/>
        <v>0</v>
      </c>
      <c r="AW545" s="38">
        <f t="shared" si="202"/>
        <v>0</v>
      </c>
      <c r="AX545" s="38">
        <f t="shared" si="203"/>
        <v>0</v>
      </c>
      <c r="AY545" s="181">
        <f t="shared" si="204"/>
        <v>0</v>
      </c>
      <c r="BB545" s="181">
        <f>Инвентаризация!O548</f>
        <v>0</v>
      </c>
      <c r="BC545" s="181">
        <f>Инвентаризация!P548</f>
        <v>0</v>
      </c>
      <c r="BD545" s="181">
        <f>Инвентаризация!Q548</f>
        <v>0</v>
      </c>
      <c r="BE545" s="181" t="str">
        <f>IFERROR('Аксапта 2'!A553,"-")</f>
        <v>-</v>
      </c>
      <c r="BF545" s="38">
        <f t="shared" si="205"/>
        <v>0</v>
      </c>
      <c r="BG545" s="38">
        <f t="shared" si="206"/>
        <v>0</v>
      </c>
      <c r="BH545" s="38">
        <f t="shared" si="207"/>
        <v>0</v>
      </c>
      <c r="BI545" s="181">
        <f t="shared" si="208"/>
        <v>0</v>
      </c>
      <c r="BL545" s="181">
        <f>Инвентаризация!O548</f>
        <v>0</v>
      </c>
      <c r="BM545" s="181">
        <f>Инвентаризация!P548</f>
        <v>0</v>
      </c>
      <c r="BN545" s="181">
        <f>Инвентаризация!Q548</f>
        <v>0</v>
      </c>
      <c r="BO545" s="181" t="str">
        <f>IFERROR('Аксапта 3'!A553,"-")</f>
        <v>-</v>
      </c>
      <c r="BP545" s="38">
        <f t="shared" si="209"/>
        <v>0</v>
      </c>
      <c r="BQ545" s="38">
        <f t="shared" si="210"/>
        <v>0</v>
      </c>
      <c r="BR545" s="38">
        <f t="shared" si="211"/>
        <v>0</v>
      </c>
      <c r="BS545" s="181">
        <f t="shared" si="212"/>
        <v>0</v>
      </c>
    </row>
    <row r="546" spans="23:71">
      <c r="W546" s="38">
        <f t="shared" si="198"/>
        <v>0</v>
      </c>
      <c r="AO546" s="38">
        <f t="shared" si="199"/>
        <v>0</v>
      </c>
      <c r="AP546" s="38">
        <f t="shared" si="200"/>
        <v>0</v>
      </c>
      <c r="AR546" s="181">
        <f>Инвентаризация!O549</f>
        <v>0</v>
      </c>
      <c r="AS546" s="181">
        <f>Инвентаризация!P549</f>
        <v>0</v>
      </c>
      <c r="AT546" s="181">
        <f>Инвентаризация!Q549</f>
        <v>0</v>
      </c>
      <c r="AU546" s="181" t="str">
        <f>IFERROR('Аксапта '!A554,"-")</f>
        <v>-</v>
      </c>
      <c r="AV546" s="38">
        <f t="shared" si="201"/>
        <v>0</v>
      </c>
      <c r="AW546" s="38">
        <f t="shared" si="202"/>
        <v>0</v>
      </c>
      <c r="AX546" s="38">
        <f t="shared" si="203"/>
        <v>0</v>
      </c>
      <c r="AY546" s="181">
        <f t="shared" si="204"/>
        <v>0</v>
      </c>
      <c r="BB546" s="181">
        <f>Инвентаризация!O549</f>
        <v>0</v>
      </c>
      <c r="BC546" s="181">
        <f>Инвентаризация!P549</f>
        <v>0</v>
      </c>
      <c r="BD546" s="181">
        <f>Инвентаризация!Q549</f>
        <v>0</v>
      </c>
      <c r="BE546" s="181" t="str">
        <f>IFERROR('Аксапта 2'!A554,"-")</f>
        <v>-</v>
      </c>
      <c r="BF546" s="38">
        <f t="shared" si="205"/>
        <v>0</v>
      </c>
      <c r="BG546" s="38">
        <f t="shared" si="206"/>
        <v>0</v>
      </c>
      <c r="BH546" s="38">
        <f t="shared" si="207"/>
        <v>0</v>
      </c>
      <c r="BI546" s="181">
        <f t="shared" si="208"/>
        <v>0</v>
      </c>
      <c r="BL546" s="181">
        <f>Инвентаризация!O549</f>
        <v>0</v>
      </c>
      <c r="BM546" s="181">
        <f>Инвентаризация!P549</f>
        <v>0</v>
      </c>
      <c r="BN546" s="181">
        <f>Инвентаризация!Q549</f>
        <v>0</v>
      </c>
      <c r="BO546" s="181" t="str">
        <f>IFERROR('Аксапта 3'!A554,"-")</f>
        <v>-</v>
      </c>
      <c r="BP546" s="38">
        <f t="shared" si="209"/>
        <v>0</v>
      </c>
      <c r="BQ546" s="38">
        <f t="shared" si="210"/>
        <v>0</v>
      </c>
      <c r="BR546" s="38">
        <f t="shared" si="211"/>
        <v>0</v>
      </c>
      <c r="BS546" s="181">
        <f t="shared" si="212"/>
        <v>0</v>
      </c>
    </row>
    <row r="547" spans="23:71">
      <c r="W547" s="38">
        <f t="shared" si="198"/>
        <v>0</v>
      </c>
      <c r="AO547" s="38">
        <f t="shared" si="199"/>
        <v>0</v>
      </c>
      <c r="AP547" s="38">
        <f t="shared" si="200"/>
        <v>0</v>
      </c>
      <c r="AR547" s="181">
        <f>Инвентаризация!O550</f>
        <v>0</v>
      </c>
      <c r="AS547" s="181">
        <f>Инвентаризация!P550</f>
        <v>0</v>
      </c>
      <c r="AT547" s="181">
        <f>Инвентаризация!Q550</f>
        <v>0</v>
      </c>
      <c r="AU547" s="181" t="str">
        <f>IFERROR('Аксапта '!A555,"-")</f>
        <v>-</v>
      </c>
      <c r="AV547" s="38">
        <f t="shared" si="201"/>
        <v>0</v>
      </c>
      <c r="AW547" s="38">
        <f t="shared" si="202"/>
        <v>0</v>
      </c>
      <c r="AX547" s="38">
        <f t="shared" si="203"/>
        <v>0</v>
      </c>
      <c r="AY547" s="181">
        <f t="shared" si="204"/>
        <v>0</v>
      </c>
      <c r="BB547" s="181">
        <f>Инвентаризация!O550</f>
        <v>0</v>
      </c>
      <c r="BC547" s="181">
        <f>Инвентаризация!P550</f>
        <v>0</v>
      </c>
      <c r="BD547" s="181">
        <f>Инвентаризация!Q550</f>
        <v>0</v>
      </c>
      <c r="BE547" s="181" t="str">
        <f>IFERROR('Аксапта 2'!A555,"-")</f>
        <v>-</v>
      </c>
      <c r="BF547" s="38">
        <f t="shared" si="205"/>
        <v>0</v>
      </c>
      <c r="BG547" s="38">
        <f t="shared" si="206"/>
        <v>0</v>
      </c>
      <c r="BH547" s="38">
        <f t="shared" si="207"/>
        <v>0</v>
      </c>
      <c r="BI547" s="181">
        <f t="shared" si="208"/>
        <v>0</v>
      </c>
      <c r="BL547" s="181">
        <f>Инвентаризация!O550</f>
        <v>0</v>
      </c>
      <c r="BM547" s="181">
        <f>Инвентаризация!P550</f>
        <v>0</v>
      </c>
      <c r="BN547" s="181">
        <f>Инвентаризация!Q550</f>
        <v>0</v>
      </c>
      <c r="BO547" s="181" t="str">
        <f>IFERROR('Аксапта 3'!A555,"-")</f>
        <v>-</v>
      </c>
      <c r="BP547" s="38">
        <f t="shared" si="209"/>
        <v>0</v>
      </c>
      <c r="BQ547" s="38">
        <f t="shared" si="210"/>
        <v>0</v>
      </c>
      <c r="BR547" s="38">
        <f t="shared" si="211"/>
        <v>0</v>
      </c>
      <c r="BS547" s="181">
        <f t="shared" si="212"/>
        <v>0</v>
      </c>
    </row>
    <row r="548" spans="23:71">
      <c r="W548" s="38">
        <f t="shared" si="198"/>
        <v>0</v>
      </c>
      <c r="AO548" s="38">
        <f t="shared" si="199"/>
        <v>0</v>
      </c>
      <c r="AP548" s="38">
        <f t="shared" si="200"/>
        <v>0</v>
      </c>
      <c r="AR548" s="181">
        <f>Инвентаризация!O551</f>
        <v>0</v>
      </c>
      <c r="AS548" s="181">
        <f>Инвентаризация!P551</f>
        <v>0</v>
      </c>
      <c r="AT548" s="181">
        <f>Инвентаризация!Q551</f>
        <v>0</v>
      </c>
      <c r="AU548" s="181" t="str">
        <f>IFERROR('Аксапта '!A556,"-")</f>
        <v>-</v>
      </c>
      <c r="AV548" s="38">
        <f t="shared" si="201"/>
        <v>0</v>
      </c>
      <c r="AW548" s="38">
        <f t="shared" si="202"/>
        <v>0</v>
      </c>
      <c r="AX548" s="38">
        <f t="shared" si="203"/>
        <v>0</v>
      </c>
      <c r="AY548" s="181">
        <f t="shared" si="204"/>
        <v>0</v>
      </c>
      <c r="BB548" s="181">
        <f>Инвентаризация!O551</f>
        <v>0</v>
      </c>
      <c r="BC548" s="181">
        <f>Инвентаризация!P551</f>
        <v>0</v>
      </c>
      <c r="BD548" s="181">
        <f>Инвентаризация!Q551</f>
        <v>0</v>
      </c>
      <c r="BE548" s="181" t="str">
        <f>IFERROR('Аксапта 2'!A556,"-")</f>
        <v>-</v>
      </c>
      <c r="BF548" s="38">
        <f t="shared" si="205"/>
        <v>0</v>
      </c>
      <c r="BG548" s="38">
        <f t="shared" si="206"/>
        <v>0</v>
      </c>
      <c r="BH548" s="38">
        <f t="shared" si="207"/>
        <v>0</v>
      </c>
      <c r="BI548" s="181">
        <f t="shared" si="208"/>
        <v>0</v>
      </c>
      <c r="BL548" s="181">
        <f>Инвентаризация!O551</f>
        <v>0</v>
      </c>
      <c r="BM548" s="181">
        <f>Инвентаризация!P551</f>
        <v>0</v>
      </c>
      <c r="BN548" s="181">
        <f>Инвентаризация!Q551</f>
        <v>0</v>
      </c>
      <c r="BO548" s="181" t="str">
        <f>IFERROR('Аксапта 3'!A556,"-")</f>
        <v>-</v>
      </c>
      <c r="BP548" s="38">
        <f t="shared" si="209"/>
        <v>0</v>
      </c>
      <c r="BQ548" s="38">
        <f t="shared" si="210"/>
        <v>0</v>
      </c>
      <c r="BR548" s="38">
        <f t="shared" si="211"/>
        <v>0</v>
      </c>
      <c r="BS548" s="181">
        <f t="shared" si="212"/>
        <v>0</v>
      </c>
    </row>
    <row r="549" spans="23:71">
      <c r="W549" s="38">
        <f t="shared" si="198"/>
        <v>0</v>
      </c>
      <c r="AO549" s="38">
        <f t="shared" si="199"/>
        <v>0</v>
      </c>
      <c r="AP549" s="38">
        <f t="shared" si="200"/>
        <v>0</v>
      </c>
      <c r="AR549" s="181">
        <f>Инвентаризация!O552</f>
        <v>0</v>
      </c>
      <c r="AS549" s="181">
        <f>Инвентаризация!P552</f>
        <v>0</v>
      </c>
      <c r="AT549" s="181">
        <f>Инвентаризация!Q552</f>
        <v>0</v>
      </c>
      <c r="AU549" s="181" t="str">
        <f>IFERROR('Аксапта '!A557,"-")</f>
        <v>-</v>
      </c>
      <c r="AV549" s="38">
        <f t="shared" si="201"/>
        <v>0</v>
      </c>
      <c r="AW549" s="38">
        <f t="shared" si="202"/>
        <v>0</v>
      </c>
      <c r="AX549" s="38">
        <f t="shared" si="203"/>
        <v>0</v>
      </c>
      <c r="AY549" s="181">
        <f t="shared" si="204"/>
        <v>0</v>
      </c>
      <c r="BB549" s="181">
        <f>Инвентаризация!O552</f>
        <v>0</v>
      </c>
      <c r="BC549" s="181">
        <f>Инвентаризация!P552</f>
        <v>0</v>
      </c>
      <c r="BD549" s="181">
        <f>Инвентаризация!Q552</f>
        <v>0</v>
      </c>
      <c r="BE549" s="181" t="str">
        <f>IFERROR('Аксапта 2'!A557,"-")</f>
        <v>-</v>
      </c>
      <c r="BF549" s="38">
        <f t="shared" si="205"/>
        <v>0</v>
      </c>
      <c r="BG549" s="38">
        <f t="shared" si="206"/>
        <v>0</v>
      </c>
      <c r="BH549" s="38">
        <f t="shared" si="207"/>
        <v>0</v>
      </c>
      <c r="BI549" s="181">
        <f t="shared" si="208"/>
        <v>0</v>
      </c>
      <c r="BL549" s="181">
        <f>Инвентаризация!O552</f>
        <v>0</v>
      </c>
      <c r="BM549" s="181">
        <f>Инвентаризация!P552</f>
        <v>0</v>
      </c>
      <c r="BN549" s="181">
        <f>Инвентаризация!Q552</f>
        <v>0</v>
      </c>
      <c r="BO549" s="181" t="str">
        <f>IFERROR('Аксапта 3'!A557,"-")</f>
        <v>-</v>
      </c>
      <c r="BP549" s="38">
        <f t="shared" si="209"/>
        <v>0</v>
      </c>
      <c r="BQ549" s="38">
        <f t="shared" si="210"/>
        <v>0</v>
      </c>
      <c r="BR549" s="38">
        <f t="shared" si="211"/>
        <v>0</v>
      </c>
      <c r="BS549" s="181">
        <f t="shared" si="212"/>
        <v>0</v>
      </c>
    </row>
    <row r="550" spans="23:71">
      <c r="W550" s="38">
        <f t="shared" si="198"/>
        <v>0</v>
      </c>
      <c r="AO550" s="38">
        <f t="shared" si="199"/>
        <v>0</v>
      </c>
      <c r="AP550" s="38">
        <f t="shared" si="200"/>
        <v>0</v>
      </c>
      <c r="AR550" s="181">
        <f>Инвентаризация!O553</f>
        <v>0</v>
      </c>
      <c r="AS550" s="181">
        <f>Инвентаризация!P553</f>
        <v>0</v>
      </c>
      <c r="AT550" s="181">
        <f>Инвентаризация!Q553</f>
        <v>0</v>
      </c>
      <c r="AU550" s="181" t="str">
        <f>IFERROR('Аксапта '!A558,"-")</f>
        <v>-</v>
      </c>
      <c r="AV550" s="38">
        <f t="shared" si="201"/>
        <v>0</v>
      </c>
      <c r="AW550" s="38">
        <f t="shared" si="202"/>
        <v>0</v>
      </c>
      <c r="AX550" s="38">
        <f t="shared" si="203"/>
        <v>0</v>
      </c>
      <c r="AY550" s="181">
        <f t="shared" si="204"/>
        <v>0</v>
      </c>
      <c r="BB550" s="181">
        <f>Инвентаризация!O553</f>
        <v>0</v>
      </c>
      <c r="BC550" s="181">
        <f>Инвентаризация!P553</f>
        <v>0</v>
      </c>
      <c r="BD550" s="181">
        <f>Инвентаризация!Q553</f>
        <v>0</v>
      </c>
      <c r="BE550" s="181" t="str">
        <f>IFERROR('Аксапта 2'!A558,"-")</f>
        <v>-</v>
      </c>
      <c r="BF550" s="38">
        <f t="shared" si="205"/>
        <v>0</v>
      </c>
      <c r="BG550" s="38">
        <f t="shared" si="206"/>
        <v>0</v>
      </c>
      <c r="BH550" s="38">
        <f t="shared" si="207"/>
        <v>0</v>
      </c>
      <c r="BI550" s="181">
        <f t="shared" si="208"/>
        <v>0</v>
      </c>
      <c r="BL550" s="181">
        <f>Инвентаризация!O553</f>
        <v>0</v>
      </c>
      <c r="BM550" s="181">
        <f>Инвентаризация!P553</f>
        <v>0</v>
      </c>
      <c r="BN550" s="181">
        <f>Инвентаризация!Q553</f>
        <v>0</v>
      </c>
      <c r="BO550" s="181" t="str">
        <f>IFERROR('Аксапта 3'!A558,"-")</f>
        <v>-</v>
      </c>
      <c r="BP550" s="38">
        <f t="shared" si="209"/>
        <v>0</v>
      </c>
      <c r="BQ550" s="38">
        <f t="shared" si="210"/>
        <v>0</v>
      </c>
      <c r="BR550" s="38">
        <f t="shared" si="211"/>
        <v>0</v>
      </c>
      <c r="BS550" s="181">
        <f t="shared" si="212"/>
        <v>0</v>
      </c>
    </row>
    <row r="551" spans="23:71">
      <c r="W551" s="38">
        <f t="shared" si="198"/>
        <v>4003</v>
      </c>
      <c r="AO551" s="38">
        <f t="shared" si="199"/>
        <v>0</v>
      </c>
      <c r="AP551" s="38">
        <f t="shared" si="200"/>
        <v>0</v>
      </c>
      <c r="AR551" s="181">
        <f>Инвентаризация!O554</f>
        <v>0</v>
      </c>
      <c r="AS551" s="181">
        <f>Инвентаризация!P554</f>
        <v>0</v>
      </c>
      <c r="AT551" s="181">
        <f>Инвентаризация!Q554</f>
        <v>0</v>
      </c>
      <c r="AU551" s="181" t="str">
        <f>IFERROR('Аксапта '!A559,"-")</f>
        <v>-</v>
      </c>
      <c r="AV551" s="38">
        <f t="shared" si="201"/>
        <v>0</v>
      </c>
      <c r="AW551" s="38">
        <f t="shared" si="202"/>
        <v>0</v>
      </c>
      <c r="AX551" s="38">
        <f t="shared" si="203"/>
        <v>0</v>
      </c>
      <c r="AY551" s="181">
        <f t="shared" si="204"/>
        <v>0</v>
      </c>
      <c r="BB551" s="181">
        <f>Инвентаризация!O554</f>
        <v>0</v>
      </c>
      <c r="BC551" s="181">
        <f>Инвентаризация!P554</f>
        <v>0</v>
      </c>
      <c r="BD551" s="181">
        <f>Инвентаризация!Q554</f>
        <v>0</v>
      </c>
      <c r="BE551" s="181" t="str">
        <f>IFERROR('Аксапта 2'!A559,"-")</f>
        <v>-</v>
      </c>
      <c r="BF551" s="38">
        <f t="shared" si="205"/>
        <v>0</v>
      </c>
      <c r="BG551" s="38">
        <f t="shared" si="206"/>
        <v>0</v>
      </c>
      <c r="BH551" s="38">
        <f t="shared" si="207"/>
        <v>0</v>
      </c>
      <c r="BI551" s="181">
        <f t="shared" si="208"/>
        <v>0</v>
      </c>
      <c r="BL551" s="181">
        <f>Инвентаризация!O554</f>
        <v>0</v>
      </c>
      <c r="BM551" s="181">
        <f>Инвентаризация!P554</f>
        <v>0</v>
      </c>
      <c r="BN551" s="181">
        <f>Инвентаризация!Q554</f>
        <v>0</v>
      </c>
      <c r="BO551" s="181" t="str">
        <f>IFERROR('Аксапта 3'!A559,"-")</f>
        <v>-</v>
      </c>
      <c r="BP551" s="38">
        <f t="shared" si="209"/>
        <v>0</v>
      </c>
      <c r="BQ551" s="38">
        <f t="shared" si="210"/>
        <v>0</v>
      </c>
      <c r="BR551" s="38">
        <f t="shared" si="211"/>
        <v>0</v>
      </c>
      <c r="BS551" s="181">
        <f t="shared" si="212"/>
        <v>0</v>
      </c>
    </row>
    <row r="552" spans="23:71">
      <c r="W552" s="38">
        <f t="shared" si="198"/>
        <v>0</v>
      </c>
      <c r="AO552" s="38">
        <f t="shared" si="199"/>
        <v>0</v>
      </c>
      <c r="AP552" s="38">
        <f t="shared" si="200"/>
        <v>0</v>
      </c>
      <c r="AR552" s="181">
        <f>Инвентаризация!O555</f>
        <v>0</v>
      </c>
      <c r="AS552" s="181">
        <f>Инвентаризация!P555</f>
        <v>0</v>
      </c>
      <c r="AT552" s="181">
        <f>Инвентаризация!Q555</f>
        <v>0</v>
      </c>
      <c r="AU552" s="181" t="str">
        <f>IFERROR('Аксапта '!A560,"-")</f>
        <v>-</v>
      </c>
      <c r="AV552" s="38">
        <f t="shared" si="201"/>
        <v>0</v>
      </c>
      <c r="AW552" s="38">
        <f t="shared" si="202"/>
        <v>0</v>
      </c>
      <c r="AX552" s="38">
        <f t="shared" si="203"/>
        <v>0</v>
      </c>
      <c r="AY552" s="181">
        <f t="shared" si="204"/>
        <v>0</v>
      </c>
      <c r="BB552" s="181">
        <f>Инвентаризация!O555</f>
        <v>0</v>
      </c>
      <c r="BC552" s="181">
        <f>Инвентаризация!P555</f>
        <v>0</v>
      </c>
      <c r="BD552" s="181">
        <f>Инвентаризация!Q555</f>
        <v>0</v>
      </c>
      <c r="BE552" s="181" t="str">
        <f>IFERROR('Аксапта 2'!A560,"-")</f>
        <v>-</v>
      </c>
      <c r="BF552" s="38">
        <f t="shared" si="205"/>
        <v>0</v>
      </c>
      <c r="BG552" s="38">
        <f t="shared" si="206"/>
        <v>0</v>
      </c>
      <c r="BH552" s="38">
        <f t="shared" si="207"/>
        <v>0</v>
      </c>
      <c r="BI552" s="181">
        <f t="shared" si="208"/>
        <v>0</v>
      </c>
      <c r="BL552" s="181">
        <f>Инвентаризация!O555</f>
        <v>0</v>
      </c>
      <c r="BM552" s="181">
        <f>Инвентаризация!P555</f>
        <v>0</v>
      </c>
      <c r="BN552" s="181">
        <f>Инвентаризация!Q555</f>
        <v>0</v>
      </c>
      <c r="BO552" s="181" t="str">
        <f>IFERROR('Аксапта 3'!A560,"-")</f>
        <v>-</v>
      </c>
      <c r="BP552" s="38">
        <f t="shared" si="209"/>
        <v>0</v>
      </c>
      <c r="BQ552" s="38">
        <f t="shared" si="210"/>
        <v>0</v>
      </c>
      <c r="BR552" s="38">
        <f t="shared" si="211"/>
        <v>0</v>
      </c>
      <c r="BS552" s="181">
        <f t="shared" si="212"/>
        <v>0</v>
      </c>
    </row>
    <row r="553" spans="23:71">
      <c r="W553" s="38">
        <f t="shared" si="198"/>
        <v>0</v>
      </c>
      <c r="AO553" s="38">
        <f t="shared" si="199"/>
        <v>0</v>
      </c>
      <c r="AP553" s="38">
        <f t="shared" si="200"/>
        <v>0</v>
      </c>
      <c r="AR553" s="181">
        <f>Инвентаризация!O556</f>
        <v>0</v>
      </c>
      <c r="AS553" s="181">
        <f>Инвентаризация!P556</f>
        <v>0</v>
      </c>
      <c r="AT553" s="181">
        <f>Инвентаризация!Q556</f>
        <v>0</v>
      </c>
      <c r="AU553" s="181" t="str">
        <f>IFERROR('Аксапта '!A561,"-")</f>
        <v>-</v>
      </c>
      <c r="AV553" s="38">
        <f t="shared" si="201"/>
        <v>0</v>
      </c>
      <c r="AW553" s="38">
        <f t="shared" si="202"/>
        <v>0</v>
      </c>
      <c r="AX553" s="38">
        <f t="shared" si="203"/>
        <v>0</v>
      </c>
      <c r="AY553" s="181">
        <f t="shared" si="204"/>
        <v>0</v>
      </c>
      <c r="BB553" s="181">
        <f>Инвентаризация!O556</f>
        <v>0</v>
      </c>
      <c r="BC553" s="181">
        <f>Инвентаризация!P556</f>
        <v>0</v>
      </c>
      <c r="BD553" s="181">
        <f>Инвентаризация!Q556</f>
        <v>0</v>
      </c>
      <c r="BE553" s="181" t="str">
        <f>IFERROR('Аксапта 2'!A561,"-")</f>
        <v>-</v>
      </c>
      <c r="BF553" s="38">
        <f t="shared" si="205"/>
        <v>0</v>
      </c>
      <c r="BG553" s="38">
        <f t="shared" si="206"/>
        <v>0</v>
      </c>
      <c r="BH553" s="38">
        <f t="shared" si="207"/>
        <v>0</v>
      </c>
      <c r="BI553" s="181">
        <f t="shared" si="208"/>
        <v>0</v>
      </c>
      <c r="BL553" s="181">
        <f>Инвентаризация!O556</f>
        <v>0</v>
      </c>
      <c r="BM553" s="181">
        <f>Инвентаризация!P556</f>
        <v>0</v>
      </c>
      <c r="BN553" s="181">
        <f>Инвентаризация!Q556</f>
        <v>0</v>
      </c>
      <c r="BO553" s="181" t="str">
        <f>IFERROR('Аксапта 3'!A561,"-")</f>
        <v>-</v>
      </c>
      <c r="BP553" s="38">
        <f t="shared" si="209"/>
        <v>0</v>
      </c>
      <c r="BQ553" s="38">
        <f t="shared" si="210"/>
        <v>0</v>
      </c>
      <c r="BR553" s="38">
        <f t="shared" si="211"/>
        <v>0</v>
      </c>
      <c r="BS553" s="181">
        <f t="shared" si="212"/>
        <v>0</v>
      </c>
    </row>
    <row r="554" spans="23:71">
      <c r="W554" s="38">
        <f t="shared" si="198"/>
        <v>0</v>
      </c>
      <c r="AO554" s="38">
        <f t="shared" si="199"/>
        <v>0</v>
      </c>
      <c r="AP554" s="38">
        <f t="shared" si="200"/>
        <v>0</v>
      </c>
      <c r="AR554" s="181">
        <f>Инвентаризация!O557</f>
        <v>0</v>
      </c>
      <c r="AS554" s="181">
        <f>Инвентаризация!P557</f>
        <v>0</v>
      </c>
      <c r="AT554" s="181">
        <f>Инвентаризация!Q557</f>
        <v>0</v>
      </c>
      <c r="AU554" s="181" t="str">
        <f>IFERROR('Аксапта '!A562,"-")</f>
        <v>-</v>
      </c>
      <c r="AV554" s="38">
        <f t="shared" si="201"/>
        <v>0</v>
      </c>
      <c r="AW554" s="38">
        <f t="shared" si="202"/>
        <v>0</v>
      </c>
      <c r="AX554" s="38">
        <f t="shared" si="203"/>
        <v>0</v>
      </c>
      <c r="AY554" s="181">
        <f t="shared" si="204"/>
        <v>0</v>
      </c>
      <c r="BB554" s="181">
        <f>Инвентаризация!O557</f>
        <v>0</v>
      </c>
      <c r="BC554" s="181">
        <f>Инвентаризация!P557</f>
        <v>0</v>
      </c>
      <c r="BD554" s="181">
        <f>Инвентаризация!Q557</f>
        <v>0</v>
      </c>
      <c r="BE554" s="181" t="str">
        <f>IFERROR('Аксапта 2'!A562,"-")</f>
        <v>-</v>
      </c>
      <c r="BF554" s="38">
        <f t="shared" si="205"/>
        <v>0</v>
      </c>
      <c r="BG554" s="38">
        <f t="shared" si="206"/>
        <v>0</v>
      </c>
      <c r="BH554" s="38">
        <f t="shared" si="207"/>
        <v>0</v>
      </c>
      <c r="BI554" s="181">
        <f t="shared" si="208"/>
        <v>0</v>
      </c>
      <c r="BL554" s="181">
        <f>Инвентаризация!O557</f>
        <v>0</v>
      </c>
      <c r="BM554" s="181">
        <f>Инвентаризация!P557</f>
        <v>0</v>
      </c>
      <c r="BN554" s="181">
        <f>Инвентаризация!Q557</f>
        <v>0</v>
      </c>
      <c r="BO554" s="181" t="str">
        <f>IFERROR('Аксапта 3'!A562,"-")</f>
        <v>-</v>
      </c>
      <c r="BP554" s="38">
        <f t="shared" si="209"/>
        <v>0</v>
      </c>
      <c r="BQ554" s="38">
        <f t="shared" si="210"/>
        <v>0</v>
      </c>
      <c r="BR554" s="38">
        <f t="shared" si="211"/>
        <v>0</v>
      </c>
      <c r="BS554" s="181">
        <f t="shared" si="212"/>
        <v>0</v>
      </c>
    </row>
    <row r="555" spans="23:71">
      <c r="W555" s="38">
        <f t="shared" si="198"/>
        <v>0</v>
      </c>
      <c r="AO555" s="38">
        <f t="shared" si="199"/>
        <v>0</v>
      </c>
      <c r="AP555" s="38">
        <f t="shared" si="200"/>
        <v>0</v>
      </c>
      <c r="AR555" s="181">
        <f>Инвентаризация!O558</f>
        <v>0</v>
      </c>
      <c r="AS555" s="181">
        <f>Инвентаризация!P558</f>
        <v>0</v>
      </c>
      <c r="AT555" s="181">
        <f>Инвентаризация!Q558</f>
        <v>0</v>
      </c>
      <c r="AU555" s="181" t="str">
        <f>IFERROR('Аксапта '!A563,"-")</f>
        <v>-</v>
      </c>
      <c r="AV555" s="38">
        <f t="shared" si="201"/>
        <v>0</v>
      </c>
      <c r="AW555" s="38">
        <f t="shared" si="202"/>
        <v>0</v>
      </c>
      <c r="AX555" s="38">
        <f t="shared" si="203"/>
        <v>0</v>
      </c>
      <c r="AY555" s="181">
        <f t="shared" si="204"/>
        <v>0</v>
      </c>
      <c r="BB555" s="181">
        <f>Инвентаризация!O558</f>
        <v>0</v>
      </c>
      <c r="BC555" s="181">
        <f>Инвентаризация!P558</f>
        <v>0</v>
      </c>
      <c r="BD555" s="181">
        <f>Инвентаризация!Q558</f>
        <v>0</v>
      </c>
      <c r="BE555" s="181" t="str">
        <f>IFERROR('Аксапта 2'!A563,"-")</f>
        <v>-</v>
      </c>
      <c r="BF555" s="38">
        <f t="shared" si="205"/>
        <v>0</v>
      </c>
      <c r="BG555" s="38">
        <f t="shared" si="206"/>
        <v>0</v>
      </c>
      <c r="BH555" s="38">
        <f t="shared" si="207"/>
        <v>0</v>
      </c>
      <c r="BI555" s="181">
        <f t="shared" si="208"/>
        <v>0</v>
      </c>
      <c r="BL555" s="181">
        <f>Инвентаризация!O558</f>
        <v>0</v>
      </c>
      <c r="BM555" s="181">
        <f>Инвентаризация!P558</f>
        <v>0</v>
      </c>
      <c r="BN555" s="181">
        <f>Инвентаризация!Q558</f>
        <v>0</v>
      </c>
      <c r="BO555" s="181" t="str">
        <f>IFERROR('Аксапта 3'!A563,"-")</f>
        <v>-</v>
      </c>
      <c r="BP555" s="38">
        <f t="shared" si="209"/>
        <v>0</v>
      </c>
      <c r="BQ555" s="38">
        <f t="shared" si="210"/>
        <v>0</v>
      </c>
      <c r="BR555" s="38">
        <f t="shared" si="211"/>
        <v>0</v>
      </c>
      <c r="BS555" s="181">
        <f t="shared" si="212"/>
        <v>0</v>
      </c>
    </row>
    <row r="556" spans="23:71">
      <c r="W556" s="38">
        <f t="shared" si="198"/>
        <v>0</v>
      </c>
      <c r="AO556" s="38">
        <f t="shared" si="199"/>
        <v>0</v>
      </c>
      <c r="AP556" s="38">
        <f t="shared" si="200"/>
        <v>0</v>
      </c>
      <c r="AR556" s="181">
        <f>Инвентаризация!O559</f>
        <v>0</v>
      </c>
      <c r="AS556" s="181">
        <f>Инвентаризация!P559</f>
        <v>0</v>
      </c>
      <c r="AT556" s="181">
        <f>Инвентаризация!Q559</f>
        <v>0</v>
      </c>
      <c r="AU556" s="181" t="str">
        <f>IFERROR('Аксапта '!A564,"-")</f>
        <v>-</v>
      </c>
      <c r="AV556" s="38">
        <f t="shared" si="201"/>
        <v>0</v>
      </c>
      <c r="AW556" s="38">
        <f t="shared" si="202"/>
        <v>0</v>
      </c>
      <c r="AX556" s="38">
        <f t="shared" si="203"/>
        <v>0</v>
      </c>
      <c r="AY556" s="181">
        <f t="shared" si="204"/>
        <v>0</v>
      </c>
      <c r="BB556" s="181">
        <f>Инвентаризация!O559</f>
        <v>0</v>
      </c>
      <c r="BC556" s="181">
        <f>Инвентаризация!P559</f>
        <v>0</v>
      </c>
      <c r="BD556" s="181">
        <f>Инвентаризация!Q559</f>
        <v>0</v>
      </c>
      <c r="BE556" s="181" t="str">
        <f>IFERROR('Аксапта 2'!A564,"-")</f>
        <v>-</v>
      </c>
      <c r="BF556" s="38">
        <f t="shared" si="205"/>
        <v>0</v>
      </c>
      <c r="BG556" s="38">
        <f t="shared" si="206"/>
        <v>0</v>
      </c>
      <c r="BH556" s="38">
        <f t="shared" si="207"/>
        <v>0</v>
      </c>
      <c r="BI556" s="181">
        <f t="shared" si="208"/>
        <v>0</v>
      </c>
      <c r="BL556" s="181">
        <f>Инвентаризация!O559</f>
        <v>0</v>
      </c>
      <c r="BM556" s="181">
        <f>Инвентаризация!P559</f>
        <v>0</v>
      </c>
      <c r="BN556" s="181">
        <f>Инвентаризация!Q559</f>
        <v>0</v>
      </c>
      <c r="BO556" s="181" t="str">
        <f>IFERROR('Аксапта 3'!A564,"-")</f>
        <v>-</v>
      </c>
      <c r="BP556" s="38">
        <f t="shared" si="209"/>
        <v>0</v>
      </c>
      <c r="BQ556" s="38">
        <f t="shared" si="210"/>
        <v>0</v>
      </c>
      <c r="BR556" s="38">
        <f t="shared" si="211"/>
        <v>0</v>
      </c>
      <c r="BS556" s="181">
        <f t="shared" si="212"/>
        <v>0</v>
      </c>
    </row>
    <row r="557" spans="23:71">
      <c r="W557" s="38">
        <f t="shared" si="198"/>
        <v>0</v>
      </c>
      <c r="AO557" s="38">
        <f t="shared" si="199"/>
        <v>0</v>
      </c>
      <c r="AP557" s="38">
        <f t="shared" si="200"/>
        <v>0</v>
      </c>
      <c r="AR557" s="181">
        <f>Инвентаризация!O560</f>
        <v>0</v>
      </c>
      <c r="AS557" s="181">
        <f>Инвентаризация!P560</f>
        <v>0</v>
      </c>
      <c r="AT557" s="181">
        <f>Инвентаризация!Q560</f>
        <v>0</v>
      </c>
      <c r="AU557" s="181" t="str">
        <f>IFERROR('Аксапта '!A565,"-")</f>
        <v>-</v>
      </c>
      <c r="AV557" s="38">
        <f t="shared" si="201"/>
        <v>0</v>
      </c>
      <c r="AW557" s="38">
        <f t="shared" si="202"/>
        <v>0</v>
      </c>
      <c r="AX557" s="38">
        <f t="shared" si="203"/>
        <v>0</v>
      </c>
      <c r="AY557" s="181">
        <f t="shared" si="204"/>
        <v>0</v>
      </c>
      <c r="BB557" s="181">
        <f>Инвентаризация!O560</f>
        <v>0</v>
      </c>
      <c r="BC557" s="181">
        <f>Инвентаризация!P560</f>
        <v>0</v>
      </c>
      <c r="BD557" s="181">
        <f>Инвентаризация!Q560</f>
        <v>0</v>
      </c>
      <c r="BE557" s="181" t="str">
        <f>IFERROR('Аксапта 2'!A565,"-")</f>
        <v>-</v>
      </c>
      <c r="BF557" s="38">
        <f t="shared" si="205"/>
        <v>0</v>
      </c>
      <c r="BG557" s="38">
        <f t="shared" si="206"/>
        <v>0</v>
      </c>
      <c r="BH557" s="38">
        <f t="shared" si="207"/>
        <v>0</v>
      </c>
      <c r="BI557" s="181">
        <f t="shared" si="208"/>
        <v>0</v>
      </c>
      <c r="BL557" s="181">
        <f>Инвентаризация!O560</f>
        <v>0</v>
      </c>
      <c r="BM557" s="181">
        <f>Инвентаризация!P560</f>
        <v>0</v>
      </c>
      <c r="BN557" s="181">
        <f>Инвентаризация!Q560</f>
        <v>0</v>
      </c>
      <c r="BO557" s="181" t="str">
        <f>IFERROR('Аксапта 3'!A565,"-")</f>
        <v>-</v>
      </c>
      <c r="BP557" s="38">
        <f t="shared" si="209"/>
        <v>0</v>
      </c>
      <c r="BQ557" s="38">
        <f t="shared" si="210"/>
        <v>0</v>
      </c>
      <c r="BR557" s="38">
        <f t="shared" si="211"/>
        <v>0</v>
      </c>
      <c r="BS557" s="181">
        <f t="shared" si="212"/>
        <v>0</v>
      </c>
    </row>
    <row r="558" spans="23:71">
      <c r="W558" s="38">
        <f t="shared" si="198"/>
        <v>0</v>
      </c>
      <c r="AO558" s="38">
        <f t="shared" si="199"/>
        <v>0</v>
      </c>
      <c r="AP558" s="38">
        <f t="shared" si="200"/>
        <v>0</v>
      </c>
      <c r="AR558" s="181">
        <f>Инвентаризация!O561</f>
        <v>0</v>
      </c>
      <c r="AS558" s="181">
        <f>Инвентаризация!P561</f>
        <v>0</v>
      </c>
      <c r="AT558" s="181">
        <f>Инвентаризация!Q561</f>
        <v>0</v>
      </c>
      <c r="AU558" s="181" t="str">
        <f>IFERROR('Аксапта '!A566,"-")</f>
        <v>-</v>
      </c>
      <c r="AV558" s="38">
        <f t="shared" si="201"/>
        <v>0</v>
      </c>
      <c r="AW558" s="38">
        <f t="shared" si="202"/>
        <v>0</v>
      </c>
      <c r="AX558" s="38">
        <f t="shared" si="203"/>
        <v>0</v>
      </c>
      <c r="AY558" s="181">
        <f t="shared" si="204"/>
        <v>0</v>
      </c>
      <c r="BB558" s="181">
        <f>Инвентаризация!O561</f>
        <v>0</v>
      </c>
      <c r="BC558" s="181">
        <f>Инвентаризация!P561</f>
        <v>0</v>
      </c>
      <c r="BD558" s="181">
        <f>Инвентаризация!Q561</f>
        <v>0</v>
      </c>
      <c r="BE558" s="181" t="str">
        <f>IFERROR('Аксапта 2'!A566,"-")</f>
        <v>-</v>
      </c>
      <c r="BF558" s="38">
        <f t="shared" si="205"/>
        <v>0</v>
      </c>
      <c r="BG558" s="38">
        <f t="shared" si="206"/>
        <v>0</v>
      </c>
      <c r="BH558" s="38">
        <f t="shared" si="207"/>
        <v>0</v>
      </c>
      <c r="BI558" s="181">
        <f t="shared" si="208"/>
        <v>0</v>
      </c>
      <c r="BL558" s="181">
        <f>Инвентаризация!O561</f>
        <v>0</v>
      </c>
      <c r="BM558" s="181">
        <f>Инвентаризация!P561</f>
        <v>0</v>
      </c>
      <c r="BN558" s="181">
        <f>Инвентаризация!Q561</f>
        <v>0</v>
      </c>
      <c r="BO558" s="181" t="str">
        <f>IFERROR('Аксапта 3'!A566,"-")</f>
        <v>-</v>
      </c>
      <c r="BP558" s="38">
        <f t="shared" si="209"/>
        <v>0</v>
      </c>
      <c r="BQ558" s="38">
        <f t="shared" si="210"/>
        <v>0</v>
      </c>
      <c r="BR558" s="38">
        <f t="shared" si="211"/>
        <v>0</v>
      </c>
      <c r="BS558" s="181">
        <f t="shared" si="212"/>
        <v>0</v>
      </c>
    </row>
    <row r="559" spans="23:71">
      <c r="W559" s="38">
        <f t="shared" si="198"/>
        <v>0</v>
      </c>
      <c r="AO559" s="38">
        <f t="shared" si="199"/>
        <v>0</v>
      </c>
      <c r="AP559" s="38">
        <f t="shared" si="200"/>
        <v>0</v>
      </c>
      <c r="AR559" s="181">
        <f>Инвентаризация!O562</f>
        <v>0</v>
      </c>
      <c r="AS559" s="181">
        <f>Инвентаризация!P562</f>
        <v>0</v>
      </c>
      <c r="AT559" s="181">
        <f>Инвентаризация!Q562</f>
        <v>0</v>
      </c>
      <c r="AU559" s="181" t="str">
        <f>IFERROR('Аксапта '!A567,"-")</f>
        <v>-</v>
      </c>
      <c r="AV559" s="38">
        <f t="shared" si="201"/>
        <v>0</v>
      </c>
      <c r="AW559" s="38">
        <f t="shared" si="202"/>
        <v>0</v>
      </c>
      <c r="AX559" s="38">
        <f t="shared" si="203"/>
        <v>0</v>
      </c>
      <c r="AY559" s="181">
        <f t="shared" si="204"/>
        <v>0</v>
      </c>
      <c r="BB559" s="181">
        <f>Инвентаризация!O562</f>
        <v>0</v>
      </c>
      <c r="BC559" s="181">
        <f>Инвентаризация!P562</f>
        <v>0</v>
      </c>
      <c r="BD559" s="181">
        <f>Инвентаризация!Q562</f>
        <v>0</v>
      </c>
      <c r="BE559" s="181" t="str">
        <f>IFERROR('Аксапта 2'!A567,"-")</f>
        <v>-</v>
      </c>
      <c r="BF559" s="38">
        <f t="shared" si="205"/>
        <v>0</v>
      </c>
      <c r="BG559" s="38">
        <f t="shared" si="206"/>
        <v>0</v>
      </c>
      <c r="BH559" s="38">
        <f t="shared" si="207"/>
        <v>0</v>
      </c>
      <c r="BI559" s="181">
        <f t="shared" si="208"/>
        <v>0</v>
      </c>
      <c r="BL559" s="181">
        <f>Инвентаризация!O562</f>
        <v>0</v>
      </c>
      <c r="BM559" s="181">
        <f>Инвентаризация!P562</f>
        <v>0</v>
      </c>
      <c r="BN559" s="181">
        <f>Инвентаризация!Q562</f>
        <v>0</v>
      </c>
      <c r="BO559" s="181" t="str">
        <f>IFERROR('Аксапта 3'!A567,"-")</f>
        <v>-</v>
      </c>
      <c r="BP559" s="38">
        <f t="shared" si="209"/>
        <v>0</v>
      </c>
      <c r="BQ559" s="38">
        <f t="shared" si="210"/>
        <v>0</v>
      </c>
      <c r="BR559" s="38">
        <f t="shared" si="211"/>
        <v>0</v>
      </c>
      <c r="BS559" s="181">
        <f t="shared" si="212"/>
        <v>0</v>
      </c>
    </row>
    <row r="560" spans="23:71">
      <c r="W560" s="38">
        <f t="shared" si="198"/>
        <v>0</v>
      </c>
      <c r="AO560" s="38">
        <f t="shared" si="199"/>
        <v>0</v>
      </c>
      <c r="AP560" s="38">
        <f t="shared" si="200"/>
        <v>0</v>
      </c>
      <c r="AR560" s="181">
        <f>Инвентаризация!O563</f>
        <v>0</v>
      </c>
      <c r="AS560" s="181">
        <f>Инвентаризация!P563</f>
        <v>0</v>
      </c>
      <c r="AT560" s="181">
        <f>Инвентаризация!Q563</f>
        <v>0</v>
      </c>
      <c r="AU560" s="181" t="str">
        <f>IFERROR('Аксапта '!A568,"-")</f>
        <v>-</v>
      </c>
      <c r="AV560" s="38">
        <f t="shared" si="201"/>
        <v>0</v>
      </c>
      <c r="AW560" s="38">
        <f t="shared" si="202"/>
        <v>0</v>
      </c>
      <c r="AX560" s="38">
        <f t="shared" si="203"/>
        <v>0</v>
      </c>
      <c r="AY560" s="181">
        <f t="shared" si="204"/>
        <v>0</v>
      </c>
      <c r="BB560" s="181">
        <f>Инвентаризация!O563</f>
        <v>0</v>
      </c>
      <c r="BC560" s="181">
        <f>Инвентаризация!P563</f>
        <v>0</v>
      </c>
      <c r="BD560" s="181">
        <f>Инвентаризация!Q563</f>
        <v>0</v>
      </c>
      <c r="BE560" s="181" t="str">
        <f>IFERROR('Аксапта 2'!A568,"-")</f>
        <v>-</v>
      </c>
      <c r="BF560" s="38">
        <f t="shared" si="205"/>
        <v>0</v>
      </c>
      <c r="BG560" s="38">
        <f t="shared" si="206"/>
        <v>0</v>
      </c>
      <c r="BH560" s="38">
        <f t="shared" si="207"/>
        <v>0</v>
      </c>
      <c r="BI560" s="181">
        <f t="shared" si="208"/>
        <v>0</v>
      </c>
      <c r="BL560" s="181">
        <f>Инвентаризация!O563</f>
        <v>0</v>
      </c>
      <c r="BM560" s="181">
        <f>Инвентаризация!P563</f>
        <v>0</v>
      </c>
      <c r="BN560" s="181">
        <f>Инвентаризация!Q563</f>
        <v>0</v>
      </c>
      <c r="BO560" s="181" t="str">
        <f>IFERROR('Аксапта 3'!A568,"-")</f>
        <v>-</v>
      </c>
      <c r="BP560" s="38">
        <f t="shared" si="209"/>
        <v>0</v>
      </c>
      <c r="BQ560" s="38">
        <f t="shared" si="210"/>
        <v>0</v>
      </c>
      <c r="BR560" s="38">
        <f t="shared" si="211"/>
        <v>0</v>
      </c>
      <c r="BS560" s="181">
        <f t="shared" si="212"/>
        <v>0</v>
      </c>
    </row>
    <row r="561" spans="23:71">
      <c r="W561" s="38">
        <f t="shared" si="198"/>
        <v>0</v>
      </c>
      <c r="AO561" s="38">
        <f t="shared" si="199"/>
        <v>0</v>
      </c>
      <c r="AP561" s="38">
        <f t="shared" si="200"/>
        <v>0</v>
      </c>
      <c r="AR561" s="181">
        <f>Инвентаризация!O564</f>
        <v>0</v>
      </c>
      <c r="AS561" s="181">
        <f>Инвентаризация!P564</f>
        <v>0</v>
      </c>
      <c r="AT561" s="181">
        <f>Инвентаризация!Q564</f>
        <v>0</v>
      </c>
      <c r="AU561" s="181" t="str">
        <f>IFERROR('Аксапта '!A569,"-")</f>
        <v>-</v>
      </c>
      <c r="AV561" s="38">
        <f t="shared" si="201"/>
        <v>0</v>
      </c>
      <c r="AW561" s="38">
        <f t="shared" si="202"/>
        <v>0</v>
      </c>
      <c r="AX561" s="38">
        <f t="shared" si="203"/>
        <v>0</v>
      </c>
      <c r="AY561" s="181">
        <f t="shared" si="204"/>
        <v>0</v>
      </c>
      <c r="BB561" s="181">
        <f>Инвентаризация!O564</f>
        <v>0</v>
      </c>
      <c r="BC561" s="181">
        <f>Инвентаризация!P564</f>
        <v>0</v>
      </c>
      <c r="BD561" s="181">
        <f>Инвентаризация!Q564</f>
        <v>0</v>
      </c>
      <c r="BE561" s="181" t="str">
        <f>IFERROR('Аксапта 2'!A569,"-")</f>
        <v>-</v>
      </c>
      <c r="BF561" s="38">
        <f t="shared" si="205"/>
        <v>0</v>
      </c>
      <c r="BG561" s="38">
        <f t="shared" si="206"/>
        <v>0</v>
      </c>
      <c r="BH561" s="38">
        <f t="shared" si="207"/>
        <v>0</v>
      </c>
      <c r="BI561" s="181">
        <f t="shared" si="208"/>
        <v>0</v>
      </c>
      <c r="BL561" s="181">
        <f>Инвентаризация!O564</f>
        <v>0</v>
      </c>
      <c r="BM561" s="181">
        <f>Инвентаризация!P564</f>
        <v>0</v>
      </c>
      <c r="BN561" s="181">
        <f>Инвентаризация!Q564</f>
        <v>0</v>
      </c>
      <c r="BO561" s="181" t="str">
        <f>IFERROR('Аксапта 3'!A569,"-")</f>
        <v>-</v>
      </c>
      <c r="BP561" s="38">
        <f t="shared" si="209"/>
        <v>0</v>
      </c>
      <c r="BQ561" s="38">
        <f t="shared" si="210"/>
        <v>0</v>
      </c>
      <c r="BR561" s="38">
        <f t="shared" si="211"/>
        <v>0</v>
      </c>
      <c r="BS561" s="181">
        <f t="shared" si="212"/>
        <v>0</v>
      </c>
    </row>
    <row r="562" spans="23:71">
      <c r="W562" s="38">
        <f t="shared" si="198"/>
        <v>0</v>
      </c>
      <c r="AO562" s="38">
        <f t="shared" si="199"/>
        <v>0</v>
      </c>
      <c r="AP562" s="38">
        <f t="shared" si="200"/>
        <v>0</v>
      </c>
      <c r="AR562" s="181">
        <f>Инвентаризация!O565</f>
        <v>0</v>
      </c>
      <c r="AS562" s="181">
        <f>Инвентаризация!P565</f>
        <v>0</v>
      </c>
      <c r="AT562" s="181">
        <f>Инвентаризация!Q565</f>
        <v>0</v>
      </c>
      <c r="AU562" s="181" t="str">
        <f>IFERROR('Аксапта '!A570,"-")</f>
        <v>-</v>
      </c>
      <c r="AV562" s="38">
        <f t="shared" si="201"/>
        <v>0</v>
      </c>
      <c r="AW562" s="38">
        <f t="shared" si="202"/>
        <v>0</v>
      </c>
      <c r="AX562" s="38">
        <f t="shared" si="203"/>
        <v>0</v>
      </c>
      <c r="AY562" s="181">
        <f t="shared" si="204"/>
        <v>0</v>
      </c>
      <c r="BB562" s="181">
        <f>Инвентаризация!O565</f>
        <v>0</v>
      </c>
      <c r="BC562" s="181">
        <f>Инвентаризация!P565</f>
        <v>0</v>
      </c>
      <c r="BD562" s="181">
        <f>Инвентаризация!Q565</f>
        <v>0</v>
      </c>
      <c r="BE562" s="181" t="str">
        <f>IFERROR('Аксапта 2'!A570,"-")</f>
        <v>-</v>
      </c>
      <c r="BF562" s="38">
        <f t="shared" si="205"/>
        <v>0</v>
      </c>
      <c r="BG562" s="38">
        <f t="shared" si="206"/>
        <v>0</v>
      </c>
      <c r="BH562" s="38">
        <f t="shared" si="207"/>
        <v>0</v>
      </c>
      <c r="BI562" s="181">
        <f t="shared" si="208"/>
        <v>0</v>
      </c>
      <c r="BL562" s="181">
        <f>Инвентаризация!O565</f>
        <v>0</v>
      </c>
      <c r="BM562" s="181">
        <f>Инвентаризация!P565</f>
        <v>0</v>
      </c>
      <c r="BN562" s="181">
        <f>Инвентаризация!Q565</f>
        <v>0</v>
      </c>
      <c r="BO562" s="181" t="str">
        <f>IFERROR('Аксапта 3'!A570,"-")</f>
        <v>-</v>
      </c>
      <c r="BP562" s="38">
        <f t="shared" si="209"/>
        <v>0</v>
      </c>
      <c r="BQ562" s="38">
        <f t="shared" si="210"/>
        <v>0</v>
      </c>
      <c r="BR562" s="38">
        <f t="shared" si="211"/>
        <v>0</v>
      </c>
      <c r="BS562" s="181">
        <f t="shared" si="212"/>
        <v>0</v>
      </c>
    </row>
    <row r="563" spans="23:71">
      <c r="W563" s="38">
        <f t="shared" si="198"/>
        <v>0</v>
      </c>
      <c r="AO563" s="38">
        <f t="shared" si="199"/>
        <v>0</v>
      </c>
      <c r="AP563" s="38">
        <f t="shared" si="200"/>
        <v>0</v>
      </c>
      <c r="AR563" s="181">
        <f>Инвентаризация!O566</f>
        <v>0</v>
      </c>
      <c r="AS563" s="181">
        <f>Инвентаризация!P566</f>
        <v>0</v>
      </c>
      <c r="AT563" s="181">
        <f>Инвентаризация!Q566</f>
        <v>0</v>
      </c>
      <c r="AU563" s="181" t="str">
        <f>IFERROR('Аксапта '!A571,"-")</f>
        <v>-</v>
      </c>
      <c r="AV563" s="38">
        <f t="shared" si="201"/>
        <v>0</v>
      </c>
      <c r="AW563" s="38">
        <f t="shared" si="202"/>
        <v>0</v>
      </c>
      <c r="AX563" s="38">
        <f t="shared" si="203"/>
        <v>0</v>
      </c>
      <c r="AY563" s="181">
        <f t="shared" si="204"/>
        <v>0</v>
      </c>
      <c r="BB563" s="181">
        <f>Инвентаризация!O566</f>
        <v>0</v>
      </c>
      <c r="BC563" s="181">
        <f>Инвентаризация!P566</f>
        <v>0</v>
      </c>
      <c r="BD563" s="181">
        <f>Инвентаризация!Q566</f>
        <v>0</v>
      </c>
      <c r="BE563" s="181" t="str">
        <f>IFERROR('Аксапта 2'!A571,"-")</f>
        <v>-</v>
      </c>
      <c r="BF563" s="38">
        <f t="shared" si="205"/>
        <v>0</v>
      </c>
      <c r="BG563" s="38">
        <f t="shared" si="206"/>
        <v>0</v>
      </c>
      <c r="BH563" s="38">
        <f t="shared" si="207"/>
        <v>0</v>
      </c>
      <c r="BI563" s="181">
        <f t="shared" si="208"/>
        <v>0</v>
      </c>
      <c r="BL563" s="181">
        <f>Инвентаризация!O566</f>
        <v>0</v>
      </c>
      <c r="BM563" s="181">
        <f>Инвентаризация!P566</f>
        <v>0</v>
      </c>
      <c r="BN563" s="181">
        <f>Инвентаризация!Q566</f>
        <v>0</v>
      </c>
      <c r="BO563" s="181" t="str">
        <f>IFERROR('Аксапта 3'!A571,"-")</f>
        <v>-</v>
      </c>
      <c r="BP563" s="38">
        <f t="shared" si="209"/>
        <v>0</v>
      </c>
      <c r="BQ563" s="38">
        <f t="shared" si="210"/>
        <v>0</v>
      </c>
      <c r="BR563" s="38">
        <f t="shared" si="211"/>
        <v>0</v>
      </c>
      <c r="BS563" s="181">
        <f t="shared" si="212"/>
        <v>0</v>
      </c>
    </row>
    <row r="564" spans="23:71">
      <c r="W564" s="38">
        <f t="shared" si="198"/>
        <v>0</v>
      </c>
      <c r="AO564" s="38">
        <f t="shared" si="199"/>
        <v>0</v>
      </c>
      <c r="AP564" s="38">
        <f t="shared" si="200"/>
        <v>0</v>
      </c>
      <c r="AR564" s="181">
        <f>Инвентаризация!O567</f>
        <v>0</v>
      </c>
      <c r="AS564" s="181">
        <f>Инвентаризация!P567</f>
        <v>0</v>
      </c>
      <c r="AT564" s="181">
        <f>Инвентаризация!Q567</f>
        <v>0</v>
      </c>
      <c r="AU564" s="181" t="str">
        <f>IFERROR('Аксапта '!A572,"-")</f>
        <v>-</v>
      </c>
      <c r="AV564" s="38">
        <f t="shared" si="201"/>
        <v>0</v>
      </c>
      <c r="AW564" s="38">
        <f t="shared" si="202"/>
        <v>0</v>
      </c>
      <c r="AX564" s="38">
        <f t="shared" si="203"/>
        <v>0</v>
      </c>
      <c r="AY564" s="181">
        <f t="shared" si="204"/>
        <v>0</v>
      </c>
      <c r="BB564" s="181">
        <f>Инвентаризация!O567</f>
        <v>0</v>
      </c>
      <c r="BC564" s="181">
        <f>Инвентаризация!P567</f>
        <v>0</v>
      </c>
      <c r="BD564" s="181">
        <f>Инвентаризация!Q567</f>
        <v>0</v>
      </c>
      <c r="BE564" s="181" t="str">
        <f>IFERROR('Аксапта 2'!A572,"-")</f>
        <v>-</v>
      </c>
      <c r="BF564" s="38">
        <f t="shared" si="205"/>
        <v>0</v>
      </c>
      <c r="BG564" s="38">
        <f t="shared" si="206"/>
        <v>0</v>
      </c>
      <c r="BH564" s="38">
        <f t="shared" si="207"/>
        <v>0</v>
      </c>
      <c r="BI564" s="181">
        <f t="shared" si="208"/>
        <v>0</v>
      </c>
      <c r="BL564" s="181">
        <f>Инвентаризация!O567</f>
        <v>0</v>
      </c>
      <c r="BM564" s="181">
        <f>Инвентаризация!P567</f>
        <v>0</v>
      </c>
      <c r="BN564" s="181">
        <f>Инвентаризация!Q567</f>
        <v>0</v>
      </c>
      <c r="BO564" s="181" t="str">
        <f>IFERROR('Аксапта 3'!A572,"-")</f>
        <v>-</v>
      </c>
      <c r="BP564" s="38">
        <f t="shared" si="209"/>
        <v>0</v>
      </c>
      <c r="BQ564" s="38">
        <f t="shared" si="210"/>
        <v>0</v>
      </c>
      <c r="BR564" s="38">
        <f t="shared" si="211"/>
        <v>0</v>
      </c>
      <c r="BS564" s="181">
        <f t="shared" si="212"/>
        <v>0</v>
      </c>
    </row>
    <row r="565" spans="23:71">
      <c r="W565" s="38">
        <f t="shared" si="198"/>
        <v>0</v>
      </c>
      <c r="AO565" s="38">
        <f t="shared" si="199"/>
        <v>0</v>
      </c>
      <c r="AP565" s="38">
        <f t="shared" si="200"/>
        <v>0</v>
      </c>
      <c r="AR565" s="181">
        <f>Инвентаризация!O568</f>
        <v>0</v>
      </c>
      <c r="AS565" s="181">
        <f>Инвентаризация!P568</f>
        <v>0</v>
      </c>
      <c r="AT565" s="181">
        <f>Инвентаризация!Q568</f>
        <v>0</v>
      </c>
      <c r="AU565" s="181" t="str">
        <f>IFERROR('Аксапта '!A573,"-")</f>
        <v>-</v>
      </c>
      <c r="AV565" s="38">
        <f t="shared" si="201"/>
        <v>0</v>
      </c>
      <c r="AW565" s="38">
        <f t="shared" si="202"/>
        <v>0</v>
      </c>
      <c r="AX565" s="38">
        <f t="shared" si="203"/>
        <v>0</v>
      </c>
      <c r="AY565" s="181">
        <f t="shared" si="204"/>
        <v>0</v>
      </c>
      <c r="BB565" s="181">
        <f>Инвентаризация!O568</f>
        <v>0</v>
      </c>
      <c r="BC565" s="181">
        <f>Инвентаризация!P568</f>
        <v>0</v>
      </c>
      <c r="BD565" s="181">
        <f>Инвентаризация!Q568</f>
        <v>0</v>
      </c>
      <c r="BE565" s="181" t="str">
        <f>IFERROR('Аксапта 2'!A573,"-")</f>
        <v>-</v>
      </c>
      <c r="BF565" s="38">
        <f t="shared" si="205"/>
        <v>0</v>
      </c>
      <c r="BG565" s="38">
        <f t="shared" si="206"/>
        <v>0</v>
      </c>
      <c r="BH565" s="38">
        <f t="shared" si="207"/>
        <v>0</v>
      </c>
      <c r="BI565" s="181">
        <f t="shared" si="208"/>
        <v>0</v>
      </c>
      <c r="BL565" s="181">
        <f>Инвентаризация!O568</f>
        <v>0</v>
      </c>
      <c r="BM565" s="181">
        <f>Инвентаризация!P568</f>
        <v>0</v>
      </c>
      <c r="BN565" s="181">
        <f>Инвентаризация!Q568</f>
        <v>0</v>
      </c>
      <c r="BO565" s="181" t="str">
        <f>IFERROR('Аксапта 3'!A573,"-")</f>
        <v>-</v>
      </c>
      <c r="BP565" s="38">
        <f t="shared" si="209"/>
        <v>0</v>
      </c>
      <c r="BQ565" s="38">
        <f t="shared" si="210"/>
        <v>0</v>
      </c>
      <c r="BR565" s="38">
        <f t="shared" si="211"/>
        <v>0</v>
      </c>
      <c r="BS565" s="181">
        <f t="shared" si="212"/>
        <v>0</v>
      </c>
    </row>
    <row r="566" spans="23:71">
      <c r="W566" s="38">
        <f t="shared" si="198"/>
        <v>0</v>
      </c>
      <c r="AO566" s="38">
        <f t="shared" si="199"/>
        <v>0</v>
      </c>
      <c r="AP566" s="38">
        <f t="shared" si="200"/>
        <v>0</v>
      </c>
      <c r="AR566" s="181">
        <f>Инвентаризация!O569</f>
        <v>0</v>
      </c>
      <c r="AS566" s="181">
        <f>Инвентаризация!P569</f>
        <v>0</v>
      </c>
      <c r="AT566" s="181">
        <f>Инвентаризация!Q569</f>
        <v>0</v>
      </c>
      <c r="AU566" s="181" t="str">
        <f>IFERROR('Аксапта '!A574,"-")</f>
        <v>-</v>
      </c>
      <c r="AV566" s="38">
        <f t="shared" si="201"/>
        <v>0</v>
      </c>
      <c r="AW566" s="38">
        <f t="shared" si="202"/>
        <v>0</v>
      </c>
      <c r="AX566" s="38">
        <f t="shared" si="203"/>
        <v>0</v>
      </c>
      <c r="AY566" s="181">
        <f t="shared" si="204"/>
        <v>0</v>
      </c>
      <c r="BB566" s="181">
        <f>Инвентаризация!O569</f>
        <v>0</v>
      </c>
      <c r="BC566" s="181">
        <f>Инвентаризация!P569</f>
        <v>0</v>
      </c>
      <c r="BD566" s="181">
        <f>Инвентаризация!Q569</f>
        <v>0</v>
      </c>
      <c r="BE566" s="181" t="str">
        <f>IFERROR('Аксапта 2'!A574,"-")</f>
        <v>-</v>
      </c>
      <c r="BF566" s="38">
        <f t="shared" si="205"/>
        <v>0</v>
      </c>
      <c r="BG566" s="38">
        <f t="shared" si="206"/>
        <v>0</v>
      </c>
      <c r="BH566" s="38">
        <f t="shared" si="207"/>
        <v>0</v>
      </c>
      <c r="BI566" s="181">
        <f t="shared" si="208"/>
        <v>0</v>
      </c>
      <c r="BL566" s="181">
        <f>Инвентаризация!O569</f>
        <v>0</v>
      </c>
      <c r="BM566" s="181">
        <f>Инвентаризация!P569</f>
        <v>0</v>
      </c>
      <c r="BN566" s="181">
        <f>Инвентаризация!Q569</f>
        <v>0</v>
      </c>
      <c r="BO566" s="181" t="str">
        <f>IFERROR('Аксапта 3'!A574,"-")</f>
        <v>-</v>
      </c>
      <c r="BP566" s="38">
        <f t="shared" si="209"/>
        <v>0</v>
      </c>
      <c r="BQ566" s="38">
        <f t="shared" si="210"/>
        <v>0</v>
      </c>
      <c r="BR566" s="38">
        <f t="shared" si="211"/>
        <v>0</v>
      </c>
      <c r="BS566" s="181">
        <f t="shared" si="212"/>
        <v>0</v>
      </c>
    </row>
    <row r="567" spans="23:71">
      <c r="W567" s="38">
        <f t="shared" si="198"/>
        <v>0</v>
      </c>
      <c r="AO567" s="38">
        <f t="shared" si="199"/>
        <v>0</v>
      </c>
      <c r="AP567" s="38">
        <f t="shared" si="200"/>
        <v>0</v>
      </c>
      <c r="AR567" s="181">
        <f>Инвентаризация!O570</f>
        <v>0</v>
      </c>
      <c r="AS567" s="181">
        <f>Инвентаризация!P570</f>
        <v>0</v>
      </c>
      <c r="AT567" s="181">
        <f>Инвентаризация!Q570</f>
        <v>0</v>
      </c>
      <c r="AU567" s="181" t="str">
        <f>IFERROR('Аксапта '!A575,"-")</f>
        <v>-</v>
      </c>
      <c r="AV567" s="38">
        <f t="shared" si="201"/>
        <v>0</v>
      </c>
      <c r="AW567" s="38">
        <f t="shared" si="202"/>
        <v>0</v>
      </c>
      <c r="AX567" s="38">
        <f t="shared" si="203"/>
        <v>0</v>
      </c>
      <c r="AY567" s="181">
        <f t="shared" si="204"/>
        <v>0</v>
      </c>
      <c r="BB567" s="181">
        <f>Инвентаризация!O570</f>
        <v>0</v>
      </c>
      <c r="BC567" s="181">
        <f>Инвентаризация!P570</f>
        <v>0</v>
      </c>
      <c r="BD567" s="181">
        <f>Инвентаризация!Q570</f>
        <v>0</v>
      </c>
      <c r="BE567" s="181" t="str">
        <f>IFERROR('Аксапта 2'!A575,"-")</f>
        <v>-</v>
      </c>
      <c r="BF567" s="38">
        <f t="shared" si="205"/>
        <v>0</v>
      </c>
      <c r="BG567" s="38">
        <f t="shared" si="206"/>
        <v>0</v>
      </c>
      <c r="BH567" s="38">
        <f t="shared" si="207"/>
        <v>0</v>
      </c>
      <c r="BI567" s="181">
        <f t="shared" si="208"/>
        <v>0</v>
      </c>
      <c r="BL567" s="181">
        <f>Инвентаризация!O570</f>
        <v>0</v>
      </c>
      <c r="BM567" s="181">
        <f>Инвентаризация!P570</f>
        <v>0</v>
      </c>
      <c r="BN567" s="181">
        <f>Инвентаризация!Q570</f>
        <v>0</v>
      </c>
      <c r="BO567" s="181" t="str">
        <f>IFERROR('Аксапта 3'!A575,"-")</f>
        <v>-</v>
      </c>
      <c r="BP567" s="38">
        <f t="shared" si="209"/>
        <v>0</v>
      </c>
      <c r="BQ567" s="38">
        <f t="shared" si="210"/>
        <v>0</v>
      </c>
      <c r="BR567" s="38">
        <f t="shared" si="211"/>
        <v>0</v>
      </c>
      <c r="BS567" s="181">
        <f t="shared" si="212"/>
        <v>0</v>
      </c>
    </row>
    <row r="568" spans="23:71">
      <c r="W568" s="38">
        <f t="shared" si="198"/>
        <v>0</v>
      </c>
      <c r="AO568" s="38">
        <f t="shared" si="199"/>
        <v>0</v>
      </c>
      <c r="AP568" s="38">
        <f t="shared" si="200"/>
        <v>0</v>
      </c>
      <c r="AR568" s="181">
        <f>Инвентаризация!O571</f>
        <v>0</v>
      </c>
      <c r="AS568" s="181">
        <f>Инвентаризация!P571</f>
        <v>0</v>
      </c>
      <c r="AT568" s="181">
        <f>Инвентаризация!Q571</f>
        <v>0</v>
      </c>
      <c r="AU568" s="181" t="str">
        <f>IFERROR('Аксапта '!A576,"-")</f>
        <v>-</v>
      </c>
      <c r="AV568" s="38">
        <f t="shared" si="201"/>
        <v>0</v>
      </c>
      <c r="AW568" s="38">
        <f t="shared" si="202"/>
        <v>0</v>
      </c>
      <c r="AX568" s="38">
        <f t="shared" si="203"/>
        <v>0</v>
      </c>
      <c r="AY568" s="181">
        <f t="shared" si="204"/>
        <v>0</v>
      </c>
      <c r="BB568" s="181">
        <f>Инвентаризация!O571</f>
        <v>0</v>
      </c>
      <c r="BC568" s="181">
        <f>Инвентаризация!P571</f>
        <v>0</v>
      </c>
      <c r="BD568" s="181">
        <f>Инвентаризация!Q571</f>
        <v>0</v>
      </c>
      <c r="BE568" s="181" t="str">
        <f>IFERROR('Аксапта 2'!A576,"-")</f>
        <v>-</v>
      </c>
      <c r="BF568" s="38">
        <f t="shared" si="205"/>
        <v>0</v>
      </c>
      <c r="BG568" s="38">
        <f t="shared" si="206"/>
        <v>0</v>
      </c>
      <c r="BH568" s="38">
        <f t="shared" si="207"/>
        <v>0</v>
      </c>
      <c r="BI568" s="181">
        <f t="shared" si="208"/>
        <v>0</v>
      </c>
      <c r="BL568" s="181">
        <f>Инвентаризация!O571</f>
        <v>0</v>
      </c>
      <c r="BM568" s="181">
        <f>Инвентаризация!P571</f>
        <v>0</v>
      </c>
      <c r="BN568" s="181">
        <f>Инвентаризация!Q571</f>
        <v>0</v>
      </c>
      <c r="BO568" s="181" t="str">
        <f>IFERROR('Аксапта 3'!A576,"-")</f>
        <v>-</v>
      </c>
      <c r="BP568" s="38">
        <f t="shared" si="209"/>
        <v>0</v>
      </c>
      <c r="BQ568" s="38">
        <f t="shared" si="210"/>
        <v>0</v>
      </c>
      <c r="BR568" s="38">
        <f t="shared" si="211"/>
        <v>0</v>
      </c>
      <c r="BS568" s="181">
        <f t="shared" si="212"/>
        <v>0</v>
      </c>
    </row>
    <row r="569" spans="23:71">
      <c r="W569" s="38">
        <f t="shared" si="198"/>
        <v>4006</v>
      </c>
      <c r="AO569" s="38">
        <f t="shared" si="199"/>
        <v>0</v>
      </c>
      <c r="AP569" s="38">
        <f t="shared" si="200"/>
        <v>0</v>
      </c>
      <c r="AR569" s="181">
        <f>Инвентаризация!O572</f>
        <v>0</v>
      </c>
      <c r="AS569" s="181">
        <f>Инвентаризация!P572</f>
        <v>0</v>
      </c>
      <c r="AT569" s="181">
        <f>Инвентаризация!Q572</f>
        <v>0</v>
      </c>
      <c r="AU569" s="181" t="str">
        <f>IFERROR('Аксапта '!A577,"-")</f>
        <v>-</v>
      </c>
      <c r="AV569" s="38">
        <f t="shared" si="201"/>
        <v>0</v>
      </c>
      <c r="AW569" s="38">
        <f t="shared" si="202"/>
        <v>0</v>
      </c>
      <c r="AX569" s="38">
        <f t="shared" si="203"/>
        <v>0</v>
      </c>
      <c r="AY569" s="181">
        <f t="shared" si="204"/>
        <v>0</v>
      </c>
      <c r="BB569" s="181">
        <f>Инвентаризация!O572</f>
        <v>0</v>
      </c>
      <c r="BC569" s="181">
        <f>Инвентаризация!P572</f>
        <v>0</v>
      </c>
      <c r="BD569" s="181">
        <f>Инвентаризация!Q572</f>
        <v>0</v>
      </c>
      <c r="BE569" s="181" t="str">
        <f>IFERROR('Аксапта 2'!A577,"-")</f>
        <v>-</v>
      </c>
      <c r="BF569" s="38">
        <f t="shared" si="205"/>
        <v>0</v>
      </c>
      <c r="BG569" s="38">
        <f t="shared" si="206"/>
        <v>0</v>
      </c>
      <c r="BH569" s="38">
        <f t="shared" si="207"/>
        <v>0</v>
      </c>
      <c r="BI569" s="181">
        <f t="shared" si="208"/>
        <v>0</v>
      </c>
      <c r="BL569" s="181">
        <f>Инвентаризация!O572</f>
        <v>0</v>
      </c>
      <c r="BM569" s="181">
        <f>Инвентаризация!P572</f>
        <v>0</v>
      </c>
      <c r="BN569" s="181">
        <f>Инвентаризация!Q572</f>
        <v>0</v>
      </c>
      <c r="BO569" s="181" t="str">
        <f>IFERROR('Аксапта 3'!A577,"-")</f>
        <v>-</v>
      </c>
      <c r="BP569" s="38">
        <f t="shared" si="209"/>
        <v>0</v>
      </c>
      <c r="BQ569" s="38">
        <f t="shared" si="210"/>
        <v>0</v>
      </c>
      <c r="BR569" s="38">
        <f t="shared" si="211"/>
        <v>0</v>
      </c>
      <c r="BS569" s="181">
        <f t="shared" si="212"/>
        <v>0</v>
      </c>
    </row>
    <row r="570" spans="23:71">
      <c r="W570" s="38">
        <f t="shared" si="198"/>
        <v>0</v>
      </c>
      <c r="AO570" s="38">
        <f t="shared" si="199"/>
        <v>0</v>
      </c>
      <c r="AP570" s="38">
        <f t="shared" si="200"/>
        <v>0</v>
      </c>
      <c r="AR570" s="181">
        <f>Инвентаризация!O573</f>
        <v>0</v>
      </c>
      <c r="AS570" s="181">
        <f>Инвентаризация!P573</f>
        <v>0</v>
      </c>
      <c r="AT570" s="181">
        <f>Инвентаризация!Q573</f>
        <v>0</v>
      </c>
      <c r="AU570" s="181" t="str">
        <f>IFERROR('Аксапта '!A578,"-")</f>
        <v>-</v>
      </c>
      <c r="AV570" s="38">
        <f t="shared" si="201"/>
        <v>0</v>
      </c>
      <c r="AW570" s="38">
        <f t="shared" si="202"/>
        <v>0</v>
      </c>
      <c r="AX570" s="38">
        <f t="shared" si="203"/>
        <v>0</v>
      </c>
      <c r="AY570" s="181">
        <f t="shared" si="204"/>
        <v>0</v>
      </c>
      <c r="BB570" s="181">
        <f>Инвентаризация!O573</f>
        <v>0</v>
      </c>
      <c r="BC570" s="181">
        <f>Инвентаризация!P573</f>
        <v>0</v>
      </c>
      <c r="BD570" s="181">
        <f>Инвентаризация!Q573</f>
        <v>0</v>
      </c>
      <c r="BE570" s="181" t="str">
        <f>IFERROR('Аксапта 2'!A578,"-")</f>
        <v>-</v>
      </c>
      <c r="BF570" s="38">
        <f t="shared" si="205"/>
        <v>0</v>
      </c>
      <c r="BG570" s="38">
        <f t="shared" si="206"/>
        <v>0</v>
      </c>
      <c r="BH570" s="38">
        <f t="shared" si="207"/>
        <v>0</v>
      </c>
      <c r="BI570" s="181">
        <f t="shared" si="208"/>
        <v>0</v>
      </c>
      <c r="BL570" s="181">
        <f>Инвентаризация!O573</f>
        <v>0</v>
      </c>
      <c r="BM570" s="181">
        <f>Инвентаризация!P573</f>
        <v>0</v>
      </c>
      <c r="BN570" s="181">
        <f>Инвентаризация!Q573</f>
        <v>0</v>
      </c>
      <c r="BO570" s="181" t="str">
        <f>IFERROR('Аксапта 3'!A578,"-")</f>
        <v>-</v>
      </c>
      <c r="BP570" s="38">
        <f t="shared" si="209"/>
        <v>0</v>
      </c>
      <c r="BQ570" s="38">
        <f t="shared" si="210"/>
        <v>0</v>
      </c>
      <c r="BR570" s="38">
        <f t="shared" si="211"/>
        <v>0</v>
      </c>
      <c r="BS570" s="181">
        <f t="shared" si="212"/>
        <v>0</v>
      </c>
    </row>
    <row r="571" spans="23:71">
      <c r="W571" s="38">
        <f t="shared" si="198"/>
        <v>0</v>
      </c>
      <c r="AO571" s="38">
        <f t="shared" si="199"/>
        <v>0</v>
      </c>
      <c r="AP571" s="38">
        <f t="shared" si="200"/>
        <v>0</v>
      </c>
      <c r="AR571" s="181">
        <f>Инвентаризация!O574</f>
        <v>0</v>
      </c>
      <c r="AS571" s="181">
        <f>Инвентаризация!P574</f>
        <v>0</v>
      </c>
      <c r="AT571" s="181">
        <f>Инвентаризация!Q574</f>
        <v>0</v>
      </c>
      <c r="AU571" s="181" t="str">
        <f>IFERROR('Аксапта '!A579,"-")</f>
        <v>-</v>
      </c>
      <c r="AV571" s="38">
        <f t="shared" si="201"/>
        <v>0</v>
      </c>
      <c r="AW571" s="38">
        <f t="shared" si="202"/>
        <v>0</v>
      </c>
      <c r="AX571" s="38">
        <f t="shared" si="203"/>
        <v>0</v>
      </c>
      <c r="AY571" s="181">
        <f t="shared" si="204"/>
        <v>0</v>
      </c>
      <c r="BB571" s="181">
        <f>Инвентаризация!O574</f>
        <v>0</v>
      </c>
      <c r="BC571" s="181">
        <f>Инвентаризация!P574</f>
        <v>0</v>
      </c>
      <c r="BD571" s="181">
        <f>Инвентаризация!Q574</f>
        <v>0</v>
      </c>
      <c r="BE571" s="181" t="str">
        <f>IFERROR('Аксапта 2'!A579,"-")</f>
        <v>-</v>
      </c>
      <c r="BF571" s="38">
        <f t="shared" si="205"/>
        <v>0</v>
      </c>
      <c r="BG571" s="38">
        <f t="shared" si="206"/>
        <v>0</v>
      </c>
      <c r="BH571" s="38">
        <f t="shared" si="207"/>
        <v>0</v>
      </c>
      <c r="BI571" s="181">
        <f t="shared" si="208"/>
        <v>0</v>
      </c>
      <c r="BL571" s="181">
        <f>Инвентаризация!O574</f>
        <v>0</v>
      </c>
      <c r="BM571" s="181">
        <f>Инвентаризация!P574</f>
        <v>0</v>
      </c>
      <c r="BN571" s="181">
        <f>Инвентаризация!Q574</f>
        <v>0</v>
      </c>
      <c r="BO571" s="181" t="str">
        <f>IFERROR('Аксапта 3'!A579,"-")</f>
        <v>-</v>
      </c>
      <c r="BP571" s="38">
        <f t="shared" si="209"/>
        <v>0</v>
      </c>
      <c r="BQ571" s="38">
        <f t="shared" si="210"/>
        <v>0</v>
      </c>
      <c r="BR571" s="38">
        <f t="shared" si="211"/>
        <v>0</v>
      </c>
      <c r="BS571" s="181">
        <f t="shared" si="212"/>
        <v>0</v>
      </c>
    </row>
    <row r="572" spans="23:71">
      <c r="W572" s="38">
        <f t="shared" si="198"/>
        <v>0</v>
      </c>
      <c r="AO572" s="38">
        <f t="shared" si="199"/>
        <v>0</v>
      </c>
      <c r="AP572" s="38">
        <f t="shared" si="200"/>
        <v>0</v>
      </c>
      <c r="AR572" s="181">
        <f>Инвентаризация!O575</f>
        <v>0</v>
      </c>
      <c r="AS572" s="181">
        <f>Инвентаризация!P575</f>
        <v>0</v>
      </c>
      <c r="AT572" s="181">
        <f>Инвентаризация!Q575</f>
        <v>0</v>
      </c>
      <c r="AU572" s="181" t="str">
        <f>IFERROR('Аксапта '!A580,"-")</f>
        <v>-</v>
      </c>
      <c r="AV572" s="38">
        <f t="shared" si="201"/>
        <v>0</v>
      </c>
      <c r="AW572" s="38">
        <f t="shared" si="202"/>
        <v>0</v>
      </c>
      <c r="AX572" s="38">
        <f t="shared" si="203"/>
        <v>0</v>
      </c>
      <c r="AY572" s="181">
        <f t="shared" si="204"/>
        <v>0</v>
      </c>
      <c r="BB572" s="181">
        <f>Инвентаризация!O575</f>
        <v>0</v>
      </c>
      <c r="BC572" s="181">
        <f>Инвентаризация!P575</f>
        <v>0</v>
      </c>
      <c r="BD572" s="181">
        <f>Инвентаризация!Q575</f>
        <v>0</v>
      </c>
      <c r="BE572" s="181" t="str">
        <f>IFERROR('Аксапта 2'!A580,"-")</f>
        <v>-</v>
      </c>
      <c r="BF572" s="38">
        <f t="shared" si="205"/>
        <v>0</v>
      </c>
      <c r="BG572" s="38">
        <f t="shared" si="206"/>
        <v>0</v>
      </c>
      <c r="BH572" s="38">
        <f t="shared" si="207"/>
        <v>0</v>
      </c>
      <c r="BI572" s="181">
        <f t="shared" si="208"/>
        <v>0</v>
      </c>
      <c r="BL572" s="181">
        <f>Инвентаризация!O575</f>
        <v>0</v>
      </c>
      <c r="BM572" s="181">
        <f>Инвентаризация!P575</f>
        <v>0</v>
      </c>
      <c r="BN572" s="181">
        <f>Инвентаризация!Q575</f>
        <v>0</v>
      </c>
      <c r="BO572" s="181" t="str">
        <f>IFERROR('Аксапта 3'!A580,"-")</f>
        <v>-</v>
      </c>
      <c r="BP572" s="38">
        <f t="shared" si="209"/>
        <v>0</v>
      </c>
      <c r="BQ572" s="38">
        <f t="shared" si="210"/>
        <v>0</v>
      </c>
      <c r="BR572" s="38">
        <f t="shared" si="211"/>
        <v>0</v>
      </c>
      <c r="BS572" s="181">
        <f t="shared" si="212"/>
        <v>0</v>
      </c>
    </row>
    <row r="573" spans="23:71">
      <c r="W573" s="38">
        <f t="shared" si="198"/>
        <v>0</v>
      </c>
      <c r="AO573" s="38">
        <f t="shared" si="199"/>
        <v>0</v>
      </c>
      <c r="AP573" s="38">
        <f t="shared" si="200"/>
        <v>0</v>
      </c>
      <c r="AR573" s="181">
        <f>Инвентаризация!O576</f>
        <v>0</v>
      </c>
      <c r="AS573" s="181">
        <f>Инвентаризация!P576</f>
        <v>0</v>
      </c>
      <c r="AT573" s="181">
        <f>Инвентаризация!Q576</f>
        <v>0</v>
      </c>
      <c r="AU573" s="181" t="str">
        <f>IFERROR('Аксапта '!A581,"-")</f>
        <v>-</v>
      </c>
      <c r="AV573" s="38">
        <f t="shared" si="201"/>
        <v>0</v>
      </c>
      <c r="AW573" s="38">
        <f t="shared" si="202"/>
        <v>0</v>
      </c>
      <c r="AX573" s="38">
        <f t="shared" si="203"/>
        <v>0</v>
      </c>
      <c r="AY573" s="181">
        <f t="shared" si="204"/>
        <v>0</v>
      </c>
      <c r="BB573" s="181">
        <f>Инвентаризация!O576</f>
        <v>0</v>
      </c>
      <c r="BC573" s="181">
        <f>Инвентаризация!P576</f>
        <v>0</v>
      </c>
      <c r="BD573" s="181">
        <f>Инвентаризация!Q576</f>
        <v>0</v>
      </c>
      <c r="BE573" s="181" t="str">
        <f>IFERROR('Аксапта 2'!A581,"-")</f>
        <v>-</v>
      </c>
      <c r="BF573" s="38">
        <f t="shared" si="205"/>
        <v>0</v>
      </c>
      <c r="BG573" s="38">
        <f t="shared" si="206"/>
        <v>0</v>
      </c>
      <c r="BH573" s="38">
        <f t="shared" si="207"/>
        <v>0</v>
      </c>
      <c r="BI573" s="181">
        <f t="shared" si="208"/>
        <v>0</v>
      </c>
      <c r="BL573" s="181">
        <f>Инвентаризация!O576</f>
        <v>0</v>
      </c>
      <c r="BM573" s="181">
        <f>Инвентаризация!P576</f>
        <v>0</v>
      </c>
      <c r="BN573" s="181">
        <f>Инвентаризация!Q576</f>
        <v>0</v>
      </c>
      <c r="BO573" s="181" t="str">
        <f>IFERROR('Аксапта 3'!A581,"-")</f>
        <v>-</v>
      </c>
      <c r="BP573" s="38">
        <f t="shared" si="209"/>
        <v>0</v>
      </c>
      <c r="BQ573" s="38">
        <f t="shared" si="210"/>
        <v>0</v>
      </c>
      <c r="BR573" s="38">
        <f t="shared" si="211"/>
        <v>0</v>
      </c>
      <c r="BS573" s="181">
        <f t="shared" si="212"/>
        <v>0</v>
      </c>
    </row>
    <row r="574" spans="23:71">
      <c r="W574" s="38">
        <f t="shared" si="198"/>
        <v>0</v>
      </c>
      <c r="AO574" s="38">
        <f t="shared" si="199"/>
        <v>0</v>
      </c>
      <c r="AP574" s="38">
        <f t="shared" si="200"/>
        <v>0</v>
      </c>
      <c r="AR574" s="181">
        <f>Инвентаризация!O577</f>
        <v>0</v>
      </c>
      <c r="AS574" s="181">
        <f>Инвентаризация!P577</f>
        <v>0</v>
      </c>
      <c r="AT574" s="181">
        <f>Инвентаризация!Q577</f>
        <v>0</v>
      </c>
      <c r="AU574" s="181" t="str">
        <f>IFERROR('Аксапта '!A582,"-")</f>
        <v>-</v>
      </c>
      <c r="AV574" s="38">
        <f t="shared" si="201"/>
        <v>0</v>
      </c>
      <c r="AW574" s="38">
        <f t="shared" si="202"/>
        <v>0</v>
      </c>
      <c r="AX574" s="38">
        <f t="shared" si="203"/>
        <v>0</v>
      </c>
      <c r="AY574" s="181">
        <f t="shared" si="204"/>
        <v>0</v>
      </c>
      <c r="BB574" s="181">
        <f>Инвентаризация!O577</f>
        <v>0</v>
      </c>
      <c r="BC574" s="181">
        <f>Инвентаризация!P577</f>
        <v>0</v>
      </c>
      <c r="BD574" s="181">
        <f>Инвентаризация!Q577</f>
        <v>0</v>
      </c>
      <c r="BE574" s="181" t="str">
        <f>IFERROR('Аксапта 2'!A582,"-")</f>
        <v>-</v>
      </c>
      <c r="BF574" s="38">
        <f t="shared" si="205"/>
        <v>0</v>
      </c>
      <c r="BG574" s="38">
        <f t="shared" si="206"/>
        <v>0</v>
      </c>
      <c r="BH574" s="38">
        <f t="shared" si="207"/>
        <v>0</v>
      </c>
      <c r="BI574" s="181">
        <f t="shared" si="208"/>
        <v>0</v>
      </c>
      <c r="BL574" s="181">
        <f>Инвентаризация!O577</f>
        <v>0</v>
      </c>
      <c r="BM574" s="181">
        <f>Инвентаризация!P577</f>
        <v>0</v>
      </c>
      <c r="BN574" s="181">
        <f>Инвентаризация!Q577</f>
        <v>0</v>
      </c>
      <c r="BO574" s="181" t="str">
        <f>IFERROR('Аксапта 3'!A582,"-")</f>
        <v>-</v>
      </c>
      <c r="BP574" s="38">
        <f t="shared" si="209"/>
        <v>0</v>
      </c>
      <c r="BQ574" s="38">
        <f t="shared" si="210"/>
        <v>0</v>
      </c>
      <c r="BR574" s="38">
        <f t="shared" si="211"/>
        <v>0</v>
      </c>
      <c r="BS574" s="181">
        <f t="shared" si="212"/>
        <v>0</v>
      </c>
    </row>
    <row r="575" spans="23:71">
      <c r="W575" s="38">
        <f t="shared" si="198"/>
        <v>0</v>
      </c>
      <c r="AO575" s="38">
        <f t="shared" si="199"/>
        <v>0</v>
      </c>
      <c r="AP575" s="38">
        <f t="shared" si="200"/>
        <v>0</v>
      </c>
      <c r="AR575" s="181">
        <f>Инвентаризация!O578</f>
        <v>0</v>
      </c>
      <c r="AS575" s="181">
        <f>Инвентаризация!P578</f>
        <v>0</v>
      </c>
      <c r="AT575" s="181">
        <f>Инвентаризация!Q578</f>
        <v>0</v>
      </c>
      <c r="AU575" s="181" t="str">
        <f>IFERROR('Аксапта '!A583,"-")</f>
        <v>-</v>
      </c>
      <c r="AV575" s="38">
        <f t="shared" si="201"/>
        <v>0</v>
      </c>
      <c r="AW575" s="38">
        <f t="shared" si="202"/>
        <v>0</v>
      </c>
      <c r="AX575" s="38">
        <f t="shared" si="203"/>
        <v>0</v>
      </c>
      <c r="AY575" s="181">
        <f t="shared" si="204"/>
        <v>0</v>
      </c>
      <c r="BB575" s="181">
        <f>Инвентаризация!O578</f>
        <v>0</v>
      </c>
      <c r="BC575" s="181">
        <f>Инвентаризация!P578</f>
        <v>0</v>
      </c>
      <c r="BD575" s="181">
        <f>Инвентаризация!Q578</f>
        <v>0</v>
      </c>
      <c r="BE575" s="181" t="str">
        <f>IFERROR('Аксапта 2'!A583,"-")</f>
        <v>-</v>
      </c>
      <c r="BF575" s="38">
        <f t="shared" si="205"/>
        <v>0</v>
      </c>
      <c r="BG575" s="38">
        <f t="shared" si="206"/>
        <v>0</v>
      </c>
      <c r="BH575" s="38">
        <f t="shared" si="207"/>
        <v>0</v>
      </c>
      <c r="BI575" s="181">
        <f t="shared" si="208"/>
        <v>0</v>
      </c>
      <c r="BL575" s="181">
        <f>Инвентаризация!O578</f>
        <v>0</v>
      </c>
      <c r="BM575" s="181">
        <f>Инвентаризация!P578</f>
        <v>0</v>
      </c>
      <c r="BN575" s="181">
        <f>Инвентаризация!Q578</f>
        <v>0</v>
      </c>
      <c r="BO575" s="181" t="str">
        <f>IFERROR('Аксапта 3'!A583,"-")</f>
        <v>-</v>
      </c>
      <c r="BP575" s="38">
        <f t="shared" si="209"/>
        <v>0</v>
      </c>
      <c r="BQ575" s="38">
        <f t="shared" si="210"/>
        <v>0</v>
      </c>
      <c r="BR575" s="38">
        <f t="shared" si="211"/>
        <v>0</v>
      </c>
      <c r="BS575" s="181">
        <f t="shared" si="212"/>
        <v>0</v>
      </c>
    </row>
    <row r="576" spans="23:71">
      <c r="W576" s="38">
        <f t="shared" si="198"/>
        <v>0</v>
      </c>
      <c r="AO576" s="38">
        <f t="shared" si="199"/>
        <v>0</v>
      </c>
      <c r="AP576" s="38">
        <f t="shared" si="200"/>
        <v>0</v>
      </c>
      <c r="AR576" s="181">
        <f>Инвентаризация!O579</f>
        <v>0</v>
      </c>
      <c r="AS576" s="181">
        <f>Инвентаризация!P579</f>
        <v>0</v>
      </c>
      <c r="AT576" s="181">
        <f>Инвентаризация!Q579</f>
        <v>0</v>
      </c>
      <c r="AU576" s="181" t="str">
        <f>IFERROR('Аксапта '!A584,"-")</f>
        <v>-</v>
      </c>
      <c r="AV576" s="38">
        <f t="shared" si="201"/>
        <v>0</v>
      </c>
      <c r="AW576" s="38">
        <f t="shared" si="202"/>
        <v>0</v>
      </c>
      <c r="AX576" s="38">
        <f t="shared" si="203"/>
        <v>0</v>
      </c>
      <c r="AY576" s="181">
        <f t="shared" si="204"/>
        <v>0</v>
      </c>
      <c r="BB576" s="181">
        <f>Инвентаризация!O579</f>
        <v>0</v>
      </c>
      <c r="BC576" s="181">
        <f>Инвентаризация!P579</f>
        <v>0</v>
      </c>
      <c r="BD576" s="181">
        <f>Инвентаризация!Q579</f>
        <v>0</v>
      </c>
      <c r="BE576" s="181" t="str">
        <f>IFERROR('Аксапта 2'!A584,"-")</f>
        <v>-</v>
      </c>
      <c r="BF576" s="38">
        <f t="shared" si="205"/>
        <v>0</v>
      </c>
      <c r="BG576" s="38">
        <f t="shared" si="206"/>
        <v>0</v>
      </c>
      <c r="BH576" s="38">
        <f t="shared" si="207"/>
        <v>0</v>
      </c>
      <c r="BI576" s="181">
        <f t="shared" si="208"/>
        <v>0</v>
      </c>
      <c r="BL576" s="181">
        <f>Инвентаризация!O579</f>
        <v>0</v>
      </c>
      <c r="BM576" s="181">
        <f>Инвентаризация!P579</f>
        <v>0</v>
      </c>
      <c r="BN576" s="181">
        <f>Инвентаризация!Q579</f>
        <v>0</v>
      </c>
      <c r="BO576" s="181" t="str">
        <f>IFERROR('Аксапта 3'!A584,"-")</f>
        <v>-</v>
      </c>
      <c r="BP576" s="38">
        <f t="shared" si="209"/>
        <v>0</v>
      </c>
      <c r="BQ576" s="38">
        <f t="shared" si="210"/>
        <v>0</v>
      </c>
      <c r="BR576" s="38">
        <f t="shared" si="211"/>
        <v>0</v>
      </c>
      <c r="BS576" s="181">
        <f t="shared" si="212"/>
        <v>0</v>
      </c>
    </row>
    <row r="577" spans="23:71">
      <c r="W577" s="38">
        <f t="shared" si="198"/>
        <v>0</v>
      </c>
      <c r="AO577" s="38">
        <f t="shared" si="199"/>
        <v>0</v>
      </c>
      <c r="AP577" s="38">
        <f t="shared" si="200"/>
        <v>0</v>
      </c>
      <c r="AR577" s="181">
        <f>Инвентаризация!O580</f>
        <v>0</v>
      </c>
      <c r="AS577" s="181">
        <f>Инвентаризация!P580</f>
        <v>0</v>
      </c>
      <c r="AT577" s="181">
        <f>Инвентаризация!Q580</f>
        <v>0</v>
      </c>
      <c r="AU577" s="181" t="str">
        <f>IFERROR('Аксапта '!A585,"-")</f>
        <v>-</v>
      </c>
      <c r="AV577" s="38">
        <f t="shared" si="201"/>
        <v>0</v>
      </c>
      <c r="AW577" s="38">
        <f t="shared" si="202"/>
        <v>0</v>
      </c>
      <c r="AX577" s="38">
        <f t="shared" si="203"/>
        <v>0</v>
      </c>
      <c r="AY577" s="181">
        <f t="shared" si="204"/>
        <v>0</v>
      </c>
      <c r="BB577" s="181">
        <f>Инвентаризация!O580</f>
        <v>0</v>
      </c>
      <c r="BC577" s="181">
        <f>Инвентаризация!P580</f>
        <v>0</v>
      </c>
      <c r="BD577" s="181">
        <f>Инвентаризация!Q580</f>
        <v>0</v>
      </c>
      <c r="BE577" s="181" t="str">
        <f>IFERROR('Аксапта 2'!A585,"-")</f>
        <v>-</v>
      </c>
      <c r="BF577" s="38">
        <f t="shared" si="205"/>
        <v>0</v>
      </c>
      <c r="BG577" s="38">
        <f t="shared" si="206"/>
        <v>0</v>
      </c>
      <c r="BH577" s="38">
        <f t="shared" si="207"/>
        <v>0</v>
      </c>
      <c r="BI577" s="181">
        <f t="shared" si="208"/>
        <v>0</v>
      </c>
      <c r="BL577" s="181">
        <f>Инвентаризация!O580</f>
        <v>0</v>
      </c>
      <c r="BM577" s="181">
        <f>Инвентаризация!P580</f>
        <v>0</v>
      </c>
      <c r="BN577" s="181">
        <f>Инвентаризация!Q580</f>
        <v>0</v>
      </c>
      <c r="BO577" s="181" t="str">
        <f>IFERROR('Аксапта 3'!A585,"-")</f>
        <v>-</v>
      </c>
      <c r="BP577" s="38">
        <f t="shared" si="209"/>
        <v>0</v>
      </c>
      <c r="BQ577" s="38">
        <f t="shared" si="210"/>
        <v>0</v>
      </c>
      <c r="BR577" s="38">
        <f t="shared" si="211"/>
        <v>0</v>
      </c>
      <c r="BS577" s="181">
        <f t="shared" si="212"/>
        <v>0</v>
      </c>
    </row>
    <row r="578" spans="23:71">
      <c r="W578" s="38">
        <f t="shared" si="198"/>
        <v>0</v>
      </c>
      <c r="AO578" s="38">
        <f t="shared" si="199"/>
        <v>0</v>
      </c>
      <c r="AP578" s="38">
        <f t="shared" si="200"/>
        <v>0</v>
      </c>
      <c r="AR578" s="181">
        <f>Инвентаризация!O581</f>
        <v>0</v>
      </c>
      <c r="AS578" s="181">
        <f>Инвентаризация!P581</f>
        <v>0</v>
      </c>
      <c r="AT578" s="181">
        <f>Инвентаризация!Q581</f>
        <v>0</v>
      </c>
      <c r="AU578" s="181" t="str">
        <f>IFERROR('Аксапта '!A586,"-")</f>
        <v>-</v>
      </c>
      <c r="AV578" s="38">
        <f t="shared" si="201"/>
        <v>0</v>
      </c>
      <c r="AW578" s="38">
        <f t="shared" si="202"/>
        <v>0</v>
      </c>
      <c r="AX578" s="38">
        <f t="shared" si="203"/>
        <v>0</v>
      </c>
      <c r="AY578" s="181">
        <f t="shared" si="204"/>
        <v>0</v>
      </c>
      <c r="BB578" s="181">
        <f>Инвентаризация!O581</f>
        <v>0</v>
      </c>
      <c r="BC578" s="181">
        <f>Инвентаризация!P581</f>
        <v>0</v>
      </c>
      <c r="BD578" s="181">
        <f>Инвентаризация!Q581</f>
        <v>0</v>
      </c>
      <c r="BE578" s="181" t="str">
        <f>IFERROR('Аксапта 2'!A586,"-")</f>
        <v>-</v>
      </c>
      <c r="BF578" s="38">
        <f t="shared" si="205"/>
        <v>0</v>
      </c>
      <c r="BG578" s="38">
        <f t="shared" si="206"/>
        <v>0</v>
      </c>
      <c r="BH578" s="38">
        <f t="shared" si="207"/>
        <v>0</v>
      </c>
      <c r="BI578" s="181">
        <f t="shared" si="208"/>
        <v>0</v>
      </c>
      <c r="BL578" s="181">
        <f>Инвентаризация!O581</f>
        <v>0</v>
      </c>
      <c r="BM578" s="181">
        <f>Инвентаризация!P581</f>
        <v>0</v>
      </c>
      <c r="BN578" s="181">
        <f>Инвентаризация!Q581</f>
        <v>0</v>
      </c>
      <c r="BO578" s="181" t="str">
        <f>IFERROR('Аксапта 3'!A586,"-")</f>
        <v>-</v>
      </c>
      <c r="BP578" s="38">
        <f t="shared" si="209"/>
        <v>0</v>
      </c>
      <c r="BQ578" s="38">
        <f t="shared" si="210"/>
        <v>0</v>
      </c>
      <c r="BR578" s="38">
        <f t="shared" si="211"/>
        <v>0</v>
      </c>
      <c r="BS578" s="181">
        <f t="shared" si="212"/>
        <v>0</v>
      </c>
    </row>
    <row r="579" spans="23:71">
      <c r="W579" s="38">
        <f t="shared" si="198"/>
        <v>0</v>
      </c>
      <c r="AO579" s="38">
        <f t="shared" si="199"/>
        <v>0</v>
      </c>
      <c r="AP579" s="38">
        <f t="shared" si="200"/>
        <v>0</v>
      </c>
      <c r="AR579" s="181">
        <f>Инвентаризация!O582</f>
        <v>0</v>
      </c>
      <c r="AS579" s="181">
        <f>Инвентаризация!P582</f>
        <v>0</v>
      </c>
      <c r="AT579" s="181">
        <f>Инвентаризация!Q582</f>
        <v>0</v>
      </c>
      <c r="AU579" s="181" t="str">
        <f>IFERROR('Аксапта '!A587,"-")</f>
        <v>-</v>
      </c>
      <c r="AV579" s="38">
        <f t="shared" si="201"/>
        <v>0</v>
      </c>
      <c r="AW579" s="38">
        <f t="shared" si="202"/>
        <v>0</v>
      </c>
      <c r="AX579" s="38">
        <f t="shared" si="203"/>
        <v>0</v>
      </c>
      <c r="AY579" s="181">
        <f t="shared" si="204"/>
        <v>0</v>
      </c>
      <c r="BB579" s="181">
        <f>Инвентаризация!O582</f>
        <v>0</v>
      </c>
      <c r="BC579" s="181">
        <f>Инвентаризация!P582</f>
        <v>0</v>
      </c>
      <c r="BD579" s="181">
        <f>Инвентаризация!Q582</f>
        <v>0</v>
      </c>
      <c r="BE579" s="181" t="str">
        <f>IFERROR('Аксапта 2'!A587,"-")</f>
        <v>-</v>
      </c>
      <c r="BF579" s="38">
        <f t="shared" si="205"/>
        <v>0</v>
      </c>
      <c r="BG579" s="38">
        <f t="shared" si="206"/>
        <v>0</v>
      </c>
      <c r="BH579" s="38">
        <f t="shared" si="207"/>
        <v>0</v>
      </c>
      <c r="BI579" s="181">
        <f t="shared" si="208"/>
        <v>0</v>
      </c>
      <c r="BL579" s="181">
        <f>Инвентаризация!O582</f>
        <v>0</v>
      </c>
      <c r="BM579" s="181">
        <f>Инвентаризация!P582</f>
        <v>0</v>
      </c>
      <c r="BN579" s="181">
        <f>Инвентаризация!Q582</f>
        <v>0</v>
      </c>
      <c r="BO579" s="181" t="str">
        <f>IFERROR('Аксапта 3'!A587,"-")</f>
        <v>-</v>
      </c>
      <c r="BP579" s="38">
        <f t="shared" si="209"/>
        <v>0</v>
      </c>
      <c r="BQ579" s="38">
        <f t="shared" si="210"/>
        <v>0</v>
      </c>
      <c r="BR579" s="38">
        <f t="shared" si="211"/>
        <v>0</v>
      </c>
      <c r="BS579" s="181">
        <f t="shared" si="212"/>
        <v>0</v>
      </c>
    </row>
    <row r="580" spans="23:71">
      <c r="W580" s="38">
        <f t="shared" ref="W580:W586" si="213">AE68</f>
        <v>0</v>
      </c>
      <c r="AO580" s="38">
        <f t="shared" ref="AO580:AO643" si="214">B581+1-1</f>
        <v>0</v>
      </c>
      <c r="AP580" s="38">
        <f t="shared" ref="AP580:AP643" si="215">A581</f>
        <v>0</v>
      </c>
      <c r="AR580" s="181">
        <f>Инвентаризация!O583</f>
        <v>0</v>
      </c>
      <c r="AS580" s="181">
        <f>Инвентаризация!P583</f>
        <v>0</v>
      </c>
      <c r="AT580" s="181">
        <f>Инвентаризация!Q583</f>
        <v>0</v>
      </c>
      <c r="AU580" s="181" t="str">
        <f>IFERROR('Аксапта '!A588,"-")</f>
        <v>-</v>
      </c>
      <c r="AV580" s="38">
        <f t="shared" ref="AV580:AV643" si="216">IFERROR(VLOOKUP(AU580,AR:AR,1,0),0)</f>
        <v>0</v>
      </c>
      <c r="AW580" s="38">
        <f t="shared" ref="AW580:AW643" si="217">IFERROR(VLOOKUP(AU580,AS:AS,1,0),0)</f>
        <v>0</v>
      </c>
      <c r="AX580" s="38">
        <f t="shared" ref="AX580:AX643" si="218">IFERROR(VLOOKUP(AU580,AT:AT,1,0),0)</f>
        <v>0</v>
      </c>
      <c r="AY580" s="181">
        <f t="shared" ref="AY580:AY643" si="219">IFERROR(AU580-AV580-AX580-AW580,0)</f>
        <v>0</v>
      </c>
      <c r="BB580" s="181">
        <f>Инвентаризация!O583</f>
        <v>0</v>
      </c>
      <c r="BC580" s="181">
        <f>Инвентаризация!P583</f>
        <v>0</v>
      </c>
      <c r="BD580" s="181">
        <f>Инвентаризация!Q583</f>
        <v>0</v>
      </c>
      <c r="BE580" s="181" t="str">
        <f>IFERROR('Аксапта 2'!A588,"-")</f>
        <v>-</v>
      </c>
      <c r="BF580" s="38">
        <f t="shared" ref="BF580:BF643" si="220">IFERROR(VLOOKUP(BE580,BB:BB,1,0),0)</f>
        <v>0</v>
      </c>
      <c r="BG580" s="38">
        <f t="shared" ref="BG580:BG643" si="221">IFERROR(VLOOKUP(BE580,BC:BC,1,0),0)</f>
        <v>0</v>
      </c>
      <c r="BH580" s="38">
        <f t="shared" ref="BH580:BH643" si="222">IFERROR(VLOOKUP(BE580,BD:BD,1,0),0)</f>
        <v>0</v>
      </c>
      <c r="BI580" s="181">
        <f t="shared" ref="BI580:BI643" si="223">IFERROR(BE580-BF580-BH580-BG580,0)</f>
        <v>0</v>
      </c>
      <c r="BL580" s="181">
        <f>Инвентаризация!O583</f>
        <v>0</v>
      </c>
      <c r="BM580" s="181">
        <f>Инвентаризация!P583</f>
        <v>0</v>
      </c>
      <c r="BN580" s="181">
        <f>Инвентаризация!Q583</f>
        <v>0</v>
      </c>
      <c r="BO580" s="181" t="str">
        <f>IFERROR('Аксапта 3'!A588,"-")</f>
        <v>-</v>
      </c>
      <c r="BP580" s="38">
        <f t="shared" ref="BP580:BP643" si="224">IFERROR(VLOOKUP(BO580,BL:BL,1,0),0)</f>
        <v>0</v>
      </c>
      <c r="BQ580" s="38">
        <f t="shared" ref="BQ580:BQ643" si="225">IFERROR(VLOOKUP(BO580,BM:BM,1,0),0)</f>
        <v>0</v>
      </c>
      <c r="BR580" s="38">
        <f t="shared" ref="BR580:BR643" si="226">IFERROR(VLOOKUP(BO580,BN:BN,1,0),0)</f>
        <v>0</v>
      </c>
      <c r="BS580" s="181">
        <f t="shared" ref="BS580:BS643" si="227">IFERROR(BO580-BP580-BR580-BQ580,0)</f>
        <v>0</v>
      </c>
    </row>
    <row r="581" spans="23:71">
      <c r="W581" s="38">
        <f t="shared" si="213"/>
        <v>0</v>
      </c>
      <c r="AO581" s="38">
        <f t="shared" si="214"/>
        <v>0</v>
      </c>
      <c r="AP581" s="38">
        <f t="shared" si="215"/>
        <v>0</v>
      </c>
      <c r="AR581" s="181">
        <f>Инвентаризация!O584</f>
        <v>0</v>
      </c>
      <c r="AS581" s="181">
        <f>Инвентаризация!P584</f>
        <v>0</v>
      </c>
      <c r="AT581" s="181">
        <f>Инвентаризация!Q584</f>
        <v>0</v>
      </c>
      <c r="AU581" s="181" t="str">
        <f>IFERROR('Аксапта '!A589,"-")</f>
        <v>-</v>
      </c>
      <c r="AV581" s="38">
        <f t="shared" si="216"/>
        <v>0</v>
      </c>
      <c r="AW581" s="38">
        <f t="shared" si="217"/>
        <v>0</v>
      </c>
      <c r="AX581" s="38">
        <f t="shared" si="218"/>
        <v>0</v>
      </c>
      <c r="AY581" s="181">
        <f t="shared" si="219"/>
        <v>0</v>
      </c>
      <c r="BB581" s="181">
        <f>Инвентаризация!O584</f>
        <v>0</v>
      </c>
      <c r="BC581" s="181">
        <f>Инвентаризация!P584</f>
        <v>0</v>
      </c>
      <c r="BD581" s="181">
        <f>Инвентаризация!Q584</f>
        <v>0</v>
      </c>
      <c r="BE581" s="181" t="str">
        <f>IFERROR('Аксапта 2'!A589,"-")</f>
        <v>-</v>
      </c>
      <c r="BF581" s="38">
        <f t="shared" si="220"/>
        <v>0</v>
      </c>
      <c r="BG581" s="38">
        <f t="shared" si="221"/>
        <v>0</v>
      </c>
      <c r="BH581" s="38">
        <f t="shared" si="222"/>
        <v>0</v>
      </c>
      <c r="BI581" s="181">
        <f t="shared" si="223"/>
        <v>0</v>
      </c>
      <c r="BL581" s="181">
        <f>Инвентаризация!O584</f>
        <v>0</v>
      </c>
      <c r="BM581" s="181">
        <f>Инвентаризация!P584</f>
        <v>0</v>
      </c>
      <c r="BN581" s="181">
        <f>Инвентаризация!Q584</f>
        <v>0</v>
      </c>
      <c r="BO581" s="181" t="str">
        <f>IFERROR('Аксапта 3'!A589,"-")</f>
        <v>-</v>
      </c>
      <c r="BP581" s="38">
        <f t="shared" si="224"/>
        <v>0</v>
      </c>
      <c r="BQ581" s="38">
        <f t="shared" si="225"/>
        <v>0</v>
      </c>
      <c r="BR581" s="38">
        <f t="shared" si="226"/>
        <v>0</v>
      </c>
      <c r="BS581" s="181">
        <f t="shared" si="227"/>
        <v>0</v>
      </c>
    </row>
    <row r="582" spans="23:71">
      <c r="W582" s="38">
        <f t="shared" si="213"/>
        <v>0</v>
      </c>
      <c r="AO582" s="38">
        <f t="shared" si="214"/>
        <v>0</v>
      </c>
      <c r="AP582" s="38">
        <f t="shared" si="215"/>
        <v>0</v>
      </c>
      <c r="AR582" s="181">
        <f>Инвентаризация!O585</f>
        <v>0</v>
      </c>
      <c r="AS582" s="181">
        <f>Инвентаризация!P585</f>
        <v>0</v>
      </c>
      <c r="AT582" s="181">
        <f>Инвентаризация!Q585</f>
        <v>0</v>
      </c>
      <c r="AU582" s="181" t="str">
        <f>IFERROR('Аксапта '!A590,"-")</f>
        <v>-</v>
      </c>
      <c r="AV582" s="38">
        <f t="shared" si="216"/>
        <v>0</v>
      </c>
      <c r="AW582" s="38">
        <f t="shared" si="217"/>
        <v>0</v>
      </c>
      <c r="AX582" s="38">
        <f t="shared" si="218"/>
        <v>0</v>
      </c>
      <c r="AY582" s="181">
        <f t="shared" si="219"/>
        <v>0</v>
      </c>
      <c r="BB582" s="181">
        <f>Инвентаризация!O585</f>
        <v>0</v>
      </c>
      <c r="BC582" s="181">
        <f>Инвентаризация!P585</f>
        <v>0</v>
      </c>
      <c r="BD582" s="181">
        <f>Инвентаризация!Q585</f>
        <v>0</v>
      </c>
      <c r="BE582" s="181" t="str">
        <f>IFERROR('Аксапта 2'!A590,"-")</f>
        <v>-</v>
      </c>
      <c r="BF582" s="38">
        <f t="shared" si="220"/>
        <v>0</v>
      </c>
      <c r="BG582" s="38">
        <f t="shared" si="221"/>
        <v>0</v>
      </c>
      <c r="BH582" s="38">
        <f t="shared" si="222"/>
        <v>0</v>
      </c>
      <c r="BI582" s="181">
        <f t="shared" si="223"/>
        <v>0</v>
      </c>
      <c r="BL582" s="181">
        <f>Инвентаризация!O585</f>
        <v>0</v>
      </c>
      <c r="BM582" s="181">
        <f>Инвентаризация!P585</f>
        <v>0</v>
      </c>
      <c r="BN582" s="181">
        <f>Инвентаризация!Q585</f>
        <v>0</v>
      </c>
      <c r="BO582" s="181" t="str">
        <f>IFERROR('Аксапта 3'!A590,"-")</f>
        <v>-</v>
      </c>
      <c r="BP582" s="38">
        <f t="shared" si="224"/>
        <v>0</v>
      </c>
      <c r="BQ582" s="38">
        <f t="shared" si="225"/>
        <v>0</v>
      </c>
      <c r="BR582" s="38">
        <f t="shared" si="226"/>
        <v>0</v>
      </c>
      <c r="BS582" s="181">
        <f t="shared" si="227"/>
        <v>0</v>
      </c>
    </row>
    <row r="583" spans="23:71">
      <c r="W583" s="38">
        <f t="shared" si="213"/>
        <v>0</v>
      </c>
      <c r="AO583" s="38">
        <f t="shared" si="214"/>
        <v>0</v>
      </c>
      <c r="AP583" s="38">
        <f t="shared" si="215"/>
        <v>0</v>
      </c>
      <c r="AR583" s="181">
        <f>Инвентаризация!O586</f>
        <v>0</v>
      </c>
      <c r="AS583" s="181">
        <f>Инвентаризация!P586</f>
        <v>0</v>
      </c>
      <c r="AT583" s="181">
        <f>Инвентаризация!Q586</f>
        <v>0</v>
      </c>
      <c r="AU583" s="181" t="str">
        <f>IFERROR('Аксапта '!A591,"-")</f>
        <v>-</v>
      </c>
      <c r="AV583" s="38">
        <f t="shared" si="216"/>
        <v>0</v>
      </c>
      <c r="AW583" s="38">
        <f t="shared" si="217"/>
        <v>0</v>
      </c>
      <c r="AX583" s="38">
        <f t="shared" si="218"/>
        <v>0</v>
      </c>
      <c r="AY583" s="181">
        <f t="shared" si="219"/>
        <v>0</v>
      </c>
      <c r="BB583" s="181">
        <f>Инвентаризация!O586</f>
        <v>0</v>
      </c>
      <c r="BC583" s="181">
        <f>Инвентаризация!P586</f>
        <v>0</v>
      </c>
      <c r="BD583" s="181">
        <f>Инвентаризация!Q586</f>
        <v>0</v>
      </c>
      <c r="BE583" s="181" t="str">
        <f>IFERROR('Аксапта 2'!A591,"-")</f>
        <v>-</v>
      </c>
      <c r="BF583" s="38">
        <f t="shared" si="220"/>
        <v>0</v>
      </c>
      <c r="BG583" s="38">
        <f t="shared" si="221"/>
        <v>0</v>
      </c>
      <c r="BH583" s="38">
        <f t="shared" si="222"/>
        <v>0</v>
      </c>
      <c r="BI583" s="181">
        <f t="shared" si="223"/>
        <v>0</v>
      </c>
      <c r="BL583" s="181">
        <f>Инвентаризация!O586</f>
        <v>0</v>
      </c>
      <c r="BM583" s="181">
        <f>Инвентаризация!P586</f>
        <v>0</v>
      </c>
      <c r="BN583" s="181">
        <f>Инвентаризация!Q586</f>
        <v>0</v>
      </c>
      <c r="BO583" s="181" t="str">
        <f>IFERROR('Аксапта 3'!A591,"-")</f>
        <v>-</v>
      </c>
      <c r="BP583" s="38">
        <f t="shared" si="224"/>
        <v>0</v>
      </c>
      <c r="BQ583" s="38">
        <f t="shared" si="225"/>
        <v>0</v>
      </c>
      <c r="BR583" s="38">
        <f t="shared" si="226"/>
        <v>0</v>
      </c>
      <c r="BS583" s="181">
        <f t="shared" si="227"/>
        <v>0</v>
      </c>
    </row>
    <row r="584" spans="23:71">
      <c r="W584" s="38">
        <f t="shared" si="213"/>
        <v>0</v>
      </c>
      <c r="AO584" s="38">
        <f t="shared" si="214"/>
        <v>0</v>
      </c>
      <c r="AP584" s="38">
        <f t="shared" si="215"/>
        <v>0</v>
      </c>
      <c r="AR584" s="181">
        <f>Инвентаризация!O587</f>
        <v>0</v>
      </c>
      <c r="AS584" s="181">
        <f>Инвентаризация!P587</f>
        <v>0</v>
      </c>
      <c r="AT584" s="181">
        <f>Инвентаризация!Q587</f>
        <v>0</v>
      </c>
      <c r="AU584" s="181" t="str">
        <f>IFERROR('Аксапта '!A592,"-")</f>
        <v>-</v>
      </c>
      <c r="AV584" s="38">
        <f t="shared" si="216"/>
        <v>0</v>
      </c>
      <c r="AW584" s="38">
        <f t="shared" si="217"/>
        <v>0</v>
      </c>
      <c r="AX584" s="38">
        <f t="shared" si="218"/>
        <v>0</v>
      </c>
      <c r="AY584" s="181">
        <f t="shared" si="219"/>
        <v>0</v>
      </c>
      <c r="BB584" s="181">
        <f>Инвентаризация!O587</f>
        <v>0</v>
      </c>
      <c r="BC584" s="181">
        <f>Инвентаризация!P587</f>
        <v>0</v>
      </c>
      <c r="BD584" s="181">
        <f>Инвентаризация!Q587</f>
        <v>0</v>
      </c>
      <c r="BE584" s="181" t="str">
        <f>IFERROR('Аксапта 2'!A592,"-")</f>
        <v>-</v>
      </c>
      <c r="BF584" s="38">
        <f t="shared" si="220"/>
        <v>0</v>
      </c>
      <c r="BG584" s="38">
        <f t="shared" si="221"/>
        <v>0</v>
      </c>
      <c r="BH584" s="38">
        <f t="shared" si="222"/>
        <v>0</v>
      </c>
      <c r="BI584" s="181">
        <f t="shared" si="223"/>
        <v>0</v>
      </c>
      <c r="BL584" s="181">
        <f>Инвентаризация!O587</f>
        <v>0</v>
      </c>
      <c r="BM584" s="181">
        <f>Инвентаризация!P587</f>
        <v>0</v>
      </c>
      <c r="BN584" s="181">
        <f>Инвентаризация!Q587</f>
        <v>0</v>
      </c>
      <c r="BO584" s="181" t="str">
        <f>IFERROR('Аксапта 3'!A592,"-")</f>
        <v>-</v>
      </c>
      <c r="BP584" s="38">
        <f t="shared" si="224"/>
        <v>0</v>
      </c>
      <c r="BQ584" s="38">
        <f t="shared" si="225"/>
        <v>0</v>
      </c>
      <c r="BR584" s="38">
        <f t="shared" si="226"/>
        <v>0</v>
      </c>
      <c r="BS584" s="181">
        <f t="shared" si="227"/>
        <v>0</v>
      </c>
    </row>
    <row r="585" spans="23:71">
      <c r="W585" s="38">
        <f t="shared" si="213"/>
        <v>0</v>
      </c>
      <c r="AO585" s="38">
        <f t="shared" si="214"/>
        <v>0</v>
      </c>
      <c r="AP585" s="38">
        <f t="shared" si="215"/>
        <v>0</v>
      </c>
      <c r="AR585" s="181">
        <f>Инвентаризация!O588</f>
        <v>0</v>
      </c>
      <c r="AS585" s="181">
        <f>Инвентаризация!P588</f>
        <v>0</v>
      </c>
      <c r="AT585" s="181">
        <f>Инвентаризация!Q588</f>
        <v>0</v>
      </c>
      <c r="AU585" s="181" t="str">
        <f>IFERROR('Аксапта '!A593,"-")</f>
        <v>-</v>
      </c>
      <c r="AV585" s="38">
        <f t="shared" si="216"/>
        <v>0</v>
      </c>
      <c r="AW585" s="38">
        <f t="shared" si="217"/>
        <v>0</v>
      </c>
      <c r="AX585" s="38">
        <f t="shared" si="218"/>
        <v>0</v>
      </c>
      <c r="AY585" s="181">
        <f t="shared" si="219"/>
        <v>0</v>
      </c>
      <c r="BB585" s="181">
        <f>Инвентаризация!O588</f>
        <v>0</v>
      </c>
      <c r="BC585" s="181">
        <f>Инвентаризация!P588</f>
        <v>0</v>
      </c>
      <c r="BD585" s="181">
        <f>Инвентаризация!Q588</f>
        <v>0</v>
      </c>
      <c r="BE585" s="181" t="str">
        <f>IFERROR('Аксапта 2'!A593,"-")</f>
        <v>-</v>
      </c>
      <c r="BF585" s="38">
        <f t="shared" si="220"/>
        <v>0</v>
      </c>
      <c r="BG585" s="38">
        <f t="shared" si="221"/>
        <v>0</v>
      </c>
      <c r="BH585" s="38">
        <f t="shared" si="222"/>
        <v>0</v>
      </c>
      <c r="BI585" s="181">
        <f t="shared" si="223"/>
        <v>0</v>
      </c>
      <c r="BL585" s="181">
        <f>Инвентаризация!O588</f>
        <v>0</v>
      </c>
      <c r="BM585" s="181">
        <f>Инвентаризация!P588</f>
        <v>0</v>
      </c>
      <c r="BN585" s="181">
        <f>Инвентаризация!Q588</f>
        <v>0</v>
      </c>
      <c r="BO585" s="181" t="str">
        <f>IFERROR('Аксапта 3'!A593,"-")</f>
        <v>-</v>
      </c>
      <c r="BP585" s="38">
        <f t="shared" si="224"/>
        <v>0</v>
      </c>
      <c r="BQ585" s="38">
        <f t="shared" si="225"/>
        <v>0</v>
      </c>
      <c r="BR585" s="38">
        <f t="shared" si="226"/>
        <v>0</v>
      </c>
      <c r="BS585" s="181">
        <f t="shared" si="227"/>
        <v>0</v>
      </c>
    </row>
    <row r="586" spans="23:71">
      <c r="W586" s="38">
        <f t="shared" si="213"/>
        <v>0</v>
      </c>
      <c r="AO586" s="38">
        <f t="shared" si="214"/>
        <v>0</v>
      </c>
      <c r="AP586" s="38">
        <f t="shared" si="215"/>
        <v>0</v>
      </c>
      <c r="AR586" s="181">
        <f>Инвентаризация!O589</f>
        <v>0</v>
      </c>
      <c r="AS586" s="181">
        <f>Инвентаризация!P589</f>
        <v>0</v>
      </c>
      <c r="AT586" s="181">
        <f>Инвентаризация!Q589</f>
        <v>0</v>
      </c>
      <c r="AU586" s="181" t="str">
        <f>IFERROR('Аксапта '!A594,"-")</f>
        <v>-</v>
      </c>
      <c r="AV586" s="38">
        <f t="shared" si="216"/>
        <v>0</v>
      </c>
      <c r="AW586" s="38">
        <f t="shared" si="217"/>
        <v>0</v>
      </c>
      <c r="AX586" s="38">
        <f t="shared" si="218"/>
        <v>0</v>
      </c>
      <c r="AY586" s="181">
        <f t="shared" si="219"/>
        <v>0</v>
      </c>
      <c r="BB586" s="181">
        <f>Инвентаризация!O589</f>
        <v>0</v>
      </c>
      <c r="BC586" s="181">
        <f>Инвентаризация!P589</f>
        <v>0</v>
      </c>
      <c r="BD586" s="181">
        <f>Инвентаризация!Q589</f>
        <v>0</v>
      </c>
      <c r="BE586" s="181" t="str">
        <f>IFERROR('Аксапта 2'!A594,"-")</f>
        <v>-</v>
      </c>
      <c r="BF586" s="38">
        <f t="shared" si="220"/>
        <v>0</v>
      </c>
      <c r="BG586" s="38">
        <f t="shared" si="221"/>
        <v>0</v>
      </c>
      <c r="BH586" s="38">
        <f t="shared" si="222"/>
        <v>0</v>
      </c>
      <c r="BI586" s="181">
        <f t="shared" si="223"/>
        <v>0</v>
      </c>
      <c r="BL586" s="181">
        <f>Инвентаризация!O589</f>
        <v>0</v>
      </c>
      <c r="BM586" s="181">
        <f>Инвентаризация!P589</f>
        <v>0</v>
      </c>
      <c r="BN586" s="181">
        <f>Инвентаризация!Q589</f>
        <v>0</v>
      </c>
      <c r="BO586" s="181" t="str">
        <f>IFERROR('Аксапта 3'!A594,"-")</f>
        <v>-</v>
      </c>
      <c r="BP586" s="38">
        <f t="shared" si="224"/>
        <v>0</v>
      </c>
      <c r="BQ586" s="38">
        <f t="shared" si="225"/>
        <v>0</v>
      </c>
      <c r="BR586" s="38">
        <f t="shared" si="226"/>
        <v>0</v>
      </c>
      <c r="BS586" s="181">
        <f t="shared" si="227"/>
        <v>0</v>
      </c>
    </row>
    <row r="587" spans="23:71">
      <c r="W587" s="38">
        <f>AF3</f>
        <v>8076</v>
      </c>
      <c r="AO587" s="38">
        <f t="shared" si="214"/>
        <v>0</v>
      </c>
      <c r="AP587" s="38">
        <f t="shared" si="215"/>
        <v>0</v>
      </c>
      <c r="AR587" s="181">
        <f>Инвентаризация!O590</f>
        <v>0</v>
      </c>
      <c r="AS587" s="181">
        <f>Инвентаризация!P590</f>
        <v>0</v>
      </c>
      <c r="AT587" s="181">
        <f>Инвентаризация!Q590</f>
        <v>0</v>
      </c>
      <c r="AU587" s="181" t="str">
        <f>IFERROR('Аксапта '!A595,"-")</f>
        <v>-</v>
      </c>
      <c r="AV587" s="38">
        <f t="shared" si="216"/>
        <v>0</v>
      </c>
      <c r="AW587" s="38">
        <f t="shared" si="217"/>
        <v>0</v>
      </c>
      <c r="AX587" s="38">
        <f t="shared" si="218"/>
        <v>0</v>
      </c>
      <c r="AY587" s="181">
        <f t="shared" si="219"/>
        <v>0</v>
      </c>
      <c r="BB587" s="181">
        <f>Инвентаризация!O590</f>
        <v>0</v>
      </c>
      <c r="BC587" s="181">
        <f>Инвентаризация!P590</f>
        <v>0</v>
      </c>
      <c r="BD587" s="181">
        <f>Инвентаризация!Q590</f>
        <v>0</v>
      </c>
      <c r="BE587" s="181" t="str">
        <f>IFERROR('Аксапта 2'!A595,"-")</f>
        <v>-</v>
      </c>
      <c r="BF587" s="38">
        <f t="shared" si="220"/>
        <v>0</v>
      </c>
      <c r="BG587" s="38">
        <f t="shared" si="221"/>
        <v>0</v>
      </c>
      <c r="BH587" s="38">
        <f t="shared" si="222"/>
        <v>0</v>
      </c>
      <c r="BI587" s="181">
        <f t="shared" si="223"/>
        <v>0</v>
      </c>
      <c r="BL587" s="181">
        <f>Инвентаризация!O590</f>
        <v>0</v>
      </c>
      <c r="BM587" s="181">
        <f>Инвентаризация!P590</f>
        <v>0</v>
      </c>
      <c r="BN587" s="181">
        <f>Инвентаризация!Q590</f>
        <v>0</v>
      </c>
      <c r="BO587" s="181" t="str">
        <f>IFERROR('Аксапта 3'!A595,"-")</f>
        <v>-</v>
      </c>
      <c r="BP587" s="38">
        <f t="shared" si="224"/>
        <v>0</v>
      </c>
      <c r="BQ587" s="38">
        <f t="shared" si="225"/>
        <v>0</v>
      </c>
      <c r="BR587" s="38">
        <f t="shared" si="226"/>
        <v>0</v>
      </c>
      <c r="BS587" s="181">
        <f t="shared" si="227"/>
        <v>0</v>
      </c>
    </row>
    <row r="588" spans="23:71">
      <c r="W588" s="38">
        <f t="shared" ref="W588:W651" si="228">AF4</f>
        <v>6030</v>
      </c>
      <c r="AO588" s="38">
        <f t="shared" si="214"/>
        <v>0</v>
      </c>
      <c r="AP588" s="38">
        <f t="shared" si="215"/>
        <v>0</v>
      </c>
      <c r="AR588" s="181">
        <f>Инвентаризация!O591</f>
        <v>0</v>
      </c>
      <c r="AS588" s="181">
        <f>Инвентаризация!P591</f>
        <v>0</v>
      </c>
      <c r="AT588" s="181">
        <f>Инвентаризация!Q591</f>
        <v>0</v>
      </c>
      <c r="AU588" s="181" t="str">
        <f>IFERROR('Аксапта '!A596,"-")</f>
        <v>-</v>
      </c>
      <c r="AV588" s="38">
        <f t="shared" si="216"/>
        <v>0</v>
      </c>
      <c r="AW588" s="38">
        <f t="shared" si="217"/>
        <v>0</v>
      </c>
      <c r="AX588" s="38">
        <f t="shared" si="218"/>
        <v>0</v>
      </c>
      <c r="AY588" s="181">
        <f t="shared" si="219"/>
        <v>0</v>
      </c>
      <c r="BB588" s="181">
        <f>Инвентаризация!O591</f>
        <v>0</v>
      </c>
      <c r="BC588" s="181">
        <f>Инвентаризация!P591</f>
        <v>0</v>
      </c>
      <c r="BD588" s="181">
        <f>Инвентаризация!Q591</f>
        <v>0</v>
      </c>
      <c r="BE588" s="181" t="str">
        <f>IFERROR('Аксапта 2'!A596,"-")</f>
        <v>-</v>
      </c>
      <c r="BF588" s="38">
        <f t="shared" si="220"/>
        <v>0</v>
      </c>
      <c r="BG588" s="38">
        <f t="shared" si="221"/>
        <v>0</v>
      </c>
      <c r="BH588" s="38">
        <f t="shared" si="222"/>
        <v>0</v>
      </c>
      <c r="BI588" s="181">
        <f t="shared" si="223"/>
        <v>0</v>
      </c>
      <c r="BL588" s="181">
        <f>Инвентаризация!O591</f>
        <v>0</v>
      </c>
      <c r="BM588" s="181">
        <f>Инвентаризация!P591</f>
        <v>0</v>
      </c>
      <c r="BN588" s="181">
        <f>Инвентаризация!Q591</f>
        <v>0</v>
      </c>
      <c r="BO588" s="181" t="str">
        <f>IFERROR('Аксапта 3'!A596,"-")</f>
        <v>-</v>
      </c>
      <c r="BP588" s="38">
        <f t="shared" si="224"/>
        <v>0</v>
      </c>
      <c r="BQ588" s="38">
        <f t="shared" si="225"/>
        <v>0</v>
      </c>
      <c r="BR588" s="38">
        <f t="shared" si="226"/>
        <v>0</v>
      </c>
      <c r="BS588" s="181">
        <f t="shared" si="227"/>
        <v>0</v>
      </c>
    </row>
    <row r="589" spans="23:71">
      <c r="W589" s="38">
        <f t="shared" si="228"/>
        <v>9890</v>
      </c>
      <c r="AO589" s="38">
        <f t="shared" si="214"/>
        <v>0</v>
      </c>
      <c r="AP589" s="38">
        <f t="shared" si="215"/>
        <v>0</v>
      </c>
      <c r="AR589" s="181">
        <f>Инвентаризация!O592</f>
        <v>0</v>
      </c>
      <c r="AS589" s="181">
        <f>Инвентаризация!P592</f>
        <v>0</v>
      </c>
      <c r="AT589" s="181">
        <f>Инвентаризация!Q592</f>
        <v>0</v>
      </c>
      <c r="AU589" s="181" t="str">
        <f>IFERROR('Аксапта '!A597,"-")</f>
        <v>-</v>
      </c>
      <c r="AV589" s="38">
        <f t="shared" si="216"/>
        <v>0</v>
      </c>
      <c r="AW589" s="38">
        <f t="shared" si="217"/>
        <v>0</v>
      </c>
      <c r="AX589" s="38">
        <f t="shared" si="218"/>
        <v>0</v>
      </c>
      <c r="AY589" s="181">
        <f t="shared" si="219"/>
        <v>0</v>
      </c>
      <c r="BB589" s="181">
        <f>Инвентаризация!O592</f>
        <v>0</v>
      </c>
      <c r="BC589" s="181">
        <f>Инвентаризация!P592</f>
        <v>0</v>
      </c>
      <c r="BD589" s="181">
        <f>Инвентаризация!Q592</f>
        <v>0</v>
      </c>
      <c r="BE589" s="181" t="str">
        <f>IFERROR('Аксапта 2'!A597,"-")</f>
        <v>-</v>
      </c>
      <c r="BF589" s="38">
        <f t="shared" si="220"/>
        <v>0</v>
      </c>
      <c r="BG589" s="38">
        <f t="shared" si="221"/>
        <v>0</v>
      </c>
      <c r="BH589" s="38">
        <f t="shared" si="222"/>
        <v>0</v>
      </c>
      <c r="BI589" s="181">
        <f t="shared" si="223"/>
        <v>0</v>
      </c>
      <c r="BL589" s="181">
        <f>Инвентаризация!O592</f>
        <v>0</v>
      </c>
      <c r="BM589" s="181">
        <f>Инвентаризация!P592</f>
        <v>0</v>
      </c>
      <c r="BN589" s="181">
        <f>Инвентаризация!Q592</f>
        <v>0</v>
      </c>
      <c r="BO589" s="181" t="str">
        <f>IFERROR('Аксапта 3'!A597,"-")</f>
        <v>-</v>
      </c>
      <c r="BP589" s="38">
        <f t="shared" si="224"/>
        <v>0</v>
      </c>
      <c r="BQ589" s="38">
        <f t="shared" si="225"/>
        <v>0</v>
      </c>
      <c r="BR589" s="38">
        <f t="shared" si="226"/>
        <v>0</v>
      </c>
      <c r="BS589" s="181">
        <f t="shared" si="227"/>
        <v>0</v>
      </c>
    </row>
    <row r="590" spans="23:71">
      <c r="W590" s="38">
        <f t="shared" si="228"/>
        <v>9598</v>
      </c>
      <c r="AO590" s="38">
        <f t="shared" si="214"/>
        <v>0</v>
      </c>
      <c r="AP590" s="38">
        <f t="shared" si="215"/>
        <v>0</v>
      </c>
      <c r="AR590" s="181">
        <f>Инвентаризация!O593</f>
        <v>0</v>
      </c>
      <c r="AS590" s="181">
        <f>Инвентаризация!P593</f>
        <v>0</v>
      </c>
      <c r="AT590" s="181">
        <f>Инвентаризация!Q593</f>
        <v>0</v>
      </c>
      <c r="AU590" s="181" t="str">
        <f>IFERROR('Аксапта '!A598,"-")</f>
        <v>-</v>
      </c>
      <c r="AV590" s="38">
        <f t="shared" si="216"/>
        <v>0</v>
      </c>
      <c r="AW590" s="38">
        <f t="shared" si="217"/>
        <v>0</v>
      </c>
      <c r="AX590" s="38">
        <f t="shared" si="218"/>
        <v>0</v>
      </c>
      <c r="AY590" s="181">
        <f t="shared" si="219"/>
        <v>0</v>
      </c>
      <c r="BB590" s="181">
        <f>Инвентаризация!O593</f>
        <v>0</v>
      </c>
      <c r="BC590" s="181">
        <f>Инвентаризация!P593</f>
        <v>0</v>
      </c>
      <c r="BD590" s="181">
        <f>Инвентаризация!Q593</f>
        <v>0</v>
      </c>
      <c r="BE590" s="181" t="str">
        <f>IFERROR('Аксапта 2'!A598,"-")</f>
        <v>-</v>
      </c>
      <c r="BF590" s="38">
        <f t="shared" si="220"/>
        <v>0</v>
      </c>
      <c r="BG590" s="38">
        <f t="shared" si="221"/>
        <v>0</v>
      </c>
      <c r="BH590" s="38">
        <f t="shared" si="222"/>
        <v>0</v>
      </c>
      <c r="BI590" s="181">
        <f t="shared" si="223"/>
        <v>0</v>
      </c>
      <c r="BL590" s="181">
        <f>Инвентаризация!O593</f>
        <v>0</v>
      </c>
      <c r="BM590" s="181">
        <f>Инвентаризация!P593</f>
        <v>0</v>
      </c>
      <c r="BN590" s="181">
        <f>Инвентаризация!Q593</f>
        <v>0</v>
      </c>
      <c r="BO590" s="181" t="str">
        <f>IFERROR('Аксапта 3'!A598,"-")</f>
        <v>-</v>
      </c>
      <c r="BP590" s="38">
        <f t="shared" si="224"/>
        <v>0</v>
      </c>
      <c r="BQ590" s="38">
        <f t="shared" si="225"/>
        <v>0</v>
      </c>
      <c r="BR590" s="38">
        <f t="shared" si="226"/>
        <v>0</v>
      </c>
      <c r="BS590" s="181">
        <f t="shared" si="227"/>
        <v>0</v>
      </c>
    </row>
    <row r="591" spans="23:71">
      <c r="W591" s="38">
        <f t="shared" si="228"/>
        <v>0</v>
      </c>
      <c r="AO591" s="38">
        <f t="shared" si="214"/>
        <v>0</v>
      </c>
      <c r="AP591" s="38">
        <f t="shared" si="215"/>
        <v>0</v>
      </c>
      <c r="AR591" s="181">
        <f>Инвентаризация!O594</f>
        <v>0</v>
      </c>
      <c r="AS591" s="181">
        <f>Инвентаризация!P594</f>
        <v>0</v>
      </c>
      <c r="AT591" s="181">
        <f>Инвентаризация!Q594</f>
        <v>0</v>
      </c>
      <c r="AU591" s="181" t="str">
        <f>IFERROR('Аксапта '!A599,"-")</f>
        <v>-</v>
      </c>
      <c r="AV591" s="38">
        <f t="shared" si="216"/>
        <v>0</v>
      </c>
      <c r="AW591" s="38">
        <f t="shared" si="217"/>
        <v>0</v>
      </c>
      <c r="AX591" s="38">
        <f t="shared" si="218"/>
        <v>0</v>
      </c>
      <c r="AY591" s="181">
        <f t="shared" si="219"/>
        <v>0</v>
      </c>
      <c r="BB591" s="181">
        <f>Инвентаризация!O594</f>
        <v>0</v>
      </c>
      <c r="BC591" s="181">
        <f>Инвентаризация!P594</f>
        <v>0</v>
      </c>
      <c r="BD591" s="181">
        <f>Инвентаризация!Q594</f>
        <v>0</v>
      </c>
      <c r="BE591" s="181" t="str">
        <f>IFERROR('Аксапта 2'!A599,"-")</f>
        <v>-</v>
      </c>
      <c r="BF591" s="38">
        <f t="shared" si="220"/>
        <v>0</v>
      </c>
      <c r="BG591" s="38">
        <f t="shared" si="221"/>
        <v>0</v>
      </c>
      <c r="BH591" s="38">
        <f t="shared" si="222"/>
        <v>0</v>
      </c>
      <c r="BI591" s="181">
        <f t="shared" si="223"/>
        <v>0</v>
      </c>
      <c r="BL591" s="181">
        <f>Инвентаризация!O594</f>
        <v>0</v>
      </c>
      <c r="BM591" s="181">
        <f>Инвентаризация!P594</f>
        <v>0</v>
      </c>
      <c r="BN591" s="181">
        <f>Инвентаризация!Q594</f>
        <v>0</v>
      </c>
      <c r="BO591" s="181" t="str">
        <f>IFERROR('Аксапта 3'!A599,"-")</f>
        <v>-</v>
      </c>
      <c r="BP591" s="38">
        <f t="shared" si="224"/>
        <v>0</v>
      </c>
      <c r="BQ591" s="38">
        <f t="shared" si="225"/>
        <v>0</v>
      </c>
      <c r="BR591" s="38">
        <f t="shared" si="226"/>
        <v>0</v>
      </c>
      <c r="BS591" s="181">
        <f t="shared" si="227"/>
        <v>0</v>
      </c>
    </row>
    <row r="592" spans="23:71">
      <c r="W592" s="38">
        <f t="shared" si="228"/>
        <v>0</v>
      </c>
      <c r="AO592" s="38">
        <f t="shared" si="214"/>
        <v>0</v>
      </c>
      <c r="AP592" s="38">
        <f t="shared" si="215"/>
        <v>0</v>
      </c>
      <c r="AR592" s="181">
        <f>Инвентаризация!O595</f>
        <v>0</v>
      </c>
      <c r="AS592" s="181">
        <f>Инвентаризация!P595</f>
        <v>0</v>
      </c>
      <c r="AT592" s="181">
        <f>Инвентаризация!Q595</f>
        <v>0</v>
      </c>
      <c r="AU592" s="181" t="str">
        <f>IFERROR('Аксапта '!A600,"-")</f>
        <v>-</v>
      </c>
      <c r="AV592" s="38">
        <f t="shared" si="216"/>
        <v>0</v>
      </c>
      <c r="AW592" s="38">
        <f t="shared" si="217"/>
        <v>0</v>
      </c>
      <c r="AX592" s="38">
        <f t="shared" si="218"/>
        <v>0</v>
      </c>
      <c r="AY592" s="181">
        <f t="shared" si="219"/>
        <v>0</v>
      </c>
      <c r="BB592" s="181">
        <f>Инвентаризация!O595</f>
        <v>0</v>
      </c>
      <c r="BC592" s="181">
        <f>Инвентаризация!P595</f>
        <v>0</v>
      </c>
      <c r="BD592" s="181">
        <f>Инвентаризация!Q595</f>
        <v>0</v>
      </c>
      <c r="BE592" s="181" t="str">
        <f>IFERROR('Аксапта 2'!A600,"-")</f>
        <v>-</v>
      </c>
      <c r="BF592" s="38">
        <f t="shared" si="220"/>
        <v>0</v>
      </c>
      <c r="BG592" s="38">
        <f t="shared" si="221"/>
        <v>0</v>
      </c>
      <c r="BH592" s="38">
        <f t="shared" si="222"/>
        <v>0</v>
      </c>
      <c r="BI592" s="181">
        <f t="shared" si="223"/>
        <v>0</v>
      </c>
      <c r="BL592" s="181">
        <f>Инвентаризация!O595</f>
        <v>0</v>
      </c>
      <c r="BM592" s="181">
        <f>Инвентаризация!P595</f>
        <v>0</v>
      </c>
      <c r="BN592" s="181">
        <f>Инвентаризация!Q595</f>
        <v>0</v>
      </c>
      <c r="BO592" s="181" t="str">
        <f>IFERROR('Аксапта 3'!A600,"-")</f>
        <v>-</v>
      </c>
      <c r="BP592" s="38">
        <f t="shared" si="224"/>
        <v>0</v>
      </c>
      <c r="BQ592" s="38">
        <f t="shared" si="225"/>
        <v>0</v>
      </c>
      <c r="BR592" s="38">
        <f t="shared" si="226"/>
        <v>0</v>
      </c>
      <c r="BS592" s="181">
        <f t="shared" si="227"/>
        <v>0</v>
      </c>
    </row>
    <row r="593" spans="23:71">
      <c r="W593" s="38">
        <f t="shared" si="228"/>
        <v>0</v>
      </c>
      <c r="AO593" s="38">
        <f t="shared" si="214"/>
        <v>0</v>
      </c>
      <c r="AP593" s="38">
        <f t="shared" si="215"/>
        <v>0</v>
      </c>
      <c r="AR593" s="181">
        <f>Инвентаризация!O596</f>
        <v>0</v>
      </c>
      <c r="AS593" s="181">
        <f>Инвентаризация!P596</f>
        <v>0</v>
      </c>
      <c r="AT593" s="181">
        <f>Инвентаризация!Q596</f>
        <v>0</v>
      </c>
      <c r="AU593" s="181" t="str">
        <f>IFERROR('Аксапта '!A601,"-")</f>
        <v>-</v>
      </c>
      <c r="AV593" s="38">
        <f t="shared" si="216"/>
        <v>0</v>
      </c>
      <c r="AW593" s="38">
        <f t="shared" si="217"/>
        <v>0</v>
      </c>
      <c r="AX593" s="38">
        <f t="shared" si="218"/>
        <v>0</v>
      </c>
      <c r="AY593" s="181">
        <f t="shared" si="219"/>
        <v>0</v>
      </c>
      <c r="BB593" s="181">
        <f>Инвентаризация!O596</f>
        <v>0</v>
      </c>
      <c r="BC593" s="181">
        <f>Инвентаризация!P596</f>
        <v>0</v>
      </c>
      <c r="BD593" s="181">
        <f>Инвентаризация!Q596</f>
        <v>0</v>
      </c>
      <c r="BE593" s="181" t="str">
        <f>IFERROR('Аксапта 2'!A601,"-")</f>
        <v>-</v>
      </c>
      <c r="BF593" s="38">
        <f t="shared" si="220"/>
        <v>0</v>
      </c>
      <c r="BG593" s="38">
        <f t="shared" si="221"/>
        <v>0</v>
      </c>
      <c r="BH593" s="38">
        <f t="shared" si="222"/>
        <v>0</v>
      </c>
      <c r="BI593" s="181">
        <f t="shared" si="223"/>
        <v>0</v>
      </c>
      <c r="BL593" s="181">
        <f>Инвентаризация!O596</f>
        <v>0</v>
      </c>
      <c r="BM593" s="181">
        <f>Инвентаризация!P596</f>
        <v>0</v>
      </c>
      <c r="BN593" s="181">
        <f>Инвентаризация!Q596</f>
        <v>0</v>
      </c>
      <c r="BO593" s="181" t="str">
        <f>IFERROR('Аксапта 3'!A601,"-")</f>
        <v>-</v>
      </c>
      <c r="BP593" s="38">
        <f t="shared" si="224"/>
        <v>0</v>
      </c>
      <c r="BQ593" s="38">
        <f t="shared" si="225"/>
        <v>0</v>
      </c>
      <c r="BR593" s="38">
        <f t="shared" si="226"/>
        <v>0</v>
      </c>
      <c r="BS593" s="181">
        <f t="shared" si="227"/>
        <v>0</v>
      </c>
    </row>
    <row r="594" spans="23:71">
      <c r="W594" s="38">
        <f t="shared" si="228"/>
        <v>0</v>
      </c>
      <c r="AO594" s="38">
        <f t="shared" si="214"/>
        <v>0</v>
      </c>
      <c r="AP594" s="38">
        <f t="shared" si="215"/>
        <v>0</v>
      </c>
      <c r="AR594" s="181">
        <f>Инвентаризация!O597</f>
        <v>0</v>
      </c>
      <c r="AS594" s="181">
        <f>Инвентаризация!P597</f>
        <v>0</v>
      </c>
      <c r="AT594" s="181">
        <f>Инвентаризация!Q597</f>
        <v>0</v>
      </c>
      <c r="AU594" s="181" t="str">
        <f>IFERROR('Аксапта '!A602,"-")</f>
        <v>-</v>
      </c>
      <c r="AV594" s="38">
        <f t="shared" si="216"/>
        <v>0</v>
      </c>
      <c r="AW594" s="38">
        <f t="shared" si="217"/>
        <v>0</v>
      </c>
      <c r="AX594" s="38">
        <f t="shared" si="218"/>
        <v>0</v>
      </c>
      <c r="AY594" s="181">
        <f t="shared" si="219"/>
        <v>0</v>
      </c>
      <c r="BB594" s="181">
        <f>Инвентаризация!O597</f>
        <v>0</v>
      </c>
      <c r="BC594" s="181">
        <f>Инвентаризация!P597</f>
        <v>0</v>
      </c>
      <c r="BD594" s="181">
        <f>Инвентаризация!Q597</f>
        <v>0</v>
      </c>
      <c r="BE594" s="181" t="str">
        <f>IFERROR('Аксапта 2'!A602,"-")</f>
        <v>-</v>
      </c>
      <c r="BF594" s="38">
        <f t="shared" si="220"/>
        <v>0</v>
      </c>
      <c r="BG594" s="38">
        <f t="shared" si="221"/>
        <v>0</v>
      </c>
      <c r="BH594" s="38">
        <f t="shared" si="222"/>
        <v>0</v>
      </c>
      <c r="BI594" s="181">
        <f t="shared" si="223"/>
        <v>0</v>
      </c>
      <c r="BL594" s="181">
        <f>Инвентаризация!O597</f>
        <v>0</v>
      </c>
      <c r="BM594" s="181">
        <f>Инвентаризация!P597</f>
        <v>0</v>
      </c>
      <c r="BN594" s="181">
        <f>Инвентаризация!Q597</f>
        <v>0</v>
      </c>
      <c r="BO594" s="181" t="str">
        <f>IFERROR('Аксапта 3'!A602,"-")</f>
        <v>-</v>
      </c>
      <c r="BP594" s="38">
        <f t="shared" si="224"/>
        <v>0</v>
      </c>
      <c r="BQ594" s="38">
        <f t="shared" si="225"/>
        <v>0</v>
      </c>
      <c r="BR594" s="38">
        <f t="shared" si="226"/>
        <v>0</v>
      </c>
      <c r="BS594" s="181">
        <f t="shared" si="227"/>
        <v>0</v>
      </c>
    </row>
    <row r="595" spans="23:71">
      <c r="W595" s="38">
        <f t="shared" si="228"/>
        <v>0</v>
      </c>
      <c r="AO595" s="38">
        <f t="shared" si="214"/>
        <v>0</v>
      </c>
      <c r="AP595" s="38">
        <f t="shared" si="215"/>
        <v>0</v>
      </c>
      <c r="AR595" s="181">
        <f>Инвентаризация!O598</f>
        <v>0</v>
      </c>
      <c r="AS595" s="181">
        <f>Инвентаризация!P598</f>
        <v>0</v>
      </c>
      <c r="AT595" s="181">
        <f>Инвентаризация!Q598</f>
        <v>0</v>
      </c>
      <c r="AU595" s="181" t="str">
        <f>IFERROR('Аксапта '!A603,"-")</f>
        <v>-</v>
      </c>
      <c r="AV595" s="38">
        <f t="shared" si="216"/>
        <v>0</v>
      </c>
      <c r="AW595" s="38">
        <f t="shared" si="217"/>
        <v>0</v>
      </c>
      <c r="AX595" s="38">
        <f t="shared" si="218"/>
        <v>0</v>
      </c>
      <c r="AY595" s="181">
        <f t="shared" si="219"/>
        <v>0</v>
      </c>
      <c r="BB595" s="181">
        <f>Инвентаризация!O598</f>
        <v>0</v>
      </c>
      <c r="BC595" s="181">
        <f>Инвентаризация!P598</f>
        <v>0</v>
      </c>
      <c r="BD595" s="181">
        <f>Инвентаризация!Q598</f>
        <v>0</v>
      </c>
      <c r="BE595" s="181" t="str">
        <f>IFERROR('Аксапта 2'!A603,"-")</f>
        <v>-</v>
      </c>
      <c r="BF595" s="38">
        <f t="shared" si="220"/>
        <v>0</v>
      </c>
      <c r="BG595" s="38">
        <f t="shared" si="221"/>
        <v>0</v>
      </c>
      <c r="BH595" s="38">
        <f t="shared" si="222"/>
        <v>0</v>
      </c>
      <c r="BI595" s="181">
        <f t="shared" si="223"/>
        <v>0</v>
      </c>
      <c r="BL595" s="181">
        <f>Инвентаризация!O598</f>
        <v>0</v>
      </c>
      <c r="BM595" s="181">
        <f>Инвентаризация!P598</f>
        <v>0</v>
      </c>
      <c r="BN595" s="181">
        <f>Инвентаризация!Q598</f>
        <v>0</v>
      </c>
      <c r="BO595" s="181" t="str">
        <f>IFERROR('Аксапта 3'!A603,"-")</f>
        <v>-</v>
      </c>
      <c r="BP595" s="38">
        <f t="shared" si="224"/>
        <v>0</v>
      </c>
      <c r="BQ595" s="38">
        <f t="shared" si="225"/>
        <v>0</v>
      </c>
      <c r="BR595" s="38">
        <f t="shared" si="226"/>
        <v>0</v>
      </c>
      <c r="BS595" s="181">
        <f t="shared" si="227"/>
        <v>0</v>
      </c>
    </row>
    <row r="596" spans="23:71">
      <c r="W596" s="38">
        <f t="shared" si="228"/>
        <v>0</v>
      </c>
      <c r="AO596" s="38">
        <f t="shared" si="214"/>
        <v>0</v>
      </c>
      <c r="AP596" s="38">
        <f t="shared" si="215"/>
        <v>0</v>
      </c>
      <c r="AR596" s="181">
        <f>Инвентаризация!O599</f>
        <v>0</v>
      </c>
      <c r="AS596" s="181">
        <f>Инвентаризация!P599</f>
        <v>0</v>
      </c>
      <c r="AT596" s="181">
        <f>Инвентаризация!Q599</f>
        <v>0</v>
      </c>
      <c r="AU596" s="181" t="str">
        <f>IFERROR('Аксапта '!A604,"-")</f>
        <v>-</v>
      </c>
      <c r="AV596" s="38">
        <f t="shared" si="216"/>
        <v>0</v>
      </c>
      <c r="AW596" s="38">
        <f t="shared" si="217"/>
        <v>0</v>
      </c>
      <c r="AX596" s="38">
        <f t="shared" si="218"/>
        <v>0</v>
      </c>
      <c r="AY596" s="181">
        <f t="shared" si="219"/>
        <v>0</v>
      </c>
      <c r="BB596" s="181">
        <f>Инвентаризация!O599</f>
        <v>0</v>
      </c>
      <c r="BC596" s="181">
        <f>Инвентаризация!P599</f>
        <v>0</v>
      </c>
      <c r="BD596" s="181">
        <f>Инвентаризация!Q599</f>
        <v>0</v>
      </c>
      <c r="BE596" s="181" t="str">
        <f>IFERROR('Аксапта 2'!A604,"-")</f>
        <v>-</v>
      </c>
      <c r="BF596" s="38">
        <f t="shared" si="220"/>
        <v>0</v>
      </c>
      <c r="BG596" s="38">
        <f t="shared" si="221"/>
        <v>0</v>
      </c>
      <c r="BH596" s="38">
        <f t="shared" si="222"/>
        <v>0</v>
      </c>
      <c r="BI596" s="181">
        <f t="shared" si="223"/>
        <v>0</v>
      </c>
      <c r="BL596" s="181">
        <f>Инвентаризация!O599</f>
        <v>0</v>
      </c>
      <c r="BM596" s="181">
        <f>Инвентаризация!P599</f>
        <v>0</v>
      </c>
      <c r="BN596" s="181">
        <f>Инвентаризация!Q599</f>
        <v>0</v>
      </c>
      <c r="BO596" s="181" t="str">
        <f>IFERROR('Аксапта 3'!A604,"-")</f>
        <v>-</v>
      </c>
      <c r="BP596" s="38">
        <f t="shared" si="224"/>
        <v>0</v>
      </c>
      <c r="BQ596" s="38">
        <f t="shared" si="225"/>
        <v>0</v>
      </c>
      <c r="BR596" s="38">
        <f t="shared" si="226"/>
        <v>0</v>
      </c>
      <c r="BS596" s="181">
        <f t="shared" si="227"/>
        <v>0</v>
      </c>
    </row>
    <row r="597" spans="23:71">
      <c r="W597" s="38">
        <f t="shared" si="228"/>
        <v>0</v>
      </c>
      <c r="AO597" s="38">
        <f t="shared" si="214"/>
        <v>0</v>
      </c>
      <c r="AP597" s="38">
        <f t="shared" si="215"/>
        <v>0</v>
      </c>
      <c r="AR597" s="181">
        <f>Инвентаризация!O600</f>
        <v>0</v>
      </c>
      <c r="AS597" s="181">
        <f>Инвентаризация!P600</f>
        <v>0</v>
      </c>
      <c r="AT597" s="181">
        <f>Инвентаризация!Q600</f>
        <v>0</v>
      </c>
      <c r="AU597" s="181" t="str">
        <f>IFERROR('Аксапта '!A605,"-")</f>
        <v>-</v>
      </c>
      <c r="AV597" s="38">
        <f t="shared" si="216"/>
        <v>0</v>
      </c>
      <c r="AW597" s="38">
        <f t="shared" si="217"/>
        <v>0</v>
      </c>
      <c r="AX597" s="38">
        <f t="shared" si="218"/>
        <v>0</v>
      </c>
      <c r="AY597" s="181">
        <f t="shared" si="219"/>
        <v>0</v>
      </c>
      <c r="BB597" s="181">
        <f>Инвентаризация!O600</f>
        <v>0</v>
      </c>
      <c r="BC597" s="181">
        <f>Инвентаризация!P600</f>
        <v>0</v>
      </c>
      <c r="BD597" s="181">
        <f>Инвентаризация!Q600</f>
        <v>0</v>
      </c>
      <c r="BE597" s="181" t="str">
        <f>IFERROR('Аксапта 2'!A605,"-")</f>
        <v>-</v>
      </c>
      <c r="BF597" s="38">
        <f t="shared" si="220"/>
        <v>0</v>
      </c>
      <c r="BG597" s="38">
        <f t="shared" si="221"/>
        <v>0</v>
      </c>
      <c r="BH597" s="38">
        <f t="shared" si="222"/>
        <v>0</v>
      </c>
      <c r="BI597" s="181">
        <f t="shared" si="223"/>
        <v>0</v>
      </c>
      <c r="BL597" s="181">
        <f>Инвентаризация!O600</f>
        <v>0</v>
      </c>
      <c r="BM597" s="181">
        <f>Инвентаризация!P600</f>
        <v>0</v>
      </c>
      <c r="BN597" s="181">
        <f>Инвентаризация!Q600</f>
        <v>0</v>
      </c>
      <c r="BO597" s="181" t="str">
        <f>IFERROR('Аксапта 3'!A605,"-")</f>
        <v>-</v>
      </c>
      <c r="BP597" s="38">
        <f t="shared" si="224"/>
        <v>0</v>
      </c>
      <c r="BQ597" s="38">
        <f t="shared" si="225"/>
        <v>0</v>
      </c>
      <c r="BR597" s="38">
        <f t="shared" si="226"/>
        <v>0</v>
      </c>
      <c r="BS597" s="181">
        <f t="shared" si="227"/>
        <v>0</v>
      </c>
    </row>
    <row r="598" spans="23:71">
      <c r="W598" s="38">
        <f t="shared" si="228"/>
        <v>0</v>
      </c>
      <c r="AO598" s="38">
        <f t="shared" si="214"/>
        <v>0</v>
      </c>
      <c r="AP598" s="38">
        <f t="shared" si="215"/>
        <v>0</v>
      </c>
      <c r="AR598" s="181">
        <f>Инвентаризация!O601</f>
        <v>0</v>
      </c>
      <c r="AS598" s="181">
        <f>Инвентаризация!P601</f>
        <v>0</v>
      </c>
      <c r="AT598" s="181">
        <f>Инвентаризация!Q601</f>
        <v>0</v>
      </c>
      <c r="AU598" s="181" t="str">
        <f>IFERROR('Аксапта '!A606,"-")</f>
        <v>-</v>
      </c>
      <c r="AV598" s="38">
        <f t="shared" si="216"/>
        <v>0</v>
      </c>
      <c r="AW598" s="38">
        <f t="shared" si="217"/>
        <v>0</v>
      </c>
      <c r="AX598" s="38">
        <f t="shared" si="218"/>
        <v>0</v>
      </c>
      <c r="AY598" s="181">
        <f t="shared" si="219"/>
        <v>0</v>
      </c>
      <c r="BB598" s="181">
        <f>Инвентаризация!O601</f>
        <v>0</v>
      </c>
      <c r="BC598" s="181">
        <f>Инвентаризация!P601</f>
        <v>0</v>
      </c>
      <c r="BD598" s="181">
        <f>Инвентаризация!Q601</f>
        <v>0</v>
      </c>
      <c r="BE598" s="181" t="str">
        <f>IFERROR('Аксапта 2'!A606,"-")</f>
        <v>-</v>
      </c>
      <c r="BF598" s="38">
        <f t="shared" si="220"/>
        <v>0</v>
      </c>
      <c r="BG598" s="38">
        <f t="shared" si="221"/>
        <v>0</v>
      </c>
      <c r="BH598" s="38">
        <f t="shared" si="222"/>
        <v>0</v>
      </c>
      <c r="BI598" s="181">
        <f t="shared" si="223"/>
        <v>0</v>
      </c>
      <c r="BL598" s="181">
        <f>Инвентаризация!O601</f>
        <v>0</v>
      </c>
      <c r="BM598" s="181">
        <f>Инвентаризация!P601</f>
        <v>0</v>
      </c>
      <c r="BN598" s="181">
        <f>Инвентаризация!Q601</f>
        <v>0</v>
      </c>
      <c r="BO598" s="181" t="str">
        <f>IFERROR('Аксапта 3'!A606,"-")</f>
        <v>-</v>
      </c>
      <c r="BP598" s="38">
        <f t="shared" si="224"/>
        <v>0</v>
      </c>
      <c r="BQ598" s="38">
        <f t="shared" si="225"/>
        <v>0</v>
      </c>
      <c r="BR598" s="38">
        <f t="shared" si="226"/>
        <v>0</v>
      </c>
      <c r="BS598" s="181">
        <f t="shared" si="227"/>
        <v>0</v>
      </c>
    </row>
    <row r="599" spans="23:71">
      <c r="W599" s="38">
        <f t="shared" si="228"/>
        <v>0</v>
      </c>
      <c r="AO599" s="38">
        <f t="shared" si="214"/>
        <v>0</v>
      </c>
      <c r="AP599" s="38">
        <f t="shared" si="215"/>
        <v>0</v>
      </c>
      <c r="AR599" s="181">
        <f>Инвентаризация!O602</f>
        <v>0</v>
      </c>
      <c r="AS599" s="181">
        <f>Инвентаризация!P602</f>
        <v>0</v>
      </c>
      <c r="AT599" s="181">
        <f>Инвентаризация!Q602</f>
        <v>0</v>
      </c>
      <c r="AU599" s="181" t="str">
        <f>IFERROR('Аксапта '!A607,"-")</f>
        <v>-</v>
      </c>
      <c r="AV599" s="38">
        <f t="shared" si="216"/>
        <v>0</v>
      </c>
      <c r="AW599" s="38">
        <f t="shared" si="217"/>
        <v>0</v>
      </c>
      <c r="AX599" s="38">
        <f t="shared" si="218"/>
        <v>0</v>
      </c>
      <c r="AY599" s="181">
        <f t="shared" si="219"/>
        <v>0</v>
      </c>
      <c r="BB599" s="181">
        <f>Инвентаризация!O602</f>
        <v>0</v>
      </c>
      <c r="BC599" s="181">
        <f>Инвентаризация!P602</f>
        <v>0</v>
      </c>
      <c r="BD599" s="181">
        <f>Инвентаризация!Q602</f>
        <v>0</v>
      </c>
      <c r="BE599" s="181" t="str">
        <f>IFERROR('Аксапта 2'!A607,"-")</f>
        <v>-</v>
      </c>
      <c r="BF599" s="38">
        <f t="shared" si="220"/>
        <v>0</v>
      </c>
      <c r="BG599" s="38">
        <f t="shared" si="221"/>
        <v>0</v>
      </c>
      <c r="BH599" s="38">
        <f t="shared" si="222"/>
        <v>0</v>
      </c>
      <c r="BI599" s="181">
        <f t="shared" si="223"/>
        <v>0</v>
      </c>
      <c r="BL599" s="181">
        <f>Инвентаризация!O602</f>
        <v>0</v>
      </c>
      <c r="BM599" s="181">
        <f>Инвентаризация!P602</f>
        <v>0</v>
      </c>
      <c r="BN599" s="181">
        <f>Инвентаризация!Q602</f>
        <v>0</v>
      </c>
      <c r="BO599" s="181" t="str">
        <f>IFERROR('Аксапта 3'!A607,"-")</f>
        <v>-</v>
      </c>
      <c r="BP599" s="38">
        <f t="shared" si="224"/>
        <v>0</v>
      </c>
      <c r="BQ599" s="38">
        <f t="shared" si="225"/>
        <v>0</v>
      </c>
      <c r="BR599" s="38">
        <f t="shared" si="226"/>
        <v>0</v>
      </c>
      <c r="BS599" s="181">
        <f t="shared" si="227"/>
        <v>0</v>
      </c>
    </row>
    <row r="600" spans="23:71">
      <c r="W600" s="38">
        <f t="shared" si="228"/>
        <v>0</v>
      </c>
      <c r="AO600" s="38">
        <f t="shared" si="214"/>
        <v>0</v>
      </c>
      <c r="AP600" s="38">
        <f t="shared" si="215"/>
        <v>0</v>
      </c>
      <c r="AR600" s="181">
        <f>Инвентаризация!O603</f>
        <v>0</v>
      </c>
      <c r="AS600" s="181">
        <f>Инвентаризация!P603</f>
        <v>0</v>
      </c>
      <c r="AT600" s="181">
        <f>Инвентаризация!Q603</f>
        <v>0</v>
      </c>
      <c r="AU600" s="181" t="str">
        <f>IFERROR('Аксапта '!A608,"-")</f>
        <v>-</v>
      </c>
      <c r="AV600" s="38">
        <f t="shared" si="216"/>
        <v>0</v>
      </c>
      <c r="AW600" s="38">
        <f t="shared" si="217"/>
        <v>0</v>
      </c>
      <c r="AX600" s="38">
        <f t="shared" si="218"/>
        <v>0</v>
      </c>
      <c r="AY600" s="181">
        <f t="shared" si="219"/>
        <v>0</v>
      </c>
      <c r="BB600" s="181">
        <f>Инвентаризация!O603</f>
        <v>0</v>
      </c>
      <c r="BC600" s="181">
        <f>Инвентаризация!P603</f>
        <v>0</v>
      </c>
      <c r="BD600" s="181">
        <f>Инвентаризация!Q603</f>
        <v>0</v>
      </c>
      <c r="BE600" s="181" t="str">
        <f>IFERROR('Аксапта 2'!A608,"-")</f>
        <v>-</v>
      </c>
      <c r="BF600" s="38">
        <f t="shared" si="220"/>
        <v>0</v>
      </c>
      <c r="BG600" s="38">
        <f t="shared" si="221"/>
        <v>0</v>
      </c>
      <c r="BH600" s="38">
        <f t="shared" si="222"/>
        <v>0</v>
      </c>
      <c r="BI600" s="181">
        <f t="shared" si="223"/>
        <v>0</v>
      </c>
      <c r="BL600" s="181">
        <f>Инвентаризация!O603</f>
        <v>0</v>
      </c>
      <c r="BM600" s="181">
        <f>Инвентаризация!P603</f>
        <v>0</v>
      </c>
      <c r="BN600" s="181">
        <f>Инвентаризация!Q603</f>
        <v>0</v>
      </c>
      <c r="BO600" s="181" t="str">
        <f>IFERROR('Аксапта 3'!A608,"-")</f>
        <v>-</v>
      </c>
      <c r="BP600" s="38">
        <f t="shared" si="224"/>
        <v>0</v>
      </c>
      <c r="BQ600" s="38">
        <f t="shared" si="225"/>
        <v>0</v>
      </c>
      <c r="BR600" s="38">
        <f t="shared" si="226"/>
        <v>0</v>
      </c>
      <c r="BS600" s="181">
        <f t="shared" si="227"/>
        <v>0</v>
      </c>
    </row>
    <row r="601" spans="23:71">
      <c r="W601" s="38">
        <f t="shared" si="228"/>
        <v>0</v>
      </c>
      <c r="AO601" s="38">
        <f t="shared" si="214"/>
        <v>0</v>
      </c>
      <c r="AP601" s="38">
        <f t="shared" si="215"/>
        <v>0</v>
      </c>
      <c r="AR601" s="181">
        <f>Инвентаризация!O604</f>
        <v>0</v>
      </c>
      <c r="AS601" s="181">
        <f>Инвентаризация!P604</f>
        <v>0</v>
      </c>
      <c r="AT601" s="181">
        <f>Инвентаризация!Q604</f>
        <v>0</v>
      </c>
      <c r="AU601" s="181" t="str">
        <f>IFERROR('Аксапта '!A609,"-")</f>
        <v>-</v>
      </c>
      <c r="AV601" s="38">
        <f t="shared" si="216"/>
        <v>0</v>
      </c>
      <c r="AW601" s="38">
        <f t="shared" si="217"/>
        <v>0</v>
      </c>
      <c r="AX601" s="38">
        <f t="shared" si="218"/>
        <v>0</v>
      </c>
      <c r="AY601" s="181">
        <f t="shared" si="219"/>
        <v>0</v>
      </c>
      <c r="BB601" s="181">
        <f>Инвентаризация!O604</f>
        <v>0</v>
      </c>
      <c r="BC601" s="181">
        <f>Инвентаризация!P604</f>
        <v>0</v>
      </c>
      <c r="BD601" s="181">
        <f>Инвентаризация!Q604</f>
        <v>0</v>
      </c>
      <c r="BE601" s="181" t="str">
        <f>IFERROR('Аксапта 2'!A609,"-")</f>
        <v>-</v>
      </c>
      <c r="BF601" s="38">
        <f t="shared" si="220"/>
        <v>0</v>
      </c>
      <c r="BG601" s="38">
        <f t="shared" si="221"/>
        <v>0</v>
      </c>
      <c r="BH601" s="38">
        <f t="shared" si="222"/>
        <v>0</v>
      </c>
      <c r="BI601" s="181">
        <f t="shared" si="223"/>
        <v>0</v>
      </c>
      <c r="BL601" s="181">
        <f>Инвентаризация!O604</f>
        <v>0</v>
      </c>
      <c r="BM601" s="181">
        <f>Инвентаризация!P604</f>
        <v>0</v>
      </c>
      <c r="BN601" s="181">
        <f>Инвентаризация!Q604</f>
        <v>0</v>
      </c>
      <c r="BO601" s="181" t="str">
        <f>IFERROR('Аксапта 3'!A609,"-")</f>
        <v>-</v>
      </c>
      <c r="BP601" s="38">
        <f t="shared" si="224"/>
        <v>0</v>
      </c>
      <c r="BQ601" s="38">
        <f t="shared" si="225"/>
        <v>0</v>
      </c>
      <c r="BR601" s="38">
        <f t="shared" si="226"/>
        <v>0</v>
      </c>
      <c r="BS601" s="181">
        <f t="shared" si="227"/>
        <v>0</v>
      </c>
    </row>
    <row r="602" spans="23:71">
      <c r="W602" s="38">
        <f t="shared" si="228"/>
        <v>0</v>
      </c>
      <c r="AO602" s="38">
        <f t="shared" si="214"/>
        <v>0</v>
      </c>
      <c r="AP602" s="38">
        <f t="shared" si="215"/>
        <v>0</v>
      </c>
      <c r="AR602" s="181">
        <f>Инвентаризация!O605</f>
        <v>0</v>
      </c>
      <c r="AS602" s="181">
        <f>Инвентаризация!P605</f>
        <v>0</v>
      </c>
      <c r="AT602" s="181">
        <f>Инвентаризация!Q605</f>
        <v>0</v>
      </c>
      <c r="AU602" s="181" t="str">
        <f>IFERROR('Аксапта '!A610,"-")</f>
        <v>-</v>
      </c>
      <c r="AV602" s="38">
        <f t="shared" si="216"/>
        <v>0</v>
      </c>
      <c r="AW602" s="38">
        <f t="shared" si="217"/>
        <v>0</v>
      </c>
      <c r="AX602" s="38">
        <f t="shared" si="218"/>
        <v>0</v>
      </c>
      <c r="AY602" s="181">
        <f t="shared" si="219"/>
        <v>0</v>
      </c>
      <c r="BB602" s="181">
        <f>Инвентаризация!O605</f>
        <v>0</v>
      </c>
      <c r="BC602" s="181">
        <f>Инвентаризация!P605</f>
        <v>0</v>
      </c>
      <c r="BD602" s="181">
        <f>Инвентаризация!Q605</f>
        <v>0</v>
      </c>
      <c r="BE602" s="181" t="str">
        <f>IFERROR('Аксапта 2'!A610,"-")</f>
        <v>-</v>
      </c>
      <c r="BF602" s="38">
        <f t="shared" si="220"/>
        <v>0</v>
      </c>
      <c r="BG602" s="38">
        <f t="shared" si="221"/>
        <v>0</v>
      </c>
      <c r="BH602" s="38">
        <f t="shared" si="222"/>
        <v>0</v>
      </c>
      <c r="BI602" s="181">
        <f t="shared" si="223"/>
        <v>0</v>
      </c>
      <c r="BL602" s="181">
        <f>Инвентаризация!O605</f>
        <v>0</v>
      </c>
      <c r="BM602" s="181">
        <f>Инвентаризация!P605</f>
        <v>0</v>
      </c>
      <c r="BN602" s="181">
        <f>Инвентаризация!Q605</f>
        <v>0</v>
      </c>
      <c r="BO602" s="181" t="str">
        <f>IFERROR('Аксапта 3'!A610,"-")</f>
        <v>-</v>
      </c>
      <c r="BP602" s="38">
        <f t="shared" si="224"/>
        <v>0</v>
      </c>
      <c r="BQ602" s="38">
        <f t="shared" si="225"/>
        <v>0</v>
      </c>
      <c r="BR602" s="38">
        <f t="shared" si="226"/>
        <v>0</v>
      </c>
      <c r="BS602" s="181">
        <f t="shared" si="227"/>
        <v>0</v>
      </c>
    </row>
    <row r="603" spans="23:71">
      <c r="W603" s="38">
        <f t="shared" si="228"/>
        <v>0</v>
      </c>
      <c r="AO603" s="38">
        <f t="shared" si="214"/>
        <v>0</v>
      </c>
      <c r="AP603" s="38">
        <f t="shared" si="215"/>
        <v>0</v>
      </c>
      <c r="AR603" s="181">
        <f>Инвентаризация!O606</f>
        <v>0</v>
      </c>
      <c r="AS603" s="181">
        <f>Инвентаризация!P606</f>
        <v>0</v>
      </c>
      <c r="AT603" s="181">
        <f>Инвентаризация!Q606</f>
        <v>0</v>
      </c>
      <c r="AU603" s="181" t="str">
        <f>IFERROR('Аксапта '!A611,"-")</f>
        <v>-</v>
      </c>
      <c r="AV603" s="38">
        <f t="shared" si="216"/>
        <v>0</v>
      </c>
      <c r="AW603" s="38">
        <f t="shared" si="217"/>
        <v>0</v>
      </c>
      <c r="AX603" s="38">
        <f t="shared" si="218"/>
        <v>0</v>
      </c>
      <c r="AY603" s="181">
        <f t="shared" si="219"/>
        <v>0</v>
      </c>
      <c r="BB603" s="181">
        <f>Инвентаризация!O606</f>
        <v>0</v>
      </c>
      <c r="BC603" s="181">
        <f>Инвентаризация!P606</f>
        <v>0</v>
      </c>
      <c r="BD603" s="181">
        <f>Инвентаризация!Q606</f>
        <v>0</v>
      </c>
      <c r="BE603" s="181" t="str">
        <f>IFERROR('Аксапта 2'!A611,"-")</f>
        <v>-</v>
      </c>
      <c r="BF603" s="38">
        <f t="shared" si="220"/>
        <v>0</v>
      </c>
      <c r="BG603" s="38">
        <f t="shared" si="221"/>
        <v>0</v>
      </c>
      <c r="BH603" s="38">
        <f t="shared" si="222"/>
        <v>0</v>
      </c>
      <c r="BI603" s="181">
        <f t="shared" si="223"/>
        <v>0</v>
      </c>
      <c r="BL603" s="181">
        <f>Инвентаризация!O606</f>
        <v>0</v>
      </c>
      <c r="BM603" s="181">
        <f>Инвентаризация!P606</f>
        <v>0</v>
      </c>
      <c r="BN603" s="181">
        <f>Инвентаризация!Q606</f>
        <v>0</v>
      </c>
      <c r="BO603" s="181" t="str">
        <f>IFERROR('Аксапта 3'!A611,"-")</f>
        <v>-</v>
      </c>
      <c r="BP603" s="38">
        <f t="shared" si="224"/>
        <v>0</v>
      </c>
      <c r="BQ603" s="38">
        <f t="shared" si="225"/>
        <v>0</v>
      </c>
      <c r="BR603" s="38">
        <f t="shared" si="226"/>
        <v>0</v>
      </c>
      <c r="BS603" s="181">
        <f t="shared" si="227"/>
        <v>0</v>
      </c>
    </row>
    <row r="604" spans="23:71">
      <c r="W604" s="38">
        <f t="shared" si="228"/>
        <v>0</v>
      </c>
      <c r="AO604" s="38">
        <f t="shared" si="214"/>
        <v>0</v>
      </c>
      <c r="AP604" s="38">
        <f t="shared" si="215"/>
        <v>0</v>
      </c>
      <c r="AR604" s="181">
        <f>Инвентаризация!O607</f>
        <v>0</v>
      </c>
      <c r="AS604" s="181">
        <f>Инвентаризация!P607</f>
        <v>0</v>
      </c>
      <c r="AT604" s="181">
        <f>Инвентаризация!Q607</f>
        <v>0</v>
      </c>
      <c r="AU604" s="181" t="str">
        <f>IFERROR('Аксапта '!A612,"-")</f>
        <v>-</v>
      </c>
      <c r="AV604" s="38">
        <f t="shared" si="216"/>
        <v>0</v>
      </c>
      <c r="AW604" s="38">
        <f t="shared" si="217"/>
        <v>0</v>
      </c>
      <c r="AX604" s="38">
        <f t="shared" si="218"/>
        <v>0</v>
      </c>
      <c r="AY604" s="181">
        <f t="shared" si="219"/>
        <v>0</v>
      </c>
      <c r="BB604" s="181">
        <f>Инвентаризация!O607</f>
        <v>0</v>
      </c>
      <c r="BC604" s="181">
        <f>Инвентаризация!P607</f>
        <v>0</v>
      </c>
      <c r="BD604" s="181">
        <f>Инвентаризация!Q607</f>
        <v>0</v>
      </c>
      <c r="BE604" s="181" t="str">
        <f>IFERROR('Аксапта 2'!A612,"-")</f>
        <v>-</v>
      </c>
      <c r="BF604" s="38">
        <f t="shared" si="220"/>
        <v>0</v>
      </c>
      <c r="BG604" s="38">
        <f t="shared" si="221"/>
        <v>0</v>
      </c>
      <c r="BH604" s="38">
        <f t="shared" si="222"/>
        <v>0</v>
      </c>
      <c r="BI604" s="181">
        <f t="shared" si="223"/>
        <v>0</v>
      </c>
      <c r="BL604" s="181">
        <f>Инвентаризация!O607</f>
        <v>0</v>
      </c>
      <c r="BM604" s="181">
        <f>Инвентаризация!P607</f>
        <v>0</v>
      </c>
      <c r="BN604" s="181">
        <f>Инвентаризация!Q607</f>
        <v>0</v>
      </c>
      <c r="BO604" s="181" t="str">
        <f>IFERROR('Аксапта 3'!A612,"-")</f>
        <v>-</v>
      </c>
      <c r="BP604" s="38">
        <f t="shared" si="224"/>
        <v>0</v>
      </c>
      <c r="BQ604" s="38">
        <f t="shared" si="225"/>
        <v>0</v>
      </c>
      <c r="BR604" s="38">
        <f t="shared" si="226"/>
        <v>0</v>
      </c>
      <c r="BS604" s="181">
        <f t="shared" si="227"/>
        <v>0</v>
      </c>
    </row>
    <row r="605" spans="23:71">
      <c r="W605" s="38">
        <f t="shared" si="228"/>
        <v>6025</v>
      </c>
      <c r="AO605" s="38">
        <f t="shared" si="214"/>
        <v>0</v>
      </c>
      <c r="AP605" s="38">
        <f t="shared" si="215"/>
        <v>0</v>
      </c>
      <c r="AR605" s="181">
        <f>Инвентаризация!O608</f>
        <v>0</v>
      </c>
      <c r="AS605" s="181">
        <f>Инвентаризация!P608</f>
        <v>0</v>
      </c>
      <c r="AT605" s="181">
        <f>Инвентаризация!Q608</f>
        <v>0</v>
      </c>
      <c r="AU605" s="181" t="str">
        <f>IFERROR('Аксапта '!A613,"-")</f>
        <v>-</v>
      </c>
      <c r="AV605" s="38">
        <f t="shared" si="216"/>
        <v>0</v>
      </c>
      <c r="AW605" s="38">
        <f t="shared" si="217"/>
        <v>0</v>
      </c>
      <c r="AX605" s="38">
        <f t="shared" si="218"/>
        <v>0</v>
      </c>
      <c r="AY605" s="181">
        <f t="shared" si="219"/>
        <v>0</v>
      </c>
      <c r="BB605" s="181">
        <f>Инвентаризация!O608</f>
        <v>0</v>
      </c>
      <c r="BC605" s="181">
        <f>Инвентаризация!P608</f>
        <v>0</v>
      </c>
      <c r="BD605" s="181">
        <f>Инвентаризация!Q608</f>
        <v>0</v>
      </c>
      <c r="BE605" s="181" t="str">
        <f>IFERROR('Аксапта 2'!A613,"-")</f>
        <v>-</v>
      </c>
      <c r="BF605" s="38">
        <f t="shared" si="220"/>
        <v>0</v>
      </c>
      <c r="BG605" s="38">
        <f t="shared" si="221"/>
        <v>0</v>
      </c>
      <c r="BH605" s="38">
        <f t="shared" si="222"/>
        <v>0</v>
      </c>
      <c r="BI605" s="181">
        <f t="shared" si="223"/>
        <v>0</v>
      </c>
      <c r="BL605" s="181">
        <f>Инвентаризация!O608</f>
        <v>0</v>
      </c>
      <c r="BM605" s="181">
        <f>Инвентаризация!P608</f>
        <v>0</v>
      </c>
      <c r="BN605" s="181">
        <f>Инвентаризация!Q608</f>
        <v>0</v>
      </c>
      <c r="BO605" s="181" t="str">
        <f>IFERROR('Аксапта 3'!A613,"-")</f>
        <v>-</v>
      </c>
      <c r="BP605" s="38">
        <f t="shared" si="224"/>
        <v>0</v>
      </c>
      <c r="BQ605" s="38">
        <f t="shared" si="225"/>
        <v>0</v>
      </c>
      <c r="BR605" s="38">
        <f t="shared" si="226"/>
        <v>0</v>
      </c>
      <c r="BS605" s="181">
        <f t="shared" si="227"/>
        <v>0</v>
      </c>
    </row>
    <row r="606" spans="23:71">
      <c r="W606" s="38">
        <f t="shared" si="228"/>
        <v>6029</v>
      </c>
      <c r="AO606" s="38">
        <f t="shared" si="214"/>
        <v>0</v>
      </c>
      <c r="AP606" s="38">
        <f t="shared" si="215"/>
        <v>0</v>
      </c>
      <c r="AR606" s="181">
        <f>Инвентаризация!O609</f>
        <v>0</v>
      </c>
      <c r="AS606" s="181">
        <f>Инвентаризация!P609</f>
        <v>0</v>
      </c>
      <c r="AT606" s="181">
        <f>Инвентаризация!Q609</f>
        <v>0</v>
      </c>
      <c r="AU606" s="181" t="str">
        <f>IFERROR('Аксапта '!A614,"-")</f>
        <v>-</v>
      </c>
      <c r="AV606" s="38">
        <f t="shared" si="216"/>
        <v>0</v>
      </c>
      <c r="AW606" s="38">
        <f t="shared" si="217"/>
        <v>0</v>
      </c>
      <c r="AX606" s="38">
        <f t="shared" si="218"/>
        <v>0</v>
      </c>
      <c r="AY606" s="181">
        <f t="shared" si="219"/>
        <v>0</v>
      </c>
      <c r="BB606" s="181">
        <f>Инвентаризация!O609</f>
        <v>0</v>
      </c>
      <c r="BC606" s="181">
        <f>Инвентаризация!P609</f>
        <v>0</v>
      </c>
      <c r="BD606" s="181">
        <f>Инвентаризация!Q609</f>
        <v>0</v>
      </c>
      <c r="BE606" s="181" t="str">
        <f>IFERROR('Аксапта 2'!A614,"-")</f>
        <v>-</v>
      </c>
      <c r="BF606" s="38">
        <f t="shared" si="220"/>
        <v>0</v>
      </c>
      <c r="BG606" s="38">
        <f t="shared" si="221"/>
        <v>0</v>
      </c>
      <c r="BH606" s="38">
        <f t="shared" si="222"/>
        <v>0</v>
      </c>
      <c r="BI606" s="181">
        <f t="shared" si="223"/>
        <v>0</v>
      </c>
      <c r="BL606" s="181">
        <f>Инвентаризация!O609</f>
        <v>0</v>
      </c>
      <c r="BM606" s="181">
        <f>Инвентаризация!P609</f>
        <v>0</v>
      </c>
      <c r="BN606" s="181">
        <f>Инвентаризация!Q609</f>
        <v>0</v>
      </c>
      <c r="BO606" s="181" t="str">
        <f>IFERROR('Аксапта 3'!A614,"-")</f>
        <v>-</v>
      </c>
      <c r="BP606" s="38">
        <f t="shared" si="224"/>
        <v>0</v>
      </c>
      <c r="BQ606" s="38">
        <f t="shared" si="225"/>
        <v>0</v>
      </c>
      <c r="BR606" s="38">
        <f t="shared" si="226"/>
        <v>0</v>
      </c>
      <c r="BS606" s="181">
        <f t="shared" si="227"/>
        <v>0</v>
      </c>
    </row>
    <row r="607" spans="23:71">
      <c r="W607" s="38">
        <f t="shared" si="228"/>
        <v>9889</v>
      </c>
      <c r="AO607" s="38">
        <f t="shared" si="214"/>
        <v>0</v>
      </c>
      <c r="AP607" s="38">
        <f t="shared" si="215"/>
        <v>0</v>
      </c>
      <c r="AR607" s="181">
        <f>Инвентаризация!O610</f>
        <v>0</v>
      </c>
      <c r="AS607" s="181">
        <f>Инвентаризация!P610</f>
        <v>0</v>
      </c>
      <c r="AT607" s="181">
        <f>Инвентаризация!Q610</f>
        <v>0</v>
      </c>
      <c r="AU607" s="181" t="str">
        <f>IFERROR('Аксапта '!A615,"-")</f>
        <v>-</v>
      </c>
      <c r="AV607" s="38">
        <f t="shared" si="216"/>
        <v>0</v>
      </c>
      <c r="AW607" s="38">
        <f t="shared" si="217"/>
        <v>0</v>
      </c>
      <c r="AX607" s="38">
        <f t="shared" si="218"/>
        <v>0</v>
      </c>
      <c r="AY607" s="181">
        <f t="shared" si="219"/>
        <v>0</v>
      </c>
      <c r="BB607" s="181">
        <f>Инвентаризация!O610</f>
        <v>0</v>
      </c>
      <c r="BC607" s="181">
        <f>Инвентаризация!P610</f>
        <v>0</v>
      </c>
      <c r="BD607" s="181">
        <f>Инвентаризация!Q610</f>
        <v>0</v>
      </c>
      <c r="BE607" s="181" t="str">
        <f>IFERROR('Аксапта 2'!A615,"-")</f>
        <v>-</v>
      </c>
      <c r="BF607" s="38">
        <f t="shared" si="220"/>
        <v>0</v>
      </c>
      <c r="BG607" s="38">
        <f t="shared" si="221"/>
        <v>0</v>
      </c>
      <c r="BH607" s="38">
        <f t="shared" si="222"/>
        <v>0</v>
      </c>
      <c r="BI607" s="181">
        <f t="shared" si="223"/>
        <v>0</v>
      </c>
      <c r="BL607" s="181">
        <f>Инвентаризация!O610</f>
        <v>0</v>
      </c>
      <c r="BM607" s="181">
        <f>Инвентаризация!P610</f>
        <v>0</v>
      </c>
      <c r="BN607" s="181">
        <f>Инвентаризация!Q610</f>
        <v>0</v>
      </c>
      <c r="BO607" s="181" t="str">
        <f>IFERROR('Аксапта 3'!A615,"-")</f>
        <v>-</v>
      </c>
      <c r="BP607" s="38">
        <f t="shared" si="224"/>
        <v>0</v>
      </c>
      <c r="BQ607" s="38">
        <f t="shared" si="225"/>
        <v>0</v>
      </c>
      <c r="BR607" s="38">
        <f t="shared" si="226"/>
        <v>0</v>
      </c>
      <c r="BS607" s="181">
        <f t="shared" si="227"/>
        <v>0</v>
      </c>
    </row>
    <row r="608" spans="23:71">
      <c r="W608" s="38">
        <f t="shared" si="228"/>
        <v>9713</v>
      </c>
      <c r="AO608" s="38">
        <f t="shared" si="214"/>
        <v>0</v>
      </c>
      <c r="AP608" s="38">
        <f t="shared" si="215"/>
        <v>0</v>
      </c>
      <c r="AR608" s="181">
        <f>Инвентаризация!O611</f>
        <v>0</v>
      </c>
      <c r="AS608" s="181">
        <f>Инвентаризация!P611</f>
        <v>0</v>
      </c>
      <c r="AT608" s="181">
        <f>Инвентаризация!Q611</f>
        <v>0</v>
      </c>
      <c r="AU608" s="181" t="str">
        <f>IFERROR('Аксапта '!A616,"-")</f>
        <v>-</v>
      </c>
      <c r="AV608" s="38">
        <f t="shared" si="216"/>
        <v>0</v>
      </c>
      <c r="AW608" s="38">
        <f t="shared" si="217"/>
        <v>0</v>
      </c>
      <c r="AX608" s="38">
        <f t="shared" si="218"/>
        <v>0</v>
      </c>
      <c r="AY608" s="181">
        <f t="shared" si="219"/>
        <v>0</v>
      </c>
      <c r="BB608" s="181">
        <f>Инвентаризация!O611</f>
        <v>0</v>
      </c>
      <c r="BC608" s="181">
        <f>Инвентаризация!P611</f>
        <v>0</v>
      </c>
      <c r="BD608" s="181">
        <f>Инвентаризация!Q611</f>
        <v>0</v>
      </c>
      <c r="BE608" s="181" t="str">
        <f>IFERROR('Аксапта 2'!A616,"-")</f>
        <v>-</v>
      </c>
      <c r="BF608" s="38">
        <f t="shared" si="220"/>
        <v>0</v>
      </c>
      <c r="BG608" s="38">
        <f t="shared" si="221"/>
        <v>0</v>
      </c>
      <c r="BH608" s="38">
        <f t="shared" si="222"/>
        <v>0</v>
      </c>
      <c r="BI608" s="181">
        <f t="shared" si="223"/>
        <v>0</v>
      </c>
      <c r="BL608" s="181">
        <f>Инвентаризация!O611</f>
        <v>0</v>
      </c>
      <c r="BM608" s="181">
        <f>Инвентаризация!P611</f>
        <v>0</v>
      </c>
      <c r="BN608" s="181">
        <f>Инвентаризация!Q611</f>
        <v>0</v>
      </c>
      <c r="BO608" s="181" t="str">
        <f>IFERROR('Аксапта 3'!A616,"-")</f>
        <v>-</v>
      </c>
      <c r="BP608" s="38">
        <f t="shared" si="224"/>
        <v>0</v>
      </c>
      <c r="BQ608" s="38">
        <f t="shared" si="225"/>
        <v>0</v>
      </c>
      <c r="BR608" s="38">
        <f t="shared" si="226"/>
        <v>0</v>
      </c>
      <c r="BS608" s="181">
        <f t="shared" si="227"/>
        <v>0</v>
      </c>
    </row>
    <row r="609" spans="23:71">
      <c r="W609" s="38">
        <f t="shared" si="228"/>
        <v>0</v>
      </c>
      <c r="AO609" s="38">
        <f t="shared" si="214"/>
        <v>0</v>
      </c>
      <c r="AP609" s="38">
        <f t="shared" si="215"/>
        <v>0</v>
      </c>
      <c r="AR609" s="181">
        <f>Инвентаризация!O612</f>
        <v>0</v>
      </c>
      <c r="AS609" s="181">
        <f>Инвентаризация!P612</f>
        <v>0</v>
      </c>
      <c r="AT609" s="181">
        <f>Инвентаризация!Q612</f>
        <v>0</v>
      </c>
      <c r="AU609" s="181" t="str">
        <f>IFERROR('Аксапта '!A617,"-")</f>
        <v>-</v>
      </c>
      <c r="AV609" s="38">
        <f t="shared" si="216"/>
        <v>0</v>
      </c>
      <c r="AW609" s="38">
        <f t="shared" si="217"/>
        <v>0</v>
      </c>
      <c r="AX609" s="38">
        <f t="shared" si="218"/>
        <v>0</v>
      </c>
      <c r="AY609" s="181">
        <f t="shared" si="219"/>
        <v>0</v>
      </c>
      <c r="BB609" s="181">
        <f>Инвентаризация!O612</f>
        <v>0</v>
      </c>
      <c r="BC609" s="181">
        <f>Инвентаризация!P612</f>
        <v>0</v>
      </c>
      <c r="BD609" s="181">
        <f>Инвентаризация!Q612</f>
        <v>0</v>
      </c>
      <c r="BE609" s="181" t="str">
        <f>IFERROR('Аксапта 2'!A617,"-")</f>
        <v>-</v>
      </c>
      <c r="BF609" s="38">
        <f t="shared" si="220"/>
        <v>0</v>
      </c>
      <c r="BG609" s="38">
        <f t="shared" si="221"/>
        <v>0</v>
      </c>
      <c r="BH609" s="38">
        <f t="shared" si="222"/>
        <v>0</v>
      </c>
      <c r="BI609" s="181">
        <f t="shared" si="223"/>
        <v>0</v>
      </c>
      <c r="BL609" s="181">
        <f>Инвентаризация!O612</f>
        <v>0</v>
      </c>
      <c r="BM609" s="181">
        <f>Инвентаризация!P612</f>
        <v>0</v>
      </c>
      <c r="BN609" s="181">
        <f>Инвентаризация!Q612</f>
        <v>0</v>
      </c>
      <c r="BO609" s="181" t="str">
        <f>IFERROR('Аксапта 3'!A617,"-")</f>
        <v>-</v>
      </c>
      <c r="BP609" s="38">
        <f t="shared" si="224"/>
        <v>0</v>
      </c>
      <c r="BQ609" s="38">
        <f t="shared" si="225"/>
        <v>0</v>
      </c>
      <c r="BR609" s="38">
        <f t="shared" si="226"/>
        <v>0</v>
      </c>
      <c r="BS609" s="181">
        <f t="shared" si="227"/>
        <v>0</v>
      </c>
    </row>
    <row r="610" spans="23:71">
      <c r="W610" s="38">
        <f t="shared" si="228"/>
        <v>0</v>
      </c>
      <c r="AO610" s="38">
        <f t="shared" si="214"/>
        <v>0</v>
      </c>
      <c r="AP610" s="38">
        <f t="shared" si="215"/>
        <v>0</v>
      </c>
      <c r="AR610" s="181">
        <f>Инвентаризация!O613</f>
        <v>0</v>
      </c>
      <c r="AS610" s="181">
        <f>Инвентаризация!P613</f>
        <v>0</v>
      </c>
      <c r="AT610" s="181">
        <f>Инвентаризация!Q613</f>
        <v>0</v>
      </c>
      <c r="AU610" s="181" t="str">
        <f>IFERROR('Аксапта '!A618,"-")</f>
        <v>-</v>
      </c>
      <c r="AV610" s="38">
        <f t="shared" si="216"/>
        <v>0</v>
      </c>
      <c r="AW610" s="38">
        <f t="shared" si="217"/>
        <v>0</v>
      </c>
      <c r="AX610" s="38">
        <f t="shared" si="218"/>
        <v>0</v>
      </c>
      <c r="AY610" s="181">
        <f t="shared" si="219"/>
        <v>0</v>
      </c>
      <c r="BB610" s="181">
        <f>Инвентаризация!O613</f>
        <v>0</v>
      </c>
      <c r="BC610" s="181">
        <f>Инвентаризация!P613</f>
        <v>0</v>
      </c>
      <c r="BD610" s="181">
        <f>Инвентаризация!Q613</f>
        <v>0</v>
      </c>
      <c r="BE610" s="181" t="str">
        <f>IFERROR('Аксапта 2'!A618,"-")</f>
        <v>-</v>
      </c>
      <c r="BF610" s="38">
        <f t="shared" si="220"/>
        <v>0</v>
      </c>
      <c r="BG610" s="38">
        <f t="shared" si="221"/>
        <v>0</v>
      </c>
      <c r="BH610" s="38">
        <f t="shared" si="222"/>
        <v>0</v>
      </c>
      <c r="BI610" s="181">
        <f t="shared" si="223"/>
        <v>0</v>
      </c>
      <c r="BL610" s="181">
        <f>Инвентаризация!O613</f>
        <v>0</v>
      </c>
      <c r="BM610" s="181">
        <f>Инвентаризация!P613</f>
        <v>0</v>
      </c>
      <c r="BN610" s="181">
        <f>Инвентаризация!Q613</f>
        <v>0</v>
      </c>
      <c r="BO610" s="181" t="str">
        <f>IFERROR('Аксапта 3'!A618,"-")</f>
        <v>-</v>
      </c>
      <c r="BP610" s="38">
        <f t="shared" si="224"/>
        <v>0</v>
      </c>
      <c r="BQ610" s="38">
        <f t="shared" si="225"/>
        <v>0</v>
      </c>
      <c r="BR610" s="38">
        <f t="shared" si="226"/>
        <v>0</v>
      </c>
      <c r="BS610" s="181">
        <f t="shared" si="227"/>
        <v>0</v>
      </c>
    </row>
    <row r="611" spans="23:71">
      <c r="W611" s="38">
        <f t="shared" si="228"/>
        <v>0</v>
      </c>
      <c r="AO611" s="38">
        <f t="shared" si="214"/>
        <v>0</v>
      </c>
      <c r="AP611" s="38">
        <f t="shared" si="215"/>
        <v>0</v>
      </c>
      <c r="AR611" s="181">
        <f>Инвентаризация!O614</f>
        <v>0</v>
      </c>
      <c r="AS611" s="181">
        <f>Инвентаризация!P614</f>
        <v>0</v>
      </c>
      <c r="AT611" s="181">
        <f>Инвентаризация!Q614</f>
        <v>0</v>
      </c>
      <c r="AU611" s="181" t="str">
        <f>IFERROR('Аксапта '!A619,"-")</f>
        <v>-</v>
      </c>
      <c r="AV611" s="38">
        <f t="shared" si="216"/>
        <v>0</v>
      </c>
      <c r="AW611" s="38">
        <f t="shared" si="217"/>
        <v>0</v>
      </c>
      <c r="AX611" s="38">
        <f t="shared" si="218"/>
        <v>0</v>
      </c>
      <c r="AY611" s="181">
        <f t="shared" si="219"/>
        <v>0</v>
      </c>
      <c r="BB611" s="181">
        <f>Инвентаризация!O614</f>
        <v>0</v>
      </c>
      <c r="BC611" s="181">
        <f>Инвентаризация!P614</f>
        <v>0</v>
      </c>
      <c r="BD611" s="181">
        <f>Инвентаризация!Q614</f>
        <v>0</v>
      </c>
      <c r="BE611" s="181" t="str">
        <f>IFERROR('Аксапта 2'!A619,"-")</f>
        <v>-</v>
      </c>
      <c r="BF611" s="38">
        <f t="shared" si="220"/>
        <v>0</v>
      </c>
      <c r="BG611" s="38">
        <f t="shared" si="221"/>
        <v>0</v>
      </c>
      <c r="BH611" s="38">
        <f t="shared" si="222"/>
        <v>0</v>
      </c>
      <c r="BI611" s="181">
        <f t="shared" si="223"/>
        <v>0</v>
      </c>
      <c r="BL611" s="181">
        <f>Инвентаризация!O614</f>
        <v>0</v>
      </c>
      <c r="BM611" s="181">
        <f>Инвентаризация!P614</f>
        <v>0</v>
      </c>
      <c r="BN611" s="181">
        <f>Инвентаризация!Q614</f>
        <v>0</v>
      </c>
      <c r="BO611" s="181" t="str">
        <f>IFERROR('Аксапта 3'!A619,"-")</f>
        <v>-</v>
      </c>
      <c r="BP611" s="38">
        <f t="shared" si="224"/>
        <v>0</v>
      </c>
      <c r="BQ611" s="38">
        <f t="shared" si="225"/>
        <v>0</v>
      </c>
      <c r="BR611" s="38">
        <f t="shared" si="226"/>
        <v>0</v>
      </c>
      <c r="BS611" s="181">
        <f t="shared" si="227"/>
        <v>0</v>
      </c>
    </row>
    <row r="612" spans="23:71">
      <c r="W612" s="38">
        <f t="shared" si="228"/>
        <v>0</v>
      </c>
      <c r="AO612" s="38">
        <f t="shared" si="214"/>
        <v>0</v>
      </c>
      <c r="AP612" s="38">
        <f t="shared" si="215"/>
        <v>0</v>
      </c>
      <c r="AR612" s="181">
        <f>Инвентаризация!O615</f>
        <v>0</v>
      </c>
      <c r="AS612" s="181">
        <f>Инвентаризация!P615</f>
        <v>0</v>
      </c>
      <c r="AT612" s="181">
        <f>Инвентаризация!Q615</f>
        <v>0</v>
      </c>
      <c r="AU612" s="181" t="str">
        <f>IFERROR('Аксапта '!A620,"-")</f>
        <v>-</v>
      </c>
      <c r="AV612" s="38">
        <f t="shared" si="216"/>
        <v>0</v>
      </c>
      <c r="AW612" s="38">
        <f t="shared" si="217"/>
        <v>0</v>
      </c>
      <c r="AX612" s="38">
        <f t="shared" si="218"/>
        <v>0</v>
      </c>
      <c r="AY612" s="181">
        <f t="shared" si="219"/>
        <v>0</v>
      </c>
      <c r="BB612" s="181">
        <f>Инвентаризация!O615</f>
        <v>0</v>
      </c>
      <c r="BC612" s="181">
        <f>Инвентаризация!P615</f>
        <v>0</v>
      </c>
      <c r="BD612" s="181">
        <f>Инвентаризация!Q615</f>
        <v>0</v>
      </c>
      <c r="BE612" s="181" t="str">
        <f>IFERROR('Аксапта 2'!A620,"-")</f>
        <v>-</v>
      </c>
      <c r="BF612" s="38">
        <f t="shared" si="220"/>
        <v>0</v>
      </c>
      <c r="BG612" s="38">
        <f t="shared" si="221"/>
        <v>0</v>
      </c>
      <c r="BH612" s="38">
        <f t="shared" si="222"/>
        <v>0</v>
      </c>
      <c r="BI612" s="181">
        <f t="shared" si="223"/>
        <v>0</v>
      </c>
      <c r="BL612" s="181">
        <f>Инвентаризация!O615</f>
        <v>0</v>
      </c>
      <c r="BM612" s="181">
        <f>Инвентаризация!P615</f>
        <v>0</v>
      </c>
      <c r="BN612" s="181">
        <f>Инвентаризация!Q615</f>
        <v>0</v>
      </c>
      <c r="BO612" s="181" t="str">
        <f>IFERROR('Аксапта 3'!A620,"-")</f>
        <v>-</v>
      </c>
      <c r="BP612" s="38">
        <f t="shared" si="224"/>
        <v>0</v>
      </c>
      <c r="BQ612" s="38">
        <f t="shared" si="225"/>
        <v>0</v>
      </c>
      <c r="BR612" s="38">
        <f t="shared" si="226"/>
        <v>0</v>
      </c>
      <c r="BS612" s="181">
        <f t="shared" si="227"/>
        <v>0</v>
      </c>
    </row>
    <row r="613" spans="23:71">
      <c r="W613" s="38">
        <f t="shared" si="228"/>
        <v>0</v>
      </c>
      <c r="AO613" s="38">
        <f t="shared" si="214"/>
        <v>0</v>
      </c>
      <c r="AP613" s="38">
        <f t="shared" si="215"/>
        <v>0</v>
      </c>
      <c r="AR613" s="181">
        <f>Инвентаризация!O616</f>
        <v>0</v>
      </c>
      <c r="AS613" s="181">
        <f>Инвентаризация!P616</f>
        <v>0</v>
      </c>
      <c r="AT613" s="181">
        <f>Инвентаризация!Q616</f>
        <v>0</v>
      </c>
      <c r="AU613" s="181" t="str">
        <f>IFERROR('Аксапта '!A621,"-")</f>
        <v>-</v>
      </c>
      <c r="AV613" s="38">
        <f t="shared" si="216"/>
        <v>0</v>
      </c>
      <c r="AW613" s="38">
        <f t="shared" si="217"/>
        <v>0</v>
      </c>
      <c r="AX613" s="38">
        <f t="shared" si="218"/>
        <v>0</v>
      </c>
      <c r="AY613" s="181">
        <f t="shared" si="219"/>
        <v>0</v>
      </c>
      <c r="BB613" s="181">
        <f>Инвентаризация!O616</f>
        <v>0</v>
      </c>
      <c r="BC613" s="181">
        <f>Инвентаризация!P616</f>
        <v>0</v>
      </c>
      <c r="BD613" s="181">
        <f>Инвентаризация!Q616</f>
        <v>0</v>
      </c>
      <c r="BE613" s="181" t="str">
        <f>IFERROR('Аксапта 2'!A621,"-")</f>
        <v>-</v>
      </c>
      <c r="BF613" s="38">
        <f t="shared" si="220"/>
        <v>0</v>
      </c>
      <c r="BG613" s="38">
        <f t="shared" si="221"/>
        <v>0</v>
      </c>
      <c r="BH613" s="38">
        <f t="shared" si="222"/>
        <v>0</v>
      </c>
      <c r="BI613" s="181">
        <f t="shared" si="223"/>
        <v>0</v>
      </c>
      <c r="BL613" s="181">
        <f>Инвентаризация!O616</f>
        <v>0</v>
      </c>
      <c r="BM613" s="181">
        <f>Инвентаризация!P616</f>
        <v>0</v>
      </c>
      <c r="BN613" s="181">
        <f>Инвентаризация!Q616</f>
        <v>0</v>
      </c>
      <c r="BO613" s="181" t="str">
        <f>IFERROR('Аксапта 3'!A621,"-")</f>
        <v>-</v>
      </c>
      <c r="BP613" s="38">
        <f t="shared" si="224"/>
        <v>0</v>
      </c>
      <c r="BQ613" s="38">
        <f t="shared" si="225"/>
        <v>0</v>
      </c>
      <c r="BR613" s="38">
        <f t="shared" si="226"/>
        <v>0</v>
      </c>
      <c r="BS613" s="181">
        <f t="shared" si="227"/>
        <v>0</v>
      </c>
    </row>
    <row r="614" spans="23:71">
      <c r="W614" s="38">
        <f t="shared" si="228"/>
        <v>0</v>
      </c>
      <c r="AO614" s="38">
        <f t="shared" si="214"/>
        <v>0</v>
      </c>
      <c r="AP614" s="38">
        <f t="shared" si="215"/>
        <v>0</v>
      </c>
      <c r="AR614" s="181">
        <f>Инвентаризация!O617</f>
        <v>0</v>
      </c>
      <c r="AS614" s="181">
        <f>Инвентаризация!P617</f>
        <v>0</v>
      </c>
      <c r="AT614" s="181">
        <f>Инвентаризация!Q617</f>
        <v>0</v>
      </c>
      <c r="AU614" s="181" t="str">
        <f>IFERROR('Аксапта '!A622,"-")</f>
        <v>-</v>
      </c>
      <c r="AV614" s="38">
        <f t="shared" si="216"/>
        <v>0</v>
      </c>
      <c r="AW614" s="38">
        <f t="shared" si="217"/>
        <v>0</v>
      </c>
      <c r="AX614" s="38">
        <f t="shared" si="218"/>
        <v>0</v>
      </c>
      <c r="AY614" s="181">
        <f t="shared" si="219"/>
        <v>0</v>
      </c>
      <c r="BB614" s="181">
        <f>Инвентаризация!O617</f>
        <v>0</v>
      </c>
      <c r="BC614" s="181">
        <f>Инвентаризация!P617</f>
        <v>0</v>
      </c>
      <c r="BD614" s="181">
        <f>Инвентаризация!Q617</f>
        <v>0</v>
      </c>
      <c r="BE614" s="181" t="str">
        <f>IFERROR('Аксапта 2'!A622,"-")</f>
        <v>-</v>
      </c>
      <c r="BF614" s="38">
        <f t="shared" si="220"/>
        <v>0</v>
      </c>
      <c r="BG614" s="38">
        <f t="shared" si="221"/>
        <v>0</v>
      </c>
      <c r="BH614" s="38">
        <f t="shared" si="222"/>
        <v>0</v>
      </c>
      <c r="BI614" s="181">
        <f t="shared" si="223"/>
        <v>0</v>
      </c>
      <c r="BL614" s="181">
        <f>Инвентаризация!O617</f>
        <v>0</v>
      </c>
      <c r="BM614" s="181">
        <f>Инвентаризация!P617</f>
        <v>0</v>
      </c>
      <c r="BN614" s="181">
        <f>Инвентаризация!Q617</f>
        <v>0</v>
      </c>
      <c r="BO614" s="181" t="str">
        <f>IFERROR('Аксапта 3'!A622,"-")</f>
        <v>-</v>
      </c>
      <c r="BP614" s="38">
        <f t="shared" si="224"/>
        <v>0</v>
      </c>
      <c r="BQ614" s="38">
        <f t="shared" si="225"/>
        <v>0</v>
      </c>
      <c r="BR614" s="38">
        <f t="shared" si="226"/>
        <v>0</v>
      </c>
      <c r="BS614" s="181">
        <f t="shared" si="227"/>
        <v>0</v>
      </c>
    </row>
    <row r="615" spans="23:71">
      <c r="W615" s="38">
        <f t="shared" si="228"/>
        <v>0</v>
      </c>
      <c r="AO615" s="38">
        <f t="shared" si="214"/>
        <v>0</v>
      </c>
      <c r="AP615" s="38">
        <f t="shared" si="215"/>
        <v>0</v>
      </c>
      <c r="AR615" s="181">
        <f>Инвентаризация!O618</f>
        <v>0</v>
      </c>
      <c r="AS615" s="181">
        <f>Инвентаризация!P618</f>
        <v>0</v>
      </c>
      <c r="AT615" s="181">
        <f>Инвентаризация!Q618</f>
        <v>0</v>
      </c>
      <c r="AU615" s="181" t="str">
        <f>IFERROR('Аксапта '!A623,"-")</f>
        <v>-</v>
      </c>
      <c r="AV615" s="38">
        <f t="shared" si="216"/>
        <v>0</v>
      </c>
      <c r="AW615" s="38">
        <f t="shared" si="217"/>
        <v>0</v>
      </c>
      <c r="AX615" s="38">
        <f t="shared" si="218"/>
        <v>0</v>
      </c>
      <c r="AY615" s="181">
        <f t="shared" si="219"/>
        <v>0</v>
      </c>
      <c r="BB615" s="181">
        <f>Инвентаризация!O618</f>
        <v>0</v>
      </c>
      <c r="BC615" s="181">
        <f>Инвентаризация!P618</f>
        <v>0</v>
      </c>
      <c r="BD615" s="181">
        <f>Инвентаризация!Q618</f>
        <v>0</v>
      </c>
      <c r="BE615" s="181" t="str">
        <f>IFERROR('Аксапта 2'!A623,"-")</f>
        <v>-</v>
      </c>
      <c r="BF615" s="38">
        <f t="shared" si="220"/>
        <v>0</v>
      </c>
      <c r="BG615" s="38">
        <f t="shared" si="221"/>
        <v>0</v>
      </c>
      <c r="BH615" s="38">
        <f t="shared" si="222"/>
        <v>0</v>
      </c>
      <c r="BI615" s="181">
        <f t="shared" si="223"/>
        <v>0</v>
      </c>
      <c r="BL615" s="181">
        <f>Инвентаризация!O618</f>
        <v>0</v>
      </c>
      <c r="BM615" s="181">
        <f>Инвентаризация!P618</f>
        <v>0</v>
      </c>
      <c r="BN615" s="181">
        <f>Инвентаризация!Q618</f>
        <v>0</v>
      </c>
      <c r="BO615" s="181" t="str">
        <f>IFERROR('Аксапта 3'!A623,"-")</f>
        <v>-</v>
      </c>
      <c r="BP615" s="38">
        <f t="shared" si="224"/>
        <v>0</v>
      </c>
      <c r="BQ615" s="38">
        <f t="shared" si="225"/>
        <v>0</v>
      </c>
      <c r="BR615" s="38">
        <f t="shared" si="226"/>
        <v>0</v>
      </c>
      <c r="BS615" s="181">
        <f t="shared" si="227"/>
        <v>0</v>
      </c>
    </row>
    <row r="616" spans="23:71">
      <c r="W616" s="38">
        <f t="shared" si="228"/>
        <v>0</v>
      </c>
      <c r="AO616" s="38">
        <f t="shared" si="214"/>
        <v>0</v>
      </c>
      <c r="AP616" s="38">
        <f t="shared" si="215"/>
        <v>0</v>
      </c>
      <c r="AR616" s="181">
        <f>Инвентаризация!O619</f>
        <v>0</v>
      </c>
      <c r="AS616" s="181">
        <f>Инвентаризация!P619</f>
        <v>0</v>
      </c>
      <c r="AT616" s="181">
        <f>Инвентаризация!Q619</f>
        <v>0</v>
      </c>
      <c r="AU616" s="181" t="str">
        <f>IFERROR('Аксапта '!A624,"-")</f>
        <v>-</v>
      </c>
      <c r="AV616" s="38">
        <f t="shared" si="216"/>
        <v>0</v>
      </c>
      <c r="AW616" s="38">
        <f t="shared" si="217"/>
        <v>0</v>
      </c>
      <c r="AX616" s="38">
        <f t="shared" si="218"/>
        <v>0</v>
      </c>
      <c r="AY616" s="181">
        <f t="shared" si="219"/>
        <v>0</v>
      </c>
      <c r="BB616" s="181">
        <f>Инвентаризация!O619</f>
        <v>0</v>
      </c>
      <c r="BC616" s="181">
        <f>Инвентаризация!P619</f>
        <v>0</v>
      </c>
      <c r="BD616" s="181">
        <f>Инвентаризация!Q619</f>
        <v>0</v>
      </c>
      <c r="BE616" s="181" t="str">
        <f>IFERROR('Аксапта 2'!A624,"-")</f>
        <v>-</v>
      </c>
      <c r="BF616" s="38">
        <f t="shared" si="220"/>
        <v>0</v>
      </c>
      <c r="BG616" s="38">
        <f t="shared" si="221"/>
        <v>0</v>
      </c>
      <c r="BH616" s="38">
        <f t="shared" si="222"/>
        <v>0</v>
      </c>
      <c r="BI616" s="181">
        <f t="shared" si="223"/>
        <v>0</v>
      </c>
      <c r="BL616" s="181">
        <f>Инвентаризация!O619</f>
        <v>0</v>
      </c>
      <c r="BM616" s="181">
        <f>Инвентаризация!P619</f>
        <v>0</v>
      </c>
      <c r="BN616" s="181">
        <f>Инвентаризация!Q619</f>
        <v>0</v>
      </c>
      <c r="BO616" s="181" t="str">
        <f>IFERROR('Аксапта 3'!A624,"-")</f>
        <v>-</v>
      </c>
      <c r="BP616" s="38">
        <f t="shared" si="224"/>
        <v>0</v>
      </c>
      <c r="BQ616" s="38">
        <f t="shared" si="225"/>
        <v>0</v>
      </c>
      <c r="BR616" s="38">
        <f t="shared" si="226"/>
        <v>0</v>
      </c>
      <c r="BS616" s="181">
        <f t="shared" si="227"/>
        <v>0</v>
      </c>
    </row>
    <row r="617" spans="23:71">
      <c r="W617" s="38">
        <f t="shared" si="228"/>
        <v>0</v>
      </c>
      <c r="AO617" s="38">
        <f t="shared" si="214"/>
        <v>0</v>
      </c>
      <c r="AP617" s="38">
        <f t="shared" si="215"/>
        <v>0</v>
      </c>
      <c r="AR617" s="181">
        <f>Инвентаризация!O620</f>
        <v>0</v>
      </c>
      <c r="AS617" s="181">
        <f>Инвентаризация!P620</f>
        <v>0</v>
      </c>
      <c r="AT617" s="181">
        <f>Инвентаризация!Q620</f>
        <v>0</v>
      </c>
      <c r="AU617" s="181" t="str">
        <f>IFERROR('Аксапта '!A625,"-")</f>
        <v>-</v>
      </c>
      <c r="AV617" s="38">
        <f t="shared" si="216"/>
        <v>0</v>
      </c>
      <c r="AW617" s="38">
        <f t="shared" si="217"/>
        <v>0</v>
      </c>
      <c r="AX617" s="38">
        <f t="shared" si="218"/>
        <v>0</v>
      </c>
      <c r="AY617" s="181">
        <f t="shared" si="219"/>
        <v>0</v>
      </c>
      <c r="BB617" s="181">
        <f>Инвентаризация!O620</f>
        <v>0</v>
      </c>
      <c r="BC617" s="181">
        <f>Инвентаризация!P620</f>
        <v>0</v>
      </c>
      <c r="BD617" s="181">
        <f>Инвентаризация!Q620</f>
        <v>0</v>
      </c>
      <c r="BE617" s="181" t="str">
        <f>IFERROR('Аксапта 2'!A625,"-")</f>
        <v>-</v>
      </c>
      <c r="BF617" s="38">
        <f t="shared" si="220"/>
        <v>0</v>
      </c>
      <c r="BG617" s="38">
        <f t="shared" si="221"/>
        <v>0</v>
      </c>
      <c r="BH617" s="38">
        <f t="shared" si="222"/>
        <v>0</v>
      </c>
      <c r="BI617" s="181">
        <f t="shared" si="223"/>
        <v>0</v>
      </c>
      <c r="BL617" s="181">
        <f>Инвентаризация!O620</f>
        <v>0</v>
      </c>
      <c r="BM617" s="181">
        <f>Инвентаризация!P620</f>
        <v>0</v>
      </c>
      <c r="BN617" s="181">
        <f>Инвентаризация!Q620</f>
        <v>0</v>
      </c>
      <c r="BO617" s="181" t="str">
        <f>IFERROR('Аксапта 3'!A625,"-")</f>
        <v>-</v>
      </c>
      <c r="BP617" s="38">
        <f t="shared" si="224"/>
        <v>0</v>
      </c>
      <c r="BQ617" s="38">
        <f t="shared" si="225"/>
        <v>0</v>
      </c>
      <c r="BR617" s="38">
        <f t="shared" si="226"/>
        <v>0</v>
      </c>
      <c r="BS617" s="181">
        <f t="shared" si="227"/>
        <v>0</v>
      </c>
    </row>
    <row r="618" spans="23:71">
      <c r="W618" s="38">
        <f t="shared" si="228"/>
        <v>0</v>
      </c>
      <c r="AO618" s="38">
        <f t="shared" si="214"/>
        <v>0</v>
      </c>
      <c r="AP618" s="38">
        <f t="shared" si="215"/>
        <v>0</v>
      </c>
      <c r="AR618" s="181">
        <f>Инвентаризация!O621</f>
        <v>0</v>
      </c>
      <c r="AS618" s="181">
        <f>Инвентаризация!P621</f>
        <v>0</v>
      </c>
      <c r="AT618" s="181">
        <f>Инвентаризация!Q621</f>
        <v>0</v>
      </c>
      <c r="AU618" s="181" t="str">
        <f>IFERROR('Аксапта '!A626,"-")</f>
        <v>-</v>
      </c>
      <c r="AV618" s="38">
        <f t="shared" si="216"/>
        <v>0</v>
      </c>
      <c r="AW618" s="38">
        <f t="shared" si="217"/>
        <v>0</v>
      </c>
      <c r="AX618" s="38">
        <f t="shared" si="218"/>
        <v>0</v>
      </c>
      <c r="AY618" s="181">
        <f t="shared" si="219"/>
        <v>0</v>
      </c>
      <c r="BB618" s="181">
        <f>Инвентаризация!O621</f>
        <v>0</v>
      </c>
      <c r="BC618" s="181">
        <f>Инвентаризация!P621</f>
        <v>0</v>
      </c>
      <c r="BD618" s="181">
        <f>Инвентаризация!Q621</f>
        <v>0</v>
      </c>
      <c r="BE618" s="181" t="str">
        <f>IFERROR('Аксапта 2'!A626,"-")</f>
        <v>-</v>
      </c>
      <c r="BF618" s="38">
        <f t="shared" si="220"/>
        <v>0</v>
      </c>
      <c r="BG618" s="38">
        <f t="shared" si="221"/>
        <v>0</v>
      </c>
      <c r="BH618" s="38">
        <f t="shared" si="222"/>
        <v>0</v>
      </c>
      <c r="BI618" s="181">
        <f t="shared" si="223"/>
        <v>0</v>
      </c>
      <c r="BL618" s="181">
        <f>Инвентаризация!O621</f>
        <v>0</v>
      </c>
      <c r="BM618" s="181">
        <f>Инвентаризация!P621</f>
        <v>0</v>
      </c>
      <c r="BN618" s="181">
        <f>Инвентаризация!Q621</f>
        <v>0</v>
      </c>
      <c r="BO618" s="181" t="str">
        <f>IFERROR('Аксапта 3'!A626,"-")</f>
        <v>-</v>
      </c>
      <c r="BP618" s="38">
        <f t="shared" si="224"/>
        <v>0</v>
      </c>
      <c r="BQ618" s="38">
        <f t="shared" si="225"/>
        <v>0</v>
      </c>
      <c r="BR618" s="38">
        <f t="shared" si="226"/>
        <v>0</v>
      </c>
      <c r="BS618" s="181">
        <f t="shared" si="227"/>
        <v>0</v>
      </c>
    </row>
    <row r="619" spans="23:71">
      <c r="W619" s="38">
        <f t="shared" si="228"/>
        <v>0</v>
      </c>
      <c r="AO619" s="38">
        <f t="shared" si="214"/>
        <v>0</v>
      </c>
      <c r="AP619" s="38">
        <f t="shared" si="215"/>
        <v>0</v>
      </c>
      <c r="AR619" s="181">
        <f>Инвентаризация!O622</f>
        <v>0</v>
      </c>
      <c r="AS619" s="181">
        <f>Инвентаризация!P622</f>
        <v>0</v>
      </c>
      <c r="AT619" s="181">
        <f>Инвентаризация!Q622</f>
        <v>0</v>
      </c>
      <c r="AU619" s="181" t="str">
        <f>IFERROR('Аксапта '!A627,"-")</f>
        <v>-</v>
      </c>
      <c r="AV619" s="38">
        <f t="shared" si="216"/>
        <v>0</v>
      </c>
      <c r="AW619" s="38">
        <f t="shared" si="217"/>
        <v>0</v>
      </c>
      <c r="AX619" s="38">
        <f t="shared" si="218"/>
        <v>0</v>
      </c>
      <c r="AY619" s="181">
        <f t="shared" si="219"/>
        <v>0</v>
      </c>
      <c r="BB619" s="181">
        <f>Инвентаризация!O622</f>
        <v>0</v>
      </c>
      <c r="BC619" s="181">
        <f>Инвентаризация!P622</f>
        <v>0</v>
      </c>
      <c r="BD619" s="181">
        <f>Инвентаризация!Q622</f>
        <v>0</v>
      </c>
      <c r="BE619" s="181" t="str">
        <f>IFERROR('Аксапта 2'!A627,"-")</f>
        <v>-</v>
      </c>
      <c r="BF619" s="38">
        <f t="shared" si="220"/>
        <v>0</v>
      </c>
      <c r="BG619" s="38">
        <f t="shared" si="221"/>
        <v>0</v>
      </c>
      <c r="BH619" s="38">
        <f t="shared" si="222"/>
        <v>0</v>
      </c>
      <c r="BI619" s="181">
        <f t="shared" si="223"/>
        <v>0</v>
      </c>
      <c r="BL619" s="181">
        <f>Инвентаризация!O622</f>
        <v>0</v>
      </c>
      <c r="BM619" s="181">
        <f>Инвентаризация!P622</f>
        <v>0</v>
      </c>
      <c r="BN619" s="181">
        <f>Инвентаризация!Q622</f>
        <v>0</v>
      </c>
      <c r="BO619" s="181" t="str">
        <f>IFERROR('Аксапта 3'!A627,"-")</f>
        <v>-</v>
      </c>
      <c r="BP619" s="38">
        <f t="shared" si="224"/>
        <v>0</v>
      </c>
      <c r="BQ619" s="38">
        <f t="shared" si="225"/>
        <v>0</v>
      </c>
      <c r="BR619" s="38">
        <f t="shared" si="226"/>
        <v>0</v>
      </c>
      <c r="BS619" s="181">
        <f t="shared" si="227"/>
        <v>0</v>
      </c>
    </row>
    <row r="620" spans="23:71">
      <c r="W620" s="38">
        <f t="shared" si="228"/>
        <v>0</v>
      </c>
      <c r="AO620" s="38">
        <f t="shared" si="214"/>
        <v>0</v>
      </c>
      <c r="AP620" s="38">
        <f t="shared" si="215"/>
        <v>0</v>
      </c>
      <c r="AR620" s="181">
        <f>Инвентаризация!O623</f>
        <v>0</v>
      </c>
      <c r="AS620" s="181">
        <f>Инвентаризация!P623</f>
        <v>0</v>
      </c>
      <c r="AT620" s="181">
        <f>Инвентаризация!Q623</f>
        <v>0</v>
      </c>
      <c r="AU620" s="181" t="str">
        <f>IFERROR('Аксапта '!A628,"-")</f>
        <v>-</v>
      </c>
      <c r="AV620" s="38">
        <f t="shared" si="216"/>
        <v>0</v>
      </c>
      <c r="AW620" s="38">
        <f t="shared" si="217"/>
        <v>0</v>
      </c>
      <c r="AX620" s="38">
        <f t="shared" si="218"/>
        <v>0</v>
      </c>
      <c r="AY620" s="181">
        <f t="shared" si="219"/>
        <v>0</v>
      </c>
      <c r="BB620" s="181">
        <f>Инвентаризация!O623</f>
        <v>0</v>
      </c>
      <c r="BC620" s="181">
        <f>Инвентаризация!P623</f>
        <v>0</v>
      </c>
      <c r="BD620" s="181">
        <f>Инвентаризация!Q623</f>
        <v>0</v>
      </c>
      <c r="BE620" s="181" t="str">
        <f>IFERROR('Аксапта 2'!A628,"-")</f>
        <v>-</v>
      </c>
      <c r="BF620" s="38">
        <f t="shared" si="220"/>
        <v>0</v>
      </c>
      <c r="BG620" s="38">
        <f t="shared" si="221"/>
        <v>0</v>
      </c>
      <c r="BH620" s="38">
        <f t="shared" si="222"/>
        <v>0</v>
      </c>
      <c r="BI620" s="181">
        <f t="shared" si="223"/>
        <v>0</v>
      </c>
      <c r="BL620" s="181">
        <f>Инвентаризация!O623</f>
        <v>0</v>
      </c>
      <c r="BM620" s="181">
        <f>Инвентаризация!P623</f>
        <v>0</v>
      </c>
      <c r="BN620" s="181">
        <f>Инвентаризация!Q623</f>
        <v>0</v>
      </c>
      <c r="BO620" s="181" t="str">
        <f>IFERROR('Аксапта 3'!A628,"-")</f>
        <v>-</v>
      </c>
      <c r="BP620" s="38">
        <f t="shared" si="224"/>
        <v>0</v>
      </c>
      <c r="BQ620" s="38">
        <f t="shared" si="225"/>
        <v>0</v>
      </c>
      <c r="BR620" s="38">
        <f t="shared" si="226"/>
        <v>0</v>
      </c>
      <c r="BS620" s="181">
        <f t="shared" si="227"/>
        <v>0</v>
      </c>
    </row>
    <row r="621" spans="23:71">
      <c r="W621" s="38">
        <f t="shared" si="228"/>
        <v>0</v>
      </c>
      <c r="AO621" s="38">
        <f t="shared" si="214"/>
        <v>0</v>
      </c>
      <c r="AP621" s="38">
        <f t="shared" si="215"/>
        <v>0</v>
      </c>
      <c r="AR621" s="181">
        <f>Инвентаризация!O624</f>
        <v>0</v>
      </c>
      <c r="AS621" s="181">
        <f>Инвентаризация!P624</f>
        <v>0</v>
      </c>
      <c r="AT621" s="181">
        <f>Инвентаризация!Q624</f>
        <v>0</v>
      </c>
      <c r="AU621" s="181" t="str">
        <f>IFERROR('Аксапта '!A629,"-")</f>
        <v>-</v>
      </c>
      <c r="AV621" s="38">
        <f t="shared" si="216"/>
        <v>0</v>
      </c>
      <c r="AW621" s="38">
        <f t="shared" si="217"/>
        <v>0</v>
      </c>
      <c r="AX621" s="38">
        <f t="shared" si="218"/>
        <v>0</v>
      </c>
      <c r="AY621" s="181">
        <f t="shared" si="219"/>
        <v>0</v>
      </c>
      <c r="BB621" s="181">
        <f>Инвентаризация!O624</f>
        <v>0</v>
      </c>
      <c r="BC621" s="181">
        <f>Инвентаризация!P624</f>
        <v>0</v>
      </c>
      <c r="BD621" s="181">
        <f>Инвентаризация!Q624</f>
        <v>0</v>
      </c>
      <c r="BE621" s="181" t="str">
        <f>IFERROR('Аксапта 2'!A629,"-")</f>
        <v>-</v>
      </c>
      <c r="BF621" s="38">
        <f t="shared" si="220"/>
        <v>0</v>
      </c>
      <c r="BG621" s="38">
        <f t="shared" si="221"/>
        <v>0</v>
      </c>
      <c r="BH621" s="38">
        <f t="shared" si="222"/>
        <v>0</v>
      </c>
      <c r="BI621" s="181">
        <f t="shared" si="223"/>
        <v>0</v>
      </c>
      <c r="BL621" s="181">
        <f>Инвентаризация!O624</f>
        <v>0</v>
      </c>
      <c r="BM621" s="181">
        <f>Инвентаризация!P624</f>
        <v>0</v>
      </c>
      <c r="BN621" s="181">
        <f>Инвентаризация!Q624</f>
        <v>0</v>
      </c>
      <c r="BO621" s="181" t="str">
        <f>IFERROR('Аксапта 3'!A629,"-")</f>
        <v>-</v>
      </c>
      <c r="BP621" s="38">
        <f t="shared" si="224"/>
        <v>0</v>
      </c>
      <c r="BQ621" s="38">
        <f t="shared" si="225"/>
        <v>0</v>
      </c>
      <c r="BR621" s="38">
        <f t="shared" si="226"/>
        <v>0</v>
      </c>
      <c r="BS621" s="181">
        <f t="shared" si="227"/>
        <v>0</v>
      </c>
    </row>
    <row r="622" spans="23:71">
      <c r="W622" s="38">
        <f t="shared" si="228"/>
        <v>0</v>
      </c>
      <c r="AO622" s="38">
        <f t="shared" si="214"/>
        <v>0</v>
      </c>
      <c r="AP622" s="38">
        <f t="shared" si="215"/>
        <v>0</v>
      </c>
      <c r="AR622" s="181">
        <f>Инвентаризация!O625</f>
        <v>0</v>
      </c>
      <c r="AS622" s="181">
        <f>Инвентаризация!P625</f>
        <v>0</v>
      </c>
      <c r="AT622" s="181">
        <f>Инвентаризация!Q625</f>
        <v>0</v>
      </c>
      <c r="AU622" s="181" t="str">
        <f>IFERROR('Аксапта '!A630,"-")</f>
        <v>-</v>
      </c>
      <c r="AV622" s="38">
        <f t="shared" si="216"/>
        <v>0</v>
      </c>
      <c r="AW622" s="38">
        <f t="shared" si="217"/>
        <v>0</v>
      </c>
      <c r="AX622" s="38">
        <f t="shared" si="218"/>
        <v>0</v>
      </c>
      <c r="AY622" s="181">
        <f t="shared" si="219"/>
        <v>0</v>
      </c>
      <c r="BB622" s="181">
        <f>Инвентаризация!O625</f>
        <v>0</v>
      </c>
      <c r="BC622" s="181">
        <f>Инвентаризация!P625</f>
        <v>0</v>
      </c>
      <c r="BD622" s="181">
        <f>Инвентаризация!Q625</f>
        <v>0</v>
      </c>
      <c r="BE622" s="181" t="str">
        <f>IFERROR('Аксапта 2'!A630,"-")</f>
        <v>-</v>
      </c>
      <c r="BF622" s="38">
        <f t="shared" si="220"/>
        <v>0</v>
      </c>
      <c r="BG622" s="38">
        <f t="shared" si="221"/>
        <v>0</v>
      </c>
      <c r="BH622" s="38">
        <f t="shared" si="222"/>
        <v>0</v>
      </c>
      <c r="BI622" s="181">
        <f t="shared" si="223"/>
        <v>0</v>
      </c>
      <c r="BL622" s="181">
        <f>Инвентаризация!O625</f>
        <v>0</v>
      </c>
      <c r="BM622" s="181">
        <f>Инвентаризация!P625</f>
        <v>0</v>
      </c>
      <c r="BN622" s="181">
        <f>Инвентаризация!Q625</f>
        <v>0</v>
      </c>
      <c r="BO622" s="181" t="str">
        <f>IFERROR('Аксапта 3'!A630,"-")</f>
        <v>-</v>
      </c>
      <c r="BP622" s="38">
        <f t="shared" si="224"/>
        <v>0</v>
      </c>
      <c r="BQ622" s="38">
        <f t="shared" si="225"/>
        <v>0</v>
      </c>
      <c r="BR622" s="38">
        <f t="shared" si="226"/>
        <v>0</v>
      </c>
      <c r="BS622" s="181">
        <f t="shared" si="227"/>
        <v>0</v>
      </c>
    </row>
    <row r="623" spans="23:71">
      <c r="W623" s="38">
        <f t="shared" si="228"/>
        <v>8002</v>
      </c>
      <c r="AO623" s="38">
        <f t="shared" si="214"/>
        <v>0</v>
      </c>
      <c r="AP623" s="38">
        <f t="shared" si="215"/>
        <v>0</v>
      </c>
      <c r="AR623" s="181">
        <f>Инвентаризация!O626</f>
        <v>0</v>
      </c>
      <c r="AS623" s="181">
        <f>Инвентаризация!P626</f>
        <v>0</v>
      </c>
      <c r="AT623" s="181">
        <f>Инвентаризация!Q626</f>
        <v>0</v>
      </c>
      <c r="AU623" s="181" t="str">
        <f>IFERROR('Аксапта '!A631,"-")</f>
        <v>-</v>
      </c>
      <c r="AV623" s="38">
        <f t="shared" si="216"/>
        <v>0</v>
      </c>
      <c r="AW623" s="38">
        <f t="shared" si="217"/>
        <v>0</v>
      </c>
      <c r="AX623" s="38">
        <f t="shared" si="218"/>
        <v>0</v>
      </c>
      <c r="AY623" s="181">
        <f t="shared" si="219"/>
        <v>0</v>
      </c>
      <c r="BB623" s="181">
        <f>Инвентаризация!O626</f>
        <v>0</v>
      </c>
      <c r="BC623" s="181">
        <f>Инвентаризация!P626</f>
        <v>0</v>
      </c>
      <c r="BD623" s="181">
        <f>Инвентаризация!Q626</f>
        <v>0</v>
      </c>
      <c r="BE623" s="181" t="str">
        <f>IFERROR('Аксапта 2'!A631,"-")</f>
        <v>-</v>
      </c>
      <c r="BF623" s="38">
        <f t="shared" si="220"/>
        <v>0</v>
      </c>
      <c r="BG623" s="38">
        <f t="shared" si="221"/>
        <v>0</v>
      </c>
      <c r="BH623" s="38">
        <f t="shared" si="222"/>
        <v>0</v>
      </c>
      <c r="BI623" s="181">
        <f t="shared" si="223"/>
        <v>0</v>
      </c>
      <c r="BL623" s="181">
        <f>Инвентаризация!O626</f>
        <v>0</v>
      </c>
      <c r="BM623" s="181">
        <f>Инвентаризация!P626</f>
        <v>0</v>
      </c>
      <c r="BN623" s="181">
        <f>Инвентаризация!Q626</f>
        <v>0</v>
      </c>
      <c r="BO623" s="181" t="str">
        <f>IFERROR('Аксапта 3'!A631,"-")</f>
        <v>-</v>
      </c>
      <c r="BP623" s="38">
        <f t="shared" si="224"/>
        <v>0</v>
      </c>
      <c r="BQ623" s="38">
        <f t="shared" si="225"/>
        <v>0</v>
      </c>
      <c r="BR623" s="38">
        <f t="shared" si="226"/>
        <v>0</v>
      </c>
      <c r="BS623" s="181">
        <f t="shared" si="227"/>
        <v>0</v>
      </c>
    </row>
    <row r="624" spans="23:71">
      <c r="W624" s="38">
        <f t="shared" si="228"/>
        <v>8910</v>
      </c>
      <c r="AO624" s="38">
        <f t="shared" si="214"/>
        <v>0</v>
      </c>
      <c r="AP624" s="38">
        <f t="shared" si="215"/>
        <v>0</v>
      </c>
      <c r="AR624" s="181">
        <f>Инвентаризация!O627</f>
        <v>0</v>
      </c>
      <c r="AS624" s="181">
        <f>Инвентаризация!P627</f>
        <v>0</v>
      </c>
      <c r="AT624" s="181">
        <f>Инвентаризация!Q627</f>
        <v>0</v>
      </c>
      <c r="AU624" s="181" t="str">
        <f>IFERROR('Аксапта '!A632,"-")</f>
        <v>-</v>
      </c>
      <c r="AV624" s="38">
        <f t="shared" si="216"/>
        <v>0</v>
      </c>
      <c r="AW624" s="38">
        <f t="shared" si="217"/>
        <v>0</v>
      </c>
      <c r="AX624" s="38">
        <f t="shared" si="218"/>
        <v>0</v>
      </c>
      <c r="AY624" s="181">
        <f t="shared" si="219"/>
        <v>0</v>
      </c>
      <c r="BB624" s="181">
        <f>Инвентаризация!O627</f>
        <v>0</v>
      </c>
      <c r="BC624" s="181">
        <f>Инвентаризация!P627</f>
        <v>0</v>
      </c>
      <c r="BD624" s="181">
        <f>Инвентаризация!Q627</f>
        <v>0</v>
      </c>
      <c r="BE624" s="181" t="str">
        <f>IFERROR('Аксапта 2'!A632,"-")</f>
        <v>-</v>
      </c>
      <c r="BF624" s="38">
        <f t="shared" si="220"/>
        <v>0</v>
      </c>
      <c r="BG624" s="38">
        <f t="shared" si="221"/>
        <v>0</v>
      </c>
      <c r="BH624" s="38">
        <f t="shared" si="222"/>
        <v>0</v>
      </c>
      <c r="BI624" s="181">
        <f t="shared" si="223"/>
        <v>0</v>
      </c>
      <c r="BL624" s="181">
        <f>Инвентаризация!O627</f>
        <v>0</v>
      </c>
      <c r="BM624" s="181">
        <f>Инвентаризация!P627</f>
        <v>0</v>
      </c>
      <c r="BN624" s="181">
        <f>Инвентаризация!Q627</f>
        <v>0</v>
      </c>
      <c r="BO624" s="181" t="str">
        <f>IFERROR('Аксапта 3'!A632,"-")</f>
        <v>-</v>
      </c>
      <c r="BP624" s="38">
        <f t="shared" si="224"/>
        <v>0</v>
      </c>
      <c r="BQ624" s="38">
        <f t="shared" si="225"/>
        <v>0</v>
      </c>
      <c r="BR624" s="38">
        <f t="shared" si="226"/>
        <v>0</v>
      </c>
      <c r="BS624" s="181">
        <f t="shared" si="227"/>
        <v>0</v>
      </c>
    </row>
    <row r="625" spans="23:71">
      <c r="W625" s="38">
        <f t="shared" si="228"/>
        <v>9711</v>
      </c>
      <c r="AO625" s="38">
        <f t="shared" si="214"/>
        <v>0</v>
      </c>
      <c r="AP625" s="38">
        <f t="shared" si="215"/>
        <v>0</v>
      </c>
      <c r="AR625" s="181">
        <f>Инвентаризация!O628</f>
        <v>0</v>
      </c>
      <c r="AS625" s="181">
        <f>Инвентаризация!P628</f>
        <v>0</v>
      </c>
      <c r="AT625" s="181">
        <f>Инвентаризация!Q628</f>
        <v>0</v>
      </c>
      <c r="AU625" s="181" t="str">
        <f>IFERROR('Аксапта '!A633,"-")</f>
        <v>-</v>
      </c>
      <c r="AV625" s="38">
        <f t="shared" si="216"/>
        <v>0</v>
      </c>
      <c r="AW625" s="38">
        <f t="shared" si="217"/>
        <v>0</v>
      </c>
      <c r="AX625" s="38">
        <f t="shared" si="218"/>
        <v>0</v>
      </c>
      <c r="AY625" s="181">
        <f t="shared" si="219"/>
        <v>0</v>
      </c>
      <c r="BB625" s="181">
        <f>Инвентаризация!O628</f>
        <v>0</v>
      </c>
      <c r="BC625" s="181">
        <f>Инвентаризация!P628</f>
        <v>0</v>
      </c>
      <c r="BD625" s="181">
        <f>Инвентаризация!Q628</f>
        <v>0</v>
      </c>
      <c r="BE625" s="181" t="str">
        <f>IFERROR('Аксапта 2'!A633,"-")</f>
        <v>-</v>
      </c>
      <c r="BF625" s="38">
        <f t="shared" si="220"/>
        <v>0</v>
      </c>
      <c r="BG625" s="38">
        <f t="shared" si="221"/>
        <v>0</v>
      </c>
      <c r="BH625" s="38">
        <f t="shared" si="222"/>
        <v>0</v>
      </c>
      <c r="BI625" s="181">
        <f t="shared" si="223"/>
        <v>0</v>
      </c>
      <c r="BL625" s="181">
        <f>Инвентаризация!O628</f>
        <v>0</v>
      </c>
      <c r="BM625" s="181">
        <f>Инвентаризация!P628</f>
        <v>0</v>
      </c>
      <c r="BN625" s="181">
        <f>Инвентаризация!Q628</f>
        <v>0</v>
      </c>
      <c r="BO625" s="181" t="str">
        <f>IFERROR('Аксапта 3'!A633,"-")</f>
        <v>-</v>
      </c>
      <c r="BP625" s="38">
        <f t="shared" si="224"/>
        <v>0</v>
      </c>
      <c r="BQ625" s="38">
        <f t="shared" si="225"/>
        <v>0</v>
      </c>
      <c r="BR625" s="38">
        <f t="shared" si="226"/>
        <v>0</v>
      </c>
      <c r="BS625" s="181">
        <f t="shared" si="227"/>
        <v>0</v>
      </c>
    </row>
    <row r="626" spans="23:71">
      <c r="W626" s="38">
        <f t="shared" si="228"/>
        <v>9715</v>
      </c>
      <c r="AO626" s="38">
        <f t="shared" si="214"/>
        <v>0</v>
      </c>
      <c r="AP626" s="38">
        <f t="shared" si="215"/>
        <v>0</v>
      </c>
      <c r="AR626" s="181">
        <f>Инвентаризация!O629</f>
        <v>0</v>
      </c>
      <c r="AS626" s="181">
        <f>Инвентаризация!P629</f>
        <v>0</v>
      </c>
      <c r="AT626" s="181">
        <f>Инвентаризация!Q629</f>
        <v>0</v>
      </c>
      <c r="AU626" s="181" t="str">
        <f>IFERROR('Аксапта '!A634,"-")</f>
        <v>-</v>
      </c>
      <c r="AV626" s="38">
        <f t="shared" si="216"/>
        <v>0</v>
      </c>
      <c r="AW626" s="38">
        <f t="shared" si="217"/>
        <v>0</v>
      </c>
      <c r="AX626" s="38">
        <f t="shared" si="218"/>
        <v>0</v>
      </c>
      <c r="AY626" s="181">
        <f t="shared" si="219"/>
        <v>0</v>
      </c>
      <c r="BB626" s="181">
        <f>Инвентаризация!O629</f>
        <v>0</v>
      </c>
      <c r="BC626" s="181">
        <f>Инвентаризация!P629</f>
        <v>0</v>
      </c>
      <c r="BD626" s="181">
        <f>Инвентаризация!Q629</f>
        <v>0</v>
      </c>
      <c r="BE626" s="181" t="str">
        <f>IFERROR('Аксапта 2'!A634,"-")</f>
        <v>-</v>
      </c>
      <c r="BF626" s="38">
        <f t="shared" si="220"/>
        <v>0</v>
      </c>
      <c r="BG626" s="38">
        <f t="shared" si="221"/>
        <v>0</v>
      </c>
      <c r="BH626" s="38">
        <f t="shared" si="222"/>
        <v>0</v>
      </c>
      <c r="BI626" s="181">
        <f t="shared" si="223"/>
        <v>0</v>
      </c>
      <c r="BL626" s="181">
        <f>Инвентаризация!O629</f>
        <v>0</v>
      </c>
      <c r="BM626" s="181">
        <f>Инвентаризация!P629</f>
        <v>0</v>
      </c>
      <c r="BN626" s="181">
        <f>Инвентаризация!Q629</f>
        <v>0</v>
      </c>
      <c r="BO626" s="181" t="str">
        <f>IFERROR('Аксапта 3'!A634,"-")</f>
        <v>-</v>
      </c>
      <c r="BP626" s="38">
        <f t="shared" si="224"/>
        <v>0</v>
      </c>
      <c r="BQ626" s="38">
        <f t="shared" si="225"/>
        <v>0</v>
      </c>
      <c r="BR626" s="38">
        <f t="shared" si="226"/>
        <v>0</v>
      </c>
      <c r="BS626" s="181">
        <f t="shared" si="227"/>
        <v>0</v>
      </c>
    </row>
    <row r="627" spans="23:71">
      <c r="W627" s="38">
        <f t="shared" si="228"/>
        <v>0</v>
      </c>
      <c r="AO627" s="38">
        <f t="shared" si="214"/>
        <v>0</v>
      </c>
      <c r="AP627" s="38">
        <f t="shared" si="215"/>
        <v>0</v>
      </c>
      <c r="AR627" s="181">
        <f>Инвентаризация!O630</f>
        <v>0</v>
      </c>
      <c r="AS627" s="181">
        <f>Инвентаризация!P630</f>
        <v>0</v>
      </c>
      <c r="AT627" s="181">
        <f>Инвентаризация!Q630</f>
        <v>0</v>
      </c>
      <c r="AU627" s="181" t="str">
        <f>IFERROR('Аксапта '!A635,"-")</f>
        <v>-</v>
      </c>
      <c r="AV627" s="38">
        <f t="shared" si="216"/>
        <v>0</v>
      </c>
      <c r="AW627" s="38">
        <f t="shared" si="217"/>
        <v>0</v>
      </c>
      <c r="AX627" s="38">
        <f t="shared" si="218"/>
        <v>0</v>
      </c>
      <c r="AY627" s="181">
        <f t="shared" si="219"/>
        <v>0</v>
      </c>
      <c r="BB627" s="181">
        <f>Инвентаризация!O630</f>
        <v>0</v>
      </c>
      <c r="BC627" s="181">
        <f>Инвентаризация!P630</f>
        <v>0</v>
      </c>
      <c r="BD627" s="181">
        <f>Инвентаризация!Q630</f>
        <v>0</v>
      </c>
      <c r="BE627" s="181" t="str">
        <f>IFERROR('Аксапта 2'!A635,"-")</f>
        <v>-</v>
      </c>
      <c r="BF627" s="38">
        <f t="shared" si="220"/>
        <v>0</v>
      </c>
      <c r="BG627" s="38">
        <f t="shared" si="221"/>
        <v>0</v>
      </c>
      <c r="BH627" s="38">
        <f t="shared" si="222"/>
        <v>0</v>
      </c>
      <c r="BI627" s="181">
        <f t="shared" si="223"/>
        <v>0</v>
      </c>
      <c r="BL627" s="181">
        <f>Инвентаризация!O630</f>
        <v>0</v>
      </c>
      <c r="BM627" s="181">
        <f>Инвентаризация!P630</f>
        <v>0</v>
      </c>
      <c r="BN627" s="181">
        <f>Инвентаризация!Q630</f>
        <v>0</v>
      </c>
      <c r="BO627" s="181" t="str">
        <f>IFERROR('Аксапта 3'!A635,"-")</f>
        <v>-</v>
      </c>
      <c r="BP627" s="38">
        <f t="shared" si="224"/>
        <v>0</v>
      </c>
      <c r="BQ627" s="38">
        <f t="shared" si="225"/>
        <v>0</v>
      </c>
      <c r="BR627" s="38">
        <f t="shared" si="226"/>
        <v>0</v>
      </c>
      <c r="BS627" s="181">
        <f t="shared" si="227"/>
        <v>0</v>
      </c>
    </row>
    <row r="628" spans="23:71">
      <c r="W628" s="38">
        <f t="shared" si="228"/>
        <v>0</v>
      </c>
      <c r="AO628" s="38">
        <f t="shared" si="214"/>
        <v>0</v>
      </c>
      <c r="AP628" s="38">
        <f t="shared" si="215"/>
        <v>0</v>
      </c>
      <c r="AR628" s="181">
        <f>Инвентаризация!O631</f>
        <v>0</v>
      </c>
      <c r="AS628" s="181">
        <f>Инвентаризация!P631</f>
        <v>0</v>
      </c>
      <c r="AT628" s="181">
        <f>Инвентаризация!Q631</f>
        <v>0</v>
      </c>
      <c r="AU628" s="181" t="str">
        <f>IFERROR('Аксапта '!A636,"-")</f>
        <v>-</v>
      </c>
      <c r="AV628" s="38">
        <f t="shared" si="216"/>
        <v>0</v>
      </c>
      <c r="AW628" s="38">
        <f t="shared" si="217"/>
        <v>0</v>
      </c>
      <c r="AX628" s="38">
        <f t="shared" si="218"/>
        <v>0</v>
      </c>
      <c r="AY628" s="181">
        <f t="shared" si="219"/>
        <v>0</v>
      </c>
      <c r="BB628" s="181">
        <f>Инвентаризация!O631</f>
        <v>0</v>
      </c>
      <c r="BC628" s="181">
        <f>Инвентаризация!P631</f>
        <v>0</v>
      </c>
      <c r="BD628" s="181">
        <f>Инвентаризация!Q631</f>
        <v>0</v>
      </c>
      <c r="BE628" s="181" t="str">
        <f>IFERROR('Аксапта 2'!A636,"-")</f>
        <v>-</v>
      </c>
      <c r="BF628" s="38">
        <f t="shared" si="220"/>
        <v>0</v>
      </c>
      <c r="BG628" s="38">
        <f t="shared" si="221"/>
        <v>0</v>
      </c>
      <c r="BH628" s="38">
        <f t="shared" si="222"/>
        <v>0</v>
      </c>
      <c r="BI628" s="181">
        <f t="shared" si="223"/>
        <v>0</v>
      </c>
      <c r="BL628" s="181">
        <f>Инвентаризация!O631</f>
        <v>0</v>
      </c>
      <c r="BM628" s="181">
        <f>Инвентаризация!P631</f>
        <v>0</v>
      </c>
      <c r="BN628" s="181">
        <f>Инвентаризация!Q631</f>
        <v>0</v>
      </c>
      <c r="BO628" s="181" t="str">
        <f>IFERROR('Аксапта 3'!A636,"-")</f>
        <v>-</v>
      </c>
      <c r="BP628" s="38">
        <f t="shared" si="224"/>
        <v>0</v>
      </c>
      <c r="BQ628" s="38">
        <f t="shared" si="225"/>
        <v>0</v>
      </c>
      <c r="BR628" s="38">
        <f t="shared" si="226"/>
        <v>0</v>
      </c>
      <c r="BS628" s="181">
        <f t="shared" si="227"/>
        <v>0</v>
      </c>
    </row>
    <row r="629" spans="23:71">
      <c r="W629" s="38">
        <f t="shared" si="228"/>
        <v>0</v>
      </c>
      <c r="AO629" s="38">
        <f t="shared" si="214"/>
        <v>0</v>
      </c>
      <c r="AP629" s="38">
        <f t="shared" si="215"/>
        <v>0</v>
      </c>
      <c r="AR629" s="181">
        <f>Инвентаризация!O632</f>
        <v>0</v>
      </c>
      <c r="AS629" s="181">
        <f>Инвентаризация!P632</f>
        <v>0</v>
      </c>
      <c r="AT629" s="181">
        <f>Инвентаризация!Q632</f>
        <v>0</v>
      </c>
      <c r="AU629" s="181" t="str">
        <f>IFERROR('Аксапта '!A637,"-")</f>
        <v>-</v>
      </c>
      <c r="AV629" s="38">
        <f t="shared" si="216"/>
        <v>0</v>
      </c>
      <c r="AW629" s="38">
        <f t="shared" si="217"/>
        <v>0</v>
      </c>
      <c r="AX629" s="38">
        <f t="shared" si="218"/>
        <v>0</v>
      </c>
      <c r="AY629" s="181">
        <f t="shared" si="219"/>
        <v>0</v>
      </c>
      <c r="BB629" s="181">
        <f>Инвентаризация!O632</f>
        <v>0</v>
      </c>
      <c r="BC629" s="181">
        <f>Инвентаризация!P632</f>
        <v>0</v>
      </c>
      <c r="BD629" s="181">
        <f>Инвентаризация!Q632</f>
        <v>0</v>
      </c>
      <c r="BE629" s="181" t="str">
        <f>IFERROR('Аксапта 2'!A637,"-")</f>
        <v>-</v>
      </c>
      <c r="BF629" s="38">
        <f t="shared" si="220"/>
        <v>0</v>
      </c>
      <c r="BG629" s="38">
        <f t="shared" si="221"/>
        <v>0</v>
      </c>
      <c r="BH629" s="38">
        <f t="shared" si="222"/>
        <v>0</v>
      </c>
      <c r="BI629" s="181">
        <f t="shared" si="223"/>
        <v>0</v>
      </c>
      <c r="BL629" s="181">
        <f>Инвентаризация!O632</f>
        <v>0</v>
      </c>
      <c r="BM629" s="181">
        <f>Инвентаризация!P632</f>
        <v>0</v>
      </c>
      <c r="BN629" s="181">
        <f>Инвентаризация!Q632</f>
        <v>0</v>
      </c>
      <c r="BO629" s="181" t="str">
        <f>IFERROR('Аксапта 3'!A637,"-")</f>
        <v>-</v>
      </c>
      <c r="BP629" s="38">
        <f t="shared" si="224"/>
        <v>0</v>
      </c>
      <c r="BQ629" s="38">
        <f t="shared" si="225"/>
        <v>0</v>
      </c>
      <c r="BR629" s="38">
        <f t="shared" si="226"/>
        <v>0</v>
      </c>
      <c r="BS629" s="181">
        <f t="shared" si="227"/>
        <v>0</v>
      </c>
    </row>
    <row r="630" spans="23:71">
      <c r="W630" s="38">
        <f t="shared" si="228"/>
        <v>0</v>
      </c>
      <c r="AO630" s="38">
        <f t="shared" si="214"/>
        <v>0</v>
      </c>
      <c r="AP630" s="38">
        <f t="shared" si="215"/>
        <v>0</v>
      </c>
      <c r="AR630" s="181">
        <f>Инвентаризация!O633</f>
        <v>0</v>
      </c>
      <c r="AS630" s="181">
        <f>Инвентаризация!P633</f>
        <v>0</v>
      </c>
      <c r="AT630" s="181">
        <f>Инвентаризация!Q633</f>
        <v>0</v>
      </c>
      <c r="AU630" s="181" t="str">
        <f>IFERROR('Аксапта '!A638,"-")</f>
        <v>-</v>
      </c>
      <c r="AV630" s="38">
        <f t="shared" si="216"/>
        <v>0</v>
      </c>
      <c r="AW630" s="38">
        <f t="shared" si="217"/>
        <v>0</v>
      </c>
      <c r="AX630" s="38">
        <f t="shared" si="218"/>
        <v>0</v>
      </c>
      <c r="AY630" s="181">
        <f t="shared" si="219"/>
        <v>0</v>
      </c>
      <c r="BB630" s="181">
        <f>Инвентаризация!O633</f>
        <v>0</v>
      </c>
      <c r="BC630" s="181">
        <f>Инвентаризация!P633</f>
        <v>0</v>
      </c>
      <c r="BD630" s="181">
        <f>Инвентаризация!Q633</f>
        <v>0</v>
      </c>
      <c r="BE630" s="181" t="str">
        <f>IFERROR('Аксапта 2'!A638,"-")</f>
        <v>-</v>
      </c>
      <c r="BF630" s="38">
        <f t="shared" si="220"/>
        <v>0</v>
      </c>
      <c r="BG630" s="38">
        <f t="shared" si="221"/>
        <v>0</v>
      </c>
      <c r="BH630" s="38">
        <f t="shared" si="222"/>
        <v>0</v>
      </c>
      <c r="BI630" s="181">
        <f t="shared" si="223"/>
        <v>0</v>
      </c>
      <c r="BL630" s="181">
        <f>Инвентаризация!O633</f>
        <v>0</v>
      </c>
      <c r="BM630" s="181">
        <f>Инвентаризация!P633</f>
        <v>0</v>
      </c>
      <c r="BN630" s="181">
        <f>Инвентаризация!Q633</f>
        <v>0</v>
      </c>
      <c r="BO630" s="181" t="str">
        <f>IFERROR('Аксапта 3'!A638,"-")</f>
        <v>-</v>
      </c>
      <c r="BP630" s="38">
        <f t="shared" si="224"/>
        <v>0</v>
      </c>
      <c r="BQ630" s="38">
        <f t="shared" si="225"/>
        <v>0</v>
      </c>
      <c r="BR630" s="38">
        <f t="shared" si="226"/>
        <v>0</v>
      </c>
      <c r="BS630" s="181">
        <f t="shared" si="227"/>
        <v>0</v>
      </c>
    </row>
    <row r="631" spans="23:71">
      <c r="W631" s="38">
        <f t="shared" si="228"/>
        <v>0</v>
      </c>
      <c r="AO631" s="38">
        <f t="shared" si="214"/>
        <v>0</v>
      </c>
      <c r="AP631" s="38">
        <f t="shared" si="215"/>
        <v>0</v>
      </c>
      <c r="AR631" s="181">
        <f>Инвентаризация!O634</f>
        <v>0</v>
      </c>
      <c r="AS631" s="181">
        <f>Инвентаризация!P634</f>
        <v>0</v>
      </c>
      <c r="AT631" s="181">
        <f>Инвентаризация!Q634</f>
        <v>0</v>
      </c>
      <c r="AU631" s="181" t="str">
        <f>IFERROR('Аксапта '!A639,"-")</f>
        <v>-</v>
      </c>
      <c r="AV631" s="38">
        <f t="shared" si="216"/>
        <v>0</v>
      </c>
      <c r="AW631" s="38">
        <f t="shared" si="217"/>
        <v>0</v>
      </c>
      <c r="AX631" s="38">
        <f t="shared" si="218"/>
        <v>0</v>
      </c>
      <c r="AY631" s="181">
        <f t="shared" si="219"/>
        <v>0</v>
      </c>
      <c r="BB631" s="181">
        <f>Инвентаризация!O634</f>
        <v>0</v>
      </c>
      <c r="BC631" s="181">
        <f>Инвентаризация!P634</f>
        <v>0</v>
      </c>
      <c r="BD631" s="181">
        <f>Инвентаризация!Q634</f>
        <v>0</v>
      </c>
      <c r="BE631" s="181" t="str">
        <f>IFERROR('Аксапта 2'!A639,"-")</f>
        <v>-</v>
      </c>
      <c r="BF631" s="38">
        <f t="shared" si="220"/>
        <v>0</v>
      </c>
      <c r="BG631" s="38">
        <f t="shared" si="221"/>
        <v>0</v>
      </c>
      <c r="BH631" s="38">
        <f t="shared" si="222"/>
        <v>0</v>
      </c>
      <c r="BI631" s="181">
        <f t="shared" si="223"/>
        <v>0</v>
      </c>
      <c r="BL631" s="181">
        <f>Инвентаризация!O634</f>
        <v>0</v>
      </c>
      <c r="BM631" s="181">
        <f>Инвентаризация!P634</f>
        <v>0</v>
      </c>
      <c r="BN631" s="181">
        <f>Инвентаризация!Q634</f>
        <v>0</v>
      </c>
      <c r="BO631" s="181" t="str">
        <f>IFERROR('Аксапта 3'!A639,"-")</f>
        <v>-</v>
      </c>
      <c r="BP631" s="38">
        <f t="shared" si="224"/>
        <v>0</v>
      </c>
      <c r="BQ631" s="38">
        <f t="shared" si="225"/>
        <v>0</v>
      </c>
      <c r="BR631" s="38">
        <f t="shared" si="226"/>
        <v>0</v>
      </c>
      <c r="BS631" s="181">
        <f t="shared" si="227"/>
        <v>0</v>
      </c>
    </row>
    <row r="632" spans="23:71">
      <c r="W632" s="38">
        <f t="shared" si="228"/>
        <v>0</v>
      </c>
      <c r="AO632" s="38">
        <f t="shared" si="214"/>
        <v>0</v>
      </c>
      <c r="AP632" s="38">
        <f t="shared" si="215"/>
        <v>0</v>
      </c>
      <c r="AR632" s="181">
        <f>Инвентаризация!O635</f>
        <v>0</v>
      </c>
      <c r="AS632" s="181">
        <f>Инвентаризация!P635</f>
        <v>0</v>
      </c>
      <c r="AT632" s="181">
        <f>Инвентаризация!Q635</f>
        <v>0</v>
      </c>
      <c r="AU632" s="181" t="str">
        <f>IFERROR('Аксапта '!A640,"-")</f>
        <v>-</v>
      </c>
      <c r="AV632" s="38">
        <f t="shared" si="216"/>
        <v>0</v>
      </c>
      <c r="AW632" s="38">
        <f t="shared" si="217"/>
        <v>0</v>
      </c>
      <c r="AX632" s="38">
        <f t="shared" si="218"/>
        <v>0</v>
      </c>
      <c r="AY632" s="181">
        <f t="shared" si="219"/>
        <v>0</v>
      </c>
      <c r="BB632" s="181">
        <f>Инвентаризация!O635</f>
        <v>0</v>
      </c>
      <c r="BC632" s="181">
        <f>Инвентаризация!P635</f>
        <v>0</v>
      </c>
      <c r="BD632" s="181">
        <f>Инвентаризация!Q635</f>
        <v>0</v>
      </c>
      <c r="BE632" s="181" t="str">
        <f>IFERROR('Аксапта 2'!A640,"-")</f>
        <v>-</v>
      </c>
      <c r="BF632" s="38">
        <f t="shared" si="220"/>
        <v>0</v>
      </c>
      <c r="BG632" s="38">
        <f t="shared" si="221"/>
        <v>0</v>
      </c>
      <c r="BH632" s="38">
        <f t="shared" si="222"/>
        <v>0</v>
      </c>
      <c r="BI632" s="181">
        <f t="shared" si="223"/>
        <v>0</v>
      </c>
      <c r="BL632" s="181">
        <f>Инвентаризация!O635</f>
        <v>0</v>
      </c>
      <c r="BM632" s="181">
        <f>Инвентаризация!P635</f>
        <v>0</v>
      </c>
      <c r="BN632" s="181">
        <f>Инвентаризация!Q635</f>
        <v>0</v>
      </c>
      <c r="BO632" s="181" t="str">
        <f>IFERROR('Аксапта 3'!A640,"-")</f>
        <v>-</v>
      </c>
      <c r="BP632" s="38">
        <f t="shared" si="224"/>
        <v>0</v>
      </c>
      <c r="BQ632" s="38">
        <f t="shared" si="225"/>
        <v>0</v>
      </c>
      <c r="BR632" s="38">
        <f t="shared" si="226"/>
        <v>0</v>
      </c>
      <c r="BS632" s="181">
        <f t="shared" si="227"/>
        <v>0</v>
      </c>
    </row>
    <row r="633" spans="23:71">
      <c r="W633" s="38">
        <f t="shared" si="228"/>
        <v>0</v>
      </c>
      <c r="AO633" s="38">
        <f t="shared" si="214"/>
        <v>0</v>
      </c>
      <c r="AP633" s="38">
        <f t="shared" si="215"/>
        <v>0</v>
      </c>
      <c r="AR633" s="181">
        <f>Инвентаризация!O636</f>
        <v>0</v>
      </c>
      <c r="AS633" s="181">
        <f>Инвентаризация!P636</f>
        <v>0</v>
      </c>
      <c r="AT633" s="181">
        <f>Инвентаризация!Q636</f>
        <v>0</v>
      </c>
      <c r="AU633" s="181" t="str">
        <f>IFERROR('Аксапта '!A641,"-")</f>
        <v>-</v>
      </c>
      <c r="AV633" s="38">
        <f t="shared" si="216"/>
        <v>0</v>
      </c>
      <c r="AW633" s="38">
        <f t="shared" si="217"/>
        <v>0</v>
      </c>
      <c r="AX633" s="38">
        <f t="shared" si="218"/>
        <v>0</v>
      </c>
      <c r="AY633" s="181">
        <f t="shared" si="219"/>
        <v>0</v>
      </c>
      <c r="BB633" s="181">
        <f>Инвентаризация!O636</f>
        <v>0</v>
      </c>
      <c r="BC633" s="181">
        <f>Инвентаризация!P636</f>
        <v>0</v>
      </c>
      <c r="BD633" s="181">
        <f>Инвентаризация!Q636</f>
        <v>0</v>
      </c>
      <c r="BE633" s="181" t="str">
        <f>IFERROR('Аксапта 2'!A641,"-")</f>
        <v>-</v>
      </c>
      <c r="BF633" s="38">
        <f t="shared" si="220"/>
        <v>0</v>
      </c>
      <c r="BG633" s="38">
        <f t="shared" si="221"/>
        <v>0</v>
      </c>
      <c r="BH633" s="38">
        <f t="shared" si="222"/>
        <v>0</v>
      </c>
      <c r="BI633" s="181">
        <f t="shared" si="223"/>
        <v>0</v>
      </c>
      <c r="BL633" s="181">
        <f>Инвентаризация!O636</f>
        <v>0</v>
      </c>
      <c r="BM633" s="181">
        <f>Инвентаризация!P636</f>
        <v>0</v>
      </c>
      <c r="BN633" s="181">
        <f>Инвентаризация!Q636</f>
        <v>0</v>
      </c>
      <c r="BO633" s="181" t="str">
        <f>IFERROR('Аксапта 3'!A641,"-")</f>
        <v>-</v>
      </c>
      <c r="BP633" s="38">
        <f t="shared" si="224"/>
        <v>0</v>
      </c>
      <c r="BQ633" s="38">
        <f t="shared" si="225"/>
        <v>0</v>
      </c>
      <c r="BR633" s="38">
        <f t="shared" si="226"/>
        <v>0</v>
      </c>
      <c r="BS633" s="181">
        <f t="shared" si="227"/>
        <v>0</v>
      </c>
    </row>
    <row r="634" spans="23:71">
      <c r="W634" s="38">
        <f t="shared" si="228"/>
        <v>0</v>
      </c>
      <c r="AO634" s="38">
        <f t="shared" si="214"/>
        <v>0</v>
      </c>
      <c r="AP634" s="38">
        <f t="shared" si="215"/>
        <v>0</v>
      </c>
      <c r="AR634" s="181">
        <f>Инвентаризация!O637</f>
        <v>0</v>
      </c>
      <c r="AS634" s="181">
        <f>Инвентаризация!P637</f>
        <v>0</v>
      </c>
      <c r="AT634" s="181">
        <f>Инвентаризация!Q637</f>
        <v>0</v>
      </c>
      <c r="AU634" s="181" t="str">
        <f>IFERROR('Аксапта '!A642,"-")</f>
        <v>-</v>
      </c>
      <c r="AV634" s="38">
        <f t="shared" si="216"/>
        <v>0</v>
      </c>
      <c r="AW634" s="38">
        <f t="shared" si="217"/>
        <v>0</v>
      </c>
      <c r="AX634" s="38">
        <f t="shared" si="218"/>
        <v>0</v>
      </c>
      <c r="AY634" s="181">
        <f t="shared" si="219"/>
        <v>0</v>
      </c>
      <c r="BB634" s="181">
        <f>Инвентаризация!O637</f>
        <v>0</v>
      </c>
      <c r="BC634" s="181">
        <f>Инвентаризация!P637</f>
        <v>0</v>
      </c>
      <c r="BD634" s="181">
        <f>Инвентаризация!Q637</f>
        <v>0</v>
      </c>
      <c r="BE634" s="181" t="str">
        <f>IFERROR('Аксапта 2'!A642,"-")</f>
        <v>-</v>
      </c>
      <c r="BF634" s="38">
        <f t="shared" si="220"/>
        <v>0</v>
      </c>
      <c r="BG634" s="38">
        <f t="shared" si="221"/>
        <v>0</v>
      </c>
      <c r="BH634" s="38">
        <f t="shared" si="222"/>
        <v>0</v>
      </c>
      <c r="BI634" s="181">
        <f t="shared" si="223"/>
        <v>0</v>
      </c>
      <c r="BL634" s="181">
        <f>Инвентаризация!O637</f>
        <v>0</v>
      </c>
      <c r="BM634" s="181">
        <f>Инвентаризация!P637</f>
        <v>0</v>
      </c>
      <c r="BN634" s="181">
        <f>Инвентаризация!Q637</f>
        <v>0</v>
      </c>
      <c r="BO634" s="181" t="str">
        <f>IFERROR('Аксапта 3'!A642,"-")</f>
        <v>-</v>
      </c>
      <c r="BP634" s="38">
        <f t="shared" si="224"/>
        <v>0</v>
      </c>
      <c r="BQ634" s="38">
        <f t="shared" si="225"/>
        <v>0</v>
      </c>
      <c r="BR634" s="38">
        <f t="shared" si="226"/>
        <v>0</v>
      </c>
      <c r="BS634" s="181">
        <f t="shared" si="227"/>
        <v>0</v>
      </c>
    </row>
    <row r="635" spans="23:71">
      <c r="W635" s="38">
        <f t="shared" si="228"/>
        <v>0</v>
      </c>
      <c r="AO635" s="38">
        <f t="shared" si="214"/>
        <v>0</v>
      </c>
      <c r="AP635" s="38">
        <f t="shared" si="215"/>
        <v>0</v>
      </c>
      <c r="AR635" s="181">
        <f>Инвентаризация!O638</f>
        <v>0</v>
      </c>
      <c r="AS635" s="181">
        <f>Инвентаризация!P638</f>
        <v>0</v>
      </c>
      <c r="AT635" s="181">
        <f>Инвентаризация!Q638</f>
        <v>0</v>
      </c>
      <c r="AU635" s="181" t="str">
        <f>IFERROR('Аксапта '!A643,"-")</f>
        <v>-</v>
      </c>
      <c r="AV635" s="38">
        <f t="shared" si="216"/>
        <v>0</v>
      </c>
      <c r="AW635" s="38">
        <f t="shared" si="217"/>
        <v>0</v>
      </c>
      <c r="AX635" s="38">
        <f t="shared" si="218"/>
        <v>0</v>
      </c>
      <c r="AY635" s="181">
        <f t="shared" si="219"/>
        <v>0</v>
      </c>
      <c r="BB635" s="181">
        <f>Инвентаризация!O638</f>
        <v>0</v>
      </c>
      <c r="BC635" s="181">
        <f>Инвентаризация!P638</f>
        <v>0</v>
      </c>
      <c r="BD635" s="181">
        <f>Инвентаризация!Q638</f>
        <v>0</v>
      </c>
      <c r="BE635" s="181" t="str">
        <f>IFERROR('Аксапта 2'!A643,"-")</f>
        <v>-</v>
      </c>
      <c r="BF635" s="38">
        <f t="shared" si="220"/>
        <v>0</v>
      </c>
      <c r="BG635" s="38">
        <f t="shared" si="221"/>
        <v>0</v>
      </c>
      <c r="BH635" s="38">
        <f t="shared" si="222"/>
        <v>0</v>
      </c>
      <c r="BI635" s="181">
        <f t="shared" si="223"/>
        <v>0</v>
      </c>
      <c r="BL635" s="181">
        <f>Инвентаризация!O638</f>
        <v>0</v>
      </c>
      <c r="BM635" s="181">
        <f>Инвентаризация!P638</f>
        <v>0</v>
      </c>
      <c r="BN635" s="181">
        <f>Инвентаризация!Q638</f>
        <v>0</v>
      </c>
      <c r="BO635" s="181" t="str">
        <f>IFERROR('Аксапта 3'!A643,"-")</f>
        <v>-</v>
      </c>
      <c r="BP635" s="38">
        <f t="shared" si="224"/>
        <v>0</v>
      </c>
      <c r="BQ635" s="38">
        <f t="shared" si="225"/>
        <v>0</v>
      </c>
      <c r="BR635" s="38">
        <f t="shared" si="226"/>
        <v>0</v>
      </c>
      <c r="BS635" s="181">
        <f t="shared" si="227"/>
        <v>0</v>
      </c>
    </row>
    <row r="636" spans="23:71">
      <c r="W636" s="38">
        <f t="shared" si="228"/>
        <v>0</v>
      </c>
      <c r="AO636" s="38">
        <f t="shared" si="214"/>
        <v>0</v>
      </c>
      <c r="AP636" s="38">
        <f t="shared" si="215"/>
        <v>0</v>
      </c>
      <c r="AR636" s="181">
        <f>Инвентаризация!O639</f>
        <v>0</v>
      </c>
      <c r="AS636" s="181">
        <f>Инвентаризация!P639</f>
        <v>0</v>
      </c>
      <c r="AT636" s="181">
        <f>Инвентаризация!Q639</f>
        <v>0</v>
      </c>
      <c r="AU636" s="181" t="str">
        <f>IFERROR('Аксапта '!A644,"-")</f>
        <v>-</v>
      </c>
      <c r="AV636" s="38">
        <f t="shared" si="216"/>
        <v>0</v>
      </c>
      <c r="AW636" s="38">
        <f t="shared" si="217"/>
        <v>0</v>
      </c>
      <c r="AX636" s="38">
        <f t="shared" si="218"/>
        <v>0</v>
      </c>
      <c r="AY636" s="181">
        <f t="shared" si="219"/>
        <v>0</v>
      </c>
      <c r="BB636" s="181">
        <f>Инвентаризация!O639</f>
        <v>0</v>
      </c>
      <c r="BC636" s="181">
        <f>Инвентаризация!P639</f>
        <v>0</v>
      </c>
      <c r="BD636" s="181">
        <f>Инвентаризация!Q639</f>
        <v>0</v>
      </c>
      <c r="BE636" s="181" t="str">
        <f>IFERROR('Аксапта 2'!A644,"-")</f>
        <v>-</v>
      </c>
      <c r="BF636" s="38">
        <f t="shared" si="220"/>
        <v>0</v>
      </c>
      <c r="BG636" s="38">
        <f t="shared" si="221"/>
        <v>0</v>
      </c>
      <c r="BH636" s="38">
        <f t="shared" si="222"/>
        <v>0</v>
      </c>
      <c r="BI636" s="181">
        <f t="shared" si="223"/>
        <v>0</v>
      </c>
      <c r="BL636" s="181">
        <f>Инвентаризация!O639</f>
        <v>0</v>
      </c>
      <c r="BM636" s="181">
        <f>Инвентаризация!P639</f>
        <v>0</v>
      </c>
      <c r="BN636" s="181">
        <f>Инвентаризация!Q639</f>
        <v>0</v>
      </c>
      <c r="BO636" s="181" t="str">
        <f>IFERROR('Аксапта 3'!A644,"-")</f>
        <v>-</v>
      </c>
      <c r="BP636" s="38">
        <f t="shared" si="224"/>
        <v>0</v>
      </c>
      <c r="BQ636" s="38">
        <f t="shared" si="225"/>
        <v>0</v>
      </c>
      <c r="BR636" s="38">
        <f t="shared" si="226"/>
        <v>0</v>
      </c>
      <c r="BS636" s="181">
        <f t="shared" si="227"/>
        <v>0</v>
      </c>
    </row>
    <row r="637" spans="23:71">
      <c r="W637" s="38">
        <f t="shared" si="228"/>
        <v>0</v>
      </c>
      <c r="AO637" s="38">
        <f t="shared" si="214"/>
        <v>0</v>
      </c>
      <c r="AP637" s="38">
        <f t="shared" si="215"/>
        <v>0</v>
      </c>
      <c r="AR637" s="181">
        <f>Инвентаризация!O640</f>
        <v>0</v>
      </c>
      <c r="AS637" s="181">
        <f>Инвентаризация!P640</f>
        <v>0</v>
      </c>
      <c r="AT637" s="181">
        <f>Инвентаризация!Q640</f>
        <v>0</v>
      </c>
      <c r="AU637" s="181" t="str">
        <f>IFERROR('Аксапта '!A645,"-")</f>
        <v>-</v>
      </c>
      <c r="AV637" s="38">
        <f t="shared" si="216"/>
        <v>0</v>
      </c>
      <c r="AW637" s="38">
        <f t="shared" si="217"/>
        <v>0</v>
      </c>
      <c r="AX637" s="38">
        <f t="shared" si="218"/>
        <v>0</v>
      </c>
      <c r="AY637" s="181">
        <f t="shared" si="219"/>
        <v>0</v>
      </c>
      <c r="BB637" s="181">
        <f>Инвентаризация!O640</f>
        <v>0</v>
      </c>
      <c r="BC637" s="181">
        <f>Инвентаризация!P640</f>
        <v>0</v>
      </c>
      <c r="BD637" s="181">
        <f>Инвентаризация!Q640</f>
        <v>0</v>
      </c>
      <c r="BE637" s="181" t="str">
        <f>IFERROR('Аксапта 2'!A645,"-")</f>
        <v>-</v>
      </c>
      <c r="BF637" s="38">
        <f t="shared" si="220"/>
        <v>0</v>
      </c>
      <c r="BG637" s="38">
        <f t="shared" si="221"/>
        <v>0</v>
      </c>
      <c r="BH637" s="38">
        <f t="shared" si="222"/>
        <v>0</v>
      </c>
      <c r="BI637" s="181">
        <f t="shared" si="223"/>
        <v>0</v>
      </c>
      <c r="BL637" s="181">
        <f>Инвентаризация!O640</f>
        <v>0</v>
      </c>
      <c r="BM637" s="181">
        <f>Инвентаризация!P640</f>
        <v>0</v>
      </c>
      <c r="BN637" s="181">
        <f>Инвентаризация!Q640</f>
        <v>0</v>
      </c>
      <c r="BO637" s="181" t="str">
        <f>IFERROR('Аксапта 3'!A645,"-")</f>
        <v>-</v>
      </c>
      <c r="BP637" s="38">
        <f t="shared" si="224"/>
        <v>0</v>
      </c>
      <c r="BQ637" s="38">
        <f t="shared" si="225"/>
        <v>0</v>
      </c>
      <c r="BR637" s="38">
        <f t="shared" si="226"/>
        <v>0</v>
      </c>
      <c r="BS637" s="181">
        <f t="shared" si="227"/>
        <v>0</v>
      </c>
    </row>
    <row r="638" spans="23:71">
      <c r="W638" s="38">
        <f t="shared" si="228"/>
        <v>0</v>
      </c>
      <c r="AO638" s="38">
        <f t="shared" si="214"/>
        <v>0</v>
      </c>
      <c r="AP638" s="38">
        <f t="shared" si="215"/>
        <v>0</v>
      </c>
      <c r="AR638" s="181">
        <f>Инвентаризация!O641</f>
        <v>0</v>
      </c>
      <c r="AS638" s="181">
        <f>Инвентаризация!P641</f>
        <v>0</v>
      </c>
      <c r="AT638" s="181">
        <f>Инвентаризация!Q641</f>
        <v>0</v>
      </c>
      <c r="AU638" s="181" t="str">
        <f>IFERROR('Аксапта '!A646,"-")</f>
        <v>-</v>
      </c>
      <c r="AV638" s="38">
        <f t="shared" si="216"/>
        <v>0</v>
      </c>
      <c r="AW638" s="38">
        <f t="shared" si="217"/>
        <v>0</v>
      </c>
      <c r="AX638" s="38">
        <f t="shared" si="218"/>
        <v>0</v>
      </c>
      <c r="AY638" s="181">
        <f t="shared" si="219"/>
        <v>0</v>
      </c>
      <c r="BB638" s="181">
        <f>Инвентаризация!O641</f>
        <v>0</v>
      </c>
      <c r="BC638" s="181">
        <f>Инвентаризация!P641</f>
        <v>0</v>
      </c>
      <c r="BD638" s="181">
        <f>Инвентаризация!Q641</f>
        <v>0</v>
      </c>
      <c r="BE638" s="181" t="str">
        <f>IFERROR('Аксапта 2'!A646,"-")</f>
        <v>-</v>
      </c>
      <c r="BF638" s="38">
        <f t="shared" si="220"/>
        <v>0</v>
      </c>
      <c r="BG638" s="38">
        <f t="shared" si="221"/>
        <v>0</v>
      </c>
      <c r="BH638" s="38">
        <f t="shared" si="222"/>
        <v>0</v>
      </c>
      <c r="BI638" s="181">
        <f t="shared" si="223"/>
        <v>0</v>
      </c>
      <c r="BL638" s="181">
        <f>Инвентаризация!O641</f>
        <v>0</v>
      </c>
      <c r="BM638" s="181">
        <f>Инвентаризация!P641</f>
        <v>0</v>
      </c>
      <c r="BN638" s="181">
        <f>Инвентаризация!Q641</f>
        <v>0</v>
      </c>
      <c r="BO638" s="181" t="str">
        <f>IFERROR('Аксапта 3'!A646,"-")</f>
        <v>-</v>
      </c>
      <c r="BP638" s="38">
        <f t="shared" si="224"/>
        <v>0</v>
      </c>
      <c r="BQ638" s="38">
        <f t="shared" si="225"/>
        <v>0</v>
      </c>
      <c r="BR638" s="38">
        <f t="shared" si="226"/>
        <v>0</v>
      </c>
      <c r="BS638" s="181">
        <f t="shared" si="227"/>
        <v>0</v>
      </c>
    </row>
    <row r="639" spans="23:71">
      <c r="W639" s="38">
        <f t="shared" si="228"/>
        <v>0</v>
      </c>
      <c r="AO639" s="38">
        <f t="shared" si="214"/>
        <v>0</v>
      </c>
      <c r="AP639" s="38">
        <f t="shared" si="215"/>
        <v>0</v>
      </c>
      <c r="AR639" s="181">
        <f>Инвентаризация!O642</f>
        <v>0</v>
      </c>
      <c r="AS639" s="181">
        <f>Инвентаризация!P642</f>
        <v>0</v>
      </c>
      <c r="AT639" s="181">
        <f>Инвентаризация!Q642</f>
        <v>0</v>
      </c>
      <c r="AU639" s="181" t="str">
        <f>IFERROR('Аксапта '!A647,"-")</f>
        <v>-</v>
      </c>
      <c r="AV639" s="38">
        <f t="shared" si="216"/>
        <v>0</v>
      </c>
      <c r="AW639" s="38">
        <f t="shared" si="217"/>
        <v>0</v>
      </c>
      <c r="AX639" s="38">
        <f t="shared" si="218"/>
        <v>0</v>
      </c>
      <c r="AY639" s="181">
        <f t="shared" si="219"/>
        <v>0</v>
      </c>
      <c r="BB639" s="181">
        <f>Инвентаризация!O642</f>
        <v>0</v>
      </c>
      <c r="BC639" s="181">
        <f>Инвентаризация!P642</f>
        <v>0</v>
      </c>
      <c r="BD639" s="181">
        <f>Инвентаризация!Q642</f>
        <v>0</v>
      </c>
      <c r="BE639" s="181" t="str">
        <f>IFERROR('Аксапта 2'!A647,"-")</f>
        <v>-</v>
      </c>
      <c r="BF639" s="38">
        <f t="shared" si="220"/>
        <v>0</v>
      </c>
      <c r="BG639" s="38">
        <f t="shared" si="221"/>
        <v>0</v>
      </c>
      <c r="BH639" s="38">
        <f t="shared" si="222"/>
        <v>0</v>
      </c>
      <c r="BI639" s="181">
        <f t="shared" si="223"/>
        <v>0</v>
      </c>
      <c r="BL639" s="181">
        <f>Инвентаризация!O642</f>
        <v>0</v>
      </c>
      <c r="BM639" s="181">
        <f>Инвентаризация!P642</f>
        <v>0</v>
      </c>
      <c r="BN639" s="181">
        <f>Инвентаризация!Q642</f>
        <v>0</v>
      </c>
      <c r="BO639" s="181" t="str">
        <f>IFERROR('Аксапта 3'!A647,"-")</f>
        <v>-</v>
      </c>
      <c r="BP639" s="38">
        <f t="shared" si="224"/>
        <v>0</v>
      </c>
      <c r="BQ639" s="38">
        <f t="shared" si="225"/>
        <v>0</v>
      </c>
      <c r="BR639" s="38">
        <f t="shared" si="226"/>
        <v>0</v>
      </c>
      <c r="BS639" s="181">
        <f t="shared" si="227"/>
        <v>0</v>
      </c>
    </row>
    <row r="640" spans="23:71">
      <c r="W640" s="38">
        <f t="shared" si="228"/>
        <v>0</v>
      </c>
      <c r="AO640" s="38">
        <f t="shared" si="214"/>
        <v>0</v>
      </c>
      <c r="AP640" s="38">
        <f t="shared" si="215"/>
        <v>0</v>
      </c>
      <c r="AR640" s="181">
        <f>Инвентаризация!O643</f>
        <v>0</v>
      </c>
      <c r="AS640" s="181">
        <f>Инвентаризация!P643</f>
        <v>0</v>
      </c>
      <c r="AT640" s="181">
        <f>Инвентаризация!Q643</f>
        <v>0</v>
      </c>
      <c r="AU640" s="181" t="str">
        <f>IFERROR('Аксапта '!A648,"-")</f>
        <v>-</v>
      </c>
      <c r="AV640" s="38">
        <f t="shared" si="216"/>
        <v>0</v>
      </c>
      <c r="AW640" s="38">
        <f t="shared" si="217"/>
        <v>0</v>
      </c>
      <c r="AX640" s="38">
        <f t="shared" si="218"/>
        <v>0</v>
      </c>
      <c r="AY640" s="181">
        <f t="shared" si="219"/>
        <v>0</v>
      </c>
      <c r="BB640" s="181">
        <f>Инвентаризация!O643</f>
        <v>0</v>
      </c>
      <c r="BC640" s="181">
        <f>Инвентаризация!P643</f>
        <v>0</v>
      </c>
      <c r="BD640" s="181">
        <f>Инвентаризация!Q643</f>
        <v>0</v>
      </c>
      <c r="BE640" s="181" t="str">
        <f>IFERROR('Аксапта 2'!A648,"-")</f>
        <v>-</v>
      </c>
      <c r="BF640" s="38">
        <f t="shared" si="220"/>
        <v>0</v>
      </c>
      <c r="BG640" s="38">
        <f t="shared" si="221"/>
        <v>0</v>
      </c>
      <c r="BH640" s="38">
        <f t="shared" si="222"/>
        <v>0</v>
      </c>
      <c r="BI640" s="181">
        <f t="shared" si="223"/>
        <v>0</v>
      </c>
      <c r="BL640" s="181">
        <f>Инвентаризация!O643</f>
        <v>0</v>
      </c>
      <c r="BM640" s="181">
        <f>Инвентаризация!P643</f>
        <v>0</v>
      </c>
      <c r="BN640" s="181">
        <f>Инвентаризация!Q643</f>
        <v>0</v>
      </c>
      <c r="BO640" s="181" t="str">
        <f>IFERROR('Аксапта 3'!A648,"-")</f>
        <v>-</v>
      </c>
      <c r="BP640" s="38">
        <f t="shared" si="224"/>
        <v>0</v>
      </c>
      <c r="BQ640" s="38">
        <f t="shared" si="225"/>
        <v>0</v>
      </c>
      <c r="BR640" s="38">
        <f t="shared" si="226"/>
        <v>0</v>
      </c>
      <c r="BS640" s="181">
        <f t="shared" si="227"/>
        <v>0</v>
      </c>
    </row>
    <row r="641" spans="23:71">
      <c r="W641" s="38">
        <f t="shared" si="228"/>
        <v>8004</v>
      </c>
      <c r="AO641" s="38">
        <f t="shared" si="214"/>
        <v>0</v>
      </c>
      <c r="AP641" s="38">
        <f t="shared" si="215"/>
        <v>0</v>
      </c>
      <c r="AR641" s="181">
        <f>Инвентаризация!O644</f>
        <v>0</v>
      </c>
      <c r="AS641" s="181">
        <f>Инвентаризация!P644</f>
        <v>0</v>
      </c>
      <c r="AT641" s="181">
        <f>Инвентаризация!Q644</f>
        <v>0</v>
      </c>
      <c r="AU641" s="181" t="str">
        <f>IFERROR('Аксапта '!A649,"-")</f>
        <v>-</v>
      </c>
      <c r="AV641" s="38">
        <f t="shared" si="216"/>
        <v>0</v>
      </c>
      <c r="AW641" s="38">
        <f t="shared" si="217"/>
        <v>0</v>
      </c>
      <c r="AX641" s="38">
        <f t="shared" si="218"/>
        <v>0</v>
      </c>
      <c r="AY641" s="181">
        <f t="shared" si="219"/>
        <v>0</v>
      </c>
      <c r="BB641" s="181">
        <f>Инвентаризация!O644</f>
        <v>0</v>
      </c>
      <c r="BC641" s="181">
        <f>Инвентаризация!P644</f>
        <v>0</v>
      </c>
      <c r="BD641" s="181">
        <f>Инвентаризация!Q644</f>
        <v>0</v>
      </c>
      <c r="BE641" s="181" t="str">
        <f>IFERROR('Аксапта 2'!A649,"-")</f>
        <v>-</v>
      </c>
      <c r="BF641" s="38">
        <f t="shared" si="220"/>
        <v>0</v>
      </c>
      <c r="BG641" s="38">
        <f t="shared" si="221"/>
        <v>0</v>
      </c>
      <c r="BH641" s="38">
        <f t="shared" si="222"/>
        <v>0</v>
      </c>
      <c r="BI641" s="181">
        <f t="shared" si="223"/>
        <v>0</v>
      </c>
      <c r="BL641" s="181">
        <f>Инвентаризация!O644</f>
        <v>0</v>
      </c>
      <c r="BM641" s="181">
        <f>Инвентаризация!P644</f>
        <v>0</v>
      </c>
      <c r="BN641" s="181">
        <f>Инвентаризация!Q644</f>
        <v>0</v>
      </c>
      <c r="BO641" s="181" t="str">
        <f>IFERROR('Аксапта 3'!A649,"-")</f>
        <v>-</v>
      </c>
      <c r="BP641" s="38">
        <f t="shared" si="224"/>
        <v>0</v>
      </c>
      <c r="BQ641" s="38">
        <f t="shared" si="225"/>
        <v>0</v>
      </c>
      <c r="BR641" s="38">
        <f t="shared" si="226"/>
        <v>0</v>
      </c>
      <c r="BS641" s="181">
        <f t="shared" si="227"/>
        <v>0</v>
      </c>
    </row>
    <row r="642" spans="23:71">
      <c r="W642" s="38">
        <f t="shared" si="228"/>
        <v>8148</v>
      </c>
      <c r="AO642" s="38">
        <f t="shared" si="214"/>
        <v>0</v>
      </c>
      <c r="AP642" s="38">
        <f t="shared" si="215"/>
        <v>0</v>
      </c>
      <c r="AR642" s="181">
        <f>Инвентаризация!O645</f>
        <v>0</v>
      </c>
      <c r="AS642" s="181">
        <f>Инвентаризация!P645</f>
        <v>0</v>
      </c>
      <c r="AT642" s="181">
        <f>Инвентаризация!Q645</f>
        <v>0</v>
      </c>
      <c r="AU642" s="181" t="str">
        <f>IFERROR('Аксапта '!A650,"-")</f>
        <v>-</v>
      </c>
      <c r="AV642" s="38">
        <f t="shared" si="216"/>
        <v>0</v>
      </c>
      <c r="AW642" s="38">
        <f t="shared" si="217"/>
        <v>0</v>
      </c>
      <c r="AX642" s="38">
        <f t="shared" si="218"/>
        <v>0</v>
      </c>
      <c r="AY642" s="181">
        <f t="shared" si="219"/>
        <v>0</v>
      </c>
      <c r="BB642" s="181">
        <f>Инвентаризация!O645</f>
        <v>0</v>
      </c>
      <c r="BC642" s="181">
        <f>Инвентаризация!P645</f>
        <v>0</v>
      </c>
      <c r="BD642" s="181">
        <f>Инвентаризация!Q645</f>
        <v>0</v>
      </c>
      <c r="BE642" s="181" t="str">
        <f>IFERROR('Аксапта 2'!A650,"-")</f>
        <v>-</v>
      </c>
      <c r="BF642" s="38">
        <f t="shared" si="220"/>
        <v>0</v>
      </c>
      <c r="BG642" s="38">
        <f t="shared" si="221"/>
        <v>0</v>
      </c>
      <c r="BH642" s="38">
        <f t="shared" si="222"/>
        <v>0</v>
      </c>
      <c r="BI642" s="181">
        <f t="shared" si="223"/>
        <v>0</v>
      </c>
      <c r="BL642" s="181">
        <f>Инвентаризация!O645</f>
        <v>0</v>
      </c>
      <c r="BM642" s="181">
        <f>Инвентаризация!P645</f>
        <v>0</v>
      </c>
      <c r="BN642" s="181">
        <f>Инвентаризация!Q645</f>
        <v>0</v>
      </c>
      <c r="BO642" s="181" t="str">
        <f>IFERROR('Аксапта 3'!A650,"-")</f>
        <v>-</v>
      </c>
      <c r="BP642" s="38">
        <f t="shared" si="224"/>
        <v>0</v>
      </c>
      <c r="BQ642" s="38">
        <f t="shared" si="225"/>
        <v>0</v>
      </c>
      <c r="BR642" s="38">
        <f t="shared" si="226"/>
        <v>0</v>
      </c>
      <c r="BS642" s="181">
        <f t="shared" si="227"/>
        <v>0</v>
      </c>
    </row>
    <row r="643" spans="23:71">
      <c r="W643" s="38">
        <f t="shared" si="228"/>
        <v>8106</v>
      </c>
      <c r="AO643" s="38">
        <f t="shared" si="214"/>
        <v>0</v>
      </c>
      <c r="AP643" s="38">
        <f t="shared" si="215"/>
        <v>0</v>
      </c>
      <c r="AR643" s="181">
        <f>Инвентаризация!O646</f>
        <v>0</v>
      </c>
      <c r="AS643" s="181">
        <f>Инвентаризация!P646</f>
        <v>0</v>
      </c>
      <c r="AT643" s="181">
        <f>Инвентаризация!Q646</f>
        <v>0</v>
      </c>
      <c r="AU643" s="181" t="str">
        <f>IFERROR('Аксапта '!A651,"-")</f>
        <v>-</v>
      </c>
      <c r="AV643" s="38">
        <f t="shared" si="216"/>
        <v>0</v>
      </c>
      <c r="AW643" s="38">
        <f t="shared" si="217"/>
        <v>0</v>
      </c>
      <c r="AX643" s="38">
        <f t="shared" si="218"/>
        <v>0</v>
      </c>
      <c r="AY643" s="181">
        <f t="shared" si="219"/>
        <v>0</v>
      </c>
      <c r="BB643" s="181">
        <f>Инвентаризация!O646</f>
        <v>0</v>
      </c>
      <c r="BC643" s="181">
        <f>Инвентаризация!P646</f>
        <v>0</v>
      </c>
      <c r="BD643" s="181">
        <f>Инвентаризация!Q646</f>
        <v>0</v>
      </c>
      <c r="BE643" s="181" t="str">
        <f>IFERROR('Аксапта 2'!A651,"-")</f>
        <v>-</v>
      </c>
      <c r="BF643" s="38">
        <f t="shared" si="220"/>
        <v>0</v>
      </c>
      <c r="BG643" s="38">
        <f t="shared" si="221"/>
        <v>0</v>
      </c>
      <c r="BH643" s="38">
        <f t="shared" si="222"/>
        <v>0</v>
      </c>
      <c r="BI643" s="181">
        <f t="shared" si="223"/>
        <v>0</v>
      </c>
      <c r="BL643" s="181">
        <f>Инвентаризация!O646</f>
        <v>0</v>
      </c>
      <c r="BM643" s="181">
        <f>Инвентаризация!P646</f>
        <v>0</v>
      </c>
      <c r="BN643" s="181">
        <f>Инвентаризация!Q646</f>
        <v>0</v>
      </c>
      <c r="BO643" s="181" t="str">
        <f>IFERROR('Аксапта 3'!A651,"-")</f>
        <v>-</v>
      </c>
      <c r="BP643" s="38">
        <f t="shared" si="224"/>
        <v>0</v>
      </c>
      <c r="BQ643" s="38">
        <f t="shared" si="225"/>
        <v>0</v>
      </c>
      <c r="BR643" s="38">
        <f t="shared" si="226"/>
        <v>0</v>
      </c>
      <c r="BS643" s="181">
        <f t="shared" si="227"/>
        <v>0</v>
      </c>
    </row>
    <row r="644" spans="23:71">
      <c r="W644" s="38">
        <f t="shared" si="228"/>
        <v>8106</v>
      </c>
      <c r="AO644" s="38">
        <f t="shared" ref="AO644:AO707" si="229">B645+1-1</f>
        <v>0</v>
      </c>
      <c r="AP644" s="38">
        <f t="shared" ref="AP644:AP707" si="230">A645</f>
        <v>0</v>
      </c>
      <c r="AR644" s="181">
        <f>Инвентаризация!O647</f>
        <v>0</v>
      </c>
      <c r="AS644" s="181">
        <f>Инвентаризация!P647</f>
        <v>0</v>
      </c>
      <c r="AT644" s="181">
        <f>Инвентаризация!Q647</f>
        <v>0</v>
      </c>
      <c r="AU644" s="181" t="str">
        <f>IFERROR('Аксапта '!A652,"-")</f>
        <v>-</v>
      </c>
      <c r="AV644" s="38">
        <f t="shared" ref="AV644:AV707" si="231">IFERROR(VLOOKUP(AU644,AR:AR,1,0),0)</f>
        <v>0</v>
      </c>
      <c r="AW644" s="38">
        <f t="shared" ref="AW644:AW707" si="232">IFERROR(VLOOKUP(AU644,AS:AS,1,0),0)</f>
        <v>0</v>
      </c>
      <c r="AX644" s="38">
        <f t="shared" ref="AX644:AX707" si="233">IFERROR(VLOOKUP(AU644,AT:AT,1,0),0)</f>
        <v>0</v>
      </c>
      <c r="AY644" s="181">
        <f t="shared" ref="AY644:AY707" si="234">IFERROR(AU644-AV644-AX644-AW644,0)</f>
        <v>0</v>
      </c>
      <c r="BB644" s="181">
        <f>Инвентаризация!O647</f>
        <v>0</v>
      </c>
      <c r="BC644" s="181">
        <f>Инвентаризация!P647</f>
        <v>0</v>
      </c>
      <c r="BD644" s="181">
        <f>Инвентаризация!Q647</f>
        <v>0</v>
      </c>
      <c r="BE644" s="181" t="str">
        <f>IFERROR('Аксапта 2'!A652,"-")</f>
        <v>-</v>
      </c>
      <c r="BF644" s="38">
        <f t="shared" ref="BF644:BF707" si="235">IFERROR(VLOOKUP(BE644,BB:BB,1,0),0)</f>
        <v>0</v>
      </c>
      <c r="BG644" s="38">
        <f t="shared" ref="BG644:BG707" si="236">IFERROR(VLOOKUP(BE644,BC:BC,1,0),0)</f>
        <v>0</v>
      </c>
      <c r="BH644" s="38">
        <f t="shared" ref="BH644:BH707" si="237">IFERROR(VLOOKUP(BE644,BD:BD,1,0),0)</f>
        <v>0</v>
      </c>
      <c r="BI644" s="181">
        <f t="shared" ref="BI644:BI707" si="238">IFERROR(BE644-BF644-BH644-BG644,0)</f>
        <v>0</v>
      </c>
      <c r="BL644" s="181">
        <f>Инвентаризация!O647</f>
        <v>0</v>
      </c>
      <c r="BM644" s="181">
        <f>Инвентаризация!P647</f>
        <v>0</v>
      </c>
      <c r="BN644" s="181">
        <f>Инвентаризация!Q647</f>
        <v>0</v>
      </c>
      <c r="BO644" s="181" t="str">
        <f>IFERROR('Аксапта 3'!A652,"-")</f>
        <v>-</v>
      </c>
      <c r="BP644" s="38">
        <f t="shared" ref="BP644:BP707" si="239">IFERROR(VLOOKUP(BO644,BL:BL,1,0),0)</f>
        <v>0</v>
      </c>
      <c r="BQ644" s="38">
        <f t="shared" ref="BQ644:BQ707" si="240">IFERROR(VLOOKUP(BO644,BM:BM,1,0),0)</f>
        <v>0</v>
      </c>
      <c r="BR644" s="38">
        <f t="shared" ref="BR644:BR707" si="241">IFERROR(VLOOKUP(BO644,BN:BN,1,0),0)</f>
        <v>0</v>
      </c>
      <c r="BS644" s="181">
        <f t="shared" ref="BS644:BS707" si="242">IFERROR(BO644-BP644-BR644-BQ644,0)</f>
        <v>0</v>
      </c>
    </row>
    <row r="645" spans="23:71">
      <c r="W645" s="38">
        <f t="shared" si="228"/>
        <v>8106</v>
      </c>
      <c r="AO645" s="38">
        <f t="shared" si="229"/>
        <v>0</v>
      </c>
      <c r="AP645" s="38">
        <f t="shared" si="230"/>
        <v>0</v>
      </c>
      <c r="AR645" s="181">
        <f>Инвентаризация!O648</f>
        <v>0</v>
      </c>
      <c r="AS645" s="181">
        <f>Инвентаризация!P648</f>
        <v>0</v>
      </c>
      <c r="AT645" s="181">
        <f>Инвентаризация!Q648</f>
        <v>0</v>
      </c>
      <c r="AU645" s="181" t="str">
        <f>IFERROR('Аксапта '!A653,"-")</f>
        <v>-</v>
      </c>
      <c r="AV645" s="38">
        <f t="shared" si="231"/>
        <v>0</v>
      </c>
      <c r="AW645" s="38">
        <f t="shared" si="232"/>
        <v>0</v>
      </c>
      <c r="AX645" s="38">
        <f t="shared" si="233"/>
        <v>0</v>
      </c>
      <c r="AY645" s="181">
        <f t="shared" si="234"/>
        <v>0</v>
      </c>
      <c r="BB645" s="181">
        <f>Инвентаризация!O648</f>
        <v>0</v>
      </c>
      <c r="BC645" s="181">
        <f>Инвентаризация!P648</f>
        <v>0</v>
      </c>
      <c r="BD645" s="181">
        <f>Инвентаризация!Q648</f>
        <v>0</v>
      </c>
      <c r="BE645" s="181" t="str">
        <f>IFERROR('Аксапта 2'!A653,"-")</f>
        <v>-</v>
      </c>
      <c r="BF645" s="38">
        <f t="shared" si="235"/>
        <v>0</v>
      </c>
      <c r="BG645" s="38">
        <f t="shared" si="236"/>
        <v>0</v>
      </c>
      <c r="BH645" s="38">
        <f t="shared" si="237"/>
        <v>0</v>
      </c>
      <c r="BI645" s="181">
        <f t="shared" si="238"/>
        <v>0</v>
      </c>
      <c r="BL645" s="181">
        <f>Инвентаризация!O648</f>
        <v>0</v>
      </c>
      <c r="BM645" s="181">
        <f>Инвентаризация!P648</f>
        <v>0</v>
      </c>
      <c r="BN645" s="181">
        <f>Инвентаризация!Q648</f>
        <v>0</v>
      </c>
      <c r="BO645" s="181" t="str">
        <f>IFERROR('Аксапта 3'!A653,"-")</f>
        <v>-</v>
      </c>
      <c r="BP645" s="38">
        <f t="shared" si="239"/>
        <v>0</v>
      </c>
      <c r="BQ645" s="38">
        <f t="shared" si="240"/>
        <v>0</v>
      </c>
      <c r="BR645" s="38">
        <f t="shared" si="241"/>
        <v>0</v>
      </c>
      <c r="BS645" s="181">
        <f t="shared" si="242"/>
        <v>0</v>
      </c>
    </row>
    <row r="646" spans="23:71">
      <c r="W646" s="38">
        <f t="shared" si="228"/>
        <v>8106</v>
      </c>
      <c r="AO646" s="38">
        <f t="shared" si="229"/>
        <v>0</v>
      </c>
      <c r="AP646" s="38">
        <f t="shared" si="230"/>
        <v>0</v>
      </c>
      <c r="AR646" s="181">
        <f>Инвентаризация!O649</f>
        <v>0</v>
      </c>
      <c r="AS646" s="181">
        <f>Инвентаризация!P649</f>
        <v>0</v>
      </c>
      <c r="AT646" s="181">
        <f>Инвентаризация!Q649</f>
        <v>0</v>
      </c>
      <c r="AU646" s="181" t="str">
        <f>IFERROR('Аксапта '!A654,"-")</f>
        <v>-</v>
      </c>
      <c r="AV646" s="38">
        <f t="shared" si="231"/>
        <v>0</v>
      </c>
      <c r="AW646" s="38">
        <f t="shared" si="232"/>
        <v>0</v>
      </c>
      <c r="AX646" s="38">
        <f t="shared" si="233"/>
        <v>0</v>
      </c>
      <c r="AY646" s="181">
        <f t="shared" si="234"/>
        <v>0</v>
      </c>
      <c r="BB646" s="181">
        <f>Инвентаризация!O649</f>
        <v>0</v>
      </c>
      <c r="BC646" s="181">
        <f>Инвентаризация!P649</f>
        <v>0</v>
      </c>
      <c r="BD646" s="181">
        <f>Инвентаризация!Q649</f>
        <v>0</v>
      </c>
      <c r="BE646" s="181" t="str">
        <f>IFERROR('Аксапта 2'!A654,"-")</f>
        <v>-</v>
      </c>
      <c r="BF646" s="38">
        <f t="shared" si="235"/>
        <v>0</v>
      </c>
      <c r="BG646" s="38">
        <f t="shared" si="236"/>
        <v>0</v>
      </c>
      <c r="BH646" s="38">
        <f t="shared" si="237"/>
        <v>0</v>
      </c>
      <c r="BI646" s="181">
        <f t="shared" si="238"/>
        <v>0</v>
      </c>
      <c r="BL646" s="181">
        <f>Инвентаризация!O649</f>
        <v>0</v>
      </c>
      <c r="BM646" s="181">
        <f>Инвентаризация!P649</f>
        <v>0</v>
      </c>
      <c r="BN646" s="181">
        <f>Инвентаризация!Q649</f>
        <v>0</v>
      </c>
      <c r="BO646" s="181" t="str">
        <f>IFERROR('Аксапта 3'!A654,"-")</f>
        <v>-</v>
      </c>
      <c r="BP646" s="38">
        <f t="shared" si="239"/>
        <v>0</v>
      </c>
      <c r="BQ646" s="38">
        <f t="shared" si="240"/>
        <v>0</v>
      </c>
      <c r="BR646" s="38">
        <f t="shared" si="241"/>
        <v>0</v>
      </c>
      <c r="BS646" s="181">
        <f t="shared" si="242"/>
        <v>0</v>
      </c>
    </row>
    <row r="647" spans="23:71">
      <c r="W647" s="38">
        <f t="shared" si="228"/>
        <v>8106</v>
      </c>
      <c r="AO647" s="38">
        <f t="shared" si="229"/>
        <v>0</v>
      </c>
      <c r="AP647" s="38">
        <f t="shared" si="230"/>
        <v>0</v>
      </c>
      <c r="AR647" s="181">
        <f>Инвентаризация!O650</f>
        <v>0</v>
      </c>
      <c r="AS647" s="181">
        <f>Инвентаризация!P650</f>
        <v>0</v>
      </c>
      <c r="AT647" s="181">
        <f>Инвентаризация!Q650</f>
        <v>0</v>
      </c>
      <c r="AU647" s="181" t="str">
        <f>IFERROR('Аксапта '!A655,"-")</f>
        <v>-</v>
      </c>
      <c r="AV647" s="38">
        <f t="shared" si="231"/>
        <v>0</v>
      </c>
      <c r="AW647" s="38">
        <f t="shared" si="232"/>
        <v>0</v>
      </c>
      <c r="AX647" s="38">
        <f t="shared" si="233"/>
        <v>0</v>
      </c>
      <c r="AY647" s="181">
        <f t="shared" si="234"/>
        <v>0</v>
      </c>
      <c r="BB647" s="181">
        <f>Инвентаризация!O650</f>
        <v>0</v>
      </c>
      <c r="BC647" s="181">
        <f>Инвентаризация!P650</f>
        <v>0</v>
      </c>
      <c r="BD647" s="181">
        <f>Инвентаризация!Q650</f>
        <v>0</v>
      </c>
      <c r="BE647" s="181" t="str">
        <f>IFERROR('Аксапта 2'!A655,"-")</f>
        <v>-</v>
      </c>
      <c r="BF647" s="38">
        <f t="shared" si="235"/>
        <v>0</v>
      </c>
      <c r="BG647" s="38">
        <f t="shared" si="236"/>
        <v>0</v>
      </c>
      <c r="BH647" s="38">
        <f t="shared" si="237"/>
        <v>0</v>
      </c>
      <c r="BI647" s="181">
        <f t="shared" si="238"/>
        <v>0</v>
      </c>
      <c r="BL647" s="181">
        <f>Инвентаризация!O650</f>
        <v>0</v>
      </c>
      <c r="BM647" s="181">
        <f>Инвентаризация!P650</f>
        <v>0</v>
      </c>
      <c r="BN647" s="181">
        <f>Инвентаризация!Q650</f>
        <v>0</v>
      </c>
      <c r="BO647" s="181" t="str">
        <f>IFERROR('Аксапта 3'!A655,"-")</f>
        <v>-</v>
      </c>
      <c r="BP647" s="38">
        <f t="shared" si="239"/>
        <v>0</v>
      </c>
      <c r="BQ647" s="38">
        <f t="shared" si="240"/>
        <v>0</v>
      </c>
      <c r="BR647" s="38">
        <f t="shared" si="241"/>
        <v>0</v>
      </c>
      <c r="BS647" s="181">
        <f t="shared" si="242"/>
        <v>0</v>
      </c>
    </row>
    <row r="648" spans="23:71">
      <c r="W648" s="38">
        <f t="shared" si="228"/>
        <v>8106</v>
      </c>
      <c r="AO648" s="38">
        <f t="shared" si="229"/>
        <v>0</v>
      </c>
      <c r="AP648" s="38">
        <f t="shared" si="230"/>
        <v>0</v>
      </c>
      <c r="AR648" s="181">
        <f>Инвентаризация!O651</f>
        <v>0</v>
      </c>
      <c r="AS648" s="181">
        <f>Инвентаризация!P651</f>
        <v>0</v>
      </c>
      <c r="AT648" s="181">
        <f>Инвентаризация!Q651</f>
        <v>0</v>
      </c>
      <c r="AU648" s="181" t="str">
        <f>IFERROR('Аксапта '!A656,"-")</f>
        <v>-</v>
      </c>
      <c r="AV648" s="38">
        <f t="shared" si="231"/>
        <v>0</v>
      </c>
      <c r="AW648" s="38">
        <f t="shared" si="232"/>
        <v>0</v>
      </c>
      <c r="AX648" s="38">
        <f t="shared" si="233"/>
        <v>0</v>
      </c>
      <c r="AY648" s="181">
        <f t="shared" si="234"/>
        <v>0</v>
      </c>
      <c r="BB648" s="181">
        <f>Инвентаризация!O651</f>
        <v>0</v>
      </c>
      <c r="BC648" s="181">
        <f>Инвентаризация!P651</f>
        <v>0</v>
      </c>
      <c r="BD648" s="181">
        <f>Инвентаризация!Q651</f>
        <v>0</v>
      </c>
      <c r="BE648" s="181" t="str">
        <f>IFERROR('Аксапта 2'!A656,"-")</f>
        <v>-</v>
      </c>
      <c r="BF648" s="38">
        <f t="shared" si="235"/>
        <v>0</v>
      </c>
      <c r="BG648" s="38">
        <f t="shared" si="236"/>
        <v>0</v>
      </c>
      <c r="BH648" s="38">
        <f t="shared" si="237"/>
        <v>0</v>
      </c>
      <c r="BI648" s="181">
        <f t="shared" si="238"/>
        <v>0</v>
      </c>
      <c r="BL648" s="181">
        <f>Инвентаризация!O651</f>
        <v>0</v>
      </c>
      <c r="BM648" s="181">
        <f>Инвентаризация!P651</f>
        <v>0</v>
      </c>
      <c r="BN648" s="181">
        <f>Инвентаризация!Q651</f>
        <v>0</v>
      </c>
      <c r="BO648" s="181" t="str">
        <f>IFERROR('Аксапта 3'!A656,"-")</f>
        <v>-</v>
      </c>
      <c r="BP648" s="38">
        <f t="shared" si="239"/>
        <v>0</v>
      </c>
      <c r="BQ648" s="38">
        <f t="shared" si="240"/>
        <v>0</v>
      </c>
      <c r="BR648" s="38">
        <f t="shared" si="241"/>
        <v>0</v>
      </c>
      <c r="BS648" s="181">
        <f t="shared" si="242"/>
        <v>0</v>
      </c>
    </row>
    <row r="649" spans="23:71">
      <c r="W649" s="38">
        <f t="shared" si="228"/>
        <v>8106</v>
      </c>
      <c r="AO649" s="38">
        <f t="shared" si="229"/>
        <v>0</v>
      </c>
      <c r="AP649" s="38">
        <f t="shared" si="230"/>
        <v>0</v>
      </c>
      <c r="AR649" s="181">
        <f>Инвентаризация!O652</f>
        <v>0</v>
      </c>
      <c r="AS649" s="181">
        <f>Инвентаризация!P652</f>
        <v>0</v>
      </c>
      <c r="AT649" s="181">
        <f>Инвентаризация!Q652</f>
        <v>0</v>
      </c>
      <c r="AU649" s="181" t="str">
        <f>IFERROR('Аксапта '!A657,"-")</f>
        <v>-</v>
      </c>
      <c r="AV649" s="38">
        <f t="shared" si="231"/>
        <v>0</v>
      </c>
      <c r="AW649" s="38">
        <f t="shared" si="232"/>
        <v>0</v>
      </c>
      <c r="AX649" s="38">
        <f t="shared" si="233"/>
        <v>0</v>
      </c>
      <c r="AY649" s="181">
        <f t="shared" si="234"/>
        <v>0</v>
      </c>
      <c r="BB649" s="181">
        <f>Инвентаризация!O652</f>
        <v>0</v>
      </c>
      <c r="BC649" s="181">
        <f>Инвентаризация!P652</f>
        <v>0</v>
      </c>
      <c r="BD649" s="181">
        <f>Инвентаризация!Q652</f>
        <v>0</v>
      </c>
      <c r="BE649" s="181" t="str">
        <f>IFERROR('Аксапта 2'!A657,"-")</f>
        <v>-</v>
      </c>
      <c r="BF649" s="38">
        <f t="shared" si="235"/>
        <v>0</v>
      </c>
      <c r="BG649" s="38">
        <f t="shared" si="236"/>
        <v>0</v>
      </c>
      <c r="BH649" s="38">
        <f t="shared" si="237"/>
        <v>0</v>
      </c>
      <c r="BI649" s="181">
        <f t="shared" si="238"/>
        <v>0</v>
      </c>
      <c r="BL649" s="181">
        <f>Инвентаризация!O652</f>
        <v>0</v>
      </c>
      <c r="BM649" s="181">
        <f>Инвентаризация!P652</f>
        <v>0</v>
      </c>
      <c r="BN649" s="181">
        <f>Инвентаризация!Q652</f>
        <v>0</v>
      </c>
      <c r="BO649" s="181" t="str">
        <f>IFERROR('Аксапта 3'!A657,"-")</f>
        <v>-</v>
      </c>
      <c r="BP649" s="38">
        <f t="shared" si="239"/>
        <v>0</v>
      </c>
      <c r="BQ649" s="38">
        <f t="shared" si="240"/>
        <v>0</v>
      </c>
      <c r="BR649" s="38">
        <f t="shared" si="241"/>
        <v>0</v>
      </c>
      <c r="BS649" s="181">
        <f t="shared" si="242"/>
        <v>0</v>
      </c>
    </row>
    <row r="650" spans="23:71">
      <c r="W650" s="38">
        <f t="shared" si="228"/>
        <v>0</v>
      </c>
      <c r="AO650" s="38">
        <f t="shared" si="229"/>
        <v>0</v>
      </c>
      <c r="AP650" s="38">
        <f t="shared" si="230"/>
        <v>0</v>
      </c>
      <c r="AR650" s="181">
        <f>Инвентаризация!O653</f>
        <v>0</v>
      </c>
      <c r="AS650" s="181">
        <f>Инвентаризация!P653</f>
        <v>0</v>
      </c>
      <c r="AT650" s="181">
        <f>Инвентаризация!Q653</f>
        <v>0</v>
      </c>
      <c r="AU650" s="181" t="str">
        <f>IFERROR('Аксапта '!A658,"-")</f>
        <v>-</v>
      </c>
      <c r="AV650" s="38">
        <f t="shared" si="231"/>
        <v>0</v>
      </c>
      <c r="AW650" s="38">
        <f t="shared" si="232"/>
        <v>0</v>
      </c>
      <c r="AX650" s="38">
        <f t="shared" si="233"/>
        <v>0</v>
      </c>
      <c r="AY650" s="181">
        <f t="shared" si="234"/>
        <v>0</v>
      </c>
      <c r="BB650" s="181">
        <f>Инвентаризация!O653</f>
        <v>0</v>
      </c>
      <c r="BC650" s="181">
        <f>Инвентаризация!P653</f>
        <v>0</v>
      </c>
      <c r="BD650" s="181">
        <f>Инвентаризация!Q653</f>
        <v>0</v>
      </c>
      <c r="BE650" s="181" t="str">
        <f>IFERROR('Аксапта 2'!A658,"-")</f>
        <v>-</v>
      </c>
      <c r="BF650" s="38">
        <f t="shared" si="235"/>
        <v>0</v>
      </c>
      <c r="BG650" s="38">
        <f t="shared" si="236"/>
        <v>0</v>
      </c>
      <c r="BH650" s="38">
        <f t="shared" si="237"/>
        <v>0</v>
      </c>
      <c r="BI650" s="181">
        <f t="shared" si="238"/>
        <v>0</v>
      </c>
      <c r="BL650" s="181">
        <f>Инвентаризация!O653</f>
        <v>0</v>
      </c>
      <c r="BM650" s="181">
        <f>Инвентаризация!P653</f>
        <v>0</v>
      </c>
      <c r="BN650" s="181">
        <f>Инвентаризация!Q653</f>
        <v>0</v>
      </c>
      <c r="BO650" s="181" t="str">
        <f>IFERROR('Аксапта 3'!A658,"-")</f>
        <v>-</v>
      </c>
      <c r="BP650" s="38">
        <f t="shared" si="239"/>
        <v>0</v>
      </c>
      <c r="BQ650" s="38">
        <f t="shared" si="240"/>
        <v>0</v>
      </c>
      <c r="BR650" s="38">
        <f t="shared" si="241"/>
        <v>0</v>
      </c>
      <c r="BS650" s="181">
        <f t="shared" si="242"/>
        <v>0</v>
      </c>
    </row>
    <row r="651" spans="23:71">
      <c r="W651" s="38">
        <f t="shared" si="228"/>
        <v>0</v>
      </c>
      <c r="AO651" s="38">
        <f t="shared" si="229"/>
        <v>0</v>
      </c>
      <c r="AP651" s="38">
        <f t="shared" si="230"/>
        <v>0</v>
      </c>
      <c r="AR651" s="181">
        <f>Инвентаризация!O654</f>
        <v>0</v>
      </c>
      <c r="AS651" s="181">
        <f>Инвентаризация!P654</f>
        <v>0</v>
      </c>
      <c r="AT651" s="181">
        <f>Инвентаризация!Q654</f>
        <v>0</v>
      </c>
      <c r="AU651" s="181" t="str">
        <f>IFERROR('Аксапта '!A659,"-")</f>
        <v>-</v>
      </c>
      <c r="AV651" s="38">
        <f t="shared" si="231"/>
        <v>0</v>
      </c>
      <c r="AW651" s="38">
        <f t="shared" si="232"/>
        <v>0</v>
      </c>
      <c r="AX651" s="38">
        <f t="shared" si="233"/>
        <v>0</v>
      </c>
      <c r="AY651" s="181">
        <f t="shared" si="234"/>
        <v>0</v>
      </c>
      <c r="BB651" s="181">
        <f>Инвентаризация!O654</f>
        <v>0</v>
      </c>
      <c r="BC651" s="181">
        <f>Инвентаризация!P654</f>
        <v>0</v>
      </c>
      <c r="BD651" s="181">
        <f>Инвентаризация!Q654</f>
        <v>0</v>
      </c>
      <c r="BE651" s="181" t="str">
        <f>IFERROR('Аксапта 2'!A659,"-")</f>
        <v>-</v>
      </c>
      <c r="BF651" s="38">
        <f t="shared" si="235"/>
        <v>0</v>
      </c>
      <c r="BG651" s="38">
        <f t="shared" si="236"/>
        <v>0</v>
      </c>
      <c r="BH651" s="38">
        <f t="shared" si="237"/>
        <v>0</v>
      </c>
      <c r="BI651" s="181">
        <f t="shared" si="238"/>
        <v>0</v>
      </c>
      <c r="BL651" s="181">
        <f>Инвентаризация!O654</f>
        <v>0</v>
      </c>
      <c r="BM651" s="181">
        <f>Инвентаризация!P654</f>
        <v>0</v>
      </c>
      <c r="BN651" s="181">
        <f>Инвентаризация!Q654</f>
        <v>0</v>
      </c>
      <c r="BO651" s="181" t="str">
        <f>IFERROR('Аксапта 3'!A659,"-")</f>
        <v>-</v>
      </c>
      <c r="BP651" s="38">
        <f t="shared" si="239"/>
        <v>0</v>
      </c>
      <c r="BQ651" s="38">
        <f t="shared" si="240"/>
        <v>0</v>
      </c>
      <c r="BR651" s="38">
        <f t="shared" si="241"/>
        <v>0</v>
      </c>
      <c r="BS651" s="181">
        <f t="shared" si="242"/>
        <v>0</v>
      </c>
    </row>
    <row r="652" spans="23:71">
      <c r="W652" s="38">
        <f t="shared" ref="W652:W658" si="243">AF68</f>
        <v>0</v>
      </c>
      <c r="AO652" s="38">
        <f t="shared" si="229"/>
        <v>0</v>
      </c>
      <c r="AP652" s="38">
        <f t="shared" si="230"/>
        <v>0</v>
      </c>
      <c r="AR652" s="181">
        <f>Инвентаризация!O655</f>
        <v>0</v>
      </c>
      <c r="AS652" s="181">
        <f>Инвентаризация!P655</f>
        <v>0</v>
      </c>
      <c r="AT652" s="181">
        <f>Инвентаризация!Q655</f>
        <v>0</v>
      </c>
      <c r="AU652" s="181" t="str">
        <f>IFERROR('Аксапта '!A660,"-")</f>
        <v>-</v>
      </c>
      <c r="AV652" s="38">
        <f t="shared" si="231"/>
        <v>0</v>
      </c>
      <c r="AW652" s="38">
        <f t="shared" si="232"/>
        <v>0</v>
      </c>
      <c r="AX652" s="38">
        <f t="shared" si="233"/>
        <v>0</v>
      </c>
      <c r="AY652" s="181">
        <f t="shared" si="234"/>
        <v>0</v>
      </c>
      <c r="BB652" s="181">
        <f>Инвентаризация!O655</f>
        <v>0</v>
      </c>
      <c r="BC652" s="181">
        <f>Инвентаризация!P655</f>
        <v>0</v>
      </c>
      <c r="BD652" s="181">
        <f>Инвентаризация!Q655</f>
        <v>0</v>
      </c>
      <c r="BE652" s="181" t="str">
        <f>IFERROR('Аксапта 2'!A660,"-")</f>
        <v>-</v>
      </c>
      <c r="BF652" s="38">
        <f t="shared" si="235"/>
        <v>0</v>
      </c>
      <c r="BG652" s="38">
        <f t="shared" si="236"/>
        <v>0</v>
      </c>
      <c r="BH652" s="38">
        <f t="shared" si="237"/>
        <v>0</v>
      </c>
      <c r="BI652" s="181">
        <f t="shared" si="238"/>
        <v>0</v>
      </c>
      <c r="BL652" s="181">
        <f>Инвентаризация!O655</f>
        <v>0</v>
      </c>
      <c r="BM652" s="181">
        <f>Инвентаризация!P655</f>
        <v>0</v>
      </c>
      <c r="BN652" s="181">
        <f>Инвентаризация!Q655</f>
        <v>0</v>
      </c>
      <c r="BO652" s="181" t="str">
        <f>IFERROR('Аксапта 3'!A660,"-")</f>
        <v>-</v>
      </c>
      <c r="BP652" s="38">
        <f t="shared" si="239"/>
        <v>0</v>
      </c>
      <c r="BQ652" s="38">
        <f t="shared" si="240"/>
        <v>0</v>
      </c>
      <c r="BR652" s="38">
        <f t="shared" si="241"/>
        <v>0</v>
      </c>
      <c r="BS652" s="181">
        <f t="shared" si="242"/>
        <v>0</v>
      </c>
    </row>
    <row r="653" spans="23:71">
      <c r="W653" s="38">
        <f t="shared" si="243"/>
        <v>0</v>
      </c>
      <c r="AO653" s="38">
        <f t="shared" si="229"/>
        <v>0</v>
      </c>
      <c r="AP653" s="38">
        <f t="shared" si="230"/>
        <v>0</v>
      </c>
      <c r="AR653" s="181">
        <f>Инвентаризация!O656</f>
        <v>0</v>
      </c>
      <c r="AS653" s="181">
        <f>Инвентаризация!P656</f>
        <v>0</v>
      </c>
      <c r="AT653" s="181">
        <f>Инвентаризация!Q656</f>
        <v>0</v>
      </c>
      <c r="AU653" s="181" t="str">
        <f>IFERROR('Аксапта '!A661,"-")</f>
        <v>-</v>
      </c>
      <c r="AV653" s="38">
        <f t="shared" si="231"/>
        <v>0</v>
      </c>
      <c r="AW653" s="38">
        <f t="shared" si="232"/>
        <v>0</v>
      </c>
      <c r="AX653" s="38">
        <f t="shared" si="233"/>
        <v>0</v>
      </c>
      <c r="AY653" s="181">
        <f t="shared" si="234"/>
        <v>0</v>
      </c>
      <c r="BB653" s="181">
        <f>Инвентаризация!O656</f>
        <v>0</v>
      </c>
      <c r="BC653" s="181">
        <f>Инвентаризация!P656</f>
        <v>0</v>
      </c>
      <c r="BD653" s="181">
        <f>Инвентаризация!Q656</f>
        <v>0</v>
      </c>
      <c r="BE653" s="181" t="str">
        <f>IFERROR('Аксапта 2'!A661,"-")</f>
        <v>-</v>
      </c>
      <c r="BF653" s="38">
        <f t="shared" si="235"/>
        <v>0</v>
      </c>
      <c r="BG653" s="38">
        <f t="shared" si="236"/>
        <v>0</v>
      </c>
      <c r="BH653" s="38">
        <f t="shared" si="237"/>
        <v>0</v>
      </c>
      <c r="BI653" s="181">
        <f t="shared" si="238"/>
        <v>0</v>
      </c>
      <c r="BL653" s="181">
        <f>Инвентаризация!O656</f>
        <v>0</v>
      </c>
      <c r="BM653" s="181">
        <f>Инвентаризация!P656</f>
        <v>0</v>
      </c>
      <c r="BN653" s="181">
        <f>Инвентаризация!Q656</f>
        <v>0</v>
      </c>
      <c r="BO653" s="181" t="str">
        <f>IFERROR('Аксапта 3'!A661,"-")</f>
        <v>-</v>
      </c>
      <c r="BP653" s="38">
        <f t="shared" si="239"/>
        <v>0</v>
      </c>
      <c r="BQ653" s="38">
        <f t="shared" si="240"/>
        <v>0</v>
      </c>
      <c r="BR653" s="38">
        <f t="shared" si="241"/>
        <v>0</v>
      </c>
      <c r="BS653" s="181">
        <f t="shared" si="242"/>
        <v>0</v>
      </c>
    </row>
    <row r="654" spans="23:71">
      <c r="W654" s="38">
        <f t="shared" si="243"/>
        <v>0</v>
      </c>
      <c r="AO654" s="38">
        <f t="shared" si="229"/>
        <v>0</v>
      </c>
      <c r="AP654" s="38">
        <f t="shared" si="230"/>
        <v>0</v>
      </c>
      <c r="AR654" s="181">
        <f>Инвентаризация!O657</f>
        <v>0</v>
      </c>
      <c r="AS654" s="181">
        <f>Инвентаризация!P657</f>
        <v>0</v>
      </c>
      <c r="AT654" s="181">
        <f>Инвентаризация!Q657</f>
        <v>0</v>
      </c>
      <c r="AU654" s="181" t="str">
        <f>IFERROR('Аксапта '!A662,"-")</f>
        <v>-</v>
      </c>
      <c r="AV654" s="38">
        <f t="shared" si="231"/>
        <v>0</v>
      </c>
      <c r="AW654" s="38">
        <f t="shared" si="232"/>
        <v>0</v>
      </c>
      <c r="AX654" s="38">
        <f t="shared" si="233"/>
        <v>0</v>
      </c>
      <c r="AY654" s="181">
        <f t="shared" si="234"/>
        <v>0</v>
      </c>
      <c r="BB654" s="181">
        <f>Инвентаризация!O657</f>
        <v>0</v>
      </c>
      <c r="BC654" s="181">
        <f>Инвентаризация!P657</f>
        <v>0</v>
      </c>
      <c r="BD654" s="181">
        <f>Инвентаризация!Q657</f>
        <v>0</v>
      </c>
      <c r="BE654" s="181" t="str">
        <f>IFERROR('Аксапта 2'!A662,"-")</f>
        <v>-</v>
      </c>
      <c r="BF654" s="38">
        <f t="shared" si="235"/>
        <v>0</v>
      </c>
      <c r="BG654" s="38">
        <f t="shared" si="236"/>
        <v>0</v>
      </c>
      <c r="BH654" s="38">
        <f t="shared" si="237"/>
        <v>0</v>
      </c>
      <c r="BI654" s="181">
        <f t="shared" si="238"/>
        <v>0</v>
      </c>
      <c r="BL654" s="181">
        <f>Инвентаризация!O657</f>
        <v>0</v>
      </c>
      <c r="BM654" s="181">
        <f>Инвентаризация!P657</f>
        <v>0</v>
      </c>
      <c r="BN654" s="181">
        <f>Инвентаризация!Q657</f>
        <v>0</v>
      </c>
      <c r="BO654" s="181" t="str">
        <f>IFERROR('Аксапта 3'!A662,"-")</f>
        <v>-</v>
      </c>
      <c r="BP654" s="38">
        <f t="shared" si="239"/>
        <v>0</v>
      </c>
      <c r="BQ654" s="38">
        <f t="shared" si="240"/>
        <v>0</v>
      </c>
      <c r="BR654" s="38">
        <f t="shared" si="241"/>
        <v>0</v>
      </c>
      <c r="BS654" s="181">
        <f t="shared" si="242"/>
        <v>0</v>
      </c>
    </row>
    <row r="655" spans="23:71">
      <c r="W655" s="38">
        <f t="shared" si="243"/>
        <v>0</v>
      </c>
      <c r="AO655" s="38">
        <f t="shared" si="229"/>
        <v>0</v>
      </c>
      <c r="AP655" s="38">
        <f t="shared" si="230"/>
        <v>0</v>
      </c>
      <c r="AR655" s="181">
        <f>Инвентаризация!O658</f>
        <v>0</v>
      </c>
      <c r="AS655" s="181">
        <f>Инвентаризация!P658</f>
        <v>0</v>
      </c>
      <c r="AT655" s="181">
        <f>Инвентаризация!Q658</f>
        <v>0</v>
      </c>
      <c r="AU655" s="181" t="str">
        <f>IFERROR('Аксапта '!A663,"-")</f>
        <v>-</v>
      </c>
      <c r="AV655" s="38">
        <f t="shared" si="231"/>
        <v>0</v>
      </c>
      <c r="AW655" s="38">
        <f t="shared" si="232"/>
        <v>0</v>
      </c>
      <c r="AX655" s="38">
        <f t="shared" si="233"/>
        <v>0</v>
      </c>
      <c r="AY655" s="181">
        <f t="shared" si="234"/>
        <v>0</v>
      </c>
      <c r="BB655" s="181">
        <f>Инвентаризация!O658</f>
        <v>0</v>
      </c>
      <c r="BC655" s="181">
        <f>Инвентаризация!P658</f>
        <v>0</v>
      </c>
      <c r="BD655" s="181">
        <f>Инвентаризация!Q658</f>
        <v>0</v>
      </c>
      <c r="BE655" s="181" t="str">
        <f>IFERROR('Аксапта 2'!A663,"-")</f>
        <v>-</v>
      </c>
      <c r="BF655" s="38">
        <f t="shared" si="235"/>
        <v>0</v>
      </c>
      <c r="BG655" s="38">
        <f t="shared" si="236"/>
        <v>0</v>
      </c>
      <c r="BH655" s="38">
        <f t="shared" si="237"/>
        <v>0</v>
      </c>
      <c r="BI655" s="181">
        <f t="shared" si="238"/>
        <v>0</v>
      </c>
      <c r="BL655" s="181">
        <f>Инвентаризация!O658</f>
        <v>0</v>
      </c>
      <c r="BM655" s="181">
        <f>Инвентаризация!P658</f>
        <v>0</v>
      </c>
      <c r="BN655" s="181">
        <f>Инвентаризация!Q658</f>
        <v>0</v>
      </c>
      <c r="BO655" s="181" t="str">
        <f>IFERROR('Аксапта 3'!A663,"-")</f>
        <v>-</v>
      </c>
      <c r="BP655" s="38">
        <f t="shared" si="239"/>
        <v>0</v>
      </c>
      <c r="BQ655" s="38">
        <f t="shared" si="240"/>
        <v>0</v>
      </c>
      <c r="BR655" s="38">
        <f t="shared" si="241"/>
        <v>0</v>
      </c>
      <c r="BS655" s="181">
        <f t="shared" si="242"/>
        <v>0</v>
      </c>
    </row>
    <row r="656" spans="23:71">
      <c r="W656" s="38">
        <f t="shared" si="243"/>
        <v>0</v>
      </c>
      <c r="AO656" s="38">
        <f t="shared" si="229"/>
        <v>0</v>
      </c>
      <c r="AP656" s="38">
        <f t="shared" si="230"/>
        <v>0</v>
      </c>
      <c r="AR656" s="181">
        <f>Инвентаризация!O659</f>
        <v>0</v>
      </c>
      <c r="AS656" s="181">
        <f>Инвентаризация!P659</f>
        <v>0</v>
      </c>
      <c r="AT656" s="181">
        <f>Инвентаризация!Q659</f>
        <v>0</v>
      </c>
      <c r="AU656" s="181" t="str">
        <f>IFERROR('Аксапта '!A664,"-")</f>
        <v>-</v>
      </c>
      <c r="AV656" s="38">
        <f t="shared" si="231"/>
        <v>0</v>
      </c>
      <c r="AW656" s="38">
        <f t="shared" si="232"/>
        <v>0</v>
      </c>
      <c r="AX656" s="38">
        <f t="shared" si="233"/>
        <v>0</v>
      </c>
      <c r="AY656" s="181">
        <f t="shared" si="234"/>
        <v>0</v>
      </c>
      <c r="BB656" s="181">
        <f>Инвентаризация!O659</f>
        <v>0</v>
      </c>
      <c r="BC656" s="181">
        <f>Инвентаризация!P659</f>
        <v>0</v>
      </c>
      <c r="BD656" s="181">
        <f>Инвентаризация!Q659</f>
        <v>0</v>
      </c>
      <c r="BE656" s="181" t="str">
        <f>IFERROR('Аксапта 2'!A664,"-")</f>
        <v>-</v>
      </c>
      <c r="BF656" s="38">
        <f t="shared" si="235"/>
        <v>0</v>
      </c>
      <c r="BG656" s="38">
        <f t="shared" si="236"/>
        <v>0</v>
      </c>
      <c r="BH656" s="38">
        <f t="shared" si="237"/>
        <v>0</v>
      </c>
      <c r="BI656" s="181">
        <f t="shared" si="238"/>
        <v>0</v>
      </c>
      <c r="BL656" s="181">
        <f>Инвентаризация!O659</f>
        <v>0</v>
      </c>
      <c r="BM656" s="181">
        <f>Инвентаризация!P659</f>
        <v>0</v>
      </c>
      <c r="BN656" s="181">
        <f>Инвентаризация!Q659</f>
        <v>0</v>
      </c>
      <c r="BO656" s="181" t="str">
        <f>IFERROR('Аксапта 3'!A664,"-")</f>
        <v>-</v>
      </c>
      <c r="BP656" s="38">
        <f t="shared" si="239"/>
        <v>0</v>
      </c>
      <c r="BQ656" s="38">
        <f t="shared" si="240"/>
        <v>0</v>
      </c>
      <c r="BR656" s="38">
        <f t="shared" si="241"/>
        <v>0</v>
      </c>
      <c r="BS656" s="181">
        <f t="shared" si="242"/>
        <v>0</v>
      </c>
    </row>
    <row r="657" spans="23:71">
      <c r="W657" s="38">
        <f t="shared" si="243"/>
        <v>0</v>
      </c>
      <c r="AO657" s="38">
        <f t="shared" si="229"/>
        <v>0</v>
      </c>
      <c r="AP657" s="38">
        <f t="shared" si="230"/>
        <v>0</v>
      </c>
      <c r="AR657" s="181">
        <f>Инвентаризация!O660</f>
        <v>0</v>
      </c>
      <c r="AS657" s="181">
        <f>Инвентаризация!P660</f>
        <v>0</v>
      </c>
      <c r="AT657" s="181">
        <f>Инвентаризация!Q660</f>
        <v>0</v>
      </c>
      <c r="AU657" s="181" t="str">
        <f>IFERROR('Аксапта '!A665,"-")</f>
        <v>-</v>
      </c>
      <c r="AV657" s="38">
        <f t="shared" si="231"/>
        <v>0</v>
      </c>
      <c r="AW657" s="38">
        <f t="shared" si="232"/>
        <v>0</v>
      </c>
      <c r="AX657" s="38">
        <f t="shared" si="233"/>
        <v>0</v>
      </c>
      <c r="AY657" s="181">
        <f t="shared" si="234"/>
        <v>0</v>
      </c>
      <c r="BB657" s="181">
        <f>Инвентаризация!O660</f>
        <v>0</v>
      </c>
      <c r="BC657" s="181">
        <f>Инвентаризация!P660</f>
        <v>0</v>
      </c>
      <c r="BD657" s="181">
        <f>Инвентаризация!Q660</f>
        <v>0</v>
      </c>
      <c r="BE657" s="181" t="str">
        <f>IFERROR('Аксапта 2'!A665,"-")</f>
        <v>-</v>
      </c>
      <c r="BF657" s="38">
        <f t="shared" si="235"/>
        <v>0</v>
      </c>
      <c r="BG657" s="38">
        <f t="shared" si="236"/>
        <v>0</v>
      </c>
      <c r="BH657" s="38">
        <f t="shared" si="237"/>
        <v>0</v>
      </c>
      <c r="BI657" s="181">
        <f t="shared" si="238"/>
        <v>0</v>
      </c>
      <c r="BL657" s="181">
        <f>Инвентаризация!O660</f>
        <v>0</v>
      </c>
      <c r="BM657" s="181">
        <f>Инвентаризация!P660</f>
        <v>0</v>
      </c>
      <c r="BN657" s="181">
        <f>Инвентаризация!Q660</f>
        <v>0</v>
      </c>
      <c r="BO657" s="181" t="str">
        <f>IFERROR('Аксапта 3'!A665,"-")</f>
        <v>-</v>
      </c>
      <c r="BP657" s="38">
        <f t="shared" si="239"/>
        <v>0</v>
      </c>
      <c r="BQ657" s="38">
        <f t="shared" si="240"/>
        <v>0</v>
      </c>
      <c r="BR657" s="38">
        <f t="shared" si="241"/>
        <v>0</v>
      </c>
      <c r="BS657" s="181">
        <f t="shared" si="242"/>
        <v>0</v>
      </c>
    </row>
    <row r="658" spans="23:71">
      <c r="W658" s="38">
        <f t="shared" si="243"/>
        <v>0</v>
      </c>
      <c r="AO658" s="38">
        <f t="shared" si="229"/>
        <v>0</v>
      </c>
      <c r="AP658" s="38">
        <f t="shared" si="230"/>
        <v>0</v>
      </c>
      <c r="AR658" s="181">
        <f>Инвентаризация!O661</f>
        <v>0</v>
      </c>
      <c r="AS658" s="181">
        <f>Инвентаризация!P661</f>
        <v>0</v>
      </c>
      <c r="AT658" s="181">
        <f>Инвентаризация!Q661</f>
        <v>0</v>
      </c>
      <c r="AU658" s="181" t="str">
        <f>IFERROR('Аксапта '!A666,"-")</f>
        <v>-</v>
      </c>
      <c r="AV658" s="38">
        <f t="shared" si="231"/>
        <v>0</v>
      </c>
      <c r="AW658" s="38">
        <f t="shared" si="232"/>
        <v>0</v>
      </c>
      <c r="AX658" s="38">
        <f t="shared" si="233"/>
        <v>0</v>
      </c>
      <c r="AY658" s="181">
        <f t="shared" si="234"/>
        <v>0</v>
      </c>
      <c r="BB658" s="181">
        <f>Инвентаризация!O661</f>
        <v>0</v>
      </c>
      <c r="BC658" s="181">
        <f>Инвентаризация!P661</f>
        <v>0</v>
      </c>
      <c r="BD658" s="181">
        <f>Инвентаризация!Q661</f>
        <v>0</v>
      </c>
      <c r="BE658" s="181" t="str">
        <f>IFERROR('Аксапта 2'!A666,"-")</f>
        <v>-</v>
      </c>
      <c r="BF658" s="38">
        <f t="shared" si="235"/>
        <v>0</v>
      </c>
      <c r="BG658" s="38">
        <f t="shared" si="236"/>
        <v>0</v>
      </c>
      <c r="BH658" s="38">
        <f t="shared" si="237"/>
        <v>0</v>
      </c>
      <c r="BI658" s="181">
        <f t="shared" si="238"/>
        <v>0</v>
      </c>
      <c r="BL658" s="181">
        <f>Инвентаризация!O661</f>
        <v>0</v>
      </c>
      <c r="BM658" s="181">
        <f>Инвентаризация!P661</f>
        <v>0</v>
      </c>
      <c r="BN658" s="181">
        <f>Инвентаризация!Q661</f>
        <v>0</v>
      </c>
      <c r="BO658" s="181" t="str">
        <f>IFERROR('Аксапта 3'!A666,"-")</f>
        <v>-</v>
      </c>
      <c r="BP658" s="38">
        <f t="shared" si="239"/>
        <v>0</v>
      </c>
      <c r="BQ658" s="38">
        <f t="shared" si="240"/>
        <v>0</v>
      </c>
      <c r="BR658" s="38">
        <f t="shared" si="241"/>
        <v>0</v>
      </c>
      <c r="BS658" s="181">
        <f t="shared" si="242"/>
        <v>0</v>
      </c>
    </row>
    <row r="659" spans="23:71">
      <c r="W659" s="38">
        <f>AG3</f>
        <v>7055</v>
      </c>
      <c r="AO659" s="38">
        <f t="shared" si="229"/>
        <v>0</v>
      </c>
      <c r="AP659" s="38">
        <f t="shared" si="230"/>
        <v>0</v>
      </c>
      <c r="AR659" s="181">
        <f>Инвентаризация!O662</f>
        <v>0</v>
      </c>
      <c r="AS659" s="181">
        <f>Инвентаризация!P662</f>
        <v>0</v>
      </c>
      <c r="AT659" s="181">
        <f>Инвентаризация!Q662</f>
        <v>0</v>
      </c>
      <c r="AU659" s="181" t="str">
        <f>IFERROR('Аксапта '!A667,"-")</f>
        <v>-</v>
      </c>
      <c r="AV659" s="38">
        <f t="shared" si="231"/>
        <v>0</v>
      </c>
      <c r="AW659" s="38">
        <f t="shared" si="232"/>
        <v>0</v>
      </c>
      <c r="AX659" s="38">
        <f t="shared" si="233"/>
        <v>0</v>
      </c>
      <c r="AY659" s="181">
        <f t="shared" si="234"/>
        <v>0</v>
      </c>
      <c r="BB659" s="181">
        <f>Инвентаризация!O662</f>
        <v>0</v>
      </c>
      <c r="BC659" s="181">
        <f>Инвентаризация!P662</f>
        <v>0</v>
      </c>
      <c r="BD659" s="181">
        <f>Инвентаризация!Q662</f>
        <v>0</v>
      </c>
      <c r="BE659" s="181" t="str">
        <f>IFERROR('Аксапта 2'!A667,"-")</f>
        <v>-</v>
      </c>
      <c r="BF659" s="38">
        <f t="shared" si="235"/>
        <v>0</v>
      </c>
      <c r="BG659" s="38">
        <f t="shared" si="236"/>
        <v>0</v>
      </c>
      <c r="BH659" s="38">
        <f t="shared" si="237"/>
        <v>0</v>
      </c>
      <c r="BI659" s="181">
        <f t="shared" si="238"/>
        <v>0</v>
      </c>
      <c r="BL659" s="181">
        <f>Инвентаризация!O662</f>
        <v>0</v>
      </c>
      <c r="BM659" s="181">
        <f>Инвентаризация!P662</f>
        <v>0</v>
      </c>
      <c r="BN659" s="181">
        <f>Инвентаризация!Q662</f>
        <v>0</v>
      </c>
      <c r="BO659" s="181" t="str">
        <f>IFERROR('Аксапта 3'!A667,"-")</f>
        <v>-</v>
      </c>
      <c r="BP659" s="38">
        <f t="shared" si="239"/>
        <v>0</v>
      </c>
      <c r="BQ659" s="38">
        <f t="shared" si="240"/>
        <v>0</v>
      </c>
      <c r="BR659" s="38">
        <f t="shared" si="241"/>
        <v>0</v>
      </c>
      <c r="BS659" s="181">
        <f t="shared" si="242"/>
        <v>0</v>
      </c>
    </row>
    <row r="660" spans="23:71">
      <c r="W660" s="38">
        <f t="shared" ref="W660:W724" si="244">AG4</f>
        <v>7054</v>
      </c>
      <c r="AO660" s="38">
        <f t="shared" si="229"/>
        <v>0</v>
      </c>
      <c r="AP660" s="38">
        <f t="shared" si="230"/>
        <v>0</v>
      </c>
      <c r="AR660" s="181">
        <f>Инвентаризация!O663</f>
        <v>0</v>
      </c>
      <c r="AS660" s="181">
        <f>Инвентаризация!P663</f>
        <v>0</v>
      </c>
      <c r="AT660" s="181">
        <f>Инвентаризация!Q663</f>
        <v>0</v>
      </c>
      <c r="AU660" s="181" t="str">
        <f>IFERROR('Аксапта '!A668,"-")</f>
        <v>-</v>
      </c>
      <c r="AV660" s="38">
        <f t="shared" si="231"/>
        <v>0</v>
      </c>
      <c r="AW660" s="38">
        <f t="shared" si="232"/>
        <v>0</v>
      </c>
      <c r="AX660" s="38">
        <f t="shared" si="233"/>
        <v>0</v>
      </c>
      <c r="AY660" s="181">
        <f t="shared" si="234"/>
        <v>0</v>
      </c>
      <c r="BB660" s="181">
        <f>Инвентаризация!O663</f>
        <v>0</v>
      </c>
      <c r="BC660" s="181">
        <f>Инвентаризация!P663</f>
        <v>0</v>
      </c>
      <c r="BD660" s="181">
        <f>Инвентаризация!Q663</f>
        <v>0</v>
      </c>
      <c r="BE660" s="181" t="str">
        <f>IFERROR('Аксапта 2'!A668,"-")</f>
        <v>-</v>
      </c>
      <c r="BF660" s="38">
        <f t="shared" si="235"/>
        <v>0</v>
      </c>
      <c r="BG660" s="38">
        <f t="shared" si="236"/>
        <v>0</v>
      </c>
      <c r="BH660" s="38">
        <f t="shared" si="237"/>
        <v>0</v>
      </c>
      <c r="BI660" s="181">
        <f t="shared" si="238"/>
        <v>0</v>
      </c>
      <c r="BL660" s="181">
        <f>Инвентаризация!O663</f>
        <v>0</v>
      </c>
      <c r="BM660" s="181">
        <f>Инвентаризация!P663</f>
        <v>0</v>
      </c>
      <c r="BN660" s="181">
        <f>Инвентаризация!Q663</f>
        <v>0</v>
      </c>
      <c r="BO660" s="181" t="str">
        <f>IFERROR('Аксапта 3'!A668,"-")</f>
        <v>-</v>
      </c>
      <c r="BP660" s="38">
        <f t="shared" si="239"/>
        <v>0</v>
      </c>
      <c r="BQ660" s="38">
        <f t="shared" si="240"/>
        <v>0</v>
      </c>
      <c r="BR660" s="38">
        <f t="shared" si="241"/>
        <v>0</v>
      </c>
      <c r="BS660" s="181">
        <f t="shared" si="242"/>
        <v>0</v>
      </c>
    </row>
    <row r="661" spans="23:71">
      <c r="W661" s="38">
        <f t="shared" si="244"/>
        <v>7301</v>
      </c>
      <c r="AO661" s="38">
        <f t="shared" si="229"/>
        <v>0</v>
      </c>
      <c r="AP661" s="38">
        <f t="shared" si="230"/>
        <v>0</v>
      </c>
      <c r="AR661" s="181">
        <f>Инвентаризация!O664</f>
        <v>0</v>
      </c>
      <c r="AS661" s="181">
        <f>Инвентаризация!P664</f>
        <v>0</v>
      </c>
      <c r="AT661" s="181">
        <f>Инвентаризация!Q664</f>
        <v>0</v>
      </c>
      <c r="AU661" s="181" t="str">
        <f>IFERROR('Аксапта '!A669,"-")</f>
        <v>-</v>
      </c>
      <c r="AV661" s="38">
        <f t="shared" si="231"/>
        <v>0</v>
      </c>
      <c r="AW661" s="38">
        <f t="shared" si="232"/>
        <v>0</v>
      </c>
      <c r="AX661" s="38">
        <f t="shared" si="233"/>
        <v>0</v>
      </c>
      <c r="AY661" s="181">
        <f t="shared" si="234"/>
        <v>0</v>
      </c>
      <c r="BB661" s="181">
        <f>Инвентаризация!O664</f>
        <v>0</v>
      </c>
      <c r="BC661" s="181">
        <f>Инвентаризация!P664</f>
        <v>0</v>
      </c>
      <c r="BD661" s="181">
        <f>Инвентаризация!Q664</f>
        <v>0</v>
      </c>
      <c r="BE661" s="181" t="str">
        <f>IFERROR('Аксапта 2'!A669,"-")</f>
        <v>-</v>
      </c>
      <c r="BF661" s="38">
        <f t="shared" si="235"/>
        <v>0</v>
      </c>
      <c r="BG661" s="38">
        <f t="shared" si="236"/>
        <v>0</v>
      </c>
      <c r="BH661" s="38">
        <f t="shared" si="237"/>
        <v>0</v>
      </c>
      <c r="BI661" s="181">
        <f t="shared" si="238"/>
        <v>0</v>
      </c>
      <c r="BL661" s="181">
        <f>Инвентаризация!O664</f>
        <v>0</v>
      </c>
      <c r="BM661" s="181">
        <f>Инвентаризация!P664</f>
        <v>0</v>
      </c>
      <c r="BN661" s="181">
        <f>Инвентаризация!Q664</f>
        <v>0</v>
      </c>
      <c r="BO661" s="181" t="str">
        <f>IFERROR('Аксапта 3'!A669,"-")</f>
        <v>-</v>
      </c>
      <c r="BP661" s="38">
        <f t="shared" si="239"/>
        <v>0</v>
      </c>
      <c r="BQ661" s="38">
        <f t="shared" si="240"/>
        <v>0</v>
      </c>
      <c r="BR661" s="38">
        <f t="shared" si="241"/>
        <v>0</v>
      </c>
      <c r="BS661" s="181">
        <f t="shared" si="242"/>
        <v>0</v>
      </c>
    </row>
    <row r="662" spans="23:71">
      <c r="W662" s="38">
        <f t="shared" si="244"/>
        <v>7401</v>
      </c>
      <c r="AO662" s="38">
        <f t="shared" si="229"/>
        <v>0</v>
      </c>
      <c r="AP662" s="38">
        <f t="shared" si="230"/>
        <v>0</v>
      </c>
      <c r="AR662" s="181">
        <f>Инвентаризация!O665</f>
        <v>0</v>
      </c>
      <c r="AS662" s="181">
        <f>Инвентаризация!P665</f>
        <v>0</v>
      </c>
      <c r="AT662" s="181">
        <f>Инвентаризация!Q665</f>
        <v>0</v>
      </c>
      <c r="AU662" s="181" t="str">
        <f>IFERROR('Аксапта '!A670,"-")</f>
        <v>-</v>
      </c>
      <c r="AV662" s="38">
        <f t="shared" si="231"/>
        <v>0</v>
      </c>
      <c r="AW662" s="38">
        <f t="shared" si="232"/>
        <v>0</v>
      </c>
      <c r="AX662" s="38">
        <f t="shared" si="233"/>
        <v>0</v>
      </c>
      <c r="AY662" s="181">
        <f t="shared" si="234"/>
        <v>0</v>
      </c>
      <c r="BB662" s="181">
        <f>Инвентаризация!O665</f>
        <v>0</v>
      </c>
      <c r="BC662" s="181">
        <f>Инвентаризация!P665</f>
        <v>0</v>
      </c>
      <c r="BD662" s="181">
        <f>Инвентаризация!Q665</f>
        <v>0</v>
      </c>
      <c r="BE662" s="181" t="str">
        <f>IFERROR('Аксапта 2'!A670,"-")</f>
        <v>-</v>
      </c>
      <c r="BF662" s="38">
        <f t="shared" si="235"/>
        <v>0</v>
      </c>
      <c r="BG662" s="38">
        <f t="shared" si="236"/>
        <v>0</v>
      </c>
      <c r="BH662" s="38">
        <f t="shared" si="237"/>
        <v>0</v>
      </c>
      <c r="BI662" s="181">
        <f t="shared" si="238"/>
        <v>0</v>
      </c>
      <c r="BL662" s="181">
        <f>Инвентаризация!O665</f>
        <v>0</v>
      </c>
      <c r="BM662" s="181">
        <f>Инвентаризация!P665</f>
        <v>0</v>
      </c>
      <c r="BN662" s="181">
        <f>Инвентаризация!Q665</f>
        <v>0</v>
      </c>
      <c r="BO662" s="181" t="str">
        <f>IFERROR('Аксапта 3'!A670,"-")</f>
        <v>-</v>
      </c>
      <c r="BP662" s="38">
        <f t="shared" si="239"/>
        <v>0</v>
      </c>
      <c r="BQ662" s="38">
        <f t="shared" si="240"/>
        <v>0</v>
      </c>
      <c r="BR662" s="38">
        <f t="shared" si="241"/>
        <v>0</v>
      </c>
      <c r="BS662" s="181">
        <f t="shared" si="242"/>
        <v>0</v>
      </c>
    </row>
    <row r="663" spans="23:71">
      <c r="W663" s="38">
        <f t="shared" si="244"/>
        <v>3431</v>
      </c>
      <c r="AO663" s="38">
        <f t="shared" si="229"/>
        <v>0</v>
      </c>
      <c r="AP663" s="38">
        <f t="shared" si="230"/>
        <v>0</v>
      </c>
      <c r="AR663" s="181">
        <f>Инвентаризация!O666</f>
        <v>0</v>
      </c>
      <c r="AS663" s="181">
        <f>Инвентаризация!P666</f>
        <v>0</v>
      </c>
      <c r="AT663" s="181">
        <f>Инвентаризация!Q666</f>
        <v>0</v>
      </c>
      <c r="AU663" s="181" t="str">
        <f>IFERROR('Аксапта '!A671,"-")</f>
        <v>-</v>
      </c>
      <c r="AV663" s="38">
        <f t="shared" si="231"/>
        <v>0</v>
      </c>
      <c r="AW663" s="38">
        <f t="shared" si="232"/>
        <v>0</v>
      </c>
      <c r="AX663" s="38">
        <f t="shared" si="233"/>
        <v>0</v>
      </c>
      <c r="AY663" s="181">
        <f t="shared" si="234"/>
        <v>0</v>
      </c>
      <c r="BB663" s="181">
        <f>Инвентаризация!O666</f>
        <v>0</v>
      </c>
      <c r="BC663" s="181">
        <f>Инвентаризация!P666</f>
        <v>0</v>
      </c>
      <c r="BD663" s="181">
        <f>Инвентаризация!Q666</f>
        <v>0</v>
      </c>
      <c r="BE663" s="181" t="str">
        <f>IFERROR('Аксапта 2'!A671,"-")</f>
        <v>-</v>
      </c>
      <c r="BF663" s="38">
        <f t="shared" si="235"/>
        <v>0</v>
      </c>
      <c r="BG663" s="38">
        <f t="shared" si="236"/>
        <v>0</v>
      </c>
      <c r="BH663" s="38">
        <f t="shared" si="237"/>
        <v>0</v>
      </c>
      <c r="BI663" s="181">
        <f t="shared" si="238"/>
        <v>0</v>
      </c>
      <c r="BL663" s="181">
        <f>Инвентаризация!O666</f>
        <v>0</v>
      </c>
      <c r="BM663" s="181">
        <f>Инвентаризация!P666</f>
        <v>0</v>
      </c>
      <c r="BN663" s="181">
        <f>Инвентаризация!Q666</f>
        <v>0</v>
      </c>
      <c r="BO663" s="181" t="str">
        <f>IFERROR('Аксапта 3'!A671,"-")</f>
        <v>-</v>
      </c>
      <c r="BP663" s="38">
        <f t="shared" si="239"/>
        <v>0</v>
      </c>
      <c r="BQ663" s="38">
        <f t="shared" si="240"/>
        <v>0</v>
      </c>
      <c r="BR663" s="38">
        <f t="shared" si="241"/>
        <v>0</v>
      </c>
      <c r="BS663" s="181">
        <f t="shared" si="242"/>
        <v>0</v>
      </c>
    </row>
    <row r="664" spans="23:71">
      <c r="W664" s="38">
        <f t="shared" si="244"/>
        <v>3423</v>
      </c>
      <c r="AO664" s="38">
        <f t="shared" si="229"/>
        <v>0</v>
      </c>
      <c r="AP664" s="38">
        <f t="shared" si="230"/>
        <v>0</v>
      </c>
      <c r="AR664" s="181">
        <f>Инвентаризация!O667</f>
        <v>0</v>
      </c>
      <c r="AS664" s="181">
        <f>Инвентаризация!P667</f>
        <v>0</v>
      </c>
      <c r="AT664" s="181">
        <f>Инвентаризация!Q667</f>
        <v>0</v>
      </c>
      <c r="AU664" s="181" t="str">
        <f>IFERROR('Аксапта '!A672,"-")</f>
        <v>-</v>
      </c>
      <c r="AV664" s="38">
        <f t="shared" si="231"/>
        <v>0</v>
      </c>
      <c r="AW664" s="38">
        <f t="shared" si="232"/>
        <v>0</v>
      </c>
      <c r="AX664" s="38">
        <f t="shared" si="233"/>
        <v>0</v>
      </c>
      <c r="AY664" s="181">
        <f t="shared" si="234"/>
        <v>0</v>
      </c>
      <c r="BB664" s="181">
        <f>Инвентаризация!O667</f>
        <v>0</v>
      </c>
      <c r="BC664" s="181">
        <f>Инвентаризация!P667</f>
        <v>0</v>
      </c>
      <c r="BD664" s="181">
        <f>Инвентаризация!Q667</f>
        <v>0</v>
      </c>
      <c r="BE664" s="181" t="str">
        <f>IFERROR('Аксапта 2'!A672,"-")</f>
        <v>-</v>
      </c>
      <c r="BF664" s="38">
        <f t="shared" si="235"/>
        <v>0</v>
      </c>
      <c r="BG664" s="38">
        <f t="shared" si="236"/>
        <v>0</v>
      </c>
      <c r="BH664" s="38">
        <f t="shared" si="237"/>
        <v>0</v>
      </c>
      <c r="BI664" s="181">
        <f t="shared" si="238"/>
        <v>0</v>
      </c>
      <c r="BL664" s="181">
        <f>Инвентаризация!O667</f>
        <v>0</v>
      </c>
      <c r="BM664" s="181">
        <f>Инвентаризация!P667</f>
        <v>0</v>
      </c>
      <c r="BN664" s="181">
        <f>Инвентаризация!Q667</f>
        <v>0</v>
      </c>
      <c r="BO664" s="181" t="str">
        <f>IFERROR('Аксапта 3'!A672,"-")</f>
        <v>-</v>
      </c>
      <c r="BP664" s="38">
        <f t="shared" si="239"/>
        <v>0</v>
      </c>
      <c r="BQ664" s="38">
        <f t="shared" si="240"/>
        <v>0</v>
      </c>
      <c r="BR664" s="38">
        <f t="shared" si="241"/>
        <v>0</v>
      </c>
      <c r="BS664" s="181">
        <f t="shared" si="242"/>
        <v>0</v>
      </c>
    </row>
    <row r="665" spans="23:71">
      <c r="W665" s="38">
        <f t="shared" si="244"/>
        <v>3429</v>
      </c>
      <c r="AO665" s="38">
        <f t="shared" si="229"/>
        <v>0</v>
      </c>
      <c r="AP665" s="38">
        <f t="shared" si="230"/>
        <v>0</v>
      </c>
      <c r="AR665" s="181">
        <f>Инвентаризация!O668</f>
        <v>0</v>
      </c>
      <c r="AS665" s="181">
        <f>Инвентаризация!P668</f>
        <v>0</v>
      </c>
      <c r="AT665" s="181">
        <f>Инвентаризация!Q668</f>
        <v>0</v>
      </c>
      <c r="AU665" s="181" t="str">
        <f>IFERROR('Аксапта '!A673,"-")</f>
        <v>-</v>
      </c>
      <c r="AV665" s="38">
        <f t="shared" si="231"/>
        <v>0</v>
      </c>
      <c r="AW665" s="38">
        <f t="shared" si="232"/>
        <v>0</v>
      </c>
      <c r="AX665" s="38">
        <f t="shared" si="233"/>
        <v>0</v>
      </c>
      <c r="AY665" s="181">
        <f t="shared" si="234"/>
        <v>0</v>
      </c>
      <c r="BB665" s="181">
        <f>Инвентаризация!O668</f>
        <v>0</v>
      </c>
      <c r="BC665" s="181">
        <f>Инвентаризация!P668</f>
        <v>0</v>
      </c>
      <c r="BD665" s="181">
        <f>Инвентаризация!Q668</f>
        <v>0</v>
      </c>
      <c r="BE665" s="181" t="str">
        <f>IFERROR('Аксапта 2'!A673,"-")</f>
        <v>-</v>
      </c>
      <c r="BF665" s="38">
        <f t="shared" si="235"/>
        <v>0</v>
      </c>
      <c r="BG665" s="38">
        <f t="shared" si="236"/>
        <v>0</v>
      </c>
      <c r="BH665" s="38">
        <f t="shared" si="237"/>
        <v>0</v>
      </c>
      <c r="BI665" s="181">
        <f t="shared" si="238"/>
        <v>0</v>
      </c>
      <c r="BL665" s="181">
        <f>Инвентаризация!O668</f>
        <v>0</v>
      </c>
      <c r="BM665" s="181">
        <f>Инвентаризация!P668</f>
        <v>0</v>
      </c>
      <c r="BN665" s="181">
        <f>Инвентаризация!Q668</f>
        <v>0</v>
      </c>
      <c r="BO665" s="181" t="str">
        <f>IFERROR('Аксапта 3'!A673,"-")</f>
        <v>-</v>
      </c>
      <c r="BP665" s="38">
        <f t="shared" si="239"/>
        <v>0</v>
      </c>
      <c r="BQ665" s="38">
        <f t="shared" si="240"/>
        <v>0</v>
      </c>
      <c r="BR665" s="38">
        <f t="shared" si="241"/>
        <v>0</v>
      </c>
      <c r="BS665" s="181">
        <f t="shared" si="242"/>
        <v>0</v>
      </c>
    </row>
    <row r="666" spans="23:71">
      <c r="W666" s="38">
        <f t="shared" si="244"/>
        <v>7302</v>
      </c>
      <c r="AO666" s="38">
        <f t="shared" si="229"/>
        <v>0</v>
      </c>
      <c r="AP666" s="38">
        <f t="shared" si="230"/>
        <v>0</v>
      </c>
      <c r="AR666" s="181">
        <f>Инвентаризация!O669</f>
        <v>0</v>
      </c>
      <c r="AS666" s="181">
        <f>Инвентаризация!P669</f>
        <v>0</v>
      </c>
      <c r="AT666" s="181">
        <f>Инвентаризация!Q669</f>
        <v>0</v>
      </c>
      <c r="AU666" s="181" t="str">
        <f>IFERROR('Аксапта '!A674,"-")</f>
        <v>-</v>
      </c>
      <c r="AV666" s="38">
        <f t="shared" si="231"/>
        <v>0</v>
      </c>
      <c r="AW666" s="38">
        <f t="shared" si="232"/>
        <v>0</v>
      </c>
      <c r="AX666" s="38">
        <f t="shared" si="233"/>
        <v>0</v>
      </c>
      <c r="AY666" s="181">
        <f t="shared" si="234"/>
        <v>0</v>
      </c>
      <c r="BB666" s="181">
        <f>Инвентаризация!O669</f>
        <v>0</v>
      </c>
      <c r="BC666" s="181">
        <f>Инвентаризация!P669</f>
        <v>0</v>
      </c>
      <c r="BD666" s="181">
        <f>Инвентаризация!Q669</f>
        <v>0</v>
      </c>
      <c r="BE666" s="181" t="str">
        <f>IFERROR('Аксапта 2'!A674,"-")</f>
        <v>-</v>
      </c>
      <c r="BF666" s="38">
        <f t="shared" si="235"/>
        <v>0</v>
      </c>
      <c r="BG666" s="38">
        <f t="shared" si="236"/>
        <v>0</v>
      </c>
      <c r="BH666" s="38">
        <f t="shared" si="237"/>
        <v>0</v>
      </c>
      <c r="BI666" s="181">
        <f t="shared" si="238"/>
        <v>0</v>
      </c>
      <c r="BL666" s="181">
        <f>Инвентаризация!O669</f>
        <v>0</v>
      </c>
      <c r="BM666" s="181">
        <f>Инвентаризация!P669</f>
        <v>0</v>
      </c>
      <c r="BN666" s="181">
        <f>Инвентаризация!Q669</f>
        <v>0</v>
      </c>
      <c r="BO666" s="181" t="str">
        <f>IFERROR('Аксапта 3'!A674,"-")</f>
        <v>-</v>
      </c>
      <c r="BP666" s="38">
        <f t="shared" si="239"/>
        <v>0</v>
      </c>
      <c r="BQ666" s="38">
        <f t="shared" si="240"/>
        <v>0</v>
      </c>
      <c r="BR666" s="38">
        <f t="shared" si="241"/>
        <v>0</v>
      </c>
      <c r="BS666" s="181">
        <f t="shared" si="242"/>
        <v>0</v>
      </c>
    </row>
    <row r="667" spans="23:71">
      <c r="W667" s="38">
        <f t="shared" si="244"/>
        <v>0</v>
      </c>
      <c r="AO667" s="38">
        <f t="shared" si="229"/>
        <v>0</v>
      </c>
      <c r="AP667" s="38">
        <f t="shared" si="230"/>
        <v>0</v>
      </c>
      <c r="AR667" s="181">
        <f>Инвентаризация!O670</f>
        <v>0</v>
      </c>
      <c r="AS667" s="181">
        <f>Инвентаризация!P670</f>
        <v>0</v>
      </c>
      <c r="AT667" s="181">
        <f>Инвентаризация!Q670</f>
        <v>0</v>
      </c>
      <c r="AU667" s="181" t="str">
        <f>IFERROR('Аксапта '!A675,"-")</f>
        <v>-</v>
      </c>
      <c r="AV667" s="38">
        <f t="shared" si="231"/>
        <v>0</v>
      </c>
      <c r="AW667" s="38">
        <f t="shared" si="232"/>
        <v>0</v>
      </c>
      <c r="AX667" s="38">
        <f t="shared" si="233"/>
        <v>0</v>
      </c>
      <c r="AY667" s="181">
        <f t="shared" si="234"/>
        <v>0</v>
      </c>
      <c r="BB667" s="181">
        <f>Инвентаризация!O670</f>
        <v>0</v>
      </c>
      <c r="BC667" s="181">
        <f>Инвентаризация!P670</f>
        <v>0</v>
      </c>
      <c r="BD667" s="181">
        <f>Инвентаризация!Q670</f>
        <v>0</v>
      </c>
      <c r="BE667" s="181" t="str">
        <f>IFERROR('Аксапта 2'!A675,"-")</f>
        <v>-</v>
      </c>
      <c r="BF667" s="38">
        <f t="shared" si="235"/>
        <v>0</v>
      </c>
      <c r="BG667" s="38">
        <f t="shared" si="236"/>
        <v>0</v>
      </c>
      <c r="BH667" s="38">
        <f t="shared" si="237"/>
        <v>0</v>
      </c>
      <c r="BI667" s="181">
        <f t="shared" si="238"/>
        <v>0</v>
      </c>
      <c r="BL667" s="181">
        <f>Инвентаризация!O670</f>
        <v>0</v>
      </c>
      <c r="BM667" s="181">
        <f>Инвентаризация!P670</f>
        <v>0</v>
      </c>
      <c r="BN667" s="181">
        <f>Инвентаризация!Q670</f>
        <v>0</v>
      </c>
      <c r="BO667" s="181" t="str">
        <f>IFERROR('Аксапта 3'!A675,"-")</f>
        <v>-</v>
      </c>
      <c r="BP667" s="38">
        <f t="shared" si="239"/>
        <v>0</v>
      </c>
      <c r="BQ667" s="38">
        <f t="shared" si="240"/>
        <v>0</v>
      </c>
      <c r="BR667" s="38">
        <f t="shared" si="241"/>
        <v>0</v>
      </c>
      <c r="BS667" s="181">
        <f t="shared" si="242"/>
        <v>0</v>
      </c>
    </row>
    <row r="668" spans="23:71">
      <c r="W668" s="38">
        <f t="shared" si="244"/>
        <v>0</v>
      </c>
      <c r="AO668" s="38">
        <f t="shared" si="229"/>
        <v>0</v>
      </c>
      <c r="AP668" s="38">
        <f t="shared" si="230"/>
        <v>0</v>
      </c>
      <c r="AR668" s="181">
        <f>Инвентаризация!O671</f>
        <v>0</v>
      </c>
      <c r="AS668" s="181">
        <f>Инвентаризация!P671</f>
        <v>0</v>
      </c>
      <c r="AT668" s="181">
        <f>Инвентаризация!Q671</f>
        <v>0</v>
      </c>
      <c r="AU668" s="181" t="str">
        <f>IFERROR('Аксапта '!A676,"-")</f>
        <v>-</v>
      </c>
      <c r="AV668" s="38">
        <f t="shared" si="231"/>
        <v>0</v>
      </c>
      <c r="AW668" s="38">
        <f t="shared" si="232"/>
        <v>0</v>
      </c>
      <c r="AX668" s="38">
        <f t="shared" si="233"/>
        <v>0</v>
      </c>
      <c r="AY668" s="181">
        <f t="shared" si="234"/>
        <v>0</v>
      </c>
      <c r="BB668" s="181">
        <f>Инвентаризация!O671</f>
        <v>0</v>
      </c>
      <c r="BC668" s="181">
        <f>Инвентаризация!P671</f>
        <v>0</v>
      </c>
      <c r="BD668" s="181">
        <f>Инвентаризация!Q671</f>
        <v>0</v>
      </c>
      <c r="BE668" s="181" t="str">
        <f>IFERROR('Аксапта 2'!A676,"-")</f>
        <v>-</v>
      </c>
      <c r="BF668" s="38">
        <f t="shared" si="235"/>
        <v>0</v>
      </c>
      <c r="BG668" s="38">
        <f t="shared" si="236"/>
        <v>0</v>
      </c>
      <c r="BH668" s="38">
        <f t="shared" si="237"/>
        <v>0</v>
      </c>
      <c r="BI668" s="181">
        <f t="shared" si="238"/>
        <v>0</v>
      </c>
      <c r="BL668" s="181">
        <f>Инвентаризация!O671</f>
        <v>0</v>
      </c>
      <c r="BM668" s="181">
        <f>Инвентаризация!P671</f>
        <v>0</v>
      </c>
      <c r="BN668" s="181">
        <f>Инвентаризация!Q671</f>
        <v>0</v>
      </c>
      <c r="BO668" s="181" t="str">
        <f>IFERROR('Аксапта 3'!A676,"-")</f>
        <v>-</v>
      </c>
      <c r="BP668" s="38">
        <f t="shared" si="239"/>
        <v>0</v>
      </c>
      <c r="BQ668" s="38">
        <f t="shared" si="240"/>
        <v>0</v>
      </c>
      <c r="BR668" s="38">
        <f t="shared" si="241"/>
        <v>0</v>
      </c>
      <c r="BS668" s="181">
        <f t="shared" si="242"/>
        <v>0</v>
      </c>
    </row>
    <row r="669" spans="23:71">
      <c r="W669" s="38">
        <f t="shared" si="244"/>
        <v>0</v>
      </c>
      <c r="AO669" s="38">
        <f t="shared" si="229"/>
        <v>0</v>
      </c>
      <c r="AP669" s="38">
        <f t="shared" si="230"/>
        <v>0</v>
      </c>
      <c r="AR669" s="181">
        <f>Инвентаризация!O672</f>
        <v>0</v>
      </c>
      <c r="AS669" s="181">
        <f>Инвентаризация!P672</f>
        <v>0</v>
      </c>
      <c r="AT669" s="181">
        <f>Инвентаризация!Q672</f>
        <v>0</v>
      </c>
      <c r="AU669" s="181" t="str">
        <f>IFERROR('Аксапта '!A677,"-")</f>
        <v>-</v>
      </c>
      <c r="AV669" s="38">
        <f t="shared" si="231"/>
        <v>0</v>
      </c>
      <c r="AW669" s="38">
        <f t="shared" si="232"/>
        <v>0</v>
      </c>
      <c r="AX669" s="38">
        <f t="shared" si="233"/>
        <v>0</v>
      </c>
      <c r="AY669" s="181">
        <f t="shared" si="234"/>
        <v>0</v>
      </c>
      <c r="BB669" s="181">
        <f>Инвентаризация!O672</f>
        <v>0</v>
      </c>
      <c r="BC669" s="181">
        <f>Инвентаризация!P672</f>
        <v>0</v>
      </c>
      <c r="BD669" s="181">
        <f>Инвентаризация!Q672</f>
        <v>0</v>
      </c>
      <c r="BE669" s="181" t="str">
        <f>IFERROR('Аксапта 2'!A677,"-")</f>
        <v>-</v>
      </c>
      <c r="BF669" s="38">
        <f t="shared" si="235"/>
        <v>0</v>
      </c>
      <c r="BG669" s="38">
        <f t="shared" si="236"/>
        <v>0</v>
      </c>
      <c r="BH669" s="38">
        <f t="shared" si="237"/>
        <v>0</v>
      </c>
      <c r="BI669" s="181">
        <f t="shared" si="238"/>
        <v>0</v>
      </c>
      <c r="BL669" s="181">
        <f>Инвентаризация!O672</f>
        <v>0</v>
      </c>
      <c r="BM669" s="181">
        <f>Инвентаризация!P672</f>
        <v>0</v>
      </c>
      <c r="BN669" s="181">
        <f>Инвентаризация!Q672</f>
        <v>0</v>
      </c>
      <c r="BO669" s="181" t="str">
        <f>IFERROR('Аксапта 3'!A677,"-")</f>
        <v>-</v>
      </c>
      <c r="BP669" s="38">
        <f t="shared" si="239"/>
        <v>0</v>
      </c>
      <c r="BQ669" s="38">
        <f t="shared" si="240"/>
        <v>0</v>
      </c>
      <c r="BR669" s="38">
        <f t="shared" si="241"/>
        <v>0</v>
      </c>
      <c r="BS669" s="181">
        <f t="shared" si="242"/>
        <v>0</v>
      </c>
    </row>
    <row r="670" spans="23:71">
      <c r="W670" s="38">
        <f t="shared" si="244"/>
        <v>0</v>
      </c>
      <c r="AO670" s="38">
        <f t="shared" si="229"/>
        <v>0</v>
      </c>
      <c r="AP670" s="38">
        <f t="shared" si="230"/>
        <v>0</v>
      </c>
      <c r="AR670" s="181">
        <f>Инвентаризация!O673</f>
        <v>0</v>
      </c>
      <c r="AS670" s="181">
        <f>Инвентаризация!P673</f>
        <v>0</v>
      </c>
      <c r="AT670" s="181">
        <f>Инвентаризация!Q673</f>
        <v>0</v>
      </c>
      <c r="AU670" s="181" t="str">
        <f>IFERROR('Аксапта '!A678,"-")</f>
        <v>-</v>
      </c>
      <c r="AV670" s="38">
        <f t="shared" si="231"/>
        <v>0</v>
      </c>
      <c r="AW670" s="38">
        <f t="shared" si="232"/>
        <v>0</v>
      </c>
      <c r="AX670" s="38">
        <f t="shared" si="233"/>
        <v>0</v>
      </c>
      <c r="AY670" s="181">
        <f t="shared" si="234"/>
        <v>0</v>
      </c>
      <c r="BB670" s="181">
        <f>Инвентаризация!O673</f>
        <v>0</v>
      </c>
      <c r="BC670" s="181">
        <f>Инвентаризация!P673</f>
        <v>0</v>
      </c>
      <c r="BD670" s="181">
        <f>Инвентаризация!Q673</f>
        <v>0</v>
      </c>
      <c r="BE670" s="181" t="str">
        <f>IFERROR('Аксапта 2'!A678,"-")</f>
        <v>-</v>
      </c>
      <c r="BF670" s="38">
        <f t="shared" si="235"/>
        <v>0</v>
      </c>
      <c r="BG670" s="38">
        <f t="shared" si="236"/>
        <v>0</v>
      </c>
      <c r="BH670" s="38">
        <f t="shared" si="237"/>
        <v>0</v>
      </c>
      <c r="BI670" s="181">
        <f t="shared" si="238"/>
        <v>0</v>
      </c>
      <c r="BL670" s="181">
        <f>Инвентаризация!O673</f>
        <v>0</v>
      </c>
      <c r="BM670" s="181">
        <f>Инвентаризация!P673</f>
        <v>0</v>
      </c>
      <c r="BN670" s="181">
        <f>Инвентаризация!Q673</f>
        <v>0</v>
      </c>
      <c r="BO670" s="181" t="str">
        <f>IFERROR('Аксапта 3'!A678,"-")</f>
        <v>-</v>
      </c>
      <c r="BP670" s="38">
        <f t="shared" si="239"/>
        <v>0</v>
      </c>
      <c r="BQ670" s="38">
        <f t="shared" si="240"/>
        <v>0</v>
      </c>
      <c r="BR670" s="38">
        <f t="shared" si="241"/>
        <v>0</v>
      </c>
      <c r="BS670" s="181">
        <f t="shared" si="242"/>
        <v>0</v>
      </c>
    </row>
    <row r="671" spans="23:71">
      <c r="W671" s="38">
        <f t="shared" si="244"/>
        <v>0</v>
      </c>
      <c r="AO671" s="38">
        <f t="shared" si="229"/>
        <v>0</v>
      </c>
      <c r="AP671" s="38">
        <f t="shared" si="230"/>
        <v>0</v>
      </c>
      <c r="AR671" s="181">
        <f>Инвентаризация!O674</f>
        <v>0</v>
      </c>
      <c r="AS671" s="181">
        <f>Инвентаризация!P674</f>
        <v>0</v>
      </c>
      <c r="AT671" s="181">
        <f>Инвентаризация!Q674</f>
        <v>0</v>
      </c>
      <c r="AU671" s="181" t="str">
        <f>IFERROR('Аксапта '!A679,"-")</f>
        <v>-</v>
      </c>
      <c r="AV671" s="38">
        <f t="shared" si="231"/>
        <v>0</v>
      </c>
      <c r="AW671" s="38">
        <f t="shared" si="232"/>
        <v>0</v>
      </c>
      <c r="AX671" s="38">
        <f t="shared" si="233"/>
        <v>0</v>
      </c>
      <c r="AY671" s="181">
        <f t="shared" si="234"/>
        <v>0</v>
      </c>
      <c r="BB671" s="181">
        <f>Инвентаризация!O674</f>
        <v>0</v>
      </c>
      <c r="BC671" s="181">
        <f>Инвентаризация!P674</f>
        <v>0</v>
      </c>
      <c r="BD671" s="181">
        <f>Инвентаризация!Q674</f>
        <v>0</v>
      </c>
      <c r="BE671" s="181" t="str">
        <f>IFERROR('Аксапта 2'!A679,"-")</f>
        <v>-</v>
      </c>
      <c r="BF671" s="38">
        <f t="shared" si="235"/>
        <v>0</v>
      </c>
      <c r="BG671" s="38">
        <f t="shared" si="236"/>
        <v>0</v>
      </c>
      <c r="BH671" s="38">
        <f t="shared" si="237"/>
        <v>0</v>
      </c>
      <c r="BI671" s="181">
        <f t="shared" si="238"/>
        <v>0</v>
      </c>
      <c r="BL671" s="181">
        <f>Инвентаризация!O674</f>
        <v>0</v>
      </c>
      <c r="BM671" s="181">
        <f>Инвентаризация!P674</f>
        <v>0</v>
      </c>
      <c r="BN671" s="181">
        <f>Инвентаризация!Q674</f>
        <v>0</v>
      </c>
      <c r="BO671" s="181" t="str">
        <f>IFERROR('Аксапта 3'!A679,"-")</f>
        <v>-</v>
      </c>
      <c r="BP671" s="38">
        <f t="shared" si="239"/>
        <v>0</v>
      </c>
      <c r="BQ671" s="38">
        <f t="shared" si="240"/>
        <v>0</v>
      </c>
      <c r="BR671" s="38">
        <f t="shared" si="241"/>
        <v>0</v>
      </c>
      <c r="BS671" s="181">
        <f t="shared" si="242"/>
        <v>0</v>
      </c>
    </row>
    <row r="672" spans="23:71">
      <c r="W672" s="38">
        <f t="shared" si="244"/>
        <v>0</v>
      </c>
      <c r="AO672" s="38">
        <f t="shared" si="229"/>
        <v>0</v>
      </c>
      <c r="AP672" s="38">
        <f t="shared" si="230"/>
        <v>0</v>
      </c>
      <c r="AR672" s="181">
        <f>Инвентаризация!O675</f>
        <v>0</v>
      </c>
      <c r="AS672" s="181">
        <f>Инвентаризация!P675</f>
        <v>0</v>
      </c>
      <c r="AT672" s="181">
        <f>Инвентаризация!Q675</f>
        <v>0</v>
      </c>
      <c r="AU672" s="181" t="str">
        <f>IFERROR('Аксапта '!A680,"-")</f>
        <v>-</v>
      </c>
      <c r="AV672" s="38">
        <f t="shared" si="231"/>
        <v>0</v>
      </c>
      <c r="AW672" s="38">
        <f t="shared" si="232"/>
        <v>0</v>
      </c>
      <c r="AX672" s="38">
        <f t="shared" si="233"/>
        <v>0</v>
      </c>
      <c r="AY672" s="181">
        <f t="shared" si="234"/>
        <v>0</v>
      </c>
      <c r="BB672" s="181">
        <f>Инвентаризация!O675</f>
        <v>0</v>
      </c>
      <c r="BC672" s="181">
        <f>Инвентаризация!P675</f>
        <v>0</v>
      </c>
      <c r="BD672" s="181">
        <f>Инвентаризация!Q675</f>
        <v>0</v>
      </c>
      <c r="BE672" s="181" t="str">
        <f>IFERROR('Аксапта 2'!A680,"-")</f>
        <v>-</v>
      </c>
      <c r="BF672" s="38">
        <f t="shared" si="235"/>
        <v>0</v>
      </c>
      <c r="BG672" s="38">
        <f t="shared" si="236"/>
        <v>0</v>
      </c>
      <c r="BH672" s="38">
        <f t="shared" si="237"/>
        <v>0</v>
      </c>
      <c r="BI672" s="181">
        <f t="shared" si="238"/>
        <v>0</v>
      </c>
      <c r="BL672" s="181">
        <f>Инвентаризация!O675</f>
        <v>0</v>
      </c>
      <c r="BM672" s="181">
        <f>Инвентаризация!P675</f>
        <v>0</v>
      </c>
      <c r="BN672" s="181">
        <f>Инвентаризация!Q675</f>
        <v>0</v>
      </c>
      <c r="BO672" s="181" t="str">
        <f>IFERROR('Аксапта 3'!A680,"-")</f>
        <v>-</v>
      </c>
      <c r="BP672" s="38">
        <f t="shared" si="239"/>
        <v>0</v>
      </c>
      <c r="BQ672" s="38">
        <f t="shared" si="240"/>
        <v>0</v>
      </c>
      <c r="BR672" s="38">
        <f t="shared" si="241"/>
        <v>0</v>
      </c>
      <c r="BS672" s="181">
        <f t="shared" si="242"/>
        <v>0</v>
      </c>
    </row>
    <row r="673" spans="23:71">
      <c r="W673" s="38">
        <f t="shared" si="244"/>
        <v>0</v>
      </c>
      <c r="AO673" s="38">
        <f t="shared" si="229"/>
        <v>0</v>
      </c>
      <c r="AP673" s="38">
        <f t="shared" si="230"/>
        <v>0</v>
      </c>
      <c r="AR673" s="181">
        <f>Инвентаризация!O676</f>
        <v>0</v>
      </c>
      <c r="AS673" s="181">
        <f>Инвентаризация!P676</f>
        <v>0</v>
      </c>
      <c r="AT673" s="181">
        <f>Инвентаризация!Q676</f>
        <v>0</v>
      </c>
      <c r="AU673" s="181" t="str">
        <f>IFERROR('Аксапта '!A681,"-")</f>
        <v>-</v>
      </c>
      <c r="AV673" s="38">
        <f t="shared" si="231"/>
        <v>0</v>
      </c>
      <c r="AW673" s="38">
        <f t="shared" si="232"/>
        <v>0</v>
      </c>
      <c r="AX673" s="38">
        <f t="shared" si="233"/>
        <v>0</v>
      </c>
      <c r="AY673" s="181">
        <f t="shared" si="234"/>
        <v>0</v>
      </c>
      <c r="BB673" s="181">
        <f>Инвентаризация!O676</f>
        <v>0</v>
      </c>
      <c r="BC673" s="181">
        <f>Инвентаризация!P676</f>
        <v>0</v>
      </c>
      <c r="BD673" s="181">
        <f>Инвентаризация!Q676</f>
        <v>0</v>
      </c>
      <c r="BE673" s="181" t="str">
        <f>IFERROR('Аксапта 2'!A681,"-")</f>
        <v>-</v>
      </c>
      <c r="BF673" s="38">
        <f t="shared" si="235"/>
        <v>0</v>
      </c>
      <c r="BG673" s="38">
        <f t="shared" si="236"/>
        <v>0</v>
      </c>
      <c r="BH673" s="38">
        <f t="shared" si="237"/>
        <v>0</v>
      </c>
      <c r="BI673" s="181">
        <f t="shared" si="238"/>
        <v>0</v>
      </c>
      <c r="BL673" s="181">
        <f>Инвентаризация!O676</f>
        <v>0</v>
      </c>
      <c r="BM673" s="181">
        <f>Инвентаризация!P676</f>
        <v>0</v>
      </c>
      <c r="BN673" s="181">
        <f>Инвентаризация!Q676</f>
        <v>0</v>
      </c>
      <c r="BO673" s="181" t="str">
        <f>IFERROR('Аксапта 3'!A681,"-")</f>
        <v>-</v>
      </c>
      <c r="BP673" s="38">
        <f t="shared" si="239"/>
        <v>0</v>
      </c>
      <c r="BQ673" s="38">
        <f t="shared" si="240"/>
        <v>0</v>
      </c>
      <c r="BR673" s="38">
        <f t="shared" si="241"/>
        <v>0</v>
      </c>
      <c r="BS673" s="181">
        <f t="shared" si="242"/>
        <v>0</v>
      </c>
    </row>
    <row r="674" spans="23:71">
      <c r="W674" s="38">
        <f t="shared" si="244"/>
        <v>0</v>
      </c>
      <c r="AO674" s="38">
        <f t="shared" si="229"/>
        <v>0</v>
      </c>
      <c r="AP674" s="38">
        <f t="shared" si="230"/>
        <v>0</v>
      </c>
      <c r="AR674" s="181">
        <f>Инвентаризация!O677</f>
        <v>0</v>
      </c>
      <c r="AS674" s="181">
        <f>Инвентаризация!P677</f>
        <v>0</v>
      </c>
      <c r="AT674" s="181">
        <f>Инвентаризация!Q677</f>
        <v>0</v>
      </c>
      <c r="AU674" s="181" t="str">
        <f>IFERROR('Аксапта '!A682,"-")</f>
        <v>-</v>
      </c>
      <c r="AV674" s="38">
        <f t="shared" si="231"/>
        <v>0</v>
      </c>
      <c r="AW674" s="38">
        <f t="shared" si="232"/>
        <v>0</v>
      </c>
      <c r="AX674" s="38">
        <f t="shared" si="233"/>
        <v>0</v>
      </c>
      <c r="AY674" s="181">
        <f t="shared" si="234"/>
        <v>0</v>
      </c>
      <c r="BB674" s="181">
        <f>Инвентаризация!O677</f>
        <v>0</v>
      </c>
      <c r="BC674" s="181">
        <f>Инвентаризация!P677</f>
        <v>0</v>
      </c>
      <c r="BD674" s="181">
        <f>Инвентаризация!Q677</f>
        <v>0</v>
      </c>
      <c r="BE674" s="181" t="str">
        <f>IFERROR('Аксапта 2'!A682,"-")</f>
        <v>-</v>
      </c>
      <c r="BF674" s="38">
        <f t="shared" si="235"/>
        <v>0</v>
      </c>
      <c r="BG674" s="38">
        <f t="shared" si="236"/>
        <v>0</v>
      </c>
      <c r="BH674" s="38">
        <f t="shared" si="237"/>
        <v>0</v>
      </c>
      <c r="BI674" s="181">
        <f t="shared" si="238"/>
        <v>0</v>
      </c>
      <c r="BL674" s="181">
        <f>Инвентаризация!O677</f>
        <v>0</v>
      </c>
      <c r="BM674" s="181">
        <f>Инвентаризация!P677</f>
        <v>0</v>
      </c>
      <c r="BN674" s="181">
        <f>Инвентаризация!Q677</f>
        <v>0</v>
      </c>
      <c r="BO674" s="181" t="str">
        <f>IFERROR('Аксапта 3'!A682,"-")</f>
        <v>-</v>
      </c>
      <c r="BP674" s="38">
        <f t="shared" si="239"/>
        <v>0</v>
      </c>
      <c r="BQ674" s="38">
        <f t="shared" si="240"/>
        <v>0</v>
      </c>
      <c r="BR674" s="38">
        <f t="shared" si="241"/>
        <v>0</v>
      </c>
      <c r="BS674" s="181">
        <f t="shared" si="242"/>
        <v>0</v>
      </c>
    </row>
    <row r="675" spans="23:71">
      <c r="W675" s="38">
        <f t="shared" si="244"/>
        <v>0</v>
      </c>
      <c r="AO675" s="38">
        <f t="shared" si="229"/>
        <v>0</v>
      </c>
      <c r="AP675" s="38">
        <f t="shared" si="230"/>
        <v>0</v>
      </c>
      <c r="AR675" s="181">
        <f>Инвентаризация!O678</f>
        <v>0</v>
      </c>
      <c r="AS675" s="181">
        <f>Инвентаризация!P678</f>
        <v>0</v>
      </c>
      <c r="AT675" s="181">
        <f>Инвентаризация!Q678</f>
        <v>0</v>
      </c>
      <c r="AU675" s="181" t="str">
        <f>IFERROR('Аксапта '!A683,"-")</f>
        <v>-</v>
      </c>
      <c r="AV675" s="38">
        <f t="shared" si="231"/>
        <v>0</v>
      </c>
      <c r="AW675" s="38">
        <f t="shared" si="232"/>
        <v>0</v>
      </c>
      <c r="AX675" s="38">
        <f t="shared" si="233"/>
        <v>0</v>
      </c>
      <c r="AY675" s="181">
        <f t="shared" si="234"/>
        <v>0</v>
      </c>
      <c r="BB675" s="181">
        <f>Инвентаризация!O678</f>
        <v>0</v>
      </c>
      <c r="BC675" s="181">
        <f>Инвентаризация!P678</f>
        <v>0</v>
      </c>
      <c r="BD675" s="181">
        <f>Инвентаризация!Q678</f>
        <v>0</v>
      </c>
      <c r="BE675" s="181" t="str">
        <f>IFERROR('Аксапта 2'!A683,"-")</f>
        <v>-</v>
      </c>
      <c r="BF675" s="38">
        <f t="shared" si="235"/>
        <v>0</v>
      </c>
      <c r="BG675" s="38">
        <f t="shared" si="236"/>
        <v>0</v>
      </c>
      <c r="BH675" s="38">
        <f t="shared" si="237"/>
        <v>0</v>
      </c>
      <c r="BI675" s="181">
        <f t="shared" si="238"/>
        <v>0</v>
      </c>
      <c r="BL675" s="181">
        <f>Инвентаризация!O678</f>
        <v>0</v>
      </c>
      <c r="BM675" s="181">
        <f>Инвентаризация!P678</f>
        <v>0</v>
      </c>
      <c r="BN675" s="181">
        <f>Инвентаризация!Q678</f>
        <v>0</v>
      </c>
      <c r="BO675" s="181" t="str">
        <f>IFERROR('Аксапта 3'!A683,"-")</f>
        <v>-</v>
      </c>
      <c r="BP675" s="38">
        <f t="shared" si="239"/>
        <v>0</v>
      </c>
      <c r="BQ675" s="38">
        <f t="shared" si="240"/>
        <v>0</v>
      </c>
      <c r="BR675" s="38">
        <f t="shared" si="241"/>
        <v>0</v>
      </c>
      <c r="BS675" s="181">
        <f t="shared" si="242"/>
        <v>0</v>
      </c>
    </row>
    <row r="676" spans="23:71">
      <c r="W676" s="38">
        <f t="shared" si="244"/>
        <v>0</v>
      </c>
      <c r="AO676" s="38">
        <f t="shared" si="229"/>
        <v>0</v>
      </c>
      <c r="AP676" s="38">
        <f t="shared" si="230"/>
        <v>0</v>
      </c>
      <c r="AR676" s="181">
        <f>Инвентаризация!O679</f>
        <v>0</v>
      </c>
      <c r="AS676" s="181">
        <f>Инвентаризация!P679</f>
        <v>0</v>
      </c>
      <c r="AT676" s="181">
        <f>Инвентаризация!Q679</f>
        <v>0</v>
      </c>
      <c r="AU676" s="181" t="str">
        <f>IFERROR('Аксапта '!A684,"-")</f>
        <v>-</v>
      </c>
      <c r="AV676" s="38">
        <f t="shared" si="231"/>
        <v>0</v>
      </c>
      <c r="AW676" s="38">
        <f t="shared" si="232"/>
        <v>0</v>
      </c>
      <c r="AX676" s="38">
        <f t="shared" si="233"/>
        <v>0</v>
      </c>
      <c r="AY676" s="181">
        <f t="shared" si="234"/>
        <v>0</v>
      </c>
      <c r="BB676" s="181">
        <f>Инвентаризация!O679</f>
        <v>0</v>
      </c>
      <c r="BC676" s="181">
        <f>Инвентаризация!P679</f>
        <v>0</v>
      </c>
      <c r="BD676" s="181">
        <f>Инвентаризация!Q679</f>
        <v>0</v>
      </c>
      <c r="BE676" s="181" t="str">
        <f>IFERROR('Аксапта 2'!A684,"-")</f>
        <v>-</v>
      </c>
      <c r="BF676" s="38">
        <f t="shared" si="235"/>
        <v>0</v>
      </c>
      <c r="BG676" s="38">
        <f t="shared" si="236"/>
        <v>0</v>
      </c>
      <c r="BH676" s="38">
        <f t="shared" si="237"/>
        <v>0</v>
      </c>
      <c r="BI676" s="181">
        <f t="shared" si="238"/>
        <v>0</v>
      </c>
      <c r="BL676" s="181">
        <f>Инвентаризация!O679</f>
        <v>0</v>
      </c>
      <c r="BM676" s="181">
        <f>Инвентаризация!P679</f>
        <v>0</v>
      </c>
      <c r="BN676" s="181">
        <f>Инвентаризация!Q679</f>
        <v>0</v>
      </c>
      <c r="BO676" s="181" t="str">
        <f>IFERROR('Аксапта 3'!A684,"-")</f>
        <v>-</v>
      </c>
      <c r="BP676" s="38">
        <f t="shared" si="239"/>
        <v>0</v>
      </c>
      <c r="BQ676" s="38">
        <f t="shared" si="240"/>
        <v>0</v>
      </c>
      <c r="BR676" s="38">
        <f t="shared" si="241"/>
        <v>0</v>
      </c>
      <c r="BS676" s="181">
        <f t="shared" si="242"/>
        <v>0</v>
      </c>
    </row>
    <row r="677" spans="23:71">
      <c r="W677" s="38">
        <f t="shared" si="244"/>
        <v>7050</v>
      </c>
      <c r="AO677" s="38">
        <f t="shared" si="229"/>
        <v>0</v>
      </c>
      <c r="AP677" s="38">
        <f t="shared" si="230"/>
        <v>0</v>
      </c>
      <c r="AR677" s="181">
        <f>Инвентаризация!O680</f>
        <v>0</v>
      </c>
      <c r="AS677" s="181">
        <f>Инвентаризация!P680</f>
        <v>0</v>
      </c>
      <c r="AT677" s="181">
        <f>Инвентаризация!Q680</f>
        <v>0</v>
      </c>
      <c r="AU677" s="181" t="str">
        <f>IFERROR('Аксапта '!A685,"-")</f>
        <v>-</v>
      </c>
      <c r="AV677" s="38">
        <f t="shared" si="231"/>
        <v>0</v>
      </c>
      <c r="AW677" s="38">
        <f t="shared" si="232"/>
        <v>0</v>
      </c>
      <c r="AX677" s="38">
        <f t="shared" si="233"/>
        <v>0</v>
      </c>
      <c r="AY677" s="181">
        <f t="shared" si="234"/>
        <v>0</v>
      </c>
      <c r="BB677" s="181">
        <f>Инвентаризация!O680</f>
        <v>0</v>
      </c>
      <c r="BC677" s="181">
        <f>Инвентаризация!P680</f>
        <v>0</v>
      </c>
      <c r="BD677" s="181">
        <f>Инвентаризация!Q680</f>
        <v>0</v>
      </c>
      <c r="BE677" s="181" t="str">
        <f>IFERROR('Аксапта 2'!A685,"-")</f>
        <v>-</v>
      </c>
      <c r="BF677" s="38">
        <f t="shared" si="235"/>
        <v>0</v>
      </c>
      <c r="BG677" s="38">
        <f t="shared" si="236"/>
        <v>0</v>
      </c>
      <c r="BH677" s="38">
        <f t="shared" si="237"/>
        <v>0</v>
      </c>
      <c r="BI677" s="181">
        <f t="shared" si="238"/>
        <v>0</v>
      </c>
      <c r="BL677" s="181">
        <f>Инвентаризация!O680</f>
        <v>0</v>
      </c>
      <c r="BM677" s="181">
        <f>Инвентаризация!P680</f>
        <v>0</v>
      </c>
      <c r="BN677" s="181">
        <f>Инвентаризация!Q680</f>
        <v>0</v>
      </c>
      <c r="BO677" s="181" t="str">
        <f>IFERROR('Аксапта 3'!A685,"-")</f>
        <v>-</v>
      </c>
      <c r="BP677" s="38">
        <f t="shared" si="239"/>
        <v>0</v>
      </c>
      <c r="BQ677" s="38">
        <f t="shared" si="240"/>
        <v>0</v>
      </c>
      <c r="BR677" s="38">
        <f t="shared" si="241"/>
        <v>0</v>
      </c>
      <c r="BS677" s="181">
        <f t="shared" si="242"/>
        <v>0</v>
      </c>
    </row>
    <row r="678" spans="23:71">
      <c r="W678" s="38">
        <f t="shared" si="244"/>
        <v>7052</v>
      </c>
      <c r="AO678" s="38">
        <f t="shared" si="229"/>
        <v>0</v>
      </c>
      <c r="AP678" s="38">
        <f t="shared" si="230"/>
        <v>0</v>
      </c>
      <c r="AR678" s="181">
        <f>Инвентаризация!O681</f>
        <v>0</v>
      </c>
      <c r="AS678" s="181">
        <f>Инвентаризация!P681</f>
        <v>0</v>
      </c>
      <c r="AT678" s="181">
        <f>Инвентаризация!Q681</f>
        <v>0</v>
      </c>
      <c r="AU678" s="181" t="str">
        <f>IFERROR('Аксапта '!A686,"-")</f>
        <v>-</v>
      </c>
      <c r="AV678" s="38">
        <f t="shared" si="231"/>
        <v>0</v>
      </c>
      <c r="AW678" s="38">
        <f t="shared" si="232"/>
        <v>0</v>
      </c>
      <c r="AX678" s="38">
        <f t="shared" si="233"/>
        <v>0</v>
      </c>
      <c r="AY678" s="181">
        <f t="shared" si="234"/>
        <v>0</v>
      </c>
      <c r="BB678" s="181">
        <f>Инвентаризация!O681</f>
        <v>0</v>
      </c>
      <c r="BC678" s="181">
        <f>Инвентаризация!P681</f>
        <v>0</v>
      </c>
      <c r="BD678" s="181">
        <f>Инвентаризация!Q681</f>
        <v>0</v>
      </c>
      <c r="BE678" s="181" t="str">
        <f>IFERROR('Аксапта 2'!A686,"-")</f>
        <v>-</v>
      </c>
      <c r="BF678" s="38">
        <f t="shared" si="235"/>
        <v>0</v>
      </c>
      <c r="BG678" s="38">
        <f t="shared" si="236"/>
        <v>0</v>
      </c>
      <c r="BH678" s="38">
        <f t="shared" si="237"/>
        <v>0</v>
      </c>
      <c r="BI678" s="181">
        <f t="shared" si="238"/>
        <v>0</v>
      </c>
      <c r="BL678" s="181">
        <f>Инвентаризация!O681</f>
        <v>0</v>
      </c>
      <c r="BM678" s="181">
        <f>Инвентаризация!P681</f>
        <v>0</v>
      </c>
      <c r="BN678" s="181">
        <f>Инвентаризация!Q681</f>
        <v>0</v>
      </c>
      <c r="BO678" s="181" t="str">
        <f>IFERROR('Аксапта 3'!A686,"-")</f>
        <v>-</v>
      </c>
      <c r="BP678" s="38">
        <f t="shared" si="239"/>
        <v>0</v>
      </c>
      <c r="BQ678" s="38">
        <f t="shared" si="240"/>
        <v>0</v>
      </c>
      <c r="BR678" s="38">
        <f t="shared" si="241"/>
        <v>0</v>
      </c>
      <c r="BS678" s="181">
        <f t="shared" si="242"/>
        <v>0</v>
      </c>
    </row>
    <row r="679" spans="23:71">
      <c r="W679" s="38">
        <f t="shared" si="244"/>
        <v>8051</v>
      </c>
      <c r="AO679" s="38">
        <f t="shared" si="229"/>
        <v>0</v>
      </c>
      <c r="AP679" s="38">
        <f t="shared" si="230"/>
        <v>0</v>
      </c>
      <c r="AR679" s="181">
        <f>Инвентаризация!O682</f>
        <v>0</v>
      </c>
      <c r="AS679" s="181">
        <f>Инвентаризация!P682</f>
        <v>0</v>
      </c>
      <c r="AT679" s="181">
        <f>Инвентаризация!Q682</f>
        <v>0</v>
      </c>
      <c r="AU679" s="181" t="str">
        <f>IFERROR('Аксапта '!A687,"-")</f>
        <v>-</v>
      </c>
      <c r="AV679" s="38">
        <f t="shared" si="231"/>
        <v>0</v>
      </c>
      <c r="AW679" s="38">
        <f t="shared" si="232"/>
        <v>0</v>
      </c>
      <c r="AX679" s="38">
        <f t="shared" si="233"/>
        <v>0</v>
      </c>
      <c r="AY679" s="181">
        <f t="shared" si="234"/>
        <v>0</v>
      </c>
      <c r="BB679" s="181">
        <f>Инвентаризация!O682</f>
        <v>0</v>
      </c>
      <c r="BC679" s="181">
        <f>Инвентаризация!P682</f>
        <v>0</v>
      </c>
      <c r="BD679" s="181">
        <f>Инвентаризация!Q682</f>
        <v>0</v>
      </c>
      <c r="BE679" s="181" t="str">
        <f>IFERROR('Аксапта 2'!A687,"-")</f>
        <v>-</v>
      </c>
      <c r="BF679" s="38">
        <f t="shared" si="235"/>
        <v>0</v>
      </c>
      <c r="BG679" s="38">
        <f t="shared" si="236"/>
        <v>0</v>
      </c>
      <c r="BH679" s="38">
        <f t="shared" si="237"/>
        <v>0</v>
      </c>
      <c r="BI679" s="181">
        <f t="shared" si="238"/>
        <v>0</v>
      </c>
      <c r="BL679" s="181">
        <f>Инвентаризация!O682</f>
        <v>0</v>
      </c>
      <c r="BM679" s="181">
        <f>Инвентаризация!P682</f>
        <v>0</v>
      </c>
      <c r="BN679" s="181">
        <f>Инвентаризация!Q682</f>
        <v>0</v>
      </c>
      <c r="BO679" s="181" t="str">
        <f>IFERROR('Аксапта 3'!A687,"-")</f>
        <v>-</v>
      </c>
      <c r="BP679" s="38">
        <f t="shared" si="239"/>
        <v>0</v>
      </c>
      <c r="BQ679" s="38">
        <f t="shared" si="240"/>
        <v>0</v>
      </c>
      <c r="BR679" s="38">
        <f t="shared" si="241"/>
        <v>0</v>
      </c>
      <c r="BS679" s="181">
        <f t="shared" si="242"/>
        <v>0</v>
      </c>
    </row>
    <row r="680" spans="23:71">
      <c r="W680" s="38">
        <f t="shared" si="244"/>
        <v>7041</v>
      </c>
      <c r="AO680" s="38">
        <f t="shared" si="229"/>
        <v>0</v>
      </c>
      <c r="AP680" s="38">
        <f t="shared" si="230"/>
        <v>0</v>
      </c>
      <c r="AR680" s="181">
        <f>Инвентаризация!O683</f>
        <v>0</v>
      </c>
      <c r="AS680" s="181">
        <f>Инвентаризация!P683</f>
        <v>0</v>
      </c>
      <c r="AT680" s="181">
        <f>Инвентаризация!Q683</f>
        <v>0</v>
      </c>
      <c r="AU680" s="181" t="str">
        <f>IFERROR('Аксапта '!A688,"-")</f>
        <v>-</v>
      </c>
      <c r="AV680" s="38">
        <f t="shared" si="231"/>
        <v>0</v>
      </c>
      <c r="AW680" s="38">
        <f t="shared" si="232"/>
        <v>0</v>
      </c>
      <c r="AX680" s="38">
        <f t="shared" si="233"/>
        <v>0</v>
      </c>
      <c r="AY680" s="181">
        <f t="shared" si="234"/>
        <v>0</v>
      </c>
      <c r="BB680" s="181">
        <f>Инвентаризация!O683</f>
        <v>0</v>
      </c>
      <c r="BC680" s="181">
        <f>Инвентаризация!P683</f>
        <v>0</v>
      </c>
      <c r="BD680" s="181">
        <f>Инвентаризация!Q683</f>
        <v>0</v>
      </c>
      <c r="BE680" s="181" t="str">
        <f>IFERROR('Аксапта 2'!A688,"-")</f>
        <v>-</v>
      </c>
      <c r="BF680" s="38">
        <f t="shared" si="235"/>
        <v>0</v>
      </c>
      <c r="BG680" s="38">
        <f t="shared" si="236"/>
        <v>0</v>
      </c>
      <c r="BH680" s="38">
        <f t="shared" si="237"/>
        <v>0</v>
      </c>
      <c r="BI680" s="181">
        <f t="shared" si="238"/>
        <v>0</v>
      </c>
      <c r="BL680" s="181">
        <f>Инвентаризация!O683</f>
        <v>0</v>
      </c>
      <c r="BM680" s="181">
        <f>Инвентаризация!P683</f>
        <v>0</v>
      </c>
      <c r="BN680" s="181">
        <f>Инвентаризация!Q683</f>
        <v>0</v>
      </c>
      <c r="BO680" s="181" t="str">
        <f>IFERROR('Аксапта 3'!A688,"-")</f>
        <v>-</v>
      </c>
      <c r="BP680" s="38">
        <f t="shared" si="239"/>
        <v>0</v>
      </c>
      <c r="BQ680" s="38">
        <f t="shared" si="240"/>
        <v>0</v>
      </c>
      <c r="BR680" s="38">
        <f t="shared" si="241"/>
        <v>0</v>
      </c>
      <c r="BS680" s="181">
        <f t="shared" si="242"/>
        <v>0</v>
      </c>
    </row>
    <row r="681" spans="23:71">
      <c r="W681" s="38">
        <f t="shared" si="244"/>
        <v>3433</v>
      </c>
      <c r="AO681" s="38">
        <f t="shared" si="229"/>
        <v>0</v>
      </c>
      <c r="AP681" s="38">
        <f t="shared" si="230"/>
        <v>0</v>
      </c>
      <c r="AR681" s="181">
        <f>Инвентаризация!O684</f>
        <v>0</v>
      </c>
      <c r="AS681" s="181">
        <f>Инвентаризация!P684</f>
        <v>0</v>
      </c>
      <c r="AT681" s="181">
        <f>Инвентаризация!Q684</f>
        <v>0</v>
      </c>
      <c r="AU681" s="181" t="str">
        <f>IFERROR('Аксапта '!A689,"-")</f>
        <v>-</v>
      </c>
      <c r="AV681" s="38">
        <f t="shared" si="231"/>
        <v>0</v>
      </c>
      <c r="AW681" s="38">
        <f t="shared" si="232"/>
        <v>0</v>
      </c>
      <c r="AX681" s="38">
        <f t="shared" si="233"/>
        <v>0</v>
      </c>
      <c r="AY681" s="181">
        <f t="shared" si="234"/>
        <v>0</v>
      </c>
      <c r="BB681" s="181">
        <f>Инвентаризация!O684</f>
        <v>0</v>
      </c>
      <c r="BC681" s="181">
        <f>Инвентаризация!P684</f>
        <v>0</v>
      </c>
      <c r="BD681" s="181">
        <f>Инвентаризация!Q684</f>
        <v>0</v>
      </c>
      <c r="BE681" s="181" t="str">
        <f>IFERROR('Аксапта 2'!A689,"-")</f>
        <v>-</v>
      </c>
      <c r="BF681" s="38">
        <f t="shared" si="235"/>
        <v>0</v>
      </c>
      <c r="BG681" s="38">
        <f t="shared" si="236"/>
        <v>0</v>
      </c>
      <c r="BH681" s="38">
        <f t="shared" si="237"/>
        <v>0</v>
      </c>
      <c r="BI681" s="181">
        <f t="shared" si="238"/>
        <v>0</v>
      </c>
      <c r="BL681" s="181">
        <f>Инвентаризация!O684</f>
        <v>0</v>
      </c>
      <c r="BM681" s="181">
        <f>Инвентаризация!P684</f>
        <v>0</v>
      </c>
      <c r="BN681" s="181">
        <f>Инвентаризация!Q684</f>
        <v>0</v>
      </c>
      <c r="BO681" s="181" t="str">
        <f>IFERROR('Аксапта 3'!A689,"-")</f>
        <v>-</v>
      </c>
      <c r="BP681" s="38">
        <f t="shared" si="239"/>
        <v>0</v>
      </c>
      <c r="BQ681" s="38">
        <f t="shared" si="240"/>
        <v>0</v>
      </c>
      <c r="BR681" s="38">
        <f t="shared" si="241"/>
        <v>0</v>
      </c>
      <c r="BS681" s="181">
        <f t="shared" si="242"/>
        <v>0</v>
      </c>
    </row>
    <row r="682" spans="23:71">
      <c r="W682" s="38">
        <f t="shared" si="244"/>
        <v>3424</v>
      </c>
      <c r="AO682" s="38">
        <f t="shared" si="229"/>
        <v>0</v>
      </c>
      <c r="AP682" s="38">
        <f t="shared" si="230"/>
        <v>0</v>
      </c>
      <c r="AR682" s="181">
        <f>Инвентаризация!O685</f>
        <v>0</v>
      </c>
      <c r="AS682" s="181">
        <f>Инвентаризация!P685</f>
        <v>0</v>
      </c>
      <c r="AT682" s="181">
        <f>Инвентаризация!Q685</f>
        <v>0</v>
      </c>
      <c r="AU682" s="181" t="str">
        <f>IFERROR('Аксапта '!A690,"-")</f>
        <v>-</v>
      </c>
      <c r="AV682" s="38">
        <f t="shared" si="231"/>
        <v>0</v>
      </c>
      <c r="AW682" s="38">
        <f t="shared" si="232"/>
        <v>0</v>
      </c>
      <c r="AX682" s="38">
        <f t="shared" si="233"/>
        <v>0</v>
      </c>
      <c r="AY682" s="181">
        <f t="shared" si="234"/>
        <v>0</v>
      </c>
      <c r="BB682" s="181">
        <f>Инвентаризация!O685</f>
        <v>0</v>
      </c>
      <c r="BC682" s="181">
        <f>Инвентаризация!P685</f>
        <v>0</v>
      </c>
      <c r="BD682" s="181">
        <f>Инвентаризация!Q685</f>
        <v>0</v>
      </c>
      <c r="BE682" s="181" t="str">
        <f>IFERROR('Аксапта 2'!A690,"-")</f>
        <v>-</v>
      </c>
      <c r="BF682" s="38">
        <f t="shared" si="235"/>
        <v>0</v>
      </c>
      <c r="BG682" s="38">
        <f t="shared" si="236"/>
        <v>0</v>
      </c>
      <c r="BH682" s="38">
        <f t="shared" si="237"/>
        <v>0</v>
      </c>
      <c r="BI682" s="181">
        <f t="shared" si="238"/>
        <v>0</v>
      </c>
      <c r="BL682" s="181">
        <f>Инвентаризация!O685</f>
        <v>0</v>
      </c>
      <c r="BM682" s="181">
        <f>Инвентаризация!P685</f>
        <v>0</v>
      </c>
      <c r="BN682" s="181">
        <f>Инвентаризация!Q685</f>
        <v>0</v>
      </c>
      <c r="BO682" s="181" t="str">
        <f>IFERROR('Аксапта 3'!A690,"-")</f>
        <v>-</v>
      </c>
      <c r="BP682" s="38">
        <f t="shared" si="239"/>
        <v>0</v>
      </c>
      <c r="BQ682" s="38">
        <f t="shared" si="240"/>
        <v>0</v>
      </c>
      <c r="BR682" s="38">
        <f t="shared" si="241"/>
        <v>0</v>
      </c>
      <c r="BS682" s="181">
        <f t="shared" si="242"/>
        <v>0</v>
      </c>
    </row>
    <row r="683" spans="23:71">
      <c r="W683" s="38">
        <f t="shared" si="244"/>
        <v>3430</v>
      </c>
      <c r="AO683" s="38">
        <f t="shared" si="229"/>
        <v>0</v>
      </c>
      <c r="AP683" s="38">
        <f t="shared" si="230"/>
        <v>0</v>
      </c>
      <c r="AR683" s="181">
        <f>Инвентаризация!O686</f>
        <v>0</v>
      </c>
      <c r="AS683" s="181">
        <f>Инвентаризация!P686</f>
        <v>0</v>
      </c>
      <c r="AT683" s="181">
        <f>Инвентаризация!Q686</f>
        <v>0</v>
      </c>
      <c r="AU683" s="181" t="str">
        <f>IFERROR('Аксапта '!A691,"-")</f>
        <v>-</v>
      </c>
      <c r="AV683" s="38">
        <f t="shared" si="231"/>
        <v>0</v>
      </c>
      <c r="AW683" s="38">
        <f t="shared" si="232"/>
        <v>0</v>
      </c>
      <c r="AX683" s="38">
        <f t="shared" si="233"/>
        <v>0</v>
      </c>
      <c r="AY683" s="181">
        <f t="shared" si="234"/>
        <v>0</v>
      </c>
      <c r="BB683" s="181">
        <f>Инвентаризация!O686</f>
        <v>0</v>
      </c>
      <c r="BC683" s="181">
        <f>Инвентаризация!P686</f>
        <v>0</v>
      </c>
      <c r="BD683" s="181">
        <f>Инвентаризация!Q686</f>
        <v>0</v>
      </c>
      <c r="BE683" s="181" t="str">
        <f>IFERROR('Аксапта 2'!A691,"-")</f>
        <v>-</v>
      </c>
      <c r="BF683" s="38">
        <f t="shared" si="235"/>
        <v>0</v>
      </c>
      <c r="BG683" s="38">
        <f t="shared" si="236"/>
        <v>0</v>
      </c>
      <c r="BH683" s="38">
        <f t="shared" si="237"/>
        <v>0</v>
      </c>
      <c r="BI683" s="181">
        <f t="shared" si="238"/>
        <v>0</v>
      </c>
      <c r="BL683" s="181">
        <f>Инвентаризация!O686</f>
        <v>0</v>
      </c>
      <c r="BM683" s="181">
        <f>Инвентаризация!P686</f>
        <v>0</v>
      </c>
      <c r="BN683" s="181">
        <f>Инвентаризация!Q686</f>
        <v>0</v>
      </c>
      <c r="BO683" s="181" t="str">
        <f>IFERROR('Аксапта 3'!A691,"-")</f>
        <v>-</v>
      </c>
      <c r="BP683" s="38">
        <f t="shared" si="239"/>
        <v>0</v>
      </c>
      <c r="BQ683" s="38">
        <f t="shared" si="240"/>
        <v>0</v>
      </c>
      <c r="BR683" s="38">
        <f t="shared" si="241"/>
        <v>0</v>
      </c>
      <c r="BS683" s="181">
        <f t="shared" si="242"/>
        <v>0</v>
      </c>
    </row>
    <row r="684" spans="23:71">
      <c r="W684" s="38">
        <f t="shared" si="244"/>
        <v>7403</v>
      </c>
      <c r="AO684" s="38">
        <f t="shared" si="229"/>
        <v>0</v>
      </c>
      <c r="AP684" s="38">
        <f t="shared" si="230"/>
        <v>0</v>
      </c>
      <c r="AR684" s="181">
        <f>Инвентаризация!O687</f>
        <v>0</v>
      </c>
      <c r="AS684" s="181">
        <f>Инвентаризация!P687</f>
        <v>0</v>
      </c>
      <c r="AT684" s="181">
        <f>Инвентаризация!Q687</f>
        <v>0</v>
      </c>
      <c r="AU684" s="181" t="str">
        <f>IFERROR('Аксапта '!A692,"-")</f>
        <v>-</v>
      </c>
      <c r="AV684" s="38">
        <f t="shared" si="231"/>
        <v>0</v>
      </c>
      <c r="AW684" s="38">
        <f t="shared" si="232"/>
        <v>0</v>
      </c>
      <c r="AX684" s="38">
        <f t="shared" si="233"/>
        <v>0</v>
      </c>
      <c r="AY684" s="181">
        <f t="shared" si="234"/>
        <v>0</v>
      </c>
      <c r="BB684" s="181">
        <f>Инвентаризация!O687</f>
        <v>0</v>
      </c>
      <c r="BC684" s="181">
        <f>Инвентаризация!P687</f>
        <v>0</v>
      </c>
      <c r="BD684" s="181">
        <f>Инвентаризация!Q687</f>
        <v>0</v>
      </c>
      <c r="BE684" s="181" t="str">
        <f>IFERROR('Аксапта 2'!A692,"-")</f>
        <v>-</v>
      </c>
      <c r="BF684" s="38">
        <f t="shared" si="235"/>
        <v>0</v>
      </c>
      <c r="BG684" s="38">
        <f t="shared" si="236"/>
        <v>0</v>
      </c>
      <c r="BH684" s="38">
        <f t="shared" si="237"/>
        <v>0</v>
      </c>
      <c r="BI684" s="181">
        <f t="shared" si="238"/>
        <v>0</v>
      </c>
      <c r="BL684" s="181">
        <f>Инвентаризация!O687</f>
        <v>0</v>
      </c>
      <c r="BM684" s="181">
        <f>Инвентаризация!P687</f>
        <v>0</v>
      </c>
      <c r="BN684" s="181">
        <f>Инвентаризация!Q687</f>
        <v>0</v>
      </c>
      <c r="BO684" s="181" t="str">
        <f>IFERROR('Аксапта 3'!A692,"-")</f>
        <v>-</v>
      </c>
      <c r="BP684" s="38">
        <f t="shared" si="239"/>
        <v>0</v>
      </c>
      <c r="BQ684" s="38">
        <f t="shared" si="240"/>
        <v>0</v>
      </c>
      <c r="BR684" s="38">
        <f t="shared" si="241"/>
        <v>0</v>
      </c>
      <c r="BS684" s="181">
        <f t="shared" si="242"/>
        <v>0</v>
      </c>
    </row>
    <row r="685" spans="23:71">
      <c r="W685" s="38">
        <f t="shared" si="244"/>
        <v>0</v>
      </c>
      <c r="AO685" s="38">
        <f t="shared" si="229"/>
        <v>0</v>
      </c>
      <c r="AP685" s="38">
        <f t="shared" si="230"/>
        <v>0</v>
      </c>
      <c r="AR685" s="181">
        <f>Инвентаризация!O688</f>
        <v>0</v>
      </c>
      <c r="AS685" s="181">
        <f>Инвентаризация!P688</f>
        <v>0</v>
      </c>
      <c r="AT685" s="181">
        <f>Инвентаризация!Q688</f>
        <v>0</v>
      </c>
      <c r="AU685" s="181" t="str">
        <f>IFERROR('Аксапта '!A693,"-")</f>
        <v>-</v>
      </c>
      <c r="AV685" s="38">
        <f t="shared" si="231"/>
        <v>0</v>
      </c>
      <c r="AW685" s="38">
        <f t="shared" si="232"/>
        <v>0</v>
      </c>
      <c r="AX685" s="38">
        <f t="shared" si="233"/>
        <v>0</v>
      </c>
      <c r="AY685" s="181">
        <f t="shared" si="234"/>
        <v>0</v>
      </c>
      <c r="BB685" s="181">
        <f>Инвентаризация!O688</f>
        <v>0</v>
      </c>
      <c r="BC685" s="181">
        <f>Инвентаризация!P688</f>
        <v>0</v>
      </c>
      <c r="BD685" s="181">
        <f>Инвентаризация!Q688</f>
        <v>0</v>
      </c>
      <c r="BE685" s="181" t="str">
        <f>IFERROR('Аксапта 2'!A693,"-")</f>
        <v>-</v>
      </c>
      <c r="BF685" s="38">
        <f t="shared" si="235"/>
        <v>0</v>
      </c>
      <c r="BG685" s="38">
        <f t="shared" si="236"/>
        <v>0</v>
      </c>
      <c r="BH685" s="38">
        <f t="shared" si="237"/>
        <v>0</v>
      </c>
      <c r="BI685" s="181">
        <f t="shared" si="238"/>
        <v>0</v>
      </c>
      <c r="BL685" s="181">
        <f>Инвентаризация!O688</f>
        <v>0</v>
      </c>
      <c r="BM685" s="181">
        <f>Инвентаризация!P688</f>
        <v>0</v>
      </c>
      <c r="BN685" s="181">
        <f>Инвентаризация!Q688</f>
        <v>0</v>
      </c>
      <c r="BO685" s="181" t="str">
        <f>IFERROR('Аксапта 3'!A693,"-")</f>
        <v>-</v>
      </c>
      <c r="BP685" s="38">
        <f t="shared" si="239"/>
        <v>0</v>
      </c>
      <c r="BQ685" s="38">
        <f t="shared" si="240"/>
        <v>0</v>
      </c>
      <c r="BR685" s="38">
        <f t="shared" si="241"/>
        <v>0</v>
      </c>
      <c r="BS685" s="181">
        <f t="shared" si="242"/>
        <v>0</v>
      </c>
    </row>
    <row r="686" spans="23:71">
      <c r="W686" s="38">
        <f t="shared" si="244"/>
        <v>0</v>
      </c>
      <c r="AO686" s="38">
        <f t="shared" si="229"/>
        <v>0</v>
      </c>
      <c r="AP686" s="38">
        <f t="shared" si="230"/>
        <v>0</v>
      </c>
      <c r="AR686" s="181">
        <f>Инвентаризация!O689</f>
        <v>0</v>
      </c>
      <c r="AS686" s="181">
        <f>Инвентаризация!P689</f>
        <v>0</v>
      </c>
      <c r="AT686" s="181">
        <f>Инвентаризация!Q689</f>
        <v>0</v>
      </c>
      <c r="AU686" s="181" t="str">
        <f>IFERROR('Аксапта '!A694,"-")</f>
        <v>-</v>
      </c>
      <c r="AV686" s="38">
        <f t="shared" si="231"/>
        <v>0</v>
      </c>
      <c r="AW686" s="38">
        <f t="shared" si="232"/>
        <v>0</v>
      </c>
      <c r="AX686" s="38">
        <f t="shared" si="233"/>
        <v>0</v>
      </c>
      <c r="AY686" s="181">
        <f t="shared" si="234"/>
        <v>0</v>
      </c>
      <c r="BB686" s="181">
        <f>Инвентаризация!O689</f>
        <v>0</v>
      </c>
      <c r="BC686" s="181">
        <f>Инвентаризация!P689</f>
        <v>0</v>
      </c>
      <c r="BD686" s="181">
        <f>Инвентаризация!Q689</f>
        <v>0</v>
      </c>
      <c r="BE686" s="181" t="str">
        <f>IFERROR('Аксапта 2'!A694,"-")</f>
        <v>-</v>
      </c>
      <c r="BF686" s="38">
        <f t="shared" si="235"/>
        <v>0</v>
      </c>
      <c r="BG686" s="38">
        <f t="shared" si="236"/>
        <v>0</v>
      </c>
      <c r="BH686" s="38">
        <f t="shared" si="237"/>
        <v>0</v>
      </c>
      <c r="BI686" s="181">
        <f t="shared" si="238"/>
        <v>0</v>
      </c>
      <c r="BL686" s="181">
        <f>Инвентаризация!O689</f>
        <v>0</v>
      </c>
      <c r="BM686" s="181">
        <f>Инвентаризация!P689</f>
        <v>0</v>
      </c>
      <c r="BN686" s="181">
        <f>Инвентаризация!Q689</f>
        <v>0</v>
      </c>
      <c r="BO686" s="181" t="str">
        <f>IFERROR('Аксапта 3'!A694,"-")</f>
        <v>-</v>
      </c>
      <c r="BP686" s="38">
        <f t="shared" si="239"/>
        <v>0</v>
      </c>
      <c r="BQ686" s="38">
        <f t="shared" si="240"/>
        <v>0</v>
      </c>
      <c r="BR686" s="38">
        <f t="shared" si="241"/>
        <v>0</v>
      </c>
      <c r="BS686" s="181">
        <f t="shared" si="242"/>
        <v>0</v>
      </c>
    </row>
    <row r="687" spans="23:71">
      <c r="W687" s="38">
        <f t="shared" si="244"/>
        <v>0</v>
      </c>
      <c r="AO687" s="38">
        <f t="shared" si="229"/>
        <v>0</v>
      </c>
      <c r="AP687" s="38">
        <f t="shared" si="230"/>
        <v>0</v>
      </c>
      <c r="AR687" s="181">
        <f>Инвентаризация!O690</f>
        <v>0</v>
      </c>
      <c r="AS687" s="181">
        <f>Инвентаризация!P690</f>
        <v>0</v>
      </c>
      <c r="AT687" s="181">
        <f>Инвентаризация!Q690</f>
        <v>0</v>
      </c>
      <c r="AU687" s="181" t="str">
        <f>IFERROR('Аксапта '!A695,"-")</f>
        <v>-</v>
      </c>
      <c r="AV687" s="38">
        <f t="shared" si="231"/>
        <v>0</v>
      </c>
      <c r="AW687" s="38">
        <f t="shared" si="232"/>
        <v>0</v>
      </c>
      <c r="AX687" s="38">
        <f t="shared" si="233"/>
        <v>0</v>
      </c>
      <c r="AY687" s="181">
        <f t="shared" si="234"/>
        <v>0</v>
      </c>
      <c r="BB687" s="181">
        <f>Инвентаризация!O690</f>
        <v>0</v>
      </c>
      <c r="BC687" s="181">
        <f>Инвентаризация!P690</f>
        <v>0</v>
      </c>
      <c r="BD687" s="181">
        <f>Инвентаризация!Q690</f>
        <v>0</v>
      </c>
      <c r="BE687" s="181" t="str">
        <f>IFERROR('Аксапта 2'!A695,"-")</f>
        <v>-</v>
      </c>
      <c r="BF687" s="38">
        <f t="shared" si="235"/>
        <v>0</v>
      </c>
      <c r="BG687" s="38">
        <f t="shared" si="236"/>
        <v>0</v>
      </c>
      <c r="BH687" s="38">
        <f t="shared" si="237"/>
        <v>0</v>
      </c>
      <c r="BI687" s="181">
        <f t="shared" si="238"/>
        <v>0</v>
      </c>
      <c r="BL687" s="181">
        <f>Инвентаризация!O690</f>
        <v>0</v>
      </c>
      <c r="BM687" s="181">
        <f>Инвентаризация!P690</f>
        <v>0</v>
      </c>
      <c r="BN687" s="181">
        <f>Инвентаризация!Q690</f>
        <v>0</v>
      </c>
      <c r="BO687" s="181" t="str">
        <f>IFERROR('Аксапта 3'!A695,"-")</f>
        <v>-</v>
      </c>
      <c r="BP687" s="38">
        <f t="shared" si="239"/>
        <v>0</v>
      </c>
      <c r="BQ687" s="38">
        <f t="shared" si="240"/>
        <v>0</v>
      </c>
      <c r="BR687" s="38">
        <f t="shared" si="241"/>
        <v>0</v>
      </c>
      <c r="BS687" s="181">
        <f t="shared" si="242"/>
        <v>0</v>
      </c>
    </row>
    <row r="688" spans="23:71">
      <c r="W688" s="38">
        <f t="shared" si="244"/>
        <v>0</v>
      </c>
      <c r="AO688" s="38">
        <f t="shared" si="229"/>
        <v>0</v>
      </c>
      <c r="AP688" s="38">
        <f t="shared" si="230"/>
        <v>0</v>
      </c>
      <c r="AR688" s="181">
        <f>Инвентаризация!O691</f>
        <v>0</v>
      </c>
      <c r="AS688" s="181">
        <f>Инвентаризация!P691</f>
        <v>0</v>
      </c>
      <c r="AT688" s="181">
        <f>Инвентаризация!Q691</f>
        <v>0</v>
      </c>
      <c r="AU688" s="181" t="str">
        <f>IFERROR('Аксапта '!A696,"-")</f>
        <v>-</v>
      </c>
      <c r="AV688" s="38">
        <f t="shared" si="231"/>
        <v>0</v>
      </c>
      <c r="AW688" s="38">
        <f t="shared" si="232"/>
        <v>0</v>
      </c>
      <c r="AX688" s="38">
        <f t="shared" si="233"/>
        <v>0</v>
      </c>
      <c r="AY688" s="181">
        <f t="shared" si="234"/>
        <v>0</v>
      </c>
      <c r="BB688" s="181">
        <f>Инвентаризация!O691</f>
        <v>0</v>
      </c>
      <c r="BC688" s="181">
        <f>Инвентаризация!P691</f>
        <v>0</v>
      </c>
      <c r="BD688" s="181">
        <f>Инвентаризация!Q691</f>
        <v>0</v>
      </c>
      <c r="BE688" s="181" t="str">
        <f>IFERROR('Аксапта 2'!A696,"-")</f>
        <v>-</v>
      </c>
      <c r="BF688" s="38">
        <f t="shared" si="235"/>
        <v>0</v>
      </c>
      <c r="BG688" s="38">
        <f t="shared" si="236"/>
        <v>0</v>
      </c>
      <c r="BH688" s="38">
        <f t="shared" si="237"/>
        <v>0</v>
      </c>
      <c r="BI688" s="181">
        <f t="shared" si="238"/>
        <v>0</v>
      </c>
      <c r="BL688" s="181">
        <f>Инвентаризация!O691</f>
        <v>0</v>
      </c>
      <c r="BM688" s="181">
        <f>Инвентаризация!P691</f>
        <v>0</v>
      </c>
      <c r="BN688" s="181">
        <f>Инвентаризация!Q691</f>
        <v>0</v>
      </c>
      <c r="BO688" s="181" t="str">
        <f>IFERROR('Аксапта 3'!A696,"-")</f>
        <v>-</v>
      </c>
      <c r="BP688" s="38">
        <f t="shared" si="239"/>
        <v>0</v>
      </c>
      <c r="BQ688" s="38">
        <f t="shared" si="240"/>
        <v>0</v>
      </c>
      <c r="BR688" s="38">
        <f t="shared" si="241"/>
        <v>0</v>
      </c>
      <c r="BS688" s="181">
        <f t="shared" si="242"/>
        <v>0</v>
      </c>
    </row>
    <row r="689" spans="23:71">
      <c r="W689" s="38">
        <f t="shared" si="244"/>
        <v>0</v>
      </c>
      <c r="AO689" s="38">
        <f t="shared" si="229"/>
        <v>0</v>
      </c>
      <c r="AP689" s="38">
        <f t="shared" si="230"/>
        <v>0</v>
      </c>
      <c r="AR689" s="181">
        <f>Инвентаризация!O692</f>
        <v>0</v>
      </c>
      <c r="AS689" s="181">
        <f>Инвентаризация!P692</f>
        <v>0</v>
      </c>
      <c r="AT689" s="181">
        <f>Инвентаризация!Q692</f>
        <v>0</v>
      </c>
      <c r="AU689" s="181" t="str">
        <f>IFERROR('Аксапта '!A697,"-")</f>
        <v>-</v>
      </c>
      <c r="AV689" s="38">
        <f t="shared" si="231"/>
        <v>0</v>
      </c>
      <c r="AW689" s="38">
        <f t="shared" si="232"/>
        <v>0</v>
      </c>
      <c r="AX689" s="38">
        <f t="shared" si="233"/>
        <v>0</v>
      </c>
      <c r="AY689" s="181">
        <f t="shared" si="234"/>
        <v>0</v>
      </c>
      <c r="BB689" s="181">
        <f>Инвентаризация!O692</f>
        <v>0</v>
      </c>
      <c r="BC689" s="181">
        <f>Инвентаризация!P692</f>
        <v>0</v>
      </c>
      <c r="BD689" s="181">
        <f>Инвентаризация!Q692</f>
        <v>0</v>
      </c>
      <c r="BE689" s="181" t="str">
        <f>IFERROR('Аксапта 2'!A697,"-")</f>
        <v>-</v>
      </c>
      <c r="BF689" s="38">
        <f t="shared" si="235"/>
        <v>0</v>
      </c>
      <c r="BG689" s="38">
        <f t="shared" si="236"/>
        <v>0</v>
      </c>
      <c r="BH689" s="38">
        <f t="shared" si="237"/>
        <v>0</v>
      </c>
      <c r="BI689" s="181">
        <f t="shared" si="238"/>
        <v>0</v>
      </c>
      <c r="BL689" s="181">
        <f>Инвентаризация!O692</f>
        <v>0</v>
      </c>
      <c r="BM689" s="181">
        <f>Инвентаризация!P692</f>
        <v>0</v>
      </c>
      <c r="BN689" s="181">
        <f>Инвентаризация!Q692</f>
        <v>0</v>
      </c>
      <c r="BO689" s="181" t="str">
        <f>IFERROR('Аксапта 3'!A697,"-")</f>
        <v>-</v>
      </c>
      <c r="BP689" s="38">
        <f t="shared" si="239"/>
        <v>0</v>
      </c>
      <c r="BQ689" s="38">
        <f t="shared" si="240"/>
        <v>0</v>
      </c>
      <c r="BR689" s="38">
        <f t="shared" si="241"/>
        <v>0</v>
      </c>
      <c r="BS689" s="181">
        <f t="shared" si="242"/>
        <v>0</v>
      </c>
    </row>
    <row r="690" spans="23:71">
      <c r="W690" s="38">
        <f t="shared" si="244"/>
        <v>0</v>
      </c>
      <c r="AO690" s="38">
        <f t="shared" si="229"/>
        <v>0</v>
      </c>
      <c r="AP690" s="38">
        <f t="shared" si="230"/>
        <v>0</v>
      </c>
      <c r="AR690" s="181">
        <f>Инвентаризация!O693</f>
        <v>0</v>
      </c>
      <c r="AS690" s="181">
        <f>Инвентаризация!P693</f>
        <v>0</v>
      </c>
      <c r="AT690" s="181">
        <f>Инвентаризация!Q693</f>
        <v>0</v>
      </c>
      <c r="AU690" s="181" t="str">
        <f>IFERROR('Аксапта '!A698,"-")</f>
        <v>-</v>
      </c>
      <c r="AV690" s="38">
        <f t="shared" si="231"/>
        <v>0</v>
      </c>
      <c r="AW690" s="38">
        <f t="shared" si="232"/>
        <v>0</v>
      </c>
      <c r="AX690" s="38">
        <f t="shared" si="233"/>
        <v>0</v>
      </c>
      <c r="AY690" s="181">
        <f t="shared" si="234"/>
        <v>0</v>
      </c>
      <c r="BB690" s="181">
        <f>Инвентаризация!O693</f>
        <v>0</v>
      </c>
      <c r="BC690" s="181">
        <f>Инвентаризация!P693</f>
        <v>0</v>
      </c>
      <c r="BD690" s="181">
        <f>Инвентаризация!Q693</f>
        <v>0</v>
      </c>
      <c r="BE690" s="181" t="str">
        <f>IFERROR('Аксапта 2'!A698,"-")</f>
        <v>-</v>
      </c>
      <c r="BF690" s="38">
        <f t="shared" si="235"/>
        <v>0</v>
      </c>
      <c r="BG690" s="38">
        <f t="shared" si="236"/>
        <v>0</v>
      </c>
      <c r="BH690" s="38">
        <f t="shared" si="237"/>
        <v>0</v>
      </c>
      <c r="BI690" s="181">
        <f t="shared" si="238"/>
        <v>0</v>
      </c>
      <c r="BL690" s="181">
        <f>Инвентаризация!O693</f>
        <v>0</v>
      </c>
      <c r="BM690" s="181">
        <f>Инвентаризация!P693</f>
        <v>0</v>
      </c>
      <c r="BN690" s="181">
        <f>Инвентаризация!Q693</f>
        <v>0</v>
      </c>
      <c r="BO690" s="181" t="str">
        <f>IFERROR('Аксапта 3'!A698,"-")</f>
        <v>-</v>
      </c>
      <c r="BP690" s="38">
        <f t="shared" si="239"/>
        <v>0</v>
      </c>
      <c r="BQ690" s="38">
        <f t="shared" si="240"/>
        <v>0</v>
      </c>
      <c r="BR690" s="38">
        <f t="shared" si="241"/>
        <v>0</v>
      </c>
      <c r="BS690" s="181">
        <f t="shared" si="242"/>
        <v>0</v>
      </c>
    </row>
    <row r="691" spans="23:71">
      <c r="W691" s="38">
        <f t="shared" si="244"/>
        <v>0</v>
      </c>
      <c r="AO691" s="38">
        <f t="shared" si="229"/>
        <v>0</v>
      </c>
      <c r="AP691" s="38">
        <f t="shared" si="230"/>
        <v>0</v>
      </c>
      <c r="AR691" s="181">
        <f>Инвентаризация!O694</f>
        <v>0</v>
      </c>
      <c r="AS691" s="181">
        <f>Инвентаризация!P694</f>
        <v>0</v>
      </c>
      <c r="AT691" s="181">
        <f>Инвентаризация!Q694</f>
        <v>0</v>
      </c>
      <c r="AU691" s="181" t="str">
        <f>IFERROR('Аксапта '!A699,"-")</f>
        <v>-</v>
      </c>
      <c r="AV691" s="38">
        <f t="shared" si="231"/>
        <v>0</v>
      </c>
      <c r="AW691" s="38">
        <f t="shared" si="232"/>
        <v>0</v>
      </c>
      <c r="AX691" s="38">
        <f t="shared" si="233"/>
        <v>0</v>
      </c>
      <c r="AY691" s="181">
        <f t="shared" si="234"/>
        <v>0</v>
      </c>
      <c r="BB691" s="181">
        <f>Инвентаризация!O694</f>
        <v>0</v>
      </c>
      <c r="BC691" s="181">
        <f>Инвентаризация!P694</f>
        <v>0</v>
      </c>
      <c r="BD691" s="181">
        <f>Инвентаризация!Q694</f>
        <v>0</v>
      </c>
      <c r="BE691" s="181" t="str">
        <f>IFERROR('Аксапта 2'!A699,"-")</f>
        <v>-</v>
      </c>
      <c r="BF691" s="38">
        <f t="shared" si="235"/>
        <v>0</v>
      </c>
      <c r="BG691" s="38">
        <f t="shared" si="236"/>
        <v>0</v>
      </c>
      <c r="BH691" s="38">
        <f t="shared" si="237"/>
        <v>0</v>
      </c>
      <c r="BI691" s="181">
        <f t="shared" si="238"/>
        <v>0</v>
      </c>
      <c r="BL691" s="181">
        <f>Инвентаризация!O694</f>
        <v>0</v>
      </c>
      <c r="BM691" s="181">
        <f>Инвентаризация!P694</f>
        <v>0</v>
      </c>
      <c r="BN691" s="181">
        <f>Инвентаризация!Q694</f>
        <v>0</v>
      </c>
      <c r="BO691" s="181" t="str">
        <f>IFERROR('Аксапта 3'!A699,"-")</f>
        <v>-</v>
      </c>
      <c r="BP691" s="38">
        <f t="shared" si="239"/>
        <v>0</v>
      </c>
      <c r="BQ691" s="38">
        <f t="shared" si="240"/>
        <v>0</v>
      </c>
      <c r="BR691" s="38">
        <f t="shared" si="241"/>
        <v>0</v>
      </c>
      <c r="BS691" s="181">
        <f t="shared" si="242"/>
        <v>0</v>
      </c>
    </row>
    <row r="692" spans="23:71">
      <c r="W692" s="38">
        <f t="shared" si="244"/>
        <v>0</v>
      </c>
      <c r="AO692" s="38">
        <f t="shared" si="229"/>
        <v>0</v>
      </c>
      <c r="AP692" s="38">
        <f t="shared" si="230"/>
        <v>0</v>
      </c>
      <c r="AR692" s="181">
        <f>Инвентаризация!O695</f>
        <v>0</v>
      </c>
      <c r="AS692" s="181">
        <f>Инвентаризация!P695</f>
        <v>0</v>
      </c>
      <c r="AT692" s="181">
        <f>Инвентаризация!Q695</f>
        <v>0</v>
      </c>
      <c r="AU692" s="181" t="str">
        <f>IFERROR('Аксапта '!A700,"-")</f>
        <v>-</v>
      </c>
      <c r="AV692" s="38">
        <f t="shared" si="231"/>
        <v>0</v>
      </c>
      <c r="AW692" s="38">
        <f t="shared" si="232"/>
        <v>0</v>
      </c>
      <c r="AX692" s="38">
        <f t="shared" si="233"/>
        <v>0</v>
      </c>
      <c r="AY692" s="181">
        <f t="shared" si="234"/>
        <v>0</v>
      </c>
      <c r="BB692" s="181">
        <f>Инвентаризация!O695</f>
        <v>0</v>
      </c>
      <c r="BC692" s="181">
        <f>Инвентаризация!P695</f>
        <v>0</v>
      </c>
      <c r="BD692" s="181">
        <f>Инвентаризация!Q695</f>
        <v>0</v>
      </c>
      <c r="BE692" s="181" t="str">
        <f>IFERROR('Аксапта 2'!A700,"-")</f>
        <v>-</v>
      </c>
      <c r="BF692" s="38">
        <f t="shared" si="235"/>
        <v>0</v>
      </c>
      <c r="BG692" s="38">
        <f t="shared" si="236"/>
        <v>0</v>
      </c>
      <c r="BH692" s="38">
        <f t="shared" si="237"/>
        <v>0</v>
      </c>
      <c r="BI692" s="181">
        <f t="shared" si="238"/>
        <v>0</v>
      </c>
      <c r="BL692" s="181">
        <f>Инвентаризация!O695</f>
        <v>0</v>
      </c>
      <c r="BM692" s="181">
        <f>Инвентаризация!P695</f>
        <v>0</v>
      </c>
      <c r="BN692" s="181">
        <f>Инвентаризация!Q695</f>
        <v>0</v>
      </c>
      <c r="BO692" s="181" t="str">
        <f>IFERROR('Аксапта 3'!A700,"-")</f>
        <v>-</v>
      </c>
      <c r="BP692" s="38">
        <f t="shared" si="239"/>
        <v>0</v>
      </c>
      <c r="BQ692" s="38">
        <f t="shared" si="240"/>
        <v>0</v>
      </c>
      <c r="BR692" s="38">
        <f t="shared" si="241"/>
        <v>0</v>
      </c>
      <c r="BS692" s="181">
        <f t="shared" si="242"/>
        <v>0</v>
      </c>
    </row>
    <row r="693" spans="23:71">
      <c r="W693" s="38">
        <f t="shared" si="244"/>
        <v>0</v>
      </c>
      <c r="AO693" s="38">
        <f t="shared" si="229"/>
        <v>0</v>
      </c>
      <c r="AP693" s="38">
        <f t="shared" si="230"/>
        <v>0</v>
      </c>
      <c r="AR693" s="181">
        <f>Инвентаризация!O696</f>
        <v>0</v>
      </c>
      <c r="AS693" s="181">
        <f>Инвентаризация!P696</f>
        <v>0</v>
      </c>
      <c r="AT693" s="181">
        <f>Инвентаризация!Q696</f>
        <v>0</v>
      </c>
      <c r="AU693" s="181" t="str">
        <f>IFERROR('Аксапта '!A701,"-")</f>
        <v>-</v>
      </c>
      <c r="AV693" s="38">
        <f t="shared" si="231"/>
        <v>0</v>
      </c>
      <c r="AW693" s="38">
        <f t="shared" si="232"/>
        <v>0</v>
      </c>
      <c r="AX693" s="38">
        <f t="shared" si="233"/>
        <v>0</v>
      </c>
      <c r="AY693" s="181">
        <f t="shared" si="234"/>
        <v>0</v>
      </c>
      <c r="BB693" s="181">
        <f>Инвентаризация!O696</f>
        <v>0</v>
      </c>
      <c r="BC693" s="181">
        <f>Инвентаризация!P696</f>
        <v>0</v>
      </c>
      <c r="BD693" s="181">
        <f>Инвентаризация!Q696</f>
        <v>0</v>
      </c>
      <c r="BE693" s="181" t="str">
        <f>IFERROR('Аксапта 2'!A701,"-")</f>
        <v>-</v>
      </c>
      <c r="BF693" s="38">
        <f t="shared" si="235"/>
        <v>0</v>
      </c>
      <c r="BG693" s="38">
        <f t="shared" si="236"/>
        <v>0</v>
      </c>
      <c r="BH693" s="38">
        <f t="shared" si="237"/>
        <v>0</v>
      </c>
      <c r="BI693" s="181">
        <f t="shared" si="238"/>
        <v>0</v>
      </c>
      <c r="BL693" s="181">
        <f>Инвентаризация!O696</f>
        <v>0</v>
      </c>
      <c r="BM693" s="181">
        <f>Инвентаризация!P696</f>
        <v>0</v>
      </c>
      <c r="BN693" s="181">
        <f>Инвентаризация!Q696</f>
        <v>0</v>
      </c>
      <c r="BO693" s="181" t="str">
        <f>IFERROR('Аксапта 3'!A701,"-")</f>
        <v>-</v>
      </c>
      <c r="BP693" s="38">
        <f t="shared" si="239"/>
        <v>0</v>
      </c>
      <c r="BQ693" s="38">
        <f t="shared" si="240"/>
        <v>0</v>
      </c>
      <c r="BR693" s="38">
        <f t="shared" si="241"/>
        <v>0</v>
      </c>
      <c r="BS693" s="181">
        <f t="shared" si="242"/>
        <v>0</v>
      </c>
    </row>
    <row r="694" spans="23:71">
      <c r="W694" s="38">
        <f t="shared" si="244"/>
        <v>0</v>
      </c>
      <c r="AO694" s="38">
        <f t="shared" si="229"/>
        <v>0</v>
      </c>
      <c r="AP694" s="38">
        <f t="shared" si="230"/>
        <v>0</v>
      </c>
      <c r="AR694" s="181">
        <f>Инвентаризация!O697</f>
        <v>0</v>
      </c>
      <c r="AS694" s="181">
        <f>Инвентаризация!P697</f>
        <v>0</v>
      </c>
      <c r="AT694" s="181">
        <f>Инвентаризация!Q697</f>
        <v>0</v>
      </c>
      <c r="AU694" s="181" t="str">
        <f>IFERROR('Аксапта '!A702,"-")</f>
        <v>-</v>
      </c>
      <c r="AV694" s="38">
        <f t="shared" si="231"/>
        <v>0</v>
      </c>
      <c r="AW694" s="38">
        <f t="shared" si="232"/>
        <v>0</v>
      </c>
      <c r="AX694" s="38">
        <f t="shared" si="233"/>
        <v>0</v>
      </c>
      <c r="AY694" s="181">
        <f t="shared" si="234"/>
        <v>0</v>
      </c>
      <c r="BB694" s="181">
        <f>Инвентаризация!O697</f>
        <v>0</v>
      </c>
      <c r="BC694" s="181">
        <f>Инвентаризация!P697</f>
        <v>0</v>
      </c>
      <c r="BD694" s="181">
        <f>Инвентаризация!Q697</f>
        <v>0</v>
      </c>
      <c r="BE694" s="181" t="str">
        <f>IFERROR('Аксапта 2'!A702,"-")</f>
        <v>-</v>
      </c>
      <c r="BF694" s="38">
        <f t="shared" si="235"/>
        <v>0</v>
      </c>
      <c r="BG694" s="38">
        <f t="shared" si="236"/>
        <v>0</v>
      </c>
      <c r="BH694" s="38">
        <f t="shared" si="237"/>
        <v>0</v>
      </c>
      <c r="BI694" s="181">
        <f t="shared" si="238"/>
        <v>0</v>
      </c>
      <c r="BL694" s="181">
        <f>Инвентаризация!O697</f>
        <v>0</v>
      </c>
      <c r="BM694" s="181">
        <f>Инвентаризация!P697</f>
        <v>0</v>
      </c>
      <c r="BN694" s="181">
        <f>Инвентаризация!Q697</f>
        <v>0</v>
      </c>
      <c r="BO694" s="181" t="str">
        <f>IFERROR('Аксапта 3'!A702,"-")</f>
        <v>-</v>
      </c>
      <c r="BP694" s="38">
        <f t="shared" si="239"/>
        <v>0</v>
      </c>
      <c r="BQ694" s="38">
        <f t="shared" si="240"/>
        <v>0</v>
      </c>
      <c r="BR694" s="38">
        <f t="shared" si="241"/>
        <v>0</v>
      </c>
      <c r="BS694" s="181">
        <f t="shared" si="242"/>
        <v>0</v>
      </c>
    </row>
    <row r="695" spans="23:71">
      <c r="W695" s="38">
        <f t="shared" si="244"/>
        <v>7051</v>
      </c>
      <c r="AO695" s="38">
        <f t="shared" si="229"/>
        <v>0</v>
      </c>
      <c r="AP695" s="38">
        <f t="shared" si="230"/>
        <v>0</v>
      </c>
      <c r="AR695" s="181">
        <f>Инвентаризация!O698</f>
        <v>0</v>
      </c>
      <c r="AS695" s="181">
        <f>Инвентаризация!P698</f>
        <v>0</v>
      </c>
      <c r="AT695" s="181">
        <f>Инвентаризация!Q698</f>
        <v>0</v>
      </c>
      <c r="AU695" s="181" t="str">
        <f>IFERROR('Аксапта '!A703,"-")</f>
        <v>-</v>
      </c>
      <c r="AV695" s="38">
        <f t="shared" si="231"/>
        <v>0</v>
      </c>
      <c r="AW695" s="38">
        <f t="shared" si="232"/>
        <v>0</v>
      </c>
      <c r="AX695" s="38">
        <f t="shared" si="233"/>
        <v>0</v>
      </c>
      <c r="AY695" s="181">
        <f t="shared" si="234"/>
        <v>0</v>
      </c>
      <c r="BB695" s="181">
        <f>Инвентаризация!O698</f>
        <v>0</v>
      </c>
      <c r="BC695" s="181">
        <f>Инвентаризация!P698</f>
        <v>0</v>
      </c>
      <c r="BD695" s="181">
        <f>Инвентаризация!Q698</f>
        <v>0</v>
      </c>
      <c r="BE695" s="181" t="str">
        <f>IFERROR('Аксапта 2'!A703,"-")</f>
        <v>-</v>
      </c>
      <c r="BF695" s="38">
        <f t="shared" si="235"/>
        <v>0</v>
      </c>
      <c r="BG695" s="38">
        <f t="shared" si="236"/>
        <v>0</v>
      </c>
      <c r="BH695" s="38">
        <f t="shared" si="237"/>
        <v>0</v>
      </c>
      <c r="BI695" s="181">
        <f t="shared" si="238"/>
        <v>0</v>
      </c>
      <c r="BL695" s="181">
        <f>Инвентаризация!O698</f>
        <v>0</v>
      </c>
      <c r="BM695" s="181">
        <f>Инвентаризация!P698</f>
        <v>0</v>
      </c>
      <c r="BN695" s="181">
        <f>Инвентаризация!Q698</f>
        <v>0</v>
      </c>
      <c r="BO695" s="181" t="str">
        <f>IFERROR('Аксапта 3'!A703,"-")</f>
        <v>-</v>
      </c>
      <c r="BP695" s="38">
        <f t="shared" si="239"/>
        <v>0</v>
      </c>
      <c r="BQ695" s="38">
        <f t="shared" si="240"/>
        <v>0</v>
      </c>
      <c r="BR695" s="38">
        <f t="shared" si="241"/>
        <v>0</v>
      </c>
      <c r="BS695" s="181">
        <f t="shared" si="242"/>
        <v>0</v>
      </c>
    </row>
    <row r="696" spans="23:71">
      <c r="W696" s="38">
        <f t="shared" si="244"/>
        <v>7053</v>
      </c>
      <c r="AO696" s="38">
        <f t="shared" si="229"/>
        <v>0</v>
      </c>
      <c r="AP696" s="38">
        <f t="shared" si="230"/>
        <v>0</v>
      </c>
      <c r="AR696" s="181">
        <f>Инвентаризация!O699</f>
        <v>0</v>
      </c>
      <c r="AS696" s="181">
        <f>Инвентаризация!P699</f>
        <v>0</v>
      </c>
      <c r="AT696" s="181">
        <f>Инвентаризация!Q699</f>
        <v>0</v>
      </c>
      <c r="AU696" s="181" t="str">
        <f>IFERROR('Аксапта '!A704,"-")</f>
        <v>-</v>
      </c>
      <c r="AV696" s="38">
        <f t="shared" si="231"/>
        <v>0</v>
      </c>
      <c r="AW696" s="38">
        <f t="shared" si="232"/>
        <v>0</v>
      </c>
      <c r="AX696" s="38">
        <f t="shared" si="233"/>
        <v>0</v>
      </c>
      <c r="AY696" s="181">
        <f t="shared" si="234"/>
        <v>0</v>
      </c>
      <c r="BB696" s="181">
        <f>Инвентаризация!O699</f>
        <v>0</v>
      </c>
      <c r="BC696" s="181">
        <f>Инвентаризация!P699</f>
        <v>0</v>
      </c>
      <c r="BD696" s="181">
        <f>Инвентаризация!Q699</f>
        <v>0</v>
      </c>
      <c r="BE696" s="181" t="str">
        <f>IFERROR('Аксапта 2'!A704,"-")</f>
        <v>-</v>
      </c>
      <c r="BF696" s="38">
        <f t="shared" si="235"/>
        <v>0</v>
      </c>
      <c r="BG696" s="38">
        <f t="shared" si="236"/>
        <v>0</v>
      </c>
      <c r="BH696" s="38">
        <f t="shared" si="237"/>
        <v>0</v>
      </c>
      <c r="BI696" s="181">
        <f t="shared" si="238"/>
        <v>0</v>
      </c>
      <c r="BL696" s="181">
        <f>Инвентаризация!O699</f>
        <v>0</v>
      </c>
      <c r="BM696" s="181">
        <f>Инвентаризация!P699</f>
        <v>0</v>
      </c>
      <c r="BN696" s="181">
        <f>Инвентаризация!Q699</f>
        <v>0</v>
      </c>
      <c r="BO696" s="181" t="str">
        <f>IFERROR('Аксапта 3'!A704,"-")</f>
        <v>-</v>
      </c>
      <c r="BP696" s="38">
        <f t="shared" si="239"/>
        <v>0</v>
      </c>
      <c r="BQ696" s="38">
        <f t="shared" si="240"/>
        <v>0</v>
      </c>
      <c r="BR696" s="38">
        <f t="shared" si="241"/>
        <v>0</v>
      </c>
      <c r="BS696" s="181">
        <f t="shared" si="242"/>
        <v>0</v>
      </c>
    </row>
    <row r="697" spans="23:71">
      <c r="W697" s="38">
        <f t="shared" si="244"/>
        <v>8052</v>
      </c>
      <c r="AO697" s="38">
        <f t="shared" si="229"/>
        <v>0</v>
      </c>
      <c r="AP697" s="38">
        <f t="shared" si="230"/>
        <v>0</v>
      </c>
      <c r="AR697" s="181">
        <f>Инвентаризация!O700</f>
        <v>0</v>
      </c>
      <c r="AS697" s="181">
        <f>Инвентаризация!P700</f>
        <v>0</v>
      </c>
      <c r="AT697" s="181">
        <f>Инвентаризация!Q700</f>
        <v>0</v>
      </c>
      <c r="AU697" s="181" t="str">
        <f>IFERROR('Аксапта '!A705,"-")</f>
        <v>-</v>
      </c>
      <c r="AV697" s="38">
        <f t="shared" si="231"/>
        <v>0</v>
      </c>
      <c r="AW697" s="38">
        <f t="shared" si="232"/>
        <v>0</v>
      </c>
      <c r="AX697" s="38">
        <f t="shared" si="233"/>
        <v>0</v>
      </c>
      <c r="AY697" s="181">
        <f t="shared" si="234"/>
        <v>0</v>
      </c>
      <c r="BB697" s="181">
        <f>Инвентаризация!O700</f>
        <v>0</v>
      </c>
      <c r="BC697" s="181">
        <f>Инвентаризация!P700</f>
        <v>0</v>
      </c>
      <c r="BD697" s="181">
        <f>Инвентаризация!Q700</f>
        <v>0</v>
      </c>
      <c r="BE697" s="181" t="str">
        <f>IFERROR('Аксапта 2'!A705,"-")</f>
        <v>-</v>
      </c>
      <c r="BF697" s="38">
        <f t="shared" si="235"/>
        <v>0</v>
      </c>
      <c r="BG697" s="38">
        <f t="shared" si="236"/>
        <v>0</v>
      </c>
      <c r="BH697" s="38">
        <f t="shared" si="237"/>
        <v>0</v>
      </c>
      <c r="BI697" s="181">
        <f t="shared" si="238"/>
        <v>0</v>
      </c>
      <c r="BL697" s="181">
        <f>Инвентаризация!O700</f>
        <v>0</v>
      </c>
      <c r="BM697" s="181">
        <f>Инвентаризация!P700</f>
        <v>0</v>
      </c>
      <c r="BN697" s="181">
        <f>Инвентаризация!Q700</f>
        <v>0</v>
      </c>
      <c r="BO697" s="181" t="str">
        <f>IFERROR('Аксапта 3'!A705,"-")</f>
        <v>-</v>
      </c>
      <c r="BP697" s="38">
        <f t="shared" si="239"/>
        <v>0</v>
      </c>
      <c r="BQ697" s="38">
        <f t="shared" si="240"/>
        <v>0</v>
      </c>
      <c r="BR697" s="38">
        <f t="shared" si="241"/>
        <v>0</v>
      </c>
      <c r="BS697" s="181">
        <f t="shared" si="242"/>
        <v>0</v>
      </c>
    </row>
    <row r="698" spans="23:71">
      <c r="W698" s="38">
        <f t="shared" si="244"/>
        <v>3427</v>
      </c>
      <c r="AO698" s="38">
        <f t="shared" si="229"/>
        <v>0</v>
      </c>
      <c r="AP698" s="38">
        <f t="shared" si="230"/>
        <v>0</v>
      </c>
      <c r="AR698" s="181">
        <f>Инвентаризация!O701</f>
        <v>0</v>
      </c>
      <c r="AS698" s="181">
        <f>Инвентаризация!P701</f>
        <v>0</v>
      </c>
      <c r="AT698" s="181">
        <f>Инвентаризация!Q701</f>
        <v>0</v>
      </c>
      <c r="AU698" s="181" t="str">
        <f>IFERROR('Аксапта '!A706,"-")</f>
        <v>-</v>
      </c>
      <c r="AV698" s="38">
        <f t="shared" si="231"/>
        <v>0</v>
      </c>
      <c r="AW698" s="38">
        <f t="shared" si="232"/>
        <v>0</v>
      </c>
      <c r="AX698" s="38">
        <f t="shared" si="233"/>
        <v>0</v>
      </c>
      <c r="AY698" s="181">
        <f t="shared" si="234"/>
        <v>0</v>
      </c>
      <c r="BB698" s="181">
        <f>Инвентаризация!O701</f>
        <v>0</v>
      </c>
      <c r="BC698" s="181">
        <f>Инвентаризация!P701</f>
        <v>0</v>
      </c>
      <c r="BD698" s="181">
        <f>Инвентаризация!Q701</f>
        <v>0</v>
      </c>
      <c r="BE698" s="181" t="str">
        <f>IFERROR('Аксапта 2'!A706,"-")</f>
        <v>-</v>
      </c>
      <c r="BF698" s="38">
        <f t="shared" si="235"/>
        <v>0</v>
      </c>
      <c r="BG698" s="38">
        <f t="shared" si="236"/>
        <v>0</v>
      </c>
      <c r="BH698" s="38">
        <f t="shared" si="237"/>
        <v>0</v>
      </c>
      <c r="BI698" s="181">
        <f t="shared" si="238"/>
        <v>0</v>
      </c>
      <c r="BL698" s="181">
        <f>Инвентаризация!O701</f>
        <v>0</v>
      </c>
      <c r="BM698" s="181">
        <f>Инвентаризация!P701</f>
        <v>0</v>
      </c>
      <c r="BN698" s="181">
        <f>Инвентаризация!Q701</f>
        <v>0</v>
      </c>
      <c r="BO698" s="181" t="str">
        <f>IFERROR('Аксапта 3'!A706,"-")</f>
        <v>-</v>
      </c>
      <c r="BP698" s="38">
        <f t="shared" si="239"/>
        <v>0</v>
      </c>
      <c r="BQ698" s="38">
        <f t="shared" si="240"/>
        <v>0</v>
      </c>
      <c r="BR698" s="38">
        <f t="shared" si="241"/>
        <v>0</v>
      </c>
      <c r="BS698" s="181">
        <f t="shared" si="242"/>
        <v>0</v>
      </c>
    </row>
    <row r="699" spans="23:71">
      <c r="W699" s="38">
        <f t="shared" si="244"/>
        <v>3434</v>
      </c>
      <c r="AO699" s="38">
        <f t="shared" si="229"/>
        <v>0</v>
      </c>
      <c r="AP699" s="38">
        <f t="shared" si="230"/>
        <v>0</v>
      </c>
      <c r="AR699" s="181">
        <f>Инвентаризация!O702</f>
        <v>0</v>
      </c>
      <c r="AS699" s="181">
        <f>Инвентаризация!P702</f>
        <v>0</v>
      </c>
      <c r="AT699" s="181">
        <f>Инвентаризация!Q702</f>
        <v>0</v>
      </c>
      <c r="AU699" s="181" t="str">
        <f>IFERROR('Аксапта '!A707,"-")</f>
        <v>-</v>
      </c>
      <c r="AV699" s="38">
        <f t="shared" si="231"/>
        <v>0</v>
      </c>
      <c r="AW699" s="38">
        <f t="shared" si="232"/>
        <v>0</v>
      </c>
      <c r="AX699" s="38">
        <f t="shared" si="233"/>
        <v>0</v>
      </c>
      <c r="AY699" s="181">
        <f t="shared" si="234"/>
        <v>0</v>
      </c>
      <c r="BB699" s="181">
        <f>Инвентаризация!O702</f>
        <v>0</v>
      </c>
      <c r="BC699" s="181">
        <f>Инвентаризация!P702</f>
        <v>0</v>
      </c>
      <c r="BD699" s="181">
        <f>Инвентаризация!Q702</f>
        <v>0</v>
      </c>
      <c r="BE699" s="181" t="str">
        <f>IFERROR('Аксапта 2'!A707,"-")</f>
        <v>-</v>
      </c>
      <c r="BF699" s="38">
        <f t="shared" si="235"/>
        <v>0</v>
      </c>
      <c r="BG699" s="38">
        <f t="shared" si="236"/>
        <v>0</v>
      </c>
      <c r="BH699" s="38">
        <f t="shared" si="237"/>
        <v>0</v>
      </c>
      <c r="BI699" s="181">
        <f t="shared" si="238"/>
        <v>0</v>
      </c>
      <c r="BL699" s="181">
        <f>Инвентаризация!O702</f>
        <v>0</v>
      </c>
      <c r="BM699" s="181">
        <f>Инвентаризация!P702</f>
        <v>0</v>
      </c>
      <c r="BN699" s="181">
        <f>Инвентаризация!Q702</f>
        <v>0</v>
      </c>
      <c r="BO699" s="181" t="str">
        <f>IFERROR('Аксапта 3'!A707,"-")</f>
        <v>-</v>
      </c>
      <c r="BP699" s="38">
        <f t="shared" si="239"/>
        <v>0</v>
      </c>
      <c r="BQ699" s="38">
        <f t="shared" si="240"/>
        <v>0</v>
      </c>
      <c r="BR699" s="38">
        <f t="shared" si="241"/>
        <v>0</v>
      </c>
      <c r="BS699" s="181">
        <f t="shared" si="242"/>
        <v>0</v>
      </c>
    </row>
    <row r="700" spans="23:71">
      <c r="W700" s="38">
        <f t="shared" si="244"/>
        <v>3436</v>
      </c>
      <c r="AO700" s="38">
        <f t="shared" si="229"/>
        <v>0</v>
      </c>
      <c r="AP700" s="38">
        <f t="shared" si="230"/>
        <v>0</v>
      </c>
      <c r="AR700" s="181">
        <f>Инвентаризация!O703</f>
        <v>0</v>
      </c>
      <c r="AS700" s="181">
        <f>Инвентаризация!P703</f>
        <v>0</v>
      </c>
      <c r="AT700" s="181">
        <f>Инвентаризация!Q703</f>
        <v>0</v>
      </c>
      <c r="AU700" s="181" t="str">
        <f>IFERROR('Аксапта '!A708,"-")</f>
        <v>-</v>
      </c>
      <c r="AV700" s="38">
        <f t="shared" si="231"/>
        <v>0</v>
      </c>
      <c r="AW700" s="38">
        <f t="shared" si="232"/>
        <v>0</v>
      </c>
      <c r="AX700" s="38">
        <f t="shared" si="233"/>
        <v>0</v>
      </c>
      <c r="AY700" s="181">
        <f t="shared" si="234"/>
        <v>0</v>
      </c>
      <c r="BB700" s="181">
        <f>Инвентаризация!O703</f>
        <v>0</v>
      </c>
      <c r="BC700" s="181">
        <f>Инвентаризация!P703</f>
        <v>0</v>
      </c>
      <c r="BD700" s="181">
        <f>Инвентаризация!Q703</f>
        <v>0</v>
      </c>
      <c r="BE700" s="181" t="str">
        <f>IFERROR('Аксапта 2'!A708,"-")</f>
        <v>-</v>
      </c>
      <c r="BF700" s="38">
        <f t="shared" si="235"/>
        <v>0</v>
      </c>
      <c r="BG700" s="38">
        <f t="shared" si="236"/>
        <v>0</v>
      </c>
      <c r="BH700" s="38">
        <f t="shared" si="237"/>
        <v>0</v>
      </c>
      <c r="BI700" s="181">
        <f t="shared" si="238"/>
        <v>0</v>
      </c>
      <c r="BL700" s="181">
        <f>Инвентаризация!O703</f>
        <v>0</v>
      </c>
      <c r="BM700" s="181">
        <f>Инвентаризация!P703</f>
        <v>0</v>
      </c>
      <c r="BN700" s="181">
        <f>Инвентаризация!Q703</f>
        <v>0</v>
      </c>
      <c r="BO700" s="181" t="str">
        <f>IFERROR('Аксапта 3'!A708,"-")</f>
        <v>-</v>
      </c>
      <c r="BP700" s="38">
        <f t="shared" si="239"/>
        <v>0</v>
      </c>
      <c r="BQ700" s="38">
        <f t="shared" si="240"/>
        <v>0</v>
      </c>
      <c r="BR700" s="38">
        <f t="shared" si="241"/>
        <v>0</v>
      </c>
      <c r="BS700" s="181">
        <f t="shared" si="242"/>
        <v>0</v>
      </c>
    </row>
    <row r="701" spans="23:71">
      <c r="W701" s="38">
        <f t="shared" si="244"/>
        <v>3425</v>
      </c>
      <c r="AO701" s="38">
        <f t="shared" si="229"/>
        <v>0</v>
      </c>
      <c r="AP701" s="38">
        <f t="shared" si="230"/>
        <v>0</v>
      </c>
      <c r="AR701" s="181">
        <f>Инвентаризация!O704</f>
        <v>0</v>
      </c>
      <c r="AS701" s="181">
        <f>Инвентаризация!P704</f>
        <v>0</v>
      </c>
      <c r="AT701" s="181">
        <f>Инвентаризация!Q704</f>
        <v>0</v>
      </c>
      <c r="AU701" s="181" t="str">
        <f>IFERROR('Аксапта '!A709,"-")</f>
        <v>-</v>
      </c>
      <c r="AV701" s="38">
        <f t="shared" si="231"/>
        <v>0</v>
      </c>
      <c r="AW701" s="38">
        <f t="shared" si="232"/>
        <v>0</v>
      </c>
      <c r="AX701" s="38">
        <f t="shared" si="233"/>
        <v>0</v>
      </c>
      <c r="AY701" s="181">
        <f t="shared" si="234"/>
        <v>0</v>
      </c>
      <c r="BB701" s="181">
        <f>Инвентаризация!O704</f>
        <v>0</v>
      </c>
      <c r="BC701" s="181">
        <f>Инвентаризация!P704</f>
        <v>0</v>
      </c>
      <c r="BD701" s="181">
        <f>Инвентаризация!Q704</f>
        <v>0</v>
      </c>
      <c r="BE701" s="181" t="str">
        <f>IFERROR('Аксапта 2'!A709,"-")</f>
        <v>-</v>
      </c>
      <c r="BF701" s="38">
        <f t="shared" si="235"/>
        <v>0</v>
      </c>
      <c r="BG701" s="38">
        <f t="shared" si="236"/>
        <v>0</v>
      </c>
      <c r="BH701" s="38">
        <f t="shared" si="237"/>
        <v>0</v>
      </c>
      <c r="BI701" s="181">
        <f t="shared" si="238"/>
        <v>0</v>
      </c>
      <c r="BL701" s="181">
        <f>Инвентаризация!O704</f>
        <v>0</v>
      </c>
      <c r="BM701" s="181">
        <f>Инвентаризация!P704</f>
        <v>0</v>
      </c>
      <c r="BN701" s="181">
        <f>Инвентаризация!Q704</f>
        <v>0</v>
      </c>
      <c r="BO701" s="181" t="str">
        <f>IFERROR('Аксапта 3'!A709,"-")</f>
        <v>-</v>
      </c>
      <c r="BP701" s="38">
        <f t="shared" si="239"/>
        <v>0</v>
      </c>
      <c r="BQ701" s="38">
        <f t="shared" si="240"/>
        <v>0</v>
      </c>
      <c r="BR701" s="38">
        <f t="shared" si="241"/>
        <v>0</v>
      </c>
      <c r="BS701" s="181">
        <f t="shared" si="242"/>
        <v>0</v>
      </c>
    </row>
    <row r="702" spans="23:71">
      <c r="W702" s="38">
        <f t="shared" si="244"/>
        <v>0</v>
      </c>
      <c r="AO702" s="38">
        <f t="shared" si="229"/>
        <v>0</v>
      </c>
      <c r="AP702" s="38">
        <f t="shared" si="230"/>
        <v>0</v>
      </c>
      <c r="AR702" s="181">
        <f>Инвентаризация!O705</f>
        <v>0</v>
      </c>
      <c r="AS702" s="181">
        <f>Инвентаризация!P705</f>
        <v>0</v>
      </c>
      <c r="AT702" s="181">
        <f>Инвентаризация!Q705</f>
        <v>0</v>
      </c>
      <c r="AU702" s="181" t="str">
        <f>IFERROR('Аксапта '!A710,"-")</f>
        <v>-</v>
      </c>
      <c r="AV702" s="38">
        <f t="shared" si="231"/>
        <v>0</v>
      </c>
      <c r="AW702" s="38">
        <f t="shared" si="232"/>
        <v>0</v>
      </c>
      <c r="AX702" s="38">
        <f t="shared" si="233"/>
        <v>0</v>
      </c>
      <c r="AY702" s="181">
        <f t="shared" si="234"/>
        <v>0</v>
      </c>
      <c r="BB702" s="181">
        <f>Инвентаризация!O705</f>
        <v>0</v>
      </c>
      <c r="BC702" s="181">
        <f>Инвентаризация!P705</f>
        <v>0</v>
      </c>
      <c r="BD702" s="181">
        <f>Инвентаризация!Q705</f>
        <v>0</v>
      </c>
      <c r="BE702" s="181" t="str">
        <f>IFERROR('Аксапта 2'!A710,"-")</f>
        <v>-</v>
      </c>
      <c r="BF702" s="38">
        <f t="shared" si="235"/>
        <v>0</v>
      </c>
      <c r="BG702" s="38">
        <f t="shared" si="236"/>
        <v>0</v>
      </c>
      <c r="BH702" s="38">
        <f t="shared" si="237"/>
        <v>0</v>
      </c>
      <c r="BI702" s="181">
        <f t="shared" si="238"/>
        <v>0</v>
      </c>
      <c r="BL702" s="181">
        <f>Инвентаризация!O705</f>
        <v>0</v>
      </c>
      <c r="BM702" s="181">
        <f>Инвентаризация!P705</f>
        <v>0</v>
      </c>
      <c r="BN702" s="181">
        <f>Инвентаризация!Q705</f>
        <v>0</v>
      </c>
      <c r="BO702" s="181" t="str">
        <f>IFERROR('Аксапта 3'!A710,"-")</f>
        <v>-</v>
      </c>
      <c r="BP702" s="38">
        <f t="shared" si="239"/>
        <v>0</v>
      </c>
      <c r="BQ702" s="38">
        <f t="shared" si="240"/>
        <v>0</v>
      </c>
      <c r="BR702" s="38">
        <f t="shared" si="241"/>
        <v>0</v>
      </c>
      <c r="BS702" s="181">
        <f t="shared" si="242"/>
        <v>0</v>
      </c>
    </row>
    <row r="703" spans="23:71">
      <c r="W703" s="38">
        <f t="shared" si="244"/>
        <v>0</v>
      </c>
      <c r="AO703" s="38">
        <f t="shared" si="229"/>
        <v>0</v>
      </c>
      <c r="AP703" s="38">
        <f t="shared" si="230"/>
        <v>0</v>
      </c>
      <c r="AR703" s="181">
        <f>Инвентаризация!O706</f>
        <v>0</v>
      </c>
      <c r="AS703" s="181">
        <f>Инвентаризация!P706</f>
        <v>0</v>
      </c>
      <c r="AT703" s="181">
        <f>Инвентаризация!Q706</f>
        <v>0</v>
      </c>
      <c r="AU703" s="181" t="str">
        <f>IFERROR('Аксапта '!A711,"-")</f>
        <v>-</v>
      </c>
      <c r="AV703" s="38">
        <f t="shared" si="231"/>
        <v>0</v>
      </c>
      <c r="AW703" s="38">
        <f t="shared" si="232"/>
        <v>0</v>
      </c>
      <c r="AX703" s="38">
        <f t="shared" si="233"/>
        <v>0</v>
      </c>
      <c r="AY703" s="181">
        <f t="shared" si="234"/>
        <v>0</v>
      </c>
      <c r="BB703" s="181">
        <f>Инвентаризация!O706</f>
        <v>0</v>
      </c>
      <c r="BC703" s="181">
        <f>Инвентаризация!P706</f>
        <v>0</v>
      </c>
      <c r="BD703" s="181">
        <f>Инвентаризация!Q706</f>
        <v>0</v>
      </c>
      <c r="BE703" s="181" t="str">
        <f>IFERROR('Аксапта 2'!A711,"-")</f>
        <v>-</v>
      </c>
      <c r="BF703" s="38">
        <f t="shared" si="235"/>
        <v>0</v>
      </c>
      <c r="BG703" s="38">
        <f t="shared" si="236"/>
        <v>0</v>
      </c>
      <c r="BH703" s="38">
        <f t="shared" si="237"/>
        <v>0</v>
      </c>
      <c r="BI703" s="181">
        <f t="shared" si="238"/>
        <v>0</v>
      </c>
      <c r="BL703" s="181">
        <f>Инвентаризация!O706</f>
        <v>0</v>
      </c>
      <c r="BM703" s="181">
        <f>Инвентаризация!P706</f>
        <v>0</v>
      </c>
      <c r="BN703" s="181">
        <f>Инвентаризация!Q706</f>
        <v>0</v>
      </c>
      <c r="BO703" s="181" t="str">
        <f>IFERROR('Аксапта 3'!A711,"-")</f>
        <v>-</v>
      </c>
      <c r="BP703" s="38">
        <f t="shared" si="239"/>
        <v>0</v>
      </c>
      <c r="BQ703" s="38">
        <f t="shared" si="240"/>
        <v>0</v>
      </c>
      <c r="BR703" s="38">
        <f t="shared" si="241"/>
        <v>0</v>
      </c>
      <c r="BS703" s="181">
        <f t="shared" si="242"/>
        <v>0</v>
      </c>
    </row>
    <row r="704" spans="23:71">
      <c r="W704" s="38">
        <f t="shared" si="244"/>
        <v>0</v>
      </c>
      <c r="AO704" s="38">
        <f t="shared" si="229"/>
        <v>0</v>
      </c>
      <c r="AP704" s="38">
        <f t="shared" si="230"/>
        <v>0</v>
      </c>
      <c r="AR704" s="181">
        <f>Инвентаризация!O707</f>
        <v>0</v>
      </c>
      <c r="AS704" s="181">
        <f>Инвентаризация!P707</f>
        <v>0</v>
      </c>
      <c r="AT704" s="181">
        <f>Инвентаризация!Q707</f>
        <v>0</v>
      </c>
      <c r="AU704" s="181" t="str">
        <f>IFERROR('Аксапта '!A712,"-")</f>
        <v>-</v>
      </c>
      <c r="AV704" s="38">
        <f t="shared" si="231"/>
        <v>0</v>
      </c>
      <c r="AW704" s="38">
        <f t="shared" si="232"/>
        <v>0</v>
      </c>
      <c r="AX704" s="38">
        <f t="shared" si="233"/>
        <v>0</v>
      </c>
      <c r="AY704" s="181">
        <f t="shared" si="234"/>
        <v>0</v>
      </c>
      <c r="BB704" s="181">
        <f>Инвентаризация!O707</f>
        <v>0</v>
      </c>
      <c r="BC704" s="181">
        <f>Инвентаризация!P707</f>
        <v>0</v>
      </c>
      <c r="BD704" s="181">
        <f>Инвентаризация!Q707</f>
        <v>0</v>
      </c>
      <c r="BE704" s="181" t="str">
        <f>IFERROR('Аксапта 2'!A712,"-")</f>
        <v>-</v>
      </c>
      <c r="BF704" s="38">
        <f t="shared" si="235"/>
        <v>0</v>
      </c>
      <c r="BG704" s="38">
        <f t="shared" si="236"/>
        <v>0</v>
      </c>
      <c r="BH704" s="38">
        <f t="shared" si="237"/>
        <v>0</v>
      </c>
      <c r="BI704" s="181">
        <f t="shared" si="238"/>
        <v>0</v>
      </c>
      <c r="BL704" s="181">
        <f>Инвентаризация!O707</f>
        <v>0</v>
      </c>
      <c r="BM704" s="181">
        <f>Инвентаризация!P707</f>
        <v>0</v>
      </c>
      <c r="BN704" s="181">
        <f>Инвентаризация!Q707</f>
        <v>0</v>
      </c>
      <c r="BO704" s="181" t="str">
        <f>IFERROR('Аксапта 3'!A712,"-")</f>
        <v>-</v>
      </c>
      <c r="BP704" s="38">
        <f t="shared" si="239"/>
        <v>0</v>
      </c>
      <c r="BQ704" s="38">
        <f t="shared" si="240"/>
        <v>0</v>
      </c>
      <c r="BR704" s="38">
        <f t="shared" si="241"/>
        <v>0</v>
      </c>
      <c r="BS704" s="181">
        <f t="shared" si="242"/>
        <v>0</v>
      </c>
    </row>
    <row r="705" spans="23:71">
      <c r="W705" s="38">
        <f t="shared" si="244"/>
        <v>0</v>
      </c>
      <c r="AO705" s="38">
        <f t="shared" si="229"/>
        <v>0</v>
      </c>
      <c r="AP705" s="38">
        <f t="shared" si="230"/>
        <v>0</v>
      </c>
      <c r="AR705" s="181">
        <f>Инвентаризация!O708</f>
        <v>0</v>
      </c>
      <c r="AS705" s="181">
        <f>Инвентаризация!P708</f>
        <v>0</v>
      </c>
      <c r="AT705" s="181">
        <f>Инвентаризация!Q708</f>
        <v>0</v>
      </c>
      <c r="AU705" s="181" t="str">
        <f>IFERROR('Аксапта '!A713,"-")</f>
        <v>-</v>
      </c>
      <c r="AV705" s="38">
        <f t="shared" si="231"/>
        <v>0</v>
      </c>
      <c r="AW705" s="38">
        <f t="shared" si="232"/>
        <v>0</v>
      </c>
      <c r="AX705" s="38">
        <f t="shared" si="233"/>
        <v>0</v>
      </c>
      <c r="AY705" s="181">
        <f t="shared" si="234"/>
        <v>0</v>
      </c>
      <c r="BB705" s="181">
        <f>Инвентаризация!O708</f>
        <v>0</v>
      </c>
      <c r="BC705" s="181">
        <f>Инвентаризация!P708</f>
        <v>0</v>
      </c>
      <c r="BD705" s="181">
        <f>Инвентаризация!Q708</f>
        <v>0</v>
      </c>
      <c r="BE705" s="181" t="str">
        <f>IFERROR('Аксапта 2'!A713,"-")</f>
        <v>-</v>
      </c>
      <c r="BF705" s="38">
        <f t="shared" si="235"/>
        <v>0</v>
      </c>
      <c r="BG705" s="38">
        <f t="shared" si="236"/>
        <v>0</v>
      </c>
      <c r="BH705" s="38">
        <f t="shared" si="237"/>
        <v>0</v>
      </c>
      <c r="BI705" s="181">
        <f t="shared" si="238"/>
        <v>0</v>
      </c>
      <c r="BL705" s="181">
        <f>Инвентаризация!O708</f>
        <v>0</v>
      </c>
      <c r="BM705" s="181">
        <f>Инвентаризация!P708</f>
        <v>0</v>
      </c>
      <c r="BN705" s="181">
        <f>Инвентаризация!Q708</f>
        <v>0</v>
      </c>
      <c r="BO705" s="181" t="str">
        <f>IFERROR('Аксапта 3'!A713,"-")</f>
        <v>-</v>
      </c>
      <c r="BP705" s="38">
        <f t="shared" si="239"/>
        <v>0</v>
      </c>
      <c r="BQ705" s="38">
        <f t="shared" si="240"/>
        <v>0</v>
      </c>
      <c r="BR705" s="38">
        <f t="shared" si="241"/>
        <v>0</v>
      </c>
      <c r="BS705" s="181">
        <f t="shared" si="242"/>
        <v>0</v>
      </c>
    </row>
    <row r="706" spans="23:71">
      <c r="W706" s="38">
        <f t="shared" si="244"/>
        <v>0</v>
      </c>
      <c r="AO706" s="38">
        <f t="shared" si="229"/>
        <v>0</v>
      </c>
      <c r="AP706" s="38">
        <f t="shared" si="230"/>
        <v>0</v>
      </c>
      <c r="AR706" s="181">
        <f>Инвентаризация!O709</f>
        <v>0</v>
      </c>
      <c r="AS706" s="181">
        <f>Инвентаризация!P709</f>
        <v>0</v>
      </c>
      <c r="AT706" s="181">
        <f>Инвентаризация!Q709</f>
        <v>0</v>
      </c>
      <c r="AU706" s="181" t="str">
        <f>IFERROR('Аксапта '!A714,"-")</f>
        <v>-</v>
      </c>
      <c r="AV706" s="38">
        <f t="shared" si="231"/>
        <v>0</v>
      </c>
      <c r="AW706" s="38">
        <f t="shared" si="232"/>
        <v>0</v>
      </c>
      <c r="AX706" s="38">
        <f t="shared" si="233"/>
        <v>0</v>
      </c>
      <c r="AY706" s="181">
        <f t="shared" si="234"/>
        <v>0</v>
      </c>
      <c r="BB706" s="181">
        <f>Инвентаризация!O709</f>
        <v>0</v>
      </c>
      <c r="BC706" s="181">
        <f>Инвентаризация!P709</f>
        <v>0</v>
      </c>
      <c r="BD706" s="181">
        <f>Инвентаризация!Q709</f>
        <v>0</v>
      </c>
      <c r="BE706" s="181" t="str">
        <f>IFERROR('Аксапта 2'!A714,"-")</f>
        <v>-</v>
      </c>
      <c r="BF706" s="38">
        <f t="shared" si="235"/>
        <v>0</v>
      </c>
      <c r="BG706" s="38">
        <f t="shared" si="236"/>
        <v>0</v>
      </c>
      <c r="BH706" s="38">
        <f t="shared" si="237"/>
        <v>0</v>
      </c>
      <c r="BI706" s="181">
        <f t="shared" si="238"/>
        <v>0</v>
      </c>
      <c r="BL706" s="181">
        <f>Инвентаризация!O709</f>
        <v>0</v>
      </c>
      <c r="BM706" s="181">
        <f>Инвентаризация!P709</f>
        <v>0</v>
      </c>
      <c r="BN706" s="181">
        <f>Инвентаризация!Q709</f>
        <v>0</v>
      </c>
      <c r="BO706" s="181" t="str">
        <f>IFERROR('Аксапта 3'!A714,"-")</f>
        <v>-</v>
      </c>
      <c r="BP706" s="38">
        <f t="shared" si="239"/>
        <v>0</v>
      </c>
      <c r="BQ706" s="38">
        <f t="shared" si="240"/>
        <v>0</v>
      </c>
      <c r="BR706" s="38">
        <f t="shared" si="241"/>
        <v>0</v>
      </c>
      <c r="BS706" s="181">
        <f t="shared" si="242"/>
        <v>0</v>
      </c>
    </row>
    <row r="707" spans="23:71">
      <c r="W707" s="38">
        <f t="shared" si="244"/>
        <v>0</v>
      </c>
      <c r="AO707" s="38">
        <f t="shared" si="229"/>
        <v>0</v>
      </c>
      <c r="AP707" s="38">
        <f t="shared" si="230"/>
        <v>0</v>
      </c>
      <c r="AR707" s="181">
        <f>Инвентаризация!O710</f>
        <v>0</v>
      </c>
      <c r="AS707" s="181">
        <f>Инвентаризация!P710</f>
        <v>0</v>
      </c>
      <c r="AT707" s="181">
        <f>Инвентаризация!Q710</f>
        <v>0</v>
      </c>
      <c r="AU707" s="181" t="str">
        <f>IFERROR('Аксапта '!A715,"-")</f>
        <v>-</v>
      </c>
      <c r="AV707" s="38">
        <f t="shared" si="231"/>
        <v>0</v>
      </c>
      <c r="AW707" s="38">
        <f t="shared" si="232"/>
        <v>0</v>
      </c>
      <c r="AX707" s="38">
        <f t="shared" si="233"/>
        <v>0</v>
      </c>
      <c r="AY707" s="181">
        <f t="shared" si="234"/>
        <v>0</v>
      </c>
      <c r="BB707" s="181">
        <f>Инвентаризация!O710</f>
        <v>0</v>
      </c>
      <c r="BC707" s="181">
        <f>Инвентаризация!P710</f>
        <v>0</v>
      </c>
      <c r="BD707" s="181">
        <f>Инвентаризация!Q710</f>
        <v>0</v>
      </c>
      <c r="BE707" s="181" t="str">
        <f>IFERROR('Аксапта 2'!A715,"-")</f>
        <v>-</v>
      </c>
      <c r="BF707" s="38">
        <f t="shared" si="235"/>
        <v>0</v>
      </c>
      <c r="BG707" s="38">
        <f t="shared" si="236"/>
        <v>0</v>
      </c>
      <c r="BH707" s="38">
        <f t="shared" si="237"/>
        <v>0</v>
      </c>
      <c r="BI707" s="181">
        <f t="shared" si="238"/>
        <v>0</v>
      </c>
      <c r="BL707" s="181">
        <f>Инвентаризация!O710</f>
        <v>0</v>
      </c>
      <c r="BM707" s="181">
        <f>Инвентаризация!P710</f>
        <v>0</v>
      </c>
      <c r="BN707" s="181">
        <f>Инвентаризация!Q710</f>
        <v>0</v>
      </c>
      <c r="BO707" s="181" t="str">
        <f>IFERROR('Аксапта 3'!A715,"-")</f>
        <v>-</v>
      </c>
      <c r="BP707" s="38">
        <f t="shared" si="239"/>
        <v>0</v>
      </c>
      <c r="BQ707" s="38">
        <f t="shared" si="240"/>
        <v>0</v>
      </c>
      <c r="BR707" s="38">
        <f t="shared" si="241"/>
        <v>0</v>
      </c>
      <c r="BS707" s="181">
        <f t="shared" si="242"/>
        <v>0</v>
      </c>
    </row>
    <row r="708" spans="23:71">
      <c r="W708" s="38">
        <f t="shared" si="244"/>
        <v>0</v>
      </c>
      <c r="AO708" s="38">
        <f t="shared" ref="AO708:AO771" si="245">B709+1-1</f>
        <v>0</v>
      </c>
      <c r="AP708" s="38">
        <f t="shared" ref="AP708:AP771" si="246">A709</f>
        <v>0</v>
      </c>
      <c r="AR708" s="181">
        <f>Инвентаризация!O711</f>
        <v>0</v>
      </c>
      <c r="AS708" s="181">
        <f>Инвентаризация!P711</f>
        <v>0</v>
      </c>
      <c r="AT708" s="181">
        <f>Инвентаризация!Q711</f>
        <v>0</v>
      </c>
      <c r="AU708" s="181" t="str">
        <f>IFERROR('Аксапта '!A716,"-")</f>
        <v>-</v>
      </c>
      <c r="AV708" s="38">
        <f t="shared" ref="AV708:AV771" si="247">IFERROR(VLOOKUP(AU708,AR:AR,1,0),0)</f>
        <v>0</v>
      </c>
      <c r="AW708" s="38">
        <f t="shared" ref="AW708:AW771" si="248">IFERROR(VLOOKUP(AU708,AS:AS,1,0),0)</f>
        <v>0</v>
      </c>
      <c r="AX708" s="38">
        <f t="shared" ref="AX708:AX771" si="249">IFERROR(VLOOKUP(AU708,AT:AT,1,0),0)</f>
        <v>0</v>
      </c>
      <c r="AY708" s="181">
        <f t="shared" ref="AY708:AY771" si="250">IFERROR(AU708-AV708-AX708-AW708,0)</f>
        <v>0</v>
      </c>
      <c r="BB708" s="181">
        <f>Инвентаризация!O711</f>
        <v>0</v>
      </c>
      <c r="BC708" s="181">
        <f>Инвентаризация!P711</f>
        <v>0</v>
      </c>
      <c r="BD708" s="181">
        <f>Инвентаризация!Q711</f>
        <v>0</v>
      </c>
      <c r="BE708" s="181" t="str">
        <f>IFERROR('Аксапта 2'!A716,"-")</f>
        <v>-</v>
      </c>
      <c r="BF708" s="38">
        <f t="shared" ref="BF708:BF771" si="251">IFERROR(VLOOKUP(BE708,BB:BB,1,0),0)</f>
        <v>0</v>
      </c>
      <c r="BG708" s="38">
        <f t="shared" ref="BG708:BG771" si="252">IFERROR(VLOOKUP(BE708,BC:BC,1,0),0)</f>
        <v>0</v>
      </c>
      <c r="BH708" s="38">
        <f t="shared" ref="BH708:BH771" si="253">IFERROR(VLOOKUP(BE708,BD:BD,1,0),0)</f>
        <v>0</v>
      </c>
      <c r="BI708" s="181">
        <f t="shared" ref="BI708:BI771" si="254">IFERROR(BE708-BF708-BH708-BG708,0)</f>
        <v>0</v>
      </c>
      <c r="BL708" s="181">
        <f>Инвентаризация!O711</f>
        <v>0</v>
      </c>
      <c r="BM708" s="181">
        <f>Инвентаризация!P711</f>
        <v>0</v>
      </c>
      <c r="BN708" s="181">
        <f>Инвентаризация!Q711</f>
        <v>0</v>
      </c>
      <c r="BO708" s="181" t="str">
        <f>IFERROR('Аксапта 3'!A716,"-")</f>
        <v>-</v>
      </c>
      <c r="BP708" s="38">
        <f t="shared" ref="BP708:BP771" si="255">IFERROR(VLOOKUP(BO708,BL:BL,1,0),0)</f>
        <v>0</v>
      </c>
      <c r="BQ708" s="38">
        <f t="shared" ref="BQ708:BQ771" si="256">IFERROR(VLOOKUP(BO708,BM:BM,1,0),0)</f>
        <v>0</v>
      </c>
      <c r="BR708" s="38">
        <f t="shared" ref="BR708:BR771" si="257">IFERROR(VLOOKUP(BO708,BN:BN,1,0),0)</f>
        <v>0</v>
      </c>
      <c r="BS708" s="181">
        <f t="shared" ref="BS708:BS771" si="258">IFERROR(BO708-BP708-BR708-BQ708,0)</f>
        <v>0</v>
      </c>
    </row>
    <row r="709" spans="23:71">
      <c r="W709" s="38">
        <f t="shared" si="244"/>
        <v>0</v>
      </c>
      <c r="AO709" s="38">
        <f t="shared" si="245"/>
        <v>0</v>
      </c>
      <c r="AP709" s="38">
        <f t="shared" si="246"/>
        <v>0</v>
      </c>
      <c r="AR709" s="181">
        <f>Инвентаризация!O712</f>
        <v>0</v>
      </c>
      <c r="AS709" s="181">
        <f>Инвентаризация!P712</f>
        <v>0</v>
      </c>
      <c r="AT709" s="181">
        <f>Инвентаризация!Q712</f>
        <v>0</v>
      </c>
      <c r="AU709" s="181" t="str">
        <f>IFERROR('Аксапта '!A717,"-")</f>
        <v>-</v>
      </c>
      <c r="AV709" s="38">
        <f t="shared" si="247"/>
        <v>0</v>
      </c>
      <c r="AW709" s="38">
        <f t="shared" si="248"/>
        <v>0</v>
      </c>
      <c r="AX709" s="38">
        <f t="shared" si="249"/>
        <v>0</v>
      </c>
      <c r="AY709" s="181">
        <f t="shared" si="250"/>
        <v>0</v>
      </c>
      <c r="BB709" s="181">
        <f>Инвентаризация!O712</f>
        <v>0</v>
      </c>
      <c r="BC709" s="181">
        <f>Инвентаризация!P712</f>
        <v>0</v>
      </c>
      <c r="BD709" s="181">
        <f>Инвентаризация!Q712</f>
        <v>0</v>
      </c>
      <c r="BE709" s="181" t="str">
        <f>IFERROR('Аксапта 2'!A717,"-")</f>
        <v>-</v>
      </c>
      <c r="BF709" s="38">
        <f t="shared" si="251"/>
        <v>0</v>
      </c>
      <c r="BG709" s="38">
        <f t="shared" si="252"/>
        <v>0</v>
      </c>
      <c r="BH709" s="38">
        <f t="shared" si="253"/>
        <v>0</v>
      </c>
      <c r="BI709" s="181">
        <f t="shared" si="254"/>
        <v>0</v>
      </c>
      <c r="BL709" s="181">
        <f>Инвентаризация!O712</f>
        <v>0</v>
      </c>
      <c r="BM709" s="181">
        <f>Инвентаризация!P712</f>
        <v>0</v>
      </c>
      <c r="BN709" s="181">
        <f>Инвентаризация!Q712</f>
        <v>0</v>
      </c>
      <c r="BO709" s="181" t="str">
        <f>IFERROR('Аксапта 3'!A717,"-")</f>
        <v>-</v>
      </c>
      <c r="BP709" s="38">
        <f t="shared" si="255"/>
        <v>0</v>
      </c>
      <c r="BQ709" s="38">
        <f t="shared" si="256"/>
        <v>0</v>
      </c>
      <c r="BR709" s="38">
        <f t="shared" si="257"/>
        <v>0</v>
      </c>
      <c r="BS709" s="181">
        <f t="shared" si="258"/>
        <v>0</v>
      </c>
    </row>
    <row r="710" spans="23:71">
      <c r="W710" s="38">
        <f t="shared" si="244"/>
        <v>0</v>
      </c>
      <c r="AO710" s="38">
        <f t="shared" si="245"/>
        <v>0</v>
      </c>
      <c r="AP710" s="38">
        <f t="shared" si="246"/>
        <v>0</v>
      </c>
      <c r="AR710" s="181">
        <f>Инвентаризация!O713</f>
        <v>0</v>
      </c>
      <c r="AS710" s="181">
        <f>Инвентаризация!P713</f>
        <v>0</v>
      </c>
      <c r="AT710" s="181">
        <f>Инвентаризация!Q713</f>
        <v>0</v>
      </c>
      <c r="AU710" s="181" t="str">
        <f>IFERROR('Аксапта '!A718,"-")</f>
        <v>-</v>
      </c>
      <c r="AV710" s="38">
        <f t="shared" si="247"/>
        <v>0</v>
      </c>
      <c r="AW710" s="38">
        <f t="shared" si="248"/>
        <v>0</v>
      </c>
      <c r="AX710" s="38">
        <f t="shared" si="249"/>
        <v>0</v>
      </c>
      <c r="AY710" s="181">
        <f t="shared" si="250"/>
        <v>0</v>
      </c>
      <c r="BB710" s="181">
        <f>Инвентаризация!O713</f>
        <v>0</v>
      </c>
      <c r="BC710" s="181">
        <f>Инвентаризация!P713</f>
        <v>0</v>
      </c>
      <c r="BD710" s="181">
        <f>Инвентаризация!Q713</f>
        <v>0</v>
      </c>
      <c r="BE710" s="181" t="str">
        <f>IFERROR('Аксапта 2'!A718,"-")</f>
        <v>-</v>
      </c>
      <c r="BF710" s="38">
        <f t="shared" si="251"/>
        <v>0</v>
      </c>
      <c r="BG710" s="38">
        <f t="shared" si="252"/>
        <v>0</v>
      </c>
      <c r="BH710" s="38">
        <f t="shared" si="253"/>
        <v>0</v>
      </c>
      <c r="BI710" s="181">
        <f t="shared" si="254"/>
        <v>0</v>
      </c>
      <c r="BL710" s="181">
        <f>Инвентаризация!O713</f>
        <v>0</v>
      </c>
      <c r="BM710" s="181">
        <f>Инвентаризация!P713</f>
        <v>0</v>
      </c>
      <c r="BN710" s="181">
        <f>Инвентаризация!Q713</f>
        <v>0</v>
      </c>
      <c r="BO710" s="181" t="str">
        <f>IFERROR('Аксапта 3'!A718,"-")</f>
        <v>-</v>
      </c>
      <c r="BP710" s="38">
        <f t="shared" si="255"/>
        <v>0</v>
      </c>
      <c r="BQ710" s="38">
        <f t="shared" si="256"/>
        <v>0</v>
      </c>
      <c r="BR710" s="38">
        <f t="shared" si="257"/>
        <v>0</v>
      </c>
      <c r="BS710" s="181">
        <f t="shared" si="258"/>
        <v>0</v>
      </c>
    </row>
    <row r="711" spans="23:71">
      <c r="W711" s="38">
        <f t="shared" si="244"/>
        <v>0</v>
      </c>
      <c r="AO711" s="38">
        <f t="shared" si="245"/>
        <v>0</v>
      </c>
      <c r="AP711" s="38">
        <f t="shared" si="246"/>
        <v>0</v>
      </c>
      <c r="AR711" s="181">
        <f>Инвентаризация!O714</f>
        <v>0</v>
      </c>
      <c r="AS711" s="181">
        <f>Инвентаризация!P714</f>
        <v>0</v>
      </c>
      <c r="AT711" s="181">
        <f>Инвентаризация!Q714</f>
        <v>0</v>
      </c>
      <c r="AU711" s="181" t="str">
        <f>IFERROR('Аксапта '!A719,"-")</f>
        <v>-</v>
      </c>
      <c r="AV711" s="38">
        <f t="shared" si="247"/>
        <v>0</v>
      </c>
      <c r="AW711" s="38">
        <f t="shared" si="248"/>
        <v>0</v>
      </c>
      <c r="AX711" s="38">
        <f t="shared" si="249"/>
        <v>0</v>
      </c>
      <c r="AY711" s="181">
        <f t="shared" si="250"/>
        <v>0</v>
      </c>
      <c r="BB711" s="181">
        <f>Инвентаризация!O714</f>
        <v>0</v>
      </c>
      <c r="BC711" s="181">
        <f>Инвентаризация!P714</f>
        <v>0</v>
      </c>
      <c r="BD711" s="181">
        <f>Инвентаризация!Q714</f>
        <v>0</v>
      </c>
      <c r="BE711" s="181" t="str">
        <f>IFERROR('Аксапта 2'!A719,"-")</f>
        <v>-</v>
      </c>
      <c r="BF711" s="38">
        <f t="shared" si="251"/>
        <v>0</v>
      </c>
      <c r="BG711" s="38">
        <f t="shared" si="252"/>
        <v>0</v>
      </c>
      <c r="BH711" s="38">
        <f t="shared" si="253"/>
        <v>0</v>
      </c>
      <c r="BI711" s="181">
        <f t="shared" si="254"/>
        <v>0</v>
      </c>
      <c r="BL711" s="181">
        <f>Инвентаризация!O714</f>
        <v>0</v>
      </c>
      <c r="BM711" s="181">
        <f>Инвентаризация!P714</f>
        <v>0</v>
      </c>
      <c r="BN711" s="181">
        <f>Инвентаризация!Q714</f>
        <v>0</v>
      </c>
      <c r="BO711" s="181" t="str">
        <f>IFERROR('Аксапта 3'!A719,"-")</f>
        <v>-</v>
      </c>
      <c r="BP711" s="38">
        <f t="shared" si="255"/>
        <v>0</v>
      </c>
      <c r="BQ711" s="38">
        <f t="shared" si="256"/>
        <v>0</v>
      </c>
      <c r="BR711" s="38">
        <f t="shared" si="257"/>
        <v>0</v>
      </c>
      <c r="BS711" s="181">
        <f t="shared" si="258"/>
        <v>0</v>
      </c>
    </row>
    <row r="712" spans="23:71">
      <c r="W712" s="38">
        <f t="shared" si="244"/>
        <v>0</v>
      </c>
      <c r="AO712" s="38">
        <f t="shared" si="245"/>
        <v>0</v>
      </c>
      <c r="AP712" s="38">
        <f t="shared" si="246"/>
        <v>0</v>
      </c>
      <c r="AR712" s="181">
        <f>Инвентаризация!O715</f>
        <v>0</v>
      </c>
      <c r="AS712" s="181">
        <f>Инвентаризация!P715</f>
        <v>0</v>
      </c>
      <c r="AT712" s="181">
        <f>Инвентаризация!Q715</f>
        <v>0</v>
      </c>
      <c r="AU712" s="181" t="str">
        <f>IFERROR('Аксапта '!A720,"-")</f>
        <v>-</v>
      </c>
      <c r="AV712" s="38">
        <f t="shared" si="247"/>
        <v>0</v>
      </c>
      <c r="AW712" s="38">
        <f t="shared" si="248"/>
        <v>0</v>
      </c>
      <c r="AX712" s="38">
        <f t="shared" si="249"/>
        <v>0</v>
      </c>
      <c r="AY712" s="181">
        <f t="shared" si="250"/>
        <v>0</v>
      </c>
      <c r="BB712" s="181">
        <f>Инвентаризация!O715</f>
        <v>0</v>
      </c>
      <c r="BC712" s="181">
        <f>Инвентаризация!P715</f>
        <v>0</v>
      </c>
      <c r="BD712" s="181">
        <f>Инвентаризация!Q715</f>
        <v>0</v>
      </c>
      <c r="BE712" s="181" t="str">
        <f>IFERROR('Аксапта 2'!A720,"-")</f>
        <v>-</v>
      </c>
      <c r="BF712" s="38">
        <f t="shared" si="251"/>
        <v>0</v>
      </c>
      <c r="BG712" s="38">
        <f t="shared" si="252"/>
        <v>0</v>
      </c>
      <c r="BH712" s="38">
        <f t="shared" si="253"/>
        <v>0</v>
      </c>
      <c r="BI712" s="181">
        <f t="shared" si="254"/>
        <v>0</v>
      </c>
      <c r="BL712" s="181">
        <f>Инвентаризация!O715</f>
        <v>0</v>
      </c>
      <c r="BM712" s="181">
        <f>Инвентаризация!P715</f>
        <v>0</v>
      </c>
      <c r="BN712" s="181">
        <f>Инвентаризация!Q715</f>
        <v>0</v>
      </c>
      <c r="BO712" s="181" t="str">
        <f>IFERROR('Аксапта 3'!A720,"-")</f>
        <v>-</v>
      </c>
      <c r="BP712" s="38">
        <f t="shared" si="255"/>
        <v>0</v>
      </c>
      <c r="BQ712" s="38">
        <f t="shared" si="256"/>
        <v>0</v>
      </c>
      <c r="BR712" s="38">
        <f t="shared" si="257"/>
        <v>0</v>
      </c>
      <c r="BS712" s="181">
        <f t="shared" si="258"/>
        <v>0</v>
      </c>
    </row>
    <row r="713" spans="23:71">
      <c r="W713" s="38">
        <f t="shared" si="244"/>
        <v>7021</v>
      </c>
      <c r="AO713" s="38">
        <f t="shared" si="245"/>
        <v>0</v>
      </c>
      <c r="AP713" s="38">
        <f t="shared" si="246"/>
        <v>0</v>
      </c>
      <c r="AR713" s="181">
        <f>Инвентаризация!O716</f>
        <v>0</v>
      </c>
      <c r="AS713" s="181">
        <f>Инвентаризация!P716</f>
        <v>0</v>
      </c>
      <c r="AT713" s="181">
        <f>Инвентаризация!Q716</f>
        <v>0</v>
      </c>
      <c r="AU713" s="181" t="str">
        <f>IFERROR('Аксапта '!A721,"-")</f>
        <v>-</v>
      </c>
      <c r="AV713" s="38">
        <f t="shared" si="247"/>
        <v>0</v>
      </c>
      <c r="AW713" s="38">
        <f t="shared" si="248"/>
        <v>0</v>
      </c>
      <c r="AX713" s="38">
        <f t="shared" si="249"/>
        <v>0</v>
      </c>
      <c r="AY713" s="181">
        <f t="shared" si="250"/>
        <v>0</v>
      </c>
      <c r="BB713" s="181">
        <f>Инвентаризация!O716</f>
        <v>0</v>
      </c>
      <c r="BC713" s="181">
        <f>Инвентаризация!P716</f>
        <v>0</v>
      </c>
      <c r="BD713" s="181">
        <f>Инвентаризация!Q716</f>
        <v>0</v>
      </c>
      <c r="BE713" s="181" t="str">
        <f>IFERROR('Аксапта 2'!A721,"-")</f>
        <v>-</v>
      </c>
      <c r="BF713" s="38">
        <f t="shared" si="251"/>
        <v>0</v>
      </c>
      <c r="BG713" s="38">
        <f t="shared" si="252"/>
        <v>0</v>
      </c>
      <c r="BH713" s="38">
        <f t="shared" si="253"/>
        <v>0</v>
      </c>
      <c r="BI713" s="181">
        <f t="shared" si="254"/>
        <v>0</v>
      </c>
      <c r="BL713" s="181">
        <f>Инвентаризация!O716</f>
        <v>0</v>
      </c>
      <c r="BM713" s="181">
        <f>Инвентаризация!P716</f>
        <v>0</v>
      </c>
      <c r="BN713" s="181">
        <f>Инвентаризация!Q716</f>
        <v>0</v>
      </c>
      <c r="BO713" s="181" t="str">
        <f>IFERROR('Аксапта 3'!A721,"-")</f>
        <v>-</v>
      </c>
      <c r="BP713" s="38">
        <f t="shared" si="255"/>
        <v>0</v>
      </c>
      <c r="BQ713" s="38">
        <f t="shared" si="256"/>
        <v>0</v>
      </c>
      <c r="BR713" s="38">
        <f t="shared" si="257"/>
        <v>0</v>
      </c>
      <c r="BS713" s="181">
        <f t="shared" si="258"/>
        <v>0</v>
      </c>
    </row>
    <row r="714" spans="23:71">
      <c r="W714" s="38">
        <f t="shared" si="244"/>
        <v>2260</v>
      </c>
      <c r="AO714" s="38">
        <f t="shared" si="245"/>
        <v>0</v>
      </c>
      <c r="AP714" s="38">
        <f t="shared" si="246"/>
        <v>0</v>
      </c>
      <c r="AR714" s="181">
        <f>Инвентаризация!O717</f>
        <v>0</v>
      </c>
      <c r="AS714" s="181">
        <f>Инвентаризация!P717</f>
        <v>0</v>
      </c>
      <c r="AT714" s="181">
        <f>Инвентаризация!Q717</f>
        <v>0</v>
      </c>
      <c r="AU714" s="181" t="str">
        <f>IFERROR('Аксапта '!A722,"-")</f>
        <v>-</v>
      </c>
      <c r="AV714" s="38">
        <f t="shared" si="247"/>
        <v>0</v>
      </c>
      <c r="AW714" s="38">
        <f t="shared" si="248"/>
        <v>0</v>
      </c>
      <c r="AX714" s="38">
        <f t="shared" si="249"/>
        <v>0</v>
      </c>
      <c r="AY714" s="181">
        <f t="shared" si="250"/>
        <v>0</v>
      </c>
      <c r="BB714" s="181">
        <f>Инвентаризация!O717</f>
        <v>0</v>
      </c>
      <c r="BC714" s="181">
        <f>Инвентаризация!P717</f>
        <v>0</v>
      </c>
      <c r="BD714" s="181">
        <f>Инвентаризация!Q717</f>
        <v>0</v>
      </c>
      <c r="BE714" s="181" t="str">
        <f>IFERROR('Аксапта 2'!A722,"-")</f>
        <v>-</v>
      </c>
      <c r="BF714" s="38">
        <f t="shared" si="251"/>
        <v>0</v>
      </c>
      <c r="BG714" s="38">
        <f t="shared" si="252"/>
        <v>0</v>
      </c>
      <c r="BH714" s="38">
        <f t="shared" si="253"/>
        <v>0</v>
      </c>
      <c r="BI714" s="181">
        <f t="shared" si="254"/>
        <v>0</v>
      </c>
      <c r="BL714" s="181">
        <f>Инвентаризация!O717</f>
        <v>0</v>
      </c>
      <c r="BM714" s="181">
        <f>Инвентаризация!P717</f>
        <v>0</v>
      </c>
      <c r="BN714" s="181">
        <f>Инвентаризация!Q717</f>
        <v>0</v>
      </c>
      <c r="BO714" s="181" t="str">
        <f>IFERROR('Аксапта 3'!A722,"-")</f>
        <v>-</v>
      </c>
      <c r="BP714" s="38">
        <f t="shared" si="255"/>
        <v>0</v>
      </c>
      <c r="BQ714" s="38">
        <f t="shared" si="256"/>
        <v>0</v>
      </c>
      <c r="BR714" s="38">
        <f t="shared" si="257"/>
        <v>0</v>
      </c>
      <c r="BS714" s="181">
        <f t="shared" si="258"/>
        <v>0</v>
      </c>
    </row>
    <row r="715" spans="23:71">
      <c r="W715" s="38">
        <f t="shared" si="244"/>
        <v>7402</v>
      </c>
      <c r="AO715" s="38">
        <f t="shared" si="245"/>
        <v>0</v>
      </c>
      <c r="AP715" s="38">
        <f t="shared" si="246"/>
        <v>0</v>
      </c>
      <c r="AR715" s="181">
        <f>Инвентаризация!O718</f>
        <v>0</v>
      </c>
      <c r="AS715" s="181">
        <f>Инвентаризация!P718</f>
        <v>0</v>
      </c>
      <c r="AT715" s="181">
        <f>Инвентаризация!Q718</f>
        <v>0</v>
      </c>
      <c r="AU715" s="181" t="str">
        <f>IFERROR('Аксапта '!A723,"-")</f>
        <v>-</v>
      </c>
      <c r="AV715" s="38">
        <f t="shared" si="247"/>
        <v>0</v>
      </c>
      <c r="AW715" s="38">
        <f t="shared" si="248"/>
        <v>0</v>
      </c>
      <c r="AX715" s="38">
        <f t="shared" si="249"/>
        <v>0</v>
      </c>
      <c r="AY715" s="181">
        <f t="shared" si="250"/>
        <v>0</v>
      </c>
      <c r="BB715" s="181">
        <f>Инвентаризация!O718</f>
        <v>0</v>
      </c>
      <c r="BC715" s="181">
        <f>Инвентаризация!P718</f>
        <v>0</v>
      </c>
      <c r="BD715" s="181">
        <f>Инвентаризация!Q718</f>
        <v>0</v>
      </c>
      <c r="BE715" s="181" t="str">
        <f>IFERROR('Аксапта 2'!A723,"-")</f>
        <v>-</v>
      </c>
      <c r="BF715" s="38">
        <f t="shared" si="251"/>
        <v>0</v>
      </c>
      <c r="BG715" s="38">
        <f t="shared" si="252"/>
        <v>0</v>
      </c>
      <c r="BH715" s="38">
        <f t="shared" si="253"/>
        <v>0</v>
      </c>
      <c r="BI715" s="181">
        <f t="shared" si="254"/>
        <v>0</v>
      </c>
      <c r="BL715" s="181">
        <f>Инвентаризация!O718</f>
        <v>0</v>
      </c>
      <c r="BM715" s="181">
        <f>Инвентаризация!P718</f>
        <v>0</v>
      </c>
      <c r="BN715" s="181">
        <f>Инвентаризация!Q718</f>
        <v>0</v>
      </c>
      <c r="BO715" s="181" t="str">
        <f>IFERROR('Аксапта 3'!A723,"-")</f>
        <v>-</v>
      </c>
      <c r="BP715" s="38">
        <f t="shared" si="255"/>
        <v>0</v>
      </c>
      <c r="BQ715" s="38">
        <f t="shared" si="256"/>
        <v>0</v>
      </c>
      <c r="BR715" s="38">
        <f t="shared" si="257"/>
        <v>0</v>
      </c>
      <c r="BS715" s="181">
        <f t="shared" si="258"/>
        <v>0</v>
      </c>
    </row>
    <row r="716" spans="23:71">
      <c r="W716" s="38">
        <f t="shared" si="244"/>
        <v>3428</v>
      </c>
      <c r="AO716" s="38">
        <f t="shared" si="245"/>
        <v>0</v>
      </c>
      <c r="AP716" s="38">
        <f t="shared" si="246"/>
        <v>0</v>
      </c>
      <c r="AR716" s="181">
        <f>Инвентаризация!O719</f>
        <v>0</v>
      </c>
      <c r="AS716" s="181">
        <f>Инвентаризация!P719</f>
        <v>0</v>
      </c>
      <c r="AT716" s="181">
        <f>Инвентаризация!Q719</f>
        <v>0</v>
      </c>
      <c r="AU716" s="181" t="str">
        <f>IFERROR('Аксапта '!A724,"-")</f>
        <v>-</v>
      </c>
      <c r="AV716" s="38">
        <f t="shared" si="247"/>
        <v>0</v>
      </c>
      <c r="AW716" s="38">
        <f t="shared" si="248"/>
        <v>0</v>
      </c>
      <c r="AX716" s="38">
        <f t="shared" si="249"/>
        <v>0</v>
      </c>
      <c r="AY716" s="181">
        <f t="shared" si="250"/>
        <v>0</v>
      </c>
      <c r="BB716" s="181">
        <f>Инвентаризация!O719</f>
        <v>0</v>
      </c>
      <c r="BC716" s="181">
        <f>Инвентаризация!P719</f>
        <v>0</v>
      </c>
      <c r="BD716" s="181">
        <f>Инвентаризация!Q719</f>
        <v>0</v>
      </c>
      <c r="BE716" s="181" t="str">
        <f>IFERROR('Аксапта 2'!A724,"-")</f>
        <v>-</v>
      </c>
      <c r="BF716" s="38">
        <f t="shared" si="251"/>
        <v>0</v>
      </c>
      <c r="BG716" s="38">
        <f t="shared" si="252"/>
        <v>0</v>
      </c>
      <c r="BH716" s="38">
        <f t="shared" si="253"/>
        <v>0</v>
      </c>
      <c r="BI716" s="181">
        <f t="shared" si="254"/>
        <v>0</v>
      </c>
      <c r="BL716" s="181">
        <f>Инвентаризация!O719</f>
        <v>0</v>
      </c>
      <c r="BM716" s="181">
        <f>Инвентаризация!P719</f>
        <v>0</v>
      </c>
      <c r="BN716" s="181">
        <f>Инвентаризация!Q719</f>
        <v>0</v>
      </c>
      <c r="BO716" s="181" t="str">
        <f>IFERROR('Аксапта 3'!A724,"-")</f>
        <v>-</v>
      </c>
      <c r="BP716" s="38">
        <f t="shared" si="255"/>
        <v>0</v>
      </c>
      <c r="BQ716" s="38">
        <f t="shared" si="256"/>
        <v>0</v>
      </c>
      <c r="BR716" s="38">
        <f t="shared" si="257"/>
        <v>0</v>
      </c>
      <c r="BS716" s="181">
        <f t="shared" si="258"/>
        <v>0</v>
      </c>
    </row>
    <row r="717" spans="23:71">
      <c r="W717" s="38">
        <f t="shared" si="244"/>
        <v>3432</v>
      </c>
      <c r="AO717" s="38">
        <f t="shared" si="245"/>
        <v>0</v>
      </c>
      <c r="AP717" s="38">
        <f t="shared" si="246"/>
        <v>0</v>
      </c>
      <c r="AR717" s="181">
        <f>Инвентаризация!O720</f>
        <v>0</v>
      </c>
      <c r="AS717" s="181">
        <f>Инвентаризация!P720</f>
        <v>0</v>
      </c>
      <c r="AT717" s="181">
        <f>Инвентаризация!Q720</f>
        <v>0</v>
      </c>
      <c r="AU717" s="181" t="str">
        <f>IFERROR('Аксапта '!A725,"-")</f>
        <v>-</v>
      </c>
      <c r="AV717" s="38">
        <f t="shared" si="247"/>
        <v>0</v>
      </c>
      <c r="AW717" s="38">
        <f t="shared" si="248"/>
        <v>0</v>
      </c>
      <c r="AX717" s="38">
        <f t="shared" si="249"/>
        <v>0</v>
      </c>
      <c r="AY717" s="181">
        <f t="shared" si="250"/>
        <v>0</v>
      </c>
      <c r="BB717" s="181">
        <f>Инвентаризация!O720</f>
        <v>0</v>
      </c>
      <c r="BC717" s="181">
        <f>Инвентаризация!P720</f>
        <v>0</v>
      </c>
      <c r="BD717" s="181">
        <f>Инвентаризация!Q720</f>
        <v>0</v>
      </c>
      <c r="BE717" s="181" t="str">
        <f>IFERROR('Аксапта 2'!A725,"-")</f>
        <v>-</v>
      </c>
      <c r="BF717" s="38">
        <f t="shared" si="251"/>
        <v>0</v>
      </c>
      <c r="BG717" s="38">
        <f t="shared" si="252"/>
        <v>0</v>
      </c>
      <c r="BH717" s="38">
        <f t="shared" si="253"/>
        <v>0</v>
      </c>
      <c r="BI717" s="181">
        <f t="shared" si="254"/>
        <v>0</v>
      </c>
      <c r="BL717" s="181">
        <f>Инвентаризация!O720</f>
        <v>0</v>
      </c>
      <c r="BM717" s="181">
        <f>Инвентаризация!P720</f>
        <v>0</v>
      </c>
      <c r="BN717" s="181">
        <f>Инвентаризация!Q720</f>
        <v>0</v>
      </c>
      <c r="BO717" s="181" t="str">
        <f>IFERROR('Аксапта 3'!A725,"-")</f>
        <v>-</v>
      </c>
      <c r="BP717" s="38">
        <f t="shared" si="255"/>
        <v>0</v>
      </c>
      <c r="BQ717" s="38">
        <f t="shared" si="256"/>
        <v>0</v>
      </c>
      <c r="BR717" s="38">
        <f t="shared" si="257"/>
        <v>0</v>
      </c>
      <c r="BS717" s="181">
        <f t="shared" si="258"/>
        <v>0</v>
      </c>
    </row>
    <row r="718" spans="23:71">
      <c r="W718" s="38">
        <f t="shared" si="244"/>
        <v>3435</v>
      </c>
      <c r="AO718" s="38">
        <f t="shared" si="245"/>
        <v>0</v>
      </c>
      <c r="AP718" s="38">
        <f t="shared" si="246"/>
        <v>0</v>
      </c>
      <c r="AR718" s="181">
        <f>Инвентаризация!O721</f>
        <v>0</v>
      </c>
      <c r="AS718" s="181">
        <f>Инвентаризация!P721</f>
        <v>0</v>
      </c>
      <c r="AT718" s="181">
        <f>Инвентаризация!Q721</f>
        <v>0</v>
      </c>
      <c r="AU718" s="181" t="str">
        <f>IFERROR('Аксапта '!A726,"-")</f>
        <v>-</v>
      </c>
      <c r="AV718" s="38">
        <f t="shared" si="247"/>
        <v>0</v>
      </c>
      <c r="AW718" s="38">
        <f t="shared" si="248"/>
        <v>0</v>
      </c>
      <c r="AX718" s="38">
        <f t="shared" si="249"/>
        <v>0</v>
      </c>
      <c r="AY718" s="181">
        <f t="shared" si="250"/>
        <v>0</v>
      </c>
      <c r="BB718" s="181">
        <f>Инвентаризация!O721</f>
        <v>0</v>
      </c>
      <c r="BC718" s="181">
        <f>Инвентаризация!P721</f>
        <v>0</v>
      </c>
      <c r="BD718" s="181">
        <f>Инвентаризация!Q721</f>
        <v>0</v>
      </c>
      <c r="BE718" s="181" t="str">
        <f>IFERROR('Аксапта 2'!A726,"-")</f>
        <v>-</v>
      </c>
      <c r="BF718" s="38">
        <f t="shared" si="251"/>
        <v>0</v>
      </c>
      <c r="BG718" s="38">
        <f t="shared" si="252"/>
        <v>0</v>
      </c>
      <c r="BH718" s="38">
        <f t="shared" si="253"/>
        <v>0</v>
      </c>
      <c r="BI718" s="181">
        <f t="shared" si="254"/>
        <v>0</v>
      </c>
      <c r="BL718" s="181">
        <f>Инвентаризация!O721</f>
        <v>0</v>
      </c>
      <c r="BM718" s="181">
        <f>Инвентаризация!P721</f>
        <v>0</v>
      </c>
      <c r="BN718" s="181">
        <f>Инвентаризация!Q721</f>
        <v>0</v>
      </c>
      <c r="BO718" s="181" t="str">
        <f>IFERROR('Аксапта 3'!A726,"-")</f>
        <v>-</v>
      </c>
      <c r="BP718" s="38">
        <f t="shared" si="255"/>
        <v>0</v>
      </c>
      <c r="BQ718" s="38">
        <f t="shared" si="256"/>
        <v>0</v>
      </c>
      <c r="BR718" s="38">
        <f t="shared" si="257"/>
        <v>0</v>
      </c>
      <c r="BS718" s="181">
        <f t="shared" si="258"/>
        <v>0</v>
      </c>
    </row>
    <row r="719" spans="23:71">
      <c r="W719" s="38">
        <f t="shared" si="244"/>
        <v>3426</v>
      </c>
      <c r="AO719" s="38">
        <f t="shared" si="245"/>
        <v>0</v>
      </c>
      <c r="AP719" s="38">
        <f t="shared" si="246"/>
        <v>0</v>
      </c>
      <c r="AR719" s="181">
        <f>Инвентаризация!O722</f>
        <v>0</v>
      </c>
      <c r="AS719" s="181">
        <f>Инвентаризация!P722</f>
        <v>0</v>
      </c>
      <c r="AT719" s="181">
        <f>Инвентаризация!Q722</f>
        <v>0</v>
      </c>
      <c r="AU719" s="181" t="str">
        <f>IFERROR('Аксапта '!A727,"-")</f>
        <v>-</v>
      </c>
      <c r="AV719" s="38">
        <f t="shared" si="247"/>
        <v>0</v>
      </c>
      <c r="AW719" s="38">
        <f t="shared" si="248"/>
        <v>0</v>
      </c>
      <c r="AX719" s="38">
        <f t="shared" si="249"/>
        <v>0</v>
      </c>
      <c r="AY719" s="181">
        <f t="shared" si="250"/>
        <v>0</v>
      </c>
      <c r="BB719" s="181">
        <f>Инвентаризация!O722</f>
        <v>0</v>
      </c>
      <c r="BC719" s="181">
        <f>Инвентаризация!P722</f>
        <v>0</v>
      </c>
      <c r="BD719" s="181">
        <f>Инвентаризация!Q722</f>
        <v>0</v>
      </c>
      <c r="BE719" s="181" t="str">
        <f>IFERROR('Аксапта 2'!A727,"-")</f>
        <v>-</v>
      </c>
      <c r="BF719" s="38">
        <f t="shared" si="251"/>
        <v>0</v>
      </c>
      <c r="BG719" s="38">
        <f t="shared" si="252"/>
        <v>0</v>
      </c>
      <c r="BH719" s="38">
        <f t="shared" si="253"/>
        <v>0</v>
      </c>
      <c r="BI719" s="181">
        <f t="shared" si="254"/>
        <v>0</v>
      </c>
      <c r="BL719" s="181">
        <f>Инвентаризация!O722</f>
        <v>0</v>
      </c>
      <c r="BM719" s="181">
        <f>Инвентаризация!P722</f>
        <v>0</v>
      </c>
      <c r="BN719" s="181">
        <f>Инвентаризация!Q722</f>
        <v>0</v>
      </c>
      <c r="BO719" s="181" t="str">
        <f>IFERROR('Аксапта 3'!A727,"-")</f>
        <v>-</v>
      </c>
      <c r="BP719" s="38">
        <f t="shared" si="255"/>
        <v>0</v>
      </c>
      <c r="BQ719" s="38">
        <f t="shared" si="256"/>
        <v>0</v>
      </c>
      <c r="BR719" s="38">
        <f t="shared" si="257"/>
        <v>0</v>
      </c>
      <c r="BS719" s="181">
        <f t="shared" si="258"/>
        <v>0</v>
      </c>
    </row>
    <row r="720" spans="23:71">
      <c r="W720" s="38">
        <f t="shared" si="244"/>
        <v>0</v>
      </c>
      <c r="AO720" s="38">
        <f t="shared" si="245"/>
        <v>0</v>
      </c>
      <c r="AP720" s="38">
        <f t="shared" si="246"/>
        <v>0</v>
      </c>
      <c r="AR720" s="181">
        <f>Инвентаризация!O723</f>
        <v>0</v>
      </c>
      <c r="AS720" s="181">
        <f>Инвентаризация!P723</f>
        <v>0</v>
      </c>
      <c r="AT720" s="181">
        <f>Инвентаризация!Q723</f>
        <v>0</v>
      </c>
      <c r="AU720" s="181" t="str">
        <f>IFERROR('Аксапта '!A728,"-")</f>
        <v>-</v>
      </c>
      <c r="AV720" s="38">
        <f t="shared" si="247"/>
        <v>0</v>
      </c>
      <c r="AW720" s="38">
        <f t="shared" si="248"/>
        <v>0</v>
      </c>
      <c r="AX720" s="38">
        <f t="shared" si="249"/>
        <v>0</v>
      </c>
      <c r="AY720" s="181">
        <f t="shared" si="250"/>
        <v>0</v>
      </c>
      <c r="BB720" s="181">
        <f>Инвентаризация!O723</f>
        <v>0</v>
      </c>
      <c r="BC720" s="181">
        <f>Инвентаризация!P723</f>
        <v>0</v>
      </c>
      <c r="BD720" s="181">
        <f>Инвентаризация!Q723</f>
        <v>0</v>
      </c>
      <c r="BE720" s="181" t="str">
        <f>IFERROR('Аксапта 2'!A728,"-")</f>
        <v>-</v>
      </c>
      <c r="BF720" s="38">
        <f t="shared" si="251"/>
        <v>0</v>
      </c>
      <c r="BG720" s="38">
        <f t="shared" si="252"/>
        <v>0</v>
      </c>
      <c r="BH720" s="38">
        <f t="shared" si="253"/>
        <v>0</v>
      </c>
      <c r="BI720" s="181">
        <f t="shared" si="254"/>
        <v>0</v>
      </c>
      <c r="BL720" s="181">
        <f>Инвентаризация!O723</f>
        <v>0</v>
      </c>
      <c r="BM720" s="181">
        <f>Инвентаризация!P723</f>
        <v>0</v>
      </c>
      <c r="BN720" s="181">
        <f>Инвентаризация!Q723</f>
        <v>0</v>
      </c>
      <c r="BO720" s="181" t="str">
        <f>IFERROR('Аксапта 3'!A728,"-")</f>
        <v>-</v>
      </c>
      <c r="BP720" s="38">
        <f t="shared" si="255"/>
        <v>0</v>
      </c>
      <c r="BQ720" s="38">
        <f t="shared" si="256"/>
        <v>0</v>
      </c>
      <c r="BR720" s="38">
        <f t="shared" si="257"/>
        <v>0</v>
      </c>
      <c r="BS720" s="181">
        <f t="shared" si="258"/>
        <v>0</v>
      </c>
    </row>
    <row r="721" spans="23:71">
      <c r="W721" s="38">
        <f t="shared" si="244"/>
        <v>0</v>
      </c>
      <c r="AO721" s="38">
        <f t="shared" si="245"/>
        <v>0</v>
      </c>
      <c r="AP721" s="38">
        <f t="shared" si="246"/>
        <v>0</v>
      </c>
      <c r="AR721" s="181">
        <f>Инвентаризация!O724</f>
        <v>0</v>
      </c>
      <c r="AS721" s="181">
        <f>Инвентаризация!P724</f>
        <v>0</v>
      </c>
      <c r="AT721" s="181">
        <f>Инвентаризация!Q724</f>
        <v>0</v>
      </c>
      <c r="AU721" s="181" t="str">
        <f>IFERROR('Аксапта '!A729,"-")</f>
        <v>-</v>
      </c>
      <c r="AV721" s="38">
        <f t="shared" si="247"/>
        <v>0</v>
      </c>
      <c r="AW721" s="38">
        <f t="shared" si="248"/>
        <v>0</v>
      </c>
      <c r="AX721" s="38">
        <f t="shared" si="249"/>
        <v>0</v>
      </c>
      <c r="AY721" s="181">
        <f t="shared" si="250"/>
        <v>0</v>
      </c>
      <c r="BB721" s="181">
        <f>Инвентаризация!O724</f>
        <v>0</v>
      </c>
      <c r="BC721" s="181">
        <f>Инвентаризация!P724</f>
        <v>0</v>
      </c>
      <c r="BD721" s="181">
        <f>Инвентаризация!Q724</f>
        <v>0</v>
      </c>
      <c r="BE721" s="181" t="str">
        <f>IFERROR('Аксапта 2'!A729,"-")</f>
        <v>-</v>
      </c>
      <c r="BF721" s="38">
        <f t="shared" si="251"/>
        <v>0</v>
      </c>
      <c r="BG721" s="38">
        <f t="shared" si="252"/>
        <v>0</v>
      </c>
      <c r="BH721" s="38">
        <f t="shared" si="253"/>
        <v>0</v>
      </c>
      <c r="BI721" s="181">
        <f t="shared" si="254"/>
        <v>0</v>
      </c>
      <c r="BL721" s="181">
        <f>Инвентаризация!O724</f>
        <v>0</v>
      </c>
      <c r="BM721" s="181">
        <f>Инвентаризация!P724</f>
        <v>0</v>
      </c>
      <c r="BN721" s="181">
        <f>Инвентаризация!Q724</f>
        <v>0</v>
      </c>
      <c r="BO721" s="181" t="str">
        <f>IFERROR('Аксапта 3'!A729,"-")</f>
        <v>-</v>
      </c>
      <c r="BP721" s="38">
        <f t="shared" si="255"/>
        <v>0</v>
      </c>
      <c r="BQ721" s="38">
        <f t="shared" si="256"/>
        <v>0</v>
      </c>
      <c r="BR721" s="38">
        <f t="shared" si="257"/>
        <v>0</v>
      </c>
      <c r="BS721" s="181">
        <f t="shared" si="258"/>
        <v>0</v>
      </c>
    </row>
    <row r="722" spans="23:71">
      <c r="W722" s="38">
        <f t="shared" si="244"/>
        <v>0</v>
      </c>
      <c r="AO722" s="38">
        <f t="shared" si="245"/>
        <v>0</v>
      </c>
      <c r="AP722" s="38">
        <f t="shared" si="246"/>
        <v>0</v>
      </c>
      <c r="AR722" s="181">
        <f>Инвентаризация!O725</f>
        <v>0</v>
      </c>
      <c r="AS722" s="181">
        <f>Инвентаризация!P725</f>
        <v>0</v>
      </c>
      <c r="AT722" s="181">
        <f>Инвентаризация!Q725</f>
        <v>0</v>
      </c>
      <c r="AU722" s="181" t="str">
        <f>IFERROR('Аксапта '!A730,"-")</f>
        <v>-</v>
      </c>
      <c r="AV722" s="38">
        <f t="shared" si="247"/>
        <v>0</v>
      </c>
      <c r="AW722" s="38">
        <f t="shared" si="248"/>
        <v>0</v>
      </c>
      <c r="AX722" s="38">
        <f t="shared" si="249"/>
        <v>0</v>
      </c>
      <c r="AY722" s="181">
        <f t="shared" si="250"/>
        <v>0</v>
      </c>
      <c r="BB722" s="181">
        <f>Инвентаризация!O725</f>
        <v>0</v>
      </c>
      <c r="BC722" s="181">
        <f>Инвентаризация!P725</f>
        <v>0</v>
      </c>
      <c r="BD722" s="181">
        <f>Инвентаризация!Q725</f>
        <v>0</v>
      </c>
      <c r="BE722" s="181" t="str">
        <f>IFERROR('Аксапта 2'!A730,"-")</f>
        <v>-</v>
      </c>
      <c r="BF722" s="38">
        <f t="shared" si="251"/>
        <v>0</v>
      </c>
      <c r="BG722" s="38">
        <f t="shared" si="252"/>
        <v>0</v>
      </c>
      <c r="BH722" s="38">
        <f t="shared" si="253"/>
        <v>0</v>
      </c>
      <c r="BI722" s="181">
        <f t="shared" si="254"/>
        <v>0</v>
      </c>
      <c r="BL722" s="181">
        <f>Инвентаризация!O725</f>
        <v>0</v>
      </c>
      <c r="BM722" s="181">
        <f>Инвентаризация!P725</f>
        <v>0</v>
      </c>
      <c r="BN722" s="181">
        <f>Инвентаризация!Q725</f>
        <v>0</v>
      </c>
      <c r="BO722" s="181" t="str">
        <f>IFERROR('Аксапта 3'!A730,"-")</f>
        <v>-</v>
      </c>
      <c r="BP722" s="38">
        <f t="shared" si="255"/>
        <v>0</v>
      </c>
      <c r="BQ722" s="38">
        <f t="shared" si="256"/>
        <v>0</v>
      </c>
      <c r="BR722" s="38">
        <f t="shared" si="257"/>
        <v>0</v>
      </c>
      <c r="BS722" s="181">
        <f t="shared" si="258"/>
        <v>0</v>
      </c>
    </row>
    <row r="723" spans="23:71">
      <c r="W723" s="38">
        <f t="shared" si="244"/>
        <v>0</v>
      </c>
      <c r="AO723" s="38">
        <f t="shared" si="245"/>
        <v>0</v>
      </c>
      <c r="AP723" s="38">
        <f t="shared" si="246"/>
        <v>0</v>
      </c>
      <c r="AR723" s="181">
        <f>Инвентаризация!O726</f>
        <v>0</v>
      </c>
      <c r="AS723" s="181">
        <f>Инвентаризация!P726</f>
        <v>0</v>
      </c>
      <c r="AT723" s="181">
        <f>Инвентаризация!Q726</f>
        <v>0</v>
      </c>
      <c r="AU723" s="181" t="str">
        <f>IFERROR('Аксапта '!A731,"-")</f>
        <v>-</v>
      </c>
      <c r="AV723" s="38">
        <f t="shared" si="247"/>
        <v>0</v>
      </c>
      <c r="AW723" s="38">
        <f t="shared" si="248"/>
        <v>0</v>
      </c>
      <c r="AX723" s="38">
        <f t="shared" si="249"/>
        <v>0</v>
      </c>
      <c r="AY723" s="181">
        <f t="shared" si="250"/>
        <v>0</v>
      </c>
      <c r="BB723" s="181">
        <f>Инвентаризация!O726</f>
        <v>0</v>
      </c>
      <c r="BC723" s="181">
        <f>Инвентаризация!P726</f>
        <v>0</v>
      </c>
      <c r="BD723" s="181">
        <f>Инвентаризация!Q726</f>
        <v>0</v>
      </c>
      <c r="BE723" s="181" t="str">
        <f>IFERROR('Аксапта 2'!A731,"-")</f>
        <v>-</v>
      </c>
      <c r="BF723" s="38">
        <f t="shared" si="251"/>
        <v>0</v>
      </c>
      <c r="BG723" s="38">
        <f t="shared" si="252"/>
        <v>0</v>
      </c>
      <c r="BH723" s="38">
        <f t="shared" si="253"/>
        <v>0</v>
      </c>
      <c r="BI723" s="181">
        <f t="shared" si="254"/>
        <v>0</v>
      </c>
      <c r="BL723" s="181">
        <f>Инвентаризация!O726</f>
        <v>0</v>
      </c>
      <c r="BM723" s="181">
        <f>Инвентаризация!P726</f>
        <v>0</v>
      </c>
      <c r="BN723" s="181">
        <f>Инвентаризация!Q726</f>
        <v>0</v>
      </c>
      <c r="BO723" s="181" t="str">
        <f>IFERROR('Аксапта 3'!A731,"-")</f>
        <v>-</v>
      </c>
      <c r="BP723" s="38">
        <f t="shared" si="255"/>
        <v>0</v>
      </c>
      <c r="BQ723" s="38">
        <f t="shared" si="256"/>
        <v>0</v>
      </c>
      <c r="BR723" s="38">
        <f t="shared" si="257"/>
        <v>0</v>
      </c>
      <c r="BS723" s="181">
        <f t="shared" si="258"/>
        <v>0</v>
      </c>
    </row>
    <row r="724" spans="23:71">
      <c r="W724" s="38">
        <f t="shared" si="244"/>
        <v>0</v>
      </c>
      <c r="AO724" s="38">
        <f t="shared" si="245"/>
        <v>0</v>
      </c>
      <c r="AP724" s="38">
        <f t="shared" si="246"/>
        <v>0</v>
      </c>
      <c r="AR724" s="181">
        <f>Инвентаризация!O727</f>
        <v>0</v>
      </c>
      <c r="AS724" s="181">
        <f>Инвентаризация!P727</f>
        <v>0</v>
      </c>
      <c r="AT724" s="181">
        <f>Инвентаризация!Q727</f>
        <v>0</v>
      </c>
      <c r="AU724" s="181" t="str">
        <f>IFERROR('Аксапта '!A732,"-")</f>
        <v>-</v>
      </c>
      <c r="AV724" s="38">
        <f t="shared" si="247"/>
        <v>0</v>
      </c>
      <c r="AW724" s="38">
        <f t="shared" si="248"/>
        <v>0</v>
      </c>
      <c r="AX724" s="38">
        <f t="shared" si="249"/>
        <v>0</v>
      </c>
      <c r="AY724" s="181">
        <f t="shared" si="250"/>
        <v>0</v>
      </c>
      <c r="BB724" s="181">
        <f>Инвентаризация!O727</f>
        <v>0</v>
      </c>
      <c r="BC724" s="181">
        <f>Инвентаризация!P727</f>
        <v>0</v>
      </c>
      <c r="BD724" s="181">
        <f>Инвентаризация!Q727</f>
        <v>0</v>
      </c>
      <c r="BE724" s="181" t="str">
        <f>IFERROR('Аксапта 2'!A732,"-")</f>
        <v>-</v>
      </c>
      <c r="BF724" s="38">
        <f t="shared" si="251"/>
        <v>0</v>
      </c>
      <c r="BG724" s="38">
        <f t="shared" si="252"/>
        <v>0</v>
      </c>
      <c r="BH724" s="38">
        <f t="shared" si="253"/>
        <v>0</v>
      </c>
      <c r="BI724" s="181">
        <f t="shared" si="254"/>
        <v>0</v>
      </c>
      <c r="BL724" s="181">
        <f>Инвентаризация!O727</f>
        <v>0</v>
      </c>
      <c r="BM724" s="181">
        <f>Инвентаризация!P727</f>
        <v>0</v>
      </c>
      <c r="BN724" s="181">
        <f>Инвентаризация!Q727</f>
        <v>0</v>
      </c>
      <c r="BO724" s="181" t="str">
        <f>IFERROR('Аксапта 3'!A732,"-")</f>
        <v>-</v>
      </c>
      <c r="BP724" s="38">
        <f t="shared" si="255"/>
        <v>0</v>
      </c>
      <c r="BQ724" s="38">
        <f t="shared" si="256"/>
        <v>0</v>
      </c>
      <c r="BR724" s="38">
        <f t="shared" si="257"/>
        <v>0</v>
      </c>
      <c r="BS724" s="181">
        <f t="shared" si="258"/>
        <v>0</v>
      </c>
    </row>
    <row r="725" spans="23:71">
      <c r="W725" s="38">
        <f t="shared" ref="W725:W730" si="259">AG69</f>
        <v>0</v>
      </c>
      <c r="AO725" s="38">
        <f t="shared" si="245"/>
        <v>0</v>
      </c>
      <c r="AP725" s="38">
        <f t="shared" si="246"/>
        <v>0</v>
      </c>
      <c r="AR725" s="181">
        <f>Инвентаризация!O728</f>
        <v>0</v>
      </c>
      <c r="AS725" s="181">
        <f>Инвентаризация!P728</f>
        <v>0</v>
      </c>
      <c r="AT725" s="181">
        <f>Инвентаризация!Q728</f>
        <v>0</v>
      </c>
      <c r="AU725" s="181" t="str">
        <f>IFERROR('Аксапта '!A733,"-")</f>
        <v>-</v>
      </c>
      <c r="AV725" s="38">
        <f t="shared" si="247"/>
        <v>0</v>
      </c>
      <c r="AW725" s="38">
        <f t="shared" si="248"/>
        <v>0</v>
      </c>
      <c r="AX725" s="38">
        <f t="shared" si="249"/>
        <v>0</v>
      </c>
      <c r="AY725" s="181">
        <f t="shared" si="250"/>
        <v>0</v>
      </c>
      <c r="BB725" s="181">
        <f>Инвентаризация!O728</f>
        <v>0</v>
      </c>
      <c r="BC725" s="181">
        <f>Инвентаризация!P728</f>
        <v>0</v>
      </c>
      <c r="BD725" s="181">
        <f>Инвентаризация!Q728</f>
        <v>0</v>
      </c>
      <c r="BE725" s="181" t="str">
        <f>IFERROR('Аксапта 2'!A733,"-")</f>
        <v>-</v>
      </c>
      <c r="BF725" s="38">
        <f t="shared" si="251"/>
        <v>0</v>
      </c>
      <c r="BG725" s="38">
        <f t="shared" si="252"/>
        <v>0</v>
      </c>
      <c r="BH725" s="38">
        <f t="shared" si="253"/>
        <v>0</v>
      </c>
      <c r="BI725" s="181">
        <f t="shared" si="254"/>
        <v>0</v>
      </c>
      <c r="BL725" s="181">
        <f>Инвентаризация!O728</f>
        <v>0</v>
      </c>
      <c r="BM725" s="181">
        <f>Инвентаризация!P728</f>
        <v>0</v>
      </c>
      <c r="BN725" s="181">
        <f>Инвентаризация!Q728</f>
        <v>0</v>
      </c>
      <c r="BO725" s="181" t="str">
        <f>IFERROR('Аксапта 3'!A733,"-")</f>
        <v>-</v>
      </c>
      <c r="BP725" s="38">
        <f t="shared" si="255"/>
        <v>0</v>
      </c>
      <c r="BQ725" s="38">
        <f t="shared" si="256"/>
        <v>0</v>
      </c>
      <c r="BR725" s="38">
        <f t="shared" si="257"/>
        <v>0</v>
      </c>
      <c r="BS725" s="181">
        <f t="shared" si="258"/>
        <v>0</v>
      </c>
    </row>
    <row r="726" spans="23:71">
      <c r="W726" s="38">
        <f t="shared" si="259"/>
        <v>0</v>
      </c>
      <c r="AO726" s="38">
        <f t="shared" si="245"/>
        <v>0</v>
      </c>
      <c r="AP726" s="38">
        <f t="shared" si="246"/>
        <v>0</v>
      </c>
      <c r="AR726" s="181">
        <f>Инвентаризация!O729</f>
        <v>0</v>
      </c>
      <c r="AS726" s="181">
        <f>Инвентаризация!P729</f>
        <v>0</v>
      </c>
      <c r="AT726" s="181">
        <f>Инвентаризация!Q729</f>
        <v>0</v>
      </c>
      <c r="AU726" s="181" t="str">
        <f>IFERROR('Аксапта '!A734,"-")</f>
        <v>-</v>
      </c>
      <c r="AV726" s="38">
        <f t="shared" si="247"/>
        <v>0</v>
      </c>
      <c r="AW726" s="38">
        <f t="shared" si="248"/>
        <v>0</v>
      </c>
      <c r="AX726" s="38">
        <f t="shared" si="249"/>
        <v>0</v>
      </c>
      <c r="AY726" s="181">
        <f t="shared" si="250"/>
        <v>0</v>
      </c>
      <c r="BB726" s="181">
        <f>Инвентаризация!O729</f>
        <v>0</v>
      </c>
      <c r="BC726" s="181">
        <f>Инвентаризация!P729</f>
        <v>0</v>
      </c>
      <c r="BD726" s="181">
        <f>Инвентаризация!Q729</f>
        <v>0</v>
      </c>
      <c r="BE726" s="181" t="str">
        <f>IFERROR('Аксапта 2'!A734,"-")</f>
        <v>-</v>
      </c>
      <c r="BF726" s="38">
        <f t="shared" si="251"/>
        <v>0</v>
      </c>
      <c r="BG726" s="38">
        <f t="shared" si="252"/>
        <v>0</v>
      </c>
      <c r="BH726" s="38">
        <f t="shared" si="253"/>
        <v>0</v>
      </c>
      <c r="BI726" s="181">
        <f t="shared" si="254"/>
        <v>0</v>
      </c>
      <c r="BL726" s="181">
        <f>Инвентаризация!O729</f>
        <v>0</v>
      </c>
      <c r="BM726" s="181">
        <f>Инвентаризация!P729</f>
        <v>0</v>
      </c>
      <c r="BN726" s="181">
        <f>Инвентаризация!Q729</f>
        <v>0</v>
      </c>
      <c r="BO726" s="181" t="str">
        <f>IFERROR('Аксапта 3'!A734,"-")</f>
        <v>-</v>
      </c>
      <c r="BP726" s="38">
        <f t="shared" si="255"/>
        <v>0</v>
      </c>
      <c r="BQ726" s="38">
        <f t="shared" si="256"/>
        <v>0</v>
      </c>
      <c r="BR726" s="38">
        <f t="shared" si="257"/>
        <v>0</v>
      </c>
      <c r="BS726" s="181">
        <f t="shared" si="258"/>
        <v>0</v>
      </c>
    </row>
    <row r="727" spans="23:71">
      <c r="W727" s="38">
        <f t="shared" si="259"/>
        <v>0</v>
      </c>
      <c r="AO727" s="38">
        <f t="shared" si="245"/>
        <v>0</v>
      </c>
      <c r="AP727" s="38">
        <f t="shared" si="246"/>
        <v>0</v>
      </c>
      <c r="AR727" s="181">
        <f>Инвентаризация!O730</f>
        <v>0</v>
      </c>
      <c r="AS727" s="181">
        <f>Инвентаризация!P730</f>
        <v>0</v>
      </c>
      <c r="AT727" s="181">
        <f>Инвентаризация!Q730</f>
        <v>0</v>
      </c>
      <c r="AU727" s="181" t="str">
        <f>IFERROR('Аксапта '!A735,"-")</f>
        <v>-</v>
      </c>
      <c r="AV727" s="38">
        <f t="shared" si="247"/>
        <v>0</v>
      </c>
      <c r="AW727" s="38">
        <f t="shared" si="248"/>
        <v>0</v>
      </c>
      <c r="AX727" s="38">
        <f t="shared" si="249"/>
        <v>0</v>
      </c>
      <c r="AY727" s="181">
        <f t="shared" si="250"/>
        <v>0</v>
      </c>
      <c r="BB727" s="181">
        <f>Инвентаризация!O730</f>
        <v>0</v>
      </c>
      <c r="BC727" s="181">
        <f>Инвентаризация!P730</f>
        <v>0</v>
      </c>
      <c r="BD727" s="181">
        <f>Инвентаризация!Q730</f>
        <v>0</v>
      </c>
      <c r="BE727" s="181" t="str">
        <f>IFERROR('Аксапта 2'!A735,"-")</f>
        <v>-</v>
      </c>
      <c r="BF727" s="38">
        <f t="shared" si="251"/>
        <v>0</v>
      </c>
      <c r="BG727" s="38">
        <f t="shared" si="252"/>
        <v>0</v>
      </c>
      <c r="BH727" s="38">
        <f t="shared" si="253"/>
        <v>0</v>
      </c>
      <c r="BI727" s="181">
        <f t="shared" si="254"/>
        <v>0</v>
      </c>
      <c r="BL727" s="181">
        <f>Инвентаризация!O730</f>
        <v>0</v>
      </c>
      <c r="BM727" s="181">
        <f>Инвентаризация!P730</f>
        <v>0</v>
      </c>
      <c r="BN727" s="181">
        <f>Инвентаризация!Q730</f>
        <v>0</v>
      </c>
      <c r="BO727" s="181" t="str">
        <f>IFERROR('Аксапта 3'!A735,"-")</f>
        <v>-</v>
      </c>
      <c r="BP727" s="38">
        <f t="shared" si="255"/>
        <v>0</v>
      </c>
      <c r="BQ727" s="38">
        <f t="shared" si="256"/>
        <v>0</v>
      </c>
      <c r="BR727" s="38">
        <f t="shared" si="257"/>
        <v>0</v>
      </c>
      <c r="BS727" s="181">
        <f t="shared" si="258"/>
        <v>0</v>
      </c>
    </row>
    <row r="728" spans="23:71">
      <c r="W728" s="38">
        <f t="shared" si="259"/>
        <v>0</v>
      </c>
      <c r="AO728" s="38">
        <f t="shared" si="245"/>
        <v>0</v>
      </c>
      <c r="AP728" s="38">
        <f t="shared" si="246"/>
        <v>0</v>
      </c>
      <c r="AR728" s="181">
        <f>Инвентаризация!O731</f>
        <v>0</v>
      </c>
      <c r="AS728" s="181">
        <f>Инвентаризация!P731</f>
        <v>0</v>
      </c>
      <c r="AT728" s="181">
        <f>Инвентаризация!Q731</f>
        <v>0</v>
      </c>
      <c r="AU728" s="181" t="str">
        <f>IFERROR('Аксапта '!A736,"-")</f>
        <v>-</v>
      </c>
      <c r="AV728" s="38">
        <f t="shared" si="247"/>
        <v>0</v>
      </c>
      <c r="AW728" s="38">
        <f t="shared" si="248"/>
        <v>0</v>
      </c>
      <c r="AX728" s="38">
        <f t="shared" si="249"/>
        <v>0</v>
      </c>
      <c r="AY728" s="181">
        <f t="shared" si="250"/>
        <v>0</v>
      </c>
      <c r="BB728" s="181">
        <f>Инвентаризация!O731</f>
        <v>0</v>
      </c>
      <c r="BC728" s="181">
        <f>Инвентаризация!P731</f>
        <v>0</v>
      </c>
      <c r="BD728" s="181">
        <f>Инвентаризация!Q731</f>
        <v>0</v>
      </c>
      <c r="BE728" s="181" t="str">
        <f>IFERROR('Аксапта 2'!A736,"-")</f>
        <v>-</v>
      </c>
      <c r="BF728" s="38">
        <f t="shared" si="251"/>
        <v>0</v>
      </c>
      <c r="BG728" s="38">
        <f t="shared" si="252"/>
        <v>0</v>
      </c>
      <c r="BH728" s="38">
        <f t="shared" si="253"/>
        <v>0</v>
      </c>
      <c r="BI728" s="181">
        <f t="shared" si="254"/>
        <v>0</v>
      </c>
      <c r="BL728" s="181">
        <f>Инвентаризация!O731</f>
        <v>0</v>
      </c>
      <c r="BM728" s="181">
        <f>Инвентаризация!P731</f>
        <v>0</v>
      </c>
      <c r="BN728" s="181">
        <f>Инвентаризация!Q731</f>
        <v>0</v>
      </c>
      <c r="BO728" s="181" t="str">
        <f>IFERROR('Аксапта 3'!A736,"-")</f>
        <v>-</v>
      </c>
      <c r="BP728" s="38">
        <f t="shared" si="255"/>
        <v>0</v>
      </c>
      <c r="BQ728" s="38">
        <f t="shared" si="256"/>
        <v>0</v>
      </c>
      <c r="BR728" s="38">
        <f t="shared" si="257"/>
        <v>0</v>
      </c>
      <c r="BS728" s="181">
        <f t="shared" si="258"/>
        <v>0</v>
      </c>
    </row>
    <row r="729" spans="23:71">
      <c r="W729" s="38">
        <f t="shared" si="259"/>
        <v>0</v>
      </c>
      <c r="AO729" s="38">
        <f t="shared" si="245"/>
        <v>0</v>
      </c>
      <c r="AP729" s="38">
        <f t="shared" si="246"/>
        <v>0</v>
      </c>
      <c r="AR729" s="181">
        <f>Инвентаризация!O732</f>
        <v>0</v>
      </c>
      <c r="AS729" s="181">
        <f>Инвентаризация!P732</f>
        <v>0</v>
      </c>
      <c r="AT729" s="181">
        <f>Инвентаризация!Q732</f>
        <v>0</v>
      </c>
      <c r="AU729" s="181" t="str">
        <f>IFERROR('Аксапта '!A737,"-")</f>
        <v>-</v>
      </c>
      <c r="AV729" s="38">
        <f t="shared" si="247"/>
        <v>0</v>
      </c>
      <c r="AW729" s="38">
        <f t="shared" si="248"/>
        <v>0</v>
      </c>
      <c r="AX729" s="38">
        <f t="shared" si="249"/>
        <v>0</v>
      </c>
      <c r="AY729" s="181">
        <f t="shared" si="250"/>
        <v>0</v>
      </c>
      <c r="BB729" s="181">
        <f>Инвентаризация!O732</f>
        <v>0</v>
      </c>
      <c r="BC729" s="181">
        <f>Инвентаризация!P732</f>
        <v>0</v>
      </c>
      <c r="BD729" s="181">
        <f>Инвентаризация!Q732</f>
        <v>0</v>
      </c>
      <c r="BE729" s="181" t="str">
        <f>IFERROR('Аксапта 2'!A737,"-")</f>
        <v>-</v>
      </c>
      <c r="BF729" s="38">
        <f t="shared" si="251"/>
        <v>0</v>
      </c>
      <c r="BG729" s="38">
        <f t="shared" si="252"/>
        <v>0</v>
      </c>
      <c r="BH729" s="38">
        <f t="shared" si="253"/>
        <v>0</v>
      </c>
      <c r="BI729" s="181">
        <f t="shared" si="254"/>
        <v>0</v>
      </c>
      <c r="BL729" s="181">
        <f>Инвентаризация!O732</f>
        <v>0</v>
      </c>
      <c r="BM729" s="181">
        <f>Инвентаризация!P732</f>
        <v>0</v>
      </c>
      <c r="BN729" s="181">
        <f>Инвентаризация!Q732</f>
        <v>0</v>
      </c>
      <c r="BO729" s="181" t="str">
        <f>IFERROR('Аксапта 3'!A737,"-")</f>
        <v>-</v>
      </c>
      <c r="BP729" s="38">
        <f t="shared" si="255"/>
        <v>0</v>
      </c>
      <c r="BQ729" s="38">
        <f t="shared" si="256"/>
        <v>0</v>
      </c>
      <c r="BR729" s="38">
        <f t="shared" si="257"/>
        <v>0</v>
      </c>
      <c r="BS729" s="181">
        <f t="shared" si="258"/>
        <v>0</v>
      </c>
    </row>
    <row r="730" spans="23:71">
      <c r="W730" s="38">
        <f t="shared" si="259"/>
        <v>0</v>
      </c>
      <c r="AO730" s="38">
        <f t="shared" si="245"/>
        <v>0</v>
      </c>
      <c r="AP730" s="38">
        <f t="shared" si="246"/>
        <v>0</v>
      </c>
      <c r="AR730" s="181">
        <f>Инвентаризация!O733</f>
        <v>0</v>
      </c>
      <c r="AS730" s="181">
        <f>Инвентаризация!P733</f>
        <v>0</v>
      </c>
      <c r="AT730" s="181">
        <f>Инвентаризация!Q733</f>
        <v>0</v>
      </c>
      <c r="AU730" s="181" t="str">
        <f>IFERROR('Аксапта '!A738,"-")</f>
        <v>-</v>
      </c>
      <c r="AV730" s="38">
        <f t="shared" si="247"/>
        <v>0</v>
      </c>
      <c r="AW730" s="38">
        <f t="shared" si="248"/>
        <v>0</v>
      </c>
      <c r="AX730" s="38">
        <f t="shared" si="249"/>
        <v>0</v>
      </c>
      <c r="AY730" s="181">
        <f t="shared" si="250"/>
        <v>0</v>
      </c>
      <c r="BB730" s="181">
        <f>Инвентаризация!O733</f>
        <v>0</v>
      </c>
      <c r="BC730" s="181">
        <f>Инвентаризация!P733</f>
        <v>0</v>
      </c>
      <c r="BD730" s="181">
        <f>Инвентаризация!Q733</f>
        <v>0</v>
      </c>
      <c r="BE730" s="181" t="str">
        <f>IFERROR('Аксапта 2'!A738,"-")</f>
        <v>-</v>
      </c>
      <c r="BF730" s="38">
        <f t="shared" si="251"/>
        <v>0</v>
      </c>
      <c r="BG730" s="38">
        <f t="shared" si="252"/>
        <v>0</v>
      </c>
      <c r="BH730" s="38">
        <f t="shared" si="253"/>
        <v>0</v>
      </c>
      <c r="BI730" s="181">
        <f t="shared" si="254"/>
        <v>0</v>
      </c>
      <c r="BL730" s="181">
        <f>Инвентаризация!O733</f>
        <v>0</v>
      </c>
      <c r="BM730" s="181">
        <f>Инвентаризация!P733</f>
        <v>0</v>
      </c>
      <c r="BN730" s="181">
        <f>Инвентаризация!Q733</f>
        <v>0</v>
      </c>
      <c r="BO730" s="181" t="str">
        <f>IFERROR('Аксапта 3'!A738,"-")</f>
        <v>-</v>
      </c>
      <c r="BP730" s="38">
        <f t="shared" si="255"/>
        <v>0</v>
      </c>
      <c r="BQ730" s="38">
        <f t="shared" si="256"/>
        <v>0</v>
      </c>
      <c r="BR730" s="38">
        <f t="shared" si="257"/>
        <v>0</v>
      </c>
      <c r="BS730" s="181">
        <f t="shared" si="258"/>
        <v>0</v>
      </c>
    </row>
    <row r="731" spans="23:71">
      <c r="W731" s="38">
        <f>AH3</f>
        <v>13003</v>
      </c>
      <c r="AO731" s="38">
        <f t="shared" si="245"/>
        <v>0</v>
      </c>
      <c r="AP731" s="38">
        <f t="shared" si="246"/>
        <v>0</v>
      </c>
      <c r="AR731" s="181">
        <f>Инвентаризация!O734</f>
        <v>0</v>
      </c>
      <c r="AS731" s="181">
        <f>Инвентаризация!P734</f>
        <v>0</v>
      </c>
      <c r="AT731" s="181">
        <f>Инвентаризация!Q734</f>
        <v>0</v>
      </c>
      <c r="AU731" s="181" t="str">
        <f>IFERROR('Аксапта '!A739,"-")</f>
        <v>-</v>
      </c>
      <c r="AV731" s="38">
        <f t="shared" si="247"/>
        <v>0</v>
      </c>
      <c r="AW731" s="38">
        <f t="shared" si="248"/>
        <v>0</v>
      </c>
      <c r="AX731" s="38">
        <f t="shared" si="249"/>
        <v>0</v>
      </c>
      <c r="AY731" s="181">
        <f t="shared" si="250"/>
        <v>0</v>
      </c>
      <c r="BB731" s="181">
        <f>Инвентаризация!O734</f>
        <v>0</v>
      </c>
      <c r="BC731" s="181">
        <f>Инвентаризация!P734</f>
        <v>0</v>
      </c>
      <c r="BD731" s="181">
        <f>Инвентаризация!Q734</f>
        <v>0</v>
      </c>
      <c r="BE731" s="181" t="str">
        <f>IFERROR('Аксапта 2'!A739,"-")</f>
        <v>-</v>
      </c>
      <c r="BF731" s="38">
        <f t="shared" si="251"/>
        <v>0</v>
      </c>
      <c r="BG731" s="38">
        <f t="shared" si="252"/>
        <v>0</v>
      </c>
      <c r="BH731" s="38">
        <f t="shared" si="253"/>
        <v>0</v>
      </c>
      <c r="BI731" s="181">
        <f t="shared" si="254"/>
        <v>0</v>
      </c>
      <c r="BL731" s="181">
        <f>Инвентаризация!O734</f>
        <v>0</v>
      </c>
      <c r="BM731" s="181">
        <f>Инвентаризация!P734</f>
        <v>0</v>
      </c>
      <c r="BN731" s="181">
        <f>Инвентаризация!Q734</f>
        <v>0</v>
      </c>
      <c r="BO731" s="181" t="str">
        <f>IFERROR('Аксапта 3'!A739,"-")</f>
        <v>-</v>
      </c>
      <c r="BP731" s="38">
        <f t="shared" si="255"/>
        <v>0</v>
      </c>
      <c r="BQ731" s="38">
        <f t="shared" si="256"/>
        <v>0</v>
      </c>
      <c r="BR731" s="38">
        <f t="shared" si="257"/>
        <v>0</v>
      </c>
      <c r="BS731" s="181">
        <f t="shared" si="258"/>
        <v>0</v>
      </c>
    </row>
    <row r="732" spans="23:71">
      <c r="W732" s="38">
        <f t="shared" ref="W732:W795" si="260">AH4</f>
        <v>13002</v>
      </c>
      <c r="AO732" s="38">
        <f t="shared" si="245"/>
        <v>0</v>
      </c>
      <c r="AP732" s="38">
        <f t="shared" si="246"/>
        <v>0</v>
      </c>
      <c r="AR732" s="181">
        <f>Инвентаризация!O735</f>
        <v>0</v>
      </c>
      <c r="AS732" s="181">
        <f>Инвентаризация!P735</f>
        <v>0</v>
      </c>
      <c r="AT732" s="181">
        <f>Инвентаризация!Q735</f>
        <v>0</v>
      </c>
      <c r="AU732" s="181" t="str">
        <f>IFERROR('Аксапта '!A740,"-")</f>
        <v>-</v>
      </c>
      <c r="AV732" s="38">
        <f t="shared" si="247"/>
        <v>0</v>
      </c>
      <c r="AW732" s="38">
        <f t="shared" si="248"/>
        <v>0</v>
      </c>
      <c r="AX732" s="38">
        <f t="shared" si="249"/>
        <v>0</v>
      </c>
      <c r="AY732" s="181">
        <f t="shared" si="250"/>
        <v>0</v>
      </c>
      <c r="BB732" s="181">
        <f>Инвентаризация!O735</f>
        <v>0</v>
      </c>
      <c r="BC732" s="181">
        <f>Инвентаризация!P735</f>
        <v>0</v>
      </c>
      <c r="BD732" s="181">
        <f>Инвентаризация!Q735</f>
        <v>0</v>
      </c>
      <c r="BE732" s="181" t="str">
        <f>IFERROR('Аксапта 2'!A740,"-")</f>
        <v>-</v>
      </c>
      <c r="BF732" s="38">
        <f t="shared" si="251"/>
        <v>0</v>
      </c>
      <c r="BG732" s="38">
        <f t="shared" si="252"/>
        <v>0</v>
      </c>
      <c r="BH732" s="38">
        <f t="shared" si="253"/>
        <v>0</v>
      </c>
      <c r="BI732" s="181">
        <f t="shared" si="254"/>
        <v>0</v>
      </c>
      <c r="BL732" s="181">
        <f>Инвентаризация!O735</f>
        <v>0</v>
      </c>
      <c r="BM732" s="181">
        <f>Инвентаризация!P735</f>
        <v>0</v>
      </c>
      <c r="BN732" s="181">
        <f>Инвентаризация!Q735</f>
        <v>0</v>
      </c>
      <c r="BO732" s="181" t="str">
        <f>IFERROR('Аксапта 3'!A740,"-")</f>
        <v>-</v>
      </c>
      <c r="BP732" s="38">
        <f t="shared" si="255"/>
        <v>0</v>
      </c>
      <c r="BQ732" s="38">
        <f t="shared" si="256"/>
        <v>0</v>
      </c>
      <c r="BR732" s="38">
        <f t="shared" si="257"/>
        <v>0</v>
      </c>
      <c r="BS732" s="181">
        <f t="shared" si="258"/>
        <v>0</v>
      </c>
    </row>
    <row r="733" spans="23:71">
      <c r="W733" s="38">
        <f t="shared" si="260"/>
        <v>13001</v>
      </c>
      <c r="AO733" s="38">
        <f t="shared" si="245"/>
        <v>0</v>
      </c>
      <c r="AP733" s="38">
        <f t="shared" si="246"/>
        <v>0</v>
      </c>
      <c r="AR733" s="181">
        <f>Инвентаризация!O736</f>
        <v>0</v>
      </c>
      <c r="AS733" s="181">
        <f>Инвентаризация!P736</f>
        <v>0</v>
      </c>
      <c r="AT733" s="181">
        <f>Инвентаризация!Q736</f>
        <v>0</v>
      </c>
      <c r="AU733" s="181" t="str">
        <f>IFERROR('Аксапта '!A741,"-")</f>
        <v>-</v>
      </c>
      <c r="AV733" s="38">
        <f t="shared" si="247"/>
        <v>0</v>
      </c>
      <c r="AW733" s="38">
        <f t="shared" si="248"/>
        <v>0</v>
      </c>
      <c r="AX733" s="38">
        <f t="shared" si="249"/>
        <v>0</v>
      </c>
      <c r="AY733" s="181">
        <f t="shared" si="250"/>
        <v>0</v>
      </c>
      <c r="BB733" s="181">
        <f>Инвентаризация!O736</f>
        <v>0</v>
      </c>
      <c r="BC733" s="181">
        <f>Инвентаризация!P736</f>
        <v>0</v>
      </c>
      <c r="BD733" s="181">
        <f>Инвентаризация!Q736</f>
        <v>0</v>
      </c>
      <c r="BE733" s="181" t="str">
        <f>IFERROR('Аксапта 2'!A741,"-")</f>
        <v>-</v>
      </c>
      <c r="BF733" s="38">
        <f t="shared" si="251"/>
        <v>0</v>
      </c>
      <c r="BG733" s="38">
        <f t="shared" si="252"/>
        <v>0</v>
      </c>
      <c r="BH733" s="38">
        <f t="shared" si="253"/>
        <v>0</v>
      </c>
      <c r="BI733" s="181">
        <f t="shared" si="254"/>
        <v>0</v>
      </c>
      <c r="BL733" s="181">
        <f>Инвентаризация!O736</f>
        <v>0</v>
      </c>
      <c r="BM733" s="181">
        <f>Инвентаризация!P736</f>
        <v>0</v>
      </c>
      <c r="BN733" s="181">
        <f>Инвентаризация!Q736</f>
        <v>0</v>
      </c>
      <c r="BO733" s="181" t="str">
        <f>IFERROR('Аксапта 3'!A741,"-")</f>
        <v>-</v>
      </c>
      <c r="BP733" s="38">
        <f t="shared" si="255"/>
        <v>0</v>
      </c>
      <c r="BQ733" s="38">
        <f t="shared" si="256"/>
        <v>0</v>
      </c>
      <c r="BR733" s="38">
        <f t="shared" si="257"/>
        <v>0</v>
      </c>
      <c r="BS733" s="181">
        <f t="shared" si="258"/>
        <v>0</v>
      </c>
    </row>
    <row r="734" spans="23:71">
      <c r="W734" s="38">
        <f t="shared" si="260"/>
        <v>12001</v>
      </c>
      <c r="AO734" s="38">
        <f t="shared" si="245"/>
        <v>0</v>
      </c>
      <c r="AP734" s="38">
        <f t="shared" si="246"/>
        <v>0</v>
      </c>
      <c r="AR734" s="181">
        <f>Инвентаризация!O737</f>
        <v>0</v>
      </c>
      <c r="AS734" s="181">
        <f>Инвентаризация!P737</f>
        <v>0</v>
      </c>
      <c r="AT734" s="181">
        <f>Инвентаризация!Q737</f>
        <v>0</v>
      </c>
      <c r="AU734" s="181" t="str">
        <f>IFERROR('Аксапта '!A742,"-")</f>
        <v>-</v>
      </c>
      <c r="AV734" s="38">
        <f t="shared" si="247"/>
        <v>0</v>
      </c>
      <c r="AW734" s="38">
        <f t="shared" si="248"/>
        <v>0</v>
      </c>
      <c r="AX734" s="38">
        <f t="shared" si="249"/>
        <v>0</v>
      </c>
      <c r="AY734" s="181">
        <f t="shared" si="250"/>
        <v>0</v>
      </c>
      <c r="BB734" s="181">
        <f>Инвентаризация!O737</f>
        <v>0</v>
      </c>
      <c r="BC734" s="181">
        <f>Инвентаризация!P737</f>
        <v>0</v>
      </c>
      <c r="BD734" s="181">
        <f>Инвентаризация!Q737</f>
        <v>0</v>
      </c>
      <c r="BE734" s="181" t="str">
        <f>IFERROR('Аксапта 2'!A742,"-")</f>
        <v>-</v>
      </c>
      <c r="BF734" s="38">
        <f t="shared" si="251"/>
        <v>0</v>
      </c>
      <c r="BG734" s="38">
        <f t="shared" si="252"/>
        <v>0</v>
      </c>
      <c r="BH734" s="38">
        <f t="shared" si="253"/>
        <v>0</v>
      </c>
      <c r="BI734" s="181">
        <f t="shared" si="254"/>
        <v>0</v>
      </c>
      <c r="BL734" s="181">
        <f>Инвентаризация!O737</f>
        <v>0</v>
      </c>
      <c r="BM734" s="181">
        <f>Инвентаризация!P737</f>
        <v>0</v>
      </c>
      <c r="BN734" s="181">
        <f>Инвентаризация!Q737</f>
        <v>0</v>
      </c>
      <c r="BO734" s="181" t="str">
        <f>IFERROR('Аксапта 3'!A742,"-")</f>
        <v>-</v>
      </c>
      <c r="BP734" s="38">
        <f t="shared" si="255"/>
        <v>0</v>
      </c>
      <c r="BQ734" s="38">
        <f t="shared" si="256"/>
        <v>0</v>
      </c>
      <c r="BR734" s="38">
        <f t="shared" si="257"/>
        <v>0</v>
      </c>
      <c r="BS734" s="181">
        <f t="shared" si="258"/>
        <v>0</v>
      </c>
    </row>
    <row r="735" spans="23:71">
      <c r="W735" s="38">
        <f t="shared" si="260"/>
        <v>11001</v>
      </c>
      <c r="AO735" s="38">
        <f t="shared" si="245"/>
        <v>0</v>
      </c>
      <c r="AP735" s="38">
        <f t="shared" si="246"/>
        <v>0</v>
      </c>
      <c r="AR735" s="181">
        <f>Инвентаризация!O738</f>
        <v>0</v>
      </c>
      <c r="AS735" s="181">
        <f>Инвентаризация!P738</f>
        <v>0</v>
      </c>
      <c r="AT735" s="181">
        <f>Инвентаризация!Q738</f>
        <v>0</v>
      </c>
      <c r="AU735" s="181" t="str">
        <f>IFERROR('Аксапта '!A743,"-")</f>
        <v>-</v>
      </c>
      <c r="AV735" s="38">
        <f t="shared" si="247"/>
        <v>0</v>
      </c>
      <c r="AW735" s="38">
        <f t="shared" si="248"/>
        <v>0</v>
      </c>
      <c r="AX735" s="38">
        <f t="shared" si="249"/>
        <v>0</v>
      </c>
      <c r="AY735" s="181">
        <f t="shared" si="250"/>
        <v>0</v>
      </c>
      <c r="BB735" s="181">
        <f>Инвентаризация!O738</f>
        <v>0</v>
      </c>
      <c r="BC735" s="181">
        <f>Инвентаризация!P738</f>
        <v>0</v>
      </c>
      <c r="BD735" s="181">
        <f>Инвентаризация!Q738</f>
        <v>0</v>
      </c>
      <c r="BE735" s="181" t="str">
        <f>IFERROR('Аксапта 2'!A743,"-")</f>
        <v>-</v>
      </c>
      <c r="BF735" s="38">
        <f t="shared" si="251"/>
        <v>0</v>
      </c>
      <c r="BG735" s="38">
        <f t="shared" si="252"/>
        <v>0</v>
      </c>
      <c r="BH735" s="38">
        <f t="shared" si="253"/>
        <v>0</v>
      </c>
      <c r="BI735" s="181">
        <f t="shared" si="254"/>
        <v>0</v>
      </c>
      <c r="BL735" s="181">
        <f>Инвентаризация!O738</f>
        <v>0</v>
      </c>
      <c r="BM735" s="181">
        <f>Инвентаризация!P738</f>
        <v>0</v>
      </c>
      <c r="BN735" s="181">
        <f>Инвентаризация!Q738</f>
        <v>0</v>
      </c>
      <c r="BO735" s="181" t="str">
        <f>IFERROR('Аксапта 3'!A743,"-")</f>
        <v>-</v>
      </c>
      <c r="BP735" s="38">
        <f t="shared" si="255"/>
        <v>0</v>
      </c>
      <c r="BQ735" s="38">
        <f t="shared" si="256"/>
        <v>0</v>
      </c>
      <c r="BR735" s="38">
        <f t="shared" si="257"/>
        <v>0</v>
      </c>
      <c r="BS735" s="181">
        <f t="shared" si="258"/>
        <v>0</v>
      </c>
    </row>
    <row r="736" spans="23:71">
      <c r="W736" s="38">
        <f t="shared" si="260"/>
        <v>10009</v>
      </c>
      <c r="AO736" s="38">
        <f t="shared" si="245"/>
        <v>0</v>
      </c>
      <c r="AP736" s="38">
        <f t="shared" si="246"/>
        <v>0</v>
      </c>
      <c r="AR736" s="181">
        <f>Инвентаризация!O739</f>
        <v>0</v>
      </c>
      <c r="AS736" s="181">
        <f>Инвентаризация!P739</f>
        <v>0</v>
      </c>
      <c r="AT736" s="181">
        <f>Инвентаризация!Q739</f>
        <v>0</v>
      </c>
      <c r="AU736" s="181" t="str">
        <f>IFERROR('Аксапта '!A744,"-")</f>
        <v>-</v>
      </c>
      <c r="AV736" s="38">
        <f t="shared" si="247"/>
        <v>0</v>
      </c>
      <c r="AW736" s="38">
        <f t="shared" si="248"/>
        <v>0</v>
      </c>
      <c r="AX736" s="38">
        <f t="shared" si="249"/>
        <v>0</v>
      </c>
      <c r="AY736" s="181">
        <f t="shared" si="250"/>
        <v>0</v>
      </c>
      <c r="BB736" s="181">
        <f>Инвентаризация!O739</f>
        <v>0</v>
      </c>
      <c r="BC736" s="181">
        <f>Инвентаризация!P739</f>
        <v>0</v>
      </c>
      <c r="BD736" s="181">
        <f>Инвентаризация!Q739</f>
        <v>0</v>
      </c>
      <c r="BE736" s="181" t="str">
        <f>IFERROR('Аксапта 2'!A744,"-")</f>
        <v>-</v>
      </c>
      <c r="BF736" s="38">
        <f t="shared" si="251"/>
        <v>0</v>
      </c>
      <c r="BG736" s="38">
        <f t="shared" si="252"/>
        <v>0</v>
      </c>
      <c r="BH736" s="38">
        <f t="shared" si="253"/>
        <v>0</v>
      </c>
      <c r="BI736" s="181">
        <f t="shared" si="254"/>
        <v>0</v>
      </c>
      <c r="BL736" s="181">
        <f>Инвентаризация!O739</f>
        <v>0</v>
      </c>
      <c r="BM736" s="181">
        <f>Инвентаризация!P739</f>
        <v>0</v>
      </c>
      <c r="BN736" s="181">
        <f>Инвентаризация!Q739</f>
        <v>0</v>
      </c>
      <c r="BO736" s="181" t="str">
        <f>IFERROR('Аксапта 3'!A744,"-")</f>
        <v>-</v>
      </c>
      <c r="BP736" s="38">
        <f t="shared" si="255"/>
        <v>0</v>
      </c>
      <c r="BQ736" s="38">
        <f t="shared" si="256"/>
        <v>0</v>
      </c>
      <c r="BR736" s="38">
        <f t="shared" si="257"/>
        <v>0</v>
      </c>
      <c r="BS736" s="181">
        <f t="shared" si="258"/>
        <v>0</v>
      </c>
    </row>
    <row r="737" spans="23:71">
      <c r="W737" s="38">
        <f t="shared" si="260"/>
        <v>1416</v>
      </c>
      <c r="AO737" s="38">
        <f t="shared" si="245"/>
        <v>0</v>
      </c>
      <c r="AP737" s="38">
        <f t="shared" si="246"/>
        <v>0</v>
      </c>
      <c r="AR737" s="181">
        <f>Инвентаризация!O740</f>
        <v>0</v>
      </c>
      <c r="AS737" s="181">
        <f>Инвентаризация!P740</f>
        <v>0</v>
      </c>
      <c r="AT737" s="181">
        <f>Инвентаризация!Q740</f>
        <v>0</v>
      </c>
      <c r="AU737" s="181" t="str">
        <f>IFERROR('Аксапта '!A745,"-")</f>
        <v>-</v>
      </c>
      <c r="AV737" s="38">
        <f t="shared" si="247"/>
        <v>0</v>
      </c>
      <c r="AW737" s="38">
        <f t="shared" si="248"/>
        <v>0</v>
      </c>
      <c r="AX737" s="38">
        <f t="shared" si="249"/>
        <v>0</v>
      </c>
      <c r="AY737" s="181">
        <f t="shared" si="250"/>
        <v>0</v>
      </c>
      <c r="BB737" s="181">
        <f>Инвентаризация!O740</f>
        <v>0</v>
      </c>
      <c r="BC737" s="181">
        <f>Инвентаризация!P740</f>
        <v>0</v>
      </c>
      <c r="BD737" s="181">
        <f>Инвентаризация!Q740</f>
        <v>0</v>
      </c>
      <c r="BE737" s="181" t="str">
        <f>IFERROR('Аксапта 2'!A745,"-")</f>
        <v>-</v>
      </c>
      <c r="BF737" s="38">
        <f t="shared" si="251"/>
        <v>0</v>
      </c>
      <c r="BG737" s="38">
        <f t="shared" si="252"/>
        <v>0</v>
      </c>
      <c r="BH737" s="38">
        <f t="shared" si="253"/>
        <v>0</v>
      </c>
      <c r="BI737" s="181">
        <f t="shared" si="254"/>
        <v>0</v>
      </c>
      <c r="BL737" s="181">
        <f>Инвентаризация!O740</f>
        <v>0</v>
      </c>
      <c r="BM737" s="181">
        <f>Инвентаризация!P740</f>
        <v>0</v>
      </c>
      <c r="BN737" s="181">
        <f>Инвентаризация!Q740</f>
        <v>0</v>
      </c>
      <c r="BO737" s="181" t="str">
        <f>IFERROR('Аксапта 3'!A745,"-")</f>
        <v>-</v>
      </c>
      <c r="BP737" s="38">
        <f t="shared" si="255"/>
        <v>0</v>
      </c>
      <c r="BQ737" s="38">
        <f t="shared" si="256"/>
        <v>0</v>
      </c>
      <c r="BR737" s="38">
        <f t="shared" si="257"/>
        <v>0</v>
      </c>
      <c r="BS737" s="181">
        <f t="shared" si="258"/>
        <v>0</v>
      </c>
    </row>
    <row r="738" spans="23:71">
      <c r="W738" s="38">
        <f t="shared" si="260"/>
        <v>247</v>
      </c>
      <c r="AO738" s="38">
        <f t="shared" si="245"/>
        <v>0</v>
      </c>
      <c r="AP738" s="38">
        <f t="shared" si="246"/>
        <v>0</v>
      </c>
      <c r="AR738" s="181">
        <f>Инвентаризация!O741</f>
        <v>0</v>
      </c>
      <c r="AS738" s="181">
        <f>Инвентаризация!P741</f>
        <v>0</v>
      </c>
      <c r="AT738" s="181">
        <f>Инвентаризация!Q741</f>
        <v>0</v>
      </c>
      <c r="AU738" s="181" t="str">
        <f>IFERROR('Аксапта '!A746,"-")</f>
        <v>-</v>
      </c>
      <c r="AV738" s="38">
        <f t="shared" si="247"/>
        <v>0</v>
      </c>
      <c r="AW738" s="38">
        <f t="shared" si="248"/>
        <v>0</v>
      </c>
      <c r="AX738" s="38">
        <f t="shared" si="249"/>
        <v>0</v>
      </c>
      <c r="AY738" s="181">
        <f t="shared" si="250"/>
        <v>0</v>
      </c>
      <c r="BB738" s="181">
        <f>Инвентаризация!O741</f>
        <v>0</v>
      </c>
      <c r="BC738" s="181">
        <f>Инвентаризация!P741</f>
        <v>0</v>
      </c>
      <c r="BD738" s="181">
        <f>Инвентаризация!Q741</f>
        <v>0</v>
      </c>
      <c r="BE738" s="181" t="str">
        <f>IFERROR('Аксапта 2'!A746,"-")</f>
        <v>-</v>
      </c>
      <c r="BF738" s="38">
        <f t="shared" si="251"/>
        <v>0</v>
      </c>
      <c r="BG738" s="38">
        <f t="shared" si="252"/>
        <v>0</v>
      </c>
      <c r="BH738" s="38">
        <f t="shared" si="253"/>
        <v>0</v>
      </c>
      <c r="BI738" s="181">
        <f t="shared" si="254"/>
        <v>0</v>
      </c>
      <c r="BL738" s="181">
        <f>Инвентаризация!O741</f>
        <v>0</v>
      </c>
      <c r="BM738" s="181">
        <f>Инвентаризация!P741</f>
        <v>0</v>
      </c>
      <c r="BN738" s="181">
        <f>Инвентаризация!Q741</f>
        <v>0</v>
      </c>
      <c r="BO738" s="181" t="str">
        <f>IFERROR('Аксапта 3'!A746,"-")</f>
        <v>-</v>
      </c>
      <c r="BP738" s="38">
        <f t="shared" si="255"/>
        <v>0</v>
      </c>
      <c r="BQ738" s="38">
        <f t="shared" si="256"/>
        <v>0</v>
      </c>
      <c r="BR738" s="38">
        <f t="shared" si="257"/>
        <v>0</v>
      </c>
      <c r="BS738" s="181">
        <f t="shared" si="258"/>
        <v>0</v>
      </c>
    </row>
    <row r="739" spans="23:71">
      <c r="W739" s="38">
        <f t="shared" si="260"/>
        <v>255</v>
      </c>
      <c r="AO739" s="38">
        <f t="shared" si="245"/>
        <v>0</v>
      </c>
      <c r="AP739" s="38">
        <f t="shared" si="246"/>
        <v>0</v>
      </c>
      <c r="AR739" s="181">
        <f>Инвентаризация!O742</f>
        <v>0</v>
      </c>
      <c r="AS739" s="181">
        <f>Инвентаризация!P742</f>
        <v>0</v>
      </c>
      <c r="AT739" s="181">
        <f>Инвентаризация!Q742</f>
        <v>0</v>
      </c>
      <c r="AU739" s="181" t="str">
        <f>IFERROR('Аксапта '!A747,"-")</f>
        <v>-</v>
      </c>
      <c r="AV739" s="38">
        <f t="shared" si="247"/>
        <v>0</v>
      </c>
      <c r="AW739" s="38">
        <f t="shared" si="248"/>
        <v>0</v>
      </c>
      <c r="AX739" s="38">
        <f t="shared" si="249"/>
        <v>0</v>
      </c>
      <c r="AY739" s="181">
        <f t="shared" si="250"/>
        <v>0</v>
      </c>
      <c r="BB739" s="181">
        <f>Инвентаризация!O742</f>
        <v>0</v>
      </c>
      <c r="BC739" s="181">
        <f>Инвентаризация!P742</f>
        <v>0</v>
      </c>
      <c r="BD739" s="181">
        <f>Инвентаризация!Q742</f>
        <v>0</v>
      </c>
      <c r="BE739" s="181" t="str">
        <f>IFERROR('Аксапта 2'!A747,"-")</f>
        <v>-</v>
      </c>
      <c r="BF739" s="38">
        <f t="shared" si="251"/>
        <v>0</v>
      </c>
      <c r="BG739" s="38">
        <f t="shared" si="252"/>
        <v>0</v>
      </c>
      <c r="BH739" s="38">
        <f t="shared" si="253"/>
        <v>0</v>
      </c>
      <c r="BI739" s="181">
        <f t="shared" si="254"/>
        <v>0</v>
      </c>
      <c r="BL739" s="181">
        <f>Инвентаризация!O742</f>
        <v>0</v>
      </c>
      <c r="BM739" s="181">
        <f>Инвентаризация!P742</f>
        <v>0</v>
      </c>
      <c r="BN739" s="181">
        <f>Инвентаризация!Q742</f>
        <v>0</v>
      </c>
      <c r="BO739" s="181" t="str">
        <f>IFERROR('Аксапта 3'!A747,"-")</f>
        <v>-</v>
      </c>
      <c r="BP739" s="38">
        <f t="shared" si="255"/>
        <v>0</v>
      </c>
      <c r="BQ739" s="38">
        <f t="shared" si="256"/>
        <v>0</v>
      </c>
      <c r="BR739" s="38">
        <f t="shared" si="257"/>
        <v>0</v>
      </c>
      <c r="BS739" s="181">
        <f t="shared" si="258"/>
        <v>0</v>
      </c>
    </row>
    <row r="740" spans="23:71">
      <c r="W740" s="38">
        <f t="shared" si="260"/>
        <v>226</v>
      </c>
      <c r="AO740" s="38">
        <f t="shared" si="245"/>
        <v>0</v>
      </c>
      <c r="AP740" s="38">
        <f t="shared" si="246"/>
        <v>0</v>
      </c>
      <c r="AR740" s="181">
        <f>Инвентаризация!O743</f>
        <v>0</v>
      </c>
      <c r="AS740" s="181">
        <f>Инвентаризация!P743</f>
        <v>0</v>
      </c>
      <c r="AT740" s="181">
        <f>Инвентаризация!Q743</f>
        <v>0</v>
      </c>
      <c r="AU740" s="181" t="str">
        <f>IFERROR('Аксапта '!A748,"-")</f>
        <v>-</v>
      </c>
      <c r="AV740" s="38">
        <f t="shared" si="247"/>
        <v>0</v>
      </c>
      <c r="AW740" s="38">
        <f t="shared" si="248"/>
        <v>0</v>
      </c>
      <c r="AX740" s="38">
        <f t="shared" si="249"/>
        <v>0</v>
      </c>
      <c r="AY740" s="181">
        <f t="shared" si="250"/>
        <v>0</v>
      </c>
      <c r="BB740" s="181">
        <f>Инвентаризация!O743</f>
        <v>0</v>
      </c>
      <c r="BC740" s="181">
        <f>Инвентаризация!P743</f>
        <v>0</v>
      </c>
      <c r="BD740" s="181">
        <f>Инвентаризация!Q743</f>
        <v>0</v>
      </c>
      <c r="BE740" s="181" t="str">
        <f>IFERROR('Аксапта 2'!A748,"-")</f>
        <v>-</v>
      </c>
      <c r="BF740" s="38">
        <f t="shared" si="251"/>
        <v>0</v>
      </c>
      <c r="BG740" s="38">
        <f t="shared" si="252"/>
        <v>0</v>
      </c>
      <c r="BH740" s="38">
        <f t="shared" si="253"/>
        <v>0</v>
      </c>
      <c r="BI740" s="181">
        <f t="shared" si="254"/>
        <v>0</v>
      </c>
      <c r="BL740" s="181">
        <f>Инвентаризация!O743</f>
        <v>0</v>
      </c>
      <c r="BM740" s="181">
        <f>Инвентаризация!P743</f>
        <v>0</v>
      </c>
      <c r="BN740" s="181">
        <f>Инвентаризация!Q743</f>
        <v>0</v>
      </c>
      <c r="BO740" s="181" t="str">
        <f>IFERROR('Аксапта 3'!A748,"-")</f>
        <v>-</v>
      </c>
      <c r="BP740" s="38">
        <f t="shared" si="255"/>
        <v>0</v>
      </c>
      <c r="BQ740" s="38">
        <f t="shared" si="256"/>
        <v>0</v>
      </c>
      <c r="BR740" s="38">
        <f t="shared" si="257"/>
        <v>0</v>
      </c>
      <c r="BS740" s="181">
        <f t="shared" si="258"/>
        <v>0</v>
      </c>
    </row>
    <row r="741" spans="23:71">
      <c r="W741" s="38">
        <f t="shared" si="260"/>
        <v>229</v>
      </c>
      <c r="AO741" s="38">
        <f t="shared" si="245"/>
        <v>0</v>
      </c>
      <c r="AP741" s="38">
        <f t="shared" si="246"/>
        <v>0</v>
      </c>
      <c r="AR741" s="181">
        <f>Инвентаризация!O744</f>
        <v>0</v>
      </c>
      <c r="AS741" s="181">
        <f>Инвентаризация!P744</f>
        <v>0</v>
      </c>
      <c r="AT741" s="181">
        <f>Инвентаризация!Q744</f>
        <v>0</v>
      </c>
      <c r="AU741" s="181" t="str">
        <f>IFERROR('Аксапта '!A749,"-")</f>
        <v>-</v>
      </c>
      <c r="AV741" s="38">
        <f t="shared" si="247"/>
        <v>0</v>
      </c>
      <c r="AW741" s="38">
        <f t="shared" si="248"/>
        <v>0</v>
      </c>
      <c r="AX741" s="38">
        <f t="shared" si="249"/>
        <v>0</v>
      </c>
      <c r="AY741" s="181">
        <f t="shared" si="250"/>
        <v>0</v>
      </c>
      <c r="BB741" s="181">
        <f>Инвентаризация!O744</f>
        <v>0</v>
      </c>
      <c r="BC741" s="181">
        <f>Инвентаризация!P744</f>
        <v>0</v>
      </c>
      <c r="BD741" s="181">
        <f>Инвентаризация!Q744</f>
        <v>0</v>
      </c>
      <c r="BE741" s="181" t="str">
        <f>IFERROR('Аксапта 2'!A749,"-")</f>
        <v>-</v>
      </c>
      <c r="BF741" s="38">
        <f t="shared" si="251"/>
        <v>0</v>
      </c>
      <c r="BG741" s="38">
        <f t="shared" si="252"/>
        <v>0</v>
      </c>
      <c r="BH741" s="38">
        <f t="shared" si="253"/>
        <v>0</v>
      </c>
      <c r="BI741" s="181">
        <f t="shared" si="254"/>
        <v>0</v>
      </c>
      <c r="BL741" s="181">
        <f>Инвентаризация!O744</f>
        <v>0</v>
      </c>
      <c r="BM741" s="181">
        <f>Инвентаризация!P744</f>
        <v>0</v>
      </c>
      <c r="BN741" s="181">
        <f>Инвентаризация!Q744</f>
        <v>0</v>
      </c>
      <c r="BO741" s="181" t="str">
        <f>IFERROR('Аксапта 3'!A749,"-")</f>
        <v>-</v>
      </c>
      <c r="BP741" s="38">
        <f t="shared" si="255"/>
        <v>0</v>
      </c>
      <c r="BQ741" s="38">
        <f t="shared" si="256"/>
        <v>0</v>
      </c>
      <c r="BR741" s="38">
        <f t="shared" si="257"/>
        <v>0</v>
      </c>
      <c r="BS741" s="181">
        <f t="shared" si="258"/>
        <v>0</v>
      </c>
    </row>
    <row r="742" spans="23:71">
      <c r="W742" s="38">
        <f t="shared" si="260"/>
        <v>1054233</v>
      </c>
      <c r="AO742" s="38">
        <f t="shared" si="245"/>
        <v>0</v>
      </c>
      <c r="AP742" s="38">
        <f t="shared" si="246"/>
        <v>0</v>
      </c>
      <c r="AR742" s="181">
        <f>Инвентаризация!O745</f>
        <v>0</v>
      </c>
      <c r="AS742" s="181">
        <f>Инвентаризация!P745</f>
        <v>0</v>
      </c>
      <c r="AT742" s="181">
        <f>Инвентаризация!Q745</f>
        <v>0</v>
      </c>
      <c r="AU742" s="181" t="str">
        <f>IFERROR('Аксапта '!A750,"-")</f>
        <v>-</v>
      </c>
      <c r="AV742" s="38">
        <f t="shared" si="247"/>
        <v>0</v>
      </c>
      <c r="AW742" s="38">
        <f t="shared" si="248"/>
        <v>0</v>
      </c>
      <c r="AX742" s="38">
        <f t="shared" si="249"/>
        <v>0</v>
      </c>
      <c r="AY742" s="181">
        <f t="shared" si="250"/>
        <v>0</v>
      </c>
      <c r="BB742" s="181">
        <f>Инвентаризация!O745</f>
        <v>0</v>
      </c>
      <c r="BC742" s="181">
        <f>Инвентаризация!P745</f>
        <v>0</v>
      </c>
      <c r="BD742" s="181">
        <f>Инвентаризация!Q745</f>
        <v>0</v>
      </c>
      <c r="BE742" s="181" t="str">
        <f>IFERROR('Аксапта 2'!A750,"-")</f>
        <v>-</v>
      </c>
      <c r="BF742" s="38">
        <f t="shared" si="251"/>
        <v>0</v>
      </c>
      <c r="BG742" s="38">
        <f t="shared" si="252"/>
        <v>0</v>
      </c>
      <c r="BH742" s="38">
        <f t="shared" si="253"/>
        <v>0</v>
      </c>
      <c r="BI742" s="181">
        <f t="shared" si="254"/>
        <v>0</v>
      </c>
      <c r="BL742" s="181">
        <f>Инвентаризация!O745</f>
        <v>0</v>
      </c>
      <c r="BM742" s="181">
        <f>Инвентаризация!P745</f>
        <v>0</v>
      </c>
      <c r="BN742" s="181">
        <f>Инвентаризация!Q745</f>
        <v>0</v>
      </c>
      <c r="BO742" s="181" t="str">
        <f>IFERROR('Аксапта 3'!A750,"-")</f>
        <v>-</v>
      </c>
      <c r="BP742" s="38">
        <f t="shared" si="255"/>
        <v>0</v>
      </c>
      <c r="BQ742" s="38">
        <f t="shared" si="256"/>
        <v>0</v>
      </c>
      <c r="BR742" s="38">
        <f t="shared" si="257"/>
        <v>0</v>
      </c>
      <c r="BS742" s="181">
        <f t="shared" si="258"/>
        <v>0</v>
      </c>
    </row>
    <row r="743" spans="23:71">
      <c r="W743" s="38">
        <f t="shared" si="260"/>
        <v>0</v>
      </c>
      <c r="AO743" s="38">
        <f t="shared" si="245"/>
        <v>0</v>
      </c>
      <c r="AP743" s="38">
        <f t="shared" si="246"/>
        <v>0</v>
      </c>
      <c r="AR743" s="181">
        <f>Инвентаризация!O746</f>
        <v>0</v>
      </c>
      <c r="AS743" s="181">
        <f>Инвентаризация!P746</f>
        <v>0</v>
      </c>
      <c r="AT743" s="181">
        <f>Инвентаризация!Q746</f>
        <v>0</v>
      </c>
      <c r="AU743" s="181" t="str">
        <f>IFERROR('Аксапта '!A751,"-")</f>
        <v>-</v>
      </c>
      <c r="AV743" s="38">
        <f t="shared" si="247"/>
        <v>0</v>
      </c>
      <c r="AW743" s="38">
        <f t="shared" si="248"/>
        <v>0</v>
      </c>
      <c r="AX743" s="38">
        <f t="shared" si="249"/>
        <v>0</v>
      </c>
      <c r="AY743" s="181">
        <f t="shared" si="250"/>
        <v>0</v>
      </c>
      <c r="BB743" s="181">
        <f>Инвентаризация!O746</f>
        <v>0</v>
      </c>
      <c r="BC743" s="181">
        <f>Инвентаризация!P746</f>
        <v>0</v>
      </c>
      <c r="BD743" s="181">
        <f>Инвентаризация!Q746</f>
        <v>0</v>
      </c>
      <c r="BE743" s="181" t="str">
        <f>IFERROR('Аксапта 2'!A751,"-")</f>
        <v>-</v>
      </c>
      <c r="BF743" s="38">
        <f t="shared" si="251"/>
        <v>0</v>
      </c>
      <c r="BG743" s="38">
        <f t="shared" si="252"/>
        <v>0</v>
      </c>
      <c r="BH743" s="38">
        <f t="shared" si="253"/>
        <v>0</v>
      </c>
      <c r="BI743" s="181">
        <f t="shared" si="254"/>
        <v>0</v>
      </c>
      <c r="BL743" s="181">
        <f>Инвентаризация!O746</f>
        <v>0</v>
      </c>
      <c r="BM743" s="181">
        <f>Инвентаризация!P746</f>
        <v>0</v>
      </c>
      <c r="BN743" s="181">
        <f>Инвентаризация!Q746</f>
        <v>0</v>
      </c>
      <c r="BO743" s="181" t="str">
        <f>IFERROR('Аксапта 3'!A751,"-")</f>
        <v>-</v>
      </c>
      <c r="BP743" s="38">
        <f t="shared" si="255"/>
        <v>0</v>
      </c>
      <c r="BQ743" s="38">
        <f t="shared" si="256"/>
        <v>0</v>
      </c>
      <c r="BR743" s="38">
        <f t="shared" si="257"/>
        <v>0</v>
      </c>
      <c r="BS743" s="181">
        <f t="shared" si="258"/>
        <v>0</v>
      </c>
    </row>
    <row r="744" spans="23:71">
      <c r="W744" s="38">
        <f t="shared" si="260"/>
        <v>0</v>
      </c>
      <c r="AO744" s="38">
        <f t="shared" si="245"/>
        <v>0</v>
      </c>
      <c r="AP744" s="38">
        <f t="shared" si="246"/>
        <v>0</v>
      </c>
      <c r="AR744" s="181">
        <f>Инвентаризация!O747</f>
        <v>0</v>
      </c>
      <c r="AS744" s="181">
        <f>Инвентаризация!P747</f>
        <v>0</v>
      </c>
      <c r="AT744" s="181">
        <f>Инвентаризация!Q747</f>
        <v>0</v>
      </c>
      <c r="AU744" s="181" t="str">
        <f>IFERROR('Аксапта '!A752,"-")</f>
        <v>-</v>
      </c>
      <c r="AV744" s="38">
        <f t="shared" si="247"/>
        <v>0</v>
      </c>
      <c r="AW744" s="38">
        <f t="shared" si="248"/>
        <v>0</v>
      </c>
      <c r="AX744" s="38">
        <f t="shared" si="249"/>
        <v>0</v>
      </c>
      <c r="AY744" s="181">
        <f t="shared" si="250"/>
        <v>0</v>
      </c>
      <c r="BB744" s="181">
        <f>Инвентаризация!O747</f>
        <v>0</v>
      </c>
      <c r="BC744" s="181">
        <f>Инвентаризация!P747</f>
        <v>0</v>
      </c>
      <c r="BD744" s="181">
        <f>Инвентаризация!Q747</f>
        <v>0</v>
      </c>
      <c r="BE744" s="181" t="str">
        <f>IFERROR('Аксапта 2'!A752,"-")</f>
        <v>-</v>
      </c>
      <c r="BF744" s="38">
        <f t="shared" si="251"/>
        <v>0</v>
      </c>
      <c r="BG744" s="38">
        <f t="shared" si="252"/>
        <v>0</v>
      </c>
      <c r="BH744" s="38">
        <f t="shared" si="253"/>
        <v>0</v>
      </c>
      <c r="BI744" s="181">
        <f t="shared" si="254"/>
        <v>0</v>
      </c>
      <c r="BL744" s="181">
        <f>Инвентаризация!O747</f>
        <v>0</v>
      </c>
      <c r="BM744" s="181">
        <f>Инвентаризация!P747</f>
        <v>0</v>
      </c>
      <c r="BN744" s="181">
        <f>Инвентаризация!Q747</f>
        <v>0</v>
      </c>
      <c r="BO744" s="181" t="str">
        <f>IFERROR('Аксапта 3'!A752,"-")</f>
        <v>-</v>
      </c>
      <c r="BP744" s="38">
        <f t="shared" si="255"/>
        <v>0</v>
      </c>
      <c r="BQ744" s="38">
        <f t="shared" si="256"/>
        <v>0</v>
      </c>
      <c r="BR744" s="38">
        <f t="shared" si="257"/>
        <v>0</v>
      </c>
      <c r="BS744" s="181">
        <f t="shared" si="258"/>
        <v>0</v>
      </c>
    </row>
    <row r="745" spans="23:71">
      <c r="W745" s="38">
        <f t="shared" si="260"/>
        <v>0</v>
      </c>
      <c r="AO745" s="38">
        <f t="shared" si="245"/>
        <v>0</v>
      </c>
      <c r="AP745" s="38">
        <f t="shared" si="246"/>
        <v>0</v>
      </c>
      <c r="AR745" s="181">
        <f>Инвентаризация!O748</f>
        <v>0</v>
      </c>
      <c r="AS745" s="181">
        <f>Инвентаризация!P748</f>
        <v>0</v>
      </c>
      <c r="AT745" s="181">
        <f>Инвентаризация!Q748</f>
        <v>0</v>
      </c>
      <c r="AU745" s="181" t="str">
        <f>IFERROR('Аксапта '!A753,"-")</f>
        <v>-</v>
      </c>
      <c r="AV745" s="38">
        <f t="shared" si="247"/>
        <v>0</v>
      </c>
      <c r="AW745" s="38">
        <f t="shared" si="248"/>
        <v>0</v>
      </c>
      <c r="AX745" s="38">
        <f t="shared" si="249"/>
        <v>0</v>
      </c>
      <c r="AY745" s="181">
        <f t="shared" si="250"/>
        <v>0</v>
      </c>
      <c r="BB745" s="181">
        <f>Инвентаризация!O748</f>
        <v>0</v>
      </c>
      <c r="BC745" s="181">
        <f>Инвентаризация!P748</f>
        <v>0</v>
      </c>
      <c r="BD745" s="181">
        <f>Инвентаризация!Q748</f>
        <v>0</v>
      </c>
      <c r="BE745" s="181" t="str">
        <f>IFERROR('Аксапта 2'!A753,"-")</f>
        <v>-</v>
      </c>
      <c r="BF745" s="38">
        <f t="shared" si="251"/>
        <v>0</v>
      </c>
      <c r="BG745" s="38">
        <f t="shared" si="252"/>
        <v>0</v>
      </c>
      <c r="BH745" s="38">
        <f t="shared" si="253"/>
        <v>0</v>
      </c>
      <c r="BI745" s="181">
        <f t="shared" si="254"/>
        <v>0</v>
      </c>
      <c r="BL745" s="181">
        <f>Инвентаризация!O748</f>
        <v>0</v>
      </c>
      <c r="BM745" s="181">
        <f>Инвентаризация!P748</f>
        <v>0</v>
      </c>
      <c r="BN745" s="181">
        <f>Инвентаризация!Q748</f>
        <v>0</v>
      </c>
      <c r="BO745" s="181" t="str">
        <f>IFERROR('Аксапта 3'!A753,"-")</f>
        <v>-</v>
      </c>
      <c r="BP745" s="38">
        <f t="shared" si="255"/>
        <v>0</v>
      </c>
      <c r="BQ745" s="38">
        <f t="shared" si="256"/>
        <v>0</v>
      </c>
      <c r="BR745" s="38">
        <f t="shared" si="257"/>
        <v>0</v>
      </c>
      <c r="BS745" s="181">
        <f t="shared" si="258"/>
        <v>0</v>
      </c>
    </row>
    <row r="746" spans="23:71">
      <c r="W746" s="38">
        <f t="shared" si="260"/>
        <v>0</v>
      </c>
      <c r="AO746" s="38">
        <f t="shared" si="245"/>
        <v>0</v>
      </c>
      <c r="AP746" s="38">
        <f t="shared" si="246"/>
        <v>0</v>
      </c>
      <c r="AR746" s="181">
        <f>Инвентаризация!O749</f>
        <v>0</v>
      </c>
      <c r="AS746" s="181">
        <f>Инвентаризация!P749</f>
        <v>0</v>
      </c>
      <c r="AT746" s="181">
        <f>Инвентаризация!Q749</f>
        <v>0</v>
      </c>
      <c r="AU746" s="181" t="str">
        <f>IFERROR('Аксапта '!A754,"-")</f>
        <v>-</v>
      </c>
      <c r="AV746" s="38">
        <f t="shared" si="247"/>
        <v>0</v>
      </c>
      <c r="AW746" s="38">
        <f t="shared" si="248"/>
        <v>0</v>
      </c>
      <c r="AX746" s="38">
        <f t="shared" si="249"/>
        <v>0</v>
      </c>
      <c r="AY746" s="181">
        <f t="shared" si="250"/>
        <v>0</v>
      </c>
      <c r="BB746" s="181">
        <f>Инвентаризация!O749</f>
        <v>0</v>
      </c>
      <c r="BC746" s="181">
        <f>Инвентаризация!P749</f>
        <v>0</v>
      </c>
      <c r="BD746" s="181">
        <f>Инвентаризация!Q749</f>
        <v>0</v>
      </c>
      <c r="BE746" s="181" t="str">
        <f>IFERROR('Аксапта 2'!A754,"-")</f>
        <v>-</v>
      </c>
      <c r="BF746" s="38">
        <f t="shared" si="251"/>
        <v>0</v>
      </c>
      <c r="BG746" s="38">
        <f t="shared" si="252"/>
        <v>0</v>
      </c>
      <c r="BH746" s="38">
        <f t="shared" si="253"/>
        <v>0</v>
      </c>
      <c r="BI746" s="181">
        <f t="shared" si="254"/>
        <v>0</v>
      </c>
      <c r="BL746" s="181">
        <f>Инвентаризация!O749</f>
        <v>0</v>
      </c>
      <c r="BM746" s="181">
        <f>Инвентаризация!P749</f>
        <v>0</v>
      </c>
      <c r="BN746" s="181">
        <f>Инвентаризация!Q749</f>
        <v>0</v>
      </c>
      <c r="BO746" s="181" t="str">
        <f>IFERROR('Аксапта 3'!A754,"-")</f>
        <v>-</v>
      </c>
      <c r="BP746" s="38">
        <f t="shared" si="255"/>
        <v>0</v>
      </c>
      <c r="BQ746" s="38">
        <f t="shared" si="256"/>
        <v>0</v>
      </c>
      <c r="BR746" s="38">
        <f t="shared" si="257"/>
        <v>0</v>
      </c>
      <c r="BS746" s="181">
        <f t="shared" si="258"/>
        <v>0</v>
      </c>
    </row>
    <row r="747" spans="23:71">
      <c r="W747" s="38">
        <f t="shared" si="260"/>
        <v>0</v>
      </c>
      <c r="AO747" s="38">
        <f t="shared" si="245"/>
        <v>0</v>
      </c>
      <c r="AP747" s="38">
        <f t="shared" si="246"/>
        <v>0</v>
      </c>
      <c r="AR747" s="181">
        <f>Инвентаризация!O750</f>
        <v>0</v>
      </c>
      <c r="AS747" s="181">
        <f>Инвентаризация!P750</f>
        <v>0</v>
      </c>
      <c r="AT747" s="181">
        <f>Инвентаризация!Q750</f>
        <v>0</v>
      </c>
      <c r="AU747" s="181" t="str">
        <f>IFERROR('Аксапта '!A755,"-")</f>
        <v>-</v>
      </c>
      <c r="AV747" s="38">
        <f t="shared" si="247"/>
        <v>0</v>
      </c>
      <c r="AW747" s="38">
        <f t="shared" si="248"/>
        <v>0</v>
      </c>
      <c r="AX747" s="38">
        <f t="shared" si="249"/>
        <v>0</v>
      </c>
      <c r="AY747" s="181">
        <f t="shared" si="250"/>
        <v>0</v>
      </c>
      <c r="BB747" s="181">
        <f>Инвентаризация!O750</f>
        <v>0</v>
      </c>
      <c r="BC747" s="181">
        <f>Инвентаризация!P750</f>
        <v>0</v>
      </c>
      <c r="BD747" s="181">
        <f>Инвентаризация!Q750</f>
        <v>0</v>
      </c>
      <c r="BE747" s="181" t="str">
        <f>IFERROR('Аксапта 2'!A755,"-")</f>
        <v>-</v>
      </c>
      <c r="BF747" s="38">
        <f t="shared" si="251"/>
        <v>0</v>
      </c>
      <c r="BG747" s="38">
        <f t="shared" si="252"/>
        <v>0</v>
      </c>
      <c r="BH747" s="38">
        <f t="shared" si="253"/>
        <v>0</v>
      </c>
      <c r="BI747" s="181">
        <f t="shared" si="254"/>
        <v>0</v>
      </c>
      <c r="BL747" s="181">
        <f>Инвентаризация!O750</f>
        <v>0</v>
      </c>
      <c r="BM747" s="181">
        <f>Инвентаризация!P750</f>
        <v>0</v>
      </c>
      <c r="BN747" s="181">
        <f>Инвентаризация!Q750</f>
        <v>0</v>
      </c>
      <c r="BO747" s="181" t="str">
        <f>IFERROR('Аксапта 3'!A755,"-")</f>
        <v>-</v>
      </c>
      <c r="BP747" s="38">
        <f t="shared" si="255"/>
        <v>0</v>
      </c>
      <c r="BQ747" s="38">
        <f t="shared" si="256"/>
        <v>0</v>
      </c>
      <c r="BR747" s="38">
        <f t="shared" si="257"/>
        <v>0</v>
      </c>
      <c r="BS747" s="181">
        <f t="shared" si="258"/>
        <v>0</v>
      </c>
    </row>
    <row r="748" spans="23:71">
      <c r="W748" s="38">
        <f t="shared" si="260"/>
        <v>0</v>
      </c>
      <c r="AO748" s="38">
        <f t="shared" si="245"/>
        <v>0</v>
      </c>
      <c r="AP748" s="38">
        <f t="shared" si="246"/>
        <v>0</v>
      </c>
      <c r="AR748" s="181">
        <f>Инвентаризация!O751</f>
        <v>0</v>
      </c>
      <c r="AS748" s="181">
        <f>Инвентаризация!P751</f>
        <v>0</v>
      </c>
      <c r="AT748" s="181">
        <f>Инвентаризация!Q751</f>
        <v>0</v>
      </c>
      <c r="AU748" s="181" t="str">
        <f>IFERROR('Аксапта '!A756,"-")</f>
        <v>-</v>
      </c>
      <c r="AV748" s="38">
        <f t="shared" si="247"/>
        <v>0</v>
      </c>
      <c r="AW748" s="38">
        <f t="shared" si="248"/>
        <v>0</v>
      </c>
      <c r="AX748" s="38">
        <f t="shared" si="249"/>
        <v>0</v>
      </c>
      <c r="AY748" s="181">
        <f t="shared" si="250"/>
        <v>0</v>
      </c>
      <c r="BB748" s="181">
        <f>Инвентаризация!O751</f>
        <v>0</v>
      </c>
      <c r="BC748" s="181">
        <f>Инвентаризация!P751</f>
        <v>0</v>
      </c>
      <c r="BD748" s="181">
        <f>Инвентаризация!Q751</f>
        <v>0</v>
      </c>
      <c r="BE748" s="181" t="str">
        <f>IFERROR('Аксапта 2'!A756,"-")</f>
        <v>-</v>
      </c>
      <c r="BF748" s="38">
        <f t="shared" si="251"/>
        <v>0</v>
      </c>
      <c r="BG748" s="38">
        <f t="shared" si="252"/>
        <v>0</v>
      </c>
      <c r="BH748" s="38">
        <f t="shared" si="253"/>
        <v>0</v>
      </c>
      <c r="BI748" s="181">
        <f t="shared" si="254"/>
        <v>0</v>
      </c>
      <c r="BL748" s="181">
        <f>Инвентаризация!O751</f>
        <v>0</v>
      </c>
      <c r="BM748" s="181">
        <f>Инвентаризация!P751</f>
        <v>0</v>
      </c>
      <c r="BN748" s="181">
        <f>Инвентаризация!Q751</f>
        <v>0</v>
      </c>
      <c r="BO748" s="181" t="str">
        <f>IFERROR('Аксапта 3'!A756,"-")</f>
        <v>-</v>
      </c>
      <c r="BP748" s="38">
        <f t="shared" si="255"/>
        <v>0</v>
      </c>
      <c r="BQ748" s="38">
        <f t="shared" si="256"/>
        <v>0</v>
      </c>
      <c r="BR748" s="38">
        <f t="shared" si="257"/>
        <v>0</v>
      </c>
      <c r="BS748" s="181">
        <f t="shared" si="258"/>
        <v>0</v>
      </c>
    </row>
    <row r="749" spans="23:71">
      <c r="W749" s="38">
        <f t="shared" si="260"/>
        <v>0</v>
      </c>
      <c r="AO749" s="38">
        <f t="shared" si="245"/>
        <v>0</v>
      </c>
      <c r="AP749" s="38">
        <f t="shared" si="246"/>
        <v>0</v>
      </c>
      <c r="AR749" s="181">
        <f>Инвентаризация!O752</f>
        <v>0</v>
      </c>
      <c r="AS749" s="181">
        <f>Инвентаризация!P752</f>
        <v>0</v>
      </c>
      <c r="AT749" s="181">
        <f>Инвентаризация!Q752</f>
        <v>0</v>
      </c>
      <c r="AU749" s="181" t="str">
        <f>IFERROR('Аксапта '!A757,"-")</f>
        <v>-</v>
      </c>
      <c r="AV749" s="38">
        <f t="shared" si="247"/>
        <v>0</v>
      </c>
      <c r="AW749" s="38">
        <f t="shared" si="248"/>
        <v>0</v>
      </c>
      <c r="AX749" s="38">
        <f t="shared" si="249"/>
        <v>0</v>
      </c>
      <c r="AY749" s="181">
        <f t="shared" si="250"/>
        <v>0</v>
      </c>
      <c r="BB749" s="181">
        <f>Инвентаризация!O752</f>
        <v>0</v>
      </c>
      <c r="BC749" s="181">
        <f>Инвентаризация!P752</f>
        <v>0</v>
      </c>
      <c r="BD749" s="181">
        <f>Инвентаризация!Q752</f>
        <v>0</v>
      </c>
      <c r="BE749" s="181" t="str">
        <f>IFERROR('Аксапта 2'!A757,"-")</f>
        <v>-</v>
      </c>
      <c r="BF749" s="38">
        <f t="shared" si="251"/>
        <v>0</v>
      </c>
      <c r="BG749" s="38">
        <f t="shared" si="252"/>
        <v>0</v>
      </c>
      <c r="BH749" s="38">
        <f t="shared" si="253"/>
        <v>0</v>
      </c>
      <c r="BI749" s="181">
        <f t="shared" si="254"/>
        <v>0</v>
      </c>
      <c r="BL749" s="181">
        <f>Инвентаризация!O752</f>
        <v>0</v>
      </c>
      <c r="BM749" s="181">
        <f>Инвентаризация!P752</f>
        <v>0</v>
      </c>
      <c r="BN749" s="181">
        <f>Инвентаризация!Q752</f>
        <v>0</v>
      </c>
      <c r="BO749" s="181" t="str">
        <f>IFERROR('Аксапта 3'!A757,"-")</f>
        <v>-</v>
      </c>
      <c r="BP749" s="38">
        <f t="shared" si="255"/>
        <v>0</v>
      </c>
      <c r="BQ749" s="38">
        <f t="shared" si="256"/>
        <v>0</v>
      </c>
      <c r="BR749" s="38">
        <f t="shared" si="257"/>
        <v>0</v>
      </c>
      <c r="BS749" s="181">
        <f t="shared" si="258"/>
        <v>0</v>
      </c>
    </row>
    <row r="750" spans="23:71">
      <c r="W750" s="38">
        <f t="shared" si="260"/>
        <v>0</v>
      </c>
      <c r="AO750" s="38">
        <f t="shared" si="245"/>
        <v>0</v>
      </c>
      <c r="AP750" s="38">
        <f t="shared" si="246"/>
        <v>0</v>
      </c>
      <c r="AR750" s="181">
        <f>Инвентаризация!O753</f>
        <v>0</v>
      </c>
      <c r="AS750" s="181">
        <f>Инвентаризация!P753</f>
        <v>0</v>
      </c>
      <c r="AT750" s="181">
        <f>Инвентаризация!Q753</f>
        <v>0</v>
      </c>
      <c r="AU750" s="181" t="str">
        <f>IFERROR('Аксапта '!A758,"-")</f>
        <v>-</v>
      </c>
      <c r="AV750" s="38">
        <f t="shared" si="247"/>
        <v>0</v>
      </c>
      <c r="AW750" s="38">
        <f t="shared" si="248"/>
        <v>0</v>
      </c>
      <c r="AX750" s="38">
        <f t="shared" si="249"/>
        <v>0</v>
      </c>
      <c r="AY750" s="181">
        <f t="shared" si="250"/>
        <v>0</v>
      </c>
      <c r="BB750" s="181">
        <f>Инвентаризация!O753</f>
        <v>0</v>
      </c>
      <c r="BC750" s="181">
        <f>Инвентаризация!P753</f>
        <v>0</v>
      </c>
      <c r="BD750" s="181">
        <f>Инвентаризация!Q753</f>
        <v>0</v>
      </c>
      <c r="BE750" s="181" t="str">
        <f>IFERROR('Аксапта 2'!A758,"-")</f>
        <v>-</v>
      </c>
      <c r="BF750" s="38">
        <f t="shared" si="251"/>
        <v>0</v>
      </c>
      <c r="BG750" s="38">
        <f t="shared" si="252"/>
        <v>0</v>
      </c>
      <c r="BH750" s="38">
        <f t="shared" si="253"/>
        <v>0</v>
      </c>
      <c r="BI750" s="181">
        <f t="shared" si="254"/>
        <v>0</v>
      </c>
      <c r="BL750" s="181">
        <f>Инвентаризация!O753</f>
        <v>0</v>
      </c>
      <c r="BM750" s="181">
        <f>Инвентаризация!P753</f>
        <v>0</v>
      </c>
      <c r="BN750" s="181">
        <f>Инвентаризация!Q753</f>
        <v>0</v>
      </c>
      <c r="BO750" s="181" t="str">
        <f>IFERROR('Аксапта 3'!A758,"-")</f>
        <v>-</v>
      </c>
      <c r="BP750" s="38">
        <f t="shared" si="255"/>
        <v>0</v>
      </c>
      <c r="BQ750" s="38">
        <f t="shared" si="256"/>
        <v>0</v>
      </c>
      <c r="BR750" s="38">
        <f t="shared" si="257"/>
        <v>0</v>
      </c>
      <c r="BS750" s="181">
        <f t="shared" si="258"/>
        <v>0</v>
      </c>
    </row>
    <row r="751" spans="23:71">
      <c r="W751" s="38">
        <f t="shared" si="260"/>
        <v>10008</v>
      </c>
      <c r="AO751" s="38">
        <f t="shared" si="245"/>
        <v>0</v>
      </c>
      <c r="AP751" s="38">
        <f t="shared" si="246"/>
        <v>0</v>
      </c>
      <c r="AR751" s="181">
        <f>Инвентаризация!O754</f>
        <v>0</v>
      </c>
      <c r="AS751" s="181">
        <f>Инвентаризация!P754</f>
        <v>0</v>
      </c>
      <c r="AT751" s="181">
        <f>Инвентаризация!Q754</f>
        <v>0</v>
      </c>
      <c r="AU751" s="181" t="str">
        <f>IFERROR('Аксапта '!A759,"-")</f>
        <v>-</v>
      </c>
      <c r="AV751" s="38">
        <f t="shared" si="247"/>
        <v>0</v>
      </c>
      <c r="AW751" s="38">
        <f t="shared" si="248"/>
        <v>0</v>
      </c>
      <c r="AX751" s="38">
        <f t="shared" si="249"/>
        <v>0</v>
      </c>
      <c r="AY751" s="181">
        <f t="shared" si="250"/>
        <v>0</v>
      </c>
      <c r="BB751" s="181">
        <f>Инвентаризация!O754</f>
        <v>0</v>
      </c>
      <c r="BC751" s="181">
        <f>Инвентаризация!P754</f>
        <v>0</v>
      </c>
      <c r="BD751" s="181">
        <f>Инвентаризация!Q754</f>
        <v>0</v>
      </c>
      <c r="BE751" s="181" t="str">
        <f>IFERROR('Аксапта 2'!A759,"-")</f>
        <v>-</v>
      </c>
      <c r="BF751" s="38">
        <f t="shared" si="251"/>
        <v>0</v>
      </c>
      <c r="BG751" s="38">
        <f t="shared" si="252"/>
        <v>0</v>
      </c>
      <c r="BH751" s="38">
        <f t="shared" si="253"/>
        <v>0</v>
      </c>
      <c r="BI751" s="181">
        <f t="shared" si="254"/>
        <v>0</v>
      </c>
      <c r="BL751" s="181">
        <f>Инвентаризация!O754</f>
        <v>0</v>
      </c>
      <c r="BM751" s="181">
        <f>Инвентаризация!P754</f>
        <v>0</v>
      </c>
      <c r="BN751" s="181">
        <f>Инвентаризация!Q754</f>
        <v>0</v>
      </c>
      <c r="BO751" s="181" t="str">
        <f>IFERROR('Аксапта 3'!A759,"-")</f>
        <v>-</v>
      </c>
      <c r="BP751" s="38">
        <f t="shared" si="255"/>
        <v>0</v>
      </c>
      <c r="BQ751" s="38">
        <f t="shared" si="256"/>
        <v>0</v>
      </c>
      <c r="BR751" s="38">
        <f t="shared" si="257"/>
        <v>0</v>
      </c>
      <c r="BS751" s="181">
        <f t="shared" si="258"/>
        <v>0</v>
      </c>
    </row>
    <row r="752" spans="23:71">
      <c r="W752" s="38">
        <f t="shared" si="260"/>
        <v>10004</v>
      </c>
      <c r="AO752" s="38">
        <f t="shared" si="245"/>
        <v>0</v>
      </c>
      <c r="AP752" s="38">
        <f t="shared" si="246"/>
        <v>0</v>
      </c>
      <c r="AR752" s="181">
        <f>Инвентаризация!O755</f>
        <v>0</v>
      </c>
      <c r="AS752" s="181">
        <f>Инвентаризация!P755</f>
        <v>0</v>
      </c>
      <c r="AT752" s="181">
        <f>Инвентаризация!Q755</f>
        <v>0</v>
      </c>
      <c r="AU752" s="181" t="str">
        <f>IFERROR('Аксапта '!A760,"-")</f>
        <v>-</v>
      </c>
      <c r="AV752" s="38">
        <f t="shared" si="247"/>
        <v>0</v>
      </c>
      <c r="AW752" s="38">
        <f t="shared" si="248"/>
        <v>0</v>
      </c>
      <c r="AX752" s="38">
        <f t="shared" si="249"/>
        <v>0</v>
      </c>
      <c r="AY752" s="181">
        <f t="shared" si="250"/>
        <v>0</v>
      </c>
      <c r="BB752" s="181">
        <f>Инвентаризация!O755</f>
        <v>0</v>
      </c>
      <c r="BC752" s="181">
        <f>Инвентаризация!P755</f>
        <v>0</v>
      </c>
      <c r="BD752" s="181">
        <f>Инвентаризация!Q755</f>
        <v>0</v>
      </c>
      <c r="BE752" s="181" t="str">
        <f>IFERROR('Аксапта 2'!A760,"-")</f>
        <v>-</v>
      </c>
      <c r="BF752" s="38">
        <f t="shared" si="251"/>
        <v>0</v>
      </c>
      <c r="BG752" s="38">
        <f t="shared" si="252"/>
        <v>0</v>
      </c>
      <c r="BH752" s="38">
        <f t="shared" si="253"/>
        <v>0</v>
      </c>
      <c r="BI752" s="181">
        <f t="shared" si="254"/>
        <v>0</v>
      </c>
      <c r="BL752" s="181">
        <f>Инвентаризация!O755</f>
        <v>0</v>
      </c>
      <c r="BM752" s="181">
        <f>Инвентаризация!P755</f>
        <v>0</v>
      </c>
      <c r="BN752" s="181">
        <f>Инвентаризация!Q755</f>
        <v>0</v>
      </c>
      <c r="BO752" s="181" t="str">
        <f>IFERROR('Аксапта 3'!A760,"-")</f>
        <v>-</v>
      </c>
      <c r="BP752" s="38">
        <f t="shared" si="255"/>
        <v>0</v>
      </c>
      <c r="BQ752" s="38">
        <f t="shared" si="256"/>
        <v>0</v>
      </c>
      <c r="BR752" s="38">
        <f t="shared" si="257"/>
        <v>0</v>
      </c>
      <c r="BS752" s="181">
        <f t="shared" si="258"/>
        <v>0</v>
      </c>
    </row>
    <row r="753" spans="23:71">
      <c r="W753" s="38">
        <f t="shared" si="260"/>
        <v>10002</v>
      </c>
      <c r="AO753" s="38">
        <f t="shared" si="245"/>
        <v>0</v>
      </c>
      <c r="AP753" s="38">
        <f t="shared" si="246"/>
        <v>0</v>
      </c>
      <c r="AR753" s="181">
        <f>Инвентаризация!O756</f>
        <v>0</v>
      </c>
      <c r="AS753" s="181">
        <f>Инвентаризация!P756</f>
        <v>0</v>
      </c>
      <c r="AT753" s="181">
        <f>Инвентаризация!Q756</f>
        <v>0</v>
      </c>
      <c r="AU753" s="181" t="str">
        <f>IFERROR('Аксапта '!A761,"-")</f>
        <v>-</v>
      </c>
      <c r="AV753" s="38">
        <f t="shared" si="247"/>
        <v>0</v>
      </c>
      <c r="AW753" s="38">
        <f t="shared" si="248"/>
        <v>0</v>
      </c>
      <c r="AX753" s="38">
        <f t="shared" si="249"/>
        <v>0</v>
      </c>
      <c r="AY753" s="181">
        <f t="shared" si="250"/>
        <v>0</v>
      </c>
      <c r="BB753" s="181">
        <f>Инвентаризация!O756</f>
        <v>0</v>
      </c>
      <c r="BC753" s="181">
        <f>Инвентаризация!P756</f>
        <v>0</v>
      </c>
      <c r="BD753" s="181">
        <f>Инвентаризация!Q756</f>
        <v>0</v>
      </c>
      <c r="BE753" s="181" t="str">
        <f>IFERROR('Аксапта 2'!A761,"-")</f>
        <v>-</v>
      </c>
      <c r="BF753" s="38">
        <f t="shared" si="251"/>
        <v>0</v>
      </c>
      <c r="BG753" s="38">
        <f t="shared" si="252"/>
        <v>0</v>
      </c>
      <c r="BH753" s="38">
        <f t="shared" si="253"/>
        <v>0</v>
      </c>
      <c r="BI753" s="181">
        <f t="shared" si="254"/>
        <v>0</v>
      </c>
      <c r="BL753" s="181">
        <f>Инвентаризация!O756</f>
        <v>0</v>
      </c>
      <c r="BM753" s="181">
        <f>Инвентаризация!P756</f>
        <v>0</v>
      </c>
      <c r="BN753" s="181">
        <f>Инвентаризация!Q756</f>
        <v>0</v>
      </c>
      <c r="BO753" s="181" t="str">
        <f>IFERROR('Аксапта 3'!A761,"-")</f>
        <v>-</v>
      </c>
      <c r="BP753" s="38">
        <f t="shared" si="255"/>
        <v>0</v>
      </c>
      <c r="BQ753" s="38">
        <f t="shared" si="256"/>
        <v>0</v>
      </c>
      <c r="BR753" s="38">
        <f t="shared" si="257"/>
        <v>0</v>
      </c>
      <c r="BS753" s="181">
        <f t="shared" si="258"/>
        <v>0</v>
      </c>
    </row>
    <row r="754" spans="23:71">
      <c r="W754" s="38">
        <f t="shared" si="260"/>
        <v>1272</v>
      </c>
      <c r="AO754" s="38">
        <f t="shared" si="245"/>
        <v>0</v>
      </c>
      <c r="AP754" s="38">
        <f t="shared" si="246"/>
        <v>0</v>
      </c>
      <c r="AR754" s="181">
        <f>Инвентаризация!O757</f>
        <v>0</v>
      </c>
      <c r="AS754" s="181">
        <f>Инвентаризация!P757</f>
        <v>0</v>
      </c>
      <c r="AT754" s="181">
        <f>Инвентаризация!Q757</f>
        <v>0</v>
      </c>
      <c r="AU754" s="181" t="str">
        <f>IFERROR('Аксапта '!A762,"-")</f>
        <v>-</v>
      </c>
      <c r="AV754" s="38">
        <f t="shared" si="247"/>
        <v>0</v>
      </c>
      <c r="AW754" s="38">
        <f t="shared" si="248"/>
        <v>0</v>
      </c>
      <c r="AX754" s="38">
        <f t="shared" si="249"/>
        <v>0</v>
      </c>
      <c r="AY754" s="181">
        <f t="shared" si="250"/>
        <v>0</v>
      </c>
      <c r="BB754" s="181">
        <f>Инвентаризация!O757</f>
        <v>0</v>
      </c>
      <c r="BC754" s="181">
        <f>Инвентаризация!P757</f>
        <v>0</v>
      </c>
      <c r="BD754" s="181">
        <f>Инвентаризация!Q757</f>
        <v>0</v>
      </c>
      <c r="BE754" s="181" t="str">
        <f>IFERROR('Аксапта 2'!A762,"-")</f>
        <v>-</v>
      </c>
      <c r="BF754" s="38">
        <f t="shared" si="251"/>
        <v>0</v>
      </c>
      <c r="BG754" s="38">
        <f t="shared" si="252"/>
        <v>0</v>
      </c>
      <c r="BH754" s="38">
        <f t="shared" si="253"/>
        <v>0</v>
      </c>
      <c r="BI754" s="181">
        <f t="shared" si="254"/>
        <v>0</v>
      </c>
      <c r="BL754" s="181">
        <f>Инвентаризация!O757</f>
        <v>0</v>
      </c>
      <c r="BM754" s="181">
        <f>Инвентаризация!P757</f>
        <v>0</v>
      </c>
      <c r="BN754" s="181">
        <f>Инвентаризация!Q757</f>
        <v>0</v>
      </c>
      <c r="BO754" s="181" t="str">
        <f>IFERROR('Аксапта 3'!A762,"-")</f>
        <v>-</v>
      </c>
      <c r="BP754" s="38">
        <f t="shared" si="255"/>
        <v>0</v>
      </c>
      <c r="BQ754" s="38">
        <f t="shared" si="256"/>
        <v>0</v>
      </c>
      <c r="BR754" s="38">
        <f t="shared" si="257"/>
        <v>0</v>
      </c>
      <c r="BS754" s="181">
        <f t="shared" si="258"/>
        <v>0</v>
      </c>
    </row>
    <row r="755" spans="23:71">
      <c r="W755" s="38">
        <f t="shared" si="260"/>
        <v>1270</v>
      </c>
      <c r="AO755" s="38">
        <f t="shared" si="245"/>
        <v>0</v>
      </c>
      <c r="AP755" s="38">
        <f t="shared" si="246"/>
        <v>0</v>
      </c>
      <c r="AR755" s="181">
        <f>Инвентаризация!O758</f>
        <v>0</v>
      </c>
      <c r="AS755" s="181">
        <f>Инвентаризация!P758</f>
        <v>0</v>
      </c>
      <c r="AT755" s="181">
        <f>Инвентаризация!Q758</f>
        <v>0</v>
      </c>
      <c r="AU755" s="181" t="str">
        <f>IFERROR('Аксапта '!A763,"-")</f>
        <v>-</v>
      </c>
      <c r="AV755" s="38">
        <f t="shared" si="247"/>
        <v>0</v>
      </c>
      <c r="AW755" s="38">
        <f t="shared" si="248"/>
        <v>0</v>
      </c>
      <c r="AX755" s="38">
        <f t="shared" si="249"/>
        <v>0</v>
      </c>
      <c r="AY755" s="181">
        <f t="shared" si="250"/>
        <v>0</v>
      </c>
      <c r="BB755" s="181">
        <f>Инвентаризация!O758</f>
        <v>0</v>
      </c>
      <c r="BC755" s="181">
        <f>Инвентаризация!P758</f>
        <v>0</v>
      </c>
      <c r="BD755" s="181">
        <f>Инвентаризация!Q758</f>
        <v>0</v>
      </c>
      <c r="BE755" s="181" t="str">
        <f>IFERROR('Аксапта 2'!A763,"-")</f>
        <v>-</v>
      </c>
      <c r="BF755" s="38">
        <f t="shared" si="251"/>
        <v>0</v>
      </c>
      <c r="BG755" s="38">
        <f t="shared" si="252"/>
        <v>0</v>
      </c>
      <c r="BH755" s="38">
        <f t="shared" si="253"/>
        <v>0</v>
      </c>
      <c r="BI755" s="181">
        <f t="shared" si="254"/>
        <v>0</v>
      </c>
      <c r="BL755" s="181">
        <f>Инвентаризация!O758</f>
        <v>0</v>
      </c>
      <c r="BM755" s="181">
        <f>Инвентаризация!P758</f>
        <v>0</v>
      </c>
      <c r="BN755" s="181">
        <f>Инвентаризация!Q758</f>
        <v>0</v>
      </c>
      <c r="BO755" s="181" t="str">
        <f>IFERROR('Аксапта 3'!A763,"-")</f>
        <v>-</v>
      </c>
      <c r="BP755" s="38">
        <f t="shared" si="255"/>
        <v>0</v>
      </c>
      <c r="BQ755" s="38">
        <f t="shared" si="256"/>
        <v>0</v>
      </c>
      <c r="BR755" s="38">
        <f t="shared" si="257"/>
        <v>0</v>
      </c>
      <c r="BS755" s="181">
        <f t="shared" si="258"/>
        <v>0</v>
      </c>
    </row>
    <row r="756" spans="23:71">
      <c r="W756" s="38">
        <f t="shared" si="260"/>
        <v>1986</v>
      </c>
      <c r="AO756" s="38">
        <f t="shared" si="245"/>
        <v>0</v>
      </c>
      <c r="AP756" s="38">
        <f t="shared" si="246"/>
        <v>0</v>
      </c>
      <c r="AR756" s="181">
        <f>Инвентаризация!O759</f>
        <v>0</v>
      </c>
      <c r="AS756" s="181">
        <f>Инвентаризация!P759</f>
        <v>0</v>
      </c>
      <c r="AT756" s="181">
        <f>Инвентаризация!Q759</f>
        <v>0</v>
      </c>
      <c r="AU756" s="181" t="str">
        <f>IFERROR('Аксапта '!A764,"-")</f>
        <v>-</v>
      </c>
      <c r="AV756" s="38">
        <f t="shared" si="247"/>
        <v>0</v>
      </c>
      <c r="AW756" s="38">
        <f t="shared" si="248"/>
        <v>0</v>
      </c>
      <c r="AX756" s="38">
        <f t="shared" si="249"/>
        <v>0</v>
      </c>
      <c r="AY756" s="181">
        <f t="shared" si="250"/>
        <v>0</v>
      </c>
      <c r="BB756" s="181">
        <f>Инвентаризация!O759</f>
        <v>0</v>
      </c>
      <c r="BC756" s="181">
        <f>Инвентаризация!P759</f>
        <v>0</v>
      </c>
      <c r="BD756" s="181">
        <f>Инвентаризация!Q759</f>
        <v>0</v>
      </c>
      <c r="BE756" s="181" t="str">
        <f>IFERROR('Аксапта 2'!A764,"-")</f>
        <v>-</v>
      </c>
      <c r="BF756" s="38">
        <f t="shared" si="251"/>
        <v>0</v>
      </c>
      <c r="BG756" s="38">
        <f t="shared" si="252"/>
        <v>0</v>
      </c>
      <c r="BH756" s="38">
        <f t="shared" si="253"/>
        <v>0</v>
      </c>
      <c r="BI756" s="181">
        <f t="shared" si="254"/>
        <v>0</v>
      </c>
      <c r="BL756" s="181">
        <f>Инвентаризация!O759</f>
        <v>0</v>
      </c>
      <c r="BM756" s="181">
        <f>Инвентаризация!P759</f>
        <v>0</v>
      </c>
      <c r="BN756" s="181">
        <f>Инвентаризация!Q759</f>
        <v>0</v>
      </c>
      <c r="BO756" s="181" t="str">
        <f>IFERROR('Аксапта 3'!A764,"-")</f>
        <v>-</v>
      </c>
      <c r="BP756" s="38">
        <f t="shared" si="255"/>
        <v>0</v>
      </c>
      <c r="BQ756" s="38">
        <f t="shared" si="256"/>
        <v>0</v>
      </c>
      <c r="BR756" s="38">
        <f t="shared" si="257"/>
        <v>0</v>
      </c>
      <c r="BS756" s="181">
        <f t="shared" si="258"/>
        <v>0</v>
      </c>
    </row>
    <row r="757" spans="23:71">
      <c r="W757" s="38">
        <f t="shared" si="260"/>
        <v>1418</v>
      </c>
      <c r="AO757" s="38">
        <f t="shared" si="245"/>
        <v>0</v>
      </c>
      <c r="AP757" s="38">
        <f t="shared" si="246"/>
        <v>0</v>
      </c>
      <c r="AR757" s="181">
        <f>Инвентаризация!O760</f>
        <v>0</v>
      </c>
      <c r="AS757" s="181">
        <f>Инвентаризация!P760</f>
        <v>0</v>
      </c>
      <c r="AT757" s="181">
        <f>Инвентаризация!Q760</f>
        <v>0</v>
      </c>
      <c r="AU757" s="181" t="str">
        <f>IFERROR('Аксапта '!A765,"-")</f>
        <v>-</v>
      </c>
      <c r="AV757" s="38">
        <f t="shared" si="247"/>
        <v>0</v>
      </c>
      <c r="AW757" s="38">
        <f t="shared" si="248"/>
        <v>0</v>
      </c>
      <c r="AX757" s="38">
        <f t="shared" si="249"/>
        <v>0</v>
      </c>
      <c r="AY757" s="181">
        <f t="shared" si="250"/>
        <v>0</v>
      </c>
      <c r="BB757" s="181">
        <f>Инвентаризация!O760</f>
        <v>0</v>
      </c>
      <c r="BC757" s="181">
        <f>Инвентаризация!P760</f>
        <v>0</v>
      </c>
      <c r="BD757" s="181">
        <f>Инвентаризация!Q760</f>
        <v>0</v>
      </c>
      <c r="BE757" s="181" t="str">
        <f>IFERROR('Аксапта 2'!A765,"-")</f>
        <v>-</v>
      </c>
      <c r="BF757" s="38">
        <f t="shared" si="251"/>
        <v>0</v>
      </c>
      <c r="BG757" s="38">
        <f t="shared" si="252"/>
        <v>0</v>
      </c>
      <c r="BH757" s="38">
        <f t="shared" si="253"/>
        <v>0</v>
      </c>
      <c r="BI757" s="181">
        <f t="shared" si="254"/>
        <v>0</v>
      </c>
      <c r="BL757" s="181">
        <f>Инвентаризация!O760</f>
        <v>0</v>
      </c>
      <c r="BM757" s="181">
        <f>Инвентаризация!P760</f>
        <v>0</v>
      </c>
      <c r="BN757" s="181">
        <f>Инвентаризация!Q760</f>
        <v>0</v>
      </c>
      <c r="BO757" s="181" t="str">
        <f>IFERROR('Аксапта 3'!A765,"-")</f>
        <v>-</v>
      </c>
      <c r="BP757" s="38">
        <f t="shared" si="255"/>
        <v>0</v>
      </c>
      <c r="BQ757" s="38">
        <f t="shared" si="256"/>
        <v>0</v>
      </c>
      <c r="BR757" s="38">
        <f t="shared" si="257"/>
        <v>0</v>
      </c>
      <c r="BS757" s="181">
        <f t="shared" si="258"/>
        <v>0</v>
      </c>
    </row>
    <row r="758" spans="23:71">
      <c r="W758" s="38">
        <f t="shared" si="260"/>
        <v>1417</v>
      </c>
      <c r="AO758" s="38">
        <f t="shared" si="245"/>
        <v>0</v>
      </c>
      <c r="AP758" s="38">
        <f t="shared" si="246"/>
        <v>0</v>
      </c>
      <c r="AR758" s="181">
        <f>Инвентаризация!O761</f>
        <v>0</v>
      </c>
      <c r="AS758" s="181">
        <f>Инвентаризация!P761</f>
        <v>0</v>
      </c>
      <c r="AT758" s="181">
        <f>Инвентаризация!Q761</f>
        <v>0</v>
      </c>
      <c r="AU758" s="181" t="str">
        <f>IFERROR('Аксапта '!A766,"-")</f>
        <v>-</v>
      </c>
      <c r="AV758" s="38">
        <f t="shared" si="247"/>
        <v>0</v>
      </c>
      <c r="AW758" s="38">
        <f t="shared" si="248"/>
        <v>0</v>
      </c>
      <c r="AX758" s="38">
        <f t="shared" si="249"/>
        <v>0</v>
      </c>
      <c r="AY758" s="181">
        <f t="shared" si="250"/>
        <v>0</v>
      </c>
      <c r="BB758" s="181">
        <f>Инвентаризация!O761</f>
        <v>0</v>
      </c>
      <c r="BC758" s="181">
        <f>Инвентаризация!P761</f>
        <v>0</v>
      </c>
      <c r="BD758" s="181">
        <f>Инвентаризация!Q761</f>
        <v>0</v>
      </c>
      <c r="BE758" s="181" t="str">
        <f>IFERROR('Аксапта 2'!A766,"-")</f>
        <v>-</v>
      </c>
      <c r="BF758" s="38">
        <f t="shared" si="251"/>
        <v>0</v>
      </c>
      <c r="BG758" s="38">
        <f t="shared" si="252"/>
        <v>0</v>
      </c>
      <c r="BH758" s="38">
        <f t="shared" si="253"/>
        <v>0</v>
      </c>
      <c r="BI758" s="181">
        <f t="shared" si="254"/>
        <v>0</v>
      </c>
      <c r="BL758" s="181">
        <f>Инвентаризация!O761</f>
        <v>0</v>
      </c>
      <c r="BM758" s="181">
        <f>Инвентаризация!P761</f>
        <v>0</v>
      </c>
      <c r="BN758" s="181">
        <f>Инвентаризация!Q761</f>
        <v>0</v>
      </c>
      <c r="BO758" s="181" t="str">
        <f>IFERROR('Аксапта 3'!A766,"-")</f>
        <v>-</v>
      </c>
      <c r="BP758" s="38">
        <f t="shared" si="255"/>
        <v>0</v>
      </c>
      <c r="BQ758" s="38">
        <f t="shared" si="256"/>
        <v>0</v>
      </c>
      <c r="BR758" s="38">
        <f t="shared" si="257"/>
        <v>0</v>
      </c>
      <c r="BS758" s="181">
        <f t="shared" si="258"/>
        <v>0</v>
      </c>
    </row>
    <row r="759" spans="23:71">
      <c r="W759" s="38">
        <f t="shared" si="260"/>
        <v>13004</v>
      </c>
      <c r="AO759" s="38">
        <f t="shared" si="245"/>
        <v>0</v>
      </c>
      <c r="AP759" s="38">
        <f t="shared" si="246"/>
        <v>0</v>
      </c>
      <c r="AR759" s="181">
        <f>Инвентаризация!O762</f>
        <v>0</v>
      </c>
      <c r="AS759" s="181">
        <f>Инвентаризация!P762</f>
        <v>0</v>
      </c>
      <c r="AT759" s="181">
        <f>Инвентаризация!Q762</f>
        <v>0</v>
      </c>
      <c r="AU759" s="181" t="str">
        <f>IFERROR('Аксапта '!A767,"-")</f>
        <v>-</v>
      </c>
      <c r="AV759" s="38">
        <f t="shared" si="247"/>
        <v>0</v>
      </c>
      <c r="AW759" s="38">
        <f t="shared" si="248"/>
        <v>0</v>
      </c>
      <c r="AX759" s="38">
        <f t="shared" si="249"/>
        <v>0</v>
      </c>
      <c r="AY759" s="181">
        <f t="shared" si="250"/>
        <v>0</v>
      </c>
      <c r="BB759" s="181">
        <f>Инвентаризация!O762</f>
        <v>0</v>
      </c>
      <c r="BC759" s="181">
        <f>Инвентаризация!P762</f>
        <v>0</v>
      </c>
      <c r="BD759" s="181">
        <f>Инвентаризация!Q762</f>
        <v>0</v>
      </c>
      <c r="BE759" s="181" t="str">
        <f>IFERROR('Аксапта 2'!A767,"-")</f>
        <v>-</v>
      </c>
      <c r="BF759" s="38">
        <f t="shared" si="251"/>
        <v>0</v>
      </c>
      <c r="BG759" s="38">
        <f t="shared" si="252"/>
        <v>0</v>
      </c>
      <c r="BH759" s="38">
        <f t="shared" si="253"/>
        <v>0</v>
      </c>
      <c r="BI759" s="181">
        <f t="shared" si="254"/>
        <v>0</v>
      </c>
      <c r="BL759" s="181">
        <f>Инвентаризация!O762</f>
        <v>0</v>
      </c>
      <c r="BM759" s="181">
        <f>Инвентаризация!P762</f>
        <v>0</v>
      </c>
      <c r="BN759" s="181">
        <f>Инвентаризация!Q762</f>
        <v>0</v>
      </c>
      <c r="BO759" s="181" t="str">
        <f>IFERROR('Аксапта 3'!A767,"-")</f>
        <v>-</v>
      </c>
      <c r="BP759" s="38">
        <f t="shared" si="255"/>
        <v>0</v>
      </c>
      <c r="BQ759" s="38">
        <f t="shared" si="256"/>
        <v>0</v>
      </c>
      <c r="BR759" s="38">
        <f t="shared" si="257"/>
        <v>0</v>
      </c>
      <c r="BS759" s="181">
        <f t="shared" si="258"/>
        <v>0</v>
      </c>
    </row>
    <row r="760" spans="23:71">
      <c r="W760" s="38">
        <f t="shared" si="260"/>
        <v>3291</v>
      </c>
      <c r="AO760" s="38">
        <f t="shared" si="245"/>
        <v>0</v>
      </c>
      <c r="AP760" s="38">
        <f t="shared" si="246"/>
        <v>0</v>
      </c>
      <c r="AR760" s="181">
        <f>Инвентаризация!O763</f>
        <v>0</v>
      </c>
      <c r="AS760" s="181">
        <f>Инвентаризация!P763</f>
        <v>0</v>
      </c>
      <c r="AT760" s="181">
        <f>Инвентаризация!Q763</f>
        <v>0</v>
      </c>
      <c r="AU760" s="181" t="str">
        <f>IFERROR('Аксапта '!A768,"-")</f>
        <v>-</v>
      </c>
      <c r="AV760" s="38">
        <f t="shared" si="247"/>
        <v>0</v>
      </c>
      <c r="AW760" s="38">
        <f t="shared" si="248"/>
        <v>0</v>
      </c>
      <c r="AX760" s="38">
        <f t="shared" si="249"/>
        <v>0</v>
      </c>
      <c r="AY760" s="181">
        <f t="shared" si="250"/>
        <v>0</v>
      </c>
      <c r="BB760" s="181">
        <f>Инвентаризация!O763</f>
        <v>0</v>
      </c>
      <c r="BC760" s="181">
        <f>Инвентаризация!P763</f>
        <v>0</v>
      </c>
      <c r="BD760" s="181">
        <f>Инвентаризация!Q763</f>
        <v>0</v>
      </c>
      <c r="BE760" s="181" t="str">
        <f>IFERROR('Аксапта 2'!A768,"-")</f>
        <v>-</v>
      </c>
      <c r="BF760" s="38">
        <f t="shared" si="251"/>
        <v>0</v>
      </c>
      <c r="BG760" s="38">
        <f t="shared" si="252"/>
        <v>0</v>
      </c>
      <c r="BH760" s="38">
        <f t="shared" si="253"/>
        <v>0</v>
      </c>
      <c r="BI760" s="181">
        <f t="shared" si="254"/>
        <v>0</v>
      </c>
      <c r="BL760" s="181">
        <f>Инвентаризация!O763</f>
        <v>0</v>
      </c>
      <c r="BM760" s="181">
        <f>Инвентаризация!P763</f>
        <v>0</v>
      </c>
      <c r="BN760" s="181">
        <f>Инвентаризация!Q763</f>
        <v>0</v>
      </c>
      <c r="BO760" s="181" t="str">
        <f>IFERROR('Аксапта 3'!A768,"-")</f>
        <v>-</v>
      </c>
      <c r="BP760" s="38">
        <f t="shared" si="255"/>
        <v>0</v>
      </c>
      <c r="BQ760" s="38">
        <f t="shared" si="256"/>
        <v>0</v>
      </c>
      <c r="BR760" s="38">
        <f t="shared" si="257"/>
        <v>0</v>
      </c>
      <c r="BS760" s="181">
        <f t="shared" si="258"/>
        <v>0</v>
      </c>
    </row>
    <row r="761" spans="23:71">
      <c r="W761" s="38">
        <f t="shared" si="260"/>
        <v>3288</v>
      </c>
      <c r="AO761" s="38">
        <f t="shared" si="245"/>
        <v>0</v>
      </c>
      <c r="AP761" s="38">
        <f t="shared" si="246"/>
        <v>0</v>
      </c>
      <c r="AR761" s="181">
        <f>Инвентаризация!O764</f>
        <v>0</v>
      </c>
      <c r="AS761" s="181">
        <f>Инвентаризация!P764</f>
        <v>0</v>
      </c>
      <c r="AT761" s="181">
        <f>Инвентаризация!Q764</f>
        <v>0</v>
      </c>
      <c r="AU761" s="181" t="str">
        <f>IFERROR('Аксапта '!A769,"-")</f>
        <v>-</v>
      </c>
      <c r="AV761" s="38">
        <f t="shared" si="247"/>
        <v>0</v>
      </c>
      <c r="AW761" s="38">
        <f t="shared" si="248"/>
        <v>0</v>
      </c>
      <c r="AX761" s="38">
        <f t="shared" si="249"/>
        <v>0</v>
      </c>
      <c r="AY761" s="181">
        <f t="shared" si="250"/>
        <v>0</v>
      </c>
      <c r="BB761" s="181">
        <f>Инвентаризация!O764</f>
        <v>0</v>
      </c>
      <c r="BC761" s="181">
        <f>Инвентаризация!P764</f>
        <v>0</v>
      </c>
      <c r="BD761" s="181">
        <f>Инвентаризация!Q764</f>
        <v>0</v>
      </c>
      <c r="BE761" s="181" t="str">
        <f>IFERROR('Аксапта 2'!A769,"-")</f>
        <v>-</v>
      </c>
      <c r="BF761" s="38">
        <f t="shared" si="251"/>
        <v>0</v>
      </c>
      <c r="BG761" s="38">
        <f t="shared" si="252"/>
        <v>0</v>
      </c>
      <c r="BH761" s="38">
        <f t="shared" si="253"/>
        <v>0</v>
      </c>
      <c r="BI761" s="181">
        <f t="shared" si="254"/>
        <v>0</v>
      </c>
      <c r="BL761" s="181">
        <f>Инвентаризация!O764</f>
        <v>0</v>
      </c>
      <c r="BM761" s="181">
        <f>Инвентаризация!P764</f>
        <v>0</v>
      </c>
      <c r="BN761" s="181">
        <f>Инвентаризация!Q764</f>
        <v>0</v>
      </c>
      <c r="BO761" s="181" t="str">
        <f>IFERROR('Аксапта 3'!A769,"-")</f>
        <v>-</v>
      </c>
      <c r="BP761" s="38">
        <f t="shared" si="255"/>
        <v>0</v>
      </c>
      <c r="BQ761" s="38">
        <f t="shared" si="256"/>
        <v>0</v>
      </c>
      <c r="BR761" s="38">
        <f t="shared" si="257"/>
        <v>0</v>
      </c>
      <c r="BS761" s="181">
        <f t="shared" si="258"/>
        <v>0</v>
      </c>
    </row>
    <row r="762" spans="23:71">
      <c r="W762" s="38">
        <f t="shared" si="260"/>
        <v>3286</v>
      </c>
      <c r="AO762" s="38">
        <f t="shared" si="245"/>
        <v>0</v>
      </c>
      <c r="AP762" s="38">
        <f t="shared" si="246"/>
        <v>0</v>
      </c>
      <c r="AR762" s="181">
        <f>Инвентаризация!O765</f>
        <v>0</v>
      </c>
      <c r="AS762" s="181">
        <f>Инвентаризация!P765</f>
        <v>0</v>
      </c>
      <c r="AT762" s="181">
        <f>Инвентаризация!Q765</f>
        <v>0</v>
      </c>
      <c r="AU762" s="181" t="str">
        <f>IFERROR('Аксапта '!A770,"-")</f>
        <v>-</v>
      </c>
      <c r="AV762" s="38">
        <f t="shared" si="247"/>
        <v>0</v>
      </c>
      <c r="AW762" s="38">
        <f t="shared" si="248"/>
        <v>0</v>
      </c>
      <c r="AX762" s="38">
        <f t="shared" si="249"/>
        <v>0</v>
      </c>
      <c r="AY762" s="181">
        <f t="shared" si="250"/>
        <v>0</v>
      </c>
      <c r="BB762" s="181">
        <f>Инвентаризация!O765</f>
        <v>0</v>
      </c>
      <c r="BC762" s="181">
        <f>Инвентаризация!P765</f>
        <v>0</v>
      </c>
      <c r="BD762" s="181">
        <f>Инвентаризация!Q765</f>
        <v>0</v>
      </c>
      <c r="BE762" s="181" t="str">
        <f>IFERROR('Аксапта 2'!A770,"-")</f>
        <v>-</v>
      </c>
      <c r="BF762" s="38">
        <f t="shared" si="251"/>
        <v>0</v>
      </c>
      <c r="BG762" s="38">
        <f t="shared" si="252"/>
        <v>0</v>
      </c>
      <c r="BH762" s="38">
        <f t="shared" si="253"/>
        <v>0</v>
      </c>
      <c r="BI762" s="181">
        <f t="shared" si="254"/>
        <v>0</v>
      </c>
      <c r="BL762" s="181">
        <f>Инвентаризация!O765</f>
        <v>0</v>
      </c>
      <c r="BM762" s="181">
        <f>Инвентаризация!P765</f>
        <v>0</v>
      </c>
      <c r="BN762" s="181">
        <f>Инвентаризация!Q765</f>
        <v>0</v>
      </c>
      <c r="BO762" s="181" t="str">
        <f>IFERROR('Аксапта 3'!A770,"-")</f>
        <v>-</v>
      </c>
      <c r="BP762" s="38">
        <f t="shared" si="255"/>
        <v>0</v>
      </c>
      <c r="BQ762" s="38">
        <f t="shared" si="256"/>
        <v>0</v>
      </c>
      <c r="BR762" s="38">
        <f t="shared" si="257"/>
        <v>0</v>
      </c>
      <c r="BS762" s="181">
        <f t="shared" si="258"/>
        <v>0</v>
      </c>
    </row>
    <row r="763" spans="23:71">
      <c r="W763" s="38">
        <f t="shared" si="260"/>
        <v>4745</v>
      </c>
      <c r="AO763" s="38">
        <f t="shared" si="245"/>
        <v>0</v>
      </c>
      <c r="AP763" s="38">
        <f t="shared" si="246"/>
        <v>0</v>
      </c>
      <c r="AR763" s="181">
        <f>Инвентаризация!O766</f>
        <v>0</v>
      </c>
      <c r="AS763" s="181">
        <f>Инвентаризация!P766</f>
        <v>0</v>
      </c>
      <c r="AT763" s="181">
        <f>Инвентаризация!Q766</f>
        <v>0</v>
      </c>
      <c r="AU763" s="181" t="str">
        <f>IFERROR('Аксапта '!A771,"-")</f>
        <v>-</v>
      </c>
      <c r="AV763" s="38">
        <f t="shared" si="247"/>
        <v>0</v>
      </c>
      <c r="AW763" s="38">
        <f t="shared" si="248"/>
        <v>0</v>
      </c>
      <c r="AX763" s="38">
        <f t="shared" si="249"/>
        <v>0</v>
      </c>
      <c r="AY763" s="181">
        <f t="shared" si="250"/>
        <v>0</v>
      </c>
      <c r="BB763" s="181">
        <f>Инвентаризация!O766</f>
        <v>0</v>
      </c>
      <c r="BC763" s="181">
        <f>Инвентаризация!P766</f>
        <v>0</v>
      </c>
      <c r="BD763" s="181">
        <f>Инвентаризация!Q766</f>
        <v>0</v>
      </c>
      <c r="BE763" s="181" t="str">
        <f>IFERROR('Аксапта 2'!A771,"-")</f>
        <v>-</v>
      </c>
      <c r="BF763" s="38">
        <f t="shared" si="251"/>
        <v>0</v>
      </c>
      <c r="BG763" s="38">
        <f t="shared" si="252"/>
        <v>0</v>
      </c>
      <c r="BH763" s="38">
        <f t="shared" si="253"/>
        <v>0</v>
      </c>
      <c r="BI763" s="181">
        <f t="shared" si="254"/>
        <v>0</v>
      </c>
      <c r="BL763" s="181">
        <f>Инвентаризация!O766</f>
        <v>0</v>
      </c>
      <c r="BM763" s="181">
        <f>Инвентаризация!P766</f>
        <v>0</v>
      </c>
      <c r="BN763" s="181">
        <f>Инвентаризация!Q766</f>
        <v>0</v>
      </c>
      <c r="BO763" s="181" t="str">
        <f>IFERROR('Аксапта 3'!A771,"-")</f>
        <v>-</v>
      </c>
      <c r="BP763" s="38">
        <f t="shared" si="255"/>
        <v>0</v>
      </c>
      <c r="BQ763" s="38">
        <f t="shared" si="256"/>
        <v>0</v>
      </c>
      <c r="BR763" s="38">
        <f t="shared" si="257"/>
        <v>0</v>
      </c>
      <c r="BS763" s="181">
        <f t="shared" si="258"/>
        <v>0</v>
      </c>
    </row>
    <row r="764" spans="23:71">
      <c r="W764" s="38">
        <f t="shared" si="260"/>
        <v>0</v>
      </c>
      <c r="AO764" s="38">
        <f t="shared" si="245"/>
        <v>0</v>
      </c>
      <c r="AP764" s="38">
        <f t="shared" si="246"/>
        <v>0</v>
      </c>
      <c r="AR764" s="181">
        <f>Инвентаризация!O767</f>
        <v>0</v>
      </c>
      <c r="AS764" s="181">
        <f>Инвентаризация!P767</f>
        <v>0</v>
      </c>
      <c r="AT764" s="181">
        <f>Инвентаризация!Q767</f>
        <v>0</v>
      </c>
      <c r="AU764" s="181" t="str">
        <f>IFERROR('Аксапта '!A772,"-")</f>
        <v>-</v>
      </c>
      <c r="AV764" s="38">
        <f t="shared" si="247"/>
        <v>0</v>
      </c>
      <c r="AW764" s="38">
        <f t="shared" si="248"/>
        <v>0</v>
      </c>
      <c r="AX764" s="38">
        <f t="shared" si="249"/>
        <v>0</v>
      </c>
      <c r="AY764" s="181">
        <f t="shared" si="250"/>
        <v>0</v>
      </c>
      <c r="BB764" s="181">
        <f>Инвентаризация!O767</f>
        <v>0</v>
      </c>
      <c r="BC764" s="181">
        <f>Инвентаризация!P767</f>
        <v>0</v>
      </c>
      <c r="BD764" s="181">
        <f>Инвентаризация!Q767</f>
        <v>0</v>
      </c>
      <c r="BE764" s="181" t="str">
        <f>IFERROR('Аксапта 2'!A772,"-")</f>
        <v>-</v>
      </c>
      <c r="BF764" s="38">
        <f t="shared" si="251"/>
        <v>0</v>
      </c>
      <c r="BG764" s="38">
        <f t="shared" si="252"/>
        <v>0</v>
      </c>
      <c r="BH764" s="38">
        <f t="shared" si="253"/>
        <v>0</v>
      </c>
      <c r="BI764" s="181">
        <f t="shared" si="254"/>
        <v>0</v>
      </c>
      <c r="BL764" s="181">
        <f>Инвентаризация!O767</f>
        <v>0</v>
      </c>
      <c r="BM764" s="181">
        <f>Инвентаризация!P767</f>
        <v>0</v>
      </c>
      <c r="BN764" s="181">
        <f>Инвентаризация!Q767</f>
        <v>0</v>
      </c>
      <c r="BO764" s="181" t="str">
        <f>IFERROR('Аксапта 3'!A772,"-")</f>
        <v>-</v>
      </c>
      <c r="BP764" s="38">
        <f t="shared" si="255"/>
        <v>0</v>
      </c>
      <c r="BQ764" s="38">
        <f t="shared" si="256"/>
        <v>0</v>
      </c>
      <c r="BR764" s="38">
        <f t="shared" si="257"/>
        <v>0</v>
      </c>
      <c r="BS764" s="181">
        <f t="shared" si="258"/>
        <v>0</v>
      </c>
    </row>
    <row r="765" spans="23:71">
      <c r="W765" s="38">
        <f t="shared" si="260"/>
        <v>0</v>
      </c>
      <c r="AO765" s="38">
        <f t="shared" si="245"/>
        <v>0</v>
      </c>
      <c r="AP765" s="38">
        <f t="shared" si="246"/>
        <v>0</v>
      </c>
      <c r="AR765" s="181">
        <f>Инвентаризация!O768</f>
        <v>0</v>
      </c>
      <c r="AS765" s="181">
        <f>Инвентаризация!P768</f>
        <v>0</v>
      </c>
      <c r="AT765" s="181">
        <f>Инвентаризация!Q768</f>
        <v>0</v>
      </c>
      <c r="AU765" s="181" t="str">
        <f>IFERROR('Аксапта '!A773,"-")</f>
        <v>-</v>
      </c>
      <c r="AV765" s="38">
        <f t="shared" si="247"/>
        <v>0</v>
      </c>
      <c r="AW765" s="38">
        <f t="shared" si="248"/>
        <v>0</v>
      </c>
      <c r="AX765" s="38">
        <f t="shared" si="249"/>
        <v>0</v>
      </c>
      <c r="AY765" s="181">
        <f t="shared" si="250"/>
        <v>0</v>
      </c>
      <c r="BB765" s="181">
        <f>Инвентаризация!O768</f>
        <v>0</v>
      </c>
      <c r="BC765" s="181">
        <f>Инвентаризация!P768</f>
        <v>0</v>
      </c>
      <c r="BD765" s="181">
        <f>Инвентаризация!Q768</f>
        <v>0</v>
      </c>
      <c r="BE765" s="181" t="str">
        <f>IFERROR('Аксапта 2'!A773,"-")</f>
        <v>-</v>
      </c>
      <c r="BF765" s="38">
        <f t="shared" si="251"/>
        <v>0</v>
      </c>
      <c r="BG765" s="38">
        <f t="shared" si="252"/>
        <v>0</v>
      </c>
      <c r="BH765" s="38">
        <f t="shared" si="253"/>
        <v>0</v>
      </c>
      <c r="BI765" s="181">
        <f t="shared" si="254"/>
        <v>0</v>
      </c>
      <c r="BL765" s="181">
        <f>Инвентаризация!O768</f>
        <v>0</v>
      </c>
      <c r="BM765" s="181">
        <f>Инвентаризация!P768</f>
        <v>0</v>
      </c>
      <c r="BN765" s="181">
        <f>Инвентаризация!Q768</f>
        <v>0</v>
      </c>
      <c r="BO765" s="181" t="str">
        <f>IFERROR('Аксапта 3'!A773,"-")</f>
        <v>-</v>
      </c>
      <c r="BP765" s="38">
        <f t="shared" si="255"/>
        <v>0</v>
      </c>
      <c r="BQ765" s="38">
        <f t="shared" si="256"/>
        <v>0</v>
      </c>
      <c r="BR765" s="38">
        <f t="shared" si="257"/>
        <v>0</v>
      </c>
      <c r="BS765" s="181">
        <f t="shared" si="258"/>
        <v>0</v>
      </c>
    </row>
    <row r="766" spans="23:71">
      <c r="W766" s="38">
        <f t="shared" si="260"/>
        <v>0</v>
      </c>
      <c r="AO766" s="38">
        <f t="shared" si="245"/>
        <v>0</v>
      </c>
      <c r="AP766" s="38">
        <f t="shared" si="246"/>
        <v>0</v>
      </c>
      <c r="AR766" s="181">
        <f>Инвентаризация!O769</f>
        <v>0</v>
      </c>
      <c r="AS766" s="181">
        <f>Инвентаризация!P769</f>
        <v>0</v>
      </c>
      <c r="AT766" s="181">
        <f>Инвентаризация!Q769</f>
        <v>0</v>
      </c>
      <c r="AU766" s="181" t="str">
        <f>IFERROR('Аксапта '!A774,"-")</f>
        <v>-</v>
      </c>
      <c r="AV766" s="38">
        <f t="shared" si="247"/>
        <v>0</v>
      </c>
      <c r="AW766" s="38">
        <f t="shared" si="248"/>
        <v>0</v>
      </c>
      <c r="AX766" s="38">
        <f t="shared" si="249"/>
        <v>0</v>
      </c>
      <c r="AY766" s="181">
        <f t="shared" si="250"/>
        <v>0</v>
      </c>
      <c r="BB766" s="181">
        <f>Инвентаризация!O769</f>
        <v>0</v>
      </c>
      <c r="BC766" s="181">
        <f>Инвентаризация!P769</f>
        <v>0</v>
      </c>
      <c r="BD766" s="181">
        <f>Инвентаризация!Q769</f>
        <v>0</v>
      </c>
      <c r="BE766" s="181" t="str">
        <f>IFERROR('Аксапта 2'!A774,"-")</f>
        <v>-</v>
      </c>
      <c r="BF766" s="38">
        <f t="shared" si="251"/>
        <v>0</v>
      </c>
      <c r="BG766" s="38">
        <f t="shared" si="252"/>
        <v>0</v>
      </c>
      <c r="BH766" s="38">
        <f t="shared" si="253"/>
        <v>0</v>
      </c>
      <c r="BI766" s="181">
        <f t="shared" si="254"/>
        <v>0</v>
      </c>
      <c r="BL766" s="181">
        <f>Инвентаризация!O769</f>
        <v>0</v>
      </c>
      <c r="BM766" s="181">
        <f>Инвентаризация!P769</f>
        <v>0</v>
      </c>
      <c r="BN766" s="181">
        <f>Инвентаризация!Q769</f>
        <v>0</v>
      </c>
      <c r="BO766" s="181" t="str">
        <f>IFERROR('Аксапта 3'!A774,"-")</f>
        <v>-</v>
      </c>
      <c r="BP766" s="38">
        <f t="shared" si="255"/>
        <v>0</v>
      </c>
      <c r="BQ766" s="38">
        <f t="shared" si="256"/>
        <v>0</v>
      </c>
      <c r="BR766" s="38">
        <f t="shared" si="257"/>
        <v>0</v>
      </c>
      <c r="BS766" s="181">
        <f t="shared" si="258"/>
        <v>0</v>
      </c>
    </row>
    <row r="767" spans="23:71">
      <c r="W767" s="38">
        <f t="shared" si="260"/>
        <v>0</v>
      </c>
      <c r="AO767" s="38">
        <f t="shared" si="245"/>
        <v>0</v>
      </c>
      <c r="AP767" s="38">
        <f t="shared" si="246"/>
        <v>0</v>
      </c>
      <c r="AR767" s="181">
        <f>Инвентаризация!O770</f>
        <v>0</v>
      </c>
      <c r="AS767" s="181">
        <f>Инвентаризация!P770</f>
        <v>0</v>
      </c>
      <c r="AT767" s="181">
        <f>Инвентаризация!Q770</f>
        <v>0</v>
      </c>
      <c r="AU767" s="181" t="str">
        <f>IFERROR('Аксапта '!A775,"-")</f>
        <v>-</v>
      </c>
      <c r="AV767" s="38">
        <f t="shared" si="247"/>
        <v>0</v>
      </c>
      <c r="AW767" s="38">
        <f t="shared" si="248"/>
        <v>0</v>
      </c>
      <c r="AX767" s="38">
        <f t="shared" si="249"/>
        <v>0</v>
      </c>
      <c r="AY767" s="181">
        <f t="shared" si="250"/>
        <v>0</v>
      </c>
      <c r="BB767" s="181">
        <f>Инвентаризация!O770</f>
        <v>0</v>
      </c>
      <c r="BC767" s="181">
        <f>Инвентаризация!P770</f>
        <v>0</v>
      </c>
      <c r="BD767" s="181">
        <f>Инвентаризация!Q770</f>
        <v>0</v>
      </c>
      <c r="BE767" s="181" t="str">
        <f>IFERROR('Аксапта 2'!A775,"-")</f>
        <v>-</v>
      </c>
      <c r="BF767" s="38">
        <f t="shared" si="251"/>
        <v>0</v>
      </c>
      <c r="BG767" s="38">
        <f t="shared" si="252"/>
        <v>0</v>
      </c>
      <c r="BH767" s="38">
        <f t="shared" si="253"/>
        <v>0</v>
      </c>
      <c r="BI767" s="181">
        <f t="shared" si="254"/>
        <v>0</v>
      </c>
      <c r="BL767" s="181">
        <f>Инвентаризация!O770</f>
        <v>0</v>
      </c>
      <c r="BM767" s="181">
        <f>Инвентаризация!P770</f>
        <v>0</v>
      </c>
      <c r="BN767" s="181">
        <f>Инвентаризация!Q770</f>
        <v>0</v>
      </c>
      <c r="BO767" s="181" t="str">
        <f>IFERROR('Аксапта 3'!A775,"-")</f>
        <v>-</v>
      </c>
      <c r="BP767" s="38">
        <f t="shared" si="255"/>
        <v>0</v>
      </c>
      <c r="BQ767" s="38">
        <f t="shared" si="256"/>
        <v>0</v>
      </c>
      <c r="BR767" s="38">
        <f t="shared" si="257"/>
        <v>0</v>
      </c>
      <c r="BS767" s="181">
        <f t="shared" si="258"/>
        <v>0</v>
      </c>
    </row>
    <row r="768" spans="23:71">
      <c r="W768" s="38">
        <f t="shared" si="260"/>
        <v>0</v>
      </c>
      <c r="AO768" s="38">
        <f t="shared" si="245"/>
        <v>0</v>
      </c>
      <c r="AP768" s="38">
        <f t="shared" si="246"/>
        <v>0</v>
      </c>
      <c r="AR768" s="181">
        <f>Инвентаризация!O771</f>
        <v>0</v>
      </c>
      <c r="AS768" s="181">
        <f>Инвентаризация!P771</f>
        <v>0</v>
      </c>
      <c r="AT768" s="181">
        <f>Инвентаризация!Q771</f>
        <v>0</v>
      </c>
      <c r="AU768" s="181" t="str">
        <f>IFERROR('Аксапта '!A776,"-")</f>
        <v>-</v>
      </c>
      <c r="AV768" s="38">
        <f t="shared" si="247"/>
        <v>0</v>
      </c>
      <c r="AW768" s="38">
        <f t="shared" si="248"/>
        <v>0</v>
      </c>
      <c r="AX768" s="38">
        <f t="shared" si="249"/>
        <v>0</v>
      </c>
      <c r="AY768" s="181">
        <f t="shared" si="250"/>
        <v>0</v>
      </c>
      <c r="BB768" s="181">
        <f>Инвентаризация!O771</f>
        <v>0</v>
      </c>
      <c r="BC768" s="181">
        <f>Инвентаризация!P771</f>
        <v>0</v>
      </c>
      <c r="BD768" s="181">
        <f>Инвентаризация!Q771</f>
        <v>0</v>
      </c>
      <c r="BE768" s="181" t="str">
        <f>IFERROR('Аксапта 2'!A776,"-")</f>
        <v>-</v>
      </c>
      <c r="BF768" s="38">
        <f t="shared" si="251"/>
        <v>0</v>
      </c>
      <c r="BG768" s="38">
        <f t="shared" si="252"/>
        <v>0</v>
      </c>
      <c r="BH768" s="38">
        <f t="shared" si="253"/>
        <v>0</v>
      </c>
      <c r="BI768" s="181">
        <f t="shared" si="254"/>
        <v>0</v>
      </c>
      <c r="BL768" s="181">
        <f>Инвентаризация!O771</f>
        <v>0</v>
      </c>
      <c r="BM768" s="181">
        <f>Инвентаризация!P771</f>
        <v>0</v>
      </c>
      <c r="BN768" s="181">
        <f>Инвентаризация!Q771</f>
        <v>0</v>
      </c>
      <c r="BO768" s="181" t="str">
        <f>IFERROR('Аксапта 3'!A776,"-")</f>
        <v>-</v>
      </c>
      <c r="BP768" s="38">
        <f t="shared" si="255"/>
        <v>0</v>
      </c>
      <c r="BQ768" s="38">
        <f t="shared" si="256"/>
        <v>0</v>
      </c>
      <c r="BR768" s="38">
        <f t="shared" si="257"/>
        <v>0</v>
      </c>
      <c r="BS768" s="181">
        <f t="shared" si="258"/>
        <v>0</v>
      </c>
    </row>
    <row r="769" spans="23:71">
      <c r="W769" s="38">
        <f t="shared" si="260"/>
        <v>0</v>
      </c>
      <c r="AO769" s="38">
        <f t="shared" si="245"/>
        <v>0</v>
      </c>
      <c r="AP769" s="38">
        <f t="shared" si="246"/>
        <v>0</v>
      </c>
      <c r="AR769" s="181">
        <f>Инвентаризация!O772</f>
        <v>0</v>
      </c>
      <c r="AS769" s="181">
        <f>Инвентаризация!P772</f>
        <v>0</v>
      </c>
      <c r="AT769" s="181">
        <f>Инвентаризация!Q772</f>
        <v>0</v>
      </c>
      <c r="AU769" s="181" t="str">
        <f>IFERROR('Аксапта '!A777,"-")</f>
        <v>-</v>
      </c>
      <c r="AV769" s="38">
        <f t="shared" si="247"/>
        <v>0</v>
      </c>
      <c r="AW769" s="38">
        <f t="shared" si="248"/>
        <v>0</v>
      </c>
      <c r="AX769" s="38">
        <f t="shared" si="249"/>
        <v>0</v>
      </c>
      <c r="AY769" s="181">
        <f t="shared" si="250"/>
        <v>0</v>
      </c>
      <c r="BB769" s="181">
        <f>Инвентаризация!O772</f>
        <v>0</v>
      </c>
      <c r="BC769" s="181">
        <f>Инвентаризация!P772</f>
        <v>0</v>
      </c>
      <c r="BD769" s="181">
        <f>Инвентаризация!Q772</f>
        <v>0</v>
      </c>
      <c r="BE769" s="181" t="str">
        <f>IFERROR('Аксапта 2'!A777,"-")</f>
        <v>-</v>
      </c>
      <c r="BF769" s="38">
        <f t="shared" si="251"/>
        <v>0</v>
      </c>
      <c r="BG769" s="38">
        <f t="shared" si="252"/>
        <v>0</v>
      </c>
      <c r="BH769" s="38">
        <f t="shared" si="253"/>
        <v>0</v>
      </c>
      <c r="BI769" s="181">
        <f t="shared" si="254"/>
        <v>0</v>
      </c>
      <c r="BL769" s="181">
        <f>Инвентаризация!O772</f>
        <v>0</v>
      </c>
      <c r="BM769" s="181">
        <f>Инвентаризация!P772</f>
        <v>0</v>
      </c>
      <c r="BN769" s="181">
        <f>Инвентаризация!Q772</f>
        <v>0</v>
      </c>
      <c r="BO769" s="181" t="str">
        <f>IFERROR('Аксапта 3'!A777,"-")</f>
        <v>-</v>
      </c>
      <c r="BP769" s="38">
        <f t="shared" si="255"/>
        <v>0</v>
      </c>
      <c r="BQ769" s="38">
        <f t="shared" si="256"/>
        <v>0</v>
      </c>
      <c r="BR769" s="38">
        <f t="shared" si="257"/>
        <v>0</v>
      </c>
      <c r="BS769" s="181">
        <f t="shared" si="258"/>
        <v>0</v>
      </c>
    </row>
    <row r="770" spans="23:71">
      <c r="W770" s="38">
        <f t="shared" si="260"/>
        <v>0</v>
      </c>
      <c r="AO770" s="38">
        <f t="shared" si="245"/>
        <v>0</v>
      </c>
      <c r="AP770" s="38">
        <f t="shared" si="246"/>
        <v>0</v>
      </c>
      <c r="AR770" s="181">
        <f>Инвентаризация!O773</f>
        <v>0</v>
      </c>
      <c r="AS770" s="181">
        <f>Инвентаризация!P773</f>
        <v>0</v>
      </c>
      <c r="AT770" s="181">
        <f>Инвентаризация!Q773</f>
        <v>0</v>
      </c>
      <c r="AU770" s="181" t="str">
        <f>IFERROR('Аксапта '!A778,"-")</f>
        <v>-</v>
      </c>
      <c r="AV770" s="38">
        <f t="shared" si="247"/>
        <v>0</v>
      </c>
      <c r="AW770" s="38">
        <f t="shared" si="248"/>
        <v>0</v>
      </c>
      <c r="AX770" s="38">
        <f t="shared" si="249"/>
        <v>0</v>
      </c>
      <c r="AY770" s="181">
        <f t="shared" si="250"/>
        <v>0</v>
      </c>
      <c r="BB770" s="181">
        <f>Инвентаризация!O773</f>
        <v>0</v>
      </c>
      <c r="BC770" s="181">
        <f>Инвентаризация!P773</f>
        <v>0</v>
      </c>
      <c r="BD770" s="181">
        <f>Инвентаризация!Q773</f>
        <v>0</v>
      </c>
      <c r="BE770" s="181" t="str">
        <f>IFERROR('Аксапта 2'!A778,"-")</f>
        <v>-</v>
      </c>
      <c r="BF770" s="38">
        <f t="shared" si="251"/>
        <v>0</v>
      </c>
      <c r="BG770" s="38">
        <f t="shared" si="252"/>
        <v>0</v>
      </c>
      <c r="BH770" s="38">
        <f t="shared" si="253"/>
        <v>0</v>
      </c>
      <c r="BI770" s="181">
        <f t="shared" si="254"/>
        <v>0</v>
      </c>
      <c r="BL770" s="181">
        <f>Инвентаризация!O773</f>
        <v>0</v>
      </c>
      <c r="BM770" s="181">
        <f>Инвентаризация!P773</f>
        <v>0</v>
      </c>
      <c r="BN770" s="181">
        <f>Инвентаризация!Q773</f>
        <v>0</v>
      </c>
      <c r="BO770" s="181" t="str">
        <f>IFERROR('Аксапта 3'!A778,"-")</f>
        <v>-</v>
      </c>
      <c r="BP770" s="38">
        <f t="shared" si="255"/>
        <v>0</v>
      </c>
      <c r="BQ770" s="38">
        <f t="shared" si="256"/>
        <v>0</v>
      </c>
      <c r="BR770" s="38">
        <f t="shared" si="257"/>
        <v>0</v>
      </c>
      <c r="BS770" s="181">
        <f t="shared" si="258"/>
        <v>0</v>
      </c>
    </row>
    <row r="771" spans="23:71">
      <c r="W771" s="38">
        <f t="shared" si="260"/>
        <v>10007</v>
      </c>
      <c r="AO771" s="38">
        <f t="shared" si="245"/>
        <v>0</v>
      </c>
      <c r="AP771" s="38">
        <f t="shared" si="246"/>
        <v>0</v>
      </c>
      <c r="AR771" s="181">
        <f>Инвентаризация!O774</f>
        <v>0</v>
      </c>
      <c r="AS771" s="181">
        <f>Инвентаризация!P774</f>
        <v>0</v>
      </c>
      <c r="AT771" s="181">
        <f>Инвентаризация!Q774</f>
        <v>0</v>
      </c>
      <c r="AU771" s="181" t="str">
        <f>IFERROR('Аксапта '!A779,"-")</f>
        <v>-</v>
      </c>
      <c r="AV771" s="38">
        <f t="shared" si="247"/>
        <v>0</v>
      </c>
      <c r="AW771" s="38">
        <f t="shared" si="248"/>
        <v>0</v>
      </c>
      <c r="AX771" s="38">
        <f t="shared" si="249"/>
        <v>0</v>
      </c>
      <c r="AY771" s="181">
        <f t="shared" si="250"/>
        <v>0</v>
      </c>
      <c r="BB771" s="181">
        <f>Инвентаризация!O774</f>
        <v>0</v>
      </c>
      <c r="BC771" s="181">
        <f>Инвентаризация!P774</f>
        <v>0</v>
      </c>
      <c r="BD771" s="181">
        <f>Инвентаризация!Q774</f>
        <v>0</v>
      </c>
      <c r="BE771" s="181" t="str">
        <f>IFERROR('Аксапта 2'!A779,"-")</f>
        <v>-</v>
      </c>
      <c r="BF771" s="38">
        <f t="shared" si="251"/>
        <v>0</v>
      </c>
      <c r="BG771" s="38">
        <f t="shared" si="252"/>
        <v>0</v>
      </c>
      <c r="BH771" s="38">
        <f t="shared" si="253"/>
        <v>0</v>
      </c>
      <c r="BI771" s="181">
        <f t="shared" si="254"/>
        <v>0</v>
      </c>
      <c r="BL771" s="181">
        <f>Инвентаризация!O774</f>
        <v>0</v>
      </c>
      <c r="BM771" s="181">
        <f>Инвентаризация!P774</f>
        <v>0</v>
      </c>
      <c r="BN771" s="181">
        <f>Инвентаризация!Q774</f>
        <v>0</v>
      </c>
      <c r="BO771" s="181" t="str">
        <f>IFERROR('Аксапта 3'!A779,"-")</f>
        <v>-</v>
      </c>
      <c r="BP771" s="38">
        <f t="shared" si="255"/>
        <v>0</v>
      </c>
      <c r="BQ771" s="38">
        <f t="shared" si="256"/>
        <v>0</v>
      </c>
      <c r="BR771" s="38">
        <f t="shared" si="257"/>
        <v>0</v>
      </c>
      <c r="BS771" s="181">
        <f t="shared" si="258"/>
        <v>0</v>
      </c>
    </row>
    <row r="772" spans="23:71">
      <c r="W772" s="38">
        <f t="shared" si="260"/>
        <v>10005</v>
      </c>
      <c r="AO772" s="38">
        <f t="shared" ref="AO772:AO835" si="261">B773+1-1</f>
        <v>0</v>
      </c>
      <c r="AP772" s="38">
        <f t="shared" ref="AP772:AP835" si="262">A773</f>
        <v>0</v>
      </c>
      <c r="AR772" s="181">
        <f>Инвентаризация!O775</f>
        <v>0</v>
      </c>
      <c r="AS772" s="181">
        <f>Инвентаризация!P775</f>
        <v>0</v>
      </c>
      <c r="AT772" s="181">
        <f>Инвентаризация!Q775</f>
        <v>0</v>
      </c>
      <c r="AU772" s="181" t="str">
        <f>IFERROR('Аксапта '!A780,"-")</f>
        <v>-</v>
      </c>
      <c r="AV772" s="38">
        <f t="shared" ref="AV772:AV835" si="263">IFERROR(VLOOKUP(AU772,AR:AR,1,0),0)</f>
        <v>0</v>
      </c>
      <c r="AW772" s="38">
        <f t="shared" ref="AW772:AW835" si="264">IFERROR(VLOOKUP(AU772,AS:AS,1,0),0)</f>
        <v>0</v>
      </c>
      <c r="AX772" s="38">
        <f t="shared" ref="AX772:AX835" si="265">IFERROR(VLOOKUP(AU772,AT:AT,1,0),0)</f>
        <v>0</v>
      </c>
      <c r="AY772" s="181">
        <f t="shared" ref="AY772:AY835" si="266">IFERROR(AU772-AV772-AX772-AW772,0)</f>
        <v>0</v>
      </c>
      <c r="BB772" s="181">
        <f>Инвентаризация!O775</f>
        <v>0</v>
      </c>
      <c r="BC772" s="181">
        <f>Инвентаризация!P775</f>
        <v>0</v>
      </c>
      <c r="BD772" s="181">
        <f>Инвентаризация!Q775</f>
        <v>0</v>
      </c>
      <c r="BE772" s="181" t="str">
        <f>IFERROR('Аксапта 2'!A780,"-")</f>
        <v>-</v>
      </c>
      <c r="BF772" s="38">
        <f t="shared" ref="BF772:BF835" si="267">IFERROR(VLOOKUP(BE772,BB:BB,1,0),0)</f>
        <v>0</v>
      </c>
      <c r="BG772" s="38">
        <f t="shared" ref="BG772:BG835" si="268">IFERROR(VLOOKUP(BE772,BC:BC,1,0),0)</f>
        <v>0</v>
      </c>
      <c r="BH772" s="38">
        <f t="shared" ref="BH772:BH835" si="269">IFERROR(VLOOKUP(BE772,BD:BD,1,0),0)</f>
        <v>0</v>
      </c>
      <c r="BI772" s="181">
        <f t="shared" ref="BI772:BI835" si="270">IFERROR(BE772-BF772-BH772-BG772,0)</f>
        <v>0</v>
      </c>
      <c r="BL772" s="181">
        <f>Инвентаризация!O775</f>
        <v>0</v>
      </c>
      <c r="BM772" s="181">
        <f>Инвентаризация!P775</f>
        <v>0</v>
      </c>
      <c r="BN772" s="181">
        <f>Инвентаризация!Q775</f>
        <v>0</v>
      </c>
      <c r="BO772" s="181" t="str">
        <f>IFERROR('Аксапта 3'!A780,"-")</f>
        <v>-</v>
      </c>
      <c r="BP772" s="38">
        <f t="shared" ref="BP772:BP835" si="271">IFERROR(VLOOKUP(BO772,BL:BL,1,0),0)</f>
        <v>0</v>
      </c>
      <c r="BQ772" s="38">
        <f t="shared" ref="BQ772:BQ835" si="272">IFERROR(VLOOKUP(BO772,BM:BM,1,0),0)</f>
        <v>0</v>
      </c>
      <c r="BR772" s="38">
        <f t="shared" ref="BR772:BR835" si="273">IFERROR(VLOOKUP(BO772,BN:BN,1,0),0)</f>
        <v>0</v>
      </c>
      <c r="BS772" s="181">
        <f t="shared" ref="BS772:BS835" si="274">IFERROR(BO772-BP772-BR772-BQ772,0)</f>
        <v>0</v>
      </c>
    </row>
    <row r="773" spans="23:71">
      <c r="W773" s="38">
        <f t="shared" si="260"/>
        <v>10003</v>
      </c>
      <c r="AO773" s="38">
        <f t="shared" si="261"/>
        <v>0</v>
      </c>
      <c r="AP773" s="38">
        <f t="shared" si="262"/>
        <v>0</v>
      </c>
      <c r="AR773" s="181">
        <f>Инвентаризация!O776</f>
        <v>0</v>
      </c>
      <c r="AS773" s="181">
        <f>Инвентаризация!P776</f>
        <v>0</v>
      </c>
      <c r="AT773" s="181">
        <f>Инвентаризация!Q776</f>
        <v>0</v>
      </c>
      <c r="AU773" s="181" t="str">
        <f>IFERROR('Аксапта '!A781,"-")</f>
        <v>-</v>
      </c>
      <c r="AV773" s="38">
        <f t="shared" si="263"/>
        <v>0</v>
      </c>
      <c r="AW773" s="38">
        <f t="shared" si="264"/>
        <v>0</v>
      </c>
      <c r="AX773" s="38">
        <f t="shared" si="265"/>
        <v>0</v>
      </c>
      <c r="AY773" s="181">
        <f t="shared" si="266"/>
        <v>0</v>
      </c>
      <c r="BB773" s="181">
        <f>Инвентаризация!O776</f>
        <v>0</v>
      </c>
      <c r="BC773" s="181">
        <f>Инвентаризация!P776</f>
        <v>0</v>
      </c>
      <c r="BD773" s="181">
        <f>Инвентаризация!Q776</f>
        <v>0</v>
      </c>
      <c r="BE773" s="181" t="str">
        <f>IFERROR('Аксапта 2'!A781,"-")</f>
        <v>-</v>
      </c>
      <c r="BF773" s="38">
        <f t="shared" si="267"/>
        <v>0</v>
      </c>
      <c r="BG773" s="38">
        <f t="shared" si="268"/>
        <v>0</v>
      </c>
      <c r="BH773" s="38">
        <f t="shared" si="269"/>
        <v>0</v>
      </c>
      <c r="BI773" s="181">
        <f t="shared" si="270"/>
        <v>0</v>
      </c>
      <c r="BL773" s="181">
        <f>Инвентаризация!O776</f>
        <v>0</v>
      </c>
      <c r="BM773" s="181">
        <f>Инвентаризация!P776</f>
        <v>0</v>
      </c>
      <c r="BN773" s="181">
        <f>Инвентаризация!Q776</f>
        <v>0</v>
      </c>
      <c r="BO773" s="181" t="str">
        <f>IFERROR('Аксапта 3'!A781,"-")</f>
        <v>-</v>
      </c>
      <c r="BP773" s="38">
        <f t="shared" si="271"/>
        <v>0</v>
      </c>
      <c r="BQ773" s="38">
        <f t="shared" si="272"/>
        <v>0</v>
      </c>
      <c r="BR773" s="38">
        <f t="shared" si="273"/>
        <v>0</v>
      </c>
      <c r="BS773" s="181">
        <f t="shared" si="274"/>
        <v>0</v>
      </c>
    </row>
    <row r="774" spans="23:71">
      <c r="W774" s="38">
        <f t="shared" si="260"/>
        <v>10001</v>
      </c>
      <c r="AO774" s="38">
        <f t="shared" si="261"/>
        <v>0</v>
      </c>
      <c r="AP774" s="38">
        <f t="shared" si="262"/>
        <v>0</v>
      </c>
      <c r="AR774" s="181">
        <f>Инвентаризация!O777</f>
        <v>0</v>
      </c>
      <c r="AS774" s="181">
        <f>Инвентаризация!P777</f>
        <v>0</v>
      </c>
      <c r="AT774" s="181">
        <f>Инвентаризация!Q777</f>
        <v>0</v>
      </c>
      <c r="AU774" s="181" t="str">
        <f>IFERROR('Аксапта '!A782,"-")</f>
        <v>-</v>
      </c>
      <c r="AV774" s="38">
        <f t="shared" si="263"/>
        <v>0</v>
      </c>
      <c r="AW774" s="38">
        <f t="shared" si="264"/>
        <v>0</v>
      </c>
      <c r="AX774" s="38">
        <f t="shared" si="265"/>
        <v>0</v>
      </c>
      <c r="AY774" s="181">
        <f t="shared" si="266"/>
        <v>0</v>
      </c>
      <c r="BB774" s="181">
        <f>Инвентаризация!O777</f>
        <v>0</v>
      </c>
      <c r="BC774" s="181">
        <f>Инвентаризация!P777</f>
        <v>0</v>
      </c>
      <c r="BD774" s="181">
        <f>Инвентаризация!Q777</f>
        <v>0</v>
      </c>
      <c r="BE774" s="181" t="str">
        <f>IFERROR('Аксапта 2'!A782,"-")</f>
        <v>-</v>
      </c>
      <c r="BF774" s="38">
        <f t="shared" si="267"/>
        <v>0</v>
      </c>
      <c r="BG774" s="38">
        <f t="shared" si="268"/>
        <v>0</v>
      </c>
      <c r="BH774" s="38">
        <f t="shared" si="269"/>
        <v>0</v>
      </c>
      <c r="BI774" s="181">
        <f t="shared" si="270"/>
        <v>0</v>
      </c>
      <c r="BL774" s="181">
        <f>Инвентаризация!O777</f>
        <v>0</v>
      </c>
      <c r="BM774" s="181">
        <f>Инвентаризация!P777</f>
        <v>0</v>
      </c>
      <c r="BN774" s="181">
        <f>Инвентаризация!Q777</f>
        <v>0</v>
      </c>
      <c r="BO774" s="181" t="str">
        <f>IFERROR('Аксапта 3'!A782,"-")</f>
        <v>-</v>
      </c>
      <c r="BP774" s="38">
        <f t="shared" si="271"/>
        <v>0</v>
      </c>
      <c r="BQ774" s="38">
        <f t="shared" si="272"/>
        <v>0</v>
      </c>
      <c r="BR774" s="38">
        <f t="shared" si="273"/>
        <v>0</v>
      </c>
      <c r="BS774" s="181">
        <f t="shared" si="274"/>
        <v>0</v>
      </c>
    </row>
    <row r="775" spans="23:71">
      <c r="W775" s="38">
        <f t="shared" si="260"/>
        <v>1274</v>
      </c>
      <c r="AO775" s="38">
        <f t="shared" si="261"/>
        <v>0</v>
      </c>
      <c r="AP775" s="38">
        <f t="shared" si="262"/>
        <v>0</v>
      </c>
      <c r="AR775" s="181">
        <f>Инвентаризация!O778</f>
        <v>0</v>
      </c>
      <c r="AS775" s="181">
        <f>Инвентаризация!P778</f>
        <v>0</v>
      </c>
      <c r="AT775" s="181">
        <f>Инвентаризация!Q778</f>
        <v>0</v>
      </c>
      <c r="AU775" s="181" t="str">
        <f>IFERROR('Аксапта '!A783,"-")</f>
        <v>-</v>
      </c>
      <c r="AV775" s="38">
        <f t="shared" si="263"/>
        <v>0</v>
      </c>
      <c r="AW775" s="38">
        <f t="shared" si="264"/>
        <v>0</v>
      </c>
      <c r="AX775" s="38">
        <f t="shared" si="265"/>
        <v>0</v>
      </c>
      <c r="AY775" s="181">
        <f t="shared" si="266"/>
        <v>0</v>
      </c>
      <c r="BB775" s="181">
        <f>Инвентаризация!O778</f>
        <v>0</v>
      </c>
      <c r="BC775" s="181">
        <f>Инвентаризация!P778</f>
        <v>0</v>
      </c>
      <c r="BD775" s="181">
        <f>Инвентаризация!Q778</f>
        <v>0</v>
      </c>
      <c r="BE775" s="181" t="str">
        <f>IFERROR('Аксапта 2'!A783,"-")</f>
        <v>-</v>
      </c>
      <c r="BF775" s="38">
        <f t="shared" si="267"/>
        <v>0</v>
      </c>
      <c r="BG775" s="38">
        <f t="shared" si="268"/>
        <v>0</v>
      </c>
      <c r="BH775" s="38">
        <f t="shared" si="269"/>
        <v>0</v>
      </c>
      <c r="BI775" s="181">
        <f t="shared" si="270"/>
        <v>0</v>
      </c>
      <c r="BL775" s="181">
        <f>Инвентаризация!O778</f>
        <v>0</v>
      </c>
      <c r="BM775" s="181">
        <f>Инвентаризация!P778</f>
        <v>0</v>
      </c>
      <c r="BN775" s="181">
        <f>Инвентаризация!Q778</f>
        <v>0</v>
      </c>
      <c r="BO775" s="181" t="str">
        <f>IFERROR('Аксапта 3'!A783,"-")</f>
        <v>-</v>
      </c>
      <c r="BP775" s="38">
        <f t="shared" si="271"/>
        <v>0</v>
      </c>
      <c r="BQ775" s="38">
        <f t="shared" si="272"/>
        <v>0</v>
      </c>
      <c r="BR775" s="38">
        <f t="shared" si="273"/>
        <v>0</v>
      </c>
      <c r="BS775" s="181">
        <f t="shared" si="274"/>
        <v>0</v>
      </c>
    </row>
    <row r="776" spans="23:71">
      <c r="W776" s="38">
        <f t="shared" si="260"/>
        <v>1273</v>
      </c>
      <c r="AO776" s="38">
        <f t="shared" si="261"/>
        <v>0</v>
      </c>
      <c r="AP776" s="38">
        <f t="shared" si="262"/>
        <v>0</v>
      </c>
      <c r="AR776" s="181">
        <f>Инвентаризация!O779</f>
        <v>0</v>
      </c>
      <c r="AS776" s="181">
        <f>Инвентаризация!P779</f>
        <v>0</v>
      </c>
      <c r="AT776" s="181">
        <f>Инвентаризация!Q779</f>
        <v>0</v>
      </c>
      <c r="AU776" s="181" t="str">
        <f>IFERROR('Аксапта '!A784,"-")</f>
        <v>-</v>
      </c>
      <c r="AV776" s="38">
        <f t="shared" si="263"/>
        <v>0</v>
      </c>
      <c r="AW776" s="38">
        <f t="shared" si="264"/>
        <v>0</v>
      </c>
      <c r="AX776" s="38">
        <f t="shared" si="265"/>
        <v>0</v>
      </c>
      <c r="AY776" s="181">
        <f t="shared" si="266"/>
        <v>0</v>
      </c>
      <c r="BB776" s="181">
        <f>Инвентаризация!O779</f>
        <v>0</v>
      </c>
      <c r="BC776" s="181">
        <f>Инвентаризация!P779</f>
        <v>0</v>
      </c>
      <c r="BD776" s="181">
        <f>Инвентаризация!Q779</f>
        <v>0</v>
      </c>
      <c r="BE776" s="181" t="str">
        <f>IFERROR('Аксапта 2'!A784,"-")</f>
        <v>-</v>
      </c>
      <c r="BF776" s="38">
        <f t="shared" si="267"/>
        <v>0</v>
      </c>
      <c r="BG776" s="38">
        <f t="shared" si="268"/>
        <v>0</v>
      </c>
      <c r="BH776" s="38">
        <f t="shared" si="269"/>
        <v>0</v>
      </c>
      <c r="BI776" s="181">
        <f t="shared" si="270"/>
        <v>0</v>
      </c>
      <c r="BL776" s="181">
        <f>Инвентаризация!O779</f>
        <v>0</v>
      </c>
      <c r="BM776" s="181">
        <f>Инвентаризация!P779</f>
        <v>0</v>
      </c>
      <c r="BN776" s="181">
        <f>Инвентаризация!Q779</f>
        <v>0</v>
      </c>
      <c r="BO776" s="181" t="str">
        <f>IFERROR('Аксапта 3'!A784,"-")</f>
        <v>-</v>
      </c>
      <c r="BP776" s="38">
        <f t="shared" si="271"/>
        <v>0</v>
      </c>
      <c r="BQ776" s="38">
        <f t="shared" si="272"/>
        <v>0</v>
      </c>
      <c r="BR776" s="38">
        <f t="shared" si="273"/>
        <v>0</v>
      </c>
      <c r="BS776" s="181">
        <f t="shared" si="274"/>
        <v>0</v>
      </c>
    </row>
    <row r="777" spans="23:71">
      <c r="W777" s="38">
        <f t="shared" si="260"/>
        <v>1269</v>
      </c>
      <c r="AO777" s="38">
        <f t="shared" si="261"/>
        <v>0</v>
      </c>
      <c r="AP777" s="38">
        <f t="shared" si="262"/>
        <v>0</v>
      </c>
      <c r="AR777" s="181">
        <f>Инвентаризация!O780</f>
        <v>0</v>
      </c>
      <c r="AS777" s="181">
        <f>Инвентаризация!P780</f>
        <v>0</v>
      </c>
      <c r="AT777" s="181">
        <f>Инвентаризация!Q780</f>
        <v>0</v>
      </c>
      <c r="AU777" s="181" t="str">
        <f>IFERROR('Аксапта '!A785,"-")</f>
        <v>-</v>
      </c>
      <c r="AV777" s="38">
        <f t="shared" si="263"/>
        <v>0</v>
      </c>
      <c r="AW777" s="38">
        <f t="shared" si="264"/>
        <v>0</v>
      </c>
      <c r="AX777" s="38">
        <f t="shared" si="265"/>
        <v>0</v>
      </c>
      <c r="AY777" s="181">
        <f t="shared" si="266"/>
        <v>0</v>
      </c>
      <c r="BB777" s="181">
        <f>Инвентаризация!O780</f>
        <v>0</v>
      </c>
      <c r="BC777" s="181">
        <f>Инвентаризация!P780</f>
        <v>0</v>
      </c>
      <c r="BD777" s="181">
        <f>Инвентаризация!Q780</f>
        <v>0</v>
      </c>
      <c r="BE777" s="181" t="str">
        <f>IFERROR('Аксапта 2'!A785,"-")</f>
        <v>-</v>
      </c>
      <c r="BF777" s="38">
        <f t="shared" si="267"/>
        <v>0</v>
      </c>
      <c r="BG777" s="38">
        <f t="shared" si="268"/>
        <v>0</v>
      </c>
      <c r="BH777" s="38">
        <f t="shared" si="269"/>
        <v>0</v>
      </c>
      <c r="BI777" s="181">
        <f t="shared" si="270"/>
        <v>0</v>
      </c>
      <c r="BL777" s="181">
        <f>Инвентаризация!O780</f>
        <v>0</v>
      </c>
      <c r="BM777" s="181">
        <f>Инвентаризация!P780</f>
        <v>0</v>
      </c>
      <c r="BN777" s="181">
        <f>Инвентаризация!Q780</f>
        <v>0</v>
      </c>
      <c r="BO777" s="181" t="str">
        <f>IFERROR('Аксапта 3'!A785,"-")</f>
        <v>-</v>
      </c>
      <c r="BP777" s="38">
        <f t="shared" si="271"/>
        <v>0</v>
      </c>
      <c r="BQ777" s="38">
        <f t="shared" si="272"/>
        <v>0</v>
      </c>
      <c r="BR777" s="38">
        <f t="shared" si="273"/>
        <v>0</v>
      </c>
      <c r="BS777" s="181">
        <f t="shared" si="274"/>
        <v>0</v>
      </c>
    </row>
    <row r="778" spans="23:71">
      <c r="W778" s="38">
        <f t="shared" si="260"/>
        <v>1268</v>
      </c>
      <c r="AO778" s="38">
        <f t="shared" si="261"/>
        <v>0</v>
      </c>
      <c r="AP778" s="38">
        <f t="shared" si="262"/>
        <v>0</v>
      </c>
      <c r="AR778" s="181">
        <f>Инвентаризация!O781</f>
        <v>0</v>
      </c>
      <c r="AS778" s="181">
        <f>Инвентаризация!P781</f>
        <v>0</v>
      </c>
      <c r="AT778" s="181">
        <f>Инвентаризация!Q781</f>
        <v>0</v>
      </c>
      <c r="AU778" s="181" t="str">
        <f>IFERROR('Аксапта '!A786,"-")</f>
        <v>-</v>
      </c>
      <c r="AV778" s="38">
        <f t="shared" si="263"/>
        <v>0</v>
      </c>
      <c r="AW778" s="38">
        <f t="shared" si="264"/>
        <v>0</v>
      </c>
      <c r="AX778" s="38">
        <f t="shared" si="265"/>
        <v>0</v>
      </c>
      <c r="AY778" s="181">
        <f t="shared" si="266"/>
        <v>0</v>
      </c>
      <c r="BB778" s="181">
        <f>Инвентаризация!O781</f>
        <v>0</v>
      </c>
      <c r="BC778" s="181">
        <f>Инвентаризация!P781</f>
        <v>0</v>
      </c>
      <c r="BD778" s="181">
        <f>Инвентаризация!Q781</f>
        <v>0</v>
      </c>
      <c r="BE778" s="181" t="str">
        <f>IFERROR('Аксапта 2'!A786,"-")</f>
        <v>-</v>
      </c>
      <c r="BF778" s="38">
        <f t="shared" si="267"/>
        <v>0</v>
      </c>
      <c r="BG778" s="38">
        <f t="shared" si="268"/>
        <v>0</v>
      </c>
      <c r="BH778" s="38">
        <f t="shared" si="269"/>
        <v>0</v>
      </c>
      <c r="BI778" s="181">
        <f t="shared" si="270"/>
        <v>0</v>
      </c>
      <c r="BL778" s="181">
        <f>Инвентаризация!O781</f>
        <v>0</v>
      </c>
      <c r="BM778" s="181">
        <f>Инвентаризация!P781</f>
        <v>0</v>
      </c>
      <c r="BN778" s="181">
        <f>Инвентаризация!Q781</f>
        <v>0</v>
      </c>
      <c r="BO778" s="181" t="str">
        <f>IFERROR('Аксапта 3'!A786,"-")</f>
        <v>-</v>
      </c>
      <c r="BP778" s="38">
        <f t="shared" si="271"/>
        <v>0</v>
      </c>
      <c r="BQ778" s="38">
        <f t="shared" si="272"/>
        <v>0</v>
      </c>
      <c r="BR778" s="38">
        <f t="shared" si="273"/>
        <v>0</v>
      </c>
      <c r="BS778" s="181">
        <f t="shared" si="274"/>
        <v>0</v>
      </c>
    </row>
    <row r="779" spans="23:71">
      <c r="W779" s="38">
        <f t="shared" si="260"/>
        <v>3297</v>
      </c>
      <c r="AO779" s="38">
        <f t="shared" si="261"/>
        <v>0</v>
      </c>
      <c r="AP779" s="38">
        <f t="shared" si="262"/>
        <v>0</v>
      </c>
      <c r="AR779" s="181">
        <f>Инвентаризация!O782</f>
        <v>0</v>
      </c>
      <c r="AS779" s="181">
        <f>Инвентаризация!P782</f>
        <v>0</v>
      </c>
      <c r="AT779" s="181">
        <f>Инвентаризация!Q782</f>
        <v>0</v>
      </c>
      <c r="AU779" s="181" t="str">
        <f>IFERROR('Аксапта '!A787,"-")</f>
        <v>-</v>
      </c>
      <c r="AV779" s="38">
        <f t="shared" si="263"/>
        <v>0</v>
      </c>
      <c r="AW779" s="38">
        <f t="shared" si="264"/>
        <v>0</v>
      </c>
      <c r="AX779" s="38">
        <f t="shared" si="265"/>
        <v>0</v>
      </c>
      <c r="AY779" s="181">
        <f t="shared" si="266"/>
        <v>0</v>
      </c>
      <c r="BB779" s="181">
        <f>Инвентаризация!O782</f>
        <v>0</v>
      </c>
      <c r="BC779" s="181">
        <f>Инвентаризация!P782</f>
        <v>0</v>
      </c>
      <c r="BD779" s="181">
        <f>Инвентаризация!Q782</f>
        <v>0</v>
      </c>
      <c r="BE779" s="181" t="str">
        <f>IFERROR('Аксапта 2'!A787,"-")</f>
        <v>-</v>
      </c>
      <c r="BF779" s="38">
        <f t="shared" si="267"/>
        <v>0</v>
      </c>
      <c r="BG779" s="38">
        <f t="shared" si="268"/>
        <v>0</v>
      </c>
      <c r="BH779" s="38">
        <f t="shared" si="269"/>
        <v>0</v>
      </c>
      <c r="BI779" s="181">
        <f t="shared" si="270"/>
        <v>0</v>
      </c>
      <c r="BL779" s="181">
        <f>Инвентаризация!O782</f>
        <v>0</v>
      </c>
      <c r="BM779" s="181">
        <f>Инвентаризация!P782</f>
        <v>0</v>
      </c>
      <c r="BN779" s="181">
        <f>Инвентаризация!Q782</f>
        <v>0</v>
      </c>
      <c r="BO779" s="181" t="str">
        <f>IFERROR('Аксапта 3'!A787,"-")</f>
        <v>-</v>
      </c>
      <c r="BP779" s="38">
        <f t="shared" si="271"/>
        <v>0</v>
      </c>
      <c r="BQ779" s="38">
        <f t="shared" si="272"/>
        <v>0</v>
      </c>
      <c r="BR779" s="38">
        <f t="shared" si="273"/>
        <v>0</v>
      </c>
      <c r="BS779" s="181">
        <f t="shared" si="274"/>
        <v>0</v>
      </c>
    </row>
    <row r="780" spans="23:71">
      <c r="W780" s="38">
        <f t="shared" si="260"/>
        <v>3296</v>
      </c>
      <c r="AO780" s="38">
        <f t="shared" si="261"/>
        <v>0</v>
      </c>
      <c r="AP780" s="38">
        <f t="shared" si="262"/>
        <v>0</v>
      </c>
      <c r="AR780" s="181">
        <f>Инвентаризация!O783</f>
        <v>0</v>
      </c>
      <c r="AS780" s="181">
        <f>Инвентаризация!P783</f>
        <v>0</v>
      </c>
      <c r="AT780" s="181">
        <f>Инвентаризация!Q783</f>
        <v>0</v>
      </c>
      <c r="AU780" s="181" t="str">
        <f>IFERROR('Аксапта '!A788,"-")</f>
        <v>-</v>
      </c>
      <c r="AV780" s="38">
        <f t="shared" si="263"/>
        <v>0</v>
      </c>
      <c r="AW780" s="38">
        <f t="shared" si="264"/>
        <v>0</v>
      </c>
      <c r="AX780" s="38">
        <f t="shared" si="265"/>
        <v>0</v>
      </c>
      <c r="AY780" s="181">
        <f t="shared" si="266"/>
        <v>0</v>
      </c>
      <c r="BB780" s="181">
        <f>Инвентаризация!O783</f>
        <v>0</v>
      </c>
      <c r="BC780" s="181">
        <f>Инвентаризация!P783</f>
        <v>0</v>
      </c>
      <c r="BD780" s="181">
        <f>Инвентаризация!Q783</f>
        <v>0</v>
      </c>
      <c r="BE780" s="181" t="str">
        <f>IFERROR('Аксапта 2'!A788,"-")</f>
        <v>-</v>
      </c>
      <c r="BF780" s="38">
        <f t="shared" si="267"/>
        <v>0</v>
      </c>
      <c r="BG780" s="38">
        <f t="shared" si="268"/>
        <v>0</v>
      </c>
      <c r="BH780" s="38">
        <f t="shared" si="269"/>
        <v>0</v>
      </c>
      <c r="BI780" s="181">
        <f t="shared" si="270"/>
        <v>0</v>
      </c>
      <c r="BL780" s="181">
        <f>Инвентаризация!O783</f>
        <v>0</v>
      </c>
      <c r="BM780" s="181">
        <f>Инвентаризация!P783</f>
        <v>0</v>
      </c>
      <c r="BN780" s="181">
        <f>Инвентаризация!Q783</f>
        <v>0</v>
      </c>
      <c r="BO780" s="181" t="str">
        <f>IFERROR('Аксапта 3'!A788,"-")</f>
        <v>-</v>
      </c>
      <c r="BP780" s="38">
        <f t="shared" si="271"/>
        <v>0</v>
      </c>
      <c r="BQ780" s="38">
        <f t="shared" si="272"/>
        <v>0</v>
      </c>
      <c r="BR780" s="38">
        <f t="shared" si="273"/>
        <v>0</v>
      </c>
      <c r="BS780" s="181">
        <f t="shared" si="274"/>
        <v>0</v>
      </c>
    </row>
    <row r="781" spans="23:71">
      <c r="W781" s="38">
        <f t="shared" si="260"/>
        <v>3295</v>
      </c>
      <c r="AO781" s="38">
        <f t="shared" si="261"/>
        <v>0</v>
      </c>
      <c r="AP781" s="38">
        <f t="shared" si="262"/>
        <v>0</v>
      </c>
      <c r="AR781" s="181">
        <f>Инвентаризация!O784</f>
        <v>0</v>
      </c>
      <c r="AS781" s="181">
        <f>Инвентаризация!P784</f>
        <v>0</v>
      </c>
      <c r="AT781" s="181">
        <f>Инвентаризация!Q784</f>
        <v>0</v>
      </c>
      <c r="AU781" s="181" t="str">
        <f>IFERROR('Аксапта '!A789,"-")</f>
        <v>-</v>
      </c>
      <c r="AV781" s="38">
        <f t="shared" si="263"/>
        <v>0</v>
      </c>
      <c r="AW781" s="38">
        <f t="shared" si="264"/>
        <v>0</v>
      </c>
      <c r="AX781" s="38">
        <f t="shared" si="265"/>
        <v>0</v>
      </c>
      <c r="AY781" s="181">
        <f t="shared" si="266"/>
        <v>0</v>
      </c>
      <c r="BB781" s="181">
        <f>Инвентаризация!O784</f>
        <v>0</v>
      </c>
      <c r="BC781" s="181">
        <f>Инвентаризация!P784</f>
        <v>0</v>
      </c>
      <c r="BD781" s="181">
        <f>Инвентаризация!Q784</f>
        <v>0</v>
      </c>
      <c r="BE781" s="181" t="str">
        <f>IFERROR('Аксапта 2'!A789,"-")</f>
        <v>-</v>
      </c>
      <c r="BF781" s="38">
        <f t="shared" si="267"/>
        <v>0</v>
      </c>
      <c r="BG781" s="38">
        <f t="shared" si="268"/>
        <v>0</v>
      </c>
      <c r="BH781" s="38">
        <f t="shared" si="269"/>
        <v>0</v>
      </c>
      <c r="BI781" s="181">
        <f t="shared" si="270"/>
        <v>0</v>
      </c>
      <c r="BL781" s="181">
        <f>Инвентаризация!O784</f>
        <v>0</v>
      </c>
      <c r="BM781" s="181">
        <f>Инвентаризация!P784</f>
        <v>0</v>
      </c>
      <c r="BN781" s="181">
        <f>Инвентаризация!Q784</f>
        <v>0</v>
      </c>
      <c r="BO781" s="181" t="str">
        <f>IFERROR('Аксапта 3'!A789,"-")</f>
        <v>-</v>
      </c>
      <c r="BP781" s="38">
        <f t="shared" si="271"/>
        <v>0</v>
      </c>
      <c r="BQ781" s="38">
        <f t="shared" si="272"/>
        <v>0</v>
      </c>
      <c r="BR781" s="38">
        <f t="shared" si="273"/>
        <v>0</v>
      </c>
      <c r="BS781" s="181">
        <f t="shared" si="274"/>
        <v>0</v>
      </c>
    </row>
    <row r="782" spans="23:71">
      <c r="W782" s="38">
        <f t="shared" si="260"/>
        <v>3293</v>
      </c>
      <c r="AO782" s="38">
        <f t="shared" si="261"/>
        <v>0</v>
      </c>
      <c r="AP782" s="38">
        <f t="shared" si="262"/>
        <v>0</v>
      </c>
      <c r="AR782" s="181">
        <f>Инвентаризация!O785</f>
        <v>0</v>
      </c>
      <c r="AS782" s="181">
        <f>Инвентаризация!P785</f>
        <v>0</v>
      </c>
      <c r="AT782" s="181">
        <f>Инвентаризация!Q785</f>
        <v>0</v>
      </c>
      <c r="AU782" s="181" t="str">
        <f>IFERROR('Аксапта '!A790,"-")</f>
        <v>-</v>
      </c>
      <c r="AV782" s="38">
        <f t="shared" si="263"/>
        <v>0</v>
      </c>
      <c r="AW782" s="38">
        <f t="shared" si="264"/>
        <v>0</v>
      </c>
      <c r="AX782" s="38">
        <f t="shared" si="265"/>
        <v>0</v>
      </c>
      <c r="AY782" s="181">
        <f t="shared" si="266"/>
        <v>0</v>
      </c>
      <c r="BB782" s="181">
        <f>Инвентаризация!O785</f>
        <v>0</v>
      </c>
      <c r="BC782" s="181">
        <f>Инвентаризация!P785</f>
        <v>0</v>
      </c>
      <c r="BD782" s="181">
        <f>Инвентаризация!Q785</f>
        <v>0</v>
      </c>
      <c r="BE782" s="181" t="str">
        <f>IFERROR('Аксапта 2'!A790,"-")</f>
        <v>-</v>
      </c>
      <c r="BF782" s="38">
        <f t="shared" si="267"/>
        <v>0</v>
      </c>
      <c r="BG782" s="38">
        <f t="shared" si="268"/>
        <v>0</v>
      </c>
      <c r="BH782" s="38">
        <f t="shared" si="269"/>
        <v>0</v>
      </c>
      <c r="BI782" s="181">
        <f t="shared" si="270"/>
        <v>0</v>
      </c>
      <c r="BL782" s="181">
        <f>Инвентаризация!O785</f>
        <v>0</v>
      </c>
      <c r="BM782" s="181">
        <f>Инвентаризация!P785</f>
        <v>0</v>
      </c>
      <c r="BN782" s="181">
        <f>Инвентаризация!Q785</f>
        <v>0</v>
      </c>
      <c r="BO782" s="181" t="str">
        <f>IFERROR('Аксапта 3'!A790,"-")</f>
        <v>-</v>
      </c>
      <c r="BP782" s="38">
        <f t="shared" si="271"/>
        <v>0</v>
      </c>
      <c r="BQ782" s="38">
        <f t="shared" si="272"/>
        <v>0</v>
      </c>
      <c r="BR782" s="38">
        <f t="shared" si="273"/>
        <v>0</v>
      </c>
      <c r="BS782" s="181">
        <f t="shared" si="274"/>
        <v>0</v>
      </c>
    </row>
    <row r="783" spans="23:71">
      <c r="W783" s="38">
        <f t="shared" si="260"/>
        <v>3294</v>
      </c>
      <c r="AO783" s="38">
        <f t="shared" si="261"/>
        <v>0</v>
      </c>
      <c r="AP783" s="38">
        <f t="shared" si="262"/>
        <v>0</v>
      </c>
      <c r="AR783" s="181">
        <f>Инвентаризация!O786</f>
        <v>0</v>
      </c>
      <c r="AS783" s="181">
        <f>Инвентаризация!P786</f>
        <v>0</v>
      </c>
      <c r="AT783" s="181">
        <f>Инвентаризация!Q786</f>
        <v>0</v>
      </c>
      <c r="AU783" s="181" t="str">
        <f>IFERROR('Аксапта '!A791,"-")</f>
        <v>-</v>
      </c>
      <c r="AV783" s="38">
        <f t="shared" si="263"/>
        <v>0</v>
      </c>
      <c r="AW783" s="38">
        <f t="shared" si="264"/>
        <v>0</v>
      </c>
      <c r="AX783" s="38">
        <f t="shared" si="265"/>
        <v>0</v>
      </c>
      <c r="AY783" s="181">
        <f t="shared" si="266"/>
        <v>0</v>
      </c>
      <c r="BB783" s="181">
        <f>Инвентаризация!O786</f>
        <v>0</v>
      </c>
      <c r="BC783" s="181">
        <f>Инвентаризация!P786</f>
        <v>0</v>
      </c>
      <c r="BD783" s="181">
        <f>Инвентаризация!Q786</f>
        <v>0</v>
      </c>
      <c r="BE783" s="181" t="str">
        <f>IFERROR('Аксапта 2'!A791,"-")</f>
        <v>-</v>
      </c>
      <c r="BF783" s="38">
        <f t="shared" si="267"/>
        <v>0</v>
      </c>
      <c r="BG783" s="38">
        <f t="shared" si="268"/>
        <v>0</v>
      </c>
      <c r="BH783" s="38">
        <f t="shared" si="269"/>
        <v>0</v>
      </c>
      <c r="BI783" s="181">
        <f t="shared" si="270"/>
        <v>0</v>
      </c>
      <c r="BL783" s="181">
        <f>Инвентаризация!O786</f>
        <v>0</v>
      </c>
      <c r="BM783" s="181">
        <f>Инвентаризация!P786</f>
        <v>0</v>
      </c>
      <c r="BN783" s="181">
        <f>Инвентаризация!Q786</f>
        <v>0</v>
      </c>
      <c r="BO783" s="181" t="str">
        <f>IFERROR('Аксапта 3'!A791,"-")</f>
        <v>-</v>
      </c>
      <c r="BP783" s="38">
        <f t="shared" si="271"/>
        <v>0</v>
      </c>
      <c r="BQ783" s="38">
        <f t="shared" si="272"/>
        <v>0</v>
      </c>
      <c r="BR783" s="38">
        <f t="shared" si="273"/>
        <v>0</v>
      </c>
      <c r="BS783" s="181">
        <f t="shared" si="274"/>
        <v>0</v>
      </c>
    </row>
    <row r="784" spans="23:71">
      <c r="W784" s="38">
        <f t="shared" si="260"/>
        <v>3292</v>
      </c>
      <c r="AO784" s="38">
        <f t="shared" si="261"/>
        <v>0</v>
      </c>
      <c r="AP784" s="38">
        <f t="shared" si="262"/>
        <v>0</v>
      </c>
      <c r="AR784" s="181">
        <f>Инвентаризация!O787</f>
        <v>0</v>
      </c>
      <c r="AS784" s="181">
        <f>Инвентаризация!P787</f>
        <v>0</v>
      </c>
      <c r="AT784" s="181">
        <f>Инвентаризация!Q787</f>
        <v>0</v>
      </c>
      <c r="AU784" s="181" t="str">
        <f>IFERROR('Аксапта '!A792,"-")</f>
        <v>-</v>
      </c>
      <c r="AV784" s="38">
        <f t="shared" si="263"/>
        <v>0</v>
      </c>
      <c r="AW784" s="38">
        <f t="shared" si="264"/>
        <v>0</v>
      </c>
      <c r="AX784" s="38">
        <f t="shared" si="265"/>
        <v>0</v>
      </c>
      <c r="AY784" s="181">
        <f t="shared" si="266"/>
        <v>0</v>
      </c>
      <c r="BB784" s="181">
        <f>Инвентаризация!O787</f>
        <v>0</v>
      </c>
      <c r="BC784" s="181">
        <f>Инвентаризация!P787</f>
        <v>0</v>
      </c>
      <c r="BD784" s="181">
        <f>Инвентаризация!Q787</f>
        <v>0</v>
      </c>
      <c r="BE784" s="181" t="str">
        <f>IFERROR('Аксапта 2'!A792,"-")</f>
        <v>-</v>
      </c>
      <c r="BF784" s="38">
        <f t="shared" si="267"/>
        <v>0</v>
      </c>
      <c r="BG784" s="38">
        <f t="shared" si="268"/>
        <v>0</v>
      </c>
      <c r="BH784" s="38">
        <f t="shared" si="269"/>
        <v>0</v>
      </c>
      <c r="BI784" s="181">
        <f t="shared" si="270"/>
        <v>0</v>
      </c>
      <c r="BL784" s="181">
        <f>Инвентаризация!O787</f>
        <v>0</v>
      </c>
      <c r="BM784" s="181">
        <f>Инвентаризация!P787</f>
        <v>0</v>
      </c>
      <c r="BN784" s="181">
        <f>Инвентаризация!Q787</f>
        <v>0</v>
      </c>
      <c r="BO784" s="181" t="str">
        <f>IFERROR('Аксапта 3'!A792,"-")</f>
        <v>-</v>
      </c>
      <c r="BP784" s="38">
        <f t="shared" si="271"/>
        <v>0</v>
      </c>
      <c r="BQ784" s="38">
        <f t="shared" si="272"/>
        <v>0</v>
      </c>
      <c r="BR784" s="38">
        <f t="shared" si="273"/>
        <v>0</v>
      </c>
      <c r="BS784" s="181">
        <f t="shared" si="274"/>
        <v>0</v>
      </c>
    </row>
    <row r="785" spans="23:71">
      <c r="W785" s="38">
        <f t="shared" si="260"/>
        <v>3289</v>
      </c>
      <c r="AO785" s="38">
        <f t="shared" si="261"/>
        <v>0</v>
      </c>
      <c r="AP785" s="38">
        <f t="shared" si="262"/>
        <v>0</v>
      </c>
      <c r="AR785" s="181">
        <f>Инвентаризация!O788</f>
        <v>0</v>
      </c>
      <c r="AS785" s="181">
        <f>Инвентаризация!P788</f>
        <v>0</v>
      </c>
      <c r="AT785" s="181">
        <f>Инвентаризация!Q788</f>
        <v>0</v>
      </c>
      <c r="AU785" s="181" t="str">
        <f>IFERROR('Аксапта '!A793,"-")</f>
        <v>-</v>
      </c>
      <c r="AV785" s="38">
        <f t="shared" si="263"/>
        <v>0</v>
      </c>
      <c r="AW785" s="38">
        <f t="shared" si="264"/>
        <v>0</v>
      </c>
      <c r="AX785" s="38">
        <f t="shared" si="265"/>
        <v>0</v>
      </c>
      <c r="AY785" s="181">
        <f t="shared" si="266"/>
        <v>0</v>
      </c>
      <c r="BB785" s="181">
        <f>Инвентаризация!O788</f>
        <v>0</v>
      </c>
      <c r="BC785" s="181">
        <f>Инвентаризация!P788</f>
        <v>0</v>
      </c>
      <c r="BD785" s="181">
        <f>Инвентаризация!Q788</f>
        <v>0</v>
      </c>
      <c r="BE785" s="181" t="str">
        <f>IFERROR('Аксапта 2'!A793,"-")</f>
        <v>-</v>
      </c>
      <c r="BF785" s="38">
        <f t="shared" si="267"/>
        <v>0</v>
      </c>
      <c r="BG785" s="38">
        <f t="shared" si="268"/>
        <v>0</v>
      </c>
      <c r="BH785" s="38">
        <f t="shared" si="269"/>
        <v>0</v>
      </c>
      <c r="BI785" s="181">
        <f t="shared" si="270"/>
        <v>0</v>
      </c>
      <c r="BL785" s="181">
        <f>Инвентаризация!O788</f>
        <v>0</v>
      </c>
      <c r="BM785" s="181">
        <f>Инвентаризация!P788</f>
        <v>0</v>
      </c>
      <c r="BN785" s="181">
        <f>Инвентаризация!Q788</f>
        <v>0</v>
      </c>
      <c r="BO785" s="181" t="str">
        <f>IFERROR('Аксапта 3'!A793,"-")</f>
        <v>-</v>
      </c>
      <c r="BP785" s="38">
        <f t="shared" si="271"/>
        <v>0</v>
      </c>
      <c r="BQ785" s="38">
        <f t="shared" si="272"/>
        <v>0</v>
      </c>
      <c r="BR785" s="38">
        <f t="shared" si="273"/>
        <v>0</v>
      </c>
      <c r="BS785" s="181">
        <f t="shared" si="274"/>
        <v>0</v>
      </c>
    </row>
    <row r="786" spans="23:71">
      <c r="W786" s="38">
        <f t="shared" si="260"/>
        <v>3977</v>
      </c>
      <c r="AO786" s="38">
        <f t="shared" si="261"/>
        <v>0</v>
      </c>
      <c r="AP786" s="38">
        <f t="shared" si="262"/>
        <v>0</v>
      </c>
      <c r="AR786" s="181">
        <f>Инвентаризация!O789</f>
        <v>0</v>
      </c>
      <c r="AS786" s="181">
        <f>Инвентаризация!P789</f>
        <v>0</v>
      </c>
      <c r="AT786" s="181">
        <f>Инвентаризация!Q789</f>
        <v>0</v>
      </c>
      <c r="AU786" s="181" t="str">
        <f>IFERROR('Аксапта '!A794,"-")</f>
        <v>-</v>
      </c>
      <c r="AV786" s="38">
        <f t="shared" si="263"/>
        <v>0</v>
      </c>
      <c r="AW786" s="38">
        <f t="shared" si="264"/>
        <v>0</v>
      </c>
      <c r="AX786" s="38">
        <f t="shared" si="265"/>
        <v>0</v>
      </c>
      <c r="AY786" s="181">
        <f t="shared" si="266"/>
        <v>0</v>
      </c>
      <c r="BB786" s="181">
        <f>Инвентаризация!O789</f>
        <v>0</v>
      </c>
      <c r="BC786" s="181">
        <f>Инвентаризация!P789</f>
        <v>0</v>
      </c>
      <c r="BD786" s="181">
        <f>Инвентаризация!Q789</f>
        <v>0</v>
      </c>
      <c r="BE786" s="181" t="str">
        <f>IFERROR('Аксапта 2'!A794,"-")</f>
        <v>-</v>
      </c>
      <c r="BF786" s="38">
        <f t="shared" si="267"/>
        <v>0</v>
      </c>
      <c r="BG786" s="38">
        <f t="shared" si="268"/>
        <v>0</v>
      </c>
      <c r="BH786" s="38">
        <f t="shared" si="269"/>
        <v>0</v>
      </c>
      <c r="BI786" s="181">
        <f t="shared" si="270"/>
        <v>0</v>
      </c>
      <c r="BL786" s="181">
        <f>Инвентаризация!O789</f>
        <v>0</v>
      </c>
      <c r="BM786" s="181">
        <f>Инвентаризация!P789</f>
        <v>0</v>
      </c>
      <c r="BN786" s="181">
        <f>Инвентаризация!Q789</f>
        <v>0</v>
      </c>
      <c r="BO786" s="181" t="str">
        <f>IFERROR('Аксапта 3'!A794,"-")</f>
        <v>-</v>
      </c>
      <c r="BP786" s="38">
        <f t="shared" si="271"/>
        <v>0</v>
      </c>
      <c r="BQ786" s="38">
        <f t="shared" si="272"/>
        <v>0</v>
      </c>
      <c r="BR786" s="38">
        <f t="shared" si="273"/>
        <v>0</v>
      </c>
      <c r="BS786" s="181">
        <f t="shared" si="274"/>
        <v>0</v>
      </c>
    </row>
    <row r="787" spans="23:71">
      <c r="W787" s="38">
        <f t="shared" si="260"/>
        <v>3978</v>
      </c>
      <c r="AO787" s="38">
        <f t="shared" si="261"/>
        <v>0</v>
      </c>
      <c r="AP787" s="38">
        <f t="shared" si="262"/>
        <v>0</v>
      </c>
      <c r="AR787" s="181">
        <f>Инвентаризация!O790</f>
        <v>0</v>
      </c>
      <c r="AS787" s="181">
        <f>Инвентаризация!P790</f>
        <v>0</v>
      </c>
      <c r="AT787" s="181">
        <f>Инвентаризация!Q790</f>
        <v>0</v>
      </c>
      <c r="AU787" s="181" t="str">
        <f>IFERROR('Аксапта '!A795,"-")</f>
        <v>-</v>
      </c>
      <c r="AV787" s="38">
        <f t="shared" si="263"/>
        <v>0</v>
      </c>
      <c r="AW787" s="38">
        <f t="shared" si="264"/>
        <v>0</v>
      </c>
      <c r="AX787" s="38">
        <f t="shared" si="265"/>
        <v>0</v>
      </c>
      <c r="AY787" s="181">
        <f t="shared" si="266"/>
        <v>0</v>
      </c>
      <c r="BB787" s="181">
        <f>Инвентаризация!O790</f>
        <v>0</v>
      </c>
      <c r="BC787" s="181">
        <f>Инвентаризация!P790</f>
        <v>0</v>
      </c>
      <c r="BD787" s="181">
        <f>Инвентаризация!Q790</f>
        <v>0</v>
      </c>
      <c r="BE787" s="181" t="str">
        <f>IFERROR('Аксапта 2'!A795,"-")</f>
        <v>-</v>
      </c>
      <c r="BF787" s="38">
        <f t="shared" si="267"/>
        <v>0</v>
      </c>
      <c r="BG787" s="38">
        <f t="shared" si="268"/>
        <v>0</v>
      </c>
      <c r="BH787" s="38">
        <f t="shared" si="269"/>
        <v>0</v>
      </c>
      <c r="BI787" s="181">
        <f t="shared" si="270"/>
        <v>0</v>
      </c>
      <c r="BL787" s="181">
        <f>Инвентаризация!O790</f>
        <v>0</v>
      </c>
      <c r="BM787" s="181">
        <f>Инвентаризация!P790</f>
        <v>0</v>
      </c>
      <c r="BN787" s="181">
        <f>Инвентаризация!Q790</f>
        <v>0</v>
      </c>
      <c r="BO787" s="181" t="str">
        <f>IFERROR('Аксапта 3'!A795,"-")</f>
        <v>-</v>
      </c>
      <c r="BP787" s="38">
        <f t="shared" si="271"/>
        <v>0</v>
      </c>
      <c r="BQ787" s="38">
        <f t="shared" si="272"/>
        <v>0</v>
      </c>
      <c r="BR787" s="38">
        <f t="shared" si="273"/>
        <v>0</v>
      </c>
      <c r="BS787" s="181">
        <f t="shared" si="274"/>
        <v>0</v>
      </c>
    </row>
    <row r="788" spans="23:71">
      <c r="W788" s="38">
        <f t="shared" si="260"/>
        <v>3979</v>
      </c>
      <c r="AO788" s="38">
        <f t="shared" si="261"/>
        <v>0</v>
      </c>
      <c r="AP788" s="38">
        <f t="shared" si="262"/>
        <v>0</v>
      </c>
      <c r="AR788" s="181">
        <f>Инвентаризация!O791</f>
        <v>0</v>
      </c>
      <c r="AS788" s="181">
        <f>Инвентаризация!P791</f>
        <v>0</v>
      </c>
      <c r="AT788" s="181">
        <f>Инвентаризация!Q791</f>
        <v>0</v>
      </c>
      <c r="AU788" s="181" t="str">
        <f>IFERROR('Аксапта '!A796,"-")</f>
        <v>-</v>
      </c>
      <c r="AV788" s="38">
        <f t="shared" si="263"/>
        <v>0</v>
      </c>
      <c r="AW788" s="38">
        <f t="shared" si="264"/>
        <v>0</v>
      </c>
      <c r="AX788" s="38">
        <f t="shared" si="265"/>
        <v>0</v>
      </c>
      <c r="AY788" s="181">
        <f t="shared" si="266"/>
        <v>0</v>
      </c>
      <c r="BB788" s="181">
        <f>Инвентаризация!O791</f>
        <v>0</v>
      </c>
      <c r="BC788" s="181">
        <f>Инвентаризация!P791</f>
        <v>0</v>
      </c>
      <c r="BD788" s="181">
        <f>Инвентаризация!Q791</f>
        <v>0</v>
      </c>
      <c r="BE788" s="181" t="str">
        <f>IFERROR('Аксапта 2'!A796,"-")</f>
        <v>-</v>
      </c>
      <c r="BF788" s="38">
        <f t="shared" si="267"/>
        <v>0</v>
      </c>
      <c r="BG788" s="38">
        <f t="shared" si="268"/>
        <v>0</v>
      </c>
      <c r="BH788" s="38">
        <f t="shared" si="269"/>
        <v>0</v>
      </c>
      <c r="BI788" s="181">
        <f t="shared" si="270"/>
        <v>0</v>
      </c>
      <c r="BL788" s="181">
        <f>Инвентаризация!O791</f>
        <v>0</v>
      </c>
      <c r="BM788" s="181">
        <f>Инвентаризация!P791</f>
        <v>0</v>
      </c>
      <c r="BN788" s="181">
        <f>Инвентаризация!Q791</f>
        <v>0</v>
      </c>
      <c r="BO788" s="181" t="str">
        <f>IFERROR('Аксапта 3'!A796,"-")</f>
        <v>-</v>
      </c>
      <c r="BP788" s="38">
        <f t="shared" si="271"/>
        <v>0</v>
      </c>
      <c r="BQ788" s="38">
        <f t="shared" si="272"/>
        <v>0</v>
      </c>
      <c r="BR788" s="38">
        <f t="shared" si="273"/>
        <v>0</v>
      </c>
      <c r="BS788" s="181">
        <f t="shared" si="274"/>
        <v>0</v>
      </c>
    </row>
    <row r="789" spans="23:71">
      <c r="W789" s="38">
        <f t="shared" si="260"/>
        <v>0</v>
      </c>
      <c r="AO789" s="38">
        <f t="shared" si="261"/>
        <v>0</v>
      </c>
      <c r="AP789" s="38">
        <f t="shared" si="262"/>
        <v>0</v>
      </c>
      <c r="AR789" s="181">
        <f>Инвентаризация!O792</f>
        <v>0</v>
      </c>
      <c r="AS789" s="181">
        <f>Инвентаризация!P792</f>
        <v>0</v>
      </c>
      <c r="AT789" s="181">
        <f>Инвентаризация!Q792</f>
        <v>0</v>
      </c>
      <c r="AU789" s="181" t="str">
        <f>IFERROR('Аксапта '!A797,"-")</f>
        <v>-</v>
      </c>
      <c r="AV789" s="38">
        <f t="shared" si="263"/>
        <v>0</v>
      </c>
      <c r="AW789" s="38">
        <f t="shared" si="264"/>
        <v>0</v>
      </c>
      <c r="AX789" s="38">
        <f t="shared" si="265"/>
        <v>0</v>
      </c>
      <c r="AY789" s="181">
        <f t="shared" si="266"/>
        <v>0</v>
      </c>
      <c r="BB789" s="181">
        <f>Инвентаризация!O792</f>
        <v>0</v>
      </c>
      <c r="BC789" s="181">
        <f>Инвентаризация!P792</f>
        <v>0</v>
      </c>
      <c r="BD789" s="181">
        <f>Инвентаризация!Q792</f>
        <v>0</v>
      </c>
      <c r="BE789" s="181" t="str">
        <f>IFERROR('Аксапта 2'!A797,"-")</f>
        <v>-</v>
      </c>
      <c r="BF789" s="38">
        <f t="shared" si="267"/>
        <v>0</v>
      </c>
      <c r="BG789" s="38">
        <f t="shared" si="268"/>
        <v>0</v>
      </c>
      <c r="BH789" s="38">
        <f t="shared" si="269"/>
        <v>0</v>
      </c>
      <c r="BI789" s="181">
        <f t="shared" si="270"/>
        <v>0</v>
      </c>
      <c r="BL789" s="181">
        <f>Инвентаризация!O792</f>
        <v>0</v>
      </c>
      <c r="BM789" s="181">
        <f>Инвентаризация!P792</f>
        <v>0</v>
      </c>
      <c r="BN789" s="181">
        <f>Инвентаризация!Q792</f>
        <v>0</v>
      </c>
      <c r="BO789" s="181" t="str">
        <f>IFERROR('Аксапта 3'!A797,"-")</f>
        <v>-</v>
      </c>
      <c r="BP789" s="38">
        <f t="shared" si="271"/>
        <v>0</v>
      </c>
      <c r="BQ789" s="38">
        <f t="shared" si="272"/>
        <v>0</v>
      </c>
      <c r="BR789" s="38">
        <f t="shared" si="273"/>
        <v>0</v>
      </c>
      <c r="BS789" s="181">
        <f t="shared" si="274"/>
        <v>0</v>
      </c>
    </row>
    <row r="790" spans="23:71">
      <c r="W790" s="38">
        <f t="shared" si="260"/>
        <v>0</v>
      </c>
      <c r="AO790" s="38">
        <f t="shared" si="261"/>
        <v>0</v>
      </c>
      <c r="AP790" s="38">
        <f t="shared" si="262"/>
        <v>0</v>
      </c>
      <c r="AR790" s="181">
        <f>Инвентаризация!O793</f>
        <v>0</v>
      </c>
      <c r="AS790" s="181">
        <f>Инвентаризация!P793</f>
        <v>0</v>
      </c>
      <c r="AT790" s="181">
        <f>Инвентаризация!Q793</f>
        <v>0</v>
      </c>
      <c r="AU790" s="181" t="str">
        <f>IFERROR('Аксапта '!A798,"-")</f>
        <v>-</v>
      </c>
      <c r="AV790" s="38">
        <f t="shared" si="263"/>
        <v>0</v>
      </c>
      <c r="AW790" s="38">
        <f t="shared" si="264"/>
        <v>0</v>
      </c>
      <c r="AX790" s="38">
        <f t="shared" si="265"/>
        <v>0</v>
      </c>
      <c r="AY790" s="181">
        <f t="shared" si="266"/>
        <v>0</v>
      </c>
      <c r="BB790" s="181">
        <f>Инвентаризация!O793</f>
        <v>0</v>
      </c>
      <c r="BC790" s="181">
        <f>Инвентаризация!P793</f>
        <v>0</v>
      </c>
      <c r="BD790" s="181">
        <f>Инвентаризация!Q793</f>
        <v>0</v>
      </c>
      <c r="BE790" s="181" t="str">
        <f>IFERROR('Аксапта 2'!A798,"-")</f>
        <v>-</v>
      </c>
      <c r="BF790" s="38">
        <f t="shared" si="267"/>
        <v>0</v>
      </c>
      <c r="BG790" s="38">
        <f t="shared" si="268"/>
        <v>0</v>
      </c>
      <c r="BH790" s="38">
        <f t="shared" si="269"/>
        <v>0</v>
      </c>
      <c r="BI790" s="181">
        <f t="shared" si="270"/>
        <v>0</v>
      </c>
      <c r="BL790" s="181">
        <f>Инвентаризация!O793</f>
        <v>0</v>
      </c>
      <c r="BM790" s="181">
        <f>Инвентаризация!P793</f>
        <v>0</v>
      </c>
      <c r="BN790" s="181">
        <f>Инвентаризация!Q793</f>
        <v>0</v>
      </c>
      <c r="BO790" s="181" t="str">
        <f>IFERROR('Аксапта 3'!A798,"-")</f>
        <v>-</v>
      </c>
      <c r="BP790" s="38">
        <f t="shared" si="271"/>
        <v>0</v>
      </c>
      <c r="BQ790" s="38">
        <f t="shared" si="272"/>
        <v>0</v>
      </c>
      <c r="BR790" s="38">
        <f t="shared" si="273"/>
        <v>0</v>
      </c>
      <c r="BS790" s="181">
        <f t="shared" si="274"/>
        <v>0</v>
      </c>
    </row>
    <row r="791" spans="23:71">
      <c r="W791" s="38">
        <f t="shared" si="260"/>
        <v>0</v>
      </c>
      <c r="AO791" s="38">
        <f t="shared" si="261"/>
        <v>0</v>
      </c>
      <c r="AP791" s="38">
        <f t="shared" si="262"/>
        <v>0</v>
      </c>
      <c r="AR791" s="181">
        <f>Инвентаризация!O794</f>
        <v>0</v>
      </c>
      <c r="AS791" s="181">
        <f>Инвентаризация!P794</f>
        <v>0</v>
      </c>
      <c r="AT791" s="181">
        <f>Инвентаризация!Q794</f>
        <v>0</v>
      </c>
      <c r="AU791" s="181" t="str">
        <f>IFERROR('Аксапта '!A799,"-")</f>
        <v>-</v>
      </c>
      <c r="AV791" s="38">
        <f t="shared" si="263"/>
        <v>0</v>
      </c>
      <c r="AW791" s="38">
        <f t="shared" si="264"/>
        <v>0</v>
      </c>
      <c r="AX791" s="38">
        <f t="shared" si="265"/>
        <v>0</v>
      </c>
      <c r="AY791" s="181">
        <f t="shared" si="266"/>
        <v>0</v>
      </c>
      <c r="BB791" s="181">
        <f>Инвентаризация!O794</f>
        <v>0</v>
      </c>
      <c r="BC791" s="181">
        <f>Инвентаризация!P794</f>
        <v>0</v>
      </c>
      <c r="BD791" s="181">
        <f>Инвентаризация!Q794</f>
        <v>0</v>
      </c>
      <c r="BE791" s="181" t="str">
        <f>IFERROR('Аксапта 2'!A799,"-")</f>
        <v>-</v>
      </c>
      <c r="BF791" s="38">
        <f t="shared" si="267"/>
        <v>0</v>
      </c>
      <c r="BG791" s="38">
        <f t="shared" si="268"/>
        <v>0</v>
      </c>
      <c r="BH791" s="38">
        <f t="shared" si="269"/>
        <v>0</v>
      </c>
      <c r="BI791" s="181">
        <f t="shared" si="270"/>
        <v>0</v>
      </c>
      <c r="BL791" s="181">
        <f>Инвентаризация!O794</f>
        <v>0</v>
      </c>
      <c r="BM791" s="181">
        <f>Инвентаризация!P794</f>
        <v>0</v>
      </c>
      <c r="BN791" s="181">
        <f>Инвентаризация!Q794</f>
        <v>0</v>
      </c>
      <c r="BO791" s="181" t="str">
        <f>IFERROR('Аксапта 3'!A799,"-")</f>
        <v>-</v>
      </c>
      <c r="BP791" s="38">
        <f t="shared" si="271"/>
        <v>0</v>
      </c>
      <c r="BQ791" s="38">
        <f t="shared" si="272"/>
        <v>0</v>
      </c>
      <c r="BR791" s="38">
        <f t="shared" si="273"/>
        <v>0</v>
      </c>
      <c r="BS791" s="181">
        <f t="shared" si="274"/>
        <v>0</v>
      </c>
    </row>
    <row r="792" spans="23:71">
      <c r="W792" s="38">
        <f t="shared" si="260"/>
        <v>0</v>
      </c>
      <c r="AO792" s="38">
        <f t="shared" si="261"/>
        <v>0</v>
      </c>
      <c r="AP792" s="38">
        <f t="shared" si="262"/>
        <v>0</v>
      </c>
      <c r="AR792" s="181">
        <f>Инвентаризация!O795</f>
        <v>0</v>
      </c>
      <c r="AS792" s="181">
        <f>Инвентаризация!P795</f>
        <v>0</v>
      </c>
      <c r="AT792" s="181">
        <f>Инвентаризация!Q795</f>
        <v>0</v>
      </c>
      <c r="AU792" s="181" t="str">
        <f>IFERROR('Аксапта '!A800,"-")</f>
        <v>-</v>
      </c>
      <c r="AV792" s="38">
        <f t="shared" si="263"/>
        <v>0</v>
      </c>
      <c r="AW792" s="38">
        <f t="shared" si="264"/>
        <v>0</v>
      </c>
      <c r="AX792" s="38">
        <f t="shared" si="265"/>
        <v>0</v>
      </c>
      <c r="AY792" s="181">
        <f t="shared" si="266"/>
        <v>0</v>
      </c>
      <c r="BB792" s="181">
        <f>Инвентаризация!O795</f>
        <v>0</v>
      </c>
      <c r="BC792" s="181">
        <f>Инвентаризация!P795</f>
        <v>0</v>
      </c>
      <c r="BD792" s="181">
        <f>Инвентаризация!Q795</f>
        <v>0</v>
      </c>
      <c r="BE792" s="181" t="str">
        <f>IFERROR('Аксапта 2'!A800,"-")</f>
        <v>-</v>
      </c>
      <c r="BF792" s="38">
        <f t="shared" si="267"/>
        <v>0</v>
      </c>
      <c r="BG792" s="38">
        <f t="shared" si="268"/>
        <v>0</v>
      </c>
      <c r="BH792" s="38">
        <f t="shared" si="269"/>
        <v>0</v>
      </c>
      <c r="BI792" s="181">
        <f t="shared" si="270"/>
        <v>0</v>
      </c>
      <c r="BL792" s="181">
        <f>Инвентаризация!O795</f>
        <v>0</v>
      </c>
      <c r="BM792" s="181">
        <f>Инвентаризация!P795</f>
        <v>0</v>
      </c>
      <c r="BN792" s="181">
        <f>Инвентаризация!Q795</f>
        <v>0</v>
      </c>
      <c r="BO792" s="181" t="str">
        <f>IFERROR('Аксапта 3'!A800,"-")</f>
        <v>-</v>
      </c>
      <c r="BP792" s="38">
        <f t="shared" si="271"/>
        <v>0</v>
      </c>
      <c r="BQ792" s="38">
        <f t="shared" si="272"/>
        <v>0</v>
      </c>
      <c r="BR792" s="38">
        <f t="shared" si="273"/>
        <v>0</v>
      </c>
      <c r="BS792" s="181">
        <f t="shared" si="274"/>
        <v>0</v>
      </c>
    </row>
    <row r="793" spans="23:71">
      <c r="W793" s="38">
        <f t="shared" si="260"/>
        <v>0</v>
      </c>
      <c r="AO793" s="38">
        <f t="shared" si="261"/>
        <v>0</v>
      </c>
      <c r="AP793" s="38">
        <f t="shared" si="262"/>
        <v>0</v>
      </c>
      <c r="AR793" s="181">
        <f>Инвентаризация!O796</f>
        <v>0</v>
      </c>
      <c r="AS793" s="181">
        <f>Инвентаризация!P796</f>
        <v>0</v>
      </c>
      <c r="AT793" s="181">
        <f>Инвентаризация!Q796</f>
        <v>0</v>
      </c>
      <c r="AU793" s="181" t="str">
        <f>IFERROR('Аксапта '!A801,"-")</f>
        <v>-</v>
      </c>
      <c r="AV793" s="38">
        <f t="shared" si="263"/>
        <v>0</v>
      </c>
      <c r="AW793" s="38">
        <f t="shared" si="264"/>
        <v>0</v>
      </c>
      <c r="AX793" s="38">
        <f t="shared" si="265"/>
        <v>0</v>
      </c>
      <c r="AY793" s="181">
        <f t="shared" si="266"/>
        <v>0</v>
      </c>
      <c r="BB793" s="181">
        <f>Инвентаризация!O796</f>
        <v>0</v>
      </c>
      <c r="BC793" s="181">
        <f>Инвентаризация!P796</f>
        <v>0</v>
      </c>
      <c r="BD793" s="181">
        <f>Инвентаризация!Q796</f>
        <v>0</v>
      </c>
      <c r="BE793" s="181" t="str">
        <f>IFERROR('Аксапта 2'!A801,"-")</f>
        <v>-</v>
      </c>
      <c r="BF793" s="38">
        <f t="shared" si="267"/>
        <v>0</v>
      </c>
      <c r="BG793" s="38">
        <f t="shared" si="268"/>
        <v>0</v>
      </c>
      <c r="BH793" s="38">
        <f t="shared" si="269"/>
        <v>0</v>
      </c>
      <c r="BI793" s="181">
        <f t="shared" si="270"/>
        <v>0</v>
      </c>
      <c r="BL793" s="181">
        <f>Инвентаризация!O796</f>
        <v>0</v>
      </c>
      <c r="BM793" s="181">
        <f>Инвентаризация!P796</f>
        <v>0</v>
      </c>
      <c r="BN793" s="181">
        <f>Инвентаризация!Q796</f>
        <v>0</v>
      </c>
      <c r="BO793" s="181" t="str">
        <f>IFERROR('Аксапта 3'!A801,"-")</f>
        <v>-</v>
      </c>
      <c r="BP793" s="38">
        <f t="shared" si="271"/>
        <v>0</v>
      </c>
      <c r="BQ793" s="38">
        <f t="shared" si="272"/>
        <v>0</v>
      </c>
      <c r="BR793" s="38">
        <f t="shared" si="273"/>
        <v>0</v>
      </c>
      <c r="BS793" s="181">
        <f t="shared" si="274"/>
        <v>0</v>
      </c>
    </row>
    <row r="794" spans="23:71">
      <c r="W794" s="38">
        <f t="shared" si="260"/>
        <v>0</v>
      </c>
      <c r="AO794" s="38">
        <f t="shared" si="261"/>
        <v>0</v>
      </c>
      <c r="AP794" s="38">
        <f t="shared" si="262"/>
        <v>0</v>
      </c>
      <c r="AR794" s="181">
        <f>Инвентаризация!O797</f>
        <v>0</v>
      </c>
      <c r="AS794" s="181">
        <f>Инвентаризация!P797</f>
        <v>0</v>
      </c>
      <c r="AT794" s="181">
        <f>Инвентаризация!Q797</f>
        <v>0</v>
      </c>
      <c r="AU794" s="181" t="str">
        <f>IFERROR('Аксапта '!A802,"-")</f>
        <v>-</v>
      </c>
      <c r="AV794" s="38">
        <f t="shared" si="263"/>
        <v>0</v>
      </c>
      <c r="AW794" s="38">
        <f t="shared" si="264"/>
        <v>0</v>
      </c>
      <c r="AX794" s="38">
        <f t="shared" si="265"/>
        <v>0</v>
      </c>
      <c r="AY794" s="181">
        <f t="shared" si="266"/>
        <v>0</v>
      </c>
      <c r="BB794" s="181">
        <f>Инвентаризация!O797</f>
        <v>0</v>
      </c>
      <c r="BC794" s="181">
        <f>Инвентаризация!P797</f>
        <v>0</v>
      </c>
      <c r="BD794" s="181">
        <f>Инвентаризация!Q797</f>
        <v>0</v>
      </c>
      <c r="BE794" s="181" t="str">
        <f>IFERROR('Аксапта 2'!A802,"-")</f>
        <v>-</v>
      </c>
      <c r="BF794" s="38">
        <f t="shared" si="267"/>
        <v>0</v>
      </c>
      <c r="BG794" s="38">
        <f t="shared" si="268"/>
        <v>0</v>
      </c>
      <c r="BH794" s="38">
        <f t="shared" si="269"/>
        <v>0</v>
      </c>
      <c r="BI794" s="181">
        <f t="shared" si="270"/>
        <v>0</v>
      </c>
      <c r="BL794" s="181">
        <f>Инвентаризация!O797</f>
        <v>0</v>
      </c>
      <c r="BM794" s="181">
        <f>Инвентаризация!P797</f>
        <v>0</v>
      </c>
      <c r="BN794" s="181">
        <f>Инвентаризация!Q797</f>
        <v>0</v>
      </c>
      <c r="BO794" s="181" t="str">
        <f>IFERROR('Аксапта 3'!A802,"-")</f>
        <v>-</v>
      </c>
      <c r="BP794" s="38">
        <f t="shared" si="271"/>
        <v>0</v>
      </c>
      <c r="BQ794" s="38">
        <f t="shared" si="272"/>
        <v>0</v>
      </c>
      <c r="BR794" s="38">
        <f t="shared" si="273"/>
        <v>0</v>
      </c>
      <c r="BS794" s="181">
        <f t="shared" si="274"/>
        <v>0</v>
      </c>
    </row>
    <row r="795" spans="23:71">
      <c r="W795" s="38">
        <f t="shared" si="260"/>
        <v>0</v>
      </c>
      <c r="AO795" s="38">
        <f t="shared" si="261"/>
        <v>0</v>
      </c>
      <c r="AP795" s="38">
        <f t="shared" si="262"/>
        <v>0</v>
      </c>
      <c r="AR795" s="181">
        <f>Инвентаризация!O798</f>
        <v>0</v>
      </c>
      <c r="AS795" s="181">
        <f>Инвентаризация!P798</f>
        <v>0</v>
      </c>
      <c r="AT795" s="181">
        <f>Инвентаризация!Q798</f>
        <v>0</v>
      </c>
      <c r="AU795" s="181" t="str">
        <f>IFERROR('Аксапта '!A803,"-")</f>
        <v>-</v>
      </c>
      <c r="AV795" s="38">
        <f t="shared" si="263"/>
        <v>0</v>
      </c>
      <c r="AW795" s="38">
        <f t="shared" si="264"/>
        <v>0</v>
      </c>
      <c r="AX795" s="38">
        <f t="shared" si="265"/>
        <v>0</v>
      </c>
      <c r="AY795" s="181">
        <f t="shared" si="266"/>
        <v>0</v>
      </c>
      <c r="BB795" s="181">
        <f>Инвентаризация!O798</f>
        <v>0</v>
      </c>
      <c r="BC795" s="181">
        <f>Инвентаризация!P798</f>
        <v>0</v>
      </c>
      <c r="BD795" s="181">
        <f>Инвентаризация!Q798</f>
        <v>0</v>
      </c>
      <c r="BE795" s="181" t="str">
        <f>IFERROR('Аксапта 2'!A803,"-")</f>
        <v>-</v>
      </c>
      <c r="BF795" s="38">
        <f t="shared" si="267"/>
        <v>0</v>
      </c>
      <c r="BG795" s="38">
        <f t="shared" si="268"/>
        <v>0</v>
      </c>
      <c r="BH795" s="38">
        <f t="shared" si="269"/>
        <v>0</v>
      </c>
      <c r="BI795" s="181">
        <f t="shared" si="270"/>
        <v>0</v>
      </c>
      <c r="BL795" s="181">
        <f>Инвентаризация!O798</f>
        <v>0</v>
      </c>
      <c r="BM795" s="181">
        <f>Инвентаризация!P798</f>
        <v>0</v>
      </c>
      <c r="BN795" s="181">
        <f>Инвентаризация!Q798</f>
        <v>0</v>
      </c>
      <c r="BO795" s="181" t="str">
        <f>IFERROR('Аксапта 3'!A803,"-")</f>
        <v>-</v>
      </c>
      <c r="BP795" s="38">
        <f t="shared" si="271"/>
        <v>0</v>
      </c>
      <c r="BQ795" s="38">
        <f t="shared" si="272"/>
        <v>0</v>
      </c>
      <c r="BR795" s="38">
        <f t="shared" si="273"/>
        <v>0</v>
      </c>
      <c r="BS795" s="181">
        <f t="shared" si="274"/>
        <v>0</v>
      </c>
    </row>
    <row r="796" spans="23:71">
      <c r="W796" s="38">
        <f t="shared" ref="W796:W802" si="275">AH68</f>
        <v>0</v>
      </c>
      <c r="AO796" s="38">
        <f t="shared" si="261"/>
        <v>0</v>
      </c>
      <c r="AP796" s="38">
        <f t="shared" si="262"/>
        <v>0</v>
      </c>
      <c r="AR796" s="181">
        <f>Инвентаризация!O799</f>
        <v>0</v>
      </c>
      <c r="AS796" s="181">
        <f>Инвентаризация!P799</f>
        <v>0</v>
      </c>
      <c r="AT796" s="181">
        <f>Инвентаризация!Q799</f>
        <v>0</v>
      </c>
      <c r="AU796" s="181" t="str">
        <f>IFERROR('Аксапта '!A804,"-")</f>
        <v>-</v>
      </c>
      <c r="AV796" s="38">
        <f t="shared" si="263"/>
        <v>0</v>
      </c>
      <c r="AW796" s="38">
        <f t="shared" si="264"/>
        <v>0</v>
      </c>
      <c r="AX796" s="38">
        <f t="shared" si="265"/>
        <v>0</v>
      </c>
      <c r="AY796" s="181">
        <f t="shared" si="266"/>
        <v>0</v>
      </c>
      <c r="BB796" s="181">
        <f>Инвентаризация!O799</f>
        <v>0</v>
      </c>
      <c r="BC796" s="181">
        <f>Инвентаризация!P799</f>
        <v>0</v>
      </c>
      <c r="BD796" s="181">
        <f>Инвентаризация!Q799</f>
        <v>0</v>
      </c>
      <c r="BE796" s="181" t="str">
        <f>IFERROR('Аксапта 2'!A804,"-")</f>
        <v>-</v>
      </c>
      <c r="BF796" s="38">
        <f t="shared" si="267"/>
        <v>0</v>
      </c>
      <c r="BG796" s="38">
        <f t="shared" si="268"/>
        <v>0</v>
      </c>
      <c r="BH796" s="38">
        <f t="shared" si="269"/>
        <v>0</v>
      </c>
      <c r="BI796" s="181">
        <f t="shared" si="270"/>
        <v>0</v>
      </c>
      <c r="BL796" s="181">
        <f>Инвентаризация!O799</f>
        <v>0</v>
      </c>
      <c r="BM796" s="181">
        <f>Инвентаризация!P799</f>
        <v>0</v>
      </c>
      <c r="BN796" s="181">
        <f>Инвентаризация!Q799</f>
        <v>0</v>
      </c>
      <c r="BO796" s="181" t="str">
        <f>IFERROR('Аксапта 3'!A804,"-")</f>
        <v>-</v>
      </c>
      <c r="BP796" s="38">
        <f t="shared" si="271"/>
        <v>0</v>
      </c>
      <c r="BQ796" s="38">
        <f t="shared" si="272"/>
        <v>0</v>
      </c>
      <c r="BR796" s="38">
        <f t="shared" si="273"/>
        <v>0</v>
      </c>
      <c r="BS796" s="181">
        <f t="shared" si="274"/>
        <v>0</v>
      </c>
    </row>
    <row r="797" spans="23:71">
      <c r="W797" s="38">
        <f t="shared" si="275"/>
        <v>0</v>
      </c>
      <c r="AO797" s="38">
        <f t="shared" si="261"/>
        <v>0</v>
      </c>
      <c r="AP797" s="38">
        <f t="shared" si="262"/>
        <v>0</v>
      </c>
      <c r="AR797" s="181">
        <f>Инвентаризация!O800</f>
        <v>0</v>
      </c>
      <c r="AS797" s="181">
        <f>Инвентаризация!P800</f>
        <v>0</v>
      </c>
      <c r="AT797" s="181">
        <f>Инвентаризация!Q800</f>
        <v>0</v>
      </c>
      <c r="AU797" s="181" t="str">
        <f>IFERROR('Аксапта '!A805,"-")</f>
        <v>-</v>
      </c>
      <c r="AV797" s="38">
        <f t="shared" si="263"/>
        <v>0</v>
      </c>
      <c r="AW797" s="38">
        <f t="shared" si="264"/>
        <v>0</v>
      </c>
      <c r="AX797" s="38">
        <f t="shared" si="265"/>
        <v>0</v>
      </c>
      <c r="AY797" s="181">
        <f t="shared" si="266"/>
        <v>0</v>
      </c>
      <c r="BB797" s="181">
        <f>Инвентаризация!O800</f>
        <v>0</v>
      </c>
      <c r="BC797" s="181">
        <f>Инвентаризация!P800</f>
        <v>0</v>
      </c>
      <c r="BD797" s="181">
        <f>Инвентаризация!Q800</f>
        <v>0</v>
      </c>
      <c r="BE797" s="181" t="str">
        <f>IFERROR('Аксапта 2'!A805,"-")</f>
        <v>-</v>
      </c>
      <c r="BF797" s="38">
        <f t="shared" si="267"/>
        <v>0</v>
      </c>
      <c r="BG797" s="38">
        <f t="shared" si="268"/>
        <v>0</v>
      </c>
      <c r="BH797" s="38">
        <f t="shared" si="269"/>
        <v>0</v>
      </c>
      <c r="BI797" s="181">
        <f t="shared" si="270"/>
        <v>0</v>
      </c>
      <c r="BL797" s="181">
        <f>Инвентаризация!O800</f>
        <v>0</v>
      </c>
      <c r="BM797" s="181">
        <f>Инвентаризация!P800</f>
        <v>0</v>
      </c>
      <c r="BN797" s="181">
        <f>Инвентаризация!Q800</f>
        <v>0</v>
      </c>
      <c r="BO797" s="181" t="str">
        <f>IFERROR('Аксапта 3'!A805,"-")</f>
        <v>-</v>
      </c>
      <c r="BP797" s="38">
        <f t="shared" si="271"/>
        <v>0</v>
      </c>
      <c r="BQ797" s="38">
        <f t="shared" si="272"/>
        <v>0</v>
      </c>
      <c r="BR797" s="38">
        <f t="shared" si="273"/>
        <v>0</v>
      </c>
      <c r="BS797" s="181">
        <f t="shared" si="274"/>
        <v>0</v>
      </c>
    </row>
    <row r="798" spans="23:71">
      <c r="W798" s="38">
        <f t="shared" si="275"/>
        <v>0</v>
      </c>
      <c r="AO798" s="38">
        <f t="shared" si="261"/>
        <v>0</v>
      </c>
      <c r="AP798" s="38">
        <f t="shared" si="262"/>
        <v>0</v>
      </c>
      <c r="AR798" s="181">
        <f>Инвентаризация!O801</f>
        <v>0</v>
      </c>
      <c r="AS798" s="181">
        <f>Инвентаризация!P801</f>
        <v>0</v>
      </c>
      <c r="AT798" s="181">
        <f>Инвентаризация!Q801</f>
        <v>0</v>
      </c>
      <c r="AU798" s="181" t="str">
        <f>IFERROR('Аксапта '!A806,"-")</f>
        <v>-</v>
      </c>
      <c r="AV798" s="38">
        <f t="shared" si="263"/>
        <v>0</v>
      </c>
      <c r="AW798" s="38">
        <f t="shared" si="264"/>
        <v>0</v>
      </c>
      <c r="AX798" s="38">
        <f t="shared" si="265"/>
        <v>0</v>
      </c>
      <c r="AY798" s="181">
        <f t="shared" si="266"/>
        <v>0</v>
      </c>
      <c r="BB798" s="181">
        <f>Инвентаризация!O801</f>
        <v>0</v>
      </c>
      <c r="BC798" s="181">
        <f>Инвентаризация!P801</f>
        <v>0</v>
      </c>
      <c r="BD798" s="181">
        <f>Инвентаризация!Q801</f>
        <v>0</v>
      </c>
      <c r="BE798" s="181" t="str">
        <f>IFERROR('Аксапта 2'!A806,"-")</f>
        <v>-</v>
      </c>
      <c r="BF798" s="38">
        <f t="shared" si="267"/>
        <v>0</v>
      </c>
      <c r="BG798" s="38">
        <f t="shared" si="268"/>
        <v>0</v>
      </c>
      <c r="BH798" s="38">
        <f t="shared" si="269"/>
        <v>0</v>
      </c>
      <c r="BI798" s="181">
        <f t="shared" si="270"/>
        <v>0</v>
      </c>
      <c r="BL798" s="181">
        <f>Инвентаризация!O801</f>
        <v>0</v>
      </c>
      <c r="BM798" s="181">
        <f>Инвентаризация!P801</f>
        <v>0</v>
      </c>
      <c r="BN798" s="181">
        <f>Инвентаризация!Q801</f>
        <v>0</v>
      </c>
      <c r="BO798" s="181" t="str">
        <f>IFERROR('Аксапта 3'!A806,"-")</f>
        <v>-</v>
      </c>
      <c r="BP798" s="38">
        <f t="shared" si="271"/>
        <v>0</v>
      </c>
      <c r="BQ798" s="38">
        <f t="shared" si="272"/>
        <v>0</v>
      </c>
      <c r="BR798" s="38">
        <f t="shared" si="273"/>
        <v>0</v>
      </c>
      <c r="BS798" s="181">
        <f t="shared" si="274"/>
        <v>0</v>
      </c>
    </row>
    <row r="799" spans="23:71">
      <c r="W799" s="38">
        <f t="shared" si="275"/>
        <v>0</v>
      </c>
      <c r="AO799" s="38">
        <f t="shared" si="261"/>
        <v>0</v>
      </c>
      <c r="AP799" s="38">
        <f t="shared" si="262"/>
        <v>0</v>
      </c>
      <c r="AR799" s="181">
        <f>Инвентаризация!O802</f>
        <v>0</v>
      </c>
      <c r="AS799" s="181">
        <f>Инвентаризация!P802</f>
        <v>0</v>
      </c>
      <c r="AT799" s="181">
        <f>Инвентаризация!Q802</f>
        <v>0</v>
      </c>
      <c r="AU799" s="181" t="str">
        <f>IFERROR('Аксапта '!A807,"-")</f>
        <v>-</v>
      </c>
      <c r="AV799" s="38">
        <f t="shared" si="263"/>
        <v>0</v>
      </c>
      <c r="AW799" s="38">
        <f t="shared" si="264"/>
        <v>0</v>
      </c>
      <c r="AX799" s="38">
        <f t="shared" si="265"/>
        <v>0</v>
      </c>
      <c r="AY799" s="181">
        <f t="shared" si="266"/>
        <v>0</v>
      </c>
      <c r="BB799" s="181">
        <f>Инвентаризация!O802</f>
        <v>0</v>
      </c>
      <c r="BC799" s="181">
        <f>Инвентаризация!P802</f>
        <v>0</v>
      </c>
      <c r="BD799" s="181">
        <f>Инвентаризация!Q802</f>
        <v>0</v>
      </c>
      <c r="BE799" s="181" t="str">
        <f>IFERROR('Аксапта 2'!A807,"-")</f>
        <v>-</v>
      </c>
      <c r="BF799" s="38">
        <f t="shared" si="267"/>
        <v>0</v>
      </c>
      <c r="BG799" s="38">
        <f t="shared" si="268"/>
        <v>0</v>
      </c>
      <c r="BH799" s="38">
        <f t="shared" si="269"/>
        <v>0</v>
      </c>
      <c r="BI799" s="181">
        <f t="shared" si="270"/>
        <v>0</v>
      </c>
      <c r="BL799" s="181">
        <f>Инвентаризация!O802</f>
        <v>0</v>
      </c>
      <c r="BM799" s="181">
        <f>Инвентаризация!P802</f>
        <v>0</v>
      </c>
      <c r="BN799" s="181">
        <f>Инвентаризация!Q802</f>
        <v>0</v>
      </c>
      <c r="BO799" s="181" t="str">
        <f>IFERROR('Аксапта 3'!A807,"-")</f>
        <v>-</v>
      </c>
      <c r="BP799" s="38">
        <f t="shared" si="271"/>
        <v>0</v>
      </c>
      <c r="BQ799" s="38">
        <f t="shared" si="272"/>
        <v>0</v>
      </c>
      <c r="BR799" s="38">
        <f t="shared" si="273"/>
        <v>0</v>
      </c>
      <c r="BS799" s="181">
        <f t="shared" si="274"/>
        <v>0</v>
      </c>
    </row>
    <row r="800" spans="23:71">
      <c r="W800" s="38">
        <f t="shared" si="275"/>
        <v>0</v>
      </c>
      <c r="AO800" s="38">
        <f t="shared" si="261"/>
        <v>0</v>
      </c>
      <c r="AP800" s="38">
        <f t="shared" si="262"/>
        <v>0</v>
      </c>
      <c r="AR800" s="181">
        <f>Инвентаризация!O803</f>
        <v>0</v>
      </c>
      <c r="AS800" s="181">
        <f>Инвентаризация!P803</f>
        <v>0</v>
      </c>
      <c r="AT800" s="181">
        <f>Инвентаризация!Q803</f>
        <v>0</v>
      </c>
      <c r="AU800" s="181" t="str">
        <f>IFERROR('Аксапта '!A808,"-")</f>
        <v>-</v>
      </c>
      <c r="AV800" s="38">
        <f t="shared" si="263"/>
        <v>0</v>
      </c>
      <c r="AW800" s="38">
        <f t="shared" si="264"/>
        <v>0</v>
      </c>
      <c r="AX800" s="38">
        <f t="shared" si="265"/>
        <v>0</v>
      </c>
      <c r="AY800" s="181">
        <f t="shared" si="266"/>
        <v>0</v>
      </c>
      <c r="BB800" s="181">
        <f>Инвентаризация!O803</f>
        <v>0</v>
      </c>
      <c r="BC800" s="181">
        <f>Инвентаризация!P803</f>
        <v>0</v>
      </c>
      <c r="BD800" s="181">
        <f>Инвентаризация!Q803</f>
        <v>0</v>
      </c>
      <c r="BE800" s="181" t="str">
        <f>IFERROR('Аксапта 2'!A808,"-")</f>
        <v>-</v>
      </c>
      <c r="BF800" s="38">
        <f t="shared" si="267"/>
        <v>0</v>
      </c>
      <c r="BG800" s="38">
        <f t="shared" si="268"/>
        <v>0</v>
      </c>
      <c r="BH800" s="38">
        <f t="shared" si="269"/>
        <v>0</v>
      </c>
      <c r="BI800" s="181">
        <f t="shared" si="270"/>
        <v>0</v>
      </c>
      <c r="BL800" s="181">
        <f>Инвентаризация!O803</f>
        <v>0</v>
      </c>
      <c r="BM800" s="181">
        <f>Инвентаризация!P803</f>
        <v>0</v>
      </c>
      <c r="BN800" s="181">
        <f>Инвентаризация!Q803</f>
        <v>0</v>
      </c>
      <c r="BO800" s="181" t="str">
        <f>IFERROR('Аксапта 3'!A808,"-")</f>
        <v>-</v>
      </c>
      <c r="BP800" s="38">
        <f t="shared" si="271"/>
        <v>0</v>
      </c>
      <c r="BQ800" s="38">
        <f t="shared" si="272"/>
        <v>0</v>
      </c>
      <c r="BR800" s="38">
        <f t="shared" si="273"/>
        <v>0</v>
      </c>
      <c r="BS800" s="181">
        <f t="shared" si="274"/>
        <v>0</v>
      </c>
    </row>
    <row r="801" spans="23:71">
      <c r="W801" s="38">
        <f t="shared" si="275"/>
        <v>0</v>
      </c>
      <c r="AO801" s="38">
        <f t="shared" si="261"/>
        <v>0</v>
      </c>
      <c r="AP801" s="38">
        <f t="shared" si="262"/>
        <v>0</v>
      </c>
      <c r="AR801" s="181">
        <f>Инвентаризация!O804</f>
        <v>0</v>
      </c>
      <c r="AS801" s="181">
        <f>Инвентаризация!P804</f>
        <v>0</v>
      </c>
      <c r="AT801" s="181">
        <f>Инвентаризация!Q804</f>
        <v>0</v>
      </c>
      <c r="AU801" s="181" t="str">
        <f>IFERROR('Аксапта '!A809,"-")</f>
        <v>-</v>
      </c>
      <c r="AV801" s="38">
        <f t="shared" si="263"/>
        <v>0</v>
      </c>
      <c r="AW801" s="38">
        <f t="shared" si="264"/>
        <v>0</v>
      </c>
      <c r="AX801" s="38">
        <f t="shared" si="265"/>
        <v>0</v>
      </c>
      <c r="AY801" s="181">
        <f t="shared" si="266"/>
        <v>0</v>
      </c>
      <c r="BB801" s="181">
        <f>Инвентаризация!O804</f>
        <v>0</v>
      </c>
      <c r="BC801" s="181">
        <f>Инвентаризация!P804</f>
        <v>0</v>
      </c>
      <c r="BD801" s="181">
        <f>Инвентаризация!Q804</f>
        <v>0</v>
      </c>
      <c r="BE801" s="181" t="str">
        <f>IFERROR('Аксапта 2'!A809,"-")</f>
        <v>-</v>
      </c>
      <c r="BF801" s="38">
        <f t="shared" si="267"/>
        <v>0</v>
      </c>
      <c r="BG801" s="38">
        <f t="shared" si="268"/>
        <v>0</v>
      </c>
      <c r="BH801" s="38">
        <f t="shared" si="269"/>
        <v>0</v>
      </c>
      <c r="BI801" s="181">
        <f t="shared" si="270"/>
        <v>0</v>
      </c>
      <c r="BL801" s="181">
        <f>Инвентаризация!O804</f>
        <v>0</v>
      </c>
      <c r="BM801" s="181">
        <f>Инвентаризация!P804</f>
        <v>0</v>
      </c>
      <c r="BN801" s="181">
        <f>Инвентаризация!Q804</f>
        <v>0</v>
      </c>
      <c r="BO801" s="181" t="str">
        <f>IFERROR('Аксапта 3'!A809,"-")</f>
        <v>-</v>
      </c>
      <c r="BP801" s="38">
        <f t="shared" si="271"/>
        <v>0</v>
      </c>
      <c r="BQ801" s="38">
        <f t="shared" si="272"/>
        <v>0</v>
      </c>
      <c r="BR801" s="38">
        <f t="shared" si="273"/>
        <v>0</v>
      </c>
      <c r="BS801" s="181">
        <f t="shared" si="274"/>
        <v>0</v>
      </c>
    </row>
    <row r="802" spans="23:71">
      <c r="W802" s="38">
        <f t="shared" si="275"/>
        <v>0</v>
      </c>
      <c r="AO802" s="38">
        <f t="shared" si="261"/>
        <v>0</v>
      </c>
      <c r="AP802" s="38">
        <f t="shared" si="262"/>
        <v>0</v>
      </c>
      <c r="AR802" s="181">
        <f>Инвентаризация!O805</f>
        <v>0</v>
      </c>
      <c r="AS802" s="181">
        <f>Инвентаризация!P805</f>
        <v>0</v>
      </c>
      <c r="AT802" s="181">
        <f>Инвентаризация!Q805</f>
        <v>0</v>
      </c>
      <c r="AU802" s="181" t="str">
        <f>IFERROR('Аксапта '!A810,"-")</f>
        <v>-</v>
      </c>
      <c r="AV802" s="38">
        <f t="shared" si="263"/>
        <v>0</v>
      </c>
      <c r="AW802" s="38">
        <f t="shared" si="264"/>
        <v>0</v>
      </c>
      <c r="AX802" s="38">
        <f t="shared" si="265"/>
        <v>0</v>
      </c>
      <c r="AY802" s="181">
        <f t="shared" si="266"/>
        <v>0</v>
      </c>
      <c r="BB802" s="181">
        <f>Инвентаризация!O805</f>
        <v>0</v>
      </c>
      <c r="BC802" s="181">
        <f>Инвентаризация!P805</f>
        <v>0</v>
      </c>
      <c r="BD802" s="181">
        <f>Инвентаризация!Q805</f>
        <v>0</v>
      </c>
      <c r="BE802" s="181" t="str">
        <f>IFERROR('Аксапта 2'!A810,"-")</f>
        <v>-</v>
      </c>
      <c r="BF802" s="38">
        <f t="shared" si="267"/>
        <v>0</v>
      </c>
      <c r="BG802" s="38">
        <f t="shared" si="268"/>
        <v>0</v>
      </c>
      <c r="BH802" s="38">
        <f t="shared" si="269"/>
        <v>0</v>
      </c>
      <c r="BI802" s="181">
        <f t="shared" si="270"/>
        <v>0</v>
      </c>
      <c r="BL802" s="181">
        <f>Инвентаризация!O805</f>
        <v>0</v>
      </c>
      <c r="BM802" s="181">
        <f>Инвентаризация!P805</f>
        <v>0</v>
      </c>
      <c r="BN802" s="181">
        <f>Инвентаризация!Q805</f>
        <v>0</v>
      </c>
      <c r="BO802" s="181" t="str">
        <f>IFERROR('Аксапта 3'!A810,"-")</f>
        <v>-</v>
      </c>
      <c r="BP802" s="38">
        <f t="shared" si="271"/>
        <v>0</v>
      </c>
      <c r="BQ802" s="38">
        <f t="shared" si="272"/>
        <v>0</v>
      </c>
      <c r="BR802" s="38">
        <f t="shared" si="273"/>
        <v>0</v>
      </c>
      <c r="BS802" s="181">
        <f t="shared" si="274"/>
        <v>0</v>
      </c>
    </row>
    <row r="803" spans="23:71">
      <c r="AO803" s="38">
        <f t="shared" si="261"/>
        <v>0</v>
      </c>
      <c r="AP803" s="38">
        <f t="shared" si="262"/>
        <v>0</v>
      </c>
      <c r="AR803" s="181">
        <f>Инвентаризация!O806</f>
        <v>0</v>
      </c>
      <c r="AS803" s="181">
        <f>Инвентаризация!P806</f>
        <v>0</v>
      </c>
      <c r="AT803" s="181">
        <f>Инвентаризация!Q806</f>
        <v>0</v>
      </c>
      <c r="AU803" s="181" t="str">
        <f>IFERROR('Аксапта '!A811,"-")</f>
        <v>-</v>
      </c>
      <c r="AV803" s="38">
        <f t="shared" si="263"/>
        <v>0</v>
      </c>
      <c r="AW803" s="38">
        <f t="shared" si="264"/>
        <v>0</v>
      </c>
      <c r="AX803" s="38">
        <f t="shared" si="265"/>
        <v>0</v>
      </c>
      <c r="AY803" s="181">
        <f t="shared" si="266"/>
        <v>0</v>
      </c>
      <c r="BB803" s="181">
        <f>Инвентаризация!O806</f>
        <v>0</v>
      </c>
      <c r="BC803" s="181">
        <f>Инвентаризация!P806</f>
        <v>0</v>
      </c>
      <c r="BD803" s="181">
        <f>Инвентаризация!Q806</f>
        <v>0</v>
      </c>
      <c r="BE803" s="181" t="str">
        <f>IFERROR('Аксапта 2'!A811,"-")</f>
        <v>-</v>
      </c>
      <c r="BF803" s="38">
        <f t="shared" si="267"/>
        <v>0</v>
      </c>
      <c r="BG803" s="38">
        <f t="shared" si="268"/>
        <v>0</v>
      </c>
      <c r="BH803" s="38">
        <f t="shared" si="269"/>
        <v>0</v>
      </c>
      <c r="BI803" s="181">
        <f t="shared" si="270"/>
        <v>0</v>
      </c>
      <c r="BL803" s="181">
        <f>Инвентаризация!O806</f>
        <v>0</v>
      </c>
      <c r="BM803" s="181">
        <f>Инвентаризация!P806</f>
        <v>0</v>
      </c>
      <c r="BN803" s="181">
        <f>Инвентаризация!Q806</f>
        <v>0</v>
      </c>
      <c r="BO803" s="181" t="str">
        <f>IFERROR('Аксапта 3'!A811,"-")</f>
        <v>-</v>
      </c>
      <c r="BP803" s="38">
        <f t="shared" si="271"/>
        <v>0</v>
      </c>
      <c r="BQ803" s="38">
        <f t="shared" si="272"/>
        <v>0</v>
      </c>
      <c r="BR803" s="38">
        <f t="shared" si="273"/>
        <v>0</v>
      </c>
      <c r="BS803" s="181">
        <f t="shared" si="274"/>
        <v>0</v>
      </c>
    </row>
    <row r="804" spans="23:71">
      <c r="AO804" s="38">
        <f t="shared" si="261"/>
        <v>0</v>
      </c>
      <c r="AP804" s="38">
        <f t="shared" si="262"/>
        <v>0</v>
      </c>
      <c r="AR804" s="181">
        <f>Инвентаризация!O807</f>
        <v>0</v>
      </c>
      <c r="AS804" s="181">
        <f>Инвентаризация!P807</f>
        <v>0</v>
      </c>
      <c r="AT804" s="181">
        <f>Инвентаризация!Q807</f>
        <v>0</v>
      </c>
      <c r="AU804" s="181" t="str">
        <f>IFERROR('Аксапта '!A812,"-")</f>
        <v>-</v>
      </c>
      <c r="AV804" s="38">
        <f t="shared" si="263"/>
        <v>0</v>
      </c>
      <c r="AW804" s="38">
        <f t="shared" si="264"/>
        <v>0</v>
      </c>
      <c r="AX804" s="38">
        <f t="shared" si="265"/>
        <v>0</v>
      </c>
      <c r="AY804" s="181">
        <f t="shared" si="266"/>
        <v>0</v>
      </c>
      <c r="BB804" s="181">
        <f>Инвентаризация!O807</f>
        <v>0</v>
      </c>
      <c r="BC804" s="181">
        <f>Инвентаризация!P807</f>
        <v>0</v>
      </c>
      <c r="BD804" s="181">
        <f>Инвентаризация!Q807</f>
        <v>0</v>
      </c>
      <c r="BE804" s="181" t="str">
        <f>IFERROR('Аксапта 2'!A812,"-")</f>
        <v>-</v>
      </c>
      <c r="BF804" s="38">
        <f t="shared" si="267"/>
        <v>0</v>
      </c>
      <c r="BG804" s="38">
        <f t="shared" si="268"/>
        <v>0</v>
      </c>
      <c r="BH804" s="38">
        <f t="shared" si="269"/>
        <v>0</v>
      </c>
      <c r="BI804" s="181">
        <f t="shared" si="270"/>
        <v>0</v>
      </c>
      <c r="BL804" s="181">
        <f>Инвентаризация!O807</f>
        <v>0</v>
      </c>
      <c r="BM804" s="181">
        <f>Инвентаризация!P807</f>
        <v>0</v>
      </c>
      <c r="BN804" s="181">
        <f>Инвентаризация!Q807</f>
        <v>0</v>
      </c>
      <c r="BO804" s="181" t="str">
        <f>IFERROR('Аксапта 3'!A812,"-")</f>
        <v>-</v>
      </c>
      <c r="BP804" s="38">
        <f t="shared" si="271"/>
        <v>0</v>
      </c>
      <c r="BQ804" s="38">
        <f t="shared" si="272"/>
        <v>0</v>
      </c>
      <c r="BR804" s="38">
        <f t="shared" si="273"/>
        <v>0</v>
      </c>
      <c r="BS804" s="181">
        <f t="shared" si="274"/>
        <v>0</v>
      </c>
    </row>
    <row r="805" spans="23:71">
      <c r="AO805" s="38">
        <f t="shared" si="261"/>
        <v>0</v>
      </c>
      <c r="AP805" s="38">
        <f t="shared" si="262"/>
        <v>0</v>
      </c>
      <c r="AR805" s="181">
        <f>Инвентаризация!O808</f>
        <v>0</v>
      </c>
      <c r="AS805" s="181">
        <f>Инвентаризация!P808</f>
        <v>0</v>
      </c>
      <c r="AT805" s="181">
        <f>Инвентаризация!Q808</f>
        <v>0</v>
      </c>
      <c r="AU805" s="181" t="str">
        <f>IFERROR('Аксапта '!A813,"-")</f>
        <v>-</v>
      </c>
      <c r="AV805" s="38">
        <f t="shared" si="263"/>
        <v>0</v>
      </c>
      <c r="AW805" s="38">
        <f t="shared" si="264"/>
        <v>0</v>
      </c>
      <c r="AX805" s="38">
        <f t="shared" si="265"/>
        <v>0</v>
      </c>
      <c r="AY805" s="181">
        <f t="shared" si="266"/>
        <v>0</v>
      </c>
      <c r="BB805" s="181">
        <f>Инвентаризация!O808</f>
        <v>0</v>
      </c>
      <c r="BC805" s="181">
        <f>Инвентаризация!P808</f>
        <v>0</v>
      </c>
      <c r="BD805" s="181">
        <f>Инвентаризация!Q808</f>
        <v>0</v>
      </c>
      <c r="BE805" s="181" t="str">
        <f>IFERROR('Аксапта 2'!A813,"-")</f>
        <v>-</v>
      </c>
      <c r="BF805" s="38">
        <f t="shared" si="267"/>
        <v>0</v>
      </c>
      <c r="BG805" s="38">
        <f t="shared" si="268"/>
        <v>0</v>
      </c>
      <c r="BH805" s="38">
        <f t="shared" si="269"/>
        <v>0</v>
      </c>
      <c r="BI805" s="181">
        <f t="shared" si="270"/>
        <v>0</v>
      </c>
      <c r="BL805" s="181">
        <f>Инвентаризация!O808</f>
        <v>0</v>
      </c>
      <c r="BM805" s="181">
        <f>Инвентаризация!P808</f>
        <v>0</v>
      </c>
      <c r="BN805" s="181">
        <f>Инвентаризация!Q808</f>
        <v>0</v>
      </c>
      <c r="BO805" s="181" t="str">
        <f>IFERROR('Аксапта 3'!A813,"-")</f>
        <v>-</v>
      </c>
      <c r="BP805" s="38">
        <f t="shared" si="271"/>
        <v>0</v>
      </c>
      <c r="BQ805" s="38">
        <f t="shared" si="272"/>
        <v>0</v>
      </c>
      <c r="BR805" s="38">
        <f t="shared" si="273"/>
        <v>0</v>
      </c>
      <c r="BS805" s="181">
        <f t="shared" si="274"/>
        <v>0</v>
      </c>
    </row>
    <row r="806" spans="23:71">
      <c r="AO806" s="38">
        <f t="shared" si="261"/>
        <v>0</v>
      </c>
      <c r="AP806" s="38">
        <f t="shared" si="262"/>
        <v>0</v>
      </c>
      <c r="AR806" s="181">
        <f>Инвентаризация!O809</f>
        <v>0</v>
      </c>
      <c r="AS806" s="181">
        <f>Инвентаризация!P809</f>
        <v>0</v>
      </c>
      <c r="AT806" s="181">
        <f>Инвентаризация!Q809</f>
        <v>0</v>
      </c>
      <c r="AU806" s="181" t="str">
        <f>IFERROR('Аксапта '!A814,"-")</f>
        <v>-</v>
      </c>
      <c r="AV806" s="38">
        <f t="shared" si="263"/>
        <v>0</v>
      </c>
      <c r="AW806" s="38">
        <f t="shared" si="264"/>
        <v>0</v>
      </c>
      <c r="AX806" s="38">
        <f t="shared" si="265"/>
        <v>0</v>
      </c>
      <c r="AY806" s="181">
        <f t="shared" si="266"/>
        <v>0</v>
      </c>
      <c r="BB806" s="181">
        <f>Инвентаризация!O809</f>
        <v>0</v>
      </c>
      <c r="BC806" s="181">
        <f>Инвентаризация!P809</f>
        <v>0</v>
      </c>
      <c r="BD806" s="181">
        <f>Инвентаризация!Q809</f>
        <v>0</v>
      </c>
      <c r="BE806" s="181" t="str">
        <f>IFERROR('Аксапта 2'!A814,"-")</f>
        <v>-</v>
      </c>
      <c r="BF806" s="38">
        <f t="shared" si="267"/>
        <v>0</v>
      </c>
      <c r="BG806" s="38">
        <f t="shared" si="268"/>
        <v>0</v>
      </c>
      <c r="BH806" s="38">
        <f t="shared" si="269"/>
        <v>0</v>
      </c>
      <c r="BI806" s="181">
        <f t="shared" si="270"/>
        <v>0</v>
      </c>
      <c r="BL806" s="181">
        <f>Инвентаризация!O809</f>
        <v>0</v>
      </c>
      <c r="BM806" s="181">
        <f>Инвентаризация!P809</f>
        <v>0</v>
      </c>
      <c r="BN806" s="181">
        <f>Инвентаризация!Q809</f>
        <v>0</v>
      </c>
      <c r="BO806" s="181" t="str">
        <f>IFERROR('Аксапта 3'!A814,"-")</f>
        <v>-</v>
      </c>
      <c r="BP806" s="38">
        <f t="shared" si="271"/>
        <v>0</v>
      </c>
      <c r="BQ806" s="38">
        <f t="shared" si="272"/>
        <v>0</v>
      </c>
      <c r="BR806" s="38">
        <f t="shared" si="273"/>
        <v>0</v>
      </c>
      <c r="BS806" s="181">
        <f t="shared" si="274"/>
        <v>0</v>
      </c>
    </row>
    <row r="807" spans="23:71">
      <c r="AO807" s="38">
        <f t="shared" si="261"/>
        <v>0</v>
      </c>
      <c r="AP807" s="38">
        <f t="shared" si="262"/>
        <v>0</v>
      </c>
      <c r="AR807" s="181">
        <f>Инвентаризация!O810</f>
        <v>0</v>
      </c>
      <c r="AS807" s="181">
        <f>Инвентаризация!P810</f>
        <v>0</v>
      </c>
      <c r="AT807" s="181">
        <f>Инвентаризация!Q810</f>
        <v>0</v>
      </c>
      <c r="AU807" s="181" t="str">
        <f>IFERROR('Аксапта '!A815,"-")</f>
        <v>-</v>
      </c>
      <c r="AV807" s="38">
        <f t="shared" si="263"/>
        <v>0</v>
      </c>
      <c r="AW807" s="38">
        <f t="shared" si="264"/>
        <v>0</v>
      </c>
      <c r="AX807" s="38">
        <f t="shared" si="265"/>
        <v>0</v>
      </c>
      <c r="AY807" s="181">
        <f t="shared" si="266"/>
        <v>0</v>
      </c>
      <c r="BB807" s="181">
        <f>Инвентаризация!O810</f>
        <v>0</v>
      </c>
      <c r="BC807" s="181">
        <f>Инвентаризация!P810</f>
        <v>0</v>
      </c>
      <c r="BD807" s="181">
        <f>Инвентаризация!Q810</f>
        <v>0</v>
      </c>
      <c r="BE807" s="181" t="str">
        <f>IFERROR('Аксапта 2'!A815,"-")</f>
        <v>-</v>
      </c>
      <c r="BF807" s="38">
        <f t="shared" si="267"/>
        <v>0</v>
      </c>
      <c r="BG807" s="38">
        <f t="shared" si="268"/>
        <v>0</v>
      </c>
      <c r="BH807" s="38">
        <f t="shared" si="269"/>
        <v>0</v>
      </c>
      <c r="BI807" s="181">
        <f t="shared" si="270"/>
        <v>0</v>
      </c>
      <c r="BL807" s="181">
        <f>Инвентаризация!O810</f>
        <v>0</v>
      </c>
      <c r="BM807" s="181">
        <f>Инвентаризация!P810</f>
        <v>0</v>
      </c>
      <c r="BN807" s="181">
        <f>Инвентаризация!Q810</f>
        <v>0</v>
      </c>
      <c r="BO807" s="181" t="str">
        <f>IFERROR('Аксапта 3'!A815,"-")</f>
        <v>-</v>
      </c>
      <c r="BP807" s="38">
        <f t="shared" si="271"/>
        <v>0</v>
      </c>
      <c r="BQ807" s="38">
        <f t="shared" si="272"/>
        <v>0</v>
      </c>
      <c r="BR807" s="38">
        <f t="shared" si="273"/>
        <v>0</v>
      </c>
      <c r="BS807" s="181">
        <f t="shared" si="274"/>
        <v>0</v>
      </c>
    </row>
    <row r="808" spans="23:71">
      <c r="AO808" s="38">
        <f t="shared" si="261"/>
        <v>0</v>
      </c>
      <c r="AP808" s="38">
        <f t="shared" si="262"/>
        <v>0</v>
      </c>
      <c r="AR808" s="181">
        <f>Инвентаризация!O811</f>
        <v>0</v>
      </c>
      <c r="AS808" s="181">
        <f>Инвентаризация!P811</f>
        <v>0</v>
      </c>
      <c r="AT808" s="181">
        <f>Инвентаризация!Q811</f>
        <v>0</v>
      </c>
      <c r="AU808" s="181" t="str">
        <f>IFERROR('Аксапта '!A816,"-")</f>
        <v>-</v>
      </c>
      <c r="AV808" s="38">
        <f t="shared" si="263"/>
        <v>0</v>
      </c>
      <c r="AW808" s="38">
        <f t="shared" si="264"/>
        <v>0</v>
      </c>
      <c r="AX808" s="38">
        <f t="shared" si="265"/>
        <v>0</v>
      </c>
      <c r="AY808" s="181">
        <f t="shared" si="266"/>
        <v>0</v>
      </c>
      <c r="BB808" s="181">
        <f>Инвентаризация!O811</f>
        <v>0</v>
      </c>
      <c r="BC808" s="181">
        <f>Инвентаризация!P811</f>
        <v>0</v>
      </c>
      <c r="BD808" s="181">
        <f>Инвентаризация!Q811</f>
        <v>0</v>
      </c>
      <c r="BE808" s="181" t="str">
        <f>IFERROR('Аксапта 2'!A816,"-")</f>
        <v>-</v>
      </c>
      <c r="BF808" s="38">
        <f t="shared" si="267"/>
        <v>0</v>
      </c>
      <c r="BG808" s="38">
        <f t="shared" si="268"/>
        <v>0</v>
      </c>
      <c r="BH808" s="38">
        <f t="shared" si="269"/>
        <v>0</v>
      </c>
      <c r="BI808" s="181">
        <f t="shared" si="270"/>
        <v>0</v>
      </c>
      <c r="BL808" s="181">
        <f>Инвентаризация!O811</f>
        <v>0</v>
      </c>
      <c r="BM808" s="181">
        <f>Инвентаризация!P811</f>
        <v>0</v>
      </c>
      <c r="BN808" s="181">
        <f>Инвентаризация!Q811</f>
        <v>0</v>
      </c>
      <c r="BO808" s="181" t="str">
        <f>IFERROR('Аксапта 3'!A816,"-")</f>
        <v>-</v>
      </c>
      <c r="BP808" s="38">
        <f t="shared" si="271"/>
        <v>0</v>
      </c>
      <c r="BQ808" s="38">
        <f t="shared" si="272"/>
        <v>0</v>
      </c>
      <c r="BR808" s="38">
        <f t="shared" si="273"/>
        <v>0</v>
      </c>
      <c r="BS808" s="181">
        <f t="shared" si="274"/>
        <v>0</v>
      </c>
    </row>
    <row r="809" spans="23:71">
      <c r="AO809" s="38">
        <f t="shared" si="261"/>
        <v>0</v>
      </c>
      <c r="AP809" s="38">
        <f t="shared" si="262"/>
        <v>0</v>
      </c>
      <c r="AR809" s="181">
        <f>Инвентаризация!O812</f>
        <v>0</v>
      </c>
      <c r="AS809" s="181">
        <f>Инвентаризация!P812</f>
        <v>0</v>
      </c>
      <c r="AT809" s="181">
        <f>Инвентаризация!Q812</f>
        <v>0</v>
      </c>
      <c r="AU809" s="181" t="str">
        <f>IFERROR('Аксапта '!A817,"-")</f>
        <v>-</v>
      </c>
      <c r="AV809" s="38">
        <f t="shared" si="263"/>
        <v>0</v>
      </c>
      <c r="AW809" s="38">
        <f t="shared" si="264"/>
        <v>0</v>
      </c>
      <c r="AX809" s="38">
        <f t="shared" si="265"/>
        <v>0</v>
      </c>
      <c r="AY809" s="181">
        <f t="shared" si="266"/>
        <v>0</v>
      </c>
      <c r="BB809" s="181">
        <f>Инвентаризация!O812</f>
        <v>0</v>
      </c>
      <c r="BC809" s="181">
        <f>Инвентаризация!P812</f>
        <v>0</v>
      </c>
      <c r="BD809" s="181">
        <f>Инвентаризация!Q812</f>
        <v>0</v>
      </c>
      <c r="BE809" s="181" t="str">
        <f>IFERROR('Аксапта 2'!A817,"-")</f>
        <v>-</v>
      </c>
      <c r="BF809" s="38">
        <f t="shared" si="267"/>
        <v>0</v>
      </c>
      <c r="BG809" s="38">
        <f t="shared" si="268"/>
        <v>0</v>
      </c>
      <c r="BH809" s="38">
        <f t="shared" si="269"/>
        <v>0</v>
      </c>
      <c r="BI809" s="181">
        <f t="shared" si="270"/>
        <v>0</v>
      </c>
      <c r="BL809" s="181">
        <f>Инвентаризация!O812</f>
        <v>0</v>
      </c>
      <c r="BM809" s="181">
        <f>Инвентаризация!P812</f>
        <v>0</v>
      </c>
      <c r="BN809" s="181">
        <f>Инвентаризация!Q812</f>
        <v>0</v>
      </c>
      <c r="BO809" s="181" t="str">
        <f>IFERROR('Аксапта 3'!A817,"-")</f>
        <v>-</v>
      </c>
      <c r="BP809" s="38">
        <f t="shared" si="271"/>
        <v>0</v>
      </c>
      <c r="BQ809" s="38">
        <f t="shared" si="272"/>
        <v>0</v>
      </c>
      <c r="BR809" s="38">
        <f t="shared" si="273"/>
        <v>0</v>
      </c>
      <c r="BS809" s="181">
        <f t="shared" si="274"/>
        <v>0</v>
      </c>
    </row>
    <row r="810" spans="23:71">
      <c r="AO810" s="38">
        <f t="shared" si="261"/>
        <v>0</v>
      </c>
      <c r="AP810" s="38">
        <f t="shared" si="262"/>
        <v>0</v>
      </c>
      <c r="AR810" s="181">
        <f>Инвентаризация!O813</f>
        <v>0</v>
      </c>
      <c r="AS810" s="181">
        <f>Инвентаризация!P813</f>
        <v>0</v>
      </c>
      <c r="AT810" s="181">
        <f>Инвентаризация!Q813</f>
        <v>0</v>
      </c>
      <c r="AU810" s="181" t="str">
        <f>IFERROR('Аксапта '!A818,"-")</f>
        <v>-</v>
      </c>
      <c r="AV810" s="38">
        <f t="shared" si="263"/>
        <v>0</v>
      </c>
      <c r="AW810" s="38">
        <f t="shared" si="264"/>
        <v>0</v>
      </c>
      <c r="AX810" s="38">
        <f t="shared" si="265"/>
        <v>0</v>
      </c>
      <c r="AY810" s="181">
        <f t="shared" si="266"/>
        <v>0</v>
      </c>
      <c r="BB810" s="181">
        <f>Инвентаризация!O813</f>
        <v>0</v>
      </c>
      <c r="BC810" s="181">
        <f>Инвентаризация!P813</f>
        <v>0</v>
      </c>
      <c r="BD810" s="181">
        <f>Инвентаризация!Q813</f>
        <v>0</v>
      </c>
      <c r="BE810" s="181" t="str">
        <f>IFERROR('Аксапта 2'!A818,"-")</f>
        <v>-</v>
      </c>
      <c r="BF810" s="38">
        <f t="shared" si="267"/>
        <v>0</v>
      </c>
      <c r="BG810" s="38">
        <f t="shared" si="268"/>
        <v>0</v>
      </c>
      <c r="BH810" s="38">
        <f t="shared" si="269"/>
        <v>0</v>
      </c>
      <c r="BI810" s="181">
        <f t="shared" si="270"/>
        <v>0</v>
      </c>
      <c r="BL810" s="181">
        <f>Инвентаризация!O813</f>
        <v>0</v>
      </c>
      <c r="BM810" s="181">
        <f>Инвентаризация!P813</f>
        <v>0</v>
      </c>
      <c r="BN810" s="181">
        <f>Инвентаризация!Q813</f>
        <v>0</v>
      </c>
      <c r="BO810" s="181" t="str">
        <f>IFERROR('Аксапта 3'!A818,"-")</f>
        <v>-</v>
      </c>
      <c r="BP810" s="38">
        <f t="shared" si="271"/>
        <v>0</v>
      </c>
      <c r="BQ810" s="38">
        <f t="shared" si="272"/>
        <v>0</v>
      </c>
      <c r="BR810" s="38">
        <f t="shared" si="273"/>
        <v>0</v>
      </c>
      <c r="BS810" s="181">
        <f t="shared" si="274"/>
        <v>0</v>
      </c>
    </row>
    <row r="811" spans="23:71">
      <c r="AO811" s="38">
        <f t="shared" si="261"/>
        <v>0</v>
      </c>
      <c r="AP811" s="38">
        <f t="shared" si="262"/>
        <v>0</v>
      </c>
      <c r="AR811" s="181">
        <f>Инвентаризация!O814</f>
        <v>0</v>
      </c>
      <c r="AS811" s="181">
        <f>Инвентаризация!P814</f>
        <v>0</v>
      </c>
      <c r="AT811" s="181">
        <f>Инвентаризация!Q814</f>
        <v>0</v>
      </c>
      <c r="AU811" s="181" t="str">
        <f>IFERROR('Аксапта '!A819,"-")</f>
        <v>-</v>
      </c>
      <c r="AV811" s="38">
        <f t="shared" si="263"/>
        <v>0</v>
      </c>
      <c r="AW811" s="38">
        <f t="shared" si="264"/>
        <v>0</v>
      </c>
      <c r="AX811" s="38">
        <f t="shared" si="265"/>
        <v>0</v>
      </c>
      <c r="AY811" s="181">
        <f t="shared" si="266"/>
        <v>0</v>
      </c>
      <c r="BB811" s="181">
        <f>Инвентаризация!O814</f>
        <v>0</v>
      </c>
      <c r="BC811" s="181">
        <f>Инвентаризация!P814</f>
        <v>0</v>
      </c>
      <c r="BD811" s="181">
        <f>Инвентаризация!Q814</f>
        <v>0</v>
      </c>
      <c r="BE811" s="181" t="str">
        <f>IFERROR('Аксапта 2'!A819,"-")</f>
        <v>-</v>
      </c>
      <c r="BF811" s="38">
        <f t="shared" si="267"/>
        <v>0</v>
      </c>
      <c r="BG811" s="38">
        <f t="shared" si="268"/>
        <v>0</v>
      </c>
      <c r="BH811" s="38">
        <f t="shared" si="269"/>
        <v>0</v>
      </c>
      <c r="BI811" s="181">
        <f t="shared" si="270"/>
        <v>0</v>
      </c>
      <c r="BL811" s="181">
        <f>Инвентаризация!O814</f>
        <v>0</v>
      </c>
      <c r="BM811" s="181">
        <f>Инвентаризация!P814</f>
        <v>0</v>
      </c>
      <c r="BN811" s="181">
        <f>Инвентаризация!Q814</f>
        <v>0</v>
      </c>
      <c r="BO811" s="181" t="str">
        <f>IFERROR('Аксапта 3'!A819,"-")</f>
        <v>-</v>
      </c>
      <c r="BP811" s="38">
        <f t="shared" si="271"/>
        <v>0</v>
      </c>
      <c r="BQ811" s="38">
        <f t="shared" si="272"/>
        <v>0</v>
      </c>
      <c r="BR811" s="38">
        <f t="shared" si="273"/>
        <v>0</v>
      </c>
      <c r="BS811" s="181">
        <f t="shared" si="274"/>
        <v>0</v>
      </c>
    </row>
    <row r="812" spans="23:71">
      <c r="AO812" s="38">
        <f t="shared" si="261"/>
        <v>0</v>
      </c>
      <c r="AP812" s="38">
        <f t="shared" si="262"/>
        <v>0</v>
      </c>
      <c r="AR812" s="181">
        <f>Инвентаризация!O815</f>
        <v>0</v>
      </c>
      <c r="AS812" s="181">
        <f>Инвентаризация!P815</f>
        <v>0</v>
      </c>
      <c r="AT812" s="181">
        <f>Инвентаризация!Q815</f>
        <v>0</v>
      </c>
      <c r="AU812" s="181" t="str">
        <f>IFERROR('Аксапта '!A820,"-")</f>
        <v>-</v>
      </c>
      <c r="AV812" s="38">
        <f t="shared" si="263"/>
        <v>0</v>
      </c>
      <c r="AW812" s="38">
        <f t="shared" si="264"/>
        <v>0</v>
      </c>
      <c r="AX812" s="38">
        <f t="shared" si="265"/>
        <v>0</v>
      </c>
      <c r="AY812" s="181">
        <f t="shared" si="266"/>
        <v>0</v>
      </c>
      <c r="BB812" s="181">
        <f>Инвентаризация!O815</f>
        <v>0</v>
      </c>
      <c r="BC812" s="181">
        <f>Инвентаризация!P815</f>
        <v>0</v>
      </c>
      <c r="BD812" s="181">
        <f>Инвентаризация!Q815</f>
        <v>0</v>
      </c>
      <c r="BE812" s="181" t="str">
        <f>IFERROR('Аксапта 2'!A820,"-")</f>
        <v>-</v>
      </c>
      <c r="BF812" s="38">
        <f t="shared" si="267"/>
        <v>0</v>
      </c>
      <c r="BG812" s="38">
        <f t="shared" si="268"/>
        <v>0</v>
      </c>
      <c r="BH812" s="38">
        <f t="shared" si="269"/>
        <v>0</v>
      </c>
      <c r="BI812" s="181">
        <f t="shared" si="270"/>
        <v>0</v>
      </c>
      <c r="BL812" s="181">
        <f>Инвентаризация!O815</f>
        <v>0</v>
      </c>
      <c r="BM812" s="181">
        <f>Инвентаризация!P815</f>
        <v>0</v>
      </c>
      <c r="BN812" s="181">
        <f>Инвентаризация!Q815</f>
        <v>0</v>
      </c>
      <c r="BO812" s="181" t="str">
        <f>IFERROR('Аксапта 3'!A820,"-")</f>
        <v>-</v>
      </c>
      <c r="BP812" s="38">
        <f t="shared" si="271"/>
        <v>0</v>
      </c>
      <c r="BQ812" s="38">
        <f t="shared" si="272"/>
        <v>0</v>
      </c>
      <c r="BR812" s="38">
        <f t="shared" si="273"/>
        <v>0</v>
      </c>
      <c r="BS812" s="181">
        <f t="shared" si="274"/>
        <v>0</v>
      </c>
    </row>
    <row r="813" spans="23:71">
      <c r="AO813" s="38">
        <f t="shared" si="261"/>
        <v>0</v>
      </c>
      <c r="AP813" s="38">
        <f t="shared" si="262"/>
        <v>0</v>
      </c>
      <c r="AR813" s="181">
        <f>Инвентаризация!O816</f>
        <v>0</v>
      </c>
      <c r="AS813" s="181">
        <f>Инвентаризация!P816</f>
        <v>0</v>
      </c>
      <c r="AT813" s="181">
        <f>Инвентаризация!Q816</f>
        <v>0</v>
      </c>
      <c r="AU813" s="181" t="str">
        <f>IFERROR('Аксапта '!A821,"-")</f>
        <v>-</v>
      </c>
      <c r="AV813" s="38">
        <f t="shared" si="263"/>
        <v>0</v>
      </c>
      <c r="AW813" s="38">
        <f t="shared" si="264"/>
        <v>0</v>
      </c>
      <c r="AX813" s="38">
        <f t="shared" si="265"/>
        <v>0</v>
      </c>
      <c r="AY813" s="181">
        <f t="shared" si="266"/>
        <v>0</v>
      </c>
      <c r="BB813" s="181">
        <f>Инвентаризация!O816</f>
        <v>0</v>
      </c>
      <c r="BC813" s="181">
        <f>Инвентаризация!P816</f>
        <v>0</v>
      </c>
      <c r="BD813" s="181">
        <f>Инвентаризация!Q816</f>
        <v>0</v>
      </c>
      <c r="BE813" s="181" t="str">
        <f>IFERROR('Аксапта 2'!A821,"-")</f>
        <v>-</v>
      </c>
      <c r="BF813" s="38">
        <f t="shared" si="267"/>
        <v>0</v>
      </c>
      <c r="BG813" s="38">
        <f t="shared" si="268"/>
        <v>0</v>
      </c>
      <c r="BH813" s="38">
        <f t="shared" si="269"/>
        <v>0</v>
      </c>
      <c r="BI813" s="181">
        <f t="shared" si="270"/>
        <v>0</v>
      </c>
      <c r="BL813" s="181">
        <f>Инвентаризация!O816</f>
        <v>0</v>
      </c>
      <c r="BM813" s="181">
        <f>Инвентаризация!P816</f>
        <v>0</v>
      </c>
      <c r="BN813" s="181">
        <f>Инвентаризация!Q816</f>
        <v>0</v>
      </c>
      <c r="BO813" s="181" t="str">
        <f>IFERROR('Аксапта 3'!A821,"-")</f>
        <v>-</v>
      </c>
      <c r="BP813" s="38">
        <f t="shared" si="271"/>
        <v>0</v>
      </c>
      <c r="BQ813" s="38">
        <f t="shared" si="272"/>
        <v>0</v>
      </c>
      <c r="BR813" s="38">
        <f t="shared" si="273"/>
        <v>0</v>
      </c>
      <c r="BS813" s="181">
        <f t="shared" si="274"/>
        <v>0</v>
      </c>
    </row>
    <row r="814" spans="23:71">
      <c r="AO814" s="38">
        <f t="shared" si="261"/>
        <v>0</v>
      </c>
      <c r="AP814" s="38">
        <f t="shared" si="262"/>
        <v>0</v>
      </c>
      <c r="AR814" s="181">
        <f>Инвентаризация!O817</f>
        <v>0</v>
      </c>
      <c r="AS814" s="181">
        <f>Инвентаризация!P817</f>
        <v>0</v>
      </c>
      <c r="AT814" s="181">
        <f>Инвентаризация!Q817</f>
        <v>0</v>
      </c>
      <c r="AU814" s="181" t="str">
        <f>IFERROR('Аксапта '!A822,"-")</f>
        <v>-</v>
      </c>
      <c r="AV814" s="38">
        <f t="shared" si="263"/>
        <v>0</v>
      </c>
      <c r="AW814" s="38">
        <f t="shared" si="264"/>
        <v>0</v>
      </c>
      <c r="AX814" s="38">
        <f t="shared" si="265"/>
        <v>0</v>
      </c>
      <c r="AY814" s="181">
        <f t="shared" si="266"/>
        <v>0</v>
      </c>
      <c r="BB814" s="181">
        <f>Инвентаризация!O817</f>
        <v>0</v>
      </c>
      <c r="BC814" s="181">
        <f>Инвентаризация!P817</f>
        <v>0</v>
      </c>
      <c r="BD814" s="181">
        <f>Инвентаризация!Q817</f>
        <v>0</v>
      </c>
      <c r="BE814" s="181" t="str">
        <f>IFERROR('Аксапта 2'!A822,"-")</f>
        <v>-</v>
      </c>
      <c r="BF814" s="38">
        <f t="shared" si="267"/>
        <v>0</v>
      </c>
      <c r="BG814" s="38">
        <f t="shared" si="268"/>
        <v>0</v>
      </c>
      <c r="BH814" s="38">
        <f t="shared" si="269"/>
        <v>0</v>
      </c>
      <c r="BI814" s="181">
        <f t="shared" si="270"/>
        <v>0</v>
      </c>
      <c r="BL814" s="181">
        <f>Инвентаризация!O817</f>
        <v>0</v>
      </c>
      <c r="BM814" s="181">
        <f>Инвентаризация!P817</f>
        <v>0</v>
      </c>
      <c r="BN814" s="181">
        <f>Инвентаризация!Q817</f>
        <v>0</v>
      </c>
      <c r="BO814" s="181" t="str">
        <f>IFERROR('Аксапта 3'!A822,"-")</f>
        <v>-</v>
      </c>
      <c r="BP814" s="38">
        <f t="shared" si="271"/>
        <v>0</v>
      </c>
      <c r="BQ814" s="38">
        <f t="shared" si="272"/>
        <v>0</v>
      </c>
      <c r="BR814" s="38">
        <f t="shared" si="273"/>
        <v>0</v>
      </c>
      <c r="BS814" s="181">
        <f t="shared" si="274"/>
        <v>0</v>
      </c>
    </row>
    <row r="815" spans="23:71">
      <c r="AO815" s="38">
        <f t="shared" si="261"/>
        <v>0</v>
      </c>
      <c r="AP815" s="38">
        <f t="shared" si="262"/>
        <v>0</v>
      </c>
      <c r="AR815" s="181">
        <f>Инвентаризация!O818</f>
        <v>0</v>
      </c>
      <c r="AS815" s="181">
        <f>Инвентаризация!P818</f>
        <v>0</v>
      </c>
      <c r="AT815" s="181">
        <f>Инвентаризация!Q818</f>
        <v>0</v>
      </c>
      <c r="AU815" s="181" t="str">
        <f>IFERROR('Аксапта '!A823,"-")</f>
        <v>-</v>
      </c>
      <c r="AV815" s="38">
        <f t="shared" si="263"/>
        <v>0</v>
      </c>
      <c r="AW815" s="38">
        <f t="shared" si="264"/>
        <v>0</v>
      </c>
      <c r="AX815" s="38">
        <f t="shared" si="265"/>
        <v>0</v>
      </c>
      <c r="AY815" s="181">
        <f t="shared" si="266"/>
        <v>0</v>
      </c>
      <c r="BB815" s="181">
        <f>Инвентаризация!O818</f>
        <v>0</v>
      </c>
      <c r="BC815" s="181">
        <f>Инвентаризация!P818</f>
        <v>0</v>
      </c>
      <c r="BD815" s="181">
        <f>Инвентаризация!Q818</f>
        <v>0</v>
      </c>
      <c r="BE815" s="181" t="str">
        <f>IFERROR('Аксапта 2'!A823,"-")</f>
        <v>-</v>
      </c>
      <c r="BF815" s="38">
        <f t="shared" si="267"/>
        <v>0</v>
      </c>
      <c r="BG815" s="38">
        <f t="shared" si="268"/>
        <v>0</v>
      </c>
      <c r="BH815" s="38">
        <f t="shared" si="269"/>
        <v>0</v>
      </c>
      <c r="BI815" s="181">
        <f t="shared" si="270"/>
        <v>0</v>
      </c>
      <c r="BL815" s="181">
        <f>Инвентаризация!O818</f>
        <v>0</v>
      </c>
      <c r="BM815" s="181">
        <f>Инвентаризация!P818</f>
        <v>0</v>
      </c>
      <c r="BN815" s="181">
        <f>Инвентаризация!Q818</f>
        <v>0</v>
      </c>
      <c r="BO815" s="181" t="str">
        <f>IFERROR('Аксапта 3'!A823,"-")</f>
        <v>-</v>
      </c>
      <c r="BP815" s="38">
        <f t="shared" si="271"/>
        <v>0</v>
      </c>
      <c r="BQ815" s="38">
        <f t="shared" si="272"/>
        <v>0</v>
      </c>
      <c r="BR815" s="38">
        <f t="shared" si="273"/>
        <v>0</v>
      </c>
      <c r="BS815" s="181">
        <f t="shared" si="274"/>
        <v>0</v>
      </c>
    </row>
    <row r="816" spans="23:71">
      <c r="AO816" s="38">
        <f t="shared" si="261"/>
        <v>0</v>
      </c>
      <c r="AP816" s="38">
        <f t="shared" si="262"/>
        <v>0</v>
      </c>
      <c r="AR816" s="181">
        <f>Инвентаризация!O819</f>
        <v>0</v>
      </c>
      <c r="AS816" s="181">
        <f>Инвентаризация!P819</f>
        <v>0</v>
      </c>
      <c r="AT816" s="181">
        <f>Инвентаризация!Q819</f>
        <v>0</v>
      </c>
      <c r="AU816" s="181" t="str">
        <f>IFERROR('Аксапта '!A824,"-")</f>
        <v>-</v>
      </c>
      <c r="AV816" s="38">
        <f t="shared" si="263"/>
        <v>0</v>
      </c>
      <c r="AW816" s="38">
        <f t="shared" si="264"/>
        <v>0</v>
      </c>
      <c r="AX816" s="38">
        <f t="shared" si="265"/>
        <v>0</v>
      </c>
      <c r="AY816" s="181">
        <f t="shared" si="266"/>
        <v>0</v>
      </c>
      <c r="BB816" s="181">
        <f>Инвентаризация!O819</f>
        <v>0</v>
      </c>
      <c r="BC816" s="181">
        <f>Инвентаризация!P819</f>
        <v>0</v>
      </c>
      <c r="BD816" s="181">
        <f>Инвентаризация!Q819</f>
        <v>0</v>
      </c>
      <c r="BE816" s="181" t="str">
        <f>IFERROR('Аксапта 2'!A824,"-")</f>
        <v>-</v>
      </c>
      <c r="BF816" s="38">
        <f t="shared" si="267"/>
        <v>0</v>
      </c>
      <c r="BG816" s="38">
        <f t="shared" si="268"/>
        <v>0</v>
      </c>
      <c r="BH816" s="38">
        <f t="shared" si="269"/>
        <v>0</v>
      </c>
      <c r="BI816" s="181">
        <f t="shared" si="270"/>
        <v>0</v>
      </c>
      <c r="BL816" s="181">
        <f>Инвентаризация!O819</f>
        <v>0</v>
      </c>
      <c r="BM816" s="181">
        <f>Инвентаризация!P819</f>
        <v>0</v>
      </c>
      <c r="BN816" s="181">
        <f>Инвентаризация!Q819</f>
        <v>0</v>
      </c>
      <c r="BO816" s="181" t="str">
        <f>IFERROR('Аксапта 3'!A824,"-")</f>
        <v>-</v>
      </c>
      <c r="BP816" s="38">
        <f t="shared" si="271"/>
        <v>0</v>
      </c>
      <c r="BQ816" s="38">
        <f t="shared" si="272"/>
        <v>0</v>
      </c>
      <c r="BR816" s="38">
        <f t="shared" si="273"/>
        <v>0</v>
      </c>
      <c r="BS816" s="181">
        <f t="shared" si="274"/>
        <v>0</v>
      </c>
    </row>
    <row r="817" spans="41:71">
      <c r="AO817" s="38">
        <f t="shared" si="261"/>
        <v>0</v>
      </c>
      <c r="AP817" s="38">
        <f t="shared" si="262"/>
        <v>0</v>
      </c>
      <c r="AR817" s="181">
        <f>Инвентаризация!O820</f>
        <v>0</v>
      </c>
      <c r="AS817" s="181">
        <f>Инвентаризация!P820</f>
        <v>0</v>
      </c>
      <c r="AT817" s="181">
        <f>Инвентаризация!Q820</f>
        <v>0</v>
      </c>
      <c r="AU817" s="181" t="str">
        <f>IFERROR('Аксапта '!A825,"-")</f>
        <v>-</v>
      </c>
      <c r="AV817" s="38">
        <f t="shared" si="263"/>
        <v>0</v>
      </c>
      <c r="AW817" s="38">
        <f t="shared" si="264"/>
        <v>0</v>
      </c>
      <c r="AX817" s="38">
        <f t="shared" si="265"/>
        <v>0</v>
      </c>
      <c r="AY817" s="181">
        <f t="shared" si="266"/>
        <v>0</v>
      </c>
      <c r="BB817" s="181">
        <f>Инвентаризация!O820</f>
        <v>0</v>
      </c>
      <c r="BC817" s="181">
        <f>Инвентаризация!P820</f>
        <v>0</v>
      </c>
      <c r="BD817" s="181">
        <f>Инвентаризация!Q820</f>
        <v>0</v>
      </c>
      <c r="BE817" s="181" t="str">
        <f>IFERROR('Аксапта 2'!A825,"-")</f>
        <v>-</v>
      </c>
      <c r="BF817" s="38">
        <f t="shared" si="267"/>
        <v>0</v>
      </c>
      <c r="BG817" s="38">
        <f t="shared" si="268"/>
        <v>0</v>
      </c>
      <c r="BH817" s="38">
        <f t="shared" si="269"/>
        <v>0</v>
      </c>
      <c r="BI817" s="181">
        <f t="shared" si="270"/>
        <v>0</v>
      </c>
      <c r="BL817" s="181">
        <f>Инвентаризация!O820</f>
        <v>0</v>
      </c>
      <c r="BM817" s="181">
        <f>Инвентаризация!P820</f>
        <v>0</v>
      </c>
      <c r="BN817" s="181">
        <f>Инвентаризация!Q820</f>
        <v>0</v>
      </c>
      <c r="BO817" s="181" t="str">
        <f>IFERROR('Аксапта 3'!A825,"-")</f>
        <v>-</v>
      </c>
      <c r="BP817" s="38">
        <f t="shared" si="271"/>
        <v>0</v>
      </c>
      <c r="BQ817" s="38">
        <f t="shared" si="272"/>
        <v>0</v>
      </c>
      <c r="BR817" s="38">
        <f t="shared" si="273"/>
        <v>0</v>
      </c>
      <c r="BS817" s="181">
        <f t="shared" si="274"/>
        <v>0</v>
      </c>
    </row>
    <row r="818" spans="41:71">
      <c r="AO818" s="38">
        <f t="shared" si="261"/>
        <v>0</v>
      </c>
      <c r="AP818" s="38">
        <f t="shared" si="262"/>
        <v>0</v>
      </c>
      <c r="AR818" s="181">
        <f>Инвентаризация!O821</f>
        <v>0</v>
      </c>
      <c r="AS818" s="181">
        <f>Инвентаризация!P821</f>
        <v>0</v>
      </c>
      <c r="AT818" s="181">
        <f>Инвентаризация!Q821</f>
        <v>0</v>
      </c>
      <c r="AU818" s="181" t="str">
        <f>IFERROR('Аксапта '!A826,"-")</f>
        <v>-</v>
      </c>
      <c r="AV818" s="38">
        <f t="shared" si="263"/>
        <v>0</v>
      </c>
      <c r="AW818" s="38">
        <f t="shared" si="264"/>
        <v>0</v>
      </c>
      <c r="AX818" s="38">
        <f t="shared" si="265"/>
        <v>0</v>
      </c>
      <c r="AY818" s="181">
        <f t="shared" si="266"/>
        <v>0</v>
      </c>
      <c r="BB818" s="181">
        <f>Инвентаризация!O821</f>
        <v>0</v>
      </c>
      <c r="BC818" s="181">
        <f>Инвентаризация!P821</f>
        <v>0</v>
      </c>
      <c r="BD818" s="181">
        <f>Инвентаризация!Q821</f>
        <v>0</v>
      </c>
      <c r="BE818" s="181" t="str">
        <f>IFERROR('Аксапта 2'!A826,"-")</f>
        <v>-</v>
      </c>
      <c r="BF818" s="38">
        <f t="shared" si="267"/>
        <v>0</v>
      </c>
      <c r="BG818" s="38">
        <f t="shared" si="268"/>
        <v>0</v>
      </c>
      <c r="BH818" s="38">
        <f t="shared" si="269"/>
        <v>0</v>
      </c>
      <c r="BI818" s="181">
        <f t="shared" si="270"/>
        <v>0</v>
      </c>
      <c r="BL818" s="181">
        <f>Инвентаризация!O821</f>
        <v>0</v>
      </c>
      <c r="BM818" s="181">
        <f>Инвентаризация!P821</f>
        <v>0</v>
      </c>
      <c r="BN818" s="181">
        <f>Инвентаризация!Q821</f>
        <v>0</v>
      </c>
      <c r="BO818" s="181" t="str">
        <f>IFERROR('Аксапта 3'!A826,"-")</f>
        <v>-</v>
      </c>
      <c r="BP818" s="38">
        <f t="shared" si="271"/>
        <v>0</v>
      </c>
      <c r="BQ818" s="38">
        <f t="shared" si="272"/>
        <v>0</v>
      </c>
      <c r="BR818" s="38">
        <f t="shared" si="273"/>
        <v>0</v>
      </c>
      <c r="BS818" s="181">
        <f t="shared" si="274"/>
        <v>0</v>
      </c>
    </row>
    <row r="819" spans="41:71">
      <c r="AO819" s="38">
        <f t="shared" si="261"/>
        <v>0</v>
      </c>
      <c r="AP819" s="38">
        <f t="shared" si="262"/>
        <v>0</v>
      </c>
      <c r="AR819" s="181">
        <f>Инвентаризация!O822</f>
        <v>0</v>
      </c>
      <c r="AS819" s="181">
        <f>Инвентаризация!P822</f>
        <v>0</v>
      </c>
      <c r="AT819" s="181">
        <f>Инвентаризация!Q822</f>
        <v>0</v>
      </c>
      <c r="AU819" s="181" t="str">
        <f>IFERROR('Аксапта '!A827,"-")</f>
        <v>-</v>
      </c>
      <c r="AV819" s="38">
        <f t="shared" si="263"/>
        <v>0</v>
      </c>
      <c r="AW819" s="38">
        <f t="shared" si="264"/>
        <v>0</v>
      </c>
      <c r="AX819" s="38">
        <f t="shared" si="265"/>
        <v>0</v>
      </c>
      <c r="AY819" s="181">
        <f t="shared" si="266"/>
        <v>0</v>
      </c>
      <c r="BB819" s="181">
        <f>Инвентаризация!O822</f>
        <v>0</v>
      </c>
      <c r="BC819" s="181">
        <f>Инвентаризация!P822</f>
        <v>0</v>
      </c>
      <c r="BD819" s="181">
        <f>Инвентаризация!Q822</f>
        <v>0</v>
      </c>
      <c r="BE819" s="181" t="str">
        <f>IFERROR('Аксапта 2'!A827,"-")</f>
        <v>-</v>
      </c>
      <c r="BF819" s="38">
        <f t="shared" si="267"/>
        <v>0</v>
      </c>
      <c r="BG819" s="38">
        <f t="shared" si="268"/>
        <v>0</v>
      </c>
      <c r="BH819" s="38">
        <f t="shared" si="269"/>
        <v>0</v>
      </c>
      <c r="BI819" s="181">
        <f t="shared" si="270"/>
        <v>0</v>
      </c>
      <c r="BL819" s="181">
        <f>Инвентаризация!O822</f>
        <v>0</v>
      </c>
      <c r="BM819" s="181">
        <f>Инвентаризация!P822</f>
        <v>0</v>
      </c>
      <c r="BN819" s="181">
        <f>Инвентаризация!Q822</f>
        <v>0</v>
      </c>
      <c r="BO819" s="181" t="str">
        <f>IFERROR('Аксапта 3'!A827,"-")</f>
        <v>-</v>
      </c>
      <c r="BP819" s="38">
        <f t="shared" si="271"/>
        <v>0</v>
      </c>
      <c r="BQ819" s="38">
        <f t="shared" si="272"/>
        <v>0</v>
      </c>
      <c r="BR819" s="38">
        <f t="shared" si="273"/>
        <v>0</v>
      </c>
      <c r="BS819" s="181">
        <f t="shared" si="274"/>
        <v>0</v>
      </c>
    </row>
    <row r="820" spans="41:71">
      <c r="AO820" s="38">
        <f t="shared" si="261"/>
        <v>0</v>
      </c>
      <c r="AP820" s="38">
        <f t="shared" si="262"/>
        <v>0</v>
      </c>
      <c r="AR820" s="181">
        <f>Инвентаризация!O823</f>
        <v>0</v>
      </c>
      <c r="AS820" s="181">
        <f>Инвентаризация!P823</f>
        <v>0</v>
      </c>
      <c r="AT820" s="181">
        <f>Инвентаризация!Q823</f>
        <v>0</v>
      </c>
      <c r="AU820" s="181" t="str">
        <f>IFERROR('Аксапта '!A828,"-")</f>
        <v>-</v>
      </c>
      <c r="AV820" s="38">
        <f t="shared" si="263"/>
        <v>0</v>
      </c>
      <c r="AW820" s="38">
        <f t="shared" si="264"/>
        <v>0</v>
      </c>
      <c r="AX820" s="38">
        <f t="shared" si="265"/>
        <v>0</v>
      </c>
      <c r="AY820" s="181">
        <f t="shared" si="266"/>
        <v>0</v>
      </c>
      <c r="BB820" s="181">
        <f>Инвентаризация!O823</f>
        <v>0</v>
      </c>
      <c r="BC820" s="181">
        <f>Инвентаризация!P823</f>
        <v>0</v>
      </c>
      <c r="BD820" s="181">
        <f>Инвентаризация!Q823</f>
        <v>0</v>
      </c>
      <c r="BE820" s="181" t="str">
        <f>IFERROR('Аксапта 2'!A828,"-")</f>
        <v>-</v>
      </c>
      <c r="BF820" s="38">
        <f t="shared" si="267"/>
        <v>0</v>
      </c>
      <c r="BG820" s="38">
        <f t="shared" si="268"/>
        <v>0</v>
      </c>
      <c r="BH820" s="38">
        <f t="shared" si="269"/>
        <v>0</v>
      </c>
      <c r="BI820" s="181">
        <f t="shared" si="270"/>
        <v>0</v>
      </c>
      <c r="BL820" s="181">
        <f>Инвентаризация!O823</f>
        <v>0</v>
      </c>
      <c r="BM820" s="181">
        <f>Инвентаризация!P823</f>
        <v>0</v>
      </c>
      <c r="BN820" s="181">
        <f>Инвентаризация!Q823</f>
        <v>0</v>
      </c>
      <c r="BO820" s="181" t="str">
        <f>IFERROR('Аксапта 3'!A828,"-")</f>
        <v>-</v>
      </c>
      <c r="BP820" s="38">
        <f t="shared" si="271"/>
        <v>0</v>
      </c>
      <c r="BQ820" s="38">
        <f t="shared" si="272"/>
        <v>0</v>
      </c>
      <c r="BR820" s="38">
        <f t="shared" si="273"/>
        <v>0</v>
      </c>
      <c r="BS820" s="181">
        <f t="shared" si="274"/>
        <v>0</v>
      </c>
    </row>
    <row r="821" spans="41:71">
      <c r="AO821" s="38">
        <f t="shared" si="261"/>
        <v>0</v>
      </c>
      <c r="AP821" s="38">
        <f t="shared" si="262"/>
        <v>0</v>
      </c>
      <c r="AR821" s="181">
        <f>Инвентаризация!O824</f>
        <v>0</v>
      </c>
      <c r="AS821" s="181">
        <f>Инвентаризация!P824</f>
        <v>0</v>
      </c>
      <c r="AT821" s="181">
        <f>Инвентаризация!Q824</f>
        <v>0</v>
      </c>
      <c r="AU821" s="181" t="str">
        <f>IFERROR('Аксапта '!A829,"-")</f>
        <v>-</v>
      </c>
      <c r="AV821" s="38">
        <f t="shared" si="263"/>
        <v>0</v>
      </c>
      <c r="AW821" s="38">
        <f t="shared" si="264"/>
        <v>0</v>
      </c>
      <c r="AX821" s="38">
        <f t="shared" si="265"/>
        <v>0</v>
      </c>
      <c r="AY821" s="181">
        <f t="shared" si="266"/>
        <v>0</v>
      </c>
      <c r="BB821" s="181">
        <f>Инвентаризация!O824</f>
        <v>0</v>
      </c>
      <c r="BC821" s="181">
        <f>Инвентаризация!P824</f>
        <v>0</v>
      </c>
      <c r="BD821" s="181">
        <f>Инвентаризация!Q824</f>
        <v>0</v>
      </c>
      <c r="BE821" s="181" t="str">
        <f>IFERROR('Аксапта 2'!A829,"-")</f>
        <v>-</v>
      </c>
      <c r="BF821" s="38">
        <f t="shared" si="267"/>
        <v>0</v>
      </c>
      <c r="BG821" s="38">
        <f t="shared" si="268"/>
        <v>0</v>
      </c>
      <c r="BH821" s="38">
        <f t="shared" si="269"/>
        <v>0</v>
      </c>
      <c r="BI821" s="181">
        <f t="shared" si="270"/>
        <v>0</v>
      </c>
      <c r="BL821" s="181">
        <f>Инвентаризация!O824</f>
        <v>0</v>
      </c>
      <c r="BM821" s="181">
        <f>Инвентаризация!P824</f>
        <v>0</v>
      </c>
      <c r="BN821" s="181">
        <f>Инвентаризация!Q824</f>
        <v>0</v>
      </c>
      <c r="BO821" s="181" t="str">
        <f>IFERROR('Аксапта 3'!A829,"-")</f>
        <v>-</v>
      </c>
      <c r="BP821" s="38">
        <f t="shared" si="271"/>
        <v>0</v>
      </c>
      <c r="BQ821" s="38">
        <f t="shared" si="272"/>
        <v>0</v>
      </c>
      <c r="BR821" s="38">
        <f t="shared" si="273"/>
        <v>0</v>
      </c>
      <c r="BS821" s="181">
        <f t="shared" si="274"/>
        <v>0</v>
      </c>
    </row>
    <row r="822" spans="41:71">
      <c r="AO822" s="38">
        <f t="shared" si="261"/>
        <v>0</v>
      </c>
      <c r="AP822" s="38">
        <f t="shared" si="262"/>
        <v>0</v>
      </c>
      <c r="AR822" s="181">
        <f>Инвентаризация!O825</f>
        <v>0</v>
      </c>
      <c r="AS822" s="181">
        <f>Инвентаризация!P825</f>
        <v>0</v>
      </c>
      <c r="AT822" s="181">
        <f>Инвентаризация!Q825</f>
        <v>0</v>
      </c>
      <c r="AU822" s="181" t="str">
        <f>IFERROR('Аксапта '!A830,"-")</f>
        <v>-</v>
      </c>
      <c r="AV822" s="38">
        <f t="shared" si="263"/>
        <v>0</v>
      </c>
      <c r="AW822" s="38">
        <f t="shared" si="264"/>
        <v>0</v>
      </c>
      <c r="AX822" s="38">
        <f t="shared" si="265"/>
        <v>0</v>
      </c>
      <c r="AY822" s="181">
        <f t="shared" si="266"/>
        <v>0</v>
      </c>
      <c r="BB822" s="181">
        <f>Инвентаризация!O825</f>
        <v>0</v>
      </c>
      <c r="BC822" s="181">
        <f>Инвентаризация!P825</f>
        <v>0</v>
      </c>
      <c r="BD822" s="181">
        <f>Инвентаризация!Q825</f>
        <v>0</v>
      </c>
      <c r="BE822" s="181" t="str">
        <f>IFERROR('Аксапта 2'!A830,"-")</f>
        <v>-</v>
      </c>
      <c r="BF822" s="38">
        <f t="shared" si="267"/>
        <v>0</v>
      </c>
      <c r="BG822" s="38">
        <f t="shared" si="268"/>
        <v>0</v>
      </c>
      <c r="BH822" s="38">
        <f t="shared" si="269"/>
        <v>0</v>
      </c>
      <c r="BI822" s="181">
        <f t="shared" si="270"/>
        <v>0</v>
      </c>
      <c r="BL822" s="181">
        <f>Инвентаризация!O825</f>
        <v>0</v>
      </c>
      <c r="BM822" s="181">
        <f>Инвентаризация!P825</f>
        <v>0</v>
      </c>
      <c r="BN822" s="181">
        <f>Инвентаризация!Q825</f>
        <v>0</v>
      </c>
      <c r="BO822" s="181" t="str">
        <f>IFERROR('Аксапта 3'!A830,"-")</f>
        <v>-</v>
      </c>
      <c r="BP822" s="38">
        <f t="shared" si="271"/>
        <v>0</v>
      </c>
      <c r="BQ822" s="38">
        <f t="shared" si="272"/>
        <v>0</v>
      </c>
      <c r="BR822" s="38">
        <f t="shared" si="273"/>
        <v>0</v>
      </c>
      <c r="BS822" s="181">
        <f t="shared" si="274"/>
        <v>0</v>
      </c>
    </row>
    <row r="823" spans="41:71">
      <c r="AO823" s="38">
        <f t="shared" si="261"/>
        <v>0</v>
      </c>
      <c r="AP823" s="38">
        <f t="shared" si="262"/>
        <v>0</v>
      </c>
      <c r="AR823" s="181">
        <f>Инвентаризация!O826</f>
        <v>0</v>
      </c>
      <c r="AS823" s="181">
        <f>Инвентаризация!P826</f>
        <v>0</v>
      </c>
      <c r="AT823" s="181">
        <f>Инвентаризация!Q826</f>
        <v>0</v>
      </c>
      <c r="AU823" s="181" t="str">
        <f>IFERROR('Аксапта '!A831,"-")</f>
        <v>-</v>
      </c>
      <c r="AV823" s="38">
        <f t="shared" si="263"/>
        <v>0</v>
      </c>
      <c r="AW823" s="38">
        <f t="shared" si="264"/>
        <v>0</v>
      </c>
      <c r="AX823" s="38">
        <f t="shared" si="265"/>
        <v>0</v>
      </c>
      <c r="AY823" s="181">
        <f t="shared" si="266"/>
        <v>0</v>
      </c>
      <c r="BB823" s="181">
        <f>Инвентаризация!O826</f>
        <v>0</v>
      </c>
      <c r="BC823" s="181">
        <f>Инвентаризация!P826</f>
        <v>0</v>
      </c>
      <c r="BD823" s="181">
        <f>Инвентаризация!Q826</f>
        <v>0</v>
      </c>
      <c r="BE823" s="181" t="str">
        <f>IFERROR('Аксапта 2'!A831,"-")</f>
        <v>-</v>
      </c>
      <c r="BF823" s="38">
        <f t="shared" si="267"/>
        <v>0</v>
      </c>
      <c r="BG823" s="38">
        <f t="shared" si="268"/>
        <v>0</v>
      </c>
      <c r="BH823" s="38">
        <f t="shared" si="269"/>
        <v>0</v>
      </c>
      <c r="BI823" s="181">
        <f t="shared" si="270"/>
        <v>0</v>
      </c>
      <c r="BL823" s="181">
        <f>Инвентаризация!O826</f>
        <v>0</v>
      </c>
      <c r="BM823" s="181">
        <f>Инвентаризация!P826</f>
        <v>0</v>
      </c>
      <c r="BN823" s="181">
        <f>Инвентаризация!Q826</f>
        <v>0</v>
      </c>
      <c r="BO823" s="181" t="str">
        <f>IFERROR('Аксапта 3'!A831,"-")</f>
        <v>-</v>
      </c>
      <c r="BP823" s="38">
        <f t="shared" si="271"/>
        <v>0</v>
      </c>
      <c r="BQ823" s="38">
        <f t="shared" si="272"/>
        <v>0</v>
      </c>
      <c r="BR823" s="38">
        <f t="shared" si="273"/>
        <v>0</v>
      </c>
      <c r="BS823" s="181">
        <f t="shared" si="274"/>
        <v>0</v>
      </c>
    </row>
    <row r="824" spans="41:71">
      <c r="AO824" s="38">
        <f t="shared" si="261"/>
        <v>0</v>
      </c>
      <c r="AP824" s="38">
        <f t="shared" si="262"/>
        <v>0</v>
      </c>
      <c r="AR824" s="181">
        <f>Инвентаризация!O827</f>
        <v>0</v>
      </c>
      <c r="AS824" s="181">
        <f>Инвентаризация!P827</f>
        <v>0</v>
      </c>
      <c r="AT824" s="181">
        <f>Инвентаризация!Q827</f>
        <v>0</v>
      </c>
      <c r="AU824" s="181" t="str">
        <f>IFERROR('Аксапта '!A832,"-")</f>
        <v>-</v>
      </c>
      <c r="AV824" s="38">
        <f t="shared" si="263"/>
        <v>0</v>
      </c>
      <c r="AW824" s="38">
        <f t="shared" si="264"/>
        <v>0</v>
      </c>
      <c r="AX824" s="38">
        <f t="shared" si="265"/>
        <v>0</v>
      </c>
      <c r="AY824" s="181">
        <f t="shared" si="266"/>
        <v>0</v>
      </c>
      <c r="BB824" s="181">
        <f>Инвентаризация!O827</f>
        <v>0</v>
      </c>
      <c r="BC824" s="181">
        <f>Инвентаризация!P827</f>
        <v>0</v>
      </c>
      <c r="BD824" s="181">
        <f>Инвентаризация!Q827</f>
        <v>0</v>
      </c>
      <c r="BE824" s="181" t="str">
        <f>IFERROR('Аксапта 2'!A832,"-")</f>
        <v>-</v>
      </c>
      <c r="BF824" s="38">
        <f t="shared" si="267"/>
        <v>0</v>
      </c>
      <c r="BG824" s="38">
        <f t="shared" si="268"/>
        <v>0</v>
      </c>
      <c r="BH824" s="38">
        <f t="shared" si="269"/>
        <v>0</v>
      </c>
      <c r="BI824" s="181">
        <f t="shared" si="270"/>
        <v>0</v>
      </c>
      <c r="BL824" s="181">
        <f>Инвентаризация!O827</f>
        <v>0</v>
      </c>
      <c r="BM824" s="181">
        <f>Инвентаризация!P827</f>
        <v>0</v>
      </c>
      <c r="BN824" s="181">
        <f>Инвентаризация!Q827</f>
        <v>0</v>
      </c>
      <c r="BO824" s="181" t="str">
        <f>IFERROR('Аксапта 3'!A832,"-")</f>
        <v>-</v>
      </c>
      <c r="BP824" s="38">
        <f t="shared" si="271"/>
        <v>0</v>
      </c>
      <c r="BQ824" s="38">
        <f t="shared" si="272"/>
        <v>0</v>
      </c>
      <c r="BR824" s="38">
        <f t="shared" si="273"/>
        <v>0</v>
      </c>
      <c r="BS824" s="181">
        <f t="shared" si="274"/>
        <v>0</v>
      </c>
    </row>
    <row r="825" spans="41:71">
      <c r="AO825" s="38">
        <f t="shared" si="261"/>
        <v>0</v>
      </c>
      <c r="AP825" s="38">
        <f t="shared" si="262"/>
        <v>0</v>
      </c>
      <c r="AR825" s="181">
        <f>Инвентаризация!O828</f>
        <v>0</v>
      </c>
      <c r="AS825" s="181">
        <f>Инвентаризация!P828</f>
        <v>0</v>
      </c>
      <c r="AT825" s="181">
        <f>Инвентаризация!Q828</f>
        <v>0</v>
      </c>
      <c r="AU825" s="181" t="str">
        <f>IFERROR('Аксапта '!A833,"-")</f>
        <v>-</v>
      </c>
      <c r="AV825" s="38">
        <f t="shared" si="263"/>
        <v>0</v>
      </c>
      <c r="AW825" s="38">
        <f t="shared" si="264"/>
        <v>0</v>
      </c>
      <c r="AX825" s="38">
        <f t="shared" si="265"/>
        <v>0</v>
      </c>
      <c r="AY825" s="181">
        <f t="shared" si="266"/>
        <v>0</v>
      </c>
      <c r="BB825" s="181">
        <f>Инвентаризация!O828</f>
        <v>0</v>
      </c>
      <c r="BC825" s="181">
        <f>Инвентаризация!P828</f>
        <v>0</v>
      </c>
      <c r="BD825" s="181">
        <f>Инвентаризация!Q828</f>
        <v>0</v>
      </c>
      <c r="BE825" s="181" t="str">
        <f>IFERROR('Аксапта 2'!A833,"-")</f>
        <v>-</v>
      </c>
      <c r="BF825" s="38">
        <f t="shared" si="267"/>
        <v>0</v>
      </c>
      <c r="BG825" s="38">
        <f t="shared" si="268"/>
        <v>0</v>
      </c>
      <c r="BH825" s="38">
        <f t="shared" si="269"/>
        <v>0</v>
      </c>
      <c r="BI825" s="181">
        <f t="shared" si="270"/>
        <v>0</v>
      </c>
      <c r="BL825" s="181">
        <f>Инвентаризация!O828</f>
        <v>0</v>
      </c>
      <c r="BM825" s="181">
        <f>Инвентаризация!P828</f>
        <v>0</v>
      </c>
      <c r="BN825" s="181">
        <f>Инвентаризация!Q828</f>
        <v>0</v>
      </c>
      <c r="BO825" s="181" t="str">
        <f>IFERROR('Аксапта 3'!A833,"-")</f>
        <v>-</v>
      </c>
      <c r="BP825" s="38">
        <f t="shared" si="271"/>
        <v>0</v>
      </c>
      <c r="BQ825" s="38">
        <f t="shared" si="272"/>
        <v>0</v>
      </c>
      <c r="BR825" s="38">
        <f t="shared" si="273"/>
        <v>0</v>
      </c>
      <c r="BS825" s="181">
        <f t="shared" si="274"/>
        <v>0</v>
      </c>
    </row>
    <row r="826" spans="41:71">
      <c r="AO826" s="38">
        <f t="shared" si="261"/>
        <v>0</v>
      </c>
      <c r="AP826" s="38">
        <f t="shared" si="262"/>
        <v>0</v>
      </c>
      <c r="AR826" s="181">
        <f>Инвентаризация!O829</f>
        <v>0</v>
      </c>
      <c r="AS826" s="181">
        <f>Инвентаризация!P829</f>
        <v>0</v>
      </c>
      <c r="AT826" s="181">
        <f>Инвентаризация!Q829</f>
        <v>0</v>
      </c>
      <c r="AU826" s="181" t="str">
        <f>IFERROR('Аксапта '!A834,"-")</f>
        <v>-</v>
      </c>
      <c r="AV826" s="38">
        <f t="shared" si="263"/>
        <v>0</v>
      </c>
      <c r="AW826" s="38">
        <f t="shared" si="264"/>
        <v>0</v>
      </c>
      <c r="AX826" s="38">
        <f t="shared" si="265"/>
        <v>0</v>
      </c>
      <c r="AY826" s="181">
        <f t="shared" si="266"/>
        <v>0</v>
      </c>
      <c r="BB826" s="181">
        <f>Инвентаризация!O829</f>
        <v>0</v>
      </c>
      <c r="BC826" s="181">
        <f>Инвентаризация!P829</f>
        <v>0</v>
      </c>
      <c r="BD826" s="181">
        <f>Инвентаризация!Q829</f>
        <v>0</v>
      </c>
      <c r="BE826" s="181" t="str">
        <f>IFERROR('Аксапта 2'!A834,"-")</f>
        <v>-</v>
      </c>
      <c r="BF826" s="38">
        <f t="shared" si="267"/>
        <v>0</v>
      </c>
      <c r="BG826" s="38">
        <f t="shared" si="268"/>
        <v>0</v>
      </c>
      <c r="BH826" s="38">
        <f t="shared" si="269"/>
        <v>0</v>
      </c>
      <c r="BI826" s="181">
        <f t="shared" si="270"/>
        <v>0</v>
      </c>
      <c r="BL826" s="181">
        <f>Инвентаризация!O829</f>
        <v>0</v>
      </c>
      <c r="BM826" s="181">
        <f>Инвентаризация!P829</f>
        <v>0</v>
      </c>
      <c r="BN826" s="181">
        <f>Инвентаризация!Q829</f>
        <v>0</v>
      </c>
      <c r="BO826" s="181" t="str">
        <f>IFERROR('Аксапта 3'!A834,"-")</f>
        <v>-</v>
      </c>
      <c r="BP826" s="38">
        <f t="shared" si="271"/>
        <v>0</v>
      </c>
      <c r="BQ826" s="38">
        <f t="shared" si="272"/>
        <v>0</v>
      </c>
      <c r="BR826" s="38">
        <f t="shared" si="273"/>
        <v>0</v>
      </c>
      <c r="BS826" s="181">
        <f t="shared" si="274"/>
        <v>0</v>
      </c>
    </row>
    <row r="827" spans="41:71">
      <c r="AO827" s="38">
        <f t="shared" si="261"/>
        <v>0</v>
      </c>
      <c r="AP827" s="38">
        <f t="shared" si="262"/>
        <v>0</v>
      </c>
      <c r="AR827" s="181">
        <f>Инвентаризация!O830</f>
        <v>0</v>
      </c>
      <c r="AS827" s="181">
        <f>Инвентаризация!P830</f>
        <v>0</v>
      </c>
      <c r="AT827" s="181">
        <f>Инвентаризация!Q830</f>
        <v>0</v>
      </c>
      <c r="AU827" s="181" t="str">
        <f>IFERROR('Аксапта '!A835,"-")</f>
        <v>-</v>
      </c>
      <c r="AV827" s="38">
        <f t="shared" si="263"/>
        <v>0</v>
      </c>
      <c r="AW827" s="38">
        <f t="shared" si="264"/>
        <v>0</v>
      </c>
      <c r="AX827" s="38">
        <f t="shared" si="265"/>
        <v>0</v>
      </c>
      <c r="AY827" s="181">
        <f t="shared" si="266"/>
        <v>0</v>
      </c>
      <c r="BB827" s="181">
        <f>Инвентаризация!O830</f>
        <v>0</v>
      </c>
      <c r="BC827" s="181">
        <f>Инвентаризация!P830</f>
        <v>0</v>
      </c>
      <c r="BD827" s="181">
        <f>Инвентаризация!Q830</f>
        <v>0</v>
      </c>
      <c r="BE827" s="181" t="str">
        <f>IFERROR('Аксапта 2'!A835,"-")</f>
        <v>-</v>
      </c>
      <c r="BF827" s="38">
        <f t="shared" si="267"/>
        <v>0</v>
      </c>
      <c r="BG827" s="38">
        <f t="shared" si="268"/>
        <v>0</v>
      </c>
      <c r="BH827" s="38">
        <f t="shared" si="269"/>
        <v>0</v>
      </c>
      <c r="BI827" s="181">
        <f t="shared" si="270"/>
        <v>0</v>
      </c>
      <c r="BL827" s="181">
        <f>Инвентаризация!O830</f>
        <v>0</v>
      </c>
      <c r="BM827" s="181">
        <f>Инвентаризация!P830</f>
        <v>0</v>
      </c>
      <c r="BN827" s="181">
        <f>Инвентаризация!Q830</f>
        <v>0</v>
      </c>
      <c r="BO827" s="181" t="str">
        <f>IFERROR('Аксапта 3'!A835,"-")</f>
        <v>-</v>
      </c>
      <c r="BP827" s="38">
        <f t="shared" si="271"/>
        <v>0</v>
      </c>
      <c r="BQ827" s="38">
        <f t="shared" si="272"/>
        <v>0</v>
      </c>
      <c r="BR827" s="38">
        <f t="shared" si="273"/>
        <v>0</v>
      </c>
      <c r="BS827" s="181">
        <f t="shared" si="274"/>
        <v>0</v>
      </c>
    </row>
    <row r="828" spans="41:71">
      <c r="AO828" s="38">
        <f t="shared" si="261"/>
        <v>0</v>
      </c>
      <c r="AP828" s="38">
        <f t="shared" si="262"/>
        <v>0</v>
      </c>
      <c r="AR828" s="181">
        <f>Инвентаризация!O831</f>
        <v>0</v>
      </c>
      <c r="AS828" s="181">
        <f>Инвентаризация!P831</f>
        <v>0</v>
      </c>
      <c r="AT828" s="181">
        <f>Инвентаризация!Q831</f>
        <v>0</v>
      </c>
      <c r="AU828" s="181" t="str">
        <f>IFERROR('Аксапта '!A836,"-")</f>
        <v>-</v>
      </c>
      <c r="AV828" s="38">
        <f t="shared" si="263"/>
        <v>0</v>
      </c>
      <c r="AW828" s="38">
        <f t="shared" si="264"/>
        <v>0</v>
      </c>
      <c r="AX828" s="38">
        <f t="shared" si="265"/>
        <v>0</v>
      </c>
      <c r="AY828" s="181">
        <f t="shared" si="266"/>
        <v>0</v>
      </c>
      <c r="BB828" s="181">
        <f>Инвентаризация!O831</f>
        <v>0</v>
      </c>
      <c r="BC828" s="181">
        <f>Инвентаризация!P831</f>
        <v>0</v>
      </c>
      <c r="BD828" s="181">
        <f>Инвентаризация!Q831</f>
        <v>0</v>
      </c>
      <c r="BE828" s="181" t="str">
        <f>IFERROR('Аксапта 2'!A836,"-")</f>
        <v>-</v>
      </c>
      <c r="BF828" s="38">
        <f t="shared" si="267"/>
        <v>0</v>
      </c>
      <c r="BG828" s="38">
        <f t="shared" si="268"/>
        <v>0</v>
      </c>
      <c r="BH828" s="38">
        <f t="shared" si="269"/>
        <v>0</v>
      </c>
      <c r="BI828" s="181">
        <f t="shared" si="270"/>
        <v>0</v>
      </c>
      <c r="BL828" s="181">
        <f>Инвентаризация!O831</f>
        <v>0</v>
      </c>
      <c r="BM828" s="181">
        <f>Инвентаризация!P831</f>
        <v>0</v>
      </c>
      <c r="BN828" s="181">
        <f>Инвентаризация!Q831</f>
        <v>0</v>
      </c>
      <c r="BO828" s="181" t="str">
        <f>IFERROR('Аксапта 3'!A836,"-")</f>
        <v>-</v>
      </c>
      <c r="BP828" s="38">
        <f t="shared" si="271"/>
        <v>0</v>
      </c>
      <c r="BQ828" s="38">
        <f t="shared" si="272"/>
        <v>0</v>
      </c>
      <c r="BR828" s="38">
        <f t="shared" si="273"/>
        <v>0</v>
      </c>
      <c r="BS828" s="181">
        <f t="shared" si="274"/>
        <v>0</v>
      </c>
    </row>
    <row r="829" spans="41:71">
      <c r="AO829" s="38">
        <f t="shared" si="261"/>
        <v>0</v>
      </c>
      <c r="AP829" s="38">
        <f t="shared" si="262"/>
        <v>0</v>
      </c>
      <c r="AR829" s="181">
        <f>Инвентаризация!O832</f>
        <v>0</v>
      </c>
      <c r="AS829" s="181">
        <f>Инвентаризация!P832</f>
        <v>0</v>
      </c>
      <c r="AT829" s="181">
        <f>Инвентаризация!Q832</f>
        <v>0</v>
      </c>
      <c r="AU829" s="181" t="str">
        <f>IFERROR('Аксапта '!A837,"-")</f>
        <v>-</v>
      </c>
      <c r="AV829" s="38">
        <f t="shared" si="263"/>
        <v>0</v>
      </c>
      <c r="AW829" s="38">
        <f t="shared" si="264"/>
        <v>0</v>
      </c>
      <c r="AX829" s="38">
        <f t="shared" si="265"/>
        <v>0</v>
      </c>
      <c r="AY829" s="181">
        <f t="shared" si="266"/>
        <v>0</v>
      </c>
      <c r="BB829" s="181">
        <f>Инвентаризация!O832</f>
        <v>0</v>
      </c>
      <c r="BC829" s="181">
        <f>Инвентаризация!P832</f>
        <v>0</v>
      </c>
      <c r="BD829" s="181">
        <f>Инвентаризация!Q832</f>
        <v>0</v>
      </c>
      <c r="BE829" s="181" t="str">
        <f>IFERROR('Аксапта 2'!A837,"-")</f>
        <v>-</v>
      </c>
      <c r="BF829" s="38">
        <f t="shared" si="267"/>
        <v>0</v>
      </c>
      <c r="BG829" s="38">
        <f t="shared" si="268"/>
        <v>0</v>
      </c>
      <c r="BH829" s="38">
        <f t="shared" si="269"/>
        <v>0</v>
      </c>
      <c r="BI829" s="181">
        <f t="shared" si="270"/>
        <v>0</v>
      </c>
      <c r="BL829" s="181">
        <f>Инвентаризация!O832</f>
        <v>0</v>
      </c>
      <c r="BM829" s="181">
        <f>Инвентаризация!P832</f>
        <v>0</v>
      </c>
      <c r="BN829" s="181">
        <f>Инвентаризация!Q832</f>
        <v>0</v>
      </c>
      <c r="BO829" s="181" t="str">
        <f>IFERROR('Аксапта 3'!A837,"-")</f>
        <v>-</v>
      </c>
      <c r="BP829" s="38">
        <f t="shared" si="271"/>
        <v>0</v>
      </c>
      <c r="BQ829" s="38">
        <f t="shared" si="272"/>
        <v>0</v>
      </c>
      <c r="BR829" s="38">
        <f t="shared" si="273"/>
        <v>0</v>
      </c>
      <c r="BS829" s="181">
        <f t="shared" si="274"/>
        <v>0</v>
      </c>
    </row>
    <row r="830" spans="41:71">
      <c r="AO830" s="38">
        <f t="shared" si="261"/>
        <v>0</v>
      </c>
      <c r="AP830" s="38">
        <f t="shared" si="262"/>
        <v>0</v>
      </c>
      <c r="AR830" s="181">
        <f>Инвентаризация!O833</f>
        <v>0</v>
      </c>
      <c r="AS830" s="181">
        <f>Инвентаризация!P833</f>
        <v>0</v>
      </c>
      <c r="AT830" s="181">
        <f>Инвентаризация!Q833</f>
        <v>0</v>
      </c>
      <c r="AU830" s="181" t="str">
        <f>IFERROR('Аксапта '!A838,"-")</f>
        <v>-</v>
      </c>
      <c r="AV830" s="38">
        <f t="shared" si="263"/>
        <v>0</v>
      </c>
      <c r="AW830" s="38">
        <f t="shared" si="264"/>
        <v>0</v>
      </c>
      <c r="AX830" s="38">
        <f t="shared" si="265"/>
        <v>0</v>
      </c>
      <c r="AY830" s="181">
        <f t="shared" si="266"/>
        <v>0</v>
      </c>
      <c r="BB830" s="181">
        <f>Инвентаризация!O833</f>
        <v>0</v>
      </c>
      <c r="BC830" s="181">
        <f>Инвентаризация!P833</f>
        <v>0</v>
      </c>
      <c r="BD830" s="181">
        <f>Инвентаризация!Q833</f>
        <v>0</v>
      </c>
      <c r="BE830" s="181" t="str">
        <f>IFERROR('Аксапта 2'!A838,"-")</f>
        <v>-</v>
      </c>
      <c r="BF830" s="38">
        <f t="shared" si="267"/>
        <v>0</v>
      </c>
      <c r="BG830" s="38">
        <f t="shared" si="268"/>
        <v>0</v>
      </c>
      <c r="BH830" s="38">
        <f t="shared" si="269"/>
        <v>0</v>
      </c>
      <c r="BI830" s="181">
        <f t="shared" si="270"/>
        <v>0</v>
      </c>
      <c r="BL830" s="181">
        <f>Инвентаризация!O833</f>
        <v>0</v>
      </c>
      <c r="BM830" s="181">
        <f>Инвентаризация!P833</f>
        <v>0</v>
      </c>
      <c r="BN830" s="181">
        <f>Инвентаризация!Q833</f>
        <v>0</v>
      </c>
      <c r="BO830" s="181" t="str">
        <f>IFERROR('Аксапта 3'!A838,"-")</f>
        <v>-</v>
      </c>
      <c r="BP830" s="38">
        <f t="shared" si="271"/>
        <v>0</v>
      </c>
      <c r="BQ830" s="38">
        <f t="shared" si="272"/>
        <v>0</v>
      </c>
      <c r="BR830" s="38">
        <f t="shared" si="273"/>
        <v>0</v>
      </c>
      <c r="BS830" s="181">
        <f t="shared" si="274"/>
        <v>0</v>
      </c>
    </row>
    <row r="831" spans="41:71">
      <c r="AO831" s="38">
        <f t="shared" si="261"/>
        <v>0</v>
      </c>
      <c r="AP831" s="38">
        <f t="shared" si="262"/>
        <v>0</v>
      </c>
      <c r="AR831" s="181">
        <f>Инвентаризация!O834</f>
        <v>0</v>
      </c>
      <c r="AS831" s="181">
        <f>Инвентаризация!P834</f>
        <v>0</v>
      </c>
      <c r="AT831" s="181">
        <f>Инвентаризация!Q834</f>
        <v>0</v>
      </c>
      <c r="AU831" s="181" t="str">
        <f>IFERROR('Аксапта '!A839,"-")</f>
        <v>-</v>
      </c>
      <c r="AV831" s="38">
        <f t="shared" si="263"/>
        <v>0</v>
      </c>
      <c r="AW831" s="38">
        <f t="shared" si="264"/>
        <v>0</v>
      </c>
      <c r="AX831" s="38">
        <f t="shared" si="265"/>
        <v>0</v>
      </c>
      <c r="AY831" s="181">
        <f t="shared" si="266"/>
        <v>0</v>
      </c>
      <c r="BB831" s="181">
        <f>Инвентаризация!O834</f>
        <v>0</v>
      </c>
      <c r="BC831" s="181">
        <f>Инвентаризация!P834</f>
        <v>0</v>
      </c>
      <c r="BD831" s="181">
        <f>Инвентаризация!Q834</f>
        <v>0</v>
      </c>
      <c r="BE831" s="181" t="str">
        <f>IFERROR('Аксапта 2'!A839,"-")</f>
        <v>-</v>
      </c>
      <c r="BF831" s="38">
        <f t="shared" si="267"/>
        <v>0</v>
      </c>
      <c r="BG831" s="38">
        <f t="shared" si="268"/>
        <v>0</v>
      </c>
      <c r="BH831" s="38">
        <f t="shared" si="269"/>
        <v>0</v>
      </c>
      <c r="BI831" s="181">
        <f t="shared" si="270"/>
        <v>0</v>
      </c>
      <c r="BL831" s="181">
        <f>Инвентаризация!O834</f>
        <v>0</v>
      </c>
      <c r="BM831" s="181">
        <f>Инвентаризация!P834</f>
        <v>0</v>
      </c>
      <c r="BN831" s="181">
        <f>Инвентаризация!Q834</f>
        <v>0</v>
      </c>
      <c r="BO831" s="181" t="str">
        <f>IFERROR('Аксапта 3'!A839,"-")</f>
        <v>-</v>
      </c>
      <c r="BP831" s="38">
        <f t="shared" si="271"/>
        <v>0</v>
      </c>
      <c r="BQ831" s="38">
        <f t="shared" si="272"/>
        <v>0</v>
      </c>
      <c r="BR831" s="38">
        <f t="shared" si="273"/>
        <v>0</v>
      </c>
      <c r="BS831" s="181">
        <f t="shared" si="274"/>
        <v>0</v>
      </c>
    </row>
    <row r="832" spans="41:71">
      <c r="AO832" s="38">
        <f t="shared" si="261"/>
        <v>0</v>
      </c>
      <c r="AP832" s="38">
        <f t="shared" si="262"/>
        <v>0</v>
      </c>
      <c r="AR832" s="181">
        <f>Инвентаризация!O835</f>
        <v>0</v>
      </c>
      <c r="AS832" s="181">
        <f>Инвентаризация!P835</f>
        <v>0</v>
      </c>
      <c r="AT832" s="181">
        <f>Инвентаризация!Q835</f>
        <v>0</v>
      </c>
      <c r="AU832" s="181" t="str">
        <f>IFERROR('Аксапта '!A840,"-")</f>
        <v>-</v>
      </c>
      <c r="AV832" s="38">
        <f t="shared" si="263"/>
        <v>0</v>
      </c>
      <c r="AW832" s="38">
        <f t="shared" si="264"/>
        <v>0</v>
      </c>
      <c r="AX832" s="38">
        <f t="shared" si="265"/>
        <v>0</v>
      </c>
      <c r="AY832" s="181">
        <f t="shared" si="266"/>
        <v>0</v>
      </c>
      <c r="BB832" s="181">
        <f>Инвентаризация!O835</f>
        <v>0</v>
      </c>
      <c r="BC832" s="181">
        <f>Инвентаризация!P835</f>
        <v>0</v>
      </c>
      <c r="BD832" s="181">
        <f>Инвентаризация!Q835</f>
        <v>0</v>
      </c>
      <c r="BE832" s="181" t="str">
        <f>IFERROR('Аксапта 2'!A840,"-")</f>
        <v>-</v>
      </c>
      <c r="BF832" s="38">
        <f t="shared" si="267"/>
        <v>0</v>
      </c>
      <c r="BG832" s="38">
        <f t="shared" si="268"/>
        <v>0</v>
      </c>
      <c r="BH832" s="38">
        <f t="shared" si="269"/>
        <v>0</v>
      </c>
      <c r="BI832" s="181">
        <f t="shared" si="270"/>
        <v>0</v>
      </c>
      <c r="BL832" s="181">
        <f>Инвентаризация!O835</f>
        <v>0</v>
      </c>
      <c r="BM832" s="181">
        <f>Инвентаризация!P835</f>
        <v>0</v>
      </c>
      <c r="BN832" s="181">
        <f>Инвентаризация!Q835</f>
        <v>0</v>
      </c>
      <c r="BO832" s="181" t="str">
        <f>IFERROR('Аксапта 3'!A840,"-")</f>
        <v>-</v>
      </c>
      <c r="BP832" s="38">
        <f t="shared" si="271"/>
        <v>0</v>
      </c>
      <c r="BQ832" s="38">
        <f t="shared" si="272"/>
        <v>0</v>
      </c>
      <c r="BR832" s="38">
        <f t="shared" si="273"/>
        <v>0</v>
      </c>
      <c r="BS832" s="181">
        <f t="shared" si="274"/>
        <v>0</v>
      </c>
    </row>
    <row r="833" spans="41:71">
      <c r="AO833" s="38">
        <f t="shared" si="261"/>
        <v>0</v>
      </c>
      <c r="AP833" s="38">
        <f t="shared" si="262"/>
        <v>0</v>
      </c>
      <c r="AR833" s="181">
        <f>Инвентаризация!O836</f>
        <v>0</v>
      </c>
      <c r="AS833" s="181">
        <f>Инвентаризация!P836</f>
        <v>0</v>
      </c>
      <c r="AT833" s="181">
        <f>Инвентаризация!Q836</f>
        <v>0</v>
      </c>
      <c r="AU833" s="181" t="str">
        <f>IFERROR('Аксапта '!A841,"-")</f>
        <v>-</v>
      </c>
      <c r="AV833" s="38">
        <f t="shared" si="263"/>
        <v>0</v>
      </c>
      <c r="AW833" s="38">
        <f t="shared" si="264"/>
        <v>0</v>
      </c>
      <c r="AX833" s="38">
        <f t="shared" si="265"/>
        <v>0</v>
      </c>
      <c r="AY833" s="181">
        <f t="shared" si="266"/>
        <v>0</v>
      </c>
      <c r="BB833" s="181">
        <f>Инвентаризация!O836</f>
        <v>0</v>
      </c>
      <c r="BC833" s="181">
        <f>Инвентаризация!P836</f>
        <v>0</v>
      </c>
      <c r="BD833" s="181">
        <f>Инвентаризация!Q836</f>
        <v>0</v>
      </c>
      <c r="BE833" s="181" t="str">
        <f>IFERROR('Аксапта 2'!A841,"-")</f>
        <v>-</v>
      </c>
      <c r="BF833" s="38">
        <f t="shared" si="267"/>
        <v>0</v>
      </c>
      <c r="BG833" s="38">
        <f t="shared" si="268"/>
        <v>0</v>
      </c>
      <c r="BH833" s="38">
        <f t="shared" si="269"/>
        <v>0</v>
      </c>
      <c r="BI833" s="181">
        <f t="shared" si="270"/>
        <v>0</v>
      </c>
      <c r="BL833" s="181">
        <f>Инвентаризация!O836</f>
        <v>0</v>
      </c>
      <c r="BM833" s="181">
        <f>Инвентаризация!P836</f>
        <v>0</v>
      </c>
      <c r="BN833" s="181">
        <f>Инвентаризация!Q836</f>
        <v>0</v>
      </c>
      <c r="BO833" s="181" t="str">
        <f>IFERROR('Аксапта 3'!A841,"-")</f>
        <v>-</v>
      </c>
      <c r="BP833" s="38">
        <f t="shared" si="271"/>
        <v>0</v>
      </c>
      <c r="BQ833" s="38">
        <f t="shared" si="272"/>
        <v>0</v>
      </c>
      <c r="BR833" s="38">
        <f t="shared" si="273"/>
        <v>0</v>
      </c>
      <c r="BS833" s="181">
        <f t="shared" si="274"/>
        <v>0</v>
      </c>
    </row>
    <row r="834" spans="41:71">
      <c r="AO834" s="38">
        <f t="shared" si="261"/>
        <v>0</v>
      </c>
      <c r="AP834" s="38">
        <f t="shared" si="262"/>
        <v>0</v>
      </c>
      <c r="AR834" s="181">
        <f>Инвентаризация!O837</f>
        <v>0</v>
      </c>
      <c r="AS834" s="181">
        <f>Инвентаризация!P837</f>
        <v>0</v>
      </c>
      <c r="AT834" s="181">
        <f>Инвентаризация!Q837</f>
        <v>0</v>
      </c>
      <c r="AU834" s="181" t="str">
        <f>IFERROR('Аксапта '!A842,"-")</f>
        <v>-</v>
      </c>
      <c r="AV834" s="38">
        <f t="shared" si="263"/>
        <v>0</v>
      </c>
      <c r="AW834" s="38">
        <f t="shared" si="264"/>
        <v>0</v>
      </c>
      <c r="AX834" s="38">
        <f t="shared" si="265"/>
        <v>0</v>
      </c>
      <c r="AY834" s="181">
        <f t="shared" si="266"/>
        <v>0</v>
      </c>
      <c r="BB834" s="181">
        <f>Инвентаризация!O837</f>
        <v>0</v>
      </c>
      <c r="BC834" s="181">
        <f>Инвентаризация!P837</f>
        <v>0</v>
      </c>
      <c r="BD834" s="181">
        <f>Инвентаризация!Q837</f>
        <v>0</v>
      </c>
      <c r="BE834" s="181" t="str">
        <f>IFERROR('Аксапта 2'!A842,"-")</f>
        <v>-</v>
      </c>
      <c r="BF834" s="38">
        <f t="shared" si="267"/>
        <v>0</v>
      </c>
      <c r="BG834" s="38">
        <f t="shared" si="268"/>
        <v>0</v>
      </c>
      <c r="BH834" s="38">
        <f t="shared" si="269"/>
        <v>0</v>
      </c>
      <c r="BI834" s="181">
        <f t="shared" si="270"/>
        <v>0</v>
      </c>
      <c r="BL834" s="181">
        <f>Инвентаризация!O837</f>
        <v>0</v>
      </c>
      <c r="BM834" s="181">
        <f>Инвентаризация!P837</f>
        <v>0</v>
      </c>
      <c r="BN834" s="181">
        <f>Инвентаризация!Q837</f>
        <v>0</v>
      </c>
      <c r="BO834" s="181" t="str">
        <f>IFERROR('Аксапта 3'!A842,"-")</f>
        <v>-</v>
      </c>
      <c r="BP834" s="38">
        <f t="shared" si="271"/>
        <v>0</v>
      </c>
      <c r="BQ834" s="38">
        <f t="shared" si="272"/>
        <v>0</v>
      </c>
      <c r="BR834" s="38">
        <f t="shared" si="273"/>
        <v>0</v>
      </c>
      <c r="BS834" s="181">
        <f t="shared" si="274"/>
        <v>0</v>
      </c>
    </row>
    <row r="835" spans="41:71">
      <c r="AO835" s="38">
        <f t="shared" si="261"/>
        <v>0</v>
      </c>
      <c r="AP835" s="38">
        <f t="shared" si="262"/>
        <v>0</v>
      </c>
      <c r="AR835" s="181">
        <f>Инвентаризация!O838</f>
        <v>0</v>
      </c>
      <c r="AS835" s="181">
        <f>Инвентаризация!P838</f>
        <v>0</v>
      </c>
      <c r="AT835" s="181">
        <f>Инвентаризация!Q838</f>
        <v>0</v>
      </c>
      <c r="AU835" s="181" t="str">
        <f>IFERROR('Аксапта '!A843,"-")</f>
        <v>-</v>
      </c>
      <c r="AV835" s="38">
        <f t="shared" si="263"/>
        <v>0</v>
      </c>
      <c r="AW835" s="38">
        <f t="shared" si="264"/>
        <v>0</v>
      </c>
      <c r="AX835" s="38">
        <f t="shared" si="265"/>
        <v>0</v>
      </c>
      <c r="AY835" s="181">
        <f t="shared" si="266"/>
        <v>0</v>
      </c>
      <c r="BB835" s="181">
        <f>Инвентаризация!O838</f>
        <v>0</v>
      </c>
      <c r="BC835" s="181">
        <f>Инвентаризация!P838</f>
        <v>0</v>
      </c>
      <c r="BD835" s="181">
        <f>Инвентаризация!Q838</f>
        <v>0</v>
      </c>
      <c r="BE835" s="181" t="str">
        <f>IFERROR('Аксапта 2'!A843,"-")</f>
        <v>-</v>
      </c>
      <c r="BF835" s="38">
        <f t="shared" si="267"/>
        <v>0</v>
      </c>
      <c r="BG835" s="38">
        <f t="shared" si="268"/>
        <v>0</v>
      </c>
      <c r="BH835" s="38">
        <f t="shared" si="269"/>
        <v>0</v>
      </c>
      <c r="BI835" s="181">
        <f t="shared" si="270"/>
        <v>0</v>
      </c>
      <c r="BL835" s="181">
        <f>Инвентаризация!O838</f>
        <v>0</v>
      </c>
      <c r="BM835" s="181">
        <f>Инвентаризация!P838</f>
        <v>0</v>
      </c>
      <c r="BN835" s="181">
        <f>Инвентаризация!Q838</f>
        <v>0</v>
      </c>
      <c r="BO835" s="181" t="str">
        <f>IFERROR('Аксапта 3'!A843,"-")</f>
        <v>-</v>
      </c>
      <c r="BP835" s="38">
        <f t="shared" si="271"/>
        <v>0</v>
      </c>
      <c r="BQ835" s="38">
        <f t="shared" si="272"/>
        <v>0</v>
      </c>
      <c r="BR835" s="38">
        <f t="shared" si="273"/>
        <v>0</v>
      </c>
      <c r="BS835" s="181">
        <f t="shared" si="274"/>
        <v>0</v>
      </c>
    </row>
    <row r="836" spans="41:71">
      <c r="AO836" s="38">
        <f t="shared" ref="AO836:AO899" si="276">B837+1-1</f>
        <v>0</v>
      </c>
      <c r="AP836" s="38">
        <f t="shared" ref="AP836:AP899" si="277">A837</f>
        <v>0</v>
      </c>
      <c r="AR836" s="181">
        <f>Инвентаризация!O839</f>
        <v>0</v>
      </c>
      <c r="AS836" s="181">
        <f>Инвентаризация!P839</f>
        <v>0</v>
      </c>
      <c r="AT836" s="181">
        <f>Инвентаризация!Q839</f>
        <v>0</v>
      </c>
      <c r="AU836" s="181" t="str">
        <f>IFERROR('Аксапта '!A844,"-")</f>
        <v>-</v>
      </c>
      <c r="AV836" s="38">
        <f t="shared" ref="AV836:AV899" si="278">IFERROR(VLOOKUP(AU836,AR:AR,1,0),0)</f>
        <v>0</v>
      </c>
      <c r="AW836" s="38">
        <f t="shared" ref="AW836:AW899" si="279">IFERROR(VLOOKUP(AU836,AS:AS,1,0),0)</f>
        <v>0</v>
      </c>
      <c r="AX836" s="38">
        <f t="shared" ref="AX836:AX899" si="280">IFERROR(VLOOKUP(AU836,AT:AT,1,0),0)</f>
        <v>0</v>
      </c>
      <c r="AY836" s="181">
        <f t="shared" ref="AY836:AY899" si="281">IFERROR(AU836-AV836-AX836-AW836,0)</f>
        <v>0</v>
      </c>
      <c r="BB836" s="181">
        <f>Инвентаризация!O839</f>
        <v>0</v>
      </c>
      <c r="BC836" s="181">
        <f>Инвентаризация!P839</f>
        <v>0</v>
      </c>
      <c r="BD836" s="181">
        <f>Инвентаризация!Q839</f>
        <v>0</v>
      </c>
      <c r="BE836" s="181" t="str">
        <f>IFERROR('Аксапта 2'!A844,"-")</f>
        <v>-</v>
      </c>
      <c r="BF836" s="38">
        <f t="shared" ref="BF836:BF899" si="282">IFERROR(VLOOKUP(BE836,BB:BB,1,0),0)</f>
        <v>0</v>
      </c>
      <c r="BG836" s="38">
        <f t="shared" ref="BG836:BG899" si="283">IFERROR(VLOOKUP(BE836,BC:BC,1,0),0)</f>
        <v>0</v>
      </c>
      <c r="BH836" s="38">
        <f t="shared" ref="BH836:BH899" si="284">IFERROR(VLOOKUP(BE836,BD:BD,1,0),0)</f>
        <v>0</v>
      </c>
      <c r="BI836" s="181">
        <f t="shared" ref="BI836:BI899" si="285">IFERROR(BE836-BF836-BH836-BG836,0)</f>
        <v>0</v>
      </c>
      <c r="BL836" s="181">
        <f>Инвентаризация!O839</f>
        <v>0</v>
      </c>
      <c r="BM836" s="181">
        <f>Инвентаризация!P839</f>
        <v>0</v>
      </c>
      <c r="BN836" s="181">
        <f>Инвентаризация!Q839</f>
        <v>0</v>
      </c>
      <c r="BO836" s="181" t="str">
        <f>IFERROR('Аксапта 3'!A844,"-")</f>
        <v>-</v>
      </c>
      <c r="BP836" s="38">
        <f t="shared" ref="BP836:BP899" si="286">IFERROR(VLOOKUP(BO836,BL:BL,1,0),0)</f>
        <v>0</v>
      </c>
      <c r="BQ836" s="38">
        <f t="shared" ref="BQ836:BQ899" si="287">IFERROR(VLOOKUP(BO836,BM:BM,1,0),0)</f>
        <v>0</v>
      </c>
      <c r="BR836" s="38">
        <f t="shared" ref="BR836:BR899" si="288">IFERROR(VLOOKUP(BO836,BN:BN,1,0),0)</f>
        <v>0</v>
      </c>
      <c r="BS836" s="181">
        <f t="shared" ref="BS836:BS899" si="289">IFERROR(BO836-BP836-BR836-BQ836,0)</f>
        <v>0</v>
      </c>
    </row>
    <row r="837" spans="41:71">
      <c r="AO837" s="38">
        <f t="shared" si="276"/>
        <v>0</v>
      </c>
      <c r="AP837" s="38">
        <f t="shared" si="277"/>
        <v>0</v>
      </c>
      <c r="AR837" s="181">
        <f>Инвентаризация!O840</f>
        <v>0</v>
      </c>
      <c r="AS837" s="181">
        <f>Инвентаризация!P840</f>
        <v>0</v>
      </c>
      <c r="AT837" s="181">
        <f>Инвентаризация!Q840</f>
        <v>0</v>
      </c>
      <c r="AU837" s="181" t="str">
        <f>IFERROR('Аксапта '!A845,"-")</f>
        <v>-</v>
      </c>
      <c r="AV837" s="38">
        <f t="shared" si="278"/>
        <v>0</v>
      </c>
      <c r="AW837" s="38">
        <f t="shared" si="279"/>
        <v>0</v>
      </c>
      <c r="AX837" s="38">
        <f t="shared" si="280"/>
        <v>0</v>
      </c>
      <c r="AY837" s="181">
        <f t="shared" si="281"/>
        <v>0</v>
      </c>
      <c r="BB837" s="181">
        <f>Инвентаризация!O840</f>
        <v>0</v>
      </c>
      <c r="BC837" s="181">
        <f>Инвентаризация!P840</f>
        <v>0</v>
      </c>
      <c r="BD837" s="181">
        <f>Инвентаризация!Q840</f>
        <v>0</v>
      </c>
      <c r="BE837" s="181" t="str">
        <f>IFERROR('Аксапта 2'!A845,"-")</f>
        <v>-</v>
      </c>
      <c r="BF837" s="38">
        <f t="shared" si="282"/>
        <v>0</v>
      </c>
      <c r="BG837" s="38">
        <f t="shared" si="283"/>
        <v>0</v>
      </c>
      <c r="BH837" s="38">
        <f t="shared" si="284"/>
        <v>0</v>
      </c>
      <c r="BI837" s="181">
        <f t="shared" si="285"/>
        <v>0</v>
      </c>
      <c r="BL837" s="181">
        <f>Инвентаризация!O840</f>
        <v>0</v>
      </c>
      <c r="BM837" s="181">
        <f>Инвентаризация!P840</f>
        <v>0</v>
      </c>
      <c r="BN837" s="181">
        <f>Инвентаризация!Q840</f>
        <v>0</v>
      </c>
      <c r="BO837" s="181" t="str">
        <f>IFERROR('Аксапта 3'!A845,"-")</f>
        <v>-</v>
      </c>
      <c r="BP837" s="38">
        <f t="shared" si="286"/>
        <v>0</v>
      </c>
      <c r="BQ837" s="38">
        <f t="shared" si="287"/>
        <v>0</v>
      </c>
      <c r="BR837" s="38">
        <f t="shared" si="288"/>
        <v>0</v>
      </c>
      <c r="BS837" s="181">
        <f t="shared" si="289"/>
        <v>0</v>
      </c>
    </row>
    <row r="838" spans="41:71">
      <c r="AO838" s="38">
        <f t="shared" si="276"/>
        <v>0</v>
      </c>
      <c r="AP838" s="38">
        <f t="shared" si="277"/>
        <v>0</v>
      </c>
      <c r="AR838" s="181">
        <f>Инвентаризация!O841</f>
        <v>0</v>
      </c>
      <c r="AS838" s="181">
        <f>Инвентаризация!P841</f>
        <v>0</v>
      </c>
      <c r="AT838" s="181">
        <f>Инвентаризация!Q841</f>
        <v>0</v>
      </c>
      <c r="AU838" s="181" t="str">
        <f>IFERROR('Аксапта '!A846,"-")</f>
        <v>-</v>
      </c>
      <c r="AV838" s="38">
        <f t="shared" si="278"/>
        <v>0</v>
      </c>
      <c r="AW838" s="38">
        <f t="shared" si="279"/>
        <v>0</v>
      </c>
      <c r="AX838" s="38">
        <f t="shared" si="280"/>
        <v>0</v>
      </c>
      <c r="AY838" s="181">
        <f t="shared" si="281"/>
        <v>0</v>
      </c>
      <c r="BB838" s="181">
        <f>Инвентаризация!O841</f>
        <v>0</v>
      </c>
      <c r="BC838" s="181">
        <f>Инвентаризация!P841</f>
        <v>0</v>
      </c>
      <c r="BD838" s="181">
        <f>Инвентаризация!Q841</f>
        <v>0</v>
      </c>
      <c r="BE838" s="181" t="str">
        <f>IFERROR('Аксапта 2'!A846,"-")</f>
        <v>-</v>
      </c>
      <c r="BF838" s="38">
        <f t="shared" si="282"/>
        <v>0</v>
      </c>
      <c r="BG838" s="38">
        <f t="shared" si="283"/>
        <v>0</v>
      </c>
      <c r="BH838" s="38">
        <f t="shared" si="284"/>
        <v>0</v>
      </c>
      <c r="BI838" s="181">
        <f t="shared" si="285"/>
        <v>0</v>
      </c>
      <c r="BL838" s="181">
        <f>Инвентаризация!O841</f>
        <v>0</v>
      </c>
      <c r="BM838" s="181">
        <f>Инвентаризация!P841</f>
        <v>0</v>
      </c>
      <c r="BN838" s="181">
        <f>Инвентаризация!Q841</f>
        <v>0</v>
      </c>
      <c r="BO838" s="181" t="str">
        <f>IFERROR('Аксапта 3'!A846,"-")</f>
        <v>-</v>
      </c>
      <c r="BP838" s="38">
        <f t="shared" si="286"/>
        <v>0</v>
      </c>
      <c r="BQ838" s="38">
        <f t="shared" si="287"/>
        <v>0</v>
      </c>
      <c r="BR838" s="38">
        <f t="shared" si="288"/>
        <v>0</v>
      </c>
      <c r="BS838" s="181">
        <f t="shared" si="289"/>
        <v>0</v>
      </c>
    </row>
    <row r="839" spans="41:71">
      <c r="AO839" s="38">
        <f t="shared" si="276"/>
        <v>0</v>
      </c>
      <c r="AP839" s="38">
        <f t="shared" si="277"/>
        <v>0</v>
      </c>
      <c r="AR839" s="181">
        <f>Инвентаризация!O842</f>
        <v>0</v>
      </c>
      <c r="AS839" s="181">
        <f>Инвентаризация!P842</f>
        <v>0</v>
      </c>
      <c r="AT839" s="181">
        <f>Инвентаризация!Q842</f>
        <v>0</v>
      </c>
      <c r="AU839" s="181" t="str">
        <f>IFERROR('Аксапта '!A847,"-")</f>
        <v>-</v>
      </c>
      <c r="AV839" s="38">
        <f t="shared" si="278"/>
        <v>0</v>
      </c>
      <c r="AW839" s="38">
        <f t="shared" si="279"/>
        <v>0</v>
      </c>
      <c r="AX839" s="38">
        <f t="shared" si="280"/>
        <v>0</v>
      </c>
      <c r="AY839" s="181">
        <f t="shared" si="281"/>
        <v>0</v>
      </c>
      <c r="BB839" s="181">
        <f>Инвентаризация!O842</f>
        <v>0</v>
      </c>
      <c r="BC839" s="181">
        <f>Инвентаризация!P842</f>
        <v>0</v>
      </c>
      <c r="BD839" s="181">
        <f>Инвентаризация!Q842</f>
        <v>0</v>
      </c>
      <c r="BE839" s="181" t="str">
        <f>IFERROR('Аксапта 2'!A847,"-")</f>
        <v>-</v>
      </c>
      <c r="BF839" s="38">
        <f t="shared" si="282"/>
        <v>0</v>
      </c>
      <c r="BG839" s="38">
        <f t="shared" si="283"/>
        <v>0</v>
      </c>
      <c r="BH839" s="38">
        <f t="shared" si="284"/>
        <v>0</v>
      </c>
      <c r="BI839" s="181">
        <f t="shared" si="285"/>
        <v>0</v>
      </c>
      <c r="BL839" s="181">
        <f>Инвентаризация!O842</f>
        <v>0</v>
      </c>
      <c r="BM839" s="181">
        <f>Инвентаризация!P842</f>
        <v>0</v>
      </c>
      <c r="BN839" s="181">
        <f>Инвентаризация!Q842</f>
        <v>0</v>
      </c>
      <c r="BO839" s="181" t="str">
        <f>IFERROR('Аксапта 3'!A847,"-")</f>
        <v>-</v>
      </c>
      <c r="BP839" s="38">
        <f t="shared" si="286"/>
        <v>0</v>
      </c>
      <c r="BQ839" s="38">
        <f t="shared" si="287"/>
        <v>0</v>
      </c>
      <c r="BR839" s="38">
        <f t="shared" si="288"/>
        <v>0</v>
      </c>
      <c r="BS839" s="181">
        <f t="shared" si="289"/>
        <v>0</v>
      </c>
    </row>
    <row r="840" spans="41:71">
      <c r="AO840" s="38">
        <f t="shared" si="276"/>
        <v>0</v>
      </c>
      <c r="AP840" s="38">
        <f t="shared" si="277"/>
        <v>0</v>
      </c>
      <c r="AR840" s="181">
        <f>Инвентаризация!O843</f>
        <v>0</v>
      </c>
      <c r="AS840" s="181">
        <f>Инвентаризация!P843</f>
        <v>0</v>
      </c>
      <c r="AT840" s="181">
        <f>Инвентаризация!Q843</f>
        <v>0</v>
      </c>
      <c r="AU840" s="181" t="str">
        <f>IFERROR('Аксапта '!A848,"-")</f>
        <v>-</v>
      </c>
      <c r="AV840" s="38">
        <f t="shared" si="278"/>
        <v>0</v>
      </c>
      <c r="AW840" s="38">
        <f t="shared" si="279"/>
        <v>0</v>
      </c>
      <c r="AX840" s="38">
        <f t="shared" si="280"/>
        <v>0</v>
      </c>
      <c r="AY840" s="181">
        <f t="shared" si="281"/>
        <v>0</v>
      </c>
      <c r="BB840" s="181">
        <f>Инвентаризация!O843</f>
        <v>0</v>
      </c>
      <c r="BC840" s="181">
        <f>Инвентаризация!P843</f>
        <v>0</v>
      </c>
      <c r="BD840" s="181">
        <f>Инвентаризация!Q843</f>
        <v>0</v>
      </c>
      <c r="BE840" s="181" t="str">
        <f>IFERROR('Аксапта 2'!A848,"-")</f>
        <v>-</v>
      </c>
      <c r="BF840" s="38">
        <f t="shared" si="282"/>
        <v>0</v>
      </c>
      <c r="BG840" s="38">
        <f t="shared" si="283"/>
        <v>0</v>
      </c>
      <c r="BH840" s="38">
        <f t="shared" si="284"/>
        <v>0</v>
      </c>
      <c r="BI840" s="181">
        <f t="shared" si="285"/>
        <v>0</v>
      </c>
      <c r="BL840" s="181">
        <f>Инвентаризация!O843</f>
        <v>0</v>
      </c>
      <c r="BM840" s="181">
        <f>Инвентаризация!P843</f>
        <v>0</v>
      </c>
      <c r="BN840" s="181">
        <f>Инвентаризация!Q843</f>
        <v>0</v>
      </c>
      <c r="BO840" s="181" t="str">
        <f>IFERROR('Аксапта 3'!A848,"-")</f>
        <v>-</v>
      </c>
      <c r="BP840" s="38">
        <f t="shared" si="286"/>
        <v>0</v>
      </c>
      <c r="BQ840" s="38">
        <f t="shared" si="287"/>
        <v>0</v>
      </c>
      <c r="BR840" s="38">
        <f t="shared" si="288"/>
        <v>0</v>
      </c>
      <c r="BS840" s="181">
        <f t="shared" si="289"/>
        <v>0</v>
      </c>
    </row>
    <row r="841" spans="41:71">
      <c r="AO841" s="38">
        <f t="shared" si="276"/>
        <v>0</v>
      </c>
      <c r="AP841" s="38">
        <f t="shared" si="277"/>
        <v>0</v>
      </c>
      <c r="AR841" s="181">
        <f>Инвентаризация!O844</f>
        <v>0</v>
      </c>
      <c r="AS841" s="181">
        <f>Инвентаризация!P844</f>
        <v>0</v>
      </c>
      <c r="AT841" s="181">
        <f>Инвентаризация!Q844</f>
        <v>0</v>
      </c>
      <c r="AU841" s="181" t="str">
        <f>IFERROR('Аксапта '!A849,"-")</f>
        <v>-</v>
      </c>
      <c r="AV841" s="38">
        <f t="shared" si="278"/>
        <v>0</v>
      </c>
      <c r="AW841" s="38">
        <f t="shared" si="279"/>
        <v>0</v>
      </c>
      <c r="AX841" s="38">
        <f t="shared" si="280"/>
        <v>0</v>
      </c>
      <c r="AY841" s="181">
        <f t="shared" si="281"/>
        <v>0</v>
      </c>
      <c r="BB841" s="181">
        <f>Инвентаризация!O844</f>
        <v>0</v>
      </c>
      <c r="BC841" s="181">
        <f>Инвентаризация!P844</f>
        <v>0</v>
      </c>
      <c r="BD841" s="181">
        <f>Инвентаризация!Q844</f>
        <v>0</v>
      </c>
      <c r="BE841" s="181" t="str">
        <f>IFERROR('Аксапта 2'!A849,"-")</f>
        <v>-</v>
      </c>
      <c r="BF841" s="38">
        <f t="shared" si="282"/>
        <v>0</v>
      </c>
      <c r="BG841" s="38">
        <f t="shared" si="283"/>
        <v>0</v>
      </c>
      <c r="BH841" s="38">
        <f t="shared" si="284"/>
        <v>0</v>
      </c>
      <c r="BI841" s="181">
        <f t="shared" si="285"/>
        <v>0</v>
      </c>
      <c r="BL841" s="181">
        <f>Инвентаризация!O844</f>
        <v>0</v>
      </c>
      <c r="BM841" s="181">
        <f>Инвентаризация!P844</f>
        <v>0</v>
      </c>
      <c r="BN841" s="181">
        <f>Инвентаризация!Q844</f>
        <v>0</v>
      </c>
      <c r="BO841" s="181" t="str">
        <f>IFERROR('Аксапта 3'!A849,"-")</f>
        <v>-</v>
      </c>
      <c r="BP841" s="38">
        <f t="shared" si="286"/>
        <v>0</v>
      </c>
      <c r="BQ841" s="38">
        <f t="shared" si="287"/>
        <v>0</v>
      </c>
      <c r="BR841" s="38">
        <f t="shared" si="288"/>
        <v>0</v>
      </c>
      <c r="BS841" s="181">
        <f t="shared" si="289"/>
        <v>0</v>
      </c>
    </row>
    <row r="842" spans="41:71">
      <c r="AO842" s="38">
        <f t="shared" si="276"/>
        <v>0</v>
      </c>
      <c r="AP842" s="38">
        <f t="shared" si="277"/>
        <v>0</v>
      </c>
      <c r="AR842" s="181">
        <f>Инвентаризация!O845</f>
        <v>0</v>
      </c>
      <c r="AS842" s="181">
        <f>Инвентаризация!P845</f>
        <v>0</v>
      </c>
      <c r="AT842" s="181">
        <f>Инвентаризация!Q845</f>
        <v>0</v>
      </c>
      <c r="AU842" s="181" t="str">
        <f>IFERROR('Аксапта '!A850,"-")</f>
        <v>-</v>
      </c>
      <c r="AV842" s="38">
        <f t="shared" si="278"/>
        <v>0</v>
      </c>
      <c r="AW842" s="38">
        <f t="shared" si="279"/>
        <v>0</v>
      </c>
      <c r="AX842" s="38">
        <f t="shared" si="280"/>
        <v>0</v>
      </c>
      <c r="AY842" s="181">
        <f t="shared" si="281"/>
        <v>0</v>
      </c>
      <c r="BB842" s="181">
        <f>Инвентаризация!O845</f>
        <v>0</v>
      </c>
      <c r="BC842" s="181">
        <f>Инвентаризация!P845</f>
        <v>0</v>
      </c>
      <c r="BD842" s="181">
        <f>Инвентаризация!Q845</f>
        <v>0</v>
      </c>
      <c r="BE842" s="181" t="str">
        <f>IFERROR('Аксапта 2'!A850,"-")</f>
        <v>-</v>
      </c>
      <c r="BF842" s="38">
        <f t="shared" si="282"/>
        <v>0</v>
      </c>
      <c r="BG842" s="38">
        <f t="shared" si="283"/>
        <v>0</v>
      </c>
      <c r="BH842" s="38">
        <f t="shared" si="284"/>
        <v>0</v>
      </c>
      <c r="BI842" s="181">
        <f t="shared" si="285"/>
        <v>0</v>
      </c>
      <c r="BL842" s="181">
        <f>Инвентаризация!O845</f>
        <v>0</v>
      </c>
      <c r="BM842" s="181">
        <f>Инвентаризация!P845</f>
        <v>0</v>
      </c>
      <c r="BN842" s="181">
        <f>Инвентаризация!Q845</f>
        <v>0</v>
      </c>
      <c r="BO842" s="181" t="str">
        <f>IFERROR('Аксапта 3'!A850,"-")</f>
        <v>-</v>
      </c>
      <c r="BP842" s="38">
        <f t="shared" si="286"/>
        <v>0</v>
      </c>
      <c r="BQ842" s="38">
        <f t="shared" si="287"/>
        <v>0</v>
      </c>
      <c r="BR842" s="38">
        <f t="shared" si="288"/>
        <v>0</v>
      </c>
      <c r="BS842" s="181">
        <f t="shared" si="289"/>
        <v>0</v>
      </c>
    </row>
    <row r="843" spans="41:71">
      <c r="AO843" s="38">
        <f t="shared" si="276"/>
        <v>0</v>
      </c>
      <c r="AP843" s="38">
        <f t="shared" si="277"/>
        <v>0</v>
      </c>
      <c r="AR843" s="181">
        <f>Инвентаризация!O846</f>
        <v>0</v>
      </c>
      <c r="AS843" s="181">
        <f>Инвентаризация!P846</f>
        <v>0</v>
      </c>
      <c r="AT843" s="181">
        <f>Инвентаризация!Q846</f>
        <v>0</v>
      </c>
      <c r="AU843" s="181" t="str">
        <f>IFERROR('Аксапта '!A851,"-")</f>
        <v>-</v>
      </c>
      <c r="AV843" s="38">
        <f t="shared" si="278"/>
        <v>0</v>
      </c>
      <c r="AW843" s="38">
        <f t="shared" si="279"/>
        <v>0</v>
      </c>
      <c r="AX843" s="38">
        <f t="shared" si="280"/>
        <v>0</v>
      </c>
      <c r="AY843" s="181">
        <f t="shared" si="281"/>
        <v>0</v>
      </c>
      <c r="BB843" s="181">
        <f>Инвентаризация!O846</f>
        <v>0</v>
      </c>
      <c r="BC843" s="181">
        <f>Инвентаризация!P846</f>
        <v>0</v>
      </c>
      <c r="BD843" s="181">
        <f>Инвентаризация!Q846</f>
        <v>0</v>
      </c>
      <c r="BE843" s="181" t="str">
        <f>IFERROR('Аксапта 2'!A851,"-")</f>
        <v>-</v>
      </c>
      <c r="BF843" s="38">
        <f t="shared" si="282"/>
        <v>0</v>
      </c>
      <c r="BG843" s="38">
        <f t="shared" si="283"/>
        <v>0</v>
      </c>
      <c r="BH843" s="38">
        <f t="shared" si="284"/>
        <v>0</v>
      </c>
      <c r="BI843" s="181">
        <f t="shared" si="285"/>
        <v>0</v>
      </c>
      <c r="BL843" s="181">
        <f>Инвентаризация!O846</f>
        <v>0</v>
      </c>
      <c r="BM843" s="181">
        <f>Инвентаризация!P846</f>
        <v>0</v>
      </c>
      <c r="BN843" s="181">
        <f>Инвентаризация!Q846</f>
        <v>0</v>
      </c>
      <c r="BO843" s="181" t="str">
        <f>IFERROR('Аксапта 3'!A851,"-")</f>
        <v>-</v>
      </c>
      <c r="BP843" s="38">
        <f t="shared" si="286"/>
        <v>0</v>
      </c>
      <c r="BQ843" s="38">
        <f t="shared" si="287"/>
        <v>0</v>
      </c>
      <c r="BR843" s="38">
        <f t="shared" si="288"/>
        <v>0</v>
      </c>
      <c r="BS843" s="181">
        <f t="shared" si="289"/>
        <v>0</v>
      </c>
    </row>
    <row r="844" spans="41:71">
      <c r="AO844" s="38">
        <f t="shared" si="276"/>
        <v>0</v>
      </c>
      <c r="AP844" s="38">
        <f t="shared" si="277"/>
        <v>0</v>
      </c>
      <c r="AR844" s="181">
        <f>Инвентаризация!O847</f>
        <v>0</v>
      </c>
      <c r="AS844" s="181">
        <f>Инвентаризация!P847</f>
        <v>0</v>
      </c>
      <c r="AT844" s="181">
        <f>Инвентаризация!Q847</f>
        <v>0</v>
      </c>
      <c r="AU844" s="181" t="str">
        <f>IFERROR('Аксапта '!A852,"-")</f>
        <v>-</v>
      </c>
      <c r="AV844" s="38">
        <f t="shared" si="278"/>
        <v>0</v>
      </c>
      <c r="AW844" s="38">
        <f t="shared" si="279"/>
        <v>0</v>
      </c>
      <c r="AX844" s="38">
        <f t="shared" si="280"/>
        <v>0</v>
      </c>
      <c r="AY844" s="181">
        <f t="shared" si="281"/>
        <v>0</v>
      </c>
      <c r="BB844" s="181">
        <f>Инвентаризация!O847</f>
        <v>0</v>
      </c>
      <c r="BC844" s="181">
        <f>Инвентаризация!P847</f>
        <v>0</v>
      </c>
      <c r="BD844" s="181">
        <f>Инвентаризация!Q847</f>
        <v>0</v>
      </c>
      <c r="BE844" s="181" t="str">
        <f>IFERROR('Аксапта 2'!A852,"-")</f>
        <v>-</v>
      </c>
      <c r="BF844" s="38">
        <f t="shared" si="282"/>
        <v>0</v>
      </c>
      <c r="BG844" s="38">
        <f t="shared" si="283"/>
        <v>0</v>
      </c>
      <c r="BH844" s="38">
        <f t="shared" si="284"/>
        <v>0</v>
      </c>
      <c r="BI844" s="181">
        <f t="shared" si="285"/>
        <v>0</v>
      </c>
      <c r="BL844" s="181">
        <f>Инвентаризация!O847</f>
        <v>0</v>
      </c>
      <c r="BM844" s="181">
        <f>Инвентаризация!P847</f>
        <v>0</v>
      </c>
      <c r="BN844" s="181">
        <f>Инвентаризация!Q847</f>
        <v>0</v>
      </c>
      <c r="BO844" s="181" t="str">
        <f>IFERROR('Аксапта 3'!A852,"-")</f>
        <v>-</v>
      </c>
      <c r="BP844" s="38">
        <f t="shared" si="286"/>
        <v>0</v>
      </c>
      <c r="BQ844" s="38">
        <f t="shared" si="287"/>
        <v>0</v>
      </c>
      <c r="BR844" s="38">
        <f t="shared" si="288"/>
        <v>0</v>
      </c>
      <c r="BS844" s="181">
        <f t="shared" si="289"/>
        <v>0</v>
      </c>
    </row>
    <row r="845" spans="41:71">
      <c r="AO845" s="38">
        <f t="shared" si="276"/>
        <v>0</v>
      </c>
      <c r="AP845" s="38">
        <f t="shared" si="277"/>
        <v>0</v>
      </c>
      <c r="AR845" s="181">
        <f>Инвентаризация!O848</f>
        <v>0</v>
      </c>
      <c r="AS845" s="181">
        <f>Инвентаризация!P848</f>
        <v>0</v>
      </c>
      <c r="AT845" s="181">
        <f>Инвентаризация!Q848</f>
        <v>0</v>
      </c>
      <c r="AU845" s="181" t="str">
        <f>IFERROR('Аксапта '!A853,"-")</f>
        <v>-</v>
      </c>
      <c r="AV845" s="38">
        <f t="shared" si="278"/>
        <v>0</v>
      </c>
      <c r="AW845" s="38">
        <f t="shared" si="279"/>
        <v>0</v>
      </c>
      <c r="AX845" s="38">
        <f t="shared" si="280"/>
        <v>0</v>
      </c>
      <c r="AY845" s="181">
        <f t="shared" si="281"/>
        <v>0</v>
      </c>
      <c r="BB845" s="181">
        <f>Инвентаризация!O848</f>
        <v>0</v>
      </c>
      <c r="BC845" s="181">
        <f>Инвентаризация!P848</f>
        <v>0</v>
      </c>
      <c r="BD845" s="181">
        <f>Инвентаризация!Q848</f>
        <v>0</v>
      </c>
      <c r="BE845" s="181" t="str">
        <f>IFERROR('Аксапта 2'!A853,"-")</f>
        <v>-</v>
      </c>
      <c r="BF845" s="38">
        <f t="shared" si="282"/>
        <v>0</v>
      </c>
      <c r="BG845" s="38">
        <f t="shared" si="283"/>
        <v>0</v>
      </c>
      <c r="BH845" s="38">
        <f t="shared" si="284"/>
        <v>0</v>
      </c>
      <c r="BI845" s="181">
        <f t="shared" si="285"/>
        <v>0</v>
      </c>
      <c r="BL845" s="181">
        <f>Инвентаризация!O848</f>
        <v>0</v>
      </c>
      <c r="BM845" s="181">
        <f>Инвентаризация!P848</f>
        <v>0</v>
      </c>
      <c r="BN845" s="181">
        <f>Инвентаризация!Q848</f>
        <v>0</v>
      </c>
      <c r="BO845" s="181" t="str">
        <f>IFERROR('Аксапта 3'!A853,"-")</f>
        <v>-</v>
      </c>
      <c r="BP845" s="38">
        <f t="shared" si="286"/>
        <v>0</v>
      </c>
      <c r="BQ845" s="38">
        <f t="shared" si="287"/>
        <v>0</v>
      </c>
      <c r="BR845" s="38">
        <f t="shared" si="288"/>
        <v>0</v>
      </c>
      <c r="BS845" s="181">
        <f t="shared" si="289"/>
        <v>0</v>
      </c>
    </row>
    <row r="846" spans="41:71">
      <c r="AO846" s="38">
        <f t="shared" si="276"/>
        <v>0</v>
      </c>
      <c r="AP846" s="38">
        <f t="shared" si="277"/>
        <v>0</v>
      </c>
      <c r="AR846" s="181">
        <f>Инвентаризация!O849</f>
        <v>0</v>
      </c>
      <c r="AS846" s="181">
        <f>Инвентаризация!P849</f>
        <v>0</v>
      </c>
      <c r="AT846" s="181">
        <f>Инвентаризация!Q849</f>
        <v>0</v>
      </c>
      <c r="AU846" s="181" t="str">
        <f>IFERROR('Аксапта '!A854,"-")</f>
        <v>-</v>
      </c>
      <c r="AV846" s="38">
        <f t="shared" si="278"/>
        <v>0</v>
      </c>
      <c r="AW846" s="38">
        <f t="shared" si="279"/>
        <v>0</v>
      </c>
      <c r="AX846" s="38">
        <f t="shared" si="280"/>
        <v>0</v>
      </c>
      <c r="AY846" s="181">
        <f t="shared" si="281"/>
        <v>0</v>
      </c>
      <c r="BB846" s="181">
        <f>Инвентаризация!O849</f>
        <v>0</v>
      </c>
      <c r="BC846" s="181">
        <f>Инвентаризация!P849</f>
        <v>0</v>
      </c>
      <c r="BD846" s="181">
        <f>Инвентаризация!Q849</f>
        <v>0</v>
      </c>
      <c r="BE846" s="181" t="str">
        <f>IFERROR('Аксапта 2'!A854,"-")</f>
        <v>-</v>
      </c>
      <c r="BF846" s="38">
        <f t="shared" si="282"/>
        <v>0</v>
      </c>
      <c r="BG846" s="38">
        <f t="shared" si="283"/>
        <v>0</v>
      </c>
      <c r="BH846" s="38">
        <f t="shared" si="284"/>
        <v>0</v>
      </c>
      <c r="BI846" s="181">
        <f t="shared" si="285"/>
        <v>0</v>
      </c>
      <c r="BL846" s="181">
        <f>Инвентаризация!O849</f>
        <v>0</v>
      </c>
      <c r="BM846" s="181">
        <f>Инвентаризация!P849</f>
        <v>0</v>
      </c>
      <c r="BN846" s="181">
        <f>Инвентаризация!Q849</f>
        <v>0</v>
      </c>
      <c r="BO846" s="181" t="str">
        <f>IFERROR('Аксапта 3'!A854,"-")</f>
        <v>-</v>
      </c>
      <c r="BP846" s="38">
        <f t="shared" si="286"/>
        <v>0</v>
      </c>
      <c r="BQ846" s="38">
        <f t="shared" si="287"/>
        <v>0</v>
      </c>
      <c r="BR846" s="38">
        <f t="shared" si="288"/>
        <v>0</v>
      </c>
      <c r="BS846" s="181">
        <f t="shared" si="289"/>
        <v>0</v>
      </c>
    </row>
    <row r="847" spans="41:71">
      <c r="AO847" s="38">
        <f t="shared" si="276"/>
        <v>0</v>
      </c>
      <c r="AP847" s="38">
        <f t="shared" si="277"/>
        <v>0</v>
      </c>
      <c r="AR847" s="181">
        <f>Инвентаризация!O850</f>
        <v>0</v>
      </c>
      <c r="AS847" s="181">
        <f>Инвентаризация!P850</f>
        <v>0</v>
      </c>
      <c r="AT847" s="181">
        <f>Инвентаризация!Q850</f>
        <v>0</v>
      </c>
      <c r="AU847" s="181" t="str">
        <f>IFERROR('Аксапта '!A855,"-")</f>
        <v>-</v>
      </c>
      <c r="AV847" s="38">
        <f t="shared" si="278"/>
        <v>0</v>
      </c>
      <c r="AW847" s="38">
        <f t="shared" si="279"/>
        <v>0</v>
      </c>
      <c r="AX847" s="38">
        <f t="shared" si="280"/>
        <v>0</v>
      </c>
      <c r="AY847" s="181">
        <f t="shared" si="281"/>
        <v>0</v>
      </c>
      <c r="BB847" s="181">
        <f>Инвентаризация!O850</f>
        <v>0</v>
      </c>
      <c r="BC847" s="181">
        <f>Инвентаризация!P850</f>
        <v>0</v>
      </c>
      <c r="BD847" s="181">
        <f>Инвентаризация!Q850</f>
        <v>0</v>
      </c>
      <c r="BE847" s="181" t="str">
        <f>IFERROR('Аксапта 2'!A855,"-")</f>
        <v>-</v>
      </c>
      <c r="BF847" s="38">
        <f t="shared" si="282"/>
        <v>0</v>
      </c>
      <c r="BG847" s="38">
        <f t="shared" si="283"/>
        <v>0</v>
      </c>
      <c r="BH847" s="38">
        <f t="shared" si="284"/>
        <v>0</v>
      </c>
      <c r="BI847" s="181">
        <f t="shared" si="285"/>
        <v>0</v>
      </c>
      <c r="BL847" s="181">
        <f>Инвентаризация!O850</f>
        <v>0</v>
      </c>
      <c r="BM847" s="181">
        <f>Инвентаризация!P850</f>
        <v>0</v>
      </c>
      <c r="BN847" s="181">
        <f>Инвентаризация!Q850</f>
        <v>0</v>
      </c>
      <c r="BO847" s="181" t="str">
        <f>IFERROR('Аксапта 3'!A855,"-")</f>
        <v>-</v>
      </c>
      <c r="BP847" s="38">
        <f t="shared" si="286"/>
        <v>0</v>
      </c>
      <c r="BQ847" s="38">
        <f t="shared" si="287"/>
        <v>0</v>
      </c>
      <c r="BR847" s="38">
        <f t="shared" si="288"/>
        <v>0</v>
      </c>
      <c r="BS847" s="181">
        <f t="shared" si="289"/>
        <v>0</v>
      </c>
    </row>
    <row r="848" spans="41:71">
      <c r="AO848" s="38">
        <f t="shared" si="276"/>
        <v>0</v>
      </c>
      <c r="AP848" s="38">
        <f t="shared" si="277"/>
        <v>0</v>
      </c>
      <c r="AR848" s="181">
        <f>Инвентаризация!O851</f>
        <v>0</v>
      </c>
      <c r="AS848" s="181">
        <f>Инвентаризация!P851</f>
        <v>0</v>
      </c>
      <c r="AT848" s="181">
        <f>Инвентаризация!Q851</f>
        <v>0</v>
      </c>
      <c r="AU848" s="181" t="str">
        <f>IFERROR('Аксапта '!A856,"-")</f>
        <v>-</v>
      </c>
      <c r="AV848" s="38">
        <f t="shared" si="278"/>
        <v>0</v>
      </c>
      <c r="AW848" s="38">
        <f t="shared" si="279"/>
        <v>0</v>
      </c>
      <c r="AX848" s="38">
        <f t="shared" si="280"/>
        <v>0</v>
      </c>
      <c r="AY848" s="181">
        <f t="shared" si="281"/>
        <v>0</v>
      </c>
      <c r="BB848" s="181">
        <f>Инвентаризация!O851</f>
        <v>0</v>
      </c>
      <c r="BC848" s="181">
        <f>Инвентаризация!P851</f>
        <v>0</v>
      </c>
      <c r="BD848" s="181">
        <f>Инвентаризация!Q851</f>
        <v>0</v>
      </c>
      <c r="BE848" s="181" t="str">
        <f>IFERROR('Аксапта 2'!A856,"-")</f>
        <v>-</v>
      </c>
      <c r="BF848" s="38">
        <f t="shared" si="282"/>
        <v>0</v>
      </c>
      <c r="BG848" s="38">
        <f t="shared" si="283"/>
        <v>0</v>
      </c>
      <c r="BH848" s="38">
        <f t="shared" si="284"/>
        <v>0</v>
      </c>
      <c r="BI848" s="181">
        <f t="shared" si="285"/>
        <v>0</v>
      </c>
      <c r="BL848" s="181">
        <f>Инвентаризация!O851</f>
        <v>0</v>
      </c>
      <c r="BM848" s="181">
        <f>Инвентаризация!P851</f>
        <v>0</v>
      </c>
      <c r="BN848" s="181">
        <f>Инвентаризация!Q851</f>
        <v>0</v>
      </c>
      <c r="BO848" s="181" t="str">
        <f>IFERROR('Аксапта 3'!A856,"-")</f>
        <v>-</v>
      </c>
      <c r="BP848" s="38">
        <f t="shared" si="286"/>
        <v>0</v>
      </c>
      <c r="BQ848" s="38">
        <f t="shared" si="287"/>
        <v>0</v>
      </c>
      <c r="BR848" s="38">
        <f t="shared" si="288"/>
        <v>0</v>
      </c>
      <c r="BS848" s="181">
        <f t="shared" si="289"/>
        <v>0</v>
      </c>
    </row>
    <row r="849" spans="41:71">
      <c r="AO849" s="38">
        <f t="shared" si="276"/>
        <v>0</v>
      </c>
      <c r="AP849" s="38">
        <f t="shared" si="277"/>
        <v>0</v>
      </c>
      <c r="AR849" s="181">
        <f>Инвентаризация!O852</f>
        <v>0</v>
      </c>
      <c r="AS849" s="181">
        <f>Инвентаризация!P852</f>
        <v>0</v>
      </c>
      <c r="AT849" s="181">
        <f>Инвентаризация!Q852</f>
        <v>0</v>
      </c>
      <c r="AU849" s="181" t="str">
        <f>IFERROR('Аксапта '!A857,"-")</f>
        <v>-</v>
      </c>
      <c r="AV849" s="38">
        <f t="shared" si="278"/>
        <v>0</v>
      </c>
      <c r="AW849" s="38">
        <f t="shared" si="279"/>
        <v>0</v>
      </c>
      <c r="AX849" s="38">
        <f t="shared" si="280"/>
        <v>0</v>
      </c>
      <c r="AY849" s="181">
        <f t="shared" si="281"/>
        <v>0</v>
      </c>
      <c r="BB849" s="181">
        <f>Инвентаризация!O852</f>
        <v>0</v>
      </c>
      <c r="BC849" s="181">
        <f>Инвентаризация!P852</f>
        <v>0</v>
      </c>
      <c r="BD849" s="181">
        <f>Инвентаризация!Q852</f>
        <v>0</v>
      </c>
      <c r="BE849" s="181" t="str">
        <f>IFERROR('Аксапта 2'!A857,"-")</f>
        <v>-</v>
      </c>
      <c r="BF849" s="38">
        <f t="shared" si="282"/>
        <v>0</v>
      </c>
      <c r="BG849" s="38">
        <f t="shared" si="283"/>
        <v>0</v>
      </c>
      <c r="BH849" s="38">
        <f t="shared" si="284"/>
        <v>0</v>
      </c>
      <c r="BI849" s="181">
        <f t="shared" si="285"/>
        <v>0</v>
      </c>
      <c r="BL849" s="181">
        <f>Инвентаризация!O852</f>
        <v>0</v>
      </c>
      <c r="BM849" s="181">
        <f>Инвентаризация!P852</f>
        <v>0</v>
      </c>
      <c r="BN849" s="181">
        <f>Инвентаризация!Q852</f>
        <v>0</v>
      </c>
      <c r="BO849" s="181" t="str">
        <f>IFERROR('Аксапта 3'!A857,"-")</f>
        <v>-</v>
      </c>
      <c r="BP849" s="38">
        <f t="shared" si="286"/>
        <v>0</v>
      </c>
      <c r="BQ849" s="38">
        <f t="shared" si="287"/>
        <v>0</v>
      </c>
      <c r="BR849" s="38">
        <f t="shared" si="288"/>
        <v>0</v>
      </c>
      <c r="BS849" s="181">
        <f t="shared" si="289"/>
        <v>0</v>
      </c>
    </row>
    <row r="850" spans="41:71">
      <c r="AO850" s="38">
        <f t="shared" si="276"/>
        <v>0</v>
      </c>
      <c r="AP850" s="38">
        <f t="shared" si="277"/>
        <v>0</v>
      </c>
      <c r="AR850" s="181">
        <f>Инвентаризация!O853</f>
        <v>0</v>
      </c>
      <c r="AS850" s="181">
        <f>Инвентаризация!P853</f>
        <v>0</v>
      </c>
      <c r="AT850" s="181">
        <f>Инвентаризация!Q853</f>
        <v>0</v>
      </c>
      <c r="AU850" s="181" t="str">
        <f>IFERROR('Аксапта '!A858,"-")</f>
        <v>-</v>
      </c>
      <c r="AV850" s="38">
        <f t="shared" si="278"/>
        <v>0</v>
      </c>
      <c r="AW850" s="38">
        <f t="shared" si="279"/>
        <v>0</v>
      </c>
      <c r="AX850" s="38">
        <f t="shared" si="280"/>
        <v>0</v>
      </c>
      <c r="AY850" s="181">
        <f t="shared" si="281"/>
        <v>0</v>
      </c>
      <c r="BB850" s="181">
        <f>Инвентаризация!O853</f>
        <v>0</v>
      </c>
      <c r="BC850" s="181">
        <f>Инвентаризация!P853</f>
        <v>0</v>
      </c>
      <c r="BD850" s="181">
        <f>Инвентаризация!Q853</f>
        <v>0</v>
      </c>
      <c r="BE850" s="181" t="str">
        <f>IFERROR('Аксапта 2'!A858,"-")</f>
        <v>-</v>
      </c>
      <c r="BF850" s="38">
        <f t="shared" si="282"/>
        <v>0</v>
      </c>
      <c r="BG850" s="38">
        <f t="shared" si="283"/>
        <v>0</v>
      </c>
      <c r="BH850" s="38">
        <f t="shared" si="284"/>
        <v>0</v>
      </c>
      <c r="BI850" s="181">
        <f t="shared" si="285"/>
        <v>0</v>
      </c>
      <c r="BL850" s="181">
        <f>Инвентаризация!O853</f>
        <v>0</v>
      </c>
      <c r="BM850" s="181">
        <f>Инвентаризация!P853</f>
        <v>0</v>
      </c>
      <c r="BN850" s="181">
        <f>Инвентаризация!Q853</f>
        <v>0</v>
      </c>
      <c r="BO850" s="181" t="str">
        <f>IFERROR('Аксапта 3'!A858,"-")</f>
        <v>-</v>
      </c>
      <c r="BP850" s="38">
        <f t="shared" si="286"/>
        <v>0</v>
      </c>
      <c r="BQ850" s="38">
        <f t="shared" si="287"/>
        <v>0</v>
      </c>
      <c r="BR850" s="38">
        <f t="shared" si="288"/>
        <v>0</v>
      </c>
      <c r="BS850" s="181">
        <f t="shared" si="289"/>
        <v>0</v>
      </c>
    </row>
    <row r="851" spans="41:71">
      <c r="AO851" s="38">
        <f t="shared" si="276"/>
        <v>0</v>
      </c>
      <c r="AP851" s="38">
        <f t="shared" si="277"/>
        <v>0</v>
      </c>
      <c r="AR851" s="181">
        <f>Инвентаризация!O854</f>
        <v>0</v>
      </c>
      <c r="AS851" s="181">
        <f>Инвентаризация!P854</f>
        <v>0</v>
      </c>
      <c r="AT851" s="181">
        <f>Инвентаризация!Q854</f>
        <v>0</v>
      </c>
      <c r="AU851" s="181" t="str">
        <f>IFERROR('Аксапта '!A859,"-")</f>
        <v>-</v>
      </c>
      <c r="AV851" s="38">
        <f t="shared" si="278"/>
        <v>0</v>
      </c>
      <c r="AW851" s="38">
        <f t="shared" si="279"/>
        <v>0</v>
      </c>
      <c r="AX851" s="38">
        <f t="shared" si="280"/>
        <v>0</v>
      </c>
      <c r="AY851" s="181">
        <f t="shared" si="281"/>
        <v>0</v>
      </c>
      <c r="BB851" s="181">
        <f>Инвентаризация!O854</f>
        <v>0</v>
      </c>
      <c r="BC851" s="181">
        <f>Инвентаризация!P854</f>
        <v>0</v>
      </c>
      <c r="BD851" s="181">
        <f>Инвентаризация!Q854</f>
        <v>0</v>
      </c>
      <c r="BE851" s="181" t="str">
        <f>IFERROR('Аксапта 2'!A859,"-")</f>
        <v>-</v>
      </c>
      <c r="BF851" s="38">
        <f t="shared" si="282"/>
        <v>0</v>
      </c>
      <c r="BG851" s="38">
        <f t="shared" si="283"/>
        <v>0</v>
      </c>
      <c r="BH851" s="38">
        <f t="shared" si="284"/>
        <v>0</v>
      </c>
      <c r="BI851" s="181">
        <f t="shared" si="285"/>
        <v>0</v>
      </c>
      <c r="BL851" s="181">
        <f>Инвентаризация!O854</f>
        <v>0</v>
      </c>
      <c r="BM851" s="181">
        <f>Инвентаризация!P854</f>
        <v>0</v>
      </c>
      <c r="BN851" s="181">
        <f>Инвентаризация!Q854</f>
        <v>0</v>
      </c>
      <c r="BO851" s="181" t="str">
        <f>IFERROR('Аксапта 3'!A859,"-")</f>
        <v>-</v>
      </c>
      <c r="BP851" s="38">
        <f t="shared" si="286"/>
        <v>0</v>
      </c>
      <c r="BQ851" s="38">
        <f t="shared" si="287"/>
        <v>0</v>
      </c>
      <c r="BR851" s="38">
        <f t="shared" si="288"/>
        <v>0</v>
      </c>
      <c r="BS851" s="181">
        <f t="shared" si="289"/>
        <v>0</v>
      </c>
    </row>
    <row r="852" spans="41:71">
      <c r="AO852" s="38">
        <f t="shared" si="276"/>
        <v>0</v>
      </c>
      <c r="AP852" s="38">
        <f t="shared" si="277"/>
        <v>0</v>
      </c>
      <c r="AR852" s="181">
        <f>Инвентаризация!O855</f>
        <v>0</v>
      </c>
      <c r="AS852" s="181">
        <f>Инвентаризация!P855</f>
        <v>0</v>
      </c>
      <c r="AT852" s="181">
        <f>Инвентаризация!Q855</f>
        <v>0</v>
      </c>
      <c r="AU852" s="181" t="str">
        <f>IFERROR('Аксапта '!A860,"-")</f>
        <v>-</v>
      </c>
      <c r="AV852" s="38">
        <f t="shared" si="278"/>
        <v>0</v>
      </c>
      <c r="AW852" s="38">
        <f t="shared" si="279"/>
        <v>0</v>
      </c>
      <c r="AX852" s="38">
        <f t="shared" si="280"/>
        <v>0</v>
      </c>
      <c r="AY852" s="181">
        <f t="shared" si="281"/>
        <v>0</v>
      </c>
      <c r="BB852" s="181">
        <f>Инвентаризация!O855</f>
        <v>0</v>
      </c>
      <c r="BC852" s="181">
        <f>Инвентаризация!P855</f>
        <v>0</v>
      </c>
      <c r="BD852" s="181">
        <f>Инвентаризация!Q855</f>
        <v>0</v>
      </c>
      <c r="BE852" s="181" t="str">
        <f>IFERROR('Аксапта 2'!A860,"-")</f>
        <v>-</v>
      </c>
      <c r="BF852" s="38">
        <f t="shared" si="282"/>
        <v>0</v>
      </c>
      <c r="BG852" s="38">
        <f t="shared" si="283"/>
        <v>0</v>
      </c>
      <c r="BH852" s="38">
        <f t="shared" si="284"/>
        <v>0</v>
      </c>
      <c r="BI852" s="181">
        <f t="shared" si="285"/>
        <v>0</v>
      </c>
      <c r="BL852" s="181">
        <f>Инвентаризация!O855</f>
        <v>0</v>
      </c>
      <c r="BM852" s="181">
        <f>Инвентаризация!P855</f>
        <v>0</v>
      </c>
      <c r="BN852" s="181">
        <f>Инвентаризация!Q855</f>
        <v>0</v>
      </c>
      <c r="BO852" s="181" t="str">
        <f>IFERROR('Аксапта 3'!A860,"-")</f>
        <v>-</v>
      </c>
      <c r="BP852" s="38">
        <f t="shared" si="286"/>
        <v>0</v>
      </c>
      <c r="BQ852" s="38">
        <f t="shared" si="287"/>
        <v>0</v>
      </c>
      <c r="BR852" s="38">
        <f t="shared" si="288"/>
        <v>0</v>
      </c>
      <c r="BS852" s="181">
        <f t="shared" si="289"/>
        <v>0</v>
      </c>
    </row>
    <row r="853" spans="41:71">
      <c r="AO853" s="38">
        <f t="shared" si="276"/>
        <v>0</v>
      </c>
      <c r="AP853" s="38">
        <f t="shared" si="277"/>
        <v>0</v>
      </c>
      <c r="AR853" s="181">
        <f>Инвентаризация!O856</f>
        <v>0</v>
      </c>
      <c r="AS853" s="181">
        <f>Инвентаризация!P856</f>
        <v>0</v>
      </c>
      <c r="AT853" s="181">
        <f>Инвентаризация!Q856</f>
        <v>0</v>
      </c>
      <c r="AU853" s="181" t="str">
        <f>IFERROR('Аксапта '!A861,"-")</f>
        <v>-</v>
      </c>
      <c r="AV853" s="38">
        <f t="shared" si="278"/>
        <v>0</v>
      </c>
      <c r="AW853" s="38">
        <f t="shared" si="279"/>
        <v>0</v>
      </c>
      <c r="AX853" s="38">
        <f t="shared" si="280"/>
        <v>0</v>
      </c>
      <c r="AY853" s="181">
        <f t="shared" si="281"/>
        <v>0</v>
      </c>
      <c r="BB853" s="181">
        <f>Инвентаризация!O856</f>
        <v>0</v>
      </c>
      <c r="BC853" s="181">
        <f>Инвентаризация!P856</f>
        <v>0</v>
      </c>
      <c r="BD853" s="181">
        <f>Инвентаризация!Q856</f>
        <v>0</v>
      </c>
      <c r="BE853" s="181" t="str">
        <f>IFERROR('Аксапта 2'!A861,"-")</f>
        <v>-</v>
      </c>
      <c r="BF853" s="38">
        <f t="shared" si="282"/>
        <v>0</v>
      </c>
      <c r="BG853" s="38">
        <f t="shared" si="283"/>
        <v>0</v>
      </c>
      <c r="BH853" s="38">
        <f t="shared" si="284"/>
        <v>0</v>
      </c>
      <c r="BI853" s="181">
        <f t="shared" si="285"/>
        <v>0</v>
      </c>
      <c r="BL853" s="181">
        <f>Инвентаризация!O856</f>
        <v>0</v>
      </c>
      <c r="BM853" s="181">
        <f>Инвентаризация!P856</f>
        <v>0</v>
      </c>
      <c r="BN853" s="181">
        <f>Инвентаризация!Q856</f>
        <v>0</v>
      </c>
      <c r="BO853" s="181" t="str">
        <f>IFERROR('Аксапта 3'!A861,"-")</f>
        <v>-</v>
      </c>
      <c r="BP853" s="38">
        <f t="shared" si="286"/>
        <v>0</v>
      </c>
      <c r="BQ853" s="38">
        <f t="shared" si="287"/>
        <v>0</v>
      </c>
      <c r="BR853" s="38">
        <f t="shared" si="288"/>
        <v>0</v>
      </c>
      <c r="BS853" s="181">
        <f t="shared" si="289"/>
        <v>0</v>
      </c>
    </row>
    <row r="854" spans="41:71">
      <c r="AO854" s="38">
        <f t="shared" si="276"/>
        <v>0</v>
      </c>
      <c r="AP854" s="38">
        <f t="shared" si="277"/>
        <v>0</v>
      </c>
      <c r="AR854" s="181">
        <f>Инвентаризация!O857</f>
        <v>0</v>
      </c>
      <c r="AS854" s="181">
        <f>Инвентаризация!P857</f>
        <v>0</v>
      </c>
      <c r="AT854" s="181">
        <f>Инвентаризация!Q857</f>
        <v>0</v>
      </c>
      <c r="AU854" s="181" t="str">
        <f>IFERROR('Аксапта '!A862,"-")</f>
        <v>-</v>
      </c>
      <c r="AV854" s="38">
        <f t="shared" si="278"/>
        <v>0</v>
      </c>
      <c r="AW854" s="38">
        <f t="shared" si="279"/>
        <v>0</v>
      </c>
      <c r="AX854" s="38">
        <f t="shared" si="280"/>
        <v>0</v>
      </c>
      <c r="AY854" s="181">
        <f t="shared" si="281"/>
        <v>0</v>
      </c>
      <c r="BB854" s="181">
        <f>Инвентаризация!O857</f>
        <v>0</v>
      </c>
      <c r="BC854" s="181">
        <f>Инвентаризация!P857</f>
        <v>0</v>
      </c>
      <c r="BD854" s="181">
        <f>Инвентаризация!Q857</f>
        <v>0</v>
      </c>
      <c r="BE854" s="181" t="str">
        <f>IFERROR('Аксапта 2'!A862,"-")</f>
        <v>-</v>
      </c>
      <c r="BF854" s="38">
        <f t="shared" si="282"/>
        <v>0</v>
      </c>
      <c r="BG854" s="38">
        <f t="shared" si="283"/>
        <v>0</v>
      </c>
      <c r="BH854" s="38">
        <f t="shared" si="284"/>
        <v>0</v>
      </c>
      <c r="BI854" s="181">
        <f t="shared" si="285"/>
        <v>0</v>
      </c>
      <c r="BL854" s="181">
        <f>Инвентаризация!O857</f>
        <v>0</v>
      </c>
      <c r="BM854" s="181">
        <f>Инвентаризация!P857</f>
        <v>0</v>
      </c>
      <c r="BN854" s="181">
        <f>Инвентаризация!Q857</f>
        <v>0</v>
      </c>
      <c r="BO854" s="181" t="str">
        <f>IFERROR('Аксапта 3'!A862,"-")</f>
        <v>-</v>
      </c>
      <c r="BP854" s="38">
        <f t="shared" si="286"/>
        <v>0</v>
      </c>
      <c r="BQ854" s="38">
        <f t="shared" si="287"/>
        <v>0</v>
      </c>
      <c r="BR854" s="38">
        <f t="shared" si="288"/>
        <v>0</v>
      </c>
      <c r="BS854" s="181">
        <f t="shared" si="289"/>
        <v>0</v>
      </c>
    </row>
    <row r="855" spans="41:71">
      <c r="AO855" s="38">
        <f t="shared" si="276"/>
        <v>0</v>
      </c>
      <c r="AP855" s="38">
        <f t="shared" si="277"/>
        <v>0</v>
      </c>
      <c r="AR855" s="181">
        <f>Инвентаризация!O858</f>
        <v>0</v>
      </c>
      <c r="AS855" s="181">
        <f>Инвентаризация!P858</f>
        <v>0</v>
      </c>
      <c r="AT855" s="181">
        <f>Инвентаризация!Q858</f>
        <v>0</v>
      </c>
      <c r="AU855" s="181" t="str">
        <f>IFERROR('Аксапта '!A863,"-")</f>
        <v>-</v>
      </c>
      <c r="AV855" s="38">
        <f t="shared" si="278"/>
        <v>0</v>
      </c>
      <c r="AW855" s="38">
        <f t="shared" si="279"/>
        <v>0</v>
      </c>
      <c r="AX855" s="38">
        <f t="shared" si="280"/>
        <v>0</v>
      </c>
      <c r="AY855" s="181">
        <f t="shared" si="281"/>
        <v>0</v>
      </c>
      <c r="BB855" s="181">
        <f>Инвентаризация!O858</f>
        <v>0</v>
      </c>
      <c r="BC855" s="181">
        <f>Инвентаризация!P858</f>
        <v>0</v>
      </c>
      <c r="BD855" s="181">
        <f>Инвентаризация!Q858</f>
        <v>0</v>
      </c>
      <c r="BE855" s="181" t="str">
        <f>IFERROR('Аксапта 2'!A863,"-")</f>
        <v>-</v>
      </c>
      <c r="BF855" s="38">
        <f t="shared" si="282"/>
        <v>0</v>
      </c>
      <c r="BG855" s="38">
        <f t="shared" si="283"/>
        <v>0</v>
      </c>
      <c r="BH855" s="38">
        <f t="shared" si="284"/>
        <v>0</v>
      </c>
      <c r="BI855" s="181">
        <f t="shared" si="285"/>
        <v>0</v>
      </c>
      <c r="BL855" s="181">
        <f>Инвентаризация!O858</f>
        <v>0</v>
      </c>
      <c r="BM855" s="181">
        <f>Инвентаризация!P858</f>
        <v>0</v>
      </c>
      <c r="BN855" s="181">
        <f>Инвентаризация!Q858</f>
        <v>0</v>
      </c>
      <c r="BO855" s="181" t="str">
        <f>IFERROR('Аксапта 3'!A863,"-")</f>
        <v>-</v>
      </c>
      <c r="BP855" s="38">
        <f t="shared" si="286"/>
        <v>0</v>
      </c>
      <c r="BQ855" s="38">
        <f t="shared" si="287"/>
        <v>0</v>
      </c>
      <c r="BR855" s="38">
        <f t="shared" si="288"/>
        <v>0</v>
      </c>
      <c r="BS855" s="181">
        <f t="shared" si="289"/>
        <v>0</v>
      </c>
    </row>
    <row r="856" spans="41:71">
      <c r="AO856" s="38">
        <f t="shared" si="276"/>
        <v>0</v>
      </c>
      <c r="AP856" s="38">
        <f t="shared" si="277"/>
        <v>0</v>
      </c>
      <c r="AR856" s="181">
        <f>Инвентаризация!O859</f>
        <v>0</v>
      </c>
      <c r="AS856" s="181">
        <f>Инвентаризация!P859</f>
        <v>0</v>
      </c>
      <c r="AT856" s="181">
        <f>Инвентаризация!Q859</f>
        <v>0</v>
      </c>
      <c r="AU856" s="181" t="str">
        <f>IFERROR('Аксапта '!A864,"-")</f>
        <v>-</v>
      </c>
      <c r="AV856" s="38">
        <f t="shared" si="278"/>
        <v>0</v>
      </c>
      <c r="AW856" s="38">
        <f t="shared" si="279"/>
        <v>0</v>
      </c>
      <c r="AX856" s="38">
        <f t="shared" si="280"/>
        <v>0</v>
      </c>
      <c r="AY856" s="181">
        <f t="shared" si="281"/>
        <v>0</v>
      </c>
      <c r="BB856" s="181">
        <f>Инвентаризация!O859</f>
        <v>0</v>
      </c>
      <c r="BC856" s="181">
        <f>Инвентаризация!P859</f>
        <v>0</v>
      </c>
      <c r="BD856" s="181">
        <f>Инвентаризация!Q859</f>
        <v>0</v>
      </c>
      <c r="BE856" s="181" t="str">
        <f>IFERROR('Аксапта 2'!A864,"-")</f>
        <v>-</v>
      </c>
      <c r="BF856" s="38">
        <f t="shared" si="282"/>
        <v>0</v>
      </c>
      <c r="BG856" s="38">
        <f t="shared" si="283"/>
        <v>0</v>
      </c>
      <c r="BH856" s="38">
        <f t="shared" si="284"/>
        <v>0</v>
      </c>
      <c r="BI856" s="181">
        <f t="shared" si="285"/>
        <v>0</v>
      </c>
      <c r="BL856" s="181">
        <f>Инвентаризация!O859</f>
        <v>0</v>
      </c>
      <c r="BM856" s="181">
        <f>Инвентаризация!P859</f>
        <v>0</v>
      </c>
      <c r="BN856" s="181">
        <f>Инвентаризация!Q859</f>
        <v>0</v>
      </c>
      <c r="BO856" s="181" t="str">
        <f>IFERROR('Аксапта 3'!A864,"-")</f>
        <v>-</v>
      </c>
      <c r="BP856" s="38">
        <f t="shared" si="286"/>
        <v>0</v>
      </c>
      <c r="BQ856" s="38">
        <f t="shared" si="287"/>
        <v>0</v>
      </c>
      <c r="BR856" s="38">
        <f t="shared" si="288"/>
        <v>0</v>
      </c>
      <c r="BS856" s="181">
        <f t="shared" si="289"/>
        <v>0</v>
      </c>
    </row>
    <row r="857" spans="41:71">
      <c r="AO857" s="38">
        <f t="shared" si="276"/>
        <v>0</v>
      </c>
      <c r="AP857" s="38">
        <f t="shared" si="277"/>
        <v>0</v>
      </c>
      <c r="AR857" s="181">
        <f>Инвентаризация!O860</f>
        <v>0</v>
      </c>
      <c r="AS857" s="181">
        <f>Инвентаризация!P860</f>
        <v>0</v>
      </c>
      <c r="AT857" s="181">
        <f>Инвентаризация!Q860</f>
        <v>0</v>
      </c>
      <c r="AU857" s="181" t="str">
        <f>IFERROR('Аксапта '!A865,"-")</f>
        <v>-</v>
      </c>
      <c r="AV857" s="38">
        <f t="shared" si="278"/>
        <v>0</v>
      </c>
      <c r="AW857" s="38">
        <f t="shared" si="279"/>
        <v>0</v>
      </c>
      <c r="AX857" s="38">
        <f t="shared" si="280"/>
        <v>0</v>
      </c>
      <c r="AY857" s="181">
        <f t="shared" si="281"/>
        <v>0</v>
      </c>
      <c r="BB857" s="181">
        <f>Инвентаризация!O860</f>
        <v>0</v>
      </c>
      <c r="BC857" s="181">
        <f>Инвентаризация!P860</f>
        <v>0</v>
      </c>
      <c r="BD857" s="181">
        <f>Инвентаризация!Q860</f>
        <v>0</v>
      </c>
      <c r="BE857" s="181" t="str">
        <f>IFERROR('Аксапта 2'!A865,"-")</f>
        <v>-</v>
      </c>
      <c r="BF857" s="38">
        <f t="shared" si="282"/>
        <v>0</v>
      </c>
      <c r="BG857" s="38">
        <f t="shared" si="283"/>
        <v>0</v>
      </c>
      <c r="BH857" s="38">
        <f t="shared" si="284"/>
        <v>0</v>
      </c>
      <c r="BI857" s="181">
        <f t="shared" si="285"/>
        <v>0</v>
      </c>
      <c r="BL857" s="181">
        <f>Инвентаризация!O860</f>
        <v>0</v>
      </c>
      <c r="BM857" s="181">
        <f>Инвентаризация!P860</f>
        <v>0</v>
      </c>
      <c r="BN857" s="181">
        <f>Инвентаризация!Q860</f>
        <v>0</v>
      </c>
      <c r="BO857" s="181" t="str">
        <f>IFERROR('Аксапта 3'!A865,"-")</f>
        <v>-</v>
      </c>
      <c r="BP857" s="38">
        <f t="shared" si="286"/>
        <v>0</v>
      </c>
      <c r="BQ857" s="38">
        <f t="shared" si="287"/>
        <v>0</v>
      </c>
      <c r="BR857" s="38">
        <f t="shared" si="288"/>
        <v>0</v>
      </c>
      <c r="BS857" s="181">
        <f t="shared" si="289"/>
        <v>0</v>
      </c>
    </row>
    <row r="858" spans="41:71">
      <c r="AO858" s="38">
        <f t="shared" si="276"/>
        <v>0</v>
      </c>
      <c r="AP858" s="38">
        <f t="shared" si="277"/>
        <v>0</v>
      </c>
      <c r="AR858" s="181">
        <f>Инвентаризация!O861</f>
        <v>0</v>
      </c>
      <c r="AS858" s="181">
        <f>Инвентаризация!P861</f>
        <v>0</v>
      </c>
      <c r="AT858" s="181">
        <f>Инвентаризация!Q861</f>
        <v>0</v>
      </c>
      <c r="AU858" s="181" t="str">
        <f>IFERROR('Аксапта '!A866,"-")</f>
        <v>-</v>
      </c>
      <c r="AV858" s="38">
        <f t="shared" si="278"/>
        <v>0</v>
      </c>
      <c r="AW858" s="38">
        <f t="shared" si="279"/>
        <v>0</v>
      </c>
      <c r="AX858" s="38">
        <f t="shared" si="280"/>
        <v>0</v>
      </c>
      <c r="AY858" s="181">
        <f t="shared" si="281"/>
        <v>0</v>
      </c>
      <c r="BB858" s="181">
        <f>Инвентаризация!O861</f>
        <v>0</v>
      </c>
      <c r="BC858" s="181">
        <f>Инвентаризация!P861</f>
        <v>0</v>
      </c>
      <c r="BD858" s="181">
        <f>Инвентаризация!Q861</f>
        <v>0</v>
      </c>
      <c r="BE858" s="181" t="str">
        <f>IFERROR('Аксапта 2'!A866,"-")</f>
        <v>-</v>
      </c>
      <c r="BF858" s="38">
        <f t="shared" si="282"/>
        <v>0</v>
      </c>
      <c r="BG858" s="38">
        <f t="shared" si="283"/>
        <v>0</v>
      </c>
      <c r="BH858" s="38">
        <f t="shared" si="284"/>
        <v>0</v>
      </c>
      <c r="BI858" s="181">
        <f t="shared" si="285"/>
        <v>0</v>
      </c>
      <c r="BL858" s="181">
        <f>Инвентаризация!O861</f>
        <v>0</v>
      </c>
      <c r="BM858" s="181">
        <f>Инвентаризация!P861</f>
        <v>0</v>
      </c>
      <c r="BN858" s="181">
        <f>Инвентаризация!Q861</f>
        <v>0</v>
      </c>
      <c r="BO858" s="181" t="str">
        <f>IFERROR('Аксапта 3'!A866,"-")</f>
        <v>-</v>
      </c>
      <c r="BP858" s="38">
        <f t="shared" si="286"/>
        <v>0</v>
      </c>
      <c r="BQ858" s="38">
        <f t="shared" si="287"/>
        <v>0</v>
      </c>
      <c r="BR858" s="38">
        <f t="shared" si="288"/>
        <v>0</v>
      </c>
      <c r="BS858" s="181">
        <f t="shared" si="289"/>
        <v>0</v>
      </c>
    </row>
    <row r="859" spans="41:71">
      <c r="AO859" s="38">
        <f t="shared" si="276"/>
        <v>0</v>
      </c>
      <c r="AP859" s="38">
        <f t="shared" si="277"/>
        <v>0</v>
      </c>
      <c r="AR859" s="181">
        <f>Инвентаризация!O862</f>
        <v>0</v>
      </c>
      <c r="AS859" s="181">
        <f>Инвентаризация!P862</f>
        <v>0</v>
      </c>
      <c r="AT859" s="181">
        <f>Инвентаризация!Q862</f>
        <v>0</v>
      </c>
      <c r="AU859" s="181" t="str">
        <f>IFERROR('Аксапта '!A867,"-")</f>
        <v>-</v>
      </c>
      <c r="AV859" s="38">
        <f t="shared" si="278"/>
        <v>0</v>
      </c>
      <c r="AW859" s="38">
        <f t="shared" si="279"/>
        <v>0</v>
      </c>
      <c r="AX859" s="38">
        <f t="shared" si="280"/>
        <v>0</v>
      </c>
      <c r="AY859" s="181">
        <f t="shared" si="281"/>
        <v>0</v>
      </c>
      <c r="BB859" s="181">
        <f>Инвентаризация!O862</f>
        <v>0</v>
      </c>
      <c r="BC859" s="181">
        <f>Инвентаризация!P862</f>
        <v>0</v>
      </c>
      <c r="BD859" s="181">
        <f>Инвентаризация!Q862</f>
        <v>0</v>
      </c>
      <c r="BE859" s="181" t="str">
        <f>IFERROR('Аксапта 2'!A867,"-")</f>
        <v>-</v>
      </c>
      <c r="BF859" s="38">
        <f t="shared" si="282"/>
        <v>0</v>
      </c>
      <c r="BG859" s="38">
        <f t="shared" si="283"/>
        <v>0</v>
      </c>
      <c r="BH859" s="38">
        <f t="shared" si="284"/>
        <v>0</v>
      </c>
      <c r="BI859" s="181">
        <f t="shared" si="285"/>
        <v>0</v>
      </c>
      <c r="BL859" s="181">
        <f>Инвентаризация!O862</f>
        <v>0</v>
      </c>
      <c r="BM859" s="181">
        <f>Инвентаризация!P862</f>
        <v>0</v>
      </c>
      <c r="BN859" s="181">
        <f>Инвентаризация!Q862</f>
        <v>0</v>
      </c>
      <c r="BO859" s="181" t="str">
        <f>IFERROR('Аксапта 3'!A867,"-")</f>
        <v>-</v>
      </c>
      <c r="BP859" s="38">
        <f t="shared" si="286"/>
        <v>0</v>
      </c>
      <c r="BQ859" s="38">
        <f t="shared" si="287"/>
        <v>0</v>
      </c>
      <c r="BR859" s="38">
        <f t="shared" si="288"/>
        <v>0</v>
      </c>
      <c r="BS859" s="181">
        <f t="shared" si="289"/>
        <v>0</v>
      </c>
    </row>
    <row r="860" spans="41:71">
      <c r="AO860" s="38">
        <f t="shared" si="276"/>
        <v>0</v>
      </c>
      <c r="AP860" s="38">
        <f t="shared" si="277"/>
        <v>0</v>
      </c>
      <c r="AR860" s="181">
        <f>Инвентаризация!O863</f>
        <v>0</v>
      </c>
      <c r="AS860" s="181">
        <f>Инвентаризация!P863</f>
        <v>0</v>
      </c>
      <c r="AT860" s="181">
        <f>Инвентаризация!Q863</f>
        <v>0</v>
      </c>
      <c r="AU860" s="181" t="str">
        <f>IFERROR('Аксапта '!A868,"-")</f>
        <v>-</v>
      </c>
      <c r="AV860" s="38">
        <f t="shared" si="278"/>
        <v>0</v>
      </c>
      <c r="AW860" s="38">
        <f t="shared" si="279"/>
        <v>0</v>
      </c>
      <c r="AX860" s="38">
        <f t="shared" si="280"/>
        <v>0</v>
      </c>
      <c r="AY860" s="181">
        <f t="shared" si="281"/>
        <v>0</v>
      </c>
      <c r="BB860" s="181">
        <f>Инвентаризация!O863</f>
        <v>0</v>
      </c>
      <c r="BC860" s="181">
        <f>Инвентаризация!P863</f>
        <v>0</v>
      </c>
      <c r="BD860" s="181">
        <f>Инвентаризация!Q863</f>
        <v>0</v>
      </c>
      <c r="BE860" s="181" t="str">
        <f>IFERROR('Аксапта 2'!A868,"-")</f>
        <v>-</v>
      </c>
      <c r="BF860" s="38">
        <f t="shared" si="282"/>
        <v>0</v>
      </c>
      <c r="BG860" s="38">
        <f t="shared" si="283"/>
        <v>0</v>
      </c>
      <c r="BH860" s="38">
        <f t="shared" si="284"/>
        <v>0</v>
      </c>
      <c r="BI860" s="181">
        <f t="shared" si="285"/>
        <v>0</v>
      </c>
      <c r="BL860" s="181">
        <f>Инвентаризация!O863</f>
        <v>0</v>
      </c>
      <c r="BM860" s="181">
        <f>Инвентаризация!P863</f>
        <v>0</v>
      </c>
      <c r="BN860" s="181">
        <f>Инвентаризация!Q863</f>
        <v>0</v>
      </c>
      <c r="BO860" s="181" t="str">
        <f>IFERROR('Аксапта 3'!A868,"-")</f>
        <v>-</v>
      </c>
      <c r="BP860" s="38">
        <f t="shared" si="286"/>
        <v>0</v>
      </c>
      <c r="BQ860" s="38">
        <f t="shared" si="287"/>
        <v>0</v>
      </c>
      <c r="BR860" s="38">
        <f t="shared" si="288"/>
        <v>0</v>
      </c>
      <c r="BS860" s="181">
        <f t="shared" si="289"/>
        <v>0</v>
      </c>
    </row>
    <row r="861" spans="41:71">
      <c r="AO861" s="38">
        <f t="shared" si="276"/>
        <v>0</v>
      </c>
      <c r="AP861" s="38">
        <f t="shared" si="277"/>
        <v>0</v>
      </c>
      <c r="AR861" s="181">
        <f>Инвентаризация!O864</f>
        <v>0</v>
      </c>
      <c r="AS861" s="181">
        <f>Инвентаризация!P864</f>
        <v>0</v>
      </c>
      <c r="AT861" s="181">
        <f>Инвентаризация!Q864</f>
        <v>0</v>
      </c>
      <c r="AU861" s="181" t="str">
        <f>IFERROR('Аксапта '!A869,"-")</f>
        <v>-</v>
      </c>
      <c r="AV861" s="38">
        <f t="shared" si="278"/>
        <v>0</v>
      </c>
      <c r="AW861" s="38">
        <f t="shared" si="279"/>
        <v>0</v>
      </c>
      <c r="AX861" s="38">
        <f t="shared" si="280"/>
        <v>0</v>
      </c>
      <c r="AY861" s="181">
        <f t="shared" si="281"/>
        <v>0</v>
      </c>
      <c r="BB861" s="181">
        <f>Инвентаризация!O864</f>
        <v>0</v>
      </c>
      <c r="BC861" s="181">
        <f>Инвентаризация!P864</f>
        <v>0</v>
      </c>
      <c r="BD861" s="181">
        <f>Инвентаризация!Q864</f>
        <v>0</v>
      </c>
      <c r="BE861" s="181" t="str">
        <f>IFERROR('Аксапта 2'!A869,"-")</f>
        <v>-</v>
      </c>
      <c r="BF861" s="38">
        <f t="shared" si="282"/>
        <v>0</v>
      </c>
      <c r="BG861" s="38">
        <f t="shared" si="283"/>
        <v>0</v>
      </c>
      <c r="BH861" s="38">
        <f t="shared" si="284"/>
        <v>0</v>
      </c>
      <c r="BI861" s="181">
        <f t="shared" si="285"/>
        <v>0</v>
      </c>
      <c r="BL861" s="181">
        <f>Инвентаризация!O864</f>
        <v>0</v>
      </c>
      <c r="BM861" s="181">
        <f>Инвентаризация!P864</f>
        <v>0</v>
      </c>
      <c r="BN861" s="181">
        <f>Инвентаризация!Q864</f>
        <v>0</v>
      </c>
      <c r="BO861" s="181" t="str">
        <f>IFERROR('Аксапта 3'!A869,"-")</f>
        <v>-</v>
      </c>
      <c r="BP861" s="38">
        <f t="shared" si="286"/>
        <v>0</v>
      </c>
      <c r="BQ861" s="38">
        <f t="shared" si="287"/>
        <v>0</v>
      </c>
      <c r="BR861" s="38">
        <f t="shared" si="288"/>
        <v>0</v>
      </c>
      <c r="BS861" s="181">
        <f t="shared" si="289"/>
        <v>0</v>
      </c>
    </row>
    <row r="862" spans="41:71">
      <c r="AO862" s="38">
        <f t="shared" si="276"/>
        <v>0</v>
      </c>
      <c r="AP862" s="38">
        <f t="shared" si="277"/>
        <v>0</v>
      </c>
      <c r="AR862" s="181">
        <f>Инвентаризация!O865</f>
        <v>0</v>
      </c>
      <c r="AS862" s="181">
        <f>Инвентаризация!P865</f>
        <v>0</v>
      </c>
      <c r="AT862" s="181">
        <f>Инвентаризация!Q865</f>
        <v>0</v>
      </c>
      <c r="AU862" s="181" t="str">
        <f>IFERROR('Аксапта '!A870,"-")</f>
        <v>-</v>
      </c>
      <c r="AV862" s="38">
        <f t="shared" si="278"/>
        <v>0</v>
      </c>
      <c r="AW862" s="38">
        <f t="shared" si="279"/>
        <v>0</v>
      </c>
      <c r="AX862" s="38">
        <f t="shared" si="280"/>
        <v>0</v>
      </c>
      <c r="AY862" s="181">
        <f t="shared" si="281"/>
        <v>0</v>
      </c>
      <c r="BB862" s="181">
        <f>Инвентаризация!O865</f>
        <v>0</v>
      </c>
      <c r="BC862" s="181">
        <f>Инвентаризация!P865</f>
        <v>0</v>
      </c>
      <c r="BD862" s="181">
        <f>Инвентаризация!Q865</f>
        <v>0</v>
      </c>
      <c r="BE862" s="181" t="str">
        <f>IFERROR('Аксапта 2'!A870,"-")</f>
        <v>-</v>
      </c>
      <c r="BF862" s="38">
        <f t="shared" si="282"/>
        <v>0</v>
      </c>
      <c r="BG862" s="38">
        <f t="shared" si="283"/>
        <v>0</v>
      </c>
      <c r="BH862" s="38">
        <f t="shared" si="284"/>
        <v>0</v>
      </c>
      <c r="BI862" s="181">
        <f t="shared" si="285"/>
        <v>0</v>
      </c>
      <c r="BL862" s="181">
        <f>Инвентаризация!O865</f>
        <v>0</v>
      </c>
      <c r="BM862" s="181">
        <f>Инвентаризация!P865</f>
        <v>0</v>
      </c>
      <c r="BN862" s="181">
        <f>Инвентаризация!Q865</f>
        <v>0</v>
      </c>
      <c r="BO862" s="181" t="str">
        <f>IFERROR('Аксапта 3'!A870,"-")</f>
        <v>-</v>
      </c>
      <c r="BP862" s="38">
        <f t="shared" si="286"/>
        <v>0</v>
      </c>
      <c r="BQ862" s="38">
        <f t="shared" si="287"/>
        <v>0</v>
      </c>
      <c r="BR862" s="38">
        <f t="shared" si="288"/>
        <v>0</v>
      </c>
      <c r="BS862" s="181">
        <f t="shared" si="289"/>
        <v>0</v>
      </c>
    </row>
    <row r="863" spans="41:71">
      <c r="AO863" s="38">
        <f t="shared" si="276"/>
        <v>0</v>
      </c>
      <c r="AP863" s="38">
        <f t="shared" si="277"/>
        <v>0</v>
      </c>
      <c r="AR863" s="181">
        <f>Инвентаризация!O866</f>
        <v>0</v>
      </c>
      <c r="AS863" s="181">
        <f>Инвентаризация!P866</f>
        <v>0</v>
      </c>
      <c r="AT863" s="181">
        <f>Инвентаризация!Q866</f>
        <v>0</v>
      </c>
      <c r="AU863" s="181" t="str">
        <f>IFERROR('Аксапта '!A871,"-")</f>
        <v>-</v>
      </c>
      <c r="AV863" s="38">
        <f t="shared" si="278"/>
        <v>0</v>
      </c>
      <c r="AW863" s="38">
        <f t="shared" si="279"/>
        <v>0</v>
      </c>
      <c r="AX863" s="38">
        <f t="shared" si="280"/>
        <v>0</v>
      </c>
      <c r="AY863" s="181">
        <f t="shared" si="281"/>
        <v>0</v>
      </c>
      <c r="BB863" s="181">
        <f>Инвентаризация!O866</f>
        <v>0</v>
      </c>
      <c r="BC863" s="181">
        <f>Инвентаризация!P866</f>
        <v>0</v>
      </c>
      <c r="BD863" s="181">
        <f>Инвентаризация!Q866</f>
        <v>0</v>
      </c>
      <c r="BE863" s="181" t="str">
        <f>IFERROR('Аксапта 2'!A871,"-")</f>
        <v>-</v>
      </c>
      <c r="BF863" s="38">
        <f t="shared" si="282"/>
        <v>0</v>
      </c>
      <c r="BG863" s="38">
        <f t="shared" si="283"/>
        <v>0</v>
      </c>
      <c r="BH863" s="38">
        <f t="shared" si="284"/>
        <v>0</v>
      </c>
      <c r="BI863" s="181">
        <f t="shared" si="285"/>
        <v>0</v>
      </c>
      <c r="BL863" s="181">
        <f>Инвентаризация!O866</f>
        <v>0</v>
      </c>
      <c r="BM863" s="181">
        <f>Инвентаризация!P866</f>
        <v>0</v>
      </c>
      <c r="BN863" s="181">
        <f>Инвентаризация!Q866</f>
        <v>0</v>
      </c>
      <c r="BO863" s="181" t="str">
        <f>IFERROR('Аксапта 3'!A871,"-")</f>
        <v>-</v>
      </c>
      <c r="BP863" s="38">
        <f t="shared" si="286"/>
        <v>0</v>
      </c>
      <c r="BQ863" s="38">
        <f t="shared" si="287"/>
        <v>0</v>
      </c>
      <c r="BR863" s="38">
        <f t="shared" si="288"/>
        <v>0</v>
      </c>
      <c r="BS863" s="181">
        <f t="shared" si="289"/>
        <v>0</v>
      </c>
    </row>
    <row r="864" spans="41:71">
      <c r="AO864" s="38">
        <f t="shared" si="276"/>
        <v>0</v>
      </c>
      <c r="AP864" s="38">
        <f t="shared" si="277"/>
        <v>0</v>
      </c>
      <c r="AR864" s="181">
        <f>Инвентаризация!O867</f>
        <v>0</v>
      </c>
      <c r="AS864" s="181">
        <f>Инвентаризация!P867</f>
        <v>0</v>
      </c>
      <c r="AT864" s="181">
        <f>Инвентаризация!Q867</f>
        <v>0</v>
      </c>
      <c r="AU864" s="181" t="str">
        <f>IFERROR('Аксапта '!A872,"-")</f>
        <v>-</v>
      </c>
      <c r="AV864" s="38">
        <f t="shared" si="278"/>
        <v>0</v>
      </c>
      <c r="AW864" s="38">
        <f t="shared" si="279"/>
        <v>0</v>
      </c>
      <c r="AX864" s="38">
        <f t="shared" si="280"/>
        <v>0</v>
      </c>
      <c r="AY864" s="181">
        <f t="shared" si="281"/>
        <v>0</v>
      </c>
      <c r="BB864" s="181">
        <f>Инвентаризация!O867</f>
        <v>0</v>
      </c>
      <c r="BC864" s="181">
        <f>Инвентаризация!P867</f>
        <v>0</v>
      </c>
      <c r="BD864" s="181">
        <f>Инвентаризация!Q867</f>
        <v>0</v>
      </c>
      <c r="BE864" s="181" t="str">
        <f>IFERROR('Аксапта 2'!A872,"-")</f>
        <v>-</v>
      </c>
      <c r="BF864" s="38">
        <f t="shared" si="282"/>
        <v>0</v>
      </c>
      <c r="BG864" s="38">
        <f t="shared" si="283"/>
        <v>0</v>
      </c>
      <c r="BH864" s="38">
        <f t="shared" si="284"/>
        <v>0</v>
      </c>
      <c r="BI864" s="181">
        <f t="shared" si="285"/>
        <v>0</v>
      </c>
      <c r="BL864" s="181">
        <f>Инвентаризация!O867</f>
        <v>0</v>
      </c>
      <c r="BM864" s="181">
        <f>Инвентаризация!P867</f>
        <v>0</v>
      </c>
      <c r="BN864" s="181">
        <f>Инвентаризация!Q867</f>
        <v>0</v>
      </c>
      <c r="BO864" s="181" t="str">
        <f>IFERROR('Аксапта 3'!A872,"-")</f>
        <v>-</v>
      </c>
      <c r="BP864" s="38">
        <f t="shared" si="286"/>
        <v>0</v>
      </c>
      <c r="BQ864" s="38">
        <f t="shared" si="287"/>
        <v>0</v>
      </c>
      <c r="BR864" s="38">
        <f t="shared" si="288"/>
        <v>0</v>
      </c>
      <c r="BS864" s="181">
        <f t="shared" si="289"/>
        <v>0</v>
      </c>
    </row>
    <row r="865" spans="41:71">
      <c r="AO865" s="38">
        <f t="shared" si="276"/>
        <v>0</v>
      </c>
      <c r="AP865" s="38">
        <f t="shared" si="277"/>
        <v>0</v>
      </c>
      <c r="AR865" s="181">
        <f>Инвентаризация!O868</f>
        <v>0</v>
      </c>
      <c r="AS865" s="181">
        <f>Инвентаризация!P868</f>
        <v>0</v>
      </c>
      <c r="AT865" s="181">
        <f>Инвентаризация!Q868</f>
        <v>0</v>
      </c>
      <c r="AU865" s="181" t="str">
        <f>IFERROR('Аксапта '!A873,"-")</f>
        <v>-</v>
      </c>
      <c r="AV865" s="38">
        <f t="shared" si="278"/>
        <v>0</v>
      </c>
      <c r="AW865" s="38">
        <f t="shared" si="279"/>
        <v>0</v>
      </c>
      <c r="AX865" s="38">
        <f t="shared" si="280"/>
        <v>0</v>
      </c>
      <c r="AY865" s="181">
        <f t="shared" si="281"/>
        <v>0</v>
      </c>
      <c r="BB865" s="181">
        <f>Инвентаризация!O868</f>
        <v>0</v>
      </c>
      <c r="BC865" s="181">
        <f>Инвентаризация!P868</f>
        <v>0</v>
      </c>
      <c r="BD865" s="181">
        <f>Инвентаризация!Q868</f>
        <v>0</v>
      </c>
      <c r="BE865" s="181" t="str">
        <f>IFERROR('Аксапта 2'!A873,"-")</f>
        <v>-</v>
      </c>
      <c r="BF865" s="38">
        <f t="shared" si="282"/>
        <v>0</v>
      </c>
      <c r="BG865" s="38">
        <f t="shared" si="283"/>
        <v>0</v>
      </c>
      <c r="BH865" s="38">
        <f t="shared" si="284"/>
        <v>0</v>
      </c>
      <c r="BI865" s="181">
        <f t="shared" si="285"/>
        <v>0</v>
      </c>
      <c r="BL865" s="181">
        <f>Инвентаризация!O868</f>
        <v>0</v>
      </c>
      <c r="BM865" s="181">
        <f>Инвентаризация!P868</f>
        <v>0</v>
      </c>
      <c r="BN865" s="181">
        <f>Инвентаризация!Q868</f>
        <v>0</v>
      </c>
      <c r="BO865" s="181" t="str">
        <f>IFERROR('Аксапта 3'!A873,"-")</f>
        <v>-</v>
      </c>
      <c r="BP865" s="38">
        <f t="shared" si="286"/>
        <v>0</v>
      </c>
      <c r="BQ865" s="38">
        <f t="shared" si="287"/>
        <v>0</v>
      </c>
      <c r="BR865" s="38">
        <f t="shared" si="288"/>
        <v>0</v>
      </c>
      <c r="BS865" s="181">
        <f t="shared" si="289"/>
        <v>0</v>
      </c>
    </row>
    <row r="866" spans="41:71">
      <c r="AO866" s="38">
        <f t="shared" si="276"/>
        <v>0</v>
      </c>
      <c r="AP866" s="38">
        <f t="shared" si="277"/>
        <v>0</v>
      </c>
      <c r="AR866" s="181">
        <f>Инвентаризация!O869</f>
        <v>0</v>
      </c>
      <c r="AS866" s="181">
        <f>Инвентаризация!P869</f>
        <v>0</v>
      </c>
      <c r="AT866" s="181">
        <f>Инвентаризация!Q869</f>
        <v>0</v>
      </c>
      <c r="AU866" s="181" t="str">
        <f>IFERROR('Аксапта '!A874,"-")</f>
        <v>-</v>
      </c>
      <c r="AV866" s="38">
        <f t="shared" si="278"/>
        <v>0</v>
      </c>
      <c r="AW866" s="38">
        <f t="shared" si="279"/>
        <v>0</v>
      </c>
      <c r="AX866" s="38">
        <f t="shared" si="280"/>
        <v>0</v>
      </c>
      <c r="AY866" s="181">
        <f t="shared" si="281"/>
        <v>0</v>
      </c>
      <c r="BB866" s="181">
        <f>Инвентаризация!O869</f>
        <v>0</v>
      </c>
      <c r="BC866" s="181">
        <f>Инвентаризация!P869</f>
        <v>0</v>
      </c>
      <c r="BD866" s="181">
        <f>Инвентаризация!Q869</f>
        <v>0</v>
      </c>
      <c r="BE866" s="181" t="str">
        <f>IFERROR('Аксапта 2'!A874,"-")</f>
        <v>-</v>
      </c>
      <c r="BF866" s="38">
        <f t="shared" si="282"/>
        <v>0</v>
      </c>
      <c r="BG866" s="38">
        <f t="shared" si="283"/>
        <v>0</v>
      </c>
      <c r="BH866" s="38">
        <f t="shared" si="284"/>
        <v>0</v>
      </c>
      <c r="BI866" s="181">
        <f t="shared" si="285"/>
        <v>0</v>
      </c>
      <c r="BL866" s="181">
        <f>Инвентаризация!O869</f>
        <v>0</v>
      </c>
      <c r="BM866" s="181">
        <f>Инвентаризация!P869</f>
        <v>0</v>
      </c>
      <c r="BN866" s="181">
        <f>Инвентаризация!Q869</f>
        <v>0</v>
      </c>
      <c r="BO866" s="181" t="str">
        <f>IFERROR('Аксапта 3'!A874,"-")</f>
        <v>-</v>
      </c>
      <c r="BP866" s="38">
        <f t="shared" si="286"/>
        <v>0</v>
      </c>
      <c r="BQ866" s="38">
        <f t="shared" si="287"/>
        <v>0</v>
      </c>
      <c r="BR866" s="38">
        <f t="shared" si="288"/>
        <v>0</v>
      </c>
      <c r="BS866" s="181">
        <f t="shared" si="289"/>
        <v>0</v>
      </c>
    </row>
    <row r="867" spans="41:71">
      <c r="AO867" s="38">
        <f t="shared" si="276"/>
        <v>0</v>
      </c>
      <c r="AP867" s="38">
        <f t="shared" si="277"/>
        <v>0</v>
      </c>
      <c r="AR867" s="181">
        <f>Инвентаризация!O870</f>
        <v>0</v>
      </c>
      <c r="AS867" s="181">
        <f>Инвентаризация!P870</f>
        <v>0</v>
      </c>
      <c r="AT867" s="181">
        <f>Инвентаризация!Q870</f>
        <v>0</v>
      </c>
      <c r="AU867" s="181" t="str">
        <f>IFERROR('Аксапта '!A875,"-")</f>
        <v>-</v>
      </c>
      <c r="AV867" s="38">
        <f t="shared" si="278"/>
        <v>0</v>
      </c>
      <c r="AW867" s="38">
        <f t="shared" si="279"/>
        <v>0</v>
      </c>
      <c r="AX867" s="38">
        <f t="shared" si="280"/>
        <v>0</v>
      </c>
      <c r="AY867" s="181">
        <f t="shared" si="281"/>
        <v>0</v>
      </c>
      <c r="BB867" s="181">
        <f>Инвентаризация!O870</f>
        <v>0</v>
      </c>
      <c r="BC867" s="181">
        <f>Инвентаризация!P870</f>
        <v>0</v>
      </c>
      <c r="BD867" s="181">
        <f>Инвентаризация!Q870</f>
        <v>0</v>
      </c>
      <c r="BE867" s="181" t="str">
        <f>IFERROR('Аксапта 2'!A875,"-")</f>
        <v>-</v>
      </c>
      <c r="BF867" s="38">
        <f t="shared" si="282"/>
        <v>0</v>
      </c>
      <c r="BG867" s="38">
        <f t="shared" si="283"/>
        <v>0</v>
      </c>
      <c r="BH867" s="38">
        <f t="shared" si="284"/>
        <v>0</v>
      </c>
      <c r="BI867" s="181">
        <f t="shared" si="285"/>
        <v>0</v>
      </c>
      <c r="BL867" s="181">
        <f>Инвентаризация!O870</f>
        <v>0</v>
      </c>
      <c r="BM867" s="181">
        <f>Инвентаризация!P870</f>
        <v>0</v>
      </c>
      <c r="BN867" s="181">
        <f>Инвентаризация!Q870</f>
        <v>0</v>
      </c>
      <c r="BO867" s="181" t="str">
        <f>IFERROR('Аксапта 3'!A875,"-")</f>
        <v>-</v>
      </c>
      <c r="BP867" s="38">
        <f t="shared" si="286"/>
        <v>0</v>
      </c>
      <c r="BQ867" s="38">
        <f t="shared" si="287"/>
        <v>0</v>
      </c>
      <c r="BR867" s="38">
        <f t="shared" si="288"/>
        <v>0</v>
      </c>
      <c r="BS867" s="181">
        <f t="shared" si="289"/>
        <v>0</v>
      </c>
    </row>
    <row r="868" spans="41:71">
      <c r="AO868" s="38">
        <f t="shared" si="276"/>
        <v>0</v>
      </c>
      <c r="AP868" s="38">
        <f t="shared" si="277"/>
        <v>0</v>
      </c>
      <c r="AR868" s="181">
        <f>Инвентаризация!O871</f>
        <v>0</v>
      </c>
      <c r="AS868" s="181">
        <f>Инвентаризация!P871</f>
        <v>0</v>
      </c>
      <c r="AT868" s="181">
        <f>Инвентаризация!Q871</f>
        <v>0</v>
      </c>
      <c r="AU868" s="181" t="str">
        <f>IFERROR('Аксапта '!A876,"-")</f>
        <v>-</v>
      </c>
      <c r="AV868" s="38">
        <f t="shared" si="278"/>
        <v>0</v>
      </c>
      <c r="AW868" s="38">
        <f t="shared" si="279"/>
        <v>0</v>
      </c>
      <c r="AX868" s="38">
        <f t="shared" si="280"/>
        <v>0</v>
      </c>
      <c r="AY868" s="181">
        <f t="shared" si="281"/>
        <v>0</v>
      </c>
      <c r="BB868" s="181">
        <f>Инвентаризация!O871</f>
        <v>0</v>
      </c>
      <c r="BC868" s="181">
        <f>Инвентаризация!P871</f>
        <v>0</v>
      </c>
      <c r="BD868" s="181">
        <f>Инвентаризация!Q871</f>
        <v>0</v>
      </c>
      <c r="BE868" s="181" t="str">
        <f>IFERROR('Аксапта 2'!A876,"-")</f>
        <v>-</v>
      </c>
      <c r="BF868" s="38">
        <f t="shared" si="282"/>
        <v>0</v>
      </c>
      <c r="BG868" s="38">
        <f t="shared" si="283"/>
        <v>0</v>
      </c>
      <c r="BH868" s="38">
        <f t="shared" si="284"/>
        <v>0</v>
      </c>
      <c r="BI868" s="181">
        <f t="shared" si="285"/>
        <v>0</v>
      </c>
      <c r="BL868" s="181">
        <f>Инвентаризация!O871</f>
        <v>0</v>
      </c>
      <c r="BM868" s="181">
        <f>Инвентаризация!P871</f>
        <v>0</v>
      </c>
      <c r="BN868" s="181">
        <f>Инвентаризация!Q871</f>
        <v>0</v>
      </c>
      <c r="BO868" s="181" t="str">
        <f>IFERROR('Аксапта 3'!A876,"-")</f>
        <v>-</v>
      </c>
      <c r="BP868" s="38">
        <f t="shared" si="286"/>
        <v>0</v>
      </c>
      <c r="BQ868" s="38">
        <f t="shared" si="287"/>
        <v>0</v>
      </c>
      <c r="BR868" s="38">
        <f t="shared" si="288"/>
        <v>0</v>
      </c>
      <c r="BS868" s="181">
        <f t="shared" si="289"/>
        <v>0</v>
      </c>
    </row>
    <row r="869" spans="41:71">
      <c r="AO869" s="38">
        <f t="shared" si="276"/>
        <v>0</v>
      </c>
      <c r="AP869" s="38">
        <f t="shared" si="277"/>
        <v>0</v>
      </c>
      <c r="AR869" s="181">
        <f>Инвентаризация!O872</f>
        <v>0</v>
      </c>
      <c r="AS869" s="181">
        <f>Инвентаризация!P872</f>
        <v>0</v>
      </c>
      <c r="AT869" s="181">
        <f>Инвентаризация!Q872</f>
        <v>0</v>
      </c>
      <c r="AU869" s="181" t="str">
        <f>IFERROR('Аксапта '!A877,"-")</f>
        <v>-</v>
      </c>
      <c r="AV869" s="38">
        <f t="shared" si="278"/>
        <v>0</v>
      </c>
      <c r="AW869" s="38">
        <f t="shared" si="279"/>
        <v>0</v>
      </c>
      <c r="AX869" s="38">
        <f t="shared" si="280"/>
        <v>0</v>
      </c>
      <c r="AY869" s="181">
        <f t="shared" si="281"/>
        <v>0</v>
      </c>
      <c r="BB869" s="181">
        <f>Инвентаризация!O872</f>
        <v>0</v>
      </c>
      <c r="BC869" s="181">
        <f>Инвентаризация!P872</f>
        <v>0</v>
      </c>
      <c r="BD869" s="181">
        <f>Инвентаризация!Q872</f>
        <v>0</v>
      </c>
      <c r="BE869" s="181" t="str">
        <f>IFERROR('Аксапта 2'!A877,"-")</f>
        <v>-</v>
      </c>
      <c r="BF869" s="38">
        <f t="shared" si="282"/>
        <v>0</v>
      </c>
      <c r="BG869" s="38">
        <f t="shared" si="283"/>
        <v>0</v>
      </c>
      <c r="BH869" s="38">
        <f t="shared" si="284"/>
        <v>0</v>
      </c>
      <c r="BI869" s="181">
        <f t="shared" si="285"/>
        <v>0</v>
      </c>
      <c r="BL869" s="181">
        <f>Инвентаризация!O872</f>
        <v>0</v>
      </c>
      <c r="BM869" s="181">
        <f>Инвентаризация!P872</f>
        <v>0</v>
      </c>
      <c r="BN869" s="181">
        <f>Инвентаризация!Q872</f>
        <v>0</v>
      </c>
      <c r="BO869" s="181" t="str">
        <f>IFERROR('Аксапта 3'!A877,"-")</f>
        <v>-</v>
      </c>
      <c r="BP869" s="38">
        <f t="shared" si="286"/>
        <v>0</v>
      </c>
      <c r="BQ869" s="38">
        <f t="shared" si="287"/>
        <v>0</v>
      </c>
      <c r="BR869" s="38">
        <f t="shared" si="288"/>
        <v>0</v>
      </c>
      <c r="BS869" s="181">
        <f t="shared" si="289"/>
        <v>0</v>
      </c>
    </row>
    <row r="870" spans="41:71">
      <c r="AO870" s="38">
        <f t="shared" si="276"/>
        <v>0</v>
      </c>
      <c r="AP870" s="38">
        <f t="shared" si="277"/>
        <v>0</v>
      </c>
      <c r="AR870" s="181">
        <f>Инвентаризация!O873</f>
        <v>0</v>
      </c>
      <c r="AS870" s="181">
        <f>Инвентаризация!P873</f>
        <v>0</v>
      </c>
      <c r="AT870" s="181">
        <f>Инвентаризация!Q873</f>
        <v>0</v>
      </c>
      <c r="AU870" s="181" t="str">
        <f>IFERROR('Аксапта '!A878,"-")</f>
        <v>-</v>
      </c>
      <c r="AV870" s="38">
        <f t="shared" si="278"/>
        <v>0</v>
      </c>
      <c r="AW870" s="38">
        <f t="shared" si="279"/>
        <v>0</v>
      </c>
      <c r="AX870" s="38">
        <f t="shared" si="280"/>
        <v>0</v>
      </c>
      <c r="AY870" s="181">
        <f t="shared" si="281"/>
        <v>0</v>
      </c>
      <c r="BB870" s="181">
        <f>Инвентаризация!O873</f>
        <v>0</v>
      </c>
      <c r="BC870" s="181">
        <f>Инвентаризация!P873</f>
        <v>0</v>
      </c>
      <c r="BD870" s="181">
        <f>Инвентаризация!Q873</f>
        <v>0</v>
      </c>
      <c r="BE870" s="181" t="str">
        <f>IFERROR('Аксапта 2'!A878,"-")</f>
        <v>-</v>
      </c>
      <c r="BF870" s="38">
        <f t="shared" si="282"/>
        <v>0</v>
      </c>
      <c r="BG870" s="38">
        <f t="shared" si="283"/>
        <v>0</v>
      </c>
      <c r="BH870" s="38">
        <f t="shared" si="284"/>
        <v>0</v>
      </c>
      <c r="BI870" s="181">
        <f t="shared" si="285"/>
        <v>0</v>
      </c>
      <c r="BL870" s="181">
        <f>Инвентаризация!O873</f>
        <v>0</v>
      </c>
      <c r="BM870" s="181">
        <f>Инвентаризация!P873</f>
        <v>0</v>
      </c>
      <c r="BN870" s="181">
        <f>Инвентаризация!Q873</f>
        <v>0</v>
      </c>
      <c r="BO870" s="181" t="str">
        <f>IFERROR('Аксапта 3'!A878,"-")</f>
        <v>-</v>
      </c>
      <c r="BP870" s="38">
        <f t="shared" si="286"/>
        <v>0</v>
      </c>
      <c r="BQ870" s="38">
        <f t="shared" si="287"/>
        <v>0</v>
      </c>
      <c r="BR870" s="38">
        <f t="shared" si="288"/>
        <v>0</v>
      </c>
      <c r="BS870" s="181">
        <f t="shared" si="289"/>
        <v>0</v>
      </c>
    </row>
    <row r="871" spans="41:71">
      <c r="AO871" s="38">
        <f t="shared" si="276"/>
        <v>0</v>
      </c>
      <c r="AP871" s="38">
        <f t="shared" si="277"/>
        <v>0</v>
      </c>
      <c r="AR871" s="181">
        <f>Инвентаризация!O874</f>
        <v>0</v>
      </c>
      <c r="AS871" s="181">
        <f>Инвентаризация!P874</f>
        <v>0</v>
      </c>
      <c r="AT871" s="181">
        <f>Инвентаризация!Q874</f>
        <v>0</v>
      </c>
      <c r="AU871" s="181" t="str">
        <f>IFERROR('Аксапта '!A879,"-")</f>
        <v>-</v>
      </c>
      <c r="AV871" s="38">
        <f t="shared" si="278"/>
        <v>0</v>
      </c>
      <c r="AW871" s="38">
        <f t="shared" si="279"/>
        <v>0</v>
      </c>
      <c r="AX871" s="38">
        <f t="shared" si="280"/>
        <v>0</v>
      </c>
      <c r="AY871" s="181">
        <f t="shared" si="281"/>
        <v>0</v>
      </c>
      <c r="BB871" s="181">
        <f>Инвентаризация!O874</f>
        <v>0</v>
      </c>
      <c r="BC871" s="181">
        <f>Инвентаризация!P874</f>
        <v>0</v>
      </c>
      <c r="BD871" s="181">
        <f>Инвентаризация!Q874</f>
        <v>0</v>
      </c>
      <c r="BE871" s="181" t="str">
        <f>IFERROR('Аксапта 2'!A879,"-")</f>
        <v>-</v>
      </c>
      <c r="BF871" s="38">
        <f t="shared" si="282"/>
        <v>0</v>
      </c>
      <c r="BG871" s="38">
        <f t="shared" si="283"/>
        <v>0</v>
      </c>
      <c r="BH871" s="38">
        <f t="shared" si="284"/>
        <v>0</v>
      </c>
      <c r="BI871" s="181">
        <f t="shared" si="285"/>
        <v>0</v>
      </c>
      <c r="BL871" s="181">
        <f>Инвентаризация!O874</f>
        <v>0</v>
      </c>
      <c r="BM871" s="181">
        <f>Инвентаризация!P874</f>
        <v>0</v>
      </c>
      <c r="BN871" s="181">
        <f>Инвентаризация!Q874</f>
        <v>0</v>
      </c>
      <c r="BO871" s="181" t="str">
        <f>IFERROR('Аксапта 3'!A879,"-")</f>
        <v>-</v>
      </c>
      <c r="BP871" s="38">
        <f t="shared" si="286"/>
        <v>0</v>
      </c>
      <c r="BQ871" s="38">
        <f t="shared" si="287"/>
        <v>0</v>
      </c>
      <c r="BR871" s="38">
        <f t="shared" si="288"/>
        <v>0</v>
      </c>
      <c r="BS871" s="181">
        <f t="shared" si="289"/>
        <v>0</v>
      </c>
    </row>
    <row r="872" spans="41:71">
      <c r="AO872" s="38">
        <f t="shared" si="276"/>
        <v>0</v>
      </c>
      <c r="AP872" s="38">
        <f t="shared" si="277"/>
        <v>0</v>
      </c>
      <c r="AR872" s="181">
        <f>Инвентаризация!O875</f>
        <v>0</v>
      </c>
      <c r="AS872" s="181">
        <f>Инвентаризация!P875</f>
        <v>0</v>
      </c>
      <c r="AT872" s="181">
        <f>Инвентаризация!Q875</f>
        <v>0</v>
      </c>
      <c r="AU872" s="181" t="str">
        <f>IFERROR('Аксапта '!A880,"-")</f>
        <v>-</v>
      </c>
      <c r="AV872" s="38">
        <f t="shared" si="278"/>
        <v>0</v>
      </c>
      <c r="AW872" s="38">
        <f t="shared" si="279"/>
        <v>0</v>
      </c>
      <c r="AX872" s="38">
        <f t="shared" si="280"/>
        <v>0</v>
      </c>
      <c r="AY872" s="181">
        <f t="shared" si="281"/>
        <v>0</v>
      </c>
      <c r="BB872" s="181">
        <f>Инвентаризация!O875</f>
        <v>0</v>
      </c>
      <c r="BC872" s="181">
        <f>Инвентаризация!P875</f>
        <v>0</v>
      </c>
      <c r="BD872" s="181">
        <f>Инвентаризация!Q875</f>
        <v>0</v>
      </c>
      <c r="BE872" s="181" t="str">
        <f>IFERROR('Аксапта 2'!A880,"-")</f>
        <v>-</v>
      </c>
      <c r="BF872" s="38">
        <f t="shared" si="282"/>
        <v>0</v>
      </c>
      <c r="BG872" s="38">
        <f t="shared" si="283"/>
        <v>0</v>
      </c>
      <c r="BH872" s="38">
        <f t="shared" si="284"/>
        <v>0</v>
      </c>
      <c r="BI872" s="181">
        <f t="shared" si="285"/>
        <v>0</v>
      </c>
      <c r="BL872" s="181">
        <f>Инвентаризация!O875</f>
        <v>0</v>
      </c>
      <c r="BM872" s="181">
        <f>Инвентаризация!P875</f>
        <v>0</v>
      </c>
      <c r="BN872" s="181">
        <f>Инвентаризация!Q875</f>
        <v>0</v>
      </c>
      <c r="BO872" s="181" t="str">
        <f>IFERROR('Аксапта 3'!A880,"-")</f>
        <v>-</v>
      </c>
      <c r="BP872" s="38">
        <f t="shared" si="286"/>
        <v>0</v>
      </c>
      <c r="BQ872" s="38">
        <f t="shared" si="287"/>
        <v>0</v>
      </c>
      <c r="BR872" s="38">
        <f t="shared" si="288"/>
        <v>0</v>
      </c>
      <c r="BS872" s="181">
        <f t="shared" si="289"/>
        <v>0</v>
      </c>
    </row>
    <row r="873" spans="41:71">
      <c r="AO873" s="38">
        <f t="shared" si="276"/>
        <v>0</v>
      </c>
      <c r="AP873" s="38">
        <f t="shared" si="277"/>
        <v>0</v>
      </c>
      <c r="AR873" s="181">
        <f>Инвентаризация!O876</f>
        <v>0</v>
      </c>
      <c r="AS873" s="181">
        <f>Инвентаризация!P876</f>
        <v>0</v>
      </c>
      <c r="AT873" s="181">
        <f>Инвентаризация!Q876</f>
        <v>0</v>
      </c>
      <c r="AU873" s="181" t="str">
        <f>IFERROR('Аксапта '!A881,"-")</f>
        <v>-</v>
      </c>
      <c r="AV873" s="38">
        <f t="shared" si="278"/>
        <v>0</v>
      </c>
      <c r="AW873" s="38">
        <f t="shared" si="279"/>
        <v>0</v>
      </c>
      <c r="AX873" s="38">
        <f t="shared" si="280"/>
        <v>0</v>
      </c>
      <c r="AY873" s="181">
        <f t="shared" si="281"/>
        <v>0</v>
      </c>
      <c r="BB873" s="181">
        <f>Инвентаризация!O876</f>
        <v>0</v>
      </c>
      <c r="BC873" s="181">
        <f>Инвентаризация!P876</f>
        <v>0</v>
      </c>
      <c r="BD873" s="181">
        <f>Инвентаризация!Q876</f>
        <v>0</v>
      </c>
      <c r="BE873" s="181" t="str">
        <f>IFERROR('Аксапта 2'!A881,"-")</f>
        <v>-</v>
      </c>
      <c r="BF873" s="38">
        <f t="shared" si="282"/>
        <v>0</v>
      </c>
      <c r="BG873" s="38">
        <f t="shared" si="283"/>
        <v>0</v>
      </c>
      <c r="BH873" s="38">
        <f t="shared" si="284"/>
        <v>0</v>
      </c>
      <c r="BI873" s="181">
        <f t="shared" si="285"/>
        <v>0</v>
      </c>
      <c r="BL873" s="181">
        <f>Инвентаризация!O876</f>
        <v>0</v>
      </c>
      <c r="BM873" s="181">
        <f>Инвентаризация!P876</f>
        <v>0</v>
      </c>
      <c r="BN873" s="181">
        <f>Инвентаризация!Q876</f>
        <v>0</v>
      </c>
      <c r="BO873" s="181" t="str">
        <f>IFERROR('Аксапта 3'!A881,"-")</f>
        <v>-</v>
      </c>
      <c r="BP873" s="38">
        <f t="shared" si="286"/>
        <v>0</v>
      </c>
      <c r="BQ873" s="38">
        <f t="shared" si="287"/>
        <v>0</v>
      </c>
      <c r="BR873" s="38">
        <f t="shared" si="288"/>
        <v>0</v>
      </c>
      <c r="BS873" s="181">
        <f t="shared" si="289"/>
        <v>0</v>
      </c>
    </row>
    <row r="874" spans="41:71">
      <c r="AO874" s="38">
        <f t="shared" si="276"/>
        <v>0</v>
      </c>
      <c r="AP874" s="38">
        <f t="shared" si="277"/>
        <v>0</v>
      </c>
      <c r="AR874" s="181">
        <f>Инвентаризация!O877</f>
        <v>0</v>
      </c>
      <c r="AS874" s="181">
        <f>Инвентаризация!P877</f>
        <v>0</v>
      </c>
      <c r="AT874" s="181">
        <f>Инвентаризация!Q877</f>
        <v>0</v>
      </c>
      <c r="AU874" s="181" t="str">
        <f>IFERROR('Аксапта '!A882,"-")</f>
        <v>-</v>
      </c>
      <c r="AV874" s="38">
        <f t="shared" si="278"/>
        <v>0</v>
      </c>
      <c r="AW874" s="38">
        <f t="shared" si="279"/>
        <v>0</v>
      </c>
      <c r="AX874" s="38">
        <f t="shared" si="280"/>
        <v>0</v>
      </c>
      <c r="AY874" s="181">
        <f t="shared" si="281"/>
        <v>0</v>
      </c>
      <c r="BB874" s="181">
        <f>Инвентаризация!O877</f>
        <v>0</v>
      </c>
      <c r="BC874" s="181">
        <f>Инвентаризация!P877</f>
        <v>0</v>
      </c>
      <c r="BD874" s="181">
        <f>Инвентаризация!Q877</f>
        <v>0</v>
      </c>
      <c r="BE874" s="181" t="str">
        <f>IFERROR('Аксапта 2'!A882,"-")</f>
        <v>-</v>
      </c>
      <c r="BF874" s="38">
        <f t="shared" si="282"/>
        <v>0</v>
      </c>
      <c r="BG874" s="38">
        <f t="shared" si="283"/>
        <v>0</v>
      </c>
      <c r="BH874" s="38">
        <f t="shared" si="284"/>
        <v>0</v>
      </c>
      <c r="BI874" s="181">
        <f t="shared" si="285"/>
        <v>0</v>
      </c>
      <c r="BL874" s="181">
        <f>Инвентаризация!O877</f>
        <v>0</v>
      </c>
      <c r="BM874" s="181">
        <f>Инвентаризация!P877</f>
        <v>0</v>
      </c>
      <c r="BN874" s="181">
        <f>Инвентаризация!Q877</f>
        <v>0</v>
      </c>
      <c r="BO874" s="181" t="str">
        <f>IFERROR('Аксапта 3'!A882,"-")</f>
        <v>-</v>
      </c>
      <c r="BP874" s="38">
        <f t="shared" si="286"/>
        <v>0</v>
      </c>
      <c r="BQ874" s="38">
        <f t="shared" si="287"/>
        <v>0</v>
      </c>
      <c r="BR874" s="38">
        <f t="shared" si="288"/>
        <v>0</v>
      </c>
      <c r="BS874" s="181">
        <f t="shared" si="289"/>
        <v>0</v>
      </c>
    </row>
    <row r="875" spans="41:71">
      <c r="AO875" s="38">
        <f t="shared" si="276"/>
        <v>0</v>
      </c>
      <c r="AP875" s="38">
        <f t="shared" si="277"/>
        <v>0</v>
      </c>
      <c r="AR875" s="181">
        <f>Инвентаризация!O878</f>
        <v>0</v>
      </c>
      <c r="AS875" s="181">
        <f>Инвентаризация!P878</f>
        <v>0</v>
      </c>
      <c r="AT875" s="181">
        <f>Инвентаризация!Q878</f>
        <v>0</v>
      </c>
      <c r="AU875" s="181" t="str">
        <f>IFERROR('Аксапта '!A883,"-")</f>
        <v>-</v>
      </c>
      <c r="AV875" s="38">
        <f t="shared" si="278"/>
        <v>0</v>
      </c>
      <c r="AW875" s="38">
        <f t="shared" si="279"/>
        <v>0</v>
      </c>
      <c r="AX875" s="38">
        <f t="shared" si="280"/>
        <v>0</v>
      </c>
      <c r="AY875" s="181">
        <f t="shared" si="281"/>
        <v>0</v>
      </c>
      <c r="BB875" s="181">
        <f>Инвентаризация!O878</f>
        <v>0</v>
      </c>
      <c r="BC875" s="181">
        <f>Инвентаризация!P878</f>
        <v>0</v>
      </c>
      <c r="BD875" s="181">
        <f>Инвентаризация!Q878</f>
        <v>0</v>
      </c>
      <c r="BE875" s="181" t="str">
        <f>IFERROR('Аксапта 2'!A883,"-")</f>
        <v>-</v>
      </c>
      <c r="BF875" s="38">
        <f t="shared" si="282"/>
        <v>0</v>
      </c>
      <c r="BG875" s="38">
        <f t="shared" si="283"/>
        <v>0</v>
      </c>
      <c r="BH875" s="38">
        <f t="shared" si="284"/>
        <v>0</v>
      </c>
      <c r="BI875" s="181">
        <f t="shared" si="285"/>
        <v>0</v>
      </c>
      <c r="BL875" s="181">
        <f>Инвентаризация!O878</f>
        <v>0</v>
      </c>
      <c r="BM875" s="181">
        <f>Инвентаризация!P878</f>
        <v>0</v>
      </c>
      <c r="BN875" s="181">
        <f>Инвентаризация!Q878</f>
        <v>0</v>
      </c>
      <c r="BO875" s="181" t="str">
        <f>IFERROR('Аксапта 3'!A883,"-")</f>
        <v>-</v>
      </c>
      <c r="BP875" s="38">
        <f t="shared" si="286"/>
        <v>0</v>
      </c>
      <c r="BQ875" s="38">
        <f t="shared" si="287"/>
        <v>0</v>
      </c>
      <c r="BR875" s="38">
        <f t="shared" si="288"/>
        <v>0</v>
      </c>
      <c r="BS875" s="181">
        <f t="shared" si="289"/>
        <v>0</v>
      </c>
    </row>
    <row r="876" spans="41:71">
      <c r="AO876" s="38">
        <f t="shared" si="276"/>
        <v>0</v>
      </c>
      <c r="AP876" s="38">
        <f t="shared" si="277"/>
        <v>0</v>
      </c>
      <c r="AR876" s="181">
        <f>Инвентаризация!O879</f>
        <v>0</v>
      </c>
      <c r="AS876" s="181">
        <f>Инвентаризация!P879</f>
        <v>0</v>
      </c>
      <c r="AT876" s="181">
        <f>Инвентаризация!Q879</f>
        <v>0</v>
      </c>
      <c r="AU876" s="181" t="str">
        <f>IFERROR('Аксапта '!A884,"-")</f>
        <v>-</v>
      </c>
      <c r="AV876" s="38">
        <f t="shared" si="278"/>
        <v>0</v>
      </c>
      <c r="AW876" s="38">
        <f t="shared" si="279"/>
        <v>0</v>
      </c>
      <c r="AX876" s="38">
        <f t="shared" si="280"/>
        <v>0</v>
      </c>
      <c r="AY876" s="181">
        <f t="shared" si="281"/>
        <v>0</v>
      </c>
      <c r="BB876" s="181">
        <f>Инвентаризация!O879</f>
        <v>0</v>
      </c>
      <c r="BC876" s="181">
        <f>Инвентаризация!P879</f>
        <v>0</v>
      </c>
      <c r="BD876" s="181">
        <f>Инвентаризация!Q879</f>
        <v>0</v>
      </c>
      <c r="BE876" s="181" t="str">
        <f>IFERROR('Аксапта 2'!A884,"-")</f>
        <v>-</v>
      </c>
      <c r="BF876" s="38">
        <f t="shared" si="282"/>
        <v>0</v>
      </c>
      <c r="BG876" s="38">
        <f t="shared" si="283"/>
        <v>0</v>
      </c>
      <c r="BH876" s="38">
        <f t="shared" si="284"/>
        <v>0</v>
      </c>
      <c r="BI876" s="181">
        <f t="shared" si="285"/>
        <v>0</v>
      </c>
      <c r="BL876" s="181">
        <f>Инвентаризация!O879</f>
        <v>0</v>
      </c>
      <c r="BM876" s="181">
        <f>Инвентаризация!P879</f>
        <v>0</v>
      </c>
      <c r="BN876" s="181">
        <f>Инвентаризация!Q879</f>
        <v>0</v>
      </c>
      <c r="BO876" s="181" t="str">
        <f>IFERROR('Аксапта 3'!A884,"-")</f>
        <v>-</v>
      </c>
      <c r="BP876" s="38">
        <f t="shared" si="286"/>
        <v>0</v>
      </c>
      <c r="BQ876" s="38">
        <f t="shared" si="287"/>
        <v>0</v>
      </c>
      <c r="BR876" s="38">
        <f t="shared" si="288"/>
        <v>0</v>
      </c>
      <c r="BS876" s="181">
        <f t="shared" si="289"/>
        <v>0</v>
      </c>
    </row>
    <row r="877" spans="41:71">
      <c r="AO877" s="38">
        <f t="shared" si="276"/>
        <v>0</v>
      </c>
      <c r="AP877" s="38">
        <f t="shared" si="277"/>
        <v>0</v>
      </c>
      <c r="AR877" s="181">
        <f>Инвентаризация!O880</f>
        <v>0</v>
      </c>
      <c r="AS877" s="181">
        <f>Инвентаризация!P880</f>
        <v>0</v>
      </c>
      <c r="AT877" s="181">
        <f>Инвентаризация!Q880</f>
        <v>0</v>
      </c>
      <c r="AU877" s="181" t="str">
        <f>IFERROR('Аксапта '!A885,"-")</f>
        <v>-</v>
      </c>
      <c r="AV877" s="38">
        <f t="shared" si="278"/>
        <v>0</v>
      </c>
      <c r="AW877" s="38">
        <f t="shared" si="279"/>
        <v>0</v>
      </c>
      <c r="AX877" s="38">
        <f t="shared" si="280"/>
        <v>0</v>
      </c>
      <c r="AY877" s="181">
        <f t="shared" si="281"/>
        <v>0</v>
      </c>
      <c r="BB877" s="181">
        <f>Инвентаризация!O880</f>
        <v>0</v>
      </c>
      <c r="BC877" s="181">
        <f>Инвентаризация!P880</f>
        <v>0</v>
      </c>
      <c r="BD877" s="181">
        <f>Инвентаризация!Q880</f>
        <v>0</v>
      </c>
      <c r="BE877" s="181" t="str">
        <f>IFERROR('Аксапта 2'!A885,"-")</f>
        <v>-</v>
      </c>
      <c r="BF877" s="38">
        <f t="shared" si="282"/>
        <v>0</v>
      </c>
      <c r="BG877" s="38">
        <f t="shared" si="283"/>
        <v>0</v>
      </c>
      <c r="BH877" s="38">
        <f t="shared" si="284"/>
        <v>0</v>
      </c>
      <c r="BI877" s="181">
        <f t="shared" si="285"/>
        <v>0</v>
      </c>
      <c r="BL877" s="181">
        <f>Инвентаризация!O880</f>
        <v>0</v>
      </c>
      <c r="BM877" s="181">
        <f>Инвентаризация!P880</f>
        <v>0</v>
      </c>
      <c r="BN877" s="181">
        <f>Инвентаризация!Q880</f>
        <v>0</v>
      </c>
      <c r="BO877" s="181" t="str">
        <f>IFERROR('Аксапта 3'!A885,"-")</f>
        <v>-</v>
      </c>
      <c r="BP877" s="38">
        <f t="shared" si="286"/>
        <v>0</v>
      </c>
      <c r="BQ877" s="38">
        <f t="shared" si="287"/>
        <v>0</v>
      </c>
      <c r="BR877" s="38">
        <f t="shared" si="288"/>
        <v>0</v>
      </c>
      <c r="BS877" s="181">
        <f t="shared" si="289"/>
        <v>0</v>
      </c>
    </row>
    <row r="878" spans="41:71">
      <c r="AO878" s="38">
        <f t="shared" si="276"/>
        <v>0</v>
      </c>
      <c r="AP878" s="38">
        <f t="shared" si="277"/>
        <v>0</v>
      </c>
      <c r="AR878" s="181">
        <f>Инвентаризация!O881</f>
        <v>0</v>
      </c>
      <c r="AS878" s="181">
        <f>Инвентаризация!P881</f>
        <v>0</v>
      </c>
      <c r="AT878" s="181">
        <f>Инвентаризация!Q881</f>
        <v>0</v>
      </c>
      <c r="AU878" s="181" t="str">
        <f>IFERROR('Аксапта '!A886,"-")</f>
        <v>-</v>
      </c>
      <c r="AV878" s="38">
        <f t="shared" si="278"/>
        <v>0</v>
      </c>
      <c r="AW878" s="38">
        <f t="shared" si="279"/>
        <v>0</v>
      </c>
      <c r="AX878" s="38">
        <f t="shared" si="280"/>
        <v>0</v>
      </c>
      <c r="AY878" s="181">
        <f t="shared" si="281"/>
        <v>0</v>
      </c>
      <c r="BB878" s="181">
        <f>Инвентаризация!O881</f>
        <v>0</v>
      </c>
      <c r="BC878" s="181">
        <f>Инвентаризация!P881</f>
        <v>0</v>
      </c>
      <c r="BD878" s="181">
        <f>Инвентаризация!Q881</f>
        <v>0</v>
      </c>
      <c r="BE878" s="181" t="str">
        <f>IFERROR('Аксапта 2'!A886,"-")</f>
        <v>-</v>
      </c>
      <c r="BF878" s="38">
        <f t="shared" si="282"/>
        <v>0</v>
      </c>
      <c r="BG878" s="38">
        <f t="shared" si="283"/>
        <v>0</v>
      </c>
      <c r="BH878" s="38">
        <f t="shared" si="284"/>
        <v>0</v>
      </c>
      <c r="BI878" s="181">
        <f t="shared" si="285"/>
        <v>0</v>
      </c>
      <c r="BL878" s="181">
        <f>Инвентаризация!O881</f>
        <v>0</v>
      </c>
      <c r="BM878" s="181">
        <f>Инвентаризация!P881</f>
        <v>0</v>
      </c>
      <c r="BN878" s="181">
        <f>Инвентаризация!Q881</f>
        <v>0</v>
      </c>
      <c r="BO878" s="181" t="str">
        <f>IFERROR('Аксапта 3'!A886,"-")</f>
        <v>-</v>
      </c>
      <c r="BP878" s="38">
        <f t="shared" si="286"/>
        <v>0</v>
      </c>
      <c r="BQ878" s="38">
        <f t="shared" si="287"/>
        <v>0</v>
      </c>
      <c r="BR878" s="38">
        <f t="shared" si="288"/>
        <v>0</v>
      </c>
      <c r="BS878" s="181">
        <f t="shared" si="289"/>
        <v>0</v>
      </c>
    </row>
    <row r="879" spans="41:71">
      <c r="AO879" s="38">
        <f t="shared" si="276"/>
        <v>0</v>
      </c>
      <c r="AP879" s="38">
        <f t="shared" si="277"/>
        <v>0</v>
      </c>
      <c r="AR879" s="181">
        <f>Инвентаризация!O882</f>
        <v>0</v>
      </c>
      <c r="AS879" s="181">
        <f>Инвентаризация!P882</f>
        <v>0</v>
      </c>
      <c r="AT879" s="181">
        <f>Инвентаризация!Q882</f>
        <v>0</v>
      </c>
      <c r="AU879" s="181" t="str">
        <f>IFERROR('Аксапта '!A887,"-")</f>
        <v>-</v>
      </c>
      <c r="AV879" s="38">
        <f t="shared" si="278"/>
        <v>0</v>
      </c>
      <c r="AW879" s="38">
        <f t="shared" si="279"/>
        <v>0</v>
      </c>
      <c r="AX879" s="38">
        <f t="shared" si="280"/>
        <v>0</v>
      </c>
      <c r="AY879" s="181">
        <f t="shared" si="281"/>
        <v>0</v>
      </c>
      <c r="BB879" s="181">
        <f>Инвентаризация!O882</f>
        <v>0</v>
      </c>
      <c r="BC879" s="181">
        <f>Инвентаризация!P882</f>
        <v>0</v>
      </c>
      <c r="BD879" s="181">
        <f>Инвентаризация!Q882</f>
        <v>0</v>
      </c>
      <c r="BE879" s="181" t="str">
        <f>IFERROR('Аксапта 2'!A887,"-")</f>
        <v>-</v>
      </c>
      <c r="BF879" s="38">
        <f t="shared" si="282"/>
        <v>0</v>
      </c>
      <c r="BG879" s="38">
        <f t="shared" si="283"/>
        <v>0</v>
      </c>
      <c r="BH879" s="38">
        <f t="shared" si="284"/>
        <v>0</v>
      </c>
      <c r="BI879" s="181">
        <f t="shared" si="285"/>
        <v>0</v>
      </c>
      <c r="BL879" s="181">
        <f>Инвентаризация!O882</f>
        <v>0</v>
      </c>
      <c r="BM879" s="181">
        <f>Инвентаризация!P882</f>
        <v>0</v>
      </c>
      <c r="BN879" s="181">
        <f>Инвентаризация!Q882</f>
        <v>0</v>
      </c>
      <c r="BO879" s="181" t="str">
        <f>IFERROR('Аксапта 3'!A887,"-")</f>
        <v>-</v>
      </c>
      <c r="BP879" s="38">
        <f t="shared" si="286"/>
        <v>0</v>
      </c>
      <c r="BQ879" s="38">
        <f t="shared" si="287"/>
        <v>0</v>
      </c>
      <c r="BR879" s="38">
        <f t="shared" si="288"/>
        <v>0</v>
      </c>
      <c r="BS879" s="181">
        <f t="shared" si="289"/>
        <v>0</v>
      </c>
    </row>
    <row r="880" spans="41:71">
      <c r="AO880" s="38">
        <f t="shared" si="276"/>
        <v>0</v>
      </c>
      <c r="AP880" s="38">
        <f t="shared" si="277"/>
        <v>0</v>
      </c>
      <c r="AR880" s="181">
        <f>Инвентаризация!O883</f>
        <v>0</v>
      </c>
      <c r="AS880" s="181">
        <f>Инвентаризация!P883</f>
        <v>0</v>
      </c>
      <c r="AT880" s="181">
        <f>Инвентаризация!Q883</f>
        <v>0</v>
      </c>
      <c r="AU880" s="181" t="str">
        <f>IFERROR('Аксапта '!A888,"-")</f>
        <v>-</v>
      </c>
      <c r="AV880" s="38">
        <f t="shared" si="278"/>
        <v>0</v>
      </c>
      <c r="AW880" s="38">
        <f t="shared" si="279"/>
        <v>0</v>
      </c>
      <c r="AX880" s="38">
        <f t="shared" si="280"/>
        <v>0</v>
      </c>
      <c r="AY880" s="181">
        <f t="shared" si="281"/>
        <v>0</v>
      </c>
      <c r="BB880" s="181">
        <f>Инвентаризация!O883</f>
        <v>0</v>
      </c>
      <c r="BC880" s="181">
        <f>Инвентаризация!P883</f>
        <v>0</v>
      </c>
      <c r="BD880" s="181">
        <f>Инвентаризация!Q883</f>
        <v>0</v>
      </c>
      <c r="BE880" s="181" t="str">
        <f>IFERROR('Аксапта 2'!A888,"-")</f>
        <v>-</v>
      </c>
      <c r="BF880" s="38">
        <f t="shared" si="282"/>
        <v>0</v>
      </c>
      <c r="BG880" s="38">
        <f t="shared" si="283"/>
        <v>0</v>
      </c>
      <c r="BH880" s="38">
        <f t="shared" si="284"/>
        <v>0</v>
      </c>
      <c r="BI880" s="181">
        <f t="shared" si="285"/>
        <v>0</v>
      </c>
      <c r="BL880" s="181">
        <f>Инвентаризация!O883</f>
        <v>0</v>
      </c>
      <c r="BM880" s="181">
        <f>Инвентаризация!P883</f>
        <v>0</v>
      </c>
      <c r="BN880" s="181">
        <f>Инвентаризация!Q883</f>
        <v>0</v>
      </c>
      <c r="BO880" s="181" t="str">
        <f>IFERROR('Аксапта 3'!A888,"-")</f>
        <v>-</v>
      </c>
      <c r="BP880" s="38">
        <f t="shared" si="286"/>
        <v>0</v>
      </c>
      <c r="BQ880" s="38">
        <f t="shared" si="287"/>
        <v>0</v>
      </c>
      <c r="BR880" s="38">
        <f t="shared" si="288"/>
        <v>0</v>
      </c>
      <c r="BS880" s="181">
        <f t="shared" si="289"/>
        <v>0</v>
      </c>
    </row>
    <row r="881" spans="41:71">
      <c r="AO881" s="38">
        <f t="shared" si="276"/>
        <v>0</v>
      </c>
      <c r="AP881" s="38">
        <f t="shared" si="277"/>
        <v>0</v>
      </c>
      <c r="AR881" s="181">
        <f>Инвентаризация!O884</f>
        <v>0</v>
      </c>
      <c r="AS881" s="181">
        <f>Инвентаризация!P884</f>
        <v>0</v>
      </c>
      <c r="AT881" s="181">
        <f>Инвентаризация!Q884</f>
        <v>0</v>
      </c>
      <c r="AU881" s="181" t="str">
        <f>IFERROR('Аксапта '!A889,"-")</f>
        <v>-</v>
      </c>
      <c r="AV881" s="38">
        <f t="shared" si="278"/>
        <v>0</v>
      </c>
      <c r="AW881" s="38">
        <f t="shared" si="279"/>
        <v>0</v>
      </c>
      <c r="AX881" s="38">
        <f t="shared" si="280"/>
        <v>0</v>
      </c>
      <c r="AY881" s="181">
        <f t="shared" si="281"/>
        <v>0</v>
      </c>
      <c r="BB881" s="181">
        <f>Инвентаризация!O884</f>
        <v>0</v>
      </c>
      <c r="BC881" s="181">
        <f>Инвентаризация!P884</f>
        <v>0</v>
      </c>
      <c r="BD881" s="181">
        <f>Инвентаризация!Q884</f>
        <v>0</v>
      </c>
      <c r="BE881" s="181" t="str">
        <f>IFERROR('Аксапта 2'!A889,"-")</f>
        <v>-</v>
      </c>
      <c r="BF881" s="38">
        <f t="shared" si="282"/>
        <v>0</v>
      </c>
      <c r="BG881" s="38">
        <f t="shared" si="283"/>
        <v>0</v>
      </c>
      <c r="BH881" s="38">
        <f t="shared" si="284"/>
        <v>0</v>
      </c>
      <c r="BI881" s="181">
        <f t="shared" si="285"/>
        <v>0</v>
      </c>
      <c r="BL881" s="181">
        <f>Инвентаризация!O884</f>
        <v>0</v>
      </c>
      <c r="BM881" s="181">
        <f>Инвентаризация!P884</f>
        <v>0</v>
      </c>
      <c r="BN881" s="181">
        <f>Инвентаризация!Q884</f>
        <v>0</v>
      </c>
      <c r="BO881" s="181" t="str">
        <f>IFERROR('Аксапта 3'!A889,"-")</f>
        <v>-</v>
      </c>
      <c r="BP881" s="38">
        <f t="shared" si="286"/>
        <v>0</v>
      </c>
      <c r="BQ881" s="38">
        <f t="shared" si="287"/>
        <v>0</v>
      </c>
      <c r="BR881" s="38">
        <f t="shared" si="288"/>
        <v>0</v>
      </c>
      <c r="BS881" s="181">
        <f t="shared" si="289"/>
        <v>0</v>
      </c>
    </row>
    <row r="882" spans="41:71">
      <c r="AO882" s="38">
        <f t="shared" si="276"/>
        <v>0</v>
      </c>
      <c r="AP882" s="38">
        <f t="shared" si="277"/>
        <v>0</v>
      </c>
      <c r="AR882" s="181">
        <f>Инвентаризация!O885</f>
        <v>0</v>
      </c>
      <c r="AS882" s="181">
        <f>Инвентаризация!P885</f>
        <v>0</v>
      </c>
      <c r="AT882" s="181">
        <f>Инвентаризация!Q885</f>
        <v>0</v>
      </c>
      <c r="AU882" s="181" t="str">
        <f>IFERROR('Аксапта '!A890,"-")</f>
        <v>-</v>
      </c>
      <c r="AV882" s="38">
        <f t="shared" si="278"/>
        <v>0</v>
      </c>
      <c r="AW882" s="38">
        <f t="shared" si="279"/>
        <v>0</v>
      </c>
      <c r="AX882" s="38">
        <f t="shared" si="280"/>
        <v>0</v>
      </c>
      <c r="AY882" s="181">
        <f t="shared" si="281"/>
        <v>0</v>
      </c>
      <c r="BB882" s="181">
        <f>Инвентаризация!O885</f>
        <v>0</v>
      </c>
      <c r="BC882" s="181">
        <f>Инвентаризация!P885</f>
        <v>0</v>
      </c>
      <c r="BD882" s="181">
        <f>Инвентаризация!Q885</f>
        <v>0</v>
      </c>
      <c r="BE882" s="181" t="str">
        <f>IFERROR('Аксапта 2'!A890,"-")</f>
        <v>-</v>
      </c>
      <c r="BF882" s="38">
        <f t="shared" si="282"/>
        <v>0</v>
      </c>
      <c r="BG882" s="38">
        <f t="shared" si="283"/>
        <v>0</v>
      </c>
      <c r="BH882" s="38">
        <f t="shared" si="284"/>
        <v>0</v>
      </c>
      <c r="BI882" s="181">
        <f t="shared" si="285"/>
        <v>0</v>
      </c>
      <c r="BL882" s="181">
        <f>Инвентаризация!O885</f>
        <v>0</v>
      </c>
      <c r="BM882" s="181">
        <f>Инвентаризация!P885</f>
        <v>0</v>
      </c>
      <c r="BN882" s="181">
        <f>Инвентаризация!Q885</f>
        <v>0</v>
      </c>
      <c r="BO882" s="181" t="str">
        <f>IFERROR('Аксапта 3'!A890,"-")</f>
        <v>-</v>
      </c>
      <c r="BP882" s="38">
        <f t="shared" si="286"/>
        <v>0</v>
      </c>
      <c r="BQ882" s="38">
        <f t="shared" si="287"/>
        <v>0</v>
      </c>
      <c r="BR882" s="38">
        <f t="shared" si="288"/>
        <v>0</v>
      </c>
      <c r="BS882" s="181">
        <f t="shared" si="289"/>
        <v>0</v>
      </c>
    </row>
    <row r="883" spans="41:71">
      <c r="AO883" s="38">
        <f t="shared" si="276"/>
        <v>0</v>
      </c>
      <c r="AP883" s="38">
        <f t="shared" si="277"/>
        <v>0</v>
      </c>
      <c r="AR883" s="181">
        <f>Инвентаризация!O886</f>
        <v>0</v>
      </c>
      <c r="AS883" s="181">
        <f>Инвентаризация!P886</f>
        <v>0</v>
      </c>
      <c r="AT883" s="181">
        <f>Инвентаризация!Q886</f>
        <v>0</v>
      </c>
      <c r="AU883" s="181" t="str">
        <f>IFERROR('Аксапта '!A891,"-")</f>
        <v>-</v>
      </c>
      <c r="AV883" s="38">
        <f t="shared" si="278"/>
        <v>0</v>
      </c>
      <c r="AW883" s="38">
        <f t="shared" si="279"/>
        <v>0</v>
      </c>
      <c r="AX883" s="38">
        <f t="shared" si="280"/>
        <v>0</v>
      </c>
      <c r="AY883" s="181">
        <f t="shared" si="281"/>
        <v>0</v>
      </c>
      <c r="BB883" s="181">
        <f>Инвентаризация!O886</f>
        <v>0</v>
      </c>
      <c r="BC883" s="181">
        <f>Инвентаризация!P886</f>
        <v>0</v>
      </c>
      <c r="BD883" s="181">
        <f>Инвентаризация!Q886</f>
        <v>0</v>
      </c>
      <c r="BE883" s="181" t="str">
        <f>IFERROR('Аксапта 2'!A891,"-")</f>
        <v>-</v>
      </c>
      <c r="BF883" s="38">
        <f t="shared" si="282"/>
        <v>0</v>
      </c>
      <c r="BG883" s="38">
        <f t="shared" si="283"/>
        <v>0</v>
      </c>
      <c r="BH883" s="38">
        <f t="shared" si="284"/>
        <v>0</v>
      </c>
      <c r="BI883" s="181">
        <f t="shared" si="285"/>
        <v>0</v>
      </c>
      <c r="BL883" s="181">
        <f>Инвентаризация!O886</f>
        <v>0</v>
      </c>
      <c r="BM883" s="181">
        <f>Инвентаризация!P886</f>
        <v>0</v>
      </c>
      <c r="BN883" s="181">
        <f>Инвентаризация!Q886</f>
        <v>0</v>
      </c>
      <c r="BO883" s="181" t="str">
        <f>IFERROR('Аксапта 3'!A891,"-")</f>
        <v>-</v>
      </c>
      <c r="BP883" s="38">
        <f t="shared" si="286"/>
        <v>0</v>
      </c>
      <c r="BQ883" s="38">
        <f t="shared" si="287"/>
        <v>0</v>
      </c>
      <c r="BR883" s="38">
        <f t="shared" si="288"/>
        <v>0</v>
      </c>
      <c r="BS883" s="181">
        <f t="shared" si="289"/>
        <v>0</v>
      </c>
    </row>
    <row r="884" spans="41:71">
      <c r="AO884" s="38">
        <f t="shared" si="276"/>
        <v>0</v>
      </c>
      <c r="AP884" s="38">
        <f t="shared" si="277"/>
        <v>0</v>
      </c>
      <c r="AR884" s="181">
        <f>Инвентаризация!O887</f>
        <v>0</v>
      </c>
      <c r="AS884" s="181">
        <f>Инвентаризация!P887</f>
        <v>0</v>
      </c>
      <c r="AT884" s="181">
        <f>Инвентаризация!Q887</f>
        <v>0</v>
      </c>
      <c r="AU884" s="181" t="str">
        <f>IFERROR('Аксапта '!A892,"-")</f>
        <v>-</v>
      </c>
      <c r="AV884" s="38">
        <f t="shared" si="278"/>
        <v>0</v>
      </c>
      <c r="AW884" s="38">
        <f t="shared" si="279"/>
        <v>0</v>
      </c>
      <c r="AX884" s="38">
        <f t="shared" si="280"/>
        <v>0</v>
      </c>
      <c r="AY884" s="181">
        <f t="shared" si="281"/>
        <v>0</v>
      </c>
      <c r="BB884" s="181">
        <f>Инвентаризация!O887</f>
        <v>0</v>
      </c>
      <c r="BC884" s="181">
        <f>Инвентаризация!P887</f>
        <v>0</v>
      </c>
      <c r="BD884" s="181">
        <f>Инвентаризация!Q887</f>
        <v>0</v>
      </c>
      <c r="BE884" s="181" t="str">
        <f>IFERROR('Аксапта 2'!A892,"-")</f>
        <v>-</v>
      </c>
      <c r="BF884" s="38">
        <f t="shared" si="282"/>
        <v>0</v>
      </c>
      <c r="BG884" s="38">
        <f t="shared" si="283"/>
        <v>0</v>
      </c>
      <c r="BH884" s="38">
        <f t="shared" si="284"/>
        <v>0</v>
      </c>
      <c r="BI884" s="181">
        <f t="shared" si="285"/>
        <v>0</v>
      </c>
      <c r="BL884" s="181">
        <f>Инвентаризация!O887</f>
        <v>0</v>
      </c>
      <c r="BM884" s="181">
        <f>Инвентаризация!P887</f>
        <v>0</v>
      </c>
      <c r="BN884" s="181">
        <f>Инвентаризация!Q887</f>
        <v>0</v>
      </c>
      <c r="BO884" s="181" t="str">
        <f>IFERROR('Аксапта 3'!A892,"-")</f>
        <v>-</v>
      </c>
      <c r="BP884" s="38">
        <f t="shared" si="286"/>
        <v>0</v>
      </c>
      <c r="BQ884" s="38">
        <f t="shared" si="287"/>
        <v>0</v>
      </c>
      <c r="BR884" s="38">
        <f t="shared" si="288"/>
        <v>0</v>
      </c>
      <c r="BS884" s="181">
        <f t="shared" si="289"/>
        <v>0</v>
      </c>
    </row>
    <row r="885" spans="41:71">
      <c r="AO885" s="38">
        <f t="shared" si="276"/>
        <v>0</v>
      </c>
      <c r="AP885" s="38">
        <f t="shared" si="277"/>
        <v>0</v>
      </c>
      <c r="AR885" s="181">
        <f>Инвентаризация!O888</f>
        <v>0</v>
      </c>
      <c r="AS885" s="181">
        <f>Инвентаризация!P888</f>
        <v>0</v>
      </c>
      <c r="AT885" s="181">
        <f>Инвентаризация!Q888</f>
        <v>0</v>
      </c>
      <c r="AU885" s="181" t="str">
        <f>IFERROR('Аксапта '!A893,"-")</f>
        <v>-</v>
      </c>
      <c r="AV885" s="38">
        <f t="shared" si="278"/>
        <v>0</v>
      </c>
      <c r="AW885" s="38">
        <f t="shared" si="279"/>
        <v>0</v>
      </c>
      <c r="AX885" s="38">
        <f t="shared" si="280"/>
        <v>0</v>
      </c>
      <c r="AY885" s="181">
        <f t="shared" si="281"/>
        <v>0</v>
      </c>
      <c r="BB885" s="181">
        <f>Инвентаризация!O888</f>
        <v>0</v>
      </c>
      <c r="BC885" s="181">
        <f>Инвентаризация!P888</f>
        <v>0</v>
      </c>
      <c r="BD885" s="181">
        <f>Инвентаризация!Q888</f>
        <v>0</v>
      </c>
      <c r="BE885" s="181" t="str">
        <f>IFERROR('Аксапта 2'!A893,"-")</f>
        <v>-</v>
      </c>
      <c r="BF885" s="38">
        <f t="shared" si="282"/>
        <v>0</v>
      </c>
      <c r="BG885" s="38">
        <f t="shared" si="283"/>
        <v>0</v>
      </c>
      <c r="BH885" s="38">
        <f t="shared" si="284"/>
        <v>0</v>
      </c>
      <c r="BI885" s="181">
        <f t="shared" si="285"/>
        <v>0</v>
      </c>
      <c r="BL885" s="181">
        <f>Инвентаризация!O888</f>
        <v>0</v>
      </c>
      <c r="BM885" s="181">
        <f>Инвентаризация!P888</f>
        <v>0</v>
      </c>
      <c r="BN885" s="181">
        <f>Инвентаризация!Q888</f>
        <v>0</v>
      </c>
      <c r="BO885" s="181" t="str">
        <f>IFERROR('Аксапта 3'!A893,"-")</f>
        <v>-</v>
      </c>
      <c r="BP885" s="38">
        <f t="shared" si="286"/>
        <v>0</v>
      </c>
      <c r="BQ885" s="38">
        <f t="shared" si="287"/>
        <v>0</v>
      </c>
      <c r="BR885" s="38">
        <f t="shared" si="288"/>
        <v>0</v>
      </c>
      <c r="BS885" s="181">
        <f t="shared" si="289"/>
        <v>0</v>
      </c>
    </row>
    <row r="886" spans="41:71">
      <c r="AO886" s="38">
        <f t="shared" si="276"/>
        <v>0</v>
      </c>
      <c r="AP886" s="38">
        <f t="shared" si="277"/>
        <v>0</v>
      </c>
      <c r="AR886" s="181">
        <f>Инвентаризация!O889</f>
        <v>0</v>
      </c>
      <c r="AS886" s="181">
        <f>Инвентаризация!P889</f>
        <v>0</v>
      </c>
      <c r="AT886" s="181">
        <f>Инвентаризация!Q889</f>
        <v>0</v>
      </c>
      <c r="AU886" s="181" t="str">
        <f>IFERROR('Аксапта '!A894,"-")</f>
        <v>-</v>
      </c>
      <c r="AV886" s="38">
        <f t="shared" si="278"/>
        <v>0</v>
      </c>
      <c r="AW886" s="38">
        <f t="shared" si="279"/>
        <v>0</v>
      </c>
      <c r="AX886" s="38">
        <f t="shared" si="280"/>
        <v>0</v>
      </c>
      <c r="AY886" s="181">
        <f t="shared" si="281"/>
        <v>0</v>
      </c>
      <c r="BB886" s="181">
        <f>Инвентаризация!O889</f>
        <v>0</v>
      </c>
      <c r="BC886" s="181">
        <f>Инвентаризация!P889</f>
        <v>0</v>
      </c>
      <c r="BD886" s="181">
        <f>Инвентаризация!Q889</f>
        <v>0</v>
      </c>
      <c r="BE886" s="181" t="str">
        <f>IFERROR('Аксапта 2'!A894,"-")</f>
        <v>-</v>
      </c>
      <c r="BF886" s="38">
        <f t="shared" si="282"/>
        <v>0</v>
      </c>
      <c r="BG886" s="38">
        <f t="shared" si="283"/>
        <v>0</v>
      </c>
      <c r="BH886" s="38">
        <f t="shared" si="284"/>
        <v>0</v>
      </c>
      <c r="BI886" s="181">
        <f t="shared" si="285"/>
        <v>0</v>
      </c>
      <c r="BL886" s="181">
        <f>Инвентаризация!O889</f>
        <v>0</v>
      </c>
      <c r="BM886" s="181">
        <f>Инвентаризация!P889</f>
        <v>0</v>
      </c>
      <c r="BN886" s="181">
        <f>Инвентаризация!Q889</f>
        <v>0</v>
      </c>
      <c r="BO886" s="181" t="str">
        <f>IFERROR('Аксапта 3'!A894,"-")</f>
        <v>-</v>
      </c>
      <c r="BP886" s="38">
        <f t="shared" si="286"/>
        <v>0</v>
      </c>
      <c r="BQ886" s="38">
        <f t="shared" si="287"/>
        <v>0</v>
      </c>
      <c r="BR886" s="38">
        <f t="shared" si="288"/>
        <v>0</v>
      </c>
      <c r="BS886" s="181">
        <f t="shared" si="289"/>
        <v>0</v>
      </c>
    </row>
    <row r="887" spans="41:71">
      <c r="AO887" s="38">
        <f t="shared" si="276"/>
        <v>0</v>
      </c>
      <c r="AP887" s="38">
        <f t="shared" si="277"/>
        <v>0</v>
      </c>
      <c r="AR887" s="181">
        <f>Инвентаризация!O890</f>
        <v>0</v>
      </c>
      <c r="AS887" s="181">
        <f>Инвентаризация!P890</f>
        <v>0</v>
      </c>
      <c r="AT887" s="181">
        <f>Инвентаризация!Q890</f>
        <v>0</v>
      </c>
      <c r="AU887" s="181" t="str">
        <f>IFERROR('Аксапта '!A895,"-")</f>
        <v>-</v>
      </c>
      <c r="AV887" s="38">
        <f t="shared" si="278"/>
        <v>0</v>
      </c>
      <c r="AW887" s="38">
        <f t="shared" si="279"/>
        <v>0</v>
      </c>
      <c r="AX887" s="38">
        <f t="shared" si="280"/>
        <v>0</v>
      </c>
      <c r="AY887" s="181">
        <f t="shared" si="281"/>
        <v>0</v>
      </c>
      <c r="BB887" s="181">
        <f>Инвентаризация!O890</f>
        <v>0</v>
      </c>
      <c r="BC887" s="181">
        <f>Инвентаризация!P890</f>
        <v>0</v>
      </c>
      <c r="BD887" s="181">
        <f>Инвентаризация!Q890</f>
        <v>0</v>
      </c>
      <c r="BE887" s="181" t="str">
        <f>IFERROR('Аксапта 2'!A895,"-")</f>
        <v>-</v>
      </c>
      <c r="BF887" s="38">
        <f t="shared" si="282"/>
        <v>0</v>
      </c>
      <c r="BG887" s="38">
        <f t="shared" si="283"/>
        <v>0</v>
      </c>
      <c r="BH887" s="38">
        <f t="shared" si="284"/>
        <v>0</v>
      </c>
      <c r="BI887" s="181">
        <f t="shared" si="285"/>
        <v>0</v>
      </c>
      <c r="BL887" s="181">
        <f>Инвентаризация!O890</f>
        <v>0</v>
      </c>
      <c r="BM887" s="181">
        <f>Инвентаризация!P890</f>
        <v>0</v>
      </c>
      <c r="BN887" s="181">
        <f>Инвентаризация!Q890</f>
        <v>0</v>
      </c>
      <c r="BO887" s="181" t="str">
        <f>IFERROR('Аксапта 3'!A895,"-")</f>
        <v>-</v>
      </c>
      <c r="BP887" s="38">
        <f t="shared" si="286"/>
        <v>0</v>
      </c>
      <c r="BQ887" s="38">
        <f t="shared" si="287"/>
        <v>0</v>
      </c>
      <c r="BR887" s="38">
        <f t="shared" si="288"/>
        <v>0</v>
      </c>
      <c r="BS887" s="181">
        <f t="shared" si="289"/>
        <v>0</v>
      </c>
    </row>
    <row r="888" spans="41:71">
      <c r="AO888" s="38">
        <f t="shared" si="276"/>
        <v>0</v>
      </c>
      <c r="AP888" s="38">
        <f t="shared" si="277"/>
        <v>0</v>
      </c>
      <c r="AR888" s="181">
        <f>Инвентаризация!O891</f>
        <v>0</v>
      </c>
      <c r="AS888" s="181">
        <f>Инвентаризация!P891</f>
        <v>0</v>
      </c>
      <c r="AT888" s="181">
        <f>Инвентаризация!Q891</f>
        <v>0</v>
      </c>
      <c r="AU888" s="181" t="str">
        <f>IFERROR('Аксапта '!A896,"-")</f>
        <v>-</v>
      </c>
      <c r="AV888" s="38">
        <f t="shared" si="278"/>
        <v>0</v>
      </c>
      <c r="AW888" s="38">
        <f t="shared" si="279"/>
        <v>0</v>
      </c>
      <c r="AX888" s="38">
        <f t="shared" si="280"/>
        <v>0</v>
      </c>
      <c r="AY888" s="181">
        <f t="shared" si="281"/>
        <v>0</v>
      </c>
      <c r="BB888" s="181">
        <f>Инвентаризация!O891</f>
        <v>0</v>
      </c>
      <c r="BC888" s="181">
        <f>Инвентаризация!P891</f>
        <v>0</v>
      </c>
      <c r="BD888" s="181">
        <f>Инвентаризация!Q891</f>
        <v>0</v>
      </c>
      <c r="BE888" s="181" t="str">
        <f>IFERROR('Аксапта 2'!A896,"-")</f>
        <v>-</v>
      </c>
      <c r="BF888" s="38">
        <f t="shared" si="282"/>
        <v>0</v>
      </c>
      <c r="BG888" s="38">
        <f t="shared" si="283"/>
        <v>0</v>
      </c>
      <c r="BH888" s="38">
        <f t="shared" si="284"/>
        <v>0</v>
      </c>
      <c r="BI888" s="181">
        <f t="shared" si="285"/>
        <v>0</v>
      </c>
      <c r="BL888" s="181">
        <f>Инвентаризация!O891</f>
        <v>0</v>
      </c>
      <c r="BM888" s="181">
        <f>Инвентаризация!P891</f>
        <v>0</v>
      </c>
      <c r="BN888" s="181">
        <f>Инвентаризация!Q891</f>
        <v>0</v>
      </c>
      <c r="BO888" s="181" t="str">
        <f>IFERROR('Аксапта 3'!A896,"-")</f>
        <v>-</v>
      </c>
      <c r="BP888" s="38">
        <f t="shared" si="286"/>
        <v>0</v>
      </c>
      <c r="BQ888" s="38">
        <f t="shared" si="287"/>
        <v>0</v>
      </c>
      <c r="BR888" s="38">
        <f t="shared" si="288"/>
        <v>0</v>
      </c>
      <c r="BS888" s="181">
        <f t="shared" si="289"/>
        <v>0</v>
      </c>
    </row>
    <row r="889" spans="41:71">
      <c r="AO889" s="38">
        <f t="shared" si="276"/>
        <v>0</v>
      </c>
      <c r="AP889" s="38">
        <f t="shared" si="277"/>
        <v>0</v>
      </c>
      <c r="AR889" s="181">
        <f>Инвентаризация!O892</f>
        <v>0</v>
      </c>
      <c r="AS889" s="181">
        <f>Инвентаризация!P892</f>
        <v>0</v>
      </c>
      <c r="AT889" s="181">
        <f>Инвентаризация!Q892</f>
        <v>0</v>
      </c>
      <c r="AU889" s="181" t="str">
        <f>IFERROR('Аксапта '!A897,"-")</f>
        <v>-</v>
      </c>
      <c r="AV889" s="38">
        <f t="shared" si="278"/>
        <v>0</v>
      </c>
      <c r="AW889" s="38">
        <f t="shared" si="279"/>
        <v>0</v>
      </c>
      <c r="AX889" s="38">
        <f t="shared" si="280"/>
        <v>0</v>
      </c>
      <c r="AY889" s="181">
        <f t="shared" si="281"/>
        <v>0</v>
      </c>
      <c r="BB889" s="181">
        <f>Инвентаризация!O892</f>
        <v>0</v>
      </c>
      <c r="BC889" s="181">
        <f>Инвентаризация!P892</f>
        <v>0</v>
      </c>
      <c r="BD889" s="181">
        <f>Инвентаризация!Q892</f>
        <v>0</v>
      </c>
      <c r="BE889" s="181" t="str">
        <f>IFERROR('Аксапта 2'!A897,"-")</f>
        <v>-</v>
      </c>
      <c r="BF889" s="38">
        <f t="shared" si="282"/>
        <v>0</v>
      </c>
      <c r="BG889" s="38">
        <f t="shared" si="283"/>
        <v>0</v>
      </c>
      <c r="BH889" s="38">
        <f t="shared" si="284"/>
        <v>0</v>
      </c>
      <c r="BI889" s="181">
        <f t="shared" si="285"/>
        <v>0</v>
      </c>
      <c r="BL889" s="181">
        <f>Инвентаризация!O892</f>
        <v>0</v>
      </c>
      <c r="BM889" s="181">
        <f>Инвентаризация!P892</f>
        <v>0</v>
      </c>
      <c r="BN889" s="181">
        <f>Инвентаризация!Q892</f>
        <v>0</v>
      </c>
      <c r="BO889" s="181" t="str">
        <f>IFERROR('Аксапта 3'!A897,"-")</f>
        <v>-</v>
      </c>
      <c r="BP889" s="38">
        <f t="shared" si="286"/>
        <v>0</v>
      </c>
      <c r="BQ889" s="38">
        <f t="shared" si="287"/>
        <v>0</v>
      </c>
      <c r="BR889" s="38">
        <f t="shared" si="288"/>
        <v>0</v>
      </c>
      <c r="BS889" s="181">
        <f t="shared" si="289"/>
        <v>0</v>
      </c>
    </row>
    <row r="890" spans="41:71">
      <c r="AO890" s="38">
        <f t="shared" si="276"/>
        <v>0</v>
      </c>
      <c r="AP890" s="38">
        <f t="shared" si="277"/>
        <v>0</v>
      </c>
      <c r="AR890" s="181">
        <f>Инвентаризация!O893</f>
        <v>0</v>
      </c>
      <c r="AS890" s="181">
        <f>Инвентаризация!P893</f>
        <v>0</v>
      </c>
      <c r="AT890" s="181">
        <f>Инвентаризация!Q893</f>
        <v>0</v>
      </c>
      <c r="AU890" s="181" t="str">
        <f>IFERROR('Аксапта '!A898,"-")</f>
        <v>-</v>
      </c>
      <c r="AV890" s="38">
        <f t="shared" si="278"/>
        <v>0</v>
      </c>
      <c r="AW890" s="38">
        <f t="shared" si="279"/>
        <v>0</v>
      </c>
      <c r="AX890" s="38">
        <f t="shared" si="280"/>
        <v>0</v>
      </c>
      <c r="AY890" s="181">
        <f t="shared" si="281"/>
        <v>0</v>
      </c>
      <c r="BB890" s="181">
        <f>Инвентаризация!O893</f>
        <v>0</v>
      </c>
      <c r="BC890" s="181">
        <f>Инвентаризация!P893</f>
        <v>0</v>
      </c>
      <c r="BD890" s="181">
        <f>Инвентаризация!Q893</f>
        <v>0</v>
      </c>
      <c r="BE890" s="181" t="str">
        <f>IFERROR('Аксапта 2'!A898,"-")</f>
        <v>-</v>
      </c>
      <c r="BF890" s="38">
        <f t="shared" si="282"/>
        <v>0</v>
      </c>
      <c r="BG890" s="38">
        <f t="shared" si="283"/>
        <v>0</v>
      </c>
      <c r="BH890" s="38">
        <f t="shared" si="284"/>
        <v>0</v>
      </c>
      <c r="BI890" s="181">
        <f t="shared" si="285"/>
        <v>0</v>
      </c>
      <c r="BL890" s="181">
        <f>Инвентаризация!O893</f>
        <v>0</v>
      </c>
      <c r="BM890" s="181">
        <f>Инвентаризация!P893</f>
        <v>0</v>
      </c>
      <c r="BN890" s="181">
        <f>Инвентаризация!Q893</f>
        <v>0</v>
      </c>
      <c r="BO890" s="181" t="str">
        <f>IFERROR('Аксапта 3'!A898,"-")</f>
        <v>-</v>
      </c>
      <c r="BP890" s="38">
        <f t="shared" si="286"/>
        <v>0</v>
      </c>
      <c r="BQ890" s="38">
        <f t="shared" si="287"/>
        <v>0</v>
      </c>
      <c r="BR890" s="38">
        <f t="shared" si="288"/>
        <v>0</v>
      </c>
      <c r="BS890" s="181">
        <f t="shared" si="289"/>
        <v>0</v>
      </c>
    </row>
    <row r="891" spans="41:71">
      <c r="AO891" s="38">
        <f t="shared" si="276"/>
        <v>0</v>
      </c>
      <c r="AP891" s="38">
        <f t="shared" si="277"/>
        <v>0</v>
      </c>
      <c r="AR891" s="181">
        <f>Инвентаризация!O894</f>
        <v>0</v>
      </c>
      <c r="AS891" s="181">
        <f>Инвентаризация!P894</f>
        <v>0</v>
      </c>
      <c r="AT891" s="181">
        <f>Инвентаризация!Q894</f>
        <v>0</v>
      </c>
      <c r="AU891" s="181" t="str">
        <f>IFERROR('Аксапта '!A899,"-")</f>
        <v>-</v>
      </c>
      <c r="AV891" s="38">
        <f t="shared" si="278"/>
        <v>0</v>
      </c>
      <c r="AW891" s="38">
        <f t="shared" si="279"/>
        <v>0</v>
      </c>
      <c r="AX891" s="38">
        <f t="shared" si="280"/>
        <v>0</v>
      </c>
      <c r="AY891" s="181">
        <f t="shared" si="281"/>
        <v>0</v>
      </c>
      <c r="BB891" s="181">
        <f>Инвентаризация!O894</f>
        <v>0</v>
      </c>
      <c r="BC891" s="181">
        <f>Инвентаризация!P894</f>
        <v>0</v>
      </c>
      <c r="BD891" s="181">
        <f>Инвентаризация!Q894</f>
        <v>0</v>
      </c>
      <c r="BE891" s="181" t="str">
        <f>IFERROR('Аксапта 2'!A899,"-")</f>
        <v>-</v>
      </c>
      <c r="BF891" s="38">
        <f t="shared" si="282"/>
        <v>0</v>
      </c>
      <c r="BG891" s="38">
        <f t="shared" si="283"/>
        <v>0</v>
      </c>
      <c r="BH891" s="38">
        <f t="shared" si="284"/>
        <v>0</v>
      </c>
      <c r="BI891" s="181">
        <f t="shared" si="285"/>
        <v>0</v>
      </c>
      <c r="BL891" s="181">
        <f>Инвентаризация!O894</f>
        <v>0</v>
      </c>
      <c r="BM891" s="181">
        <f>Инвентаризация!P894</f>
        <v>0</v>
      </c>
      <c r="BN891" s="181">
        <f>Инвентаризация!Q894</f>
        <v>0</v>
      </c>
      <c r="BO891" s="181" t="str">
        <f>IFERROR('Аксапта 3'!A899,"-")</f>
        <v>-</v>
      </c>
      <c r="BP891" s="38">
        <f t="shared" si="286"/>
        <v>0</v>
      </c>
      <c r="BQ891" s="38">
        <f t="shared" si="287"/>
        <v>0</v>
      </c>
      <c r="BR891" s="38">
        <f t="shared" si="288"/>
        <v>0</v>
      </c>
      <c r="BS891" s="181">
        <f t="shared" si="289"/>
        <v>0</v>
      </c>
    </row>
    <row r="892" spans="41:71">
      <c r="AO892" s="38">
        <f t="shared" si="276"/>
        <v>0</v>
      </c>
      <c r="AP892" s="38">
        <f t="shared" si="277"/>
        <v>0</v>
      </c>
      <c r="AR892" s="181">
        <f>Инвентаризация!O895</f>
        <v>0</v>
      </c>
      <c r="AS892" s="181">
        <f>Инвентаризация!P895</f>
        <v>0</v>
      </c>
      <c r="AT892" s="181">
        <f>Инвентаризация!Q895</f>
        <v>0</v>
      </c>
      <c r="AU892" s="181" t="str">
        <f>IFERROR('Аксапта '!A900,"-")</f>
        <v>-</v>
      </c>
      <c r="AV892" s="38">
        <f t="shared" si="278"/>
        <v>0</v>
      </c>
      <c r="AW892" s="38">
        <f t="shared" si="279"/>
        <v>0</v>
      </c>
      <c r="AX892" s="38">
        <f t="shared" si="280"/>
        <v>0</v>
      </c>
      <c r="AY892" s="181">
        <f t="shared" si="281"/>
        <v>0</v>
      </c>
      <c r="BB892" s="181">
        <f>Инвентаризация!O895</f>
        <v>0</v>
      </c>
      <c r="BC892" s="181">
        <f>Инвентаризация!P895</f>
        <v>0</v>
      </c>
      <c r="BD892" s="181">
        <f>Инвентаризация!Q895</f>
        <v>0</v>
      </c>
      <c r="BE892" s="181" t="str">
        <f>IFERROR('Аксапта 2'!A900,"-")</f>
        <v>-</v>
      </c>
      <c r="BF892" s="38">
        <f t="shared" si="282"/>
        <v>0</v>
      </c>
      <c r="BG892" s="38">
        <f t="shared" si="283"/>
        <v>0</v>
      </c>
      <c r="BH892" s="38">
        <f t="shared" si="284"/>
        <v>0</v>
      </c>
      <c r="BI892" s="181">
        <f t="shared" si="285"/>
        <v>0</v>
      </c>
      <c r="BL892" s="181">
        <f>Инвентаризация!O895</f>
        <v>0</v>
      </c>
      <c r="BM892" s="181">
        <f>Инвентаризация!P895</f>
        <v>0</v>
      </c>
      <c r="BN892" s="181">
        <f>Инвентаризация!Q895</f>
        <v>0</v>
      </c>
      <c r="BO892" s="181" t="str">
        <f>IFERROR('Аксапта 3'!A900,"-")</f>
        <v>-</v>
      </c>
      <c r="BP892" s="38">
        <f t="shared" si="286"/>
        <v>0</v>
      </c>
      <c r="BQ892" s="38">
        <f t="shared" si="287"/>
        <v>0</v>
      </c>
      <c r="BR892" s="38">
        <f t="shared" si="288"/>
        <v>0</v>
      </c>
      <c r="BS892" s="181">
        <f t="shared" si="289"/>
        <v>0</v>
      </c>
    </row>
    <row r="893" spans="41:71">
      <c r="AO893" s="38">
        <f t="shared" si="276"/>
        <v>0</v>
      </c>
      <c r="AP893" s="38">
        <f t="shared" si="277"/>
        <v>0</v>
      </c>
      <c r="AR893" s="181">
        <f>Инвентаризация!O896</f>
        <v>0</v>
      </c>
      <c r="AS893" s="181">
        <f>Инвентаризация!P896</f>
        <v>0</v>
      </c>
      <c r="AT893" s="181">
        <f>Инвентаризация!Q896</f>
        <v>0</v>
      </c>
      <c r="AU893" s="181" t="str">
        <f>IFERROR('Аксапта '!A901,"-")</f>
        <v>-</v>
      </c>
      <c r="AV893" s="38">
        <f t="shared" si="278"/>
        <v>0</v>
      </c>
      <c r="AW893" s="38">
        <f t="shared" si="279"/>
        <v>0</v>
      </c>
      <c r="AX893" s="38">
        <f t="shared" si="280"/>
        <v>0</v>
      </c>
      <c r="AY893" s="181">
        <f t="shared" si="281"/>
        <v>0</v>
      </c>
      <c r="BB893" s="181">
        <f>Инвентаризация!O896</f>
        <v>0</v>
      </c>
      <c r="BC893" s="181">
        <f>Инвентаризация!P896</f>
        <v>0</v>
      </c>
      <c r="BD893" s="181">
        <f>Инвентаризация!Q896</f>
        <v>0</v>
      </c>
      <c r="BE893" s="181" t="str">
        <f>IFERROR('Аксапта 2'!A901,"-")</f>
        <v>-</v>
      </c>
      <c r="BF893" s="38">
        <f t="shared" si="282"/>
        <v>0</v>
      </c>
      <c r="BG893" s="38">
        <f t="shared" si="283"/>
        <v>0</v>
      </c>
      <c r="BH893" s="38">
        <f t="shared" si="284"/>
        <v>0</v>
      </c>
      <c r="BI893" s="181">
        <f t="shared" si="285"/>
        <v>0</v>
      </c>
      <c r="BL893" s="181">
        <f>Инвентаризация!O896</f>
        <v>0</v>
      </c>
      <c r="BM893" s="181">
        <f>Инвентаризация!P896</f>
        <v>0</v>
      </c>
      <c r="BN893" s="181">
        <f>Инвентаризация!Q896</f>
        <v>0</v>
      </c>
      <c r="BO893" s="181" t="str">
        <f>IFERROR('Аксапта 3'!A901,"-")</f>
        <v>-</v>
      </c>
      <c r="BP893" s="38">
        <f t="shared" si="286"/>
        <v>0</v>
      </c>
      <c r="BQ893" s="38">
        <f t="shared" si="287"/>
        <v>0</v>
      </c>
      <c r="BR893" s="38">
        <f t="shared" si="288"/>
        <v>0</v>
      </c>
      <c r="BS893" s="181">
        <f t="shared" si="289"/>
        <v>0</v>
      </c>
    </row>
    <row r="894" spans="41:71">
      <c r="AO894" s="38">
        <f t="shared" si="276"/>
        <v>0</v>
      </c>
      <c r="AP894" s="38">
        <f t="shared" si="277"/>
        <v>0</v>
      </c>
      <c r="AR894" s="181">
        <f>Инвентаризация!O897</f>
        <v>0</v>
      </c>
      <c r="AS894" s="181">
        <f>Инвентаризация!P897</f>
        <v>0</v>
      </c>
      <c r="AT894" s="181">
        <f>Инвентаризация!Q897</f>
        <v>0</v>
      </c>
      <c r="AU894" s="181" t="str">
        <f>IFERROR('Аксапта '!A902,"-")</f>
        <v>-</v>
      </c>
      <c r="AV894" s="38">
        <f t="shared" si="278"/>
        <v>0</v>
      </c>
      <c r="AW894" s="38">
        <f t="shared" si="279"/>
        <v>0</v>
      </c>
      <c r="AX894" s="38">
        <f t="shared" si="280"/>
        <v>0</v>
      </c>
      <c r="AY894" s="181">
        <f t="shared" si="281"/>
        <v>0</v>
      </c>
      <c r="BB894" s="181">
        <f>Инвентаризация!O897</f>
        <v>0</v>
      </c>
      <c r="BC894" s="181">
        <f>Инвентаризация!P897</f>
        <v>0</v>
      </c>
      <c r="BD894" s="181">
        <f>Инвентаризация!Q897</f>
        <v>0</v>
      </c>
      <c r="BE894" s="181" t="str">
        <f>IFERROR('Аксапта 2'!A902,"-")</f>
        <v>-</v>
      </c>
      <c r="BF894" s="38">
        <f t="shared" si="282"/>
        <v>0</v>
      </c>
      <c r="BG894" s="38">
        <f t="shared" si="283"/>
        <v>0</v>
      </c>
      <c r="BH894" s="38">
        <f t="shared" si="284"/>
        <v>0</v>
      </c>
      <c r="BI894" s="181">
        <f t="shared" si="285"/>
        <v>0</v>
      </c>
      <c r="BL894" s="181">
        <f>Инвентаризация!O897</f>
        <v>0</v>
      </c>
      <c r="BM894" s="181">
        <f>Инвентаризация!P897</f>
        <v>0</v>
      </c>
      <c r="BN894" s="181">
        <f>Инвентаризация!Q897</f>
        <v>0</v>
      </c>
      <c r="BO894" s="181" t="str">
        <f>IFERROR('Аксапта 3'!A902,"-")</f>
        <v>-</v>
      </c>
      <c r="BP894" s="38">
        <f t="shared" si="286"/>
        <v>0</v>
      </c>
      <c r="BQ894" s="38">
        <f t="shared" si="287"/>
        <v>0</v>
      </c>
      <c r="BR894" s="38">
        <f t="shared" si="288"/>
        <v>0</v>
      </c>
      <c r="BS894" s="181">
        <f t="shared" si="289"/>
        <v>0</v>
      </c>
    </row>
    <row r="895" spans="41:71">
      <c r="AO895" s="38">
        <f t="shared" si="276"/>
        <v>0</v>
      </c>
      <c r="AP895" s="38">
        <f t="shared" si="277"/>
        <v>0</v>
      </c>
      <c r="AR895" s="181">
        <f>Инвентаризация!O898</f>
        <v>0</v>
      </c>
      <c r="AS895" s="181">
        <f>Инвентаризация!P898</f>
        <v>0</v>
      </c>
      <c r="AT895" s="181">
        <f>Инвентаризация!Q898</f>
        <v>0</v>
      </c>
      <c r="AU895" s="181" t="str">
        <f>IFERROR('Аксапта '!A903,"-")</f>
        <v>-</v>
      </c>
      <c r="AV895" s="38">
        <f t="shared" si="278"/>
        <v>0</v>
      </c>
      <c r="AW895" s="38">
        <f t="shared" si="279"/>
        <v>0</v>
      </c>
      <c r="AX895" s="38">
        <f t="shared" si="280"/>
        <v>0</v>
      </c>
      <c r="AY895" s="181">
        <f t="shared" si="281"/>
        <v>0</v>
      </c>
      <c r="BB895" s="181">
        <f>Инвентаризация!O898</f>
        <v>0</v>
      </c>
      <c r="BC895" s="181">
        <f>Инвентаризация!P898</f>
        <v>0</v>
      </c>
      <c r="BD895" s="181">
        <f>Инвентаризация!Q898</f>
        <v>0</v>
      </c>
      <c r="BE895" s="181" t="str">
        <f>IFERROR('Аксапта 2'!A903,"-")</f>
        <v>-</v>
      </c>
      <c r="BF895" s="38">
        <f t="shared" si="282"/>
        <v>0</v>
      </c>
      <c r="BG895" s="38">
        <f t="shared" si="283"/>
        <v>0</v>
      </c>
      <c r="BH895" s="38">
        <f t="shared" si="284"/>
        <v>0</v>
      </c>
      <c r="BI895" s="181">
        <f t="shared" si="285"/>
        <v>0</v>
      </c>
      <c r="BL895" s="181">
        <f>Инвентаризация!O898</f>
        <v>0</v>
      </c>
      <c r="BM895" s="181">
        <f>Инвентаризация!P898</f>
        <v>0</v>
      </c>
      <c r="BN895" s="181">
        <f>Инвентаризация!Q898</f>
        <v>0</v>
      </c>
      <c r="BO895" s="181" t="str">
        <f>IFERROR('Аксапта 3'!A903,"-")</f>
        <v>-</v>
      </c>
      <c r="BP895" s="38">
        <f t="shared" si="286"/>
        <v>0</v>
      </c>
      <c r="BQ895" s="38">
        <f t="shared" si="287"/>
        <v>0</v>
      </c>
      <c r="BR895" s="38">
        <f t="shared" si="288"/>
        <v>0</v>
      </c>
      <c r="BS895" s="181">
        <f t="shared" si="289"/>
        <v>0</v>
      </c>
    </row>
    <row r="896" spans="41:71">
      <c r="AO896" s="38">
        <f t="shared" si="276"/>
        <v>0</v>
      </c>
      <c r="AP896" s="38">
        <f t="shared" si="277"/>
        <v>0</v>
      </c>
      <c r="AR896" s="181">
        <f>Инвентаризация!O899</f>
        <v>0</v>
      </c>
      <c r="AS896" s="181">
        <f>Инвентаризация!P899</f>
        <v>0</v>
      </c>
      <c r="AT896" s="181">
        <f>Инвентаризация!Q899</f>
        <v>0</v>
      </c>
      <c r="AU896" s="181" t="str">
        <f>IFERROR('Аксапта '!A904,"-")</f>
        <v>-</v>
      </c>
      <c r="AV896" s="38">
        <f t="shared" si="278"/>
        <v>0</v>
      </c>
      <c r="AW896" s="38">
        <f t="shared" si="279"/>
        <v>0</v>
      </c>
      <c r="AX896" s="38">
        <f t="shared" si="280"/>
        <v>0</v>
      </c>
      <c r="AY896" s="181">
        <f t="shared" si="281"/>
        <v>0</v>
      </c>
      <c r="BB896" s="181">
        <f>Инвентаризация!O899</f>
        <v>0</v>
      </c>
      <c r="BC896" s="181">
        <f>Инвентаризация!P899</f>
        <v>0</v>
      </c>
      <c r="BD896" s="181">
        <f>Инвентаризация!Q899</f>
        <v>0</v>
      </c>
      <c r="BE896" s="181" t="str">
        <f>IFERROR('Аксапта 2'!A904,"-")</f>
        <v>-</v>
      </c>
      <c r="BF896" s="38">
        <f t="shared" si="282"/>
        <v>0</v>
      </c>
      <c r="BG896" s="38">
        <f t="shared" si="283"/>
        <v>0</v>
      </c>
      <c r="BH896" s="38">
        <f t="shared" si="284"/>
        <v>0</v>
      </c>
      <c r="BI896" s="181">
        <f t="shared" si="285"/>
        <v>0</v>
      </c>
      <c r="BL896" s="181">
        <f>Инвентаризация!O899</f>
        <v>0</v>
      </c>
      <c r="BM896" s="181">
        <f>Инвентаризация!P899</f>
        <v>0</v>
      </c>
      <c r="BN896" s="181">
        <f>Инвентаризация!Q899</f>
        <v>0</v>
      </c>
      <c r="BO896" s="181" t="str">
        <f>IFERROR('Аксапта 3'!A904,"-")</f>
        <v>-</v>
      </c>
      <c r="BP896" s="38">
        <f t="shared" si="286"/>
        <v>0</v>
      </c>
      <c r="BQ896" s="38">
        <f t="shared" si="287"/>
        <v>0</v>
      </c>
      <c r="BR896" s="38">
        <f t="shared" si="288"/>
        <v>0</v>
      </c>
      <c r="BS896" s="181">
        <f t="shared" si="289"/>
        <v>0</v>
      </c>
    </row>
    <row r="897" spans="41:71">
      <c r="AO897" s="38">
        <f t="shared" si="276"/>
        <v>0</v>
      </c>
      <c r="AP897" s="38">
        <f t="shared" si="277"/>
        <v>0</v>
      </c>
      <c r="AR897" s="181">
        <f>Инвентаризация!O900</f>
        <v>0</v>
      </c>
      <c r="AS897" s="181">
        <f>Инвентаризация!P900</f>
        <v>0</v>
      </c>
      <c r="AT897" s="181">
        <f>Инвентаризация!Q900</f>
        <v>0</v>
      </c>
      <c r="AU897" s="181" t="str">
        <f>IFERROR('Аксапта '!A905,"-")</f>
        <v>-</v>
      </c>
      <c r="AV897" s="38">
        <f t="shared" si="278"/>
        <v>0</v>
      </c>
      <c r="AW897" s="38">
        <f t="shared" si="279"/>
        <v>0</v>
      </c>
      <c r="AX897" s="38">
        <f t="shared" si="280"/>
        <v>0</v>
      </c>
      <c r="AY897" s="181">
        <f t="shared" si="281"/>
        <v>0</v>
      </c>
      <c r="BB897" s="181">
        <f>Инвентаризация!O900</f>
        <v>0</v>
      </c>
      <c r="BC897" s="181">
        <f>Инвентаризация!P900</f>
        <v>0</v>
      </c>
      <c r="BD897" s="181">
        <f>Инвентаризация!Q900</f>
        <v>0</v>
      </c>
      <c r="BE897" s="181" t="str">
        <f>IFERROR('Аксапта 2'!A905,"-")</f>
        <v>-</v>
      </c>
      <c r="BF897" s="38">
        <f t="shared" si="282"/>
        <v>0</v>
      </c>
      <c r="BG897" s="38">
        <f t="shared" si="283"/>
        <v>0</v>
      </c>
      <c r="BH897" s="38">
        <f t="shared" si="284"/>
        <v>0</v>
      </c>
      <c r="BI897" s="181">
        <f t="shared" si="285"/>
        <v>0</v>
      </c>
      <c r="BL897" s="181">
        <f>Инвентаризация!O900</f>
        <v>0</v>
      </c>
      <c r="BM897" s="181">
        <f>Инвентаризация!P900</f>
        <v>0</v>
      </c>
      <c r="BN897" s="181">
        <f>Инвентаризация!Q900</f>
        <v>0</v>
      </c>
      <c r="BO897" s="181" t="str">
        <f>IFERROR('Аксапта 3'!A905,"-")</f>
        <v>-</v>
      </c>
      <c r="BP897" s="38">
        <f t="shared" si="286"/>
        <v>0</v>
      </c>
      <c r="BQ897" s="38">
        <f t="shared" si="287"/>
        <v>0</v>
      </c>
      <c r="BR897" s="38">
        <f t="shared" si="288"/>
        <v>0</v>
      </c>
      <c r="BS897" s="181">
        <f t="shared" si="289"/>
        <v>0</v>
      </c>
    </row>
    <row r="898" spans="41:71">
      <c r="AO898" s="38">
        <f t="shared" si="276"/>
        <v>0</v>
      </c>
      <c r="AP898" s="38">
        <f t="shared" si="277"/>
        <v>0</v>
      </c>
      <c r="AR898" s="181">
        <f>Инвентаризация!O901</f>
        <v>0</v>
      </c>
      <c r="AS898" s="181">
        <f>Инвентаризация!P901</f>
        <v>0</v>
      </c>
      <c r="AT898" s="181">
        <f>Инвентаризация!Q901</f>
        <v>0</v>
      </c>
      <c r="AU898" s="181" t="str">
        <f>IFERROR('Аксапта '!A906,"-")</f>
        <v>-</v>
      </c>
      <c r="AV898" s="38">
        <f t="shared" si="278"/>
        <v>0</v>
      </c>
      <c r="AW898" s="38">
        <f t="shared" si="279"/>
        <v>0</v>
      </c>
      <c r="AX898" s="38">
        <f t="shared" si="280"/>
        <v>0</v>
      </c>
      <c r="AY898" s="181">
        <f t="shared" si="281"/>
        <v>0</v>
      </c>
      <c r="BB898" s="181">
        <f>Инвентаризация!O901</f>
        <v>0</v>
      </c>
      <c r="BC898" s="181">
        <f>Инвентаризация!P901</f>
        <v>0</v>
      </c>
      <c r="BD898" s="181">
        <f>Инвентаризация!Q901</f>
        <v>0</v>
      </c>
      <c r="BE898" s="181" t="str">
        <f>IFERROR('Аксапта 2'!A906,"-")</f>
        <v>-</v>
      </c>
      <c r="BF898" s="38">
        <f t="shared" si="282"/>
        <v>0</v>
      </c>
      <c r="BG898" s="38">
        <f t="shared" si="283"/>
        <v>0</v>
      </c>
      <c r="BH898" s="38">
        <f t="shared" si="284"/>
        <v>0</v>
      </c>
      <c r="BI898" s="181">
        <f t="shared" si="285"/>
        <v>0</v>
      </c>
      <c r="BL898" s="181">
        <f>Инвентаризация!O901</f>
        <v>0</v>
      </c>
      <c r="BM898" s="181">
        <f>Инвентаризация!P901</f>
        <v>0</v>
      </c>
      <c r="BN898" s="181">
        <f>Инвентаризация!Q901</f>
        <v>0</v>
      </c>
      <c r="BO898" s="181" t="str">
        <f>IFERROR('Аксапта 3'!A906,"-")</f>
        <v>-</v>
      </c>
      <c r="BP898" s="38">
        <f t="shared" si="286"/>
        <v>0</v>
      </c>
      <c r="BQ898" s="38">
        <f t="shared" si="287"/>
        <v>0</v>
      </c>
      <c r="BR898" s="38">
        <f t="shared" si="288"/>
        <v>0</v>
      </c>
      <c r="BS898" s="181">
        <f t="shared" si="289"/>
        <v>0</v>
      </c>
    </row>
    <row r="899" spans="41:71">
      <c r="AO899" s="38">
        <f t="shared" si="276"/>
        <v>0</v>
      </c>
      <c r="AP899" s="38">
        <f t="shared" si="277"/>
        <v>0</v>
      </c>
      <c r="AR899" s="181">
        <f>Инвентаризация!O902</f>
        <v>0</v>
      </c>
      <c r="AS899" s="181">
        <f>Инвентаризация!P902</f>
        <v>0</v>
      </c>
      <c r="AT899" s="181">
        <f>Инвентаризация!Q902</f>
        <v>0</v>
      </c>
      <c r="AU899" s="181" t="str">
        <f>IFERROR('Аксапта '!A907,"-")</f>
        <v>-</v>
      </c>
      <c r="AV899" s="38">
        <f t="shared" si="278"/>
        <v>0</v>
      </c>
      <c r="AW899" s="38">
        <f t="shared" si="279"/>
        <v>0</v>
      </c>
      <c r="AX899" s="38">
        <f t="shared" si="280"/>
        <v>0</v>
      </c>
      <c r="AY899" s="181">
        <f t="shared" si="281"/>
        <v>0</v>
      </c>
      <c r="BB899" s="181">
        <f>Инвентаризация!O902</f>
        <v>0</v>
      </c>
      <c r="BC899" s="181">
        <f>Инвентаризация!P902</f>
        <v>0</v>
      </c>
      <c r="BD899" s="181">
        <f>Инвентаризация!Q902</f>
        <v>0</v>
      </c>
      <c r="BE899" s="181" t="str">
        <f>IFERROR('Аксапта 2'!A907,"-")</f>
        <v>-</v>
      </c>
      <c r="BF899" s="38">
        <f t="shared" si="282"/>
        <v>0</v>
      </c>
      <c r="BG899" s="38">
        <f t="shared" si="283"/>
        <v>0</v>
      </c>
      <c r="BH899" s="38">
        <f t="shared" si="284"/>
        <v>0</v>
      </c>
      <c r="BI899" s="181">
        <f t="shared" si="285"/>
        <v>0</v>
      </c>
      <c r="BL899" s="181">
        <f>Инвентаризация!O902</f>
        <v>0</v>
      </c>
      <c r="BM899" s="181">
        <f>Инвентаризация!P902</f>
        <v>0</v>
      </c>
      <c r="BN899" s="181">
        <f>Инвентаризация!Q902</f>
        <v>0</v>
      </c>
      <c r="BO899" s="181" t="str">
        <f>IFERROR('Аксапта 3'!A907,"-")</f>
        <v>-</v>
      </c>
      <c r="BP899" s="38">
        <f t="shared" si="286"/>
        <v>0</v>
      </c>
      <c r="BQ899" s="38">
        <f t="shared" si="287"/>
        <v>0</v>
      </c>
      <c r="BR899" s="38">
        <f t="shared" si="288"/>
        <v>0</v>
      </c>
      <c r="BS899" s="181">
        <f t="shared" si="289"/>
        <v>0</v>
      </c>
    </row>
    <row r="900" spans="41:71">
      <c r="AO900" s="38">
        <f t="shared" ref="AO900:AO963" si="290">B901+1-1</f>
        <v>0</v>
      </c>
      <c r="AP900" s="38">
        <f t="shared" ref="AP900:AP963" si="291">A901</f>
        <v>0</v>
      </c>
      <c r="AR900" s="181">
        <f>Инвентаризация!O903</f>
        <v>0</v>
      </c>
      <c r="AS900" s="181">
        <f>Инвентаризация!P903</f>
        <v>0</v>
      </c>
      <c r="AT900" s="181">
        <f>Инвентаризация!Q903</f>
        <v>0</v>
      </c>
      <c r="AU900" s="181" t="str">
        <f>IFERROR('Аксапта '!A908,"-")</f>
        <v>-</v>
      </c>
      <c r="AV900" s="38">
        <f t="shared" ref="AV900:AV963" si="292">IFERROR(VLOOKUP(AU900,AR:AR,1,0),0)</f>
        <v>0</v>
      </c>
      <c r="AW900" s="38">
        <f t="shared" ref="AW900:AW963" si="293">IFERROR(VLOOKUP(AU900,AS:AS,1,0),0)</f>
        <v>0</v>
      </c>
      <c r="AX900" s="38">
        <f t="shared" ref="AX900:AX963" si="294">IFERROR(VLOOKUP(AU900,AT:AT,1,0),0)</f>
        <v>0</v>
      </c>
      <c r="AY900" s="181">
        <f t="shared" ref="AY900:AY963" si="295">IFERROR(AU900-AV900-AX900-AW900,0)</f>
        <v>0</v>
      </c>
      <c r="BB900" s="181">
        <f>Инвентаризация!O903</f>
        <v>0</v>
      </c>
      <c r="BC900" s="181">
        <f>Инвентаризация!P903</f>
        <v>0</v>
      </c>
      <c r="BD900" s="181">
        <f>Инвентаризация!Q903</f>
        <v>0</v>
      </c>
      <c r="BE900" s="181" t="str">
        <f>IFERROR('Аксапта 2'!A908,"-")</f>
        <v>-</v>
      </c>
      <c r="BF900" s="38">
        <f t="shared" ref="BF900:BF963" si="296">IFERROR(VLOOKUP(BE900,BB:BB,1,0),0)</f>
        <v>0</v>
      </c>
      <c r="BG900" s="38">
        <f t="shared" ref="BG900:BG963" si="297">IFERROR(VLOOKUP(BE900,BC:BC,1,0),0)</f>
        <v>0</v>
      </c>
      <c r="BH900" s="38">
        <f t="shared" ref="BH900:BH963" si="298">IFERROR(VLOOKUP(BE900,BD:BD,1,0),0)</f>
        <v>0</v>
      </c>
      <c r="BI900" s="181">
        <f t="shared" ref="BI900:BI963" si="299">IFERROR(BE900-BF900-BH900-BG900,0)</f>
        <v>0</v>
      </c>
      <c r="BL900" s="181">
        <f>Инвентаризация!O903</f>
        <v>0</v>
      </c>
      <c r="BM900" s="181">
        <f>Инвентаризация!P903</f>
        <v>0</v>
      </c>
      <c r="BN900" s="181">
        <f>Инвентаризация!Q903</f>
        <v>0</v>
      </c>
      <c r="BO900" s="181" t="str">
        <f>IFERROR('Аксапта 3'!A908,"-")</f>
        <v>-</v>
      </c>
      <c r="BP900" s="38">
        <f t="shared" ref="BP900:BP963" si="300">IFERROR(VLOOKUP(BO900,BL:BL,1,0),0)</f>
        <v>0</v>
      </c>
      <c r="BQ900" s="38">
        <f t="shared" ref="BQ900:BQ963" si="301">IFERROR(VLOOKUP(BO900,BM:BM,1,0),0)</f>
        <v>0</v>
      </c>
      <c r="BR900" s="38">
        <f t="shared" ref="BR900:BR963" si="302">IFERROR(VLOOKUP(BO900,BN:BN,1,0),0)</f>
        <v>0</v>
      </c>
      <c r="BS900" s="181">
        <f t="shared" ref="BS900:BS963" si="303">IFERROR(BO900-BP900-BR900-BQ900,0)</f>
        <v>0</v>
      </c>
    </row>
    <row r="901" spans="41:71">
      <c r="AO901" s="38">
        <f t="shared" si="290"/>
        <v>0</v>
      </c>
      <c r="AP901" s="38">
        <f t="shared" si="291"/>
        <v>0</v>
      </c>
      <c r="AR901" s="181">
        <f>Инвентаризация!O904</f>
        <v>0</v>
      </c>
      <c r="AS901" s="181">
        <f>Инвентаризация!P904</f>
        <v>0</v>
      </c>
      <c r="AT901" s="181">
        <f>Инвентаризация!Q904</f>
        <v>0</v>
      </c>
      <c r="AU901" s="181" t="str">
        <f>IFERROR('Аксапта '!A909,"-")</f>
        <v>-</v>
      </c>
      <c r="AV901" s="38">
        <f t="shared" si="292"/>
        <v>0</v>
      </c>
      <c r="AW901" s="38">
        <f t="shared" si="293"/>
        <v>0</v>
      </c>
      <c r="AX901" s="38">
        <f t="shared" si="294"/>
        <v>0</v>
      </c>
      <c r="AY901" s="181">
        <f t="shared" si="295"/>
        <v>0</v>
      </c>
      <c r="BB901" s="181">
        <f>Инвентаризация!O904</f>
        <v>0</v>
      </c>
      <c r="BC901" s="181">
        <f>Инвентаризация!P904</f>
        <v>0</v>
      </c>
      <c r="BD901" s="181">
        <f>Инвентаризация!Q904</f>
        <v>0</v>
      </c>
      <c r="BE901" s="181" t="str">
        <f>IFERROR('Аксапта 2'!A909,"-")</f>
        <v>-</v>
      </c>
      <c r="BF901" s="38">
        <f t="shared" si="296"/>
        <v>0</v>
      </c>
      <c r="BG901" s="38">
        <f t="shared" si="297"/>
        <v>0</v>
      </c>
      <c r="BH901" s="38">
        <f t="shared" si="298"/>
        <v>0</v>
      </c>
      <c r="BI901" s="181">
        <f t="shared" si="299"/>
        <v>0</v>
      </c>
      <c r="BL901" s="181">
        <f>Инвентаризация!O904</f>
        <v>0</v>
      </c>
      <c r="BM901" s="181">
        <f>Инвентаризация!P904</f>
        <v>0</v>
      </c>
      <c r="BN901" s="181">
        <f>Инвентаризация!Q904</f>
        <v>0</v>
      </c>
      <c r="BO901" s="181" t="str">
        <f>IFERROR('Аксапта 3'!A909,"-")</f>
        <v>-</v>
      </c>
      <c r="BP901" s="38">
        <f t="shared" si="300"/>
        <v>0</v>
      </c>
      <c r="BQ901" s="38">
        <f t="shared" si="301"/>
        <v>0</v>
      </c>
      <c r="BR901" s="38">
        <f t="shared" si="302"/>
        <v>0</v>
      </c>
      <c r="BS901" s="181">
        <f t="shared" si="303"/>
        <v>0</v>
      </c>
    </row>
    <row r="902" spans="41:71">
      <c r="AO902" s="38">
        <f t="shared" si="290"/>
        <v>0</v>
      </c>
      <c r="AP902" s="38">
        <f t="shared" si="291"/>
        <v>0</v>
      </c>
      <c r="AR902" s="181">
        <f>Инвентаризация!O905</f>
        <v>0</v>
      </c>
      <c r="AS902" s="181">
        <f>Инвентаризация!P905</f>
        <v>0</v>
      </c>
      <c r="AT902" s="181">
        <f>Инвентаризация!Q905</f>
        <v>0</v>
      </c>
      <c r="AU902" s="181" t="str">
        <f>IFERROR('Аксапта '!A910,"-")</f>
        <v>-</v>
      </c>
      <c r="AV902" s="38">
        <f t="shared" si="292"/>
        <v>0</v>
      </c>
      <c r="AW902" s="38">
        <f t="shared" si="293"/>
        <v>0</v>
      </c>
      <c r="AX902" s="38">
        <f t="shared" si="294"/>
        <v>0</v>
      </c>
      <c r="AY902" s="181">
        <f t="shared" si="295"/>
        <v>0</v>
      </c>
      <c r="BB902" s="181">
        <f>Инвентаризация!O905</f>
        <v>0</v>
      </c>
      <c r="BC902" s="181">
        <f>Инвентаризация!P905</f>
        <v>0</v>
      </c>
      <c r="BD902" s="181">
        <f>Инвентаризация!Q905</f>
        <v>0</v>
      </c>
      <c r="BE902" s="181" t="str">
        <f>IFERROR('Аксапта 2'!A910,"-")</f>
        <v>-</v>
      </c>
      <c r="BF902" s="38">
        <f t="shared" si="296"/>
        <v>0</v>
      </c>
      <c r="BG902" s="38">
        <f t="shared" si="297"/>
        <v>0</v>
      </c>
      <c r="BH902" s="38">
        <f t="shared" si="298"/>
        <v>0</v>
      </c>
      <c r="BI902" s="181">
        <f t="shared" si="299"/>
        <v>0</v>
      </c>
      <c r="BL902" s="181">
        <f>Инвентаризация!O905</f>
        <v>0</v>
      </c>
      <c r="BM902" s="181">
        <f>Инвентаризация!P905</f>
        <v>0</v>
      </c>
      <c r="BN902" s="181">
        <f>Инвентаризация!Q905</f>
        <v>0</v>
      </c>
      <c r="BO902" s="181" t="str">
        <f>IFERROR('Аксапта 3'!A910,"-")</f>
        <v>-</v>
      </c>
      <c r="BP902" s="38">
        <f t="shared" si="300"/>
        <v>0</v>
      </c>
      <c r="BQ902" s="38">
        <f t="shared" si="301"/>
        <v>0</v>
      </c>
      <c r="BR902" s="38">
        <f t="shared" si="302"/>
        <v>0</v>
      </c>
      <c r="BS902" s="181">
        <f t="shared" si="303"/>
        <v>0</v>
      </c>
    </row>
    <row r="903" spans="41:71">
      <c r="AO903" s="38">
        <f t="shared" si="290"/>
        <v>0</v>
      </c>
      <c r="AP903" s="38">
        <f t="shared" si="291"/>
        <v>0</v>
      </c>
      <c r="AR903" s="181">
        <f>Инвентаризация!O906</f>
        <v>0</v>
      </c>
      <c r="AS903" s="181">
        <f>Инвентаризация!P906</f>
        <v>0</v>
      </c>
      <c r="AT903" s="181">
        <f>Инвентаризация!Q906</f>
        <v>0</v>
      </c>
      <c r="AU903" s="181" t="str">
        <f>IFERROR('Аксапта '!A911,"-")</f>
        <v>-</v>
      </c>
      <c r="AV903" s="38">
        <f t="shared" si="292"/>
        <v>0</v>
      </c>
      <c r="AW903" s="38">
        <f t="shared" si="293"/>
        <v>0</v>
      </c>
      <c r="AX903" s="38">
        <f t="shared" si="294"/>
        <v>0</v>
      </c>
      <c r="AY903" s="181">
        <f t="shared" si="295"/>
        <v>0</v>
      </c>
      <c r="BB903" s="181">
        <f>Инвентаризация!O906</f>
        <v>0</v>
      </c>
      <c r="BC903" s="181">
        <f>Инвентаризация!P906</f>
        <v>0</v>
      </c>
      <c r="BD903" s="181">
        <f>Инвентаризация!Q906</f>
        <v>0</v>
      </c>
      <c r="BE903" s="181" t="str">
        <f>IFERROR('Аксапта 2'!A911,"-")</f>
        <v>-</v>
      </c>
      <c r="BF903" s="38">
        <f t="shared" si="296"/>
        <v>0</v>
      </c>
      <c r="BG903" s="38">
        <f t="shared" si="297"/>
        <v>0</v>
      </c>
      <c r="BH903" s="38">
        <f t="shared" si="298"/>
        <v>0</v>
      </c>
      <c r="BI903" s="181">
        <f t="shared" si="299"/>
        <v>0</v>
      </c>
      <c r="BL903" s="181">
        <f>Инвентаризация!O906</f>
        <v>0</v>
      </c>
      <c r="BM903" s="181">
        <f>Инвентаризация!P906</f>
        <v>0</v>
      </c>
      <c r="BN903" s="181">
        <f>Инвентаризация!Q906</f>
        <v>0</v>
      </c>
      <c r="BO903" s="181" t="str">
        <f>IFERROR('Аксапта 3'!A911,"-")</f>
        <v>-</v>
      </c>
      <c r="BP903" s="38">
        <f t="shared" si="300"/>
        <v>0</v>
      </c>
      <c r="BQ903" s="38">
        <f t="shared" si="301"/>
        <v>0</v>
      </c>
      <c r="BR903" s="38">
        <f t="shared" si="302"/>
        <v>0</v>
      </c>
      <c r="BS903" s="181">
        <f t="shared" si="303"/>
        <v>0</v>
      </c>
    </row>
    <row r="904" spans="41:71">
      <c r="AO904" s="38">
        <f t="shared" si="290"/>
        <v>0</v>
      </c>
      <c r="AP904" s="38">
        <f t="shared" si="291"/>
        <v>0</v>
      </c>
      <c r="AR904" s="181">
        <f>Инвентаризация!O907</f>
        <v>0</v>
      </c>
      <c r="AS904" s="181">
        <f>Инвентаризация!P907</f>
        <v>0</v>
      </c>
      <c r="AT904" s="181">
        <f>Инвентаризация!Q907</f>
        <v>0</v>
      </c>
      <c r="AU904" s="181" t="str">
        <f>IFERROR('Аксапта '!A912,"-")</f>
        <v>-</v>
      </c>
      <c r="AV904" s="38">
        <f t="shared" si="292"/>
        <v>0</v>
      </c>
      <c r="AW904" s="38">
        <f t="shared" si="293"/>
        <v>0</v>
      </c>
      <c r="AX904" s="38">
        <f t="shared" si="294"/>
        <v>0</v>
      </c>
      <c r="AY904" s="181">
        <f t="shared" si="295"/>
        <v>0</v>
      </c>
      <c r="BB904" s="181">
        <f>Инвентаризация!O907</f>
        <v>0</v>
      </c>
      <c r="BC904" s="181">
        <f>Инвентаризация!P907</f>
        <v>0</v>
      </c>
      <c r="BD904" s="181">
        <f>Инвентаризация!Q907</f>
        <v>0</v>
      </c>
      <c r="BE904" s="181" t="str">
        <f>IFERROR('Аксапта 2'!A912,"-")</f>
        <v>-</v>
      </c>
      <c r="BF904" s="38">
        <f t="shared" si="296"/>
        <v>0</v>
      </c>
      <c r="BG904" s="38">
        <f t="shared" si="297"/>
        <v>0</v>
      </c>
      <c r="BH904" s="38">
        <f t="shared" si="298"/>
        <v>0</v>
      </c>
      <c r="BI904" s="181">
        <f t="shared" si="299"/>
        <v>0</v>
      </c>
      <c r="BL904" s="181">
        <f>Инвентаризация!O907</f>
        <v>0</v>
      </c>
      <c r="BM904" s="181">
        <f>Инвентаризация!P907</f>
        <v>0</v>
      </c>
      <c r="BN904" s="181">
        <f>Инвентаризация!Q907</f>
        <v>0</v>
      </c>
      <c r="BO904" s="181" t="str">
        <f>IFERROR('Аксапта 3'!A912,"-")</f>
        <v>-</v>
      </c>
      <c r="BP904" s="38">
        <f t="shared" si="300"/>
        <v>0</v>
      </c>
      <c r="BQ904" s="38">
        <f t="shared" si="301"/>
        <v>0</v>
      </c>
      <c r="BR904" s="38">
        <f t="shared" si="302"/>
        <v>0</v>
      </c>
      <c r="BS904" s="181">
        <f t="shared" si="303"/>
        <v>0</v>
      </c>
    </row>
    <row r="905" spans="41:71">
      <c r="AO905" s="38">
        <f t="shared" si="290"/>
        <v>0</v>
      </c>
      <c r="AP905" s="38">
        <f t="shared" si="291"/>
        <v>0</v>
      </c>
      <c r="AR905" s="181">
        <f>Инвентаризация!O908</f>
        <v>0</v>
      </c>
      <c r="AS905" s="181">
        <f>Инвентаризация!P908</f>
        <v>0</v>
      </c>
      <c r="AT905" s="181">
        <f>Инвентаризация!Q908</f>
        <v>0</v>
      </c>
      <c r="AU905" s="181" t="str">
        <f>IFERROR('Аксапта '!A913,"-")</f>
        <v>-</v>
      </c>
      <c r="AV905" s="38">
        <f t="shared" si="292"/>
        <v>0</v>
      </c>
      <c r="AW905" s="38">
        <f t="shared" si="293"/>
        <v>0</v>
      </c>
      <c r="AX905" s="38">
        <f t="shared" si="294"/>
        <v>0</v>
      </c>
      <c r="AY905" s="181">
        <f t="shared" si="295"/>
        <v>0</v>
      </c>
      <c r="BB905" s="181">
        <f>Инвентаризация!O908</f>
        <v>0</v>
      </c>
      <c r="BC905" s="181">
        <f>Инвентаризация!P908</f>
        <v>0</v>
      </c>
      <c r="BD905" s="181">
        <f>Инвентаризация!Q908</f>
        <v>0</v>
      </c>
      <c r="BE905" s="181" t="str">
        <f>IFERROR('Аксапта 2'!A913,"-")</f>
        <v>-</v>
      </c>
      <c r="BF905" s="38">
        <f t="shared" si="296"/>
        <v>0</v>
      </c>
      <c r="BG905" s="38">
        <f t="shared" si="297"/>
        <v>0</v>
      </c>
      <c r="BH905" s="38">
        <f t="shared" si="298"/>
        <v>0</v>
      </c>
      <c r="BI905" s="181">
        <f t="shared" si="299"/>
        <v>0</v>
      </c>
      <c r="BL905" s="181">
        <f>Инвентаризация!O908</f>
        <v>0</v>
      </c>
      <c r="BM905" s="181">
        <f>Инвентаризация!P908</f>
        <v>0</v>
      </c>
      <c r="BN905" s="181">
        <f>Инвентаризация!Q908</f>
        <v>0</v>
      </c>
      <c r="BO905" s="181" t="str">
        <f>IFERROR('Аксапта 3'!A913,"-")</f>
        <v>-</v>
      </c>
      <c r="BP905" s="38">
        <f t="shared" si="300"/>
        <v>0</v>
      </c>
      <c r="BQ905" s="38">
        <f t="shared" si="301"/>
        <v>0</v>
      </c>
      <c r="BR905" s="38">
        <f t="shared" si="302"/>
        <v>0</v>
      </c>
      <c r="BS905" s="181">
        <f t="shared" si="303"/>
        <v>0</v>
      </c>
    </row>
    <row r="906" spans="41:71">
      <c r="AO906" s="38">
        <f t="shared" si="290"/>
        <v>0</v>
      </c>
      <c r="AP906" s="38">
        <f t="shared" si="291"/>
        <v>0</v>
      </c>
      <c r="AR906" s="181">
        <f>Инвентаризация!O909</f>
        <v>0</v>
      </c>
      <c r="AS906" s="181">
        <f>Инвентаризация!P909</f>
        <v>0</v>
      </c>
      <c r="AT906" s="181">
        <f>Инвентаризация!Q909</f>
        <v>0</v>
      </c>
      <c r="AU906" s="181" t="str">
        <f>IFERROR('Аксапта '!A914,"-")</f>
        <v>-</v>
      </c>
      <c r="AV906" s="38">
        <f t="shared" si="292"/>
        <v>0</v>
      </c>
      <c r="AW906" s="38">
        <f t="shared" si="293"/>
        <v>0</v>
      </c>
      <c r="AX906" s="38">
        <f t="shared" si="294"/>
        <v>0</v>
      </c>
      <c r="AY906" s="181">
        <f t="shared" si="295"/>
        <v>0</v>
      </c>
      <c r="BB906" s="181">
        <f>Инвентаризация!O909</f>
        <v>0</v>
      </c>
      <c r="BC906" s="181">
        <f>Инвентаризация!P909</f>
        <v>0</v>
      </c>
      <c r="BD906" s="181">
        <f>Инвентаризация!Q909</f>
        <v>0</v>
      </c>
      <c r="BE906" s="181" t="str">
        <f>IFERROR('Аксапта 2'!A914,"-")</f>
        <v>-</v>
      </c>
      <c r="BF906" s="38">
        <f t="shared" si="296"/>
        <v>0</v>
      </c>
      <c r="BG906" s="38">
        <f t="shared" si="297"/>
        <v>0</v>
      </c>
      <c r="BH906" s="38">
        <f t="shared" si="298"/>
        <v>0</v>
      </c>
      <c r="BI906" s="181">
        <f t="shared" si="299"/>
        <v>0</v>
      </c>
      <c r="BL906" s="181">
        <f>Инвентаризация!O909</f>
        <v>0</v>
      </c>
      <c r="BM906" s="181">
        <f>Инвентаризация!P909</f>
        <v>0</v>
      </c>
      <c r="BN906" s="181">
        <f>Инвентаризация!Q909</f>
        <v>0</v>
      </c>
      <c r="BO906" s="181" t="str">
        <f>IFERROR('Аксапта 3'!A914,"-")</f>
        <v>-</v>
      </c>
      <c r="BP906" s="38">
        <f t="shared" si="300"/>
        <v>0</v>
      </c>
      <c r="BQ906" s="38">
        <f t="shared" si="301"/>
        <v>0</v>
      </c>
      <c r="BR906" s="38">
        <f t="shared" si="302"/>
        <v>0</v>
      </c>
      <c r="BS906" s="181">
        <f t="shared" si="303"/>
        <v>0</v>
      </c>
    </row>
    <row r="907" spans="41:71">
      <c r="AO907" s="38">
        <f t="shared" si="290"/>
        <v>0</v>
      </c>
      <c r="AP907" s="38">
        <f t="shared" si="291"/>
        <v>0</v>
      </c>
      <c r="AR907" s="181">
        <f>Инвентаризация!O910</f>
        <v>0</v>
      </c>
      <c r="AS907" s="181">
        <f>Инвентаризация!P910</f>
        <v>0</v>
      </c>
      <c r="AT907" s="181">
        <f>Инвентаризация!Q910</f>
        <v>0</v>
      </c>
      <c r="AU907" s="181" t="str">
        <f>IFERROR('Аксапта '!A915,"-")</f>
        <v>-</v>
      </c>
      <c r="AV907" s="38">
        <f t="shared" si="292"/>
        <v>0</v>
      </c>
      <c r="AW907" s="38">
        <f t="shared" si="293"/>
        <v>0</v>
      </c>
      <c r="AX907" s="38">
        <f t="shared" si="294"/>
        <v>0</v>
      </c>
      <c r="AY907" s="181">
        <f t="shared" si="295"/>
        <v>0</v>
      </c>
      <c r="BB907" s="181">
        <f>Инвентаризация!O910</f>
        <v>0</v>
      </c>
      <c r="BC907" s="181">
        <f>Инвентаризация!P910</f>
        <v>0</v>
      </c>
      <c r="BD907" s="181">
        <f>Инвентаризация!Q910</f>
        <v>0</v>
      </c>
      <c r="BE907" s="181" t="str">
        <f>IFERROR('Аксапта 2'!A915,"-")</f>
        <v>-</v>
      </c>
      <c r="BF907" s="38">
        <f t="shared" si="296"/>
        <v>0</v>
      </c>
      <c r="BG907" s="38">
        <f t="shared" si="297"/>
        <v>0</v>
      </c>
      <c r="BH907" s="38">
        <f t="shared" si="298"/>
        <v>0</v>
      </c>
      <c r="BI907" s="181">
        <f t="shared" si="299"/>
        <v>0</v>
      </c>
      <c r="BL907" s="181">
        <f>Инвентаризация!O910</f>
        <v>0</v>
      </c>
      <c r="BM907" s="181">
        <f>Инвентаризация!P910</f>
        <v>0</v>
      </c>
      <c r="BN907" s="181">
        <f>Инвентаризация!Q910</f>
        <v>0</v>
      </c>
      <c r="BO907" s="181" t="str">
        <f>IFERROR('Аксапта 3'!A915,"-")</f>
        <v>-</v>
      </c>
      <c r="BP907" s="38">
        <f t="shared" si="300"/>
        <v>0</v>
      </c>
      <c r="BQ907" s="38">
        <f t="shared" si="301"/>
        <v>0</v>
      </c>
      <c r="BR907" s="38">
        <f t="shared" si="302"/>
        <v>0</v>
      </c>
      <c r="BS907" s="181">
        <f t="shared" si="303"/>
        <v>0</v>
      </c>
    </row>
    <row r="908" spans="41:71">
      <c r="AO908" s="38">
        <f t="shared" si="290"/>
        <v>0</v>
      </c>
      <c r="AP908" s="38">
        <f t="shared" si="291"/>
        <v>0</v>
      </c>
      <c r="AR908" s="181">
        <f>Инвентаризация!O911</f>
        <v>0</v>
      </c>
      <c r="AS908" s="181">
        <f>Инвентаризация!P911</f>
        <v>0</v>
      </c>
      <c r="AT908" s="181">
        <f>Инвентаризация!Q911</f>
        <v>0</v>
      </c>
      <c r="AU908" s="181" t="str">
        <f>IFERROR('Аксапта '!A916,"-")</f>
        <v>-</v>
      </c>
      <c r="AV908" s="38">
        <f t="shared" si="292"/>
        <v>0</v>
      </c>
      <c r="AW908" s="38">
        <f t="shared" si="293"/>
        <v>0</v>
      </c>
      <c r="AX908" s="38">
        <f t="shared" si="294"/>
        <v>0</v>
      </c>
      <c r="AY908" s="181">
        <f t="shared" si="295"/>
        <v>0</v>
      </c>
      <c r="BB908" s="181">
        <f>Инвентаризация!O911</f>
        <v>0</v>
      </c>
      <c r="BC908" s="181">
        <f>Инвентаризация!P911</f>
        <v>0</v>
      </c>
      <c r="BD908" s="181">
        <f>Инвентаризация!Q911</f>
        <v>0</v>
      </c>
      <c r="BE908" s="181" t="str">
        <f>IFERROR('Аксапта 2'!A916,"-")</f>
        <v>-</v>
      </c>
      <c r="BF908" s="38">
        <f t="shared" si="296"/>
        <v>0</v>
      </c>
      <c r="BG908" s="38">
        <f t="shared" si="297"/>
        <v>0</v>
      </c>
      <c r="BH908" s="38">
        <f t="shared" si="298"/>
        <v>0</v>
      </c>
      <c r="BI908" s="181">
        <f t="shared" si="299"/>
        <v>0</v>
      </c>
      <c r="BL908" s="181">
        <f>Инвентаризация!O911</f>
        <v>0</v>
      </c>
      <c r="BM908" s="181">
        <f>Инвентаризация!P911</f>
        <v>0</v>
      </c>
      <c r="BN908" s="181">
        <f>Инвентаризация!Q911</f>
        <v>0</v>
      </c>
      <c r="BO908" s="181" t="str">
        <f>IFERROR('Аксапта 3'!A916,"-")</f>
        <v>-</v>
      </c>
      <c r="BP908" s="38">
        <f t="shared" si="300"/>
        <v>0</v>
      </c>
      <c r="BQ908" s="38">
        <f t="shared" si="301"/>
        <v>0</v>
      </c>
      <c r="BR908" s="38">
        <f t="shared" si="302"/>
        <v>0</v>
      </c>
      <c r="BS908" s="181">
        <f t="shared" si="303"/>
        <v>0</v>
      </c>
    </row>
    <row r="909" spans="41:71">
      <c r="AO909" s="38">
        <f t="shared" si="290"/>
        <v>0</v>
      </c>
      <c r="AP909" s="38">
        <f t="shared" si="291"/>
        <v>0</v>
      </c>
      <c r="AR909" s="181">
        <f>Инвентаризация!O912</f>
        <v>0</v>
      </c>
      <c r="AS909" s="181">
        <f>Инвентаризация!P912</f>
        <v>0</v>
      </c>
      <c r="AT909" s="181">
        <f>Инвентаризация!Q912</f>
        <v>0</v>
      </c>
      <c r="AU909" s="181" t="str">
        <f>IFERROR('Аксапта '!A917,"-")</f>
        <v>-</v>
      </c>
      <c r="AV909" s="38">
        <f t="shared" si="292"/>
        <v>0</v>
      </c>
      <c r="AW909" s="38">
        <f t="shared" si="293"/>
        <v>0</v>
      </c>
      <c r="AX909" s="38">
        <f t="shared" si="294"/>
        <v>0</v>
      </c>
      <c r="AY909" s="181">
        <f t="shared" si="295"/>
        <v>0</v>
      </c>
      <c r="BB909" s="181">
        <f>Инвентаризация!O912</f>
        <v>0</v>
      </c>
      <c r="BC909" s="181">
        <f>Инвентаризация!P912</f>
        <v>0</v>
      </c>
      <c r="BD909" s="181">
        <f>Инвентаризация!Q912</f>
        <v>0</v>
      </c>
      <c r="BE909" s="181" t="str">
        <f>IFERROR('Аксапта 2'!A917,"-")</f>
        <v>-</v>
      </c>
      <c r="BF909" s="38">
        <f t="shared" si="296"/>
        <v>0</v>
      </c>
      <c r="BG909" s="38">
        <f t="shared" si="297"/>
        <v>0</v>
      </c>
      <c r="BH909" s="38">
        <f t="shared" si="298"/>
        <v>0</v>
      </c>
      <c r="BI909" s="181">
        <f t="shared" si="299"/>
        <v>0</v>
      </c>
      <c r="BL909" s="181">
        <f>Инвентаризация!O912</f>
        <v>0</v>
      </c>
      <c r="BM909" s="181">
        <f>Инвентаризация!P912</f>
        <v>0</v>
      </c>
      <c r="BN909" s="181">
        <f>Инвентаризация!Q912</f>
        <v>0</v>
      </c>
      <c r="BO909" s="181" t="str">
        <f>IFERROR('Аксапта 3'!A917,"-")</f>
        <v>-</v>
      </c>
      <c r="BP909" s="38">
        <f t="shared" si="300"/>
        <v>0</v>
      </c>
      <c r="BQ909" s="38">
        <f t="shared" si="301"/>
        <v>0</v>
      </c>
      <c r="BR909" s="38">
        <f t="shared" si="302"/>
        <v>0</v>
      </c>
      <c r="BS909" s="181">
        <f t="shared" si="303"/>
        <v>0</v>
      </c>
    </row>
    <row r="910" spans="41:71">
      <c r="AO910" s="38">
        <f t="shared" si="290"/>
        <v>0</v>
      </c>
      <c r="AP910" s="38">
        <f t="shared" si="291"/>
        <v>0</v>
      </c>
      <c r="AR910" s="181">
        <f>Инвентаризация!O913</f>
        <v>0</v>
      </c>
      <c r="AS910" s="181">
        <f>Инвентаризация!P913</f>
        <v>0</v>
      </c>
      <c r="AT910" s="181">
        <f>Инвентаризация!Q913</f>
        <v>0</v>
      </c>
      <c r="AU910" s="181" t="str">
        <f>IFERROR('Аксапта '!A918,"-")</f>
        <v>-</v>
      </c>
      <c r="AV910" s="38">
        <f t="shared" si="292"/>
        <v>0</v>
      </c>
      <c r="AW910" s="38">
        <f t="shared" si="293"/>
        <v>0</v>
      </c>
      <c r="AX910" s="38">
        <f t="shared" si="294"/>
        <v>0</v>
      </c>
      <c r="AY910" s="181">
        <f t="shared" si="295"/>
        <v>0</v>
      </c>
      <c r="BB910" s="181">
        <f>Инвентаризация!O913</f>
        <v>0</v>
      </c>
      <c r="BC910" s="181">
        <f>Инвентаризация!P913</f>
        <v>0</v>
      </c>
      <c r="BD910" s="181">
        <f>Инвентаризация!Q913</f>
        <v>0</v>
      </c>
      <c r="BE910" s="181" t="str">
        <f>IFERROR('Аксапта 2'!A918,"-")</f>
        <v>-</v>
      </c>
      <c r="BF910" s="38">
        <f t="shared" si="296"/>
        <v>0</v>
      </c>
      <c r="BG910" s="38">
        <f t="shared" si="297"/>
        <v>0</v>
      </c>
      <c r="BH910" s="38">
        <f t="shared" si="298"/>
        <v>0</v>
      </c>
      <c r="BI910" s="181">
        <f t="shared" si="299"/>
        <v>0</v>
      </c>
      <c r="BL910" s="181">
        <f>Инвентаризация!O913</f>
        <v>0</v>
      </c>
      <c r="BM910" s="181">
        <f>Инвентаризация!P913</f>
        <v>0</v>
      </c>
      <c r="BN910" s="181">
        <f>Инвентаризация!Q913</f>
        <v>0</v>
      </c>
      <c r="BO910" s="181" t="str">
        <f>IFERROR('Аксапта 3'!A918,"-")</f>
        <v>-</v>
      </c>
      <c r="BP910" s="38">
        <f t="shared" si="300"/>
        <v>0</v>
      </c>
      <c r="BQ910" s="38">
        <f t="shared" si="301"/>
        <v>0</v>
      </c>
      <c r="BR910" s="38">
        <f t="shared" si="302"/>
        <v>0</v>
      </c>
      <c r="BS910" s="181">
        <f t="shared" si="303"/>
        <v>0</v>
      </c>
    </row>
    <row r="911" spans="41:71">
      <c r="AO911" s="38">
        <f t="shared" si="290"/>
        <v>0</v>
      </c>
      <c r="AP911" s="38">
        <f t="shared" si="291"/>
        <v>0</v>
      </c>
      <c r="AR911" s="181">
        <f>Инвентаризация!O914</f>
        <v>0</v>
      </c>
      <c r="AS911" s="181">
        <f>Инвентаризация!P914</f>
        <v>0</v>
      </c>
      <c r="AT911" s="181">
        <f>Инвентаризация!Q914</f>
        <v>0</v>
      </c>
      <c r="AU911" s="181" t="str">
        <f>IFERROR('Аксапта '!A919,"-")</f>
        <v>-</v>
      </c>
      <c r="AV911" s="38">
        <f t="shared" si="292"/>
        <v>0</v>
      </c>
      <c r="AW911" s="38">
        <f t="shared" si="293"/>
        <v>0</v>
      </c>
      <c r="AX911" s="38">
        <f t="shared" si="294"/>
        <v>0</v>
      </c>
      <c r="AY911" s="181">
        <f t="shared" si="295"/>
        <v>0</v>
      </c>
      <c r="BB911" s="181">
        <f>Инвентаризация!O914</f>
        <v>0</v>
      </c>
      <c r="BC911" s="181">
        <f>Инвентаризация!P914</f>
        <v>0</v>
      </c>
      <c r="BD911" s="181">
        <f>Инвентаризация!Q914</f>
        <v>0</v>
      </c>
      <c r="BE911" s="181" t="str">
        <f>IFERROR('Аксапта 2'!A919,"-")</f>
        <v>-</v>
      </c>
      <c r="BF911" s="38">
        <f t="shared" si="296"/>
        <v>0</v>
      </c>
      <c r="BG911" s="38">
        <f t="shared" si="297"/>
        <v>0</v>
      </c>
      <c r="BH911" s="38">
        <f t="shared" si="298"/>
        <v>0</v>
      </c>
      <c r="BI911" s="181">
        <f t="shared" si="299"/>
        <v>0</v>
      </c>
      <c r="BL911" s="181">
        <f>Инвентаризация!O914</f>
        <v>0</v>
      </c>
      <c r="BM911" s="181">
        <f>Инвентаризация!P914</f>
        <v>0</v>
      </c>
      <c r="BN911" s="181">
        <f>Инвентаризация!Q914</f>
        <v>0</v>
      </c>
      <c r="BO911" s="181" t="str">
        <f>IFERROR('Аксапта 3'!A919,"-")</f>
        <v>-</v>
      </c>
      <c r="BP911" s="38">
        <f t="shared" si="300"/>
        <v>0</v>
      </c>
      <c r="BQ911" s="38">
        <f t="shared" si="301"/>
        <v>0</v>
      </c>
      <c r="BR911" s="38">
        <f t="shared" si="302"/>
        <v>0</v>
      </c>
      <c r="BS911" s="181">
        <f t="shared" si="303"/>
        <v>0</v>
      </c>
    </row>
    <row r="912" spans="41:71">
      <c r="AO912" s="38">
        <f t="shared" si="290"/>
        <v>0</v>
      </c>
      <c r="AP912" s="38">
        <f t="shared" si="291"/>
        <v>0</v>
      </c>
      <c r="AR912" s="181">
        <f>Инвентаризация!O915</f>
        <v>0</v>
      </c>
      <c r="AS912" s="181">
        <f>Инвентаризация!P915</f>
        <v>0</v>
      </c>
      <c r="AT912" s="181">
        <f>Инвентаризация!Q915</f>
        <v>0</v>
      </c>
      <c r="AU912" s="181" t="str">
        <f>IFERROR('Аксапта '!A920,"-")</f>
        <v>-</v>
      </c>
      <c r="AV912" s="38">
        <f t="shared" si="292"/>
        <v>0</v>
      </c>
      <c r="AW912" s="38">
        <f t="shared" si="293"/>
        <v>0</v>
      </c>
      <c r="AX912" s="38">
        <f t="shared" si="294"/>
        <v>0</v>
      </c>
      <c r="AY912" s="181">
        <f t="shared" si="295"/>
        <v>0</v>
      </c>
      <c r="BB912" s="181">
        <f>Инвентаризация!O915</f>
        <v>0</v>
      </c>
      <c r="BC912" s="181">
        <f>Инвентаризация!P915</f>
        <v>0</v>
      </c>
      <c r="BD912" s="181">
        <f>Инвентаризация!Q915</f>
        <v>0</v>
      </c>
      <c r="BE912" s="181" t="str">
        <f>IFERROR('Аксапта 2'!A920,"-")</f>
        <v>-</v>
      </c>
      <c r="BF912" s="38">
        <f t="shared" si="296"/>
        <v>0</v>
      </c>
      <c r="BG912" s="38">
        <f t="shared" si="297"/>
        <v>0</v>
      </c>
      <c r="BH912" s="38">
        <f t="shared" si="298"/>
        <v>0</v>
      </c>
      <c r="BI912" s="181">
        <f t="shared" si="299"/>
        <v>0</v>
      </c>
      <c r="BL912" s="181">
        <f>Инвентаризация!O915</f>
        <v>0</v>
      </c>
      <c r="BM912" s="181">
        <f>Инвентаризация!P915</f>
        <v>0</v>
      </c>
      <c r="BN912" s="181">
        <f>Инвентаризация!Q915</f>
        <v>0</v>
      </c>
      <c r="BO912" s="181" t="str">
        <f>IFERROR('Аксапта 3'!A920,"-")</f>
        <v>-</v>
      </c>
      <c r="BP912" s="38">
        <f t="shared" si="300"/>
        <v>0</v>
      </c>
      <c r="BQ912" s="38">
        <f t="shared" si="301"/>
        <v>0</v>
      </c>
      <c r="BR912" s="38">
        <f t="shared" si="302"/>
        <v>0</v>
      </c>
      <c r="BS912" s="181">
        <f t="shared" si="303"/>
        <v>0</v>
      </c>
    </row>
    <row r="913" spans="41:71">
      <c r="AO913" s="38">
        <f t="shared" si="290"/>
        <v>0</v>
      </c>
      <c r="AP913" s="38">
        <f t="shared" si="291"/>
        <v>0</v>
      </c>
      <c r="AR913" s="181">
        <f>Инвентаризация!O916</f>
        <v>0</v>
      </c>
      <c r="AS913" s="181">
        <f>Инвентаризация!P916</f>
        <v>0</v>
      </c>
      <c r="AT913" s="181">
        <f>Инвентаризация!Q916</f>
        <v>0</v>
      </c>
      <c r="AU913" s="181" t="str">
        <f>IFERROR('Аксапта '!A921,"-")</f>
        <v>-</v>
      </c>
      <c r="AV913" s="38">
        <f t="shared" si="292"/>
        <v>0</v>
      </c>
      <c r="AW913" s="38">
        <f t="shared" si="293"/>
        <v>0</v>
      </c>
      <c r="AX913" s="38">
        <f t="shared" si="294"/>
        <v>0</v>
      </c>
      <c r="AY913" s="181">
        <f t="shared" si="295"/>
        <v>0</v>
      </c>
      <c r="BB913" s="181">
        <f>Инвентаризация!O916</f>
        <v>0</v>
      </c>
      <c r="BC913" s="181">
        <f>Инвентаризация!P916</f>
        <v>0</v>
      </c>
      <c r="BD913" s="181">
        <f>Инвентаризация!Q916</f>
        <v>0</v>
      </c>
      <c r="BE913" s="181" t="str">
        <f>IFERROR('Аксапта 2'!A921,"-")</f>
        <v>-</v>
      </c>
      <c r="BF913" s="38">
        <f t="shared" si="296"/>
        <v>0</v>
      </c>
      <c r="BG913" s="38">
        <f t="shared" si="297"/>
        <v>0</v>
      </c>
      <c r="BH913" s="38">
        <f t="shared" si="298"/>
        <v>0</v>
      </c>
      <c r="BI913" s="181">
        <f t="shared" si="299"/>
        <v>0</v>
      </c>
      <c r="BL913" s="181">
        <f>Инвентаризация!O916</f>
        <v>0</v>
      </c>
      <c r="BM913" s="181">
        <f>Инвентаризация!P916</f>
        <v>0</v>
      </c>
      <c r="BN913" s="181">
        <f>Инвентаризация!Q916</f>
        <v>0</v>
      </c>
      <c r="BO913" s="181" t="str">
        <f>IFERROR('Аксапта 3'!A921,"-")</f>
        <v>-</v>
      </c>
      <c r="BP913" s="38">
        <f t="shared" si="300"/>
        <v>0</v>
      </c>
      <c r="BQ913" s="38">
        <f t="shared" si="301"/>
        <v>0</v>
      </c>
      <c r="BR913" s="38">
        <f t="shared" si="302"/>
        <v>0</v>
      </c>
      <c r="BS913" s="181">
        <f t="shared" si="303"/>
        <v>0</v>
      </c>
    </row>
    <row r="914" spans="41:71">
      <c r="AO914" s="38">
        <f t="shared" si="290"/>
        <v>0</v>
      </c>
      <c r="AP914" s="38">
        <f t="shared" si="291"/>
        <v>0</v>
      </c>
      <c r="AR914" s="181">
        <f>Инвентаризация!O917</f>
        <v>0</v>
      </c>
      <c r="AS914" s="181">
        <f>Инвентаризация!P917</f>
        <v>0</v>
      </c>
      <c r="AT914" s="181">
        <f>Инвентаризация!Q917</f>
        <v>0</v>
      </c>
      <c r="AU914" s="181" t="str">
        <f>IFERROR('Аксапта '!A922,"-")</f>
        <v>-</v>
      </c>
      <c r="AV914" s="38">
        <f t="shared" si="292"/>
        <v>0</v>
      </c>
      <c r="AW914" s="38">
        <f t="shared" si="293"/>
        <v>0</v>
      </c>
      <c r="AX914" s="38">
        <f t="shared" si="294"/>
        <v>0</v>
      </c>
      <c r="AY914" s="181">
        <f t="shared" si="295"/>
        <v>0</v>
      </c>
      <c r="BB914" s="181">
        <f>Инвентаризация!O917</f>
        <v>0</v>
      </c>
      <c r="BC914" s="181">
        <f>Инвентаризация!P917</f>
        <v>0</v>
      </c>
      <c r="BD914" s="181">
        <f>Инвентаризация!Q917</f>
        <v>0</v>
      </c>
      <c r="BE914" s="181" t="str">
        <f>IFERROR('Аксапта 2'!A922,"-")</f>
        <v>-</v>
      </c>
      <c r="BF914" s="38">
        <f t="shared" si="296"/>
        <v>0</v>
      </c>
      <c r="BG914" s="38">
        <f t="shared" si="297"/>
        <v>0</v>
      </c>
      <c r="BH914" s="38">
        <f t="shared" si="298"/>
        <v>0</v>
      </c>
      <c r="BI914" s="181">
        <f t="shared" si="299"/>
        <v>0</v>
      </c>
      <c r="BL914" s="181">
        <f>Инвентаризация!O917</f>
        <v>0</v>
      </c>
      <c r="BM914" s="181">
        <f>Инвентаризация!P917</f>
        <v>0</v>
      </c>
      <c r="BN914" s="181">
        <f>Инвентаризация!Q917</f>
        <v>0</v>
      </c>
      <c r="BO914" s="181" t="str">
        <f>IFERROR('Аксапта 3'!A922,"-")</f>
        <v>-</v>
      </c>
      <c r="BP914" s="38">
        <f t="shared" si="300"/>
        <v>0</v>
      </c>
      <c r="BQ914" s="38">
        <f t="shared" si="301"/>
        <v>0</v>
      </c>
      <c r="BR914" s="38">
        <f t="shared" si="302"/>
        <v>0</v>
      </c>
      <c r="BS914" s="181">
        <f t="shared" si="303"/>
        <v>0</v>
      </c>
    </row>
    <row r="915" spans="41:71">
      <c r="AO915" s="38">
        <f t="shared" si="290"/>
        <v>0</v>
      </c>
      <c r="AP915" s="38">
        <f t="shared" si="291"/>
        <v>0</v>
      </c>
      <c r="AR915" s="181">
        <f>Инвентаризация!O918</f>
        <v>0</v>
      </c>
      <c r="AS915" s="181">
        <f>Инвентаризация!P918</f>
        <v>0</v>
      </c>
      <c r="AT915" s="181">
        <f>Инвентаризация!Q918</f>
        <v>0</v>
      </c>
      <c r="AU915" s="181" t="str">
        <f>IFERROR('Аксапта '!A923,"-")</f>
        <v>-</v>
      </c>
      <c r="AV915" s="38">
        <f t="shared" si="292"/>
        <v>0</v>
      </c>
      <c r="AW915" s="38">
        <f t="shared" si="293"/>
        <v>0</v>
      </c>
      <c r="AX915" s="38">
        <f t="shared" si="294"/>
        <v>0</v>
      </c>
      <c r="AY915" s="181">
        <f t="shared" si="295"/>
        <v>0</v>
      </c>
      <c r="BB915" s="181">
        <f>Инвентаризация!O918</f>
        <v>0</v>
      </c>
      <c r="BC915" s="181">
        <f>Инвентаризация!P918</f>
        <v>0</v>
      </c>
      <c r="BD915" s="181">
        <f>Инвентаризация!Q918</f>
        <v>0</v>
      </c>
      <c r="BE915" s="181" t="str">
        <f>IFERROR('Аксапта 2'!A923,"-")</f>
        <v>-</v>
      </c>
      <c r="BF915" s="38">
        <f t="shared" si="296"/>
        <v>0</v>
      </c>
      <c r="BG915" s="38">
        <f t="shared" si="297"/>
        <v>0</v>
      </c>
      <c r="BH915" s="38">
        <f t="shared" si="298"/>
        <v>0</v>
      </c>
      <c r="BI915" s="181">
        <f t="shared" si="299"/>
        <v>0</v>
      </c>
      <c r="BL915" s="181">
        <f>Инвентаризация!O918</f>
        <v>0</v>
      </c>
      <c r="BM915" s="181">
        <f>Инвентаризация!P918</f>
        <v>0</v>
      </c>
      <c r="BN915" s="181">
        <f>Инвентаризация!Q918</f>
        <v>0</v>
      </c>
      <c r="BO915" s="181" t="str">
        <f>IFERROR('Аксапта 3'!A923,"-")</f>
        <v>-</v>
      </c>
      <c r="BP915" s="38">
        <f t="shared" si="300"/>
        <v>0</v>
      </c>
      <c r="BQ915" s="38">
        <f t="shared" si="301"/>
        <v>0</v>
      </c>
      <c r="BR915" s="38">
        <f t="shared" si="302"/>
        <v>0</v>
      </c>
      <c r="BS915" s="181">
        <f t="shared" si="303"/>
        <v>0</v>
      </c>
    </row>
    <row r="916" spans="41:71">
      <c r="AO916" s="38">
        <f t="shared" si="290"/>
        <v>0</v>
      </c>
      <c r="AP916" s="38">
        <f t="shared" si="291"/>
        <v>0</v>
      </c>
      <c r="AR916" s="181">
        <f>Инвентаризация!O919</f>
        <v>0</v>
      </c>
      <c r="AS916" s="181">
        <f>Инвентаризация!P919</f>
        <v>0</v>
      </c>
      <c r="AT916" s="181">
        <f>Инвентаризация!Q919</f>
        <v>0</v>
      </c>
      <c r="AU916" s="181" t="str">
        <f>IFERROR('Аксапта '!A924,"-")</f>
        <v>-</v>
      </c>
      <c r="AV916" s="38">
        <f t="shared" si="292"/>
        <v>0</v>
      </c>
      <c r="AW916" s="38">
        <f t="shared" si="293"/>
        <v>0</v>
      </c>
      <c r="AX916" s="38">
        <f t="shared" si="294"/>
        <v>0</v>
      </c>
      <c r="AY916" s="181">
        <f t="shared" si="295"/>
        <v>0</v>
      </c>
      <c r="BB916" s="181">
        <f>Инвентаризация!O919</f>
        <v>0</v>
      </c>
      <c r="BC916" s="181">
        <f>Инвентаризация!P919</f>
        <v>0</v>
      </c>
      <c r="BD916" s="181">
        <f>Инвентаризация!Q919</f>
        <v>0</v>
      </c>
      <c r="BE916" s="181" t="str">
        <f>IFERROR('Аксапта 2'!A924,"-")</f>
        <v>-</v>
      </c>
      <c r="BF916" s="38">
        <f t="shared" si="296"/>
        <v>0</v>
      </c>
      <c r="BG916" s="38">
        <f t="shared" si="297"/>
        <v>0</v>
      </c>
      <c r="BH916" s="38">
        <f t="shared" si="298"/>
        <v>0</v>
      </c>
      <c r="BI916" s="181">
        <f t="shared" si="299"/>
        <v>0</v>
      </c>
      <c r="BL916" s="181">
        <f>Инвентаризация!O919</f>
        <v>0</v>
      </c>
      <c r="BM916" s="181">
        <f>Инвентаризация!P919</f>
        <v>0</v>
      </c>
      <c r="BN916" s="181">
        <f>Инвентаризация!Q919</f>
        <v>0</v>
      </c>
      <c r="BO916" s="181" t="str">
        <f>IFERROR('Аксапта 3'!A924,"-")</f>
        <v>-</v>
      </c>
      <c r="BP916" s="38">
        <f t="shared" si="300"/>
        <v>0</v>
      </c>
      <c r="BQ916" s="38">
        <f t="shared" si="301"/>
        <v>0</v>
      </c>
      <c r="BR916" s="38">
        <f t="shared" si="302"/>
        <v>0</v>
      </c>
      <c r="BS916" s="181">
        <f t="shared" si="303"/>
        <v>0</v>
      </c>
    </row>
    <row r="917" spans="41:71">
      <c r="AO917" s="38">
        <f t="shared" si="290"/>
        <v>0</v>
      </c>
      <c r="AP917" s="38">
        <f t="shared" si="291"/>
        <v>0</v>
      </c>
      <c r="AR917" s="181">
        <f>Инвентаризация!O920</f>
        <v>0</v>
      </c>
      <c r="AS917" s="181">
        <f>Инвентаризация!P920</f>
        <v>0</v>
      </c>
      <c r="AT917" s="181">
        <f>Инвентаризация!Q920</f>
        <v>0</v>
      </c>
      <c r="AU917" s="181" t="str">
        <f>IFERROR('Аксапта '!A925,"-")</f>
        <v>-</v>
      </c>
      <c r="AV917" s="38">
        <f t="shared" si="292"/>
        <v>0</v>
      </c>
      <c r="AW917" s="38">
        <f t="shared" si="293"/>
        <v>0</v>
      </c>
      <c r="AX917" s="38">
        <f t="shared" si="294"/>
        <v>0</v>
      </c>
      <c r="AY917" s="181">
        <f t="shared" si="295"/>
        <v>0</v>
      </c>
      <c r="BB917" s="181">
        <f>Инвентаризация!O920</f>
        <v>0</v>
      </c>
      <c r="BC917" s="181">
        <f>Инвентаризация!P920</f>
        <v>0</v>
      </c>
      <c r="BD917" s="181">
        <f>Инвентаризация!Q920</f>
        <v>0</v>
      </c>
      <c r="BE917" s="181" t="str">
        <f>IFERROR('Аксапта 2'!A925,"-")</f>
        <v>-</v>
      </c>
      <c r="BF917" s="38">
        <f t="shared" si="296"/>
        <v>0</v>
      </c>
      <c r="BG917" s="38">
        <f t="shared" si="297"/>
        <v>0</v>
      </c>
      <c r="BH917" s="38">
        <f t="shared" si="298"/>
        <v>0</v>
      </c>
      <c r="BI917" s="181">
        <f t="shared" si="299"/>
        <v>0</v>
      </c>
      <c r="BL917" s="181">
        <f>Инвентаризация!O920</f>
        <v>0</v>
      </c>
      <c r="BM917" s="181">
        <f>Инвентаризация!P920</f>
        <v>0</v>
      </c>
      <c r="BN917" s="181">
        <f>Инвентаризация!Q920</f>
        <v>0</v>
      </c>
      <c r="BO917" s="181" t="str">
        <f>IFERROR('Аксапта 3'!A925,"-")</f>
        <v>-</v>
      </c>
      <c r="BP917" s="38">
        <f t="shared" si="300"/>
        <v>0</v>
      </c>
      <c r="BQ917" s="38">
        <f t="shared" si="301"/>
        <v>0</v>
      </c>
      <c r="BR917" s="38">
        <f t="shared" si="302"/>
        <v>0</v>
      </c>
      <c r="BS917" s="181">
        <f t="shared" si="303"/>
        <v>0</v>
      </c>
    </row>
    <row r="918" spans="41:71">
      <c r="AO918" s="38">
        <f t="shared" si="290"/>
        <v>0</v>
      </c>
      <c r="AP918" s="38">
        <f t="shared" si="291"/>
        <v>0</v>
      </c>
      <c r="AR918" s="181">
        <f>Инвентаризация!O921</f>
        <v>0</v>
      </c>
      <c r="AS918" s="181">
        <f>Инвентаризация!P921</f>
        <v>0</v>
      </c>
      <c r="AT918" s="181">
        <f>Инвентаризация!Q921</f>
        <v>0</v>
      </c>
      <c r="AU918" s="181" t="str">
        <f>IFERROR('Аксапта '!A926,"-")</f>
        <v>-</v>
      </c>
      <c r="AV918" s="38">
        <f t="shared" si="292"/>
        <v>0</v>
      </c>
      <c r="AW918" s="38">
        <f t="shared" si="293"/>
        <v>0</v>
      </c>
      <c r="AX918" s="38">
        <f t="shared" si="294"/>
        <v>0</v>
      </c>
      <c r="AY918" s="181">
        <f t="shared" si="295"/>
        <v>0</v>
      </c>
      <c r="BB918" s="181">
        <f>Инвентаризация!O921</f>
        <v>0</v>
      </c>
      <c r="BC918" s="181">
        <f>Инвентаризация!P921</f>
        <v>0</v>
      </c>
      <c r="BD918" s="181">
        <f>Инвентаризация!Q921</f>
        <v>0</v>
      </c>
      <c r="BE918" s="181" t="str">
        <f>IFERROR('Аксапта 2'!A926,"-")</f>
        <v>-</v>
      </c>
      <c r="BF918" s="38">
        <f t="shared" si="296"/>
        <v>0</v>
      </c>
      <c r="BG918" s="38">
        <f t="shared" si="297"/>
        <v>0</v>
      </c>
      <c r="BH918" s="38">
        <f t="shared" si="298"/>
        <v>0</v>
      </c>
      <c r="BI918" s="181">
        <f t="shared" si="299"/>
        <v>0</v>
      </c>
      <c r="BL918" s="181">
        <f>Инвентаризация!O921</f>
        <v>0</v>
      </c>
      <c r="BM918" s="181">
        <f>Инвентаризация!P921</f>
        <v>0</v>
      </c>
      <c r="BN918" s="181">
        <f>Инвентаризация!Q921</f>
        <v>0</v>
      </c>
      <c r="BO918" s="181" t="str">
        <f>IFERROR('Аксапта 3'!A926,"-")</f>
        <v>-</v>
      </c>
      <c r="BP918" s="38">
        <f t="shared" si="300"/>
        <v>0</v>
      </c>
      <c r="BQ918" s="38">
        <f t="shared" si="301"/>
        <v>0</v>
      </c>
      <c r="BR918" s="38">
        <f t="shared" si="302"/>
        <v>0</v>
      </c>
      <c r="BS918" s="181">
        <f t="shared" si="303"/>
        <v>0</v>
      </c>
    </row>
    <row r="919" spans="41:71">
      <c r="AO919" s="38">
        <f t="shared" si="290"/>
        <v>0</v>
      </c>
      <c r="AP919" s="38">
        <f t="shared" si="291"/>
        <v>0</v>
      </c>
      <c r="AR919" s="181">
        <f>Инвентаризация!O922</f>
        <v>0</v>
      </c>
      <c r="AS919" s="181">
        <f>Инвентаризация!P922</f>
        <v>0</v>
      </c>
      <c r="AT919" s="181">
        <f>Инвентаризация!Q922</f>
        <v>0</v>
      </c>
      <c r="AU919" s="181" t="str">
        <f>IFERROR('Аксапта '!A927,"-")</f>
        <v>-</v>
      </c>
      <c r="AV919" s="38">
        <f t="shared" si="292"/>
        <v>0</v>
      </c>
      <c r="AW919" s="38">
        <f t="shared" si="293"/>
        <v>0</v>
      </c>
      <c r="AX919" s="38">
        <f t="shared" si="294"/>
        <v>0</v>
      </c>
      <c r="AY919" s="181">
        <f t="shared" si="295"/>
        <v>0</v>
      </c>
      <c r="BB919" s="181">
        <f>Инвентаризация!O922</f>
        <v>0</v>
      </c>
      <c r="BC919" s="181">
        <f>Инвентаризация!P922</f>
        <v>0</v>
      </c>
      <c r="BD919" s="181">
        <f>Инвентаризация!Q922</f>
        <v>0</v>
      </c>
      <c r="BE919" s="181" t="str">
        <f>IFERROR('Аксапта 2'!A927,"-")</f>
        <v>-</v>
      </c>
      <c r="BF919" s="38">
        <f t="shared" si="296"/>
        <v>0</v>
      </c>
      <c r="BG919" s="38">
        <f t="shared" si="297"/>
        <v>0</v>
      </c>
      <c r="BH919" s="38">
        <f t="shared" si="298"/>
        <v>0</v>
      </c>
      <c r="BI919" s="181">
        <f t="shared" si="299"/>
        <v>0</v>
      </c>
      <c r="BL919" s="181">
        <f>Инвентаризация!O922</f>
        <v>0</v>
      </c>
      <c r="BM919" s="181">
        <f>Инвентаризация!P922</f>
        <v>0</v>
      </c>
      <c r="BN919" s="181">
        <f>Инвентаризация!Q922</f>
        <v>0</v>
      </c>
      <c r="BO919" s="181" t="str">
        <f>IFERROR('Аксапта 3'!A927,"-")</f>
        <v>-</v>
      </c>
      <c r="BP919" s="38">
        <f t="shared" si="300"/>
        <v>0</v>
      </c>
      <c r="BQ919" s="38">
        <f t="shared" si="301"/>
        <v>0</v>
      </c>
      <c r="BR919" s="38">
        <f t="shared" si="302"/>
        <v>0</v>
      </c>
      <c r="BS919" s="181">
        <f t="shared" si="303"/>
        <v>0</v>
      </c>
    </row>
    <row r="920" spans="41:71">
      <c r="AO920" s="38">
        <f t="shared" si="290"/>
        <v>0</v>
      </c>
      <c r="AP920" s="38">
        <f t="shared" si="291"/>
        <v>0</v>
      </c>
      <c r="AR920" s="181">
        <f>Инвентаризация!O923</f>
        <v>0</v>
      </c>
      <c r="AS920" s="181">
        <f>Инвентаризация!P923</f>
        <v>0</v>
      </c>
      <c r="AT920" s="181">
        <f>Инвентаризация!Q923</f>
        <v>0</v>
      </c>
      <c r="AU920" s="181" t="str">
        <f>IFERROR('Аксапта '!A928,"-")</f>
        <v>-</v>
      </c>
      <c r="AV920" s="38">
        <f t="shared" si="292"/>
        <v>0</v>
      </c>
      <c r="AW920" s="38">
        <f t="shared" si="293"/>
        <v>0</v>
      </c>
      <c r="AX920" s="38">
        <f t="shared" si="294"/>
        <v>0</v>
      </c>
      <c r="AY920" s="181">
        <f t="shared" si="295"/>
        <v>0</v>
      </c>
      <c r="BB920" s="181">
        <f>Инвентаризация!O923</f>
        <v>0</v>
      </c>
      <c r="BC920" s="181">
        <f>Инвентаризация!P923</f>
        <v>0</v>
      </c>
      <c r="BD920" s="181">
        <f>Инвентаризация!Q923</f>
        <v>0</v>
      </c>
      <c r="BE920" s="181" t="str">
        <f>IFERROR('Аксапта 2'!A928,"-")</f>
        <v>-</v>
      </c>
      <c r="BF920" s="38">
        <f t="shared" si="296"/>
        <v>0</v>
      </c>
      <c r="BG920" s="38">
        <f t="shared" si="297"/>
        <v>0</v>
      </c>
      <c r="BH920" s="38">
        <f t="shared" si="298"/>
        <v>0</v>
      </c>
      <c r="BI920" s="181">
        <f t="shared" si="299"/>
        <v>0</v>
      </c>
      <c r="BL920" s="181">
        <f>Инвентаризация!O923</f>
        <v>0</v>
      </c>
      <c r="BM920" s="181">
        <f>Инвентаризация!P923</f>
        <v>0</v>
      </c>
      <c r="BN920" s="181">
        <f>Инвентаризация!Q923</f>
        <v>0</v>
      </c>
      <c r="BO920" s="181" t="str">
        <f>IFERROR('Аксапта 3'!A928,"-")</f>
        <v>-</v>
      </c>
      <c r="BP920" s="38">
        <f t="shared" si="300"/>
        <v>0</v>
      </c>
      <c r="BQ920" s="38">
        <f t="shared" si="301"/>
        <v>0</v>
      </c>
      <c r="BR920" s="38">
        <f t="shared" si="302"/>
        <v>0</v>
      </c>
      <c r="BS920" s="181">
        <f t="shared" si="303"/>
        <v>0</v>
      </c>
    </row>
    <row r="921" spans="41:71">
      <c r="AO921" s="38">
        <f t="shared" si="290"/>
        <v>0</v>
      </c>
      <c r="AP921" s="38">
        <f t="shared" si="291"/>
        <v>0</v>
      </c>
      <c r="AR921" s="181">
        <f>Инвентаризация!O924</f>
        <v>0</v>
      </c>
      <c r="AS921" s="181">
        <f>Инвентаризация!P924</f>
        <v>0</v>
      </c>
      <c r="AT921" s="181">
        <f>Инвентаризация!Q924</f>
        <v>0</v>
      </c>
      <c r="AU921" s="181" t="str">
        <f>IFERROR('Аксапта '!A929,"-")</f>
        <v>-</v>
      </c>
      <c r="AV921" s="38">
        <f t="shared" si="292"/>
        <v>0</v>
      </c>
      <c r="AW921" s="38">
        <f t="shared" si="293"/>
        <v>0</v>
      </c>
      <c r="AX921" s="38">
        <f t="shared" si="294"/>
        <v>0</v>
      </c>
      <c r="AY921" s="181">
        <f t="shared" si="295"/>
        <v>0</v>
      </c>
      <c r="BB921" s="181">
        <f>Инвентаризация!O924</f>
        <v>0</v>
      </c>
      <c r="BC921" s="181">
        <f>Инвентаризация!P924</f>
        <v>0</v>
      </c>
      <c r="BD921" s="181">
        <f>Инвентаризация!Q924</f>
        <v>0</v>
      </c>
      <c r="BE921" s="181" t="str">
        <f>IFERROR('Аксапта 2'!A929,"-")</f>
        <v>-</v>
      </c>
      <c r="BF921" s="38">
        <f t="shared" si="296"/>
        <v>0</v>
      </c>
      <c r="BG921" s="38">
        <f t="shared" si="297"/>
        <v>0</v>
      </c>
      <c r="BH921" s="38">
        <f t="shared" si="298"/>
        <v>0</v>
      </c>
      <c r="BI921" s="181">
        <f t="shared" si="299"/>
        <v>0</v>
      </c>
      <c r="BL921" s="181">
        <f>Инвентаризация!O924</f>
        <v>0</v>
      </c>
      <c r="BM921" s="181">
        <f>Инвентаризация!P924</f>
        <v>0</v>
      </c>
      <c r="BN921" s="181">
        <f>Инвентаризация!Q924</f>
        <v>0</v>
      </c>
      <c r="BO921" s="181" t="str">
        <f>IFERROR('Аксапта 3'!A929,"-")</f>
        <v>-</v>
      </c>
      <c r="BP921" s="38">
        <f t="shared" si="300"/>
        <v>0</v>
      </c>
      <c r="BQ921" s="38">
        <f t="shared" si="301"/>
        <v>0</v>
      </c>
      <c r="BR921" s="38">
        <f t="shared" si="302"/>
        <v>0</v>
      </c>
      <c r="BS921" s="181">
        <f t="shared" si="303"/>
        <v>0</v>
      </c>
    </row>
    <row r="922" spans="41:71">
      <c r="AO922" s="38">
        <f t="shared" si="290"/>
        <v>0</v>
      </c>
      <c r="AP922" s="38">
        <f t="shared" si="291"/>
        <v>0</v>
      </c>
      <c r="AR922" s="181">
        <f>Инвентаризация!O925</f>
        <v>0</v>
      </c>
      <c r="AS922" s="181">
        <f>Инвентаризация!P925</f>
        <v>0</v>
      </c>
      <c r="AT922" s="181">
        <f>Инвентаризация!Q925</f>
        <v>0</v>
      </c>
      <c r="AU922" s="181" t="str">
        <f>IFERROR('Аксапта '!A930,"-")</f>
        <v>-</v>
      </c>
      <c r="AV922" s="38">
        <f t="shared" si="292"/>
        <v>0</v>
      </c>
      <c r="AW922" s="38">
        <f t="shared" si="293"/>
        <v>0</v>
      </c>
      <c r="AX922" s="38">
        <f t="shared" si="294"/>
        <v>0</v>
      </c>
      <c r="AY922" s="181">
        <f t="shared" si="295"/>
        <v>0</v>
      </c>
      <c r="BB922" s="181">
        <f>Инвентаризация!O925</f>
        <v>0</v>
      </c>
      <c r="BC922" s="181">
        <f>Инвентаризация!P925</f>
        <v>0</v>
      </c>
      <c r="BD922" s="181">
        <f>Инвентаризация!Q925</f>
        <v>0</v>
      </c>
      <c r="BE922" s="181" t="str">
        <f>IFERROR('Аксапта 2'!A930,"-")</f>
        <v>-</v>
      </c>
      <c r="BF922" s="38">
        <f t="shared" si="296"/>
        <v>0</v>
      </c>
      <c r="BG922" s="38">
        <f t="shared" si="297"/>
        <v>0</v>
      </c>
      <c r="BH922" s="38">
        <f t="shared" si="298"/>
        <v>0</v>
      </c>
      <c r="BI922" s="181">
        <f t="shared" si="299"/>
        <v>0</v>
      </c>
      <c r="BL922" s="181">
        <f>Инвентаризация!O925</f>
        <v>0</v>
      </c>
      <c r="BM922" s="181">
        <f>Инвентаризация!P925</f>
        <v>0</v>
      </c>
      <c r="BN922" s="181">
        <f>Инвентаризация!Q925</f>
        <v>0</v>
      </c>
      <c r="BO922" s="181" t="str">
        <f>IFERROR('Аксапта 3'!A930,"-")</f>
        <v>-</v>
      </c>
      <c r="BP922" s="38">
        <f t="shared" si="300"/>
        <v>0</v>
      </c>
      <c r="BQ922" s="38">
        <f t="shared" si="301"/>
        <v>0</v>
      </c>
      <c r="BR922" s="38">
        <f t="shared" si="302"/>
        <v>0</v>
      </c>
      <c r="BS922" s="181">
        <f t="shared" si="303"/>
        <v>0</v>
      </c>
    </row>
    <row r="923" spans="41:71">
      <c r="AO923" s="38">
        <f t="shared" si="290"/>
        <v>0</v>
      </c>
      <c r="AP923" s="38">
        <f t="shared" si="291"/>
        <v>0</v>
      </c>
      <c r="AR923" s="181">
        <f>Инвентаризация!O926</f>
        <v>0</v>
      </c>
      <c r="AS923" s="181">
        <f>Инвентаризация!P926</f>
        <v>0</v>
      </c>
      <c r="AT923" s="181">
        <f>Инвентаризация!Q926</f>
        <v>0</v>
      </c>
      <c r="AU923" s="181" t="str">
        <f>IFERROR('Аксапта '!A931,"-")</f>
        <v>-</v>
      </c>
      <c r="AV923" s="38">
        <f t="shared" si="292"/>
        <v>0</v>
      </c>
      <c r="AW923" s="38">
        <f t="shared" si="293"/>
        <v>0</v>
      </c>
      <c r="AX923" s="38">
        <f t="shared" si="294"/>
        <v>0</v>
      </c>
      <c r="AY923" s="181">
        <f t="shared" si="295"/>
        <v>0</v>
      </c>
      <c r="BB923" s="181">
        <f>Инвентаризация!O926</f>
        <v>0</v>
      </c>
      <c r="BC923" s="181">
        <f>Инвентаризация!P926</f>
        <v>0</v>
      </c>
      <c r="BD923" s="181">
        <f>Инвентаризация!Q926</f>
        <v>0</v>
      </c>
      <c r="BE923" s="181" t="str">
        <f>IFERROR('Аксапта 2'!A931,"-")</f>
        <v>-</v>
      </c>
      <c r="BF923" s="38">
        <f t="shared" si="296"/>
        <v>0</v>
      </c>
      <c r="BG923" s="38">
        <f t="shared" si="297"/>
        <v>0</v>
      </c>
      <c r="BH923" s="38">
        <f t="shared" si="298"/>
        <v>0</v>
      </c>
      <c r="BI923" s="181">
        <f t="shared" si="299"/>
        <v>0</v>
      </c>
      <c r="BL923" s="181">
        <f>Инвентаризация!O926</f>
        <v>0</v>
      </c>
      <c r="BM923" s="181">
        <f>Инвентаризация!P926</f>
        <v>0</v>
      </c>
      <c r="BN923" s="181">
        <f>Инвентаризация!Q926</f>
        <v>0</v>
      </c>
      <c r="BO923" s="181" t="str">
        <f>IFERROR('Аксапта 3'!A931,"-")</f>
        <v>-</v>
      </c>
      <c r="BP923" s="38">
        <f t="shared" si="300"/>
        <v>0</v>
      </c>
      <c r="BQ923" s="38">
        <f t="shared" si="301"/>
        <v>0</v>
      </c>
      <c r="BR923" s="38">
        <f t="shared" si="302"/>
        <v>0</v>
      </c>
      <c r="BS923" s="181">
        <f t="shared" si="303"/>
        <v>0</v>
      </c>
    </row>
    <row r="924" spans="41:71">
      <c r="AO924" s="38">
        <f t="shared" si="290"/>
        <v>0</v>
      </c>
      <c r="AP924" s="38">
        <f t="shared" si="291"/>
        <v>0</v>
      </c>
      <c r="AR924" s="181">
        <f>Инвентаризация!O927</f>
        <v>0</v>
      </c>
      <c r="AS924" s="181">
        <f>Инвентаризация!P927</f>
        <v>0</v>
      </c>
      <c r="AT924" s="181">
        <f>Инвентаризация!Q927</f>
        <v>0</v>
      </c>
      <c r="AU924" s="181" t="str">
        <f>IFERROR('Аксапта '!A932,"-")</f>
        <v>-</v>
      </c>
      <c r="AV924" s="38">
        <f t="shared" si="292"/>
        <v>0</v>
      </c>
      <c r="AW924" s="38">
        <f t="shared" si="293"/>
        <v>0</v>
      </c>
      <c r="AX924" s="38">
        <f t="shared" si="294"/>
        <v>0</v>
      </c>
      <c r="AY924" s="181">
        <f t="shared" si="295"/>
        <v>0</v>
      </c>
      <c r="BB924" s="181">
        <f>Инвентаризация!O927</f>
        <v>0</v>
      </c>
      <c r="BC924" s="181">
        <f>Инвентаризация!P927</f>
        <v>0</v>
      </c>
      <c r="BD924" s="181">
        <f>Инвентаризация!Q927</f>
        <v>0</v>
      </c>
      <c r="BE924" s="181" t="str">
        <f>IFERROR('Аксапта 2'!A932,"-")</f>
        <v>-</v>
      </c>
      <c r="BF924" s="38">
        <f t="shared" si="296"/>
        <v>0</v>
      </c>
      <c r="BG924" s="38">
        <f t="shared" si="297"/>
        <v>0</v>
      </c>
      <c r="BH924" s="38">
        <f t="shared" si="298"/>
        <v>0</v>
      </c>
      <c r="BI924" s="181">
        <f t="shared" si="299"/>
        <v>0</v>
      </c>
      <c r="BL924" s="181">
        <f>Инвентаризация!O927</f>
        <v>0</v>
      </c>
      <c r="BM924" s="181">
        <f>Инвентаризация!P927</f>
        <v>0</v>
      </c>
      <c r="BN924" s="181">
        <f>Инвентаризация!Q927</f>
        <v>0</v>
      </c>
      <c r="BO924" s="181" t="str">
        <f>IFERROR('Аксапта 3'!A932,"-")</f>
        <v>-</v>
      </c>
      <c r="BP924" s="38">
        <f t="shared" si="300"/>
        <v>0</v>
      </c>
      <c r="BQ924" s="38">
        <f t="shared" si="301"/>
        <v>0</v>
      </c>
      <c r="BR924" s="38">
        <f t="shared" si="302"/>
        <v>0</v>
      </c>
      <c r="BS924" s="181">
        <f t="shared" si="303"/>
        <v>0</v>
      </c>
    </row>
    <row r="925" spans="41:71">
      <c r="AO925" s="38">
        <f t="shared" si="290"/>
        <v>0</v>
      </c>
      <c r="AP925" s="38">
        <f t="shared" si="291"/>
        <v>0</v>
      </c>
      <c r="AR925" s="181">
        <f>Инвентаризация!O928</f>
        <v>0</v>
      </c>
      <c r="AS925" s="181">
        <f>Инвентаризация!P928</f>
        <v>0</v>
      </c>
      <c r="AT925" s="181">
        <f>Инвентаризация!Q928</f>
        <v>0</v>
      </c>
      <c r="AU925" s="181" t="str">
        <f>IFERROR('Аксапта '!A933,"-")</f>
        <v>-</v>
      </c>
      <c r="AV925" s="38">
        <f t="shared" si="292"/>
        <v>0</v>
      </c>
      <c r="AW925" s="38">
        <f t="shared" si="293"/>
        <v>0</v>
      </c>
      <c r="AX925" s="38">
        <f t="shared" si="294"/>
        <v>0</v>
      </c>
      <c r="AY925" s="181">
        <f t="shared" si="295"/>
        <v>0</v>
      </c>
      <c r="BB925" s="181">
        <f>Инвентаризация!O928</f>
        <v>0</v>
      </c>
      <c r="BC925" s="181">
        <f>Инвентаризация!P928</f>
        <v>0</v>
      </c>
      <c r="BD925" s="181">
        <f>Инвентаризация!Q928</f>
        <v>0</v>
      </c>
      <c r="BE925" s="181" t="str">
        <f>IFERROR('Аксапта 2'!A933,"-")</f>
        <v>-</v>
      </c>
      <c r="BF925" s="38">
        <f t="shared" si="296"/>
        <v>0</v>
      </c>
      <c r="BG925" s="38">
        <f t="shared" si="297"/>
        <v>0</v>
      </c>
      <c r="BH925" s="38">
        <f t="shared" si="298"/>
        <v>0</v>
      </c>
      <c r="BI925" s="181">
        <f t="shared" si="299"/>
        <v>0</v>
      </c>
      <c r="BL925" s="181">
        <f>Инвентаризация!O928</f>
        <v>0</v>
      </c>
      <c r="BM925" s="181">
        <f>Инвентаризация!P928</f>
        <v>0</v>
      </c>
      <c r="BN925" s="181">
        <f>Инвентаризация!Q928</f>
        <v>0</v>
      </c>
      <c r="BO925" s="181" t="str">
        <f>IFERROR('Аксапта 3'!A933,"-")</f>
        <v>-</v>
      </c>
      <c r="BP925" s="38">
        <f t="shared" si="300"/>
        <v>0</v>
      </c>
      <c r="BQ925" s="38">
        <f t="shared" si="301"/>
        <v>0</v>
      </c>
      <c r="BR925" s="38">
        <f t="shared" si="302"/>
        <v>0</v>
      </c>
      <c r="BS925" s="181">
        <f t="shared" si="303"/>
        <v>0</v>
      </c>
    </row>
    <row r="926" spans="41:71">
      <c r="AO926" s="38">
        <f t="shared" si="290"/>
        <v>0</v>
      </c>
      <c r="AP926" s="38">
        <f t="shared" si="291"/>
        <v>0</v>
      </c>
      <c r="AR926" s="181">
        <f>Инвентаризация!O929</f>
        <v>0</v>
      </c>
      <c r="AS926" s="181">
        <f>Инвентаризация!P929</f>
        <v>0</v>
      </c>
      <c r="AT926" s="181">
        <f>Инвентаризация!Q929</f>
        <v>0</v>
      </c>
      <c r="AU926" s="181" t="str">
        <f>IFERROR('Аксапта '!A934,"-")</f>
        <v>-</v>
      </c>
      <c r="AV926" s="38">
        <f t="shared" si="292"/>
        <v>0</v>
      </c>
      <c r="AW926" s="38">
        <f t="shared" si="293"/>
        <v>0</v>
      </c>
      <c r="AX926" s="38">
        <f t="shared" si="294"/>
        <v>0</v>
      </c>
      <c r="AY926" s="181">
        <f t="shared" si="295"/>
        <v>0</v>
      </c>
      <c r="BB926" s="181">
        <f>Инвентаризация!O929</f>
        <v>0</v>
      </c>
      <c r="BC926" s="181">
        <f>Инвентаризация!P929</f>
        <v>0</v>
      </c>
      <c r="BD926" s="181">
        <f>Инвентаризация!Q929</f>
        <v>0</v>
      </c>
      <c r="BE926" s="181" t="str">
        <f>IFERROR('Аксапта 2'!A934,"-")</f>
        <v>-</v>
      </c>
      <c r="BF926" s="38">
        <f t="shared" si="296"/>
        <v>0</v>
      </c>
      <c r="BG926" s="38">
        <f t="shared" si="297"/>
        <v>0</v>
      </c>
      <c r="BH926" s="38">
        <f t="shared" si="298"/>
        <v>0</v>
      </c>
      <c r="BI926" s="181">
        <f t="shared" si="299"/>
        <v>0</v>
      </c>
      <c r="BL926" s="181">
        <f>Инвентаризация!O929</f>
        <v>0</v>
      </c>
      <c r="BM926" s="181">
        <f>Инвентаризация!P929</f>
        <v>0</v>
      </c>
      <c r="BN926" s="181">
        <f>Инвентаризация!Q929</f>
        <v>0</v>
      </c>
      <c r="BO926" s="181" t="str">
        <f>IFERROR('Аксапта 3'!A934,"-")</f>
        <v>-</v>
      </c>
      <c r="BP926" s="38">
        <f t="shared" si="300"/>
        <v>0</v>
      </c>
      <c r="BQ926" s="38">
        <f t="shared" si="301"/>
        <v>0</v>
      </c>
      <c r="BR926" s="38">
        <f t="shared" si="302"/>
        <v>0</v>
      </c>
      <c r="BS926" s="181">
        <f t="shared" si="303"/>
        <v>0</v>
      </c>
    </row>
    <row r="927" spans="41:71">
      <c r="AO927" s="38">
        <f t="shared" si="290"/>
        <v>0</v>
      </c>
      <c r="AP927" s="38">
        <f t="shared" si="291"/>
        <v>0</v>
      </c>
      <c r="AR927" s="181">
        <f>Инвентаризация!O930</f>
        <v>0</v>
      </c>
      <c r="AS927" s="181">
        <f>Инвентаризация!P930</f>
        <v>0</v>
      </c>
      <c r="AT927" s="181">
        <f>Инвентаризация!Q930</f>
        <v>0</v>
      </c>
      <c r="AU927" s="181" t="str">
        <f>IFERROR('Аксапта '!A935,"-")</f>
        <v>-</v>
      </c>
      <c r="AV927" s="38">
        <f t="shared" si="292"/>
        <v>0</v>
      </c>
      <c r="AW927" s="38">
        <f t="shared" si="293"/>
        <v>0</v>
      </c>
      <c r="AX927" s="38">
        <f t="shared" si="294"/>
        <v>0</v>
      </c>
      <c r="AY927" s="181">
        <f t="shared" si="295"/>
        <v>0</v>
      </c>
      <c r="BB927" s="181">
        <f>Инвентаризация!O930</f>
        <v>0</v>
      </c>
      <c r="BC927" s="181">
        <f>Инвентаризация!P930</f>
        <v>0</v>
      </c>
      <c r="BD927" s="181">
        <f>Инвентаризация!Q930</f>
        <v>0</v>
      </c>
      <c r="BE927" s="181" t="str">
        <f>IFERROR('Аксапта 2'!A935,"-")</f>
        <v>-</v>
      </c>
      <c r="BF927" s="38">
        <f t="shared" si="296"/>
        <v>0</v>
      </c>
      <c r="BG927" s="38">
        <f t="shared" si="297"/>
        <v>0</v>
      </c>
      <c r="BH927" s="38">
        <f t="shared" si="298"/>
        <v>0</v>
      </c>
      <c r="BI927" s="181">
        <f t="shared" si="299"/>
        <v>0</v>
      </c>
      <c r="BL927" s="181">
        <f>Инвентаризация!O930</f>
        <v>0</v>
      </c>
      <c r="BM927" s="181">
        <f>Инвентаризация!P930</f>
        <v>0</v>
      </c>
      <c r="BN927" s="181">
        <f>Инвентаризация!Q930</f>
        <v>0</v>
      </c>
      <c r="BO927" s="181" t="str">
        <f>IFERROR('Аксапта 3'!A935,"-")</f>
        <v>-</v>
      </c>
      <c r="BP927" s="38">
        <f t="shared" si="300"/>
        <v>0</v>
      </c>
      <c r="BQ927" s="38">
        <f t="shared" si="301"/>
        <v>0</v>
      </c>
      <c r="BR927" s="38">
        <f t="shared" si="302"/>
        <v>0</v>
      </c>
      <c r="BS927" s="181">
        <f t="shared" si="303"/>
        <v>0</v>
      </c>
    </row>
    <row r="928" spans="41:71">
      <c r="AO928" s="38">
        <f t="shared" si="290"/>
        <v>0</v>
      </c>
      <c r="AP928" s="38">
        <f t="shared" si="291"/>
        <v>0</v>
      </c>
      <c r="AR928" s="181">
        <f>Инвентаризация!O931</f>
        <v>0</v>
      </c>
      <c r="AS928" s="181">
        <f>Инвентаризация!P931</f>
        <v>0</v>
      </c>
      <c r="AT928" s="181">
        <f>Инвентаризация!Q931</f>
        <v>0</v>
      </c>
      <c r="AU928" s="181" t="str">
        <f>IFERROR('Аксапта '!A936,"-")</f>
        <v>-</v>
      </c>
      <c r="AV928" s="38">
        <f t="shared" si="292"/>
        <v>0</v>
      </c>
      <c r="AW928" s="38">
        <f t="shared" si="293"/>
        <v>0</v>
      </c>
      <c r="AX928" s="38">
        <f t="shared" si="294"/>
        <v>0</v>
      </c>
      <c r="AY928" s="181">
        <f t="shared" si="295"/>
        <v>0</v>
      </c>
      <c r="BB928" s="181">
        <f>Инвентаризация!O931</f>
        <v>0</v>
      </c>
      <c r="BC928" s="181">
        <f>Инвентаризация!P931</f>
        <v>0</v>
      </c>
      <c r="BD928" s="181">
        <f>Инвентаризация!Q931</f>
        <v>0</v>
      </c>
      <c r="BE928" s="181" t="str">
        <f>IFERROR('Аксапта 2'!A936,"-")</f>
        <v>-</v>
      </c>
      <c r="BF928" s="38">
        <f t="shared" si="296"/>
        <v>0</v>
      </c>
      <c r="BG928" s="38">
        <f t="shared" si="297"/>
        <v>0</v>
      </c>
      <c r="BH928" s="38">
        <f t="shared" si="298"/>
        <v>0</v>
      </c>
      <c r="BI928" s="181">
        <f t="shared" si="299"/>
        <v>0</v>
      </c>
      <c r="BL928" s="181">
        <f>Инвентаризация!O931</f>
        <v>0</v>
      </c>
      <c r="BM928" s="181">
        <f>Инвентаризация!P931</f>
        <v>0</v>
      </c>
      <c r="BN928" s="181">
        <f>Инвентаризация!Q931</f>
        <v>0</v>
      </c>
      <c r="BO928" s="181" t="str">
        <f>IFERROR('Аксапта 3'!A936,"-")</f>
        <v>-</v>
      </c>
      <c r="BP928" s="38">
        <f t="shared" si="300"/>
        <v>0</v>
      </c>
      <c r="BQ928" s="38">
        <f t="shared" si="301"/>
        <v>0</v>
      </c>
      <c r="BR928" s="38">
        <f t="shared" si="302"/>
        <v>0</v>
      </c>
      <c r="BS928" s="181">
        <f t="shared" si="303"/>
        <v>0</v>
      </c>
    </row>
    <row r="929" spans="41:71">
      <c r="AO929" s="38">
        <f t="shared" si="290"/>
        <v>0</v>
      </c>
      <c r="AP929" s="38">
        <f t="shared" si="291"/>
        <v>0</v>
      </c>
      <c r="AR929" s="181">
        <f>Инвентаризация!O932</f>
        <v>0</v>
      </c>
      <c r="AS929" s="181">
        <f>Инвентаризация!P932</f>
        <v>0</v>
      </c>
      <c r="AT929" s="181">
        <f>Инвентаризация!Q932</f>
        <v>0</v>
      </c>
      <c r="AU929" s="181" t="str">
        <f>IFERROR('Аксапта '!A937,"-")</f>
        <v>-</v>
      </c>
      <c r="AV929" s="38">
        <f t="shared" si="292"/>
        <v>0</v>
      </c>
      <c r="AW929" s="38">
        <f t="shared" si="293"/>
        <v>0</v>
      </c>
      <c r="AX929" s="38">
        <f t="shared" si="294"/>
        <v>0</v>
      </c>
      <c r="AY929" s="181">
        <f t="shared" si="295"/>
        <v>0</v>
      </c>
      <c r="BB929" s="181">
        <f>Инвентаризация!O932</f>
        <v>0</v>
      </c>
      <c r="BC929" s="181">
        <f>Инвентаризация!P932</f>
        <v>0</v>
      </c>
      <c r="BD929" s="181">
        <f>Инвентаризация!Q932</f>
        <v>0</v>
      </c>
      <c r="BE929" s="181" t="str">
        <f>IFERROR('Аксапта 2'!A937,"-")</f>
        <v>-</v>
      </c>
      <c r="BF929" s="38">
        <f t="shared" si="296"/>
        <v>0</v>
      </c>
      <c r="BG929" s="38">
        <f t="shared" si="297"/>
        <v>0</v>
      </c>
      <c r="BH929" s="38">
        <f t="shared" si="298"/>
        <v>0</v>
      </c>
      <c r="BI929" s="181">
        <f t="shared" si="299"/>
        <v>0</v>
      </c>
      <c r="BL929" s="181">
        <f>Инвентаризация!O932</f>
        <v>0</v>
      </c>
      <c r="BM929" s="181">
        <f>Инвентаризация!P932</f>
        <v>0</v>
      </c>
      <c r="BN929" s="181">
        <f>Инвентаризация!Q932</f>
        <v>0</v>
      </c>
      <c r="BO929" s="181" t="str">
        <f>IFERROR('Аксапта 3'!A937,"-")</f>
        <v>-</v>
      </c>
      <c r="BP929" s="38">
        <f t="shared" si="300"/>
        <v>0</v>
      </c>
      <c r="BQ929" s="38">
        <f t="shared" si="301"/>
        <v>0</v>
      </c>
      <c r="BR929" s="38">
        <f t="shared" si="302"/>
        <v>0</v>
      </c>
      <c r="BS929" s="181">
        <f t="shared" si="303"/>
        <v>0</v>
      </c>
    </row>
    <row r="930" spans="41:71">
      <c r="AO930" s="38">
        <f t="shared" si="290"/>
        <v>0</v>
      </c>
      <c r="AP930" s="38">
        <f t="shared" si="291"/>
        <v>0</v>
      </c>
      <c r="AR930" s="181">
        <f>Инвентаризация!O933</f>
        <v>0</v>
      </c>
      <c r="AS930" s="181">
        <f>Инвентаризация!P933</f>
        <v>0</v>
      </c>
      <c r="AT930" s="181">
        <f>Инвентаризация!Q933</f>
        <v>0</v>
      </c>
      <c r="AU930" s="181" t="str">
        <f>IFERROR('Аксапта '!A938,"-")</f>
        <v>-</v>
      </c>
      <c r="AV930" s="38">
        <f t="shared" si="292"/>
        <v>0</v>
      </c>
      <c r="AW930" s="38">
        <f t="shared" si="293"/>
        <v>0</v>
      </c>
      <c r="AX930" s="38">
        <f t="shared" si="294"/>
        <v>0</v>
      </c>
      <c r="AY930" s="181">
        <f t="shared" si="295"/>
        <v>0</v>
      </c>
      <c r="BB930" s="181">
        <f>Инвентаризация!O933</f>
        <v>0</v>
      </c>
      <c r="BC930" s="181">
        <f>Инвентаризация!P933</f>
        <v>0</v>
      </c>
      <c r="BD930" s="181">
        <f>Инвентаризация!Q933</f>
        <v>0</v>
      </c>
      <c r="BE930" s="181" t="str">
        <f>IFERROR('Аксапта 2'!A938,"-")</f>
        <v>-</v>
      </c>
      <c r="BF930" s="38">
        <f t="shared" si="296"/>
        <v>0</v>
      </c>
      <c r="BG930" s="38">
        <f t="shared" si="297"/>
        <v>0</v>
      </c>
      <c r="BH930" s="38">
        <f t="shared" si="298"/>
        <v>0</v>
      </c>
      <c r="BI930" s="181">
        <f t="shared" si="299"/>
        <v>0</v>
      </c>
      <c r="BL930" s="181">
        <f>Инвентаризация!O933</f>
        <v>0</v>
      </c>
      <c r="BM930" s="181">
        <f>Инвентаризация!P933</f>
        <v>0</v>
      </c>
      <c r="BN930" s="181">
        <f>Инвентаризация!Q933</f>
        <v>0</v>
      </c>
      <c r="BO930" s="181" t="str">
        <f>IFERROR('Аксапта 3'!A938,"-")</f>
        <v>-</v>
      </c>
      <c r="BP930" s="38">
        <f t="shared" si="300"/>
        <v>0</v>
      </c>
      <c r="BQ930" s="38">
        <f t="shared" si="301"/>
        <v>0</v>
      </c>
      <c r="BR930" s="38">
        <f t="shared" si="302"/>
        <v>0</v>
      </c>
      <c r="BS930" s="181">
        <f t="shared" si="303"/>
        <v>0</v>
      </c>
    </row>
    <row r="931" spans="41:71">
      <c r="AO931" s="38">
        <f t="shared" si="290"/>
        <v>0</v>
      </c>
      <c r="AP931" s="38">
        <f t="shared" si="291"/>
        <v>0</v>
      </c>
      <c r="AR931" s="181">
        <f>Инвентаризация!O934</f>
        <v>0</v>
      </c>
      <c r="AS931" s="181">
        <f>Инвентаризация!P934</f>
        <v>0</v>
      </c>
      <c r="AT931" s="181">
        <f>Инвентаризация!Q934</f>
        <v>0</v>
      </c>
      <c r="AU931" s="181" t="str">
        <f>IFERROR('Аксапта '!A939,"-")</f>
        <v>-</v>
      </c>
      <c r="AV931" s="38">
        <f t="shared" si="292"/>
        <v>0</v>
      </c>
      <c r="AW931" s="38">
        <f t="shared" si="293"/>
        <v>0</v>
      </c>
      <c r="AX931" s="38">
        <f t="shared" si="294"/>
        <v>0</v>
      </c>
      <c r="AY931" s="181">
        <f t="shared" si="295"/>
        <v>0</v>
      </c>
      <c r="BB931" s="181">
        <f>Инвентаризация!O934</f>
        <v>0</v>
      </c>
      <c r="BC931" s="181">
        <f>Инвентаризация!P934</f>
        <v>0</v>
      </c>
      <c r="BD931" s="181">
        <f>Инвентаризация!Q934</f>
        <v>0</v>
      </c>
      <c r="BE931" s="181" t="str">
        <f>IFERROR('Аксапта 2'!A939,"-")</f>
        <v>-</v>
      </c>
      <c r="BF931" s="38">
        <f t="shared" si="296"/>
        <v>0</v>
      </c>
      <c r="BG931" s="38">
        <f t="shared" si="297"/>
        <v>0</v>
      </c>
      <c r="BH931" s="38">
        <f t="shared" si="298"/>
        <v>0</v>
      </c>
      <c r="BI931" s="181">
        <f t="shared" si="299"/>
        <v>0</v>
      </c>
      <c r="BL931" s="181">
        <f>Инвентаризация!O934</f>
        <v>0</v>
      </c>
      <c r="BM931" s="181">
        <f>Инвентаризация!P934</f>
        <v>0</v>
      </c>
      <c r="BN931" s="181">
        <f>Инвентаризация!Q934</f>
        <v>0</v>
      </c>
      <c r="BO931" s="181" t="str">
        <f>IFERROR('Аксапта 3'!A939,"-")</f>
        <v>-</v>
      </c>
      <c r="BP931" s="38">
        <f t="shared" si="300"/>
        <v>0</v>
      </c>
      <c r="BQ931" s="38">
        <f t="shared" si="301"/>
        <v>0</v>
      </c>
      <c r="BR931" s="38">
        <f t="shared" si="302"/>
        <v>0</v>
      </c>
      <c r="BS931" s="181">
        <f t="shared" si="303"/>
        <v>0</v>
      </c>
    </row>
    <row r="932" spans="41:71">
      <c r="AO932" s="38">
        <f t="shared" si="290"/>
        <v>0</v>
      </c>
      <c r="AP932" s="38">
        <f t="shared" si="291"/>
        <v>0</v>
      </c>
      <c r="AR932" s="181">
        <f>Инвентаризация!O935</f>
        <v>0</v>
      </c>
      <c r="AS932" s="181">
        <f>Инвентаризация!P935</f>
        <v>0</v>
      </c>
      <c r="AT932" s="181">
        <f>Инвентаризация!Q935</f>
        <v>0</v>
      </c>
      <c r="AU932" s="181" t="str">
        <f>IFERROR('Аксапта '!A940,"-")</f>
        <v>-</v>
      </c>
      <c r="AV932" s="38">
        <f t="shared" si="292"/>
        <v>0</v>
      </c>
      <c r="AW932" s="38">
        <f t="shared" si="293"/>
        <v>0</v>
      </c>
      <c r="AX932" s="38">
        <f t="shared" si="294"/>
        <v>0</v>
      </c>
      <c r="AY932" s="181">
        <f t="shared" si="295"/>
        <v>0</v>
      </c>
      <c r="BB932" s="181">
        <f>Инвентаризация!O935</f>
        <v>0</v>
      </c>
      <c r="BC932" s="181">
        <f>Инвентаризация!P935</f>
        <v>0</v>
      </c>
      <c r="BD932" s="181">
        <f>Инвентаризация!Q935</f>
        <v>0</v>
      </c>
      <c r="BE932" s="181" t="str">
        <f>IFERROR('Аксапта 2'!A940,"-")</f>
        <v>-</v>
      </c>
      <c r="BF932" s="38">
        <f t="shared" si="296"/>
        <v>0</v>
      </c>
      <c r="BG932" s="38">
        <f t="shared" si="297"/>
        <v>0</v>
      </c>
      <c r="BH932" s="38">
        <f t="shared" si="298"/>
        <v>0</v>
      </c>
      <c r="BI932" s="181">
        <f t="shared" si="299"/>
        <v>0</v>
      </c>
      <c r="BL932" s="181">
        <f>Инвентаризация!O935</f>
        <v>0</v>
      </c>
      <c r="BM932" s="181">
        <f>Инвентаризация!P935</f>
        <v>0</v>
      </c>
      <c r="BN932" s="181">
        <f>Инвентаризация!Q935</f>
        <v>0</v>
      </c>
      <c r="BO932" s="181" t="str">
        <f>IFERROR('Аксапта 3'!A940,"-")</f>
        <v>-</v>
      </c>
      <c r="BP932" s="38">
        <f t="shared" si="300"/>
        <v>0</v>
      </c>
      <c r="BQ932" s="38">
        <f t="shared" si="301"/>
        <v>0</v>
      </c>
      <c r="BR932" s="38">
        <f t="shared" si="302"/>
        <v>0</v>
      </c>
      <c r="BS932" s="181">
        <f t="shared" si="303"/>
        <v>0</v>
      </c>
    </row>
    <row r="933" spans="41:71">
      <c r="AO933" s="38">
        <f t="shared" si="290"/>
        <v>0</v>
      </c>
      <c r="AP933" s="38">
        <f t="shared" si="291"/>
        <v>0</v>
      </c>
      <c r="AR933" s="181">
        <f>Инвентаризация!O936</f>
        <v>0</v>
      </c>
      <c r="AS933" s="181">
        <f>Инвентаризация!P936</f>
        <v>0</v>
      </c>
      <c r="AT933" s="181">
        <f>Инвентаризация!Q936</f>
        <v>0</v>
      </c>
      <c r="AU933" s="181" t="str">
        <f>IFERROR('Аксапта '!A941,"-")</f>
        <v>-</v>
      </c>
      <c r="AV933" s="38">
        <f t="shared" si="292"/>
        <v>0</v>
      </c>
      <c r="AW933" s="38">
        <f t="shared" si="293"/>
        <v>0</v>
      </c>
      <c r="AX933" s="38">
        <f t="shared" si="294"/>
        <v>0</v>
      </c>
      <c r="AY933" s="181">
        <f t="shared" si="295"/>
        <v>0</v>
      </c>
      <c r="BB933" s="181">
        <f>Инвентаризация!O936</f>
        <v>0</v>
      </c>
      <c r="BC933" s="181">
        <f>Инвентаризация!P936</f>
        <v>0</v>
      </c>
      <c r="BD933" s="181">
        <f>Инвентаризация!Q936</f>
        <v>0</v>
      </c>
      <c r="BE933" s="181" t="str">
        <f>IFERROR('Аксапта 2'!A941,"-")</f>
        <v>-</v>
      </c>
      <c r="BF933" s="38">
        <f t="shared" si="296"/>
        <v>0</v>
      </c>
      <c r="BG933" s="38">
        <f t="shared" si="297"/>
        <v>0</v>
      </c>
      <c r="BH933" s="38">
        <f t="shared" si="298"/>
        <v>0</v>
      </c>
      <c r="BI933" s="181">
        <f t="shared" si="299"/>
        <v>0</v>
      </c>
      <c r="BL933" s="181">
        <f>Инвентаризация!O936</f>
        <v>0</v>
      </c>
      <c r="BM933" s="181">
        <f>Инвентаризация!P936</f>
        <v>0</v>
      </c>
      <c r="BN933" s="181">
        <f>Инвентаризация!Q936</f>
        <v>0</v>
      </c>
      <c r="BO933" s="181" t="str">
        <f>IFERROR('Аксапта 3'!A941,"-")</f>
        <v>-</v>
      </c>
      <c r="BP933" s="38">
        <f t="shared" si="300"/>
        <v>0</v>
      </c>
      <c r="BQ933" s="38">
        <f t="shared" si="301"/>
        <v>0</v>
      </c>
      <c r="BR933" s="38">
        <f t="shared" si="302"/>
        <v>0</v>
      </c>
      <c r="BS933" s="181">
        <f t="shared" si="303"/>
        <v>0</v>
      </c>
    </row>
    <row r="934" spans="41:71">
      <c r="AO934" s="38">
        <f t="shared" si="290"/>
        <v>0</v>
      </c>
      <c r="AP934" s="38">
        <f t="shared" si="291"/>
        <v>0</v>
      </c>
      <c r="AR934" s="181">
        <f>Инвентаризация!O937</f>
        <v>0</v>
      </c>
      <c r="AS934" s="181">
        <f>Инвентаризация!P937</f>
        <v>0</v>
      </c>
      <c r="AT934" s="181">
        <f>Инвентаризация!Q937</f>
        <v>0</v>
      </c>
      <c r="AU934" s="181" t="str">
        <f>IFERROR('Аксапта '!A942,"-")</f>
        <v>-</v>
      </c>
      <c r="AV934" s="38">
        <f t="shared" si="292"/>
        <v>0</v>
      </c>
      <c r="AW934" s="38">
        <f t="shared" si="293"/>
        <v>0</v>
      </c>
      <c r="AX934" s="38">
        <f t="shared" si="294"/>
        <v>0</v>
      </c>
      <c r="AY934" s="181">
        <f t="shared" si="295"/>
        <v>0</v>
      </c>
      <c r="BB934" s="181">
        <f>Инвентаризация!O937</f>
        <v>0</v>
      </c>
      <c r="BC934" s="181">
        <f>Инвентаризация!P937</f>
        <v>0</v>
      </c>
      <c r="BD934" s="181">
        <f>Инвентаризация!Q937</f>
        <v>0</v>
      </c>
      <c r="BE934" s="181" t="str">
        <f>IFERROR('Аксапта 2'!A942,"-")</f>
        <v>-</v>
      </c>
      <c r="BF934" s="38">
        <f t="shared" si="296"/>
        <v>0</v>
      </c>
      <c r="BG934" s="38">
        <f t="shared" si="297"/>
        <v>0</v>
      </c>
      <c r="BH934" s="38">
        <f t="shared" si="298"/>
        <v>0</v>
      </c>
      <c r="BI934" s="181">
        <f t="shared" si="299"/>
        <v>0</v>
      </c>
      <c r="BL934" s="181">
        <f>Инвентаризация!O937</f>
        <v>0</v>
      </c>
      <c r="BM934" s="181">
        <f>Инвентаризация!P937</f>
        <v>0</v>
      </c>
      <c r="BN934" s="181">
        <f>Инвентаризация!Q937</f>
        <v>0</v>
      </c>
      <c r="BO934" s="181" t="str">
        <f>IFERROR('Аксапта 3'!A942,"-")</f>
        <v>-</v>
      </c>
      <c r="BP934" s="38">
        <f t="shared" si="300"/>
        <v>0</v>
      </c>
      <c r="BQ934" s="38">
        <f t="shared" si="301"/>
        <v>0</v>
      </c>
      <c r="BR934" s="38">
        <f t="shared" si="302"/>
        <v>0</v>
      </c>
      <c r="BS934" s="181">
        <f t="shared" si="303"/>
        <v>0</v>
      </c>
    </row>
    <row r="935" spans="41:71">
      <c r="AO935" s="38">
        <f t="shared" si="290"/>
        <v>0</v>
      </c>
      <c r="AP935" s="38">
        <f t="shared" si="291"/>
        <v>0</v>
      </c>
      <c r="AR935" s="181">
        <f>Инвентаризация!O938</f>
        <v>0</v>
      </c>
      <c r="AS935" s="181">
        <f>Инвентаризация!P938</f>
        <v>0</v>
      </c>
      <c r="AT935" s="181">
        <f>Инвентаризация!Q938</f>
        <v>0</v>
      </c>
      <c r="AU935" s="181" t="str">
        <f>IFERROR('Аксапта '!A943,"-")</f>
        <v>-</v>
      </c>
      <c r="AV935" s="38">
        <f t="shared" si="292"/>
        <v>0</v>
      </c>
      <c r="AW935" s="38">
        <f t="shared" si="293"/>
        <v>0</v>
      </c>
      <c r="AX935" s="38">
        <f t="shared" si="294"/>
        <v>0</v>
      </c>
      <c r="AY935" s="181">
        <f t="shared" si="295"/>
        <v>0</v>
      </c>
      <c r="BB935" s="181">
        <f>Инвентаризация!O938</f>
        <v>0</v>
      </c>
      <c r="BC935" s="181">
        <f>Инвентаризация!P938</f>
        <v>0</v>
      </c>
      <c r="BD935" s="181">
        <f>Инвентаризация!Q938</f>
        <v>0</v>
      </c>
      <c r="BE935" s="181" t="str">
        <f>IFERROR('Аксапта 2'!A943,"-")</f>
        <v>-</v>
      </c>
      <c r="BF935" s="38">
        <f t="shared" si="296"/>
        <v>0</v>
      </c>
      <c r="BG935" s="38">
        <f t="shared" si="297"/>
        <v>0</v>
      </c>
      <c r="BH935" s="38">
        <f t="shared" si="298"/>
        <v>0</v>
      </c>
      <c r="BI935" s="181">
        <f t="shared" si="299"/>
        <v>0</v>
      </c>
      <c r="BL935" s="181">
        <f>Инвентаризация!O938</f>
        <v>0</v>
      </c>
      <c r="BM935" s="181">
        <f>Инвентаризация!P938</f>
        <v>0</v>
      </c>
      <c r="BN935" s="181">
        <f>Инвентаризация!Q938</f>
        <v>0</v>
      </c>
      <c r="BO935" s="181" t="str">
        <f>IFERROR('Аксапта 3'!A943,"-")</f>
        <v>-</v>
      </c>
      <c r="BP935" s="38">
        <f t="shared" si="300"/>
        <v>0</v>
      </c>
      <c r="BQ935" s="38">
        <f t="shared" si="301"/>
        <v>0</v>
      </c>
      <c r="BR935" s="38">
        <f t="shared" si="302"/>
        <v>0</v>
      </c>
      <c r="BS935" s="181">
        <f t="shared" si="303"/>
        <v>0</v>
      </c>
    </row>
    <row r="936" spans="41:71">
      <c r="AO936" s="38">
        <f t="shared" si="290"/>
        <v>0</v>
      </c>
      <c r="AP936" s="38">
        <f t="shared" si="291"/>
        <v>0</v>
      </c>
      <c r="AR936" s="181">
        <f>Инвентаризация!O939</f>
        <v>0</v>
      </c>
      <c r="AS936" s="181">
        <f>Инвентаризация!P939</f>
        <v>0</v>
      </c>
      <c r="AT936" s="181">
        <f>Инвентаризация!Q939</f>
        <v>0</v>
      </c>
      <c r="AU936" s="181" t="str">
        <f>IFERROR('Аксапта '!A944,"-")</f>
        <v>-</v>
      </c>
      <c r="AV936" s="38">
        <f t="shared" si="292"/>
        <v>0</v>
      </c>
      <c r="AW936" s="38">
        <f t="shared" si="293"/>
        <v>0</v>
      </c>
      <c r="AX936" s="38">
        <f t="shared" si="294"/>
        <v>0</v>
      </c>
      <c r="AY936" s="181">
        <f t="shared" si="295"/>
        <v>0</v>
      </c>
      <c r="BB936" s="181">
        <f>Инвентаризация!O939</f>
        <v>0</v>
      </c>
      <c r="BC936" s="181">
        <f>Инвентаризация!P939</f>
        <v>0</v>
      </c>
      <c r="BD936" s="181">
        <f>Инвентаризация!Q939</f>
        <v>0</v>
      </c>
      <c r="BE936" s="181" t="str">
        <f>IFERROR('Аксапта 2'!A944,"-")</f>
        <v>-</v>
      </c>
      <c r="BF936" s="38">
        <f t="shared" si="296"/>
        <v>0</v>
      </c>
      <c r="BG936" s="38">
        <f t="shared" si="297"/>
        <v>0</v>
      </c>
      <c r="BH936" s="38">
        <f t="shared" si="298"/>
        <v>0</v>
      </c>
      <c r="BI936" s="181">
        <f t="shared" si="299"/>
        <v>0</v>
      </c>
      <c r="BL936" s="181">
        <f>Инвентаризация!O939</f>
        <v>0</v>
      </c>
      <c r="BM936" s="181">
        <f>Инвентаризация!P939</f>
        <v>0</v>
      </c>
      <c r="BN936" s="181">
        <f>Инвентаризация!Q939</f>
        <v>0</v>
      </c>
      <c r="BO936" s="181" t="str">
        <f>IFERROR('Аксапта 3'!A944,"-")</f>
        <v>-</v>
      </c>
      <c r="BP936" s="38">
        <f t="shared" si="300"/>
        <v>0</v>
      </c>
      <c r="BQ936" s="38">
        <f t="shared" si="301"/>
        <v>0</v>
      </c>
      <c r="BR936" s="38">
        <f t="shared" si="302"/>
        <v>0</v>
      </c>
      <c r="BS936" s="181">
        <f t="shared" si="303"/>
        <v>0</v>
      </c>
    </row>
    <row r="937" spans="41:71">
      <c r="AO937" s="38">
        <f t="shared" si="290"/>
        <v>0</v>
      </c>
      <c r="AP937" s="38">
        <f t="shared" si="291"/>
        <v>0</v>
      </c>
      <c r="AR937" s="181">
        <f>Инвентаризация!O940</f>
        <v>0</v>
      </c>
      <c r="AS937" s="181">
        <f>Инвентаризация!P940</f>
        <v>0</v>
      </c>
      <c r="AT937" s="181">
        <f>Инвентаризация!Q940</f>
        <v>0</v>
      </c>
      <c r="AU937" s="181" t="str">
        <f>IFERROR('Аксапта '!A945,"-")</f>
        <v>-</v>
      </c>
      <c r="AV937" s="38">
        <f t="shared" si="292"/>
        <v>0</v>
      </c>
      <c r="AW937" s="38">
        <f t="shared" si="293"/>
        <v>0</v>
      </c>
      <c r="AX937" s="38">
        <f t="shared" si="294"/>
        <v>0</v>
      </c>
      <c r="AY937" s="181">
        <f t="shared" si="295"/>
        <v>0</v>
      </c>
      <c r="BB937" s="181">
        <f>Инвентаризация!O940</f>
        <v>0</v>
      </c>
      <c r="BC937" s="181">
        <f>Инвентаризация!P940</f>
        <v>0</v>
      </c>
      <c r="BD937" s="181">
        <f>Инвентаризация!Q940</f>
        <v>0</v>
      </c>
      <c r="BE937" s="181" t="str">
        <f>IFERROR('Аксапта 2'!A945,"-")</f>
        <v>-</v>
      </c>
      <c r="BF937" s="38">
        <f t="shared" si="296"/>
        <v>0</v>
      </c>
      <c r="BG937" s="38">
        <f t="shared" si="297"/>
        <v>0</v>
      </c>
      <c r="BH937" s="38">
        <f t="shared" si="298"/>
        <v>0</v>
      </c>
      <c r="BI937" s="181">
        <f t="shared" si="299"/>
        <v>0</v>
      </c>
      <c r="BL937" s="181">
        <f>Инвентаризация!O940</f>
        <v>0</v>
      </c>
      <c r="BM937" s="181">
        <f>Инвентаризация!P940</f>
        <v>0</v>
      </c>
      <c r="BN937" s="181">
        <f>Инвентаризация!Q940</f>
        <v>0</v>
      </c>
      <c r="BO937" s="181" t="str">
        <f>IFERROR('Аксапта 3'!A945,"-")</f>
        <v>-</v>
      </c>
      <c r="BP937" s="38">
        <f t="shared" si="300"/>
        <v>0</v>
      </c>
      <c r="BQ937" s="38">
        <f t="shared" si="301"/>
        <v>0</v>
      </c>
      <c r="BR937" s="38">
        <f t="shared" si="302"/>
        <v>0</v>
      </c>
      <c r="BS937" s="181">
        <f t="shared" si="303"/>
        <v>0</v>
      </c>
    </row>
    <row r="938" spans="41:71">
      <c r="AO938" s="38">
        <f t="shared" si="290"/>
        <v>0</v>
      </c>
      <c r="AP938" s="38">
        <f t="shared" si="291"/>
        <v>0</v>
      </c>
      <c r="AR938" s="181">
        <f>Инвентаризация!O941</f>
        <v>0</v>
      </c>
      <c r="AS938" s="181">
        <f>Инвентаризация!P941</f>
        <v>0</v>
      </c>
      <c r="AT938" s="181">
        <f>Инвентаризация!Q941</f>
        <v>0</v>
      </c>
      <c r="AU938" s="181" t="str">
        <f>IFERROR('Аксапта '!A946,"-")</f>
        <v>-</v>
      </c>
      <c r="AV938" s="38">
        <f t="shared" si="292"/>
        <v>0</v>
      </c>
      <c r="AW938" s="38">
        <f t="shared" si="293"/>
        <v>0</v>
      </c>
      <c r="AX938" s="38">
        <f t="shared" si="294"/>
        <v>0</v>
      </c>
      <c r="AY938" s="181">
        <f t="shared" si="295"/>
        <v>0</v>
      </c>
      <c r="BB938" s="181">
        <f>Инвентаризация!O941</f>
        <v>0</v>
      </c>
      <c r="BC938" s="181">
        <f>Инвентаризация!P941</f>
        <v>0</v>
      </c>
      <c r="BD938" s="181">
        <f>Инвентаризация!Q941</f>
        <v>0</v>
      </c>
      <c r="BE938" s="181" t="str">
        <f>IFERROR('Аксапта 2'!A946,"-")</f>
        <v>-</v>
      </c>
      <c r="BF938" s="38">
        <f t="shared" si="296"/>
        <v>0</v>
      </c>
      <c r="BG938" s="38">
        <f t="shared" si="297"/>
        <v>0</v>
      </c>
      <c r="BH938" s="38">
        <f t="shared" si="298"/>
        <v>0</v>
      </c>
      <c r="BI938" s="181">
        <f t="shared" si="299"/>
        <v>0</v>
      </c>
      <c r="BL938" s="181">
        <f>Инвентаризация!O941</f>
        <v>0</v>
      </c>
      <c r="BM938" s="181">
        <f>Инвентаризация!P941</f>
        <v>0</v>
      </c>
      <c r="BN938" s="181">
        <f>Инвентаризация!Q941</f>
        <v>0</v>
      </c>
      <c r="BO938" s="181" t="str">
        <f>IFERROR('Аксапта 3'!A946,"-")</f>
        <v>-</v>
      </c>
      <c r="BP938" s="38">
        <f t="shared" si="300"/>
        <v>0</v>
      </c>
      <c r="BQ938" s="38">
        <f t="shared" si="301"/>
        <v>0</v>
      </c>
      <c r="BR938" s="38">
        <f t="shared" si="302"/>
        <v>0</v>
      </c>
      <c r="BS938" s="181">
        <f t="shared" si="303"/>
        <v>0</v>
      </c>
    </row>
    <row r="939" spans="41:71">
      <c r="AO939" s="38">
        <f t="shared" si="290"/>
        <v>0</v>
      </c>
      <c r="AP939" s="38">
        <f t="shared" si="291"/>
        <v>0</v>
      </c>
      <c r="AR939" s="181">
        <f>Инвентаризация!O942</f>
        <v>0</v>
      </c>
      <c r="AS939" s="181">
        <f>Инвентаризация!P942</f>
        <v>0</v>
      </c>
      <c r="AT939" s="181">
        <f>Инвентаризация!Q942</f>
        <v>0</v>
      </c>
      <c r="AU939" s="181" t="str">
        <f>IFERROR('Аксапта '!A947,"-")</f>
        <v>-</v>
      </c>
      <c r="AV939" s="38">
        <f t="shared" si="292"/>
        <v>0</v>
      </c>
      <c r="AW939" s="38">
        <f t="shared" si="293"/>
        <v>0</v>
      </c>
      <c r="AX939" s="38">
        <f t="shared" si="294"/>
        <v>0</v>
      </c>
      <c r="AY939" s="181">
        <f t="shared" si="295"/>
        <v>0</v>
      </c>
      <c r="BB939" s="181">
        <f>Инвентаризация!O942</f>
        <v>0</v>
      </c>
      <c r="BC939" s="181">
        <f>Инвентаризация!P942</f>
        <v>0</v>
      </c>
      <c r="BD939" s="181">
        <f>Инвентаризация!Q942</f>
        <v>0</v>
      </c>
      <c r="BE939" s="181" t="str">
        <f>IFERROR('Аксапта 2'!A947,"-")</f>
        <v>-</v>
      </c>
      <c r="BF939" s="38">
        <f t="shared" si="296"/>
        <v>0</v>
      </c>
      <c r="BG939" s="38">
        <f t="shared" si="297"/>
        <v>0</v>
      </c>
      <c r="BH939" s="38">
        <f t="shared" si="298"/>
        <v>0</v>
      </c>
      <c r="BI939" s="181">
        <f t="shared" si="299"/>
        <v>0</v>
      </c>
      <c r="BL939" s="181">
        <f>Инвентаризация!O942</f>
        <v>0</v>
      </c>
      <c r="BM939" s="181">
        <f>Инвентаризация!P942</f>
        <v>0</v>
      </c>
      <c r="BN939" s="181">
        <f>Инвентаризация!Q942</f>
        <v>0</v>
      </c>
      <c r="BO939" s="181" t="str">
        <f>IFERROR('Аксапта 3'!A947,"-")</f>
        <v>-</v>
      </c>
      <c r="BP939" s="38">
        <f t="shared" si="300"/>
        <v>0</v>
      </c>
      <c r="BQ939" s="38">
        <f t="shared" si="301"/>
        <v>0</v>
      </c>
      <c r="BR939" s="38">
        <f t="shared" si="302"/>
        <v>0</v>
      </c>
      <c r="BS939" s="181">
        <f t="shared" si="303"/>
        <v>0</v>
      </c>
    </row>
    <row r="940" spans="41:71">
      <c r="AO940" s="38">
        <f t="shared" si="290"/>
        <v>0</v>
      </c>
      <c r="AP940" s="38">
        <f t="shared" si="291"/>
        <v>0</v>
      </c>
      <c r="AR940" s="181">
        <f>Инвентаризация!O943</f>
        <v>0</v>
      </c>
      <c r="AS940" s="181">
        <f>Инвентаризация!P943</f>
        <v>0</v>
      </c>
      <c r="AT940" s="181">
        <f>Инвентаризация!Q943</f>
        <v>0</v>
      </c>
      <c r="AU940" s="181" t="str">
        <f>IFERROR('Аксапта '!A948,"-")</f>
        <v>-</v>
      </c>
      <c r="AV940" s="38">
        <f t="shared" si="292"/>
        <v>0</v>
      </c>
      <c r="AW940" s="38">
        <f t="shared" si="293"/>
        <v>0</v>
      </c>
      <c r="AX940" s="38">
        <f t="shared" si="294"/>
        <v>0</v>
      </c>
      <c r="AY940" s="181">
        <f t="shared" si="295"/>
        <v>0</v>
      </c>
      <c r="BB940" s="181">
        <f>Инвентаризация!O943</f>
        <v>0</v>
      </c>
      <c r="BC940" s="181">
        <f>Инвентаризация!P943</f>
        <v>0</v>
      </c>
      <c r="BD940" s="181">
        <f>Инвентаризация!Q943</f>
        <v>0</v>
      </c>
      <c r="BE940" s="181" t="str">
        <f>IFERROR('Аксапта 2'!A948,"-")</f>
        <v>-</v>
      </c>
      <c r="BF940" s="38">
        <f t="shared" si="296"/>
        <v>0</v>
      </c>
      <c r="BG940" s="38">
        <f t="shared" si="297"/>
        <v>0</v>
      </c>
      <c r="BH940" s="38">
        <f t="shared" si="298"/>
        <v>0</v>
      </c>
      <c r="BI940" s="181">
        <f t="shared" si="299"/>
        <v>0</v>
      </c>
      <c r="BL940" s="181">
        <f>Инвентаризация!O943</f>
        <v>0</v>
      </c>
      <c r="BM940" s="181">
        <f>Инвентаризация!P943</f>
        <v>0</v>
      </c>
      <c r="BN940" s="181">
        <f>Инвентаризация!Q943</f>
        <v>0</v>
      </c>
      <c r="BO940" s="181" t="str">
        <f>IFERROR('Аксапта 3'!A948,"-")</f>
        <v>-</v>
      </c>
      <c r="BP940" s="38">
        <f t="shared" si="300"/>
        <v>0</v>
      </c>
      <c r="BQ940" s="38">
        <f t="shared" si="301"/>
        <v>0</v>
      </c>
      <c r="BR940" s="38">
        <f t="shared" si="302"/>
        <v>0</v>
      </c>
      <c r="BS940" s="181">
        <f t="shared" si="303"/>
        <v>0</v>
      </c>
    </row>
    <row r="941" spans="41:71">
      <c r="AO941" s="38">
        <f t="shared" si="290"/>
        <v>0</v>
      </c>
      <c r="AP941" s="38">
        <f t="shared" si="291"/>
        <v>0</v>
      </c>
      <c r="AR941" s="181">
        <f>Инвентаризация!O944</f>
        <v>0</v>
      </c>
      <c r="AS941" s="181">
        <f>Инвентаризация!P944</f>
        <v>0</v>
      </c>
      <c r="AT941" s="181">
        <f>Инвентаризация!Q944</f>
        <v>0</v>
      </c>
      <c r="AU941" s="181" t="str">
        <f>IFERROR('Аксапта '!A949,"-")</f>
        <v>-</v>
      </c>
      <c r="AV941" s="38">
        <f t="shared" si="292"/>
        <v>0</v>
      </c>
      <c r="AW941" s="38">
        <f t="shared" si="293"/>
        <v>0</v>
      </c>
      <c r="AX941" s="38">
        <f t="shared" si="294"/>
        <v>0</v>
      </c>
      <c r="AY941" s="181">
        <f t="shared" si="295"/>
        <v>0</v>
      </c>
      <c r="BB941" s="181">
        <f>Инвентаризация!O944</f>
        <v>0</v>
      </c>
      <c r="BC941" s="181">
        <f>Инвентаризация!P944</f>
        <v>0</v>
      </c>
      <c r="BD941" s="181">
        <f>Инвентаризация!Q944</f>
        <v>0</v>
      </c>
      <c r="BE941" s="181" t="str">
        <f>IFERROR('Аксапта 2'!A949,"-")</f>
        <v>-</v>
      </c>
      <c r="BF941" s="38">
        <f t="shared" si="296"/>
        <v>0</v>
      </c>
      <c r="BG941" s="38">
        <f t="shared" si="297"/>
        <v>0</v>
      </c>
      <c r="BH941" s="38">
        <f t="shared" si="298"/>
        <v>0</v>
      </c>
      <c r="BI941" s="181">
        <f t="shared" si="299"/>
        <v>0</v>
      </c>
      <c r="BL941" s="181">
        <f>Инвентаризация!O944</f>
        <v>0</v>
      </c>
      <c r="BM941" s="181">
        <f>Инвентаризация!P944</f>
        <v>0</v>
      </c>
      <c r="BN941" s="181">
        <f>Инвентаризация!Q944</f>
        <v>0</v>
      </c>
      <c r="BO941" s="181" t="str">
        <f>IFERROR('Аксапта 3'!A949,"-")</f>
        <v>-</v>
      </c>
      <c r="BP941" s="38">
        <f t="shared" si="300"/>
        <v>0</v>
      </c>
      <c r="BQ941" s="38">
        <f t="shared" si="301"/>
        <v>0</v>
      </c>
      <c r="BR941" s="38">
        <f t="shared" si="302"/>
        <v>0</v>
      </c>
      <c r="BS941" s="181">
        <f t="shared" si="303"/>
        <v>0</v>
      </c>
    </row>
    <row r="942" spans="41:71">
      <c r="AO942" s="38">
        <f t="shared" si="290"/>
        <v>0</v>
      </c>
      <c r="AP942" s="38">
        <f t="shared" si="291"/>
        <v>0</v>
      </c>
      <c r="AR942" s="181">
        <f>Инвентаризация!O945</f>
        <v>0</v>
      </c>
      <c r="AS942" s="181">
        <f>Инвентаризация!P945</f>
        <v>0</v>
      </c>
      <c r="AT942" s="181">
        <f>Инвентаризация!Q945</f>
        <v>0</v>
      </c>
      <c r="AU942" s="181" t="str">
        <f>IFERROR('Аксапта '!A950,"-")</f>
        <v>-</v>
      </c>
      <c r="AV942" s="38">
        <f t="shared" si="292"/>
        <v>0</v>
      </c>
      <c r="AW942" s="38">
        <f t="shared" si="293"/>
        <v>0</v>
      </c>
      <c r="AX942" s="38">
        <f t="shared" si="294"/>
        <v>0</v>
      </c>
      <c r="AY942" s="181">
        <f t="shared" si="295"/>
        <v>0</v>
      </c>
      <c r="BB942" s="181">
        <f>Инвентаризация!O945</f>
        <v>0</v>
      </c>
      <c r="BC942" s="181">
        <f>Инвентаризация!P945</f>
        <v>0</v>
      </c>
      <c r="BD942" s="181">
        <f>Инвентаризация!Q945</f>
        <v>0</v>
      </c>
      <c r="BE942" s="181" t="str">
        <f>IFERROR('Аксапта 2'!A950,"-")</f>
        <v>-</v>
      </c>
      <c r="BF942" s="38">
        <f t="shared" si="296"/>
        <v>0</v>
      </c>
      <c r="BG942" s="38">
        <f t="shared" si="297"/>
        <v>0</v>
      </c>
      <c r="BH942" s="38">
        <f t="shared" si="298"/>
        <v>0</v>
      </c>
      <c r="BI942" s="181">
        <f t="shared" si="299"/>
        <v>0</v>
      </c>
      <c r="BL942" s="181">
        <f>Инвентаризация!O945</f>
        <v>0</v>
      </c>
      <c r="BM942" s="181">
        <f>Инвентаризация!P945</f>
        <v>0</v>
      </c>
      <c r="BN942" s="181">
        <f>Инвентаризация!Q945</f>
        <v>0</v>
      </c>
      <c r="BO942" s="181" t="str">
        <f>IFERROR('Аксапта 3'!A950,"-")</f>
        <v>-</v>
      </c>
      <c r="BP942" s="38">
        <f t="shared" si="300"/>
        <v>0</v>
      </c>
      <c r="BQ942" s="38">
        <f t="shared" si="301"/>
        <v>0</v>
      </c>
      <c r="BR942" s="38">
        <f t="shared" si="302"/>
        <v>0</v>
      </c>
      <c r="BS942" s="181">
        <f t="shared" si="303"/>
        <v>0</v>
      </c>
    </row>
    <row r="943" spans="41:71">
      <c r="AO943" s="38">
        <f t="shared" si="290"/>
        <v>0</v>
      </c>
      <c r="AP943" s="38">
        <f t="shared" si="291"/>
        <v>0</v>
      </c>
      <c r="AR943" s="181">
        <f>Инвентаризация!O946</f>
        <v>0</v>
      </c>
      <c r="AS943" s="181">
        <f>Инвентаризация!P946</f>
        <v>0</v>
      </c>
      <c r="AT943" s="181">
        <f>Инвентаризация!Q946</f>
        <v>0</v>
      </c>
      <c r="AU943" s="181" t="str">
        <f>IFERROR('Аксапта '!A951,"-")</f>
        <v>-</v>
      </c>
      <c r="AV943" s="38">
        <f t="shared" si="292"/>
        <v>0</v>
      </c>
      <c r="AW943" s="38">
        <f t="shared" si="293"/>
        <v>0</v>
      </c>
      <c r="AX943" s="38">
        <f t="shared" si="294"/>
        <v>0</v>
      </c>
      <c r="AY943" s="181">
        <f t="shared" si="295"/>
        <v>0</v>
      </c>
      <c r="BB943" s="181">
        <f>Инвентаризация!O946</f>
        <v>0</v>
      </c>
      <c r="BC943" s="181">
        <f>Инвентаризация!P946</f>
        <v>0</v>
      </c>
      <c r="BD943" s="181">
        <f>Инвентаризация!Q946</f>
        <v>0</v>
      </c>
      <c r="BE943" s="181" t="str">
        <f>IFERROR('Аксапта 2'!A951,"-")</f>
        <v>-</v>
      </c>
      <c r="BF943" s="38">
        <f t="shared" si="296"/>
        <v>0</v>
      </c>
      <c r="BG943" s="38">
        <f t="shared" si="297"/>
        <v>0</v>
      </c>
      <c r="BH943" s="38">
        <f t="shared" si="298"/>
        <v>0</v>
      </c>
      <c r="BI943" s="181">
        <f t="shared" si="299"/>
        <v>0</v>
      </c>
      <c r="BL943" s="181">
        <f>Инвентаризация!O946</f>
        <v>0</v>
      </c>
      <c r="BM943" s="181">
        <f>Инвентаризация!P946</f>
        <v>0</v>
      </c>
      <c r="BN943" s="181">
        <f>Инвентаризация!Q946</f>
        <v>0</v>
      </c>
      <c r="BO943" s="181" t="str">
        <f>IFERROR('Аксапта 3'!A951,"-")</f>
        <v>-</v>
      </c>
      <c r="BP943" s="38">
        <f t="shared" si="300"/>
        <v>0</v>
      </c>
      <c r="BQ943" s="38">
        <f t="shared" si="301"/>
        <v>0</v>
      </c>
      <c r="BR943" s="38">
        <f t="shared" si="302"/>
        <v>0</v>
      </c>
      <c r="BS943" s="181">
        <f t="shared" si="303"/>
        <v>0</v>
      </c>
    </row>
    <row r="944" spans="41:71">
      <c r="AO944" s="38">
        <f t="shared" si="290"/>
        <v>0</v>
      </c>
      <c r="AP944" s="38">
        <f t="shared" si="291"/>
        <v>0</v>
      </c>
      <c r="AR944" s="181">
        <f>Инвентаризация!O947</f>
        <v>0</v>
      </c>
      <c r="AS944" s="181">
        <f>Инвентаризация!P947</f>
        <v>0</v>
      </c>
      <c r="AT944" s="181">
        <f>Инвентаризация!Q947</f>
        <v>0</v>
      </c>
      <c r="AU944" s="181" t="str">
        <f>IFERROR('Аксапта '!A952,"-")</f>
        <v>-</v>
      </c>
      <c r="AV944" s="38">
        <f t="shared" si="292"/>
        <v>0</v>
      </c>
      <c r="AW944" s="38">
        <f t="shared" si="293"/>
        <v>0</v>
      </c>
      <c r="AX944" s="38">
        <f t="shared" si="294"/>
        <v>0</v>
      </c>
      <c r="AY944" s="181">
        <f t="shared" si="295"/>
        <v>0</v>
      </c>
      <c r="BB944" s="181">
        <f>Инвентаризация!O947</f>
        <v>0</v>
      </c>
      <c r="BC944" s="181">
        <f>Инвентаризация!P947</f>
        <v>0</v>
      </c>
      <c r="BD944" s="181">
        <f>Инвентаризация!Q947</f>
        <v>0</v>
      </c>
      <c r="BE944" s="181" t="str">
        <f>IFERROR('Аксапта 2'!A952,"-")</f>
        <v>-</v>
      </c>
      <c r="BF944" s="38">
        <f t="shared" si="296"/>
        <v>0</v>
      </c>
      <c r="BG944" s="38">
        <f t="shared" si="297"/>
        <v>0</v>
      </c>
      <c r="BH944" s="38">
        <f t="shared" si="298"/>
        <v>0</v>
      </c>
      <c r="BI944" s="181">
        <f t="shared" si="299"/>
        <v>0</v>
      </c>
      <c r="BL944" s="181">
        <f>Инвентаризация!O947</f>
        <v>0</v>
      </c>
      <c r="BM944" s="181">
        <f>Инвентаризация!P947</f>
        <v>0</v>
      </c>
      <c r="BN944" s="181">
        <f>Инвентаризация!Q947</f>
        <v>0</v>
      </c>
      <c r="BO944" s="181" t="str">
        <f>IFERROR('Аксапта 3'!A952,"-")</f>
        <v>-</v>
      </c>
      <c r="BP944" s="38">
        <f t="shared" si="300"/>
        <v>0</v>
      </c>
      <c r="BQ944" s="38">
        <f t="shared" si="301"/>
        <v>0</v>
      </c>
      <c r="BR944" s="38">
        <f t="shared" si="302"/>
        <v>0</v>
      </c>
      <c r="BS944" s="181">
        <f t="shared" si="303"/>
        <v>0</v>
      </c>
    </row>
    <row r="945" spans="41:71">
      <c r="AO945" s="38">
        <f t="shared" si="290"/>
        <v>0</v>
      </c>
      <c r="AP945" s="38">
        <f t="shared" si="291"/>
        <v>0</v>
      </c>
      <c r="AR945" s="181">
        <f>Инвентаризация!O948</f>
        <v>0</v>
      </c>
      <c r="AS945" s="181">
        <f>Инвентаризация!P948</f>
        <v>0</v>
      </c>
      <c r="AT945" s="181">
        <f>Инвентаризация!Q948</f>
        <v>0</v>
      </c>
      <c r="AU945" s="181" t="str">
        <f>IFERROR('Аксапта '!A953,"-")</f>
        <v>-</v>
      </c>
      <c r="AV945" s="38">
        <f t="shared" si="292"/>
        <v>0</v>
      </c>
      <c r="AW945" s="38">
        <f t="shared" si="293"/>
        <v>0</v>
      </c>
      <c r="AX945" s="38">
        <f t="shared" si="294"/>
        <v>0</v>
      </c>
      <c r="AY945" s="181">
        <f t="shared" si="295"/>
        <v>0</v>
      </c>
      <c r="BB945" s="181">
        <f>Инвентаризация!O948</f>
        <v>0</v>
      </c>
      <c r="BC945" s="181">
        <f>Инвентаризация!P948</f>
        <v>0</v>
      </c>
      <c r="BD945" s="181">
        <f>Инвентаризация!Q948</f>
        <v>0</v>
      </c>
      <c r="BE945" s="181" t="str">
        <f>IFERROR('Аксапта 2'!A953,"-")</f>
        <v>-</v>
      </c>
      <c r="BF945" s="38">
        <f t="shared" si="296"/>
        <v>0</v>
      </c>
      <c r="BG945" s="38">
        <f t="shared" si="297"/>
        <v>0</v>
      </c>
      <c r="BH945" s="38">
        <f t="shared" si="298"/>
        <v>0</v>
      </c>
      <c r="BI945" s="181">
        <f t="shared" si="299"/>
        <v>0</v>
      </c>
      <c r="BL945" s="181">
        <f>Инвентаризация!O948</f>
        <v>0</v>
      </c>
      <c r="BM945" s="181">
        <f>Инвентаризация!P948</f>
        <v>0</v>
      </c>
      <c r="BN945" s="181">
        <f>Инвентаризация!Q948</f>
        <v>0</v>
      </c>
      <c r="BO945" s="181" t="str">
        <f>IFERROR('Аксапта 3'!A953,"-")</f>
        <v>-</v>
      </c>
      <c r="BP945" s="38">
        <f t="shared" si="300"/>
        <v>0</v>
      </c>
      <c r="BQ945" s="38">
        <f t="shared" si="301"/>
        <v>0</v>
      </c>
      <c r="BR945" s="38">
        <f t="shared" si="302"/>
        <v>0</v>
      </c>
      <c r="BS945" s="181">
        <f t="shared" si="303"/>
        <v>0</v>
      </c>
    </row>
    <row r="946" spans="41:71">
      <c r="AO946" s="38">
        <f t="shared" si="290"/>
        <v>0</v>
      </c>
      <c r="AP946" s="38">
        <f t="shared" si="291"/>
        <v>0</v>
      </c>
      <c r="AR946" s="181">
        <f>Инвентаризация!O949</f>
        <v>0</v>
      </c>
      <c r="AS946" s="181">
        <f>Инвентаризация!P949</f>
        <v>0</v>
      </c>
      <c r="AT946" s="181">
        <f>Инвентаризация!Q949</f>
        <v>0</v>
      </c>
      <c r="AU946" s="181" t="str">
        <f>IFERROR('Аксапта '!A954,"-")</f>
        <v>-</v>
      </c>
      <c r="AV946" s="38">
        <f t="shared" si="292"/>
        <v>0</v>
      </c>
      <c r="AW946" s="38">
        <f t="shared" si="293"/>
        <v>0</v>
      </c>
      <c r="AX946" s="38">
        <f t="shared" si="294"/>
        <v>0</v>
      </c>
      <c r="AY946" s="181">
        <f t="shared" si="295"/>
        <v>0</v>
      </c>
      <c r="BB946" s="181">
        <f>Инвентаризация!O949</f>
        <v>0</v>
      </c>
      <c r="BC946" s="181">
        <f>Инвентаризация!P949</f>
        <v>0</v>
      </c>
      <c r="BD946" s="181">
        <f>Инвентаризация!Q949</f>
        <v>0</v>
      </c>
      <c r="BE946" s="181" t="str">
        <f>IFERROR('Аксапта 2'!A954,"-")</f>
        <v>-</v>
      </c>
      <c r="BF946" s="38">
        <f t="shared" si="296"/>
        <v>0</v>
      </c>
      <c r="BG946" s="38">
        <f t="shared" si="297"/>
        <v>0</v>
      </c>
      <c r="BH946" s="38">
        <f t="shared" si="298"/>
        <v>0</v>
      </c>
      <c r="BI946" s="181">
        <f t="shared" si="299"/>
        <v>0</v>
      </c>
      <c r="BL946" s="181">
        <f>Инвентаризация!O949</f>
        <v>0</v>
      </c>
      <c r="BM946" s="181">
        <f>Инвентаризация!P949</f>
        <v>0</v>
      </c>
      <c r="BN946" s="181">
        <f>Инвентаризация!Q949</f>
        <v>0</v>
      </c>
      <c r="BO946" s="181" t="str">
        <f>IFERROR('Аксапта 3'!A954,"-")</f>
        <v>-</v>
      </c>
      <c r="BP946" s="38">
        <f t="shared" si="300"/>
        <v>0</v>
      </c>
      <c r="BQ946" s="38">
        <f t="shared" si="301"/>
        <v>0</v>
      </c>
      <c r="BR946" s="38">
        <f t="shared" si="302"/>
        <v>0</v>
      </c>
      <c r="BS946" s="181">
        <f t="shared" si="303"/>
        <v>0</v>
      </c>
    </row>
    <row r="947" spans="41:71">
      <c r="AO947" s="38">
        <f t="shared" si="290"/>
        <v>0</v>
      </c>
      <c r="AP947" s="38">
        <f t="shared" si="291"/>
        <v>0</v>
      </c>
      <c r="AR947" s="181">
        <f>Инвентаризация!O950</f>
        <v>0</v>
      </c>
      <c r="AS947" s="181">
        <f>Инвентаризация!P950</f>
        <v>0</v>
      </c>
      <c r="AT947" s="181">
        <f>Инвентаризация!Q950</f>
        <v>0</v>
      </c>
      <c r="AU947" s="181" t="str">
        <f>IFERROR('Аксапта '!A955,"-")</f>
        <v>-</v>
      </c>
      <c r="AV947" s="38">
        <f t="shared" si="292"/>
        <v>0</v>
      </c>
      <c r="AW947" s="38">
        <f t="shared" si="293"/>
        <v>0</v>
      </c>
      <c r="AX947" s="38">
        <f t="shared" si="294"/>
        <v>0</v>
      </c>
      <c r="AY947" s="181">
        <f t="shared" si="295"/>
        <v>0</v>
      </c>
      <c r="BB947" s="181">
        <f>Инвентаризация!O950</f>
        <v>0</v>
      </c>
      <c r="BC947" s="181">
        <f>Инвентаризация!P950</f>
        <v>0</v>
      </c>
      <c r="BD947" s="181">
        <f>Инвентаризация!Q950</f>
        <v>0</v>
      </c>
      <c r="BE947" s="181" t="str">
        <f>IFERROR('Аксапта 2'!A955,"-")</f>
        <v>-</v>
      </c>
      <c r="BF947" s="38">
        <f t="shared" si="296"/>
        <v>0</v>
      </c>
      <c r="BG947" s="38">
        <f t="shared" si="297"/>
        <v>0</v>
      </c>
      <c r="BH947" s="38">
        <f t="shared" si="298"/>
        <v>0</v>
      </c>
      <c r="BI947" s="181">
        <f t="shared" si="299"/>
        <v>0</v>
      </c>
      <c r="BL947" s="181">
        <f>Инвентаризация!O950</f>
        <v>0</v>
      </c>
      <c r="BM947" s="181">
        <f>Инвентаризация!P950</f>
        <v>0</v>
      </c>
      <c r="BN947" s="181">
        <f>Инвентаризация!Q950</f>
        <v>0</v>
      </c>
      <c r="BO947" s="181" t="str">
        <f>IFERROR('Аксапта 3'!A955,"-")</f>
        <v>-</v>
      </c>
      <c r="BP947" s="38">
        <f t="shared" si="300"/>
        <v>0</v>
      </c>
      <c r="BQ947" s="38">
        <f t="shared" si="301"/>
        <v>0</v>
      </c>
      <c r="BR947" s="38">
        <f t="shared" si="302"/>
        <v>0</v>
      </c>
      <c r="BS947" s="181">
        <f t="shared" si="303"/>
        <v>0</v>
      </c>
    </row>
    <row r="948" spans="41:71">
      <c r="AO948" s="38">
        <f t="shared" si="290"/>
        <v>0</v>
      </c>
      <c r="AP948" s="38">
        <f t="shared" si="291"/>
        <v>0</v>
      </c>
      <c r="AR948" s="181">
        <f>Инвентаризация!O951</f>
        <v>0</v>
      </c>
      <c r="AS948" s="181">
        <f>Инвентаризация!P951</f>
        <v>0</v>
      </c>
      <c r="AT948" s="181">
        <f>Инвентаризация!Q951</f>
        <v>0</v>
      </c>
      <c r="AU948" s="181" t="str">
        <f>IFERROR('Аксапта '!A956,"-")</f>
        <v>-</v>
      </c>
      <c r="AV948" s="38">
        <f t="shared" si="292"/>
        <v>0</v>
      </c>
      <c r="AW948" s="38">
        <f t="shared" si="293"/>
        <v>0</v>
      </c>
      <c r="AX948" s="38">
        <f t="shared" si="294"/>
        <v>0</v>
      </c>
      <c r="AY948" s="181">
        <f t="shared" si="295"/>
        <v>0</v>
      </c>
      <c r="BB948" s="181">
        <f>Инвентаризация!O951</f>
        <v>0</v>
      </c>
      <c r="BC948" s="181">
        <f>Инвентаризация!P951</f>
        <v>0</v>
      </c>
      <c r="BD948" s="181">
        <f>Инвентаризация!Q951</f>
        <v>0</v>
      </c>
      <c r="BE948" s="181" t="str">
        <f>IFERROR('Аксапта 2'!A956,"-")</f>
        <v>-</v>
      </c>
      <c r="BF948" s="38">
        <f t="shared" si="296"/>
        <v>0</v>
      </c>
      <c r="BG948" s="38">
        <f t="shared" si="297"/>
        <v>0</v>
      </c>
      <c r="BH948" s="38">
        <f t="shared" si="298"/>
        <v>0</v>
      </c>
      <c r="BI948" s="181">
        <f t="shared" si="299"/>
        <v>0</v>
      </c>
      <c r="BL948" s="181">
        <f>Инвентаризация!O951</f>
        <v>0</v>
      </c>
      <c r="BM948" s="181">
        <f>Инвентаризация!P951</f>
        <v>0</v>
      </c>
      <c r="BN948" s="181">
        <f>Инвентаризация!Q951</f>
        <v>0</v>
      </c>
      <c r="BO948" s="181" t="str">
        <f>IFERROR('Аксапта 3'!A956,"-")</f>
        <v>-</v>
      </c>
      <c r="BP948" s="38">
        <f t="shared" si="300"/>
        <v>0</v>
      </c>
      <c r="BQ948" s="38">
        <f t="shared" si="301"/>
        <v>0</v>
      </c>
      <c r="BR948" s="38">
        <f t="shared" si="302"/>
        <v>0</v>
      </c>
      <c r="BS948" s="181">
        <f t="shared" si="303"/>
        <v>0</v>
      </c>
    </row>
    <row r="949" spans="41:71">
      <c r="AO949" s="38">
        <f t="shared" si="290"/>
        <v>0</v>
      </c>
      <c r="AP949" s="38">
        <f t="shared" si="291"/>
        <v>0</v>
      </c>
      <c r="AR949" s="181">
        <f>Инвентаризация!O952</f>
        <v>0</v>
      </c>
      <c r="AS949" s="181">
        <f>Инвентаризация!P952</f>
        <v>0</v>
      </c>
      <c r="AT949" s="181">
        <f>Инвентаризация!Q952</f>
        <v>0</v>
      </c>
      <c r="AU949" s="181" t="str">
        <f>IFERROR('Аксапта '!A957,"-")</f>
        <v>-</v>
      </c>
      <c r="AV949" s="38">
        <f t="shared" si="292"/>
        <v>0</v>
      </c>
      <c r="AW949" s="38">
        <f t="shared" si="293"/>
        <v>0</v>
      </c>
      <c r="AX949" s="38">
        <f t="shared" si="294"/>
        <v>0</v>
      </c>
      <c r="AY949" s="181">
        <f t="shared" si="295"/>
        <v>0</v>
      </c>
      <c r="BB949" s="181">
        <f>Инвентаризация!O952</f>
        <v>0</v>
      </c>
      <c r="BC949" s="181">
        <f>Инвентаризация!P952</f>
        <v>0</v>
      </c>
      <c r="BD949" s="181">
        <f>Инвентаризация!Q952</f>
        <v>0</v>
      </c>
      <c r="BE949" s="181" t="str">
        <f>IFERROR('Аксапта 2'!A957,"-")</f>
        <v>-</v>
      </c>
      <c r="BF949" s="38">
        <f t="shared" si="296"/>
        <v>0</v>
      </c>
      <c r="BG949" s="38">
        <f t="shared" si="297"/>
        <v>0</v>
      </c>
      <c r="BH949" s="38">
        <f t="shared" si="298"/>
        <v>0</v>
      </c>
      <c r="BI949" s="181">
        <f t="shared" si="299"/>
        <v>0</v>
      </c>
      <c r="BL949" s="181">
        <f>Инвентаризация!O952</f>
        <v>0</v>
      </c>
      <c r="BM949" s="181">
        <f>Инвентаризация!P952</f>
        <v>0</v>
      </c>
      <c r="BN949" s="181">
        <f>Инвентаризация!Q952</f>
        <v>0</v>
      </c>
      <c r="BO949" s="181" t="str">
        <f>IFERROR('Аксапта 3'!A957,"-")</f>
        <v>-</v>
      </c>
      <c r="BP949" s="38">
        <f t="shared" si="300"/>
        <v>0</v>
      </c>
      <c r="BQ949" s="38">
        <f t="shared" si="301"/>
        <v>0</v>
      </c>
      <c r="BR949" s="38">
        <f t="shared" si="302"/>
        <v>0</v>
      </c>
      <c r="BS949" s="181">
        <f t="shared" si="303"/>
        <v>0</v>
      </c>
    </row>
    <row r="950" spans="41:71">
      <c r="AO950" s="38">
        <f t="shared" si="290"/>
        <v>0</v>
      </c>
      <c r="AP950" s="38">
        <f t="shared" si="291"/>
        <v>0</v>
      </c>
      <c r="AR950" s="181">
        <f>Инвентаризация!O953</f>
        <v>0</v>
      </c>
      <c r="AS950" s="181">
        <f>Инвентаризация!P953</f>
        <v>0</v>
      </c>
      <c r="AT950" s="181">
        <f>Инвентаризация!Q953</f>
        <v>0</v>
      </c>
      <c r="AU950" s="181" t="str">
        <f>IFERROR('Аксапта '!A958,"-")</f>
        <v>-</v>
      </c>
      <c r="AV950" s="38">
        <f t="shared" si="292"/>
        <v>0</v>
      </c>
      <c r="AW950" s="38">
        <f t="shared" si="293"/>
        <v>0</v>
      </c>
      <c r="AX950" s="38">
        <f t="shared" si="294"/>
        <v>0</v>
      </c>
      <c r="AY950" s="181">
        <f t="shared" si="295"/>
        <v>0</v>
      </c>
      <c r="BB950" s="181">
        <f>Инвентаризация!O953</f>
        <v>0</v>
      </c>
      <c r="BC950" s="181">
        <f>Инвентаризация!P953</f>
        <v>0</v>
      </c>
      <c r="BD950" s="181">
        <f>Инвентаризация!Q953</f>
        <v>0</v>
      </c>
      <c r="BE950" s="181" t="str">
        <f>IFERROR('Аксапта 2'!A958,"-")</f>
        <v>-</v>
      </c>
      <c r="BF950" s="38">
        <f t="shared" si="296"/>
        <v>0</v>
      </c>
      <c r="BG950" s="38">
        <f t="shared" si="297"/>
        <v>0</v>
      </c>
      <c r="BH950" s="38">
        <f t="shared" si="298"/>
        <v>0</v>
      </c>
      <c r="BI950" s="181">
        <f t="shared" si="299"/>
        <v>0</v>
      </c>
      <c r="BL950" s="181">
        <f>Инвентаризация!O953</f>
        <v>0</v>
      </c>
      <c r="BM950" s="181">
        <f>Инвентаризация!P953</f>
        <v>0</v>
      </c>
      <c r="BN950" s="181">
        <f>Инвентаризация!Q953</f>
        <v>0</v>
      </c>
      <c r="BO950" s="181" t="str">
        <f>IFERROR('Аксапта 3'!A958,"-")</f>
        <v>-</v>
      </c>
      <c r="BP950" s="38">
        <f t="shared" si="300"/>
        <v>0</v>
      </c>
      <c r="BQ950" s="38">
        <f t="shared" si="301"/>
        <v>0</v>
      </c>
      <c r="BR950" s="38">
        <f t="shared" si="302"/>
        <v>0</v>
      </c>
      <c r="BS950" s="181">
        <f t="shared" si="303"/>
        <v>0</v>
      </c>
    </row>
    <row r="951" spans="41:71">
      <c r="AO951" s="38">
        <f t="shared" si="290"/>
        <v>0</v>
      </c>
      <c r="AP951" s="38">
        <f t="shared" si="291"/>
        <v>0</v>
      </c>
      <c r="AR951" s="181">
        <f>Инвентаризация!O954</f>
        <v>0</v>
      </c>
      <c r="AS951" s="181">
        <f>Инвентаризация!P954</f>
        <v>0</v>
      </c>
      <c r="AT951" s="181">
        <f>Инвентаризация!Q954</f>
        <v>0</v>
      </c>
      <c r="AU951" s="181" t="str">
        <f>IFERROR('Аксапта '!A959,"-")</f>
        <v>-</v>
      </c>
      <c r="AV951" s="38">
        <f t="shared" si="292"/>
        <v>0</v>
      </c>
      <c r="AW951" s="38">
        <f t="shared" si="293"/>
        <v>0</v>
      </c>
      <c r="AX951" s="38">
        <f t="shared" si="294"/>
        <v>0</v>
      </c>
      <c r="AY951" s="181">
        <f t="shared" si="295"/>
        <v>0</v>
      </c>
      <c r="BB951" s="181">
        <f>Инвентаризация!O954</f>
        <v>0</v>
      </c>
      <c r="BC951" s="181">
        <f>Инвентаризация!P954</f>
        <v>0</v>
      </c>
      <c r="BD951" s="181">
        <f>Инвентаризация!Q954</f>
        <v>0</v>
      </c>
      <c r="BE951" s="181" t="str">
        <f>IFERROR('Аксапта 2'!A959,"-")</f>
        <v>-</v>
      </c>
      <c r="BF951" s="38">
        <f t="shared" si="296"/>
        <v>0</v>
      </c>
      <c r="BG951" s="38">
        <f t="shared" si="297"/>
        <v>0</v>
      </c>
      <c r="BH951" s="38">
        <f t="shared" si="298"/>
        <v>0</v>
      </c>
      <c r="BI951" s="181">
        <f t="shared" si="299"/>
        <v>0</v>
      </c>
      <c r="BL951" s="181">
        <f>Инвентаризация!O954</f>
        <v>0</v>
      </c>
      <c r="BM951" s="181">
        <f>Инвентаризация!P954</f>
        <v>0</v>
      </c>
      <c r="BN951" s="181">
        <f>Инвентаризация!Q954</f>
        <v>0</v>
      </c>
      <c r="BO951" s="181" t="str">
        <f>IFERROR('Аксапта 3'!A959,"-")</f>
        <v>-</v>
      </c>
      <c r="BP951" s="38">
        <f t="shared" si="300"/>
        <v>0</v>
      </c>
      <c r="BQ951" s="38">
        <f t="shared" si="301"/>
        <v>0</v>
      </c>
      <c r="BR951" s="38">
        <f t="shared" si="302"/>
        <v>0</v>
      </c>
      <c r="BS951" s="181">
        <f t="shared" si="303"/>
        <v>0</v>
      </c>
    </row>
    <row r="952" spans="41:71">
      <c r="AO952" s="38">
        <f t="shared" si="290"/>
        <v>0</v>
      </c>
      <c r="AP952" s="38">
        <f t="shared" si="291"/>
        <v>0</v>
      </c>
      <c r="AR952" s="181">
        <f>Инвентаризация!O955</f>
        <v>0</v>
      </c>
      <c r="AS952" s="181">
        <f>Инвентаризация!P955</f>
        <v>0</v>
      </c>
      <c r="AT952" s="181">
        <f>Инвентаризация!Q955</f>
        <v>0</v>
      </c>
      <c r="AU952" s="181" t="str">
        <f>IFERROR('Аксапта '!A960,"-")</f>
        <v>-</v>
      </c>
      <c r="AV952" s="38">
        <f t="shared" si="292"/>
        <v>0</v>
      </c>
      <c r="AW952" s="38">
        <f t="shared" si="293"/>
        <v>0</v>
      </c>
      <c r="AX952" s="38">
        <f t="shared" si="294"/>
        <v>0</v>
      </c>
      <c r="AY952" s="181">
        <f t="shared" si="295"/>
        <v>0</v>
      </c>
      <c r="BB952" s="181">
        <f>Инвентаризация!O955</f>
        <v>0</v>
      </c>
      <c r="BC952" s="181">
        <f>Инвентаризация!P955</f>
        <v>0</v>
      </c>
      <c r="BD952" s="181">
        <f>Инвентаризация!Q955</f>
        <v>0</v>
      </c>
      <c r="BE952" s="181" t="str">
        <f>IFERROR('Аксапта 2'!A960,"-")</f>
        <v>-</v>
      </c>
      <c r="BF952" s="38">
        <f t="shared" si="296"/>
        <v>0</v>
      </c>
      <c r="BG952" s="38">
        <f t="shared" si="297"/>
        <v>0</v>
      </c>
      <c r="BH952" s="38">
        <f t="shared" si="298"/>
        <v>0</v>
      </c>
      <c r="BI952" s="181">
        <f t="shared" si="299"/>
        <v>0</v>
      </c>
      <c r="BL952" s="181">
        <f>Инвентаризация!O955</f>
        <v>0</v>
      </c>
      <c r="BM952" s="181">
        <f>Инвентаризация!P955</f>
        <v>0</v>
      </c>
      <c r="BN952" s="181">
        <f>Инвентаризация!Q955</f>
        <v>0</v>
      </c>
      <c r="BO952" s="181" t="str">
        <f>IFERROR('Аксапта 3'!A960,"-")</f>
        <v>-</v>
      </c>
      <c r="BP952" s="38">
        <f t="shared" si="300"/>
        <v>0</v>
      </c>
      <c r="BQ952" s="38">
        <f t="shared" si="301"/>
        <v>0</v>
      </c>
      <c r="BR952" s="38">
        <f t="shared" si="302"/>
        <v>0</v>
      </c>
      <c r="BS952" s="181">
        <f t="shared" si="303"/>
        <v>0</v>
      </c>
    </row>
    <row r="953" spans="41:71">
      <c r="AO953" s="38">
        <f t="shared" si="290"/>
        <v>0</v>
      </c>
      <c r="AP953" s="38">
        <f t="shared" si="291"/>
        <v>0</v>
      </c>
      <c r="AR953" s="181">
        <f>Инвентаризация!O956</f>
        <v>0</v>
      </c>
      <c r="AS953" s="181">
        <f>Инвентаризация!P956</f>
        <v>0</v>
      </c>
      <c r="AT953" s="181">
        <f>Инвентаризация!Q956</f>
        <v>0</v>
      </c>
      <c r="AU953" s="181" t="str">
        <f>IFERROR('Аксапта '!A961,"-")</f>
        <v>-</v>
      </c>
      <c r="AV953" s="38">
        <f t="shared" si="292"/>
        <v>0</v>
      </c>
      <c r="AW953" s="38">
        <f t="shared" si="293"/>
        <v>0</v>
      </c>
      <c r="AX953" s="38">
        <f t="shared" si="294"/>
        <v>0</v>
      </c>
      <c r="AY953" s="181">
        <f t="shared" si="295"/>
        <v>0</v>
      </c>
      <c r="BB953" s="181">
        <f>Инвентаризация!O956</f>
        <v>0</v>
      </c>
      <c r="BC953" s="181">
        <f>Инвентаризация!P956</f>
        <v>0</v>
      </c>
      <c r="BD953" s="181">
        <f>Инвентаризация!Q956</f>
        <v>0</v>
      </c>
      <c r="BE953" s="181" t="str">
        <f>IFERROR('Аксапта 2'!A961,"-")</f>
        <v>-</v>
      </c>
      <c r="BF953" s="38">
        <f t="shared" si="296"/>
        <v>0</v>
      </c>
      <c r="BG953" s="38">
        <f t="shared" si="297"/>
        <v>0</v>
      </c>
      <c r="BH953" s="38">
        <f t="shared" si="298"/>
        <v>0</v>
      </c>
      <c r="BI953" s="181">
        <f t="shared" si="299"/>
        <v>0</v>
      </c>
      <c r="BL953" s="181">
        <f>Инвентаризация!O956</f>
        <v>0</v>
      </c>
      <c r="BM953" s="181">
        <f>Инвентаризация!P956</f>
        <v>0</v>
      </c>
      <c r="BN953" s="181">
        <f>Инвентаризация!Q956</f>
        <v>0</v>
      </c>
      <c r="BO953" s="181" t="str">
        <f>IFERROR('Аксапта 3'!A961,"-")</f>
        <v>-</v>
      </c>
      <c r="BP953" s="38">
        <f t="shared" si="300"/>
        <v>0</v>
      </c>
      <c r="BQ953" s="38">
        <f t="shared" si="301"/>
        <v>0</v>
      </c>
      <c r="BR953" s="38">
        <f t="shared" si="302"/>
        <v>0</v>
      </c>
      <c r="BS953" s="181">
        <f t="shared" si="303"/>
        <v>0</v>
      </c>
    </row>
    <row r="954" spans="41:71">
      <c r="AO954" s="38">
        <f t="shared" si="290"/>
        <v>0</v>
      </c>
      <c r="AP954" s="38">
        <f t="shared" si="291"/>
        <v>0</v>
      </c>
      <c r="AR954" s="181">
        <f>Инвентаризация!O957</f>
        <v>0</v>
      </c>
      <c r="AS954" s="181">
        <f>Инвентаризация!P957</f>
        <v>0</v>
      </c>
      <c r="AT954" s="181">
        <f>Инвентаризация!Q957</f>
        <v>0</v>
      </c>
      <c r="AU954" s="181" t="str">
        <f>IFERROR('Аксапта '!A962,"-")</f>
        <v>-</v>
      </c>
      <c r="AV954" s="38">
        <f t="shared" si="292"/>
        <v>0</v>
      </c>
      <c r="AW954" s="38">
        <f t="shared" si="293"/>
        <v>0</v>
      </c>
      <c r="AX954" s="38">
        <f t="shared" si="294"/>
        <v>0</v>
      </c>
      <c r="AY954" s="181">
        <f t="shared" si="295"/>
        <v>0</v>
      </c>
      <c r="BB954" s="181">
        <f>Инвентаризация!O957</f>
        <v>0</v>
      </c>
      <c r="BC954" s="181">
        <f>Инвентаризация!P957</f>
        <v>0</v>
      </c>
      <c r="BD954" s="181">
        <f>Инвентаризация!Q957</f>
        <v>0</v>
      </c>
      <c r="BE954" s="181" t="str">
        <f>IFERROR('Аксапта 2'!A962,"-")</f>
        <v>-</v>
      </c>
      <c r="BF954" s="38">
        <f t="shared" si="296"/>
        <v>0</v>
      </c>
      <c r="BG954" s="38">
        <f t="shared" si="297"/>
        <v>0</v>
      </c>
      <c r="BH954" s="38">
        <f t="shared" si="298"/>
        <v>0</v>
      </c>
      <c r="BI954" s="181">
        <f t="shared" si="299"/>
        <v>0</v>
      </c>
      <c r="BL954" s="181">
        <f>Инвентаризация!O957</f>
        <v>0</v>
      </c>
      <c r="BM954" s="181">
        <f>Инвентаризация!P957</f>
        <v>0</v>
      </c>
      <c r="BN954" s="181">
        <f>Инвентаризация!Q957</f>
        <v>0</v>
      </c>
      <c r="BO954" s="181" t="str">
        <f>IFERROR('Аксапта 3'!A962,"-")</f>
        <v>-</v>
      </c>
      <c r="BP954" s="38">
        <f t="shared" si="300"/>
        <v>0</v>
      </c>
      <c r="BQ954" s="38">
        <f t="shared" si="301"/>
        <v>0</v>
      </c>
      <c r="BR954" s="38">
        <f t="shared" si="302"/>
        <v>0</v>
      </c>
      <c r="BS954" s="181">
        <f t="shared" si="303"/>
        <v>0</v>
      </c>
    </row>
    <row r="955" spans="41:71">
      <c r="AO955" s="38">
        <f t="shared" si="290"/>
        <v>0</v>
      </c>
      <c r="AP955" s="38">
        <f t="shared" si="291"/>
        <v>0</v>
      </c>
      <c r="AR955" s="181">
        <f>Инвентаризация!O958</f>
        <v>0</v>
      </c>
      <c r="AS955" s="181">
        <f>Инвентаризация!P958</f>
        <v>0</v>
      </c>
      <c r="AT955" s="181">
        <f>Инвентаризация!Q958</f>
        <v>0</v>
      </c>
      <c r="AU955" s="181" t="str">
        <f>IFERROR('Аксапта '!A963,"-")</f>
        <v>-</v>
      </c>
      <c r="AV955" s="38">
        <f t="shared" si="292"/>
        <v>0</v>
      </c>
      <c r="AW955" s="38">
        <f t="shared" si="293"/>
        <v>0</v>
      </c>
      <c r="AX955" s="38">
        <f t="shared" si="294"/>
        <v>0</v>
      </c>
      <c r="AY955" s="181">
        <f t="shared" si="295"/>
        <v>0</v>
      </c>
      <c r="BB955" s="181">
        <f>Инвентаризация!O958</f>
        <v>0</v>
      </c>
      <c r="BC955" s="181">
        <f>Инвентаризация!P958</f>
        <v>0</v>
      </c>
      <c r="BD955" s="181">
        <f>Инвентаризация!Q958</f>
        <v>0</v>
      </c>
      <c r="BE955" s="181" t="str">
        <f>IFERROR('Аксапта 2'!A963,"-")</f>
        <v>-</v>
      </c>
      <c r="BF955" s="38">
        <f t="shared" si="296"/>
        <v>0</v>
      </c>
      <c r="BG955" s="38">
        <f t="shared" si="297"/>
        <v>0</v>
      </c>
      <c r="BH955" s="38">
        <f t="shared" si="298"/>
        <v>0</v>
      </c>
      <c r="BI955" s="181">
        <f t="shared" si="299"/>
        <v>0</v>
      </c>
      <c r="BL955" s="181">
        <f>Инвентаризация!O958</f>
        <v>0</v>
      </c>
      <c r="BM955" s="181">
        <f>Инвентаризация!P958</f>
        <v>0</v>
      </c>
      <c r="BN955" s="181">
        <f>Инвентаризация!Q958</f>
        <v>0</v>
      </c>
      <c r="BO955" s="181" t="str">
        <f>IFERROR('Аксапта 3'!A963,"-")</f>
        <v>-</v>
      </c>
      <c r="BP955" s="38">
        <f t="shared" si="300"/>
        <v>0</v>
      </c>
      <c r="BQ955" s="38">
        <f t="shared" si="301"/>
        <v>0</v>
      </c>
      <c r="BR955" s="38">
        <f t="shared" si="302"/>
        <v>0</v>
      </c>
      <c r="BS955" s="181">
        <f t="shared" si="303"/>
        <v>0</v>
      </c>
    </row>
    <row r="956" spans="41:71">
      <c r="AO956" s="38">
        <f t="shared" si="290"/>
        <v>0</v>
      </c>
      <c r="AP956" s="38">
        <f t="shared" si="291"/>
        <v>0</v>
      </c>
      <c r="AR956" s="181">
        <f>Инвентаризация!O959</f>
        <v>0</v>
      </c>
      <c r="AS956" s="181">
        <f>Инвентаризация!P959</f>
        <v>0</v>
      </c>
      <c r="AT956" s="181">
        <f>Инвентаризация!Q959</f>
        <v>0</v>
      </c>
      <c r="AU956" s="181" t="str">
        <f>IFERROR('Аксапта '!A964,"-")</f>
        <v>-</v>
      </c>
      <c r="AV956" s="38">
        <f t="shared" si="292"/>
        <v>0</v>
      </c>
      <c r="AW956" s="38">
        <f t="shared" si="293"/>
        <v>0</v>
      </c>
      <c r="AX956" s="38">
        <f t="shared" si="294"/>
        <v>0</v>
      </c>
      <c r="AY956" s="181">
        <f t="shared" si="295"/>
        <v>0</v>
      </c>
      <c r="BB956" s="181">
        <f>Инвентаризация!O959</f>
        <v>0</v>
      </c>
      <c r="BC956" s="181">
        <f>Инвентаризация!P959</f>
        <v>0</v>
      </c>
      <c r="BD956" s="181">
        <f>Инвентаризация!Q959</f>
        <v>0</v>
      </c>
      <c r="BE956" s="181" t="str">
        <f>IFERROR('Аксапта 2'!A964,"-")</f>
        <v>-</v>
      </c>
      <c r="BF956" s="38">
        <f t="shared" si="296"/>
        <v>0</v>
      </c>
      <c r="BG956" s="38">
        <f t="shared" si="297"/>
        <v>0</v>
      </c>
      <c r="BH956" s="38">
        <f t="shared" si="298"/>
        <v>0</v>
      </c>
      <c r="BI956" s="181">
        <f t="shared" si="299"/>
        <v>0</v>
      </c>
      <c r="BL956" s="181">
        <f>Инвентаризация!O959</f>
        <v>0</v>
      </c>
      <c r="BM956" s="181">
        <f>Инвентаризация!P959</f>
        <v>0</v>
      </c>
      <c r="BN956" s="181">
        <f>Инвентаризация!Q959</f>
        <v>0</v>
      </c>
      <c r="BO956" s="181" t="str">
        <f>IFERROR('Аксапта 3'!A964,"-")</f>
        <v>-</v>
      </c>
      <c r="BP956" s="38">
        <f t="shared" si="300"/>
        <v>0</v>
      </c>
      <c r="BQ956" s="38">
        <f t="shared" si="301"/>
        <v>0</v>
      </c>
      <c r="BR956" s="38">
        <f t="shared" si="302"/>
        <v>0</v>
      </c>
      <c r="BS956" s="181">
        <f t="shared" si="303"/>
        <v>0</v>
      </c>
    </row>
    <row r="957" spans="41:71">
      <c r="AO957" s="38">
        <f t="shared" si="290"/>
        <v>0</v>
      </c>
      <c r="AP957" s="38">
        <f t="shared" si="291"/>
        <v>0</v>
      </c>
      <c r="AR957" s="181">
        <f>Инвентаризация!O960</f>
        <v>0</v>
      </c>
      <c r="AS957" s="181">
        <f>Инвентаризация!P960</f>
        <v>0</v>
      </c>
      <c r="AT957" s="181">
        <f>Инвентаризация!Q960</f>
        <v>0</v>
      </c>
      <c r="AU957" s="181" t="str">
        <f>IFERROR('Аксапта '!A965,"-")</f>
        <v>-</v>
      </c>
      <c r="AV957" s="38">
        <f t="shared" si="292"/>
        <v>0</v>
      </c>
      <c r="AW957" s="38">
        <f t="shared" si="293"/>
        <v>0</v>
      </c>
      <c r="AX957" s="38">
        <f t="shared" si="294"/>
        <v>0</v>
      </c>
      <c r="AY957" s="181">
        <f t="shared" si="295"/>
        <v>0</v>
      </c>
      <c r="BB957" s="181">
        <f>Инвентаризация!O960</f>
        <v>0</v>
      </c>
      <c r="BC957" s="181">
        <f>Инвентаризация!P960</f>
        <v>0</v>
      </c>
      <c r="BD957" s="181">
        <f>Инвентаризация!Q960</f>
        <v>0</v>
      </c>
      <c r="BE957" s="181" t="str">
        <f>IFERROR('Аксапта 2'!A965,"-")</f>
        <v>-</v>
      </c>
      <c r="BF957" s="38">
        <f t="shared" si="296"/>
        <v>0</v>
      </c>
      <c r="BG957" s="38">
        <f t="shared" si="297"/>
        <v>0</v>
      </c>
      <c r="BH957" s="38">
        <f t="shared" si="298"/>
        <v>0</v>
      </c>
      <c r="BI957" s="181">
        <f t="shared" si="299"/>
        <v>0</v>
      </c>
      <c r="BL957" s="181">
        <f>Инвентаризация!O960</f>
        <v>0</v>
      </c>
      <c r="BM957" s="181">
        <f>Инвентаризация!P960</f>
        <v>0</v>
      </c>
      <c r="BN957" s="181">
        <f>Инвентаризация!Q960</f>
        <v>0</v>
      </c>
      <c r="BO957" s="181" t="str">
        <f>IFERROR('Аксапта 3'!A965,"-")</f>
        <v>-</v>
      </c>
      <c r="BP957" s="38">
        <f t="shared" si="300"/>
        <v>0</v>
      </c>
      <c r="BQ957" s="38">
        <f t="shared" si="301"/>
        <v>0</v>
      </c>
      <c r="BR957" s="38">
        <f t="shared" si="302"/>
        <v>0</v>
      </c>
      <c r="BS957" s="181">
        <f t="shared" si="303"/>
        <v>0</v>
      </c>
    </row>
    <row r="958" spans="41:71">
      <c r="AO958" s="38">
        <f t="shared" si="290"/>
        <v>0</v>
      </c>
      <c r="AP958" s="38">
        <f t="shared" si="291"/>
        <v>0</v>
      </c>
      <c r="AR958" s="181">
        <f>Инвентаризация!O961</f>
        <v>0</v>
      </c>
      <c r="AS958" s="181">
        <f>Инвентаризация!P961</f>
        <v>0</v>
      </c>
      <c r="AT958" s="181">
        <f>Инвентаризация!Q961</f>
        <v>0</v>
      </c>
      <c r="AU958" s="181" t="str">
        <f>IFERROR('Аксапта '!A966,"-")</f>
        <v>-</v>
      </c>
      <c r="AV958" s="38">
        <f t="shared" si="292"/>
        <v>0</v>
      </c>
      <c r="AW958" s="38">
        <f t="shared" si="293"/>
        <v>0</v>
      </c>
      <c r="AX958" s="38">
        <f t="shared" si="294"/>
        <v>0</v>
      </c>
      <c r="AY958" s="181">
        <f t="shared" si="295"/>
        <v>0</v>
      </c>
      <c r="BB958" s="181">
        <f>Инвентаризация!O961</f>
        <v>0</v>
      </c>
      <c r="BC958" s="181">
        <f>Инвентаризация!P961</f>
        <v>0</v>
      </c>
      <c r="BD958" s="181">
        <f>Инвентаризация!Q961</f>
        <v>0</v>
      </c>
      <c r="BE958" s="181" t="str">
        <f>IFERROR('Аксапта 2'!A966,"-")</f>
        <v>-</v>
      </c>
      <c r="BF958" s="38">
        <f t="shared" si="296"/>
        <v>0</v>
      </c>
      <c r="BG958" s="38">
        <f t="shared" si="297"/>
        <v>0</v>
      </c>
      <c r="BH958" s="38">
        <f t="shared" si="298"/>
        <v>0</v>
      </c>
      <c r="BI958" s="181">
        <f t="shared" si="299"/>
        <v>0</v>
      </c>
      <c r="BL958" s="181">
        <f>Инвентаризация!O961</f>
        <v>0</v>
      </c>
      <c r="BM958" s="181">
        <f>Инвентаризация!P961</f>
        <v>0</v>
      </c>
      <c r="BN958" s="181">
        <f>Инвентаризация!Q961</f>
        <v>0</v>
      </c>
      <c r="BO958" s="181" t="str">
        <f>IFERROR('Аксапта 3'!A966,"-")</f>
        <v>-</v>
      </c>
      <c r="BP958" s="38">
        <f t="shared" si="300"/>
        <v>0</v>
      </c>
      <c r="BQ958" s="38">
        <f t="shared" si="301"/>
        <v>0</v>
      </c>
      <c r="BR958" s="38">
        <f t="shared" si="302"/>
        <v>0</v>
      </c>
      <c r="BS958" s="181">
        <f t="shared" si="303"/>
        <v>0</v>
      </c>
    </row>
    <row r="959" spans="41:71">
      <c r="AO959" s="38">
        <f t="shared" si="290"/>
        <v>0</v>
      </c>
      <c r="AP959" s="38">
        <f t="shared" si="291"/>
        <v>0</v>
      </c>
      <c r="AR959" s="181">
        <f>Инвентаризация!O962</f>
        <v>0</v>
      </c>
      <c r="AS959" s="181">
        <f>Инвентаризация!P962</f>
        <v>0</v>
      </c>
      <c r="AT959" s="181">
        <f>Инвентаризация!Q962</f>
        <v>0</v>
      </c>
      <c r="AU959" s="181" t="str">
        <f>IFERROR('Аксапта '!A967,"-")</f>
        <v>-</v>
      </c>
      <c r="AV959" s="38">
        <f t="shared" si="292"/>
        <v>0</v>
      </c>
      <c r="AW959" s="38">
        <f t="shared" si="293"/>
        <v>0</v>
      </c>
      <c r="AX959" s="38">
        <f t="shared" si="294"/>
        <v>0</v>
      </c>
      <c r="AY959" s="181">
        <f t="shared" si="295"/>
        <v>0</v>
      </c>
      <c r="BB959" s="181">
        <f>Инвентаризация!O962</f>
        <v>0</v>
      </c>
      <c r="BC959" s="181">
        <f>Инвентаризация!P962</f>
        <v>0</v>
      </c>
      <c r="BD959" s="181">
        <f>Инвентаризация!Q962</f>
        <v>0</v>
      </c>
      <c r="BE959" s="181" t="str">
        <f>IFERROR('Аксапта 2'!A967,"-")</f>
        <v>-</v>
      </c>
      <c r="BF959" s="38">
        <f t="shared" si="296"/>
        <v>0</v>
      </c>
      <c r="BG959" s="38">
        <f t="shared" si="297"/>
        <v>0</v>
      </c>
      <c r="BH959" s="38">
        <f t="shared" si="298"/>
        <v>0</v>
      </c>
      <c r="BI959" s="181">
        <f t="shared" si="299"/>
        <v>0</v>
      </c>
      <c r="BL959" s="181">
        <f>Инвентаризация!O962</f>
        <v>0</v>
      </c>
      <c r="BM959" s="181">
        <f>Инвентаризация!P962</f>
        <v>0</v>
      </c>
      <c r="BN959" s="181">
        <f>Инвентаризация!Q962</f>
        <v>0</v>
      </c>
      <c r="BO959" s="181" t="str">
        <f>IFERROR('Аксапта 3'!A967,"-")</f>
        <v>-</v>
      </c>
      <c r="BP959" s="38">
        <f t="shared" si="300"/>
        <v>0</v>
      </c>
      <c r="BQ959" s="38">
        <f t="shared" si="301"/>
        <v>0</v>
      </c>
      <c r="BR959" s="38">
        <f t="shared" si="302"/>
        <v>0</v>
      </c>
      <c r="BS959" s="181">
        <f t="shared" si="303"/>
        <v>0</v>
      </c>
    </row>
    <row r="960" spans="41:71">
      <c r="AO960" s="38">
        <f t="shared" si="290"/>
        <v>0</v>
      </c>
      <c r="AP960" s="38">
        <f t="shared" si="291"/>
        <v>0</v>
      </c>
      <c r="AR960" s="181">
        <f>Инвентаризация!O963</f>
        <v>0</v>
      </c>
      <c r="AS960" s="181">
        <f>Инвентаризация!P963</f>
        <v>0</v>
      </c>
      <c r="AT960" s="181">
        <f>Инвентаризация!Q963</f>
        <v>0</v>
      </c>
      <c r="AU960" s="181" t="str">
        <f>IFERROR('Аксапта '!A968,"-")</f>
        <v>-</v>
      </c>
      <c r="AV960" s="38">
        <f t="shared" si="292"/>
        <v>0</v>
      </c>
      <c r="AW960" s="38">
        <f t="shared" si="293"/>
        <v>0</v>
      </c>
      <c r="AX960" s="38">
        <f t="shared" si="294"/>
        <v>0</v>
      </c>
      <c r="AY960" s="181">
        <f t="shared" si="295"/>
        <v>0</v>
      </c>
      <c r="BB960" s="181">
        <f>Инвентаризация!O963</f>
        <v>0</v>
      </c>
      <c r="BC960" s="181">
        <f>Инвентаризация!P963</f>
        <v>0</v>
      </c>
      <c r="BD960" s="181">
        <f>Инвентаризация!Q963</f>
        <v>0</v>
      </c>
      <c r="BE960" s="181" t="str">
        <f>IFERROR('Аксапта 2'!A968,"-")</f>
        <v>-</v>
      </c>
      <c r="BF960" s="38">
        <f t="shared" si="296"/>
        <v>0</v>
      </c>
      <c r="BG960" s="38">
        <f t="shared" si="297"/>
        <v>0</v>
      </c>
      <c r="BH960" s="38">
        <f t="shared" si="298"/>
        <v>0</v>
      </c>
      <c r="BI960" s="181">
        <f t="shared" si="299"/>
        <v>0</v>
      </c>
      <c r="BL960" s="181">
        <f>Инвентаризация!O963</f>
        <v>0</v>
      </c>
      <c r="BM960" s="181">
        <f>Инвентаризация!P963</f>
        <v>0</v>
      </c>
      <c r="BN960" s="181">
        <f>Инвентаризация!Q963</f>
        <v>0</v>
      </c>
      <c r="BO960" s="181" t="str">
        <f>IFERROR('Аксапта 3'!A968,"-")</f>
        <v>-</v>
      </c>
      <c r="BP960" s="38">
        <f t="shared" si="300"/>
        <v>0</v>
      </c>
      <c r="BQ960" s="38">
        <f t="shared" si="301"/>
        <v>0</v>
      </c>
      <c r="BR960" s="38">
        <f t="shared" si="302"/>
        <v>0</v>
      </c>
      <c r="BS960" s="181">
        <f t="shared" si="303"/>
        <v>0</v>
      </c>
    </row>
    <row r="961" spans="41:71">
      <c r="AO961" s="38">
        <f t="shared" si="290"/>
        <v>0</v>
      </c>
      <c r="AP961" s="38">
        <f t="shared" si="291"/>
        <v>0</v>
      </c>
      <c r="AR961" s="181">
        <f>Инвентаризация!O964</f>
        <v>0</v>
      </c>
      <c r="AS961" s="181">
        <f>Инвентаризация!P964</f>
        <v>0</v>
      </c>
      <c r="AT961" s="181">
        <f>Инвентаризация!Q964</f>
        <v>0</v>
      </c>
      <c r="AU961" s="181" t="str">
        <f>IFERROR('Аксапта '!A969,"-")</f>
        <v>-</v>
      </c>
      <c r="AV961" s="38">
        <f t="shared" si="292"/>
        <v>0</v>
      </c>
      <c r="AW961" s="38">
        <f t="shared" si="293"/>
        <v>0</v>
      </c>
      <c r="AX961" s="38">
        <f t="shared" si="294"/>
        <v>0</v>
      </c>
      <c r="AY961" s="181">
        <f t="shared" si="295"/>
        <v>0</v>
      </c>
      <c r="BB961" s="181">
        <f>Инвентаризация!O964</f>
        <v>0</v>
      </c>
      <c r="BC961" s="181">
        <f>Инвентаризация!P964</f>
        <v>0</v>
      </c>
      <c r="BD961" s="181">
        <f>Инвентаризация!Q964</f>
        <v>0</v>
      </c>
      <c r="BE961" s="181" t="str">
        <f>IFERROR('Аксапта 2'!A969,"-")</f>
        <v>-</v>
      </c>
      <c r="BF961" s="38">
        <f t="shared" si="296"/>
        <v>0</v>
      </c>
      <c r="BG961" s="38">
        <f t="shared" si="297"/>
        <v>0</v>
      </c>
      <c r="BH961" s="38">
        <f t="shared" si="298"/>
        <v>0</v>
      </c>
      <c r="BI961" s="181">
        <f t="shared" si="299"/>
        <v>0</v>
      </c>
      <c r="BL961" s="181">
        <f>Инвентаризация!O964</f>
        <v>0</v>
      </c>
      <c r="BM961" s="181">
        <f>Инвентаризация!P964</f>
        <v>0</v>
      </c>
      <c r="BN961" s="181">
        <f>Инвентаризация!Q964</f>
        <v>0</v>
      </c>
      <c r="BO961" s="181" t="str">
        <f>IFERROR('Аксапта 3'!A969,"-")</f>
        <v>-</v>
      </c>
      <c r="BP961" s="38">
        <f t="shared" si="300"/>
        <v>0</v>
      </c>
      <c r="BQ961" s="38">
        <f t="shared" si="301"/>
        <v>0</v>
      </c>
      <c r="BR961" s="38">
        <f t="shared" si="302"/>
        <v>0</v>
      </c>
      <c r="BS961" s="181">
        <f t="shared" si="303"/>
        <v>0</v>
      </c>
    </row>
    <row r="962" spans="41:71">
      <c r="AO962" s="38">
        <f t="shared" si="290"/>
        <v>0</v>
      </c>
      <c r="AP962" s="38">
        <f t="shared" si="291"/>
        <v>0</v>
      </c>
      <c r="AR962" s="181">
        <f>Инвентаризация!O965</f>
        <v>0</v>
      </c>
      <c r="AS962" s="181">
        <f>Инвентаризация!P965</f>
        <v>0</v>
      </c>
      <c r="AT962" s="181">
        <f>Инвентаризация!Q965</f>
        <v>0</v>
      </c>
      <c r="AU962" s="181" t="str">
        <f>IFERROR('Аксапта '!A970,"-")</f>
        <v>-</v>
      </c>
      <c r="AV962" s="38">
        <f t="shared" si="292"/>
        <v>0</v>
      </c>
      <c r="AW962" s="38">
        <f t="shared" si="293"/>
        <v>0</v>
      </c>
      <c r="AX962" s="38">
        <f t="shared" si="294"/>
        <v>0</v>
      </c>
      <c r="AY962" s="181">
        <f t="shared" si="295"/>
        <v>0</v>
      </c>
      <c r="BB962" s="181">
        <f>Инвентаризация!O965</f>
        <v>0</v>
      </c>
      <c r="BC962" s="181">
        <f>Инвентаризация!P965</f>
        <v>0</v>
      </c>
      <c r="BD962" s="181">
        <f>Инвентаризация!Q965</f>
        <v>0</v>
      </c>
      <c r="BE962" s="181" t="str">
        <f>IFERROR('Аксапта 2'!A970,"-")</f>
        <v>-</v>
      </c>
      <c r="BF962" s="38">
        <f t="shared" si="296"/>
        <v>0</v>
      </c>
      <c r="BG962" s="38">
        <f t="shared" si="297"/>
        <v>0</v>
      </c>
      <c r="BH962" s="38">
        <f t="shared" si="298"/>
        <v>0</v>
      </c>
      <c r="BI962" s="181">
        <f t="shared" si="299"/>
        <v>0</v>
      </c>
      <c r="BL962" s="181">
        <f>Инвентаризация!O965</f>
        <v>0</v>
      </c>
      <c r="BM962" s="181">
        <f>Инвентаризация!P965</f>
        <v>0</v>
      </c>
      <c r="BN962" s="181">
        <f>Инвентаризация!Q965</f>
        <v>0</v>
      </c>
      <c r="BO962" s="181" t="str">
        <f>IFERROR('Аксапта 3'!A970,"-")</f>
        <v>-</v>
      </c>
      <c r="BP962" s="38">
        <f t="shared" si="300"/>
        <v>0</v>
      </c>
      <c r="BQ962" s="38">
        <f t="shared" si="301"/>
        <v>0</v>
      </c>
      <c r="BR962" s="38">
        <f t="shared" si="302"/>
        <v>0</v>
      </c>
      <c r="BS962" s="181">
        <f t="shared" si="303"/>
        <v>0</v>
      </c>
    </row>
    <row r="963" spans="41:71">
      <c r="AO963" s="38">
        <f t="shared" si="290"/>
        <v>0</v>
      </c>
      <c r="AP963" s="38">
        <f t="shared" si="291"/>
        <v>0</v>
      </c>
      <c r="AR963" s="181">
        <f>Инвентаризация!O966</f>
        <v>0</v>
      </c>
      <c r="AS963" s="181">
        <f>Инвентаризация!P966</f>
        <v>0</v>
      </c>
      <c r="AT963" s="181">
        <f>Инвентаризация!Q966</f>
        <v>0</v>
      </c>
      <c r="AU963" s="181" t="str">
        <f>IFERROR('Аксапта '!A971,"-")</f>
        <v>-</v>
      </c>
      <c r="AV963" s="38">
        <f t="shared" si="292"/>
        <v>0</v>
      </c>
      <c r="AW963" s="38">
        <f t="shared" si="293"/>
        <v>0</v>
      </c>
      <c r="AX963" s="38">
        <f t="shared" si="294"/>
        <v>0</v>
      </c>
      <c r="AY963" s="181">
        <f t="shared" si="295"/>
        <v>0</v>
      </c>
      <c r="BB963" s="181">
        <f>Инвентаризация!O966</f>
        <v>0</v>
      </c>
      <c r="BC963" s="181">
        <f>Инвентаризация!P966</f>
        <v>0</v>
      </c>
      <c r="BD963" s="181">
        <f>Инвентаризация!Q966</f>
        <v>0</v>
      </c>
      <c r="BE963" s="181" t="str">
        <f>IFERROR('Аксапта 2'!A971,"-")</f>
        <v>-</v>
      </c>
      <c r="BF963" s="38">
        <f t="shared" si="296"/>
        <v>0</v>
      </c>
      <c r="BG963" s="38">
        <f t="shared" si="297"/>
        <v>0</v>
      </c>
      <c r="BH963" s="38">
        <f t="shared" si="298"/>
        <v>0</v>
      </c>
      <c r="BI963" s="181">
        <f t="shared" si="299"/>
        <v>0</v>
      </c>
      <c r="BL963" s="181">
        <f>Инвентаризация!O966</f>
        <v>0</v>
      </c>
      <c r="BM963" s="181">
        <f>Инвентаризация!P966</f>
        <v>0</v>
      </c>
      <c r="BN963" s="181">
        <f>Инвентаризация!Q966</f>
        <v>0</v>
      </c>
      <c r="BO963" s="181" t="str">
        <f>IFERROR('Аксапта 3'!A971,"-")</f>
        <v>-</v>
      </c>
      <c r="BP963" s="38">
        <f t="shared" si="300"/>
        <v>0</v>
      </c>
      <c r="BQ963" s="38">
        <f t="shared" si="301"/>
        <v>0</v>
      </c>
      <c r="BR963" s="38">
        <f t="shared" si="302"/>
        <v>0</v>
      </c>
      <c r="BS963" s="181">
        <f t="shared" si="303"/>
        <v>0</v>
      </c>
    </row>
    <row r="964" spans="41:71">
      <c r="AO964" s="38">
        <f t="shared" ref="AO964:AO1027" si="304">B965+1-1</f>
        <v>0</v>
      </c>
      <c r="AP964" s="38">
        <f t="shared" ref="AP964:AP1027" si="305">A965</f>
        <v>0</v>
      </c>
      <c r="AR964" s="181">
        <f>Инвентаризация!O967</f>
        <v>0</v>
      </c>
      <c r="AS964" s="181">
        <f>Инвентаризация!P967</f>
        <v>0</v>
      </c>
      <c r="AT964" s="181">
        <f>Инвентаризация!Q967</f>
        <v>0</v>
      </c>
      <c r="AU964" s="181" t="str">
        <f>IFERROR('Аксапта '!A972,"-")</f>
        <v>-</v>
      </c>
      <c r="AV964" s="38">
        <f t="shared" ref="AV964:AV1027" si="306">IFERROR(VLOOKUP(AU964,AR:AR,1,0),0)</f>
        <v>0</v>
      </c>
      <c r="AW964" s="38">
        <f t="shared" ref="AW964:AW1027" si="307">IFERROR(VLOOKUP(AU964,AS:AS,1,0),0)</f>
        <v>0</v>
      </c>
      <c r="AX964" s="38">
        <f t="shared" ref="AX964:AX1027" si="308">IFERROR(VLOOKUP(AU964,AT:AT,1,0),0)</f>
        <v>0</v>
      </c>
      <c r="AY964" s="181">
        <f t="shared" ref="AY964:AY1027" si="309">IFERROR(AU964-AV964-AX964-AW964,0)</f>
        <v>0</v>
      </c>
      <c r="BB964" s="181">
        <f>Инвентаризация!O967</f>
        <v>0</v>
      </c>
      <c r="BC964" s="181">
        <f>Инвентаризация!P967</f>
        <v>0</v>
      </c>
      <c r="BD964" s="181">
        <f>Инвентаризация!Q967</f>
        <v>0</v>
      </c>
      <c r="BE964" s="181" t="str">
        <f>IFERROR('Аксапта 2'!A972,"-")</f>
        <v>-</v>
      </c>
      <c r="BF964" s="38">
        <f t="shared" ref="BF964:BF1027" si="310">IFERROR(VLOOKUP(BE964,BB:BB,1,0),0)</f>
        <v>0</v>
      </c>
      <c r="BG964" s="38">
        <f t="shared" ref="BG964:BG1027" si="311">IFERROR(VLOOKUP(BE964,BC:BC,1,0),0)</f>
        <v>0</v>
      </c>
      <c r="BH964" s="38">
        <f t="shared" ref="BH964:BH1027" si="312">IFERROR(VLOOKUP(BE964,BD:BD,1,0),0)</f>
        <v>0</v>
      </c>
      <c r="BI964" s="181">
        <f t="shared" ref="BI964:BI1027" si="313">IFERROR(BE964-BF964-BH964-BG964,0)</f>
        <v>0</v>
      </c>
      <c r="BL964" s="181">
        <f>Инвентаризация!O967</f>
        <v>0</v>
      </c>
      <c r="BM964" s="181">
        <f>Инвентаризация!P967</f>
        <v>0</v>
      </c>
      <c r="BN964" s="181">
        <f>Инвентаризация!Q967</f>
        <v>0</v>
      </c>
      <c r="BO964" s="181" t="str">
        <f>IFERROR('Аксапта 3'!A972,"-")</f>
        <v>-</v>
      </c>
      <c r="BP964" s="38">
        <f t="shared" ref="BP964:BP1027" si="314">IFERROR(VLOOKUP(BO964,BL:BL,1,0),0)</f>
        <v>0</v>
      </c>
      <c r="BQ964" s="38">
        <f t="shared" ref="BQ964:BQ1027" si="315">IFERROR(VLOOKUP(BO964,BM:BM,1,0),0)</f>
        <v>0</v>
      </c>
      <c r="BR964" s="38">
        <f t="shared" ref="BR964:BR1027" si="316">IFERROR(VLOOKUP(BO964,BN:BN,1,0),0)</f>
        <v>0</v>
      </c>
      <c r="BS964" s="181">
        <f t="shared" ref="BS964:BS1027" si="317">IFERROR(BO964-BP964-BR964-BQ964,0)</f>
        <v>0</v>
      </c>
    </row>
    <row r="965" spans="41:71">
      <c r="AO965" s="38">
        <f t="shared" si="304"/>
        <v>0</v>
      </c>
      <c r="AP965" s="38">
        <f t="shared" si="305"/>
        <v>0</v>
      </c>
      <c r="AR965" s="181">
        <f>Инвентаризация!O968</f>
        <v>0</v>
      </c>
      <c r="AS965" s="181">
        <f>Инвентаризация!P968</f>
        <v>0</v>
      </c>
      <c r="AT965" s="181">
        <f>Инвентаризация!Q968</f>
        <v>0</v>
      </c>
      <c r="AU965" s="181" t="str">
        <f>IFERROR('Аксапта '!A973,"-")</f>
        <v>-</v>
      </c>
      <c r="AV965" s="38">
        <f t="shared" si="306"/>
        <v>0</v>
      </c>
      <c r="AW965" s="38">
        <f t="shared" si="307"/>
        <v>0</v>
      </c>
      <c r="AX965" s="38">
        <f t="shared" si="308"/>
        <v>0</v>
      </c>
      <c r="AY965" s="181">
        <f t="shared" si="309"/>
        <v>0</v>
      </c>
      <c r="BB965" s="181">
        <f>Инвентаризация!O968</f>
        <v>0</v>
      </c>
      <c r="BC965" s="181">
        <f>Инвентаризация!P968</f>
        <v>0</v>
      </c>
      <c r="BD965" s="181">
        <f>Инвентаризация!Q968</f>
        <v>0</v>
      </c>
      <c r="BE965" s="181" t="str">
        <f>IFERROR('Аксапта 2'!A973,"-")</f>
        <v>-</v>
      </c>
      <c r="BF965" s="38">
        <f t="shared" si="310"/>
        <v>0</v>
      </c>
      <c r="BG965" s="38">
        <f t="shared" si="311"/>
        <v>0</v>
      </c>
      <c r="BH965" s="38">
        <f t="shared" si="312"/>
        <v>0</v>
      </c>
      <c r="BI965" s="181">
        <f t="shared" si="313"/>
        <v>0</v>
      </c>
      <c r="BL965" s="181">
        <f>Инвентаризация!O968</f>
        <v>0</v>
      </c>
      <c r="BM965" s="181">
        <f>Инвентаризация!P968</f>
        <v>0</v>
      </c>
      <c r="BN965" s="181">
        <f>Инвентаризация!Q968</f>
        <v>0</v>
      </c>
      <c r="BO965" s="181" t="str">
        <f>IFERROR('Аксапта 3'!A973,"-")</f>
        <v>-</v>
      </c>
      <c r="BP965" s="38">
        <f t="shared" si="314"/>
        <v>0</v>
      </c>
      <c r="BQ965" s="38">
        <f t="shared" si="315"/>
        <v>0</v>
      </c>
      <c r="BR965" s="38">
        <f t="shared" si="316"/>
        <v>0</v>
      </c>
      <c r="BS965" s="181">
        <f t="shared" si="317"/>
        <v>0</v>
      </c>
    </row>
    <row r="966" spans="41:71">
      <c r="AO966" s="38">
        <f t="shared" si="304"/>
        <v>0</v>
      </c>
      <c r="AP966" s="38">
        <f t="shared" si="305"/>
        <v>0</v>
      </c>
      <c r="AR966" s="181">
        <f>Инвентаризация!O969</f>
        <v>0</v>
      </c>
      <c r="AS966" s="181">
        <f>Инвентаризация!P969</f>
        <v>0</v>
      </c>
      <c r="AT966" s="181">
        <f>Инвентаризация!Q969</f>
        <v>0</v>
      </c>
      <c r="AU966" s="181" t="str">
        <f>IFERROR('Аксапта '!A974,"-")</f>
        <v>-</v>
      </c>
      <c r="AV966" s="38">
        <f t="shared" si="306"/>
        <v>0</v>
      </c>
      <c r="AW966" s="38">
        <f t="shared" si="307"/>
        <v>0</v>
      </c>
      <c r="AX966" s="38">
        <f t="shared" si="308"/>
        <v>0</v>
      </c>
      <c r="AY966" s="181">
        <f t="shared" si="309"/>
        <v>0</v>
      </c>
      <c r="BB966" s="181">
        <f>Инвентаризация!O969</f>
        <v>0</v>
      </c>
      <c r="BC966" s="181">
        <f>Инвентаризация!P969</f>
        <v>0</v>
      </c>
      <c r="BD966" s="181">
        <f>Инвентаризация!Q969</f>
        <v>0</v>
      </c>
      <c r="BE966" s="181" t="str">
        <f>IFERROR('Аксапта 2'!A974,"-")</f>
        <v>-</v>
      </c>
      <c r="BF966" s="38">
        <f t="shared" si="310"/>
        <v>0</v>
      </c>
      <c r="BG966" s="38">
        <f t="shared" si="311"/>
        <v>0</v>
      </c>
      <c r="BH966" s="38">
        <f t="shared" si="312"/>
        <v>0</v>
      </c>
      <c r="BI966" s="181">
        <f t="shared" si="313"/>
        <v>0</v>
      </c>
      <c r="BL966" s="181">
        <f>Инвентаризация!O969</f>
        <v>0</v>
      </c>
      <c r="BM966" s="181">
        <f>Инвентаризация!P969</f>
        <v>0</v>
      </c>
      <c r="BN966" s="181">
        <f>Инвентаризация!Q969</f>
        <v>0</v>
      </c>
      <c r="BO966" s="181" t="str">
        <f>IFERROR('Аксапта 3'!A974,"-")</f>
        <v>-</v>
      </c>
      <c r="BP966" s="38">
        <f t="shared" si="314"/>
        <v>0</v>
      </c>
      <c r="BQ966" s="38">
        <f t="shared" si="315"/>
        <v>0</v>
      </c>
      <c r="BR966" s="38">
        <f t="shared" si="316"/>
        <v>0</v>
      </c>
      <c r="BS966" s="181">
        <f t="shared" si="317"/>
        <v>0</v>
      </c>
    </row>
    <row r="967" spans="41:71">
      <c r="AO967" s="38">
        <f t="shared" si="304"/>
        <v>0</v>
      </c>
      <c r="AP967" s="38">
        <f t="shared" si="305"/>
        <v>0</v>
      </c>
      <c r="AR967" s="181">
        <f>Инвентаризация!O970</f>
        <v>0</v>
      </c>
      <c r="AS967" s="181">
        <f>Инвентаризация!P970</f>
        <v>0</v>
      </c>
      <c r="AT967" s="181">
        <f>Инвентаризация!Q970</f>
        <v>0</v>
      </c>
      <c r="AU967" s="181" t="str">
        <f>IFERROR('Аксапта '!A975,"-")</f>
        <v>-</v>
      </c>
      <c r="AV967" s="38">
        <f t="shared" si="306"/>
        <v>0</v>
      </c>
      <c r="AW967" s="38">
        <f t="shared" si="307"/>
        <v>0</v>
      </c>
      <c r="AX967" s="38">
        <f t="shared" si="308"/>
        <v>0</v>
      </c>
      <c r="AY967" s="181">
        <f t="shared" si="309"/>
        <v>0</v>
      </c>
      <c r="BB967" s="181">
        <f>Инвентаризация!O970</f>
        <v>0</v>
      </c>
      <c r="BC967" s="181">
        <f>Инвентаризация!P970</f>
        <v>0</v>
      </c>
      <c r="BD967" s="181">
        <f>Инвентаризация!Q970</f>
        <v>0</v>
      </c>
      <c r="BE967" s="181" t="str">
        <f>IFERROR('Аксапта 2'!A975,"-")</f>
        <v>-</v>
      </c>
      <c r="BF967" s="38">
        <f t="shared" si="310"/>
        <v>0</v>
      </c>
      <c r="BG967" s="38">
        <f t="shared" si="311"/>
        <v>0</v>
      </c>
      <c r="BH967" s="38">
        <f t="shared" si="312"/>
        <v>0</v>
      </c>
      <c r="BI967" s="181">
        <f t="shared" si="313"/>
        <v>0</v>
      </c>
      <c r="BL967" s="181">
        <f>Инвентаризация!O970</f>
        <v>0</v>
      </c>
      <c r="BM967" s="181">
        <f>Инвентаризация!P970</f>
        <v>0</v>
      </c>
      <c r="BN967" s="181">
        <f>Инвентаризация!Q970</f>
        <v>0</v>
      </c>
      <c r="BO967" s="181" t="str">
        <f>IFERROR('Аксапта 3'!A975,"-")</f>
        <v>-</v>
      </c>
      <c r="BP967" s="38">
        <f t="shared" si="314"/>
        <v>0</v>
      </c>
      <c r="BQ967" s="38">
        <f t="shared" si="315"/>
        <v>0</v>
      </c>
      <c r="BR967" s="38">
        <f t="shared" si="316"/>
        <v>0</v>
      </c>
      <c r="BS967" s="181">
        <f t="shared" si="317"/>
        <v>0</v>
      </c>
    </row>
    <row r="968" spans="41:71">
      <c r="AO968" s="38">
        <f t="shared" si="304"/>
        <v>0</v>
      </c>
      <c r="AP968" s="38">
        <f t="shared" si="305"/>
        <v>0</v>
      </c>
      <c r="AR968" s="181">
        <f>Инвентаризация!O971</f>
        <v>0</v>
      </c>
      <c r="AS968" s="181">
        <f>Инвентаризация!P971</f>
        <v>0</v>
      </c>
      <c r="AT968" s="181">
        <f>Инвентаризация!Q971</f>
        <v>0</v>
      </c>
      <c r="AU968" s="181" t="str">
        <f>IFERROR('Аксапта '!A976,"-")</f>
        <v>-</v>
      </c>
      <c r="AV968" s="38">
        <f t="shared" si="306"/>
        <v>0</v>
      </c>
      <c r="AW968" s="38">
        <f t="shared" si="307"/>
        <v>0</v>
      </c>
      <c r="AX968" s="38">
        <f t="shared" si="308"/>
        <v>0</v>
      </c>
      <c r="AY968" s="181">
        <f t="shared" si="309"/>
        <v>0</v>
      </c>
      <c r="BB968" s="181">
        <f>Инвентаризация!O971</f>
        <v>0</v>
      </c>
      <c r="BC968" s="181">
        <f>Инвентаризация!P971</f>
        <v>0</v>
      </c>
      <c r="BD968" s="181">
        <f>Инвентаризация!Q971</f>
        <v>0</v>
      </c>
      <c r="BE968" s="181" t="str">
        <f>IFERROR('Аксапта 2'!A976,"-")</f>
        <v>-</v>
      </c>
      <c r="BF968" s="38">
        <f t="shared" si="310"/>
        <v>0</v>
      </c>
      <c r="BG968" s="38">
        <f t="shared" si="311"/>
        <v>0</v>
      </c>
      <c r="BH968" s="38">
        <f t="shared" si="312"/>
        <v>0</v>
      </c>
      <c r="BI968" s="181">
        <f t="shared" si="313"/>
        <v>0</v>
      </c>
      <c r="BL968" s="181">
        <f>Инвентаризация!O971</f>
        <v>0</v>
      </c>
      <c r="BM968" s="181">
        <f>Инвентаризация!P971</f>
        <v>0</v>
      </c>
      <c r="BN968" s="181">
        <f>Инвентаризация!Q971</f>
        <v>0</v>
      </c>
      <c r="BO968" s="181" t="str">
        <f>IFERROR('Аксапта 3'!A976,"-")</f>
        <v>-</v>
      </c>
      <c r="BP968" s="38">
        <f t="shared" si="314"/>
        <v>0</v>
      </c>
      <c r="BQ968" s="38">
        <f t="shared" si="315"/>
        <v>0</v>
      </c>
      <c r="BR968" s="38">
        <f t="shared" si="316"/>
        <v>0</v>
      </c>
      <c r="BS968" s="181">
        <f t="shared" si="317"/>
        <v>0</v>
      </c>
    </row>
    <row r="969" spans="41:71">
      <c r="AO969" s="38">
        <f t="shared" si="304"/>
        <v>0</v>
      </c>
      <c r="AP969" s="38">
        <f t="shared" si="305"/>
        <v>0</v>
      </c>
      <c r="AR969" s="181">
        <f>Инвентаризация!O972</f>
        <v>0</v>
      </c>
      <c r="AS969" s="181">
        <f>Инвентаризация!P972</f>
        <v>0</v>
      </c>
      <c r="AT969" s="181">
        <f>Инвентаризация!Q972</f>
        <v>0</v>
      </c>
      <c r="AU969" s="181" t="str">
        <f>IFERROR('Аксапта '!A977,"-")</f>
        <v>-</v>
      </c>
      <c r="AV969" s="38">
        <f t="shared" si="306"/>
        <v>0</v>
      </c>
      <c r="AW969" s="38">
        <f t="shared" si="307"/>
        <v>0</v>
      </c>
      <c r="AX969" s="38">
        <f t="shared" si="308"/>
        <v>0</v>
      </c>
      <c r="AY969" s="181">
        <f t="shared" si="309"/>
        <v>0</v>
      </c>
      <c r="BB969" s="181">
        <f>Инвентаризация!O972</f>
        <v>0</v>
      </c>
      <c r="BC969" s="181">
        <f>Инвентаризация!P972</f>
        <v>0</v>
      </c>
      <c r="BD969" s="181">
        <f>Инвентаризация!Q972</f>
        <v>0</v>
      </c>
      <c r="BE969" s="181" t="str">
        <f>IFERROR('Аксапта 2'!A977,"-")</f>
        <v>-</v>
      </c>
      <c r="BF969" s="38">
        <f t="shared" si="310"/>
        <v>0</v>
      </c>
      <c r="BG969" s="38">
        <f t="shared" si="311"/>
        <v>0</v>
      </c>
      <c r="BH969" s="38">
        <f t="shared" si="312"/>
        <v>0</v>
      </c>
      <c r="BI969" s="181">
        <f t="shared" si="313"/>
        <v>0</v>
      </c>
      <c r="BL969" s="181">
        <f>Инвентаризация!O972</f>
        <v>0</v>
      </c>
      <c r="BM969" s="181">
        <f>Инвентаризация!P972</f>
        <v>0</v>
      </c>
      <c r="BN969" s="181">
        <f>Инвентаризация!Q972</f>
        <v>0</v>
      </c>
      <c r="BO969" s="181" t="str">
        <f>IFERROR('Аксапта 3'!A977,"-")</f>
        <v>-</v>
      </c>
      <c r="BP969" s="38">
        <f t="shared" si="314"/>
        <v>0</v>
      </c>
      <c r="BQ969" s="38">
        <f t="shared" si="315"/>
        <v>0</v>
      </c>
      <c r="BR969" s="38">
        <f t="shared" si="316"/>
        <v>0</v>
      </c>
      <c r="BS969" s="181">
        <f t="shared" si="317"/>
        <v>0</v>
      </c>
    </row>
    <row r="970" spans="41:71">
      <c r="AO970" s="38">
        <f t="shared" si="304"/>
        <v>0</v>
      </c>
      <c r="AP970" s="38">
        <f t="shared" si="305"/>
        <v>0</v>
      </c>
      <c r="AR970" s="181">
        <f>Инвентаризация!O973</f>
        <v>0</v>
      </c>
      <c r="AS970" s="181">
        <f>Инвентаризация!P973</f>
        <v>0</v>
      </c>
      <c r="AT970" s="181">
        <f>Инвентаризация!Q973</f>
        <v>0</v>
      </c>
      <c r="AU970" s="181" t="str">
        <f>IFERROR('Аксапта '!A978,"-")</f>
        <v>-</v>
      </c>
      <c r="AV970" s="38">
        <f t="shared" si="306"/>
        <v>0</v>
      </c>
      <c r="AW970" s="38">
        <f t="shared" si="307"/>
        <v>0</v>
      </c>
      <c r="AX970" s="38">
        <f t="shared" si="308"/>
        <v>0</v>
      </c>
      <c r="AY970" s="181">
        <f t="shared" si="309"/>
        <v>0</v>
      </c>
      <c r="BB970" s="181">
        <f>Инвентаризация!O973</f>
        <v>0</v>
      </c>
      <c r="BC970" s="181">
        <f>Инвентаризация!P973</f>
        <v>0</v>
      </c>
      <c r="BD970" s="181">
        <f>Инвентаризация!Q973</f>
        <v>0</v>
      </c>
      <c r="BE970" s="181" t="str">
        <f>IFERROR('Аксапта 2'!A978,"-")</f>
        <v>-</v>
      </c>
      <c r="BF970" s="38">
        <f t="shared" si="310"/>
        <v>0</v>
      </c>
      <c r="BG970" s="38">
        <f t="shared" si="311"/>
        <v>0</v>
      </c>
      <c r="BH970" s="38">
        <f t="shared" si="312"/>
        <v>0</v>
      </c>
      <c r="BI970" s="181">
        <f t="shared" si="313"/>
        <v>0</v>
      </c>
      <c r="BL970" s="181">
        <f>Инвентаризация!O973</f>
        <v>0</v>
      </c>
      <c r="BM970" s="181">
        <f>Инвентаризация!P973</f>
        <v>0</v>
      </c>
      <c r="BN970" s="181">
        <f>Инвентаризация!Q973</f>
        <v>0</v>
      </c>
      <c r="BO970" s="181" t="str">
        <f>IFERROR('Аксапта 3'!A978,"-")</f>
        <v>-</v>
      </c>
      <c r="BP970" s="38">
        <f t="shared" si="314"/>
        <v>0</v>
      </c>
      <c r="BQ970" s="38">
        <f t="shared" si="315"/>
        <v>0</v>
      </c>
      <c r="BR970" s="38">
        <f t="shared" si="316"/>
        <v>0</v>
      </c>
      <c r="BS970" s="181">
        <f t="shared" si="317"/>
        <v>0</v>
      </c>
    </row>
    <row r="971" spans="41:71">
      <c r="AO971" s="38">
        <f t="shared" si="304"/>
        <v>0</v>
      </c>
      <c r="AP971" s="38">
        <f t="shared" si="305"/>
        <v>0</v>
      </c>
      <c r="AR971" s="181">
        <f>Инвентаризация!O974</f>
        <v>0</v>
      </c>
      <c r="AS971" s="181">
        <f>Инвентаризация!P974</f>
        <v>0</v>
      </c>
      <c r="AT971" s="181">
        <f>Инвентаризация!Q974</f>
        <v>0</v>
      </c>
      <c r="AU971" s="181" t="str">
        <f>IFERROR('Аксапта '!A979,"-")</f>
        <v>-</v>
      </c>
      <c r="AV971" s="38">
        <f t="shared" si="306"/>
        <v>0</v>
      </c>
      <c r="AW971" s="38">
        <f t="shared" si="307"/>
        <v>0</v>
      </c>
      <c r="AX971" s="38">
        <f t="shared" si="308"/>
        <v>0</v>
      </c>
      <c r="AY971" s="181">
        <f t="shared" si="309"/>
        <v>0</v>
      </c>
      <c r="BB971" s="181">
        <f>Инвентаризация!O974</f>
        <v>0</v>
      </c>
      <c r="BC971" s="181">
        <f>Инвентаризация!P974</f>
        <v>0</v>
      </c>
      <c r="BD971" s="181">
        <f>Инвентаризация!Q974</f>
        <v>0</v>
      </c>
      <c r="BE971" s="181" t="str">
        <f>IFERROR('Аксапта 2'!A979,"-")</f>
        <v>-</v>
      </c>
      <c r="BF971" s="38">
        <f t="shared" si="310"/>
        <v>0</v>
      </c>
      <c r="BG971" s="38">
        <f t="shared" si="311"/>
        <v>0</v>
      </c>
      <c r="BH971" s="38">
        <f t="shared" si="312"/>
        <v>0</v>
      </c>
      <c r="BI971" s="181">
        <f t="shared" si="313"/>
        <v>0</v>
      </c>
      <c r="BL971" s="181">
        <f>Инвентаризация!O974</f>
        <v>0</v>
      </c>
      <c r="BM971" s="181">
        <f>Инвентаризация!P974</f>
        <v>0</v>
      </c>
      <c r="BN971" s="181">
        <f>Инвентаризация!Q974</f>
        <v>0</v>
      </c>
      <c r="BO971" s="181" t="str">
        <f>IFERROR('Аксапта 3'!A979,"-")</f>
        <v>-</v>
      </c>
      <c r="BP971" s="38">
        <f t="shared" si="314"/>
        <v>0</v>
      </c>
      <c r="BQ971" s="38">
        <f t="shared" si="315"/>
        <v>0</v>
      </c>
      <c r="BR971" s="38">
        <f t="shared" si="316"/>
        <v>0</v>
      </c>
      <c r="BS971" s="181">
        <f t="shared" si="317"/>
        <v>0</v>
      </c>
    </row>
    <row r="972" spans="41:71">
      <c r="AO972" s="38">
        <f t="shared" si="304"/>
        <v>0</v>
      </c>
      <c r="AP972" s="38">
        <f t="shared" si="305"/>
        <v>0</v>
      </c>
      <c r="AR972" s="181">
        <f>Инвентаризация!O975</f>
        <v>0</v>
      </c>
      <c r="AS972" s="181">
        <f>Инвентаризация!P975</f>
        <v>0</v>
      </c>
      <c r="AT972" s="181">
        <f>Инвентаризация!Q975</f>
        <v>0</v>
      </c>
      <c r="AU972" s="181" t="str">
        <f>IFERROR('Аксапта '!A980,"-")</f>
        <v>-</v>
      </c>
      <c r="AV972" s="38">
        <f t="shared" si="306"/>
        <v>0</v>
      </c>
      <c r="AW972" s="38">
        <f t="shared" si="307"/>
        <v>0</v>
      </c>
      <c r="AX972" s="38">
        <f t="shared" si="308"/>
        <v>0</v>
      </c>
      <c r="AY972" s="181">
        <f t="shared" si="309"/>
        <v>0</v>
      </c>
      <c r="BB972" s="181">
        <f>Инвентаризация!O975</f>
        <v>0</v>
      </c>
      <c r="BC972" s="181">
        <f>Инвентаризация!P975</f>
        <v>0</v>
      </c>
      <c r="BD972" s="181">
        <f>Инвентаризация!Q975</f>
        <v>0</v>
      </c>
      <c r="BE972" s="181" t="str">
        <f>IFERROR('Аксапта 2'!A980,"-")</f>
        <v>-</v>
      </c>
      <c r="BF972" s="38">
        <f t="shared" si="310"/>
        <v>0</v>
      </c>
      <c r="BG972" s="38">
        <f t="shared" si="311"/>
        <v>0</v>
      </c>
      <c r="BH972" s="38">
        <f t="shared" si="312"/>
        <v>0</v>
      </c>
      <c r="BI972" s="181">
        <f t="shared" si="313"/>
        <v>0</v>
      </c>
      <c r="BL972" s="181">
        <f>Инвентаризация!O975</f>
        <v>0</v>
      </c>
      <c r="BM972" s="181">
        <f>Инвентаризация!P975</f>
        <v>0</v>
      </c>
      <c r="BN972" s="181">
        <f>Инвентаризация!Q975</f>
        <v>0</v>
      </c>
      <c r="BO972" s="181" t="str">
        <f>IFERROR('Аксапта 3'!A980,"-")</f>
        <v>-</v>
      </c>
      <c r="BP972" s="38">
        <f t="shared" si="314"/>
        <v>0</v>
      </c>
      <c r="BQ972" s="38">
        <f t="shared" si="315"/>
        <v>0</v>
      </c>
      <c r="BR972" s="38">
        <f t="shared" si="316"/>
        <v>0</v>
      </c>
      <c r="BS972" s="181">
        <f t="shared" si="317"/>
        <v>0</v>
      </c>
    </row>
    <row r="973" spans="41:71">
      <c r="AO973" s="38">
        <f t="shared" si="304"/>
        <v>0</v>
      </c>
      <c r="AP973" s="38">
        <f t="shared" si="305"/>
        <v>0</v>
      </c>
      <c r="AR973" s="181">
        <f>Инвентаризация!O976</f>
        <v>0</v>
      </c>
      <c r="AS973" s="181">
        <f>Инвентаризация!P976</f>
        <v>0</v>
      </c>
      <c r="AT973" s="181">
        <f>Инвентаризация!Q976</f>
        <v>0</v>
      </c>
      <c r="AU973" s="181" t="str">
        <f>IFERROR('Аксапта '!A981,"-")</f>
        <v>-</v>
      </c>
      <c r="AV973" s="38">
        <f t="shared" si="306"/>
        <v>0</v>
      </c>
      <c r="AW973" s="38">
        <f t="shared" si="307"/>
        <v>0</v>
      </c>
      <c r="AX973" s="38">
        <f t="shared" si="308"/>
        <v>0</v>
      </c>
      <c r="AY973" s="181">
        <f t="shared" si="309"/>
        <v>0</v>
      </c>
      <c r="BB973" s="181">
        <f>Инвентаризация!O976</f>
        <v>0</v>
      </c>
      <c r="BC973" s="181">
        <f>Инвентаризация!P976</f>
        <v>0</v>
      </c>
      <c r="BD973" s="181">
        <f>Инвентаризация!Q976</f>
        <v>0</v>
      </c>
      <c r="BE973" s="181" t="str">
        <f>IFERROR('Аксапта 2'!A981,"-")</f>
        <v>-</v>
      </c>
      <c r="BF973" s="38">
        <f t="shared" si="310"/>
        <v>0</v>
      </c>
      <c r="BG973" s="38">
        <f t="shared" si="311"/>
        <v>0</v>
      </c>
      <c r="BH973" s="38">
        <f t="shared" si="312"/>
        <v>0</v>
      </c>
      <c r="BI973" s="181">
        <f t="shared" si="313"/>
        <v>0</v>
      </c>
      <c r="BL973" s="181">
        <f>Инвентаризация!O976</f>
        <v>0</v>
      </c>
      <c r="BM973" s="181">
        <f>Инвентаризация!P976</f>
        <v>0</v>
      </c>
      <c r="BN973" s="181">
        <f>Инвентаризация!Q976</f>
        <v>0</v>
      </c>
      <c r="BO973" s="181" t="str">
        <f>IFERROR('Аксапта 3'!A981,"-")</f>
        <v>-</v>
      </c>
      <c r="BP973" s="38">
        <f t="shared" si="314"/>
        <v>0</v>
      </c>
      <c r="BQ973" s="38">
        <f t="shared" si="315"/>
        <v>0</v>
      </c>
      <c r="BR973" s="38">
        <f t="shared" si="316"/>
        <v>0</v>
      </c>
      <c r="BS973" s="181">
        <f t="shared" si="317"/>
        <v>0</v>
      </c>
    </row>
    <row r="974" spans="41:71">
      <c r="AO974" s="38">
        <f t="shared" si="304"/>
        <v>0</v>
      </c>
      <c r="AP974" s="38">
        <f t="shared" si="305"/>
        <v>0</v>
      </c>
      <c r="AR974" s="181">
        <f>Инвентаризация!O977</f>
        <v>0</v>
      </c>
      <c r="AS974" s="181">
        <f>Инвентаризация!P977</f>
        <v>0</v>
      </c>
      <c r="AT974" s="181">
        <f>Инвентаризация!Q977</f>
        <v>0</v>
      </c>
      <c r="AU974" s="181" t="str">
        <f>IFERROR('Аксапта '!A982,"-")</f>
        <v>-</v>
      </c>
      <c r="AV974" s="38">
        <f t="shared" si="306"/>
        <v>0</v>
      </c>
      <c r="AW974" s="38">
        <f t="shared" si="307"/>
        <v>0</v>
      </c>
      <c r="AX974" s="38">
        <f t="shared" si="308"/>
        <v>0</v>
      </c>
      <c r="AY974" s="181">
        <f t="shared" si="309"/>
        <v>0</v>
      </c>
      <c r="BB974" s="181">
        <f>Инвентаризация!O977</f>
        <v>0</v>
      </c>
      <c r="BC974" s="181">
        <f>Инвентаризация!P977</f>
        <v>0</v>
      </c>
      <c r="BD974" s="181">
        <f>Инвентаризация!Q977</f>
        <v>0</v>
      </c>
      <c r="BE974" s="181" t="str">
        <f>IFERROR('Аксапта 2'!A982,"-")</f>
        <v>-</v>
      </c>
      <c r="BF974" s="38">
        <f t="shared" si="310"/>
        <v>0</v>
      </c>
      <c r="BG974" s="38">
        <f t="shared" si="311"/>
        <v>0</v>
      </c>
      <c r="BH974" s="38">
        <f t="shared" si="312"/>
        <v>0</v>
      </c>
      <c r="BI974" s="181">
        <f t="shared" si="313"/>
        <v>0</v>
      </c>
      <c r="BL974" s="181">
        <f>Инвентаризация!O977</f>
        <v>0</v>
      </c>
      <c r="BM974" s="181">
        <f>Инвентаризация!P977</f>
        <v>0</v>
      </c>
      <c r="BN974" s="181">
        <f>Инвентаризация!Q977</f>
        <v>0</v>
      </c>
      <c r="BO974" s="181" t="str">
        <f>IFERROR('Аксапта 3'!A982,"-")</f>
        <v>-</v>
      </c>
      <c r="BP974" s="38">
        <f t="shared" si="314"/>
        <v>0</v>
      </c>
      <c r="BQ974" s="38">
        <f t="shared" si="315"/>
        <v>0</v>
      </c>
      <c r="BR974" s="38">
        <f t="shared" si="316"/>
        <v>0</v>
      </c>
      <c r="BS974" s="181">
        <f t="shared" si="317"/>
        <v>0</v>
      </c>
    </row>
    <row r="975" spans="41:71">
      <c r="AO975" s="38">
        <f t="shared" si="304"/>
        <v>0</v>
      </c>
      <c r="AP975" s="38">
        <f t="shared" si="305"/>
        <v>0</v>
      </c>
      <c r="AR975" s="181">
        <f>Инвентаризация!O978</f>
        <v>0</v>
      </c>
      <c r="AS975" s="181">
        <f>Инвентаризация!P978</f>
        <v>0</v>
      </c>
      <c r="AT975" s="181">
        <f>Инвентаризация!Q978</f>
        <v>0</v>
      </c>
      <c r="AU975" s="181" t="str">
        <f>IFERROR('Аксапта '!A983,"-")</f>
        <v>-</v>
      </c>
      <c r="AV975" s="38">
        <f t="shared" si="306"/>
        <v>0</v>
      </c>
      <c r="AW975" s="38">
        <f t="shared" si="307"/>
        <v>0</v>
      </c>
      <c r="AX975" s="38">
        <f t="shared" si="308"/>
        <v>0</v>
      </c>
      <c r="AY975" s="181">
        <f t="shared" si="309"/>
        <v>0</v>
      </c>
      <c r="BB975" s="181">
        <f>Инвентаризация!O978</f>
        <v>0</v>
      </c>
      <c r="BC975" s="181">
        <f>Инвентаризация!P978</f>
        <v>0</v>
      </c>
      <c r="BD975" s="181">
        <f>Инвентаризация!Q978</f>
        <v>0</v>
      </c>
      <c r="BE975" s="181" t="str">
        <f>IFERROR('Аксапта 2'!A983,"-")</f>
        <v>-</v>
      </c>
      <c r="BF975" s="38">
        <f t="shared" si="310"/>
        <v>0</v>
      </c>
      <c r="BG975" s="38">
        <f t="shared" si="311"/>
        <v>0</v>
      </c>
      <c r="BH975" s="38">
        <f t="shared" si="312"/>
        <v>0</v>
      </c>
      <c r="BI975" s="181">
        <f t="shared" si="313"/>
        <v>0</v>
      </c>
      <c r="BL975" s="181">
        <f>Инвентаризация!O978</f>
        <v>0</v>
      </c>
      <c r="BM975" s="181">
        <f>Инвентаризация!P978</f>
        <v>0</v>
      </c>
      <c r="BN975" s="181">
        <f>Инвентаризация!Q978</f>
        <v>0</v>
      </c>
      <c r="BO975" s="181" t="str">
        <f>IFERROR('Аксапта 3'!A983,"-")</f>
        <v>-</v>
      </c>
      <c r="BP975" s="38">
        <f t="shared" si="314"/>
        <v>0</v>
      </c>
      <c r="BQ975" s="38">
        <f t="shared" si="315"/>
        <v>0</v>
      </c>
      <c r="BR975" s="38">
        <f t="shared" si="316"/>
        <v>0</v>
      </c>
      <c r="BS975" s="181">
        <f t="shared" si="317"/>
        <v>0</v>
      </c>
    </row>
    <row r="976" spans="41:71">
      <c r="AO976" s="38">
        <f t="shared" si="304"/>
        <v>0</v>
      </c>
      <c r="AP976" s="38">
        <f t="shared" si="305"/>
        <v>0</v>
      </c>
      <c r="AR976" s="181">
        <f>Инвентаризация!O979</f>
        <v>0</v>
      </c>
      <c r="AS976" s="181">
        <f>Инвентаризация!P979</f>
        <v>0</v>
      </c>
      <c r="AT976" s="181">
        <f>Инвентаризация!Q979</f>
        <v>0</v>
      </c>
      <c r="AU976" s="181" t="str">
        <f>IFERROR('Аксапта '!A984,"-")</f>
        <v>-</v>
      </c>
      <c r="AV976" s="38">
        <f t="shared" si="306"/>
        <v>0</v>
      </c>
      <c r="AW976" s="38">
        <f t="shared" si="307"/>
        <v>0</v>
      </c>
      <c r="AX976" s="38">
        <f t="shared" si="308"/>
        <v>0</v>
      </c>
      <c r="AY976" s="181">
        <f t="shared" si="309"/>
        <v>0</v>
      </c>
      <c r="BB976" s="181">
        <f>Инвентаризация!O979</f>
        <v>0</v>
      </c>
      <c r="BC976" s="181">
        <f>Инвентаризация!P979</f>
        <v>0</v>
      </c>
      <c r="BD976" s="181">
        <f>Инвентаризация!Q979</f>
        <v>0</v>
      </c>
      <c r="BE976" s="181" t="str">
        <f>IFERROR('Аксапта 2'!A984,"-")</f>
        <v>-</v>
      </c>
      <c r="BF976" s="38">
        <f t="shared" si="310"/>
        <v>0</v>
      </c>
      <c r="BG976" s="38">
        <f t="shared" si="311"/>
        <v>0</v>
      </c>
      <c r="BH976" s="38">
        <f t="shared" si="312"/>
        <v>0</v>
      </c>
      <c r="BI976" s="181">
        <f t="shared" si="313"/>
        <v>0</v>
      </c>
      <c r="BL976" s="181">
        <f>Инвентаризация!O979</f>
        <v>0</v>
      </c>
      <c r="BM976" s="181">
        <f>Инвентаризация!P979</f>
        <v>0</v>
      </c>
      <c r="BN976" s="181">
        <f>Инвентаризация!Q979</f>
        <v>0</v>
      </c>
      <c r="BO976" s="181" t="str">
        <f>IFERROR('Аксапта 3'!A984,"-")</f>
        <v>-</v>
      </c>
      <c r="BP976" s="38">
        <f t="shared" si="314"/>
        <v>0</v>
      </c>
      <c r="BQ976" s="38">
        <f t="shared" si="315"/>
        <v>0</v>
      </c>
      <c r="BR976" s="38">
        <f t="shared" si="316"/>
        <v>0</v>
      </c>
      <c r="BS976" s="181">
        <f t="shared" si="317"/>
        <v>0</v>
      </c>
    </row>
    <row r="977" spans="41:71">
      <c r="AO977" s="38">
        <f t="shared" si="304"/>
        <v>0</v>
      </c>
      <c r="AP977" s="38">
        <f t="shared" si="305"/>
        <v>0</v>
      </c>
      <c r="AR977" s="181">
        <f>Инвентаризация!O980</f>
        <v>0</v>
      </c>
      <c r="AS977" s="181">
        <f>Инвентаризация!P980</f>
        <v>0</v>
      </c>
      <c r="AT977" s="181">
        <f>Инвентаризация!Q980</f>
        <v>0</v>
      </c>
      <c r="AU977" s="181" t="str">
        <f>IFERROR('Аксапта '!A985,"-")</f>
        <v>-</v>
      </c>
      <c r="AV977" s="38">
        <f t="shared" si="306"/>
        <v>0</v>
      </c>
      <c r="AW977" s="38">
        <f t="shared" si="307"/>
        <v>0</v>
      </c>
      <c r="AX977" s="38">
        <f t="shared" si="308"/>
        <v>0</v>
      </c>
      <c r="AY977" s="181">
        <f t="shared" si="309"/>
        <v>0</v>
      </c>
      <c r="BB977" s="181">
        <f>Инвентаризация!O980</f>
        <v>0</v>
      </c>
      <c r="BC977" s="181">
        <f>Инвентаризация!P980</f>
        <v>0</v>
      </c>
      <c r="BD977" s="181">
        <f>Инвентаризация!Q980</f>
        <v>0</v>
      </c>
      <c r="BE977" s="181" t="str">
        <f>IFERROR('Аксапта 2'!A985,"-")</f>
        <v>-</v>
      </c>
      <c r="BF977" s="38">
        <f t="shared" si="310"/>
        <v>0</v>
      </c>
      <c r="BG977" s="38">
        <f t="shared" si="311"/>
        <v>0</v>
      </c>
      <c r="BH977" s="38">
        <f t="shared" si="312"/>
        <v>0</v>
      </c>
      <c r="BI977" s="181">
        <f t="shared" si="313"/>
        <v>0</v>
      </c>
      <c r="BL977" s="181">
        <f>Инвентаризация!O980</f>
        <v>0</v>
      </c>
      <c r="BM977" s="181">
        <f>Инвентаризация!P980</f>
        <v>0</v>
      </c>
      <c r="BN977" s="181">
        <f>Инвентаризация!Q980</f>
        <v>0</v>
      </c>
      <c r="BO977" s="181" t="str">
        <f>IFERROR('Аксапта 3'!A985,"-")</f>
        <v>-</v>
      </c>
      <c r="BP977" s="38">
        <f t="shared" si="314"/>
        <v>0</v>
      </c>
      <c r="BQ977" s="38">
        <f t="shared" si="315"/>
        <v>0</v>
      </c>
      <c r="BR977" s="38">
        <f t="shared" si="316"/>
        <v>0</v>
      </c>
      <c r="BS977" s="181">
        <f t="shared" si="317"/>
        <v>0</v>
      </c>
    </row>
    <row r="978" spans="41:71">
      <c r="AO978" s="38">
        <f t="shared" si="304"/>
        <v>0</v>
      </c>
      <c r="AP978" s="38">
        <f t="shared" si="305"/>
        <v>0</v>
      </c>
      <c r="AR978" s="181">
        <f>Инвентаризация!O981</f>
        <v>0</v>
      </c>
      <c r="AS978" s="181">
        <f>Инвентаризация!P981</f>
        <v>0</v>
      </c>
      <c r="AT978" s="181">
        <f>Инвентаризация!Q981</f>
        <v>0</v>
      </c>
      <c r="AU978" s="181" t="str">
        <f>IFERROR('Аксапта '!A986,"-")</f>
        <v>-</v>
      </c>
      <c r="AV978" s="38">
        <f t="shared" si="306"/>
        <v>0</v>
      </c>
      <c r="AW978" s="38">
        <f t="shared" si="307"/>
        <v>0</v>
      </c>
      <c r="AX978" s="38">
        <f t="shared" si="308"/>
        <v>0</v>
      </c>
      <c r="AY978" s="181">
        <f t="shared" si="309"/>
        <v>0</v>
      </c>
      <c r="BB978" s="181">
        <f>Инвентаризация!O981</f>
        <v>0</v>
      </c>
      <c r="BC978" s="181">
        <f>Инвентаризация!P981</f>
        <v>0</v>
      </c>
      <c r="BD978" s="181">
        <f>Инвентаризация!Q981</f>
        <v>0</v>
      </c>
      <c r="BE978" s="181" t="str">
        <f>IFERROR('Аксапта 2'!A986,"-")</f>
        <v>-</v>
      </c>
      <c r="BF978" s="38">
        <f t="shared" si="310"/>
        <v>0</v>
      </c>
      <c r="BG978" s="38">
        <f t="shared" si="311"/>
        <v>0</v>
      </c>
      <c r="BH978" s="38">
        <f t="shared" si="312"/>
        <v>0</v>
      </c>
      <c r="BI978" s="181">
        <f t="shared" si="313"/>
        <v>0</v>
      </c>
      <c r="BL978" s="181">
        <f>Инвентаризация!O981</f>
        <v>0</v>
      </c>
      <c r="BM978" s="181">
        <f>Инвентаризация!P981</f>
        <v>0</v>
      </c>
      <c r="BN978" s="181">
        <f>Инвентаризация!Q981</f>
        <v>0</v>
      </c>
      <c r="BO978" s="181" t="str">
        <f>IFERROR('Аксапта 3'!A986,"-")</f>
        <v>-</v>
      </c>
      <c r="BP978" s="38">
        <f t="shared" si="314"/>
        <v>0</v>
      </c>
      <c r="BQ978" s="38">
        <f t="shared" si="315"/>
        <v>0</v>
      </c>
      <c r="BR978" s="38">
        <f t="shared" si="316"/>
        <v>0</v>
      </c>
      <c r="BS978" s="181">
        <f t="shared" si="317"/>
        <v>0</v>
      </c>
    </row>
    <row r="979" spans="41:71">
      <c r="AO979" s="38">
        <f t="shared" si="304"/>
        <v>0</v>
      </c>
      <c r="AP979" s="38">
        <f t="shared" si="305"/>
        <v>0</v>
      </c>
      <c r="AR979" s="181">
        <f>Инвентаризация!O982</f>
        <v>0</v>
      </c>
      <c r="AS979" s="181">
        <f>Инвентаризация!P982</f>
        <v>0</v>
      </c>
      <c r="AT979" s="181">
        <f>Инвентаризация!Q982</f>
        <v>0</v>
      </c>
      <c r="AU979" s="181" t="str">
        <f>IFERROR('Аксапта '!A987,"-")</f>
        <v>-</v>
      </c>
      <c r="AV979" s="38">
        <f t="shared" si="306"/>
        <v>0</v>
      </c>
      <c r="AW979" s="38">
        <f t="shared" si="307"/>
        <v>0</v>
      </c>
      <c r="AX979" s="38">
        <f t="shared" si="308"/>
        <v>0</v>
      </c>
      <c r="AY979" s="181">
        <f t="shared" si="309"/>
        <v>0</v>
      </c>
      <c r="BB979" s="181">
        <f>Инвентаризация!O982</f>
        <v>0</v>
      </c>
      <c r="BC979" s="181">
        <f>Инвентаризация!P982</f>
        <v>0</v>
      </c>
      <c r="BD979" s="181">
        <f>Инвентаризация!Q982</f>
        <v>0</v>
      </c>
      <c r="BE979" s="181" t="str">
        <f>IFERROR('Аксапта 2'!A987,"-")</f>
        <v>-</v>
      </c>
      <c r="BF979" s="38">
        <f t="shared" si="310"/>
        <v>0</v>
      </c>
      <c r="BG979" s="38">
        <f t="shared" si="311"/>
        <v>0</v>
      </c>
      <c r="BH979" s="38">
        <f t="shared" si="312"/>
        <v>0</v>
      </c>
      <c r="BI979" s="181">
        <f t="shared" si="313"/>
        <v>0</v>
      </c>
      <c r="BL979" s="181">
        <f>Инвентаризация!O982</f>
        <v>0</v>
      </c>
      <c r="BM979" s="181">
        <f>Инвентаризация!P982</f>
        <v>0</v>
      </c>
      <c r="BN979" s="181">
        <f>Инвентаризация!Q982</f>
        <v>0</v>
      </c>
      <c r="BO979" s="181" t="str">
        <f>IFERROR('Аксапта 3'!A987,"-")</f>
        <v>-</v>
      </c>
      <c r="BP979" s="38">
        <f t="shared" si="314"/>
        <v>0</v>
      </c>
      <c r="BQ979" s="38">
        <f t="shared" si="315"/>
        <v>0</v>
      </c>
      <c r="BR979" s="38">
        <f t="shared" si="316"/>
        <v>0</v>
      </c>
      <c r="BS979" s="181">
        <f t="shared" si="317"/>
        <v>0</v>
      </c>
    </row>
    <row r="980" spans="41:71">
      <c r="AO980" s="38">
        <f t="shared" si="304"/>
        <v>0</v>
      </c>
      <c r="AP980" s="38">
        <f t="shared" si="305"/>
        <v>0</v>
      </c>
      <c r="AR980" s="181">
        <f>Инвентаризация!O983</f>
        <v>0</v>
      </c>
      <c r="AS980" s="181">
        <f>Инвентаризация!P983</f>
        <v>0</v>
      </c>
      <c r="AT980" s="181">
        <f>Инвентаризация!Q983</f>
        <v>0</v>
      </c>
      <c r="AU980" s="181" t="str">
        <f>IFERROR('Аксапта '!A988,"-")</f>
        <v>-</v>
      </c>
      <c r="AV980" s="38">
        <f t="shared" si="306"/>
        <v>0</v>
      </c>
      <c r="AW980" s="38">
        <f t="shared" si="307"/>
        <v>0</v>
      </c>
      <c r="AX980" s="38">
        <f t="shared" si="308"/>
        <v>0</v>
      </c>
      <c r="AY980" s="181">
        <f t="shared" si="309"/>
        <v>0</v>
      </c>
      <c r="BB980" s="181">
        <f>Инвентаризация!O983</f>
        <v>0</v>
      </c>
      <c r="BC980" s="181">
        <f>Инвентаризация!P983</f>
        <v>0</v>
      </c>
      <c r="BD980" s="181">
        <f>Инвентаризация!Q983</f>
        <v>0</v>
      </c>
      <c r="BE980" s="181" t="str">
        <f>IFERROR('Аксапта 2'!A988,"-")</f>
        <v>-</v>
      </c>
      <c r="BF980" s="38">
        <f t="shared" si="310"/>
        <v>0</v>
      </c>
      <c r="BG980" s="38">
        <f t="shared" si="311"/>
        <v>0</v>
      </c>
      <c r="BH980" s="38">
        <f t="shared" si="312"/>
        <v>0</v>
      </c>
      <c r="BI980" s="181">
        <f t="shared" si="313"/>
        <v>0</v>
      </c>
      <c r="BL980" s="181">
        <f>Инвентаризация!O983</f>
        <v>0</v>
      </c>
      <c r="BM980" s="181">
        <f>Инвентаризация!P983</f>
        <v>0</v>
      </c>
      <c r="BN980" s="181">
        <f>Инвентаризация!Q983</f>
        <v>0</v>
      </c>
      <c r="BO980" s="181" t="str">
        <f>IFERROR('Аксапта 3'!A988,"-")</f>
        <v>-</v>
      </c>
      <c r="BP980" s="38">
        <f t="shared" si="314"/>
        <v>0</v>
      </c>
      <c r="BQ980" s="38">
        <f t="shared" si="315"/>
        <v>0</v>
      </c>
      <c r="BR980" s="38">
        <f t="shared" si="316"/>
        <v>0</v>
      </c>
      <c r="BS980" s="181">
        <f t="shared" si="317"/>
        <v>0</v>
      </c>
    </row>
    <row r="981" spans="41:71">
      <c r="AO981" s="38">
        <f t="shared" si="304"/>
        <v>0</v>
      </c>
      <c r="AP981" s="38">
        <f t="shared" si="305"/>
        <v>0</v>
      </c>
      <c r="AR981" s="181">
        <f>Инвентаризация!O984</f>
        <v>0</v>
      </c>
      <c r="AS981" s="181">
        <f>Инвентаризация!P984</f>
        <v>0</v>
      </c>
      <c r="AT981" s="181">
        <f>Инвентаризация!Q984</f>
        <v>0</v>
      </c>
      <c r="AU981" s="181" t="str">
        <f>IFERROR('Аксапта '!A989,"-")</f>
        <v>-</v>
      </c>
      <c r="AV981" s="38">
        <f t="shared" si="306"/>
        <v>0</v>
      </c>
      <c r="AW981" s="38">
        <f t="shared" si="307"/>
        <v>0</v>
      </c>
      <c r="AX981" s="38">
        <f t="shared" si="308"/>
        <v>0</v>
      </c>
      <c r="AY981" s="181">
        <f t="shared" si="309"/>
        <v>0</v>
      </c>
      <c r="BB981" s="181">
        <f>Инвентаризация!O984</f>
        <v>0</v>
      </c>
      <c r="BC981" s="181">
        <f>Инвентаризация!P984</f>
        <v>0</v>
      </c>
      <c r="BD981" s="181">
        <f>Инвентаризация!Q984</f>
        <v>0</v>
      </c>
      <c r="BE981" s="181" t="str">
        <f>IFERROR('Аксапта 2'!A989,"-")</f>
        <v>-</v>
      </c>
      <c r="BF981" s="38">
        <f t="shared" si="310"/>
        <v>0</v>
      </c>
      <c r="BG981" s="38">
        <f t="shared" si="311"/>
        <v>0</v>
      </c>
      <c r="BH981" s="38">
        <f t="shared" si="312"/>
        <v>0</v>
      </c>
      <c r="BI981" s="181">
        <f t="shared" si="313"/>
        <v>0</v>
      </c>
      <c r="BL981" s="181">
        <f>Инвентаризация!O984</f>
        <v>0</v>
      </c>
      <c r="BM981" s="181">
        <f>Инвентаризация!P984</f>
        <v>0</v>
      </c>
      <c r="BN981" s="181">
        <f>Инвентаризация!Q984</f>
        <v>0</v>
      </c>
      <c r="BO981" s="181" t="str">
        <f>IFERROR('Аксапта 3'!A989,"-")</f>
        <v>-</v>
      </c>
      <c r="BP981" s="38">
        <f t="shared" si="314"/>
        <v>0</v>
      </c>
      <c r="BQ981" s="38">
        <f t="shared" si="315"/>
        <v>0</v>
      </c>
      <c r="BR981" s="38">
        <f t="shared" si="316"/>
        <v>0</v>
      </c>
      <c r="BS981" s="181">
        <f t="shared" si="317"/>
        <v>0</v>
      </c>
    </row>
    <row r="982" spans="41:71">
      <c r="AO982" s="38">
        <f t="shared" si="304"/>
        <v>0</v>
      </c>
      <c r="AP982" s="38">
        <f t="shared" si="305"/>
        <v>0</v>
      </c>
      <c r="AR982" s="181">
        <f>Инвентаризация!O985</f>
        <v>0</v>
      </c>
      <c r="AS982" s="181">
        <f>Инвентаризация!P985</f>
        <v>0</v>
      </c>
      <c r="AT982" s="181">
        <f>Инвентаризация!Q985</f>
        <v>0</v>
      </c>
      <c r="AU982" s="181" t="str">
        <f>IFERROR('Аксапта '!A990,"-")</f>
        <v>-</v>
      </c>
      <c r="AV982" s="38">
        <f t="shared" si="306"/>
        <v>0</v>
      </c>
      <c r="AW982" s="38">
        <f t="shared" si="307"/>
        <v>0</v>
      </c>
      <c r="AX982" s="38">
        <f t="shared" si="308"/>
        <v>0</v>
      </c>
      <c r="AY982" s="181">
        <f t="shared" si="309"/>
        <v>0</v>
      </c>
      <c r="BB982" s="181">
        <f>Инвентаризация!O985</f>
        <v>0</v>
      </c>
      <c r="BC982" s="181">
        <f>Инвентаризация!P985</f>
        <v>0</v>
      </c>
      <c r="BD982" s="181">
        <f>Инвентаризация!Q985</f>
        <v>0</v>
      </c>
      <c r="BE982" s="181" t="str">
        <f>IFERROR('Аксапта 2'!A990,"-")</f>
        <v>-</v>
      </c>
      <c r="BF982" s="38">
        <f t="shared" si="310"/>
        <v>0</v>
      </c>
      <c r="BG982" s="38">
        <f t="shared" si="311"/>
        <v>0</v>
      </c>
      <c r="BH982" s="38">
        <f t="shared" si="312"/>
        <v>0</v>
      </c>
      <c r="BI982" s="181">
        <f t="shared" si="313"/>
        <v>0</v>
      </c>
      <c r="BL982" s="181">
        <f>Инвентаризация!O985</f>
        <v>0</v>
      </c>
      <c r="BM982" s="181">
        <f>Инвентаризация!P985</f>
        <v>0</v>
      </c>
      <c r="BN982" s="181">
        <f>Инвентаризация!Q985</f>
        <v>0</v>
      </c>
      <c r="BO982" s="181" t="str">
        <f>IFERROR('Аксапта 3'!A990,"-")</f>
        <v>-</v>
      </c>
      <c r="BP982" s="38">
        <f t="shared" si="314"/>
        <v>0</v>
      </c>
      <c r="BQ982" s="38">
        <f t="shared" si="315"/>
        <v>0</v>
      </c>
      <c r="BR982" s="38">
        <f t="shared" si="316"/>
        <v>0</v>
      </c>
      <c r="BS982" s="181">
        <f t="shared" si="317"/>
        <v>0</v>
      </c>
    </row>
    <row r="983" spans="41:71">
      <c r="AO983" s="38">
        <f t="shared" si="304"/>
        <v>0</v>
      </c>
      <c r="AP983" s="38">
        <f t="shared" si="305"/>
        <v>0</v>
      </c>
      <c r="AR983" s="181">
        <f>Инвентаризация!O986</f>
        <v>0</v>
      </c>
      <c r="AS983" s="181">
        <f>Инвентаризация!P986</f>
        <v>0</v>
      </c>
      <c r="AT983" s="181">
        <f>Инвентаризация!Q986</f>
        <v>0</v>
      </c>
      <c r="AU983" s="181" t="str">
        <f>IFERROR('Аксапта '!A991,"-")</f>
        <v>-</v>
      </c>
      <c r="AV983" s="38">
        <f t="shared" si="306"/>
        <v>0</v>
      </c>
      <c r="AW983" s="38">
        <f t="shared" si="307"/>
        <v>0</v>
      </c>
      <c r="AX983" s="38">
        <f t="shared" si="308"/>
        <v>0</v>
      </c>
      <c r="AY983" s="181">
        <f t="shared" si="309"/>
        <v>0</v>
      </c>
      <c r="BB983" s="181">
        <f>Инвентаризация!O986</f>
        <v>0</v>
      </c>
      <c r="BC983" s="181">
        <f>Инвентаризация!P986</f>
        <v>0</v>
      </c>
      <c r="BD983" s="181">
        <f>Инвентаризация!Q986</f>
        <v>0</v>
      </c>
      <c r="BE983" s="181" t="str">
        <f>IFERROR('Аксапта 2'!A991,"-")</f>
        <v>-</v>
      </c>
      <c r="BF983" s="38">
        <f t="shared" si="310"/>
        <v>0</v>
      </c>
      <c r="BG983" s="38">
        <f t="shared" si="311"/>
        <v>0</v>
      </c>
      <c r="BH983" s="38">
        <f t="shared" si="312"/>
        <v>0</v>
      </c>
      <c r="BI983" s="181">
        <f t="shared" si="313"/>
        <v>0</v>
      </c>
      <c r="BL983" s="181">
        <f>Инвентаризация!O986</f>
        <v>0</v>
      </c>
      <c r="BM983" s="181">
        <f>Инвентаризация!P986</f>
        <v>0</v>
      </c>
      <c r="BN983" s="181">
        <f>Инвентаризация!Q986</f>
        <v>0</v>
      </c>
      <c r="BO983" s="181" t="str">
        <f>IFERROR('Аксапта 3'!A991,"-")</f>
        <v>-</v>
      </c>
      <c r="BP983" s="38">
        <f t="shared" si="314"/>
        <v>0</v>
      </c>
      <c r="BQ983" s="38">
        <f t="shared" si="315"/>
        <v>0</v>
      </c>
      <c r="BR983" s="38">
        <f t="shared" si="316"/>
        <v>0</v>
      </c>
      <c r="BS983" s="181">
        <f t="shared" si="317"/>
        <v>0</v>
      </c>
    </row>
    <row r="984" spans="41:71">
      <c r="AO984" s="38">
        <f t="shared" si="304"/>
        <v>0</v>
      </c>
      <c r="AP984" s="38">
        <f t="shared" si="305"/>
        <v>0</v>
      </c>
      <c r="AR984" s="181">
        <f>Инвентаризация!O987</f>
        <v>0</v>
      </c>
      <c r="AS984" s="181">
        <f>Инвентаризация!P987</f>
        <v>0</v>
      </c>
      <c r="AT984" s="181">
        <f>Инвентаризация!Q987</f>
        <v>0</v>
      </c>
      <c r="AU984" s="181" t="str">
        <f>IFERROR('Аксапта '!A992,"-")</f>
        <v>-</v>
      </c>
      <c r="AV984" s="38">
        <f t="shared" si="306"/>
        <v>0</v>
      </c>
      <c r="AW984" s="38">
        <f t="shared" si="307"/>
        <v>0</v>
      </c>
      <c r="AX984" s="38">
        <f t="shared" si="308"/>
        <v>0</v>
      </c>
      <c r="AY984" s="181">
        <f t="shared" si="309"/>
        <v>0</v>
      </c>
      <c r="BB984" s="181">
        <f>Инвентаризация!O987</f>
        <v>0</v>
      </c>
      <c r="BC984" s="181">
        <f>Инвентаризация!P987</f>
        <v>0</v>
      </c>
      <c r="BD984" s="181">
        <f>Инвентаризация!Q987</f>
        <v>0</v>
      </c>
      <c r="BE984" s="181" t="str">
        <f>IFERROR('Аксапта 2'!A992,"-")</f>
        <v>-</v>
      </c>
      <c r="BF984" s="38">
        <f t="shared" si="310"/>
        <v>0</v>
      </c>
      <c r="BG984" s="38">
        <f t="shared" si="311"/>
        <v>0</v>
      </c>
      <c r="BH984" s="38">
        <f t="shared" si="312"/>
        <v>0</v>
      </c>
      <c r="BI984" s="181">
        <f t="shared" si="313"/>
        <v>0</v>
      </c>
      <c r="BL984" s="181">
        <f>Инвентаризация!O987</f>
        <v>0</v>
      </c>
      <c r="BM984" s="181">
        <f>Инвентаризация!P987</f>
        <v>0</v>
      </c>
      <c r="BN984" s="181">
        <f>Инвентаризация!Q987</f>
        <v>0</v>
      </c>
      <c r="BO984" s="181" t="str">
        <f>IFERROR('Аксапта 3'!A992,"-")</f>
        <v>-</v>
      </c>
      <c r="BP984" s="38">
        <f t="shared" si="314"/>
        <v>0</v>
      </c>
      <c r="BQ984" s="38">
        <f t="shared" si="315"/>
        <v>0</v>
      </c>
      <c r="BR984" s="38">
        <f t="shared" si="316"/>
        <v>0</v>
      </c>
      <c r="BS984" s="181">
        <f t="shared" si="317"/>
        <v>0</v>
      </c>
    </row>
    <row r="985" spans="41:71">
      <c r="AO985" s="38">
        <f t="shared" si="304"/>
        <v>0</v>
      </c>
      <c r="AP985" s="38">
        <f t="shared" si="305"/>
        <v>0</v>
      </c>
      <c r="AR985" s="181">
        <f>Инвентаризация!O988</f>
        <v>0</v>
      </c>
      <c r="AS985" s="181">
        <f>Инвентаризация!P988</f>
        <v>0</v>
      </c>
      <c r="AT985" s="181">
        <f>Инвентаризация!Q988</f>
        <v>0</v>
      </c>
      <c r="AU985" s="181" t="str">
        <f>IFERROR('Аксапта '!A993,"-")</f>
        <v>-</v>
      </c>
      <c r="AV985" s="38">
        <f t="shared" si="306"/>
        <v>0</v>
      </c>
      <c r="AW985" s="38">
        <f t="shared" si="307"/>
        <v>0</v>
      </c>
      <c r="AX985" s="38">
        <f t="shared" si="308"/>
        <v>0</v>
      </c>
      <c r="AY985" s="181">
        <f t="shared" si="309"/>
        <v>0</v>
      </c>
      <c r="BB985" s="181">
        <f>Инвентаризация!O988</f>
        <v>0</v>
      </c>
      <c r="BC985" s="181">
        <f>Инвентаризация!P988</f>
        <v>0</v>
      </c>
      <c r="BD985" s="181">
        <f>Инвентаризация!Q988</f>
        <v>0</v>
      </c>
      <c r="BE985" s="181" t="str">
        <f>IFERROR('Аксапта 2'!A993,"-")</f>
        <v>-</v>
      </c>
      <c r="BF985" s="38">
        <f t="shared" si="310"/>
        <v>0</v>
      </c>
      <c r="BG985" s="38">
        <f t="shared" si="311"/>
        <v>0</v>
      </c>
      <c r="BH985" s="38">
        <f t="shared" si="312"/>
        <v>0</v>
      </c>
      <c r="BI985" s="181">
        <f t="shared" si="313"/>
        <v>0</v>
      </c>
      <c r="BL985" s="181">
        <f>Инвентаризация!O988</f>
        <v>0</v>
      </c>
      <c r="BM985" s="181">
        <f>Инвентаризация!P988</f>
        <v>0</v>
      </c>
      <c r="BN985" s="181">
        <f>Инвентаризация!Q988</f>
        <v>0</v>
      </c>
      <c r="BO985" s="181" t="str">
        <f>IFERROR('Аксапта 3'!A993,"-")</f>
        <v>-</v>
      </c>
      <c r="BP985" s="38">
        <f t="shared" si="314"/>
        <v>0</v>
      </c>
      <c r="BQ985" s="38">
        <f t="shared" si="315"/>
        <v>0</v>
      </c>
      <c r="BR985" s="38">
        <f t="shared" si="316"/>
        <v>0</v>
      </c>
      <c r="BS985" s="181">
        <f t="shared" si="317"/>
        <v>0</v>
      </c>
    </row>
    <row r="986" spans="41:71">
      <c r="AO986" s="38">
        <f t="shared" si="304"/>
        <v>0</v>
      </c>
      <c r="AP986" s="38">
        <f t="shared" si="305"/>
        <v>0</v>
      </c>
      <c r="AR986" s="181">
        <f>Инвентаризация!O989</f>
        <v>0</v>
      </c>
      <c r="AS986" s="181">
        <f>Инвентаризация!P989</f>
        <v>0</v>
      </c>
      <c r="AT986" s="181">
        <f>Инвентаризация!Q989</f>
        <v>0</v>
      </c>
      <c r="AU986" s="181" t="str">
        <f>IFERROR('Аксапта '!A994,"-")</f>
        <v>-</v>
      </c>
      <c r="AV986" s="38">
        <f t="shared" si="306"/>
        <v>0</v>
      </c>
      <c r="AW986" s="38">
        <f t="shared" si="307"/>
        <v>0</v>
      </c>
      <c r="AX986" s="38">
        <f t="shared" si="308"/>
        <v>0</v>
      </c>
      <c r="AY986" s="181">
        <f t="shared" si="309"/>
        <v>0</v>
      </c>
      <c r="BB986" s="181">
        <f>Инвентаризация!O989</f>
        <v>0</v>
      </c>
      <c r="BC986" s="181">
        <f>Инвентаризация!P989</f>
        <v>0</v>
      </c>
      <c r="BD986" s="181">
        <f>Инвентаризация!Q989</f>
        <v>0</v>
      </c>
      <c r="BE986" s="181" t="str">
        <f>IFERROR('Аксапта 2'!A994,"-")</f>
        <v>-</v>
      </c>
      <c r="BF986" s="38">
        <f t="shared" si="310"/>
        <v>0</v>
      </c>
      <c r="BG986" s="38">
        <f t="shared" si="311"/>
        <v>0</v>
      </c>
      <c r="BH986" s="38">
        <f t="shared" si="312"/>
        <v>0</v>
      </c>
      <c r="BI986" s="181">
        <f t="shared" si="313"/>
        <v>0</v>
      </c>
      <c r="BL986" s="181">
        <f>Инвентаризация!O989</f>
        <v>0</v>
      </c>
      <c r="BM986" s="181">
        <f>Инвентаризация!P989</f>
        <v>0</v>
      </c>
      <c r="BN986" s="181">
        <f>Инвентаризация!Q989</f>
        <v>0</v>
      </c>
      <c r="BO986" s="181" t="str">
        <f>IFERROR('Аксапта 3'!A994,"-")</f>
        <v>-</v>
      </c>
      <c r="BP986" s="38">
        <f t="shared" si="314"/>
        <v>0</v>
      </c>
      <c r="BQ986" s="38">
        <f t="shared" si="315"/>
        <v>0</v>
      </c>
      <c r="BR986" s="38">
        <f t="shared" si="316"/>
        <v>0</v>
      </c>
      <c r="BS986" s="181">
        <f t="shared" si="317"/>
        <v>0</v>
      </c>
    </row>
    <row r="987" spans="41:71">
      <c r="AO987" s="38">
        <f t="shared" si="304"/>
        <v>0</v>
      </c>
      <c r="AP987" s="38">
        <f t="shared" si="305"/>
        <v>0</v>
      </c>
      <c r="AR987" s="181">
        <f>Инвентаризация!O990</f>
        <v>0</v>
      </c>
      <c r="AS987" s="181">
        <f>Инвентаризация!P990</f>
        <v>0</v>
      </c>
      <c r="AT987" s="181">
        <f>Инвентаризация!Q990</f>
        <v>0</v>
      </c>
      <c r="AU987" s="181" t="str">
        <f>IFERROR('Аксапта '!A995,"-")</f>
        <v>-</v>
      </c>
      <c r="AV987" s="38">
        <f t="shared" si="306"/>
        <v>0</v>
      </c>
      <c r="AW987" s="38">
        <f t="shared" si="307"/>
        <v>0</v>
      </c>
      <c r="AX987" s="38">
        <f t="shared" si="308"/>
        <v>0</v>
      </c>
      <c r="AY987" s="181">
        <f t="shared" si="309"/>
        <v>0</v>
      </c>
      <c r="BB987" s="181">
        <f>Инвентаризация!O990</f>
        <v>0</v>
      </c>
      <c r="BC987" s="181">
        <f>Инвентаризация!P990</f>
        <v>0</v>
      </c>
      <c r="BD987" s="181">
        <f>Инвентаризация!Q990</f>
        <v>0</v>
      </c>
      <c r="BE987" s="181" t="str">
        <f>IFERROR('Аксапта 2'!A995,"-")</f>
        <v>-</v>
      </c>
      <c r="BF987" s="38">
        <f t="shared" si="310"/>
        <v>0</v>
      </c>
      <c r="BG987" s="38">
        <f t="shared" si="311"/>
        <v>0</v>
      </c>
      <c r="BH987" s="38">
        <f t="shared" si="312"/>
        <v>0</v>
      </c>
      <c r="BI987" s="181">
        <f t="shared" si="313"/>
        <v>0</v>
      </c>
      <c r="BL987" s="181">
        <f>Инвентаризация!O990</f>
        <v>0</v>
      </c>
      <c r="BM987" s="181">
        <f>Инвентаризация!P990</f>
        <v>0</v>
      </c>
      <c r="BN987" s="181">
        <f>Инвентаризация!Q990</f>
        <v>0</v>
      </c>
      <c r="BO987" s="181" t="str">
        <f>IFERROR('Аксапта 3'!A995,"-")</f>
        <v>-</v>
      </c>
      <c r="BP987" s="38">
        <f t="shared" si="314"/>
        <v>0</v>
      </c>
      <c r="BQ987" s="38">
        <f t="shared" si="315"/>
        <v>0</v>
      </c>
      <c r="BR987" s="38">
        <f t="shared" si="316"/>
        <v>0</v>
      </c>
      <c r="BS987" s="181">
        <f t="shared" si="317"/>
        <v>0</v>
      </c>
    </row>
    <row r="988" spans="41:71">
      <c r="AO988" s="38">
        <f t="shared" si="304"/>
        <v>0</v>
      </c>
      <c r="AP988" s="38">
        <f t="shared" si="305"/>
        <v>0</v>
      </c>
      <c r="AR988" s="181">
        <f>Инвентаризация!O991</f>
        <v>0</v>
      </c>
      <c r="AS988" s="181">
        <f>Инвентаризация!P991</f>
        <v>0</v>
      </c>
      <c r="AT988" s="181">
        <f>Инвентаризация!Q991</f>
        <v>0</v>
      </c>
      <c r="AU988" s="181" t="str">
        <f>IFERROR('Аксапта '!A996,"-")</f>
        <v>-</v>
      </c>
      <c r="AV988" s="38">
        <f t="shared" si="306"/>
        <v>0</v>
      </c>
      <c r="AW988" s="38">
        <f t="shared" si="307"/>
        <v>0</v>
      </c>
      <c r="AX988" s="38">
        <f t="shared" si="308"/>
        <v>0</v>
      </c>
      <c r="AY988" s="181">
        <f t="shared" si="309"/>
        <v>0</v>
      </c>
      <c r="BB988" s="181">
        <f>Инвентаризация!O991</f>
        <v>0</v>
      </c>
      <c r="BC988" s="181">
        <f>Инвентаризация!P991</f>
        <v>0</v>
      </c>
      <c r="BD988" s="181">
        <f>Инвентаризация!Q991</f>
        <v>0</v>
      </c>
      <c r="BE988" s="181" t="str">
        <f>IFERROR('Аксапта 2'!A996,"-")</f>
        <v>-</v>
      </c>
      <c r="BF988" s="38">
        <f t="shared" si="310"/>
        <v>0</v>
      </c>
      <c r="BG988" s="38">
        <f t="shared" si="311"/>
        <v>0</v>
      </c>
      <c r="BH988" s="38">
        <f t="shared" si="312"/>
        <v>0</v>
      </c>
      <c r="BI988" s="181">
        <f t="shared" si="313"/>
        <v>0</v>
      </c>
      <c r="BL988" s="181">
        <f>Инвентаризация!O991</f>
        <v>0</v>
      </c>
      <c r="BM988" s="181">
        <f>Инвентаризация!P991</f>
        <v>0</v>
      </c>
      <c r="BN988" s="181">
        <f>Инвентаризация!Q991</f>
        <v>0</v>
      </c>
      <c r="BO988" s="181" t="str">
        <f>IFERROR('Аксапта 3'!A996,"-")</f>
        <v>-</v>
      </c>
      <c r="BP988" s="38">
        <f t="shared" si="314"/>
        <v>0</v>
      </c>
      <c r="BQ988" s="38">
        <f t="shared" si="315"/>
        <v>0</v>
      </c>
      <c r="BR988" s="38">
        <f t="shared" si="316"/>
        <v>0</v>
      </c>
      <c r="BS988" s="181">
        <f t="shared" si="317"/>
        <v>0</v>
      </c>
    </row>
    <row r="989" spans="41:71">
      <c r="AO989" s="38">
        <f t="shared" si="304"/>
        <v>0</v>
      </c>
      <c r="AP989" s="38">
        <f t="shared" si="305"/>
        <v>0</v>
      </c>
      <c r="AR989" s="181">
        <f>Инвентаризация!O992</f>
        <v>0</v>
      </c>
      <c r="AS989" s="181">
        <f>Инвентаризация!P992</f>
        <v>0</v>
      </c>
      <c r="AT989" s="181">
        <f>Инвентаризация!Q992</f>
        <v>0</v>
      </c>
      <c r="AU989" s="181" t="str">
        <f>IFERROR('Аксапта '!A997,"-")</f>
        <v>-</v>
      </c>
      <c r="AV989" s="38">
        <f t="shared" si="306"/>
        <v>0</v>
      </c>
      <c r="AW989" s="38">
        <f t="shared" si="307"/>
        <v>0</v>
      </c>
      <c r="AX989" s="38">
        <f t="shared" si="308"/>
        <v>0</v>
      </c>
      <c r="AY989" s="181">
        <f t="shared" si="309"/>
        <v>0</v>
      </c>
      <c r="BB989" s="181">
        <f>Инвентаризация!O992</f>
        <v>0</v>
      </c>
      <c r="BC989" s="181">
        <f>Инвентаризация!P992</f>
        <v>0</v>
      </c>
      <c r="BD989" s="181">
        <f>Инвентаризация!Q992</f>
        <v>0</v>
      </c>
      <c r="BE989" s="181" t="str">
        <f>IFERROR('Аксапта 2'!A997,"-")</f>
        <v>-</v>
      </c>
      <c r="BF989" s="38">
        <f t="shared" si="310"/>
        <v>0</v>
      </c>
      <c r="BG989" s="38">
        <f t="shared" si="311"/>
        <v>0</v>
      </c>
      <c r="BH989" s="38">
        <f t="shared" si="312"/>
        <v>0</v>
      </c>
      <c r="BI989" s="181">
        <f t="shared" si="313"/>
        <v>0</v>
      </c>
      <c r="BL989" s="181">
        <f>Инвентаризация!O992</f>
        <v>0</v>
      </c>
      <c r="BM989" s="181">
        <f>Инвентаризация!P992</f>
        <v>0</v>
      </c>
      <c r="BN989" s="181">
        <f>Инвентаризация!Q992</f>
        <v>0</v>
      </c>
      <c r="BO989" s="181" t="str">
        <f>IFERROR('Аксапта 3'!A997,"-")</f>
        <v>-</v>
      </c>
      <c r="BP989" s="38">
        <f t="shared" si="314"/>
        <v>0</v>
      </c>
      <c r="BQ989" s="38">
        <f t="shared" si="315"/>
        <v>0</v>
      </c>
      <c r="BR989" s="38">
        <f t="shared" si="316"/>
        <v>0</v>
      </c>
      <c r="BS989" s="181">
        <f t="shared" si="317"/>
        <v>0</v>
      </c>
    </row>
    <row r="990" spans="41:71">
      <c r="AO990" s="38">
        <f t="shared" si="304"/>
        <v>0</v>
      </c>
      <c r="AP990" s="38">
        <f t="shared" si="305"/>
        <v>0</v>
      </c>
      <c r="AR990" s="181">
        <f>Инвентаризация!O993</f>
        <v>0</v>
      </c>
      <c r="AS990" s="181">
        <f>Инвентаризация!P993</f>
        <v>0</v>
      </c>
      <c r="AT990" s="181">
        <f>Инвентаризация!Q993</f>
        <v>0</v>
      </c>
      <c r="AU990" s="181" t="str">
        <f>IFERROR('Аксапта '!A998,"-")</f>
        <v>-</v>
      </c>
      <c r="AV990" s="38">
        <f t="shared" si="306"/>
        <v>0</v>
      </c>
      <c r="AW990" s="38">
        <f t="shared" si="307"/>
        <v>0</v>
      </c>
      <c r="AX990" s="38">
        <f t="shared" si="308"/>
        <v>0</v>
      </c>
      <c r="AY990" s="181">
        <f t="shared" si="309"/>
        <v>0</v>
      </c>
      <c r="BB990" s="181">
        <f>Инвентаризация!O993</f>
        <v>0</v>
      </c>
      <c r="BC990" s="181">
        <f>Инвентаризация!P993</f>
        <v>0</v>
      </c>
      <c r="BD990" s="181">
        <f>Инвентаризация!Q993</f>
        <v>0</v>
      </c>
      <c r="BE990" s="181" t="str">
        <f>IFERROR('Аксапта 2'!A998,"-")</f>
        <v>-</v>
      </c>
      <c r="BF990" s="38">
        <f t="shared" si="310"/>
        <v>0</v>
      </c>
      <c r="BG990" s="38">
        <f t="shared" si="311"/>
        <v>0</v>
      </c>
      <c r="BH990" s="38">
        <f t="shared" si="312"/>
        <v>0</v>
      </c>
      <c r="BI990" s="181">
        <f t="shared" si="313"/>
        <v>0</v>
      </c>
      <c r="BL990" s="181">
        <f>Инвентаризация!O993</f>
        <v>0</v>
      </c>
      <c r="BM990" s="181">
        <f>Инвентаризация!P993</f>
        <v>0</v>
      </c>
      <c r="BN990" s="181">
        <f>Инвентаризация!Q993</f>
        <v>0</v>
      </c>
      <c r="BO990" s="181" t="str">
        <f>IFERROR('Аксапта 3'!A998,"-")</f>
        <v>-</v>
      </c>
      <c r="BP990" s="38">
        <f t="shared" si="314"/>
        <v>0</v>
      </c>
      <c r="BQ990" s="38">
        <f t="shared" si="315"/>
        <v>0</v>
      </c>
      <c r="BR990" s="38">
        <f t="shared" si="316"/>
        <v>0</v>
      </c>
      <c r="BS990" s="181">
        <f t="shared" si="317"/>
        <v>0</v>
      </c>
    </row>
    <row r="991" spans="41:71">
      <c r="AO991" s="38">
        <f t="shared" si="304"/>
        <v>0</v>
      </c>
      <c r="AP991" s="38">
        <f t="shared" si="305"/>
        <v>0</v>
      </c>
      <c r="AR991" s="181">
        <f>Инвентаризация!O994</f>
        <v>0</v>
      </c>
      <c r="AS991" s="181">
        <f>Инвентаризация!P994</f>
        <v>0</v>
      </c>
      <c r="AT991" s="181">
        <f>Инвентаризация!Q994</f>
        <v>0</v>
      </c>
      <c r="AU991" s="181" t="str">
        <f>IFERROR('Аксапта '!A999,"-")</f>
        <v>-</v>
      </c>
      <c r="AV991" s="38">
        <f t="shared" si="306"/>
        <v>0</v>
      </c>
      <c r="AW991" s="38">
        <f t="shared" si="307"/>
        <v>0</v>
      </c>
      <c r="AX991" s="38">
        <f t="shared" si="308"/>
        <v>0</v>
      </c>
      <c r="AY991" s="181">
        <f t="shared" si="309"/>
        <v>0</v>
      </c>
      <c r="BB991" s="181">
        <f>Инвентаризация!O994</f>
        <v>0</v>
      </c>
      <c r="BC991" s="181">
        <f>Инвентаризация!P994</f>
        <v>0</v>
      </c>
      <c r="BD991" s="181">
        <f>Инвентаризация!Q994</f>
        <v>0</v>
      </c>
      <c r="BE991" s="181" t="str">
        <f>IFERROR('Аксапта 2'!A999,"-")</f>
        <v>-</v>
      </c>
      <c r="BF991" s="38">
        <f t="shared" si="310"/>
        <v>0</v>
      </c>
      <c r="BG991" s="38">
        <f t="shared" si="311"/>
        <v>0</v>
      </c>
      <c r="BH991" s="38">
        <f t="shared" si="312"/>
        <v>0</v>
      </c>
      <c r="BI991" s="181">
        <f t="shared" si="313"/>
        <v>0</v>
      </c>
      <c r="BL991" s="181">
        <f>Инвентаризация!O994</f>
        <v>0</v>
      </c>
      <c r="BM991" s="181">
        <f>Инвентаризация!P994</f>
        <v>0</v>
      </c>
      <c r="BN991" s="181">
        <f>Инвентаризация!Q994</f>
        <v>0</v>
      </c>
      <c r="BO991" s="181" t="str">
        <f>IFERROR('Аксапта 3'!A999,"-")</f>
        <v>-</v>
      </c>
      <c r="BP991" s="38">
        <f t="shared" si="314"/>
        <v>0</v>
      </c>
      <c r="BQ991" s="38">
        <f t="shared" si="315"/>
        <v>0</v>
      </c>
      <c r="BR991" s="38">
        <f t="shared" si="316"/>
        <v>0</v>
      </c>
      <c r="BS991" s="181">
        <f t="shared" si="317"/>
        <v>0</v>
      </c>
    </row>
    <row r="992" spans="41:71">
      <c r="AO992" s="38">
        <f t="shared" si="304"/>
        <v>0</v>
      </c>
      <c r="AP992" s="38">
        <f t="shared" si="305"/>
        <v>0</v>
      </c>
      <c r="AR992" s="181">
        <f>Инвентаризация!O995</f>
        <v>0</v>
      </c>
      <c r="AS992" s="181">
        <f>Инвентаризация!P995</f>
        <v>0</v>
      </c>
      <c r="AT992" s="181">
        <f>Инвентаризация!Q995</f>
        <v>0</v>
      </c>
      <c r="AU992" s="181" t="str">
        <f>IFERROR('Аксапта '!A1000,"-")</f>
        <v>-</v>
      </c>
      <c r="AV992" s="38">
        <f t="shared" si="306"/>
        <v>0</v>
      </c>
      <c r="AW992" s="38">
        <f t="shared" si="307"/>
        <v>0</v>
      </c>
      <c r="AX992" s="38">
        <f t="shared" si="308"/>
        <v>0</v>
      </c>
      <c r="AY992" s="181">
        <f t="shared" si="309"/>
        <v>0</v>
      </c>
      <c r="BB992" s="181">
        <f>Инвентаризация!O995</f>
        <v>0</v>
      </c>
      <c r="BC992" s="181">
        <f>Инвентаризация!P995</f>
        <v>0</v>
      </c>
      <c r="BD992" s="181">
        <f>Инвентаризация!Q995</f>
        <v>0</v>
      </c>
      <c r="BE992" s="181" t="str">
        <f>IFERROR('Аксапта 2'!A1000,"-")</f>
        <v>-</v>
      </c>
      <c r="BF992" s="38">
        <f t="shared" si="310"/>
        <v>0</v>
      </c>
      <c r="BG992" s="38">
        <f t="shared" si="311"/>
        <v>0</v>
      </c>
      <c r="BH992" s="38">
        <f t="shared" si="312"/>
        <v>0</v>
      </c>
      <c r="BI992" s="181">
        <f t="shared" si="313"/>
        <v>0</v>
      </c>
      <c r="BL992" s="181">
        <f>Инвентаризация!O995</f>
        <v>0</v>
      </c>
      <c r="BM992" s="181">
        <f>Инвентаризация!P995</f>
        <v>0</v>
      </c>
      <c r="BN992" s="181">
        <f>Инвентаризация!Q995</f>
        <v>0</v>
      </c>
      <c r="BO992" s="181" t="str">
        <f>IFERROR('Аксапта 3'!A1000,"-")</f>
        <v>-</v>
      </c>
      <c r="BP992" s="38">
        <f t="shared" si="314"/>
        <v>0</v>
      </c>
      <c r="BQ992" s="38">
        <f t="shared" si="315"/>
        <v>0</v>
      </c>
      <c r="BR992" s="38">
        <f t="shared" si="316"/>
        <v>0</v>
      </c>
      <c r="BS992" s="181">
        <f t="shared" si="317"/>
        <v>0</v>
      </c>
    </row>
    <row r="993" spans="41:71">
      <c r="AO993" s="38">
        <f t="shared" si="304"/>
        <v>0</v>
      </c>
      <c r="AP993" s="38">
        <f t="shared" si="305"/>
        <v>0</v>
      </c>
      <c r="AR993" s="181">
        <f>Инвентаризация!O996</f>
        <v>0</v>
      </c>
      <c r="AS993" s="181">
        <f>Инвентаризация!P996</f>
        <v>0</v>
      </c>
      <c r="AT993" s="181">
        <f>Инвентаризация!Q996</f>
        <v>0</v>
      </c>
      <c r="AU993" s="181">
        <f>IFERROR('Аксапта '!A1001,"-")</f>
        <v>0</v>
      </c>
      <c r="AV993" s="38">
        <f t="shared" si="306"/>
        <v>0</v>
      </c>
      <c r="AW993" s="38">
        <f t="shared" si="307"/>
        <v>0</v>
      </c>
      <c r="AX993" s="38">
        <f t="shared" si="308"/>
        <v>0</v>
      </c>
      <c r="AY993" s="181">
        <f t="shared" si="309"/>
        <v>0</v>
      </c>
      <c r="BB993" s="181">
        <f>Инвентаризация!O996</f>
        <v>0</v>
      </c>
      <c r="BC993" s="181">
        <f>Инвентаризация!P996</f>
        <v>0</v>
      </c>
      <c r="BD993" s="181">
        <f>Инвентаризация!Q996</f>
        <v>0</v>
      </c>
      <c r="BE993" s="181">
        <f>IFERROR('Аксапта 2'!A1001,"-")</f>
        <v>0</v>
      </c>
      <c r="BF993" s="38">
        <f t="shared" si="310"/>
        <v>0</v>
      </c>
      <c r="BG993" s="38">
        <f t="shared" si="311"/>
        <v>0</v>
      </c>
      <c r="BH993" s="38">
        <f t="shared" si="312"/>
        <v>0</v>
      </c>
      <c r="BI993" s="181">
        <f t="shared" si="313"/>
        <v>0</v>
      </c>
      <c r="BL993" s="181">
        <f>Инвентаризация!O996</f>
        <v>0</v>
      </c>
      <c r="BM993" s="181">
        <f>Инвентаризация!P996</f>
        <v>0</v>
      </c>
      <c r="BN993" s="181">
        <f>Инвентаризация!Q996</f>
        <v>0</v>
      </c>
      <c r="BO993" s="181">
        <f>IFERROR('Аксапта 3'!A1001,"-")</f>
        <v>0</v>
      </c>
      <c r="BP993" s="38">
        <f t="shared" si="314"/>
        <v>0</v>
      </c>
      <c r="BQ993" s="38">
        <f t="shared" si="315"/>
        <v>0</v>
      </c>
      <c r="BR993" s="38">
        <f t="shared" si="316"/>
        <v>0</v>
      </c>
      <c r="BS993" s="181">
        <f t="shared" si="317"/>
        <v>0</v>
      </c>
    </row>
    <row r="994" spans="41:71">
      <c r="AO994" s="38">
        <f t="shared" si="304"/>
        <v>0</v>
      </c>
      <c r="AP994" s="38">
        <f t="shared" si="305"/>
        <v>0</v>
      </c>
      <c r="AR994" s="181">
        <f>Инвентаризация!O997</f>
        <v>0</v>
      </c>
      <c r="AS994" s="181">
        <f>Инвентаризация!P997</f>
        <v>0</v>
      </c>
      <c r="AT994" s="181">
        <f>Инвентаризация!Q997</f>
        <v>0</v>
      </c>
      <c r="AU994" s="181">
        <f>IFERROR('Аксапта '!A1002,"-")</f>
        <v>0</v>
      </c>
      <c r="AV994" s="38">
        <f t="shared" si="306"/>
        <v>0</v>
      </c>
      <c r="AW994" s="38">
        <f t="shared" si="307"/>
        <v>0</v>
      </c>
      <c r="AX994" s="38">
        <f t="shared" si="308"/>
        <v>0</v>
      </c>
      <c r="AY994" s="181">
        <f t="shared" si="309"/>
        <v>0</v>
      </c>
      <c r="BB994" s="181">
        <f>Инвентаризация!O997</f>
        <v>0</v>
      </c>
      <c r="BC994" s="181">
        <f>Инвентаризация!P997</f>
        <v>0</v>
      </c>
      <c r="BD994" s="181">
        <f>Инвентаризация!Q997</f>
        <v>0</v>
      </c>
      <c r="BE994" s="181">
        <f>IFERROR('Аксапта 2'!A1002,"-")</f>
        <v>0</v>
      </c>
      <c r="BF994" s="38">
        <f t="shared" si="310"/>
        <v>0</v>
      </c>
      <c r="BG994" s="38">
        <f t="shared" si="311"/>
        <v>0</v>
      </c>
      <c r="BH994" s="38">
        <f t="shared" si="312"/>
        <v>0</v>
      </c>
      <c r="BI994" s="181">
        <f t="shared" si="313"/>
        <v>0</v>
      </c>
      <c r="BL994" s="181">
        <f>Инвентаризация!O997</f>
        <v>0</v>
      </c>
      <c r="BM994" s="181">
        <f>Инвентаризация!P997</f>
        <v>0</v>
      </c>
      <c r="BN994" s="181">
        <f>Инвентаризация!Q997</f>
        <v>0</v>
      </c>
      <c r="BO994" s="181">
        <f>IFERROR('Аксапта 3'!A1002,"-")</f>
        <v>0</v>
      </c>
      <c r="BP994" s="38">
        <f t="shared" si="314"/>
        <v>0</v>
      </c>
      <c r="BQ994" s="38">
        <f t="shared" si="315"/>
        <v>0</v>
      </c>
      <c r="BR994" s="38">
        <f t="shared" si="316"/>
        <v>0</v>
      </c>
      <c r="BS994" s="181">
        <f t="shared" si="317"/>
        <v>0</v>
      </c>
    </row>
    <row r="995" spans="41:71">
      <c r="AO995" s="38">
        <f t="shared" si="304"/>
        <v>0</v>
      </c>
      <c r="AP995" s="38">
        <f t="shared" si="305"/>
        <v>0</v>
      </c>
      <c r="AR995" s="181">
        <f>Инвентаризация!O998</f>
        <v>0</v>
      </c>
      <c r="AS995" s="181">
        <f>Инвентаризация!P998</f>
        <v>0</v>
      </c>
      <c r="AT995" s="181">
        <f>Инвентаризация!Q998</f>
        <v>0</v>
      </c>
      <c r="AU995" s="181">
        <f>IFERROR('Аксапта '!A1003,"-")</f>
        <v>0</v>
      </c>
      <c r="AV995" s="38">
        <f t="shared" si="306"/>
        <v>0</v>
      </c>
      <c r="AW995" s="38">
        <f t="shared" si="307"/>
        <v>0</v>
      </c>
      <c r="AX995" s="38">
        <f t="shared" si="308"/>
        <v>0</v>
      </c>
      <c r="AY995" s="181">
        <f t="shared" si="309"/>
        <v>0</v>
      </c>
      <c r="BB995" s="181">
        <f>Инвентаризация!O998</f>
        <v>0</v>
      </c>
      <c r="BC995" s="181">
        <f>Инвентаризация!P998</f>
        <v>0</v>
      </c>
      <c r="BD995" s="181">
        <f>Инвентаризация!Q998</f>
        <v>0</v>
      </c>
      <c r="BE995" s="181">
        <f>IFERROR('Аксапта 2'!A1003,"-")</f>
        <v>0</v>
      </c>
      <c r="BF995" s="38">
        <f t="shared" si="310"/>
        <v>0</v>
      </c>
      <c r="BG995" s="38">
        <f t="shared" si="311"/>
        <v>0</v>
      </c>
      <c r="BH995" s="38">
        <f t="shared" si="312"/>
        <v>0</v>
      </c>
      <c r="BI995" s="181">
        <f t="shared" si="313"/>
        <v>0</v>
      </c>
      <c r="BL995" s="181">
        <f>Инвентаризация!O998</f>
        <v>0</v>
      </c>
      <c r="BM995" s="181">
        <f>Инвентаризация!P998</f>
        <v>0</v>
      </c>
      <c r="BN995" s="181">
        <f>Инвентаризация!Q998</f>
        <v>0</v>
      </c>
      <c r="BO995" s="181">
        <f>IFERROR('Аксапта 3'!A1003,"-")</f>
        <v>0</v>
      </c>
      <c r="BP995" s="38">
        <f t="shared" si="314"/>
        <v>0</v>
      </c>
      <c r="BQ995" s="38">
        <f t="shared" si="315"/>
        <v>0</v>
      </c>
      <c r="BR995" s="38">
        <f t="shared" si="316"/>
        <v>0</v>
      </c>
      <c r="BS995" s="181">
        <f t="shared" si="317"/>
        <v>0</v>
      </c>
    </row>
    <row r="996" spans="41:71">
      <c r="AO996" s="38">
        <f t="shared" si="304"/>
        <v>0</v>
      </c>
      <c r="AP996" s="38">
        <f t="shared" si="305"/>
        <v>0</v>
      </c>
      <c r="AR996" s="181">
        <f>Инвентаризация!O999</f>
        <v>0</v>
      </c>
      <c r="AS996" s="181">
        <f>Инвентаризация!P999</f>
        <v>0</v>
      </c>
      <c r="AT996" s="181">
        <f>Инвентаризация!Q999</f>
        <v>0</v>
      </c>
      <c r="AU996" s="181">
        <f>IFERROR('Аксапта '!A1004,"-")</f>
        <v>0</v>
      </c>
      <c r="AV996" s="38">
        <f t="shared" si="306"/>
        <v>0</v>
      </c>
      <c r="AW996" s="38">
        <f t="shared" si="307"/>
        <v>0</v>
      </c>
      <c r="AX996" s="38">
        <f t="shared" si="308"/>
        <v>0</v>
      </c>
      <c r="AY996" s="181">
        <f t="shared" si="309"/>
        <v>0</v>
      </c>
      <c r="BB996" s="181">
        <f>Инвентаризация!O999</f>
        <v>0</v>
      </c>
      <c r="BC996" s="181">
        <f>Инвентаризация!P999</f>
        <v>0</v>
      </c>
      <c r="BD996" s="181">
        <f>Инвентаризация!Q999</f>
        <v>0</v>
      </c>
      <c r="BE996" s="181">
        <f>IFERROR('Аксапта 2'!A1004,"-")</f>
        <v>0</v>
      </c>
      <c r="BF996" s="38">
        <f t="shared" si="310"/>
        <v>0</v>
      </c>
      <c r="BG996" s="38">
        <f t="shared" si="311"/>
        <v>0</v>
      </c>
      <c r="BH996" s="38">
        <f t="shared" si="312"/>
        <v>0</v>
      </c>
      <c r="BI996" s="181">
        <f t="shared" si="313"/>
        <v>0</v>
      </c>
      <c r="BL996" s="181">
        <f>Инвентаризация!O999</f>
        <v>0</v>
      </c>
      <c r="BM996" s="181">
        <f>Инвентаризация!P999</f>
        <v>0</v>
      </c>
      <c r="BN996" s="181">
        <f>Инвентаризация!Q999</f>
        <v>0</v>
      </c>
      <c r="BO996" s="181">
        <f>IFERROR('Аксапта 3'!A1004,"-")</f>
        <v>0</v>
      </c>
      <c r="BP996" s="38">
        <f t="shared" si="314"/>
        <v>0</v>
      </c>
      <c r="BQ996" s="38">
        <f t="shared" si="315"/>
        <v>0</v>
      </c>
      <c r="BR996" s="38">
        <f t="shared" si="316"/>
        <v>0</v>
      </c>
      <c r="BS996" s="181">
        <f t="shared" si="317"/>
        <v>0</v>
      </c>
    </row>
    <row r="997" spans="41:71">
      <c r="AO997" s="38">
        <f t="shared" si="304"/>
        <v>0</v>
      </c>
      <c r="AP997" s="38">
        <f t="shared" si="305"/>
        <v>0</v>
      </c>
      <c r="AR997" s="181">
        <f>Инвентаризация!O1000</f>
        <v>0</v>
      </c>
      <c r="AS997" s="181">
        <f>Инвентаризация!P1000</f>
        <v>0</v>
      </c>
      <c r="AT997" s="181">
        <f>Инвентаризация!Q1000</f>
        <v>0</v>
      </c>
      <c r="AU997" s="181">
        <f>IFERROR('Аксапта '!A1005,"-")</f>
        <v>0</v>
      </c>
      <c r="AV997" s="38">
        <f t="shared" si="306"/>
        <v>0</v>
      </c>
      <c r="AW997" s="38">
        <f t="shared" si="307"/>
        <v>0</v>
      </c>
      <c r="AX997" s="38">
        <f t="shared" si="308"/>
        <v>0</v>
      </c>
      <c r="AY997" s="181">
        <f t="shared" si="309"/>
        <v>0</v>
      </c>
      <c r="BB997" s="181">
        <f>Инвентаризация!O1000</f>
        <v>0</v>
      </c>
      <c r="BC997" s="181">
        <f>Инвентаризация!P1000</f>
        <v>0</v>
      </c>
      <c r="BD997" s="181">
        <f>Инвентаризация!Q1000</f>
        <v>0</v>
      </c>
      <c r="BE997" s="181">
        <f>IFERROR('Аксапта 2'!A1005,"-")</f>
        <v>0</v>
      </c>
      <c r="BF997" s="38">
        <f t="shared" si="310"/>
        <v>0</v>
      </c>
      <c r="BG997" s="38">
        <f t="shared" si="311"/>
        <v>0</v>
      </c>
      <c r="BH997" s="38">
        <f t="shared" si="312"/>
        <v>0</v>
      </c>
      <c r="BI997" s="181">
        <f t="shared" si="313"/>
        <v>0</v>
      </c>
      <c r="BL997" s="181">
        <f>Инвентаризация!O1000</f>
        <v>0</v>
      </c>
      <c r="BM997" s="181">
        <f>Инвентаризация!P1000</f>
        <v>0</v>
      </c>
      <c r="BN997" s="181">
        <f>Инвентаризация!Q1000</f>
        <v>0</v>
      </c>
      <c r="BO997" s="181">
        <f>IFERROR('Аксапта 3'!A1005,"-")</f>
        <v>0</v>
      </c>
      <c r="BP997" s="38">
        <f t="shared" si="314"/>
        <v>0</v>
      </c>
      <c r="BQ997" s="38">
        <f t="shared" si="315"/>
        <v>0</v>
      </c>
      <c r="BR997" s="38">
        <f t="shared" si="316"/>
        <v>0</v>
      </c>
      <c r="BS997" s="181">
        <f t="shared" si="317"/>
        <v>0</v>
      </c>
    </row>
    <row r="998" spans="41:71">
      <c r="AO998" s="38">
        <f t="shared" si="304"/>
        <v>0</v>
      </c>
      <c r="AP998" s="38">
        <f t="shared" si="305"/>
        <v>0</v>
      </c>
      <c r="AR998" s="181">
        <f>Инвентаризация!O1001</f>
        <v>0</v>
      </c>
      <c r="AS998" s="181">
        <f>Инвентаризация!P1001</f>
        <v>0</v>
      </c>
      <c r="AT998" s="181">
        <f>Инвентаризация!Q1001</f>
        <v>0</v>
      </c>
      <c r="AU998" s="181">
        <f>IFERROR('Аксапта '!A1006,"-")</f>
        <v>0</v>
      </c>
      <c r="AV998" s="38">
        <f t="shared" si="306"/>
        <v>0</v>
      </c>
      <c r="AW998" s="38">
        <f t="shared" si="307"/>
        <v>0</v>
      </c>
      <c r="AX998" s="38">
        <f t="shared" si="308"/>
        <v>0</v>
      </c>
      <c r="AY998" s="181">
        <f t="shared" si="309"/>
        <v>0</v>
      </c>
      <c r="BB998" s="181">
        <f>Инвентаризация!O1001</f>
        <v>0</v>
      </c>
      <c r="BC998" s="181">
        <f>Инвентаризация!P1001</f>
        <v>0</v>
      </c>
      <c r="BD998" s="181">
        <f>Инвентаризация!Q1001</f>
        <v>0</v>
      </c>
      <c r="BE998" s="181">
        <f>IFERROR('Аксапта 2'!A1006,"-")</f>
        <v>0</v>
      </c>
      <c r="BF998" s="38">
        <f t="shared" si="310"/>
        <v>0</v>
      </c>
      <c r="BG998" s="38">
        <f t="shared" si="311"/>
        <v>0</v>
      </c>
      <c r="BH998" s="38">
        <f t="shared" si="312"/>
        <v>0</v>
      </c>
      <c r="BI998" s="181">
        <f t="shared" si="313"/>
        <v>0</v>
      </c>
      <c r="BL998" s="181">
        <f>Инвентаризация!O1001</f>
        <v>0</v>
      </c>
      <c r="BM998" s="181">
        <f>Инвентаризация!P1001</f>
        <v>0</v>
      </c>
      <c r="BN998" s="181">
        <f>Инвентаризация!Q1001</f>
        <v>0</v>
      </c>
      <c r="BO998" s="181">
        <f>IFERROR('Аксапта 3'!A1006,"-")</f>
        <v>0</v>
      </c>
      <c r="BP998" s="38">
        <f t="shared" si="314"/>
        <v>0</v>
      </c>
      <c r="BQ998" s="38">
        <f t="shared" si="315"/>
        <v>0</v>
      </c>
      <c r="BR998" s="38">
        <f t="shared" si="316"/>
        <v>0</v>
      </c>
      <c r="BS998" s="181">
        <f t="shared" si="317"/>
        <v>0</v>
      </c>
    </row>
    <row r="999" spans="41:71">
      <c r="AO999" s="38">
        <f t="shared" si="304"/>
        <v>0</v>
      </c>
      <c r="AP999" s="38">
        <f t="shared" si="305"/>
        <v>0</v>
      </c>
      <c r="AR999" s="181">
        <f>Инвентаризация!O1002</f>
        <v>0</v>
      </c>
      <c r="AS999" s="181">
        <f>Инвентаризация!P1002</f>
        <v>0</v>
      </c>
      <c r="AT999" s="181">
        <f>Инвентаризация!Q1002</f>
        <v>0</v>
      </c>
      <c r="AU999" s="181">
        <f>IFERROR('Аксапта '!A1007,"-")</f>
        <v>0</v>
      </c>
      <c r="AV999" s="38">
        <f t="shared" si="306"/>
        <v>0</v>
      </c>
      <c r="AW999" s="38">
        <f t="shared" si="307"/>
        <v>0</v>
      </c>
      <c r="AX999" s="38">
        <f t="shared" si="308"/>
        <v>0</v>
      </c>
      <c r="AY999" s="181">
        <f t="shared" si="309"/>
        <v>0</v>
      </c>
      <c r="BB999" s="181">
        <f>Инвентаризация!O1002</f>
        <v>0</v>
      </c>
      <c r="BC999" s="181">
        <f>Инвентаризация!P1002</f>
        <v>0</v>
      </c>
      <c r="BD999" s="181">
        <f>Инвентаризация!Q1002</f>
        <v>0</v>
      </c>
      <c r="BE999" s="181">
        <f>IFERROR('Аксапта 2'!A1007,"-")</f>
        <v>0</v>
      </c>
      <c r="BF999" s="38">
        <f t="shared" si="310"/>
        <v>0</v>
      </c>
      <c r="BG999" s="38">
        <f t="shared" si="311"/>
        <v>0</v>
      </c>
      <c r="BH999" s="38">
        <f t="shared" si="312"/>
        <v>0</v>
      </c>
      <c r="BI999" s="181">
        <f t="shared" si="313"/>
        <v>0</v>
      </c>
      <c r="BL999" s="181">
        <f>Инвентаризация!O1002</f>
        <v>0</v>
      </c>
      <c r="BM999" s="181">
        <f>Инвентаризация!P1002</f>
        <v>0</v>
      </c>
      <c r="BN999" s="181">
        <f>Инвентаризация!Q1002</f>
        <v>0</v>
      </c>
      <c r="BO999" s="181">
        <f>IFERROR('Аксапта 3'!A1007,"-")</f>
        <v>0</v>
      </c>
      <c r="BP999" s="38">
        <f t="shared" si="314"/>
        <v>0</v>
      </c>
      <c r="BQ999" s="38">
        <f t="shared" si="315"/>
        <v>0</v>
      </c>
      <c r="BR999" s="38">
        <f t="shared" si="316"/>
        <v>0</v>
      </c>
      <c r="BS999" s="181">
        <f t="shared" si="317"/>
        <v>0</v>
      </c>
    </row>
    <row r="1000" spans="41:71">
      <c r="AO1000" s="38">
        <f t="shared" si="304"/>
        <v>0</v>
      </c>
      <c r="AP1000" s="38">
        <f t="shared" si="305"/>
        <v>0</v>
      </c>
      <c r="AR1000" s="181">
        <f>Инвентаризация!O1003</f>
        <v>0</v>
      </c>
      <c r="AS1000" s="181">
        <f>Инвентаризация!P1003</f>
        <v>0</v>
      </c>
      <c r="AT1000" s="181">
        <f>Инвентаризация!Q1003</f>
        <v>0</v>
      </c>
      <c r="AU1000" s="181">
        <f>IFERROR('Аксапта '!A1008,"-")</f>
        <v>0</v>
      </c>
      <c r="AV1000" s="38">
        <f t="shared" si="306"/>
        <v>0</v>
      </c>
      <c r="AW1000" s="38">
        <f t="shared" si="307"/>
        <v>0</v>
      </c>
      <c r="AX1000" s="38">
        <f t="shared" si="308"/>
        <v>0</v>
      </c>
      <c r="AY1000" s="181">
        <f t="shared" si="309"/>
        <v>0</v>
      </c>
      <c r="BB1000" s="181">
        <f>Инвентаризация!O1003</f>
        <v>0</v>
      </c>
      <c r="BC1000" s="181">
        <f>Инвентаризация!P1003</f>
        <v>0</v>
      </c>
      <c r="BD1000" s="181">
        <f>Инвентаризация!Q1003</f>
        <v>0</v>
      </c>
      <c r="BE1000" s="181">
        <f>IFERROR('Аксапта 2'!A1008,"-")</f>
        <v>0</v>
      </c>
      <c r="BF1000" s="38">
        <f t="shared" si="310"/>
        <v>0</v>
      </c>
      <c r="BG1000" s="38">
        <f t="shared" si="311"/>
        <v>0</v>
      </c>
      <c r="BH1000" s="38">
        <f t="shared" si="312"/>
        <v>0</v>
      </c>
      <c r="BI1000" s="181">
        <f t="shared" si="313"/>
        <v>0</v>
      </c>
      <c r="BL1000" s="181">
        <f>Инвентаризация!O1003</f>
        <v>0</v>
      </c>
      <c r="BM1000" s="181">
        <f>Инвентаризация!P1003</f>
        <v>0</v>
      </c>
      <c r="BN1000" s="181">
        <f>Инвентаризация!Q1003</f>
        <v>0</v>
      </c>
      <c r="BO1000" s="181">
        <f>IFERROR('Аксапта 3'!A1008,"-")</f>
        <v>0</v>
      </c>
      <c r="BP1000" s="38">
        <f t="shared" si="314"/>
        <v>0</v>
      </c>
      <c r="BQ1000" s="38">
        <f t="shared" si="315"/>
        <v>0</v>
      </c>
      <c r="BR1000" s="38">
        <f t="shared" si="316"/>
        <v>0</v>
      </c>
      <c r="BS1000" s="181">
        <f t="shared" si="317"/>
        <v>0</v>
      </c>
    </row>
    <row r="1001" spans="41:71">
      <c r="AO1001" s="38">
        <f t="shared" si="304"/>
        <v>0</v>
      </c>
      <c r="AP1001" s="38">
        <f t="shared" si="305"/>
        <v>0</v>
      </c>
      <c r="AR1001" s="181">
        <f>Инвентаризация!O1004</f>
        <v>0</v>
      </c>
      <c r="AS1001" s="181">
        <f>Инвентаризация!P1004</f>
        <v>0</v>
      </c>
      <c r="AT1001" s="181">
        <f>Инвентаризация!Q1004</f>
        <v>0</v>
      </c>
      <c r="AU1001" s="181">
        <f>IFERROR('Аксапта '!A1009,"-")</f>
        <v>0</v>
      </c>
      <c r="AV1001" s="38">
        <f t="shared" si="306"/>
        <v>0</v>
      </c>
      <c r="AW1001" s="38">
        <f t="shared" si="307"/>
        <v>0</v>
      </c>
      <c r="AX1001" s="38">
        <f t="shared" si="308"/>
        <v>0</v>
      </c>
      <c r="AY1001" s="181">
        <f t="shared" si="309"/>
        <v>0</v>
      </c>
      <c r="BB1001" s="181">
        <f>Инвентаризация!O1004</f>
        <v>0</v>
      </c>
      <c r="BC1001" s="181">
        <f>Инвентаризация!P1004</f>
        <v>0</v>
      </c>
      <c r="BD1001" s="181">
        <f>Инвентаризация!Q1004</f>
        <v>0</v>
      </c>
      <c r="BE1001" s="181">
        <f>IFERROR('Аксапта 2'!A1009,"-")</f>
        <v>0</v>
      </c>
      <c r="BF1001" s="38">
        <f t="shared" si="310"/>
        <v>0</v>
      </c>
      <c r="BG1001" s="38">
        <f t="shared" si="311"/>
        <v>0</v>
      </c>
      <c r="BH1001" s="38">
        <f t="shared" si="312"/>
        <v>0</v>
      </c>
      <c r="BI1001" s="181">
        <f t="shared" si="313"/>
        <v>0</v>
      </c>
      <c r="BL1001" s="181">
        <f>Инвентаризация!O1004</f>
        <v>0</v>
      </c>
      <c r="BM1001" s="181">
        <f>Инвентаризация!P1004</f>
        <v>0</v>
      </c>
      <c r="BN1001" s="181">
        <f>Инвентаризация!Q1004</f>
        <v>0</v>
      </c>
      <c r="BO1001" s="181">
        <f>IFERROR('Аксапта 3'!A1009,"-")</f>
        <v>0</v>
      </c>
      <c r="BP1001" s="38">
        <f t="shared" si="314"/>
        <v>0</v>
      </c>
      <c r="BQ1001" s="38">
        <f t="shared" si="315"/>
        <v>0</v>
      </c>
      <c r="BR1001" s="38">
        <f t="shared" si="316"/>
        <v>0</v>
      </c>
      <c r="BS1001" s="181">
        <f t="shared" si="317"/>
        <v>0</v>
      </c>
    </row>
    <row r="1002" spans="41:71">
      <c r="AO1002" s="38">
        <f t="shared" si="304"/>
        <v>0</v>
      </c>
      <c r="AP1002" s="38">
        <f t="shared" si="305"/>
        <v>0</v>
      </c>
      <c r="AR1002" s="181">
        <f>Инвентаризация!O1005</f>
        <v>0</v>
      </c>
      <c r="AS1002" s="181">
        <f>Инвентаризация!P1005</f>
        <v>0</v>
      </c>
      <c r="AT1002" s="181">
        <f>Инвентаризация!Q1005</f>
        <v>0</v>
      </c>
      <c r="AU1002" s="181">
        <f>IFERROR('Аксапта '!A1010,"-")</f>
        <v>0</v>
      </c>
      <c r="AV1002" s="38">
        <f t="shared" si="306"/>
        <v>0</v>
      </c>
      <c r="AW1002" s="38">
        <f t="shared" si="307"/>
        <v>0</v>
      </c>
      <c r="AX1002" s="38">
        <f t="shared" si="308"/>
        <v>0</v>
      </c>
      <c r="AY1002" s="181">
        <f t="shared" si="309"/>
        <v>0</v>
      </c>
      <c r="BB1002" s="181">
        <f>Инвентаризация!O1005</f>
        <v>0</v>
      </c>
      <c r="BC1002" s="181">
        <f>Инвентаризация!P1005</f>
        <v>0</v>
      </c>
      <c r="BD1002" s="181">
        <f>Инвентаризация!Q1005</f>
        <v>0</v>
      </c>
      <c r="BE1002" s="181">
        <f>IFERROR('Аксапта 2'!A1010,"-")</f>
        <v>0</v>
      </c>
      <c r="BF1002" s="38">
        <f t="shared" si="310"/>
        <v>0</v>
      </c>
      <c r="BG1002" s="38">
        <f t="shared" si="311"/>
        <v>0</v>
      </c>
      <c r="BH1002" s="38">
        <f t="shared" si="312"/>
        <v>0</v>
      </c>
      <c r="BI1002" s="181">
        <f t="shared" si="313"/>
        <v>0</v>
      </c>
      <c r="BL1002" s="181">
        <f>Инвентаризация!O1005</f>
        <v>0</v>
      </c>
      <c r="BM1002" s="181">
        <f>Инвентаризация!P1005</f>
        <v>0</v>
      </c>
      <c r="BN1002" s="181">
        <f>Инвентаризация!Q1005</f>
        <v>0</v>
      </c>
      <c r="BO1002" s="181">
        <f>IFERROR('Аксапта 3'!A1010,"-")</f>
        <v>0</v>
      </c>
      <c r="BP1002" s="38">
        <f t="shared" si="314"/>
        <v>0</v>
      </c>
      <c r="BQ1002" s="38">
        <f t="shared" si="315"/>
        <v>0</v>
      </c>
      <c r="BR1002" s="38">
        <f t="shared" si="316"/>
        <v>0</v>
      </c>
      <c r="BS1002" s="181">
        <f t="shared" si="317"/>
        <v>0</v>
      </c>
    </row>
    <row r="1003" spans="41:71">
      <c r="AO1003" s="38">
        <f t="shared" si="304"/>
        <v>0</v>
      </c>
      <c r="AP1003" s="38">
        <f t="shared" si="305"/>
        <v>0</v>
      </c>
      <c r="AR1003" s="181">
        <f>Инвентаризация!O1006</f>
        <v>0</v>
      </c>
      <c r="AS1003" s="181">
        <f>Инвентаризация!P1006</f>
        <v>0</v>
      </c>
      <c r="AT1003" s="181">
        <f>Инвентаризация!Q1006</f>
        <v>0</v>
      </c>
      <c r="AU1003" s="181">
        <f>IFERROR('Аксапта '!A1011,"-")</f>
        <v>0</v>
      </c>
      <c r="AV1003" s="38">
        <f t="shared" si="306"/>
        <v>0</v>
      </c>
      <c r="AW1003" s="38">
        <f t="shared" si="307"/>
        <v>0</v>
      </c>
      <c r="AX1003" s="38">
        <f t="shared" si="308"/>
        <v>0</v>
      </c>
      <c r="AY1003" s="181">
        <f t="shared" si="309"/>
        <v>0</v>
      </c>
      <c r="BB1003" s="181">
        <f>Инвентаризация!O1006</f>
        <v>0</v>
      </c>
      <c r="BC1003" s="181">
        <f>Инвентаризация!P1006</f>
        <v>0</v>
      </c>
      <c r="BD1003" s="181">
        <f>Инвентаризация!Q1006</f>
        <v>0</v>
      </c>
      <c r="BE1003" s="181">
        <f>IFERROR('Аксапта 2'!A1011,"-")</f>
        <v>0</v>
      </c>
      <c r="BF1003" s="38">
        <f t="shared" si="310"/>
        <v>0</v>
      </c>
      <c r="BG1003" s="38">
        <f t="shared" si="311"/>
        <v>0</v>
      </c>
      <c r="BH1003" s="38">
        <f t="shared" si="312"/>
        <v>0</v>
      </c>
      <c r="BI1003" s="181">
        <f t="shared" si="313"/>
        <v>0</v>
      </c>
      <c r="BL1003" s="181">
        <f>Инвентаризация!O1006</f>
        <v>0</v>
      </c>
      <c r="BM1003" s="181">
        <f>Инвентаризация!P1006</f>
        <v>0</v>
      </c>
      <c r="BN1003" s="181">
        <f>Инвентаризация!Q1006</f>
        <v>0</v>
      </c>
      <c r="BO1003" s="181">
        <f>IFERROR('Аксапта 3'!A1011,"-")</f>
        <v>0</v>
      </c>
      <c r="BP1003" s="38">
        <f t="shared" si="314"/>
        <v>0</v>
      </c>
      <c r="BQ1003" s="38">
        <f t="shared" si="315"/>
        <v>0</v>
      </c>
      <c r="BR1003" s="38">
        <f t="shared" si="316"/>
        <v>0</v>
      </c>
      <c r="BS1003" s="181">
        <f t="shared" si="317"/>
        <v>0</v>
      </c>
    </row>
    <row r="1004" spans="41:71">
      <c r="AO1004" s="38">
        <f t="shared" si="304"/>
        <v>0</v>
      </c>
      <c r="AP1004" s="38">
        <f t="shared" si="305"/>
        <v>0</v>
      </c>
      <c r="AR1004" s="181">
        <f>Инвентаризация!O1007</f>
        <v>0</v>
      </c>
      <c r="AS1004" s="181">
        <f>Инвентаризация!P1007</f>
        <v>0</v>
      </c>
      <c r="AT1004" s="181">
        <f>Инвентаризация!Q1007</f>
        <v>0</v>
      </c>
      <c r="AU1004" s="181">
        <f>IFERROR('Аксапта '!A1012,"-")</f>
        <v>0</v>
      </c>
      <c r="AV1004" s="38">
        <f t="shared" si="306"/>
        <v>0</v>
      </c>
      <c r="AW1004" s="38">
        <f t="shared" si="307"/>
        <v>0</v>
      </c>
      <c r="AX1004" s="38">
        <f t="shared" si="308"/>
        <v>0</v>
      </c>
      <c r="AY1004" s="181">
        <f t="shared" si="309"/>
        <v>0</v>
      </c>
      <c r="BB1004" s="181">
        <f>Инвентаризация!O1007</f>
        <v>0</v>
      </c>
      <c r="BC1004" s="181">
        <f>Инвентаризация!P1007</f>
        <v>0</v>
      </c>
      <c r="BD1004" s="181">
        <f>Инвентаризация!Q1007</f>
        <v>0</v>
      </c>
      <c r="BE1004" s="181">
        <f>IFERROR('Аксапта 2'!A1012,"-")</f>
        <v>0</v>
      </c>
      <c r="BF1004" s="38">
        <f t="shared" si="310"/>
        <v>0</v>
      </c>
      <c r="BG1004" s="38">
        <f t="shared" si="311"/>
        <v>0</v>
      </c>
      <c r="BH1004" s="38">
        <f t="shared" si="312"/>
        <v>0</v>
      </c>
      <c r="BI1004" s="181">
        <f t="shared" si="313"/>
        <v>0</v>
      </c>
      <c r="BL1004" s="181">
        <f>Инвентаризация!O1007</f>
        <v>0</v>
      </c>
      <c r="BM1004" s="181">
        <f>Инвентаризация!P1007</f>
        <v>0</v>
      </c>
      <c r="BN1004" s="181">
        <f>Инвентаризация!Q1007</f>
        <v>0</v>
      </c>
      <c r="BO1004" s="181">
        <f>IFERROR('Аксапта 3'!A1012,"-")</f>
        <v>0</v>
      </c>
      <c r="BP1004" s="38">
        <f t="shared" si="314"/>
        <v>0</v>
      </c>
      <c r="BQ1004" s="38">
        <f t="shared" si="315"/>
        <v>0</v>
      </c>
      <c r="BR1004" s="38">
        <f t="shared" si="316"/>
        <v>0</v>
      </c>
      <c r="BS1004" s="181">
        <f t="shared" si="317"/>
        <v>0</v>
      </c>
    </row>
    <row r="1005" spans="41:71">
      <c r="AO1005" s="38">
        <f t="shared" si="304"/>
        <v>0</v>
      </c>
      <c r="AP1005" s="38">
        <f t="shared" si="305"/>
        <v>0</v>
      </c>
      <c r="AR1005" s="181">
        <f>Инвентаризация!O1008</f>
        <v>0</v>
      </c>
      <c r="AS1005" s="181">
        <f>Инвентаризация!P1008</f>
        <v>0</v>
      </c>
      <c r="AT1005" s="181">
        <f>Инвентаризация!Q1008</f>
        <v>0</v>
      </c>
      <c r="AU1005" s="181">
        <f>IFERROR('Аксапта '!A1013,"-")</f>
        <v>0</v>
      </c>
      <c r="AV1005" s="38">
        <f t="shared" si="306"/>
        <v>0</v>
      </c>
      <c r="AW1005" s="38">
        <f t="shared" si="307"/>
        <v>0</v>
      </c>
      <c r="AX1005" s="38">
        <f t="shared" si="308"/>
        <v>0</v>
      </c>
      <c r="AY1005" s="181">
        <f t="shared" si="309"/>
        <v>0</v>
      </c>
      <c r="BB1005" s="181">
        <f>Инвентаризация!O1008</f>
        <v>0</v>
      </c>
      <c r="BC1005" s="181">
        <f>Инвентаризация!P1008</f>
        <v>0</v>
      </c>
      <c r="BD1005" s="181">
        <f>Инвентаризация!Q1008</f>
        <v>0</v>
      </c>
      <c r="BE1005" s="181">
        <f>IFERROR('Аксапта 2'!A1013,"-")</f>
        <v>0</v>
      </c>
      <c r="BF1005" s="38">
        <f t="shared" si="310"/>
        <v>0</v>
      </c>
      <c r="BG1005" s="38">
        <f t="shared" si="311"/>
        <v>0</v>
      </c>
      <c r="BH1005" s="38">
        <f t="shared" si="312"/>
        <v>0</v>
      </c>
      <c r="BI1005" s="181">
        <f t="shared" si="313"/>
        <v>0</v>
      </c>
      <c r="BL1005" s="181">
        <f>Инвентаризация!O1008</f>
        <v>0</v>
      </c>
      <c r="BM1005" s="181">
        <f>Инвентаризация!P1008</f>
        <v>0</v>
      </c>
      <c r="BN1005" s="181">
        <f>Инвентаризация!Q1008</f>
        <v>0</v>
      </c>
      <c r="BO1005" s="181">
        <f>IFERROR('Аксапта 3'!A1013,"-")</f>
        <v>0</v>
      </c>
      <c r="BP1005" s="38">
        <f t="shared" si="314"/>
        <v>0</v>
      </c>
      <c r="BQ1005" s="38">
        <f t="shared" si="315"/>
        <v>0</v>
      </c>
      <c r="BR1005" s="38">
        <f t="shared" si="316"/>
        <v>0</v>
      </c>
      <c r="BS1005" s="181">
        <f t="shared" si="317"/>
        <v>0</v>
      </c>
    </row>
    <row r="1006" spans="41:71">
      <c r="AO1006" s="38">
        <f t="shared" si="304"/>
        <v>0</v>
      </c>
      <c r="AP1006" s="38">
        <f t="shared" si="305"/>
        <v>0</v>
      </c>
      <c r="AR1006" s="181">
        <f>Инвентаризация!O1009</f>
        <v>0</v>
      </c>
      <c r="AS1006" s="181">
        <f>Инвентаризация!P1009</f>
        <v>0</v>
      </c>
      <c r="AT1006" s="181">
        <f>Инвентаризация!Q1009</f>
        <v>0</v>
      </c>
      <c r="AU1006" s="181">
        <f>IFERROR('Аксапта '!A1014,"-")</f>
        <v>0</v>
      </c>
      <c r="AV1006" s="38">
        <f t="shared" si="306"/>
        <v>0</v>
      </c>
      <c r="AW1006" s="38">
        <f t="shared" si="307"/>
        <v>0</v>
      </c>
      <c r="AX1006" s="38">
        <f t="shared" si="308"/>
        <v>0</v>
      </c>
      <c r="AY1006" s="181">
        <f t="shared" si="309"/>
        <v>0</v>
      </c>
      <c r="BB1006" s="181">
        <f>Инвентаризация!O1009</f>
        <v>0</v>
      </c>
      <c r="BC1006" s="181">
        <f>Инвентаризация!P1009</f>
        <v>0</v>
      </c>
      <c r="BD1006" s="181">
        <f>Инвентаризация!Q1009</f>
        <v>0</v>
      </c>
      <c r="BE1006" s="181">
        <f>IFERROR('Аксапта 2'!A1014,"-")</f>
        <v>0</v>
      </c>
      <c r="BF1006" s="38">
        <f t="shared" si="310"/>
        <v>0</v>
      </c>
      <c r="BG1006" s="38">
        <f t="shared" si="311"/>
        <v>0</v>
      </c>
      <c r="BH1006" s="38">
        <f t="shared" si="312"/>
        <v>0</v>
      </c>
      <c r="BI1006" s="181">
        <f t="shared" si="313"/>
        <v>0</v>
      </c>
      <c r="BL1006" s="181">
        <f>Инвентаризация!O1009</f>
        <v>0</v>
      </c>
      <c r="BM1006" s="181">
        <f>Инвентаризация!P1009</f>
        <v>0</v>
      </c>
      <c r="BN1006" s="181">
        <f>Инвентаризация!Q1009</f>
        <v>0</v>
      </c>
      <c r="BO1006" s="181">
        <f>IFERROR('Аксапта 3'!A1014,"-")</f>
        <v>0</v>
      </c>
      <c r="BP1006" s="38">
        <f t="shared" si="314"/>
        <v>0</v>
      </c>
      <c r="BQ1006" s="38">
        <f t="shared" si="315"/>
        <v>0</v>
      </c>
      <c r="BR1006" s="38">
        <f t="shared" si="316"/>
        <v>0</v>
      </c>
      <c r="BS1006" s="181">
        <f t="shared" si="317"/>
        <v>0</v>
      </c>
    </row>
    <row r="1007" spans="41:71">
      <c r="AO1007" s="38">
        <f t="shared" si="304"/>
        <v>0</v>
      </c>
      <c r="AP1007" s="38">
        <f t="shared" si="305"/>
        <v>0</v>
      </c>
      <c r="AR1007" s="181">
        <f>Инвентаризация!O1010</f>
        <v>0</v>
      </c>
      <c r="AS1007" s="181">
        <f>Инвентаризация!P1010</f>
        <v>0</v>
      </c>
      <c r="AT1007" s="181">
        <f>Инвентаризация!Q1010</f>
        <v>0</v>
      </c>
      <c r="AU1007" s="181">
        <f>IFERROR('Аксапта '!A1015,"-")</f>
        <v>0</v>
      </c>
      <c r="AV1007" s="38">
        <f t="shared" si="306"/>
        <v>0</v>
      </c>
      <c r="AW1007" s="38">
        <f t="shared" si="307"/>
        <v>0</v>
      </c>
      <c r="AX1007" s="38">
        <f t="shared" si="308"/>
        <v>0</v>
      </c>
      <c r="AY1007" s="181">
        <f t="shared" si="309"/>
        <v>0</v>
      </c>
      <c r="BB1007" s="181">
        <f>Инвентаризация!O1010</f>
        <v>0</v>
      </c>
      <c r="BC1007" s="181">
        <f>Инвентаризация!P1010</f>
        <v>0</v>
      </c>
      <c r="BD1007" s="181">
        <f>Инвентаризация!Q1010</f>
        <v>0</v>
      </c>
      <c r="BE1007" s="181">
        <f>IFERROR('Аксапта 2'!A1015,"-")</f>
        <v>0</v>
      </c>
      <c r="BF1007" s="38">
        <f t="shared" si="310"/>
        <v>0</v>
      </c>
      <c r="BG1007" s="38">
        <f t="shared" si="311"/>
        <v>0</v>
      </c>
      <c r="BH1007" s="38">
        <f t="shared" si="312"/>
        <v>0</v>
      </c>
      <c r="BI1007" s="181">
        <f t="shared" si="313"/>
        <v>0</v>
      </c>
      <c r="BL1007" s="181">
        <f>Инвентаризация!O1010</f>
        <v>0</v>
      </c>
      <c r="BM1007" s="181">
        <f>Инвентаризация!P1010</f>
        <v>0</v>
      </c>
      <c r="BN1007" s="181">
        <f>Инвентаризация!Q1010</f>
        <v>0</v>
      </c>
      <c r="BO1007" s="181">
        <f>IFERROR('Аксапта 3'!A1015,"-")</f>
        <v>0</v>
      </c>
      <c r="BP1007" s="38">
        <f t="shared" si="314"/>
        <v>0</v>
      </c>
      <c r="BQ1007" s="38">
        <f t="shared" si="315"/>
        <v>0</v>
      </c>
      <c r="BR1007" s="38">
        <f t="shared" si="316"/>
        <v>0</v>
      </c>
      <c r="BS1007" s="181">
        <f t="shared" si="317"/>
        <v>0</v>
      </c>
    </row>
    <row r="1008" spans="41:71">
      <c r="AO1008" s="38">
        <f t="shared" si="304"/>
        <v>0</v>
      </c>
      <c r="AP1008" s="38">
        <f t="shared" si="305"/>
        <v>0</v>
      </c>
      <c r="AR1008" s="181">
        <f>Инвентаризация!O1011</f>
        <v>0</v>
      </c>
      <c r="AS1008" s="181">
        <f>Инвентаризация!P1011</f>
        <v>0</v>
      </c>
      <c r="AT1008" s="181">
        <f>Инвентаризация!Q1011</f>
        <v>0</v>
      </c>
      <c r="AU1008" s="181">
        <f>IFERROR('Аксапта '!A1016,"-")</f>
        <v>0</v>
      </c>
      <c r="AV1008" s="38">
        <f t="shared" si="306"/>
        <v>0</v>
      </c>
      <c r="AW1008" s="38">
        <f t="shared" si="307"/>
        <v>0</v>
      </c>
      <c r="AX1008" s="38">
        <f t="shared" si="308"/>
        <v>0</v>
      </c>
      <c r="AY1008" s="181">
        <f t="shared" si="309"/>
        <v>0</v>
      </c>
      <c r="BB1008" s="181">
        <f>Инвентаризация!O1011</f>
        <v>0</v>
      </c>
      <c r="BC1008" s="181">
        <f>Инвентаризация!P1011</f>
        <v>0</v>
      </c>
      <c r="BD1008" s="181">
        <f>Инвентаризация!Q1011</f>
        <v>0</v>
      </c>
      <c r="BE1008" s="181">
        <f>IFERROR('Аксапта 2'!A1016,"-")</f>
        <v>0</v>
      </c>
      <c r="BF1008" s="38">
        <f t="shared" si="310"/>
        <v>0</v>
      </c>
      <c r="BG1008" s="38">
        <f t="shared" si="311"/>
        <v>0</v>
      </c>
      <c r="BH1008" s="38">
        <f t="shared" si="312"/>
        <v>0</v>
      </c>
      <c r="BI1008" s="181">
        <f t="shared" si="313"/>
        <v>0</v>
      </c>
      <c r="BL1008" s="181">
        <f>Инвентаризация!O1011</f>
        <v>0</v>
      </c>
      <c r="BM1008" s="181">
        <f>Инвентаризация!P1011</f>
        <v>0</v>
      </c>
      <c r="BN1008" s="181">
        <f>Инвентаризация!Q1011</f>
        <v>0</v>
      </c>
      <c r="BO1008" s="181">
        <f>IFERROR('Аксапта 3'!A1016,"-")</f>
        <v>0</v>
      </c>
      <c r="BP1008" s="38">
        <f t="shared" si="314"/>
        <v>0</v>
      </c>
      <c r="BQ1008" s="38">
        <f t="shared" si="315"/>
        <v>0</v>
      </c>
      <c r="BR1008" s="38">
        <f t="shared" si="316"/>
        <v>0</v>
      </c>
      <c r="BS1008" s="181">
        <f t="shared" si="317"/>
        <v>0</v>
      </c>
    </row>
    <row r="1009" spans="41:71">
      <c r="AO1009" s="38">
        <f t="shared" si="304"/>
        <v>0</v>
      </c>
      <c r="AP1009" s="38">
        <f t="shared" si="305"/>
        <v>0</v>
      </c>
      <c r="AR1009" s="181">
        <f>Инвентаризация!O1012</f>
        <v>0</v>
      </c>
      <c r="AS1009" s="181">
        <f>Инвентаризация!P1012</f>
        <v>0</v>
      </c>
      <c r="AT1009" s="181">
        <f>Инвентаризация!Q1012</f>
        <v>0</v>
      </c>
      <c r="AU1009" s="181">
        <f>IFERROR('Аксапта '!A1017,"-")</f>
        <v>0</v>
      </c>
      <c r="AV1009" s="38">
        <f t="shared" si="306"/>
        <v>0</v>
      </c>
      <c r="AW1009" s="38">
        <f t="shared" si="307"/>
        <v>0</v>
      </c>
      <c r="AX1009" s="38">
        <f t="shared" si="308"/>
        <v>0</v>
      </c>
      <c r="AY1009" s="181">
        <f t="shared" si="309"/>
        <v>0</v>
      </c>
      <c r="BB1009" s="181">
        <f>Инвентаризация!O1012</f>
        <v>0</v>
      </c>
      <c r="BC1009" s="181">
        <f>Инвентаризация!P1012</f>
        <v>0</v>
      </c>
      <c r="BD1009" s="181">
        <f>Инвентаризация!Q1012</f>
        <v>0</v>
      </c>
      <c r="BE1009" s="181">
        <f>IFERROR('Аксапта 2'!A1017,"-")</f>
        <v>0</v>
      </c>
      <c r="BF1009" s="38">
        <f t="shared" si="310"/>
        <v>0</v>
      </c>
      <c r="BG1009" s="38">
        <f t="shared" si="311"/>
        <v>0</v>
      </c>
      <c r="BH1009" s="38">
        <f t="shared" si="312"/>
        <v>0</v>
      </c>
      <c r="BI1009" s="181">
        <f t="shared" si="313"/>
        <v>0</v>
      </c>
      <c r="BL1009" s="181">
        <f>Инвентаризация!O1012</f>
        <v>0</v>
      </c>
      <c r="BM1009" s="181">
        <f>Инвентаризация!P1012</f>
        <v>0</v>
      </c>
      <c r="BN1009" s="181">
        <f>Инвентаризация!Q1012</f>
        <v>0</v>
      </c>
      <c r="BO1009" s="181">
        <f>IFERROR('Аксапта 3'!A1017,"-")</f>
        <v>0</v>
      </c>
      <c r="BP1009" s="38">
        <f t="shared" si="314"/>
        <v>0</v>
      </c>
      <c r="BQ1009" s="38">
        <f t="shared" si="315"/>
        <v>0</v>
      </c>
      <c r="BR1009" s="38">
        <f t="shared" si="316"/>
        <v>0</v>
      </c>
      <c r="BS1009" s="181">
        <f t="shared" si="317"/>
        <v>0</v>
      </c>
    </row>
    <row r="1010" spans="41:71">
      <c r="AO1010" s="38">
        <f t="shared" si="304"/>
        <v>0</v>
      </c>
      <c r="AP1010" s="38">
        <f t="shared" si="305"/>
        <v>0</v>
      </c>
      <c r="AR1010" s="181">
        <f>Инвентаризация!O1013</f>
        <v>0</v>
      </c>
      <c r="AS1010" s="181">
        <f>Инвентаризация!P1013</f>
        <v>0</v>
      </c>
      <c r="AT1010" s="181">
        <f>Инвентаризация!Q1013</f>
        <v>0</v>
      </c>
      <c r="AU1010" s="181">
        <f>IFERROR('Аксапта '!A1018,"-")</f>
        <v>0</v>
      </c>
      <c r="AV1010" s="38">
        <f t="shared" si="306"/>
        <v>0</v>
      </c>
      <c r="AW1010" s="38">
        <f t="shared" si="307"/>
        <v>0</v>
      </c>
      <c r="AX1010" s="38">
        <f t="shared" si="308"/>
        <v>0</v>
      </c>
      <c r="AY1010" s="181">
        <f t="shared" si="309"/>
        <v>0</v>
      </c>
      <c r="BB1010" s="181">
        <f>Инвентаризация!O1013</f>
        <v>0</v>
      </c>
      <c r="BC1010" s="181">
        <f>Инвентаризация!P1013</f>
        <v>0</v>
      </c>
      <c r="BD1010" s="181">
        <f>Инвентаризация!Q1013</f>
        <v>0</v>
      </c>
      <c r="BE1010" s="181">
        <f>IFERROR('Аксапта 2'!A1018,"-")</f>
        <v>0</v>
      </c>
      <c r="BF1010" s="38">
        <f t="shared" si="310"/>
        <v>0</v>
      </c>
      <c r="BG1010" s="38">
        <f t="shared" si="311"/>
        <v>0</v>
      </c>
      <c r="BH1010" s="38">
        <f t="shared" si="312"/>
        <v>0</v>
      </c>
      <c r="BI1010" s="181">
        <f t="shared" si="313"/>
        <v>0</v>
      </c>
      <c r="BL1010" s="181">
        <f>Инвентаризация!O1013</f>
        <v>0</v>
      </c>
      <c r="BM1010" s="181">
        <f>Инвентаризация!P1013</f>
        <v>0</v>
      </c>
      <c r="BN1010" s="181">
        <f>Инвентаризация!Q1013</f>
        <v>0</v>
      </c>
      <c r="BO1010" s="181">
        <f>IFERROR('Аксапта 3'!A1018,"-")</f>
        <v>0</v>
      </c>
      <c r="BP1010" s="38">
        <f t="shared" si="314"/>
        <v>0</v>
      </c>
      <c r="BQ1010" s="38">
        <f t="shared" si="315"/>
        <v>0</v>
      </c>
      <c r="BR1010" s="38">
        <f t="shared" si="316"/>
        <v>0</v>
      </c>
      <c r="BS1010" s="181">
        <f t="shared" si="317"/>
        <v>0</v>
      </c>
    </row>
    <row r="1011" spans="41:71">
      <c r="AO1011" s="38">
        <f t="shared" si="304"/>
        <v>0</v>
      </c>
      <c r="AP1011" s="38">
        <f t="shared" si="305"/>
        <v>0</v>
      </c>
      <c r="AR1011" s="181">
        <f>Инвентаризация!O1014</f>
        <v>0</v>
      </c>
      <c r="AS1011" s="181">
        <f>Инвентаризация!P1014</f>
        <v>0</v>
      </c>
      <c r="AT1011" s="181">
        <f>Инвентаризация!Q1014</f>
        <v>0</v>
      </c>
      <c r="AU1011" s="181">
        <f>IFERROR('Аксапта '!A1019,"-")</f>
        <v>0</v>
      </c>
      <c r="AV1011" s="38">
        <f t="shared" si="306"/>
        <v>0</v>
      </c>
      <c r="AW1011" s="38">
        <f t="shared" si="307"/>
        <v>0</v>
      </c>
      <c r="AX1011" s="38">
        <f t="shared" si="308"/>
        <v>0</v>
      </c>
      <c r="AY1011" s="181">
        <f t="shared" si="309"/>
        <v>0</v>
      </c>
      <c r="BB1011" s="181">
        <f>Инвентаризация!O1014</f>
        <v>0</v>
      </c>
      <c r="BC1011" s="181">
        <f>Инвентаризация!P1014</f>
        <v>0</v>
      </c>
      <c r="BD1011" s="181">
        <f>Инвентаризация!Q1014</f>
        <v>0</v>
      </c>
      <c r="BE1011" s="181">
        <f>IFERROR('Аксапта 2'!A1019,"-")</f>
        <v>0</v>
      </c>
      <c r="BF1011" s="38">
        <f t="shared" si="310"/>
        <v>0</v>
      </c>
      <c r="BG1011" s="38">
        <f t="shared" si="311"/>
        <v>0</v>
      </c>
      <c r="BH1011" s="38">
        <f t="shared" si="312"/>
        <v>0</v>
      </c>
      <c r="BI1011" s="181">
        <f t="shared" si="313"/>
        <v>0</v>
      </c>
      <c r="BL1011" s="181">
        <f>Инвентаризация!O1014</f>
        <v>0</v>
      </c>
      <c r="BM1011" s="181">
        <f>Инвентаризация!P1014</f>
        <v>0</v>
      </c>
      <c r="BN1011" s="181">
        <f>Инвентаризация!Q1014</f>
        <v>0</v>
      </c>
      <c r="BO1011" s="181">
        <f>IFERROR('Аксапта 3'!A1019,"-")</f>
        <v>0</v>
      </c>
      <c r="BP1011" s="38">
        <f t="shared" si="314"/>
        <v>0</v>
      </c>
      <c r="BQ1011" s="38">
        <f t="shared" si="315"/>
        <v>0</v>
      </c>
      <c r="BR1011" s="38">
        <f t="shared" si="316"/>
        <v>0</v>
      </c>
      <c r="BS1011" s="181">
        <f t="shared" si="317"/>
        <v>0</v>
      </c>
    </row>
    <row r="1012" spans="41:71">
      <c r="AO1012" s="38">
        <f t="shared" si="304"/>
        <v>0</v>
      </c>
      <c r="AP1012" s="38">
        <f t="shared" si="305"/>
        <v>0</v>
      </c>
      <c r="AR1012" s="181">
        <f>Инвентаризация!O1015</f>
        <v>0</v>
      </c>
      <c r="AS1012" s="181">
        <f>Инвентаризация!P1015</f>
        <v>0</v>
      </c>
      <c r="AT1012" s="181">
        <f>Инвентаризация!Q1015</f>
        <v>0</v>
      </c>
      <c r="AU1012" s="181">
        <f>IFERROR('Аксапта '!A1020,"-")</f>
        <v>0</v>
      </c>
      <c r="AV1012" s="38">
        <f t="shared" si="306"/>
        <v>0</v>
      </c>
      <c r="AW1012" s="38">
        <f t="shared" si="307"/>
        <v>0</v>
      </c>
      <c r="AX1012" s="38">
        <f t="shared" si="308"/>
        <v>0</v>
      </c>
      <c r="AY1012" s="181">
        <f t="shared" si="309"/>
        <v>0</v>
      </c>
      <c r="BB1012" s="181">
        <f>Инвентаризация!O1015</f>
        <v>0</v>
      </c>
      <c r="BC1012" s="181">
        <f>Инвентаризация!P1015</f>
        <v>0</v>
      </c>
      <c r="BD1012" s="181">
        <f>Инвентаризация!Q1015</f>
        <v>0</v>
      </c>
      <c r="BE1012" s="181">
        <f>IFERROR('Аксапта 2'!A1020,"-")</f>
        <v>0</v>
      </c>
      <c r="BF1012" s="38">
        <f t="shared" si="310"/>
        <v>0</v>
      </c>
      <c r="BG1012" s="38">
        <f t="shared" si="311"/>
        <v>0</v>
      </c>
      <c r="BH1012" s="38">
        <f t="shared" si="312"/>
        <v>0</v>
      </c>
      <c r="BI1012" s="181">
        <f t="shared" si="313"/>
        <v>0</v>
      </c>
      <c r="BL1012" s="181">
        <f>Инвентаризация!O1015</f>
        <v>0</v>
      </c>
      <c r="BM1012" s="181">
        <f>Инвентаризация!P1015</f>
        <v>0</v>
      </c>
      <c r="BN1012" s="181">
        <f>Инвентаризация!Q1015</f>
        <v>0</v>
      </c>
      <c r="BO1012" s="181">
        <f>IFERROR('Аксапта 3'!A1020,"-")</f>
        <v>0</v>
      </c>
      <c r="BP1012" s="38">
        <f t="shared" si="314"/>
        <v>0</v>
      </c>
      <c r="BQ1012" s="38">
        <f t="shared" si="315"/>
        <v>0</v>
      </c>
      <c r="BR1012" s="38">
        <f t="shared" si="316"/>
        <v>0</v>
      </c>
      <c r="BS1012" s="181">
        <f t="shared" si="317"/>
        <v>0</v>
      </c>
    </row>
    <row r="1013" spans="41:71">
      <c r="AO1013" s="38">
        <f t="shared" si="304"/>
        <v>0</v>
      </c>
      <c r="AP1013" s="38">
        <f t="shared" si="305"/>
        <v>0</v>
      </c>
      <c r="AR1013" s="181">
        <f>Инвентаризация!O1016</f>
        <v>0</v>
      </c>
      <c r="AS1013" s="181">
        <f>Инвентаризация!P1016</f>
        <v>0</v>
      </c>
      <c r="AT1013" s="181">
        <f>Инвентаризация!Q1016</f>
        <v>0</v>
      </c>
      <c r="AU1013" s="181">
        <f>IFERROR('Аксапта '!A1021,"-")</f>
        <v>0</v>
      </c>
      <c r="AV1013" s="38">
        <f t="shared" si="306"/>
        <v>0</v>
      </c>
      <c r="AW1013" s="38">
        <f t="shared" si="307"/>
        <v>0</v>
      </c>
      <c r="AX1013" s="38">
        <f t="shared" si="308"/>
        <v>0</v>
      </c>
      <c r="AY1013" s="181">
        <f t="shared" si="309"/>
        <v>0</v>
      </c>
      <c r="BB1013" s="181">
        <f>Инвентаризация!O1016</f>
        <v>0</v>
      </c>
      <c r="BC1013" s="181">
        <f>Инвентаризация!P1016</f>
        <v>0</v>
      </c>
      <c r="BD1013" s="181">
        <f>Инвентаризация!Q1016</f>
        <v>0</v>
      </c>
      <c r="BE1013" s="181">
        <f>IFERROR('Аксапта 2'!A1021,"-")</f>
        <v>0</v>
      </c>
      <c r="BF1013" s="38">
        <f t="shared" si="310"/>
        <v>0</v>
      </c>
      <c r="BG1013" s="38">
        <f t="shared" si="311"/>
        <v>0</v>
      </c>
      <c r="BH1013" s="38">
        <f t="shared" si="312"/>
        <v>0</v>
      </c>
      <c r="BI1013" s="181">
        <f t="shared" si="313"/>
        <v>0</v>
      </c>
      <c r="BL1013" s="181">
        <f>Инвентаризация!O1016</f>
        <v>0</v>
      </c>
      <c r="BM1013" s="181">
        <f>Инвентаризация!P1016</f>
        <v>0</v>
      </c>
      <c r="BN1013" s="181">
        <f>Инвентаризация!Q1016</f>
        <v>0</v>
      </c>
      <c r="BO1013" s="181">
        <f>IFERROR('Аксапта 3'!A1021,"-")</f>
        <v>0</v>
      </c>
      <c r="BP1013" s="38">
        <f t="shared" si="314"/>
        <v>0</v>
      </c>
      <c r="BQ1013" s="38">
        <f t="shared" si="315"/>
        <v>0</v>
      </c>
      <c r="BR1013" s="38">
        <f t="shared" si="316"/>
        <v>0</v>
      </c>
      <c r="BS1013" s="181">
        <f t="shared" si="317"/>
        <v>0</v>
      </c>
    </row>
    <row r="1014" spans="41:71">
      <c r="AO1014" s="38">
        <f t="shared" si="304"/>
        <v>0</v>
      </c>
      <c r="AP1014" s="38">
        <f t="shared" si="305"/>
        <v>0</v>
      </c>
      <c r="AR1014" s="181">
        <f>Инвентаризация!O1017</f>
        <v>0</v>
      </c>
      <c r="AS1014" s="181">
        <f>Инвентаризация!P1017</f>
        <v>0</v>
      </c>
      <c r="AT1014" s="181">
        <f>Инвентаризация!Q1017</f>
        <v>0</v>
      </c>
      <c r="AU1014" s="181">
        <f>IFERROR('Аксапта '!A1022,"-")</f>
        <v>0</v>
      </c>
      <c r="AV1014" s="38">
        <f t="shared" si="306"/>
        <v>0</v>
      </c>
      <c r="AW1014" s="38">
        <f t="shared" si="307"/>
        <v>0</v>
      </c>
      <c r="AX1014" s="38">
        <f t="shared" si="308"/>
        <v>0</v>
      </c>
      <c r="AY1014" s="181">
        <f t="shared" si="309"/>
        <v>0</v>
      </c>
      <c r="BB1014" s="181">
        <f>Инвентаризация!O1017</f>
        <v>0</v>
      </c>
      <c r="BC1014" s="181">
        <f>Инвентаризация!P1017</f>
        <v>0</v>
      </c>
      <c r="BD1014" s="181">
        <f>Инвентаризация!Q1017</f>
        <v>0</v>
      </c>
      <c r="BE1014" s="181">
        <f>IFERROR('Аксапта 2'!A1022,"-")</f>
        <v>0</v>
      </c>
      <c r="BF1014" s="38">
        <f t="shared" si="310"/>
        <v>0</v>
      </c>
      <c r="BG1014" s="38">
        <f t="shared" si="311"/>
        <v>0</v>
      </c>
      <c r="BH1014" s="38">
        <f t="shared" si="312"/>
        <v>0</v>
      </c>
      <c r="BI1014" s="181">
        <f t="shared" si="313"/>
        <v>0</v>
      </c>
      <c r="BL1014" s="181">
        <f>Инвентаризация!O1017</f>
        <v>0</v>
      </c>
      <c r="BM1014" s="181">
        <f>Инвентаризация!P1017</f>
        <v>0</v>
      </c>
      <c r="BN1014" s="181">
        <f>Инвентаризация!Q1017</f>
        <v>0</v>
      </c>
      <c r="BO1014" s="181">
        <f>IFERROR('Аксапта 3'!A1022,"-")</f>
        <v>0</v>
      </c>
      <c r="BP1014" s="38">
        <f t="shared" si="314"/>
        <v>0</v>
      </c>
      <c r="BQ1014" s="38">
        <f t="shared" si="315"/>
        <v>0</v>
      </c>
      <c r="BR1014" s="38">
        <f t="shared" si="316"/>
        <v>0</v>
      </c>
      <c r="BS1014" s="181">
        <f t="shared" si="317"/>
        <v>0</v>
      </c>
    </row>
    <row r="1015" spans="41:71">
      <c r="AO1015" s="38">
        <f t="shared" si="304"/>
        <v>0</v>
      </c>
      <c r="AP1015" s="38">
        <f t="shared" si="305"/>
        <v>0</v>
      </c>
      <c r="AR1015" s="181">
        <f>Инвентаризация!O1018</f>
        <v>0</v>
      </c>
      <c r="AS1015" s="181">
        <f>Инвентаризация!P1018</f>
        <v>0</v>
      </c>
      <c r="AT1015" s="181">
        <f>Инвентаризация!Q1018</f>
        <v>0</v>
      </c>
      <c r="AU1015" s="181">
        <f>IFERROR('Аксапта '!A1023,"-")</f>
        <v>0</v>
      </c>
      <c r="AV1015" s="38">
        <f t="shared" si="306"/>
        <v>0</v>
      </c>
      <c r="AW1015" s="38">
        <f t="shared" si="307"/>
        <v>0</v>
      </c>
      <c r="AX1015" s="38">
        <f t="shared" si="308"/>
        <v>0</v>
      </c>
      <c r="AY1015" s="181">
        <f t="shared" si="309"/>
        <v>0</v>
      </c>
      <c r="BB1015" s="181">
        <f>Инвентаризация!O1018</f>
        <v>0</v>
      </c>
      <c r="BC1015" s="181">
        <f>Инвентаризация!P1018</f>
        <v>0</v>
      </c>
      <c r="BD1015" s="181">
        <f>Инвентаризация!Q1018</f>
        <v>0</v>
      </c>
      <c r="BE1015" s="181">
        <f>IFERROR('Аксапта 2'!A1023,"-")</f>
        <v>0</v>
      </c>
      <c r="BF1015" s="38">
        <f t="shared" si="310"/>
        <v>0</v>
      </c>
      <c r="BG1015" s="38">
        <f t="shared" si="311"/>
        <v>0</v>
      </c>
      <c r="BH1015" s="38">
        <f t="shared" si="312"/>
        <v>0</v>
      </c>
      <c r="BI1015" s="181">
        <f t="shared" si="313"/>
        <v>0</v>
      </c>
      <c r="BL1015" s="181">
        <f>Инвентаризация!O1018</f>
        <v>0</v>
      </c>
      <c r="BM1015" s="181">
        <f>Инвентаризация!P1018</f>
        <v>0</v>
      </c>
      <c r="BN1015" s="181">
        <f>Инвентаризация!Q1018</f>
        <v>0</v>
      </c>
      <c r="BO1015" s="181">
        <f>IFERROR('Аксапта 3'!A1023,"-")</f>
        <v>0</v>
      </c>
      <c r="BP1015" s="38">
        <f t="shared" si="314"/>
        <v>0</v>
      </c>
      <c r="BQ1015" s="38">
        <f t="shared" si="315"/>
        <v>0</v>
      </c>
      <c r="BR1015" s="38">
        <f t="shared" si="316"/>
        <v>0</v>
      </c>
      <c r="BS1015" s="181">
        <f t="shared" si="317"/>
        <v>0</v>
      </c>
    </row>
    <row r="1016" spans="41:71">
      <c r="AO1016" s="38">
        <f t="shared" si="304"/>
        <v>0</v>
      </c>
      <c r="AP1016" s="38">
        <f t="shared" si="305"/>
        <v>0</v>
      </c>
      <c r="AR1016" s="181">
        <f>Инвентаризация!O1019</f>
        <v>0</v>
      </c>
      <c r="AS1016" s="181">
        <f>Инвентаризация!P1019</f>
        <v>0</v>
      </c>
      <c r="AT1016" s="181">
        <f>Инвентаризация!Q1019</f>
        <v>0</v>
      </c>
      <c r="AU1016" s="181">
        <f>IFERROR('Аксапта '!A1024,"-")</f>
        <v>0</v>
      </c>
      <c r="AV1016" s="38">
        <f t="shared" si="306"/>
        <v>0</v>
      </c>
      <c r="AW1016" s="38">
        <f t="shared" si="307"/>
        <v>0</v>
      </c>
      <c r="AX1016" s="38">
        <f t="shared" si="308"/>
        <v>0</v>
      </c>
      <c r="AY1016" s="181">
        <f t="shared" si="309"/>
        <v>0</v>
      </c>
      <c r="BB1016" s="181">
        <f>Инвентаризация!O1019</f>
        <v>0</v>
      </c>
      <c r="BC1016" s="181">
        <f>Инвентаризация!P1019</f>
        <v>0</v>
      </c>
      <c r="BD1016" s="181">
        <f>Инвентаризация!Q1019</f>
        <v>0</v>
      </c>
      <c r="BE1016" s="181">
        <f>IFERROR('Аксапта 2'!A1024,"-")</f>
        <v>0</v>
      </c>
      <c r="BF1016" s="38">
        <f t="shared" si="310"/>
        <v>0</v>
      </c>
      <c r="BG1016" s="38">
        <f t="shared" si="311"/>
        <v>0</v>
      </c>
      <c r="BH1016" s="38">
        <f t="shared" si="312"/>
        <v>0</v>
      </c>
      <c r="BI1016" s="181">
        <f t="shared" si="313"/>
        <v>0</v>
      </c>
      <c r="BL1016" s="181">
        <f>Инвентаризация!O1019</f>
        <v>0</v>
      </c>
      <c r="BM1016" s="181">
        <f>Инвентаризация!P1019</f>
        <v>0</v>
      </c>
      <c r="BN1016" s="181">
        <f>Инвентаризация!Q1019</f>
        <v>0</v>
      </c>
      <c r="BO1016" s="181">
        <f>IFERROR('Аксапта 3'!A1024,"-")</f>
        <v>0</v>
      </c>
      <c r="BP1016" s="38">
        <f t="shared" si="314"/>
        <v>0</v>
      </c>
      <c r="BQ1016" s="38">
        <f t="shared" si="315"/>
        <v>0</v>
      </c>
      <c r="BR1016" s="38">
        <f t="shared" si="316"/>
        <v>0</v>
      </c>
      <c r="BS1016" s="181">
        <f t="shared" si="317"/>
        <v>0</v>
      </c>
    </row>
    <row r="1017" spans="41:71">
      <c r="AO1017" s="38">
        <f t="shared" si="304"/>
        <v>0</v>
      </c>
      <c r="AP1017" s="38">
        <f t="shared" si="305"/>
        <v>0</v>
      </c>
      <c r="AR1017" s="181">
        <f>Инвентаризация!O1020</f>
        <v>0</v>
      </c>
      <c r="AS1017" s="181">
        <f>Инвентаризация!P1020</f>
        <v>0</v>
      </c>
      <c r="AT1017" s="181">
        <f>Инвентаризация!Q1020</f>
        <v>0</v>
      </c>
      <c r="AU1017" s="181">
        <f>IFERROR('Аксапта '!A1025,"-")</f>
        <v>0</v>
      </c>
      <c r="AV1017" s="38">
        <f t="shared" si="306"/>
        <v>0</v>
      </c>
      <c r="AW1017" s="38">
        <f t="shared" si="307"/>
        <v>0</v>
      </c>
      <c r="AX1017" s="38">
        <f t="shared" si="308"/>
        <v>0</v>
      </c>
      <c r="AY1017" s="181">
        <f t="shared" si="309"/>
        <v>0</v>
      </c>
      <c r="BB1017" s="181">
        <f>Инвентаризация!O1020</f>
        <v>0</v>
      </c>
      <c r="BC1017" s="181">
        <f>Инвентаризация!P1020</f>
        <v>0</v>
      </c>
      <c r="BD1017" s="181">
        <f>Инвентаризация!Q1020</f>
        <v>0</v>
      </c>
      <c r="BE1017" s="181">
        <f>IFERROR('Аксапта 2'!A1025,"-")</f>
        <v>0</v>
      </c>
      <c r="BF1017" s="38">
        <f t="shared" si="310"/>
        <v>0</v>
      </c>
      <c r="BG1017" s="38">
        <f t="shared" si="311"/>
        <v>0</v>
      </c>
      <c r="BH1017" s="38">
        <f t="shared" si="312"/>
        <v>0</v>
      </c>
      <c r="BI1017" s="181">
        <f t="shared" si="313"/>
        <v>0</v>
      </c>
      <c r="BL1017" s="181">
        <f>Инвентаризация!O1020</f>
        <v>0</v>
      </c>
      <c r="BM1017" s="181">
        <f>Инвентаризация!P1020</f>
        <v>0</v>
      </c>
      <c r="BN1017" s="181">
        <f>Инвентаризация!Q1020</f>
        <v>0</v>
      </c>
      <c r="BO1017" s="181">
        <f>IFERROR('Аксапта 3'!A1025,"-")</f>
        <v>0</v>
      </c>
      <c r="BP1017" s="38">
        <f t="shared" si="314"/>
        <v>0</v>
      </c>
      <c r="BQ1017" s="38">
        <f t="shared" si="315"/>
        <v>0</v>
      </c>
      <c r="BR1017" s="38">
        <f t="shared" si="316"/>
        <v>0</v>
      </c>
      <c r="BS1017" s="181">
        <f t="shared" si="317"/>
        <v>0</v>
      </c>
    </row>
    <row r="1018" spans="41:71">
      <c r="AO1018" s="38">
        <f t="shared" si="304"/>
        <v>0</v>
      </c>
      <c r="AP1018" s="38">
        <f t="shared" si="305"/>
        <v>0</v>
      </c>
      <c r="AR1018" s="181">
        <f>Инвентаризация!O1021</f>
        <v>0</v>
      </c>
      <c r="AS1018" s="181">
        <f>Инвентаризация!P1021</f>
        <v>0</v>
      </c>
      <c r="AT1018" s="181">
        <f>Инвентаризация!Q1021</f>
        <v>0</v>
      </c>
      <c r="AU1018" s="181">
        <f>IFERROR('Аксапта '!A1026,"-")</f>
        <v>0</v>
      </c>
      <c r="AV1018" s="38">
        <f t="shared" si="306"/>
        <v>0</v>
      </c>
      <c r="AW1018" s="38">
        <f t="shared" si="307"/>
        <v>0</v>
      </c>
      <c r="AX1018" s="38">
        <f t="shared" si="308"/>
        <v>0</v>
      </c>
      <c r="AY1018" s="181">
        <f t="shared" si="309"/>
        <v>0</v>
      </c>
      <c r="BB1018" s="181">
        <f>Инвентаризация!O1021</f>
        <v>0</v>
      </c>
      <c r="BC1018" s="181">
        <f>Инвентаризация!P1021</f>
        <v>0</v>
      </c>
      <c r="BD1018" s="181">
        <f>Инвентаризация!Q1021</f>
        <v>0</v>
      </c>
      <c r="BE1018" s="181">
        <f>IFERROR('Аксапта 2'!A1026,"-")</f>
        <v>0</v>
      </c>
      <c r="BF1018" s="38">
        <f t="shared" si="310"/>
        <v>0</v>
      </c>
      <c r="BG1018" s="38">
        <f t="shared" si="311"/>
        <v>0</v>
      </c>
      <c r="BH1018" s="38">
        <f t="shared" si="312"/>
        <v>0</v>
      </c>
      <c r="BI1018" s="181">
        <f t="shared" si="313"/>
        <v>0</v>
      </c>
      <c r="BL1018" s="181">
        <f>Инвентаризация!O1021</f>
        <v>0</v>
      </c>
      <c r="BM1018" s="181">
        <f>Инвентаризация!P1021</f>
        <v>0</v>
      </c>
      <c r="BN1018" s="181">
        <f>Инвентаризация!Q1021</f>
        <v>0</v>
      </c>
      <c r="BO1018" s="181">
        <f>IFERROR('Аксапта 3'!A1026,"-")</f>
        <v>0</v>
      </c>
      <c r="BP1018" s="38">
        <f t="shared" si="314"/>
        <v>0</v>
      </c>
      <c r="BQ1018" s="38">
        <f t="shared" si="315"/>
        <v>0</v>
      </c>
      <c r="BR1018" s="38">
        <f t="shared" si="316"/>
        <v>0</v>
      </c>
      <c r="BS1018" s="181">
        <f t="shared" si="317"/>
        <v>0</v>
      </c>
    </row>
    <row r="1019" spans="41:71">
      <c r="AO1019" s="38">
        <f t="shared" si="304"/>
        <v>0</v>
      </c>
      <c r="AP1019" s="38">
        <f t="shared" si="305"/>
        <v>0</v>
      </c>
      <c r="AR1019" s="181">
        <f>Инвентаризация!O1022</f>
        <v>0</v>
      </c>
      <c r="AS1019" s="181">
        <f>Инвентаризация!P1022</f>
        <v>0</v>
      </c>
      <c r="AT1019" s="181">
        <f>Инвентаризация!Q1022</f>
        <v>0</v>
      </c>
      <c r="AU1019" s="181">
        <f>IFERROR('Аксапта '!A1027,"-")</f>
        <v>0</v>
      </c>
      <c r="AV1019" s="38">
        <f t="shared" si="306"/>
        <v>0</v>
      </c>
      <c r="AW1019" s="38">
        <f t="shared" si="307"/>
        <v>0</v>
      </c>
      <c r="AX1019" s="38">
        <f t="shared" si="308"/>
        <v>0</v>
      </c>
      <c r="AY1019" s="181">
        <f t="shared" si="309"/>
        <v>0</v>
      </c>
      <c r="BB1019" s="181">
        <f>Инвентаризация!O1022</f>
        <v>0</v>
      </c>
      <c r="BC1019" s="181">
        <f>Инвентаризация!P1022</f>
        <v>0</v>
      </c>
      <c r="BD1019" s="181">
        <f>Инвентаризация!Q1022</f>
        <v>0</v>
      </c>
      <c r="BE1019" s="181">
        <f>IFERROR('Аксапта 2'!A1027,"-")</f>
        <v>0</v>
      </c>
      <c r="BF1019" s="38">
        <f t="shared" si="310"/>
        <v>0</v>
      </c>
      <c r="BG1019" s="38">
        <f t="shared" si="311"/>
        <v>0</v>
      </c>
      <c r="BH1019" s="38">
        <f t="shared" si="312"/>
        <v>0</v>
      </c>
      <c r="BI1019" s="181">
        <f t="shared" si="313"/>
        <v>0</v>
      </c>
      <c r="BL1019" s="181">
        <f>Инвентаризация!O1022</f>
        <v>0</v>
      </c>
      <c r="BM1019" s="181">
        <f>Инвентаризация!P1022</f>
        <v>0</v>
      </c>
      <c r="BN1019" s="181">
        <f>Инвентаризация!Q1022</f>
        <v>0</v>
      </c>
      <c r="BO1019" s="181">
        <f>IFERROR('Аксапта 3'!A1027,"-")</f>
        <v>0</v>
      </c>
      <c r="BP1019" s="38">
        <f t="shared" si="314"/>
        <v>0</v>
      </c>
      <c r="BQ1019" s="38">
        <f t="shared" si="315"/>
        <v>0</v>
      </c>
      <c r="BR1019" s="38">
        <f t="shared" si="316"/>
        <v>0</v>
      </c>
      <c r="BS1019" s="181">
        <f t="shared" si="317"/>
        <v>0</v>
      </c>
    </row>
    <row r="1020" spans="41:71">
      <c r="AO1020" s="38">
        <f t="shared" si="304"/>
        <v>0</v>
      </c>
      <c r="AP1020" s="38">
        <f t="shared" si="305"/>
        <v>0</v>
      </c>
      <c r="AR1020" s="181">
        <f>Инвентаризация!O1023</f>
        <v>0</v>
      </c>
      <c r="AS1020" s="181">
        <f>Инвентаризация!P1023</f>
        <v>0</v>
      </c>
      <c r="AT1020" s="181">
        <f>Инвентаризация!Q1023</f>
        <v>0</v>
      </c>
      <c r="AU1020" s="181">
        <f>IFERROR('Аксапта '!A1028,"-")</f>
        <v>0</v>
      </c>
      <c r="AV1020" s="38">
        <f t="shared" si="306"/>
        <v>0</v>
      </c>
      <c r="AW1020" s="38">
        <f t="shared" si="307"/>
        <v>0</v>
      </c>
      <c r="AX1020" s="38">
        <f t="shared" si="308"/>
        <v>0</v>
      </c>
      <c r="AY1020" s="181">
        <f t="shared" si="309"/>
        <v>0</v>
      </c>
      <c r="BB1020" s="181">
        <f>Инвентаризация!O1023</f>
        <v>0</v>
      </c>
      <c r="BC1020" s="181">
        <f>Инвентаризация!P1023</f>
        <v>0</v>
      </c>
      <c r="BD1020" s="181">
        <f>Инвентаризация!Q1023</f>
        <v>0</v>
      </c>
      <c r="BE1020" s="181">
        <f>IFERROR('Аксапта 2'!A1028,"-")</f>
        <v>0</v>
      </c>
      <c r="BF1020" s="38">
        <f t="shared" si="310"/>
        <v>0</v>
      </c>
      <c r="BG1020" s="38">
        <f t="shared" si="311"/>
        <v>0</v>
      </c>
      <c r="BH1020" s="38">
        <f t="shared" si="312"/>
        <v>0</v>
      </c>
      <c r="BI1020" s="181">
        <f t="shared" si="313"/>
        <v>0</v>
      </c>
      <c r="BL1020" s="181">
        <f>Инвентаризация!O1023</f>
        <v>0</v>
      </c>
      <c r="BM1020" s="181">
        <f>Инвентаризация!P1023</f>
        <v>0</v>
      </c>
      <c r="BN1020" s="181">
        <f>Инвентаризация!Q1023</f>
        <v>0</v>
      </c>
      <c r="BO1020" s="181">
        <f>IFERROR('Аксапта 3'!A1028,"-")</f>
        <v>0</v>
      </c>
      <c r="BP1020" s="38">
        <f t="shared" si="314"/>
        <v>0</v>
      </c>
      <c r="BQ1020" s="38">
        <f t="shared" si="315"/>
        <v>0</v>
      </c>
      <c r="BR1020" s="38">
        <f t="shared" si="316"/>
        <v>0</v>
      </c>
      <c r="BS1020" s="181">
        <f t="shared" si="317"/>
        <v>0</v>
      </c>
    </row>
    <row r="1021" spans="41:71">
      <c r="AO1021" s="38">
        <f t="shared" si="304"/>
        <v>0</v>
      </c>
      <c r="AP1021" s="38">
        <f t="shared" si="305"/>
        <v>0</v>
      </c>
      <c r="AR1021" s="181">
        <f>Инвентаризация!O1024</f>
        <v>0</v>
      </c>
      <c r="AS1021" s="181">
        <f>Инвентаризация!P1024</f>
        <v>0</v>
      </c>
      <c r="AT1021" s="181">
        <f>Инвентаризация!Q1024</f>
        <v>0</v>
      </c>
      <c r="AU1021" s="181">
        <f>IFERROR('Аксапта '!A1029,"-")</f>
        <v>0</v>
      </c>
      <c r="AV1021" s="38">
        <f t="shared" si="306"/>
        <v>0</v>
      </c>
      <c r="AW1021" s="38">
        <f t="shared" si="307"/>
        <v>0</v>
      </c>
      <c r="AX1021" s="38">
        <f t="shared" si="308"/>
        <v>0</v>
      </c>
      <c r="AY1021" s="181">
        <f t="shared" si="309"/>
        <v>0</v>
      </c>
      <c r="BB1021" s="181">
        <f>Инвентаризация!O1024</f>
        <v>0</v>
      </c>
      <c r="BC1021" s="181">
        <f>Инвентаризация!P1024</f>
        <v>0</v>
      </c>
      <c r="BD1021" s="181">
        <f>Инвентаризация!Q1024</f>
        <v>0</v>
      </c>
      <c r="BE1021" s="181">
        <f>IFERROR('Аксапта 2'!A1029,"-")</f>
        <v>0</v>
      </c>
      <c r="BF1021" s="38">
        <f t="shared" si="310"/>
        <v>0</v>
      </c>
      <c r="BG1021" s="38">
        <f t="shared" si="311"/>
        <v>0</v>
      </c>
      <c r="BH1021" s="38">
        <f t="shared" si="312"/>
        <v>0</v>
      </c>
      <c r="BI1021" s="181">
        <f t="shared" si="313"/>
        <v>0</v>
      </c>
      <c r="BL1021" s="181">
        <f>Инвентаризация!O1024</f>
        <v>0</v>
      </c>
      <c r="BM1021" s="181">
        <f>Инвентаризация!P1024</f>
        <v>0</v>
      </c>
      <c r="BN1021" s="181">
        <f>Инвентаризация!Q1024</f>
        <v>0</v>
      </c>
      <c r="BO1021" s="181">
        <f>IFERROR('Аксапта 3'!A1029,"-")</f>
        <v>0</v>
      </c>
      <c r="BP1021" s="38">
        <f t="shared" si="314"/>
        <v>0</v>
      </c>
      <c r="BQ1021" s="38">
        <f t="shared" si="315"/>
        <v>0</v>
      </c>
      <c r="BR1021" s="38">
        <f t="shared" si="316"/>
        <v>0</v>
      </c>
      <c r="BS1021" s="181">
        <f t="shared" si="317"/>
        <v>0</v>
      </c>
    </row>
    <row r="1022" spans="41:71">
      <c r="AO1022" s="38">
        <f t="shared" si="304"/>
        <v>0</v>
      </c>
      <c r="AP1022" s="38">
        <f t="shared" si="305"/>
        <v>0</v>
      </c>
      <c r="AR1022" s="181">
        <f>Инвентаризация!O1025</f>
        <v>0</v>
      </c>
      <c r="AS1022" s="181">
        <f>Инвентаризация!P1025</f>
        <v>0</v>
      </c>
      <c r="AT1022" s="181">
        <f>Инвентаризация!Q1025</f>
        <v>0</v>
      </c>
      <c r="AU1022" s="181">
        <f>IFERROR('Аксапта '!A1030,"-")</f>
        <v>0</v>
      </c>
      <c r="AV1022" s="38">
        <f t="shared" si="306"/>
        <v>0</v>
      </c>
      <c r="AW1022" s="38">
        <f t="shared" si="307"/>
        <v>0</v>
      </c>
      <c r="AX1022" s="38">
        <f t="shared" si="308"/>
        <v>0</v>
      </c>
      <c r="AY1022" s="181">
        <f t="shared" si="309"/>
        <v>0</v>
      </c>
      <c r="BB1022" s="181">
        <f>Инвентаризация!O1025</f>
        <v>0</v>
      </c>
      <c r="BC1022" s="181">
        <f>Инвентаризация!P1025</f>
        <v>0</v>
      </c>
      <c r="BD1022" s="181">
        <f>Инвентаризация!Q1025</f>
        <v>0</v>
      </c>
      <c r="BE1022" s="181">
        <f>IFERROR('Аксапта 2'!A1030,"-")</f>
        <v>0</v>
      </c>
      <c r="BF1022" s="38">
        <f t="shared" si="310"/>
        <v>0</v>
      </c>
      <c r="BG1022" s="38">
        <f t="shared" si="311"/>
        <v>0</v>
      </c>
      <c r="BH1022" s="38">
        <f t="shared" si="312"/>
        <v>0</v>
      </c>
      <c r="BI1022" s="181">
        <f t="shared" si="313"/>
        <v>0</v>
      </c>
      <c r="BL1022" s="181">
        <f>Инвентаризация!O1025</f>
        <v>0</v>
      </c>
      <c r="BM1022" s="181">
        <f>Инвентаризация!P1025</f>
        <v>0</v>
      </c>
      <c r="BN1022" s="181">
        <f>Инвентаризация!Q1025</f>
        <v>0</v>
      </c>
      <c r="BO1022" s="181">
        <f>IFERROR('Аксапта 3'!A1030,"-")</f>
        <v>0</v>
      </c>
      <c r="BP1022" s="38">
        <f t="shared" si="314"/>
        <v>0</v>
      </c>
      <c r="BQ1022" s="38">
        <f t="shared" si="315"/>
        <v>0</v>
      </c>
      <c r="BR1022" s="38">
        <f t="shared" si="316"/>
        <v>0</v>
      </c>
      <c r="BS1022" s="181">
        <f t="shared" si="317"/>
        <v>0</v>
      </c>
    </row>
    <row r="1023" spans="41:71">
      <c r="AO1023" s="38">
        <f t="shared" si="304"/>
        <v>0</v>
      </c>
      <c r="AP1023" s="38">
        <f t="shared" si="305"/>
        <v>0</v>
      </c>
      <c r="AR1023" s="181">
        <f>Инвентаризация!O1026</f>
        <v>0</v>
      </c>
      <c r="AS1023" s="181">
        <f>Инвентаризация!P1026</f>
        <v>0</v>
      </c>
      <c r="AT1023" s="181">
        <f>Инвентаризация!Q1026</f>
        <v>0</v>
      </c>
      <c r="AU1023" s="181">
        <f>IFERROR('Аксапта '!A1031,"-")</f>
        <v>0</v>
      </c>
      <c r="AV1023" s="38">
        <f t="shared" si="306"/>
        <v>0</v>
      </c>
      <c r="AW1023" s="38">
        <f t="shared" si="307"/>
        <v>0</v>
      </c>
      <c r="AX1023" s="38">
        <f t="shared" si="308"/>
        <v>0</v>
      </c>
      <c r="AY1023" s="181">
        <f t="shared" si="309"/>
        <v>0</v>
      </c>
      <c r="BB1023" s="181">
        <f>Инвентаризация!O1026</f>
        <v>0</v>
      </c>
      <c r="BC1023" s="181">
        <f>Инвентаризация!P1026</f>
        <v>0</v>
      </c>
      <c r="BD1023" s="181">
        <f>Инвентаризация!Q1026</f>
        <v>0</v>
      </c>
      <c r="BE1023" s="181">
        <f>IFERROR('Аксапта 2'!A1031,"-")</f>
        <v>0</v>
      </c>
      <c r="BF1023" s="38">
        <f t="shared" si="310"/>
        <v>0</v>
      </c>
      <c r="BG1023" s="38">
        <f t="shared" si="311"/>
        <v>0</v>
      </c>
      <c r="BH1023" s="38">
        <f t="shared" si="312"/>
        <v>0</v>
      </c>
      <c r="BI1023" s="181">
        <f t="shared" si="313"/>
        <v>0</v>
      </c>
      <c r="BL1023" s="181">
        <f>Инвентаризация!O1026</f>
        <v>0</v>
      </c>
      <c r="BM1023" s="181">
        <f>Инвентаризация!P1026</f>
        <v>0</v>
      </c>
      <c r="BN1023" s="181">
        <f>Инвентаризация!Q1026</f>
        <v>0</v>
      </c>
      <c r="BO1023" s="181">
        <f>IFERROR('Аксапта 3'!A1031,"-")</f>
        <v>0</v>
      </c>
      <c r="BP1023" s="38">
        <f t="shared" si="314"/>
        <v>0</v>
      </c>
      <c r="BQ1023" s="38">
        <f t="shared" si="315"/>
        <v>0</v>
      </c>
      <c r="BR1023" s="38">
        <f t="shared" si="316"/>
        <v>0</v>
      </c>
      <c r="BS1023" s="181">
        <f t="shared" si="317"/>
        <v>0</v>
      </c>
    </row>
    <row r="1024" spans="41:71">
      <c r="AO1024" s="38">
        <f t="shared" si="304"/>
        <v>0</v>
      </c>
      <c r="AP1024" s="38">
        <f t="shared" si="305"/>
        <v>0</v>
      </c>
      <c r="AR1024" s="181">
        <f>Инвентаризация!O1027</f>
        <v>0</v>
      </c>
      <c r="AS1024" s="181">
        <f>Инвентаризация!P1027</f>
        <v>0</v>
      </c>
      <c r="AT1024" s="181">
        <f>Инвентаризация!Q1027</f>
        <v>0</v>
      </c>
      <c r="AU1024" s="181">
        <f>IFERROR('Аксапта '!A1032,"-")</f>
        <v>0</v>
      </c>
      <c r="AV1024" s="38">
        <f t="shared" si="306"/>
        <v>0</v>
      </c>
      <c r="AW1024" s="38">
        <f t="shared" si="307"/>
        <v>0</v>
      </c>
      <c r="AX1024" s="38">
        <f t="shared" si="308"/>
        <v>0</v>
      </c>
      <c r="AY1024" s="181">
        <f t="shared" si="309"/>
        <v>0</v>
      </c>
      <c r="BB1024" s="181">
        <f>Инвентаризация!O1027</f>
        <v>0</v>
      </c>
      <c r="BC1024" s="181">
        <f>Инвентаризация!P1027</f>
        <v>0</v>
      </c>
      <c r="BD1024" s="181">
        <f>Инвентаризация!Q1027</f>
        <v>0</v>
      </c>
      <c r="BE1024" s="181">
        <f>IFERROR('Аксапта 2'!A1032,"-")</f>
        <v>0</v>
      </c>
      <c r="BF1024" s="38">
        <f t="shared" si="310"/>
        <v>0</v>
      </c>
      <c r="BG1024" s="38">
        <f t="shared" si="311"/>
        <v>0</v>
      </c>
      <c r="BH1024" s="38">
        <f t="shared" si="312"/>
        <v>0</v>
      </c>
      <c r="BI1024" s="181">
        <f t="shared" si="313"/>
        <v>0</v>
      </c>
      <c r="BL1024" s="181">
        <f>Инвентаризация!O1027</f>
        <v>0</v>
      </c>
      <c r="BM1024" s="181">
        <f>Инвентаризация!P1027</f>
        <v>0</v>
      </c>
      <c r="BN1024" s="181">
        <f>Инвентаризация!Q1027</f>
        <v>0</v>
      </c>
      <c r="BO1024" s="181">
        <f>IFERROR('Аксапта 3'!A1032,"-")</f>
        <v>0</v>
      </c>
      <c r="BP1024" s="38">
        <f t="shared" si="314"/>
        <v>0</v>
      </c>
      <c r="BQ1024" s="38">
        <f t="shared" si="315"/>
        <v>0</v>
      </c>
      <c r="BR1024" s="38">
        <f t="shared" si="316"/>
        <v>0</v>
      </c>
      <c r="BS1024" s="181">
        <f t="shared" si="317"/>
        <v>0</v>
      </c>
    </row>
    <row r="1025" spans="41:71">
      <c r="AO1025" s="38">
        <f t="shared" si="304"/>
        <v>0</v>
      </c>
      <c r="AP1025" s="38">
        <f t="shared" si="305"/>
        <v>0</v>
      </c>
      <c r="AR1025" s="181">
        <f>Инвентаризация!O1028</f>
        <v>0</v>
      </c>
      <c r="AS1025" s="181">
        <f>Инвентаризация!P1028</f>
        <v>0</v>
      </c>
      <c r="AT1025" s="181">
        <f>Инвентаризация!Q1028</f>
        <v>0</v>
      </c>
      <c r="AU1025" s="181">
        <f>IFERROR('Аксапта '!A1033,"-")</f>
        <v>0</v>
      </c>
      <c r="AV1025" s="38">
        <f t="shared" si="306"/>
        <v>0</v>
      </c>
      <c r="AW1025" s="38">
        <f t="shared" si="307"/>
        <v>0</v>
      </c>
      <c r="AX1025" s="38">
        <f t="shared" si="308"/>
        <v>0</v>
      </c>
      <c r="AY1025" s="181">
        <f t="shared" si="309"/>
        <v>0</v>
      </c>
      <c r="BB1025" s="181">
        <f>Инвентаризация!O1028</f>
        <v>0</v>
      </c>
      <c r="BC1025" s="181">
        <f>Инвентаризация!P1028</f>
        <v>0</v>
      </c>
      <c r="BD1025" s="181">
        <f>Инвентаризация!Q1028</f>
        <v>0</v>
      </c>
      <c r="BE1025" s="181">
        <f>IFERROR('Аксапта 2'!A1033,"-")</f>
        <v>0</v>
      </c>
      <c r="BF1025" s="38">
        <f t="shared" si="310"/>
        <v>0</v>
      </c>
      <c r="BG1025" s="38">
        <f t="shared" si="311"/>
        <v>0</v>
      </c>
      <c r="BH1025" s="38">
        <f t="shared" si="312"/>
        <v>0</v>
      </c>
      <c r="BI1025" s="181">
        <f t="shared" si="313"/>
        <v>0</v>
      </c>
      <c r="BL1025" s="181">
        <f>Инвентаризация!O1028</f>
        <v>0</v>
      </c>
      <c r="BM1025" s="181">
        <f>Инвентаризация!P1028</f>
        <v>0</v>
      </c>
      <c r="BN1025" s="181">
        <f>Инвентаризация!Q1028</f>
        <v>0</v>
      </c>
      <c r="BO1025" s="181">
        <f>IFERROR('Аксапта 3'!A1033,"-")</f>
        <v>0</v>
      </c>
      <c r="BP1025" s="38">
        <f t="shared" si="314"/>
        <v>0</v>
      </c>
      <c r="BQ1025" s="38">
        <f t="shared" si="315"/>
        <v>0</v>
      </c>
      <c r="BR1025" s="38">
        <f t="shared" si="316"/>
        <v>0</v>
      </c>
      <c r="BS1025" s="181">
        <f t="shared" si="317"/>
        <v>0</v>
      </c>
    </row>
    <row r="1026" spans="41:71">
      <c r="AO1026" s="38">
        <f t="shared" si="304"/>
        <v>0</v>
      </c>
      <c r="AP1026" s="38">
        <f t="shared" si="305"/>
        <v>0</v>
      </c>
      <c r="AR1026" s="181">
        <f>Инвентаризация!O1029</f>
        <v>0</v>
      </c>
      <c r="AS1026" s="181">
        <f>Инвентаризация!P1029</f>
        <v>0</v>
      </c>
      <c r="AT1026" s="181">
        <f>Инвентаризация!Q1029</f>
        <v>0</v>
      </c>
      <c r="AU1026" s="181">
        <f>IFERROR('Аксапта '!A1034,"-")</f>
        <v>0</v>
      </c>
      <c r="AV1026" s="38">
        <f t="shared" si="306"/>
        <v>0</v>
      </c>
      <c r="AW1026" s="38">
        <f t="shared" si="307"/>
        <v>0</v>
      </c>
      <c r="AX1026" s="38">
        <f t="shared" si="308"/>
        <v>0</v>
      </c>
      <c r="AY1026" s="181">
        <f t="shared" si="309"/>
        <v>0</v>
      </c>
      <c r="BB1026" s="181">
        <f>Инвентаризация!O1029</f>
        <v>0</v>
      </c>
      <c r="BC1026" s="181">
        <f>Инвентаризация!P1029</f>
        <v>0</v>
      </c>
      <c r="BD1026" s="181">
        <f>Инвентаризация!Q1029</f>
        <v>0</v>
      </c>
      <c r="BE1026" s="181">
        <f>IFERROR('Аксапта 2'!A1034,"-")</f>
        <v>0</v>
      </c>
      <c r="BF1026" s="38">
        <f t="shared" si="310"/>
        <v>0</v>
      </c>
      <c r="BG1026" s="38">
        <f t="shared" si="311"/>
        <v>0</v>
      </c>
      <c r="BH1026" s="38">
        <f t="shared" si="312"/>
        <v>0</v>
      </c>
      <c r="BI1026" s="181">
        <f t="shared" si="313"/>
        <v>0</v>
      </c>
      <c r="BL1026" s="181">
        <f>Инвентаризация!O1029</f>
        <v>0</v>
      </c>
      <c r="BM1026" s="181">
        <f>Инвентаризация!P1029</f>
        <v>0</v>
      </c>
      <c r="BN1026" s="181">
        <f>Инвентаризация!Q1029</f>
        <v>0</v>
      </c>
      <c r="BO1026" s="181">
        <f>IFERROR('Аксапта 3'!A1034,"-")</f>
        <v>0</v>
      </c>
      <c r="BP1026" s="38">
        <f t="shared" si="314"/>
        <v>0</v>
      </c>
      <c r="BQ1026" s="38">
        <f t="shared" si="315"/>
        <v>0</v>
      </c>
      <c r="BR1026" s="38">
        <f t="shared" si="316"/>
        <v>0</v>
      </c>
      <c r="BS1026" s="181">
        <f t="shared" si="317"/>
        <v>0</v>
      </c>
    </row>
    <row r="1027" spans="41:71">
      <c r="AO1027" s="38">
        <f t="shared" si="304"/>
        <v>0</v>
      </c>
      <c r="AP1027" s="38">
        <f t="shared" si="305"/>
        <v>0</v>
      </c>
      <c r="AR1027" s="181">
        <f>Инвентаризация!O1030</f>
        <v>0</v>
      </c>
      <c r="AS1027" s="181">
        <f>Инвентаризация!P1030</f>
        <v>0</v>
      </c>
      <c r="AT1027" s="181">
        <f>Инвентаризация!Q1030</f>
        <v>0</v>
      </c>
      <c r="AU1027" s="181">
        <f>IFERROR('Аксапта '!A1035,"-")</f>
        <v>0</v>
      </c>
      <c r="AV1027" s="38">
        <f t="shared" si="306"/>
        <v>0</v>
      </c>
      <c r="AW1027" s="38">
        <f t="shared" si="307"/>
        <v>0</v>
      </c>
      <c r="AX1027" s="38">
        <f t="shared" si="308"/>
        <v>0</v>
      </c>
      <c r="AY1027" s="181">
        <f t="shared" si="309"/>
        <v>0</v>
      </c>
      <c r="BB1027" s="181">
        <f>Инвентаризация!O1030</f>
        <v>0</v>
      </c>
      <c r="BC1027" s="181">
        <f>Инвентаризация!P1030</f>
        <v>0</v>
      </c>
      <c r="BD1027" s="181">
        <f>Инвентаризация!Q1030</f>
        <v>0</v>
      </c>
      <c r="BE1027" s="181">
        <f>IFERROR('Аксапта 2'!A1035,"-")</f>
        <v>0</v>
      </c>
      <c r="BF1027" s="38">
        <f t="shared" si="310"/>
        <v>0</v>
      </c>
      <c r="BG1027" s="38">
        <f t="shared" si="311"/>
        <v>0</v>
      </c>
      <c r="BH1027" s="38">
        <f t="shared" si="312"/>
        <v>0</v>
      </c>
      <c r="BI1027" s="181">
        <f t="shared" si="313"/>
        <v>0</v>
      </c>
      <c r="BL1027" s="181">
        <f>Инвентаризация!O1030</f>
        <v>0</v>
      </c>
      <c r="BM1027" s="181">
        <f>Инвентаризация!P1030</f>
        <v>0</v>
      </c>
      <c r="BN1027" s="181">
        <f>Инвентаризация!Q1030</f>
        <v>0</v>
      </c>
      <c r="BO1027" s="181">
        <f>IFERROR('Аксапта 3'!A1035,"-")</f>
        <v>0</v>
      </c>
      <c r="BP1027" s="38">
        <f t="shared" si="314"/>
        <v>0</v>
      </c>
      <c r="BQ1027" s="38">
        <f t="shared" si="315"/>
        <v>0</v>
      </c>
      <c r="BR1027" s="38">
        <f t="shared" si="316"/>
        <v>0</v>
      </c>
      <c r="BS1027" s="181">
        <f t="shared" si="317"/>
        <v>0</v>
      </c>
    </row>
    <row r="1028" spans="41:71">
      <c r="AO1028" s="38">
        <f t="shared" ref="AO1028:AO1091" si="318">B1029+1-1</f>
        <v>0</v>
      </c>
      <c r="AP1028" s="38">
        <f t="shared" ref="AP1028:AP1091" si="319">A1029</f>
        <v>0</v>
      </c>
      <c r="AR1028" s="181">
        <f>Инвентаризация!O1031</f>
        <v>0</v>
      </c>
      <c r="AS1028" s="181">
        <f>Инвентаризация!P1031</f>
        <v>0</v>
      </c>
      <c r="AT1028" s="181">
        <f>Инвентаризация!Q1031</f>
        <v>0</v>
      </c>
      <c r="AU1028" s="181">
        <f>IFERROR('Аксапта '!A1036,"-")</f>
        <v>0</v>
      </c>
      <c r="AV1028" s="38">
        <f t="shared" ref="AV1028:AV1091" si="320">IFERROR(VLOOKUP(AU1028,AR:AR,1,0),0)</f>
        <v>0</v>
      </c>
      <c r="AW1028" s="38">
        <f t="shared" ref="AW1028:AW1091" si="321">IFERROR(VLOOKUP(AU1028,AS:AS,1,0),0)</f>
        <v>0</v>
      </c>
      <c r="AX1028" s="38">
        <f t="shared" ref="AX1028:AX1091" si="322">IFERROR(VLOOKUP(AU1028,AT:AT,1,0),0)</f>
        <v>0</v>
      </c>
      <c r="AY1028" s="181">
        <f t="shared" ref="AY1028:AY1091" si="323">IFERROR(AU1028-AV1028-AX1028-AW1028,0)</f>
        <v>0</v>
      </c>
      <c r="BB1028" s="181">
        <f>Инвентаризация!O1031</f>
        <v>0</v>
      </c>
      <c r="BC1028" s="181">
        <f>Инвентаризация!P1031</f>
        <v>0</v>
      </c>
      <c r="BD1028" s="181">
        <f>Инвентаризация!Q1031</f>
        <v>0</v>
      </c>
      <c r="BE1028" s="181">
        <f>IFERROR('Аксапта 2'!A1036,"-")</f>
        <v>0</v>
      </c>
      <c r="BF1028" s="38">
        <f t="shared" ref="BF1028:BF1091" si="324">IFERROR(VLOOKUP(BE1028,BB:BB,1,0),0)</f>
        <v>0</v>
      </c>
      <c r="BG1028" s="38">
        <f t="shared" ref="BG1028:BG1091" si="325">IFERROR(VLOOKUP(BE1028,BC:BC,1,0),0)</f>
        <v>0</v>
      </c>
      <c r="BH1028" s="38">
        <f t="shared" ref="BH1028:BH1091" si="326">IFERROR(VLOOKUP(BE1028,BD:BD,1,0),0)</f>
        <v>0</v>
      </c>
      <c r="BI1028" s="181">
        <f t="shared" ref="BI1028:BI1091" si="327">IFERROR(BE1028-BF1028-BH1028-BG1028,0)</f>
        <v>0</v>
      </c>
      <c r="BL1028" s="181">
        <f>Инвентаризация!O1031</f>
        <v>0</v>
      </c>
      <c r="BM1028" s="181">
        <f>Инвентаризация!P1031</f>
        <v>0</v>
      </c>
      <c r="BN1028" s="181">
        <f>Инвентаризация!Q1031</f>
        <v>0</v>
      </c>
      <c r="BO1028" s="181">
        <f>IFERROR('Аксапта 3'!A1036,"-")</f>
        <v>0</v>
      </c>
      <c r="BP1028" s="38">
        <f t="shared" ref="BP1028:BP1091" si="328">IFERROR(VLOOKUP(BO1028,BL:BL,1,0),0)</f>
        <v>0</v>
      </c>
      <c r="BQ1028" s="38">
        <f t="shared" ref="BQ1028:BQ1091" si="329">IFERROR(VLOOKUP(BO1028,BM:BM,1,0),0)</f>
        <v>0</v>
      </c>
      <c r="BR1028" s="38">
        <f t="shared" ref="BR1028:BR1091" si="330">IFERROR(VLOOKUP(BO1028,BN:BN,1,0),0)</f>
        <v>0</v>
      </c>
      <c r="BS1028" s="181">
        <f t="shared" ref="BS1028:BS1091" si="331">IFERROR(BO1028-BP1028-BR1028-BQ1028,0)</f>
        <v>0</v>
      </c>
    </row>
    <row r="1029" spans="41:71">
      <c r="AO1029" s="38">
        <f t="shared" si="318"/>
        <v>0</v>
      </c>
      <c r="AP1029" s="38">
        <f t="shared" si="319"/>
        <v>0</v>
      </c>
      <c r="AR1029" s="181">
        <f>Инвентаризация!O1032</f>
        <v>0</v>
      </c>
      <c r="AS1029" s="181">
        <f>Инвентаризация!P1032</f>
        <v>0</v>
      </c>
      <c r="AT1029" s="181">
        <f>Инвентаризация!Q1032</f>
        <v>0</v>
      </c>
      <c r="AU1029" s="181">
        <f>IFERROR('Аксапта '!A1037,"-")</f>
        <v>0</v>
      </c>
      <c r="AV1029" s="38">
        <f t="shared" si="320"/>
        <v>0</v>
      </c>
      <c r="AW1029" s="38">
        <f t="shared" si="321"/>
        <v>0</v>
      </c>
      <c r="AX1029" s="38">
        <f t="shared" si="322"/>
        <v>0</v>
      </c>
      <c r="AY1029" s="181">
        <f t="shared" si="323"/>
        <v>0</v>
      </c>
      <c r="BB1029" s="181">
        <f>Инвентаризация!O1032</f>
        <v>0</v>
      </c>
      <c r="BC1029" s="181">
        <f>Инвентаризация!P1032</f>
        <v>0</v>
      </c>
      <c r="BD1029" s="181">
        <f>Инвентаризация!Q1032</f>
        <v>0</v>
      </c>
      <c r="BE1029" s="181">
        <f>IFERROR('Аксапта 2'!A1037,"-")</f>
        <v>0</v>
      </c>
      <c r="BF1029" s="38">
        <f t="shared" si="324"/>
        <v>0</v>
      </c>
      <c r="BG1029" s="38">
        <f t="shared" si="325"/>
        <v>0</v>
      </c>
      <c r="BH1029" s="38">
        <f t="shared" si="326"/>
        <v>0</v>
      </c>
      <c r="BI1029" s="181">
        <f t="shared" si="327"/>
        <v>0</v>
      </c>
      <c r="BL1029" s="181">
        <f>Инвентаризация!O1032</f>
        <v>0</v>
      </c>
      <c r="BM1029" s="181">
        <f>Инвентаризация!P1032</f>
        <v>0</v>
      </c>
      <c r="BN1029" s="181">
        <f>Инвентаризация!Q1032</f>
        <v>0</v>
      </c>
      <c r="BO1029" s="181">
        <f>IFERROR('Аксапта 3'!A1037,"-")</f>
        <v>0</v>
      </c>
      <c r="BP1029" s="38">
        <f t="shared" si="328"/>
        <v>0</v>
      </c>
      <c r="BQ1029" s="38">
        <f t="shared" si="329"/>
        <v>0</v>
      </c>
      <c r="BR1029" s="38">
        <f t="shared" si="330"/>
        <v>0</v>
      </c>
      <c r="BS1029" s="181">
        <f t="shared" si="331"/>
        <v>0</v>
      </c>
    </row>
    <row r="1030" spans="41:71">
      <c r="AO1030" s="38">
        <f t="shared" si="318"/>
        <v>0</v>
      </c>
      <c r="AP1030" s="38">
        <f t="shared" si="319"/>
        <v>0</v>
      </c>
      <c r="AR1030" s="181">
        <f>Инвентаризация!O1033</f>
        <v>0</v>
      </c>
      <c r="AS1030" s="181">
        <f>Инвентаризация!P1033</f>
        <v>0</v>
      </c>
      <c r="AT1030" s="181">
        <f>Инвентаризация!Q1033</f>
        <v>0</v>
      </c>
      <c r="AU1030" s="181">
        <f>IFERROR('Аксапта '!A1038,"-")</f>
        <v>0</v>
      </c>
      <c r="AV1030" s="38">
        <f t="shared" si="320"/>
        <v>0</v>
      </c>
      <c r="AW1030" s="38">
        <f t="shared" si="321"/>
        <v>0</v>
      </c>
      <c r="AX1030" s="38">
        <f t="shared" si="322"/>
        <v>0</v>
      </c>
      <c r="AY1030" s="181">
        <f t="shared" si="323"/>
        <v>0</v>
      </c>
      <c r="BB1030" s="181">
        <f>Инвентаризация!O1033</f>
        <v>0</v>
      </c>
      <c r="BC1030" s="181">
        <f>Инвентаризация!P1033</f>
        <v>0</v>
      </c>
      <c r="BD1030" s="181">
        <f>Инвентаризация!Q1033</f>
        <v>0</v>
      </c>
      <c r="BE1030" s="181">
        <f>IFERROR('Аксапта 2'!A1038,"-")</f>
        <v>0</v>
      </c>
      <c r="BF1030" s="38">
        <f t="shared" si="324"/>
        <v>0</v>
      </c>
      <c r="BG1030" s="38">
        <f t="shared" si="325"/>
        <v>0</v>
      </c>
      <c r="BH1030" s="38">
        <f t="shared" si="326"/>
        <v>0</v>
      </c>
      <c r="BI1030" s="181">
        <f t="shared" si="327"/>
        <v>0</v>
      </c>
      <c r="BL1030" s="181">
        <f>Инвентаризация!O1033</f>
        <v>0</v>
      </c>
      <c r="BM1030" s="181">
        <f>Инвентаризация!P1033</f>
        <v>0</v>
      </c>
      <c r="BN1030" s="181">
        <f>Инвентаризация!Q1033</f>
        <v>0</v>
      </c>
      <c r="BO1030" s="181">
        <f>IFERROR('Аксапта 3'!A1038,"-")</f>
        <v>0</v>
      </c>
      <c r="BP1030" s="38">
        <f t="shared" si="328"/>
        <v>0</v>
      </c>
      <c r="BQ1030" s="38">
        <f t="shared" si="329"/>
        <v>0</v>
      </c>
      <c r="BR1030" s="38">
        <f t="shared" si="330"/>
        <v>0</v>
      </c>
      <c r="BS1030" s="181">
        <f t="shared" si="331"/>
        <v>0</v>
      </c>
    </row>
    <row r="1031" spans="41:71">
      <c r="AO1031" s="38">
        <f t="shared" si="318"/>
        <v>0</v>
      </c>
      <c r="AP1031" s="38">
        <f t="shared" si="319"/>
        <v>0</v>
      </c>
      <c r="AR1031" s="181">
        <f>Инвентаризация!O1034</f>
        <v>0</v>
      </c>
      <c r="AS1031" s="181">
        <f>Инвентаризация!P1034</f>
        <v>0</v>
      </c>
      <c r="AT1031" s="181">
        <f>Инвентаризация!Q1034</f>
        <v>0</v>
      </c>
      <c r="AU1031" s="181">
        <f>IFERROR('Аксапта '!A1039,"-")</f>
        <v>0</v>
      </c>
      <c r="AV1031" s="38">
        <f t="shared" si="320"/>
        <v>0</v>
      </c>
      <c r="AW1031" s="38">
        <f t="shared" si="321"/>
        <v>0</v>
      </c>
      <c r="AX1031" s="38">
        <f t="shared" si="322"/>
        <v>0</v>
      </c>
      <c r="AY1031" s="181">
        <f t="shared" si="323"/>
        <v>0</v>
      </c>
      <c r="BB1031" s="181">
        <f>Инвентаризация!O1034</f>
        <v>0</v>
      </c>
      <c r="BC1031" s="181">
        <f>Инвентаризация!P1034</f>
        <v>0</v>
      </c>
      <c r="BD1031" s="181">
        <f>Инвентаризация!Q1034</f>
        <v>0</v>
      </c>
      <c r="BE1031" s="181">
        <f>IFERROR('Аксапта 2'!A1039,"-")</f>
        <v>0</v>
      </c>
      <c r="BF1031" s="38">
        <f t="shared" si="324"/>
        <v>0</v>
      </c>
      <c r="BG1031" s="38">
        <f t="shared" si="325"/>
        <v>0</v>
      </c>
      <c r="BH1031" s="38">
        <f t="shared" si="326"/>
        <v>0</v>
      </c>
      <c r="BI1031" s="181">
        <f t="shared" si="327"/>
        <v>0</v>
      </c>
      <c r="BL1031" s="181">
        <f>Инвентаризация!O1034</f>
        <v>0</v>
      </c>
      <c r="BM1031" s="181">
        <f>Инвентаризация!P1034</f>
        <v>0</v>
      </c>
      <c r="BN1031" s="181">
        <f>Инвентаризация!Q1034</f>
        <v>0</v>
      </c>
      <c r="BO1031" s="181">
        <f>IFERROR('Аксапта 3'!A1039,"-")</f>
        <v>0</v>
      </c>
      <c r="BP1031" s="38">
        <f t="shared" si="328"/>
        <v>0</v>
      </c>
      <c r="BQ1031" s="38">
        <f t="shared" si="329"/>
        <v>0</v>
      </c>
      <c r="BR1031" s="38">
        <f t="shared" si="330"/>
        <v>0</v>
      </c>
      <c r="BS1031" s="181">
        <f t="shared" si="331"/>
        <v>0</v>
      </c>
    </row>
    <row r="1032" spans="41:71">
      <c r="AO1032" s="38">
        <f t="shared" si="318"/>
        <v>0</v>
      </c>
      <c r="AP1032" s="38">
        <f t="shared" si="319"/>
        <v>0</v>
      </c>
      <c r="AR1032" s="181">
        <f>Инвентаризация!O1035</f>
        <v>0</v>
      </c>
      <c r="AS1032" s="181">
        <f>Инвентаризация!P1035</f>
        <v>0</v>
      </c>
      <c r="AT1032" s="181">
        <f>Инвентаризация!Q1035</f>
        <v>0</v>
      </c>
      <c r="AU1032" s="181">
        <f>IFERROR('Аксапта '!A1040,"-")</f>
        <v>0</v>
      </c>
      <c r="AV1032" s="38">
        <f t="shared" si="320"/>
        <v>0</v>
      </c>
      <c r="AW1032" s="38">
        <f t="shared" si="321"/>
        <v>0</v>
      </c>
      <c r="AX1032" s="38">
        <f t="shared" si="322"/>
        <v>0</v>
      </c>
      <c r="AY1032" s="181">
        <f t="shared" si="323"/>
        <v>0</v>
      </c>
      <c r="BB1032" s="181">
        <f>Инвентаризация!O1035</f>
        <v>0</v>
      </c>
      <c r="BC1032" s="181">
        <f>Инвентаризация!P1035</f>
        <v>0</v>
      </c>
      <c r="BD1032" s="181">
        <f>Инвентаризация!Q1035</f>
        <v>0</v>
      </c>
      <c r="BE1032" s="181">
        <f>IFERROR('Аксапта 2'!A1040,"-")</f>
        <v>0</v>
      </c>
      <c r="BF1032" s="38">
        <f t="shared" si="324"/>
        <v>0</v>
      </c>
      <c r="BG1032" s="38">
        <f t="shared" si="325"/>
        <v>0</v>
      </c>
      <c r="BH1032" s="38">
        <f t="shared" si="326"/>
        <v>0</v>
      </c>
      <c r="BI1032" s="181">
        <f t="shared" si="327"/>
        <v>0</v>
      </c>
      <c r="BL1032" s="181">
        <f>Инвентаризация!O1035</f>
        <v>0</v>
      </c>
      <c r="BM1032" s="181">
        <f>Инвентаризация!P1035</f>
        <v>0</v>
      </c>
      <c r="BN1032" s="181">
        <f>Инвентаризация!Q1035</f>
        <v>0</v>
      </c>
      <c r="BO1032" s="181">
        <f>IFERROR('Аксапта 3'!A1040,"-")</f>
        <v>0</v>
      </c>
      <c r="BP1032" s="38">
        <f t="shared" si="328"/>
        <v>0</v>
      </c>
      <c r="BQ1032" s="38">
        <f t="shared" si="329"/>
        <v>0</v>
      </c>
      <c r="BR1032" s="38">
        <f t="shared" si="330"/>
        <v>0</v>
      </c>
      <c r="BS1032" s="181">
        <f t="shared" si="331"/>
        <v>0</v>
      </c>
    </row>
    <row r="1033" spans="41:71">
      <c r="AO1033" s="38">
        <f t="shared" si="318"/>
        <v>0</v>
      </c>
      <c r="AP1033" s="38">
        <f t="shared" si="319"/>
        <v>0</v>
      </c>
      <c r="AR1033" s="181">
        <f>Инвентаризация!O1036</f>
        <v>0</v>
      </c>
      <c r="AS1033" s="181">
        <f>Инвентаризация!P1036</f>
        <v>0</v>
      </c>
      <c r="AT1033" s="181">
        <f>Инвентаризация!Q1036</f>
        <v>0</v>
      </c>
      <c r="AU1033" s="181">
        <f>IFERROR('Аксапта '!A1041,"-")</f>
        <v>0</v>
      </c>
      <c r="AV1033" s="38">
        <f t="shared" si="320"/>
        <v>0</v>
      </c>
      <c r="AW1033" s="38">
        <f t="shared" si="321"/>
        <v>0</v>
      </c>
      <c r="AX1033" s="38">
        <f t="shared" si="322"/>
        <v>0</v>
      </c>
      <c r="AY1033" s="181">
        <f t="shared" si="323"/>
        <v>0</v>
      </c>
      <c r="BB1033" s="181">
        <f>Инвентаризация!O1036</f>
        <v>0</v>
      </c>
      <c r="BC1033" s="181">
        <f>Инвентаризация!P1036</f>
        <v>0</v>
      </c>
      <c r="BD1033" s="181">
        <f>Инвентаризация!Q1036</f>
        <v>0</v>
      </c>
      <c r="BE1033" s="181">
        <f>IFERROR('Аксапта 2'!A1041,"-")</f>
        <v>0</v>
      </c>
      <c r="BF1033" s="38">
        <f t="shared" si="324"/>
        <v>0</v>
      </c>
      <c r="BG1033" s="38">
        <f t="shared" si="325"/>
        <v>0</v>
      </c>
      <c r="BH1033" s="38">
        <f t="shared" si="326"/>
        <v>0</v>
      </c>
      <c r="BI1033" s="181">
        <f t="shared" si="327"/>
        <v>0</v>
      </c>
      <c r="BL1033" s="181">
        <f>Инвентаризация!O1036</f>
        <v>0</v>
      </c>
      <c r="BM1033" s="181">
        <f>Инвентаризация!P1036</f>
        <v>0</v>
      </c>
      <c r="BN1033" s="181">
        <f>Инвентаризация!Q1036</f>
        <v>0</v>
      </c>
      <c r="BO1033" s="181">
        <f>IFERROR('Аксапта 3'!A1041,"-")</f>
        <v>0</v>
      </c>
      <c r="BP1033" s="38">
        <f t="shared" si="328"/>
        <v>0</v>
      </c>
      <c r="BQ1033" s="38">
        <f t="shared" si="329"/>
        <v>0</v>
      </c>
      <c r="BR1033" s="38">
        <f t="shared" si="330"/>
        <v>0</v>
      </c>
      <c r="BS1033" s="181">
        <f t="shared" si="331"/>
        <v>0</v>
      </c>
    </row>
    <row r="1034" spans="41:71">
      <c r="AO1034" s="38">
        <f t="shared" si="318"/>
        <v>0</v>
      </c>
      <c r="AP1034" s="38">
        <f t="shared" si="319"/>
        <v>0</v>
      </c>
      <c r="AR1034" s="181">
        <f>Инвентаризация!O1037</f>
        <v>0</v>
      </c>
      <c r="AS1034" s="181">
        <f>Инвентаризация!P1037</f>
        <v>0</v>
      </c>
      <c r="AT1034" s="181">
        <f>Инвентаризация!Q1037</f>
        <v>0</v>
      </c>
      <c r="AU1034" s="181">
        <f>IFERROR('Аксапта '!A1042,"-")</f>
        <v>0</v>
      </c>
      <c r="AV1034" s="38">
        <f t="shared" si="320"/>
        <v>0</v>
      </c>
      <c r="AW1034" s="38">
        <f t="shared" si="321"/>
        <v>0</v>
      </c>
      <c r="AX1034" s="38">
        <f t="shared" si="322"/>
        <v>0</v>
      </c>
      <c r="AY1034" s="181">
        <f t="shared" si="323"/>
        <v>0</v>
      </c>
      <c r="BB1034" s="181">
        <f>Инвентаризация!O1037</f>
        <v>0</v>
      </c>
      <c r="BC1034" s="181">
        <f>Инвентаризация!P1037</f>
        <v>0</v>
      </c>
      <c r="BD1034" s="181">
        <f>Инвентаризация!Q1037</f>
        <v>0</v>
      </c>
      <c r="BE1034" s="181">
        <f>IFERROR('Аксапта 2'!A1042,"-")</f>
        <v>0</v>
      </c>
      <c r="BF1034" s="38">
        <f t="shared" si="324"/>
        <v>0</v>
      </c>
      <c r="BG1034" s="38">
        <f t="shared" si="325"/>
        <v>0</v>
      </c>
      <c r="BH1034" s="38">
        <f t="shared" si="326"/>
        <v>0</v>
      </c>
      <c r="BI1034" s="181">
        <f t="shared" si="327"/>
        <v>0</v>
      </c>
      <c r="BL1034" s="181">
        <f>Инвентаризация!O1037</f>
        <v>0</v>
      </c>
      <c r="BM1034" s="181">
        <f>Инвентаризация!P1037</f>
        <v>0</v>
      </c>
      <c r="BN1034" s="181">
        <f>Инвентаризация!Q1037</f>
        <v>0</v>
      </c>
      <c r="BO1034" s="181">
        <f>IFERROR('Аксапта 3'!A1042,"-")</f>
        <v>0</v>
      </c>
      <c r="BP1034" s="38">
        <f t="shared" si="328"/>
        <v>0</v>
      </c>
      <c r="BQ1034" s="38">
        <f t="shared" si="329"/>
        <v>0</v>
      </c>
      <c r="BR1034" s="38">
        <f t="shared" si="330"/>
        <v>0</v>
      </c>
      <c r="BS1034" s="181">
        <f t="shared" si="331"/>
        <v>0</v>
      </c>
    </row>
    <row r="1035" spans="41:71">
      <c r="AO1035" s="38">
        <f t="shared" si="318"/>
        <v>0</v>
      </c>
      <c r="AP1035" s="38">
        <f t="shared" si="319"/>
        <v>0</v>
      </c>
      <c r="AR1035" s="181">
        <f>Инвентаризация!O1038</f>
        <v>0</v>
      </c>
      <c r="AS1035" s="181">
        <f>Инвентаризация!P1038</f>
        <v>0</v>
      </c>
      <c r="AT1035" s="181">
        <f>Инвентаризация!Q1038</f>
        <v>0</v>
      </c>
      <c r="AU1035" s="181">
        <f>IFERROR('Аксапта '!A1043,"-")</f>
        <v>0</v>
      </c>
      <c r="AV1035" s="38">
        <f t="shared" si="320"/>
        <v>0</v>
      </c>
      <c r="AW1035" s="38">
        <f t="shared" si="321"/>
        <v>0</v>
      </c>
      <c r="AX1035" s="38">
        <f t="shared" si="322"/>
        <v>0</v>
      </c>
      <c r="AY1035" s="181">
        <f t="shared" si="323"/>
        <v>0</v>
      </c>
      <c r="BB1035" s="181">
        <f>Инвентаризация!O1038</f>
        <v>0</v>
      </c>
      <c r="BC1035" s="181">
        <f>Инвентаризация!P1038</f>
        <v>0</v>
      </c>
      <c r="BD1035" s="181">
        <f>Инвентаризация!Q1038</f>
        <v>0</v>
      </c>
      <c r="BE1035" s="181">
        <f>IFERROR('Аксапта 2'!A1043,"-")</f>
        <v>0</v>
      </c>
      <c r="BF1035" s="38">
        <f t="shared" si="324"/>
        <v>0</v>
      </c>
      <c r="BG1035" s="38">
        <f t="shared" si="325"/>
        <v>0</v>
      </c>
      <c r="BH1035" s="38">
        <f t="shared" si="326"/>
        <v>0</v>
      </c>
      <c r="BI1035" s="181">
        <f t="shared" si="327"/>
        <v>0</v>
      </c>
      <c r="BL1035" s="181">
        <f>Инвентаризация!O1038</f>
        <v>0</v>
      </c>
      <c r="BM1035" s="181">
        <f>Инвентаризация!P1038</f>
        <v>0</v>
      </c>
      <c r="BN1035" s="181">
        <f>Инвентаризация!Q1038</f>
        <v>0</v>
      </c>
      <c r="BO1035" s="181">
        <f>IFERROR('Аксапта 3'!A1043,"-")</f>
        <v>0</v>
      </c>
      <c r="BP1035" s="38">
        <f t="shared" si="328"/>
        <v>0</v>
      </c>
      <c r="BQ1035" s="38">
        <f t="shared" si="329"/>
        <v>0</v>
      </c>
      <c r="BR1035" s="38">
        <f t="shared" si="330"/>
        <v>0</v>
      </c>
      <c r="BS1035" s="181">
        <f t="shared" si="331"/>
        <v>0</v>
      </c>
    </row>
    <row r="1036" spans="41:71">
      <c r="AO1036" s="38">
        <f t="shared" si="318"/>
        <v>0</v>
      </c>
      <c r="AP1036" s="38">
        <f t="shared" si="319"/>
        <v>0</v>
      </c>
      <c r="AR1036" s="181">
        <f>Инвентаризация!O1039</f>
        <v>0</v>
      </c>
      <c r="AS1036" s="181">
        <f>Инвентаризация!P1039</f>
        <v>0</v>
      </c>
      <c r="AT1036" s="181">
        <f>Инвентаризация!Q1039</f>
        <v>0</v>
      </c>
      <c r="AU1036" s="181">
        <f>IFERROR('Аксапта '!A1044,"-")</f>
        <v>0</v>
      </c>
      <c r="AV1036" s="38">
        <f t="shared" si="320"/>
        <v>0</v>
      </c>
      <c r="AW1036" s="38">
        <f t="shared" si="321"/>
        <v>0</v>
      </c>
      <c r="AX1036" s="38">
        <f t="shared" si="322"/>
        <v>0</v>
      </c>
      <c r="AY1036" s="181">
        <f t="shared" si="323"/>
        <v>0</v>
      </c>
      <c r="BB1036" s="181">
        <f>Инвентаризация!O1039</f>
        <v>0</v>
      </c>
      <c r="BC1036" s="181">
        <f>Инвентаризация!P1039</f>
        <v>0</v>
      </c>
      <c r="BD1036" s="181">
        <f>Инвентаризация!Q1039</f>
        <v>0</v>
      </c>
      <c r="BE1036" s="181">
        <f>IFERROR('Аксапта 2'!A1044,"-")</f>
        <v>0</v>
      </c>
      <c r="BF1036" s="38">
        <f t="shared" si="324"/>
        <v>0</v>
      </c>
      <c r="BG1036" s="38">
        <f t="shared" si="325"/>
        <v>0</v>
      </c>
      <c r="BH1036" s="38">
        <f t="shared" si="326"/>
        <v>0</v>
      </c>
      <c r="BI1036" s="181">
        <f t="shared" si="327"/>
        <v>0</v>
      </c>
      <c r="BL1036" s="181">
        <f>Инвентаризация!O1039</f>
        <v>0</v>
      </c>
      <c r="BM1036" s="181">
        <f>Инвентаризация!P1039</f>
        <v>0</v>
      </c>
      <c r="BN1036" s="181">
        <f>Инвентаризация!Q1039</f>
        <v>0</v>
      </c>
      <c r="BO1036" s="181">
        <f>IFERROR('Аксапта 3'!A1044,"-")</f>
        <v>0</v>
      </c>
      <c r="BP1036" s="38">
        <f t="shared" si="328"/>
        <v>0</v>
      </c>
      <c r="BQ1036" s="38">
        <f t="shared" si="329"/>
        <v>0</v>
      </c>
      <c r="BR1036" s="38">
        <f t="shared" si="330"/>
        <v>0</v>
      </c>
      <c r="BS1036" s="181">
        <f t="shared" si="331"/>
        <v>0</v>
      </c>
    </row>
    <row r="1037" spans="41:71">
      <c r="AO1037" s="38">
        <f t="shared" si="318"/>
        <v>0</v>
      </c>
      <c r="AP1037" s="38">
        <f t="shared" si="319"/>
        <v>0</v>
      </c>
      <c r="AR1037" s="181">
        <f>Инвентаризация!O1040</f>
        <v>0</v>
      </c>
      <c r="AS1037" s="181">
        <f>Инвентаризация!P1040</f>
        <v>0</v>
      </c>
      <c r="AT1037" s="181">
        <f>Инвентаризация!Q1040</f>
        <v>0</v>
      </c>
      <c r="AU1037" s="181">
        <f>IFERROR('Аксапта '!A1045,"-")</f>
        <v>0</v>
      </c>
      <c r="AV1037" s="38">
        <f t="shared" si="320"/>
        <v>0</v>
      </c>
      <c r="AW1037" s="38">
        <f t="shared" si="321"/>
        <v>0</v>
      </c>
      <c r="AX1037" s="38">
        <f t="shared" si="322"/>
        <v>0</v>
      </c>
      <c r="AY1037" s="181">
        <f t="shared" si="323"/>
        <v>0</v>
      </c>
      <c r="BB1037" s="181">
        <f>Инвентаризация!O1040</f>
        <v>0</v>
      </c>
      <c r="BC1037" s="181">
        <f>Инвентаризация!P1040</f>
        <v>0</v>
      </c>
      <c r="BD1037" s="181">
        <f>Инвентаризация!Q1040</f>
        <v>0</v>
      </c>
      <c r="BE1037" s="181">
        <f>IFERROR('Аксапта 2'!A1045,"-")</f>
        <v>0</v>
      </c>
      <c r="BF1037" s="38">
        <f t="shared" si="324"/>
        <v>0</v>
      </c>
      <c r="BG1037" s="38">
        <f t="shared" si="325"/>
        <v>0</v>
      </c>
      <c r="BH1037" s="38">
        <f t="shared" si="326"/>
        <v>0</v>
      </c>
      <c r="BI1037" s="181">
        <f t="shared" si="327"/>
        <v>0</v>
      </c>
      <c r="BL1037" s="181">
        <f>Инвентаризация!O1040</f>
        <v>0</v>
      </c>
      <c r="BM1037" s="181">
        <f>Инвентаризация!P1040</f>
        <v>0</v>
      </c>
      <c r="BN1037" s="181">
        <f>Инвентаризация!Q1040</f>
        <v>0</v>
      </c>
      <c r="BO1037" s="181">
        <f>IFERROR('Аксапта 3'!A1045,"-")</f>
        <v>0</v>
      </c>
      <c r="BP1037" s="38">
        <f t="shared" si="328"/>
        <v>0</v>
      </c>
      <c r="BQ1037" s="38">
        <f t="shared" si="329"/>
        <v>0</v>
      </c>
      <c r="BR1037" s="38">
        <f t="shared" si="330"/>
        <v>0</v>
      </c>
      <c r="BS1037" s="181">
        <f t="shared" si="331"/>
        <v>0</v>
      </c>
    </row>
    <row r="1038" spans="41:71">
      <c r="AO1038" s="38">
        <f t="shared" si="318"/>
        <v>0</v>
      </c>
      <c r="AP1038" s="38">
        <f t="shared" si="319"/>
        <v>0</v>
      </c>
      <c r="AR1038" s="181">
        <f>Инвентаризация!O1041</f>
        <v>0</v>
      </c>
      <c r="AS1038" s="181">
        <f>Инвентаризация!P1041</f>
        <v>0</v>
      </c>
      <c r="AT1038" s="181">
        <f>Инвентаризация!Q1041</f>
        <v>0</v>
      </c>
      <c r="AU1038" s="181">
        <f>IFERROR('Аксапта '!A1046,"-")</f>
        <v>0</v>
      </c>
      <c r="AV1038" s="38">
        <f t="shared" si="320"/>
        <v>0</v>
      </c>
      <c r="AW1038" s="38">
        <f t="shared" si="321"/>
        <v>0</v>
      </c>
      <c r="AX1038" s="38">
        <f t="shared" si="322"/>
        <v>0</v>
      </c>
      <c r="AY1038" s="181">
        <f t="shared" si="323"/>
        <v>0</v>
      </c>
      <c r="BB1038" s="181">
        <f>Инвентаризация!O1041</f>
        <v>0</v>
      </c>
      <c r="BC1038" s="181">
        <f>Инвентаризация!P1041</f>
        <v>0</v>
      </c>
      <c r="BD1038" s="181">
        <f>Инвентаризация!Q1041</f>
        <v>0</v>
      </c>
      <c r="BE1038" s="181">
        <f>IFERROR('Аксапта 2'!A1046,"-")</f>
        <v>0</v>
      </c>
      <c r="BF1038" s="38">
        <f t="shared" si="324"/>
        <v>0</v>
      </c>
      <c r="BG1038" s="38">
        <f t="shared" si="325"/>
        <v>0</v>
      </c>
      <c r="BH1038" s="38">
        <f t="shared" si="326"/>
        <v>0</v>
      </c>
      <c r="BI1038" s="181">
        <f t="shared" si="327"/>
        <v>0</v>
      </c>
      <c r="BL1038" s="181">
        <f>Инвентаризация!O1041</f>
        <v>0</v>
      </c>
      <c r="BM1038" s="181">
        <f>Инвентаризация!P1041</f>
        <v>0</v>
      </c>
      <c r="BN1038" s="181">
        <f>Инвентаризация!Q1041</f>
        <v>0</v>
      </c>
      <c r="BO1038" s="181">
        <f>IFERROR('Аксапта 3'!A1046,"-")</f>
        <v>0</v>
      </c>
      <c r="BP1038" s="38">
        <f t="shared" si="328"/>
        <v>0</v>
      </c>
      <c r="BQ1038" s="38">
        <f t="shared" si="329"/>
        <v>0</v>
      </c>
      <c r="BR1038" s="38">
        <f t="shared" si="330"/>
        <v>0</v>
      </c>
      <c r="BS1038" s="181">
        <f t="shared" si="331"/>
        <v>0</v>
      </c>
    </row>
    <row r="1039" spans="41:71">
      <c r="AO1039" s="38">
        <f t="shared" si="318"/>
        <v>0</v>
      </c>
      <c r="AP1039" s="38">
        <f t="shared" si="319"/>
        <v>0</v>
      </c>
      <c r="AR1039" s="181">
        <f>Инвентаризация!O1042</f>
        <v>0</v>
      </c>
      <c r="AS1039" s="181">
        <f>Инвентаризация!P1042</f>
        <v>0</v>
      </c>
      <c r="AT1039" s="181">
        <f>Инвентаризация!Q1042</f>
        <v>0</v>
      </c>
      <c r="AU1039" s="181">
        <f>IFERROR('Аксапта '!A1047,"-")</f>
        <v>0</v>
      </c>
      <c r="AV1039" s="38">
        <f t="shared" si="320"/>
        <v>0</v>
      </c>
      <c r="AW1039" s="38">
        <f t="shared" si="321"/>
        <v>0</v>
      </c>
      <c r="AX1039" s="38">
        <f t="shared" si="322"/>
        <v>0</v>
      </c>
      <c r="AY1039" s="181">
        <f t="shared" si="323"/>
        <v>0</v>
      </c>
      <c r="BB1039" s="181">
        <f>Инвентаризация!O1042</f>
        <v>0</v>
      </c>
      <c r="BC1039" s="181">
        <f>Инвентаризация!P1042</f>
        <v>0</v>
      </c>
      <c r="BD1039" s="181">
        <f>Инвентаризация!Q1042</f>
        <v>0</v>
      </c>
      <c r="BE1039" s="181">
        <f>IFERROR('Аксапта 2'!A1047,"-")</f>
        <v>0</v>
      </c>
      <c r="BF1039" s="38">
        <f t="shared" si="324"/>
        <v>0</v>
      </c>
      <c r="BG1039" s="38">
        <f t="shared" si="325"/>
        <v>0</v>
      </c>
      <c r="BH1039" s="38">
        <f t="shared" si="326"/>
        <v>0</v>
      </c>
      <c r="BI1039" s="181">
        <f t="shared" si="327"/>
        <v>0</v>
      </c>
      <c r="BL1039" s="181">
        <f>Инвентаризация!O1042</f>
        <v>0</v>
      </c>
      <c r="BM1039" s="181">
        <f>Инвентаризация!P1042</f>
        <v>0</v>
      </c>
      <c r="BN1039" s="181">
        <f>Инвентаризация!Q1042</f>
        <v>0</v>
      </c>
      <c r="BO1039" s="181">
        <f>IFERROR('Аксапта 3'!A1047,"-")</f>
        <v>0</v>
      </c>
      <c r="BP1039" s="38">
        <f t="shared" si="328"/>
        <v>0</v>
      </c>
      <c r="BQ1039" s="38">
        <f t="shared" si="329"/>
        <v>0</v>
      </c>
      <c r="BR1039" s="38">
        <f t="shared" si="330"/>
        <v>0</v>
      </c>
      <c r="BS1039" s="181">
        <f t="shared" si="331"/>
        <v>0</v>
      </c>
    </row>
    <row r="1040" spans="41:71">
      <c r="AO1040" s="38">
        <f t="shared" si="318"/>
        <v>0</v>
      </c>
      <c r="AP1040" s="38">
        <f t="shared" si="319"/>
        <v>0</v>
      </c>
      <c r="AR1040" s="181">
        <f>Инвентаризация!O1043</f>
        <v>0</v>
      </c>
      <c r="AS1040" s="181">
        <f>Инвентаризация!P1043</f>
        <v>0</v>
      </c>
      <c r="AT1040" s="181">
        <f>Инвентаризация!Q1043</f>
        <v>0</v>
      </c>
      <c r="AU1040" s="181">
        <f>IFERROR('Аксапта '!A1048,"-")</f>
        <v>0</v>
      </c>
      <c r="AV1040" s="38">
        <f t="shared" si="320"/>
        <v>0</v>
      </c>
      <c r="AW1040" s="38">
        <f t="shared" si="321"/>
        <v>0</v>
      </c>
      <c r="AX1040" s="38">
        <f t="shared" si="322"/>
        <v>0</v>
      </c>
      <c r="AY1040" s="181">
        <f t="shared" si="323"/>
        <v>0</v>
      </c>
      <c r="BB1040" s="181">
        <f>Инвентаризация!O1043</f>
        <v>0</v>
      </c>
      <c r="BC1040" s="181">
        <f>Инвентаризация!P1043</f>
        <v>0</v>
      </c>
      <c r="BD1040" s="181">
        <f>Инвентаризация!Q1043</f>
        <v>0</v>
      </c>
      <c r="BE1040" s="181">
        <f>IFERROR('Аксапта 2'!A1048,"-")</f>
        <v>0</v>
      </c>
      <c r="BF1040" s="38">
        <f t="shared" si="324"/>
        <v>0</v>
      </c>
      <c r="BG1040" s="38">
        <f t="shared" si="325"/>
        <v>0</v>
      </c>
      <c r="BH1040" s="38">
        <f t="shared" si="326"/>
        <v>0</v>
      </c>
      <c r="BI1040" s="181">
        <f t="shared" si="327"/>
        <v>0</v>
      </c>
      <c r="BL1040" s="181">
        <f>Инвентаризация!O1043</f>
        <v>0</v>
      </c>
      <c r="BM1040" s="181">
        <f>Инвентаризация!P1043</f>
        <v>0</v>
      </c>
      <c r="BN1040" s="181">
        <f>Инвентаризация!Q1043</f>
        <v>0</v>
      </c>
      <c r="BO1040" s="181">
        <f>IFERROR('Аксапта 3'!A1048,"-")</f>
        <v>0</v>
      </c>
      <c r="BP1040" s="38">
        <f t="shared" si="328"/>
        <v>0</v>
      </c>
      <c r="BQ1040" s="38">
        <f t="shared" si="329"/>
        <v>0</v>
      </c>
      <c r="BR1040" s="38">
        <f t="shared" si="330"/>
        <v>0</v>
      </c>
      <c r="BS1040" s="181">
        <f t="shared" si="331"/>
        <v>0</v>
      </c>
    </row>
    <row r="1041" spans="41:71">
      <c r="AO1041" s="38">
        <f t="shared" si="318"/>
        <v>0</v>
      </c>
      <c r="AP1041" s="38">
        <f t="shared" si="319"/>
        <v>0</v>
      </c>
      <c r="AR1041" s="181">
        <f>Инвентаризация!O1044</f>
        <v>0</v>
      </c>
      <c r="AS1041" s="181">
        <f>Инвентаризация!P1044</f>
        <v>0</v>
      </c>
      <c r="AT1041" s="181">
        <f>Инвентаризация!Q1044</f>
        <v>0</v>
      </c>
      <c r="AU1041" s="181">
        <f>IFERROR('Аксапта '!A1049,"-")</f>
        <v>0</v>
      </c>
      <c r="AV1041" s="38">
        <f t="shared" si="320"/>
        <v>0</v>
      </c>
      <c r="AW1041" s="38">
        <f t="shared" si="321"/>
        <v>0</v>
      </c>
      <c r="AX1041" s="38">
        <f t="shared" si="322"/>
        <v>0</v>
      </c>
      <c r="AY1041" s="181">
        <f t="shared" si="323"/>
        <v>0</v>
      </c>
      <c r="BB1041" s="181">
        <f>Инвентаризация!O1044</f>
        <v>0</v>
      </c>
      <c r="BC1041" s="181">
        <f>Инвентаризация!P1044</f>
        <v>0</v>
      </c>
      <c r="BD1041" s="181">
        <f>Инвентаризация!Q1044</f>
        <v>0</v>
      </c>
      <c r="BE1041" s="181">
        <f>IFERROR('Аксапта 2'!A1049,"-")</f>
        <v>0</v>
      </c>
      <c r="BF1041" s="38">
        <f t="shared" si="324"/>
        <v>0</v>
      </c>
      <c r="BG1041" s="38">
        <f t="shared" si="325"/>
        <v>0</v>
      </c>
      <c r="BH1041" s="38">
        <f t="shared" si="326"/>
        <v>0</v>
      </c>
      <c r="BI1041" s="181">
        <f t="shared" si="327"/>
        <v>0</v>
      </c>
      <c r="BL1041" s="181">
        <f>Инвентаризация!O1044</f>
        <v>0</v>
      </c>
      <c r="BM1041" s="181">
        <f>Инвентаризация!P1044</f>
        <v>0</v>
      </c>
      <c r="BN1041" s="181">
        <f>Инвентаризация!Q1044</f>
        <v>0</v>
      </c>
      <c r="BO1041" s="181">
        <f>IFERROR('Аксапта 3'!A1049,"-")</f>
        <v>0</v>
      </c>
      <c r="BP1041" s="38">
        <f t="shared" si="328"/>
        <v>0</v>
      </c>
      <c r="BQ1041" s="38">
        <f t="shared" si="329"/>
        <v>0</v>
      </c>
      <c r="BR1041" s="38">
        <f t="shared" si="330"/>
        <v>0</v>
      </c>
      <c r="BS1041" s="181">
        <f t="shared" si="331"/>
        <v>0</v>
      </c>
    </row>
    <row r="1042" spans="41:71">
      <c r="AO1042" s="38">
        <f t="shared" si="318"/>
        <v>0</v>
      </c>
      <c r="AP1042" s="38">
        <f t="shared" si="319"/>
        <v>0</v>
      </c>
      <c r="AR1042" s="181">
        <f>Инвентаризация!O1045</f>
        <v>0</v>
      </c>
      <c r="AS1042" s="181">
        <f>Инвентаризация!P1045</f>
        <v>0</v>
      </c>
      <c r="AT1042" s="181">
        <f>Инвентаризация!Q1045</f>
        <v>0</v>
      </c>
      <c r="AU1042" s="181">
        <f>IFERROR('Аксапта '!A1050,"-")</f>
        <v>0</v>
      </c>
      <c r="AV1042" s="38">
        <f t="shared" si="320"/>
        <v>0</v>
      </c>
      <c r="AW1042" s="38">
        <f t="shared" si="321"/>
        <v>0</v>
      </c>
      <c r="AX1042" s="38">
        <f t="shared" si="322"/>
        <v>0</v>
      </c>
      <c r="AY1042" s="181">
        <f t="shared" si="323"/>
        <v>0</v>
      </c>
      <c r="BB1042" s="181">
        <f>Инвентаризация!O1045</f>
        <v>0</v>
      </c>
      <c r="BC1042" s="181">
        <f>Инвентаризация!P1045</f>
        <v>0</v>
      </c>
      <c r="BD1042" s="181">
        <f>Инвентаризация!Q1045</f>
        <v>0</v>
      </c>
      <c r="BE1042" s="181">
        <f>IFERROR('Аксапта 2'!A1050,"-")</f>
        <v>0</v>
      </c>
      <c r="BF1042" s="38">
        <f t="shared" si="324"/>
        <v>0</v>
      </c>
      <c r="BG1042" s="38">
        <f t="shared" si="325"/>
        <v>0</v>
      </c>
      <c r="BH1042" s="38">
        <f t="shared" si="326"/>
        <v>0</v>
      </c>
      <c r="BI1042" s="181">
        <f t="shared" si="327"/>
        <v>0</v>
      </c>
      <c r="BL1042" s="181">
        <f>Инвентаризация!O1045</f>
        <v>0</v>
      </c>
      <c r="BM1042" s="181">
        <f>Инвентаризация!P1045</f>
        <v>0</v>
      </c>
      <c r="BN1042" s="181">
        <f>Инвентаризация!Q1045</f>
        <v>0</v>
      </c>
      <c r="BO1042" s="181">
        <f>IFERROR('Аксапта 3'!A1050,"-")</f>
        <v>0</v>
      </c>
      <c r="BP1042" s="38">
        <f t="shared" si="328"/>
        <v>0</v>
      </c>
      <c r="BQ1042" s="38">
        <f t="shared" si="329"/>
        <v>0</v>
      </c>
      <c r="BR1042" s="38">
        <f t="shared" si="330"/>
        <v>0</v>
      </c>
      <c r="BS1042" s="181">
        <f t="shared" si="331"/>
        <v>0</v>
      </c>
    </row>
    <row r="1043" spans="41:71">
      <c r="AO1043" s="38">
        <f t="shared" si="318"/>
        <v>0</v>
      </c>
      <c r="AP1043" s="38">
        <f t="shared" si="319"/>
        <v>0</v>
      </c>
      <c r="AR1043" s="181">
        <f>Инвентаризация!O1046</f>
        <v>0</v>
      </c>
      <c r="AS1043" s="181">
        <f>Инвентаризация!P1046</f>
        <v>0</v>
      </c>
      <c r="AT1043" s="181">
        <f>Инвентаризация!Q1046</f>
        <v>0</v>
      </c>
      <c r="AU1043" s="181">
        <f>IFERROR('Аксапта '!A1051,"-")</f>
        <v>0</v>
      </c>
      <c r="AV1043" s="38">
        <f t="shared" si="320"/>
        <v>0</v>
      </c>
      <c r="AW1043" s="38">
        <f t="shared" si="321"/>
        <v>0</v>
      </c>
      <c r="AX1043" s="38">
        <f t="shared" si="322"/>
        <v>0</v>
      </c>
      <c r="AY1043" s="181">
        <f t="shared" si="323"/>
        <v>0</v>
      </c>
      <c r="BB1043" s="181">
        <f>Инвентаризация!O1046</f>
        <v>0</v>
      </c>
      <c r="BC1043" s="181">
        <f>Инвентаризация!P1046</f>
        <v>0</v>
      </c>
      <c r="BD1043" s="181">
        <f>Инвентаризация!Q1046</f>
        <v>0</v>
      </c>
      <c r="BE1043" s="181">
        <f>IFERROR('Аксапта 2'!A1051,"-")</f>
        <v>0</v>
      </c>
      <c r="BF1043" s="38">
        <f t="shared" si="324"/>
        <v>0</v>
      </c>
      <c r="BG1043" s="38">
        <f t="shared" si="325"/>
        <v>0</v>
      </c>
      <c r="BH1043" s="38">
        <f t="shared" si="326"/>
        <v>0</v>
      </c>
      <c r="BI1043" s="181">
        <f t="shared" si="327"/>
        <v>0</v>
      </c>
      <c r="BL1043" s="181">
        <f>Инвентаризация!O1046</f>
        <v>0</v>
      </c>
      <c r="BM1043" s="181">
        <f>Инвентаризация!P1046</f>
        <v>0</v>
      </c>
      <c r="BN1043" s="181">
        <f>Инвентаризация!Q1046</f>
        <v>0</v>
      </c>
      <c r="BO1043" s="181">
        <f>IFERROR('Аксапта 3'!A1051,"-")</f>
        <v>0</v>
      </c>
      <c r="BP1043" s="38">
        <f t="shared" si="328"/>
        <v>0</v>
      </c>
      <c r="BQ1043" s="38">
        <f t="shared" si="329"/>
        <v>0</v>
      </c>
      <c r="BR1043" s="38">
        <f t="shared" si="330"/>
        <v>0</v>
      </c>
      <c r="BS1043" s="181">
        <f t="shared" si="331"/>
        <v>0</v>
      </c>
    </row>
    <row r="1044" spans="41:71">
      <c r="AO1044" s="38">
        <f t="shared" si="318"/>
        <v>0</v>
      </c>
      <c r="AP1044" s="38">
        <f t="shared" si="319"/>
        <v>0</v>
      </c>
      <c r="AR1044" s="181">
        <f>Инвентаризация!O1047</f>
        <v>0</v>
      </c>
      <c r="AS1044" s="181">
        <f>Инвентаризация!P1047</f>
        <v>0</v>
      </c>
      <c r="AT1044" s="181">
        <f>Инвентаризация!Q1047</f>
        <v>0</v>
      </c>
      <c r="AU1044" s="181">
        <f>IFERROR('Аксапта '!A1052,"-")</f>
        <v>0</v>
      </c>
      <c r="AV1044" s="38">
        <f t="shared" si="320"/>
        <v>0</v>
      </c>
      <c r="AW1044" s="38">
        <f t="shared" si="321"/>
        <v>0</v>
      </c>
      <c r="AX1044" s="38">
        <f t="shared" si="322"/>
        <v>0</v>
      </c>
      <c r="AY1044" s="181">
        <f t="shared" si="323"/>
        <v>0</v>
      </c>
      <c r="BB1044" s="181">
        <f>Инвентаризация!O1047</f>
        <v>0</v>
      </c>
      <c r="BC1044" s="181">
        <f>Инвентаризация!P1047</f>
        <v>0</v>
      </c>
      <c r="BD1044" s="181">
        <f>Инвентаризация!Q1047</f>
        <v>0</v>
      </c>
      <c r="BE1044" s="181">
        <f>IFERROR('Аксапта 2'!A1052,"-")</f>
        <v>0</v>
      </c>
      <c r="BF1044" s="38">
        <f t="shared" si="324"/>
        <v>0</v>
      </c>
      <c r="BG1044" s="38">
        <f t="shared" si="325"/>
        <v>0</v>
      </c>
      <c r="BH1044" s="38">
        <f t="shared" si="326"/>
        <v>0</v>
      </c>
      <c r="BI1044" s="181">
        <f t="shared" si="327"/>
        <v>0</v>
      </c>
      <c r="BL1044" s="181">
        <f>Инвентаризация!O1047</f>
        <v>0</v>
      </c>
      <c r="BM1044" s="181">
        <f>Инвентаризация!P1047</f>
        <v>0</v>
      </c>
      <c r="BN1044" s="181">
        <f>Инвентаризация!Q1047</f>
        <v>0</v>
      </c>
      <c r="BO1044" s="181">
        <f>IFERROR('Аксапта 3'!A1052,"-")</f>
        <v>0</v>
      </c>
      <c r="BP1044" s="38">
        <f t="shared" si="328"/>
        <v>0</v>
      </c>
      <c r="BQ1044" s="38">
        <f t="shared" si="329"/>
        <v>0</v>
      </c>
      <c r="BR1044" s="38">
        <f t="shared" si="330"/>
        <v>0</v>
      </c>
      <c r="BS1044" s="181">
        <f t="shared" si="331"/>
        <v>0</v>
      </c>
    </row>
    <row r="1045" spans="41:71">
      <c r="AO1045" s="38">
        <f t="shared" si="318"/>
        <v>0</v>
      </c>
      <c r="AP1045" s="38">
        <f t="shared" si="319"/>
        <v>0</v>
      </c>
      <c r="AR1045" s="181">
        <f>Инвентаризация!O1048</f>
        <v>0</v>
      </c>
      <c r="AS1045" s="181">
        <f>Инвентаризация!P1048</f>
        <v>0</v>
      </c>
      <c r="AT1045" s="181">
        <f>Инвентаризация!Q1048</f>
        <v>0</v>
      </c>
      <c r="AU1045" s="181">
        <f>IFERROR('Аксапта '!A1053,"-")</f>
        <v>0</v>
      </c>
      <c r="AV1045" s="38">
        <f t="shared" si="320"/>
        <v>0</v>
      </c>
      <c r="AW1045" s="38">
        <f t="shared" si="321"/>
        <v>0</v>
      </c>
      <c r="AX1045" s="38">
        <f t="shared" si="322"/>
        <v>0</v>
      </c>
      <c r="AY1045" s="181">
        <f t="shared" si="323"/>
        <v>0</v>
      </c>
      <c r="BB1045" s="181">
        <f>Инвентаризация!O1048</f>
        <v>0</v>
      </c>
      <c r="BC1045" s="181">
        <f>Инвентаризация!P1048</f>
        <v>0</v>
      </c>
      <c r="BD1045" s="181">
        <f>Инвентаризация!Q1048</f>
        <v>0</v>
      </c>
      <c r="BE1045" s="181">
        <f>IFERROR('Аксапта 2'!A1053,"-")</f>
        <v>0</v>
      </c>
      <c r="BF1045" s="38">
        <f t="shared" si="324"/>
        <v>0</v>
      </c>
      <c r="BG1045" s="38">
        <f t="shared" si="325"/>
        <v>0</v>
      </c>
      <c r="BH1045" s="38">
        <f t="shared" si="326"/>
        <v>0</v>
      </c>
      <c r="BI1045" s="181">
        <f t="shared" si="327"/>
        <v>0</v>
      </c>
      <c r="BL1045" s="181">
        <f>Инвентаризация!O1048</f>
        <v>0</v>
      </c>
      <c r="BM1045" s="181">
        <f>Инвентаризация!P1048</f>
        <v>0</v>
      </c>
      <c r="BN1045" s="181">
        <f>Инвентаризация!Q1048</f>
        <v>0</v>
      </c>
      <c r="BO1045" s="181">
        <f>IFERROR('Аксапта 3'!A1053,"-")</f>
        <v>0</v>
      </c>
      <c r="BP1045" s="38">
        <f t="shared" si="328"/>
        <v>0</v>
      </c>
      <c r="BQ1045" s="38">
        <f t="shared" si="329"/>
        <v>0</v>
      </c>
      <c r="BR1045" s="38">
        <f t="shared" si="330"/>
        <v>0</v>
      </c>
      <c r="BS1045" s="181">
        <f t="shared" si="331"/>
        <v>0</v>
      </c>
    </row>
    <row r="1046" spans="41:71">
      <c r="AO1046" s="38">
        <f t="shared" si="318"/>
        <v>0</v>
      </c>
      <c r="AP1046" s="38">
        <f t="shared" si="319"/>
        <v>0</v>
      </c>
      <c r="AR1046" s="181">
        <f>Инвентаризация!O1049</f>
        <v>0</v>
      </c>
      <c r="AS1046" s="181">
        <f>Инвентаризация!P1049</f>
        <v>0</v>
      </c>
      <c r="AT1046" s="181">
        <f>Инвентаризация!Q1049</f>
        <v>0</v>
      </c>
      <c r="AU1046" s="181">
        <f>IFERROR('Аксапта '!A1054,"-")</f>
        <v>0</v>
      </c>
      <c r="AV1046" s="38">
        <f t="shared" si="320"/>
        <v>0</v>
      </c>
      <c r="AW1046" s="38">
        <f t="shared" si="321"/>
        <v>0</v>
      </c>
      <c r="AX1046" s="38">
        <f t="shared" si="322"/>
        <v>0</v>
      </c>
      <c r="AY1046" s="181">
        <f t="shared" si="323"/>
        <v>0</v>
      </c>
      <c r="BB1046" s="181">
        <f>Инвентаризация!O1049</f>
        <v>0</v>
      </c>
      <c r="BC1046" s="181">
        <f>Инвентаризация!P1049</f>
        <v>0</v>
      </c>
      <c r="BD1046" s="181">
        <f>Инвентаризация!Q1049</f>
        <v>0</v>
      </c>
      <c r="BE1046" s="181">
        <f>IFERROR('Аксапта 2'!A1054,"-")</f>
        <v>0</v>
      </c>
      <c r="BF1046" s="38">
        <f t="shared" si="324"/>
        <v>0</v>
      </c>
      <c r="BG1046" s="38">
        <f t="shared" si="325"/>
        <v>0</v>
      </c>
      <c r="BH1046" s="38">
        <f t="shared" si="326"/>
        <v>0</v>
      </c>
      <c r="BI1046" s="181">
        <f t="shared" si="327"/>
        <v>0</v>
      </c>
      <c r="BL1046" s="181">
        <f>Инвентаризация!O1049</f>
        <v>0</v>
      </c>
      <c r="BM1046" s="181">
        <f>Инвентаризация!P1049</f>
        <v>0</v>
      </c>
      <c r="BN1046" s="181">
        <f>Инвентаризация!Q1049</f>
        <v>0</v>
      </c>
      <c r="BO1046" s="181">
        <f>IFERROR('Аксапта 3'!A1054,"-")</f>
        <v>0</v>
      </c>
      <c r="BP1046" s="38">
        <f t="shared" si="328"/>
        <v>0</v>
      </c>
      <c r="BQ1046" s="38">
        <f t="shared" si="329"/>
        <v>0</v>
      </c>
      <c r="BR1046" s="38">
        <f t="shared" si="330"/>
        <v>0</v>
      </c>
      <c r="BS1046" s="181">
        <f t="shared" si="331"/>
        <v>0</v>
      </c>
    </row>
    <row r="1047" spans="41:71">
      <c r="AO1047" s="38">
        <f t="shared" si="318"/>
        <v>0</v>
      </c>
      <c r="AP1047" s="38">
        <f t="shared" si="319"/>
        <v>0</v>
      </c>
      <c r="AR1047" s="181">
        <f>Инвентаризация!O1050</f>
        <v>0</v>
      </c>
      <c r="AS1047" s="181">
        <f>Инвентаризация!P1050</f>
        <v>0</v>
      </c>
      <c r="AT1047" s="181">
        <f>Инвентаризация!Q1050</f>
        <v>0</v>
      </c>
      <c r="AU1047" s="181">
        <f>IFERROR('Аксапта '!A1055,"-")</f>
        <v>0</v>
      </c>
      <c r="AV1047" s="38">
        <f t="shared" si="320"/>
        <v>0</v>
      </c>
      <c r="AW1047" s="38">
        <f t="shared" si="321"/>
        <v>0</v>
      </c>
      <c r="AX1047" s="38">
        <f t="shared" si="322"/>
        <v>0</v>
      </c>
      <c r="AY1047" s="181">
        <f t="shared" si="323"/>
        <v>0</v>
      </c>
      <c r="BB1047" s="181">
        <f>Инвентаризация!O1050</f>
        <v>0</v>
      </c>
      <c r="BC1047" s="181">
        <f>Инвентаризация!P1050</f>
        <v>0</v>
      </c>
      <c r="BD1047" s="181">
        <f>Инвентаризация!Q1050</f>
        <v>0</v>
      </c>
      <c r="BE1047" s="181">
        <f>IFERROR('Аксапта 2'!A1055,"-")</f>
        <v>0</v>
      </c>
      <c r="BF1047" s="38">
        <f t="shared" si="324"/>
        <v>0</v>
      </c>
      <c r="BG1047" s="38">
        <f t="shared" si="325"/>
        <v>0</v>
      </c>
      <c r="BH1047" s="38">
        <f t="shared" si="326"/>
        <v>0</v>
      </c>
      <c r="BI1047" s="181">
        <f t="shared" si="327"/>
        <v>0</v>
      </c>
      <c r="BL1047" s="181">
        <f>Инвентаризация!O1050</f>
        <v>0</v>
      </c>
      <c r="BM1047" s="181">
        <f>Инвентаризация!P1050</f>
        <v>0</v>
      </c>
      <c r="BN1047" s="181">
        <f>Инвентаризация!Q1050</f>
        <v>0</v>
      </c>
      <c r="BO1047" s="181">
        <f>IFERROR('Аксапта 3'!A1055,"-")</f>
        <v>0</v>
      </c>
      <c r="BP1047" s="38">
        <f t="shared" si="328"/>
        <v>0</v>
      </c>
      <c r="BQ1047" s="38">
        <f t="shared" si="329"/>
        <v>0</v>
      </c>
      <c r="BR1047" s="38">
        <f t="shared" si="330"/>
        <v>0</v>
      </c>
      <c r="BS1047" s="181">
        <f t="shared" si="331"/>
        <v>0</v>
      </c>
    </row>
    <row r="1048" spans="41:71">
      <c r="AO1048" s="38">
        <f t="shared" si="318"/>
        <v>0</v>
      </c>
      <c r="AP1048" s="38">
        <f t="shared" si="319"/>
        <v>0</v>
      </c>
      <c r="AR1048" s="181">
        <f>Инвентаризация!O1051</f>
        <v>0</v>
      </c>
      <c r="AS1048" s="181">
        <f>Инвентаризация!P1051</f>
        <v>0</v>
      </c>
      <c r="AT1048" s="181">
        <f>Инвентаризация!Q1051</f>
        <v>0</v>
      </c>
      <c r="AU1048" s="181">
        <f>IFERROR('Аксапта '!A1056,"-")</f>
        <v>0</v>
      </c>
      <c r="AV1048" s="38">
        <f t="shared" si="320"/>
        <v>0</v>
      </c>
      <c r="AW1048" s="38">
        <f t="shared" si="321"/>
        <v>0</v>
      </c>
      <c r="AX1048" s="38">
        <f t="shared" si="322"/>
        <v>0</v>
      </c>
      <c r="AY1048" s="181">
        <f t="shared" si="323"/>
        <v>0</v>
      </c>
      <c r="BB1048" s="181">
        <f>Инвентаризация!O1051</f>
        <v>0</v>
      </c>
      <c r="BC1048" s="181">
        <f>Инвентаризация!P1051</f>
        <v>0</v>
      </c>
      <c r="BD1048" s="181">
        <f>Инвентаризация!Q1051</f>
        <v>0</v>
      </c>
      <c r="BE1048" s="181">
        <f>IFERROR('Аксапта 2'!A1056,"-")</f>
        <v>0</v>
      </c>
      <c r="BF1048" s="38">
        <f t="shared" si="324"/>
        <v>0</v>
      </c>
      <c r="BG1048" s="38">
        <f t="shared" si="325"/>
        <v>0</v>
      </c>
      <c r="BH1048" s="38">
        <f t="shared" si="326"/>
        <v>0</v>
      </c>
      <c r="BI1048" s="181">
        <f t="shared" si="327"/>
        <v>0</v>
      </c>
      <c r="BL1048" s="181">
        <f>Инвентаризация!O1051</f>
        <v>0</v>
      </c>
      <c r="BM1048" s="181">
        <f>Инвентаризация!P1051</f>
        <v>0</v>
      </c>
      <c r="BN1048" s="181">
        <f>Инвентаризация!Q1051</f>
        <v>0</v>
      </c>
      <c r="BO1048" s="181">
        <f>IFERROR('Аксапта 3'!A1056,"-")</f>
        <v>0</v>
      </c>
      <c r="BP1048" s="38">
        <f t="shared" si="328"/>
        <v>0</v>
      </c>
      <c r="BQ1048" s="38">
        <f t="shared" si="329"/>
        <v>0</v>
      </c>
      <c r="BR1048" s="38">
        <f t="shared" si="330"/>
        <v>0</v>
      </c>
      <c r="BS1048" s="181">
        <f t="shared" si="331"/>
        <v>0</v>
      </c>
    </row>
    <row r="1049" spans="41:71">
      <c r="AO1049" s="38">
        <f t="shared" si="318"/>
        <v>0</v>
      </c>
      <c r="AP1049" s="38">
        <f t="shared" si="319"/>
        <v>0</v>
      </c>
      <c r="AR1049" s="181">
        <f>Инвентаризация!O1052</f>
        <v>0</v>
      </c>
      <c r="AS1049" s="181">
        <f>Инвентаризация!P1052</f>
        <v>0</v>
      </c>
      <c r="AT1049" s="181">
        <f>Инвентаризация!Q1052</f>
        <v>0</v>
      </c>
      <c r="AU1049" s="181">
        <f>IFERROR('Аксапта '!A1057,"-")</f>
        <v>0</v>
      </c>
      <c r="AV1049" s="38">
        <f t="shared" si="320"/>
        <v>0</v>
      </c>
      <c r="AW1049" s="38">
        <f t="shared" si="321"/>
        <v>0</v>
      </c>
      <c r="AX1049" s="38">
        <f t="shared" si="322"/>
        <v>0</v>
      </c>
      <c r="AY1049" s="181">
        <f t="shared" si="323"/>
        <v>0</v>
      </c>
      <c r="BB1049" s="181">
        <f>Инвентаризация!O1052</f>
        <v>0</v>
      </c>
      <c r="BC1049" s="181">
        <f>Инвентаризация!P1052</f>
        <v>0</v>
      </c>
      <c r="BD1049" s="181">
        <f>Инвентаризация!Q1052</f>
        <v>0</v>
      </c>
      <c r="BE1049" s="181">
        <f>IFERROR('Аксапта 2'!A1057,"-")</f>
        <v>0</v>
      </c>
      <c r="BF1049" s="38">
        <f t="shared" si="324"/>
        <v>0</v>
      </c>
      <c r="BG1049" s="38">
        <f t="shared" si="325"/>
        <v>0</v>
      </c>
      <c r="BH1049" s="38">
        <f t="shared" si="326"/>
        <v>0</v>
      </c>
      <c r="BI1049" s="181">
        <f t="shared" si="327"/>
        <v>0</v>
      </c>
      <c r="BL1049" s="181">
        <f>Инвентаризация!O1052</f>
        <v>0</v>
      </c>
      <c r="BM1049" s="181">
        <f>Инвентаризация!P1052</f>
        <v>0</v>
      </c>
      <c r="BN1049" s="181">
        <f>Инвентаризация!Q1052</f>
        <v>0</v>
      </c>
      <c r="BO1049" s="181">
        <f>IFERROR('Аксапта 3'!A1057,"-")</f>
        <v>0</v>
      </c>
      <c r="BP1049" s="38">
        <f t="shared" si="328"/>
        <v>0</v>
      </c>
      <c r="BQ1049" s="38">
        <f t="shared" si="329"/>
        <v>0</v>
      </c>
      <c r="BR1049" s="38">
        <f t="shared" si="330"/>
        <v>0</v>
      </c>
      <c r="BS1049" s="181">
        <f t="shared" si="331"/>
        <v>0</v>
      </c>
    </row>
    <row r="1050" spans="41:71">
      <c r="AO1050" s="38">
        <f t="shared" si="318"/>
        <v>0</v>
      </c>
      <c r="AP1050" s="38">
        <f t="shared" si="319"/>
        <v>0</v>
      </c>
      <c r="AR1050" s="181">
        <f>Инвентаризация!O1053</f>
        <v>0</v>
      </c>
      <c r="AS1050" s="181">
        <f>Инвентаризация!P1053</f>
        <v>0</v>
      </c>
      <c r="AT1050" s="181">
        <f>Инвентаризация!Q1053</f>
        <v>0</v>
      </c>
      <c r="AU1050" s="181">
        <f>IFERROR('Аксапта '!A1058,"-")</f>
        <v>0</v>
      </c>
      <c r="AV1050" s="38">
        <f t="shared" si="320"/>
        <v>0</v>
      </c>
      <c r="AW1050" s="38">
        <f t="shared" si="321"/>
        <v>0</v>
      </c>
      <c r="AX1050" s="38">
        <f t="shared" si="322"/>
        <v>0</v>
      </c>
      <c r="AY1050" s="181">
        <f t="shared" si="323"/>
        <v>0</v>
      </c>
      <c r="BB1050" s="181">
        <f>Инвентаризация!O1053</f>
        <v>0</v>
      </c>
      <c r="BC1050" s="181">
        <f>Инвентаризация!P1053</f>
        <v>0</v>
      </c>
      <c r="BD1050" s="181">
        <f>Инвентаризация!Q1053</f>
        <v>0</v>
      </c>
      <c r="BE1050" s="181">
        <f>IFERROR('Аксапта 2'!A1058,"-")</f>
        <v>0</v>
      </c>
      <c r="BF1050" s="38">
        <f t="shared" si="324"/>
        <v>0</v>
      </c>
      <c r="BG1050" s="38">
        <f t="shared" si="325"/>
        <v>0</v>
      </c>
      <c r="BH1050" s="38">
        <f t="shared" si="326"/>
        <v>0</v>
      </c>
      <c r="BI1050" s="181">
        <f t="shared" si="327"/>
        <v>0</v>
      </c>
      <c r="BL1050" s="181">
        <f>Инвентаризация!O1053</f>
        <v>0</v>
      </c>
      <c r="BM1050" s="181">
        <f>Инвентаризация!P1053</f>
        <v>0</v>
      </c>
      <c r="BN1050" s="181">
        <f>Инвентаризация!Q1053</f>
        <v>0</v>
      </c>
      <c r="BO1050" s="181">
        <f>IFERROR('Аксапта 3'!A1058,"-")</f>
        <v>0</v>
      </c>
      <c r="BP1050" s="38">
        <f t="shared" si="328"/>
        <v>0</v>
      </c>
      <c r="BQ1050" s="38">
        <f t="shared" si="329"/>
        <v>0</v>
      </c>
      <c r="BR1050" s="38">
        <f t="shared" si="330"/>
        <v>0</v>
      </c>
      <c r="BS1050" s="181">
        <f t="shared" si="331"/>
        <v>0</v>
      </c>
    </row>
    <row r="1051" spans="41:71">
      <c r="AO1051" s="38">
        <f t="shared" si="318"/>
        <v>0</v>
      </c>
      <c r="AP1051" s="38">
        <f t="shared" si="319"/>
        <v>0</v>
      </c>
      <c r="AR1051" s="181">
        <f>Инвентаризация!O1054</f>
        <v>0</v>
      </c>
      <c r="AS1051" s="181">
        <f>Инвентаризация!P1054</f>
        <v>0</v>
      </c>
      <c r="AT1051" s="181">
        <f>Инвентаризация!Q1054</f>
        <v>0</v>
      </c>
      <c r="AU1051" s="181">
        <f>IFERROR('Аксапта '!A1059,"-")</f>
        <v>0</v>
      </c>
      <c r="AV1051" s="38">
        <f t="shared" si="320"/>
        <v>0</v>
      </c>
      <c r="AW1051" s="38">
        <f t="shared" si="321"/>
        <v>0</v>
      </c>
      <c r="AX1051" s="38">
        <f t="shared" si="322"/>
        <v>0</v>
      </c>
      <c r="AY1051" s="181">
        <f t="shared" si="323"/>
        <v>0</v>
      </c>
      <c r="BB1051" s="181">
        <f>Инвентаризация!O1054</f>
        <v>0</v>
      </c>
      <c r="BC1051" s="181">
        <f>Инвентаризация!P1054</f>
        <v>0</v>
      </c>
      <c r="BD1051" s="181">
        <f>Инвентаризация!Q1054</f>
        <v>0</v>
      </c>
      <c r="BE1051" s="181">
        <f>IFERROR('Аксапта 2'!A1059,"-")</f>
        <v>0</v>
      </c>
      <c r="BF1051" s="38">
        <f t="shared" si="324"/>
        <v>0</v>
      </c>
      <c r="BG1051" s="38">
        <f t="shared" si="325"/>
        <v>0</v>
      </c>
      <c r="BH1051" s="38">
        <f t="shared" si="326"/>
        <v>0</v>
      </c>
      <c r="BI1051" s="181">
        <f t="shared" si="327"/>
        <v>0</v>
      </c>
      <c r="BL1051" s="181">
        <f>Инвентаризация!O1054</f>
        <v>0</v>
      </c>
      <c r="BM1051" s="181">
        <f>Инвентаризация!P1054</f>
        <v>0</v>
      </c>
      <c r="BN1051" s="181">
        <f>Инвентаризация!Q1054</f>
        <v>0</v>
      </c>
      <c r="BO1051" s="181">
        <f>IFERROR('Аксапта 3'!A1059,"-")</f>
        <v>0</v>
      </c>
      <c r="BP1051" s="38">
        <f t="shared" si="328"/>
        <v>0</v>
      </c>
      <c r="BQ1051" s="38">
        <f t="shared" si="329"/>
        <v>0</v>
      </c>
      <c r="BR1051" s="38">
        <f t="shared" si="330"/>
        <v>0</v>
      </c>
      <c r="BS1051" s="181">
        <f t="shared" si="331"/>
        <v>0</v>
      </c>
    </row>
    <row r="1052" spans="41:71">
      <c r="AO1052" s="38">
        <f t="shared" si="318"/>
        <v>0</v>
      </c>
      <c r="AP1052" s="38">
        <f t="shared" si="319"/>
        <v>0</v>
      </c>
      <c r="AR1052" s="181">
        <f>Инвентаризация!O1055</f>
        <v>0</v>
      </c>
      <c r="AS1052" s="181">
        <f>Инвентаризация!P1055</f>
        <v>0</v>
      </c>
      <c r="AT1052" s="181">
        <f>Инвентаризация!Q1055</f>
        <v>0</v>
      </c>
      <c r="AU1052" s="181">
        <f>IFERROR('Аксапта '!A1060,"-")</f>
        <v>0</v>
      </c>
      <c r="AV1052" s="38">
        <f t="shared" si="320"/>
        <v>0</v>
      </c>
      <c r="AW1052" s="38">
        <f t="shared" si="321"/>
        <v>0</v>
      </c>
      <c r="AX1052" s="38">
        <f t="shared" si="322"/>
        <v>0</v>
      </c>
      <c r="AY1052" s="181">
        <f t="shared" si="323"/>
        <v>0</v>
      </c>
      <c r="BB1052" s="181">
        <f>Инвентаризация!O1055</f>
        <v>0</v>
      </c>
      <c r="BC1052" s="181">
        <f>Инвентаризация!P1055</f>
        <v>0</v>
      </c>
      <c r="BD1052" s="181">
        <f>Инвентаризация!Q1055</f>
        <v>0</v>
      </c>
      <c r="BE1052" s="181">
        <f>IFERROR('Аксапта 2'!A1060,"-")</f>
        <v>0</v>
      </c>
      <c r="BF1052" s="38">
        <f t="shared" si="324"/>
        <v>0</v>
      </c>
      <c r="BG1052" s="38">
        <f t="shared" si="325"/>
        <v>0</v>
      </c>
      <c r="BH1052" s="38">
        <f t="shared" si="326"/>
        <v>0</v>
      </c>
      <c r="BI1052" s="181">
        <f t="shared" si="327"/>
        <v>0</v>
      </c>
      <c r="BL1052" s="181">
        <f>Инвентаризация!O1055</f>
        <v>0</v>
      </c>
      <c r="BM1052" s="181">
        <f>Инвентаризация!P1055</f>
        <v>0</v>
      </c>
      <c r="BN1052" s="181">
        <f>Инвентаризация!Q1055</f>
        <v>0</v>
      </c>
      <c r="BO1052" s="181">
        <f>IFERROR('Аксапта 3'!A1060,"-")</f>
        <v>0</v>
      </c>
      <c r="BP1052" s="38">
        <f t="shared" si="328"/>
        <v>0</v>
      </c>
      <c r="BQ1052" s="38">
        <f t="shared" si="329"/>
        <v>0</v>
      </c>
      <c r="BR1052" s="38">
        <f t="shared" si="330"/>
        <v>0</v>
      </c>
      <c r="BS1052" s="181">
        <f t="shared" si="331"/>
        <v>0</v>
      </c>
    </row>
    <row r="1053" spans="41:71">
      <c r="AO1053" s="38">
        <f t="shared" si="318"/>
        <v>0</v>
      </c>
      <c r="AP1053" s="38">
        <f t="shared" si="319"/>
        <v>0</v>
      </c>
      <c r="AR1053" s="181">
        <f>Инвентаризация!O1056</f>
        <v>0</v>
      </c>
      <c r="AS1053" s="181">
        <f>Инвентаризация!P1056</f>
        <v>0</v>
      </c>
      <c r="AT1053" s="181">
        <f>Инвентаризация!Q1056</f>
        <v>0</v>
      </c>
      <c r="AU1053" s="181">
        <f>IFERROR('Аксапта '!A1061,"-")</f>
        <v>0</v>
      </c>
      <c r="AV1053" s="38">
        <f t="shared" si="320"/>
        <v>0</v>
      </c>
      <c r="AW1053" s="38">
        <f t="shared" si="321"/>
        <v>0</v>
      </c>
      <c r="AX1053" s="38">
        <f t="shared" si="322"/>
        <v>0</v>
      </c>
      <c r="AY1053" s="181">
        <f t="shared" si="323"/>
        <v>0</v>
      </c>
      <c r="BB1053" s="181">
        <f>Инвентаризация!O1056</f>
        <v>0</v>
      </c>
      <c r="BC1053" s="181">
        <f>Инвентаризация!P1056</f>
        <v>0</v>
      </c>
      <c r="BD1053" s="181">
        <f>Инвентаризация!Q1056</f>
        <v>0</v>
      </c>
      <c r="BE1053" s="181">
        <f>IFERROR('Аксапта 2'!A1061,"-")</f>
        <v>0</v>
      </c>
      <c r="BF1053" s="38">
        <f t="shared" si="324"/>
        <v>0</v>
      </c>
      <c r="BG1053" s="38">
        <f t="shared" si="325"/>
        <v>0</v>
      </c>
      <c r="BH1053" s="38">
        <f t="shared" si="326"/>
        <v>0</v>
      </c>
      <c r="BI1053" s="181">
        <f t="shared" si="327"/>
        <v>0</v>
      </c>
      <c r="BL1053" s="181">
        <f>Инвентаризация!O1056</f>
        <v>0</v>
      </c>
      <c r="BM1053" s="181">
        <f>Инвентаризация!P1056</f>
        <v>0</v>
      </c>
      <c r="BN1053" s="181">
        <f>Инвентаризация!Q1056</f>
        <v>0</v>
      </c>
      <c r="BO1053" s="181">
        <f>IFERROR('Аксапта 3'!A1061,"-")</f>
        <v>0</v>
      </c>
      <c r="BP1053" s="38">
        <f t="shared" si="328"/>
        <v>0</v>
      </c>
      <c r="BQ1053" s="38">
        <f t="shared" si="329"/>
        <v>0</v>
      </c>
      <c r="BR1053" s="38">
        <f t="shared" si="330"/>
        <v>0</v>
      </c>
      <c r="BS1053" s="181">
        <f t="shared" si="331"/>
        <v>0</v>
      </c>
    </row>
    <row r="1054" spans="41:71">
      <c r="AO1054" s="38">
        <f t="shared" si="318"/>
        <v>0</v>
      </c>
      <c r="AP1054" s="38">
        <f t="shared" si="319"/>
        <v>0</v>
      </c>
      <c r="AR1054" s="181">
        <f>Инвентаризация!O1057</f>
        <v>0</v>
      </c>
      <c r="AS1054" s="181">
        <f>Инвентаризация!P1057</f>
        <v>0</v>
      </c>
      <c r="AT1054" s="181">
        <f>Инвентаризация!Q1057</f>
        <v>0</v>
      </c>
      <c r="AU1054" s="181">
        <f>IFERROR('Аксапта '!A1062,"-")</f>
        <v>0</v>
      </c>
      <c r="AV1054" s="38">
        <f t="shared" si="320"/>
        <v>0</v>
      </c>
      <c r="AW1054" s="38">
        <f t="shared" si="321"/>
        <v>0</v>
      </c>
      <c r="AX1054" s="38">
        <f t="shared" si="322"/>
        <v>0</v>
      </c>
      <c r="AY1054" s="181">
        <f t="shared" si="323"/>
        <v>0</v>
      </c>
      <c r="BB1054" s="181">
        <f>Инвентаризация!O1057</f>
        <v>0</v>
      </c>
      <c r="BC1054" s="181">
        <f>Инвентаризация!P1057</f>
        <v>0</v>
      </c>
      <c r="BD1054" s="181">
        <f>Инвентаризация!Q1057</f>
        <v>0</v>
      </c>
      <c r="BE1054" s="181">
        <f>IFERROR('Аксапта 2'!A1062,"-")</f>
        <v>0</v>
      </c>
      <c r="BF1054" s="38">
        <f t="shared" si="324"/>
        <v>0</v>
      </c>
      <c r="BG1054" s="38">
        <f t="shared" si="325"/>
        <v>0</v>
      </c>
      <c r="BH1054" s="38">
        <f t="shared" si="326"/>
        <v>0</v>
      </c>
      <c r="BI1054" s="181">
        <f t="shared" si="327"/>
        <v>0</v>
      </c>
      <c r="BL1054" s="181">
        <f>Инвентаризация!O1057</f>
        <v>0</v>
      </c>
      <c r="BM1054" s="181">
        <f>Инвентаризация!P1057</f>
        <v>0</v>
      </c>
      <c r="BN1054" s="181">
        <f>Инвентаризация!Q1057</f>
        <v>0</v>
      </c>
      <c r="BO1054" s="181">
        <f>IFERROR('Аксапта 3'!A1062,"-")</f>
        <v>0</v>
      </c>
      <c r="BP1054" s="38">
        <f t="shared" si="328"/>
        <v>0</v>
      </c>
      <c r="BQ1054" s="38">
        <f t="shared" si="329"/>
        <v>0</v>
      </c>
      <c r="BR1054" s="38">
        <f t="shared" si="330"/>
        <v>0</v>
      </c>
      <c r="BS1054" s="181">
        <f t="shared" si="331"/>
        <v>0</v>
      </c>
    </row>
    <row r="1055" spans="41:71">
      <c r="AO1055" s="38">
        <f t="shared" si="318"/>
        <v>0</v>
      </c>
      <c r="AP1055" s="38">
        <f t="shared" si="319"/>
        <v>0</v>
      </c>
      <c r="AR1055" s="181">
        <f>Инвентаризация!O1058</f>
        <v>0</v>
      </c>
      <c r="AS1055" s="181">
        <f>Инвентаризация!P1058</f>
        <v>0</v>
      </c>
      <c r="AT1055" s="181">
        <f>Инвентаризация!Q1058</f>
        <v>0</v>
      </c>
      <c r="AU1055" s="181">
        <f>IFERROR('Аксапта '!A1063,"-")</f>
        <v>0</v>
      </c>
      <c r="AV1055" s="38">
        <f t="shared" si="320"/>
        <v>0</v>
      </c>
      <c r="AW1055" s="38">
        <f t="shared" si="321"/>
        <v>0</v>
      </c>
      <c r="AX1055" s="38">
        <f t="shared" si="322"/>
        <v>0</v>
      </c>
      <c r="AY1055" s="181">
        <f t="shared" si="323"/>
        <v>0</v>
      </c>
      <c r="BB1055" s="181">
        <f>Инвентаризация!O1058</f>
        <v>0</v>
      </c>
      <c r="BC1055" s="181">
        <f>Инвентаризация!P1058</f>
        <v>0</v>
      </c>
      <c r="BD1055" s="181">
        <f>Инвентаризация!Q1058</f>
        <v>0</v>
      </c>
      <c r="BE1055" s="181">
        <f>IFERROR('Аксапта 2'!A1063,"-")</f>
        <v>0</v>
      </c>
      <c r="BF1055" s="38">
        <f t="shared" si="324"/>
        <v>0</v>
      </c>
      <c r="BG1055" s="38">
        <f t="shared" si="325"/>
        <v>0</v>
      </c>
      <c r="BH1055" s="38">
        <f t="shared" si="326"/>
        <v>0</v>
      </c>
      <c r="BI1055" s="181">
        <f t="shared" si="327"/>
        <v>0</v>
      </c>
      <c r="BL1055" s="181">
        <f>Инвентаризация!O1058</f>
        <v>0</v>
      </c>
      <c r="BM1055" s="181">
        <f>Инвентаризация!P1058</f>
        <v>0</v>
      </c>
      <c r="BN1055" s="181">
        <f>Инвентаризация!Q1058</f>
        <v>0</v>
      </c>
      <c r="BO1055" s="181">
        <f>IFERROR('Аксапта 3'!A1063,"-")</f>
        <v>0</v>
      </c>
      <c r="BP1055" s="38">
        <f t="shared" si="328"/>
        <v>0</v>
      </c>
      <c r="BQ1055" s="38">
        <f t="shared" si="329"/>
        <v>0</v>
      </c>
      <c r="BR1055" s="38">
        <f t="shared" si="330"/>
        <v>0</v>
      </c>
      <c r="BS1055" s="181">
        <f t="shared" si="331"/>
        <v>0</v>
      </c>
    </row>
    <row r="1056" spans="41:71">
      <c r="AO1056" s="38">
        <f t="shared" si="318"/>
        <v>0</v>
      </c>
      <c r="AP1056" s="38">
        <f t="shared" si="319"/>
        <v>0</v>
      </c>
      <c r="AR1056" s="181">
        <f>Инвентаризация!O1059</f>
        <v>0</v>
      </c>
      <c r="AS1056" s="181">
        <f>Инвентаризация!P1059</f>
        <v>0</v>
      </c>
      <c r="AT1056" s="181">
        <f>Инвентаризация!Q1059</f>
        <v>0</v>
      </c>
      <c r="AU1056" s="181">
        <f>IFERROR('Аксапта '!A1064,"-")</f>
        <v>0</v>
      </c>
      <c r="AV1056" s="38">
        <f t="shared" si="320"/>
        <v>0</v>
      </c>
      <c r="AW1056" s="38">
        <f t="shared" si="321"/>
        <v>0</v>
      </c>
      <c r="AX1056" s="38">
        <f t="shared" si="322"/>
        <v>0</v>
      </c>
      <c r="AY1056" s="181">
        <f t="shared" si="323"/>
        <v>0</v>
      </c>
      <c r="BB1056" s="181">
        <f>Инвентаризация!O1059</f>
        <v>0</v>
      </c>
      <c r="BC1056" s="181">
        <f>Инвентаризация!P1059</f>
        <v>0</v>
      </c>
      <c r="BD1056" s="181">
        <f>Инвентаризация!Q1059</f>
        <v>0</v>
      </c>
      <c r="BE1056" s="181">
        <f>IFERROR('Аксапта 2'!A1064,"-")</f>
        <v>0</v>
      </c>
      <c r="BF1056" s="38">
        <f t="shared" si="324"/>
        <v>0</v>
      </c>
      <c r="BG1056" s="38">
        <f t="shared" si="325"/>
        <v>0</v>
      </c>
      <c r="BH1056" s="38">
        <f t="shared" si="326"/>
        <v>0</v>
      </c>
      <c r="BI1056" s="181">
        <f t="shared" si="327"/>
        <v>0</v>
      </c>
      <c r="BL1056" s="181">
        <f>Инвентаризация!O1059</f>
        <v>0</v>
      </c>
      <c r="BM1056" s="181">
        <f>Инвентаризация!P1059</f>
        <v>0</v>
      </c>
      <c r="BN1056" s="181">
        <f>Инвентаризация!Q1059</f>
        <v>0</v>
      </c>
      <c r="BO1056" s="181">
        <f>IFERROR('Аксапта 3'!A1064,"-")</f>
        <v>0</v>
      </c>
      <c r="BP1056" s="38">
        <f t="shared" si="328"/>
        <v>0</v>
      </c>
      <c r="BQ1056" s="38">
        <f t="shared" si="329"/>
        <v>0</v>
      </c>
      <c r="BR1056" s="38">
        <f t="shared" si="330"/>
        <v>0</v>
      </c>
      <c r="BS1056" s="181">
        <f t="shared" si="331"/>
        <v>0</v>
      </c>
    </row>
    <row r="1057" spans="41:71">
      <c r="AO1057" s="38">
        <f t="shared" si="318"/>
        <v>0</v>
      </c>
      <c r="AP1057" s="38">
        <f t="shared" si="319"/>
        <v>0</v>
      </c>
      <c r="AR1057" s="181">
        <f>Инвентаризация!O1060</f>
        <v>0</v>
      </c>
      <c r="AS1057" s="181">
        <f>Инвентаризация!P1060</f>
        <v>0</v>
      </c>
      <c r="AT1057" s="181">
        <f>Инвентаризация!Q1060</f>
        <v>0</v>
      </c>
      <c r="AU1057" s="181">
        <f>IFERROR('Аксапта '!A1065,"-")</f>
        <v>0</v>
      </c>
      <c r="AV1057" s="38">
        <f t="shared" si="320"/>
        <v>0</v>
      </c>
      <c r="AW1057" s="38">
        <f t="shared" si="321"/>
        <v>0</v>
      </c>
      <c r="AX1057" s="38">
        <f t="shared" si="322"/>
        <v>0</v>
      </c>
      <c r="AY1057" s="181">
        <f t="shared" si="323"/>
        <v>0</v>
      </c>
      <c r="BB1057" s="181">
        <f>Инвентаризация!O1060</f>
        <v>0</v>
      </c>
      <c r="BC1057" s="181">
        <f>Инвентаризация!P1060</f>
        <v>0</v>
      </c>
      <c r="BD1057" s="181">
        <f>Инвентаризация!Q1060</f>
        <v>0</v>
      </c>
      <c r="BE1057" s="181">
        <f>IFERROR('Аксапта 2'!A1065,"-")</f>
        <v>0</v>
      </c>
      <c r="BF1057" s="38">
        <f t="shared" si="324"/>
        <v>0</v>
      </c>
      <c r="BG1057" s="38">
        <f t="shared" si="325"/>
        <v>0</v>
      </c>
      <c r="BH1057" s="38">
        <f t="shared" si="326"/>
        <v>0</v>
      </c>
      <c r="BI1057" s="181">
        <f t="shared" si="327"/>
        <v>0</v>
      </c>
      <c r="BL1057" s="181">
        <f>Инвентаризация!O1060</f>
        <v>0</v>
      </c>
      <c r="BM1057" s="181">
        <f>Инвентаризация!P1060</f>
        <v>0</v>
      </c>
      <c r="BN1057" s="181">
        <f>Инвентаризация!Q1060</f>
        <v>0</v>
      </c>
      <c r="BO1057" s="181">
        <f>IFERROR('Аксапта 3'!A1065,"-")</f>
        <v>0</v>
      </c>
      <c r="BP1057" s="38">
        <f t="shared" si="328"/>
        <v>0</v>
      </c>
      <c r="BQ1057" s="38">
        <f t="shared" si="329"/>
        <v>0</v>
      </c>
      <c r="BR1057" s="38">
        <f t="shared" si="330"/>
        <v>0</v>
      </c>
      <c r="BS1057" s="181">
        <f t="shared" si="331"/>
        <v>0</v>
      </c>
    </row>
    <row r="1058" spans="41:71">
      <c r="AO1058" s="38">
        <f t="shared" si="318"/>
        <v>0</v>
      </c>
      <c r="AP1058" s="38">
        <f t="shared" si="319"/>
        <v>0</v>
      </c>
      <c r="AR1058" s="181">
        <f>Инвентаризация!O1061</f>
        <v>0</v>
      </c>
      <c r="AS1058" s="181">
        <f>Инвентаризация!P1061</f>
        <v>0</v>
      </c>
      <c r="AT1058" s="181">
        <f>Инвентаризация!Q1061</f>
        <v>0</v>
      </c>
      <c r="AU1058" s="181">
        <f>IFERROR('Аксапта '!A1066,"-")</f>
        <v>0</v>
      </c>
      <c r="AV1058" s="38">
        <f t="shared" si="320"/>
        <v>0</v>
      </c>
      <c r="AW1058" s="38">
        <f t="shared" si="321"/>
        <v>0</v>
      </c>
      <c r="AX1058" s="38">
        <f t="shared" si="322"/>
        <v>0</v>
      </c>
      <c r="AY1058" s="181">
        <f t="shared" si="323"/>
        <v>0</v>
      </c>
      <c r="BB1058" s="181">
        <f>Инвентаризация!O1061</f>
        <v>0</v>
      </c>
      <c r="BC1058" s="181">
        <f>Инвентаризация!P1061</f>
        <v>0</v>
      </c>
      <c r="BD1058" s="181">
        <f>Инвентаризация!Q1061</f>
        <v>0</v>
      </c>
      <c r="BE1058" s="181">
        <f>IFERROR('Аксапта 2'!A1066,"-")</f>
        <v>0</v>
      </c>
      <c r="BF1058" s="38">
        <f t="shared" si="324"/>
        <v>0</v>
      </c>
      <c r="BG1058" s="38">
        <f t="shared" si="325"/>
        <v>0</v>
      </c>
      <c r="BH1058" s="38">
        <f t="shared" si="326"/>
        <v>0</v>
      </c>
      <c r="BI1058" s="181">
        <f t="shared" si="327"/>
        <v>0</v>
      </c>
      <c r="BL1058" s="181">
        <f>Инвентаризация!O1061</f>
        <v>0</v>
      </c>
      <c r="BM1058" s="181">
        <f>Инвентаризация!P1061</f>
        <v>0</v>
      </c>
      <c r="BN1058" s="181">
        <f>Инвентаризация!Q1061</f>
        <v>0</v>
      </c>
      <c r="BO1058" s="181">
        <f>IFERROR('Аксапта 3'!A1066,"-")</f>
        <v>0</v>
      </c>
      <c r="BP1058" s="38">
        <f t="shared" si="328"/>
        <v>0</v>
      </c>
      <c r="BQ1058" s="38">
        <f t="shared" si="329"/>
        <v>0</v>
      </c>
      <c r="BR1058" s="38">
        <f t="shared" si="330"/>
        <v>0</v>
      </c>
      <c r="BS1058" s="181">
        <f t="shared" si="331"/>
        <v>0</v>
      </c>
    </row>
    <row r="1059" spans="41:71">
      <c r="AO1059" s="38">
        <f t="shared" si="318"/>
        <v>0</v>
      </c>
      <c r="AP1059" s="38">
        <f t="shared" si="319"/>
        <v>0</v>
      </c>
      <c r="AR1059" s="181">
        <f>Инвентаризация!O1062</f>
        <v>0</v>
      </c>
      <c r="AS1059" s="181">
        <f>Инвентаризация!P1062</f>
        <v>0</v>
      </c>
      <c r="AT1059" s="181">
        <f>Инвентаризация!Q1062</f>
        <v>0</v>
      </c>
      <c r="AU1059" s="181">
        <f>IFERROR('Аксапта '!A1067,"-")</f>
        <v>0</v>
      </c>
      <c r="AV1059" s="38">
        <f t="shared" si="320"/>
        <v>0</v>
      </c>
      <c r="AW1059" s="38">
        <f t="shared" si="321"/>
        <v>0</v>
      </c>
      <c r="AX1059" s="38">
        <f t="shared" si="322"/>
        <v>0</v>
      </c>
      <c r="AY1059" s="181">
        <f t="shared" si="323"/>
        <v>0</v>
      </c>
      <c r="BB1059" s="181">
        <f>Инвентаризация!O1062</f>
        <v>0</v>
      </c>
      <c r="BC1059" s="181">
        <f>Инвентаризация!P1062</f>
        <v>0</v>
      </c>
      <c r="BD1059" s="181">
        <f>Инвентаризация!Q1062</f>
        <v>0</v>
      </c>
      <c r="BE1059" s="181">
        <f>IFERROR('Аксапта 2'!A1067,"-")</f>
        <v>0</v>
      </c>
      <c r="BF1059" s="38">
        <f t="shared" si="324"/>
        <v>0</v>
      </c>
      <c r="BG1059" s="38">
        <f t="shared" si="325"/>
        <v>0</v>
      </c>
      <c r="BH1059" s="38">
        <f t="shared" si="326"/>
        <v>0</v>
      </c>
      <c r="BI1059" s="181">
        <f t="shared" si="327"/>
        <v>0</v>
      </c>
      <c r="BL1059" s="181">
        <f>Инвентаризация!O1062</f>
        <v>0</v>
      </c>
      <c r="BM1059" s="181">
        <f>Инвентаризация!P1062</f>
        <v>0</v>
      </c>
      <c r="BN1059" s="181">
        <f>Инвентаризация!Q1062</f>
        <v>0</v>
      </c>
      <c r="BO1059" s="181">
        <f>IFERROR('Аксапта 3'!A1067,"-")</f>
        <v>0</v>
      </c>
      <c r="BP1059" s="38">
        <f t="shared" si="328"/>
        <v>0</v>
      </c>
      <c r="BQ1059" s="38">
        <f t="shared" si="329"/>
        <v>0</v>
      </c>
      <c r="BR1059" s="38">
        <f t="shared" si="330"/>
        <v>0</v>
      </c>
      <c r="BS1059" s="181">
        <f t="shared" si="331"/>
        <v>0</v>
      </c>
    </row>
    <row r="1060" spans="41:71">
      <c r="AO1060" s="38">
        <f t="shared" si="318"/>
        <v>0</v>
      </c>
      <c r="AP1060" s="38">
        <f t="shared" si="319"/>
        <v>0</v>
      </c>
      <c r="AR1060" s="181">
        <f>Инвентаризация!O1063</f>
        <v>0</v>
      </c>
      <c r="AS1060" s="181">
        <f>Инвентаризация!P1063</f>
        <v>0</v>
      </c>
      <c r="AT1060" s="181">
        <f>Инвентаризация!Q1063</f>
        <v>0</v>
      </c>
      <c r="AU1060" s="181">
        <f>IFERROR('Аксапта '!A1068,"-")</f>
        <v>0</v>
      </c>
      <c r="AV1060" s="38">
        <f t="shared" si="320"/>
        <v>0</v>
      </c>
      <c r="AW1060" s="38">
        <f t="shared" si="321"/>
        <v>0</v>
      </c>
      <c r="AX1060" s="38">
        <f t="shared" si="322"/>
        <v>0</v>
      </c>
      <c r="AY1060" s="181">
        <f t="shared" si="323"/>
        <v>0</v>
      </c>
      <c r="BB1060" s="181">
        <f>Инвентаризация!O1063</f>
        <v>0</v>
      </c>
      <c r="BC1060" s="181">
        <f>Инвентаризация!P1063</f>
        <v>0</v>
      </c>
      <c r="BD1060" s="181">
        <f>Инвентаризация!Q1063</f>
        <v>0</v>
      </c>
      <c r="BE1060" s="181">
        <f>IFERROR('Аксапта 2'!A1068,"-")</f>
        <v>0</v>
      </c>
      <c r="BF1060" s="38">
        <f t="shared" si="324"/>
        <v>0</v>
      </c>
      <c r="BG1060" s="38">
        <f t="shared" si="325"/>
        <v>0</v>
      </c>
      <c r="BH1060" s="38">
        <f t="shared" si="326"/>
        <v>0</v>
      </c>
      <c r="BI1060" s="181">
        <f t="shared" si="327"/>
        <v>0</v>
      </c>
      <c r="BL1060" s="181">
        <f>Инвентаризация!O1063</f>
        <v>0</v>
      </c>
      <c r="BM1060" s="181">
        <f>Инвентаризация!P1063</f>
        <v>0</v>
      </c>
      <c r="BN1060" s="181">
        <f>Инвентаризация!Q1063</f>
        <v>0</v>
      </c>
      <c r="BO1060" s="181">
        <f>IFERROR('Аксапта 3'!A1068,"-")</f>
        <v>0</v>
      </c>
      <c r="BP1060" s="38">
        <f t="shared" si="328"/>
        <v>0</v>
      </c>
      <c r="BQ1060" s="38">
        <f t="shared" si="329"/>
        <v>0</v>
      </c>
      <c r="BR1060" s="38">
        <f t="shared" si="330"/>
        <v>0</v>
      </c>
      <c r="BS1060" s="181">
        <f t="shared" si="331"/>
        <v>0</v>
      </c>
    </row>
    <row r="1061" spans="41:71">
      <c r="AO1061" s="38">
        <f t="shared" si="318"/>
        <v>0</v>
      </c>
      <c r="AP1061" s="38">
        <f t="shared" si="319"/>
        <v>0</v>
      </c>
      <c r="AR1061" s="181">
        <f>Инвентаризация!O1064</f>
        <v>0</v>
      </c>
      <c r="AS1061" s="181">
        <f>Инвентаризация!P1064</f>
        <v>0</v>
      </c>
      <c r="AT1061" s="181">
        <f>Инвентаризация!Q1064</f>
        <v>0</v>
      </c>
      <c r="AU1061" s="181">
        <f>IFERROR('Аксапта '!A1069,"-")</f>
        <v>0</v>
      </c>
      <c r="AV1061" s="38">
        <f t="shared" si="320"/>
        <v>0</v>
      </c>
      <c r="AW1061" s="38">
        <f t="shared" si="321"/>
        <v>0</v>
      </c>
      <c r="AX1061" s="38">
        <f t="shared" si="322"/>
        <v>0</v>
      </c>
      <c r="AY1061" s="181">
        <f t="shared" si="323"/>
        <v>0</v>
      </c>
      <c r="BB1061" s="181">
        <f>Инвентаризация!O1064</f>
        <v>0</v>
      </c>
      <c r="BC1061" s="181">
        <f>Инвентаризация!P1064</f>
        <v>0</v>
      </c>
      <c r="BD1061" s="181">
        <f>Инвентаризация!Q1064</f>
        <v>0</v>
      </c>
      <c r="BE1061" s="181">
        <f>IFERROR('Аксапта 2'!A1069,"-")</f>
        <v>0</v>
      </c>
      <c r="BF1061" s="38">
        <f t="shared" si="324"/>
        <v>0</v>
      </c>
      <c r="BG1061" s="38">
        <f t="shared" si="325"/>
        <v>0</v>
      </c>
      <c r="BH1061" s="38">
        <f t="shared" si="326"/>
        <v>0</v>
      </c>
      <c r="BI1061" s="181">
        <f t="shared" si="327"/>
        <v>0</v>
      </c>
      <c r="BL1061" s="181">
        <f>Инвентаризация!O1064</f>
        <v>0</v>
      </c>
      <c r="BM1061" s="181">
        <f>Инвентаризация!P1064</f>
        <v>0</v>
      </c>
      <c r="BN1061" s="181">
        <f>Инвентаризация!Q1064</f>
        <v>0</v>
      </c>
      <c r="BO1061" s="181">
        <f>IFERROR('Аксапта 3'!A1069,"-")</f>
        <v>0</v>
      </c>
      <c r="BP1061" s="38">
        <f t="shared" si="328"/>
        <v>0</v>
      </c>
      <c r="BQ1061" s="38">
        <f t="shared" si="329"/>
        <v>0</v>
      </c>
      <c r="BR1061" s="38">
        <f t="shared" si="330"/>
        <v>0</v>
      </c>
      <c r="BS1061" s="181">
        <f t="shared" si="331"/>
        <v>0</v>
      </c>
    </row>
    <row r="1062" spans="41:71">
      <c r="AO1062" s="38">
        <f t="shared" si="318"/>
        <v>0</v>
      </c>
      <c r="AP1062" s="38">
        <f t="shared" si="319"/>
        <v>0</v>
      </c>
      <c r="AR1062" s="181">
        <f>Инвентаризация!O1065</f>
        <v>0</v>
      </c>
      <c r="AS1062" s="181">
        <f>Инвентаризация!P1065</f>
        <v>0</v>
      </c>
      <c r="AT1062" s="181">
        <f>Инвентаризация!Q1065</f>
        <v>0</v>
      </c>
      <c r="AU1062" s="181">
        <f>IFERROR('Аксапта '!A1070,"-")</f>
        <v>0</v>
      </c>
      <c r="AV1062" s="38">
        <f t="shared" si="320"/>
        <v>0</v>
      </c>
      <c r="AW1062" s="38">
        <f t="shared" si="321"/>
        <v>0</v>
      </c>
      <c r="AX1062" s="38">
        <f t="shared" si="322"/>
        <v>0</v>
      </c>
      <c r="AY1062" s="181">
        <f t="shared" si="323"/>
        <v>0</v>
      </c>
      <c r="BB1062" s="181">
        <f>Инвентаризация!O1065</f>
        <v>0</v>
      </c>
      <c r="BC1062" s="181">
        <f>Инвентаризация!P1065</f>
        <v>0</v>
      </c>
      <c r="BD1062" s="181">
        <f>Инвентаризация!Q1065</f>
        <v>0</v>
      </c>
      <c r="BE1062" s="181">
        <f>IFERROR('Аксапта 2'!A1070,"-")</f>
        <v>0</v>
      </c>
      <c r="BF1062" s="38">
        <f t="shared" si="324"/>
        <v>0</v>
      </c>
      <c r="BG1062" s="38">
        <f t="shared" si="325"/>
        <v>0</v>
      </c>
      <c r="BH1062" s="38">
        <f t="shared" si="326"/>
        <v>0</v>
      </c>
      <c r="BI1062" s="181">
        <f t="shared" si="327"/>
        <v>0</v>
      </c>
      <c r="BL1062" s="181">
        <f>Инвентаризация!O1065</f>
        <v>0</v>
      </c>
      <c r="BM1062" s="181">
        <f>Инвентаризация!P1065</f>
        <v>0</v>
      </c>
      <c r="BN1062" s="181">
        <f>Инвентаризация!Q1065</f>
        <v>0</v>
      </c>
      <c r="BO1062" s="181">
        <f>IFERROR('Аксапта 3'!A1070,"-")</f>
        <v>0</v>
      </c>
      <c r="BP1062" s="38">
        <f t="shared" si="328"/>
        <v>0</v>
      </c>
      <c r="BQ1062" s="38">
        <f t="shared" si="329"/>
        <v>0</v>
      </c>
      <c r="BR1062" s="38">
        <f t="shared" si="330"/>
        <v>0</v>
      </c>
      <c r="BS1062" s="181">
        <f t="shared" si="331"/>
        <v>0</v>
      </c>
    </row>
    <row r="1063" spans="41:71">
      <c r="AO1063" s="38">
        <f t="shared" si="318"/>
        <v>0</v>
      </c>
      <c r="AP1063" s="38">
        <f t="shared" si="319"/>
        <v>0</v>
      </c>
      <c r="AR1063" s="181">
        <f>Инвентаризация!O1066</f>
        <v>0</v>
      </c>
      <c r="AS1063" s="181">
        <f>Инвентаризация!P1066</f>
        <v>0</v>
      </c>
      <c r="AT1063" s="181">
        <f>Инвентаризация!Q1066</f>
        <v>0</v>
      </c>
      <c r="AU1063" s="181">
        <f>IFERROR('Аксапта '!A1071,"-")</f>
        <v>0</v>
      </c>
      <c r="AV1063" s="38">
        <f t="shared" si="320"/>
        <v>0</v>
      </c>
      <c r="AW1063" s="38">
        <f t="shared" si="321"/>
        <v>0</v>
      </c>
      <c r="AX1063" s="38">
        <f t="shared" si="322"/>
        <v>0</v>
      </c>
      <c r="AY1063" s="181">
        <f t="shared" si="323"/>
        <v>0</v>
      </c>
      <c r="BB1063" s="181">
        <f>Инвентаризация!O1066</f>
        <v>0</v>
      </c>
      <c r="BC1063" s="181">
        <f>Инвентаризация!P1066</f>
        <v>0</v>
      </c>
      <c r="BD1063" s="181">
        <f>Инвентаризация!Q1066</f>
        <v>0</v>
      </c>
      <c r="BE1063" s="181">
        <f>IFERROR('Аксапта 2'!A1071,"-")</f>
        <v>0</v>
      </c>
      <c r="BF1063" s="38">
        <f t="shared" si="324"/>
        <v>0</v>
      </c>
      <c r="BG1063" s="38">
        <f t="shared" si="325"/>
        <v>0</v>
      </c>
      <c r="BH1063" s="38">
        <f t="shared" si="326"/>
        <v>0</v>
      </c>
      <c r="BI1063" s="181">
        <f t="shared" si="327"/>
        <v>0</v>
      </c>
      <c r="BL1063" s="181">
        <f>Инвентаризация!O1066</f>
        <v>0</v>
      </c>
      <c r="BM1063" s="181">
        <f>Инвентаризация!P1066</f>
        <v>0</v>
      </c>
      <c r="BN1063" s="181">
        <f>Инвентаризация!Q1066</f>
        <v>0</v>
      </c>
      <c r="BO1063" s="181">
        <f>IFERROR('Аксапта 3'!A1071,"-")</f>
        <v>0</v>
      </c>
      <c r="BP1063" s="38">
        <f t="shared" si="328"/>
        <v>0</v>
      </c>
      <c r="BQ1063" s="38">
        <f t="shared" si="329"/>
        <v>0</v>
      </c>
      <c r="BR1063" s="38">
        <f t="shared" si="330"/>
        <v>0</v>
      </c>
      <c r="BS1063" s="181">
        <f t="shared" si="331"/>
        <v>0</v>
      </c>
    </row>
    <row r="1064" spans="41:71">
      <c r="AO1064" s="38">
        <f t="shared" si="318"/>
        <v>0</v>
      </c>
      <c r="AP1064" s="38">
        <f t="shared" si="319"/>
        <v>0</v>
      </c>
      <c r="AR1064" s="181">
        <f>Инвентаризация!O1067</f>
        <v>0</v>
      </c>
      <c r="AS1064" s="181">
        <f>Инвентаризация!P1067</f>
        <v>0</v>
      </c>
      <c r="AT1064" s="181">
        <f>Инвентаризация!Q1067</f>
        <v>0</v>
      </c>
      <c r="AU1064" s="181">
        <f>IFERROR('Аксапта '!A1072,"-")</f>
        <v>0</v>
      </c>
      <c r="AV1064" s="38">
        <f t="shared" si="320"/>
        <v>0</v>
      </c>
      <c r="AW1064" s="38">
        <f t="shared" si="321"/>
        <v>0</v>
      </c>
      <c r="AX1064" s="38">
        <f t="shared" si="322"/>
        <v>0</v>
      </c>
      <c r="AY1064" s="181">
        <f t="shared" si="323"/>
        <v>0</v>
      </c>
      <c r="BB1064" s="181">
        <f>Инвентаризация!O1067</f>
        <v>0</v>
      </c>
      <c r="BC1064" s="181">
        <f>Инвентаризация!P1067</f>
        <v>0</v>
      </c>
      <c r="BD1064" s="181">
        <f>Инвентаризация!Q1067</f>
        <v>0</v>
      </c>
      <c r="BE1064" s="181">
        <f>IFERROR('Аксапта 2'!A1072,"-")</f>
        <v>0</v>
      </c>
      <c r="BF1064" s="38">
        <f t="shared" si="324"/>
        <v>0</v>
      </c>
      <c r="BG1064" s="38">
        <f t="shared" si="325"/>
        <v>0</v>
      </c>
      <c r="BH1064" s="38">
        <f t="shared" si="326"/>
        <v>0</v>
      </c>
      <c r="BI1064" s="181">
        <f t="shared" si="327"/>
        <v>0</v>
      </c>
      <c r="BL1064" s="181">
        <f>Инвентаризация!O1067</f>
        <v>0</v>
      </c>
      <c r="BM1064" s="181">
        <f>Инвентаризация!P1067</f>
        <v>0</v>
      </c>
      <c r="BN1064" s="181">
        <f>Инвентаризация!Q1067</f>
        <v>0</v>
      </c>
      <c r="BO1064" s="181">
        <f>IFERROR('Аксапта 3'!A1072,"-")</f>
        <v>0</v>
      </c>
      <c r="BP1064" s="38">
        <f t="shared" si="328"/>
        <v>0</v>
      </c>
      <c r="BQ1064" s="38">
        <f t="shared" si="329"/>
        <v>0</v>
      </c>
      <c r="BR1064" s="38">
        <f t="shared" si="330"/>
        <v>0</v>
      </c>
      <c r="BS1064" s="181">
        <f t="shared" si="331"/>
        <v>0</v>
      </c>
    </row>
    <row r="1065" spans="41:71">
      <c r="AO1065" s="38">
        <f t="shared" si="318"/>
        <v>0</v>
      </c>
      <c r="AP1065" s="38">
        <f t="shared" si="319"/>
        <v>0</v>
      </c>
      <c r="AR1065" s="181">
        <f>Инвентаризация!O1068</f>
        <v>0</v>
      </c>
      <c r="AS1065" s="181">
        <f>Инвентаризация!P1068</f>
        <v>0</v>
      </c>
      <c r="AT1065" s="181">
        <f>Инвентаризация!Q1068</f>
        <v>0</v>
      </c>
      <c r="AU1065" s="181">
        <f>IFERROR('Аксапта '!A1073,"-")</f>
        <v>0</v>
      </c>
      <c r="AV1065" s="38">
        <f t="shared" si="320"/>
        <v>0</v>
      </c>
      <c r="AW1065" s="38">
        <f t="shared" si="321"/>
        <v>0</v>
      </c>
      <c r="AX1065" s="38">
        <f t="shared" si="322"/>
        <v>0</v>
      </c>
      <c r="AY1065" s="181">
        <f t="shared" si="323"/>
        <v>0</v>
      </c>
      <c r="BB1065" s="181">
        <f>Инвентаризация!O1068</f>
        <v>0</v>
      </c>
      <c r="BC1065" s="181">
        <f>Инвентаризация!P1068</f>
        <v>0</v>
      </c>
      <c r="BD1065" s="181">
        <f>Инвентаризация!Q1068</f>
        <v>0</v>
      </c>
      <c r="BE1065" s="181">
        <f>IFERROR('Аксапта 2'!A1073,"-")</f>
        <v>0</v>
      </c>
      <c r="BF1065" s="38">
        <f t="shared" si="324"/>
        <v>0</v>
      </c>
      <c r="BG1065" s="38">
        <f t="shared" si="325"/>
        <v>0</v>
      </c>
      <c r="BH1065" s="38">
        <f t="shared" si="326"/>
        <v>0</v>
      </c>
      <c r="BI1065" s="181">
        <f t="shared" si="327"/>
        <v>0</v>
      </c>
      <c r="BL1065" s="181">
        <f>Инвентаризация!O1068</f>
        <v>0</v>
      </c>
      <c r="BM1065" s="181">
        <f>Инвентаризация!P1068</f>
        <v>0</v>
      </c>
      <c r="BN1065" s="181">
        <f>Инвентаризация!Q1068</f>
        <v>0</v>
      </c>
      <c r="BO1065" s="181">
        <f>IFERROR('Аксапта 3'!A1073,"-")</f>
        <v>0</v>
      </c>
      <c r="BP1065" s="38">
        <f t="shared" si="328"/>
        <v>0</v>
      </c>
      <c r="BQ1065" s="38">
        <f t="shared" si="329"/>
        <v>0</v>
      </c>
      <c r="BR1065" s="38">
        <f t="shared" si="330"/>
        <v>0</v>
      </c>
      <c r="BS1065" s="181">
        <f t="shared" si="331"/>
        <v>0</v>
      </c>
    </row>
    <row r="1066" spans="41:71">
      <c r="AO1066" s="38">
        <f t="shared" si="318"/>
        <v>0</v>
      </c>
      <c r="AP1066" s="38">
        <f t="shared" si="319"/>
        <v>0</v>
      </c>
      <c r="AR1066" s="181">
        <f>Инвентаризация!O1069</f>
        <v>0</v>
      </c>
      <c r="AS1066" s="181">
        <f>Инвентаризация!P1069</f>
        <v>0</v>
      </c>
      <c r="AT1066" s="181">
        <f>Инвентаризация!Q1069</f>
        <v>0</v>
      </c>
      <c r="AU1066" s="181">
        <f>IFERROR('Аксапта '!A1074,"-")</f>
        <v>0</v>
      </c>
      <c r="AV1066" s="38">
        <f t="shared" si="320"/>
        <v>0</v>
      </c>
      <c r="AW1066" s="38">
        <f t="shared" si="321"/>
        <v>0</v>
      </c>
      <c r="AX1066" s="38">
        <f t="shared" si="322"/>
        <v>0</v>
      </c>
      <c r="AY1066" s="181">
        <f t="shared" si="323"/>
        <v>0</v>
      </c>
      <c r="BB1066" s="181">
        <f>Инвентаризация!O1069</f>
        <v>0</v>
      </c>
      <c r="BC1066" s="181">
        <f>Инвентаризация!P1069</f>
        <v>0</v>
      </c>
      <c r="BD1066" s="181">
        <f>Инвентаризация!Q1069</f>
        <v>0</v>
      </c>
      <c r="BE1066" s="181">
        <f>IFERROR('Аксапта 2'!A1074,"-")</f>
        <v>0</v>
      </c>
      <c r="BF1066" s="38">
        <f t="shared" si="324"/>
        <v>0</v>
      </c>
      <c r="BG1066" s="38">
        <f t="shared" si="325"/>
        <v>0</v>
      </c>
      <c r="BH1066" s="38">
        <f t="shared" si="326"/>
        <v>0</v>
      </c>
      <c r="BI1066" s="181">
        <f t="shared" si="327"/>
        <v>0</v>
      </c>
      <c r="BL1066" s="181">
        <f>Инвентаризация!O1069</f>
        <v>0</v>
      </c>
      <c r="BM1066" s="181">
        <f>Инвентаризация!P1069</f>
        <v>0</v>
      </c>
      <c r="BN1066" s="181">
        <f>Инвентаризация!Q1069</f>
        <v>0</v>
      </c>
      <c r="BO1066" s="181">
        <f>IFERROR('Аксапта 3'!A1074,"-")</f>
        <v>0</v>
      </c>
      <c r="BP1066" s="38">
        <f t="shared" si="328"/>
        <v>0</v>
      </c>
      <c r="BQ1066" s="38">
        <f t="shared" si="329"/>
        <v>0</v>
      </c>
      <c r="BR1066" s="38">
        <f t="shared" si="330"/>
        <v>0</v>
      </c>
      <c r="BS1066" s="181">
        <f t="shared" si="331"/>
        <v>0</v>
      </c>
    </row>
    <row r="1067" spans="41:71">
      <c r="AO1067" s="38">
        <f t="shared" si="318"/>
        <v>0</v>
      </c>
      <c r="AP1067" s="38">
        <f t="shared" si="319"/>
        <v>0</v>
      </c>
      <c r="AR1067" s="181">
        <f>Инвентаризация!O1070</f>
        <v>0</v>
      </c>
      <c r="AS1067" s="181">
        <f>Инвентаризация!P1070</f>
        <v>0</v>
      </c>
      <c r="AT1067" s="181">
        <f>Инвентаризация!Q1070</f>
        <v>0</v>
      </c>
      <c r="AU1067" s="181">
        <f>IFERROR('Аксапта '!A1075,"-")</f>
        <v>0</v>
      </c>
      <c r="AV1067" s="38">
        <f t="shared" si="320"/>
        <v>0</v>
      </c>
      <c r="AW1067" s="38">
        <f t="shared" si="321"/>
        <v>0</v>
      </c>
      <c r="AX1067" s="38">
        <f t="shared" si="322"/>
        <v>0</v>
      </c>
      <c r="AY1067" s="181">
        <f t="shared" si="323"/>
        <v>0</v>
      </c>
      <c r="BB1067" s="181">
        <f>Инвентаризация!O1070</f>
        <v>0</v>
      </c>
      <c r="BC1067" s="181">
        <f>Инвентаризация!P1070</f>
        <v>0</v>
      </c>
      <c r="BD1067" s="181">
        <f>Инвентаризация!Q1070</f>
        <v>0</v>
      </c>
      <c r="BE1067" s="181">
        <f>IFERROR('Аксапта 2'!A1075,"-")</f>
        <v>0</v>
      </c>
      <c r="BF1067" s="38">
        <f t="shared" si="324"/>
        <v>0</v>
      </c>
      <c r="BG1067" s="38">
        <f t="shared" si="325"/>
        <v>0</v>
      </c>
      <c r="BH1067" s="38">
        <f t="shared" si="326"/>
        <v>0</v>
      </c>
      <c r="BI1067" s="181">
        <f t="shared" si="327"/>
        <v>0</v>
      </c>
      <c r="BL1067" s="181">
        <f>Инвентаризация!O1070</f>
        <v>0</v>
      </c>
      <c r="BM1067" s="181">
        <f>Инвентаризация!P1070</f>
        <v>0</v>
      </c>
      <c r="BN1067" s="181">
        <f>Инвентаризация!Q1070</f>
        <v>0</v>
      </c>
      <c r="BO1067" s="181">
        <f>IFERROR('Аксапта 3'!A1075,"-")</f>
        <v>0</v>
      </c>
      <c r="BP1067" s="38">
        <f t="shared" si="328"/>
        <v>0</v>
      </c>
      <c r="BQ1067" s="38">
        <f t="shared" si="329"/>
        <v>0</v>
      </c>
      <c r="BR1067" s="38">
        <f t="shared" si="330"/>
        <v>0</v>
      </c>
      <c r="BS1067" s="181">
        <f t="shared" si="331"/>
        <v>0</v>
      </c>
    </row>
    <row r="1068" spans="41:71">
      <c r="AO1068" s="38">
        <f t="shared" si="318"/>
        <v>0</v>
      </c>
      <c r="AP1068" s="38">
        <f t="shared" si="319"/>
        <v>0</v>
      </c>
      <c r="AR1068" s="181">
        <f>Инвентаризация!O1071</f>
        <v>0</v>
      </c>
      <c r="AS1068" s="181">
        <f>Инвентаризация!P1071</f>
        <v>0</v>
      </c>
      <c r="AT1068" s="181">
        <f>Инвентаризация!Q1071</f>
        <v>0</v>
      </c>
      <c r="AU1068" s="181">
        <f>IFERROR('Аксапта '!A1076,"-")</f>
        <v>0</v>
      </c>
      <c r="AV1068" s="38">
        <f t="shared" si="320"/>
        <v>0</v>
      </c>
      <c r="AW1068" s="38">
        <f t="shared" si="321"/>
        <v>0</v>
      </c>
      <c r="AX1068" s="38">
        <f t="shared" si="322"/>
        <v>0</v>
      </c>
      <c r="AY1068" s="181">
        <f t="shared" si="323"/>
        <v>0</v>
      </c>
      <c r="BB1068" s="181">
        <f>Инвентаризация!O1071</f>
        <v>0</v>
      </c>
      <c r="BC1068" s="181">
        <f>Инвентаризация!P1071</f>
        <v>0</v>
      </c>
      <c r="BD1068" s="181">
        <f>Инвентаризация!Q1071</f>
        <v>0</v>
      </c>
      <c r="BE1068" s="181">
        <f>IFERROR('Аксапта 2'!A1076,"-")</f>
        <v>0</v>
      </c>
      <c r="BF1068" s="38">
        <f t="shared" si="324"/>
        <v>0</v>
      </c>
      <c r="BG1068" s="38">
        <f t="shared" si="325"/>
        <v>0</v>
      </c>
      <c r="BH1068" s="38">
        <f t="shared" si="326"/>
        <v>0</v>
      </c>
      <c r="BI1068" s="181">
        <f t="shared" si="327"/>
        <v>0</v>
      </c>
      <c r="BL1068" s="181">
        <f>Инвентаризация!O1071</f>
        <v>0</v>
      </c>
      <c r="BM1068" s="181">
        <f>Инвентаризация!P1071</f>
        <v>0</v>
      </c>
      <c r="BN1068" s="181">
        <f>Инвентаризация!Q1071</f>
        <v>0</v>
      </c>
      <c r="BO1068" s="181">
        <f>IFERROR('Аксапта 3'!A1076,"-")</f>
        <v>0</v>
      </c>
      <c r="BP1068" s="38">
        <f t="shared" si="328"/>
        <v>0</v>
      </c>
      <c r="BQ1068" s="38">
        <f t="shared" si="329"/>
        <v>0</v>
      </c>
      <c r="BR1068" s="38">
        <f t="shared" si="330"/>
        <v>0</v>
      </c>
      <c r="BS1068" s="181">
        <f t="shared" si="331"/>
        <v>0</v>
      </c>
    </row>
    <row r="1069" spans="41:71">
      <c r="AO1069" s="38">
        <f t="shared" si="318"/>
        <v>0</v>
      </c>
      <c r="AP1069" s="38">
        <f t="shared" si="319"/>
        <v>0</v>
      </c>
      <c r="AR1069" s="181">
        <f>Инвентаризация!O1072</f>
        <v>0</v>
      </c>
      <c r="AS1069" s="181">
        <f>Инвентаризация!P1072</f>
        <v>0</v>
      </c>
      <c r="AT1069" s="181">
        <f>Инвентаризация!Q1072</f>
        <v>0</v>
      </c>
      <c r="AU1069" s="181">
        <f>IFERROR('Аксапта '!A1077,"-")</f>
        <v>0</v>
      </c>
      <c r="AV1069" s="38">
        <f t="shared" si="320"/>
        <v>0</v>
      </c>
      <c r="AW1069" s="38">
        <f t="shared" si="321"/>
        <v>0</v>
      </c>
      <c r="AX1069" s="38">
        <f t="shared" si="322"/>
        <v>0</v>
      </c>
      <c r="AY1069" s="181">
        <f t="shared" si="323"/>
        <v>0</v>
      </c>
      <c r="BB1069" s="181">
        <f>Инвентаризация!O1072</f>
        <v>0</v>
      </c>
      <c r="BC1069" s="181">
        <f>Инвентаризация!P1072</f>
        <v>0</v>
      </c>
      <c r="BD1069" s="181">
        <f>Инвентаризация!Q1072</f>
        <v>0</v>
      </c>
      <c r="BE1069" s="181">
        <f>IFERROR('Аксапта 2'!A1077,"-")</f>
        <v>0</v>
      </c>
      <c r="BF1069" s="38">
        <f t="shared" si="324"/>
        <v>0</v>
      </c>
      <c r="BG1069" s="38">
        <f t="shared" si="325"/>
        <v>0</v>
      </c>
      <c r="BH1069" s="38">
        <f t="shared" si="326"/>
        <v>0</v>
      </c>
      <c r="BI1069" s="181">
        <f t="shared" si="327"/>
        <v>0</v>
      </c>
      <c r="BL1069" s="181">
        <f>Инвентаризация!O1072</f>
        <v>0</v>
      </c>
      <c r="BM1069" s="181">
        <f>Инвентаризация!P1072</f>
        <v>0</v>
      </c>
      <c r="BN1069" s="181">
        <f>Инвентаризация!Q1072</f>
        <v>0</v>
      </c>
      <c r="BO1069" s="181">
        <f>IFERROR('Аксапта 3'!A1077,"-")</f>
        <v>0</v>
      </c>
      <c r="BP1069" s="38">
        <f t="shared" si="328"/>
        <v>0</v>
      </c>
      <c r="BQ1069" s="38">
        <f t="shared" si="329"/>
        <v>0</v>
      </c>
      <c r="BR1069" s="38">
        <f t="shared" si="330"/>
        <v>0</v>
      </c>
      <c r="BS1069" s="181">
        <f t="shared" si="331"/>
        <v>0</v>
      </c>
    </row>
    <row r="1070" spans="41:71">
      <c r="AO1070" s="38">
        <f t="shared" si="318"/>
        <v>0</v>
      </c>
      <c r="AP1070" s="38">
        <f t="shared" si="319"/>
        <v>0</v>
      </c>
      <c r="AR1070" s="181">
        <f>Инвентаризация!O1073</f>
        <v>0</v>
      </c>
      <c r="AS1070" s="181">
        <f>Инвентаризация!P1073</f>
        <v>0</v>
      </c>
      <c r="AT1070" s="181">
        <f>Инвентаризация!Q1073</f>
        <v>0</v>
      </c>
      <c r="AU1070" s="181">
        <f>IFERROR('Аксапта '!A1078,"-")</f>
        <v>0</v>
      </c>
      <c r="AV1070" s="38">
        <f t="shared" si="320"/>
        <v>0</v>
      </c>
      <c r="AW1070" s="38">
        <f t="shared" si="321"/>
        <v>0</v>
      </c>
      <c r="AX1070" s="38">
        <f t="shared" si="322"/>
        <v>0</v>
      </c>
      <c r="AY1070" s="181">
        <f t="shared" si="323"/>
        <v>0</v>
      </c>
      <c r="BB1070" s="181">
        <f>Инвентаризация!O1073</f>
        <v>0</v>
      </c>
      <c r="BC1070" s="181">
        <f>Инвентаризация!P1073</f>
        <v>0</v>
      </c>
      <c r="BD1070" s="181">
        <f>Инвентаризация!Q1073</f>
        <v>0</v>
      </c>
      <c r="BE1070" s="181">
        <f>IFERROR('Аксапта 2'!A1078,"-")</f>
        <v>0</v>
      </c>
      <c r="BF1070" s="38">
        <f t="shared" si="324"/>
        <v>0</v>
      </c>
      <c r="BG1070" s="38">
        <f t="shared" si="325"/>
        <v>0</v>
      </c>
      <c r="BH1070" s="38">
        <f t="shared" si="326"/>
        <v>0</v>
      </c>
      <c r="BI1070" s="181">
        <f t="shared" si="327"/>
        <v>0</v>
      </c>
      <c r="BL1070" s="181">
        <f>Инвентаризация!O1073</f>
        <v>0</v>
      </c>
      <c r="BM1070" s="181">
        <f>Инвентаризация!P1073</f>
        <v>0</v>
      </c>
      <c r="BN1070" s="181">
        <f>Инвентаризация!Q1073</f>
        <v>0</v>
      </c>
      <c r="BO1070" s="181">
        <f>IFERROR('Аксапта 3'!A1078,"-")</f>
        <v>0</v>
      </c>
      <c r="BP1070" s="38">
        <f t="shared" si="328"/>
        <v>0</v>
      </c>
      <c r="BQ1070" s="38">
        <f t="shared" si="329"/>
        <v>0</v>
      </c>
      <c r="BR1070" s="38">
        <f t="shared" si="330"/>
        <v>0</v>
      </c>
      <c r="BS1070" s="181">
        <f t="shared" si="331"/>
        <v>0</v>
      </c>
    </row>
    <row r="1071" spans="41:71">
      <c r="AO1071" s="38">
        <f t="shared" si="318"/>
        <v>0</v>
      </c>
      <c r="AP1071" s="38">
        <f t="shared" si="319"/>
        <v>0</v>
      </c>
      <c r="AR1071" s="181">
        <f>Инвентаризация!O1074</f>
        <v>0</v>
      </c>
      <c r="AS1071" s="181">
        <f>Инвентаризация!P1074</f>
        <v>0</v>
      </c>
      <c r="AT1071" s="181">
        <f>Инвентаризация!Q1074</f>
        <v>0</v>
      </c>
      <c r="AU1071" s="181">
        <f>IFERROR('Аксапта '!A1079,"-")</f>
        <v>0</v>
      </c>
      <c r="AV1071" s="38">
        <f t="shared" si="320"/>
        <v>0</v>
      </c>
      <c r="AW1071" s="38">
        <f t="shared" si="321"/>
        <v>0</v>
      </c>
      <c r="AX1071" s="38">
        <f t="shared" si="322"/>
        <v>0</v>
      </c>
      <c r="AY1071" s="181">
        <f t="shared" si="323"/>
        <v>0</v>
      </c>
      <c r="BB1071" s="181">
        <f>Инвентаризация!O1074</f>
        <v>0</v>
      </c>
      <c r="BC1071" s="181">
        <f>Инвентаризация!P1074</f>
        <v>0</v>
      </c>
      <c r="BD1071" s="181">
        <f>Инвентаризация!Q1074</f>
        <v>0</v>
      </c>
      <c r="BE1071" s="181">
        <f>IFERROR('Аксапта 2'!A1079,"-")</f>
        <v>0</v>
      </c>
      <c r="BF1071" s="38">
        <f t="shared" si="324"/>
        <v>0</v>
      </c>
      <c r="BG1071" s="38">
        <f t="shared" si="325"/>
        <v>0</v>
      </c>
      <c r="BH1071" s="38">
        <f t="shared" si="326"/>
        <v>0</v>
      </c>
      <c r="BI1071" s="181">
        <f t="shared" si="327"/>
        <v>0</v>
      </c>
      <c r="BL1071" s="181">
        <f>Инвентаризация!O1074</f>
        <v>0</v>
      </c>
      <c r="BM1071" s="181">
        <f>Инвентаризация!P1074</f>
        <v>0</v>
      </c>
      <c r="BN1071" s="181">
        <f>Инвентаризация!Q1074</f>
        <v>0</v>
      </c>
      <c r="BO1071" s="181">
        <f>IFERROR('Аксапта 3'!A1079,"-")</f>
        <v>0</v>
      </c>
      <c r="BP1071" s="38">
        <f t="shared" si="328"/>
        <v>0</v>
      </c>
      <c r="BQ1071" s="38">
        <f t="shared" si="329"/>
        <v>0</v>
      </c>
      <c r="BR1071" s="38">
        <f t="shared" si="330"/>
        <v>0</v>
      </c>
      <c r="BS1071" s="181">
        <f t="shared" si="331"/>
        <v>0</v>
      </c>
    </row>
    <row r="1072" spans="41:71">
      <c r="AO1072" s="38">
        <f t="shared" si="318"/>
        <v>0</v>
      </c>
      <c r="AP1072" s="38">
        <f t="shared" si="319"/>
        <v>0</v>
      </c>
      <c r="AR1072" s="181">
        <f>Инвентаризация!O1075</f>
        <v>0</v>
      </c>
      <c r="AS1072" s="181">
        <f>Инвентаризация!P1075</f>
        <v>0</v>
      </c>
      <c r="AT1072" s="181">
        <f>Инвентаризация!Q1075</f>
        <v>0</v>
      </c>
      <c r="AU1072" s="181">
        <f>IFERROR('Аксапта '!A1080,"-")</f>
        <v>0</v>
      </c>
      <c r="AV1072" s="38">
        <f t="shared" si="320"/>
        <v>0</v>
      </c>
      <c r="AW1072" s="38">
        <f t="shared" si="321"/>
        <v>0</v>
      </c>
      <c r="AX1072" s="38">
        <f t="shared" si="322"/>
        <v>0</v>
      </c>
      <c r="AY1072" s="181">
        <f t="shared" si="323"/>
        <v>0</v>
      </c>
      <c r="BB1072" s="181">
        <f>Инвентаризация!O1075</f>
        <v>0</v>
      </c>
      <c r="BC1072" s="181">
        <f>Инвентаризация!P1075</f>
        <v>0</v>
      </c>
      <c r="BD1072" s="181">
        <f>Инвентаризация!Q1075</f>
        <v>0</v>
      </c>
      <c r="BE1072" s="181">
        <f>IFERROR('Аксапта 2'!A1080,"-")</f>
        <v>0</v>
      </c>
      <c r="BF1072" s="38">
        <f t="shared" si="324"/>
        <v>0</v>
      </c>
      <c r="BG1072" s="38">
        <f t="shared" si="325"/>
        <v>0</v>
      </c>
      <c r="BH1072" s="38">
        <f t="shared" si="326"/>
        <v>0</v>
      </c>
      <c r="BI1072" s="181">
        <f t="shared" si="327"/>
        <v>0</v>
      </c>
      <c r="BL1072" s="181">
        <f>Инвентаризация!O1075</f>
        <v>0</v>
      </c>
      <c r="BM1072" s="181">
        <f>Инвентаризация!P1075</f>
        <v>0</v>
      </c>
      <c r="BN1072" s="181">
        <f>Инвентаризация!Q1075</f>
        <v>0</v>
      </c>
      <c r="BO1072" s="181">
        <f>IFERROR('Аксапта 3'!A1080,"-")</f>
        <v>0</v>
      </c>
      <c r="BP1072" s="38">
        <f t="shared" si="328"/>
        <v>0</v>
      </c>
      <c r="BQ1072" s="38">
        <f t="shared" si="329"/>
        <v>0</v>
      </c>
      <c r="BR1072" s="38">
        <f t="shared" si="330"/>
        <v>0</v>
      </c>
      <c r="BS1072" s="181">
        <f t="shared" si="331"/>
        <v>0</v>
      </c>
    </row>
    <row r="1073" spans="41:71">
      <c r="AO1073" s="38">
        <f t="shared" si="318"/>
        <v>0</v>
      </c>
      <c r="AP1073" s="38">
        <f t="shared" si="319"/>
        <v>0</v>
      </c>
      <c r="AR1073" s="181">
        <f>Инвентаризация!O1076</f>
        <v>0</v>
      </c>
      <c r="AS1073" s="181">
        <f>Инвентаризация!P1076</f>
        <v>0</v>
      </c>
      <c r="AT1073" s="181">
        <f>Инвентаризация!Q1076</f>
        <v>0</v>
      </c>
      <c r="AU1073" s="181">
        <f>IFERROR('Аксапта '!A1081,"-")</f>
        <v>0</v>
      </c>
      <c r="AV1073" s="38">
        <f t="shared" si="320"/>
        <v>0</v>
      </c>
      <c r="AW1073" s="38">
        <f t="shared" si="321"/>
        <v>0</v>
      </c>
      <c r="AX1073" s="38">
        <f t="shared" si="322"/>
        <v>0</v>
      </c>
      <c r="AY1073" s="181">
        <f t="shared" si="323"/>
        <v>0</v>
      </c>
      <c r="BB1073" s="181">
        <f>Инвентаризация!O1076</f>
        <v>0</v>
      </c>
      <c r="BC1073" s="181">
        <f>Инвентаризация!P1076</f>
        <v>0</v>
      </c>
      <c r="BD1073" s="181">
        <f>Инвентаризация!Q1076</f>
        <v>0</v>
      </c>
      <c r="BE1073" s="181">
        <f>IFERROR('Аксапта 2'!A1081,"-")</f>
        <v>0</v>
      </c>
      <c r="BF1073" s="38">
        <f t="shared" si="324"/>
        <v>0</v>
      </c>
      <c r="BG1073" s="38">
        <f t="shared" si="325"/>
        <v>0</v>
      </c>
      <c r="BH1073" s="38">
        <f t="shared" si="326"/>
        <v>0</v>
      </c>
      <c r="BI1073" s="181">
        <f t="shared" si="327"/>
        <v>0</v>
      </c>
      <c r="BL1073" s="181">
        <f>Инвентаризация!O1076</f>
        <v>0</v>
      </c>
      <c r="BM1073" s="181">
        <f>Инвентаризация!P1076</f>
        <v>0</v>
      </c>
      <c r="BN1073" s="181">
        <f>Инвентаризация!Q1076</f>
        <v>0</v>
      </c>
      <c r="BO1073" s="181">
        <f>IFERROR('Аксапта 3'!A1081,"-")</f>
        <v>0</v>
      </c>
      <c r="BP1073" s="38">
        <f t="shared" si="328"/>
        <v>0</v>
      </c>
      <c r="BQ1073" s="38">
        <f t="shared" si="329"/>
        <v>0</v>
      </c>
      <c r="BR1073" s="38">
        <f t="shared" si="330"/>
        <v>0</v>
      </c>
      <c r="BS1073" s="181">
        <f t="shared" si="331"/>
        <v>0</v>
      </c>
    </row>
    <row r="1074" spans="41:71">
      <c r="AO1074" s="38">
        <f t="shared" si="318"/>
        <v>0</v>
      </c>
      <c r="AP1074" s="38">
        <f t="shared" si="319"/>
        <v>0</v>
      </c>
      <c r="AR1074" s="181">
        <f>Инвентаризация!O1077</f>
        <v>0</v>
      </c>
      <c r="AS1074" s="181">
        <f>Инвентаризация!P1077</f>
        <v>0</v>
      </c>
      <c r="AT1074" s="181">
        <f>Инвентаризация!Q1077</f>
        <v>0</v>
      </c>
      <c r="AU1074" s="181">
        <f>IFERROR('Аксапта '!A1082,"-")</f>
        <v>0</v>
      </c>
      <c r="AV1074" s="38">
        <f t="shared" si="320"/>
        <v>0</v>
      </c>
      <c r="AW1074" s="38">
        <f t="shared" si="321"/>
        <v>0</v>
      </c>
      <c r="AX1074" s="38">
        <f t="shared" si="322"/>
        <v>0</v>
      </c>
      <c r="AY1074" s="181">
        <f t="shared" si="323"/>
        <v>0</v>
      </c>
      <c r="BB1074" s="181">
        <f>Инвентаризация!O1077</f>
        <v>0</v>
      </c>
      <c r="BC1074" s="181">
        <f>Инвентаризация!P1077</f>
        <v>0</v>
      </c>
      <c r="BD1074" s="181">
        <f>Инвентаризация!Q1077</f>
        <v>0</v>
      </c>
      <c r="BE1074" s="181">
        <f>IFERROR('Аксапта 2'!A1082,"-")</f>
        <v>0</v>
      </c>
      <c r="BF1074" s="38">
        <f t="shared" si="324"/>
        <v>0</v>
      </c>
      <c r="BG1074" s="38">
        <f t="shared" si="325"/>
        <v>0</v>
      </c>
      <c r="BH1074" s="38">
        <f t="shared" si="326"/>
        <v>0</v>
      </c>
      <c r="BI1074" s="181">
        <f t="shared" si="327"/>
        <v>0</v>
      </c>
      <c r="BL1074" s="181">
        <f>Инвентаризация!O1077</f>
        <v>0</v>
      </c>
      <c r="BM1074" s="181">
        <f>Инвентаризация!P1077</f>
        <v>0</v>
      </c>
      <c r="BN1074" s="181">
        <f>Инвентаризация!Q1077</f>
        <v>0</v>
      </c>
      <c r="BO1074" s="181">
        <f>IFERROR('Аксапта 3'!A1082,"-")</f>
        <v>0</v>
      </c>
      <c r="BP1074" s="38">
        <f t="shared" si="328"/>
        <v>0</v>
      </c>
      <c r="BQ1074" s="38">
        <f t="shared" si="329"/>
        <v>0</v>
      </c>
      <c r="BR1074" s="38">
        <f t="shared" si="330"/>
        <v>0</v>
      </c>
      <c r="BS1074" s="181">
        <f t="shared" si="331"/>
        <v>0</v>
      </c>
    </row>
    <row r="1075" spans="41:71">
      <c r="AO1075" s="38">
        <f t="shared" si="318"/>
        <v>0</v>
      </c>
      <c r="AP1075" s="38">
        <f t="shared" si="319"/>
        <v>0</v>
      </c>
      <c r="AR1075" s="181">
        <f>Инвентаризация!O1078</f>
        <v>0</v>
      </c>
      <c r="AS1075" s="181">
        <f>Инвентаризация!P1078</f>
        <v>0</v>
      </c>
      <c r="AT1075" s="181">
        <f>Инвентаризация!Q1078</f>
        <v>0</v>
      </c>
      <c r="AU1075" s="181">
        <f>IFERROR('Аксапта '!A1083,"-")</f>
        <v>0</v>
      </c>
      <c r="AV1075" s="38">
        <f t="shared" si="320"/>
        <v>0</v>
      </c>
      <c r="AW1075" s="38">
        <f t="shared" si="321"/>
        <v>0</v>
      </c>
      <c r="AX1075" s="38">
        <f t="shared" si="322"/>
        <v>0</v>
      </c>
      <c r="AY1075" s="181">
        <f t="shared" si="323"/>
        <v>0</v>
      </c>
      <c r="BB1075" s="181">
        <f>Инвентаризация!O1078</f>
        <v>0</v>
      </c>
      <c r="BC1075" s="181">
        <f>Инвентаризация!P1078</f>
        <v>0</v>
      </c>
      <c r="BD1075" s="181">
        <f>Инвентаризация!Q1078</f>
        <v>0</v>
      </c>
      <c r="BE1075" s="181">
        <f>IFERROR('Аксапта 2'!A1083,"-")</f>
        <v>0</v>
      </c>
      <c r="BF1075" s="38">
        <f t="shared" si="324"/>
        <v>0</v>
      </c>
      <c r="BG1075" s="38">
        <f t="shared" si="325"/>
        <v>0</v>
      </c>
      <c r="BH1075" s="38">
        <f t="shared" si="326"/>
        <v>0</v>
      </c>
      <c r="BI1075" s="181">
        <f t="shared" si="327"/>
        <v>0</v>
      </c>
      <c r="BL1075" s="181">
        <f>Инвентаризация!O1078</f>
        <v>0</v>
      </c>
      <c r="BM1075" s="181">
        <f>Инвентаризация!P1078</f>
        <v>0</v>
      </c>
      <c r="BN1075" s="181">
        <f>Инвентаризация!Q1078</f>
        <v>0</v>
      </c>
      <c r="BO1075" s="181">
        <f>IFERROR('Аксапта 3'!A1083,"-")</f>
        <v>0</v>
      </c>
      <c r="BP1075" s="38">
        <f t="shared" si="328"/>
        <v>0</v>
      </c>
      <c r="BQ1075" s="38">
        <f t="shared" si="329"/>
        <v>0</v>
      </c>
      <c r="BR1075" s="38">
        <f t="shared" si="330"/>
        <v>0</v>
      </c>
      <c r="BS1075" s="181">
        <f t="shared" si="331"/>
        <v>0</v>
      </c>
    </row>
    <row r="1076" spans="41:71">
      <c r="AO1076" s="38">
        <f t="shared" si="318"/>
        <v>0</v>
      </c>
      <c r="AP1076" s="38">
        <f t="shared" si="319"/>
        <v>0</v>
      </c>
      <c r="AR1076" s="181">
        <f>Инвентаризация!O1079</f>
        <v>0</v>
      </c>
      <c r="AS1076" s="181">
        <f>Инвентаризация!P1079</f>
        <v>0</v>
      </c>
      <c r="AT1076" s="181">
        <f>Инвентаризация!Q1079</f>
        <v>0</v>
      </c>
      <c r="AU1076" s="181">
        <f>IFERROR('Аксапта '!A1084,"-")</f>
        <v>0</v>
      </c>
      <c r="AV1076" s="38">
        <f t="shared" si="320"/>
        <v>0</v>
      </c>
      <c r="AW1076" s="38">
        <f t="shared" si="321"/>
        <v>0</v>
      </c>
      <c r="AX1076" s="38">
        <f t="shared" si="322"/>
        <v>0</v>
      </c>
      <c r="AY1076" s="181">
        <f t="shared" si="323"/>
        <v>0</v>
      </c>
      <c r="BB1076" s="181">
        <f>Инвентаризация!O1079</f>
        <v>0</v>
      </c>
      <c r="BC1076" s="181">
        <f>Инвентаризация!P1079</f>
        <v>0</v>
      </c>
      <c r="BD1076" s="181">
        <f>Инвентаризация!Q1079</f>
        <v>0</v>
      </c>
      <c r="BE1076" s="181">
        <f>IFERROR('Аксапта 2'!A1084,"-")</f>
        <v>0</v>
      </c>
      <c r="BF1076" s="38">
        <f t="shared" si="324"/>
        <v>0</v>
      </c>
      <c r="BG1076" s="38">
        <f t="shared" si="325"/>
        <v>0</v>
      </c>
      <c r="BH1076" s="38">
        <f t="shared" si="326"/>
        <v>0</v>
      </c>
      <c r="BI1076" s="181">
        <f t="shared" si="327"/>
        <v>0</v>
      </c>
      <c r="BL1076" s="181">
        <f>Инвентаризация!O1079</f>
        <v>0</v>
      </c>
      <c r="BM1076" s="181">
        <f>Инвентаризация!P1079</f>
        <v>0</v>
      </c>
      <c r="BN1076" s="181">
        <f>Инвентаризация!Q1079</f>
        <v>0</v>
      </c>
      <c r="BO1076" s="181">
        <f>IFERROR('Аксапта 3'!A1084,"-")</f>
        <v>0</v>
      </c>
      <c r="BP1076" s="38">
        <f t="shared" si="328"/>
        <v>0</v>
      </c>
      <c r="BQ1076" s="38">
        <f t="shared" si="329"/>
        <v>0</v>
      </c>
      <c r="BR1076" s="38">
        <f t="shared" si="330"/>
        <v>0</v>
      </c>
      <c r="BS1076" s="181">
        <f t="shared" si="331"/>
        <v>0</v>
      </c>
    </row>
    <row r="1077" spans="41:71">
      <c r="AO1077" s="38">
        <f t="shared" si="318"/>
        <v>0</v>
      </c>
      <c r="AP1077" s="38">
        <f t="shared" si="319"/>
        <v>0</v>
      </c>
      <c r="AR1077" s="181">
        <f>Инвентаризация!O1080</f>
        <v>0</v>
      </c>
      <c r="AS1077" s="181">
        <f>Инвентаризация!P1080</f>
        <v>0</v>
      </c>
      <c r="AT1077" s="181">
        <f>Инвентаризация!Q1080</f>
        <v>0</v>
      </c>
      <c r="AU1077" s="181">
        <f>IFERROR('Аксапта '!A1085,"-")</f>
        <v>0</v>
      </c>
      <c r="AV1077" s="38">
        <f t="shared" si="320"/>
        <v>0</v>
      </c>
      <c r="AW1077" s="38">
        <f t="shared" si="321"/>
        <v>0</v>
      </c>
      <c r="AX1077" s="38">
        <f t="shared" si="322"/>
        <v>0</v>
      </c>
      <c r="AY1077" s="181">
        <f t="shared" si="323"/>
        <v>0</v>
      </c>
      <c r="BB1077" s="181">
        <f>Инвентаризация!O1080</f>
        <v>0</v>
      </c>
      <c r="BC1077" s="181">
        <f>Инвентаризация!P1080</f>
        <v>0</v>
      </c>
      <c r="BD1077" s="181">
        <f>Инвентаризация!Q1080</f>
        <v>0</v>
      </c>
      <c r="BE1077" s="181">
        <f>IFERROR('Аксапта 2'!A1085,"-")</f>
        <v>0</v>
      </c>
      <c r="BF1077" s="38">
        <f t="shared" si="324"/>
        <v>0</v>
      </c>
      <c r="BG1077" s="38">
        <f t="shared" si="325"/>
        <v>0</v>
      </c>
      <c r="BH1077" s="38">
        <f t="shared" si="326"/>
        <v>0</v>
      </c>
      <c r="BI1077" s="181">
        <f t="shared" si="327"/>
        <v>0</v>
      </c>
      <c r="BL1077" s="181">
        <f>Инвентаризация!O1080</f>
        <v>0</v>
      </c>
      <c r="BM1077" s="181">
        <f>Инвентаризация!P1080</f>
        <v>0</v>
      </c>
      <c r="BN1077" s="181">
        <f>Инвентаризация!Q1080</f>
        <v>0</v>
      </c>
      <c r="BO1077" s="181">
        <f>IFERROR('Аксапта 3'!A1085,"-")</f>
        <v>0</v>
      </c>
      <c r="BP1077" s="38">
        <f t="shared" si="328"/>
        <v>0</v>
      </c>
      <c r="BQ1077" s="38">
        <f t="shared" si="329"/>
        <v>0</v>
      </c>
      <c r="BR1077" s="38">
        <f t="shared" si="330"/>
        <v>0</v>
      </c>
      <c r="BS1077" s="181">
        <f t="shared" si="331"/>
        <v>0</v>
      </c>
    </row>
    <row r="1078" spans="41:71">
      <c r="AO1078" s="38">
        <f t="shared" si="318"/>
        <v>0</v>
      </c>
      <c r="AP1078" s="38">
        <f t="shared" si="319"/>
        <v>0</v>
      </c>
      <c r="AR1078" s="181">
        <f>Инвентаризация!O1081</f>
        <v>0</v>
      </c>
      <c r="AS1078" s="181">
        <f>Инвентаризация!P1081</f>
        <v>0</v>
      </c>
      <c r="AT1078" s="181">
        <f>Инвентаризация!Q1081</f>
        <v>0</v>
      </c>
      <c r="AU1078" s="181">
        <f>IFERROR('Аксапта '!A1086,"-")</f>
        <v>0</v>
      </c>
      <c r="AV1078" s="38">
        <f t="shared" si="320"/>
        <v>0</v>
      </c>
      <c r="AW1078" s="38">
        <f t="shared" si="321"/>
        <v>0</v>
      </c>
      <c r="AX1078" s="38">
        <f t="shared" si="322"/>
        <v>0</v>
      </c>
      <c r="AY1078" s="181">
        <f t="shared" si="323"/>
        <v>0</v>
      </c>
      <c r="BB1078" s="181">
        <f>Инвентаризация!O1081</f>
        <v>0</v>
      </c>
      <c r="BC1078" s="181">
        <f>Инвентаризация!P1081</f>
        <v>0</v>
      </c>
      <c r="BD1078" s="181">
        <f>Инвентаризация!Q1081</f>
        <v>0</v>
      </c>
      <c r="BE1078" s="181">
        <f>IFERROR('Аксапта 2'!A1086,"-")</f>
        <v>0</v>
      </c>
      <c r="BF1078" s="38">
        <f t="shared" si="324"/>
        <v>0</v>
      </c>
      <c r="BG1078" s="38">
        <f t="shared" si="325"/>
        <v>0</v>
      </c>
      <c r="BH1078" s="38">
        <f t="shared" si="326"/>
        <v>0</v>
      </c>
      <c r="BI1078" s="181">
        <f t="shared" si="327"/>
        <v>0</v>
      </c>
      <c r="BL1078" s="181">
        <f>Инвентаризация!O1081</f>
        <v>0</v>
      </c>
      <c r="BM1078" s="181">
        <f>Инвентаризация!P1081</f>
        <v>0</v>
      </c>
      <c r="BN1078" s="181">
        <f>Инвентаризация!Q1081</f>
        <v>0</v>
      </c>
      <c r="BO1078" s="181">
        <f>IFERROR('Аксапта 3'!A1086,"-")</f>
        <v>0</v>
      </c>
      <c r="BP1078" s="38">
        <f t="shared" si="328"/>
        <v>0</v>
      </c>
      <c r="BQ1078" s="38">
        <f t="shared" si="329"/>
        <v>0</v>
      </c>
      <c r="BR1078" s="38">
        <f t="shared" si="330"/>
        <v>0</v>
      </c>
      <c r="BS1078" s="181">
        <f t="shared" si="331"/>
        <v>0</v>
      </c>
    </row>
    <row r="1079" spans="41:71">
      <c r="AO1079" s="38">
        <f t="shared" si="318"/>
        <v>0</v>
      </c>
      <c r="AP1079" s="38">
        <f t="shared" si="319"/>
        <v>0</v>
      </c>
      <c r="AR1079" s="181">
        <f>Инвентаризация!O1082</f>
        <v>0</v>
      </c>
      <c r="AS1079" s="181">
        <f>Инвентаризация!P1082</f>
        <v>0</v>
      </c>
      <c r="AT1079" s="181">
        <f>Инвентаризация!Q1082</f>
        <v>0</v>
      </c>
      <c r="AU1079" s="181">
        <f>IFERROR('Аксапта '!A1087,"-")</f>
        <v>0</v>
      </c>
      <c r="AV1079" s="38">
        <f t="shared" si="320"/>
        <v>0</v>
      </c>
      <c r="AW1079" s="38">
        <f t="shared" si="321"/>
        <v>0</v>
      </c>
      <c r="AX1079" s="38">
        <f t="shared" si="322"/>
        <v>0</v>
      </c>
      <c r="AY1079" s="181">
        <f t="shared" si="323"/>
        <v>0</v>
      </c>
      <c r="BB1079" s="181">
        <f>Инвентаризация!O1082</f>
        <v>0</v>
      </c>
      <c r="BC1079" s="181">
        <f>Инвентаризация!P1082</f>
        <v>0</v>
      </c>
      <c r="BD1079" s="181">
        <f>Инвентаризация!Q1082</f>
        <v>0</v>
      </c>
      <c r="BE1079" s="181">
        <f>IFERROR('Аксапта 2'!A1087,"-")</f>
        <v>0</v>
      </c>
      <c r="BF1079" s="38">
        <f t="shared" si="324"/>
        <v>0</v>
      </c>
      <c r="BG1079" s="38">
        <f t="shared" si="325"/>
        <v>0</v>
      </c>
      <c r="BH1079" s="38">
        <f t="shared" si="326"/>
        <v>0</v>
      </c>
      <c r="BI1079" s="181">
        <f t="shared" si="327"/>
        <v>0</v>
      </c>
      <c r="BL1079" s="181">
        <f>Инвентаризация!O1082</f>
        <v>0</v>
      </c>
      <c r="BM1079" s="181">
        <f>Инвентаризация!P1082</f>
        <v>0</v>
      </c>
      <c r="BN1079" s="181">
        <f>Инвентаризация!Q1082</f>
        <v>0</v>
      </c>
      <c r="BO1079" s="181">
        <f>IFERROR('Аксапта 3'!A1087,"-")</f>
        <v>0</v>
      </c>
      <c r="BP1079" s="38">
        <f t="shared" si="328"/>
        <v>0</v>
      </c>
      <c r="BQ1079" s="38">
        <f t="shared" si="329"/>
        <v>0</v>
      </c>
      <c r="BR1079" s="38">
        <f t="shared" si="330"/>
        <v>0</v>
      </c>
      <c r="BS1079" s="181">
        <f t="shared" si="331"/>
        <v>0</v>
      </c>
    </row>
    <row r="1080" spans="41:71">
      <c r="AO1080" s="38">
        <f t="shared" si="318"/>
        <v>0</v>
      </c>
      <c r="AP1080" s="38">
        <f t="shared" si="319"/>
        <v>0</v>
      </c>
      <c r="AR1080" s="181">
        <f>Инвентаризация!O1083</f>
        <v>0</v>
      </c>
      <c r="AS1080" s="181">
        <f>Инвентаризация!P1083</f>
        <v>0</v>
      </c>
      <c r="AT1080" s="181">
        <f>Инвентаризация!Q1083</f>
        <v>0</v>
      </c>
      <c r="AU1080" s="181">
        <f>IFERROR('Аксапта '!A1088,"-")</f>
        <v>0</v>
      </c>
      <c r="AV1080" s="38">
        <f t="shared" si="320"/>
        <v>0</v>
      </c>
      <c r="AW1080" s="38">
        <f t="shared" si="321"/>
        <v>0</v>
      </c>
      <c r="AX1080" s="38">
        <f t="shared" si="322"/>
        <v>0</v>
      </c>
      <c r="AY1080" s="181">
        <f t="shared" si="323"/>
        <v>0</v>
      </c>
      <c r="BB1080" s="181">
        <f>Инвентаризация!O1083</f>
        <v>0</v>
      </c>
      <c r="BC1080" s="181">
        <f>Инвентаризация!P1083</f>
        <v>0</v>
      </c>
      <c r="BD1080" s="181">
        <f>Инвентаризация!Q1083</f>
        <v>0</v>
      </c>
      <c r="BE1080" s="181">
        <f>IFERROR('Аксапта 2'!A1088,"-")</f>
        <v>0</v>
      </c>
      <c r="BF1080" s="38">
        <f t="shared" si="324"/>
        <v>0</v>
      </c>
      <c r="BG1080" s="38">
        <f t="shared" si="325"/>
        <v>0</v>
      </c>
      <c r="BH1080" s="38">
        <f t="shared" si="326"/>
        <v>0</v>
      </c>
      <c r="BI1080" s="181">
        <f t="shared" si="327"/>
        <v>0</v>
      </c>
      <c r="BL1080" s="181">
        <f>Инвентаризация!O1083</f>
        <v>0</v>
      </c>
      <c r="BM1080" s="181">
        <f>Инвентаризация!P1083</f>
        <v>0</v>
      </c>
      <c r="BN1080" s="181">
        <f>Инвентаризация!Q1083</f>
        <v>0</v>
      </c>
      <c r="BO1080" s="181">
        <f>IFERROR('Аксапта 3'!A1088,"-")</f>
        <v>0</v>
      </c>
      <c r="BP1080" s="38">
        <f t="shared" si="328"/>
        <v>0</v>
      </c>
      <c r="BQ1080" s="38">
        <f t="shared" si="329"/>
        <v>0</v>
      </c>
      <c r="BR1080" s="38">
        <f t="shared" si="330"/>
        <v>0</v>
      </c>
      <c r="BS1080" s="181">
        <f t="shared" si="331"/>
        <v>0</v>
      </c>
    </row>
    <row r="1081" spans="41:71">
      <c r="AO1081" s="38">
        <f t="shared" si="318"/>
        <v>0</v>
      </c>
      <c r="AP1081" s="38">
        <f t="shared" si="319"/>
        <v>0</v>
      </c>
      <c r="AR1081" s="181">
        <f>Инвентаризация!O1084</f>
        <v>0</v>
      </c>
      <c r="AS1081" s="181">
        <f>Инвентаризация!P1084</f>
        <v>0</v>
      </c>
      <c r="AT1081" s="181">
        <f>Инвентаризация!Q1084</f>
        <v>0</v>
      </c>
      <c r="AU1081" s="181">
        <f>IFERROR('Аксапта '!A1089,"-")</f>
        <v>0</v>
      </c>
      <c r="AV1081" s="38">
        <f t="shared" si="320"/>
        <v>0</v>
      </c>
      <c r="AW1081" s="38">
        <f t="shared" si="321"/>
        <v>0</v>
      </c>
      <c r="AX1081" s="38">
        <f t="shared" si="322"/>
        <v>0</v>
      </c>
      <c r="AY1081" s="181">
        <f t="shared" si="323"/>
        <v>0</v>
      </c>
      <c r="BB1081" s="181">
        <f>Инвентаризация!O1084</f>
        <v>0</v>
      </c>
      <c r="BC1081" s="181">
        <f>Инвентаризация!P1084</f>
        <v>0</v>
      </c>
      <c r="BD1081" s="181">
        <f>Инвентаризация!Q1084</f>
        <v>0</v>
      </c>
      <c r="BE1081" s="181">
        <f>IFERROR('Аксапта 2'!A1089,"-")</f>
        <v>0</v>
      </c>
      <c r="BF1081" s="38">
        <f t="shared" si="324"/>
        <v>0</v>
      </c>
      <c r="BG1081" s="38">
        <f t="shared" si="325"/>
        <v>0</v>
      </c>
      <c r="BH1081" s="38">
        <f t="shared" si="326"/>
        <v>0</v>
      </c>
      <c r="BI1081" s="181">
        <f t="shared" si="327"/>
        <v>0</v>
      </c>
      <c r="BL1081" s="181">
        <f>Инвентаризация!O1084</f>
        <v>0</v>
      </c>
      <c r="BM1081" s="181">
        <f>Инвентаризация!P1084</f>
        <v>0</v>
      </c>
      <c r="BN1081" s="181">
        <f>Инвентаризация!Q1084</f>
        <v>0</v>
      </c>
      <c r="BO1081" s="181">
        <f>IFERROR('Аксапта 3'!A1089,"-")</f>
        <v>0</v>
      </c>
      <c r="BP1081" s="38">
        <f t="shared" si="328"/>
        <v>0</v>
      </c>
      <c r="BQ1081" s="38">
        <f t="shared" si="329"/>
        <v>0</v>
      </c>
      <c r="BR1081" s="38">
        <f t="shared" si="330"/>
        <v>0</v>
      </c>
      <c r="BS1081" s="181">
        <f t="shared" si="331"/>
        <v>0</v>
      </c>
    </row>
    <row r="1082" spans="41:71">
      <c r="AO1082" s="38">
        <f t="shared" si="318"/>
        <v>0</v>
      </c>
      <c r="AP1082" s="38">
        <f t="shared" si="319"/>
        <v>0</v>
      </c>
      <c r="AR1082" s="181">
        <f>Инвентаризация!O1085</f>
        <v>0</v>
      </c>
      <c r="AS1082" s="181">
        <f>Инвентаризация!P1085</f>
        <v>0</v>
      </c>
      <c r="AT1082" s="181">
        <f>Инвентаризация!Q1085</f>
        <v>0</v>
      </c>
      <c r="AU1082" s="181">
        <f>IFERROR('Аксапта '!A1090,"-")</f>
        <v>0</v>
      </c>
      <c r="AV1082" s="38">
        <f t="shared" si="320"/>
        <v>0</v>
      </c>
      <c r="AW1082" s="38">
        <f t="shared" si="321"/>
        <v>0</v>
      </c>
      <c r="AX1082" s="38">
        <f t="shared" si="322"/>
        <v>0</v>
      </c>
      <c r="AY1082" s="181">
        <f t="shared" si="323"/>
        <v>0</v>
      </c>
      <c r="BB1082" s="181">
        <f>Инвентаризация!O1085</f>
        <v>0</v>
      </c>
      <c r="BC1082" s="181">
        <f>Инвентаризация!P1085</f>
        <v>0</v>
      </c>
      <c r="BD1082" s="181">
        <f>Инвентаризация!Q1085</f>
        <v>0</v>
      </c>
      <c r="BE1082" s="181">
        <f>IFERROR('Аксапта 2'!A1090,"-")</f>
        <v>0</v>
      </c>
      <c r="BF1082" s="38">
        <f t="shared" si="324"/>
        <v>0</v>
      </c>
      <c r="BG1082" s="38">
        <f t="shared" si="325"/>
        <v>0</v>
      </c>
      <c r="BH1082" s="38">
        <f t="shared" si="326"/>
        <v>0</v>
      </c>
      <c r="BI1082" s="181">
        <f t="shared" si="327"/>
        <v>0</v>
      </c>
      <c r="BL1082" s="181">
        <f>Инвентаризация!O1085</f>
        <v>0</v>
      </c>
      <c r="BM1082" s="181">
        <f>Инвентаризация!P1085</f>
        <v>0</v>
      </c>
      <c r="BN1082" s="181">
        <f>Инвентаризация!Q1085</f>
        <v>0</v>
      </c>
      <c r="BO1082" s="181">
        <f>IFERROR('Аксапта 3'!A1090,"-")</f>
        <v>0</v>
      </c>
      <c r="BP1082" s="38">
        <f t="shared" si="328"/>
        <v>0</v>
      </c>
      <c r="BQ1082" s="38">
        <f t="shared" si="329"/>
        <v>0</v>
      </c>
      <c r="BR1082" s="38">
        <f t="shared" si="330"/>
        <v>0</v>
      </c>
      <c r="BS1082" s="181">
        <f t="shared" si="331"/>
        <v>0</v>
      </c>
    </row>
    <row r="1083" spans="41:71">
      <c r="AO1083" s="38">
        <f t="shared" si="318"/>
        <v>0</v>
      </c>
      <c r="AP1083" s="38">
        <f t="shared" si="319"/>
        <v>0</v>
      </c>
      <c r="AR1083" s="181">
        <f>Инвентаризация!O1086</f>
        <v>0</v>
      </c>
      <c r="AS1083" s="181">
        <f>Инвентаризация!P1086</f>
        <v>0</v>
      </c>
      <c r="AT1083" s="181">
        <f>Инвентаризация!Q1086</f>
        <v>0</v>
      </c>
      <c r="AU1083" s="181">
        <f>IFERROR('Аксапта '!A1091,"-")</f>
        <v>0</v>
      </c>
      <c r="AV1083" s="38">
        <f t="shared" si="320"/>
        <v>0</v>
      </c>
      <c r="AW1083" s="38">
        <f t="shared" si="321"/>
        <v>0</v>
      </c>
      <c r="AX1083" s="38">
        <f t="shared" si="322"/>
        <v>0</v>
      </c>
      <c r="AY1083" s="181">
        <f t="shared" si="323"/>
        <v>0</v>
      </c>
      <c r="BB1083" s="181">
        <f>Инвентаризация!O1086</f>
        <v>0</v>
      </c>
      <c r="BC1083" s="181">
        <f>Инвентаризация!P1086</f>
        <v>0</v>
      </c>
      <c r="BD1083" s="181">
        <f>Инвентаризация!Q1086</f>
        <v>0</v>
      </c>
      <c r="BE1083" s="181">
        <f>IFERROR('Аксапта 2'!A1091,"-")</f>
        <v>0</v>
      </c>
      <c r="BF1083" s="38">
        <f t="shared" si="324"/>
        <v>0</v>
      </c>
      <c r="BG1083" s="38">
        <f t="shared" si="325"/>
        <v>0</v>
      </c>
      <c r="BH1083" s="38">
        <f t="shared" si="326"/>
        <v>0</v>
      </c>
      <c r="BI1083" s="181">
        <f t="shared" si="327"/>
        <v>0</v>
      </c>
      <c r="BL1083" s="181">
        <f>Инвентаризация!O1086</f>
        <v>0</v>
      </c>
      <c r="BM1083" s="181">
        <f>Инвентаризация!P1086</f>
        <v>0</v>
      </c>
      <c r="BN1083" s="181">
        <f>Инвентаризация!Q1086</f>
        <v>0</v>
      </c>
      <c r="BO1083" s="181">
        <f>IFERROR('Аксапта 3'!A1091,"-")</f>
        <v>0</v>
      </c>
      <c r="BP1083" s="38">
        <f t="shared" si="328"/>
        <v>0</v>
      </c>
      <c r="BQ1083" s="38">
        <f t="shared" si="329"/>
        <v>0</v>
      </c>
      <c r="BR1083" s="38">
        <f t="shared" si="330"/>
        <v>0</v>
      </c>
      <c r="BS1083" s="181">
        <f t="shared" si="331"/>
        <v>0</v>
      </c>
    </row>
    <row r="1084" spans="41:71">
      <c r="AO1084" s="38">
        <f t="shared" si="318"/>
        <v>0</v>
      </c>
      <c r="AP1084" s="38">
        <f t="shared" si="319"/>
        <v>0</v>
      </c>
      <c r="AR1084" s="181">
        <f>Инвентаризация!O1087</f>
        <v>0</v>
      </c>
      <c r="AS1084" s="181">
        <f>Инвентаризация!P1087</f>
        <v>0</v>
      </c>
      <c r="AT1084" s="181">
        <f>Инвентаризация!Q1087</f>
        <v>0</v>
      </c>
      <c r="AU1084" s="181">
        <f>IFERROR('Аксапта '!A1092,"-")</f>
        <v>0</v>
      </c>
      <c r="AV1084" s="38">
        <f t="shared" si="320"/>
        <v>0</v>
      </c>
      <c r="AW1084" s="38">
        <f t="shared" si="321"/>
        <v>0</v>
      </c>
      <c r="AX1084" s="38">
        <f t="shared" si="322"/>
        <v>0</v>
      </c>
      <c r="AY1084" s="181">
        <f t="shared" si="323"/>
        <v>0</v>
      </c>
      <c r="BB1084" s="181">
        <f>Инвентаризация!O1087</f>
        <v>0</v>
      </c>
      <c r="BC1084" s="181">
        <f>Инвентаризация!P1087</f>
        <v>0</v>
      </c>
      <c r="BD1084" s="181">
        <f>Инвентаризация!Q1087</f>
        <v>0</v>
      </c>
      <c r="BE1084" s="181">
        <f>IFERROR('Аксапта 2'!A1092,"-")</f>
        <v>0</v>
      </c>
      <c r="BF1084" s="38">
        <f t="shared" si="324"/>
        <v>0</v>
      </c>
      <c r="BG1084" s="38">
        <f t="shared" si="325"/>
        <v>0</v>
      </c>
      <c r="BH1084" s="38">
        <f t="shared" si="326"/>
        <v>0</v>
      </c>
      <c r="BI1084" s="181">
        <f t="shared" si="327"/>
        <v>0</v>
      </c>
      <c r="BL1084" s="181">
        <f>Инвентаризация!O1087</f>
        <v>0</v>
      </c>
      <c r="BM1084" s="181">
        <f>Инвентаризация!P1087</f>
        <v>0</v>
      </c>
      <c r="BN1084" s="181">
        <f>Инвентаризация!Q1087</f>
        <v>0</v>
      </c>
      <c r="BO1084" s="181">
        <f>IFERROR('Аксапта 3'!A1092,"-")</f>
        <v>0</v>
      </c>
      <c r="BP1084" s="38">
        <f t="shared" si="328"/>
        <v>0</v>
      </c>
      <c r="BQ1084" s="38">
        <f t="shared" si="329"/>
        <v>0</v>
      </c>
      <c r="BR1084" s="38">
        <f t="shared" si="330"/>
        <v>0</v>
      </c>
      <c r="BS1084" s="181">
        <f t="shared" si="331"/>
        <v>0</v>
      </c>
    </row>
    <row r="1085" spans="41:71">
      <c r="AO1085" s="38">
        <f t="shared" si="318"/>
        <v>0</v>
      </c>
      <c r="AP1085" s="38">
        <f t="shared" si="319"/>
        <v>0</v>
      </c>
      <c r="AR1085" s="181">
        <f>Инвентаризация!O1088</f>
        <v>0</v>
      </c>
      <c r="AS1085" s="181">
        <f>Инвентаризация!P1088</f>
        <v>0</v>
      </c>
      <c r="AT1085" s="181">
        <f>Инвентаризация!Q1088</f>
        <v>0</v>
      </c>
      <c r="AU1085" s="181">
        <f>IFERROR('Аксапта '!A1093,"-")</f>
        <v>0</v>
      </c>
      <c r="AV1085" s="38">
        <f t="shared" si="320"/>
        <v>0</v>
      </c>
      <c r="AW1085" s="38">
        <f t="shared" si="321"/>
        <v>0</v>
      </c>
      <c r="AX1085" s="38">
        <f t="shared" si="322"/>
        <v>0</v>
      </c>
      <c r="AY1085" s="181">
        <f t="shared" si="323"/>
        <v>0</v>
      </c>
      <c r="BB1085" s="181">
        <f>Инвентаризация!O1088</f>
        <v>0</v>
      </c>
      <c r="BC1085" s="181">
        <f>Инвентаризация!P1088</f>
        <v>0</v>
      </c>
      <c r="BD1085" s="181">
        <f>Инвентаризация!Q1088</f>
        <v>0</v>
      </c>
      <c r="BE1085" s="181">
        <f>IFERROR('Аксапта 2'!A1093,"-")</f>
        <v>0</v>
      </c>
      <c r="BF1085" s="38">
        <f t="shared" si="324"/>
        <v>0</v>
      </c>
      <c r="BG1085" s="38">
        <f t="shared" si="325"/>
        <v>0</v>
      </c>
      <c r="BH1085" s="38">
        <f t="shared" si="326"/>
        <v>0</v>
      </c>
      <c r="BI1085" s="181">
        <f t="shared" si="327"/>
        <v>0</v>
      </c>
      <c r="BL1085" s="181">
        <f>Инвентаризация!O1088</f>
        <v>0</v>
      </c>
      <c r="BM1085" s="181">
        <f>Инвентаризация!P1088</f>
        <v>0</v>
      </c>
      <c r="BN1085" s="181">
        <f>Инвентаризация!Q1088</f>
        <v>0</v>
      </c>
      <c r="BO1085" s="181">
        <f>IFERROR('Аксапта 3'!A1093,"-")</f>
        <v>0</v>
      </c>
      <c r="BP1085" s="38">
        <f t="shared" si="328"/>
        <v>0</v>
      </c>
      <c r="BQ1085" s="38">
        <f t="shared" si="329"/>
        <v>0</v>
      </c>
      <c r="BR1085" s="38">
        <f t="shared" si="330"/>
        <v>0</v>
      </c>
      <c r="BS1085" s="181">
        <f t="shared" si="331"/>
        <v>0</v>
      </c>
    </row>
    <row r="1086" spans="41:71">
      <c r="AO1086" s="38">
        <f t="shared" si="318"/>
        <v>0</v>
      </c>
      <c r="AP1086" s="38">
        <f t="shared" si="319"/>
        <v>0</v>
      </c>
      <c r="AR1086" s="181">
        <f>Инвентаризация!O1089</f>
        <v>0</v>
      </c>
      <c r="AS1086" s="181">
        <f>Инвентаризация!P1089</f>
        <v>0</v>
      </c>
      <c r="AT1086" s="181">
        <f>Инвентаризация!Q1089</f>
        <v>0</v>
      </c>
      <c r="AU1086" s="181">
        <f>IFERROR('Аксапта '!A1094,"-")</f>
        <v>0</v>
      </c>
      <c r="AV1086" s="38">
        <f t="shared" si="320"/>
        <v>0</v>
      </c>
      <c r="AW1086" s="38">
        <f t="shared" si="321"/>
        <v>0</v>
      </c>
      <c r="AX1086" s="38">
        <f t="shared" si="322"/>
        <v>0</v>
      </c>
      <c r="AY1086" s="181">
        <f t="shared" si="323"/>
        <v>0</v>
      </c>
      <c r="BB1086" s="181">
        <f>Инвентаризация!O1089</f>
        <v>0</v>
      </c>
      <c r="BC1086" s="181">
        <f>Инвентаризация!P1089</f>
        <v>0</v>
      </c>
      <c r="BD1086" s="181">
        <f>Инвентаризация!Q1089</f>
        <v>0</v>
      </c>
      <c r="BE1086" s="181">
        <f>IFERROR('Аксапта 2'!A1094,"-")</f>
        <v>0</v>
      </c>
      <c r="BF1086" s="38">
        <f t="shared" si="324"/>
        <v>0</v>
      </c>
      <c r="BG1086" s="38">
        <f t="shared" si="325"/>
        <v>0</v>
      </c>
      <c r="BH1086" s="38">
        <f t="shared" si="326"/>
        <v>0</v>
      </c>
      <c r="BI1086" s="181">
        <f t="shared" si="327"/>
        <v>0</v>
      </c>
      <c r="BL1086" s="181">
        <f>Инвентаризация!O1089</f>
        <v>0</v>
      </c>
      <c r="BM1086" s="181">
        <f>Инвентаризация!P1089</f>
        <v>0</v>
      </c>
      <c r="BN1086" s="181">
        <f>Инвентаризация!Q1089</f>
        <v>0</v>
      </c>
      <c r="BO1086" s="181">
        <f>IFERROR('Аксапта 3'!A1094,"-")</f>
        <v>0</v>
      </c>
      <c r="BP1086" s="38">
        <f t="shared" si="328"/>
        <v>0</v>
      </c>
      <c r="BQ1086" s="38">
        <f t="shared" si="329"/>
        <v>0</v>
      </c>
      <c r="BR1086" s="38">
        <f t="shared" si="330"/>
        <v>0</v>
      </c>
      <c r="BS1086" s="181">
        <f t="shared" si="331"/>
        <v>0</v>
      </c>
    </row>
    <row r="1087" spans="41:71">
      <c r="AO1087" s="38">
        <f t="shared" si="318"/>
        <v>0</v>
      </c>
      <c r="AP1087" s="38">
        <f t="shared" si="319"/>
        <v>0</v>
      </c>
      <c r="AR1087" s="181">
        <f>Инвентаризация!O1090</f>
        <v>0</v>
      </c>
      <c r="AS1087" s="181">
        <f>Инвентаризация!P1090</f>
        <v>0</v>
      </c>
      <c r="AT1087" s="181">
        <f>Инвентаризация!Q1090</f>
        <v>0</v>
      </c>
      <c r="AU1087" s="181">
        <f>IFERROR('Аксапта '!A1095,"-")</f>
        <v>0</v>
      </c>
      <c r="AV1087" s="38">
        <f t="shared" si="320"/>
        <v>0</v>
      </c>
      <c r="AW1087" s="38">
        <f t="shared" si="321"/>
        <v>0</v>
      </c>
      <c r="AX1087" s="38">
        <f t="shared" si="322"/>
        <v>0</v>
      </c>
      <c r="AY1087" s="181">
        <f t="shared" si="323"/>
        <v>0</v>
      </c>
      <c r="BB1087" s="181">
        <f>Инвентаризация!O1090</f>
        <v>0</v>
      </c>
      <c r="BC1087" s="181">
        <f>Инвентаризация!P1090</f>
        <v>0</v>
      </c>
      <c r="BD1087" s="181">
        <f>Инвентаризация!Q1090</f>
        <v>0</v>
      </c>
      <c r="BE1087" s="181">
        <f>IFERROR('Аксапта 2'!A1095,"-")</f>
        <v>0</v>
      </c>
      <c r="BF1087" s="38">
        <f t="shared" si="324"/>
        <v>0</v>
      </c>
      <c r="BG1087" s="38">
        <f t="shared" si="325"/>
        <v>0</v>
      </c>
      <c r="BH1087" s="38">
        <f t="shared" si="326"/>
        <v>0</v>
      </c>
      <c r="BI1087" s="181">
        <f t="shared" si="327"/>
        <v>0</v>
      </c>
      <c r="BL1087" s="181">
        <f>Инвентаризация!O1090</f>
        <v>0</v>
      </c>
      <c r="BM1087" s="181">
        <f>Инвентаризация!P1090</f>
        <v>0</v>
      </c>
      <c r="BN1087" s="181">
        <f>Инвентаризация!Q1090</f>
        <v>0</v>
      </c>
      <c r="BO1087" s="181">
        <f>IFERROR('Аксапта 3'!A1095,"-")</f>
        <v>0</v>
      </c>
      <c r="BP1087" s="38">
        <f t="shared" si="328"/>
        <v>0</v>
      </c>
      <c r="BQ1087" s="38">
        <f t="shared" si="329"/>
        <v>0</v>
      </c>
      <c r="BR1087" s="38">
        <f t="shared" si="330"/>
        <v>0</v>
      </c>
      <c r="BS1087" s="181">
        <f t="shared" si="331"/>
        <v>0</v>
      </c>
    </row>
    <row r="1088" spans="41:71">
      <c r="AO1088" s="38">
        <f t="shared" si="318"/>
        <v>0</v>
      </c>
      <c r="AP1088" s="38">
        <f t="shared" si="319"/>
        <v>0</v>
      </c>
      <c r="AR1088" s="181">
        <f>Инвентаризация!O1091</f>
        <v>0</v>
      </c>
      <c r="AS1088" s="181">
        <f>Инвентаризация!P1091</f>
        <v>0</v>
      </c>
      <c r="AT1088" s="181">
        <f>Инвентаризация!Q1091</f>
        <v>0</v>
      </c>
      <c r="AU1088" s="181">
        <f>IFERROR('Аксапта '!A1096,"-")</f>
        <v>0</v>
      </c>
      <c r="AV1088" s="38">
        <f t="shared" si="320"/>
        <v>0</v>
      </c>
      <c r="AW1088" s="38">
        <f t="shared" si="321"/>
        <v>0</v>
      </c>
      <c r="AX1088" s="38">
        <f t="shared" si="322"/>
        <v>0</v>
      </c>
      <c r="AY1088" s="181">
        <f t="shared" si="323"/>
        <v>0</v>
      </c>
      <c r="BB1088" s="181">
        <f>Инвентаризация!O1091</f>
        <v>0</v>
      </c>
      <c r="BC1088" s="181">
        <f>Инвентаризация!P1091</f>
        <v>0</v>
      </c>
      <c r="BD1088" s="181">
        <f>Инвентаризация!Q1091</f>
        <v>0</v>
      </c>
      <c r="BE1088" s="181">
        <f>IFERROR('Аксапта 2'!A1096,"-")</f>
        <v>0</v>
      </c>
      <c r="BF1088" s="38">
        <f t="shared" si="324"/>
        <v>0</v>
      </c>
      <c r="BG1088" s="38">
        <f t="shared" si="325"/>
        <v>0</v>
      </c>
      <c r="BH1088" s="38">
        <f t="shared" si="326"/>
        <v>0</v>
      </c>
      <c r="BI1088" s="181">
        <f t="shared" si="327"/>
        <v>0</v>
      </c>
      <c r="BL1088" s="181">
        <f>Инвентаризация!O1091</f>
        <v>0</v>
      </c>
      <c r="BM1088" s="181">
        <f>Инвентаризация!P1091</f>
        <v>0</v>
      </c>
      <c r="BN1088" s="181">
        <f>Инвентаризация!Q1091</f>
        <v>0</v>
      </c>
      <c r="BO1088" s="181">
        <f>IFERROR('Аксапта 3'!A1096,"-")</f>
        <v>0</v>
      </c>
      <c r="BP1088" s="38">
        <f t="shared" si="328"/>
        <v>0</v>
      </c>
      <c r="BQ1088" s="38">
        <f t="shared" si="329"/>
        <v>0</v>
      </c>
      <c r="BR1088" s="38">
        <f t="shared" si="330"/>
        <v>0</v>
      </c>
      <c r="BS1088" s="181">
        <f t="shared" si="331"/>
        <v>0</v>
      </c>
    </row>
    <row r="1089" spans="41:71">
      <c r="AO1089" s="38">
        <f t="shared" si="318"/>
        <v>0</v>
      </c>
      <c r="AP1089" s="38">
        <f t="shared" si="319"/>
        <v>0</v>
      </c>
      <c r="AR1089" s="181">
        <f>Инвентаризация!O1092</f>
        <v>0</v>
      </c>
      <c r="AS1089" s="181">
        <f>Инвентаризация!P1092</f>
        <v>0</v>
      </c>
      <c r="AT1089" s="181">
        <f>Инвентаризация!Q1092</f>
        <v>0</v>
      </c>
      <c r="AU1089" s="181">
        <f>IFERROR('Аксапта '!A1097,"-")</f>
        <v>0</v>
      </c>
      <c r="AV1089" s="38">
        <f t="shared" si="320"/>
        <v>0</v>
      </c>
      <c r="AW1089" s="38">
        <f t="shared" si="321"/>
        <v>0</v>
      </c>
      <c r="AX1089" s="38">
        <f t="shared" si="322"/>
        <v>0</v>
      </c>
      <c r="AY1089" s="181">
        <f t="shared" si="323"/>
        <v>0</v>
      </c>
      <c r="BB1089" s="181">
        <f>Инвентаризация!O1092</f>
        <v>0</v>
      </c>
      <c r="BC1089" s="181">
        <f>Инвентаризация!P1092</f>
        <v>0</v>
      </c>
      <c r="BD1089" s="181">
        <f>Инвентаризация!Q1092</f>
        <v>0</v>
      </c>
      <c r="BE1089" s="181">
        <f>IFERROR('Аксапта 2'!A1097,"-")</f>
        <v>0</v>
      </c>
      <c r="BF1089" s="38">
        <f t="shared" si="324"/>
        <v>0</v>
      </c>
      <c r="BG1089" s="38">
        <f t="shared" si="325"/>
        <v>0</v>
      </c>
      <c r="BH1089" s="38">
        <f t="shared" si="326"/>
        <v>0</v>
      </c>
      <c r="BI1089" s="181">
        <f t="shared" si="327"/>
        <v>0</v>
      </c>
      <c r="BL1089" s="181">
        <f>Инвентаризация!O1092</f>
        <v>0</v>
      </c>
      <c r="BM1089" s="181">
        <f>Инвентаризация!P1092</f>
        <v>0</v>
      </c>
      <c r="BN1089" s="181">
        <f>Инвентаризация!Q1092</f>
        <v>0</v>
      </c>
      <c r="BO1089" s="181">
        <f>IFERROR('Аксапта 3'!A1097,"-")</f>
        <v>0</v>
      </c>
      <c r="BP1089" s="38">
        <f t="shared" si="328"/>
        <v>0</v>
      </c>
      <c r="BQ1089" s="38">
        <f t="shared" si="329"/>
        <v>0</v>
      </c>
      <c r="BR1089" s="38">
        <f t="shared" si="330"/>
        <v>0</v>
      </c>
      <c r="BS1089" s="181">
        <f t="shared" si="331"/>
        <v>0</v>
      </c>
    </row>
    <row r="1090" spans="41:71">
      <c r="AO1090" s="38">
        <f t="shared" si="318"/>
        <v>0</v>
      </c>
      <c r="AP1090" s="38">
        <f t="shared" si="319"/>
        <v>0</v>
      </c>
      <c r="AR1090" s="181">
        <f>Инвентаризация!O1093</f>
        <v>0</v>
      </c>
      <c r="AS1090" s="181">
        <f>Инвентаризация!P1093</f>
        <v>0</v>
      </c>
      <c r="AT1090" s="181">
        <f>Инвентаризация!Q1093</f>
        <v>0</v>
      </c>
      <c r="AU1090" s="181">
        <f>IFERROR('Аксапта '!A1098,"-")</f>
        <v>0</v>
      </c>
      <c r="AV1090" s="38">
        <f t="shared" si="320"/>
        <v>0</v>
      </c>
      <c r="AW1090" s="38">
        <f t="shared" si="321"/>
        <v>0</v>
      </c>
      <c r="AX1090" s="38">
        <f t="shared" si="322"/>
        <v>0</v>
      </c>
      <c r="AY1090" s="181">
        <f t="shared" si="323"/>
        <v>0</v>
      </c>
      <c r="BB1090" s="181">
        <f>Инвентаризация!O1093</f>
        <v>0</v>
      </c>
      <c r="BC1090" s="181">
        <f>Инвентаризация!P1093</f>
        <v>0</v>
      </c>
      <c r="BD1090" s="181">
        <f>Инвентаризация!Q1093</f>
        <v>0</v>
      </c>
      <c r="BE1090" s="181">
        <f>IFERROR('Аксапта 2'!A1098,"-")</f>
        <v>0</v>
      </c>
      <c r="BF1090" s="38">
        <f t="shared" si="324"/>
        <v>0</v>
      </c>
      <c r="BG1090" s="38">
        <f t="shared" si="325"/>
        <v>0</v>
      </c>
      <c r="BH1090" s="38">
        <f t="shared" si="326"/>
        <v>0</v>
      </c>
      <c r="BI1090" s="181">
        <f t="shared" si="327"/>
        <v>0</v>
      </c>
      <c r="BL1090" s="181">
        <f>Инвентаризация!O1093</f>
        <v>0</v>
      </c>
      <c r="BM1090" s="181">
        <f>Инвентаризация!P1093</f>
        <v>0</v>
      </c>
      <c r="BN1090" s="181">
        <f>Инвентаризация!Q1093</f>
        <v>0</v>
      </c>
      <c r="BO1090" s="181">
        <f>IFERROR('Аксапта 3'!A1098,"-")</f>
        <v>0</v>
      </c>
      <c r="BP1090" s="38">
        <f t="shared" si="328"/>
        <v>0</v>
      </c>
      <c r="BQ1090" s="38">
        <f t="shared" si="329"/>
        <v>0</v>
      </c>
      <c r="BR1090" s="38">
        <f t="shared" si="330"/>
        <v>0</v>
      </c>
      <c r="BS1090" s="181">
        <f t="shared" si="331"/>
        <v>0</v>
      </c>
    </row>
    <row r="1091" spans="41:71">
      <c r="AO1091" s="38">
        <f t="shared" si="318"/>
        <v>0</v>
      </c>
      <c r="AP1091" s="38">
        <f t="shared" si="319"/>
        <v>0</v>
      </c>
      <c r="AR1091" s="181">
        <f>Инвентаризация!O1094</f>
        <v>0</v>
      </c>
      <c r="AS1091" s="181">
        <f>Инвентаризация!P1094</f>
        <v>0</v>
      </c>
      <c r="AT1091" s="181">
        <f>Инвентаризация!Q1094</f>
        <v>0</v>
      </c>
      <c r="AU1091" s="181">
        <f>IFERROR('Аксапта '!A1099,"-")</f>
        <v>0</v>
      </c>
      <c r="AV1091" s="38">
        <f t="shared" si="320"/>
        <v>0</v>
      </c>
      <c r="AW1091" s="38">
        <f t="shared" si="321"/>
        <v>0</v>
      </c>
      <c r="AX1091" s="38">
        <f t="shared" si="322"/>
        <v>0</v>
      </c>
      <c r="AY1091" s="181">
        <f t="shared" si="323"/>
        <v>0</v>
      </c>
      <c r="BB1091" s="181">
        <f>Инвентаризация!O1094</f>
        <v>0</v>
      </c>
      <c r="BC1091" s="181">
        <f>Инвентаризация!P1094</f>
        <v>0</v>
      </c>
      <c r="BD1091" s="181">
        <f>Инвентаризация!Q1094</f>
        <v>0</v>
      </c>
      <c r="BE1091" s="181">
        <f>IFERROR('Аксапта 2'!A1099,"-")</f>
        <v>0</v>
      </c>
      <c r="BF1091" s="38">
        <f t="shared" si="324"/>
        <v>0</v>
      </c>
      <c r="BG1091" s="38">
        <f t="shared" si="325"/>
        <v>0</v>
      </c>
      <c r="BH1091" s="38">
        <f t="shared" si="326"/>
        <v>0</v>
      </c>
      <c r="BI1091" s="181">
        <f t="shared" si="327"/>
        <v>0</v>
      </c>
      <c r="BL1091" s="181">
        <f>Инвентаризация!O1094</f>
        <v>0</v>
      </c>
      <c r="BM1091" s="181">
        <f>Инвентаризация!P1094</f>
        <v>0</v>
      </c>
      <c r="BN1091" s="181">
        <f>Инвентаризация!Q1094</f>
        <v>0</v>
      </c>
      <c r="BO1091" s="181">
        <f>IFERROR('Аксапта 3'!A1099,"-")</f>
        <v>0</v>
      </c>
      <c r="BP1091" s="38">
        <f t="shared" si="328"/>
        <v>0</v>
      </c>
      <c r="BQ1091" s="38">
        <f t="shared" si="329"/>
        <v>0</v>
      </c>
      <c r="BR1091" s="38">
        <f t="shared" si="330"/>
        <v>0</v>
      </c>
      <c r="BS1091" s="181">
        <f t="shared" si="331"/>
        <v>0</v>
      </c>
    </row>
    <row r="1092" spans="41:71">
      <c r="AO1092" s="38">
        <f t="shared" ref="AO1092:AO1155" si="332">B1093+1-1</f>
        <v>0</v>
      </c>
      <c r="AP1092" s="38">
        <f t="shared" ref="AP1092:AP1155" si="333">A1093</f>
        <v>0</v>
      </c>
      <c r="AR1092" s="181">
        <f>Инвентаризация!O1095</f>
        <v>0</v>
      </c>
      <c r="AS1092" s="181">
        <f>Инвентаризация!P1095</f>
        <v>0</v>
      </c>
      <c r="AT1092" s="181">
        <f>Инвентаризация!Q1095</f>
        <v>0</v>
      </c>
      <c r="AU1092" s="181">
        <f>IFERROR('Аксапта '!A1100,"-")</f>
        <v>0</v>
      </c>
      <c r="AV1092" s="38">
        <f t="shared" ref="AV1092:AV1155" si="334">IFERROR(VLOOKUP(AU1092,AR:AR,1,0),0)</f>
        <v>0</v>
      </c>
      <c r="AW1092" s="38">
        <f t="shared" ref="AW1092:AW1155" si="335">IFERROR(VLOOKUP(AU1092,AS:AS,1,0),0)</f>
        <v>0</v>
      </c>
      <c r="AX1092" s="38">
        <f t="shared" ref="AX1092:AX1155" si="336">IFERROR(VLOOKUP(AU1092,AT:AT,1,0),0)</f>
        <v>0</v>
      </c>
      <c r="AY1092" s="181">
        <f t="shared" ref="AY1092:AY1155" si="337">IFERROR(AU1092-AV1092-AX1092-AW1092,0)</f>
        <v>0</v>
      </c>
      <c r="BB1092" s="181">
        <f>Инвентаризация!O1095</f>
        <v>0</v>
      </c>
      <c r="BC1092" s="181">
        <f>Инвентаризация!P1095</f>
        <v>0</v>
      </c>
      <c r="BD1092" s="181">
        <f>Инвентаризация!Q1095</f>
        <v>0</v>
      </c>
      <c r="BE1092" s="181">
        <f>IFERROR('Аксапта 2'!A1100,"-")</f>
        <v>0</v>
      </c>
      <c r="BF1092" s="38">
        <f t="shared" ref="BF1092:BF1155" si="338">IFERROR(VLOOKUP(BE1092,BB:BB,1,0),0)</f>
        <v>0</v>
      </c>
      <c r="BG1092" s="38">
        <f t="shared" ref="BG1092:BG1155" si="339">IFERROR(VLOOKUP(BE1092,BC:BC,1,0),0)</f>
        <v>0</v>
      </c>
      <c r="BH1092" s="38">
        <f t="shared" ref="BH1092:BH1155" si="340">IFERROR(VLOOKUP(BE1092,BD:BD,1,0),0)</f>
        <v>0</v>
      </c>
      <c r="BI1092" s="181">
        <f t="shared" ref="BI1092:BI1155" si="341">IFERROR(BE1092-BF1092-BH1092-BG1092,0)</f>
        <v>0</v>
      </c>
      <c r="BL1092" s="181">
        <f>Инвентаризация!O1095</f>
        <v>0</v>
      </c>
      <c r="BM1092" s="181">
        <f>Инвентаризация!P1095</f>
        <v>0</v>
      </c>
      <c r="BN1092" s="181">
        <f>Инвентаризация!Q1095</f>
        <v>0</v>
      </c>
      <c r="BO1092" s="181">
        <f>IFERROR('Аксапта 3'!A1100,"-")</f>
        <v>0</v>
      </c>
      <c r="BP1092" s="38">
        <f t="shared" ref="BP1092:BP1155" si="342">IFERROR(VLOOKUP(BO1092,BL:BL,1,0),0)</f>
        <v>0</v>
      </c>
      <c r="BQ1092" s="38">
        <f t="shared" ref="BQ1092:BQ1155" si="343">IFERROR(VLOOKUP(BO1092,BM:BM,1,0),0)</f>
        <v>0</v>
      </c>
      <c r="BR1092" s="38">
        <f t="shared" ref="BR1092:BR1155" si="344">IFERROR(VLOOKUP(BO1092,BN:BN,1,0),0)</f>
        <v>0</v>
      </c>
      <c r="BS1092" s="181">
        <f t="shared" ref="BS1092:BS1155" si="345">IFERROR(BO1092-BP1092-BR1092-BQ1092,0)</f>
        <v>0</v>
      </c>
    </row>
    <row r="1093" spans="41:71">
      <c r="AO1093" s="38">
        <f t="shared" si="332"/>
        <v>0</v>
      </c>
      <c r="AP1093" s="38">
        <f t="shared" si="333"/>
        <v>0</v>
      </c>
      <c r="AR1093" s="181">
        <f>Инвентаризация!O1096</f>
        <v>0</v>
      </c>
      <c r="AS1093" s="181">
        <f>Инвентаризация!P1096</f>
        <v>0</v>
      </c>
      <c r="AT1093" s="181">
        <f>Инвентаризация!Q1096</f>
        <v>0</v>
      </c>
      <c r="AU1093" s="181">
        <f>IFERROR('Аксапта '!A1101,"-")</f>
        <v>0</v>
      </c>
      <c r="AV1093" s="38">
        <f t="shared" si="334"/>
        <v>0</v>
      </c>
      <c r="AW1093" s="38">
        <f t="shared" si="335"/>
        <v>0</v>
      </c>
      <c r="AX1093" s="38">
        <f t="shared" si="336"/>
        <v>0</v>
      </c>
      <c r="AY1093" s="181">
        <f t="shared" si="337"/>
        <v>0</v>
      </c>
      <c r="BB1093" s="181">
        <f>Инвентаризация!O1096</f>
        <v>0</v>
      </c>
      <c r="BC1093" s="181">
        <f>Инвентаризация!P1096</f>
        <v>0</v>
      </c>
      <c r="BD1093" s="181">
        <f>Инвентаризация!Q1096</f>
        <v>0</v>
      </c>
      <c r="BE1093" s="181">
        <f>IFERROR('Аксапта 2'!A1101,"-")</f>
        <v>0</v>
      </c>
      <c r="BF1093" s="38">
        <f t="shared" si="338"/>
        <v>0</v>
      </c>
      <c r="BG1093" s="38">
        <f t="shared" si="339"/>
        <v>0</v>
      </c>
      <c r="BH1093" s="38">
        <f t="shared" si="340"/>
        <v>0</v>
      </c>
      <c r="BI1093" s="181">
        <f t="shared" si="341"/>
        <v>0</v>
      </c>
      <c r="BL1093" s="181">
        <f>Инвентаризация!O1096</f>
        <v>0</v>
      </c>
      <c r="BM1093" s="181">
        <f>Инвентаризация!P1096</f>
        <v>0</v>
      </c>
      <c r="BN1093" s="181">
        <f>Инвентаризация!Q1096</f>
        <v>0</v>
      </c>
      <c r="BO1093" s="181">
        <f>IFERROR('Аксапта 3'!A1101,"-")</f>
        <v>0</v>
      </c>
      <c r="BP1093" s="38">
        <f t="shared" si="342"/>
        <v>0</v>
      </c>
      <c r="BQ1093" s="38">
        <f t="shared" si="343"/>
        <v>0</v>
      </c>
      <c r="BR1093" s="38">
        <f t="shared" si="344"/>
        <v>0</v>
      </c>
      <c r="BS1093" s="181">
        <f t="shared" si="345"/>
        <v>0</v>
      </c>
    </row>
    <row r="1094" spans="41:71">
      <c r="AO1094" s="38">
        <f t="shared" si="332"/>
        <v>0</v>
      </c>
      <c r="AP1094" s="38">
        <f t="shared" si="333"/>
        <v>0</v>
      </c>
      <c r="AR1094" s="181">
        <f>Инвентаризация!O1097</f>
        <v>0</v>
      </c>
      <c r="AS1094" s="181">
        <f>Инвентаризация!P1097</f>
        <v>0</v>
      </c>
      <c r="AT1094" s="181">
        <f>Инвентаризация!Q1097</f>
        <v>0</v>
      </c>
      <c r="AU1094" s="181">
        <f>IFERROR('Аксапта '!A1102,"-")</f>
        <v>0</v>
      </c>
      <c r="AV1094" s="38">
        <f t="shared" si="334"/>
        <v>0</v>
      </c>
      <c r="AW1094" s="38">
        <f t="shared" si="335"/>
        <v>0</v>
      </c>
      <c r="AX1094" s="38">
        <f t="shared" si="336"/>
        <v>0</v>
      </c>
      <c r="AY1094" s="181">
        <f t="shared" si="337"/>
        <v>0</v>
      </c>
      <c r="BB1094" s="181">
        <f>Инвентаризация!O1097</f>
        <v>0</v>
      </c>
      <c r="BC1094" s="181">
        <f>Инвентаризация!P1097</f>
        <v>0</v>
      </c>
      <c r="BD1094" s="181">
        <f>Инвентаризация!Q1097</f>
        <v>0</v>
      </c>
      <c r="BE1094" s="181">
        <f>IFERROR('Аксапта 2'!A1102,"-")</f>
        <v>0</v>
      </c>
      <c r="BF1094" s="38">
        <f t="shared" si="338"/>
        <v>0</v>
      </c>
      <c r="BG1094" s="38">
        <f t="shared" si="339"/>
        <v>0</v>
      </c>
      <c r="BH1094" s="38">
        <f t="shared" si="340"/>
        <v>0</v>
      </c>
      <c r="BI1094" s="181">
        <f t="shared" si="341"/>
        <v>0</v>
      </c>
      <c r="BL1094" s="181">
        <f>Инвентаризация!O1097</f>
        <v>0</v>
      </c>
      <c r="BM1094" s="181">
        <f>Инвентаризация!P1097</f>
        <v>0</v>
      </c>
      <c r="BN1094" s="181">
        <f>Инвентаризация!Q1097</f>
        <v>0</v>
      </c>
      <c r="BO1094" s="181">
        <f>IFERROR('Аксапта 3'!A1102,"-")</f>
        <v>0</v>
      </c>
      <c r="BP1094" s="38">
        <f t="shared" si="342"/>
        <v>0</v>
      </c>
      <c r="BQ1094" s="38">
        <f t="shared" si="343"/>
        <v>0</v>
      </c>
      <c r="BR1094" s="38">
        <f t="shared" si="344"/>
        <v>0</v>
      </c>
      <c r="BS1094" s="181">
        <f t="shared" si="345"/>
        <v>0</v>
      </c>
    </row>
    <row r="1095" spans="41:71">
      <c r="AO1095" s="38">
        <f t="shared" si="332"/>
        <v>0</v>
      </c>
      <c r="AP1095" s="38">
        <f t="shared" si="333"/>
        <v>0</v>
      </c>
      <c r="AR1095" s="181">
        <f>Инвентаризация!O1098</f>
        <v>0</v>
      </c>
      <c r="AS1095" s="181">
        <f>Инвентаризация!P1098</f>
        <v>0</v>
      </c>
      <c r="AT1095" s="181">
        <f>Инвентаризация!Q1098</f>
        <v>0</v>
      </c>
      <c r="AU1095" s="181">
        <f>IFERROR('Аксапта '!A1103,"-")</f>
        <v>0</v>
      </c>
      <c r="AV1095" s="38">
        <f t="shared" si="334"/>
        <v>0</v>
      </c>
      <c r="AW1095" s="38">
        <f t="shared" si="335"/>
        <v>0</v>
      </c>
      <c r="AX1095" s="38">
        <f t="shared" si="336"/>
        <v>0</v>
      </c>
      <c r="AY1095" s="181">
        <f t="shared" si="337"/>
        <v>0</v>
      </c>
      <c r="BB1095" s="181">
        <f>Инвентаризация!O1098</f>
        <v>0</v>
      </c>
      <c r="BC1095" s="181">
        <f>Инвентаризация!P1098</f>
        <v>0</v>
      </c>
      <c r="BD1095" s="181">
        <f>Инвентаризация!Q1098</f>
        <v>0</v>
      </c>
      <c r="BE1095" s="181">
        <f>IFERROR('Аксапта 2'!A1103,"-")</f>
        <v>0</v>
      </c>
      <c r="BF1095" s="38">
        <f t="shared" si="338"/>
        <v>0</v>
      </c>
      <c r="BG1095" s="38">
        <f t="shared" si="339"/>
        <v>0</v>
      </c>
      <c r="BH1095" s="38">
        <f t="shared" si="340"/>
        <v>0</v>
      </c>
      <c r="BI1095" s="181">
        <f t="shared" si="341"/>
        <v>0</v>
      </c>
      <c r="BL1095" s="181">
        <f>Инвентаризация!O1098</f>
        <v>0</v>
      </c>
      <c r="BM1095" s="181">
        <f>Инвентаризация!P1098</f>
        <v>0</v>
      </c>
      <c r="BN1095" s="181">
        <f>Инвентаризация!Q1098</f>
        <v>0</v>
      </c>
      <c r="BO1095" s="181">
        <f>IFERROR('Аксапта 3'!A1103,"-")</f>
        <v>0</v>
      </c>
      <c r="BP1095" s="38">
        <f t="shared" si="342"/>
        <v>0</v>
      </c>
      <c r="BQ1095" s="38">
        <f t="shared" si="343"/>
        <v>0</v>
      </c>
      <c r="BR1095" s="38">
        <f t="shared" si="344"/>
        <v>0</v>
      </c>
      <c r="BS1095" s="181">
        <f t="shared" si="345"/>
        <v>0</v>
      </c>
    </row>
    <row r="1096" spans="41:71">
      <c r="AO1096" s="38">
        <f t="shared" si="332"/>
        <v>0</v>
      </c>
      <c r="AP1096" s="38">
        <f t="shared" si="333"/>
        <v>0</v>
      </c>
      <c r="AR1096" s="181">
        <f>Инвентаризация!O1099</f>
        <v>0</v>
      </c>
      <c r="AS1096" s="181">
        <f>Инвентаризация!P1099</f>
        <v>0</v>
      </c>
      <c r="AT1096" s="181">
        <f>Инвентаризация!Q1099</f>
        <v>0</v>
      </c>
      <c r="AU1096" s="181">
        <f>IFERROR('Аксапта '!A1104,"-")</f>
        <v>0</v>
      </c>
      <c r="AV1096" s="38">
        <f t="shared" si="334"/>
        <v>0</v>
      </c>
      <c r="AW1096" s="38">
        <f t="shared" si="335"/>
        <v>0</v>
      </c>
      <c r="AX1096" s="38">
        <f t="shared" si="336"/>
        <v>0</v>
      </c>
      <c r="AY1096" s="181">
        <f t="shared" si="337"/>
        <v>0</v>
      </c>
      <c r="BB1096" s="181">
        <f>Инвентаризация!O1099</f>
        <v>0</v>
      </c>
      <c r="BC1096" s="181">
        <f>Инвентаризация!P1099</f>
        <v>0</v>
      </c>
      <c r="BD1096" s="181">
        <f>Инвентаризация!Q1099</f>
        <v>0</v>
      </c>
      <c r="BE1096" s="181">
        <f>IFERROR('Аксапта 2'!A1104,"-")</f>
        <v>0</v>
      </c>
      <c r="BF1096" s="38">
        <f t="shared" si="338"/>
        <v>0</v>
      </c>
      <c r="BG1096" s="38">
        <f t="shared" si="339"/>
        <v>0</v>
      </c>
      <c r="BH1096" s="38">
        <f t="shared" si="340"/>
        <v>0</v>
      </c>
      <c r="BI1096" s="181">
        <f t="shared" si="341"/>
        <v>0</v>
      </c>
      <c r="BL1096" s="181">
        <f>Инвентаризация!O1099</f>
        <v>0</v>
      </c>
      <c r="BM1096" s="181">
        <f>Инвентаризация!P1099</f>
        <v>0</v>
      </c>
      <c r="BN1096" s="181">
        <f>Инвентаризация!Q1099</f>
        <v>0</v>
      </c>
      <c r="BO1096" s="181">
        <f>IFERROR('Аксапта 3'!A1104,"-")</f>
        <v>0</v>
      </c>
      <c r="BP1096" s="38">
        <f t="shared" si="342"/>
        <v>0</v>
      </c>
      <c r="BQ1096" s="38">
        <f t="shared" si="343"/>
        <v>0</v>
      </c>
      <c r="BR1096" s="38">
        <f t="shared" si="344"/>
        <v>0</v>
      </c>
      <c r="BS1096" s="181">
        <f t="shared" si="345"/>
        <v>0</v>
      </c>
    </row>
    <row r="1097" spans="41:71">
      <c r="AO1097" s="38">
        <f t="shared" si="332"/>
        <v>0</v>
      </c>
      <c r="AP1097" s="38">
        <f t="shared" si="333"/>
        <v>0</v>
      </c>
      <c r="AR1097" s="181">
        <f>Инвентаризация!O1100</f>
        <v>0</v>
      </c>
      <c r="AS1097" s="181">
        <f>Инвентаризация!P1100</f>
        <v>0</v>
      </c>
      <c r="AT1097" s="181">
        <f>Инвентаризация!Q1100</f>
        <v>0</v>
      </c>
      <c r="AU1097" s="181">
        <f>IFERROR('Аксапта '!A1105,"-")</f>
        <v>0</v>
      </c>
      <c r="AV1097" s="38">
        <f t="shared" si="334"/>
        <v>0</v>
      </c>
      <c r="AW1097" s="38">
        <f t="shared" si="335"/>
        <v>0</v>
      </c>
      <c r="AX1097" s="38">
        <f t="shared" si="336"/>
        <v>0</v>
      </c>
      <c r="AY1097" s="181">
        <f t="shared" si="337"/>
        <v>0</v>
      </c>
      <c r="BB1097" s="181">
        <f>Инвентаризация!O1100</f>
        <v>0</v>
      </c>
      <c r="BC1097" s="181">
        <f>Инвентаризация!P1100</f>
        <v>0</v>
      </c>
      <c r="BD1097" s="181">
        <f>Инвентаризация!Q1100</f>
        <v>0</v>
      </c>
      <c r="BE1097" s="181">
        <f>IFERROR('Аксапта 2'!A1105,"-")</f>
        <v>0</v>
      </c>
      <c r="BF1097" s="38">
        <f t="shared" si="338"/>
        <v>0</v>
      </c>
      <c r="BG1097" s="38">
        <f t="shared" si="339"/>
        <v>0</v>
      </c>
      <c r="BH1097" s="38">
        <f t="shared" si="340"/>
        <v>0</v>
      </c>
      <c r="BI1097" s="181">
        <f t="shared" si="341"/>
        <v>0</v>
      </c>
      <c r="BL1097" s="181">
        <f>Инвентаризация!O1100</f>
        <v>0</v>
      </c>
      <c r="BM1097" s="181">
        <f>Инвентаризация!P1100</f>
        <v>0</v>
      </c>
      <c r="BN1097" s="181">
        <f>Инвентаризация!Q1100</f>
        <v>0</v>
      </c>
      <c r="BO1097" s="181">
        <f>IFERROR('Аксапта 3'!A1105,"-")</f>
        <v>0</v>
      </c>
      <c r="BP1097" s="38">
        <f t="shared" si="342"/>
        <v>0</v>
      </c>
      <c r="BQ1097" s="38">
        <f t="shared" si="343"/>
        <v>0</v>
      </c>
      <c r="BR1097" s="38">
        <f t="shared" si="344"/>
        <v>0</v>
      </c>
      <c r="BS1097" s="181">
        <f t="shared" si="345"/>
        <v>0</v>
      </c>
    </row>
    <row r="1098" spans="41:71">
      <c r="AO1098" s="38">
        <f t="shared" si="332"/>
        <v>0</v>
      </c>
      <c r="AP1098" s="38">
        <f t="shared" si="333"/>
        <v>0</v>
      </c>
      <c r="AR1098" s="181">
        <f>Инвентаризация!O1101</f>
        <v>0</v>
      </c>
      <c r="AS1098" s="181">
        <f>Инвентаризация!P1101</f>
        <v>0</v>
      </c>
      <c r="AT1098" s="181">
        <f>Инвентаризация!Q1101</f>
        <v>0</v>
      </c>
      <c r="AU1098" s="181">
        <f>IFERROR('Аксапта '!A1106,"-")</f>
        <v>0</v>
      </c>
      <c r="AV1098" s="38">
        <f t="shared" si="334"/>
        <v>0</v>
      </c>
      <c r="AW1098" s="38">
        <f t="shared" si="335"/>
        <v>0</v>
      </c>
      <c r="AX1098" s="38">
        <f t="shared" si="336"/>
        <v>0</v>
      </c>
      <c r="AY1098" s="181">
        <f t="shared" si="337"/>
        <v>0</v>
      </c>
      <c r="BB1098" s="181">
        <f>Инвентаризация!O1101</f>
        <v>0</v>
      </c>
      <c r="BC1098" s="181">
        <f>Инвентаризация!P1101</f>
        <v>0</v>
      </c>
      <c r="BD1098" s="181">
        <f>Инвентаризация!Q1101</f>
        <v>0</v>
      </c>
      <c r="BE1098" s="181">
        <f>IFERROR('Аксапта 2'!A1106,"-")</f>
        <v>0</v>
      </c>
      <c r="BF1098" s="38">
        <f t="shared" si="338"/>
        <v>0</v>
      </c>
      <c r="BG1098" s="38">
        <f t="shared" si="339"/>
        <v>0</v>
      </c>
      <c r="BH1098" s="38">
        <f t="shared" si="340"/>
        <v>0</v>
      </c>
      <c r="BI1098" s="181">
        <f t="shared" si="341"/>
        <v>0</v>
      </c>
      <c r="BL1098" s="181">
        <f>Инвентаризация!O1101</f>
        <v>0</v>
      </c>
      <c r="BM1098" s="181">
        <f>Инвентаризация!P1101</f>
        <v>0</v>
      </c>
      <c r="BN1098" s="181">
        <f>Инвентаризация!Q1101</f>
        <v>0</v>
      </c>
      <c r="BO1098" s="181">
        <f>IFERROR('Аксапта 3'!A1106,"-")</f>
        <v>0</v>
      </c>
      <c r="BP1098" s="38">
        <f t="shared" si="342"/>
        <v>0</v>
      </c>
      <c r="BQ1098" s="38">
        <f t="shared" si="343"/>
        <v>0</v>
      </c>
      <c r="BR1098" s="38">
        <f t="shared" si="344"/>
        <v>0</v>
      </c>
      <c r="BS1098" s="181">
        <f t="shared" si="345"/>
        <v>0</v>
      </c>
    </row>
    <row r="1099" spans="41:71">
      <c r="AO1099" s="38">
        <f t="shared" si="332"/>
        <v>0</v>
      </c>
      <c r="AP1099" s="38">
        <f t="shared" si="333"/>
        <v>0</v>
      </c>
      <c r="AR1099" s="181">
        <f>Инвентаризация!O1102</f>
        <v>0</v>
      </c>
      <c r="AS1099" s="181">
        <f>Инвентаризация!P1102</f>
        <v>0</v>
      </c>
      <c r="AT1099" s="181">
        <f>Инвентаризация!Q1102</f>
        <v>0</v>
      </c>
      <c r="AU1099" s="181">
        <f>IFERROR('Аксапта '!A1107,"-")</f>
        <v>0</v>
      </c>
      <c r="AV1099" s="38">
        <f t="shared" si="334"/>
        <v>0</v>
      </c>
      <c r="AW1099" s="38">
        <f t="shared" si="335"/>
        <v>0</v>
      </c>
      <c r="AX1099" s="38">
        <f t="shared" si="336"/>
        <v>0</v>
      </c>
      <c r="AY1099" s="181">
        <f t="shared" si="337"/>
        <v>0</v>
      </c>
      <c r="BB1099" s="181">
        <f>Инвентаризация!O1102</f>
        <v>0</v>
      </c>
      <c r="BC1099" s="181">
        <f>Инвентаризация!P1102</f>
        <v>0</v>
      </c>
      <c r="BD1099" s="181">
        <f>Инвентаризация!Q1102</f>
        <v>0</v>
      </c>
      <c r="BE1099" s="181">
        <f>IFERROR('Аксапта 2'!A1107,"-")</f>
        <v>0</v>
      </c>
      <c r="BF1099" s="38">
        <f t="shared" si="338"/>
        <v>0</v>
      </c>
      <c r="BG1099" s="38">
        <f t="shared" si="339"/>
        <v>0</v>
      </c>
      <c r="BH1099" s="38">
        <f t="shared" si="340"/>
        <v>0</v>
      </c>
      <c r="BI1099" s="181">
        <f t="shared" si="341"/>
        <v>0</v>
      </c>
      <c r="BL1099" s="181">
        <f>Инвентаризация!O1102</f>
        <v>0</v>
      </c>
      <c r="BM1099" s="181">
        <f>Инвентаризация!P1102</f>
        <v>0</v>
      </c>
      <c r="BN1099" s="181">
        <f>Инвентаризация!Q1102</f>
        <v>0</v>
      </c>
      <c r="BO1099" s="181">
        <f>IFERROR('Аксапта 3'!A1107,"-")</f>
        <v>0</v>
      </c>
      <c r="BP1099" s="38">
        <f t="shared" si="342"/>
        <v>0</v>
      </c>
      <c r="BQ1099" s="38">
        <f t="shared" si="343"/>
        <v>0</v>
      </c>
      <c r="BR1099" s="38">
        <f t="shared" si="344"/>
        <v>0</v>
      </c>
      <c r="BS1099" s="181">
        <f t="shared" si="345"/>
        <v>0</v>
      </c>
    </row>
    <row r="1100" spans="41:71">
      <c r="AO1100" s="38">
        <f t="shared" si="332"/>
        <v>0</v>
      </c>
      <c r="AP1100" s="38">
        <f t="shared" si="333"/>
        <v>0</v>
      </c>
      <c r="AR1100" s="181">
        <f>Инвентаризация!O1103</f>
        <v>0</v>
      </c>
      <c r="AS1100" s="181">
        <f>Инвентаризация!P1103</f>
        <v>0</v>
      </c>
      <c r="AT1100" s="181">
        <f>Инвентаризация!Q1103</f>
        <v>0</v>
      </c>
      <c r="AU1100" s="181">
        <f>IFERROR('Аксапта '!A1108,"-")</f>
        <v>0</v>
      </c>
      <c r="AV1100" s="38">
        <f t="shared" si="334"/>
        <v>0</v>
      </c>
      <c r="AW1100" s="38">
        <f t="shared" si="335"/>
        <v>0</v>
      </c>
      <c r="AX1100" s="38">
        <f t="shared" si="336"/>
        <v>0</v>
      </c>
      <c r="AY1100" s="181">
        <f t="shared" si="337"/>
        <v>0</v>
      </c>
      <c r="BB1100" s="181">
        <f>Инвентаризация!O1103</f>
        <v>0</v>
      </c>
      <c r="BC1100" s="181">
        <f>Инвентаризация!P1103</f>
        <v>0</v>
      </c>
      <c r="BD1100" s="181">
        <f>Инвентаризация!Q1103</f>
        <v>0</v>
      </c>
      <c r="BE1100" s="181">
        <f>IFERROR('Аксапта 2'!A1108,"-")</f>
        <v>0</v>
      </c>
      <c r="BF1100" s="38">
        <f t="shared" si="338"/>
        <v>0</v>
      </c>
      <c r="BG1100" s="38">
        <f t="shared" si="339"/>
        <v>0</v>
      </c>
      <c r="BH1100" s="38">
        <f t="shared" si="340"/>
        <v>0</v>
      </c>
      <c r="BI1100" s="181">
        <f t="shared" si="341"/>
        <v>0</v>
      </c>
      <c r="BL1100" s="181">
        <f>Инвентаризация!O1103</f>
        <v>0</v>
      </c>
      <c r="BM1100" s="181">
        <f>Инвентаризация!P1103</f>
        <v>0</v>
      </c>
      <c r="BN1100" s="181">
        <f>Инвентаризация!Q1103</f>
        <v>0</v>
      </c>
      <c r="BO1100" s="181">
        <f>IFERROR('Аксапта 3'!A1108,"-")</f>
        <v>0</v>
      </c>
      <c r="BP1100" s="38">
        <f t="shared" si="342"/>
        <v>0</v>
      </c>
      <c r="BQ1100" s="38">
        <f t="shared" si="343"/>
        <v>0</v>
      </c>
      <c r="BR1100" s="38">
        <f t="shared" si="344"/>
        <v>0</v>
      </c>
      <c r="BS1100" s="181">
        <f t="shared" si="345"/>
        <v>0</v>
      </c>
    </row>
    <row r="1101" spans="41:71">
      <c r="AO1101" s="38">
        <f t="shared" si="332"/>
        <v>0</v>
      </c>
      <c r="AP1101" s="38">
        <f t="shared" si="333"/>
        <v>0</v>
      </c>
      <c r="AR1101" s="181">
        <f>Инвентаризация!O1104</f>
        <v>0</v>
      </c>
      <c r="AS1101" s="181">
        <f>Инвентаризация!P1104</f>
        <v>0</v>
      </c>
      <c r="AT1101" s="181">
        <f>Инвентаризация!Q1104</f>
        <v>0</v>
      </c>
      <c r="AU1101" s="181">
        <f>IFERROR('Аксапта '!A1109,"-")</f>
        <v>0</v>
      </c>
      <c r="AV1101" s="38">
        <f t="shared" si="334"/>
        <v>0</v>
      </c>
      <c r="AW1101" s="38">
        <f t="shared" si="335"/>
        <v>0</v>
      </c>
      <c r="AX1101" s="38">
        <f t="shared" si="336"/>
        <v>0</v>
      </c>
      <c r="AY1101" s="181">
        <f t="shared" si="337"/>
        <v>0</v>
      </c>
      <c r="BB1101" s="181">
        <f>Инвентаризация!O1104</f>
        <v>0</v>
      </c>
      <c r="BC1101" s="181">
        <f>Инвентаризация!P1104</f>
        <v>0</v>
      </c>
      <c r="BD1101" s="181">
        <f>Инвентаризация!Q1104</f>
        <v>0</v>
      </c>
      <c r="BE1101" s="181">
        <f>IFERROR('Аксапта 2'!A1109,"-")</f>
        <v>0</v>
      </c>
      <c r="BF1101" s="38">
        <f t="shared" si="338"/>
        <v>0</v>
      </c>
      <c r="BG1101" s="38">
        <f t="shared" si="339"/>
        <v>0</v>
      </c>
      <c r="BH1101" s="38">
        <f t="shared" si="340"/>
        <v>0</v>
      </c>
      <c r="BI1101" s="181">
        <f t="shared" si="341"/>
        <v>0</v>
      </c>
      <c r="BL1101" s="181">
        <f>Инвентаризация!O1104</f>
        <v>0</v>
      </c>
      <c r="BM1101" s="181">
        <f>Инвентаризация!P1104</f>
        <v>0</v>
      </c>
      <c r="BN1101" s="181">
        <f>Инвентаризация!Q1104</f>
        <v>0</v>
      </c>
      <c r="BO1101" s="181">
        <f>IFERROR('Аксапта 3'!A1109,"-")</f>
        <v>0</v>
      </c>
      <c r="BP1101" s="38">
        <f t="shared" si="342"/>
        <v>0</v>
      </c>
      <c r="BQ1101" s="38">
        <f t="shared" si="343"/>
        <v>0</v>
      </c>
      <c r="BR1101" s="38">
        <f t="shared" si="344"/>
        <v>0</v>
      </c>
      <c r="BS1101" s="181">
        <f t="shared" si="345"/>
        <v>0</v>
      </c>
    </row>
    <row r="1102" spans="41:71">
      <c r="AO1102" s="38">
        <f t="shared" si="332"/>
        <v>0</v>
      </c>
      <c r="AP1102" s="38">
        <f t="shared" si="333"/>
        <v>0</v>
      </c>
      <c r="AR1102" s="181">
        <f>Инвентаризация!O1105</f>
        <v>0</v>
      </c>
      <c r="AS1102" s="181">
        <f>Инвентаризация!P1105</f>
        <v>0</v>
      </c>
      <c r="AT1102" s="181">
        <f>Инвентаризация!Q1105</f>
        <v>0</v>
      </c>
      <c r="AU1102" s="181">
        <f>IFERROR('Аксапта '!A1110,"-")</f>
        <v>0</v>
      </c>
      <c r="AV1102" s="38">
        <f t="shared" si="334"/>
        <v>0</v>
      </c>
      <c r="AW1102" s="38">
        <f t="shared" si="335"/>
        <v>0</v>
      </c>
      <c r="AX1102" s="38">
        <f t="shared" si="336"/>
        <v>0</v>
      </c>
      <c r="AY1102" s="181">
        <f t="shared" si="337"/>
        <v>0</v>
      </c>
      <c r="BB1102" s="181">
        <f>Инвентаризация!O1105</f>
        <v>0</v>
      </c>
      <c r="BC1102" s="181">
        <f>Инвентаризация!P1105</f>
        <v>0</v>
      </c>
      <c r="BD1102" s="181">
        <f>Инвентаризация!Q1105</f>
        <v>0</v>
      </c>
      <c r="BE1102" s="181">
        <f>IFERROR('Аксапта 2'!A1110,"-")</f>
        <v>0</v>
      </c>
      <c r="BF1102" s="38">
        <f t="shared" si="338"/>
        <v>0</v>
      </c>
      <c r="BG1102" s="38">
        <f t="shared" si="339"/>
        <v>0</v>
      </c>
      <c r="BH1102" s="38">
        <f t="shared" si="340"/>
        <v>0</v>
      </c>
      <c r="BI1102" s="181">
        <f t="shared" si="341"/>
        <v>0</v>
      </c>
      <c r="BL1102" s="181">
        <f>Инвентаризация!O1105</f>
        <v>0</v>
      </c>
      <c r="BM1102" s="181">
        <f>Инвентаризация!P1105</f>
        <v>0</v>
      </c>
      <c r="BN1102" s="181">
        <f>Инвентаризация!Q1105</f>
        <v>0</v>
      </c>
      <c r="BO1102" s="181">
        <f>IFERROR('Аксапта 3'!A1110,"-")</f>
        <v>0</v>
      </c>
      <c r="BP1102" s="38">
        <f t="shared" si="342"/>
        <v>0</v>
      </c>
      <c r="BQ1102" s="38">
        <f t="shared" si="343"/>
        <v>0</v>
      </c>
      <c r="BR1102" s="38">
        <f t="shared" si="344"/>
        <v>0</v>
      </c>
      <c r="BS1102" s="181">
        <f t="shared" si="345"/>
        <v>0</v>
      </c>
    </row>
    <row r="1103" spans="41:71">
      <c r="AO1103" s="38">
        <f t="shared" si="332"/>
        <v>0</v>
      </c>
      <c r="AP1103" s="38">
        <f t="shared" si="333"/>
        <v>0</v>
      </c>
      <c r="AR1103" s="181">
        <f>Инвентаризация!O1106</f>
        <v>0</v>
      </c>
      <c r="AS1103" s="181">
        <f>Инвентаризация!P1106</f>
        <v>0</v>
      </c>
      <c r="AT1103" s="181">
        <f>Инвентаризация!Q1106</f>
        <v>0</v>
      </c>
      <c r="AU1103" s="181">
        <f>IFERROR('Аксапта '!A1111,"-")</f>
        <v>0</v>
      </c>
      <c r="AV1103" s="38">
        <f t="shared" si="334"/>
        <v>0</v>
      </c>
      <c r="AW1103" s="38">
        <f t="shared" si="335"/>
        <v>0</v>
      </c>
      <c r="AX1103" s="38">
        <f t="shared" si="336"/>
        <v>0</v>
      </c>
      <c r="AY1103" s="181">
        <f t="shared" si="337"/>
        <v>0</v>
      </c>
      <c r="BB1103" s="181">
        <f>Инвентаризация!O1106</f>
        <v>0</v>
      </c>
      <c r="BC1103" s="181">
        <f>Инвентаризация!P1106</f>
        <v>0</v>
      </c>
      <c r="BD1103" s="181">
        <f>Инвентаризация!Q1106</f>
        <v>0</v>
      </c>
      <c r="BE1103" s="181">
        <f>IFERROR('Аксапта 2'!A1111,"-")</f>
        <v>0</v>
      </c>
      <c r="BF1103" s="38">
        <f t="shared" si="338"/>
        <v>0</v>
      </c>
      <c r="BG1103" s="38">
        <f t="shared" si="339"/>
        <v>0</v>
      </c>
      <c r="BH1103" s="38">
        <f t="shared" si="340"/>
        <v>0</v>
      </c>
      <c r="BI1103" s="181">
        <f t="shared" si="341"/>
        <v>0</v>
      </c>
      <c r="BL1103" s="181">
        <f>Инвентаризация!O1106</f>
        <v>0</v>
      </c>
      <c r="BM1103" s="181">
        <f>Инвентаризация!P1106</f>
        <v>0</v>
      </c>
      <c r="BN1103" s="181">
        <f>Инвентаризация!Q1106</f>
        <v>0</v>
      </c>
      <c r="BO1103" s="181">
        <f>IFERROR('Аксапта 3'!A1111,"-")</f>
        <v>0</v>
      </c>
      <c r="BP1103" s="38">
        <f t="shared" si="342"/>
        <v>0</v>
      </c>
      <c r="BQ1103" s="38">
        <f t="shared" si="343"/>
        <v>0</v>
      </c>
      <c r="BR1103" s="38">
        <f t="shared" si="344"/>
        <v>0</v>
      </c>
      <c r="BS1103" s="181">
        <f t="shared" si="345"/>
        <v>0</v>
      </c>
    </row>
    <row r="1104" spans="41:71">
      <c r="AO1104" s="38">
        <f t="shared" si="332"/>
        <v>0</v>
      </c>
      <c r="AP1104" s="38">
        <f t="shared" si="333"/>
        <v>0</v>
      </c>
      <c r="AR1104" s="181">
        <f>Инвентаризация!O1107</f>
        <v>0</v>
      </c>
      <c r="AS1104" s="181">
        <f>Инвентаризация!P1107</f>
        <v>0</v>
      </c>
      <c r="AT1104" s="181">
        <f>Инвентаризация!Q1107</f>
        <v>0</v>
      </c>
      <c r="AU1104" s="181">
        <f>IFERROR('Аксапта '!A1112,"-")</f>
        <v>0</v>
      </c>
      <c r="AV1104" s="38">
        <f t="shared" si="334"/>
        <v>0</v>
      </c>
      <c r="AW1104" s="38">
        <f t="shared" si="335"/>
        <v>0</v>
      </c>
      <c r="AX1104" s="38">
        <f t="shared" si="336"/>
        <v>0</v>
      </c>
      <c r="AY1104" s="181">
        <f t="shared" si="337"/>
        <v>0</v>
      </c>
      <c r="BB1104" s="181">
        <f>Инвентаризация!O1107</f>
        <v>0</v>
      </c>
      <c r="BC1104" s="181">
        <f>Инвентаризация!P1107</f>
        <v>0</v>
      </c>
      <c r="BD1104" s="181">
        <f>Инвентаризация!Q1107</f>
        <v>0</v>
      </c>
      <c r="BE1104" s="181">
        <f>IFERROR('Аксапта 2'!A1112,"-")</f>
        <v>0</v>
      </c>
      <c r="BF1104" s="38">
        <f t="shared" si="338"/>
        <v>0</v>
      </c>
      <c r="BG1104" s="38">
        <f t="shared" si="339"/>
        <v>0</v>
      </c>
      <c r="BH1104" s="38">
        <f t="shared" si="340"/>
        <v>0</v>
      </c>
      <c r="BI1104" s="181">
        <f t="shared" si="341"/>
        <v>0</v>
      </c>
      <c r="BL1104" s="181">
        <f>Инвентаризация!O1107</f>
        <v>0</v>
      </c>
      <c r="BM1104" s="181">
        <f>Инвентаризация!P1107</f>
        <v>0</v>
      </c>
      <c r="BN1104" s="181">
        <f>Инвентаризация!Q1107</f>
        <v>0</v>
      </c>
      <c r="BO1104" s="181">
        <f>IFERROR('Аксапта 3'!A1112,"-")</f>
        <v>0</v>
      </c>
      <c r="BP1104" s="38">
        <f t="shared" si="342"/>
        <v>0</v>
      </c>
      <c r="BQ1104" s="38">
        <f t="shared" si="343"/>
        <v>0</v>
      </c>
      <c r="BR1104" s="38">
        <f t="shared" si="344"/>
        <v>0</v>
      </c>
      <c r="BS1104" s="181">
        <f t="shared" si="345"/>
        <v>0</v>
      </c>
    </row>
    <row r="1105" spans="41:71">
      <c r="AO1105" s="38">
        <f t="shared" si="332"/>
        <v>0</v>
      </c>
      <c r="AP1105" s="38">
        <f t="shared" si="333"/>
        <v>0</v>
      </c>
      <c r="AR1105" s="181">
        <f>Инвентаризация!O1108</f>
        <v>0</v>
      </c>
      <c r="AS1105" s="181">
        <f>Инвентаризация!P1108</f>
        <v>0</v>
      </c>
      <c r="AT1105" s="181">
        <f>Инвентаризация!Q1108</f>
        <v>0</v>
      </c>
      <c r="AU1105" s="181">
        <f>IFERROR('Аксапта '!A1113,"-")</f>
        <v>0</v>
      </c>
      <c r="AV1105" s="38">
        <f t="shared" si="334"/>
        <v>0</v>
      </c>
      <c r="AW1105" s="38">
        <f t="shared" si="335"/>
        <v>0</v>
      </c>
      <c r="AX1105" s="38">
        <f t="shared" si="336"/>
        <v>0</v>
      </c>
      <c r="AY1105" s="181">
        <f t="shared" si="337"/>
        <v>0</v>
      </c>
      <c r="BB1105" s="181">
        <f>Инвентаризация!O1108</f>
        <v>0</v>
      </c>
      <c r="BC1105" s="181">
        <f>Инвентаризация!P1108</f>
        <v>0</v>
      </c>
      <c r="BD1105" s="181">
        <f>Инвентаризация!Q1108</f>
        <v>0</v>
      </c>
      <c r="BE1105" s="181">
        <f>IFERROR('Аксапта 2'!A1113,"-")</f>
        <v>0</v>
      </c>
      <c r="BF1105" s="38">
        <f t="shared" si="338"/>
        <v>0</v>
      </c>
      <c r="BG1105" s="38">
        <f t="shared" si="339"/>
        <v>0</v>
      </c>
      <c r="BH1105" s="38">
        <f t="shared" si="340"/>
        <v>0</v>
      </c>
      <c r="BI1105" s="181">
        <f t="shared" si="341"/>
        <v>0</v>
      </c>
      <c r="BL1105" s="181">
        <f>Инвентаризация!O1108</f>
        <v>0</v>
      </c>
      <c r="BM1105" s="181">
        <f>Инвентаризация!P1108</f>
        <v>0</v>
      </c>
      <c r="BN1105" s="181">
        <f>Инвентаризация!Q1108</f>
        <v>0</v>
      </c>
      <c r="BO1105" s="181">
        <f>IFERROR('Аксапта 3'!A1113,"-")</f>
        <v>0</v>
      </c>
      <c r="BP1105" s="38">
        <f t="shared" si="342"/>
        <v>0</v>
      </c>
      <c r="BQ1105" s="38">
        <f t="shared" si="343"/>
        <v>0</v>
      </c>
      <c r="BR1105" s="38">
        <f t="shared" si="344"/>
        <v>0</v>
      </c>
      <c r="BS1105" s="181">
        <f t="shared" si="345"/>
        <v>0</v>
      </c>
    </row>
    <row r="1106" spans="41:71">
      <c r="AO1106" s="38">
        <f t="shared" si="332"/>
        <v>0</v>
      </c>
      <c r="AP1106" s="38">
        <f t="shared" si="333"/>
        <v>0</v>
      </c>
      <c r="AR1106" s="181">
        <f>Инвентаризация!O1109</f>
        <v>0</v>
      </c>
      <c r="AS1106" s="181">
        <f>Инвентаризация!P1109</f>
        <v>0</v>
      </c>
      <c r="AT1106" s="181">
        <f>Инвентаризация!Q1109</f>
        <v>0</v>
      </c>
      <c r="AU1106" s="181">
        <f>IFERROR('Аксапта '!A1114,"-")</f>
        <v>0</v>
      </c>
      <c r="AV1106" s="38">
        <f t="shared" si="334"/>
        <v>0</v>
      </c>
      <c r="AW1106" s="38">
        <f t="shared" si="335"/>
        <v>0</v>
      </c>
      <c r="AX1106" s="38">
        <f t="shared" si="336"/>
        <v>0</v>
      </c>
      <c r="AY1106" s="181">
        <f t="shared" si="337"/>
        <v>0</v>
      </c>
      <c r="BB1106" s="181">
        <f>Инвентаризация!O1109</f>
        <v>0</v>
      </c>
      <c r="BC1106" s="181">
        <f>Инвентаризация!P1109</f>
        <v>0</v>
      </c>
      <c r="BD1106" s="181">
        <f>Инвентаризация!Q1109</f>
        <v>0</v>
      </c>
      <c r="BE1106" s="181">
        <f>IFERROR('Аксапта 2'!A1114,"-")</f>
        <v>0</v>
      </c>
      <c r="BF1106" s="38">
        <f t="shared" si="338"/>
        <v>0</v>
      </c>
      <c r="BG1106" s="38">
        <f t="shared" si="339"/>
        <v>0</v>
      </c>
      <c r="BH1106" s="38">
        <f t="shared" si="340"/>
        <v>0</v>
      </c>
      <c r="BI1106" s="181">
        <f t="shared" si="341"/>
        <v>0</v>
      </c>
      <c r="BL1106" s="181">
        <f>Инвентаризация!O1109</f>
        <v>0</v>
      </c>
      <c r="BM1106" s="181">
        <f>Инвентаризация!P1109</f>
        <v>0</v>
      </c>
      <c r="BN1106" s="181">
        <f>Инвентаризация!Q1109</f>
        <v>0</v>
      </c>
      <c r="BO1106" s="181">
        <f>IFERROR('Аксапта 3'!A1114,"-")</f>
        <v>0</v>
      </c>
      <c r="BP1106" s="38">
        <f t="shared" si="342"/>
        <v>0</v>
      </c>
      <c r="BQ1106" s="38">
        <f t="shared" si="343"/>
        <v>0</v>
      </c>
      <c r="BR1106" s="38">
        <f t="shared" si="344"/>
        <v>0</v>
      </c>
      <c r="BS1106" s="181">
        <f t="shared" si="345"/>
        <v>0</v>
      </c>
    </row>
    <row r="1107" spans="41:71">
      <c r="AO1107" s="38">
        <f t="shared" si="332"/>
        <v>0</v>
      </c>
      <c r="AP1107" s="38">
        <f t="shared" si="333"/>
        <v>0</v>
      </c>
      <c r="AR1107" s="181">
        <f>Инвентаризация!O1110</f>
        <v>0</v>
      </c>
      <c r="AS1107" s="181">
        <f>Инвентаризация!P1110</f>
        <v>0</v>
      </c>
      <c r="AT1107" s="181">
        <f>Инвентаризация!Q1110</f>
        <v>0</v>
      </c>
      <c r="AU1107" s="181">
        <f>IFERROR('Аксапта '!A1115,"-")</f>
        <v>0</v>
      </c>
      <c r="AV1107" s="38">
        <f t="shared" si="334"/>
        <v>0</v>
      </c>
      <c r="AW1107" s="38">
        <f t="shared" si="335"/>
        <v>0</v>
      </c>
      <c r="AX1107" s="38">
        <f t="shared" si="336"/>
        <v>0</v>
      </c>
      <c r="AY1107" s="181">
        <f t="shared" si="337"/>
        <v>0</v>
      </c>
      <c r="BB1107" s="181">
        <f>Инвентаризация!O1110</f>
        <v>0</v>
      </c>
      <c r="BC1107" s="181">
        <f>Инвентаризация!P1110</f>
        <v>0</v>
      </c>
      <c r="BD1107" s="181">
        <f>Инвентаризация!Q1110</f>
        <v>0</v>
      </c>
      <c r="BE1107" s="181">
        <f>IFERROR('Аксапта 2'!A1115,"-")</f>
        <v>0</v>
      </c>
      <c r="BF1107" s="38">
        <f t="shared" si="338"/>
        <v>0</v>
      </c>
      <c r="BG1107" s="38">
        <f t="shared" si="339"/>
        <v>0</v>
      </c>
      <c r="BH1107" s="38">
        <f t="shared" si="340"/>
        <v>0</v>
      </c>
      <c r="BI1107" s="181">
        <f t="shared" si="341"/>
        <v>0</v>
      </c>
      <c r="BL1107" s="181">
        <f>Инвентаризация!O1110</f>
        <v>0</v>
      </c>
      <c r="BM1107" s="181">
        <f>Инвентаризация!P1110</f>
        <v>0</v>
      </c>
      <c r="BN1107" s="181">
        <f>Инвентаризация!Q1110</f>
        <v>0</v>
      </c>
      <c r="BO1107" s="181">
        <f>IFERROR('Аксапта 3'!A1115,"-")</f>
        <v>0</v>
      </c>
      <c r="BP1107" s="38">
        <f t="shared" si="342"/>
        <v>0</v>
      </c>
      <c r="BQ1107" s="38">
        <f t="shared" si="343"/>
        <v>0</v>
      </c>
      <c r="BR1107" s="38">
        <f t="shared" si="344"/>
        <v>0</v>
      </c>
      <c r="BS1107" s="181">
        <f t="shared" si="345"/>
        <v>0</v>
      </c>
    </row>
    <row r="1108" spans="41:71">
      <c r="AO1108" s="38">
        <f t="shared" si="332"/>
        <v>0</v>
      </c>
      <c r="AP1108" s="38">
        <f t="shared" si="333"/>
        <v>0</v>
      </c>
      <c r="AR1108" s="181">
        <f>Инвентаризация!O1111</f>
        <v>0</v>
      </c>
      <c r="AS1108" s="181">
        <f>Инвентаризация!P1111</f>
        <v>0</v>
      </c>
      <c r="AT1108" s="181">
        <f>Инвентаризация!Q1111</f>
        <v>0</v>
      </c>
      <c r="AU1108" s="181">
        <f>IFERROR('Аксапта '!A1116,"-")</f>
        <v>0</v>
      </c>
      <c r="AV1108" s="38">
        <f t="shared" si="334"/>
        <v>0</v>
      </c>
      <c r="AW1108" s="38">
        <f t="shared" si="335"/>
        <v>0</v>
      </c>
      <c r="AX1108" s="38">
        <f t="shared" si="336"/>
        <v>0</v>
      </c>
      <c r="AY1108" s="181">
        <f t="shared" si="337"/>
        <v>0</v>
      </c>
      <c r="BB1108" s="181">
        <f>Инвентаризация!O1111</f>
        <v>0</v>
      </c>
      <c r="BC1108" s="181">
        <f>Инвентаризация!P1111</f>
        <v>0</v>
      </c>
      <c r="BD1108" s="181">
        <f>Инвентаризация!Q1111</f>
        <v>0</v>
      </c>
      <c r="BE1108" s="181">
        <f>IFERROR('Аксапта 2'!A1116,"-")</f>
        <v>0</v>
      </c>
      <c r="BF1108" s="38">
        <f t="shared" si="338"/>
        <v>0</v>
      </c>
      <c r="BG1108" s="38">
        <f t="shared" si="339"/>
        <v>0</v>
      </c>
      <c r="BH1108" s="38">
        <f t="shared" si="340"/>
        <v>0</v>
      </c>
      <c r="BI1108" s="181">
        <f t="shared" si="341"/>
        <v>0</v>
      </c>
      <c r="BL1108" s="181">
        <f>Инвентаризация!O1111</f>
        <v>0</v>
      </c>
      <c r="BM1108" s="181">
        <f>Инвентаризация!P1111</f>
        <v>0</v>
      </c>
      <c r="BN1108" s="181">
        <f>Инвентаризация!Q1111</f>
        <v>0</v>
      </c>
      <c r="BO1108" s="181">
        <f>IFERROR('Аксапта 3'!A1116,"-")</f>
        <v>0</v>
      </c>
      <c r="BP1108" s="38">
        <f t="shared" si="342"/>
        <v>0</v>
      </c>
      <c r="BQ1108" s="38">
        <f t="shared" si="343"/>
        <v>0</v>
      </c>
      <c r="BR1108" s="38">
        <f t="shared" si="344"/>
        <v>0</v>
      </c>
      <c r="BS1108" s="181">
        <f t="shared" si="345"/>
        <v>0</v>
      </c>
    </row>
    <row r="1109" spans="41:71">
      <c r="AO1109" s="38">
        <f t="shared" si="332"/>
        <v>0</v>
      </c>
      <c r="AP1109" s="38">
        <f t="shared" si="333"/>
        <v>0</v>
      </c>
      <c r="AR1109" s="181">
        <f>Инвентаризация!O1112</f>
        <v>0</v>
      </c>
      <c r="AS1109" s="181">
        <f>Инвентаризация!P1112</f>
        <v>0</v>
      </c>
      <c r="AT1109" s="181">
        <f>Инвентаризация!Q1112</f>
        <v>0</v>
      </c>
      <c r="AU1109" s="181">
        <f>IFERROR('Аксапта '!A1117,"-")</f>
        <v>0</v>
      </c>
      <c r="AV1109" s="38">
        <f t="shared" si="334"/>
        <v>0</v>
      </c>
      <c r="AW1109" s="38">
        <f t="shared" si="335"/>
        <v>0</v>
      </c>
      <c r="AX1109" s="38">
        <f t="shared" si="336"/>
        <v>0</v>
      </c>
      <c r="AY1109" s="181">
        <f t="shared" si="337"/>
        <v>0</v>
      </c>
      <c r="BB1109" s="181">
        <f>Инвентаризация!O1112</f>
        <v>0</v>
      </c>
      <c r="BC1109" s="181">
        <f>Инвентаризация!P1112</f>
        <v>0</v>
      </c>
      <c r="BD1109" s="181">
        <f>Инвентаризация!Q1112</f>
        <v>0</v>
      </c>
      <c r="BE1109" s="181">
        <f>IFERROR('Аксапта 2'!A1117,"-")</f>
        <v>0</v>
      </c>
      <c r="BF1109" s="38">
        <f t="shared" si="338"/>
        <v>0</v>
      </c>
      <c r="BG1109" s="38">
        <f t="shared" si="339"/>
        <v>0</v>
      </c>
      <c r="BH1109" s="38">
        <f t="shared" si="340"/>
        <v>0</v>
      </c>
      <c r="BI1109" s="181">
        <f t="shared" si="341"/>
        <v>0</v>
      </c>
      <c r="BL1109" s="181">
        <f>Инвентаризация!O1112</f>
        <v>0</v>
      </c>
      <c r="BM1109" s="181">
        <f>Инвентаризация!P1112</f>
        <v>0</v>
      </c>
      <c r="BN1109" s="181">
        <f>Инвентаризация!Q1112</f>
        <v>0</v>
      </c>
      <c r="BO1109" s="181">
        <f>IFERROR('Аксапта 3'!A1117,"-")</f>
        <v>0</v>
      </c>
      <c r="BP1109" s="38">
        <f t="shared" si="342"/>
        <v>0</v>
      </c>
      <c r="BQ1109" s="38">
        <f t="shared" si="343"/>
        <v>0</v>
      </c>
      <c r="BR1109" s="38">
        <f t="shared" si="344"/>
        <v>0</v>
      </c>
      <c r="BS1109" s="181">
        <f t="shared" si="345"/>
        <v>0</v>
      </c>
    </row>
    <row r="1110" spans="41:71">
      <c r="AO1110" s="38">
        <f t="shared" si="332"/>
        <v>0</v>
      </c>
      <c r="AP1110" s="38">
        <f t="shared" si="333"/>
        <v>0</v>
      </c>
      <c r="AR1110" s="181">
        <f>Инвентаризация!O1113</f>
        <v>0</v>
      </c>
      <c r="AS1110" s="181">
        <f>Инвентаризация!P1113</f>
        <v>0</v>
      </c>
      <c r="AT1110" s="181">
        <f>Инвентаризация!Q1113</f>
        <v>0</v>
      </c>
      <c r="AU1110" s="181">
        <f>IFERROR('Аксапта '!A1118,"-")</f>
        <v>0</v>
      </c>
      <c r="AV1110" s="38">
        <f t="shared" si="334"/>
        <v>0</v>
      </c>
      <c r="AW1110" s="38">
        <f t="shared" si="335"/>
        <v>0</v>
      </c>
      <c r="AX1110" s="38">
        <f t="shared" si="336"/>
        <v>0</v>
      </c>
      <c r="AY1110" s="181">
        <f t="shared" si="337"/>
        <v>0</v>
      </c>
      <c r="BB1110" s="181">
        <f>Инвентаризация!O1113</f>
        <v>0</v>
      </c>
      <c r="BC1110" s="181">
        <f>Инвентаризация!P1113</f>
        <v>0</v>
      </c>
      <c r="BD1110" s="181">
        <f>Инвентаризация!Q1113</f>
        <v>0</v>
      </c>
      <c r="BE1110" s="181">
        <f>IFERROR('Аксапта 2'!A1118,"-")</f>
        <v>0</v>
      </c>
      <c r="BF1110" s="38">
        <f t="shared" si="338"/>
        <v>0</v>
      </c>
      <c r="BG1110" s="38">
        <f t="shared" si="339"/>
        <v>0</v>
      </c>
      <c r="BH1110" s="38">
        <f t="shared" si="340"/>
        <v>0</v>
      </c>
      <c r="BI1110" s="181">
        <f t="shared" si="341"/>
        <v>0</v>
      </c>
      <c r="BL1110" s="181">
        <f>Инвентаризация!O1113</f>
        <v>0</v>
      </c>
      <c r="BM1110" s="181">
        <f>Инвентаризация!P1113</f>
        <v>0</v>
      </c>
      <c r="BN1110" s="181">
        <f>Инвентаризация!Q1113</f>
        <v>0</v>
      </c>
      <c r="BO1110" s="181">
        <f>IFERROR('Аксапта 3'!A1118,"-")</f>
        <v>0</v>
      </c>
      <c r="BP1110" s="38">
        <f t="shared" si="342"/>
        <v>0</v>
      </c>
      <c r="BQ1110" s="38">
        <f t="shared" si="343"/>
        <v>0</v>
      </c>
      <c r="BR1110" s="38">
        <f t="shared" si="344"/>
        <v>0</v>
      </c>
      <c r="BS1110" s="181">
        <f t="shared" si="345"/>
        <v>0</v>
      </c>
    </row>
    <row r="1111" spans="41:71">
      <c r="AO1111" s="38">
        <f t="shared" si="332"/>
        <v>0</v>
      </c>
      <c r="AP1111" s="38">
        <f t="shared" si="333"/>
        <v>0</v>
      </c>
      <c r="AR1111" s="181">
        <f>Инвентаризация!O1114</f>
        <v>0</v>
      </c>
      <c r="AS1111" s="181">
        <f>Инвентаризация!P1114</f>
        <v>0</v>
      </c>
      <c r="AT1111" s="181">
        <f>Инвентаризация!Q1114</f>
        <v>0</v>
      </c>
      <c r="AU1111" s="181">
        <f>IFERROR('Аксапта '!A1119,"-")</f>
        <v>0</v>
      </c>
      <c r="AV1111" s="38">
        <f t="shared" si="334"/>
        <v>0</v>
      </c>
      <c r="AW1111" s="38">
        <f t="shared" si="335"/>
        <v>0</v>
      </c>
      <c r="AX1111" s="38">
        <f t="shared" si="336"/>
        <v>0</v>
      </c>
      <c r="AY1111" s="181">
        <f t="shared" si="337"/>
        <v>0</v>
      </c>
      <c r="BB1111" s="181">
        <f>Инвентаризация!O1114</f>
        <v>0</v>
      </c>
      <c r="BC1111" s="181">
        <f>Инвентаризация!P1114</f>
        <v>0</v>
      </c>
      <c r="BD1111" s="181">
        <f>Инвентаризация!Q1114</f>
        <v>0</v>
      </c>
      <c r="BE1111" s="181">
        <f>IFERROR('Аксапта 2'!A1119,"-")</f>
        <v>0</v>
      </c>
      <c r="BF1111" s="38">
        <f t="shared" si="338"/>
        <v>0</v>
      </c>
      <c r="BG1111" s="38">
        <f t="shared" si="339"/>
        <v>0</v>
      </c>
      <c r="BH1111" s="38">
        <f t="shared" si="340"/>
        <v>0</v>
      </c>
      <c r="BI1111" s="181">
        <f t="shared" si="341"/>
        <v>0</v>
      </c>
      <c r="BL1111" s="181">
        <f>Инвентаризация!O1114</f>
        <v>0</v>
      </c>
      <c r="BM1111" s="181">
        <f>Инвентаризация!P1114</f>
        <v>0</v>
      </c>
      <c r="BN1111" s="181">
        <f>Инвентаризация!Q1114</f>
        <v>0</v>
      </c>
      <c r="BO1111" s="181">
        <f>IFERROR('Аксапта 3'!A1119,"-")</f>
        <v>0</v>
      </c>
      <c r="BP1111" s="38">
        <f t="shared" si="342"/>
        <v>0</v>
      </c>
      <c r="BQ1111" s="38">
        <f t="shared" si="343"/>
        <v>0</v>
      </c>
      <c r="BR1111" s="38">
        <f t="shared" si="344"/>
        <v>0</v>
      </c>
      <c r="BS1111" s="181">
        <f t="shared" si="345"/>
        <v>0</v>
      </c>
    </row>
    <row r="1112" spans="41:71">
      <c r="AO1112" s="38">
        <f t="shared" si="332"/>
        <v>0</v>
      </c>
      <c r="AP1112" s="38">
        <f t="shared" si="333"/>
        <v>0</v>
      </c>
      <c r="AR1112" s="181">
        <f>Инвентаризация!O1115</f>
        <v>0</v>
      </c>
      <c r="AS1112" s="181">
        <f>Инвентаризация!P1115</f>
        <v>0</v>
      </c>
      <c r="AT1112" s="181">
        <f>Инвентаризация!Q1115</f>
        <v>0</v>
      </c>
      <c r="AU1112" s="181">
        <f>IFERROR('Аксапта '!A1120,"-")</f>
        <v>0</v>
      </c>
      <c r="AV1112" s="38">
        <f t="shared" si="334"/>
        <v>0</v>
      </c>
      <c r="AW1112" s="38">
        <f t="shared" si="335"/>
        <v>0</v>
      </c>
      <c r="AX1112" s="38">
        <f t="shared" si="336"/>
        <v>0</v>
      </c>
      <c r="AY1112" s="181">
        <f t="shared" si="337"/>
        <v>0</v>
      </c>
      <c r="BB1112" s="181">
        <f>Инвентаризация!O1115</f>
        <v>0</v>
      </c>
      <c r="BC1112" s="181">
        <f>Инвентаризация!P1115</f>
        <v>0</v>
      </c>
      <c r="BD1112" s="181">
        <f>Инвентаризация!Q1115</f>
        <v>0</v>
      </c>
      <c r="BE1112" s="181">
        <f>IFERROR('Аксапта 2'!A1120,"-")</f>
        <v>0</v>
      </c>
      <c r="BF1112" s="38">
        <f t="shared" si="338"/>
        <v>0</v>
      </c>
      <c r="BG1112" s="38">
        <f t="shared" si="339"/>
        <v>0</v>
      </c>
      <c r="BH1112" s="38">
        <f t="shared" si="340"/>
        <v>0</v>
      </c>
      <c r="BI1112" s="181">
        <f t="shared" si="341"/>
        <v>0</v>
      </c>
      <c r="BL1112" s="181">
        <f>Инвентаризация!O1115</f>
        <v>0</v>
      </c>
      <c r="BM1112" s="181">
        <f>Инвентаризация!P1115</f>
        <v>0</v>
      </c>
      <c r="BN1112" s="181">
        <f>Инвентаризация!Q1115</f>
        <v>0</v>
      </c>
      <c r="BO1112" s="181">
        <f>IFERROR('Аксапта 3'!A1120,"-")</f>
        <v>0</v>
      </c>
      <c r="BP1112" s="38">
        <f t="shared" si="342"/>
        <v>0</v>
      </c>
      <c r="BQ1112" s="38">
        <f t="shared" si="343"/>
        <v>0</v>
      </c>
      <c r="BR1112" s="38">
        <f t="shared" si="344"/>
        <v>0</v>
      </c>
      <c r="BS1112" s="181">
        <f t="shared" si="345"/>
        <v>0</v>
      </c>
    </row>
    <row r="1113" spans="41:71">
      <c r="AO1113" s="38">
        <f t="shared" si="332"/>
        <v>0</v>
      </c>
      <c r="AP1113" s="38">
        <f t="shared" si="333"/>
        <v>0</v>
      </c>
      <c r="AR1113" s="181">
        <f>Инвентаризация!O1116</f>
        <v>0</v>
      </c>
      <c r="AS1113" s="181">
        <f>Инвентаризация!P1116</f>
        <v>0</v>
      </c>
      <c r="AT1113" s="181">
        <f>Инвентаризация!Q1116</f>
        <v>0</v>
      </c>
      <c r="AU1113" s="181">
        <f>IFERROR('Аксапта '!A1121,"-")</f>
        <v>0</v>
      </c>
      <c r="AV1113" s="38">
        <f t="shared" si="334"/>
        <v>0</v>
      </c>
      <c r="AW1113" s="38">
        <f t="shared" si="335"/>
        <v>0</v>
      </c>
      <c r="AX1113" s="38">
        <f t="shared" si="336"/>
        <v>0</v>
      </c>
      <c r="AY1113" s="181">
        <f t="shared" si="337"/>
        <v>0</v>
      </c>
      <c r="BB1113" s="181">
        <f>Инвентаризация!O1116</f>
        <v>0</v>
      </c>
      <c r="BC1113" s="181">
        <f>Инвентаризация!P1116</f>
        <v>0</v>
      </c>
      <c r="BD1113" s="181">
        <f>Инвентаризация!Q1116</f>
        <v>0</v>
      </c>
      <c r="BE1113" s="181">
        <f>IFERROR('Аксапта 2'!A1121,"-")</f>
        <v>0</v>
      </c>
      <c r="BF1113" s="38">
        <f t="shared" si="338"/>
        <v>0</v>
      </c>
      <c r="BG1113" s="38">
        <f t="shared" si="339"/>
        <v>0</v>
      </c>
      <c r="BH1113" s="38">
        <f t="shared" si="340"/>
        <v>0</v>
      </c>
      <c r="BI1113" s="181">
        <f t="shared" si="341"/>
        <v>0</v>
      </c>
      <c r="BL1113" s="181">
        <f>Инвентаризация!O1116</f>
        <v>0</v>
      </c>
      <c r="BM1113" s="181">
        <f>Инвентаризация!P1116</f>
        <v>0</v>
      </c>
      <c r="BN1113" s="181">
        <f>Инвентаризация!Q1116</f>
        <v>0</v>
      </c>
      <c r="BO1113" s="181">
        <f>IFERROR('Аксапта 3'!A1121,"-")</f>
        <v>0</v>
      </c>
      <c r="BP1113" s="38">
        <f t="shared" si="342"/>
        <v>0</v>
      </c>
      <c r="BQ1113" s="38">
        <f t="shared" si="343"/>
        <v>0</v>
      </c>
      <c r="BR1113" s="38">
        <f t="shared" si="344"/>
        <v>0</v>
      </c>
      <c r="BS1113" s="181">
        <f t="shared" si="345"/>
        <v>0</v>
      </c>
    </row>
    <row r="1114" spans="41:71">
      <c r="AO1114" s="38">
        <f t="shared" si="332"/>
        <v>0</v>
      </c>
      <c r="AP1114" s="38">
        <f t="shared" si="333"/>
        <v>0</v>
      </c>
      <c r="AR1114" s="181">
        <f>Инвентаризация!O1117</f>
        <v>0</v>
      </c>
      <c r="AS1114" s="181">
        <f>Инвентаризация!P1117</f>
        <v>0</v>
      </c>
      <c r="AT1114" s="181">
        <f>Инвентаризация!Q1117</f>
        <v>0</v>
      </c>
      <c r="AU1114" s="181">
        <f>IFERROR('Аксапта '!A1122,"-")</f>
        <v>0</v>
      </c>
      <c r="AV1114" s="38">
        <f t="shared" si="334"/>
        <v>0</v>
      </c>
      <c r="AW1114" s="38">
        <f t="shared" si="335"/>
        <v>0</v>
      </c>
      <c r="AX1114" s="38">
        <f t="shared" si="336"/>
        <v>0</v>
      </c>
      <c r="AY1114" s="181">
        <f t="shared" si="337"/>
        <v>0</v>
      </c>
      <c r="BB1114" s="181">
        <f>Инвентаризация!O1117</f>
        <v>0</v>
      </c>
      <c r="BC1114" s="181">
        <f>Инвентаризация!P1117</f>
        <v>0</v>
      </c>
      <c r="BD1114" s="181">
        <f>Инвентаризация!Q1117</f>
        <v>0</v>
      </c>
      <c r="BE1114" s="181">
        <f>IFERROR('Аксапта 2'!A1122,"-")</f>
        <v>0</v>
      </c>
      <c r="BF1114" s="38">
        <f t="shared" si="338"/>
        <v>0</v>
      </c>
      <c r="BG1114" s="38">
        <f t="shared" si="339"/>
        <v>0</v>
      </c>
      <c r="BH1114" s="38">
        <f t="shared" si="340"/>
        <v>0</v>
      </c>
      <c r="BI1114" s="181">
        <f t="shared" si="341"/>
        <v>0</v>
      </c>
      <c r="BL1114" s="181">
        <f>Инвентаризация!O1117</f>
        <v>0</v>
      </c>
      <c r="BM1114" s="181">
        <f>Инвентаризация!P1117</f>
        <v>0</v>
      </c>
      <c r="BN1114" s="181">
        <f>Инвентаризация!Q1117</f>
        <v>0</v>
      </c>
      <c r="BO1114" s="181">
        <f>IFERROR('Аксапта 3'!A1122,"-")</f>
        <v>0</v>
      </c>
      <c r="BP1114" s="38">
        <f t="shared" si="342"/>
        <v>0</v>
      </c>
      <c r="BQ1114" s="38">
        <f t="shared" si="343"/>
        <v>0</v>
      </c>
      <c r="BR1114" s="38">
        <f t="shared" si="344"/>
        <v>0</v>
      </c>
      <c r="BS1114" s="181">
        <f t="shared" si="345"/>
        <v>0</v>
      </c>
    </row>
    <row r="1115" spans="41:71">
      <c r="AO1115" s="38">
        <f t="shared" si="332"/>
        <v>0</v>
      </c>
      <c r="AP1115" s="38">
        <f t="shared" si="333"/>
        <v>0</v>
      </c>
      <c r="AR1115" s="181">
        <f>Инвентаризация!O1118</f>
        <v>0</v>
      </c>
      <c r="AS1115" s="181">
        <f>Инвентаризация!P1118</f>
        <v>0</v>
      </c>
      <c r="AT1115" s="181">
        <f>Инвентаризация!Q1118</f>
        <v>0</v>
      </c>
      <c r="AU1115" s="181">
        <f>IFERROR('Аксапта '!A1123,"-")</f>
        <v>0</v>
      </c>
      <c r="AV1115" s="38">
        <f t="shared" si="334"/>
        <v>0</v>
      </c>
      <c r="AW1115" s="38">
        <f t="shared" si="335"/>
        <v>0</v>
      </c>
      <c r="AX1115" s="38">
        <f t="shared" si="336"/>
        <v>0</v>
      </c>
      <c r="AY1115" s="181">
        <f t="shared" si="337"/>
        <v>0</v>
      </c>
      <c r="BB1115" s="181">
        <f>Инвентаризация!O1118</f>
        <v>0</v>
      </c>
      <c r="BC1115" s="181">
        <f>Инвентаризация!P1118</f>
        <v>0</v>
      </c>
      <c r="BD1115" s="181">
        <f>Инвентаризация!Q1118</f>
        <v>0</v>
      </c>
      <c r="BE1115" s="181">
        <f>IFERROR('Аксапта 2'!A1123,"-")</f>
        <v>0</v>
      </c>
      <c r="BF1115" s="38">
        <f t="shared" si="338"/>
        <v>0</v>
      </c>
      <c r="BG1115" s="38">
        <f t="shared" si="339"/>
        <v>0</v>
      </c>
      <c r="BH1115" s="38">
        <f t="shared" si="340"/>
        <v>0</v>
      </c>
      <c r="BI1115" s="181">
        <f t="shared" si="341"/>
        <v>0</v>
      </c>
      <c r="BL1115" s="181">
        <f>Инвентаризация!O1118</f>
        <v>0</v>
      </c>
      <c r="BM1115" s="181">
        <f>Инвентаризация!P1118</f>
        <v>0</v>
      </c>
      <c r="BN1115" s="181">
        <f>Инвентаризация!Q1118</f>
        <v>0</v>
      </c>
      <c r="BO1115" s="181">
        <f>IFERROR('Аксапта 3'!A1123,"-")</f>
        <v>0</v>
      </c>
      <c r="BP1115" s="38">
        <f t="shared" si="342"/>
        <v>0</v>
      </c>
      <c r="BQ1115" s="38">
        <f t="shared" si="343"/>
        <v>0</v>
      </c>
      <c r="BR1115" s="38">
        <f t="shared" si="344"/>
        <v>0</v>
      </c>
      <c r="BS1115" s="181">
        <f t="shared" si="345"/>
        <v>0</v>
      </c>
    </row>
    <row r="1116" spans="41:71">
      <c r="AO1116" s="38">
        <f t="shared" si="332"/>
        <v>0</v>
      </c>
      <c r="AP1116" s="38">
        <f t="shared" si="333"/>
        <v>0</v>
      </c>
      <c r="AR1116" s="181">
        <f>Инвентаризация!O1119</f>
        <v>0</v>
      </c>
      <c r="AS1116" s="181">
        <f>Инвентаризация!P1119</f>
        <v>0</v>
      </c>
      <c r="AT1116" s="181">
        <f>Инвентаризация!Q1119</f>
        <v>0</v>
      </c>
      <c r="AU1116" s="181">
        <f>IFERROR('Аксапта '!A1124,"-")</f>
        <v>0</v>
      </c>
      <c r="AV1116" s="38">
        <f t="shared" si="334"/>
        <v>0</v>
      </c>
      <c r="AW1116" s="38">
        <f t="shared" si="335"/>
        <v>0</v>
      </c>
      <c r="AX1116" s="38">
        <f t="shared" si="336"/>
        <v>0</v>
      </c>
      <c r="AY1116" s="181">
        <f t="shared" si="337"/>
        <v>0</v>
      </c>
      <c r="BB1116" s="181">
        <f>Инвентаризация!O1119</f>
        <v>0</v>
      </c>
      <c r="BC1116" s="181">
        <f>Инвентаризация!P1119</f>
        <v>0</v>
      </c>
      <c r="BD1116" s="181">
        <f>Инвентаризация!Q1119</f>
        <v>0</v>
      </c>
      <c r="BE1116" s="181">
        <f>IFERROR('Аксапта 2'!A1124,"-")</f>
        <v>0</v>
      </c>
      <c r="BF1116" s="38">
        <f t="shared" si="338"/>
        <v>0</v>
      </c>
      <c r="BG1116" s="38">
        <f t="shared" si="339"/>
        <v>0</v>
      </c>
      <c r="BH1116" s="38">
        <f t="shared" si="340"/>
        <v>0</v>
      </c>
      <c r="BI1116" s="181">
        <f t="shared" si="341"/>
        <v>0</v>
      </c>
      <c r="BL1116" s="181">
        <f>Инвентаризация!O1119</f>
        <v>0</v>
      </c>
      <c r="BM1116" s="181">
        <f>Инвентаризация!P1119</f>
        <v>0</v>
      </c>
      <c r="BN1116" s="181">
        <f>Инвентаризация!Q1119</f>
        <v>0</v>
      </c>
      <c r="BO1116" s="181">
        <f>IFERROR('Аксапта 3'!A1124,"-")</f>
        <v>0</v>
      </c>
      <c r="BP1116" s="38">
        <f t="shared" si="342"/>
        <v>0</v>
      </c>
      <c r="BQ1116" s="38">
        <f t="shared" si="343"/>
        <v>0</v>
      </c>
      <c r="BR1116" s="38">
        <f t="shared" si="344"/>
        <v>0</v>
      </c>
      <c r="BS1116" s="181">
        <f t="shared" si="345"/>
        <v>0</v>
      </c>
    </row>
    <row r="1117" spans="41:71">
      <c r="AO1117" s="38">
        <f t="shared" si="332"/>
        <v>0</v>
      </c>
      <c r="AP1117" s="38">
        <f t="shared" si="333"/>
        <v>0</v>
      </c>
      <c r="AR1117" s="181">
        <f>Инвентаризация!O1120</f>
        <v>0</v>
      </c>
      <c r="AS1117" s="181">
        <f>Инвентаризация!P1120</f>
        <v>0</v>
      </c>
      <c r="AT1117" s="181">
        <f>Инвентаризация!Q1120</f>
        <v>0</v>
      </c>
      <c r="AU1117" s="181">
        <f>IFERROR('Аксапта '!A1125,"-")</f>
        <v>0</v>
      </c>
      <c r="AV1117" s="38">
        <f t="shared" si="334"/>
        <v>0</v>
      </c>
      <c r="AW1117" s="38">
        <f t="shared" si="335"/>
        <v>0</v>
      </c>
      <c r="AX1117" s="38">
        <f t="shared" si="336"/>
        <v>0</v>
      </c>
      <c r="AY1117" s="181">
        <f t="shared" si="337"/>
        <v>0</v>
      </c>
      <c r="BB1117" s="181">
        <f>Инвентаризация!O1120</f>
        <v>0</v>
      </c>
      <c r="BC1117" s="181">
        <f>Инвентаризация!P1120</f>
        <v>0</v>
      </c>
      <c r="BD1117" s="181">
        <f>Инвентаризация!Q1120</f>
        <v>0</v>
      </c>
      <c r="BE1117" s="181">
        <f>IFERROR('Аксапта 2'!A1125,"-")</f>
        <v>0</v>
      </c>
      <c r="BF1117" s="38">
        <f t="shared" si="338"/>
        <v>0</v>
      </c>
      <c r="BG1117" s="38">
        <f t="shared" si="339"/>
        <v>0</v>
      </c>
      <c r="BH1117" s="38">
        <f t="shared" si="340"/>
        <v>0</v>
      </c>
      <c r="BI1117" s="181">
        <f t="shared" si="341"/>
        <v>0</v>
      </c>
      <c r="BL1117" s="181">
        <f>Инвентаризация!O1120</f>
        <v>0</v>
      </c>
      <c r="BM1117" s="181">
        <f>Инвентаризация!P1120</f>
        <v>0</v>
      </c>
      <c r="BN1117" s="181">
        <f>Инвентаризация!Q1120</f>
        <v>0</v>
      </c>
      <c r="BO1117" s="181">
        <f>IFERROR('Аксапта 3'!A1125,"-")</f>
        <v>0</v>
      </c>
      <c r="BP1117" s="38">
        <f t="shared" si="342"/>
        <v>0</v>
      </c>
      <c r="BQ1117" s="38">
        <f t="shared" si="343"/>
        <v>0</v>
      </c>
      <c r="BR1117" s="38">
        <f t="shared" si="344"/>
        <v>0</v>
      </c>
      <c r="BS1117" s="181">
        <f t="shared" si="345"/>
        <v>0</v>
      </c>
    </row>
    <row r="1118" spans="41:71">
      <c r="AO1118" s="38">
        <f t="shared" si="332"/>
        <v>0</v>
      </c>
      <c r="AP1118" s="38">
        <f t="shared" si="333"/>
        <v>0</v>
      </c>
      <c r="AR1118" s="181">
        <f>Инвентаризация!O1121</f>
        <v>0</v>
      </c>
      <c r="AS1118" s="181">
        <f>Инвентаризация!P1121</f>
        <v>0</v>
      </c>
      <c r="AT1118" s="181">
        <f>Инвентаризация!Q1121</f>
        <v>0</v>
      </c>
      <c r="AU1118" s="181">
        <f>IFERROR('Аксапта '!A1126,"-")</f>
        <v>0</v>
      </c>
      <c r="AV1118" s="38">
        <f t="shared" si="334"/>
        <v>0</v>
      </c>
      <c r="AW1118" s="38">
        <f t="shared" si="335"/>
        <v>0</v>
      </c>
      <c r="AX1118" s="38">
        <f t="shared" si="336"/>
        <v>0</v>
      </c>
      <c r="AY1118" s="181">
        <f t="shared" si="337"/>
        <v>0</v>
      </c>
      <c r="BB1118" s="181">
        <f>Инвентаризация!O1121</f>
        <v>0</v>
      </c>
      <c r="BC1118" s="181">
        <f>Инвентаризация!P1121</f>
        <v>0</v>
      </c>
      <c r="BD1118" s="181">
        <f>Инвентаризация!Q1121</f>
        <v>0</v>
      </c>
      <c r="BE1118" s="181">
        <f>IFERROR('Аксапта 2'!A1126,"-")</f>
        <v>0</v>
      </c>
      <c r="BF1118" s="38">
        <f t="shared" si="338"/>
        <v>0</v>
      </c>
      <c r="BG1118" s="38">
        <f t="shared" si="339"/>
        <v>0</v>
      </c>
      <c r="BH1118" s="38">
        <f t="shared" si="340"/>
        <v>0</v>
      </c>
      <c r="BI1118" s="181">
        <f t="shared" si="341"/>
        <v>0</v>
      </c>
      <c r="BL1118" s="181">
        <f>Инвентаризация!O1121</f>
        <v>0</v>
      </c>
      <c r="BM1118" s="181">
        <f>Инвентаризация!P1121</f>
        <v>0</v>
      </c>
      <c r="BN1118" s="181">
        <f>Инвентаризация!Q1121</f>
        <v>0</v>
      </c>
      <c r="BO1118" s="181">
        <f>IFERROR('Аксапта 3'!A1126,"-")</f>
        <v>0</v>
      </c>
      <c r="BP1118" s="38">
        <f t="shared" si="342"/>
        <v>0</v>
      </c>
      <c r="BQ1118" s="38">
        <f t="shared" si="343"/>
        <v>0</v>
      </c>
      <c r="BR1118" s="38">
        <f t="shared" si="344"/>
        <v>0</v>
      </c>
      <c r="BS1118" s="181">
        <f t="shared" si="345"/>
        <v>0</v>
      </c>
    </row>
    <row r="1119" spans="41:71">
      <c r="AO1119" s="38">
        <f t="shared" si="332"/>
        <v>0</v>
      </c>
      <c r="AP1119" s="38">
        <f t="shared" si="333"/>
        <v>0</v>
      </c>
      <c r="AR1119" s="181">
        <f>Инвентаризация!O1122</f>
        <v>0</v>
      </c>
      <c r="AS1119" s="181">
        <f>Инвентаризация!P1122</f>
        <v>0</v>
      </c>
      <c r="AT1119" s="181">
        <f>Инвентаризация!Q1122</f>
        <v>0</v>
      </c>
      <c r="AU1119" s="181">
        <f>IFERROR('Аксапта '!A1127,"-")</f>
        <v>0</v>
      </c>
      <c r="AV1119" s="38">
        <f t="shared" si="334"/>
        <v>0</v>
      </c>
      <c r="AW1119" s="38">
        <f t="shared" si="335"/>
        <v>0</v>
      </c>
      <c r="AX1119" s="38">
        <f t="shared" si="336"/>
        <v>0</v>
      </c>
      <c r="AY1119" s="181">
        <f t="shared" si="337"/>
        <v>0</v>
      </c>
      <c r="BB1119" s="181">
        <f>Инвентаризация!O1122</f>
        <v>0</v>
      </c>
      <c r="BC1119" s="181">
        <f>Инвентаризация!P1122</f>
        <v>0</v>
      </c>
      <c r="BD1119" s="181">
        <f>Инвентаризация!Q1122</f>
        <v>0</v>
      </c>
      <c r="BE1119" s="181">
        <f>IFERROR('Аксапта 2'!A1127,"-")</f>
        <v>0</v>
      </c>
      <c r="BF1119" s="38">
        <f t="shared" si="338"/>
        <v>0</v>
      </c>
      <c r="BG1119" s="38">
        <f t="shared" si="339"/>
        <v>0</v>
      </c>
      <c r="BH1119" s="38">
        <f t="shared" si="340"/>
        <v>0</v>
      </c>
      <c r="BI1119" s="181">
        <f t="shared" si="341"/>
        <v>0</v>
      </c>
      <c r="BL1119" s="181">
        <f>Инвентаризация!O1122</f>
        <v>0</v>
      </c>
      <c r="BM1119" s="181">
        <f>Инвентаризация!P1122</f>
        <v>0</v>
      </c>
      <c r="BN1119" s="181">
        <f>Инвентаризация!Q1122</f>
        <v>0</v>
      </c>
      <c r="BO1119" s="181">
        <f>IFERROR('Аксапта 3'!A1127,"-")</f>
        <v>0</v>
      </c>
      <c r="BP1119" s="38">
        <f t="shared" si="342"/>
        <v>0</v>
      </c>
      <c r="BQ1119" s="38">
        <f t="shared" si="343"/>
        <v>0</v>
      </c>
      <c r="BR1119" s="38">
        <f t="shared" si="344"/>
        <v>0</v>
      </c>
      <c r="BS1119" s="181">
        <f t="shared" si="345"/>
        <v>0</v>
      </c>
    </row>
    <row r="1120" spans="41:71">
      <c r="AO1120" s="38">
        <f t="shared" si="332"/>
        <v>0</v>
      </c>
      <c r="AP1120" s="38">
        <f t="shared" si="333"/>
        <v>0</v>
      </c>
      <c r="AR1120" s="181">
        <f>Инвентаризация!O1123</f>
        <v>0</v>
      </c>
      <c r="AS1120" s="181">
        <f>Инвентаризация!P1123</f>
        <v>0</v>
      </c>
      <c r="AT1120" s="181">
        <f>Инвентаризация!Q1123</f>
        <v>0</v>
      </c>
      <c r="AU1120" s="181">
        <f>IFERROR('Аксапта '!A1128,"-")</f>
        <v>0</v>
      </c>
      <c r="AV1120" s="38">
        <f t="shared" si="334"/>
        <v>0</v>
      </c>
      <c r="AW1120" s="38">
        <f t="shared" si="335"/>
        <v>0</v>
      </c>
      <c r="AX1120" s="38">
        <f t="shared" si="336"/>
        <v>0</v>
      </c>
      <c r="AY1120" s="181">
        <f t="shared" si="337"/>
        <v>0</v>
      </c>
      <c r="BB1120" s="181">
        <f>Инвентаризация!O1123</f>
        <v>0</v>
      </c>
      <c r="BC1120" s="181">
        <f>Инвентаризация!P1123</f>
        <v>0</v>
      </c>
      <c r="BD1120" s="181">
        <f>Инвентаризация!Q1123</f>
        <v>0</v>
      </c>
      <c r="BE1120" s="181">
        <f>IFERROR('Аксапта 2'!A1128,"-")</f>
        <v>0</v>
      </c>
      <c r="BF1120" s="38">
        <f t="shared" si="338"/>
        <v>0</v>
      </c>
      <c r="BG1120" s="38">
        <f t="shared" si="339"/>
        <v>0</v>
      </c>
      <c r="BH1120" s="38">
        <f t="shared" si="340"/>
        <v>0</v>
      </c>
      <c r="BI1120" s="181">
        <f t="shared" si="341"/>
        <v>0</v>
      </c>
      <c r="BL1120" s="181">
        <f>Инвентаризация!O1123</f>
        <v>0</v>
      </c>
      <c r="BM1120" s="181">
        <f>Инвентаризация!P1123</f>
        <v>0</v>
      </c>
      <c r="BN1120" s="181">
        <f>Инвентаризация!Q1123</f>
        <v>0</v>
      </c>
      <c r="BO1120" s="181">
        <f>IFERROR('Аксапта 3'!A1128,"-")</f>
        <v>0</v>
      </c>
      <c r="BP1120" s="38">
        <f t="shared" si="342"/>
        <v>0</v>
      </c>
      <c r="BQ1120" s="38">
        <f t="shared" si="343"/>
        <v>0</v>
      </c>
      <c r="BR1120" s="38">
        <f t="shared" si="344"/>
        <v>0</v>
      </c>
      <c r="BS1120" s="181">
        <f t="shared" si="345"/>
        <v>0</v>
      </c>
    </row>
    <row r="1121" spans="41:71">
      <c r="AO1121" s="38">
        <f t="shared" si="332"/>
        <v>0</v>
      </c>
      <c r="AP1121" s="38">
        <f t="shared" si="333"/>
        <v>0</v>
      </c>
      <c r="AR1121" s="181">
        <f>Инвентаризация!O1124</f>
        <v>0</v>
      </c>
      <c r="AS1121" s="181">
        <f>Инвентаризация!P1124</f>
        <v>0</v>
      </c>
      <c r="AT1121" s="181">
        <f>Инвентаризация!Q1124</f>
        <v>0</v>
      </c>
      <c r="AU1121" s="181">
        <f>IFERROR('Аксапта '!A1129,"-")</f>
        <v>0</v>
      </c>
      <c r="AV1121" s="38">
        <f t="shared" si="334"/>
        <v>0</v>
      </c>
      <c r="AW1121" s="38">
        <f t="shared" si="335"/>
        <v>0</v>
      </c>
      <c r="AX1121" s="38">
        <f t="shared" si="336"/>
        <v>0</v>
      </c>
      <c r="AY1121" s="181">
        <f t="shared" si="337"/>
        <v>0</v>
      </c>
      <c r="BB1121" s="181">
        <f>Инвентаризация!O1124</f>
        <v>0</v>
      </c>
      <c r="BC1121" s="181">
        <f>Инвентаризация!P1124</f>
        <v>0</v>
      </c>
      <c r="BD1121" s="181">
        <f>Инвентаризация!Q1124</f>
        <v>0</v>
      </c>
      <c r="BE1121" s="181">
        <f>IFERROR('Аксапта 2'!A1129,"-")</f>
        <v>0</v>
      </c>
      <c r="BF1121" s="38">
        <f t="shared" si="338"/>
        <v>0</v>
      </c>
      <c r="BG1121" s="38">
        <f t="shared" si="339"/>
        <v>0</v>
      </c>
      <c r="BH1121" s="38">
        <f t="shared" si="340"/>
        <v>0</v>
      </c>
      <c r="BI1121" s="181">
        <f t="shared" si="341"/>
        <v>0</v>
      </c>
      <c r="BL1121" s="181">
        <f>Инвентаризация!O1124</f>
        <v>0</v>
      </c>
      <c r="BM1121" s="181">
        <f>Инвентаризация!P1124</f>
        <v>0</v>
      </c>
      <c r="BN1121" s="181">
        <f>Инвентаризация!Q1124</f>
        <v>0</v>
      </c>
      <c r="BO1121" s="181">
        <f>IFERROR('Аксапта 3'!A1129,"-")</f>
        <v>0</v>
      </c>
      <c r="BP1121" s="38">
        <f t="shared" si="342"/>
        <v>0</v>
      </c>
      <c r="BQ1121" s="38">
        <f t="shared" si="343"/>
        <v>0</v>
      </c>
      <c r="BR1121" s="38">
        <f t="shared" si="344"/>
        <v>0</v>
      </c>
      <c r="BS1121" s="181">
        <f t="shared" si="345"/>
        <v>0</v>
      </c>
    </row>
    <row r="1122" spans="41:71">
      <c r="AO1122" s="38">
        <f t="shared" si="332"/>
        <v>0</v>
      </c>
      <c r="AP1122" s="38">
        <f t="shared" si="333"/>
        <v>0</v>
      </c>
      <c r="AR1122" s="181">
        <f>Инвентаризация!O1125</f>
        <v>0</v>
      </c>
      <c r="AS1122" s="181">
        <f>Инвентаризация!P1125</f>
        <v>0</v>
      </c>
      <c r="AT1122" s="181">
        <f>Инвентаризация!Q1125</f>
        <v>0</v>
      </c>
      <c r="AU1122" s="181">
        <f>IFERROR('Аксапта '!A1130,"-")</f>
        <v>0</v>
      </c>
      <c r="AV1122" s="38">
        <f t="shared" si="334"/>
        <v>0</v>
      </c>
      <c r="AW1122" s="38">
        <f t="shared" si="335"/>
        <v>0</v>
      </c>
      <c r="AX1122" s="38">
        <f t="shared" si="336"/>
        <v>0</v>
      </c>
      <c r="AY1122" s="181">
        <f t="shared" si="337"/>
        <v>0</v>
      </c>
      <c r="BB1122" s="181">
        <f>Инвентаризация!O1125</f>
        <v>0</v>
      </c>
      <c r="BC1122" s="181">
        <f>Инвентаризация!P1125</f>
        <v>0</v>
      </c>
      <c r="BD1122" s="181">
        <f>Инвентаризация!Q1125</f>
        <v>0</v>
      </c>
      <c r="BE1122" s="181">
        <f>IFERROR('Аксапта 2'!A1130,"-")</f>
        <v>0</v>
      </c>
      <c r="BF1122" s="38">
        <f t="shared" si="338"/>
        <v>0</v>
      </c>
      <c r="BG1122" s="38">
        <f t="shared" si="339"/>
        <v>0</v>
      </c>
      <c r="BH1122" s="38">
        <f t="shared" si="340"/>
        <v>0</v>
      </c>
      <c r="BI1122" s="181">
        <f t="shared" si="341"/>
        <v>0</v>
      </c>
      <c r="BL1122" s="181">
        <f>Инвентаризация!O1125</f>
        <v>0</v>
      </c>
      <c r="BM1122" s="181">
        <f>Инвентаризация!P1125</f>
        <v>0</v>
      </c>
      <c r="BN1122" s="181">
        <f>Инвентаризация!Q1125</f>
        <v>0</v>
      </c>
      <c r="BO1122" s="181">
        <f>IFERROR('Аксапта 3'!A1130,"-")</f>
        <v>0</v>
      </c>
      <c r="BP1122" s="38">
        <f t="shared" si="342"/>
        <v>0</v>
      </c>
      <c r="BQ1122" s="38">
        <f t="shared" si="343"/>
        <v>0</v>
      </c>
      <c r="BR1122" s="38">
        <f t="shared" si="344"/>
        <v>0</v>
      </c>
      <c r="BS1122" s="181">
        <f t="shared" si="345"/>
        <v>0</v>
      </c>
    </row>
    <row r="1123" spans="41:71">
      <c r="AO1123" s="38">
        <f t="shared" si="332"/>
        <v>0</v>
      </c>
      <c r="AP1123" s="38">
        <f t="shared" si="333"/>
        <v>0</v>
      </c>
      <c r="AR1123" s="181">
        <f>Инвентаризация!O1126</f>
        <v>0</v>
      </c>
      <c r="AS1123" s="181">
        <f>Инвентаризация!P1126</f>
        <v>0</v>
      </c>
      <c r="AT1123" s="181">
        <f>Инвентаризация!Q1126</f>
        <v>0</v>
      </c>
      <c r="AU1123" s="181">
        <f>IFERROR('Аксапта '!A1131,"-")</f>
        <v>0</v>
      </c>
      <c r="AV1123" s="38">
        <f t="shared" si="334"/>
        <v>0</v>
      </c>
      <c r="AW1123" s="38">
        <f t="shared" si="335"/>
        <v>0</v>
      </c>
      <c r="AX1123" s="38">
        <f t="shared" si="336"/>
        <v>0</v>
      </c>
      <c r="AY1123" s="181">
        <f t="shared" si="337"/>
        <v>0</v>
      </c>
      <c r="BB1123" s="181">
        <f>Инвентаризация!O1126</f>
        <v>0</v>
      </c>
      <c r="BC1123" s="181">
        <f>Инвентаризация!P1126</f>
        <v>0</v>
      </c>
      <c r="BD1123" s="181">
        <f>Инвентаризация!Q1126</f>
        <v>0</v>
      </c>
      <c r="BE1123" s="181">
        <f>IFERROR('Аксапта 2'!A1131,"-")</f>
        <v>0</v>
      </c>
      <c r="BF1123" s="38">
        <f t="shared" si="338"/>
        <v>0</v>
      </c>
      <c r="BG1123" s="38">
        <f t="shared" si="339"/>
        <v>0</v>
      </c>
      <c r="BH1123" s="38">
        <f t="shared" si="340"/>
        <v>0</v>
      </c>
      <c r="BI1123" s="181">
        <f t="shared" si="341"/>
        <v>0</v>
      </c>
      <c r="BL1123" s="181">
        <f>Инвентаризация!O1126</f>
        <v>0</v>
      </c>
      <c r="BM1123" s="181">
        <f>Инвентаризация!P1126</f>
        <v>0</v>
      </c>
      <c r="BN1123" s="181">
        <f>Инвентаризация!Q1126</f>
        <v>0</v>
      </c>
      <c r="BO1123" s="181">
        <f>IFERROR('Аксапта 3'!A1131,"-")</f>
        <v>0</v>
      </c>
      <c r="BP1123" s="38">
        <f t="shared" si="342"/>
        <v>0</v>
      </c>
      <c r="BQ1123" s="38">
        <f t="shared" si="343"/>
        <v>0</v>
      </c>
      <c r="BR1123" s="38">
        <f t="shared" si="344"/>
        <v>0</v>
      </c>
      <c r="BS1123" s="181">
        <f t="shared" si="345"/>
        <v>0</v>
      </c>
    </row>
    <row r="1124" spans="41:71">
      <c r="AO1124" s="38">
        <f t="shared" si="332"/>
        <v>0</v>
      </c>
      <c r="AP1124" s="38">
        <f t="shared" si="333"/>
        <v>0</v>
      </c>
      <c r="AR1124" s="181">
        <f>Инвентаризация!O1127</f>
        <v>0</v>
      </c>
      <c r="AS1124" s="181">
        <f>Инвентаризация!P1127</f>
        <v>0</v>
      </c>
      <c r="AT1124" s="181">
        <f>Инвентаризация!Q1127</f>
        <v>0</v>
      </c>
      <c r="AU1124" s="181">
        <f>IFERROR('Аксапта '!A1132,"-")</f>
        <v>0</v>
      </c>
      <c r="AV1124" s="38">
        <f t="shared" si="334"/>
        <v>0</v>
      </c>
      <c r="AW1124" s="38">
        <f t="shared" si="335"/>
        <v>0</v>
      </c>
      <c r="AX1124" s="38">
        <f t="shared" si="336"/>
        <v>0</v>
      </c>
      <c r="AY1124" s="181">
        <f t="shared" si="337"/>
        <v>0</v>
      </c>
      <c r="BB1124" s="181">
        <f>Инвентаризация!O1127</f>
        <v>0</v>
      </c>
      <c r="BC1124" s="181">
        <f>Инвентаризация!P1127</f>
        <v>0</v>
      </c>
      <c r="BD1124" s="181">
        <f>Инвентаризация!Q1127</f>
        <v>0</v>
      </c>
      <c r="BE1124" s="181">
        <f>IFERROR('Аксапта 2'!A1132,"-")</f>
        <v>0</v>
      </c>
      <c r="BF1124" s="38">
        <f t="shared" si="338"/>
        <v>0</v>
      </c>
      <c r="BG1124" s="38">
        <f t="shared" si="339"/>
        <v>0</v>
      </c>
      <c r="BH1124" s="38">
        <f t="shared" si="340"/>
        <v>0</v>
      </c>
      <c r="BI1124" s="181">
        <f t="shared" si="341"/>
        <v>0</v>
      </c>
      <c r="BL1124" s="181">
        <f>Инвентаризация!O1127</f>
        <v>0</v>
      </c>
      <c r="BM1124" s="181">
        <f>Инвентаризация!P1127</f>
        <v>0</v>
      </c>
      <c r="BN1124" s="181">
        <f>Инвентаризация!Q1127</f>
        <v>0</v>
      </c>
      <c r="BO1124" s="181">
        <f>IFERROR('Аксапта 3'!A1132,"-")</f>
        <v>0</v>
      </c>
      <c r="BP1124" s="38">
        <f t="shared" si="342"/>
        <v>0</v>
      </c>
      <c r="BQ1124" s="38">
        <f t="shared" si="343"/>
        <v>0</v>
      </c>
      <c r="BR1124" s="38">
        <f t="shared" si="344"/>
        <v>0</v>
      </c>
      <c r="BS1124" s="181">
        <f t="shared" si="345"/>
        <v>0</v>
      </c>
    </row>
    <row r="1125" spans="41:71">
      <c r="AO1125" s="38">
        <f t="shared" si="332"/>
        <v>0</v>
      </c>
      <c r="AP1125" s="38">
        <f t="shared" si="333"/>
        <v>0</v>
      </c>
      <c r="AR1125" s="181">
        <f>Инвентаризация!O1128</f>
        <v>0</v>
      </c>
      <c r="AS1125" s="181">
        <f>Инвентаризация!P1128</f>
        <v>0</v>
      </c>
      <c r="AT1125" s="181">
        <f>Инвентаризация!Q1128</f>
        <v>0</v>
      </c>
      <c r="AU1125" s="181">
        <f>IFERROR('Аксапта '!A1133,"-")</f>
        <v>0</v>
      </c>
      <c r="AV1125" s="38">
        <f t="shared" si="334"/>
        <v>0</v>
      </c>
      <c r="AW1125" s="38">
        <f t="shared" si="335"/>
        <v>0</v>
      </c>
      <c r="AX1125" s="38">
        <f t="shared" si="336"/>
        <v>0</v>
      </c>
      <c r="AY1125" s="181">
        <f t="shared" si="337"/>
        <v>0</v>
      </c>
      <c r="BB1125" s="181">
        <f>Инвентаризация!O1128</f>
        <v>0</v>
      </c>
      <c r="BC1125" s="181">
        <f>Инвентаризация!P1128</f>
        <v>0</v>
      </c>
      <c r="BD1125" s="181">
        <f>Инвентаризация!Q1128</f>
        <v>0</v>
      </c>
      <c r="BE1125" s="181">
        <f>IFERROR('Аксапта 2'!A1133,"-")</f>
        <v>0</v>
      </c>
      <c r="BF1125" s="38">
        <f t="shared" si="338"/>
        <v>0</v>
      </c>
      <c r="BG1125" s="38">
        <f t="shared" si="339"/>
        <v>0</v>
      </c>
      <c r="BH1125" s="38">
        <f t="shared" si="340"/>
        <v>0</v>
      </c>
      <c r="BI1125" s="181">
        <f t="shared" si="341"/>
        <v>0</v>
      </c>
      <c r="BL1125" s="181">
        <f>Инвентаризация!O1128</f>
        <v>0</v>
      </c>
      <c r="BM1125" s="181">
        <f>Инвентаризация!P1128</f>
        <v>0</v>
      </c>
      <c r="BN1125" s="181">
        <f>Инвентаризация!Q1128</f>
        <v>0</v>
      </c>
      <c r="BO1125" s="181">
        <f>IFERROR('Аксапта 3'!A1133,"-")</f>
        <v>0</v>
      </c>
      <c r="BP1125" s="38">
        <f t="shared" si="342"/>
        <v>0</v>
      </c>
      <c r="BQ1125" s="38">
        <f t="shared" si="343"/>
        <v>0</v>
      </c>
      <c r="BR1125" s="38">
        <f t="shared" si="344"/>
        <v>0</v>
      </c>
      <c r="BS1125" s="181">
        <f t="shared" si="345"/>
        <v>0</v>
      </c>
    </row>
    <row r="1126" spans="41:71">
      <c r="AO1126" s="38">
        <f t="shared" si="332"/>
        <v>0</v>
      </c>
      <c r="AP1126" s="38">
        <f t="shared" si="333"/>
        <v>0</v>
      </c>
      <c r="AR1126" s="181">
        <f>Инвентаризация!O1129</f>
        <v>0</v>
      </c>
      <c r="AS1126" s="181">
        <f>Инвентаризация!P1129</f>
        <v>0</v>
      </c>
      <c r="AT1126" s="181">
        <f>Инвентаризация!Q1129</f>
        <v>0</v>
      </c>
      <c r="AU1126" s="181">
        <f>IFERROR('Аксапта '!A1134,"-")</f>
        <v>0</v>
      </c>
      <c r="AV1126" s="38">
        <f t="shared" si="334"/>
        <v>0</v>
      </c>
      <c r="AW1126" s="38">
        <f t="shared" si="335"/>
        <v>0</v>
      </c>
      <c r="AX1126" s="38">
        <f t="shared" si="336"/>
        <v>0</v>
      </c>
      <c r="AY1126" s="181">
        <f t="shared" si="337"/>
        <v>0</v>
      </c>
      <c r="BB1126" s="181">
        <f>Инвентаризация!O1129</f>
        <v>0</v>
      </c>
      <c r="BC1126" s="181">
        <f>Инвентаризация!P1129</f>
        <v>0</v>
      </c>
      <c r="BD1126" s="181">
        <f>Инвентаризация!Q1129</f>
        <v>0</v>
      </c>
      <c r="BE1126" s="181">
        <f>IFERROR('Аксапта 2'!A1134,"-")</f>
        <v>0</v>
      </c>
      <c r="BF1126" s="38">
        <f t="shared" si="338"/>
        <v>0</v>
      </c>
      <c r="BG1126" s="38">
        <f t="shared" si="339"/>
        <v>0</v>
      </c>
      <c r="BH1126" s="38">
        <f t="shared" si="340"/>
        <v>0</v>
      </c>
      <c r="BI1126" s="181">
        <f t="shared" si="341"/>
        <v>0</v>
      </c>
      <c r="BL1126" s="181">
        <f>Инвентаризация!O1129</f>
        <v>0</v>
      </c>
      <c r="BM1126" s="181">
        <f>Инвентаризация!P1129</f>
        <v>0</v>
      </c>
      <c r="BN1126" s="181">
        <f>Инвентаризация!Q1129</f>
        <v>0</v>
      </c>
      <c r="BO1126" s="181">
        <f>IFERROR('Аксапта 3'!A1134,"-")</f>
        <v>0</v>
      </c>
      <c r="BP1126" s="38">
        <f t="shared" si="342"/>
        <v>0</v>
      </c>
      <c r="BQ1126" s="38">
        <f t="shared" si="343"/>
        <v>0</v>
      </c>
      <c r="BR1126" s="38">
        <f t="shared" si="344"/>
        <v>0</v>
      </c>
      <c r="BS1126" s="181">
        <f t="shared" si="345"/>
        <v>0</v>
      </c>
    </row>
    <row r="1127" spans="41:71">
      <c r="AO1127" s="38">
        <f t="shared" si="332"/>
        <v>0</v>
      </c>
      <c r="AP1127" s="38">
        <f t="shared" si="333"/>
        <v>0</v>
      </c>
      <c r="AR1127" s="181">
        <f>Инвентаризация!O1130</f>
        <v>0</v>
      </c>
      <c r="AS1127" s="181">
        <f>Инвентаризация!P1130</f>
        <v>0</v>
      </c>
      <c r="AT1127" s="181">
        <f>Инвентаризация!Q1130</f>
        <v>0</v>
      </c>
      <c r="AU1127" s="181">
        <f>IFERROR('Аксапта '!A1135,"-")</f>
        <v>0</v>
      </c>
      <c r="AV1127" s="38">
        <f t="shared" si="334"/>
        <v>0</v>
      </c>
      <c r="AW1127" s="38">
        <f t="shared" si="335"/>
        <v>0</v>
      </c>
      <c r="AX1127" s="38">
        <f t="shared" si="336"/>
        <v>0</v>
      </c>
      <c r="AY1127" s="181">
        <f t="shared" si="337"/>
        <v>0</v>
      </c>
      <c r="BB1127" s="181">
        <f>Инвентаризация!O1130</f>
        <v>0</v>
      </c>
      <c r="BC1127" s="181">
        <f>Инвентаризация!P1130</f>
        <v>0</v>
      </c>
      <c r="BD1127" s="181">
        <f>Инвентаризация!Q1130</f>
        <v>0</v>
      </c>
      <c r="BE1127" s="181">
        <f>IFERROR('Аксапта 2'!A1135,"-")</f>
        <v>0</v>
      </c>
      <c r="BF1127" s="38">
        <f t="shared" si="338"/>
        <v>0</v>
      </c>
      <c r="BG1127" s="38">
        <f t="shared" si="339"/>
        <v>0</v>
      </c>
      <c r="BH1127" s="38">
        <f t="shared" si="340"/>
        <v>0</v>
      </c>
      <c r="BI1127" s="181">
        <f t="shared" si="341"/>
        <v>0</v>
      </c>
      <c r="BL1127" s="181">
        <f>Инвентаризация!O1130</f>
        <v>0</v>
      </c>
      <c r="BM1127" s="181">
        <f>Инвентаризация!P1130</f>
        <v>0</v>
      </c>
      <c r="BN1127" s="181">
        <f>Инвентаризация!Q1130</f>
        <v>0</v>
      </c>
      <c r="BO1127" s="181">
        <f>IFERROR('Аксапта 3'!A1135,"-")</f>
        <v>0</v>
      </c>
      <c r="BP1127" s="38">
        <f t="shared" si="342"/>
        <v>0</v>
      </c>
      <c r="BQ1127" s="38">
        <f t="shared" si="343"/>
        <v>0</v>
      </c>
      <c r="BR1127" s="38">
        <f t="shared" si="344"/>
        <v>0</v>
      </c>
      <c r="BS1127" s="181">
        <f t="shared" si="345"/>
        <v>0</v>
      </c>
    </row>
    <row r="1128" spans="41:71">
      <c r="AO1128" s="38">
        <f t="shared" si="332"/>
        <v>0</v>
      </c>
      <c r="AP1128" s="38">
        <f t="shared" si="333"/>
        <v>0</v>
      </c>
      <c r="AR1128" s="181">
        <f>Инвентаризация!O1131</f>
        <v>0</v>
      </c>
      <c r="AS1128" s="181">
        <f>Инвентаризация!P1131</f>
        <v>0</v>
      </c>
      <c r="AT1128" s="181">
        <f>Инвентаризация!Q1131</f>
        <v>0</v>
      </c>
      <c r="AU1128" s="181">
        <f>IFERROR('Аксапта '!A1136,"-")</f>
        <v>0</v>
      </c>
      <c r="AV1128" s="38">
        <f t="shared" si="334"/>
        <v>0</v>
      </c>
      <c r="AW1128" s="38">
        <f t="shared" si="335"/>
        <v>0</v>
      </c>
      <c r="AX1128" s="38">
        <f t="shared" si="336"/>
        <v>0</v>
      </c>
      <c r="AY1128" s="181">
        <f t="shared" si="337"/>
        <v>0</v>
      </c>
      <c r="BB1128" s="181">
        <f>Инвентаризация!O1131</f>
        <v>0</v>
      </c>
      <c r="BC1128" s="181">
        <f>Инвентаризация!P1131</f>
        <v>0</v>
      </c>
      <c r="BD1128" s="181">
        <f>Инвентаризация!Q1131</f>
        <v>0</v>
      </c>
      <c r="BE1128" s="181">
        <f>IFERROR('Аксапта 2'!A1136,"-")</f>
        <v>0</v>
      </c>
      <c r="BF1128" s="38">
        <f t="shared" si="338"/>
        <v>0</v>
      </c>
      <c r="BG1128" s="38">
        <f t="shared" si="339"/>
        <v>0</v>
      </c>
      <c r="BH1128" s="38">
        <f t="shared" si="340"/>
        <v>0</v>
      </c>
      <c r="BI1128" s="181">
        <f t="shared" si="341"/>
        <v>0</v>
      </c>
      <c r="BL1128" s="181">
        <f>Инвентаризация!O1131</f>
        <v>0</v>
      </c>
      <c r="BM1128" s="181">
        <f>Инвентаризация!P1131</f>
        <v>0</v>
      </c>
      <c r="BN1128" s="181">
        <f>Инвентаризация!Q1131</f>
        <v>0</v>
      </c>
      <c r="BO1128" s="181">
        <f>IFERROR('Аксапта 3'!A1136,"-")</f>
        <v>0</v>
      </c>
      <c r="BP1128" s="38">
        <f t="shared" si="342"/>
        <v>0</v>
      </c>
      <c r="BQ1128" s="38">
        <f t="shared" si="343"/>
        <v>0</v>
      </c>
      <c r="BR1128" s="38">
        <f t="shared" si="344"/>
        <v>0</v>
      </c>
      <c r="BS1128" s="181">
        <f t="shared" si="345"/>
        <v>0</v>
      </c>
    </row>
    <row r="1129" spans="41:71">
      <c r="AO1129" s="38">
        <f t="shared" si="332"/>
        <v>0</v>
      </c>
      <c r="AP1129" s="38">
        <f t="shared" si="333"/>
        <v>0</v>
      </c>
      <c r="AR1129" s="181">
        <f>Инвентаризация!O1132</f>
        <v>0</v>
      </c>
      <c r="AS1129" s="181">
        <f>Инвентаризация!P1132</f>
        <v>0</v>
      </c>
      <c r="AT1129" s="181">
        <f>Инвентаризация!Q1132</f>
        <v>0</v>
      </c>
      <c r="AU1129" s="181">
        <f>IFERROR('Аксапта '!A1137,"-")</f>
        <v>0</v>
      </c>
      <c r="AV1129" s="38">
        <f t="shared" si="334"/>
        <v>0</v>
      </c>
      <c r="AW1129" s="38">
        <f t="shared" si="335"/>
        <v>0</v>
      </c>
      <c r="AX1129" s="38">
        <f t="shared" si="336"/>
        <v>0</v>
      </c>
      <c r="AY1129" s="181">
        <f t="shared" si="337"/>
        <v>0</v>
      </c>
      <c r="BB1129" s="181">
        <f>Инвентаризация!O1132</f>
        <v>0</v>
      </c>
      <c r="BC1129" s="181">
        <f>Инвентаризация!P1132</f>
        <v>0</v>
      </c>
      <c r="BD1129" s="181">
        <f>Инвентаризация!Q1132</f>
        <v>0</v>
      </c>
      <c r="BE1129" s="181">
        <f>IFERROR('Аксапта 2'!A1137,"-")</f>
        <v>0</v>
      </c>
      <c r="BF1129" s="38">
        <f t="shared" si="338"/>
        <v>0</v>
      </c>
      <c r="BG1129" s="38">
        <f t="shared" si="339"/>
        <v>0</v>
      </c>
      <c r="BH1129" s="38">
        <f t="shared" si="340"/>
        <v>0</v>
      </c>
      <c r="BI1129" s="181">
        <f t="shared" si="341"/>
        <v>0</v>
      </c>
      <c r="BL1129" s="181">
        <f>Инвентаризация!O1132</f>
        <v>0</v>
      </c>
      <c r="BM1129" s="181">
        <f>Инвентаризация!P1132</f>
        <v>0</v>
      </c>
      <c r="BN1129" s="181">
        <f>Инвентаризация!Q1132</f>
        <v>0</v>
      </c>
      <c r="BO1129" s="181">
        <f>IFERROR('Аксапта 3'!A1137,"-")</f>
        <v>0</v>
      </c>
      <c r="BP1129" s="38">
        <f t="shared" si="342"/>
        <v>0</v>
      </c>
      <c r="BQ1129" s="38">
        <f t="shared" si="343"/>
        <v>0</v>
      </c>
      <c r="BR1129" s="38">
        <f t="shared" si="344"/>
        <v>0</v>
      </c>
      <c r="BS1129" s="181">
        <f t="shared" si="345"/>
        <v>0</v>
      </c>
    </row>
    <row r="1130" spans="41:71">
      <c r="AO1130" s="38">
        <f t="shared" si="332"/>
        <v>0</v>
      </c>
      <c r="AP1130" s="38">
        <f t="shared" si="333"/>
        <v>0</v>
      </c>
      <c r="AR1130" s="181">
        <f>Инвентаризация!O1133</f>
        <v>0</v>
      </c>
      <c r="AS1130" s="181">
        <f>Инвентаризация!P1133</f>
        <v>0</v>
      </c>
      <c r="AT1130" s="181">
        <f>Инвентаризация!Q1133</f>
        <v>0</v>
      </c>
      <c r="AU1130" s="181">
        <f>IFERROR('Аксапта '!A1138,"-")</f>
        <v>0</v>
      </c>
      <c r="AV1130" s="38">
        <f t="shared" si="334"/>
        <v>0</v>
      </c>
      <c r="AW1130" s="38">
        <f t="shared" si="335"/>
        <v>0</v>
      </c>
      <c r="AX1130" s="38">
        <f t="shared" si="336"/>
        <v>0</v>
      </c>
      <c r="AY1130" s="181">
        <f t="shared" si="337"/>
        <v>0</v>
      </c>
      <c r="BB1130" s="181">
        <f>Инвентаризация!O1133</f>
        <v>0</v>
      </c>
      <c r="BC1130" s="181">
        <f>Инвентаризация!P1133</f>
        <v>0</v>
      </c>
      <c r="BD1130" s="181">
        <f>Инвентаризация!Q1133</f>
        <v>0</v>
      </c>
      <c r="BE1130" s="181">
        <f>IFERROR('Аксапта 2'!A1138,"-")</f>
        <v>0</v>
      </c>
      <c r="BF1130" s="38">
        <f t="shared" si="338"/>
        <v>0</v>
      </c>
      <c r="BG1130" s="38">
        <f t="shared" si="339"/>
        <v>0</v>
      </c>
      <c r="BH1130" s="38">
        <f t="shared" si="340"/>
        <v>0</v>
      </c>
      <c r="BI1130" s="181">
        <f t="shared" si="341"/>
        <v>0</v>
      </c>
      <c r="BL1130" s="181">
        <f>Инвентаризация!O1133</f>
        <v>0</v>
      </c>
      <c r="BM1130" s="181">
        <f>Инвентаризация!P1133</f>
        <v>0</v>
      </c>
      <c r="BN1130" s="181">
        <f>Инвентаризация!Q1133</f>
        <v>0</v>
      </c>
      <c r="BO1130" s="181">
        <f>IFERROR('Аксапта 3'!A1138,"-")</f>
        <v>0</v>
      </c>
      <c r="BP1130" s="38">
        <f t="shared" si="342"/>
        <v>0</v>
      </c>
      <c r="BQ1130" s="38">
        <f t="shared" si="343"/>
        <v>0</v>
      </c>
      <c r="BR1130" s="38">
        <f t="shared" si="344"/>
        <v>0</v>
      </c>
      <c r="BS1130" s="181">
        <f t="shared" si="345"/>
        <v>0</v>
      </c>
    </row>
    <row r="1131" spans="41:71">
      <c r="AO1131" s="38">
        <f t="shared" si="332"/>
        <v>0</v>
      </c>
      <c r="AP1131" s="38">
        <f t="shared" si="333"/>
        <v>0</v>
      </c>
      <c r="AR1131" s="181">
        <f>Инвентаризация!O1134</f>
        <v>0</v>
      </c>
      <c r="AS1131" s="181">
        <f>Инвентаризация!P1134</f>
        <v>0</v>
      </c>
      <c r="AT1131" s="181">
        <f>Инвентаризация!Q1134</f>
        <v>0</v>
      </c>
      <c r="AU1131" s="181">
        <f>IFERROR('Аксапта '!A1139,"-")</f>
        <v>0</v>
      </c>
      <c r="AV1131" s="38">
        <f t="shared" si="334"/>
        <v>0</v>
      </c>
      <c r="AW1131" s="38">
        <f t="shared" si="335"/>
        <v>0</v>
      </c>
      <c r="AX1131" s="38">
        <f t="shared" si="336"/>
        <v>0</v>
      </c>
      <c r="AY1131" s="181">
        <f t="shared" si="337"/>
        <v>0</v>
      </c>
      <c r="BB1131" s="181">
        <f>Инвентаризация!O1134</f>
        <v>0</v>
      </c>
      <c r="BC1131" s="181">
        <f>Инвентаризация!P1134</f>
        <v>0</v>
      </c>
      <c r="BD1131" s="181">
        <f>Инвентаризация!Q1134</f>
        <v>0</v>
      </c>
      <c r="BE1131" s="181">
        <f>IFERROR('Аксапта 2'!A1139,"-")</f>
        <v>0</v>
      </c>
      <c r="BF1131" s="38">
        <f t="shared" si="338"/>
        <v>0</v>
      </c>
      <c r="BG1131" s="38">
        <f t="shared" si="339"/>
        <v>0</v>
      </c>
      <c r="BH1131" s="38">
        <f t="shared" si="340"/>
        <v>0</v>
      </c>
      <c r="BI1131" s="181">
        <f t="shared" si="341"/>
        <v>0</v>
      </c>
      <c r="BL1131" s="181">
        <f>Инвентаризация!O1134</f>
        <v>0</v>
      </c>
      <c r="BM1131" s="181">
        <f>Инвентаризация!P1134</f>
        <v>0</v>
      </c>
      <c r="BN1131" s="181">
        <f>Инвентаризация!Q1134</f>
        <v>0</v>
      </c>
      <c r="BO1131" s="181">
        <f>IFERROR('Аксапта 3'!A1139,"-")</f>
        <v>0</v>
      </c>
      <c r="BP1131" s="38">
        <f t="shared" si="342"/>
        <v>0</v>
      </c>
      <c r="BQ1131" s="38">
        <f t="shared" si="343"/>
        <v>0</v>
      </c>
      <c r="BR1131" s="38">
        <f t="shared" si="344"/>
        <v>0</v>
      </c>
      <c r="BS1131" s="181">
        <f t="shared" si="345"/>
        <v>0</v>
      </c>
    </row>
    <row r="1132" spans="41:71">
      <c r="AO1132" s="38">
        <f t="shared" si="332"/>
        <v>0</v>
      </c>
      <c r="AP1132" s="38">
        <f t="shared" si="333"/>
        <v>0</v>
      </c>
      <c r="AR1132" s="181">
        <f>Инвентаризация!O1135</f>
        <v>0</v>
      </c>
      <c r="AS1132" s="181">
        <f>Инвентаризация!P1135</f>
        <v>0</v>
      </c>
      <c r="AT1132" s="181">
        <f>Инвентаризация!Q1135</f>
        <v>0</v>
      </c>
      <c r="AU1132" s="181">
        <f>IFERROR('Аксапта '!A1140,"-")</f>
        <v>0</v>
      </c>
      <c r="AV1132" s="38">
        <f t="shared" si="334"/>
        <v>0</v>
      </c>
      <c r="AW1132" s="38">
        <f t="shared" si="335"/>
        <v>0</v>
      </c>
      <c r="AX1132" s="38">
        <f t="shared" si="336"/>
        <v>0</v>
      </c>
      <c r="AY1132" s="181">
        <f t="shared" si="337"/>
        <v>0</v>
      </c>
      <c r="BB1132" s="181">
        <f>Инвентаризация!O1135</f>
        <v>0</v>
      </c>
      <c r="BC1132" s="181">
        <f>Инвентаризация!P1135</f>
        <v>0</v>
      </c>
      <c r="BD1132" s="181">
        <f>Инвентаризация!Q1135</f>
        <v>0</v>
      </c>
      <c r="BE1132" s="181">
        <f>IFERROR('Аксапта 2'!A1140,"-")</f>
        <v>0</v>
      </c>
      <c r="BF1132" s="38">
        <f t="shared" si="338"/>
        <v>0</v>
      </c>
      <c r="BG1132" s="38">
        <f t="shared" si="339"/>
        <v>0</v>
      </c>
      <c r="BH1132" s="38">
        <f t="shared" si="340"/>
        <v>0</v>
      </c>
      <c r="BI1132" s="181">
        <f t="shared" si="341"/>
        <v>0</v>
      </c>
      <c r="BL1132" s="181">
        <f>Инвентаризация!O1135</f>
        <v>0</v>
      </c>
      <c r="BM1132" s="181">
        <f>Инвентаризация!P1135</f>
        <v>0</v>
      </c>
      <c r="BN1132" s="181">
        <f>Инвентаризация!Q1135</f>
        <v>0</v>
      </c>
      <c r="BO1132" s="181">
        <f>IFERROR('Аксапта 3'!A1140,"-")</f>
        <v>0</v>
      </c>
      <c r="BP1132" s="38">
        <f t="shared" si="342"/>
        <v>0</v>
      </c>
      <c r="BQ1132" s="38">
        <f t="shared" si="343"/>
        <v>0</v>
      </c>
      <c r="BR1132" s="38">
        <f t="shared" si="344"/>
        <v>0</v>
      </c>
      <c r="BS1132" s="181">
        <f t="shared" si="345"/>
        <v>0</v>
      </c>
    </row>
    <row r="1133" spans="41:71">
      <c r="AO1133" s="38">
        <f t="shared" si="332"/>
        <v>0</v>
      </c>
      <c r="AP1133" s="38">
        <f t="shared" si="333"/>
        <v>0</v>
      </c>
      <c r="AR1133" s="181">
        <f>Инвентаризация!O1136</f>
        <v>0</v>
      </c>
      <c r="AS1133" s="181">
        <f>Инвентаризация!P1136</f>
        <v>0</v>
      </c>
      <c r="AT1133" s="181">
        <f>Инвентаризация!Q1136</f>
        <v>0</v>
      </c>
      <c r="AU1133" s="181">
        <f>IFERROR('Аксапта '!A1141,"-")</f>
        <v>0</v>
      </c>
      <c r="AV1133" s="38">
        <f t="shared" si="334"/>
        <v>0</v>
      </c>
      <c r="AW1133" s="38">
        <f t="shared" si="335"/>
        <v>0</v>
      </c>
      <c r="AX1133" s="38">
        <f t="shared" si="336"/>
        <v>0</v>
      </c>
      <c r="AY1133" s="181">
        <f t="shared" si="337"/>
        <v>0</v>
      </c>
      <c r="BB1133" s="181">
        <f>Инвентаризация!O1136</f>
        <v>0</v>
      </c>
      <c r="BC1133" s="181">
        <f>Инвентаризация!P1136</f>
        <v>0</v>
      </c>
      <c r="BD1133" s="181">
        <f>Инвентаризация!Q1136</f>
        <v>0</v>
      </c>
      <c r="BE1133" s="181">
        <f>IFERROR('Аксапта 2'!A1141,"-")</f>
        <v>0</v>
      </c>
      <c r="BF1133" s="38">
        <f t="shared" si="338"/>
        <v>0</v>
      </c>
      <c r="BG1133" s="38">
        <f t="shared" si="339"/>
        <v>0</v>
      </c>
      <c r="BH1133" s="38">
        <f t="shared" si="340"/>
        <v>0</v>
      </c>
      <c r="BI1133" s="181">
        <f t="shared" si="341"/>
        <v>0</v>
      </c>
      <c r="BL1133" s="181">
        <f>Инвентаризация!O1136</f>
        <v>0</v>
      </c>
      <c r="BM1133" s="181">
        <f>Инвентаризация!P1136</f>
        <v>0</v>
      </c>
      <c r="BN1133" s="181">
        <f>Инвентаризация!Q1136</f>
        <v>0</v>
      </c>
      <c r="BO1133" s="181">
        <f>IFERROR('Аксапта 3'!A1141,"-")</f>
        <v>0</v>
      </c>
      <c r="BP1133" s="38">
        <f t="shared" si="342"/>
        <v>0</v>
      </c>
      <c r="BQ1133" s="38">
        <f t="shared" si="343"/>
        <v>0</v>
      </c>
      <c r="BR1133" s="38">
        <f t="shared" si="344"/>
        <v>0</v>
      </c>
      <c r="BS1133" s="181">
        <f t="shared" si="345"/>
        <v>0</v>
      </c>
    </row>
    <row r="1134" spans="41:71">
      <c r="AO1134" s="38">
        <f t="shared" si="332"/>
        <v>0</v>
      </c>
      <c r="AP1134" s="38">
        <f t="shared" si="333"/>
        <v>0</v>
      </c>
      <c r="AR1134" s="181">
        <f>Инвентаризация!O1137</f>
        <v>0</v>
      </c>
      <c r="AS1134" s="181">
        <f>Инвентаризация!P1137</f>
        <v>0</v>
      </c>
      <c r="AT1134" s="181">
        <f>Инвентаризация!Q1137</f>
        <v>0</v>
      </c>
      <c r="AU1134" s="181">
        <f>IFERROR('Аксапта '!A1142,"-")</f>
        <v>0</v>
      </c>
      <c r="AV1134" s="38">
        <f t="shared" si="334"/>
        <v>0</v>
      </c>
      <c r="AW1134" s="38">
        <f t="shared" si="335"/>
        <v>0</v>
      </c>
      <c r="AX1134" s="38">
        <f t="shared" si="336"/>
        <v>0</v>
      </c>
      <c r="AY1134" s="181">
        <f t="shared" si="337"/>
        <v>0</v>
      </c>
      <c r="BB1134" s="181">
        <f>Инвентаризация!O1137</f>
        <v>0</v>
      </c>
      <c r="BC1134" s="181">
        <f>Инвентаризация!P1137</f>
        <v>0</v>
      </c>
      <c r="BD1134" s="181">
        <f>Инвентаризация!Q1137</f>
        <v>0</v>
      </c>
      <c r="BE1134" s="181">
        <f>IFERROR('Аксапта 2'!A1142,"-")</f>
        <v>0</v>
      </c>
      <c r="BF1134" s="38">
        <f t="shared" si="338"/>
        <v>0</v>
      </c>
      <c r="BG1134" s="38">
        <f t="shared" si="339"/>
        <v>0</v>
      </c>
      <c r="BH1134" s="38">
        <f t="shared" si="340"/>
        <v>0</v>
      </c>
      <c r="BI1134" s="181">
        <f t="shared" si="341"/>
        <v>0</v>
      </c>
      <c r="BL1134" s="181">
        <f>Инвентаризация!O1137</f>
        <v>0</v>
      </c>
      <c r="BM1134" s="181">
        <f>Инвентаризация!P1137</f>
        <v>0</v>
      </c>
      <c r="BN1134" s="181">
        <f>Инвентаризация!Q1137</f>
        <v>0</v>
      </c>
      <c r="BO1134" s="181">
        <f>IFERROR('Аксапта 3'!A1142,"-")</f>
        <v>0</v>
      </c>
      <c r="BP1134" s="38">
        <f t="shared" si="342"/>
        <v>0</v>
      </c>
      <c r="BQ1134" s="38">
        <f t="shared" si="343"/>
        <v>0</v>
      </c>
      <c r="BR1134" s="38">
        <f t="shared" si="344"/>
        <v>0</v>
      </c>
      <c r="BS1134" s="181">
        <f t="shared" si="345"/>
        <v>0</v>
      </c>
    </row>
    <row r="1135" spans="41:71">
      <c r="AO1135" s="38">
        <f t="shared" si="332"/>
        <v>0</v>
      </c>
      <c r="AP1135" s="38">
        <f t="shared" si="333"/>
        <v>0</v>
      </c>
      <c r="AR1135" s="181">
        <f>Инвентаризация!O1138</f>
        <v>0</v>
      </c>
      <c r="AS1135" s="181">
        <f>Инвентаризация!P1138</f>
        <v>0</v>
      </c>
      <c r="AT1135" s="181">
        <f>Инвентаризация!Q1138</f>
        <v>0</v>
      </c>
      <c r="AU1135" s="181">
        <f>IFERROR('Аксапта '!A1143,"-")</f>
        <v>0</v>
      </c>
      <c r="AV1135" s="38">
        <f t="shared" si="334"/>
        <v>0</v>
      </c>
      <c r="AW1135" s="38">
        <f t="shared" si="335"/>
        <v>0</v>
      </c>
      <c r="AX1135" s="38">
        <f t="shared" si="336"/>
        <v>0</v>
      </c>
      <c r="AY1135" s="181">
        <f t="shared" si="337"/>
        <v>0</v>
      </c>
      <c r="BB1135" s="181">
        <f>Инвентаризация!O1138</f>
        <v>0</v>
      </c>
      <c r="BC1135" s="181">
        <f>Инвентаризация!P1138</f>
        <v>0</v>
      </c>
      <c r="BD1135" s="181">
        <f>Инвентаризация!Q1138</f>
        <v>0</v>
      </c>
      <c r="BE1135" s="181">
        <f>IFERROR('Аксапта 2'!A1143,"-")</f>
        <v>0</v>
      </c>
      <c r="BF1135" s="38">
        <f t="shared" si="338"/>
        <v>0</v>
      </c>
      <c r="BG1135" s="38">
        <f t="shared" si="339"/>
        <v>0</v>
      </c>
      <c r="BH1135" s="38">
        <f t="shared" si="340"/>
        <v>0</v>
      </c>
      <c r="BI1135" s="181">
        <f t="shared" si="341"/>
        <v>0</v>
      </c>
      <c r="BL1135" s="181">
        <f>Инвентаризация!O1138</f>
        <v>0</v>
      </c>
      <c r="BM1135" s="181">
        <f>Инвентаризация!P1138</f>
        <v>0</v>
      </c>
      <c r="BN1135" s="181">
        <f>Инвентаризация!Q1138</f>
        <v>0</v>
      </c>
      <c r="BO1135" s="181">
        <f>IFERROR('Аксапта 3'!A1143,"-")</f>
        <v>0</v>
      </c>
      <c r="BP1135" s="38">
        <f t="shared" si="342"/>
        <v>0</v>
      </c>
      <c r="BQ1135" s="38">
        <f t="shared" si="343"/>
        <v>0</v>
      </c>
      <c r="BR1135" s="38">
        <f t="shared" si="344"/>
        <v>0</v>
      </c>
      <c r="BS1135" s="181">
        <f t="shared" si="345"/>
        <v>0</v>
      </c>
    </row>
    <row r="1136" spans="41:71">
      <c r="AO1136" s="38">
        <f t="shared" si="332"/>
        <v>0</v>
      </c>
      <c r="AP1136" s="38">
        <f t="shared" si="333"/>
        <v>0</v>
      </c>
      <c r="AR1136" s="181">
        <f>Инвентаризация!O1139</f>
        <v>0</v>
      </c>
      <c r="AS1136" s="181">
        <f>Инвентаризация!P1139</f>
        <v>0</v>
      </c>
      <c r="AT1136" s="181">
        <f>Инвентаризация!Q1139</f>
        <v>0</v>
      </c>
      <c r="AU1136" s="181">
        <f>IFERROR('Аксапта '!A1144,"-")</f>
        <v>0</v>
      </c>
      <c r="AV1136" s="38">
        <f t="shared" si="334"/>
        <v>0</v>
      </c>
      <c r="AW1136" s="38">
        <f t="shared" si="335"/>
        <v>0</v>
      </c>
      <c r="AX1136" s="38">
        <f t="shared" si="336"/>
        <v>0</v>
      </c>
      <c r="AY1136" s="181">
        <f t="shared" si="337"/>
        <v>0</v>
      </c>
      <c r="BB1136" s="181">
        <f>Инвентаризация!O1139</f>
        <v>0</v>
      </c>
      <c r="BC1136" s="181">
        <f>Инвентаризация!P1139</f>
        <v>0</v>
      </c>
      <c r="BD1136" s="181">
        <f>Инвентаризация!Q1139</f>
        <v>0</v>
      </c>
      <c r="BE1136" s="181">
        <f>IFERROR('Аксапта 2'!A1144,"-")</f>
        <v>0</v>
      </c>
      <c r="BF1136" s="38">
        <f t="shared" si="338"/>
        <v>0</v>
      </c>
      <c r="BG1136" s="38">
        <f t="shared" si="339"/>
        <v>0</v>
      </c>
      <c r="BH1136" s="38">
        <f t="shared" si="340"/>
        <v>0</v>
      </c>
      <c r="BI1136" s="181">
        <f t="shared" si="341"/>
        <v>0</v>
      </c>
      <c r="BL1136" s="181">
        <f>Инвентаризация!O1139</f>
        <v>0</v>
      </c>
      <c r="BM1136" s="181">
        <f>Инвентаризация!P1139</f>
        <v>0</v>
      </c>
      <c r="BN1136" s="181">
        <f>Инвентаризация!Q1139</f>
        <v>0</v>
      </c>
      <c r="BO1136" s="181">
        <f>IFERROR('Аксапта 3'!A1144,"-")</f>
        <v>0</v>
      </c>
      <c r="BP1136" s="38">
        <f t="shared" si="342"/>
        <v>0</v>
      </c>
      <c r="BQ1136" s="38">
        <f t="shared" si="343"/>
        <v>0</v>
      </c>
      <c r="BR1136" s="38">
        <f t="shared" si="344"/>
        <v>0</v>
      </c>
      <c r="BS1136" s="181">
        <f t="shared" si="345"/>
        <v>0</v>
      </c>
    </row>
    <row r="1137" spans="41:71">
      <c r="AO1137" s="38">
        <f t="shared" si="332"/>
        <v>0</v>
      </c>
      <c r="AP1137" s="38">
        <f t="shared" si="333"/>
        <v>0</v>
      </c>
      <c r="AR1137" s="181">
        <f>Инвентаризация!O1140</f>
        <v>0</v>
      </c>
      <c r="AS1137" s="181">
        <f>Инвентаризация!P1140</f>
        <v>0</v>
      </c>
      <c r="AT1137" s="181">
        <f>Инвентаризация!Q1140</f>
        <v>0</v>
      </c>
      <c r="AU1137" s="181">
        <f>IFERROR('Аксапта '!A1145,"-")</f>
        <v>0</v>
      </c>
      <c r="AV1137" s="38">
        <f t="shared" si="334"/>
        <v>0</v>
      </c>
      <c r="AW1137" s="38">
        <f t="shared" si="335"/>
        <v>0</v>
      </c>
      <c r="AX1137" s="38">
        <f t="shared" si="336"/>
        <v>0</v>
      </c>
      <c r="AY1137" s="181">
        <f t="shared" si="337"/>
        <v>0</v>
      </c>
      <c r="BB1137" s="181">
        <f>Инвентаризация!O1140</f>
        <v>0</v>
      </c>
      <c r="BC1137" s="181">
        <f>Инвентаризация!P1140</f>
        <v>0</v>
      </c>
      <c r="BD1137" s="181">
        <f>Инвентаризация!Q1140</f>
        <v>0</v>
      </c>
      <c r="BE1137" s="181">
        <f>IFERROR('Аксапта 2'!A1145,"-")</f>
        <v>0</v>
      </c>
      <c r="BF1137" s="38">
        <f t="shared" si="338"/>
        <v>0</v>
      </c>
      <c r="BG1137" s="38">
        <f t="shared" si="339"/>
        <v>0</v>
      </c>
      <c r="BH1137" s="38">
        <f t="shared" si="340"/>
        <v>0</v>
      </c>
      <c r="BI1137" s="181">
        <f t="shared" si="341"/>
        <v>0</v>
      </c>
      <c r="BL1137" s="181">
        <f>Инвентаризация!O1140</f>
        <v>0</v>
      </c>
      <c r="BM1137" s="181">
        <f>Инвентаризация!P1140</f>
        <v>0</v>
      </c>
      <c r="BN1137" s="181">
        <f>Инвентаризация!Q1140</f>
        <v>0</v>
      </c>
      <c r="BO1137" s="181">
        <f>IFERROR('Аксапта 3'!A1145,"-")</f>
        <v>0</v>
      </c>
      <c r="BP1137" s="38">
        <f t="shared" si="342"/>
        <v>0</v>
      </c>
      <c r="BQ1137" s="38">
        <f t="shared" si="343"/>
        <v>0</v>
      </c>
      <c r="BR1137" s="38">
        <f t="shared" si="344"/>
        <v>0</v>
      </c>
      <c r="BS1137" s="181">
        <f t="shared" si="345"/>
        <v>0</v>
      </c>
    </row>
    <row r="1138" spans="41:71">
      <c r="AO1138" s="38">
        <f t="shared" si="332"/>
        <v>0</v>
      </c>
      <c r="AP1138" s="38">
        <f t="shared" si="333"/>
        <v>0</v>
      </c>
      <c r="AR1138" s="181">
        <f>Инвентаризация!O1141</f>
        <v>0</v>
      </c>
      <c r="AS1138" s="181">
        <f>Инвентаризация!P1141</f>
        <v>0</v>
      </c>
      <c r="AT1138" s="181">
        <f>Инвентаризация!Q1141</f>
        <v>0</v>
      </c>
      <c r="AU1138" s="181">
        <f>IFERROR('Аксапта '!A1146,"-")</f>
        <v>0</v>
      </c>
      <c r="AV1138" s="38">
        <f t="shared" si="334"/>
        <v>0</v>
      </c>
      <c r="AW1138" s="38">
        <f t="shared" si="335"/>
        <v>0</v>
      </c>
      <c r="AX1138" s="38">
        <f t="shared" si="336"/>
        <v>0</v>
      </c>
      <c r="AY1138" s="181">
        <f t="shared" si="337"/>
        <v>0</v>
      </c>
      <c r="BB1138" s="181">
        <f>Инвентаризация!O1141</f>
        <v>0</v>
      </c>
      <c r="BC1138" s="181">
        <f>Инвентаризация!P1141</f>
        <v>0</v>
      </c>
      <c r="BD1138" s="181">
        <f>Инвентаризация!Q1141</f>
        <v>0</v>
      </c>
      <c r="BE1138" s="181">
        <f>IFERROR('Аксапта 2'!A1146,"-")</f>
        <v>0</v>
      </c>
      <c r="BF1138" s="38">
        <f t="shared" si="338"/>
        <v>0</v>
      </c>
      <c r="BG1138" s="38">
        <f t="shared" si="339"/>
        <v>0</v>
      </c>
      <c r="BH1138" s="38">
        <f t="shared" si="340"/>
        <v>0</v>
      </c>
      <c r="BI1138" s="181">
        <f t="shared" si="341"/>
        <v>0</v>
      </c>
      <c r="BL1138" s="181">
        <f>Инвентаризация!O1141</f>
        <v>0</v>
      </c>
      <c r="BM1138" s="181">
        <f>Инвентаризация!P1141</f>
        <v>0</v>
      </c>
      <c r="BN1138" s="181">
        <f>Инвентаризация!Q1141</f>
        <v>0</v>
      </c>
      <c r="BO1138" s="181">
        <f>IFERROR('Аксапта 3'!A1146,"-")</f>
        <v>0</v>
      </c>
      <c r="BP1138" s="38">
        <f t="shared" si="342"/>
        <v>0</v>
      </c>
      <c r="BQ1138" s="38">
        <f t="shared" si="343"/>
        <v>0</v>
      </c>
      <c r="BR1138" s="38">
        <f t="shared" si="344"/>
        <v>0</v>
      </c>
      <c r="BS1138" s="181">
        <f t="shared" si="345"/>
        <v>0</v>
      </c>
    </row>
    <row r="1139" spans="41:71">
      <c r="AO1139" s="38">
        <f t="shared" si="332"/>
        <v>0</v>
      </c>
      <c r="AP1139" s="38">
        <f t="shared" si="333"/>
        <v>0</v>
      </c>
      <c r="AR1139" s="181">
        <f>Инвентаризация!O1142</f>
        <v>0</v>
      </c>
      <c r="AS1139" s="181">
        <f>Инвентаризация!P1142</f>
        <v>0</v>
      </c>
      <c r="AT1139" s="181">
        <f>Инвентаризация!Q1142</f>
        <v>0</v>
      </c>
      <c r="AU1139" s="181">
        <f>IFERROR('Аксапта '!A1147,"-")</f>
        <v>0</v>
      </c>
      <c r="AV1139" s="38">
        <f t="shared" si="334"/>
        <v>0</v>
      </c>
      <c r="AW1139" s="38">
        <f t="shared" si="335"/>
        <v>0</v>
      </c>
      <c r="AX1139" s="38">
        <f t="shared" si="336"/>
        <v>0</v>
      </c>
      <c r="AY1139" s="181">
        <f t="shared" si="337"/>
        <v>0</v>
      </c>
      <c r="BB1139" s="181">
        <f>Инвентаризация!O1142</f>
        <v>0</v>
      </c>
      <c r="BC1139" s="181">
        <f>Инвентаризация!P1142</f>
        <v>0</v>
      </c>
      <c r="BD1139" s="181">
        <f>Инвентаризация!Q1142</f>
        <v>0</v>
      </c>
      <c r="BE1139" s="181">
        <f>IFERROR('Аксапта 2'!A1147,"-")</f>
        <v>0</v>
      </c>
      <c r="BF1139" s="38">
        <f t="shared" si="338"/>
        <v>0</v>
      </c>
      <c r="BG1139" s="38">
        <f t="shared" si="339"/>
        <v>0</v>
      </c>
      <c r="BH1139" s="38">
        <f t="shared" si="340"/>
        <v>0</v>
      </c>
      <c r="BI1139" s="181">
        <f t="shared" si="341"/>
        <v>0</v>
      </c>
      <c r="BL1139" s="181">
        <f>Инвентаризация!O1142</f>
        <v>0</v>
      </c>
      <c r="BM1139" s="181">
        <f>Инвентаризация!P1142</f>
        <v>0</v>
      </c>
      <c r="BN1139" s="181">
        <f>Инвентаризация!Q1142</f>
        <v>0</v>
      </c>
      <c r="BO1139" s="181">
        <f>IFERROR('Аксапта 3'!A1147,"-")</f>
        <v>0</v>
      </c>
      <c r="BP1139" s="38">
        <f t="shared" si="342"/>
        <v>0</v>
      </c>
      <c r="BQ1139" s="38">
        <f t="shared" si="343"/>
        <v>0</v>
      </c>
      <c r="BR1139" s="38">
        <f t="shared" si="344"/>
        <v>0</v>
      </c>
      <c r="BS1139" s="181">
        <f t="shared" si="345"/>
        <v>0</v>
      </c>
    </row>
    <row r="1140" spans="41:71">
      <c r="AO1140" s="38">
        <f t="shared" si="332"/>
        <v>0</v>
      </c>
      <c r="AP1140" s="38">
        <f t="shared" si="333"/>
        <v>0</v>
      </c>
      <c r="AR1140" s="181">
        <f>Инвентаризация!O1143</f>
        <v>0</v>
      </c>
      <c r="AS1140" s="181">
        <f>Инвентаризация!P1143</f>
        <v>0</v>
      </c>
      <c r="AT1140" s="181">
        <f>Инвентаризация!Q1143</f>
        <v>0</v>
      </c>
      <c r="AU1140" s="181">
        <f>IFERROR('Аксапта '!A1148,"-")</f>
        <v>0</v>
      </c>
      <c r="AV1140" s="38">
        <f t="shared" si="334"/>
        <v>0</v>
      </c>
      <c r="AW1140" s="38">
        <f t="shared" si="335"/>
        <v>0</v>
      </c>
      <c r="AX1140" s="38">
        <f t="shared" si="336"/>
        <v>0</v>
      </c>
      <c r="AY1140" s="181">
        <f t="shared" si="337"/>
        <v>0</v>
      </c>
      <c r="BB1140" s="181">
        <f>Инвентаризация!O1143</f>
        <v>0</v>
      </c>
      <c r="BC1140" s="181">
        <f>Инвентаризация!P1143</f>
        <v>0</v>
      </c>
      <c r="BD1140" s="181">
        <f>Инвентаризация!Q1143</f>
        <v>0</v>
      </c>
      <c r="BE1140" s="181">
        <f>IFERROR('Аксапта 2'!A1148,"-")</f>
        <v>0</v>
      </c>
      <c r="BF1140" s="38">
        <f t="shared" si="338"/>
        <v>0</v>
      </c>
      <c r="BG1140" s="38">
        <f t="shared" si="339"/>
        <v>0</v>
      </c>
      <c r="BH1140" s="38">
        <f t="shared" si="340"/>
        <v>0</v>
      </c>
      <c r="BI1140" s="181">
        <f t="shared" si="341"/>
        <v>0</v>
      </c>
      <c r="BL1140" s="181">
        <f>Инвентаризация!O1143</f>
        <v>0</v>
      </c>
      <c r="BM1140" s="181">
        <f>Инвентаризация!P1143</f>
        <v>0</v>
      </c>
      <c r="BN1140" s="181">
        <f>Инвентаризация!Q1143</f>
        <v>0</v>
      </c>
      <c r="BO1140" s="181">
        <f>IFERROR('Аксапта 3'!A1148,"-")</f>
        <v>0</v>
      </c>
      <c r="BP1140" s="38">
        <f t="shared" si="342"/>
        <v>0</v>
      </c>
      <c r="BQ1140" s="38">
        <f t="shared" si="343"/>
        <v>0</v>
      </c>
      <c r="BR1140" s="38">
        <f t="shared" si="344"/>
        <v>0</v>
      </c>
      <c r="BS1140" s="181">
        <f t="shared" si="345"/>
        <v>0</v>
      </c>
    </row>
    <row r="1141" spans="41:71">
      <c r="AO1141" s="38">
        <f t="shared" si="332"/>
        <v>0</v>
      </c>
      <c r="AP1141" s="38">
        <f t="shared" si="333"/>
        <v>0</v>
      </c>
      <c r="AR1141" s="181">
        <f>Инвентаризация!O1144</f>
        <v>0</v>
      </c>
      <c r="AS1141" s="181">
        <f>Инвентаризация!P1144</f>
        <v>0</v>
      </c>
      <c r="AT1141" s="181">
        <f>Инвентаризация!Q1144</f>
        <v>0</v>
      </c>
      <c r="AU1141" s="181">
        <f>IFERROR('Аксапта '!A1149,"-")</f>
        <v>0</v>
      </c>
      <c r="AV1141" s="38">
        <f t="shared" si="334"/>
        <v>0</v>
      </c>
      <c r="AW1141" s="38">
        <f t="shared" si="335"/>
        <v>0</v>
      </c>
      <c r="AX1141" s="38">
        <f t="shared" si="336"/>
        <v>0</v>
      </c>
      <c r="AY1141" s="181">
        <f t="shared" si="337"/>
        <v>0</v>
      </c>
      <c r="BB1141" s="181">
        <f>Инвентаризация!O1144</f>
        <v>0</v>
      </c>
      <c r="BC1141" s="181">
        <f>Инвентаризация!P1144</f>
        <v>0</v>
      </c>
      <c r="BD1141" s="181">
        <f>Инвентаризация!Q1144</f>
        <v>0</v>
      </c>
      <c r="BE1141" s="181">
        <f>IFERROR('Аксапта 2'!A1149,"-")</f>
        <v>0</v>
      </c>
      <c r="BF1141" s="38">
        <f t="shared" si="338"/>
        <v>0</v>
      </c>
      <c r="BG1141" s="38">
        <f t="shared" si="339"/>
        <v>0</v>
      </c>
      <c r="BH1141" s="38">
        <f t="shared" si="340"/>
        <v>0</v>
      </c>
      <c r="BI1141" s="181">
        <f t="shared" si="341"/>
        <v>0</v>
      </c>
      <c r="BL1141" s="181">
        <f>Инвентаризация!O1144</f>
        <v>0</v>
      </c>
      <c r="BM1141" s="181">
        <f>Инвентаризация!P1144</f>
        <v>0</v>
      </c>
      <c r="BN1141" s="181">
        <f>Инвентаризация!Q1144</f>
        <v>0</v>
      </c>
      <c r="BO1141" s="181">
        <f>IFERROR('Аксапта 3'!A1149,"-")</f>
        <v>0</v>
      </c>
      <c r="BP1141" s="38">
        <f t="shared" si="342"/>
        <v>0</v>
      </c>
      <c r="BQ1141" s="38">
        <f t="shared" si="343"/>
        <v>0</v>
      </c>
      <c r="BR1141" s="38">
        <f t="shared" si="344"/>
        <v>0</v>
      </c>
      <c r="BS1141" s="181">
        <f t="shared" si="345"/>
        <v>0</v>
      </c>
    </row>
    <row r="1142" spans="41:71">
      <c r="AO1142" s="38">
        <f t="shared" si="332"/>
        <v>0</v>
      </c>
      <c r="AP1142" s="38">
        <f t="shared" si="333"/>
        <v>0</v>
      </c>
      <c r="AR1142" s="181">
        <f>Инвентаризация!O1145</f>
        <v>0</v>
      </c>
      <c r="AS1142" s="181">
        <f>Инвентаризация!P1145</f>
        <v>0</v>
      </c>
      <c r="AT1142" s="181">
        <f>Инвентаризация!Q1145</f>
        <v>0</v>
      </c>
      <c r="AU1142" s="181">
        <f>IFERROR('Аксапта '!A1150,"-")</f>
        <v>0</v>
      </c>
      <c r="AV1142" s="38">
        <f t="shared" si="334"/>
        <v>0</v>
      </c>
      <c r="AW1142" s="38">
        <f t="shared" si="335"/>
        <v>0</v>
      </c>
      <c r="AX1142" s="38">
        <f t="shared" si="336"/>
        <v>0</v>
      </c>
      <c r="AY1142" s="181">
        <f t="shared" si="337"/>
        <v>0</v>
      </c>
      <c r="BB1142" s="181">
        <f>Инвентаризация!O1145</f>
        <v>0</v>
      </c>
      <c r="BC1142" s="181">
        <f>Инвентаризация!P1145</f>
        <v>0</v>
      </c>
      <c r="BD1142" s="181">
        <f>Инвентаризация!Q1145</f>
        <v>0</v>
      </c>
      <c r="BE1142" s="181">
        <f>IFERROR('Аксапта 2'!A1150,"-")</f>
        <v>0</v>
      </c>
      <c r="BF1142" s="38">
        <f t="shared" si="338"/>
        <v>0</v>
      </c>
      <c r="BG1142" s="38">
        <f t="shared" si="339"/>
        <v>0</v>
      </c>
      <c r="BH1142" s="38">
        <f t="shared" si="340"/>
        <v>0</v>
      </c>
      <c r="BI1142" s="181">
        <f t="shared" si="341"/>
        <v>0</v>
      </c>
      <c r="BL1142" s="181">
        <f>Инвентаризация!O1145</f>
        <v>0</v>
      </c>
      <c r="BM1142" s="181">
        <f>Инвентаризация!P1145</f>
        <v>0</v>
      </c>
      <c r="BN1142" s="181">
        <f>Инвентаризация!Q1145</f>
        <v>0</v>
      </c>
      <c r="BO1142" s="181">
        <f>IFERROR('Аксапта 3'!A1150,"-")</f>
        <v>0</v>
      </c>
      <c r="BP1142" s="38">
        <f t="shared" si="342"/>
        <v>0</v>
      </c>
      <c r="BQ1142" s="38">
        <f t="shared" si="343"/>
        <v>0</v>
      </c>
      <c r="BR1142" s="38">
        <f t="shared" si="344"/>
        <v>0</v>
      </c>
      <c r="BS1142" s="181">
        <f t="shared" si="345"/>
        <v>0</v>
      </c>
    </row>
    <row r="1143" spans="41:71">
      <c r="AO1143" s="38">
        <f t="shared" si="332"/>
        <v>0</v>
      </c>
      <c r="AP1143" s="38">
        <f t="shared" si="333"/>
        <v>0</v>
      </c>
      <c r="AR1143" s="181">
        <f>Инвентаризация!O1146</f>
        <v>0</v>
      </c>
      <c r="AS1143" s="181">
        <f>Инвентаризация!P1146</f>
        <v>0</v>
      </c>
      <c r="AT1143" s="181">
        <f>Инвентаризация!Q1146</f>
        <v>0</v>
      </c>
      <c r="AU1143" s="181">
        <f>IFERROR('Аксапта '!A1151,"-")</f>
        <v>0</v>
      </c>
      <c r="AV1143" s="38">
        <f t="shared" si="334"/>
        <v>0</v>
      </c>
      <c r="AW1143" s="38">
        <f t="shared" si="335"/>
        <v>0</v>
      </c>
      <c r="AX1143" s="38">
        <f t="shared" si="336"/>
        <v>0</v>
      </c>
      <c r="AY1143" s="181">
        <f t="shared" si="337"/>
        <v>0</v>
      </c>
      <c r="BB1143" s="181">
        <f>Инвентаризация!O1146</f>
        <v>0</v>
      </c>
      <c r="BC1143" s="181">
        <f>Инвентаризация!P1146</f>
        <v>0</v>
      </c>
      <c r="BD1143" s="181">
        <f>Инвентаризация!Q1146</f>
        <v>0</v>
      </c>
      <c r="BE1143" s="181">
        <f>IFERROR('Аксапта 2'!A1151,"-")</f>
        <v>0</v>
      </c>
      <c r="BF1143" s="38">
        <f t="shared" si="338"/>
        <v>0</v>
      </c>
      <c r="BG1143" s="38">
        <f t="shared" si="339"/>
        <v>0</v>
      </c>
      <c r="BH1143" s="38">
        <f t="shared" si="340"/>
        <v>0</v>
      </c>
      <c r="BI1143" s="181">
        <f t="shared" si="341"/>
        <v>0</v>
      </c>
      <c r="BL1143" s="181">
        <f>Инвентаризация!O1146</f>
        <v>0</v>
      </c>
      <c r="BM1143" s="181">
        <f>Инвентаризация!P1146</f>
        <v>0</v>
      </c>
      <c r="BN1143" s="181">
        <f>Инвентаризация!Q1146</f>
        <v>0</v>
      </c>
      <c r="BO1143" s="181">
        <f>IFERROR('Аксапта 3'!A1151,"-")</f>
        <v>0</v>
      </c>
      <c r="BP1143" s="38">
        <f t="shared" si="342"/>
        <v>0</v>
      </c>
      <c r="BQ1143" s="38">
        <f t="shared" si="343"/>
        <v>0</v>
      </c>
      <c r="BR1143" s="38">
        <f t="shared" si="344"/>
        <v>0</v>
      </c>
      <c r="BS1143" s="181">
        <f t="shared" si="345"/>
        <v>0</v>
      </c>
    </row>
    <row r="1144" spans="41:71">
      <c r="AO1144" s="38">
        <f t="shared" si="332"/>
        <v>0</v>
      </c>
      <c r="AP1144" s="38">
        <f t="shared" si="333"/>
        <v>0</v>
      </c>
      <c r="AR1144" s="181">
        <f>Инвентаризация!O1147</f>
        <v>0</v>
      </c>
      <c r="AS1144" s="181">
        <f>Инвентаризация!P1147</f>
        <v>0</v>
      </c>
      <c r="AT1144" s="181">
        <f>Инвентаризация!Q1147</f>
        <v>0</v>
      </c>
      <c r="AU1144" s="181">
        <f>IFERROR('Аксапта '!A1152,"-")</f>
        <v>0</v>
      </c>
      <c r="AV1144" s="38">
        <f t="shared" si="334"/>
        <v>0</v>
      </c>
      <c r="AW1144" s="38">
        <f t="shared" si="335"/>
        <v>0</v>
      </c>
      <c r="AX1144" s="38">
        <f t="shared" si="336"/>
        <v>0</v>
      </c>
      <c r="AY1144" s="181">
        <f t="shared" si="337"/>
        <v>0</v>
      </c>
      <c r="BB1144" s="181">
        <f>Инвентаризация!O1147</f>
        <v>0</v>
      </c>
      <c r="BC1144" s="181">
        <f>Инвентаризация!P1147</f>
        <v>0</v>
      </c>
      <c r="BD1144" s="181">
        <f>Инвентаризация!Q1147</f>
        <v>0</v>
      </c>
      <c r="BE1144" s="181">
        <f>IFERROR('Аксапта 2'!A1152,"-")</f>
        <v>0</v>
      </c>
      <c r="BF1144" s="38">
        <f t="shared" si="338"/>
        <v>0</v>
      </c>
      <c r="BG1144" s="38">
        <f t="shared" si="339"/>
        <v>0</v>
      </c>
      <c r="BH1144" s="38">
        <f t="shared" si="340"/>
        <v>0</v>
      </c>
      <c r="BI1144" s="181">
        <f t="shared" si="341"/>
        <v>0</v>
      </c>
      <c r="BL1144" s="181">
        <f>Инвентаризация!O1147</f>
        <v>0</v>
      </c>
      <c r="BM1144" s="181">
        <f>Инвентаризация!P1147</f>
        <v>0</v>
      </c>
      <c r="BN1144" s="181">
        <f>Инвентаризация!Q1147</f>
        <v>0</v>
      </c>
      <c r="BO1144" s="181">
        <f>IFERROR('Аксапта 3'!A1152,"-")</f>
        <v>0</v>
      </c>
      <c r="BP1144" s="38">
        <f t="shared" si="342"/>
        <v>0</v>
      </c>
      <c r="BQ1144" s="38">
        <f t="shared" si="343"/>
        <v>0</v>
      </c>
      <c r="BR1144" s="38">
        <f t="shared" si="344"/>
        <v>0</v>
      </c>
      <c r="BS1144" s="181">
        <f t="shared" si="345"/>
        <v>0</v>
      </c>
    </row>
    <row r="1145" spans="41:71">
      <c r="AO1145" s="38">
        <f t="shared" si="332"/>
        <v>0</v>
      </c>
      <c r="AP1145" s="38">
        <f t="shared" si="333"/>
        <v>0</v>
      </c>
      <c r="AR1145" s="181">
        <f>Инвентаризация!O1148</f>
        <v>0</v>
      </c>
      <c r="AS1145" s="181">
        <f>Инвентаризация!P1148</f>
        <v>0</v>
      </c>
      <c r="AT1145" s="181">
        <f>Инвентаризация!Q1148</f>
        <v>0</v>
      </c>
      <c r="AU1145" s="181">
        <f>IFERROR('Аксапта '!A1153,"-")</f>
        <v>0</v>
      </c>
      <c r="AV1145" s="38">
        <f t="shared" si="334"/>
        <v>0</v>
      </c>
      <c r="AW1145" s="38">
        <f t="shared" si="335"/>
        <v>0</v>
      </c>
      <c r="AX1145" s="38">
        <f t="shared" si="336"/>
        <v>0</v>
      </c>
      <c r="AY1145" s="181">
        <f t="shared" si="337"/>
        <v>0</v>
      </c>
      <c r="BB1145" s="181">
        <f>Инвентаризация!O1148</f>
        <v>0</v>
      </c>
      <c r="BC1145" s="181">
        <f>Инвентаризация!P1148</f>
        <v>0</v>
      </c>
      <c r="BD1145" s="181">
        <f>Инвентаризация!Q1148</f>
        <v>0</v>
      </c>
      <c r="BE1145" s="181">
        <f>IFERROR('Аксапта 2'!A1153,"-")</f>
        <v>0</v>
      </c>
      <c r="BF1145" s="38">
        <f t="shared" si="338"/>
        <v>0</v>
      </c>
      <c r="BG1145" s="38">
        <f t="shared" si="339"/>
        <v>0</v>
      </c>
      <c r="BH1145" s="38">
        <f t="shared" si="340"/>
        <v>0</v>
      </c>
      <c r="BI1145" s="181">
        <f t="shared" si="341"/>
        <v>0</v>
      </c>
      <c r="BL1145" s="181">
        <f>Инвентаризация!O1148</f>
        <v>0</v>
      </c>
      <c r="BM1145" s="181">
        <f>Инвентаризация!P1148</f>
        <v>0</v>
      </c>
      <c r="BN1145" s="181">
        <f>Инвентаризация!Q1148</f>
        <v>0</v>
      </c>
      <c r="BO1145" s="181">
        <f>IFERROR('Аксапта 3'!A1153,"-")</f>
        <v>0</v>
      </c>
      <c r="BP1145" s="38">
        <f t="shared" si="342"/>
        <v>0</v>
      </c>
      <c r="BQ1145" s="38">
        <f t="shared" si="343"/>
        <v>0</v>
      </c>
      <c r="BR1145" s="38">
        <f t="shared" si="344"/>
        <v>0</v>
      </c>
      <c r="BS1145" s="181">
        <f t="shared" si="345"/>
        <v>0</v>
      </c>
    </row>
    <row r="1146" spans="41:71">
      <c r="AO1146" s="38">
        <f t="shared" si="332"/>
        <v>0</v>
      </c>
      <c r="AP1146" s="38">
        <f t="shared" si="333"/>
        <v>0</v>
      </c>
      <c r="AR1146" s="181">
        <f>Инвентаризация!O1149</f>
        <v>0</v>
      </c>
      <c r="AS1146" s="181">
        <f>Инвентаризация!P1149</f>
        <v>0</v>
      </c>
      <c r="AT1146" s="181">
        <f>Инвентаризация!Q1149</f>
        <v>0</v>
      </c>
      <c r="AU1146" s="181">
        <f>IFERROR('Аксапта '!A1154,"-")</f>
        <v>0</v>
      </c>
      <c r="AV1146" s="38">
        <f t="shared" si="334"/>
        <v>0</v>
      </c>
      <c r="AW1146" s="38">
        <f t="shared" si="335"/>
        <v>0</v>
      </c>
      <c r="AX1146" s="38">
        <f t="shared" si="336"/>
        <v>0</v>
      </c>
      <c r="AY1146" s="181">
        <f t="shared" si="337"/>
        <v>0</v>
      </c>
      <c r="BB1146" s="181">
        <f>Инвентаризация!O1149</f>
        <v>0</v>
      </c>
      <c r="BC1146" s="181">
        <f>Инвентаризация!P1149</f>
        <v>0</v>
      </c>
      <c r="BD1146" s="181">
        <f>Инвентаризация!Q1149</f>
        <v>0</v>
      </c>
      <c r="BE1146" s="181">
        <f>IFERROR('Аксапта 2'!A1154,"-")</f>
        <v>0</v>
      </c>
      <c r="BF1146" s="38">
        <f t="shared" si="338"/>
        <v>0</v>
      </c>
      <c r="BG1146" s="38">
        <f t="shared" si="339"/>
        <v>0</v>
      </c>
      <c r="BH1146" s="38">
        <f t="shared" si="340"/>
        <v>0</v>
      </c>
      <c r="BI1146" s="181">
        <f t="shared" si="341"/>
        <v>0</v>
      </c>
      <c r="BL1146" s="181">
        <f>Инвентаризация!O1149</f>
        <v>0</v>
      </c>
      <c r="BM1146" s="181">
        <f>Инвентаризация!P1149</f>
        <v>0</v>
      </c>
      <c r="BN1146" s="181">
        <f>Инвентаризация!Q1149</f>
        <v>0</v>
      </c>
      <c r="BO1146" s="181">
        <f>IFERROR('Аксапта 3'!A1154,"-")</f>
        <v>0</v>
      </c>
      <c r="BP1146" s="38">
        <f t="shared" si="342"/>
        <v>0</v>
      </c>
      <c r="BQ1146" s="38">
        <f t="shared" si="343"/>
        <v>0</v>
      </c>
      <c r="BR1146" s="38">
        <f t="shared" si="344"/>
        <v>0</v>
      </c>
      <c r="BS1146" s="181">
        <f t="shared" si="345"/>
        <v>0</v>
      </c>
    </row>
    <row r="1147" spans="41:71">
      <c r="AO1147" s="38">
        <f t="shared" si="332"/>
        <v>0</v>
      </c>
      <c r="AP1147" s="38">
        <f t="shared" si="333"/>
        <v>0</v>
      </c>
      <c r="AR1147" s="181">
        <f>Инвентаризация!O1150</f>
        <v>0</v>
      </c>
      <c r="AS1147" s="181">
        <f>Инвентаризация!P1150</f>
        <v>0</v>
      </c>
      <c r="AT1147" s="181">
        <f>Инвентаризация!Q1150</f>
        <v>0</v>
      </c>
      <c r="AU1147" s="181">
        <f>IFERROR('Аксапта '!A1155,"-")</f>
        <v>0</v>
      </c>
      <c r="AV1147" s="38">
        <f t="shared" si="334"/>
        <v>0</v>
      </c>
      <c r="AW1147" s="38">
        <f t="shared" si="335"/>
        <v>0</v>
      </c>
      <c r="AX1147" s="38">
        <f t="shared" si="336"/>
        <v>0</v>
      </c>
      <c r="AY1147" s="181">
        <f t="shared" si="337"/>
        <v>0</v>
      </c>
      <c r="BB1147" s="181">
        <f>Инвентаризация!O1150</f>
        <v>0</v>
      </c>
      <c r="BC1147" s="181">
        <f>Инвентаризация!P1150</f>
        <v>0</v>
      </c>
      <c r="BD1147" s="181">
        <f>Инвентаризация!Q1150</f>
        <v>0</v>
      </c>
      <c r="BE1147" s="181">
        <f>IFERROR('Аксапта 2'!A1155,"-")</f>
        <v>0</v>
      </c>
      <c r="BF1147" s="38">
        <f t="shared" si="338"/>
        <v>0</v>
      </c>
      <c r="BG1147" s="38">
        <f t="shared" si="339"/>
        <v>0</v>
      </c>
      <c r="BH1147" s="38">
        <f t="shared" si="340"/>
        <v>0</v>
      </c>
      <c r="BI1147" s="181">
        <f t="shared" si="341"/>
        <v>0</v>
      </c>
      <c r="BL1147" s="181">
        <f>Инвентаризация!O1150</f>
        <v>0</v>
      </c>
      <c r="BM1147" s="181">
        <f>Инвентаризация!P1150</f>
        <v>0</v>
      </c>
      <c r="BN1147" s="181">
        <f>Инвентаризация!Q1150</f>
        <v>0</v>
      </c>
      <c r="BO1147" s="181">
        <f>IFERROR('Аксапта 3'!A1155,"-")</f>
        <v>0</v>
      </c>
      <c r="BP1147" s="38">
        <f t="shared" si="342"/>
        <v>0</v>
      </c>
      <c r="BQ1147" s="38">
        <f t="shared" si="343"/>
        <v>0</v>
      </c>
      <c r="BR1147" s="38">
        <f t="shared" si="344"/>
        <v>0</v>
      </c>
      <c r="BS1147" s="181">
        <f t="shared" si="345"/>
        <v>0</v>
      </c>
    </row>
    <row r="1148" spans="41:71">
      <c r="AO1148" s="38">
        <f t="shared" si="332"/>
        <v>0</v>
      </c>
      <c r="AP1148" s="38">
        <f t="shared" si="333"/>
        <v>0</v>
      </c>
      <c r="AR1148" s="181">
        <f>Инвентаризация!O1151</f>
        <v>0</v>
      </c>
      <c r="AS1148" s="181">
        <f>Инвентаризация!P1151</f>
        <v>0</v>
      </c>
      <c r="AT1148" s="181">
        <f>Инвентаризация!Q1151</f>
        <v>0</v>
      </c>
      <c r="AU1148" s="181">
        <f>IFERROR('Аксапта '!A1156,"-")</f>
        <v>0</v>
      </c>
      <c r="AV1148" s="38">
        <f t="shared" si="334"/>
        <v>0</v>
      </c>
      <c r="AW1148" s="38">
        <f t="shared" si="335"/>
        <v>0</v>
      </c>
      <c r="AX1148" s="38">
        <f t="shared" si="336"/>
        <v>0</v>
      </c>
      <c r="AY1148" s="181">
        <f t="shared" si="337"/>
        <v>0</v>
      </c>
      <c r="BB1148" s="181">
        <f>Инвентаризация!O1151</f>
        <v>0</v>
      </c>
      <c r="BC1148" s="181">
        <f>Инвентаризация!P1151</f>
        <v>0</v>
      </c>
      <c r="BD1148" s="181">
        <f>Инвентаризация!Q1151</f>
        <v>0</v>
      </c>
      <c r="BE1148" s="181">
        <f>IFERROR('Аксапта 2'!A1156,"-")</f>
        <v>0</v>
      </c>
      <c r="BF1148" s="38">
        <f t="shared" si="338"/>
        <v>0</v>
      </c>
      <c r="BG1148" s="38">
        <f t="shared" si="339"/>
        <v>0</v>
      </c>
      <c r="BH1148" s="38">
        <f t="shared" si="340"/>
        <v>0</v>
      </c>
      <c r="BI1148" s="181">
        <f t="shared" si="341"/>
        <v>0</v>
      </c>
      <c r="BL1148" s="181">
        <f>Инвентаризация!O1151</f>
        <v>0</v>
      </c>
      <c r="BM1148" s="181">
        <f>Инвентаризация!P1151</f>
        <v>0</v>
      </c>
      <c r="BN1148" s="181">
        <f>Инвентаризация!Q1151</f>
        <v>0</v>
      </c>
      <c r="BO1148" s="181">
        <f>IFERROR('Аксапта 3'!A1156,"-")</f>
        <v>0</v>
      </c>
      <c r="BP1148" s="38">
        <f t="shared" si="342"/>
        <v>0</v>
      </c>
      <c r="BQ1148" s="38">
        <f t="shared" si="343"/>
        <v>0</v>
      </c>
      <c r="BR1148" s="38">
        <f t="shared" si="344"/>
        <v>0</v>
      </c>
      <c r="BS1148" s="181">
        <f t="shared" si="345"/>
        <v>0</v>
      </c>
    </row>
    <row r="1149" spans="41:71">
      <c r="AO1149" s="38">
        <f t="shared" si="332"/>
        <v>0</v>
      </c>
      <c r="AP1149" s="38">
        <f t="shared" si="333"/>
        <v>0</v>
      </c>
      <c r="AR1149" s="181">
        <f>Инвентаризация!O1152</f>
        <v>0</v>
      </c>
      <c r="AS1149" s="181">
        <f>Инвентаризация!P1152</f>
        <v>0</v>
      </c>
      <c r="AT1149" s="181">
        <f>Инвентаризация!Q1152</f>
        <v>0</v>
      </c>
      <c r="AU1149" s="181">
        <f>IFERROR('Аксапта '!A1157,"-")</f>
        <v>0</v>
      </c>
      <c r="AV1149" s="38">
        <f t="shared" si="334"/>
        <v>0</v>
      </c>
      <c r="AW1149" s="38">
        <f t="shared" si="335"/>
        <v>0</v>
      </c>
      <c r="AX1149" s="38">
        <f t="shared" si="336"/>
        <v>0</v>
      </c>
      <c r="AY1149" s="181">
        <f t="shared" si="337"/>
        <v>0</v>
      </c>
      <c r="BB1149" s="181">
        <f>Инвентаризация!O1152</f>
        <v>0</v>
      </c>
      <c r="BC1149" s="181">
        <f>Инвентаризация!P1152</f>
        <v>0</v>
      </c>
      <c r="BD1149" s="181">
        <f>Инвентаризация!Q1152</f>
        <v>0</v>
      </c>
      <c r="BE1149" s="181">
        <f>IFERROR('Аксапта 2'!A1157,"-")</f>
        <v>0</v>
      </c>
      <c r="BF1149" s="38">
        <f t="shared" si="338"/>
        <v>0</v>
      </c>
      <c r="BG1149" s="38">
        <f t="shared" si="339"/>
        <v>0</v>
      </c>
      <c r="BH1149" s="38">
        <f t="shared" si="340"/>
        <v>0</v>
      </c>
      <c r="BI1149" s="181">
        <f t="shared" si="341"/>
        <v>0</v>
      </c>
      <c r="BL1149" s="181">
        <f>Инвентаризация!O1152</f>
        <v>0</v>
      </c>
      <c r="BM1149" s="181">
        <f>Инвентаризация!P1152</f>
        <v>0</v>
      </c>
      <c r="BN1149" s="181">
        <f>Инвентаризация!Q1152</f>
        <v>0</v>
      </c>
      <c r="BO1149" s="181">
        <f>IFERROR('Аксапта 3'!A1157,"-")</f>
        <v>0</v>
      </c>
      <c r="BP1149" s="38">
        <f t="shared" si="342"/>
        <v>0</v>
      </c>
      <c r="BQ1149" s="38">
        <f t="shared" si="343"/>
        <v>0</v>
      </c>
      <c r="BR1149" s="38">
        <f t="shared" si="344"/>
        <v>0</v>
      </c>
      <c r="BS1149" s="181">
        <f t="shared" si="345"/>
        <v>0</v>
      </c>
    </row>
    <row r="1150" spans="41:71">
      <c r="AO1150" s="38">
        <f t="shared" si="332"/>
        <v>0</v>
      </c>
      <c r="AP1150" s="38">
        <f t="shared" si="333"/>
        <v>0</v>
      </c>
      <c r="AR1150" s="181">
        <f>Инвентаризация!O1153</f>
        <v>0</v>
      </c>
      <c r="AS1150" s="181">
        <f>Инвентаризация!P1153</f>
        <v>0</v>
      </c>
      <c r="AT1150" s="181">
        <f>Инвентаризация!Q1153</f>
        <v>0</v>
      </c>
      <c r="AU1150" s="181">
        <f>IFERROR('Аксапта '!A1158,"-")</f>
        <v>0</v>
      </c>
      <c r="AV1150" s="38">
        <f t="shared" si="334"/>
        <v>0</v>
      </c>
      <c r="AW1150" s="38">
        <f t="shared" si="335"/>
        <v>0</v>
      </c>
      <c r="AX1150" s="38">
        <f t="shared" si="336"/>
        <v>0</v>
      </c>
      <c r="AY1150" s="181">
        <f t="shared" si="337"/>
        <v>0</v>
      </c>
      <c r="BB1150" s="181">
        <f>Инвентаризация!O1153</f>
        <v>0</v>
      </c>
      <c r="BC1150" s="181">
        <f>Инвентаризация!P1153</f>
        <v>0</v>
      </c>
      <c r="BD1150" s="181">
        <f>Инвентаризация!Q1153</f>
        <v>0</v>
      </c>
      <c r="BE1150" s="181">
        <f>IFERROR('Аксапта 2'!A1158,"-")</f>
        <v>0</v>
      </c>
      <c r="BF1150" s="38">
        <f t="shared" si="338"/>
        <v>0</v>
      </c>
      <c r="BG1150" s="38">
        <f t="shared" si="339"/>
        <v>0</v>
      </c>
      <c r="BH1150" s="38">
        <f t="shared" si="340"/>
        <v>0</v>
      </c>
      <c r="BI1150" s="181">
        <f t="shared" si="341"/>
        <v>0</v>
      </c>
      <c r="BL1150" s="181">
        <f>Инвентаризация!O1153</f>
        <v>0</v>
      </c>
      <c r="BM1150" s="181">
        <f>Инвентаризация!P1153</f>
        <v>0</v>
      </c>
      <c r="BN1150" s="181">
        <f>Инвентаризация!Q1153</f>
        <v>0</v>
      </c>
      <c r="BO1150" s="181">
        <f>IFERROR('Аксапта 3'!A1158,"-")</f>
        <v>0</v>
      </c>
      <c r="BP1150" s="38">
        <f t="shared" si="342"/>
        <v>0</v>
      </c>
      <c r="BQ1150" s="38">
        <f t="shared" si="343"/>
        <v>0</v>
      </c>
      <c r="BR1150" s="38">
        <f t="shared" si="344"/>
        <v>0</v>
      </c>
      <c r="BS1150" s="181">
        <f t="shared" si="345"/>
        <v>0</v>
      </c>
    </row>
    <row r="1151" spans="41:71">
      <c r="AO1151" s="38">
        <f t="shared" si="332"/>
        <v>0</v>
      </c>
      <c r="AP1151" s="38">
        <f t="shared" si="333"/>
        <v>0</v>
      </c>
      <c r="AR1151" s="181">
        <f>Инвентаризация!O1154</f>
        <v>0</v>
      </c>
      <c r="AS1151" s="181">
        <f>Инвентаризация!P1154</f>
        <v>0</v>
      </c>
      <c r="AT1151" s="181">
        <f>Инвентаризация!Q1154</f>
        <v>0</v>
      </c>
      <c r="AU1151" s="181">
        <f>IFERROR('Аксапта '!A1159,"-")</f>
        <v>0</v>
      </c>
      <c r="AV1151" s="38">
        <f t="shared" si="334"/>
        <v>0</v>
      </c>
      <c r="AW1151" s="38">
        <f t="shared" si="335"/>
        <v>0</v>
      </c>
      <c r="AX1151" s="38">
        <f t="shared" si="336"/>
        <v>0</v>
      </c>
      <c r="AY1151" s="181">
        <f t="shared" si="337"/>
        <v>0</v>
      </c>
      <c r="BB1151" s="181">
        <f>Инвентаризация!O1154</f>
        <v>0</v>
      </c>
      <c r="BC1151" s="181">
        <f>Инвентаризация!P1154</f>
        <v>0</v>
      </c>
      <c r="BD1151" s="181">
        <f>Инвентаризация!Q1154</f>
        <v>0</v>
      </c>
      <c r="BE1151" s="181">
        <f>IFERROR('Аксапта 2'!A1159,"-")</f>
        <v>0</v>
      </c>
      <c r="BF1151" s="38">
        <f t="shared" si="338"/>
        <v>0</v>
      </c>
      <c r="BG1151" s="38">
        <f t="shared" si="339"/>
        <v>0</v>
      </c>
      <c r="BH1151" s="38">
        <f t="shared" si="340"/>
        <v>0</v>
      </c>
      <c r="BI1151" s="181">
        <f t="shared" si="341"/>
        <v>0</v>
      </c>
      <c r="BL1151" s="181">
        <f>Инвентаризация!O1154</f>
        <v>0</v>
      </c>
      <c r="BM1151" s="181">
        <f>Инвентаризация!P1154</f>
        <v>0</v>
      </c>
      <c r="BN1151" s="181">
        <f>Инвентаризация!Q1154</f>
        <v>0</v>
      </c>
      <c r="BO1151" s="181">
        <f>IFERROR('Аксапта 3'!A1159,"-")</f>
        <v>0</v>
      </c>
      <c r="BP1151" s="38">
        <f t="shared" si="342"/>
        <v>0</v>
      </c>
      <c r="BQ1151" s="38">
        <f t="shared" si="343"/>
        <v>0</v>
      </c>
      <c r="BR1151" s="38">
        <f t="shared" si="344"/>
        <v>0</v>
      </c>
      <c r="BS1151" s="181">
        <f t="shared" si="345"/>
        <v>0</v>
      </c>
    </row>
    <row r="1152" spans="41:71">
      <c r="AO1152" s="38">
        <f t="shared" si="332"/>
        <v>0</v>
      </c>
      <c r="AP1152" s="38">
        <f t="shared" si="333"/>
        <v>0</v>
      </c>
      <c r="AR1152" s="181">
        <f>Инвентаризация!O1155</f>
        <v>0</v>
      </c>
      <c r="AS1152" s="181">
        <f>Инвентаризация!P1155</f>
        <v>0</v>
      </c>
      <c r="AT1152" s="181">
        <f>Инвентаризация!Q1155</f>
        <v>0</v>
      </c>
      <c r="AU1152" s="181">
        <f>IFERROR('Аксапта '!A1160,"-")</f>
        <v>0</v>
      </c>
      <c r="AV1152" s="38">
        <f t="shared" si="334"/>
        <v>0</v>
      </c>
      <c r="AW1152" s="38">
        <f t="shared" si="335"/>
        <v>0</v>
      </c>
      <c r="AX1152" s="38">
        <f t="shared" si="336"/>
        <v>0</v>
      </c>
      <c r="AY1152" s="181">
        <f t="shared" si="337"/>
        <v>0</v>
      </c>
      <c r="BB1152" s="181">
        <f>Инвентаризация!O1155</f>
        <v>0</v>
      </c>
      <c r="BC1152" s="181">
        <f>Инвентаризация!P1155</f>
        <v>0</v>
      </c>
      <c r="BD1152" s="181">
        <f>Инвентаризация!Q1155</f>
        <v>0</v>
      </c>
      <c r="BE1152" s="181">
        <f>IFERROR('Аксапта 2'!A1160,"-")</f>
        <v>0</v>
      </c>
      <c r="BF1152" s="38">
        <f t="shared" si="338"/>
        <v>0</v>
      </c>
      <c r="BG1152" s="38">
        <f t="shared" si="339"/>
        <v>0</v>
      </c>
      <c r="BH1152" s="38">
        <f t="shared" si="340"/>
        <v>0</v>
      </c>
      <c r="BI1152" s="181">
        <f t="shared" si="341"/>
        <v>0</v>
      </c>
      <c r="BL1152" s="181">
        <f>Инвентаризация!O1155</f>
        <v>0</v>
      </c>
      <c r="BM1152" s="181">
        <f>Инвентаризация!P1155</f>
        <v>0</v>
      </c>
      <c r="BN1152" s="181">
        <f>Инвентаризация!Q1155</f>
        <v>0</v>
      </c>
      <c r="BO1152" s="181">
        <f>IFERROR('Аксапта 3'!A1160,"-")</f>
        <v>0</v>
      </c>
      <c r="BP1152" s="38">
        <f t="shared" si="342"/>
        <v>0</v>
      </c>
      <c r="BQ1152" s="38">
        <f t="shared" si="343"/>
        <v>0</v>
      </c>
      <c r="BR1152" s="38">
        <f t="shared" si="344"/>
        <v>0</v>
      </c>
      <c r="BS1152" s="181">
        <f t="shared" si="345"/>
        <v>0</v>
      </c>
    </row>
    <row r="1153" spans="41:71">
      <c r="AO1153" s="38">
        <f t="shared" si="332"/>
        <v>0</v>
      </c>
      <c r="AP1153" s="38">
        <f t="shared" si="333"/>
        <v>0</v>
      </c>
      <c r="AR1153" s="181">
        <f>Инвентаризация!O1156</f>
        <v>0</v>
      </c>
      <c r="AS1153" s="181">
        <f>Инвентаризация!P1156</f>
        <v>0</v>
      </c>
      <c r="AT1153" s="181">
        <f>Инвентаризация!Q1156</f>
        <v>0</v>
      </c>
      <c r="AU1153" s="181">
        <f>IFERROR('Аксапта '!A1161,"-")</f>
        <v>0</v>
      </c>
      <c r="AV1153" s="38">
        <f t="shared" si="334"/>
        <v>0</v>
      </c>
      <c r="AW1153" s="38">
        <f t="shared" si="335"/>
        <v>0</v>
      </c>
      <c r="AX1153" s="38">
        <f t="shared" si="336"/>
        <v>0</v>
      </c>
      <c r="AY1153" s="181">
        <f t="shared" si="337"/>
        <v>0</v>
      </c>
      <c r="BB1153" s="181">
        <f>Инвентаризация!O1156</f>
        <v>0</v>
      </c>
      <c r="BC1153" s="181">
        <f>Инвентаризация!P1156</f>
        <v>0</v>
      </c>
      <c r="BD1153" s="181">
        <f>Инвентаризация!Q1156</f>
        <v>0</v>
      </c>
      <c r="BE1153" s="181">
        <f>IFERROR('Аксапта 2'!A1161,"-")</f>
        <v>0</v>
      </c>
      <c r="BF1153" s="38">
        <f t="shared" si="338"/>
        <v>0</v>
      </c>
      <c r="BG1153" s="38">
        <f t="shared" si="339"/>
        <v>0</v>
      </c>
      <c r="BH1153" s="38">
        <f t="shared" si="340"/>
        <v>0</v>
      </c>
      <c r="BI1153" s="181">
        <f t="shared" si="341"/>
        <v>0</v>
      </c>
      <c r="BL1153" s="181">
        <f>Инвентаризация!O1156</f>
        <v>0</v>
      </c>
      <c r="BM1153" s="181">
        <f>Инвентаризация!P1156</f>
        <v>0</v>
      </c>
      <c r="BN1153" s="181">
        <f>Инвентаризация!Q1156</f>
        <v>0</v>
      </c>
      <c r="BO1153" s="181">
        <f>IFERROR('Аксапта 3'!A1161,"-")</f>
        <v>0</v>
      </c>
      <c r="BP1153" s="38">
        <f t="shared" si="342"/>
        <v>0</v>
      </c>
      <c r="BQ1153" s="38">
        <f t="shared" si="343"/>
        <v>0</v>
      </c>
      <c r="BR1153" s="38">
        <f t="shared" si="344"/>
        <v>0</v>
      </c>
      <c r="BS1153" s="181">
        <f t="shared" si="345"/>
        <v>0</v>
      </c>
    </row>
    <row r="1154" spans="41:71">
      <c r="AO1154" s="38">
        <f t="shared" si="332"/>
        <v>0</v>
      </c>
      <c r="AP1154" s="38">
        <f t="shared" si="333"/>
        <v>0</v>
      </c>
      <c r="AR1154" s="181">
        <f>Инвентаризация!O1157</f>
        <v>0</v>
      </c>
      <c r="AS1154" s="181">
        <f>Инвентаризация!P1157</f>
        <v>0</v>
      </c>
      <c r="AT1154" s="181">
        <f>Инвентаризация!Q1157</f>
        <v>0</v>
      </c>
      <c r="AU1154" s="181">
        <f>IFERROR('Аксапта '!A1162,"-")</f>
        <v>0</v>
      </c>
      <c r="AV1154" s="38">
        <f t="shared" si="334"/>
        <v>0</v>
      </c>
      <c r="AW1154" s="38">
        <f t="shared" si="335"/>
        <v>0</v>
      </c>
      <c r="AX1154" s="38">
        <f t="shared" si="336"/>
        <v>0</v>
      </c>
      <c r="AY1154" s="181">
        <f t="shared" si="337"/>
        <v>0</v>
      </c>
      <c r="BB1154" s="181">
        <f>Инвентаризация!O1157</f>
        <v>0</v>
      </c>
      <c r="BC1154" s="181">
        <f>Инвентаризация!P1157</f>
        <v>0</v>
      </c>
      <c r="BD1154" s="181">
        <f>Инвентаризация!Q1157</f>
        <v>0</v>
      </c>
      <c r="BE1154" s="181">
        <f>IFERROR('Аксапта 2'!A1162,"-")</f>
        <v>0</v>
      </c>
      <c r="BF1154" s="38">
        <f t="shared" si="338"/>
        <v>0</v>
      </c>
      <c r="BG1154" s="38">
        <f t="shared" si="339"/>
        <v>0</v>
      </c>
      <c r="BH1154" s="38">
        <f t="shared" si="340"/>
        <v>0</v>
      </c>
      <c r="BI1154" s="181">
        <f t="shared" si="341"/>
        <v>0</v>
      </c>
      <c r="BL1154" s="181">
        <f>Инвентаризация!O1157</f>
        <v>0</v>
      </c>
      <c r="BM1154" s="181">
        <f>Инвентаризация!P1157</f>
        <v>0</v>
      </c>
      <c r="BN1154" s="181">
        <f>Инвентаризация!Q1157</f>
        <v>0</v>
      </c>
      <c r="BO1154" s="181">
        <f>IFERROR('Аксапта 3'!A1162,"-")</f>
        <v>0</v>
      </c>
      <c r="BP1154" s="38">
        <f t="shared" si="342"/>
        <v>0</v>
      </c>
      <c r="BQ1154" s="38">
        <f t="shared" si="343"/>
        <v>0</v>
      </c>
      <c r="BR1154" s="38">
        <f t="shared" si="344"/>
        <v>0</v>
      </c>
      <c r="BS1154" s="181">
        <f t="shared" si="345"/>
        <v>0</v>
      </c>
    </row>
    <row r="1155" spans="41:71">
      <c r="AO1155" s="38">
        <f t="shared" si="332"/>
        <v>0</v>
      </c>
      <c r="AP1155" s="38">
        <f t="shared" si="333"/>
        <v>0</v>
      </c>
      <c r="AR1155" s="181">
        <f>Инвентаризация!O1158</f>
        <v>0</v>
      </c>
      <c r="AS1155" s="181">
        <f>Инвентаризация!P1158</f>
        <v>0</v>
      </c>
      <c r="AT1155" s="181">
        <f>Инвентаризация!Q1158</f>
        <v>0</v>
      </c>
      <c r="AU1155" s="181">
        <f>IFERROR('Аксапта '!A1163,"-")</f>
        <v>0</v>
      </c>
      <c r="AV1155" s="38">
        <f t="shared" si="334"/>
        <v>0</v>
      </c>
      <c r="AW1155" s="38">
        <f t="shared" si="335"/>
        <v>0</v>
      </c>
      <c r="AX1155" s="38">
        <f t="shared" si="336"/>
        <v>0</v>
      </c>
      <c r="AY1155" s="181">
        <f t="shared" si="337"/>
        <v>0</v>
      </c>
      <c r="BB1155" s="181">
        <f>Инвентаризация!O1158</f>
        <v>0</v>
      </c>
      <c r="BC1155" s="181">
        <f>Инвентаризация!P1158</f>
        <v>0</v>
      </c>
      <c r="BD1155" s="181">
        <f>Инвентаризация!Q1158</f>
        <v>0</v>
      </c>
      <c r="BE1155" s="181">
        <f>IFERROR('Аксапта 2'!A1163,"-")</f>
        <v>0</v>
      </c>
      <c r="BF1155" s="38">
        <f t="shared" si="338"/>
        <v>0</v>
      </c>
      <c r="BG1155" s="38">
        <f t="shared" si="339"/>
        <v>0</v>
      </c>
      <c r="BH1155" s="38">
        <f t="shared" si="340"/>
        <v>0</v>
      </c>
      <c r="BI1155" s="181">
        <f t="shared" si="341"/>
        <v>0</v>
      </c>
      <c r="BL1155" s="181">
        <f>Инвентаризация!O1158</f>
        <v>0</v>
      </c>
      <c r="BM1155" s="181">
        <f>Инвентаризация!P1158</f>
        <v>0</v>
      </c>
      <c r="BN1155" s="181">
        <f>Инвентаризация!Q1158</f>
        <v>0</v>
      </c>
      <c r="BO1155" s="181">
        <f>IFERROR('Аксапта 3'!A1163,"-")</f>
        <v>0</v>
      </c>
      <c r="BP1155" s="38">
        <f t="shared" si="342"/>
        <v>0</v>
      </c>
      <c r="BQ1155" s="38">
        <f t="shared" si="343"/>
        <v>0</v>
      </c>
      <c r="BR1155" s="38">
        <f t="shared" si="344"/>
        <v>0</v>
      </c>
      <c r="BS1155" s="181">
        <f t="shared" si="345"/>
        <v>0</v>
      </c>
    </row>
    <row r="1156" spans="41:71">
      <c r="AO1156" s="38">
        <f t="shared" ref="AO1156:AO1219" si="346">B1157+1-1</f>
        <v>0</v>
      </c>
      <c r="AP1156" s="38">
        <f t="shared" ref="AP1156:AP1219" si="347">A1157</f>
        <v>0</v>
      </c>
      <c r="AR1156" s="181">
        <f>Инвентаризация!O1159</f>
        <v>0</v>
      </c>
      <c r="AS1156" s="181">
        <f>Инвентаризация!P1159</f>
        <v>0</v>
      </c>
      <c r="AT1156" s="181">
        <f>Инвентаризация!Q1159</f>
        <v>0</v>
      </c>
      <c r="AU1156" s="181">
        <f>IFERROR('Аксапта '!A1164,"-")</f>
        <v>0</v>
      </c>
      <c r="AV1156" s="38">
        <f t="shared" ref="AV1156:AV1219" si="348">IFERROR(VLOOKUP(AU1156,AR:AR,1,0),0)</f>
        <v>0</v>
      </c>
      <c r="AW1156" s="38">
        <f t="shared" ref="AW1156:AW1219" si="349">IFERROR(VLOOKUP(AU1156,AS:AS,1,0),0)</f>
        <v>0</v>
      </c>
      <c r="AX1156" s="38">
        <f t="shared" ref="AX1156:AX1219" si="350">IFERROR(VLOOKUP(AU1156,AT:AT,1,0),0)</f>
        <v>0</v>
      </c>
      <c r="AY1156" s="181">
        <f t="shared" ref="AY1156:AY1219" si="351">IFERROR(AU1156-AV1156-AX1156-AW1156,0)</f>
        <v>0</v>
      </c>
      <c r="BB1156" s="181">
        <f>Инвентаризация!O1159</f>
        <v>0</v>
      </c>
      <c r="BC1156" s="181">
        <f>Инвентаризация!P1159</f>
        <v>0</v>
      </c>
      <c r="BD1156" s="181">
        <f>Инвентаризация!Q1159</f>
        <v>0</v>
      </c>
      <c r="BE1156" s="181">
        <f>IFERROR('Аксапта 2'!A1164,"-")</f>
        <v>0</v>
      </c>
      <c r="BF1156" s="38">
        <f t="shared" ref="BF1156:BF1219" si="352">IFERROR(VLOOKUP(BE1156,BB:BB,1,0),0)</f>
        <v>0</v>
      </c>
      <c r="BG1156" s="38">
        <f t="shared" ref="BG1156:BG1219" si="353">IFERROR(VLOOKUP(BE1156,BC:BC,1,0),0)</f>
        <v>0</v>
      </c>
      <c r="BH1156" s="38">
        <f t="shared" ref="BH1156:BH1219" si="354">IFERROR(VLOOKUP(BE1156,BD:BD,1,0),0)</f>
        <v>0</v>
      </c>
      <c r="BI1156" s="181">
        <f t="shared" ref="BI1156:BI1219" si="355">IFERROR(BE1156-BF1156-BH1156-BG1156,0)</f>
        <v>0</v>
      </c>
      <c r="BL1156" s="181">
        <f>Инвентаризация!O1159</f>
        <v>0</v>
      </c>
      <c r="BM1156" s="181">
        <f>Инвентаризация!P1159</f>
        <v>0</v>
      </c>
      <c r="BN1156" s="181">
        <f>Инвентаризация!Q1159</f>
        <v>0</v>
      </c>
      <c r="BO1156" s="181">
        <f>IFERROR('Аксапта 3'!A1164,"-")</f>
        <v>0</v>
      </c>
      <c r="BP1156" s="38">
        <f t="shared" ref="BP1156:BP1219" si="356">IFERROR(VLOOKUP(BO1156,BL:BL,1,0),0)</f>
        <v>0</v>
      </c>
      <c r="BQ1156" s="38">
        <f t="shared" ref="BQ1156:BQ1219" si="357">IFERROR(VLOOKUP(BO1156,BM:BM,1,0),0)</f>
        <v>0</v>
      </c>
      <c r="BR1156" s="38">
        <f t="shared" ref="BR1156:BR1219" si="358">IFERROR(VLOOKUP(BO1156,BN:BN,1,0),0)</f>
        <v>0</v>
      </c>
      <c r="BS1156" s="181">
        <f t="shared" ref="BS1156:BS1219" si="359">IFERROR(BO1156-BP1156-BR1156-BQ1156,0)</f>
        <v>0</v>
      </c>
    </row>
    <row r="1157" spans="41:71">
      <c r="AO1157" s="38">
        <f t="shared" si="346"/>
        <v>0</v>
      </c>
      <c r="AP1157" s="38">
        <f t="shared" si="347"/>
        <v>0</v>
      </c>
      <c r="AR1157" s="181">
        <f>Инвентаризация!O1160</f>
        <v>0</v>
      </c>
      <c r="AS1157" s="181">
        <f>Инвентаризация!P1160</f>
        <v>0</v>
      </c>
      <c r="AT1157" s="181">
        <f>Инвентаризация!Q1160</f>
        <v>0</v>
      </c>
      <c r="AU1157" s="181">
        <f>IFERROR('Аксапта '!A1165,"-")</f>
        <v>0</v>
      </c>
      <c r="AV1157" s="38">
        <f t="shared" si="348"/>
        <v>0</v>
      </c>
      <c r="AW1157" s="38">
        <f t="shared" si="349"/>
        <v>0</v>
      </c>
      <c r="AX1157" s="38">
        <f t="shared" si="350"/>
        <v>0</v>
      </c>
      <c r="AY1157" s="181">
        <f t="shared" si="351"/>
        <v>0</v>
      </c>
      <c r="BB1157" s="181">
        <f>Инвентаризация!O1160</f>
        <v>0</v>
      </c>
      <c r="BC1157" s="181">
        <f>Инвентаризация!P1160</f>
        <v>0</v>
      </c>
      <c r="BD1157" s="181">
        <f>Инвентаризация!Q1160</f>
        <v>0</v>
      </c>
      <c r="BE1157" s="181">
        <f>IFERROR('Аксапта 2'!A1165,"-")</f>
        <v>0</v>
      </c>
      <c r="BF1157" s="38">
        <f t="shared" si="352"/>
        <v>0</v>
      </c>
      <c r="BG1157" s="38">
        <f t="shared" si="353"/>
        <v>0</v>
      </c>
      <c r="BH1157" s="38">
        <f t="shared" si="354"/>
        <v>0</v>
      </c>
      <c r="BI1157" s="181">
        <f t="shared" si="355"/>
        <v>0</v>
      </c>
      <c r="BL1157" s="181">
        <f>Инвентаризация!O1160</f>
        <v>0</v>
      </c>
      <c r="BM1157" s="181">
        <f>Инвентаризация!P1160</f>
        <v>0</v>
      </c>
      <c r="BN1157" s="181">
        <f>Инвентаризация!Q1160</f>
        <v>0</v>
      </c>
      <c r="BO1157" s="181">
        <f>IFERROR('Аксапта 3'!A1165,"-")</f>
        <v>0</v>
      </c>
      <c r="BP1157" s="38">
        <f t="shared" si="356"/>
        <v>0</v>
      </c>
      <c r="BQ1157" s="38">
        <f t="shared" si="357"/>
        <v>0</v>
      </c>
      <c r="BR1157" s="38">
        <f t="shared" si="358"/>
        <v>0</v>
      </c>
      <c r="BS1157" s="181">
        <f t="shared" si="359"/>
        <v>0</v>
      </c>
    </row>
    <row r="1158" spans="41:71">
      <c r="AO1158" s="38">
        <f t="shared" si="346"/>
        <v>0</v>
      </c>
      <c r="AP1158" s="38">
        <f t="shared" si="347"/>
        <v>0</v>
      </c>
      <c r="AR1158" s="181">
        <f>Инвентаризация!O1161</f>
        <v>0</v>
      </c>
      <c r="AS1158" s="181">
        <f>Инвентаризация!P1161</f>
        <v>0</v>
      </c>
      <c r="AT1158" s="181">
        <f>Инвентаризация!Q1161</f>
        <v>0</v>
      </c>
      <c r="AU1158" s="181">
        <f>IFERROR('Аксапта '!A1166,"-")</f>
        <v>0</v>
      </c>
      <c r="AV1158" s="38">
        <f t="shared" si="348"/>
        <v>0</v>
      </c>
      <c r="AW1158" s="38">
        <f t="shared" si="349"/>
        <v>0</v>
      </c>
      <c r="AX1158" s="38">
        <f t="shared" si="350"/>
        <v>0</v>
      </c>
      <c r="AY1158" s="181">
        <f t="shared" si="351"/>
        <v>0</v>
      </c>
      <c r="BB1158" s="181">
        <f>Инвентаризация!O1161</f>
        <v>0</v>
      </c>
      <c r="BC1158" s="181">
        <f>Инвентаризация!P1161</f>
        <v>0</v>
      </c>
      <c r="BD1158" s="181">
        <f>Инвентаризация!Q1161</f>
        <v>0</v>
      </c>
      <c r="BE1158" s="181">
        <f>IFERROR('Аксапта 2'!A1166,"-")</f>
        <v>0</v>
      </c>
      <c r="BF1158" s="38">
        <f t="shared" si="352"/>
        <v>0</v>
      </c>
      <c r="BG1158" s="38">
        <f t="shared" si="353"/>
        <v>0</v>
      </c>
      <c r="BH1158" s="38">
        <f t="shared" si="354"/>
        <v>0</v>
      </c>
      <c r="BI1158" s="181">
        <f t="shared" si="355"/>
        <v>0</v>
      </c>
      <c r="BL1158" s="181">
        <f>Инвентаризация!O1161</f>
        <v>0</v>
      </c>
      <c r="BM1158" s="181">
        <f>Инвентаризация!P1161</f>
        <v>0</v>
      </c>
      <c r="BN1158" s="181">
        <f>Инвентаризация!Q1161</f>
        <v>0</v>
      </c>
      <c r="BO1158" s="181">
        <f>IFERROR('Аксапта 3'!A1166,"-")</f>
        <v>0</v>
      </c>
      <c r="BP1158" s="38">
        <f t="shared" si="356"/>
        <v>0</v>
      </c>
      <c r="BQ1158" s="38">
        <f t="shared" si="357"/>
        <v>0</v>
      </c>
      <c r="BR1158" s="38">
        <f t="shared" si="358"/>
        <v>0</v>
      </c>
      <c r="BS1158" s="181">
        <f t="shared" si="359"/>
        <v>0</v>
      </c>
    </row>
    <row r="1159" spans="41:71">
      <c r="AO1159" s="38">
        <f t="shared" si="346"/>
        <v>0</v>
      </c>
      <c r="AP1159" s="38">
        <f t="shared" si="347"/>
        <v>0</v>
      </c>
      <c r="AR1159" s="181">
        <f>Инвентаризация!O1162</f>
        <v>0</v>
      </c>
      <c r="AS1159" s="181">
        <f>Инвентаризация!P1162</f>
        <v>0</v>
      </c>
      <c r="AT1159" s="181">
        <f>Инвентаризация!Q1162</f>
        <v>0</v>
      </c>
      <c r="AU1159" s="181">
        <f>IFERROR('Аксапта '!A1167,"-")</f>
        <v>0</v>
      </c>
      <c r="AV1159" s="38">
        <f t="shared" si="348"/>
        <v>0</v>
      </c>
      <c r="AW1159" s="38">
        <f t="shared" si="349"/>
        <v>0</v>
      </c>
      <c r="AX1159" s="38">
        <f t="shared" si="350"/>
        <v>0</v>
      </c>
      <c r="AY1159" s="181">
        <f t="shared" si="351"/>
        <v>0</v>
      </c>
      <c r="BB1159" s="181">
        <f>Инвентаризация!O1162</f>
        <v>0</v>
      </c>
      <c r="BC1159" s="181">
        <f>Инвентаризация!P1162</f>
        <v>0</v>
      </c>
      <c r="BD1159" s="181">
        <f>Инвентаризация!Q1162</f>
        <v>0</v>
      </c>
      <c r="BE1159" s="181">
        <f>IFERROR('Аксапта 2'!A1167,"-")</f>
        <v>0</v>
      </c>
      <c r="BF1159" s="38">
        <f t="shared" si="352"/>
        <v>0</v>
      </c>
      <c r="BG1159" s="38">
        <f t="shared" si="353"/>
        <v>0</v>
      </c>
      <c r="BH1159" s="38">
        <f t="shared" si="354"/>
        <v>0</v>
      </c>
      <c r="BI1159" s="181">
        <f t="shared" si="355"/>
        <v>0</v>
      </c>
      <c r="BL1159" s="181">
        <f>Инвентаризация!O1162</f>
        <v>0</v>
      </c>
      <c r="BM1159" s="181">
        <f>Инвентаризация!P1162</f>
        <v>0</v>
      </c>
      <c r="BN1159" s="181">
        <f>Инвентаризация!Q1162</f>
        <v>0</v>
      </c>
      <c r="BO1159" s="181">
        <f>IFERROR('Аксапта 3'!A1167,"-")</f>
        <v>0</v>
      </c>
      <c r="BP1159" s="38">
        <f t="shared" si="356"/>
        <v>0</v>
      </c>
      <c r="BQ1159" s="38">
        <f t="shared" si="357"/>
        <v>0</v>
      </c>
      <c r="BR1159" s="38">
        <f t="shared" si="358"/>
        <v>0</v>
      </c>
      <c r="BS1159" s="181">
        <f t="shared" si="359"/>
        <v>0</v>
      </c>
    </row>
    <row r="1160" spans="41:71">
      <c r="AO1160" s="38">
        <f t="shared" si="346"/>
        <v>0</v>
      </c>
      <c r="AP1160" s="38">
        <f t="shared" si="347"/>
        <v>0</v>
      </c>
      <c r="AR1160" s="181">
        <f>Инвентаризация!O1163</f>
        <v>0</v>
      </c>
      <c r="AS1160" s="181">
        <f>Инвентаризация!P1163</f>
        <v>0</v>
      </c>
      <c r="AT1160" s="181">
        <f>Инвентаризация!Q1163</f>
        <v>0</v>
      </c>
      <c r="AU1160" s="181">
        <f>IFERROR('Аксапта '!A1168,"-")</f>
        <v>0</v>
      </c>
      <c r="AV1160" s="38">
        <f t="shared" si="348"/>
        <v>0</v>
      </c>
      <c r="AW1160" s="38">
        <f t="shared" si="349"/>
        <v>0</v>
      </c>
      <c r="AX1160" s="38">
        <f t="shared" si="350"/>
        <v>0</v>
      </c>
      <c r="AY1160" s="181">
        <f t="shared" si="351"/>
        <v>0</v>
      </c>
      <c r="BB1160" s="181">
        <f>Инвентаризация!O1163</f>
        <v>0</v>
      </c>
      <c r="BC1160" s="181">
        <f>Инвентаризация!P1163</f>
        <v>0</v>
      </c>
      <c r="BD1160" s="181">
        <f>Инвентаризация!Q1163</f>
        <v>0</v>
      </c>
      <c r="BE1160" s="181">
        <f>IFERROR('Аксапта 2'!A1168,"-")</f>
        <v>0</v>
      </c>
      <c r="BF1160" s="38">
        <f t="shared" si="352"/>
        <v>0</v>
      </c>
      <c r="BG1160" s="38">
        <f t="shared" si="353"/>
        <v>0</v>
      </c>
      <c r="BH1160" s="38">
        <f t="shared" si="354"/>
        <v>0</v>
      </c>
      <c r="BI1160" s="181">
        <f t="shared" si="355"/>
        <v>0</v>
      </c>
      <c r="BL1160" s="181">
        <f>Инвентаризация!O1163</f>
        <v>0</v>
      </c>
      <c r="BM1160" s="181">
        <f>Инвентаризация!P1163</f>
        <v>0</v>
      </c>
      <c r="BN1160" s="181">
        <f>Инвентаризация!Q1163</f>
        <v>0</v>
      </c>
      <c r="BO1160" s="181">
        <f>IFERROR('Аксапта 3'!A1168,"-")</f>
        <v>0</v>
      </c>
      <c r="BP1160" s="38">
        <f t="shared" si="356"/>
        <v>0</v>
      </c>
      <c r="BQ1160" s="38">
        <f t="shared" si="357"/>
        <v>0</v>
      </c>
      <c r="BR1160" s="38">
        <f t="shared" si="358"/>
        <v>0</v>
      </c>
      <c r="BS1160" s="181">
        <f t="shared" si="359"/>
        <v>0</v>
      </c>
    </row>
    <row r="1161" spans="41:71">
      <c r="AO1161" s="38">
        <f t="shared" si="346"/>
        <v>0</v>
      </c>
      <c r="AP1161" s="38">
        <f t="shared" si="347"/>
        <v>0</v>
      </c>
      <c r="AR1161" s="181">
        <f>Инвентаризация!O1164</f>
        <v>0</v>
      </c>
      <c r="AS1161" s="181">
        <f>Инвентаризация!P1164</f>
        <v>0</v>
      </c>
      <c r="AT1161" s="181">
        <f>Инвентаризация!Q1164</f>
        <v>0</v>
      </c>
      <c r="AU1161" s="181">
        <f>IFERROR('Аксапта '!A1169,"-")</f>
        <v>0</v>
      </c>
      <c r="AV1161" s="38">
        <f t="shared" si="348"/>
        <v>0</v>
      </c>
      <c r="AW1161" s="38">
        <f t="shared" si="349"/>
        <v>0</v>
      </c>
      <c r="AX1161" s="38">
        <f t="shared" si="350"/>
        <v>0</v>
      </c>
      <c r="AY1161" s="181">
        <f t="shared" si="351"/>
        <v>0</v>
      </c>
      <c r="BB1161" s="181">
        <f>Инвентаризация!O1164</f>
        <v>0</v>
      </c>
      <c r="BC1161" s="181">
        <f>Инвентаризация!P1164</f>
        <v>0</v>
      </c>
      <c r="BD1161" s="181">
        <f>Инвентаризация!Q1164</f>
        <v>0</v>
      </c>
      <c r="BE1161" s="181">
        <f>IFERROR('Аксапта 2'!A1169,"-")</f>
        <v>0</v>
      </c>
      <c r="BF1161" s="38">
        <f t="shared" si="352"/>
        <v>0</v>
      </c>
      <c r="BG1161" s="38">
        <f t="shared" si="353"/>
        <v>0</v>
      </c>
      <c r="BH1161" s="38">
        <f t="shared" si="354"/>
        <v>0</v>
      </c>
      <c r="BI1161" s="181">
        <f t="shared" si="355"/>
        <v>0</v>
      </c>
      <c r="BL1161" s="181">
        <f>Инвентаризация!O1164</f>
        <v>0</v>
      </c>
      <c r="BM1161" s="181">
        <f>Инвентаризация!P1164</f>
        <v>0</v>
      </c>
      <c r="BN1161" s="181">
        <f>Инвентаризация!Q1164</f>
        <v>0</v>
      </c>
      <c r="BO1161" s="181">
        <f>IFERROR('Аксапта 3'!A1169,"-")</f>
        <v>0</v>
      </c>
      <c r="BP1161" s="38">
        <f t="shared" si="356"/>
        <v>0</v>
      </c>
      <c r="BQ1161" s="38">
        <f t="shared" si="357"/>
        <v>0</v>
      </c>
      <c r="BR1161" s="38">
        <f t="shared" si="358"/>
        <v>0</v>
      </c>
      <c r="BS1161" s="181">
        <f t="shared" si="359"/>
        <v>0</v>
      </c>
    </row>
    <row r="1162" spans="41:71">
      <c r="AO1162" s="38">
        <f t="shared" si="346"/>
        <v>0</v>
      </c>
      <c r="AP1162" s="38">
        <f t="shared" si="347"/>
        <v>0</v>
      </c>
      <c r="AR1162" s="181">
        <f>Инвентаризация!O1165</f>
        <v>0</v>
      </c>
      <c r="AS1162" s="181">
        <f>Инвентаризация!P1165</f>
        <v>0</v>
      </c>
      <c r="AT1162" s="181">
        <f>Инвентаризация!Q1165</f>
        <v>0</v>
      </c>
      <c r="AU1162" s="181">
        <f>IFERROR('Аксапта '!A1170,"-")</f>
        <v>0</v>
      </c>
      <c r="AV1162" s="38">
        <f t="shared" si="348"/>
        <v>0</v>
      </c>
      <c r="AW1162" s="38">
        <f t="shared" si="349"/>
        <v>0</v>
      </c>
      <c r="AX1162" s="38">
        <f t="shared" si="350"/>
        <v>0</v>
      </c>
      <c r="AY1162" s="181">
        <f t="shared" si="351"/>
        <v>0</v>
      </c>
      <c r="BB1162" s="181">
        <f>Инвентаризация!O1165</f>
        <v>0</v>
      </c>
      <c r="BC1162" s="181">
        <f>Инвентаризация!P1165</f>
        <v>0</v>
      </c>
      <c r="BD1162" s="181">
        <f>Инвентаризация!Q1165</f>
        <v>0</v>
      </c>
      <c r="BE1162" s="181">
        <f>IFERROR('Аксапта 2'!A1170,"-")</f>
        <v>0</v>
      </c>
      <c r="BF1162" s="38">
        <f t="shared" si="352"/>
        <v>0</v>
      </c>
      <c r="BG1162" s="38">
        <f t="shared" si="353"/>
        <v>0</v>
      </c>
      <c r="BH1162" s="38">
        <f t="shared" si="354"/>
        <v>0</v>
      </c>
      <c r="BI1162" s="181">
        <f t="shared" si="355"/>
        <v>0</v>
      </c>
      <c r="BL1162" s="181">
        <f>Инвентаризация!O1165</f>
        <v>0</v>
      </c>
      <c r="BM1162" s="181">
        <f>Инвентаризация!P1165</f>
        <v>0</v>
      </c>
      <c r="BN1162" s="181">
        <f>Инвентаризация!Q1165</f>
        <v>0</v>
      </c>
      <c r="BO1162" s="181">
        <f>IFERROR('Аксапта 3'!A1170,"-")</f>
        <v>0</v>
      </c>
      <c r="BP1162" s="38">
        <f t="shared" si="356"/>
        <v>0</v>
      </c>
      <c r="BQ1162" s="38">
        <f t="shared" si="357"/>
        <v>0</v>
      </c>
      <c r="BR1162" s="38">
        <f t="shared" si="358"/>
        <v>0</v>
      </c>
      <c r="BS1162" s="181">
        <f t="shared" si="359"/>
        <v>0</v>
      </c>
    </row>
    <row r="1163" spans="41:71">
      <c r="AO1163" s="38">
        <f t="shared" si="346"/>
        <v>0</v>
      </c>
      <c r="AP1163" s="38">
        <f t="shared" si="347"/>
        <v>0</v>
      </c>
      <c r="AR1163" s="181">
        <f>Инвентаризация!O1166</f>
        <v>0</v>
      </c>
      <c r="AS1163" s="181">
        <f>Инвентаризация!P1166</f>
        <v>0</v>
      </c>
      <c r="AT1163" s="181">
        <f>Инвентаризация!Q1166</f>
        <v>0</v>
      </c>
      <c r="AU1163" s="181">
        <f>IFERROR('Аксапта '!A1171,"-")</f>
        <v>0</v>
      </c>
      <c r="AV1163" s="38">
        <f t="shared" si="348"/>
        <v>0</v>
      </c>
      <c r="AW1163" s="38">
        <f t="shared" si="349"/>
        <v>0</v>
      </c>
      <c r="AX1163" s="38">
        <f t="shared" si="350"/>
        <v>0</v>
      </c>
      <c r="AY1163" s="181">
        <f t="shared" si="351"/>
        <v>0</v>
      </c>
      <c r="BB1163" s="181">
        <f>Инвентаризация!O1166</f>
        <v>0</v>
      </c>
      <c r="BC1163" s="181">
        <f>Инвентаризация!P1166</f>
        <v>0</v>
      </c>
      <c r="BD1163" s="181">
        <f>Инвентаризация!Q1166</f>
        <v>0</v>
      </c>
      <c r="BE1163" s="181">
        <f>IFERROR('Аксапта 2'!A1171,"-")</f>
        <v>0</v>
      </c>
      <c r="BF1163" s="38">
        <f t="shared" si="352"/>
        <v>0</v>
      </c>
      <c r="BG1163" s="38">
        <f t="shared" si="353"/>
        <v>0</v>
      </c>
      <c r="BH1163" s="38">
        <f t="shared" si="354"/>
        <v>0</v>
      </c>
      <c r="BI1163" s="181">
        <f t="shared" si="355"/>
        <v>0</v>
      </c>
      <c r="BL1163" s="181">
        <f>Инвентаризация!O1166</f>
        <v>0</v>
      </c>
      <c r="BM1163" s="181">
        <f>Инвентаризация!P1166</f>
        <v>0</v>
      </c>
      <c r="BN1163" s="181">
        <f>Инвентаризация!Q1166</f>
        <v>0</v>
      </c>
      <c r="BO1163" s="181">
        <f>IFERROR('Аксапта 3'!A1171,"-")</f>
        <v>0</v>
      </c>
      <c r="BP1163" s="38">
        <f t="shared" si="356"/>
        <v>0</v>
      </c>
      <c r="BQ1163" s="38">
        <f t="shared" si="357"/>
        <v>0</v>
      </c>
      <c r="BR1163" s="38">
        <f t="shared" si="358"/>
        <v>0</v>
      </c>
      <c r="BS1163" s="181">
        <f t="shared" si="359"/>
        <v>0</v>
      </c>
    </row>
    <row r="1164" spans="41:71">
      <c r="AO1164" s="38">
        <f t="shared" si="346"/>
        <v>0</v>
      </c>
      <c r="AP1164" s="38">
        <f t="shared" si="347"/>
        <v>0</v>
      </c>
      <c r="AR1164" s="181">
        <f>Инвентаризация!O1167</f>
        <v>0</v>
      </c>
      <c r="AS1164" s="181">
        <f>Инвентаризация!P1167</f>
        <v>0</v>
      </c>
      <c r="AT1164" s="181">
        <f>Инвентаризация!Q1167</f>
        <v>0</v>
      </c>
      <c r="AU1164" s="181">
        <f>IFERROR('Аксапта '!A1172,"-")</f>
        <v>0</v>
      </c>
      <c r="AV1164" s="38">
        <f t="shared" si="348"/>
        <v>0</v>
      </c>
      <c r="AW1164" s="38">
        <f t="shared" si="349"/>
        <v>0</v>
      </c>
      <c r="AX1164" s="38">
        <f t="shared" si="350"/>
        <v>0</v>
      </c>
      <c r="AY1164" s="181">
        <f t="shared" si="351"/>
        <v>0</v>
      </c>
      <c r="BB1164" s="181">
        <f>Инвентаризация!O1167</f>
        <v>0</v>
      </c>
      <c r="BC1164" s="181">
        <f>Инвентаризация!P1167</f>
        <v>0</v>
      </c>
      <c r="BD1164" s="181">
        <f>Инвентаризация!Q1167</f>
        <v>0</v>
      </c>
      <c r="BE1164" s="181">
        <f>IFERROR('Аксапта 2'!A1172,"-")</f>
        <v>0</v>
      </c>
      <c r="BF1164" s="38">
        <f t="shared" si="352"/>
        <v>0</v>
      </c>
      <c r="BG1164" s="38">
        <f t="shared" si="353"/>
        <v>0</v>
      </c>
      <c r="BH1164" s="38">
        <f t="shared" si="354"/>
        <v>0</v>
      </c>
      <c r="BI1164" s="181">
        <f t="shared" si="355"/>
        <v>0</v>
      </c>
      <c r="BL1164" s="181">
        <f>Инвентаризация!O1167</f>
        <v>0</v>
      </c>
      <c r="BM1164" s="181">
        <f>Инвентаризация!P1167</f>
        <v>0</v>
      </c>
      <c r="BN1164" s="181">
        <f>Инвентаризация!Q1167</f>
        <v>0</v>
      </c>
      <c r="BO1164" s="181">
        <f>IFERROR('Аксапта 3'!A1172,"-")</f>
        <v>0</v>
      </c>
      <c r="BP1164" s="38">
        <f t="shared" si="356"/>
        <v>0</v>
      </c>
      <c r="BQ1164" s="38">
        <f t="shared" si="357"/>
        <v>0</v>
      </c>
      <c r="BR1164" s="38">
        <f t="shared" si="358"/>
        <v>0</v>
      </c>
      <c r="BS1164" s="181">
        <f t="shared" si="359"/>
        <v>0</v>
      </c>
    </row>
    <row r="1165" spans="41:71">
      <c r="AO1165" s="38">
        <f t="shared" si="346"/>
        <v>0</v>
      </c>
      <c r="AP1165" s="38">
        <f t="shared" si="347"/>
        <v>0</v>
      </c>
      <c r="AR1165" s="181">
        <f>Инвентаризация!O1168</f>
        <v>0</v>
      </c>
      <c r="AS1165" s="181">
        <f>Инвентаризация!P1168</f>
        <v>0</v>
      </c>
      <c r="AT1165" s="181">
        <f>Инвентаризация!Q1168</f>
        <v>0</v>
      </c>
      <c r="AU1165" s="181">
        <f>IFERROR('Аксапта '!A1173,"-")</f>
        <v>0</v>
      </c>
      <c r="AV1165" s="38">
        <f t="shared" si="348"/>
        <v>0</v>
      </c>
      <c r="AW1165" s="38">
        <f t="shared" si="349"/>
        <v>0</v>
      </c>
      <c r="AX1165" s="38">
        <f t="shared" si="350"/>
        <v>0</v>
      </c>
      <c r="AY1165" s="181">
        <f t="shared" si="351"/>
        <v>0</v>
      </c>
      <c r="BB1165" s="181">
        <f>Инвентаризация!O1168</f>
        <v>0</v>
      </c>
      <c r="BC1165" s="181">
        <f>Инвентаризация!P1168</f>
        <v>0</v>
      </c>
      <c r="BD1165" s="181">
        <f>Инвентаризация!Q1168</f>
        <v>0</v>
      </c>
      <c r="BE1165" s="181">
        <f>IFERROR('Аксапта 2'!A1173,"-")</f>
        <v>0</v>
      </c>
      <c r="BF1165" s="38">
        <f t="shared" si="352"/>
        <v>0</v>
      </c>
      <c r="BG1165" s="38">
        <f t="shared" si="353"/>
        <v>0</v>
      </c>
      <c r="BH1165" s="38">
        <f t="shared" si="354"/>
        <v>0</v>
      </c>
      <c r="BI1165" s="181">
        <f t="shared" si="355"/>
        <v>0</v>
      </c>
      <c r="BL1165" s="181">
        <f>Инвентаризация!O1168</f>
        <v>0</v>
      </c>
      <c r="BM1165" s="181">
        <f>Инвентаризация!P1168</f>
        <v>0</v>
      </c>
      <c r="BN1165" s="181">
        <f>Инвентаризация!Q1168</f>
        <v>0</v>
      </c>
      <c r="BO1165" s="181">
        <f>IFERROR('Аксапта 3'!A1173,"-")</f>
        <v>0</v>
      </c>
      <c r="BP1165" s="38">
        <f t="shared" si="356"/>
        <v>0</v>
      </c>
      <c r="BQ1165" s="38">
        <f t="shared" si="357"/>
        <v>0</v>
      </c>
      <c r="BR1165" s="38">
        <f t="shared" si="358"/>
        <v>0</v>
      </c>
      <c r="BS1165" s="181">
        <f t="shared" si="359"/>
        <v>0</v>
      </c>
    </row>
    <row r="1166" spans="41:71">
      <c r="AO1166" s="38">
        <f t="shared" si="346"/>
        <v>0</v>
      </c>
      <c r="AP1166" s="38">
        <f t="shared" si="347"/>
        <v>0</v>
      </c>
      <c r="AR1166" s="181">
        <f>Инвентаризация!O1169</f>
        <v>0</v>
      </c>
      <c r="AS1166" s="181">
        <f>Инвентаризация!P1169</f>
        <v>0</v>
      </c>
      <c r="AT1166" s="181">
        <f>Инвентаризация!Q1169</f>
        <v>0</v>
      </c>
      <c r="AU1166" s="181">
        <f>IFERROR('Аксапта '!A1174,"-")</f>
        <v>0</v>
      </c>
      <c r="AV1166" s="38">
        <f t="shared" si="348"/>
        <v>0</v>
      </c>
      <c r="AW1166" s="38">
        <f t="shared" si="349"/>
        <v>0</v>
      </c>
      <c r="AX1166" s="38">
        <f t="shared" si="350"/>
        <v>0</v>
      </c>
      <c r="AY1166" s="181">
        <f t="shared" si="351"/>
        <v>0</v>
      </c>
      <c r="BB1166" s="181">
        <f>Инвентаризация!O1169</f>
        <v>0</v>
      </c>
      <c r="BC1166" s="181">
        <f>Инвентаризация!P1169</f>
        <v>0</v>
      </c>
      <c r="BD1166" s="181">
        <f>Инвентаризация!Q1169</f>
        <v>0</v>
      </c>
      <c r="BE1166" s="181">
        <f>IFERROR('Аксапта 2'!A1174,"-")</f>
        <v>0</v>
      </c>
      <c r="BF1166" s="38">
        <f t="shared" si="352"/>
        <v>0</v>
      </c>
      <c r="BG1166" s="38">
        <f t="shared" si="353"/>
        <v>0</v>
      </c>
      <c r="BH1166" s="38">
        <f t="shared" si="354"/>
        <v>0</v>
      </c>
      <c r="BI1166" s="181">
        <f t="shared" si="355"/>
        <v>0</v>
      </c>
      <c r="BL1166" s="181">
        <f>Инвентаризация!O1169</f>
        <v>0</v>
      </c>
      <c r="BM1166" s="181">
        <f>Инвентаризация!P1169</f>
        <v>0</v>
      </c>
      <c r="BN1166" s="181">
        <f>Инвентаризация!Q1169</f>
        <v>0</v>
      </c>
      <c r="BO1166" s="181">
        <f>IFERROR('Аксапта 3'!A1174,"-")</f>
        <v>0</v>
      </c>
      <c r="BP1166" s="38">
        <f t="shared" si="356"/>
        <v>0</v>
      </c>
      <c r="BQ1166" s="38">
        <f t="shared" si="357"/>
        <v>0</v>
      </c>
      <c r="BR1166" s="38">
        <f t="shared" si="358"/>
        <v>0</v>
      </c>
      <c r="BS1166" s="181">
        <f t="shared" si="359"/>
        <v>0</v>
      </c>
    </row>
    <row r="1167" spans="41:71">
      <c r="AO1167" s="38">
        <f t="shared" si="346"/>
        <v>0</v>
      </c>
      <c r="AP1167" s="38">
        <f t="shared" si="347"/>
        <v>0</v>
      </c>
      <c r="AR1167" s="181">
        <f>Инвентаризация!O1170</f>
        <v>0</v>
      </c>
      <c r="AS1167" s="181">
        <f>Инвентаризация!P1170</f>
        <v>0</v>
      </c>
      <c r="AT1167" s="181">
        <f>Инвентаризация!Q1170</f>
        <v>0</v>
      </c>
      <c r="AU1167" s="181">
        <f>IFERROR('Аксапта '!A1175,"-")</f>
        <v>0</v>
      </c>
      <c r="AV1167" s="38">
        <f t="shared" si="348"/>
        <v>0</v>
      </c>
      <c r="AW1167" s="38">
        <f t="shared" si="349"/>
        <v>0</v>
      </c>
      <c r="AX1167" s="38">
        <f t="shared" si="350"/>
        <v>0</v>
      </c>
      <c r="AY1167" s="181">
        <f t="shared" si="351"/>
        <v>0</v>
      </c>
      <c r="BB1167" s="181">
        <f>Инвентаризация!O1170</f>
        <v>0</v>
      </c>
      <c r="BC1167" s="181">
        <f>Инвентаризация!P1170</f>
        <v>0</v>
      </c>
      <c r="BD1167" s="181">
        <f>Инвентаризация!Q1170</f>
        <v>0</v>
      </c>
      <c r="BE1167" s="181">
        <f>IFERROR('Аксапта 2'!A1175,"-")</f>
        <v>0</v>
      </c>
      <c r="BF1167" s="38">
        <f t="shared" si="352"/>
        <v>0</v>
      </c>
      <c r="BG1167" s="38">
        <f t="shared" si="353"/>
        <v>0</v>
      </c>
      <c r="BH1167" s="38">
        <f t="shared" si="354"/>
        <v>0</v>
      </c>
      <c r="BI1167" s="181">
        <f t="shared" si="355"/>
        <v>0</v>
      </c>
      <c r="BL1167" s="181">
        <f>Инвентаризация!O1170</f>
        <v>0</v>
      </c>
      <c r="BM1167" s="181">
        <f>Инвентаризация!P1170</f>
        <v>0</v>
      </c>
      <c r="BN1167" s="181">
        <f>Инвентаризация!Q1170</f>
        <v>0</v>
      </c>
      <c r="BO1167" s="181">
        <f>IFERROR('Аксапта 3'!A1175,"-")</f>
        <v>0</v>
      </c>
      <c r="BP1167" s="38">
        <f t="shared" si="356"/>
        <v>0</v>
      </c>
      <c r="BQ1167" s="38">
        <f t="shared" si="357"/>
        <v>0</v>
      </c>
      <c r="BR1167" s="38">
        <f t="shared" si="358"/>
        <v>0</v>
      </c>
      <c r="BS1167" s="181">
        <f t="shared" si="359"/>
        <v>0</v>
      </c>
    </row>
    <row r="1168" spans="41:71">
      <c r="AO1168" s="38">
        <f t="shared" si="346"/>
        <v>0</v>
      </c>
      <c r="AP1168" s="38">
        <f t="shared" si="347"/>
        <v>0</v>
      </c>
      <c r="AR1168" s="181">
        <f>Инвентаризация!O1171</f>
        <v>0</v>
      </c>
      <c r="AS1168" s="181">
        <f>Инвентаризация!P1171</f>
        <v>0</v>
      </c>
      <c r="AT1168" s="181">
        <f>Инвентаризация!Q1171</f>
        <v>0</v>
      </c>
      <c r="AU1168" s="181">
        <f>IFERROR('Аксапта '!A1176,"-")</f>
        <v>0</v>
      </c>
      <c r="AV1168" s="38">
        <f t="shared" si="348"/>
        <v>0</v>
      </c>
      <c r="AW1168" s="38">
        <f t="shared" si="349"/>
        <v>0</v>
      </c>
      <c r="AX1168" s="38">
        <f t="shared" si="350"/>
        <v>0</v>
      </c>
      <c r="AY1168" s="181">
        <f t="shared" si="351"/>
        <v>0</v>
      </c>
      <c r="BB1168" s="181">
        <f>Инвентаризация!O1171</f>
        <v>0</v>
      </c>
      <c r="BC1168" s="181">
        <f>Инвентаризация!P1171</f>
        <v>0</v>
      </c>
      <c r="BD1168" s="181">
        <f>Инвентаризация!Q1171</f>
        <v>0</v>
      </c>
      <c r="BE1168" s="181">
        <f>IFERROR('Аксапта 2'!A1176,"-")</f>
        <v>0</v>
      </c>
      <c r="BF1168" s="38">
        <f t="shared" si="352"/>
        <v>0</v>
      </c>
      <c r="BG1168" s="38">
        <f t="shared" si="353"/>
        <v>0</v>
      </c>
      <c r="BH1168" s="38">
        <f t="shared" si="354"/>
        <v>0</v>
      </c>
      <c r="BI1168" s="181">
        <f t="shared" si="355"/>
        <v>0</v>
      </c>
      <c r="BL1168" s="181">
        <f>Инвентаризация!O1171</f>
        <v>0</v>
      </c>
      <c r="BM1168" s="181">
        <f>Инвентаризация!P1171</f>
        <v>0</v>
      </c>
      <c r="BN1168" s="181">
        <f>Инвентаризация!Q1171</f>
        <v>0</v>
      </c>
      <c r="BO1168" s="181">
        <f>IFERROR('Аксапта 3'!A1176,"-")</f>
        <v>0</v>
      </c>
      <c r="BP1168" s="38">
        <f t="shared" si="356"/>
        <v>0</v>
      </c>
      <c r="BQ1168" s="38">
        <f t="shared" si="357"/>
        <v>0</v>
      </c>
      <c r="BR1168" s="38">
        <f t="shared" si="358"/>
        <v>0</v>
      </c>
      <c r="BS1168" s="181">
        <f t="shared" si="359"/>
        <v>0</v>
      </c>
    </row>
    <row r="1169" spans="41:71">
      <c r="AO1169" s="38">
        <f t="shared" si="346"/>
        <v>0</v>
      </c>
      <c r="AP1169" s="38">
        <f t="shared" si="347"/>
        <v>0</v>
      </c>
      <c r="AR1169" s="181">
        <f>Инвентаризация!O1172</f>
        <v>0</v>
      </c>
      <c r="AS1169" s="181">
        <f>Инвентаризация!P1172</f>
        <v>0</v>
      </c>
      <c r="AT1169" s="181">
        <f>Инвентаризация!Q1172</f>
        <v>0</v>
      </c>
      <c r="AU1169" s="181">
        <f>IFERROR('Аксапта '!A1177,"-")</f>
        <v>0</v>
      </c>
      <c r="AV1169" s="38">
        <f t="shared" si="348"/>
        <v>0</v>
      </c>
      <c r="AW1169" s="38">
        <f t="shared" si="349"/>
        <v>0</v>
      </c>
      <c r="AX1169" s="38">
        <f t="shared" si="350"/>
        <v>0</v>
      </c>
      <c r="AY1169" s="181">
        <f t="shared" si="351"/>
        <v>0</v>
      </c>
      <c r="BB1169" s="181">
        <f>Инвентаризация!O1172</f>
        <v>0</v>
      </c>
      <c r="BC1169" s="181">
        <f>Инвентаризация!P1172</f>
        <v>0</v>
      </c>
      <c r="BD1169" s="181">
        <f>Инвентаризация!Q1172</f>
        <v>0</v>
      </c>
      <c r="BE1169" s="181">
        <f>IFERROR('Аксапта 2'!A1177,"-")</f>
        <v>0</v>
      </c>
      <c r="BF1169" s="38">
        <f t="shared" si="352"/>
        <v>0</v>
      </c>
      <c r="BG1169" s="38">
        <f t="shared" si="353"/>
        <v>0</v>
      </c>
      <c r="BH1169" s="38">
        <f t="shared" si="354"/>
        <v>0</v>
      </c>
      <c r="BI1169" s="181">
        <f t="shared" si="355"/>
        <v>0</v>
      </c>
      <c r="BL1169" s="181">
        <f>Инвентаризация!O1172</f>
        <v>0</v>
      </c>
      <c r="BM1169" s="181">
        <f>Инвентаризация!P1172</f>
        <v>0</v>
      </c>
      <c r="BN1169" s="181">
        <f>Инвентаризация!Q1172</f>
        <v>0</v>
      </c>
      <c r="BO1169" s="181">
        <f>IFERROR('Аксапта 3'!A1177,"-")</f>
        <v>0</v>
      </c>
      <c r="BP1169" s="38">
        <f t="shared" si="356"/>
        <v>0</v>
      </c>
      <c r="BQ1169" s="38">
        <f t="shared" si="357"/>
        <v>0</v>
      </c>
      <c r="BR1169" s="38">
        <f t="shared" si="358"/>
        <v>0</v>
      </c>
      <c r="BS1169" s="181">
        <f t="shared" si="359"/>
        <v>0</v>
      </c>
    </row>
    <row r="1170" spans="41:71">
      <c r="AO1170" s="38">
        <f t="shared" si="346"/>
        <v>0</v>
      </c>
      <c r="AP1170" s="38">
        <f t="shared" si="347"/>
        <v>0</v>
      </c>
      <c r="AR1170" s="181">
        <f>Инвентаризация!O1173</f>
        <v>0</v>
      </c>
      <c r="AS1170" s="181">
        <f>Инвентаризация!P1173</f>
        <v>0</v>
      </c>
      <c r="AT1170" s="181">
        <f>Инвентаризация!Q1173</f>
        <v>0</v>
      </c>
      <c r="AU1170" s="181">
        <f>IFERROR('Аксапта '!A1178,"-")</f>
        <v>0</v>
      </c>
      <c r="AV1170" s="38">
        <f t="shared" si="348"/>
        <v>0</v>
      </c>
      <c r="AW1170" s="38">
        <f t="shared" si="349"/>
        <v>0</v>
      </c>
      <c r="AX1170" s="38">
        <f t="shared" si="350"/>
        <v>0</v>
      </c>
      <c r="AY1170" s="181">
        <f t="shared" si="351"/>
        <v>0</v>
      </c>
      <c r="BB1170" s="181">
        <f>Инвентаризация!O1173</f>
        <v>0</v>
      </c>
      <c r="BC1170" s="181">
        <f>Инвентаризация!P1173</f>
        <v>0</v>
      </c>
      <c r="BD1170" s="181">
        <f>Инвентаризация!Q1173</f>
        <v>0</v>
      </c>
      <c r="BE1170" s="181">
        <f>IFERROR('Аксапта 2'!A1178,"-")</f>
        <v>0</v>
      </c>
      <c r="BF1170" s="38">
        <f t="shared" si="352"/>
        <v>0</v>
      </c>
      <c r="BG1170" s="38">
        <f t="shared" si="353"/>
        <v>0</v>
      </c>
      <c r="BH1170" s="38">
        <f t="shared" si="354"/>
        <v>0</v>
      </c>
      <c r="BI1170" s="181">
        <f t="shared" si="355"/>
        <v>0</v>
      </c>
      <c r="BL1170" s="181">
        <f>Инвентаризация!O1173</f>
        <v>0</v>
      </c>
      <c r="BM1170" s="181">
        <f>Инвентаризация!P1173</f>
        <v>0</v>
      </c>
      <c r="BN1170" s="181">
        <f>Инвентаризация!Q1173</f>
        <v>0</v>
      </c>
      <c r="BO1170" s="181">
        <f>IFERROR('Аксапта 3'!A1178,"-")</f>
        <v>0</v>
      </c>
      <c r="BP1170" s="38">
        <f t="shared" si="356"/>
        <v>0</v>
      </c>
      <c r="BQ1170" s="38">
        <f t="shared" si="357"/>
        <v>0</v>
      </c>
      <c r="BR1170" s="38">
        <f t="shared" si="358"/>
        <v>0</v>
      </c>
      <c r="BS1170" s="181">
        <f t="shared" si="359"/>
        <v>0</v>
      </c>
    </row>
    <row r="1171" spans="41:71">
      <c r="AO1171" s="38">
        <f t="shared" si="346"/>
        <v>0</v>
      </c>
      <c r="AP1171" s="38">
        <f t="shared" si="347"/>
        <v>0</v>
      </c>
      <c r="AR1171" s="181">
        <f>Инвентаризация!O1174</f>
        <v>0</v>
      </c>
      <c r="AS1171" s="181">
        <f>Инвентаризация!P1174</f>
        <v>0</v>
      </c>
      <c r="AT1171" s="181">
        <f>Инвентаризация!Q1174</f>
        <v>0</v>
      </c>
      <c r="AU1171" s="181">
        <f>IFERROR('Аксапта '!A1179,"-")</f>
        <v>0</v>
      </c>
      <c r="AV1171" s="38">
        <f t="shared" si="348"/>
        <v>0</v>
      </c>
      <c r="AW1171" s="38">
        <f t="shared" si="349"/>
        <v>0</v>
      </c>
      <c r="AX1171" s="38">
        <f t="shared" si="350"/>
        <v>0</v>
      </c>
      <c r="AY1171" s="181">
        <f t="shared" si="351"/>
        <v>0</v>
      </c>
      <c r="BB1171" s="181">
        <f>Инвентаризация!O1174</f>
        <v>0</v>
      </c>
      <c r="BC1171" s="181">
        <f>Инвентаризация!P1174</f>
        <v>0</v>
      </c>
      <c r="BD1171" s="181">
        <f>Инвентаризация!Q1174</f>
        <v>0</v>
      </c>
      <c r="BE1171" s="181">
        <f>IFERROR('Аксапта 2'!A1179,"-")</f>
        <v>0</v>
      </c>
      <c r="BF1171" s="38">
        <f t="shared" si="352"/>
        <v>0</v>
      </c>
      <c r="BG1171" s="38">
        <f t="shared" si="353"/>
        <v>0</v>
      </c>
      <c r="BH1171" s="38">
        <f t="shared" si="354"/>
        <v>0</v>
      </c>
      <c r="BI1171" s="181">
        <f t="shared" si="355"/>
        <v>0</v>
      </c>
      <c r="BL1171" s="181">
        <f>Инвентаризация!O1174</f>
        <v>0</v>
      </c>
      <c r="BM1171" s="181">
        <f>Инвентаризация!P1174</f>
        <v>0</v>
      </c>
      <c r="BN1171" s="181">
        <f>Инвентаризация!Q1174</f>
        <v>0</v>
      </c>
      <c r="BO1171" s="181">
        <f>IFERROR('Аксапта 3'!A1179,"-")</f>
        <v>0</v>
      </c>
      <c r="BP1171" s="38">
        <f t="shared" si="356"/>
        <v>0</v>
      </c>
      <c r="BQ1171" s="38">
        <f t="shared" si="357"/>
        <v>0</v>
      </c>
      <c r="BR1171" s="38">
        <f t="shared" si="358"/>
        <v>0</v>
      </c>
      <c r="BS1171" s="181">
        <f t="shared" si="359"/>
        <v>0</v>
      </c>
    </row>
    <row r="1172" spans="41:71">
      <c r="AO1172" s="38">
        <f t="shared" si="346"/>
        <v>0</v>
      </c>
      <c r="AP1172" s="38">
        <f t="shared" si="347"/>
        <v>0</v>
      </c>
      <c r="AR1172" s="181">
        <f>Инвентаризация!O1175</f>
        <v>0</v>
      </c>
      <c r="AS1172" s="181">
        <f>Инвентаризация!P1175</f>
        <v>0</v>
      </c>
      <c r="AT1172" s="181">
        <f>Инвентаризация!Q1175</f>
        <v>0</v>
      </c>
      <c r="AU1172" s="181">
        <f>IFERROR('Аксапта '!A1180,"-")</f>
        <v>0</v>
      </c>
      <c r="AV1172" s="38">
        <f t="shared" si="348"/>
        <v>0</v>
      </c>
      <c r="AW1172" s="38">
        <f t="shared" si="349"/>
        <v>0</v>
      </c>
      <c r="AX1172" s="38">
        <f t="shared" si="350"/>
        <v>0</v>
      </c>
      <c r="AY1172" s="181">
        <f t="shared" si="351"/>
        <v>0</v>
      </c>
      <c r="BB1172" s="181">
        <f>Инвентаризация!O1175</f>
        <v>0</v>
      </c>
      <c r="BC1172" s="181">
        <f>Инвентаризация!P1175</f>
        <v>0</v>
      </c>
      <c r="BD1172" s="181">
        <f>Инвентаризация!Q1175</f>
        <v>0</v>
      </c>
      <c r="BE1172" s="181">
        <f>IFERROR('Аксапта 2'!A1180,"-")</f>
        <v>0</v>
      </c>
      <c r="BF1172" s="38">
        <f t="shared" si="352"/>
        <v>0</v>
      </c>
      <c r="BG1172" s="38">
        <f t="shared" si="353"/>
        <v>0</v>
      </c>
      <c r="BH1172" s="38">
        <f t="shared" si="354"/>
        <v>0</v>
      </c>
      <c r="BI1172" s="181">
        <f t="shared" si="355"/>
        <v>0</v>
      </c>
      <c r="BL1172" s="181">
        <f>Инвентаризация!O1175</f>
        <v>0</v>
      </c>
      <c r="BM1172" s="181">
        <f>Инвентаризация!P1175</f>
        <v>0</v>
      </c>
      <c r="BN1172" s="181">
        <f>Инвентаризация!Q1175</f>
        <v>0</v>
      </c>
      <c r="BO1172" s="181">
        <f>IFERROR('Аксапта 3'!A1180,"-")</f>
        <v>0</v>
      </c>
      <c r="BP1172" s="38">
        <f t="shared" si="356"/>
        <v>0</v>
      </c>
      <c r="BQ1172" s="38">
        <f t="shared" si="357"/>
        <v>0</v>
      </c>
      <c r="BR1172" s="38">
        <f t="shared" si="358"/>
        <v>0</v>
      </c>
      <c r="BS1172" s="181">
        <f t="shared" si="359"/>
        <v>0</v>
      </c>
    </row>
    <row r="1173" spans="41:71">
      <c r="AO1173" s="38">
        <f t="shared" si="346"/>
        <v>0</v>
      </c>
      <c r="AP1173" s="38">
        <f t="shared" si="347"/>
        <v>0</v>
      </c>
      <c r="AR1173" s="181">
        <f>Инвентаризация!O1176</f>
        <v>0</v>
      </c>
      <c r="AS1173" s="181">
        <f>Инвентаризация!P1176</f>
        <v>0</v>
      </c>
      <c r="AT1173" s="181">
        <f>Инвентаризация!Q1176</f>
        <v>0</v>
      </c>
      <c r="AU1173" s="181">
        <f>IFERROR('Аксапта '!A1181,"-")</f>
        <v>0</v>
      </c>
      <c r="AV1173" s="38">
        <f t="shared" si="348"/>
        <v>0</v>
      </c>
      <c r="AW1173" s="38">
        <f t="shared" si="349"/>
        <v>0</v>
      </c>
      <c r="AX1173" s="38">
        <f t="shared" si="350"/>
        <v>0</v>
      </c>
      <c r="AY1173" s="181">
        <f t="shared" si="351"/>
        <v>0</v>
      </c>
      <c r="BB1173" s="181">
        <f>Инвентаризация!O1176</f>
        <v>0</v>
      </c>
      <c r="BC1173" s="181">
        <f>Инвентаризация!P1176</f>
        <v>0</v>
      </c>
      <c r="BD1173" s="181">
        <f>Инвентаризация!Q1176</f>
        <v>0</v>
      </c>
      <c r="BE1173" s="181">
        <f>IFERROR('Аксапта 2'!A1181,"-")</f>
        <v>0</v>
      </c>
      <c r="BF1173" s="38">
        <f t="shared" si="352"/>
        <v>0</v>
      </c>
      <c r="BG1173" s="38">
        <f t="shared" si="353"/>
        <v>0</v>
      </c>
      <c r="BH1173" s="38">
        <f t="shared" si="354"/>
        <v>0</v>
      </c>
      <c r="BI1173" s="181">
        <f t="shared" si="355"/>
        <v>0</v>
      </c>
      <c r="BL1173" s="181">
        <f>Инвентаризация!O1176</f>
        <v>0</v>
      </c>
      <c r="BM1173" s="181">
        <f>Инвентаризация!P1176</f>
        <v>0</v>
      </c>
      <c r="BN1173" s="181">
        <f>Инвентаризация!Q1176</f>
        <v>0</v>
      </c>
      <c r="BO1173" s="181">
        <f>IFERROR('Аксапта 3'!A1181,"-")</f>
        <v>0</v>
      </c>
      <c r="BP1173" s="38">
        <f t="shared" si="356"/>
        <v>0</v>
      </c>
      <c r="BQ1173" s="38">
        <f t="shared" si="357"/>
        <v>0</v>
      </c>
      <c r="BR1173" s="38">
        <f t="shared" si="358"/>
        <v>0</v>
      </c>
      <c r="BS1173" s="181">
        <f t="shared" si="359"/>
        <v>0</v>
      </c>
    </row>
    <row r="1174" spans="41:71">
      <c r="AO1174" s="38">
        <f t="shared" si="346"/>
        <v>0</v>
      </c>
      <c r="AP1174" s="38">
        <f t="shared" si="347"/>
        <v>0</v>
      </c>
      <c r="AR1174" s="181">
        <f>Инвентаризация!O1177</f>
        <v>0</v>
      </c>
      <c r="AS1174" s="181">
        <f>Инвентаризация!P1177</f>
        <v>0</v>
      </c>
      <c r="AT1174" s="181">
        <f>Инвентаризация!Q1177</f>
        <v>0</v>
      </c>
      <c r="AU1174" s="181">
        <f>IFERROR('Аксапта '!A1182,"-")</f>
        <v>0</v>
      </c>
      <c r="AV1174" s="38">
        <f t="shared" si="348"/>
        <v>0</v>
      </c>
      <c r="AW1174" s="38">
        <f t="shared" si="349"/>
        <v>0</v>
      </c>
      <c r="AX1174" s="38">
        <f t="shared" si="350"/>
        <v>0</v>
      </c>
      <c r="AY1174" s="181">
        <f t="shared" si="351"/>
        <v>0</v>
      </c>
      <c r="BB1174" s="181">
        <f>Инвентаризация!O1177</f>
        <v>0</v>
      </c>
      <c r="BC1174" s="181">
        <f>Инвентаризация!P1177</f>
        <v>0</v>
      </c>
      <c r="BD1174" s="181">
        <f>Инвентаризация!Q1177</f>
        <v>0</v>
      </c>
      <c r="BE1174" s="181">
        <f>IFERROR('Аксапта 2'!A1182,"-")</f>
        <v>0</v>
      </c>
      <c r="BF1174" s="38">
        <f t="shared" si="352"/>
        <v>0</v>
      </c>
      <c r="BG1174" s="38">
        <f t="shared" si="353"/>
        <v>0</v>
      </c>
      <c r="BH1174" s="38">
        <f t="shared" si="354"/>
        <v>0</v>
      </c>
      <c r="BI1174" s="181">
        <f t="shared" si="355"/>
        <v>0</v>
      </c>
      <c r="BL1174" s="181">
        <f>Инвентаризация!O1177</f>
        <v>0</v>
      </c>
      <c r="BM1174" s="181">
        <f>Инвентаризация!P1177</f>
        <v>0</v>
      </c>
      <c r="BN1174" s="181">
        <f>Инвентаризация!Q1177</f>
        <v>0</v>
      </c>
      <c r="BO1174" s="181">
        <f>IFERROR('Аксапта 3'!A1182,"-")</f>
        <v>0</v>
      </c>
      <c r="BP1174" s="38">
        <f t="shared" si="356"/>
        <v>0</v>
      </c>
      <c r="BQ1174" s="38">
        <f t="shared" si="357"/>
        <v>0</v>
      </c>
      <c r="BR1174" s="38">
        <f t="shared" si="358"/>
        <v>0</v>
      </c>
      <c r="BS1174" s="181">
        <f t="shared" si="359"/>
        <v>0</v>
      </c>
    </row>
    <row r="1175" spans="41:71">
      <c r="AO1175" s="38">
        <f t="shared" si="346"/>
        <v>0</v>
      </c>
      <c r="AP1175" s="38">
        <f t="shared" si="347"/>
        <v>0</v>
      </c>
      <c r="AR1175" s="181">
        <f>Инвентаризация!O1178</f>
        <v>0</v>
      </c>
      <c r="AS1175" s="181">
        <f>Инвентаризация!P1178</f>
        <v>0</v>
      </c>
      <c r="AT1175" s="181">
        <f>Инвентаризация!Q1178</f>
        <v>0</v>
      </c>
      <c r="AU1175" s="181">
        <f>IFERROR('Аксапта '!A1183,"-")</f>
        <v>0</v>
      </c>
      <c r="AV1175" s="38">
        <f t="shared" si="348"/>
        <v>0</v>
      </c>
      <c r="AW1175" s="38">
        <f t="shared" si="349"/>
        <v>0</v>
      </c>
      <c r="AX1175" s="38">
        <f t="shared" si="350"/>
        <v>0</v>
      </c>
      <c r="AY1175" s="181">
        <f t="shared" si="351"/>
        <v>0</v>
      </c>
      <c r="BB1175" s="181">
        <f>Инвентаризация!O1178</f>
        <v>0</v>
      </c>
      <c r="BC1175" s="181">
        <f>Инвентаризация!P1178</f>
        <v>0</v>
      </c>
      <c r="BD1175" s="181">
        <f>Инвентаризация!Q1178</f>
        <v>0</v>
      </c>
      <c r="BE1175" s="181">
        <f>IFERROR('Аксапта 2'!A1183,"-")</f>
        <v>0</v>
      </c>
      <c r="BF1175" s="38">
        <f t="shared" si="352"/>
        <v>0</v>
      </c>
      <c r="BG1175" s="38">
        <f t="shared" si="353"/>
        <v>0</v>
      </c>
      <c r="BH1175" s="38">
        <f t="shared" si="354"/>
        <v>0</v>
      </c>
      <c r="BI1175" s="181">
        <f t="shared" si="355"/>
        <v>0</v>
      </c>
      <c r="BL1175" s="181">
        <f>Инвентаризация!O1178</f>
        <v>0</v>
      </c>
      <c r="BM1175" s="181">
        <f>Инвентаризация!P1178</f>
        <v>0</v>
      </c>
      <c r="BN1175" s="181">
        <f>Инвентаризация!Q1178</f>
        <v>0</v>
      </c>
      <c r="BO1175" s="181">
        <f>IFERROR('Аксапта 3'!A1183,"-")</f>
        <v>0</v>
      </c>
      <c r="BP1175" s="38">
        <f t="shared" si="356"/>
        <v>0</v>
      </c>
      <c r="BQ1175" s="38">
        <f t="shared" si="357"/>
        <v>0</v>
      </c>
      <c r="BR1175" s="38">
        <f t="shared" si="358"/>
        <v>0</v>
      </c>
      <c r="BS1175" s="181">
        <f t="shared" si="359"/>
        <v>0</v>
      </c>
    </row>
    <row r="1176" spans="41:71">
      <c r="AO1176" s="38">
        <f t="shared" si="346"/>
        <v>0</v>
      </c>
      <c r="AP1176" s="38">
        <f t="shared" si="347"/>
        <v>0</v>
      </c>
      <c r="AR1176" s="181">
        <f>Инвентаризация!O1179</f>
        <v>0</v>
      </c>
      <c r="AS1176" s="181">
        <f>Инвентаризация!P1179</f>
        <v>0</v>
      </c>
      <c r="AT1176" s="181">
        <f>Инвентаризация!Q1179</f>
        <v>0</v>
      </c>
      <c r="AU1176" s="181">
        <f>IFERROR('Аксапта '!A1184,"-")</f>
        <v>0</v>
      </c>
      <c r="AV1176" s="38">
        <f t="shared" si="348"/>
        <v>0</v>
      </c>
      <c r="AW1176" s="38">
        <f t="shared" si="349"/>
        <v>0</v>
      </c>
      <c r="AX1176" s="38">
        <f t="shared" si="350"/>
        <v>0</v>
      </c>
      <c r="AY1176" s="181">
        <f t="shared" si="351"/>
        <v>0</v>
      </c>
      <c r="BB1176" s="181">
        <f>Инвентаризация!O1179</f>
        <v>0</v>
      </c>
      <c r="BC1176" s="181">
        <f>Инвентаризация!P1179</f>
        <v>0</v>
      </c>
      <c r="BD1176" s="181">
        <f>Инвентаризация!Q1179</f>
        <v>0</v>
      </c>
      <c r="BE1176" s="181">
        <f>IFERROR('Аксапта 2'!A1184,"-")</f>
        <v>0</v>
      </c>
      <c r="BF1176" s="38">
        <f t="shared" si="352"/>
        <v>0</v>
      </c>
      <c r="BG1176" s="38">
        <f t="shared" si="353"/>
        <v>0</v>
      </c>
      <c r="BH1176" s="38">
        <f t="shared" si="354"/>
        <v>0</v>
      </c>
      <c r="BI1176" s="181">
        <f t="shared" si="355"/>
        <v>0</v>
      </c>
      <c r="BL1176" s="181">
        <f>Инвентаризация!O1179</f>
        <v>0</v>
      </c>
      <c r="BM1176" s="181">
        <f>Инвентаризация!P1179</f>
        <v>0</v>
      </c>
      <c r="BN1176" s="181">
        <f>Инвентаризация!Q1179</f>
        <v>0</v>
      </c>
      <c r="BO1176" s="181">
        <f>IFERROR('Аксапта 3'!A1184,"-")</f>
        <v>0</v>
      </c>
      <c r="BP1176" s="38">
        <f t="shared" si="356"/>
        <v>0</v>
      </c>
      <c r="BQ1176" s="38">
        <f t="shared" si="357"/>
        <v>0</v>
      </c>
      <c r="BR1176" s="38">
        <f t="shared" si="358"/>
        <v>0</v>
      </c>
      <c r="BS1176" s="181">
        <f t="shared" si="359"/>
        <v>0</v>
      </c>
    </row>
    <row r="1177" spans="41:71">
      <c r="AO1177" s="38">
        <f t="shared" si="346"/>
        <v>0</v>
      </c>
      <c r="AP1177" s="38">
        <f t="shared" si="347"/>
        <v>0</v>
      </c>
      <c r="AR1177" s="181">
        <f>Инвентаризация!O1180</f>
        <v>0</v>
      </c>
      <c r="AS1177" s="181">
        <f>Инвентаризация!P1180</f>
        <v>0</v>
      </c>
      <c r="AT1177" s="181">
        <f>Инвентаризация!Q1180</f>
        <v>0</v>
      </c>
      <c r="AU1177" s="181">
        <f>IFERROR('Аксапта '!A1185,"-")</f>
        <v>0</v>
      </c>
      <c r="AV1177" s="38">
        <f t="shared" si="348"/>
        <v>0</v>
      </c>
      <c r="AW1177" s="38">
        <f t="shared" si="349"/>
        <v>0</v>
      </c>
      <c r="AX1177" s="38">
        <f t="shared" si="350"/>
        <v>0</v>
      </c>
      <c r="AY1177" s="181">
        <f t="shared" si="351"/>
        <v>0</v>
      </c>
      <c r="BB1177" s="181">
        <f>Инвентаризация!O1180</f>
        <v>0</v>
      </c>
      <c r="BC1177" s="181">
        <f>Инвентаризация!P1180</f>
        <v>0</v>
      </c>
      <c r="BD1177" s="181">
        <f>Инвентаризация!Q1180</f>
        <v>0</v>
      </c>
      <c r="BE1177" s="181">
        <f>IFERROR('Аксапта 2'!A1185,"-")</f>
        <v>0</v>
      </c>
      <c r="BF1177" s="38">
        <f t="shared" si="352"/>
        <v>0</v>
      </c>
      <c r="BG1177" s="38">
        <f t="shared" si="353"/>
        <v>0</v>
      </c>
      <c r="BH1177" s="38">
        <f t="shared" si="354"/>
        <v>0</v>
      </c>
      <c r="BI1177" s="181">
        <f t="shared" si="355"/>
        <v>0</v>
      </c>
      <c r="BL1177" s="181">
        <f>Инвентаризация!O1180</f>
        <v>0</v>
      </c>
      <c r="BM1177" s="181">
        <f>Инвентаризация!P1180</f>
        <v>0</v>
      </c>
      <c r="BN1177" s="181">
        <f>Инвентаризация!Q1180</f>
        <v>0</v>
      </c>
      <c r="BO1177" s="181">
        <f>IFERROR('Аксапта 3'!A1185,"-")</f>
        <v>0</v>
      </c>
      <c r="BP1177" s="38">
        <f t="shared" si="356"/>
        <v>0</v>
      </c>
      <c r="BQ1177" s="38">
        <f t="shared" si="357"/>
        <v>0</v>
      </c>
      <c r="BR1177" s="38">
        <f t="shared" si="358"/>
        <v>0</v>
      </c>
      <c r="BS1177" s="181">
        <f t="shared" si="359"/>
        <v>0</v>
      </c>
    </row>
    <row r="1178" spans="41:71">
      <c r="AO1178" s="38">
        <f t="shared" si="346"/>
        <v>0</v>
      </c>
      <c r="AP1178" s="38">
        <f t="shared" si="347"/>
        <v>0</v>
      </c>
      <c r="AR1178" s="181">
        <f>Инвентаризация!O1181</f>
        <v>0</v>
      </c>
      <c r="AS1178" s="181">
        <f>Инвентаризация!P1181</f>
        <v>0</v>
      </c>
      <c r="AT1178" s="181">
        <f>Инвентаризация!Q1181</f>
        <v>0</v>
      </c>
      <c r="AU1178" s="181">
        <f>IFERROR('Аксапта '!A1186,"-")</f>
        <v>0</v>
      </c>
      <c r="AV1178" s="38">
        <f t="shared" si="348"/>
        <v>0</v>
      </c>
      <c r="AW1178" s="38">
        <f t="shared" si="349"/>
        <v>0</v>
      </c>
      <c r="AX1178" s="38">
        <f t="shared" si="350"/>
        <v>0</v>
      </c>
      <c r="AY1178" s="181">
        <f t="shared" si="351"/>
        <v>0</v>
      </c>
      <c r="BB1178" s="181">
        <f>Инвентаризация!O1181</f>
        <v>0</v>
      </c>
      <c r="BC1178" s="181">
        <f>Инвентаризация!P1181</f>
        <v>0</v>
      </c>
      <c r="BD1178" s="181">
        <f>Инвентаризация!Q1181</f>
        <v>0</v>
      </c>
      <c r="BE1178" s="181">
        <f>IFERROR('Аксапта 2'!A1186,"-")</f>
        <v>0</v>
      </c>
      <c r="BF1178" s="38">
        <f t="shared" si="352"/>
        <v>0</v>
      </c>
      <c r="BG1178" s="38">
        <f t="shared" si="353"/>
        <v>0</v>
      </c>
      <c r="BH1178" s="38">
        <f t="shared" si="354"/>
        <v>0</v>
      </c>
      <c r="BI1178" s="181">
        <f t="shared" si="355"/>
        <v>0</v>
      </c>
      <c r="BL1178" s="181">
        <f>Инвентаризация!O1181</f>
        <v>0</v>
      </c>
      <c r="BM1178" s="181">
        <f>Инвентаризация!P1181</f>
        <v>0</v>
      </c>
      <c r="BN1178" s="181">
        <f>Инвентаризация!Q1181</f>
        <v>0</v>
      </c>
      <c r="BO1178" s="181">
        <f>IFERROR('Аксапта 3'!A1186,"-")</f>
        <v>0</v>
      </c>
      <c r="BP1178" s="38">
        <f t="shared" si="356"/>
        <v>0</v>
      </c>
      <c r="BQ1178" s="38">
        <f t="shared" si="357"/>
        <v>0</v>
      </c>
      <c r="BR1178" s="38">
        <f t="shared" si="358"/>
        <v>0</v>
      </c>
      <c r="BS1178" s="181">
        <f t="shared" si="359"/>
        <v>0</v>
      </c>
    </row>
    <row r="1179" spans="41:71">
      <c r="AO1179" s="38">
        <f t="shared" si="346"/>
        <v>0</v>
      </c>
      <c r="AP1179" s="38">
        <f t="shared" si="347"/>
        <v>0</v>
      </c>
      <c r="AR1179" s="181">
        <f>Инвентаризация!O1182</f>
        <v>0</v>
      </c>
      <c r="AS1179" s="181">
        <f>Инвентаризация!P1182</f>
        <v>0</v>
      </c>
      <c r="AT1179" s="181">
        <f>Инвентаризация!Q1182</f>
        <v>0</v>
      </c>
      <c r="AU1179" s="181">
        <f>IFERROR('Аксапта '!A1187,"-")</f>
        <v>0</v>
      </c>
      <c r="AV1179" s="38">
        <f t="shared" si="348"/>
        <v>0</v>
      </c>
      <c r="AW1179" s="38">
        <f t="shared" si="349"/>
        <v>0</v>
      </c>
      <c r="AX1179" s="38">
        <f t="shared" si="350"/>
        <v>0</v>
      </c>
      <c r="AY1179" s="181">
        <f t="shared" si="351"/>
        <v>0</v>
      </c>
      <c r="BB1179" s="181">
        <f>Инвентаризация!O1182</f>
        <v>0</v>
      </c>
      <c r="BC1179" s="181">
        <f>Инвентаризация!P1182</f>
        <v>0</v>
      </c>
      <c r="BD1179" s="181">
        <f>Инвентаризация!Q1182</f>
        <v>0</v>
      </c>
      <c r="BE1179" s="181">
        <f>IFERROR('Аксапта 2'!A1187,"-")</f>
        <v>0</v>
      </c>
      <c r="BF1179" s="38">
        <f t="shared" si="352"/>
        <v>0</v>
      </c>
      <c r="BG1179" s="38">
        <f t="shared" si="353"/>
        <v>0</v>
      </c>
      <c r="BH1179" s="38">
        <f t="shared" si="354"/>
        <v>0</v>
      </c>
      <c r="BI1179" s="181">
        <f t="shared" si="355"/>
        <v>0</v>
      </c>
      <c r="BL1179" s="181">
        <f>Инвентаризация!O1182</f>
        <v>0</v>
      </c>
      <c r="BM1179" s="181">
        <f>Инвентаризация!P1182</f>
        <v>0</v>
      </c>
      <c r="BN1179" s="181">
        <f>Инвентаризация!Q1182</f>
        <v>0</v>
      </c>
      <c r="BO1179" s="181">
        <f>IFERROR('Аксапта 3'!A1187,"-")</f>
        <v>0</v>
      </c>
      <c r="BP1179" s="38">
        <f t="shared" si="356"/>
        <v>0</v>
      </c>
      <c r="BQ1179" s="38">
        <f t="shared" si="357"/>
        <v>0</v>
      </c>
      <c r="BR1179" s="38">
        <f t="shared" si="358"/>
        <v>0</v>
      </c>
      <c r="BS1179" s="181">
        <f t="shared" si="359"/>
        <v>0</v>
      </c>
    </row>
    <row r="1180" spans="41:71">
      <c r="AO1180" s="38">
        <f t="shared" si="346"/>
        <v>0</v>
      </c>
      <c r="AP1180" s="38">
        <f t="shared" si="347"/>
        <v>0</v>
      </c>
      <c r="AR1180" s="181">
        <f>Инвентаризация!O1183</f>
        <v>0</v>
      </c>
      <c r="AS1180" s="181">
        <f>Инвентаризация!P1183</f>
        <v>0</v>
      </c>
      <c r="AT1180" s="181">
        <f>Инвентаризация!Q1183</f>
        <v>0</v>
      </c>
      <c r="AU1180" s="181">
        <f>IFERROR('Аксапта '!A1188,"-")</f>
        <v>0</v>
      </c>
      <c r="AV1180" s="38">
        <f t="shared" si="348"/>
        <v>0</v>
      </c>
      <c r="AW1180" s="38">
        <f t="shared" si="349"/>
        <v>0</v>
      </c>
      <c r="AX1180" s="38">
        <f t="shared" si="350"/>
        <v>0</v>
      </c>
      <c r="AY1180" s="181">
        <f t="shared" si="351"/>
        <v>0</v>
      </c>
      <c r="BB1180" s="181">
        <f>Инвентаризация!O1183</f>
        <v>0</v>
      </c>
      <c r="BC1180" s="181">
        <f>Инвентаризация!P1183</f>
        <v>0</v>
      </c>
      <c r="BD1180" s="181">
        <f>Инвентаризация!Q1183</f>
        <v>0</v>
      </c>
      <c r="BE1180" s="181">
        <f>IFERROR('Аксапта 2'!A1188,"-")</f>
        <v>0</v>
      </c>
      <c r="BF1180" s="38">
        <f t="shared" si="352"/>
        <v>0</v>
      </c>
      <c r="BG1180" s="38">
        <f t="shared" si="353"/>
        <v>0</v>
      </c>
      <c r="BH1180" s="38">
        <f t="shared" si="354"/>
        <v>0</v>
      </c>
      <c r="BI1180" s="181">
        <f t="shared" si="355"/>
        <v>0</v>
      </c>
      <c r="BL1180" s="181">
        <f>Инвентаризация!O1183</f>
        <v>0</v>
      </c>
      <c r="BM1180" s="181">
        <f>Инвентаризация!P1183</f>
        <v>0</v>
      </c>
      <c r="BN1180" s="181">
        <f>Инвентаризация!Q1183</f>
        <v>0</v>
      </c>
      <c r="BO1180" s="181">
        <f>IFERROR('Аксапта 3'!A1188,"-")</f>
        <v>0</v>
      </c>
      <c r="BP1180" s="38">
        <f t="shared" si="356"/>
        <v>0</v>
      </c>
      <c r="BQ1180" s="38">
        <f t="shared" si="357"/>
        <v>0</v>
      </c>
      <c r="BR1180" s="38">
        <f t="shared" si="358"/>
        <v>0</v>
      </c>
      <c r="BS1180" s="181">
        <f t="shared" si="359"/>
        <v>0</v>
      </c>
    </row>
    <row r="1181" spans="41:71">
      <c r="AO1181" s="38">
        <f t="shared" si="346"/>
        <v>0</v>
      </c>
      <c r="AP1181" s="38">
        <f t="shared" si="347"/>
        <v>0</v>
      </c>
      <c r="AR1181" s="181">
        <f>Инвентаризация!O1184</f>
        <v>0</v>
      </c>
      <c r="AS1181" s="181">
        <f>Инвентаризация!P1184</f>
        <v>0</v>
      </c>
      <c r="AT1181" s="181">
        <f>Инвентаризация!Q1184</f>
        <v>0</v>
      </c>
      <c r="AU1181" s="181">
        <f>IFERROR('Аксапта '!A1189,"-")</f>
        <v>0</v>
      </c>
      <c r="AV1181" s="38">
        <f t="shared" si="348"/>
        <v>0</v>
      </c>
      <c r="AW1181" s="38">
        <f t="shared" si="349"/>
        <v>0</v>
      </c>
      <c r="AX1181" s="38">
        <f t="shared" si="350"/>
        <v>0</v>
      </c>
      <c r="AY1181" s="181">
        <f t="shared" si="351"/>
        <v>0</v>
      </c>
      <c r="BB1181" s="181">
        <f>Инвентаризация!O1184</f>
        <v>0</v>
      </c>
      <c r="BC1181" s="181">
        <f>Инвентаризация!P1184</f>
        <v>0</v>
      </c>
      <c r="BD1181" s="181">
        <f>Инвентаризация!Q1184</f>
        <v>0</v>
      </c>
      <c r="BE1181" s="181">
        <f>IFERROR('Аксапта 2'!A1189,"-")</f>
        <v>0</v>
      </c>
      <c r="BF1181" s="38">
        <f t="shared" si="352"/>
        <v>0</v>
      </c>
      <c r="BG1181" s="38">
        <f t="shared" si="353"/>
        <v>0</v>
      </c>
      <c r="BH1181" s="38">
        <f t="shared" si="354"/>
        <v>0</v>
      </c>
      <c r="BI1181" s="181">
        <f t="shared" si="355"/>
        <v>0</v>
      </c>
      <c r="BL1181" s="181">
        <f>Инвентаризация!O1184</f>
        <v>0</v>
      </c>
      <c r="BM1181" s="181">
        <f>Инвентаризация!P1184</f>
        <v>0</v>
      </c>
      <c r="BN1181" s="181">
        <f>Инвентаризация!Q1184</f>
        <v>0</v>
      </c>
      <c r="BO1181" s="181">
        <f>IFERROR('Аксапта 3'!A1189,"-")</f>
        <v>0</v>
      </c>
      <c r="BP1181" s="38">
        <f t="shared" si="356"/>
        <v>0</v>
      </c>
      <c r="BQ1181" s="38">
        <f t="shared" si="357"/>
        <v>0</v>
      </c>
      <c r="BR1181" s="38">
        <f t="shared" si="358"/>
        <v>0</v>
      </c>
      <c r="BS1181" s="181">
        <f t="shared" si="359"/>
        <v>0</v>
      </c>
    </row>
    <row r="1182" spans="41:71">
      <c r="AO1182" s="38">
        <f t="shared" si="346"/>
        <v>0</v>
      </c>
      <c r="AP1182" s="38">
        <f t="shared" si="347"/>
        <v>0</v>
      </c>
      <c r="AR1182" s="181">
        <f>Инвентаризация!O1185</f>
        <v>0</v>
      </c>
      <c r="AS1182" s="181">
        <f>Инвентаризация!P1185</f>
        <v>0</v>
      </c>
      <c r="AT1182" s="181">
        <f>Инвентаризация!Q1185</f>
        <v>0</v>
      </c>
      <c r="AU1182" s="181">
        <f>IFERROR('Аксапта '!A1190,"-")</f>
        <v>0</v>
      </c>
      <c r="AV1182" s="38">
        <f t="shared" si="348"/>
        <v>0</v>
      </c>
      <c r="AW1182" s="38">
        <f t="shared" si="349"/>
        <v>0</v>
      </c>
      <c r="AX1182" s="38">
        <f t="shared" si="350"/>
        <v>0</v>
      </c>
      <c r="AY1182" s="181">
        <f t="shared" si="351"/>
        <v>0</v>
      </c>
      <c r="BB1182" s="181">
        <f>Инвентаризация!O1185</f>
        <v>0</v>
      </c>
      <c r="BC1182" s="181">
        <f>Инвентаризация!P1185</f>
        <v>0</v>
      </c>
      <c r="BD1182" s="181">
        <f>Инвентаризация!Q1185</f>
        <v>0</v>
      </c>
      <c r="BE1182" s="181">
        <f>IFERROR('Аксапта 2'!A1190,"-")</f>
        <v>0</v>
      </c>
      <c r="BF1182" s="38">
        <f t="shared" si="352"/>
        <v>0</v>
      </c>
      <c r="BG1182" s="38">
        <f t="shared" si="353"/>
        <v>0</v>
      </c>
      <c r="BH1182" s="38">
        <f t="shared" si="354"/>
        <v>0</v>
      </c>
      <c r="BI1182" s="181">
        <f t="shared" si="355"/>
        <v>0</v>
      </c>
      <c r="BL1182" s="181">
        <f>Инвентаризация!O1185</f>
        <v>0</v>
      </c>
      <c r="BM1182" s="181">
        <f>Инвентаризация!P1185</f>
        <v>0</v>
      </c>
      <c r="BN1182" s="181">
        <f>Инвентаризация!Q1185</f>
        <v>0</v>
      </c>
      <c r="BO1182" s="181">
        <f>IFERROR('Аксапта 3'!A1190,"-")</f>
        <v>0</v>
      </c>
      <c r="BP1182" s="38">
        <f t="shared" si="356"/>
        <v>0</v>
      </c>
      <c r="BQ1182" s="38">
        <f t="shared" si="357"/>
        <v>0</v>
      </c>
      <c r="BR1182" s="38">
        <f t="shared" si="358"/>
        <v>0</v>
      </c>
      <c r="BS1182" s="181">
        <f t="shared" si="359"/>
        <v>0</v>
      </c>
    </row>
    <row r="1183" spans="41:71">
      <c r="AO1183" s="38">
        <f t="shared" si="346"/>
        <v>0</v>
      </c>
      <c r="AP1183" s="38">
        <f t="shared" si="347"/>
        <v>0</v>
      </c>
      <c r="AR1183" s="181">
        <f>Инвентаризация!O1186</f>
        <v>0</v>
      </c>
      <c r="AS1183" s="181">
        <f>Инвентаризация!P1186</f>
        <v>0</v>
      </c>
      <c r="AT1183" s="181">
        <f>Инвентаризация!Q1186</f>
        <v>0</v>
      </c>
      <c r="AU1183" s="181">
        <f>IFERROR('Аксапта '!A1191,"-")</f>
        <v>0</v>
      </c>
      <c r="AV1183" s="38">
        <f t="shared" si="348"/>
        <v>0</v>
      </c>
      <c r="AW1183" s="38">
        <f t="shared" si="349"/>
        <v>0</v>
      </c>
      <c r="AX1183" s="38">
        <f t="shared" si="350"/>
        <v>0</v>
      </c>
      <c r="AY1183" s="181">
        <f t="shared" si="351"/>
        <v>0</v>
      </c>
      <c r="BB1183" s="181">
        <f>Инвентаризация!O1186</f>
        <v>0</v>
      </c>
      <c r="BC1183" s="181">
        <f>Инвентаризация!P1186</f>
        <v>0</v>
      </c>
      <c r="BD1183" s="181">
        <f>Инвентаризация!Q1186</f>
        <v>0</v>
      </c>
      <c r="BE1183" s="181">
        <f>IFERROR('Аксапта 2'!A1191,"-")</f>
        <v>0</v>
      </c>
      <c r="BF1183" s="38">
        <f t="shared" si="352"/>
        <v>0</v>
      </c>
      <c r="BG1183" s="38">
        <f t="shared" si="353"/>
        <v>0</v>
      </c>
      <c r="BH1183" s="38">
        <f t="shared" si="354"/>
        <v>0</v>
      </c>
      <c r="BI1183" s="181">
        <f t="shared" si="355"/>
        <v>0</v>
      </c>
      <c r="BL1183" s="181">
        <f>Инвентаризация!O1186</f>
        <v>0</v>
      </c>
      <c r="BM1183" s="181">
        <f>Инвентаризация!P1186</f>
        <v>0</v>
      </c>
      <c r="BN1183" s="181">
        <f>Инвентаризация!Q1186</f>
        <v>0</v>
      </c>
      <c r="BO1183" s="181">
        <f>IFERROR('Аксапта 3'!A1191,"-")</f>
        <v>0</v>
      </c>
      <c r="BP1183" s="38">
        <f t="shared" si="356"/>
        <v>0</v>
      </c>
      <c r="BQ1183" s="38">
        <f t="shared" si="357"/>
        <v>0</v>
      </c>
      <c r="BR1183" s="38">
        <f t="shared" si="358"/>
        <v>0</v>
      </c>
      <c r="BS1183" s="181">
        <f t="shared" si="359"/>
        <v>0</v>
      </c>
    </row>
    <row r="1184" spans="41:71">
      <c r="AO1184" s="38">
        <f t="shared" si="346"/>
        <v>0</v>
      </c>
      <c r="AP1184" s="38">
        <f t="shared" si="347"/>
        <v>0</v>
      </c>
      <c r="AR1184" s="181">
        <f>Инвентаризация!O1187</f>
        <v>0</v>
      </c>
      <c r="AS1184" s="181">
        <f>Инвентаризация!P1187</f>
        <v>0</v>
      </c>
      <c r="AT1184" s="181">
        <f>Инвентаризация!Q1187</f>
        <v>0</v>
      </c>
      <c r="AU1184" s="181">
        <f>IFERROR('Аксапта '!A1192,"-")</f>
        <v>0</v>
      </c>
      <c r="AV1184" s="38">
        <f t="shared" si="348"/>
        <v>0</v>
      </c>
      <c r="AW1184" s="38">
        <f t="shared" si="349"/>
        <v>0</v>
      </c>
      <c r="AX1184" s="38">
        <f t="shared" si="350"/>
        <v>0</v>
      </c>
      <c r="AY1184" s="181">
        <f t="shared" si="351"/>
        <v>0</v>
      </c>
      <c r="BB1184" s="181">
        <f>Инвентаризация!O1187</f>
        <v>0</v>
      </c>
      <c r="BC1184" s="181">
        <f>Инвентаризация!P1187</f>
        <v>0</v>
      </c>
      <c r="BD1184" s="181">
        <f>Инвентаризация!Q1187</f>
        <v>0</v>
      </c>
      <c r="BE1184" s="181">
        <f>IFERROR('Аксапта 2'!A1192,"-")</f>
        <v>0</v>
      </c>
      <c r="BF1184" s="38">
        <f t="shared" si="352"/>
        <v>0</v>
      </c>
      <c r="BG1184" s="38">
        <f t="shared" si="353"/>
        <v>0</v>
      </c>
      <c r="BH1184" s="38">
        <f t="shared" si="354"/>
        <v>0</v>
      </c>
      <c r="BI1184" s="181">
        <f t="shared" si="355"/>
        <v>0</v>
      </c>
      <c r="BL1184" s="181">
        <f>Инвентаризация!O1187</f>
        <v>0</v>
      </c>
      <c r="BM1184" s="181">
        <f>Инвентаризация!P1187</f>
        <v>0</v>
      </c>
      <c r="BN1184" s="181">
        <f>Инвентаризация!Q1187</f>
        <v>0</v>
      </c>
      <c r="BO1184" s="181">
        <f>IFERROR('Аксапта 3'!A1192,"-")</f>
        <v>0</v>
      </c>
      <c r="BP1184" s="38">
        <f t="shared" si="356"/>
        <v>0</v>
      </c>
      <c r="BQ1184" s="38">
        <f t="shared" si="357"/>
        <v>0</v>
      </c>
      <c r="BR1184" s="38">
        <f t="shared" si="358"/>
        <v>0</v>
      </c>
      <c r="BS1184" s="181">
        <f t="shared" si="359"/>
        <v>0</v>
      </c>
    </row>
    <row r="1185" spans="41:71">
      <c r="AO1185" s="38">
        <f t="shared" si="346"/>
        <v>0</v>
      </c>
      <c r="AP1185" s="38">
        <f t="shared" si="347"/>
        <v>0</v>
      </c>
      <c r="AR1185" s="181">
        <f>Инвентаризация!O1188</f>
        <v>0</v>
      </c>
      <c r="AS1185" s="181">
        <f>Инвентаризация!P1188</f>
        <v>0</v>
      </c>
      <c r="AT1185" s="181">
        <f>Инвентаризация!Q1188</f>
        <v>0</v>
      </c>
      <c r="AU1185" s="181">
        <f>IFERROR('Аксапта '!A1193,"-")</f>
        <v>0</v>
      </c>
      <c r="AV1185" s="38">
        <f t="shared" si="348"/>
        <v>0</v>
      </c>
      <c r="AW1185" s="38">
        <f t="shared" si="349"/>
        <v>0</v>
      </c>
      <c r="AX1185" s="38">
        <f t="shared" si="350"/>
        <v>0</v>
      </c>
      <c r="AY1185" s="181">
        <f t="shared" si="351"/>
        <v>0</v>
      </c>
      <c r="BB1185" s="181">
        <f>Инвентаризация!O1188</f>
        <v>0</v>
      </c>
      <c r="BC1185" s="181">
        <f>Инвентаризация!P1188</f>
        <v>0</v>
      </c>
      <c r="BD1185" s="181">
        <f>Инвентаризация!Q1188</f>
        <v>0</v>
      </c>
      <c r="BE1185" s="181">
        <f>IFERROR('Аксапта 2'!A1193,"-")</f>
        <v>0</v>
      </c>
      <c r="BF1185" s="38">
        <f t="shared" si="352"/>
        <v>0</v>
      </c>
      <c r="BG1185" s="38">
        <f t="shared" si="353"/>
        <v>0</v>
      </c>
      <c r="BH1185" s="38">
        <f t="shared" si="354"/>
        <v>0</v>
      </c>
      <c r="BI1185" s="181">
        <f t="shared" si="355"/>
        <v>0</v>
      </c>
      <c r="BL1185" s="181">
        <f>Инвентаризация!O1188</f>
        <v>0</v>
      </c>
      <c r="BM1185" s="181">
        <f>Инвентаризация!P1188</f>
        <v>0</v>
      </c>
      <c r="BN1185" s="181">
        <f>Инвентаризация!Q1188</f>
        <v>0</v>
      </c>
      <c r="BO1185" s="181">
        <f>IFERROR('Аксапта 3'!A1193,"-")</f>
        <v>0</v>
      </c>
      <c r="BP1185" s="38">
        <f t="shared" si="356"/>
        <v>0</v>
      </c>
      <c r="BQ1185" s="38">
        <f t="shared" si="357"/>
        <v>0</v>
      </c>
      <c r="BR1185" s="38">
        <f t="shared" si="358"/>
        <v>0</v>
      </c>
      <c r="BS1185" s="181">
        <f t="shared" si="359"/>
        <v>0</v>
      </c>
    </row>
    <row r="1186" spans="41:71">
      <c r="AO1186" s="38">
        <f t="shared" si="346"/>
        <v>0</v>
      </c>
      <c r="AP1186" s="38">
        <f t="shared" si="347"/>
        <v>0</v>
      </c>
      <c r="AR1186" s="181">
        <f>Инвентаризация!O1189</f>
        <v>0</v>
      </c>
      <c r="AS1186" s="181">
        <f>Инвентаризация!P1189</f>
        <v>0</v>
      </c>
      <c r="AT1186" s="181">
        <f>Инвентаризация!Q1189</f>
        <v>0</v>
      </c>
      <c r="AU1186" s="181">
        <f>IFERROR('Аксапта '!A1194,"-")</f>
        <v>0</v>
      </c>
      <c r="AV1186" s="38">
        <f t="shared" si="348"/>
        <v>0</v>
      </c>
      <c r="AW1186" s="38">
        <f t="shared" si="349"/>
        <v>0</v>
      </c>
      <c r="AX1186" s="38">
        <f t="shared" si="350"/>
        <v>0</v>
      </c>
      <c r="AY1186" s="181">
        <f t="shared" si="351"/>
        <v>0</v>
      </c>
      <c r="BB1186" s="181">
        <f>Инвентаризация!O1189</f>
        <v>0</v>
      </c>
      <c r="BC1186" s="181">
        <f>Инвентаризация!P1189</f>
        <v>0</v>
      </c>
      <c r="BD1186" s="181">
        <f>Инвентаризация!Q1189</f>
        <v>0</v>
      </c>
      <c r="BE1186" s="181">
        <f>IFERROR('Аксапта 2'!A1194,"-")</f>
        <v>0</v>
      </c>
      <c r="BF1186" s="38">
        <f t="shared" si="352"/>
        <v>0</v>
      </c>
      <c r="BG1186" s="38">
        <f t="shared" si="353"/>
        <v>0</v>
      </c>
      <c r="BH1186" s="38">
        <f t="shared" si="354"/>
        <v>0</v>
      </c>
      <c r="BI1186" s="181">
        <f t="shared" si="355"/>
        <v>0</v>
      </c>
      <c r="BL1186" s="181">
        <f>Инвентаризация!O1189</f>
        <v>0</v>
      </c>
      <c r="BM1186" s="181">
        <f>Инвентаризация!P1189</f>
        <v>0</v>
      </c>
      <c r="BN1186" s="181">
        <f>Инвентаризация!Q1189</f>
        <v>0</v>
      </c>
      <c r="BO1186" s="181">
        <f>IFERROR('Аксапта 3'!A1194,"-")</f>
        <v>0</v>
      </c>
      <c r="BP1186" s="38">
        <f t="shared" si="356"/>
        <v>0</v>
      </c>
      <c r="BQ1186" s="38">
        <f t="shared" si="357"/>
        <v>0</v>
      </c>
      <c r="BR1186" s="38">
        <f t="shared" si="358"/>
        <v>0</v>
      </c>
      <c r="BS1186" s="181">
        <f t="shared" si="359"/>
        <v>0</v>
      </c>
    </row>
    <row r="1187" spans="41:71">
      <c r="AO1187" s="38">
        <f t="shared" si="346"/>
        <v>0</v>
      </c>
      <c r="AP1187" s="38">
        <f t="shared" si="347"/>
        <v>0</v>
      </c>
      <c r="AR1187" s="181">
        <f>Инвентаризация!O1190</f>
        <v>0</v>
      </c>
      <c r="AS1187" s="181">
        <f>Инвентаризация!P1190</f>
        <v>0</v>
      </c>
      <c r="AT1187" s="181">
        <f>Инвентаризация!Q1190</f>
        <v>0</v>
      </c>
      <c r="AU1187" s="181">
        <f>IFERROR('Аксапта '!A1195,"-")</f>
        <v>0</v>
      </c>
      <c r="AV1187" s="38">
        <f t="shared" si="348"/>
        <v>0</v>
      </c>
      <c r="AW1187" s="38">
        <f t="shared" si="349"/>
        <v>0</v>
      </c>
      <c r="AX1187" s="38">
        <f t="shared" si="350"/>
        <v>0</v>
      </c>
      <c r="AY1187" s="181">
        <f t="shared" si="351"/>
        <v>0</v>
      </c>
      <c r="BB1187" s="181">
        <f>Инвентаризация!O1190</f>
        <v>0</v>
      </c>
      <c r="BC1187" s="181">
        <f>Инвентаризация!P1190</f>
        <v>0</v>
      </c>
      <c r="BD1187" s="181">
        <f>Инвентаризация!Q1190</f>
        <v>0</v>
      </c>
      <c r="BE1187" s="181">
        <f>IFERROR('Аксапта 2'!A1195,"-")</f>
        <v>0</v>
      </c>
      <c r="BF1187" s="38">
        <f t="shared" si="352"/>
        <v>0</v>
      </c>
      <c r="BG1187" s="38">
        <f t="shared" si="353"/>
        <v>0</v>
      </c>
      <c r="BH1187" s="38">
        <f t="shared" si="354"/>
        <v>0</v>
      </c>
      <c r="BI1187" s="181">
        <f t="shared" si="355"/>
        <v>0</v>
      </c>
      <c r="BL1187" s="181">
        <f>Инвентаризация!O1190</f>
        <v>0</v>
      </c>
      <c r="BM1187" s="181">
        <f>Инвентаризация!P1190</f>
        <v>0</v>
      </c>
      <c r="BN1187" s="181">
        <f>Инвентаризация!Q1190</f>
        <v>0</v>
      </c>
      <c r="BO1187" s="181">
        <f>IFERROR('Аксапта 3'!A1195,"-")</f>
        <v>0</v>
      </c>
      <c r="BP1187" s="38">
        <f t="shared" si="356"/>
        <v>0</v>
      </c>
      <c r="BQ1187" s="38">
        <f t="shared" si="357"/>
        <v>0</v>
      </c>
      <c r="BR1187" s="38">
        <f t="shared" si="358"/>
        <v>0</v>
      </c>
      <c r="BS1187" s="181">
        <f t="shared" si="359"/>
        <v>0</v>
      </c>
    </row>
    <row r="1188" spans="41:71">
      <c r="AO1188" s="38">
        <f t="shared" si="346"/>
        <v>0</v>
      </c>
      <c r="AP1188" s="38">
        <f t="shared" si="347"/>
        <v>0</v>
      </c>
      <c r="AR1188" s="181">
        <f>Инвентаризация!O1191</f>
        <v>0</v>
      </c>
      <c r="AS1188" s="181">
        <f>Инвентаризация!P1191</f>
        <v>0</v>
      </c>
      <c r="AT1188" s="181">
        <f>Инвентаризация!Q1191</f>
        <v>0</v>
      </c>
      <c r="AU1188" s="181">
        <f>IFERROR('Аксапта '!A1196,"-")</f>
        <v>0</v>
      </c>
      <c r="AV1188" s="38">
        <f t="shared" si="348"/>
        <v>0</v>
      </c>
      <c r="AW1188" s="38">
        <f t="shared" si="349"/>
        <v>0</v>
      </c>
      <c r="AX1188" s="38">
        <f t="shared" si="350"/>
        <v>0</v>
      </c>
      <c r="AY1188" s="181">
        <f t="shared" si="351"/>
        <v>0</v>
      </c>
      <c r="BB1188" s="181">
        <f>Инвентаризация!O1191</f>
        <v>0</v>
      </c>
      <c r="BC1188" s="181">
        <f>Инвентаризация!P1191</f>
        <v>0</v>
      </c>
      <c r="BD1188" s="181">
        <f>Инвентаризация!Q1191</f>
        <v>0</v>
      </c>
      <c r="BE1188" s="181">
        <f>IFERROR('Аксапта 2'!A1196,"-")</f>
        <v>0</v>
      </c>
      <c r="BF1188" s="38">
        <f t="shared" si="352"/>
        <v>0</v>
      </c>
      <c r="BG1188" s="38">
        <f t="shared" si="353"/>
        <v>0</v>
      </c>
      <c r="BH1188" s="38">
        <f t="shared" si="354"/>
        <v>0</v>
      </c>
      <c r="BI1188" s="181">
        <f t="shared" si="355"/>
        <v>0</v>
      </c>
      <c r="BL1188" s="181">
        <f>Инвентаризация!O1191</f>
        <v>0</v>
      </c>
      <c r="BM1188" s="181">
        <f>Инвентаризация!P1191</f>
        <v>0</v>
      </c>
      <c r="BN1188" s="181">
        <f>Инвентаризация!Q1191</f>
        <v>0</v>
      </c>
      <c r="BO1188" s="181">
        <f>IFERROR('Аксапта 3'!A1196,"-")</f>
        <v>0</v>
      </c>
      <c r="BP1188" s="38">
        <f t="shared" si="356"/>
        <v>0</v>
      </c>
      <c r="BQ1188" s="38">
        <f t="shared" si="357"/>
        <v>0</v>
      </c>
      <c r="BR1188" s="38">
        <f t="shared" si="358"/>
        <v>0</v>
      </c>
      <c r="BS1188" s="181">
        <f t="shared" si="359"/>
        <v>0</v>
      </c>
    </row>
    <row r="1189" spans="41:71">
      <c r="AO1189" s="38">
        <f t="shared" si="346"/>
        <v>0</v>
      </c>
      <c r="AP1189" s="38">
        <f t="shared" si="347"/>
        <v>0</v>
      </c>
      <c r="AR1189" s="181">
        <f>Инвентаризация!O1192</f>
        <v>0</v>
      </c>
      <c r="AS1189" s="181">
        <f>Инвентаризация!P1192</f>
        <v>0</v>
      </c>
      <c r="AT1189" s="181">
        <f>Инвентаризация!Q1192</f>
        <v>0</v>
      </c>
      <c r="AU1189" s="181">
        <f>IFERROR('Аксапта '!A1197,"-")</f>
        <v>0</v>
      </c>
      <c r="AV1189" s="38">
        <f t="shared" si="348"/>
        <v>0</v>
      </c>
      <c r="AW1189" s="38">
        <f t="shared" si="349"/>
        <v>0</v>
      </c>
      <c r="AX1189" s="38">
        <f t="shared" si="350"/>
        <v>0</v>
      </c>
      <c r="AY1189" s="181">
        <f t="shared" si="351"/>
        <v>0</v>
      </c>
      <c r="BB1189" s="181">
        <f>Инвентаризация!O1192</f>
        <v>0</v>
      </c>
      <c r="BC1189" s="181">
        <f>Инвентаризация!P1192</f>
        <v>0</v>
      </c>
      <c r="BD1189" s="181">
        <f>Инвентаризация!Q1192</f>
        <v>0</v>
      </c>
      <c r="BE1189" s="181">
        <f>IFERROR('Аксапта 2'!A1197,"-")</f>
        <v>0</v>
      </c>
      <c r="BF1189" s="38">
        <f t="shared" si="352"/>
        <v>0</v>
      </c>
      <c r="BG1189" s="38">
        <f t="shared" si="353"/>
        <v>0</v>
      </c>
      <c r="BH1189" s="38">
        <f t="shared" si="354"/>
        <v>0</v>
      </c>
      <c r="BI1189" s="181">
        <f t="shared" si="355"/>
        <v>0</v>
      </c>
      <c r="BL1189" s="181">
        <f>Инвентаризация!O1192</f>
        <v>0</v>
      </c>
      <c r="BM1189" s="181">
        <f>Инвентаризация!P1192</f>
        <v>0</v>
      </c>
      <c r="BN1189" s="181">
        <f>Инвентаризация!Q1192</f>
        <v>0</v>
      </c>
      <c r="BO1189" s="181">
        <f>IFERROR('Аксапта 3'!A1197,"-")</f>
        <v>0</v>
      </c>
      <c r="BP1189" s="38">
        <f t="shared" si="356"/>
        <v>0</v>
      </c>
      <c r="BQ1189" s="38">
        <f t="shared" si="357"/>
        <v>0</v>
      </c>
      <c r="BR1189" s="38">
        <f t="shared" si="358"/>
        <v>0</v>
      </c>
      <c r="BS1189" s="181">
        <f t="shared" si="359"/>
        <v>0</v>
      </c>
    </row>
    <row r="1190" spans="41:71">
      <c r="AO1190" s="38">
        <f t="shared" si="346"/>
        <v>0</v>
      </c>
      <c r="AP1190" s="38">
        <f t="shared" si="347"/>
        <v>0</v>
      </c>
      <c r="AR1190" s="181">
        <f>Инвентаризация!O1193</f>
        <v>0</v>
      </c>
      <c r="AS1190" s="181">
        <f>Инвентаризация!P1193</f>
        <v>0</v>
      </c>
      <c r="AT1190" s="181">
        <f>Инвентаризация!Q1193</f>
        <v>0</v>
      </c>
      <c r="AU1190" s="181">
        <f>IFERROR('Аксапта '!A1198,"-")</f>
        <v>0</v>
      </c>
      <c r="AV1190" s="38">
        <f t="shared" si="348"/>
        <v>0</v>
      </c>
      <c r="AW1190" s="38">
        <f t="shared" si="349"/>
        <v>0</v>
      </c>
      <c r="AX1190" s="38">
        <f t="shared" si="350"/>
        <v>0</v>
      </c>
      <c r="AY1190" s="181">
        <f t="shared" si="351"/>
        <v>0</v>
      </c>
      <c r="BB1190" s="181">
        <f>Инвентаризация!O1193</f>
        <v>0</v>
      </c>
      <c r="BC1190" s="181">
        <f>Инвентаризация!P1193</f>
        <v>0</v>
      </c>
      <c r="BD1190" s="181">
        <f>Инвентаризация!Q1193</f>
        <v>0</v>
      </c>
      <c r="BE1190" s="181">
        <f>IFERROR('Аксапта 2'!A1198,"-")</f>
        <v>0</v>
      </c>
      <c r="BF1190" s="38">
        <f t="shared" si="352"/>
        <v>0</v>
      </c>
      <c r="BG1190" s="38">
        <f t="shared" si="353"/>
        <v>0</v>
      </c>
      <c r="BH1190" s="38">
        <f t="shared" si="354"/>
        <v>0</v>
      </c>
      <c r="BI1190" s="181">
        <f t="shared" si="355"/>
        <v>0</v>
      </c>
      <c r="BL1190" s="181">
        <f>Инвентаризация!O1193</f>
        <v>0</v>
      </c>
      <c r="BM1190" s="181">
        <f>Инвентаризация!P1193</f>
        <v>0</v>
      </c>
      <c r="BN1190" s="181">
        <f>Инвентаризация!Q1193</f>
        <v>0</v>
      </c>
      <c r="BO1190" s="181">
        <f>IFERROR('Аксапта 3'!A1198,"-")</f>
        <v>0</v>
      </c>
      <c r="BP1190" s="38">
        <f t="shared" si="356"/>
        <v>0</v>
      </c>
      <c r="BQ1190" s="38">
        <f t="shared" si="357"/>
        <v>0</v>
      </c>
      <c r="BR1190" s="38">
        <f t="shared" si="358"/>
        <v>0</v>
      </c>
      <c r="BS1190" s="181">
        <f t="shared" si="359"/>
        <v>0</v>
      </c>
    </row>
    <row r="1191" spans="41:71">
      <c r="AO1191" s="38">
        <f t="shared" si="346"/>
        <v>0</v>
      </c>
      <c r="AP1191" s="38">
        <f t="shared" si="347"/>
        <v>0</v>
      </c>
      <c r="AR1191" s="181">
        <f>Инвентаризация!O1194</f>
        <v>0</v>
      </c>
      <c r="AS1191" s="181">
        <f>Инвентаризация!P1194</f>
        <v>0</v>
      </c>
      <c r="AT1191" s="181">
        <f>Инвентаризация!Q1194</f>
        <v>0</v>
      </c>
      <c r="AU1191" s="181">
        <f>IFERROR('Аксапта '!A1199,"-")</f>
        <v>0</v>
      </c>
      <c r="AV1191" s="38">
        <f t="shared" si="348"/>
        <v>0</v>
      </c>
      <c r="AW1191" s="38">
        <f t="shared" si="349"/>
        <v>0</v>
      </c>
      <c r="AX1191" s="38">
        <f t="shared" si="350"/>
        <v>0</v>
      </c>
      <c r="AY1191" s="181">
        <f t="shared" si="351"/>
        <v>0</v>
      </c>
      <c r="BB1191" s="181">
        <f>Инвентаризация!O1194</f>
        <v>0</v>
      </c>
      <c r="BC1191" s="181">
        <f>Инвентаризация!P1194</f>
        <v>0</v>
      </c>
      <c r="BD1191" s="181">
        <f>Инвентаризация!Q1194</f>
        <v>0</v>
      </c>
      <c r="BE1191" s="181">
        <f>IFERROR('Аксапта 2'!A1199,"-")</f>
        <v>0</v>
      </c>
      <c r="BF1191" s="38">
        <f t="shared" si="352"/>
        <v>0</v>
      </c>
      <c r="BG1191" s="38">
        <f t="shared" si="353"/>
        <v>0</v>
      </c>
      <c r="BH1191" s="38">
        <f t="shared" si="354"/>
        <v>0</v>
      </c>
      <c r="BI1191" s="181">
        <f t="shared" si="355"/>
        <v>0</v>
      </c>
      <c r="BL1191" s="181">
        <f>Инвентаризация!O1194</f>
        <v>0</v>
      </c>
      <c r="BM1191" s="181">
        <f>Инвентаризация!P1194</f>
        <v>0</v>
      </c>
      <c r="BN1191" s="181">
        <f>Инвентаризация!Q1194</f>
        <v>0</v>
      </c>
      <c r="BO1191" s="181">
        <f>IFERROR('Аксапта 3'!A1199,"-")</f>
        <v>0</v>
      </c>
      <c r="BP1191" s="38">
        <f t="shared" si="356"/>
        <v>0</v>
      </c>
      <c r="BQ1191" s="38">
        <f t="shared" si="357"/>
        <v>0</v>
      </c>
      <c r="BR1191" s="38">
        <f t="shared" si="358"/>
        <v>0</v>
      </c>
      <c r="BS1191" s="181">
        <f t="shared" si="359"/>
        <v>0</v>
      </c>
    </row>
    <row r="1192" spans="41:71">
      <c r="AO1192" s="38">
        <f t="shared" si="346"/>
        <v>0</v>
      </c>
      <c r="AP1192" s="38">
        <f t="shared" si="347"/>
        <v>0</v>
      </c>
      <c r="AR1192" s="181">
        <f>Инвентаризация!O1195</f>
        <v>0</v>
      </c>
      <c r="AS1192" s="181">
        <f>Инвентаризация!P1195</f>
        <v>0</v>
      </c>
      <c r="AT1192" s="181">
        <f>Инвентаризация!Q1195</f>
        <v>0</v>
      </c>
      <c r="AU1192" s="181">
        <f>IFERROR('Аксапта '!A1200,"-")</f>
        <v>0</v>
      </c>
      <c r="AV1192" s="38">
        <f t="shared" si="348"/>
        <v>0</v>
      </c>
      <c r="AW1192" s="38">
        <f t="shared" si="349"/>
        <v>0</v>
      </c>
      <c r="AX1192" s="38">
        <f t="shared" si="350"/>
        <v>0</v>
      </c>
      <c r="AY1192" s="181">
        <f t="shared" si="351"/>
        <v>0</v>
      </c>
      <c r="BB1192" s="181">
        <f>Инвентаризация!O1195</f>
        <v>0</v>
      </c>
      <c r="BC1192" s="181">
        <f>Инвентаризация!P1195</f>
        <v>0</v>
      </c>
      <c r="BD1192" s="181">
        <f>Инвентаризация!Q1195</f>
        <v>0</v>
      </c>
      <c r="BE1192" s="181">
        <f>IFERROR('Аксапта 2'!A1200,"-")</f>
        <v>0</v>
      </c>
      <c r="BF1192" s="38">
        <f t="shared" si="352"/>
        <v>0</v>
      </c>
      <c r="BG1192" s="38">
        <f t="shared" si="353"/>
        <v>0</v>
      </c>
      <c r="BH1192" s="38">
        <f t="shared" si="354"/>
        <v>0</v>
      </c>
      <c r="BI1192" s="181">
        <f t="shared" si="355"/>
        <v>0</v>
      </c>
      <c r="BL1192" s="181">
        <f>Инвентаризация!O1195</f>
        <v>0</v>
      </c>
      <c r="BM1192" s="181">
        <f>Инвентаризация!P1195</f>
        <v>0</v>
      </c>
      <c r="BN1192" s="181">
        <f>Инвентаризация!Q1195</f>
        <v>0</v>
      </c>
      <c r="BO1192" s="181">
        <f>IFERROR('Аксапта 3'!A1200,"-")</f>
        <v>0</v>
      </c>
      <c r="BP1192" s="38">
        <f t="shared" si="356"/>
        <v>0</v>
      </c>
      <c r="BQ1192" s="38">
        <f t="shared" si="357"/>
        <v>0</v>
      </c>
      <c r="BR1192" s="38">
        <f t="shared" si="358"/>
        <v>0</v>
      </c>
      <c r="BS1192" s="181">
        <f t="shared" si="359"/>
        <v>0</v>
      </c>
    </row>
    <row r="1193" spans="41:71">
      <c r="AO1193" s="38">
        <f t="shared" si="346"/>
        <v>0</v>
      </c>
      <c r="AP1193" s="38">
        <f t="shared" si="347"/>
        <v>0</v>
      </c>
      <c r="AR1193" s="181">
        <f>Инвентаризация!O1196</f>
        <v>0</v>
      </c>
      <c r="AS1193" s="181">
        <f>Инвентаризация!P1196</f>
        <v>0</v>
      </c>
      <c r="AT1193" s="181">
        <f>Инвентаризация!Q1196</f>
        <v>0</v>
      </c>
      <c r="AU1193" s="181">
        <f>IFERROR('Аксапта '!A1201,"-")</f>
        <v>0</v>
      </c>
      <c r="AV1193" s="38">
        <f t="shared" si="348"/>
        <v>0</v>
      </c>
      <c r="AW1193" s="38">
        <f t="shared" si="349"/>
        <v>0</v>
      </c>
      <c r="AX1193" s="38">
        <f t="shared" si="350"/>
        <v>0</v>
      </c>
      <c r="AY1193" s="181">
        <f t="shared" si="351"/>
        <v>0</v>
      </c>
      <c r="BB1193" s="181">
        <f>Инвентаризация!O1196</f>
        <v>0</v>
      </c>
      <c r="BC1193" s="181">
        <f>Инвентаризация!P1196</f>
        <v>0</v>
      </c>
      <c r="BD1193" s="181">
        <f>Инвентаризация!Q1196</f>
        <v>0</v>
      </c>
      <c r="BE1193" s="181">
        <f>IFERROR('Аксапта 2'!A1201,"-")</f>
        <v>0</v>
      </c>
      <c r="BF1193" s="38">
        <f t="shared" si="352"/>
        <v>0</v>
      </c>
      <c r="BG1193" s="38">
        <f t="shared" si="353"/>
        <v>0</v>
      </c>
      <c r="BH1193" s="38">
        <f t="shared" si="354"/>
        <v>0</v>
      </c>
      <c r="BI1193" s="181">
        <f t="shared" si="355"/>
        <v>0</v>
      </c>
      <c r="BL1193" s="181">
        <f>Инвентаризация!O1196</f>
        <v>0</v>
      </c>
      <c r="BM1193" s="181">
        <f>Инвентаризация!P1196</f>
        <v>0</v>
      </c>
      <c r="BN1193" s="181">
        <f>Инвентаризация!Q1196</f>
        <v>0</v>
      </c>
      <c r="BO1193" s="181">
        <f>IFERROR('Аксапта 3'!A1201,"-")</f>
        <v>0</v>
      </c>
      <c r="BP1193" s="38">
        <f t="shared" si="356"/>
        <v>0</v>
      </c>
      <c r="BQ1193" s="38">
        <f t="shared" si="357"/>
        <v>0</v>
      </c>
      <c r="BR1193" s="38">
        <f t="shared" si="358"/>
        <v>0</v>
      </c>
      <c r="BS1193" s="181">
        <f t="shared" si="359"/>
        <v>0</v>
      </c>
    </row>
    <row r="1194" spans="41:71">
      <c r="AO1194" s="38">
        <f t="shared" si="346"/>
        <v>0</v>
      </c>
      <c r="AP1194" s="38">
        <f t="shared" si="347"/>
        <v>0</v>
      </c>
      <c r="AR1194" s="181">
        <f>Инвентаризация!O1197</f>
        <v>0</v>
      </c>
      <c r="AS1194" s="181">
        <f>Инвентаризация!P1197</f>
        <v>0</v>
      </c>
      <c r="AT1194" s="181">
        <f>Инвентаризация!Q1197</f>
        <v>0</v>
      </c>
      <c r="AU1194" s="181">
        <f>IFERROR('Аксапта '!A1202,"-")</f>
        <v>0</v>
      </c>
      <c r="AV1194" s="38">
        <f t="shared" si="348"/>
        <v>0</v>
      </c>
      <c r="AW1194" s="38">
        <f t="shared" si="349"/>
        <v>0</v>
      </c>
      <c r="AX1194" s="38">
        <f t="shared" si="350"/>
        <v>0</v>
      </c>
      <c r="AY1194" s="181">
        <f t="shared" si="351"/>
        <v>0</v>
      </c>
      <c r="BB1194" s="181">
        <f>Инвентаризация!O1197</f>
        <v>0</v>
      </c>
      <c r="BC1194" s="181">
        <f>Инвентаризация!P1197</f>
        <v>0</v>
      </c>
      <c r="BD1194" s="181">
        <f>Инвентаризация!Q1197</f>
        <v>0</v>
      </c>
      <c r="BE1194" s="181">
        <f>IFERROR('Аксапта 2'!A1202,"-")</f>
        <v>0</v>
      </c>
      <c r="BF1194" s="38">
        <f t="shared" si="352"/>
        <v>0</v>
      </c>
      <c r="BG1194" s="38">
        <f t="shared" si="353"/>
        <v>0</v>
      </c>
      <c r="BH1194" s="38">
        <f t="shared" si="354"/>
        <v>0</v>
      </c>
      <c r="BI1194" s="181">
        <f t="shared" si="355"/>
        <v>0</v>
      </c>
      <c r="BL1194" s="181">
        <f>Инвентаризация!O1197</f>
        <v>0</v>
      </c>
      <c r="BM1194" s="181">
        <f>Инвентаризация!P1197</f>
        <v>0</v>
      </c>
      <c r="BN1194" s="181">
        <f>Инвентаризация!Q1197</f>
        <v>0</v>
      </c>
      <c r="BO1194" s="181">
        <f>IFERROR('Аксапта 3'!A1202,"-")</f>
        <v>0</v>
      </c>
      <c r="BP1194" s="38">
        <f t="shared" si="356"/>
        <v>0</v>
      </c>
      <c r="BQ1194" s="38">
        <f t="shared" si="357"/>
        <v>0</v>
      </c>
      <c r="BR1194" s="38">
        <f t="shared" si="358"/>
        <v>0</v>
      </c>
      <c r="BS1194" s="181">
        <f t="shared" si="359"/>
        <v>0</v>
      </c>
    </row>
    <row r="1195" spans="41:71">
      <c r="AO1195" s="38">
        <f t="shared" si="346"/>
        <v>0</v>
      </c>
      <c r="AP1195" s="38">
        <f t="shared" si="347"/>
        <v>0</v>
      </c>
      <c r="AR1195" s="181">
        <f>Инвентаризация!O1198</f>
        <v>0</v>
      </c>
      <c r="AS1195" s="181">
        <f>Инвентаризация!P1198</f>
        <v>0</v>
      </c>
      <c r="AT1195" s="181">
        <f>Инвентаризация!Q1198</f>
        <v>0</v>
      </c>
      <c r="AU1195" s="181">
        <f>IFERROR('Аксапта '!A1203,"-")</f>
        <v>0</v>
      </c>
      <c r="AV1195" s="38">
        <f t="shared" si="348"/>
        <v>0</v>
      </c>
      <c r="AW1195" s="38">
        <f t="shared" si="349"/>
        <v>0</v>
      </c>
      <c r="AX1195" s="38">
        <f t="shared" si="350"/>
        <v>0</v>
      </c>
      <c r="AY1195" s="181">
        <f t="shared" si="351"/>
        <v>0</v>
      </c>
      <c r="BB1195" s="181">
        <f>Инвентаризация!O1198</f>
        <v>0</v>
      </c>
      <c r="BC1195" s="181">
        <f>Инвентаризация!P1198</f>
        <v>0</v>
      </c>
      <c r="BD1195" s="181">
        <f>Инвентаризация!Q1198</f>
        <v>0</v>
      </c>
      <c r="BE1195" s="181">
        <f>IFERROR('Аксапта 2'!A1203,"-")</f>
        <v>0</v>
      </c>
      <c r="BF1195" s="38">
        <f t="shared" si="352"/>
        <v>0</v>
      </c>
      <c r="BG1195" s="38">
        <f t="shared" si="353"/>
        <v>0</v>
      </c>
      <c r="BH1195" s="38">
        <f t="shared" si="354"/>
        <v>0</v>
      </c>
      <c r="BI1195" s="181">
        <f t="shared" si="355"/>
        <v>0</v>
      </c>
      <c r="BL1195" s="181">
        <f>Инвентаризация!O1198</f>
        <v>0</v>
      </c>
      <c r="BM1195" s="181">
        <f>Инвентаризация!P1198</f>
        <v>0</v>
      </c>
      <c r="BN1195" s="181">
        <f>Инвентаризация!Q1198</f>
        <v>0</v>
      </c>
      <c r="BO1195" s="181">
        <f>IFERROR('Аксапта 3'!A1203,"-")</f>
        <v>0</v>
      </c>
      <c r="BP1195" s="38">
        <f t="shared" si="356"/>
        <v>0</v>
      </c>
      <c r="BQ1195" s="38">
        <f t="shared" si="357"/>
        <v>0</v>
      </c>
      <c r="BR1195" s="38">
        <f t="shared" si="358"/>
        <v>0</v>
      </c>
      <c r="BS1195" s="181">
        <f t="shared" si="359"/>
        <v>0</v>
      </c>
    </row>
    <row r="1196" spans="41:71">
      <c r="AO1196" s="38">
        <f t="shared" si="346"/>
        <v>0</v>
      </c>
      <c r="AP1196" s="38">
        <f t="shared" si="347"/>
        <v>0</v>
      </c>
      <c r="AR1196" s="181">
        <f>Инвентаризация!O1199</f>
        <v>0</v>
      </c>
      <c r="AS1196" s="181">
        <f>Инвентаризация!P1199</f>
        <v>0</v>
      </c>
      <c r="AT1196" s="181">
        <f>Инвентаризация!Q1199</f>
        <v>0</v>
      </c>
      <c r="AU1196" s="181">
        <f>IFERROR('Аксапта '!A1204,"-")</f>
        <v>0</v>
      </c>
      <c r="AV1196" s="38">
        <f t="shared" si="348"/>
        <v>0</v>
      </c>
      <c r="AW1196" s="38">
        <f t="shared" si="349"/>
        <v>0</v>
      </c>
      <c r="AX1196" s="38">
        <f t="shared" si="350"/>
        <v>0</v>
      </c>
      <c r="AY1196" s="181">
        <f t="shared" si="351"/>
        <v>0</v>
      </c>
      <c r="BB1196" s="181">
        <f>Инвентаризация!O1199</f>
        <v>0</v>
      </c>
      <c r="BC1196" s="181">
        <f>Инвентаризация!P1199</f>
        <v>0</v>
      </c>
      <c r="BD1196" s="181">
        <f>Инвентаризация!Q1199</f>
        <v>0</v>
      </c>
      <c r="BE1196" s="181">
        <f>IFERROR('Аксапта 2'!A1204,"-")</f>
        <v>0</v>
      </c>
      <c r="BF1196" s="38">
        <f t="shared" si="352"/>
        <v>0</v>
      </c>
      <c r="BG1196" s="38">
        <f t="shared" si="353"/>
        <v>0</v>
      </c>
      <c r="BH1196" s="38">
        <f t="shared" si="354"/>
        <v>0</v>
      </c>
      <c r="BI1196" s="181">
        <f t="shared" si="355"/>
        <v>0</v>
      </c>
      <c r="BL1196" s="181">
        <f>Инвентаризация!O1199</f>
        <v>0</v>
      </c>
      <c r="BM1196" s="181">
        <f>Инвентаризация!P1199</f>
        <v>0</v>
      </c>
      <c r="BN1196" s="181">
        <f>Инвентаризация!Q1199</f>
        <v>0</v>
      </c>
      <c r="BO1196" s="181">
        <f>IFERROR('Аксапта 3'!A1204,"-")</f>
        <v>0</v>
      </c>
      <c r="BP1196" s="38">
        <f t="shared" si="356"/>
        <v>0</v>
      </c>
      <c r="BQ1196" s="38">
        <f t="shared" si="357"/>
        <v>0</v>
      </c>
      <c r="BR1196" s="38">
        <f t="shared" si="358"/>
        <v>0</v>
      </c>
      <c r="BS1196" s="181">
        <f t="shared" si="359"/>
        <v>0</v>
      </c>
    </row>
    <row r="1197" spans="41:71">
      <c r="AO1197" s="38">
        <f t="shared" si="346"/>
        <v>0</v>
      </c>
      <c r="AP1197" s="38">
        <f t="shared" si="347"/>
        <v>0</v>
      </c>
      <c r="AR1197" s="181">
        <f>Инвентаризация!O1200</f>
        <v>0</v>
      </c>
      <c r="AS1197" s="181">
        <f>Инвентаризация!P1200</f>
        <v>0</v>
      </c>
      <c r="AT1197" s="181">
        <f>Инвентаризация!Q1200</f>
        <v>0</v>
      </c>
      <c r="AU1197" s="181">
        <f>IFERROR('Аксапта '!A1205,"-")</f>
        <v>0</v>
      </c>
      <c r="AV1197" s="38">
        <f t="shared" si="348"/>
        <v>0</v>
      </c>
      <c r="AW1197" s="38">
        <f t="shared" si="349"/>
        <v>0</v>
      </c>
      <c r="AX1197" s="38">
        <f t="shared" si="350"/>
        <v>0</v>
      </c>
      <c r="AY1197" s="181">
        <f t="shared" si="351"/>
        <v>0</v>
      </c>
      <c r="BB1197" s="181">
        <f>Инвентаризация!O1200</f>
        <v>0</v>
      </c>
      <c r="BC1197" s="181">
        <f>Инвентаризация!P1200</f>
        <v>0</v>
      </c>
      <c r="BD1197" s="181">
        <f>Инвентаризация!Q1200</f>
        <v>0</v>
      </c>
      <c r="BE1197" s="181">
        <f>IFERROR('Аксапта 2'!A1205,"-")</f>
        <v>0</v>
      </c>
      <c r="BF1197" s="38">
        <f t="shared" si="352"/>
        <v>0</v>
      </c>
      <c r="BG1197" s="38">
        <f t="shared" si="353"/>
        <v>0</v>
      </c>
      <c r="BH1197" s="38">
        <f t="shared" si="354"/>
        <v>0</v>
      </c>
      <c r="BI1197" s="181">
        <f t="shared" si="355"/>
        <v>0</v>
      </c>
      <c r="BL1197" s="181">
        <f>Инвентаризация!O1200</f>
        <v>0</v>
      </c>
      <c r="BM1197" s="181">
        <f>Инвентаризация!P1200</f>
        <v>0</v>
      </c>
      <c r="BN1197" s="181">
        <f>Инвентаризация!Q1200</f>
        <v>0</v>
      </c>
      <c r="BO1197" s="181">
        <f>IFERROR('Аксапта 3'!A1205,"-")</f>
        <v>0</v>
      </c>
      <c r="BP1197" s="38">
        <f t="shared" si="356"/>
        <v>0</v>
      </c>
      <c r="BQ1197" s="38">
        <f t="shared" si="357"/>
        <v>0</v>
      </c>
      <c r="BR1197" s="38">
        <f t="shared" si="358"/>
        <v>0</v>
      </c>
      <c r="BS1197" s="181">
        <f t="shared" si="359"/>
        <v>0</v>
      </c>
    </row>
    <row r="1198" spans="41:71">
      <c r="AO1198" s="38">
        <f t="shared" si="346"/>
        <v>0</v>
      </c>
      <c r="AP1198" s="38">
        <f t="shared" si="347"/>
        <v>0</v>
      </c>
      <c r="AR1198" s="181">
        <f>Инвентаризация!O1201</f>
        <v>0</v>
      </c>
      <c r="AS1198" s="181">
        <f>Инвентаризация!P1201</f>
        <v>0</v>
      </c>
      <c r="AT1198" s="181">
        <f>Инвентаризация!Q1201</f>
        <v>0</v>
      </c>
      <c r="AU1198" s="181">
        <f>IFERROR('Аксапта '!A1206,"-")</f>
        <v>0</v>
      </c>
      <c r="AV1198" s="38">
        <f t="shared" si="348"/>
        <v>0</v>
      </c>
      <c r="AW1198" s="38">
        <f t="shared" si="349"/>
        <v>0</v>
      </c>
      <c r="AX1198" s="38">
        <f t="shared" si="350"/>
        <v>0</v>
      </c>
      <c r="AY1198" s="181">
        <f t="shared" si="351"/>
        <v>0</v>
      </c>
      <c r="BB1198" s="181">
        <f>Инвентаризация!O1201</f>
        <v>0</v>
      </c>
      <c r="BC1198" s="181">
        <f>Инвентаризация!P1201</f>
        <v>0</v>
      </c>
      <c r="BD1198" s="181">
        <f>Инвентаризация!Q1201</f>
        <v>0</v>
      </c>
      <c r="BE1198" s="181">
        <f>IFERROR('Аксапта 2'!A1206,"-")</f>
        <v>0</v>
      </c>
      <c r="BF1198" s="38">
        <f t="shared" si="352"/>
        <v>0</v>
      </c>
      <c r="BG1198" s="38">
        <f t="shared" si="353"/>
        <v>0</v>
      </c>
      <c r="BH1198" s="38">
        <f t="shared" si="354"/>
        <v>0</v>
      </c>
      <c r="BI1198" s="181">
        <f t="shared" si="355"/>
        <v>0</v>
      </c>
      <c r="BL1198" s="181">
        <f>Инвентаризация!O1201</f>
        <v>0</v>
      </c>
      <c r="BM1198" s="181">
        <f>Инвентаризация!P1201</f>
        <v>0</v>
      </c>
      <c r="BN1198" s="181">
        <f>Инвентаризация!Q1201</f>
        <v>0</v>
      </c>
      <c r="BO1198" s="181">
        <f>IFERROR('Аксапта 3'!A1206,"-")</f>
        <v>0</v>
      </c>
      <c r="BP1198" s="38">
        <f t="shared" si="356"/>
        <v>0</v>
      </c>
      <c r="BQ1198" s="38">
        <f t="shared" si="357"/>
        <v>0</v>
      </c>
      <c r="BR1198" s="38">
        <f t="shared" si="358"/>
        <v>0</v>
      </c>
      <c r="BS1198" s="181">
        <f t="shared" si="359"/>
        <v>0</v>
      </c>
    </row>
    <row r="1199" spans="41:71">
      <c r="AO1199" s="38">
        <f t="shared" si="346"/>
        <v>0</v>
      </c>
      <c r="AP1199" s="38">
        <f t="shared" si="347"/>
        <v>0</v>
      </c>
      <c r="AR1199" s="181">
        <f>Инвентаризация!O1202</f>
        <v>0</v>
      </c>
      <c r="AS1199" s="181">
        <f>Инвентаризация!P1202</f>
        <v>0</v>
      </c>
      <c r="AT1199" s="181">
        <f>Инвентаризация!Q1202</f>
        <v>0</v>
      </c>
      <c r="AU1199" s="181">
        <f>IFERROR('Аксапта '!A1207,"-")</f>
        <v>0</v>
      </c>
      <c r="AV1199" s="38">
        <f t="shared" si="348"/>
        <v>0</v>
      </c>
      <c r="AW1199" s="38">
        <f t="shared" si="349"/>
        <v>0</v>
      </c>
      <c r="AX1199" s="38">
        <f t="shared" si="350"/>
        <v>0</v>
      </c>
      <c r="AY1199" s="181">
        <f t="shared" si="351"/>
        <v>0</v>
      </c>
      <c r="BB1199" s="181">
        <f>Инвентаризация!O1202</f>
        <v>0</v>
      </c>
      <c r="BC1199" s="181">
        <f>Инвентаризация!P1202</f>
        <v>0</v>
      </c>
      <c r="BD1199" s="181">
        <f>Инвентаризация!Q1202</f>
        <v>0</v>
      </c>
      <c r="BE1199" s="181">
        <f>IFERROR('Аксапта 2'!A1207,"-")</f>
        <v>0</v>
      </c>
      <c r="BF1199" s="38">
        <f t="shared" si="352"/>
        <v>0</v>
      </c>
      <c r="BG1199" s="38">
        <f t="shared" si="353"/>
        <v>0</v>
      </c>
      <c r="BH1199" s="38">
        <f t="shared" si="354"/>
        <v>0</v>
      </c>
      <c r="BI1199" s="181">
        <f t="shared" si="355"/>
        <v>0</v>
      </c>
      <c r="BL1199" s="181">
        <f>Инвентаризация!O1202</f>
        <v>0</v>
      </c>
      <c r="BM1199" s="181">
        <f>Инвентаризация!P1202</f>
        <v>0</v>
      </c>
      <c r="BN1199" s="181">
        <f>Инвентаризация!Q1202</f>
        <v>0</v>
      </c>
      <c r="BO1199" s="181">
        <f>IFERROR('Аксапта 3'!A1207,"-")</f>
        <v>0</v>
      </c>
      <c r="BP1199" s="38">
        <f t="shared" si="356"/>
        <v>0</v>
      </c>
      <c r="BQ1199" s="38">
        <f t="shared" si="357"/>
        <v>0</v>
      </c>
      <c r="BR1199" s="38">
        <f t="shared" si="358"/>
        <v>0</v>
      </c>
      <c r="BS1199" s="181">
        <f t="shared" si="359"/>
        <v>0</v>
      </c>
    </row>
    <row r="1200" spans="41:71">
      <c r="AO1200" s="38">
        <f t="shared" si="346"/>
        <v>0</v>
      </c>
      <c r="AP1200" s="38">
        <f t="shared" si="347"/>
        <v>0</v>
      </c>
      <c r="AR1200" s="181">
        <f>Инвентаризация!O1203</f>
        <v>0</v>
      </c>
      <c r="AS1200" s="181">
        <f>Инвентаризация!P1203</f>
        <v>0</v>
      </c>
      <c r="AT1200" s="181">
        <f>Инвентаризация!Q1203</f>
        <v>0</v>
      </c>
      <c r="AU1200" s="181">
        <f>IFERROR('Аксапта '!A1208,"-")</f>
        <v>0</v>
      </c>
      <c r="AV1200" s="38">
        <f t="shared" si="348"/>
        <v>0</v>
      </c>
      <c r="AW1200" s="38">
        <f t="shared" si="349"/>
        <v>0</v>
      </c>
      <c r="AX1200" s="38">
        <f t="shared" si="350"/>
        <v>0</v>
      </c>
      <c r="AY1200" s="181">
        <f t="shared" si="351"/>
        <v>0</v>
      </c>
      <c r="BB1200" s="181">
        <f>Инвентаризация!O1203</f>
        <v>0</v>
      </c>
      <c r="BC1200" s="181">
        <f>Инвентаризация!P1203</f>
        <v>0</v>
      </c>
      <c r="BD1200" s="181">
        <f>Инвентаризация!Q1203</f>
        <v>0</v>
      </c>
      <c r="BE1200" s="181">
        <f>IFERROR('Аксапта 2'!A1208,"-")</f>
        <v>0</v>
      </c>
      <c r="BF1200" s="38">
        <f t="shared" si="352"/>
        <v>0</v>
      </c>
      <c r="BG1200" s="38">
        <f t="shared" si="353"/>
        <v>0</v>
      </c>
      <c r="BH1200" s="38">
        <f t="shared" si="354"/>
        <v>0</v>
      </c>
      <c r="BI1200" s="181">
        <f t="shared" si="355"/>
        <v>0</v>
      </c>
      <c r="BL1200" s="181">
        <f>Инвентаризация!O1203</f>
        <v>0</v>
      </c>
      <c r="BM1200" s="181">
        <f>Инвентаризация!P1203</f>
        <v>0</v>
      </c>
      <c r="BN1200" s="181">
        <f>Инвентаризация!Q1203</f>
        <v>0</v>
      </c>
      <c r="BO1200" s="181">
        <f>IFERROR('Аксапта 3'!A1208,"-")</f>
        <v>0</v>
      </c>
      <c r="BP1200" s="38">
        <f t="shared" si="356"/>
        <v>0</v>
      </c>
      <c r="BQ1200" s="38">
        <f t="shared" si="357"/>
        <v>0</v>
      </c>
      <c r="BR1200" s="38">
        <f t="shared" si="358"/>
        <v>0</v>
      </c>
      <c r="BS1200" s="181">
        <f t="shared" si="359"/>
        <v>0</v>
      </c>
    </row>
    <row r="1201" spans="41:71">
      <c r="AO1201" s="38">
        <f t="shared" si="346"/>
        <v>0</v>
      </c>
      <c r="AP1201" s="38">
        <f t="shared" si="347"/>
        <v>0</v>
      </c>
      <c r="AR1201" s="181">
        <f>Инвентаризация!O1204</f>
        <v>0</v>
      </c>
      <c r="AS1201" s="181">
        <f>Инвентаризация!P1204</f>
        <v>0</v>
      </c>
      <c r="AT1201" s="181">
        <f>Инвентаризация!Q1204</f>
        <v>0</v>
      </c>
      <c r="AU1201" s="181">
        <f>IFERROR('Аксапта '!A1209,"-")</f>
        <v>0</v>
      </c>
      <c r="AV1201" s="38">
        <f t="shared" si="348"/>
        <v>0</v>
      </c>
      <c r="AW1201" s="38">
        <f t="shared" si="349"/>
        <v>0</v>
      </c>
      <c r="AX1201" s="38">
        <f t="shared" si="350"/>
        <v>0</v>
      </c>
      <c r="AY1201" s="181">
        <f t="shared" si="351"/>
        <v>0</v>
      </c>
      <c r="BB1201" s="181">
        <f>Инвентаризация!O1204</f>
        <v>0</v>
      </c>
      <c r="BC1201" s="181">
        <f>Инвентаризация!P1204</f>
        <v>0</v>
      </c>
      <c r="BD1201" s="181">
        <f>Инвентаризация!Q1204</f>
        <v>0</v>
      </c>
      <c r="BE1201" s="181">
        <f>IFERROR('Аксапта 2'!A1209,"-")</f>
        <v>0</v>
      </c>
      <c r="BF1201" s="38">
        <f t="shared" si="352"/>
        <v>0</v>
      </c>
      <c r="BG1201" s="38">
        <f t="shared" si="353"/>
        <v>0</v>
      </c>
      <c r="BH1201" s="38">
        <f t="shared" si="354"/>
        <v>0</v>
      </c>
      <c r="BI1201" s="181">
        <f t="shared" si="355"/>
        <v>0</v>
      </c>
      <c r="BL1201" s="181">
        <f>Инвентаризация!O1204</f>
        <v>0</v>
      </c>
      <c r="BM1201" s="181">
        <f>Инвентаризация!P1204</f>
        <v>0</v>
      </c>
      <c r="BN1201" s="181">
        <f>Инвентаризация!Q1204</f>
        <v>0</v>
      </c>
      <c r="BO1201" s="181">
        <f>IFERROR('Аксапта 3'!A1209,"-")</f>
        <v>0</v>
      </c>
      <c r="BP1201" s="38">
        <f t="shared" si="356"/>
        <v>0</v>
      </c>
      <c r="BQ1201" s="38">
        <f t="shared" si="357"/>
        <v>0</v>
      </c>
      <c r="BR1201" s="38">
        <f t="shared" si="358"/>
        <v>0</v>
      </c>
      <c r="BS1201" s="181">
        <f t="shared" si="359"/>
        <v>0</v>
      </c>
    </row>
    <row r="1202" spans="41:71">
      <c r="AO1202" s="38">
        <f t="shared" si="346"/>
        <v>0</v>
      </c>
      <c r="AP1202" s="38">
        <f t="shared" si="347"/>
        <v>0</v>
      </c>
      <c r="AR1202" s="181">
        <f>Инвентаризация!O1205</f>
        <v>0</v>
      </c>
      <c r="AS1202" s="181">
        <f>Инвентаризация!P1205</f>
        <v>0</v>
      </c>
      <c r="AT1202" s="181">
        <f>Инвентаризация!Q1205</f>
        <v>0</v>
      </c>
      <c r="AU1202" s="181">
        <f>IFERROR('Аксапта '!A1210,"-")</f>
        <v>0</v>
      </c>
      <c r="AV1202" s="38">
        <f t="shared" si="348"/>
        <v>0</v>
      </c>
      <c r="AW1202" s="38">
        <f t="shared" si="349"/>
        <v>0</v>
      </c>
      <c r="AX1202" s="38">
        <f t="shared" si="350"/>
        <v>0</v>
      </c>
      <c r="AY1202" s="181">
        <f t="shared" si="351"/>
        <v>0</v>
      </c>
      <c r="BB1202" s="181">
        <f>Инвентаризация!O1205</f>
        <v>0</v>
      </c>
      <c r="BC1202" s="181">
        <f>Инвентаризация!P1205</f>
        <v>0</v>
      </c>
      <c r="BD1202" s="181">
        <f>Инвентаризация!Q1205</f>
        <v>0</v>
      </c>
      <c r="BE1202" s="181">
        <f>IFERROR('Аксапта 2'!A1210,"-")</f>
        <v>0</v>
      </c>
      <c r="BF1202" s="38">
        <f t="shared" si="352"/>
        <v>0</v>
      </c>
      <c r="BG1202" s="38">
        <f t="shared" si="353"/>
        <v>0</v>
      </c>
      <c r="BH1202" s="38">
        <f t="shared" si="354"/>
        <v>0</v>
      </c>
      <c r="BI1202" s="181">
        <f t="shared" si="355"/>
        <v>0</v>
      </c>
      <c r="BL1202" s="181">
        <f>Инвентаризация!O1205</f>
        <v>0</v>
      </c>
      <c r="BM1202" s="181">
        <f>Инвентаризация!P1205</f>
        <v>0</v>
      </c>
      <c r="BN1202" s="181">
        <f>Инвентаризация!Q1205</f>
        <v>0</v>
      </c>
      <c r="BO1202" s="181">
        <f>IFERROR('Аксапта 3'!A1210,"-")</f>
        <v>0</v>
      </c>
      <c r="BP1202" s="38">
        <f t="shared" si="356"/>
        <v>0</v>
      </c>
      <c r="BQ1202" s="38">
        <f t="shared" si="357"/>
        <v>0</v>
      </c>
      <c r="BR1202" s="38">
        <f t="shared" si="358"/>
        <v>0</v>
      </c>
      <c r="BS1202" s="181">
        <f t="shared" si="359"/>
        <v>0</v>
      </c>
    </row>
    <row r="1203" spans="41:71">
      <c r="AO1203" s="38">
        <f t="shared" si="346"/>
        <v>0</v>
      </c>
      <c r="AP1203" s="38">
        <f t="shared" si="347"/>
        <v>0</v>
      </c>
      <c r="AR1203" s="181">
        <f>Инвентаризация!O1206</f>
        <v>0</v>
      </c>
      <c r="AS1203" s="181">
        <f>Инвентаризация!P1206</f>
        <v>0</v>
      </c>
      <c r="AT1203" s="181">
        <f>Инвентаризация!Q1206</f>
        <v>0</v>
      </c>
      <c r="AU1203" s="181">
        <f>IFERROR('Аксапта '!A1211,"-")</f>
        <v>0</v>
      </c>
      <c r="AV1203" s="38">
        <f t="shared" si="348"/>
        <v>0</v>
      </c>
      <c r="AW1203" s="38">
        <f t="shared" si="349"/>
        <v>0</v>
      </c>
      <c r="AX1203" s="38">
        <f t="shared" si="350"/>
        <v>0</v>
      </c>
      <c r="AY1203" s="181">
        <f t="shared" si="351"/>
        <v>0</v>
      </c>
      <c r="BB1203" s="181">
        <f>Инвентаризация!O1206</f>
        <v>0</v>
      </c>
      <c r="BC1203" s="181">
        <f>Инвентаризация!P1206</f>
        <v>0</v>
      </c>
      <c r="BD1203" s="181">
        <f>Инвентаризация!Q1206</f>
        <v>0</v>
      </c>
      <c r="BE1203" s="181">
        <f>IFERROR('Аксапта 2'!A1211,"-")</f>
        <v>0</v>
      </c>
      <c r="BF1203" s="38">
        <f t="shared" si="352"/>
        <v>0</v>
      </c>
      <c r="BG1203" s="38">
        <f t="shared" si="353"/>
        <v>0</v>
      </c>
      <c r="BH1203" s="38">
        <f t="shared" si="354"/>
        <v>0</v>
      </c>
      <c r="BI1203" s="181">
        <f t="shared" si="355"/>
        <v>0</v>
      </c>
      <c r="BL1203" s="181">
        <f>Инвентаризация!O1206</f>
        <v>0</v>
      </c>
      <c r="BM1203" s="181">
        <f>Инвентаризация!P1206</f>
        <v>0</v>
      </c>
      <c r="BN1203" s="181">
        <f>Инвентаризация!Q1206</f>
        <v>0</v>
      </c>
      <c r="BO1203" s="181">
        <f>IFERROR('Аксапта 3'!A1211,"-")</f>
        <v>0</v>
      </c>
      <c r="BP1203" s="38">
        <f t="shared" si="356"/>
        <v>0</v>
      </c>
      <c r="BQ1203" s="38">
        <f t="shared" si="357"/>
        <v>0</v>
      </c>
      <c r="BR1203" s="38">
        <f t="shared" si="358"/>
        <v>0</v>
      </c>
      <c r="BS1203" s="181">
        <f t="shared" si="359"/>
        <v>0</v>
      </c>
    </row>
    <row r="1204" spans="41:71">
      <c r="AO1204" s="38">
        <f t="shared" si="346"/>
        <v>0</v>
      </c>
      <c r="AP1204" s="38">
        <f t="shared" si="347"/>
        <v>0</v>
      </c>
      <c r="AR1204" s="181">
        <f>Инвентаризация!O1207</f>
        <v>0</v>
      </c>
      <c r="AS1204" s="181">
        <f>Инвентаризация!P1207</f>
        <v>0</v>
      </c>
      <c r="AT1204" s="181">
        <f>Инвентаризация!Q1207</f>
        <v>0</v>
      </c>
      <c r="AU1204" s="181">
        <f>IFERROR('Аксапта '!A1212,"-")</f>
        <v>0</v>
      </c>
      <c r="AV1204" s="38">
        <f t="shared" si="348"/>
        <v>0</v>
      </c>
      <c r="AW1204" s="38">
        <f t="shared" si="349"/>
        <v>0</v>
      </c>
      <c r="AX1204" s="38">
        <f t="shared" si="350"/>
        <v>0</v>
      </c>
      <c r="AY1204" s="181">
        <f t="shared" si="351"/>
        <v>0</v>
      </c>
      <c r="BB1204" s="181">
        <f>Инвентаризация!O1207</f>
        <v>0</v>
      </c>
      <c r="BC1204" s="181">
        <f>Инвентаризация!P1207</f>
        <v>0</v>
      </c>
      <c r="BD1204" s="181">
        <f>Инвентаризация!Q1207</f>
        <v>0</v>
      </c>
      <c r="BE1204" s="181">
        <f>IFERROR('Аксапта 2'!A1212,"-")</f>
        <v>0</v>
      </c>
      <c r="BF1204" s="38">
        <f t="shared" si="352"/>
        <v>0</v>
      </c>
      <c r="BG1204" s="38">
        <f t="shared" si="353"/>
        <v>0</v>
      </c>
      <c r="BH1204" s="38">
        <f t="shared" si="354"/>
        <v>0</v>
      </c>
      <c r="BI1204" s="181">
        <f t="shared" si="355"/>
        <v>0</v>
      </c>
      <c r="BL1204" s="181">
        <f>Инвентаризация!O1207</f>
        <v>0</v>
      </c>
      <c r="BM1204" s="181">
        <f>Инвентаризация!P1207</f>
        <v>0</v>
      </c>
      <c r="BN1204" s="181">
        <f>Инвентаризация!Q1207</f>
        <v>0</v>
      </c>
      <c r="BO1204" s="181">
        <f>IFERROR('Аксапта 3'!A1212,"-")</f>
        <v>0</v>
      </c>
      <c r="BP1204" s="38">
        <f t="shared" si="356"/>
        <v>0</v>
      </c>
      <c r="BQ1204" s="38">
        <f t="shared" si="357"/>
        <v>0</v>
      </c>
      <c r="BR1204" s="38">
        <f t="shared" si="358"/>
        <v>0</v>
      </c>
      <c r="BS1204" s="181">
        <f t="shared" si="359"/>
        <v>0</v>
      </c>
    </row>
    <row r="1205" spans="41:71">
      <c r="AO1205" s="38">
        <f t="shared" si="346"/>
        <v>0</v>
      </c>
      <c r="AP1205" s="38">
        <f t="shared" si="347"/>
        <v>0</v>
      </c>
      <c r="AR1205" s="181">
        <f>Инвентаризация!O1208</f>
        <v>0</v>
      </c>
      <c r="AS1205" s="181">
        <f>Инвентаризация!P1208</f>
        <v>0</v>
      </c>
      <c r="AT1205" s="181">
        <f>Инвентаризация!Q1208</f>
        <v>0</v>
      </c>
      <c r="AU1205" s="181">
        <f>IFERROR('Аксапта '!A1213,"-")</f>
        <v>0</v>
      </c>
      <c r="AV1205" s="38">
        <f t="shared" si="348"/>
        <v>0</v>
      </c>
      <c r="AW1205" s="38">
        <f t="shared" si="349"/>
        <v>0</v>
      </c>
      <c r="AX1205" s="38">
        <f t="shared" si="350"/>
        <v>0</v>
      </c>
      <c r="AY1205" s="181">
        <f t="shared" si="351"/>
        <v>0</v>
      </c>
      <c r="BB1205" s="181">
        <f>Инвентаризация!O1208</f>
        <v>0</v>
      </c>
      <c r="BC1205" s="181">
        <f>Инвентаризация!P1208</f>
        <v>0</v>
      </c>
      <c r="BD1205" s="181">
        <f>Инвентаризация!Q1208</f>
        <v>0</v>
      </c>
      <c r="BE1205" s="181">
        <f>IFERROR('Аксапта 2'!A1213,"-")</f>
        <v>0</v>
      </c>
      <c r="BF1205" s="38">
        <f t="shared" si="352"/>
        <v>0</v>
      </c>
      <c r="BG1205" s="38">
        <f t="shared" si="353"/>
        <v>0</v>
      </c>
      <c r="BH1205" s="38">
        <f t="shared" si="354"/>
        <v>0</v>
      </c>
      <c r="BI1205" s="181">
        <f t="shared" si="355"/>
        <v>0</v>
      </c>
      <c r="BL1205" s="181">
        <f>Инвентаризация!O1208</f>
        <v>0</v>
      </c>
      <c r="BM1205" s="181">
        <f>Инвентаризация!P1208</f>
        <v>0</v>
      </c>
      <c r="BN1205" s="181">
        <f>Инвентаризация!Q1208</f>
        <v>0</v>
      </c>
      <c r="BO1205" s="181">
        <f>IFERROR('Аксапта 3'!A1213,"-")</f>
        <v>0</v>
      </c>
      <c r="BP1205" s="38">
        <f t="shared" si="356"/>
        <v>0</v>
      </c>
      <c r="BQ1205" s="38">
        <f t="shared" si="357"/>
        <v>0</v>
      </c>
      <c r="BR1205" s="38">
        <f t="shared" si="358"/>
        <v>0</v>
      </c>
      <c r="BS1205" s="181">
        <f t="shared" si="359"/>
        <v>0</v>
      </c>
    </row>
    <row r="1206" spans="41:71">
      <c r="AO1206" s="38">
        <f t="shared" si="346"/>
        <v>0</v>
      </c>
      <c r="AP1206" s="38">
        <f t="shared" si="347"/>
        <v>0</v>
      </c>
      <c r="AR1206" s="181">
        <f>Инвентаризация!O1209</f>
        <v>0</v>
      </c>
      <c r="AS1206" s="181">
        <f>Инвентаризация!P1209</f>
        <v>0</v>
      </c>
      <c r="AT1206" s="181">
        <f>Инвентаризация!Q1209</f>
        <v>0</v>
      </c>
      <c r="AU1206" s="181">
        <f>IFERROR('Аксапта '!A1214,"-")</f>
        <v>0</v>
      </c>
      <c r="AV1206" s="38">
        <f t="shared" si="348"/>
        <v>0</v>
      </c>
      <c r="AW1206" s="38">
        <f t="shared" si="349"/>
        <v>0</v>
      </c>
      <c r="AX1206" s="38">
        <f t="shared" si="350"/>
        <v>0</v>
      </c>
      <c r="AY1206" s="181">
        <f t="shared" si="351"/>
        <v>0</v>
      </c>
      <c r="BB1206" s="181">
        <f>Инвентаризация!O1209</f>
        <v>0</v>
      </c>
      <c r="BC1206" s="181">
        <f>Инвентаризация!P1209</f>
        <v>0</v>
      </c>
      <c r="BD1206" s="181">
        <f>Инвентаризация!Q1209</f>
        <v>0</v>
      </c>
      <c r="BE1206" s="181">
        <f>IFERROR('Аксапта 2'!A1214,"-")</f>
        <v>0</v>
      </c>
      <c r="BF1206" s="38">
        <f t="shared" si="352"/>
        <v>0</v>
      </c>
      <c r="BG1206" s="38">
        <f t="shared" si="353"/>
        <v>0</v>
      </c>
      <c r="BH1206" s="38">
        <f t="shared" si="354"/>
        <v>0</v>
      </c>
      <c r="BI1206" s="181">
        <f t="shared" si="355"/>
        <v>0</v>
      </c>
      <c r="BL1206" s="181">
        <f>Инвентаризация!O1209</f>
        <v>0</v>
      </c>
      <c r="BM1206" s="181">
        <f>Инвентаризация!P1209</f>
        <v>0</v>
      </c>
      <c r="BN1206" s="181">
        <f>Инвентаризация!Q1209</f>
        <v>0</v>
      </c>
      <c r="BO1206" s="181">
        <f>IFERROR('Аксапта 3'!A1214,"-")</f>
        <v>0</v>
      </c>
      <c r="BP1206" s="38">
        <f t="shared" si="356"/>
        <v>0</v>
      </c>
      <c r="BQ1206" s="38">
        <f t="shared" si="357"/>
        <v>0</v>
      </c>
      <c r="BR1206" s="38">
        <f t="shared" si="358"/>
        <v>0</v>
      </c>
      <c r="BS1206" s="181">
        <f t="shared" si="359"/>
        <v>0</v>
      </c>
    </row>
    <row r="1207" spans="41:71">
      <c r="AO1207" s="38">
        <f t="shared" si="346"/>
        <v>0</v>
      </c>
      <c r="AP1207" s="38">
        <f t="shared" si="347"/>
        <v>0</v>
      </c>
      <c r="AR1207" s="181">
        <f>Инвентаризация!O1210</f>
        <v>0</v>
      </c>
      <c r="AS1207" s="181">
        <f>Инвентаризация!P1210</f>
        <v>0</v>
      </c>
      <c r="AT1207" s="181">
        <f>Инвентаризация!Q1210</f>
        <v>0</v>
      </c>
      <c r="AU1207" s="181">
        <f>IFERROR('Аксапта '!A1215,"-")</f>
        <v>0</v>
      </c>
      <c r="AV1207" s="38">
        <f t="shared" si="348"/>
        <v>0</v>
      </c>
      <c r="AW1207" s="38">
        <f t="shared" si="349"/>
        <v>0</v>
      </c>
      <c r="AX1207" s="38">
        <f t="shared" si="350"/>
        <v>0</v>
      </c>
      <c r="AY1207" s="181">
        <f t="shared" si="351"/>
        <v>0</v>
      </c>
      <c r="BB1207" s="181">
        <f>Инвентаризация!O1210</f>
        <v>0</v>
      </c>
      <c r="BC1207" s="181">
        <f>Инвентаризация!P1210</f>
        <v>0</v>
      </c>
      <c r="BD1207" s="181">
        <f>Инвентаризация!Q1210</f>
        <v>0</v>
      </c>
      <c r="BE1207" s="181">
        <f>IFERROR('Аксапта 2'!A1215,"-")</f>
        <v>0</v>
      </c>
      <c r="BF1207" s="38">
        <f t="shared" si="352"/>
        <v>0</v>
      </c>
      <c r="BG1207" s="38">
        <f t="shared" si="353"/>
        <v>0</v>
      </c>
      <c r="BH1207" s="38">
        <f t="shared" si="354"/>
        <v>0</v>
      </c>
      <c r="BI1207" s="181">
        <f t="shared" si="355"/>
        <v>0</v>
      </c>
      <c r="BL1207" s="181">
        <f>Инвентаризация!O1210</f>
        <v>0</v>
      </c>
      <c r="BM1207" s="181">
        <f>Инвентаризация!P1210</f>
        <v>0</v>
      </c>
      <c r="BN1207" s="181">
        <f>Инвентаризация!Q1210</f>
        <v>0</v>
      </c>
      <c r="BO1207" s="181">
        <f>IFERROR('Аксапта 3'!A1215,"-")</f>
        <v>0</v>
      </c>
      <c r="BP1207" s="38">
        <f t="shared" si="356"/>
        <v>0</v>
      </c>
      <c r="BQ1207" s="38">
        <f t="shared" si="357"/>
        <v>0</v>
      </c>
      <c r="BR1207" s="38">
        <f t="shared" si="358"/>
        <v>0</v>
      </c>
      <c r="BS1207" s="181">
        <f t="shared" si="359"/>
        <v>0</v>
      </c>
    </row>
    <row r="1208" spans="41:71">
      <c r="AO1208" s="38">
        <f t="shared" si="346"/>
        <v>0</v>
      </c>
      <c r="AP1208" s="38">
        <f t="shared" si="347"/>
        <v>0</v>
      </c>
      <c r="AR1208" s="181">
        <f>Инвентаризация!O1211</f>
        <v>0</v>
      </c>
      <c r="AS1208" s="181">
        <f>Инвентаризация!P1211</f>
        <v>0</v>
      </c>
      <c r="AT1208" s="181">
        <f>Инвентаризация!Q1211</f>
        <v>0</v>
      </c>
      <c r="AU1208" s="181">
        <f>IFERROR('Аксапта '!A1216,"-")</f>
        <v>0</v>
      </c>
      <c r="AV1208" s="38">
        <f t="shared" si="348"/>
        <v>0</v>
      </c>
      <c r="AW1208" s="38">
        <f t="shared" si="349"/>
        <v>0</v>
      </c>
      <c r="AX1208" s="38">
        <f t="shared" si="350"/>
        <v>0</v>
      </c>
      <c r="AY1208" s="181">
        <f t="shared" si="351"/>
        <v>0</v>
      </c>
      <c r="BB1208" s="181">
        <f>Инвентаризация!O1211</f>
        <v>0</v>
      </c>
      <c r="BC1208" s="181">
        <f>Инвентаризация!P1211</f>
        <v>0</v>
      </c>
      <c r="BD1208" s="181">
        <f>Инвентаризация!Q1211</f>
        <v>0</v>
      </c>
      <c r="BE1208" s="181">
        <f>IFERROR('Аксапта 2'!A1216,"-")</f>
        <v>0</v>
      </c>
      <c r="BF1208" s="38">
        <f t="shared" si="352"/>
        <v>0</v>
      </c>
      <c r="BG1208" s="38">
        <f t="shared" si="353"/>
        <v>0</v>
      </c>
      <c r="BH1208" s="38">
        <f t="shared" si="354"/>
        <v>0</v>
      </c>
      <c r="BI1208" s="181">
        <f t="shared" si="355"/>
        <v>0</v>
      </c>
      <c r="BL1208" s="181">
        <f>Инвентаризация!O1211</f>
        <v>0</v>
      </c>
      <c r="BM1208" s="181">
        <f>Инвентаризация!P1211</f>
        <v>0</v>
      </c>
      <c r="BN1208" s="181">
        <f>Инвентаризация!Q1211</f>
        <v>0</v>
      </c>
      <c r="BO1208" s="181">
        <f>IFERROR('Аксапта 3'!A1216,"-")</f>
        <v>0</v>
      </c>
      <c r="BP1208" s="38">
        <f t="shared" si="356"/>
        <v>0</v>
      </c>
      <c r="BQ1208" s="38">
        <f t="shared" si="357"/>
        <v>0</v>
      </c>
      <c r="BR1208" s="38">
        <f t="shared" si="358"/>
        <v>0</v>
      </c>
      <c r="BS1208" s="181">
        <f t="shared" si="359"/>
        <v>0</v>
      </c>
    </row>
    <row r="1209" spans="41:71">
      <c r="AO1209" s="38">
        <f t="shared" si="346"/>
        <v>0</v>
      </c>
      <c r="AP1209" s="38">
        <f t="shared" si="347"/>
        <v>0</v>
      </c>
      <c r="AR1209" s="181">
        <f>Инвентаризация!O1212</f>
        <v>0</v>
      </c>
      <c r="AS1209" s="181">
        <f>Инвентаризация!P1212</f>
        <v>0</v>
      </c>
      <c r="AT1209" s="181">
        <f>Инвентаризация!Q1212</f>
        <v>0</v>
      </c>
      <c r="AU1209" s="181">
        <f>IFERROR('Аксапта '!A1217,"-")</f>
        <v>0</v>
      </c>
      <c r="AV1209" s="38">
        <f t="shared" si="348"/>
        <v>0</v>
      </c>
      <c r="AW1209" s="38">
        <f t="shared" si="349"/>
        <v>0</v>
      </c>
      <c r="AX1209" s="38">
        <f t="shared" si="350"/>
        <v>0</v>
      </c>
      <c r="AY1209" s="181">
        <f t="shared" si="351"/>
        <v>0</v>
      </c>
      <c r="BB1209" s="181">
        <f>Инвентаризация!O1212</f>
        <v>0</v>
      </c>
      <c r="BC1209" s="181">
        <f>Инвентаризация!P1212</f>
        <v>0</v>
      </c>
      <c r="BD1209" s="181">
        <f>Инвентаризация!Q1212</f>
        <v>0</v>
      </c>
      <c r="BE1209" s="181">
        <f>IFERROR('Аксапта 2'!A1217,"-")</f>
        <v>0</v>
      </c>
      <c r="BF1209" s="38">
        <f t="shared" si="352"/>
        <v>0</v>
      </c>
      <c r="BG1209" s="38">
        <f t="shared" si="353"/>
        <v>0</v>
      </c>
      <c r="BH1209" s="38">
        <f t="shared" si="354"/>
        <v>0</v>
      </c>
      <c r="BI1209" s="181">
        <f t="shared" si="355"/>
        <v>0</v>
      </c>
      <c r="BL1209" s="181">
        <f>Инвентаризация!O1212</f>
        <v>0</v>
      </c>
      <c r="BM1209" s="181">
        <f>Инвентаризация!P1212</f>
        <v>0</v>
      </c>
      <c r="BN1209" s="181">
        <f>Инвентаризация!Q1212</f>
        <v>0</v>
      </c>
      <c r="BO1209" s="181">
        <f>IFERROR('Аксапта 3'!A1217,"-")</f>
        <v>0</v>
      </c>
      <c r="BP1209" s="38">
        <f t="shared" si="356"/>
        <v>0</v>
      </c>
      <c r="BQ1209" s="38">
        <f t="shared" si="357"/>
        <v>0</v>
      </c>
      <c r="BR1209" s="38">
        <f t="shared" si="358"/>
        <v>0</v>
      </c>
      <c r="BS1209" s="181">
        <f t="shared" si="359"/>
        <v>0</v>
      </c>
    </row>
    <row r="1210" spans="41:71">
      <c r="AO1210" s="38">
        <f t="shared" si="346"/>
        <v>0</v>
      </c>
      <c r="AP1210" s="38">
        <f t="shared" si="347"/>
        <v>0</v>
      </c>
      <c r="AR1210" s="181">
        <f>Инвентаризация!O1213</f>
        <v>0</v>
      </c>
      <c r="AS1210" s="181">
        <f>Инвентаризация!P1213</f>
        <v>0</v>
      </c>
      <c r="AT1210" s="181">
        <f>Инвентаризация!Q1213</f>
        <v>0</v>
      </c>
      <c r="AU1210" s="181">
        <f>IFERROR('Аксапта '!A1218,"-")</f>
        <v>0</v>
      </c>
      <c r="AV1210" s="38">
        <f t="shared" si="348"/>
        <v>0</v>
      </c>
      <c r="AW1210" s="38">
        <f t="shared" si="349"/>
        <v>0</v>
      </c>
      <c r="AX1210" s="38">
        <f t="shared" si="350"/>
        <v>0</v>
      </c>
      <c r="AY1210" s="181">
        <f t="shared" si="351"/>
        <v>0</v>
      </c>
      <c r="BB1210" s="181">
        <f>Инвентаризация!O1213</f>
        <v>0</v>
      </c>
      <c r="BC1210" s="181">
        <f>Инвентаризация!P1213</f>
        <v>0</v>
      </c>
      <c r="BD1210" s="181">
        <f>Инвентаризация!Q1213</f>
        <v>0</v>
      </c>
      <c r="BE1210" s="181">
        <f>IFERROR('Аксапта 2'!A1218,"-")</f>
        <v>0</v>
      </c>
      <c r="BF1210" s="38">
        <f t="shared" si="352"/>
        <v>0</v>
      </c>
      <c r="BG1210" s="38">
        <f t="shared" si="353"/>
        <v>0</v>
      </c>
      <c r="BH1210" s="38">
        <f t="shared" si="354"/>
        <v>0</v>
      </c>
      <c r="BI1210" s="181">
        <f t="shared" si="355"/>
        <v>0</v>
      </c>
      <c r="BL1210" s="181">
        <f>Инвентаризация!O1213</f>
        <v>0</v>
      </c>
      <c r="BM1210" s="181">
        <f>Инвентаризация!P1213</f>
        <v>0</v>
      </c>
      <c r="BN1210" s="181">
        <f>Инвентаризация!Q1213</f>
        <v>0</v>
      </c>
      <c r="BO1210" s="181">
        <f>IFERROR('Аксапта 3'!A1218,"-")</f>
        <v>0</v>
      </c>
      <c r="BP1210" s="38">
        <f t="shared" si="356"/>
        <v>0</v>
      </c>
      <c r="BQ1210" s="38">
        <f t="shared" si="357"/>
        <v>0</v>
      </c>
      <c r="BR1210" s="38">
        <f t="shared" si="358"/>
        <v>0</v>
      </c>
      <c r="BS1210" s="181">
        <f t="shared" si="359"/>
        <v>0</v>
      </c>
    </row>
    <row r="1211" spans="41:71">
      <c r="AO1211" s="38">
        <f t="shared" si="346"/>
        <v>0</v>
      </c>
      <c r="AP1211" s="38">
        <f t="shared" si="347"/>
        <v>0</v>
      </c>
      <c r="AR1211" s="181">
        <f>Инвентаризация!O1214</f>
        <v>0</v>
      </c>
      <c r="AS1211" s="181">
        <f>Инвентаризация!P1214</f>
        <v>0</v>
      </c>
      <c r="AT1211" s="181">
        <f>Инвентаризация!Q1214</f>
        <v>0</v>
      </c>
      <c r="AU1211" s="181">
        <f>IFERROR('Аксапта '!A1219,"-")</f>
        <v>0</v>
      </c>
      <c r="AV1211" s="38">
        <f t="shared" si="348"/>
        <v>0</v>
      </c>
      <c r="AW1211" s="38">
        <f t="shared" si="349"/>
        <v>0</v>
      </c>
      <c r="AX1211" s="38">
        <f t="shared" si="350"/>
        <v>0</v>
      </c>
      <c r="AY1211" s="181">
        <f t="shared" si="351"/>
        <v>0</v>
      </c>
      <c r="BB1211" s="181">
        <f>Инвентаризация!O1214</f>
        <v>0</v>
      </c>
      <c r="BC1211" s="181">
        <f>Инвентаризация!P1214</f>
        <v>0</v>
      </c>
      <c r="BD1211" s="181">
        <f>Инвентаризация!Q1214</f>
        <v>0</v>
      </c>
      <c r="BE1211" s="181">
        <f>IFERROR('Аксапта 2'!A1219,"-")</f>
        <v>0</v>
      </c>
      <c r="BF1211" s="38">
        <f t="shared" si="352"/>
        <v>0</v>
      </c>
      <c r="BG1211" s="38">
        <f t="shared" si="353"/>
        <v>0</v>
      </c>
      <c r="BH1211" s="38">
        <f t="shared" si="354"/>
        <v>0</v>
      </c>
      <c r="BI1211" s="181">
        <f t="shared" si="355"/>
        <v>0</v>
      </c>
      <c r="BL1211" s="181">
        <f>Инвентаризация!O1214</f>
        <v>0</v>
      </c>
      <c r="BM1211" s="181">
        <f>Инвентаризация!P1214</f>
        <v>0</v>
      </c>
      <c r="BN1211" s="181">
        <f>Инвентаризация!Q1214</f>
        <v>0</v>
      </c>
      <c r="BO1211" s="181">
        <f>IFERROR('Аксапта 3'!A1219,"-")</f>
        <v>0</v>
      </c>
      <c r="BP1211" s="38">
        <f t="shared" si="356"/>
        <v>0</v>
      </c>
      <c r="BQ1211" s="38">
        <f t="shared" si="357"/>
        <v>0</v>
      </c>
      <c r="BR1211" s="38">
        <f t="shared" si="358"/>
        <v>0</v>
      </c>
      <c r="BS1211" s="181">
        <f t="shared" si="359"/>
        <v>0</v>
      </c>
    </row>
    <row r="1212" spans="41:71">
      <c r="AO1212" s="38">
        <f t="shared" si="346"/>
        <v>0</v>
      </c>
      <c r="AP1212" s="38">
        <f t="shared" si="347"/>
        <v>0</v>
      </c>
      <c r="AR1212" s="181">
        <f>Инвентаризация!O1215</f>
        <v>0</v>
      </c>
      <c r="AS1212" s="181">
        <f>Инвентаризация!P1215</f>
        <v>0</v>
      </c>
      <c r="AT1212" s="181">
        <f>Инвентаризация!Q1215</f>
        <v>0</v>
      </c>
      <c r="AU1212" s="181">
        <f>IFERROR('Аксапта '!A1220,"-")</f>
        <v>0</v>
      </c>
      <c r="AV1212" s="38">
        <f t="shared" si="348"/>
        <v>0</v>
      </c>
      <c r="AW1212" s="38">
        <f t="shared" si="349"/>
        <v>0</v>
      </c>
      <c r="AX1212" s="38">
        <f t="shared" si="350"/>
        <v>0</v>
      </c>
      <c r="AY1212" s="181">
        <f t="shared" si="351"/>
        <v>0</v>
      </c>
      <c r="BB1212" s="181">
        <f>Инвентаризация!O1215</f>
        <v>0</v>
      </c>
      <c r="BC1212" s="181">
        <f>Инвентаризация!P1215</f>
        <v>0</v>
      </c>
      <c r="BD1212" s="181">
        <f>Инвентаризация!Q1215</f>
        <v>0</v>
      </c>
      <c r="BE1212" s="181">
        <f>IFERROR('Аксапта 2'!A1220,"-")</f>
        <v>0</v>
      </c>
      <c r="BF1212" s="38">
        <f t="shared" si="352"/>
        <v>0</v>
      </c>
      <c r="BG1212" s="38">
        <f t="shared" si="353"/>
        <v>0</v>
      </c>
      <c r="BH1212" s="38">
        <f t="shared" si="354"/>
        <v>0</v>
      </c>
      <c r="BI1212" s="181">
        <f t="shared" si="355"/>
        <v>0</v>
      </c>
      <c r="BL1212" s="181">
        <f>Инвентаризация!O1215</f>
        <v>0</v>
      </c>
      <c r="BM1212" s="181">
        <f>Инвентаризация!P1215</f>
        <v>0</v>
      </c>
      <c r="BN1212" s="181">
        <f>Инвентаризация!Q1215</f>
        <v>0</v>
      </c>
      <c r="BO1212" s="181">
        <f>IFERROR('Аксапта 3'!A1220,"-")</f>
        <v>0</v>
      </c>
      <c r="BP1212" s="38">
        <f t="shared" si="356"/>
        <v>0</v>
      </c>
      <c r="BQ1212" s="38">
        <f t="shared" si="357"/>
        <v>0</v>
      </c>
      <c r="BR1212" s="38">
        <f t="shared" si="358"/>
        <v>0</v>
      </c>
      <c r="BS1212" s="181">
        <f t="shared" si="359"/>
        <v>0</v>
      </c>
    </row>
    <row r="1213" spans="41:71">
      <c r="AO1213" s="38">
        <f t="shared" si="346"/>
        <v>0</v>
      </c>
      <c r="AP1213" s="38">
        <f t="shared" si="347"/>
        <v>0</v>
      </c>
      <c r="AR1213" s="181">
        <f>Инвентаризация!O1216</f>
        <v>0</v>
      </c>
      <c r="AS1213" s="181">
        <f>Инвентаризация!P1216</f>
        <v>0</v>
      </c>
      <c r="AT1213" s="181">
        <f>Инвентаризация!Q1216</f>
        <v>0</v>
      </c>
      <c r="AU1213" s="181">
        <f>IFERROR('Аксапта '!A1221,"-")</f>
        <v>0</v>
      </c>
      <c r="AV1213" s="38">
        <f t="shared" si="348"/>
        <v>0</v>
      </c>
      <c r="AW1213" s="38">
        <f t="shared" si="349"/>
        <v>0</v>
      </c>
      <c r="AX1213" s="38">
        <f t="shared" si="350"/>
        <v>0</v>
      </c>
      <c r="AY1213" s="181">
        <f t="shared" si="351"/>
        <v>0</v>
      </c>
      <c r="BB1213" s="181">
        <f>Инвентаризация!O1216</f>
        <v>0</v>
      </c>
      <c r="BC1213" s="181">
        <f>Инвентаризация!P1216</f>
        <v>0</v>
      </c>
      <c r="BD1213" s="181">
        <f>Инвентаризация!Q1216</f>
        <v>0</v>
      </c>
      <c r="BE1213" s="181">
        <f>IFERROR('Аксапта 2'!A1221,"-")</f>
        <v>0</v>
      </c>
      <c r="BF1213" s="38">
        <f t="shared" si="352"/>
        <v>0</v>
      </c>
      <c r="BG1213" s="38">
        <f t="shared" si="353"/>
        <v>0</v>
      </c>
      <c r="BH1213" s="38">
        <f t="shared" si="354"/>
        <v>0</v>
      </c>
      <c r="BI1213" s="181">
        <f t="shared" si="355"/>
        <v>0</v>
      </c>
      <c r="BL1213" s="181">
        <f>Инвентаризация!O1216</f>
        <v>0</v>
      </c>
      <c r="BM1213" s="181">
        <f>Инвентаризация!P1216</f>
        <v>0</v>
      </c>
      <c r="BN1213" s="181">
        <f>Инвентаризация!Q1216</f>
        <v>0</v>
      </c>
      <c r="BO1213" s="181">
        <f>IFERROR('Аксапта 3'!A1221,"-")</f>
        <v>0</v>
      </c>
      <c r="BP1213" s="38">
        <f t="shared" si="356"/>
        <v>0</v>
      </c>
      <c r="BQ1213" s="38">
        <f t="shared" si="357"/>
        <v>0</v>
      </c>
      <c r="BR1213" s="38">
        <f t="shared" si="358"/>
        <v>0</v>
      </c>
      <c r="BS1213" s="181">
        <f t="shared" si="359"/>
        <v>0</v>
      </c>
    </row>
    <row r="1214" spans="41:71">
      <c r="AO1214" s="38">
        <f t="shared" si="346"/>
        <v>0</v>
      </c>
      <c r="AP1214" s="38">
        <f t="shared" si="347"/>
        <v>0</v>
      </c>
      <c r="AR1214" s="181">
        <f>Инвентаризация!O1217</f>
        <v>0</v>
      </c>
      <c r="AS1214" s="181">
        <f>Инвентаризация!P1217</f>
        <v>0</v>
      </c>
      <c r="AT1214" s="181">
        <f>Инвентаризация!Q1217</f>
        <v>0</v>
      </c>
      <c r="AU1214" s="181">
        <f>IFERROR('Аксапта '!A1222,"-")</f>
        <v>0</v>
      </c>
      <c r="AV1214" s="38">
        <f t="shared" si="348"/>
        <v>0</v>
      </c>
      <c r="AW1214" s="38">
        <f t="shared" si="349"/>
        <v>0</v>
      </c>
      <c r="AX1214" s="38">
        <f t="shared" si="350"/>
        <v>0</v>
      </c>
      <c r="AY1214" s="181">
        <f t="shared" si="351"/>
        <v>0</v>
      </c>
      <c r="BB1214" s="181">
        <f>Инвентаризация!O1217</f>
        <v>0</v>
      </c>
      <c r="BC1214" s="181">
        <f>Инвентаризация!P1217</f>
        <v>0</v>
      </c>
      <c r="BD1214" s="181">
        <f>Инвентаризация!Q1217</f>
        <v>0</v>
      </c>
      <c r="BE1214" s="181">
        <f>IFERROR('Аксапта 2'!A1222,"-")</f>
        <v>0</v>
      </c>
      <c r="BF1214" s="38">
        <f t="shared" si="352"/>
        <v>0</v>
      </c>
      <c r="BG1214" s="38">
        <f t="shared" si="353"/>
        <v>0</v>
      </c>
      <c r="BH1214" s="38">
        <f t="shared" si="354"/>
        <v>0</v>
      </c>
      <c r="BI1214" s="181">
        <f t="shared" si="355"/>
        <v>0</v>
      </c>
      <c r="BL1214" s="181">
        <f>Инвентаризация!O1217</f>
        <v>0</v>
      </c>
      <c r="BM1214" s="181">
        <f>Инвентаризация!P1217</f>
        <v>0</v>
      </c>
      <c r="BN1214" s="181">
        <f>Инвентаризация!Q1217</f>
        <v>0</v>
      </c>
      <c r="BO1214" s="181">
        <f>IFERROR('Аксапта 3'!A1222,"-")</f>
        <v>0</v>
      </c>
      <c r="BP1214" s="38">
        <f t="shared" si="356"/>
        <v>0</v>
      </c>
      <c r="BQ1214" s="38">
        <f t="shared" si="357"/>
        <v>0</v>
      </c>
      <c r="BR1214" s="38">
        <f t="shared" si="358"/>
        <v>0</v>
      </c>
      <c r="BS1214" s="181">
        <f t="shared" si="359"/>
        <v>0</v>
      </c>
    </row>
    <row r="1215" spans="41:71">
      <c r="AO1215" s="38">
        <f t="shared" si="346"/>
        <v>0</v>
      </c>
      <c r="AP1215" s="38">
        <f t="shared" si="347"/>
        <v>0</v>
      </c>
      <c r="AR1215" s="181">
        <f>Инвентаризация!O1218</f>
        <v>0</v>
      </c>
      <c r="AS1215" s="181">
        <f>Инвентаризация!P1218</f>
        <v>0</v>
      </c>
      <c r="AT1215" s="181">
        <f>Инвентаризация!Q1218</f>
        <v>0</v>
      </c>
      <c r="AU1215" s="181">
        <f>IFERROR('Аксапта '!A1223,"-")</f>
        <v>0</v>
      </c>
      <c r="AV1215" s="38">
        <f t="shared" si="348"/>
        <v>0</v>
      </c>
      <c r="AW1215" s="38">
        <f t="shared" si="349"/>
        <v>0</v>
      </c>
      <c r="AX1215" s="38">
        <f t="shared" si="350"/>
        <v>0</v>
      </c>
      <c r="AY1215" s="181">
        <f t="shared" si="351"/>
        <v>0</v>
      </c>
      <c r="BB1215" s="181">
        <f>Инвентаризация!O1218</f>
        <v>0</v>
      </c>
      <c r="BC1215" s="181">
        <f>Инвентаризация!P1218</f>
        <v>0</v>
      </c>
      <c r="BD1215" s="181">
        <f>Инвентаризация!Q1218</f>
        <v>0</v>
      </c>
      <c r="BE1215" s="181">
        <f>IFERROR('Аксапта 2'!A1223,"-")</f>
        <v>0</v>
      </c>
      <c r="BF1215" s="38">
        <f t="shared" si="352"/>
        <v>0</v>
      </c>
      <c r="BG1215" s="38">
        <f t="shared" si="353"/>
        <v>0</v>
      </c>
      <c r="BH1215" s="38">
        <f t="shared" si="354"/>
        <v>0</v>
      </c>
      <c r="BI1215" s="181">
        <f t="shared" si="355"/>
        <v>0</v>
      </c>
      <c r="BL1215" s="181">
        <f>Инвентаризация!O1218</f>
        <v>0</v>
      </c>
      <c r="BM1215" s="181">
        <f>Инвентаризация!P1218</f>
        <v>0</v>
      </c>
      <c r="BN1215" s="181">
        <f>Инвентаризация!Q1218</f>
        <v>0</v>
      </c>
      <c r="BO1215" s="181">
        <f>IFERROR('Аксапта 3'!A1223,"-")</f>
        <v>0</v>
      </c>
      <c r="BP1215" s="38">
        <f t="shared" si="356"/>
        <v>0</v>
      </c>
      <c r="BQ1215" s="38">
        <f t="shared" si="357"/>
        <v>0</v>
      </c>
      <c r="BR1215" s="38">
        <f t="shared" si="358"/>
        <v>0</v>
      </c>
      <c r="BS1215" s="181">
        <f t="shared" si="359"/>
        <v>0</v>
      </c>
    </row>
    <row r="1216" spans="41:71">
      <c r="AO1216" s="38">
        <f t="shared" si="346"/>
        <v>0</v>
      </c>
      <c r="AP1216" s="38">
        <f t="shared" si="347"/>
        <v>0</v>
      </c>
      <c r="AR1216" s="181">
        <f>Инвентаризация!O1219</f>
        <v>0</v>
      </c>
      <c r="AS1216" s="181">
        <f>Инвентаризация!P1219</f>
        <v>0</v>
      </c>
      <c r="AT1216" s="181">
        <f>Инвентаризация!Q1219</f>
        <v>0</v>
      </c>
      <c r="AU1216" s="181">
        <f>IFERROR('Аксапта '!A1224,"-")</f>
        <v>0</v>
      </c>
      <c r="AV1216" s="38">
        <f t="shared" si="348"/>
        <v>0</v>
      </c>
      <c r="AW1216" s="38">
        <f t="shared" si="349"/>
        <v>0</v>
      </c>
      <c r="AX1216" s="38">
        <f t="shared" si="350"/>
        <v>0</v>
      </c>
      <c r="AY1216" s="181">
        <f t="shared" si="351"/>
        <v>0</v>
      </c>
      <c r="BB1216" s="181">
        <f>Инвентаризация!O1219</f>
        <v>0</v>
      </c>
      <c r="BC1216" s="181">
        <f>Инвентаризация!P1219</f>
        <v>0</v>
      </c>
      <c r="BD1216" s="181">
        <f>Инвентаризация!Q1219</f>
        <v>0</v>
      </c>
      <c r="BE1216" s="181">
        <f>IFERROR('Аксапта 2'!A1224,"-")</f>
        <v>0</v>
      </c>
      <c r="BF1216" s="38">
        <f t="shared" si="352"/>
        <v>0</v>
      </c>
      <c r="BG1216" s="38">
        <f t="shared" si="353"/>
        <v>0</v>
      </c>
      <c r="BH1216" s="38">
        <f t="shared" si="354"/>
        <v>0</v>
      </c>
      <c r="BI1216" s="181">
        <f t="shared" si="355"/>
        <v>0</v>
      </c>
      <c r="BL1216" s="181">
        <f>Инвентаризация!O1219</f>
        <v>0</v>
      </c>
      <c r="BM1216" s="181">
        <f>Инвентаризация!P1219</f>
        <v>0</v>
      </c>
      <c r="BN1216" s="181">
        <f>Инвентаризация!Q1219</f>
        <v>0</v>
      </c>
      <c r="BO1216" s="181">
        <f>IFERROR('Аксапта 3'!A1224,"-")</f>
        <v>0</v>
      </c>
      <c r="BP1216" s="38">
        <f t="shared" si="356"/>
        <v>0</v>
      </c>
      <c r="BQ1216" s="38">
        <f t="shared" si="357"/>
        <v>0</v>
      </c>
      <c r="BR1216" s="38">
        <f t="shared" si="358"/>
        <v>0</v>
      </c>
      <c r="BS1216" s="181">
        <f t="shared" si="359"/>
        <v>0</v>
      </c>
    </row>
    <row r="1217" spans="41:71">
      <c r="AO1217" s="38">
        <f t="shared" si="346"/>
        <v>0</v>
      </c>
      <c r="AP1217" s="38">
        <f t="shared" si="347"/>
        <v>0</v>
      </c>
      <c r="AR1217" s="181">
        <f>Инвентаризация!O1220</f>
        <v>0</v>
      </c>
      <c r="AS1217" s="181">
        <f>Инвентаризация!P1220</f>
        <v>0</v>
      </c>
      <c r="AT1217" s="181">
        <f>Инвентаризация!Q1220</f>
        <v>0</v>
      </c>
      <c r="AU1217" s="181">
        <f>IFERROR('Аксапта '!A1225,"-")</f>
        <v>0</v>
      </c>
      <c r="AV1217" s="38">
        <f t="shared" si="348"/>
        <v>0</v>
      </c>
      <c r="AW1217" s="38">
        <f t="shared" si="349"/>
        <v>0</v>
      </c>
      <c r="AX1217" s="38">
        <f t="shared" si="350"/>
        <v>0</v>
      </c>
      <c r="AY1217" s="181">
        <f t="shared" si="351"/>
        <v>0</v>
      </c>
      <c r="BB1217" s="181">
        <f>Инвентаризация!O1220</f>
        <v>0</v>
      </c>
      <c r="BC1217" s="181">
        <f>Инвентаризация!P1220</f>
        <v>0</v>
      </c>
      <c r="BD1217" s="181">
        <f>Инвентаризация!Q1220</f>
        <v>0</v>
      </c>
      <c r="BE1217" s="181">
        <f>IFERROR('Аксапта 2'!A1225,"-")</f>
        <v>0</v>
      </c>
      <c r="BF1217" s="38">
        <f t="shared" si="352"/>
        <v>0</v>
      </c>
      <c r="BG1217" s="38">
        <f t="shared" si="353"/>
        <v>0</v>
      </c>
      <c r="BH1217" s="38">
        <f t="shared" si="354"/>
        <v>0</v>
      </c>
      <c r="BI1217" s="181">
        <f t="shared" si="355"/>
        <v>0</v>
      </c>
      <c r="BL1217" s="181">
        <f>Инвентаризация!O1220</f>
        <v>0</v>
      </c>
      <c r="BM1217" s="181">
        <f>Инвентаризация!P1220</f>
        <v>0</v>
      </c>
      <c r="BN1217" s="181">
        <f>Инвентаризация!Q1220</f>
        <v>0</v>
      </c>
      <c r="BO1217" s="181">
        <f>IFERROR('Аксапта 3'!A1225,"-")</f>
        <v>0</v>
      </c>
      <c r="BP1217" s="38">
        <f t="shared" si="356"/>
        <v>0</v>
      </c>
      <c r="BQ1217" s="38">
        <f t="shared" si="357"/>
        <v>0</v>
      </c>
      <c r="BR1217" s="38">
        <f t="shared" si="358"/>
        <v>0</v>
      </c>
      <c r="BS1217" s="181">
        <f t="shared" si="359"/>
        <v>0</v>
      </c>
    </row>
    <row r="1218" spans="41:71">
      <c r="AO1218" s="38">
        <f t="shared" si="346"/>
        <v>0</v>
      </c>
      <c r="AP1218" s="38">
        <f t="shared" si="347"/>
        <v>0</v>
      </c>
      <c r="AR1218" s="181">
        <f>Инвентаризация!O1221</f>
        <v>0</v>
      </c>
      <c r="AS1218" s="181">
        <f>Инвентаризация!P1221</f>
        <v>0</v>
      </c>
      <c r="AT1218" s="181">
        <f>Инвентаризация!Q1221</f>
        <v>0</v>
      </c>
      <c r="AU1218" s="181">
        <f>IFERROR('Аксапта '!A1226,"-")</f>
        <v>0</v>
      </c>
      <c r="AV1218" s="38">
        <f t="shared" si="348"/>
        <v>0</v>
      </c>
      <c r="AW1218" s="38">
        <f t="shared" si="349"/>
        <v>0</v>
      </c>
      <c r="AX1218" s="38">
        <f t="shared" si="350"/>
        <v>0</v>
      </c>
      <c r="AY1218" s="181">
        <f t="shared" si="351"/>
        <v>0</v>
      </c>
      <c r="BB1218" s="181">
        <f>Инвентаризация!O1221</f>
        <v>0</v>
      </c>
      <c r="BC1218" s="181">
        <f>Инвентаризация!P1221</f>
        <v>0</v>
      </c>
      <c r="BD1218" s="181">
        <f>Инвентаризация!Q1221</f>
        <v>0</v>
      </c>
      <c r="BE1218" s="181">
        <f>IFERROR('Аксапта 2'!A1226,"-")</f>
        <v>0</v>
      </c>
      <c r="BF1218" s="38">
        <f t="shared" si="352"/>
        <v>0</v>
      </c>
      <c r="BG1218" s="38">
        <f t="shared" si="353"/>
        <v>0</v>
      </c>
      <c r="BH1218" s="38">
        <f t="shared" si="354"/>
        <v>0</v>
      </c>
      <c r="BI1218" s="181">
        <f t="shared" si="355"/>
        <v>0</v>
      </c>
      <c r="BL1218" s="181">
        <f>Инвентаризация!O1221</f>
        <v>0</v>
      </c>
      <c r="BM1218" s="181">
        <f>Инвентаризация!P1221</f>
        <v>0</v>
      </c>
      <c r="BN1218" s="181">
        <f>Инвентаризация!Q1221</f>
        <v>0</v>
      </c>
      <c r="BO1218" s="181">
        <f>IFERROR('Аксапта 3'!A1226,"-")</f>
        <v>0</v>
      </c>
      <c r="BP1218" s="38">
        <f t="shared" si="356"/>
        <v>0</v>
      </c>
      <c r="BQ1218" s="38">
        <f t="shared" si="357"/>
        <v>0</v>
      </c>
      <c r="BR1218" s="38">
        <f t="shared" si="358"/>
        <v>0</v>
      </c>
      <c r="BS1218" s="181">
        <f t="shared" si="359"/>
        <v>0</v>
      </c>
    </row>
    <row r="1219" spans="41:71">
      <c r="AO1219" s="38">
        <f t="shared" si="346"/>
        <v>0</v>
      </c>
      <c r="AP1219" s="38">
        <f t="shared" si="347"/>
        <v>0</v>
      </c>
      <c r="AR1219" s="181">
        <f>Инвентаризация!O1222</f>
        <v>0</v>
      </c>
      <c r="AS1219" s="181">
        <f>Инвентаризация!P1222</f>
        <v>0</v>
      </c>
      <c r="AT1219" s="181">
        <f>Инвентаризация!Q1222</f>
        <v>0</v>
      </c>
      <c r="AU1219" s="181">
        <f>IFERROR('Аксапта '!A1227,"-")</f>
        <v>0</v>
      </c>
      <c r="AV1219" s="38">
        <f t="shared" si="348"/>
        <v>0</v>
      </c>
      <c r="AW1219" s="38">
        <f t="shared" si="349"/>
        <v>0</v>
      </c>
      <c r="AX1219" s="38">
        <f t="shared" si="350"/>
        <v>0</v>
      </c>
      <c r="AY1219" s="181">
        <f t="shared" si="351"/>
        <v>0</v>
      </c>
      <c r="BB1219" s="181">
        <f>Инвентаризация!O1222</f>
        <v>0</v>
      </c>
      <c r="BC1219" s="181">
        <f>Инвентаризация!P1222</f>
        <v>0</v>
      </c>
      <c r="BD1219" s="181">
        <f>Инвентаризация!Q1222</f>
        <v>0</v>
      </c>
      <c r="BE1219" s="181">
        <f>IFERROR('Аксапта 2'!A1227,"-")</f>
        <v>0</v>
      </c>
      <c r="BF1219" s="38">
        <f t="shared" si="352"/>
        <v>0</v>
      </c>
      <c r="BG1219" s="38">
        <f t="shared" si="353"/>
        <v>0</v>
      </c>
      <c r="BH1219" s="38">
        <f t="shared" si="354"/>
        <v>0</v>
      </c>
      <c r="BI1219" s="181">
        <f t="shared" si="355"/>
        <v>0</v>
      </c>
      <c r="BL1219" s="181">
        <f>Инвентаризация!O1222</f>
        <v>0</v>
      </c>
      <c r="BM1219" s="181">
        <f>Инвентаризация!P1222</f>
        <v>0</v>
      </c>
      <c r="BN1219" s="181">
        <f>Инвентаризация!Q1222</f>
        <v>0</v>
      </c>
      <c r="BO1219" s="181">
        <f>IFERROR('Аксапта 3'!A1227,"-")</f>
        <v>0</v>
      </c>
      <c r="BP1219" s="38">
        <f t="shared" si="356"/>
        <v>0</v>
      </c>
      <c r="BQ1219" s="38">
        <f t="shared" si="357"/>
        <v>0</v>
      </c>
      <c r="BR1219" s="38">
        <f t="shared" si="358"/>
        <v>0</v>
      </c>
      <c r="BS1219" s="181">
        <f t="shared" si="359"/>
        <v>0</v>
      </c>
    </row>
    <row r="1220" spans="41:71">
      <c r="AO1220" s="38">
        <f t="shared" ref="AO1220:AO1283" si="360">B1221+1-1</f>
        <v>0</v>
      </c>
      <c r="AP1220" s="38">
        <f t="shared" ref="AP1220:AP1283" si="361">A1221</f>
        <v>0</v>
      </c>
      <c r="AR1220" s="181">
        <f>Инвентаризация!O1223</f>
        <v>0</v>
      </c>
      <c r="AS1220" s="181">
        <f>Инвентаризация!P1223</f>
        <v>0</v>
      </c>
      <c r="AT1220" s="181">
        <f>Инвентаризация!Q1223</f>
        <v>0</v>
      </c>
      <c r="AU1220" s="181">
        <f>IFERROR('Аксапта '!A1228,"-")</f>
        <v>0</v>
      </c>
      <c r="AV1220" s="38">
        <f t="shared" ref="AV1220:AV1283" si="362">IFERROR(VLOOKUP(AU1220,AR:AR,1,0),0)</f>
        <v>0</v>
      </c>
      <c r="AW1220" s="38">
        <f t="shared" ref="AW1220:AW1283" si="363">IFERROR(VLOOKUP(AU1220,AS:AS,1,0),0)</f>
        <v>0</v>
      </c>
      <c r="AX1220" s="38">
        <f t="shared" ref="AX1220:AX1283" si="364">IFERROR(VLOOKUP(AU1220,AT:AT,1,0),0)</f>
        <v>0</v>
      </c>
      <c r="AY1220" s="181">
        <f t="shared" ref="AY1220:AY1283" si="365">IFERROR(AU1220-AV1220-AX1220-AW1220,0)</f>
        <v>0</v>
      </c>
      <c r="BB1220" s="181">
        <f>Инвентаризация!O1223</f>
        <v>0</v>
      </c>
      <c r="BC1220" s="181">
        <f>Инвентаризация!P1223</f>
        <v>0</v>
      </c>
      <c r="BD1220" s="181">
        <f>Инвентаризация!Q1223</f>
        <v>0</v>
      </c>
      <c r="BE1220" s="181">
        <f>IFERROR('Аксапта 2'!A1228,"-")</f>
        <v>0</v>
      </c>
      <c r="BF1220" s="38">
        <f t="shared" ref="BF1220:BF1283" si="366">IFERROR(VLOOKUP(BE1220,BB:BB,1,0),0)</f>
        <v>0</v>
      </c>
      <c r="BG1220" s="38">
        <f t="shared" ref="BG1220:BG1283" si="367">IFERROR(VLOOKUP(BE1220,BC:BC,1,0),0)</f>
        <v>0</v>
      </c>
      <c r="BH1220" s="38">
        <f t="shared" ref="BH1220:BH1283" si="368">IFERROR(VLOOKUP(BE1220,BD:BD,1,0),0)</f>
        <v>0</v>
      </c>
      <c r="BI1220" s="181">
        <f t="shared" ref="BI1220:BI1283" si="369">IFERROR(BE1220-BF1220-BH1220-BG1220,0)</f>
        <v>0</v>
      </c>
      <c r="BL1220" s="181">
        <f>Инвентаризация!O1223</f>
        <v>0</v>
      </c>
      <c r="BM1220" s="181">
        <f>Инвентаризация!P1223</f>
        <v>0</v>
      </c>
      <c r="BN1220" s="181">
        <f>Инвентаризация!Q1223</f>
        <v>0</v>
      </c>
      <c r="BO1220" s="181">
        <f>IFERROR('Аксапта 3'!A1228,"-")</f>
        <v>0</v>
      </c>
      <c r="BP1220" s="38">
        <f t="shared" ref="BP1220:BP1283" si="370">IFERROR(VLOOKUP(BO1220,BL:BL,1,0),0)</f>
        <v>0</v>
      </c>
      <c r="BQ1220" s="38">
        <f t="shared" ref="BQ1220:BQ1283" si="371">IFERROR(VLOOKUP(BO1220,BM:BM,1,0),0)</f>
        <v>0</v>
      </c>
      <c r="BR1220" s="38">
        <f t="shared" ref="BR1220:BR1283" si="372">IFERROR(VLOOKUP(BO1220,BN:BN,1,0),0)</f>
        <v>0</v>
      </c>
      <c r="BS1220" s="181">
        <f t="shared" ref="BS1220:BS1283" si="373">IFERROR(BO1220-BP1220-BR1220-BQ1220,0)</f>
        <v>0</v>
      </c>
    </row>
    <row r="1221" spans="41:71">
      <c r="AO1221" s="38">
        <f t="shared" si="360"/>
        <v>0</v>
      </c>
      <c r="AP1221" s="38">
        <f t="shared" si="361"/>
        <v>0</v>
      </c>
      <c r="AR1221" s="181">
        <f>Инвентаризация!O1224</f>
        <v>0</v>
      </c>
      <c r="AS1221" s="181">
        <f>Инвентаризация!P1224</f>
        <v>0</v>
      </c>
      <c r="AT1221" s="181">
        <f>Инвентаризация!Q1224</f>
        <v>0</v>
      </c>
      <c r="AU1221" s="181">
        <f>IFERROR('Аксапта '!A1229,"-")</f>
        <v>0</v>
      </c>
      <c r="AV1221" s="38">
        <f t="shared" si="362"/>
        <v>0</v>
      </c>
      <c r="AW1221" s="38">
        <f t="shared" si="363"/>
        <v>0</v>
      </c>
      <c r="AX1221" s="38">
        <f t="shared" si="364"/>
        <v>0</v>
      </c>
      <c r="AY1221" s="181">
        <f t="shared" si="365"/>
        <v>0</v>
      </c>
      <c r="BB1221" s="181">
        <f>Инвентаризация!O1224</f>
        <v>0</v>
      </c>
      <c r="BC1221" s="181">
        <f>Инвентаризация!P1224</f>
        <v>0</v>
      </c>
      <c r="BD1221" s="181">
        <f>Инвентаризация!Q1224</f>
        <v>0</v>
      </c>
      <c r="BE1221" s="181">
        <f>IFERROR('Аксапта 2'!A1229,"-")</f>
        <v>0</v>
      </c>
      <c r="BF1221" s="38">
        <f t="shared" si="366"/>
        <v>0</v>
      </c>
      <c r="BG1221" s="38">
        <f t="shared" si="367"/>
        <v>0</v>
      </c>
      <c r="BH1221" s="38">
        <f t="shared" si="368"/>
        <v>0</v>
      </c>
      <c r="BI1221" s="181">
        <f t="shared" si="369"/>
        <v>0</v>
      </c>
      <c r="BL1221" s="181">
        <f>Инвентаризация!O1224</f>
        <v>0</v>
      </c>
      <c r="BM1221" s="181">
        <f>Инвентаризация!P1224</f>
        <v>0</v>
      </c>
      <c r="BN1221" s="181">
        <f>Инвентаризация!Q1224</f>
        <v>0</v>
      </c>
      <c r="BO1221" s="181">
        <f>IFERROR('Аксапта 3'!A1229,"-")</f>
        <v>0</v>
      </c>
      <c r="BP1221" s="38">
        <f t="shared" si="370"/>
        <v>0</v>
      </c>
      <c r="BQ1221" s="38">
        <f t="shared" si="371"/>
        <v>0</v>
      </c>
      <c r="BR1221" s="38">
        <f t="shared" si="372"/>
        <v>0</v>
      </c>
      <c r="BS1221" s="181">
        <f t="shared" si="373"/>
        <v>0</v>
      </c>
    </row>
    <row r="1222" spans="41:71">
      <c r="AO1222" s="38">
        <f t="shared" si="360"/>
        <v>0</v>
      </c>
      <c r="AP1222" s="38">
        <f t="shared" si="361"/>
        <v>0</v>
      </c>
      <c r="AR1222" s="181">
        <f>Инвентаризация!O1225</f>
        <v>0</v>
      </c>
      <c r="AS1222" s="181">
        <f>Инвентаризация!P1225</f>
        <v>0</v>
      </c>
      <c r="AT1222" s="181">
        <f>Инвентаризация!Q1225</f>
        <v>0</v>
      </c>
      <c r="AU1222" s="181">
        <f>IFERROR('Аксапта '!A1230,"-")</f>
        <v>0</v>
      </c>
      <c r="AV1222" s="38">
        <f t="shared" si="362"/>
        <v>0</v>
      </c>
      <c r="AW1222" s="38">
        <f t="shared" si="363"/>
        <v>0</v>
      </c>
      <c r="AX1222" s="38">
        <f t="shared" si="364"/>
        <v>0</v>
      </c>
      <c r="AY1222" s="181">
        <f t="shared" si="365"/>
        <v>0</v>
      </c>
      <c r="BB1222" s="181">
        <f>Инвентаризация!O1225</f>
        <v>0</v>
      </c>
      <c r="BC1222" s="181">
        <f>Инвентаризация!P1225</f>
        <v>0</v>
      </c>
      <c r="BD1222" s="181">
        <f>Инвентаризация!Q1225</f>
        <v>0</v>
      </c>
      <c r="BE1222" s="181">
        <f>IFERROR('Аксапта 2'!A1230,"-")</f>
        <v>0</v>
      </c>
      <c r="BF1222" s="38">
        <f t="shared" si="366"/>
        <v>0</v>
      </c>
      <c r="BG1222" s="38">
        <f t="shared" si="367"/>
        <v>0</v>
      </c>
      <c r="BH1222" s="38">
        <f t="shared" si="368"/>
        <v>0</v>
      </c>
      <c r="BI1222" s="181">
        <f t="shared" si="369"/>
        <v>0</v>
      </c>
      <c r="BL1222" s="181">
        <f>Инвентаризация!O1225</f>
        <v>0</v>
      </c>
      <c r="BM1222" s="181">
        <f>Инвентаризация!P1225</f>
        <v>0</v>
      </c>
      <c r="BN1222" s="181">
        <f>Инвентаризация!Q1225</f>
        <v>0</v>
      </c>
      <c r="BO1222" s="181">
        <f>IFERROR('Аксапта 3'!A1230,"-")</f>
        <v>0</v>
      </c>
      <c r="BP1222" s="38">
        <f t="shared" si="370"/>
        <v>0</v>
      </c>
      <c r="BQ1222" s="38">
        <f t="shared" si="371"/>
        <v>0</v>
      </c>
      <c r="BR1222" s="38">
        <f t="shared" si="372"/>
        <v>0</v>
      </c>
      <c r="BS1222" s="181">
        <f t="shared" si="373"/>
        <v>0</v>
      </c>
    </row>
    <row r="1223" spans="41:71">
      <c r="AO1223" s="38">
        <f t="shared" si="360"/>
        <v>0</v>
      </c>
      <c r="AP1223" s="38">
        <f t="shared" si="361"/>
        <v>0</v>
      </c>
      <c r="AR1223" s="181">
        <f>Инвентаризация!O1226</f>
        <v>0</v>
      </c>
      <c r="AS1223" s="181">
        <f>Инвентаризация!P1226</f>
        <v>0</v>
      </c>
      <c r="AT1223" s="181">
        <f>Инвентаризация!Q1226</f>
        <v>0</v>
      </c>
      <c r="AU1223" s="181">
        <f>IFERROR('Аксапта '!A1231,"-")</f>
        <v>0</v>
      </c>
      <c r="AV1223" s="38">
        <f t="shared" si="362"/>
        <v>0</v>
      </c>
      <c r="AW1223" s="38">
        <f t="shared" si="363"/>
        <v>0</v>
      </c>
      <c r="AX1223" s="38">
        <f t="shared" si="364"/>
        <v>0</v>
      </c>
      <c r="AY1223" s="181">
        <f t="shared" si="365"/>
        <v>0</v>
      </c>
      <c r="BB1223" s="181">
        <f>Инвентаризация!O1226</f>
        <v>0</v>
      </c>
      <c r="BC1223" s="181">
        <f>Инвентаризация!P1226</f>
        <v>0</v>
      </c>
      <c r="BD1223" s="181">
        <f>Инвентаризация!Q1226</f>
        <v>0</v>
      </c>
      <c r="BE1223" s="181">
        <f>IFERROR('Аксапта 2'!A1231,"-")</f>
        <v>0</v>
      </c>
      <c r="BF1223" s="38">
        <f t="shared" si="366"/>
        <v>0</v>
      </c>
      <c r="BG1223" s="38">
        <f t="shared" si="367"/>
        <v>0</v>
      </c>
      <c r="BH1223" s="38">
        <f t="shared" si="368"/>
        <v>0</v>
      </c>
      <c r="BI1223" s="181">
        <f t="shared" si="369"/>
        <v>0</v>
      </c>
      <c r="BL1223" s="181">
        <f>Инвентаризация!O1226</f>
        <v>0</v>
      </c>
      <c r="BM1223" s="181">
        <f>Инвентаризация!P1226</f>
        <v>0</v>
      </c>
      <c r="BN1223" s="181">
        <f>Инвентаризация!Q1226</f>
        <v>0</v>
      </c>
      <c r="BO1223" s="181">
        <f>IFERROR('Аксапта 3'!A1231,"-")</f>
        <v>0</v>
      </c>
      <c r="BP1223" s="38">
        <f t="shared" si="370"/>
        <v>0</v>
      </c>
      <c r="BQ1223" s="38">
        <f t="shared" si="371"/>
        <v>0</v>
      </c>
      <c r="BR1223" s="38">
        <f t="shared" si="372"/>
        <v>0</v>
      </c>
      <c r="BS1223" s="181">
        <f t="shared" si="373"/>
        <v>0</v>
      </c>
    </row>
    <row r="1224" spans="41:71">
      <c r="AO1224" s="38">
        <f t="shared" si="360"/>
        <v>0</v>
      </c>
      <c r="AP1224" s="38">
        <f t="shared" si="361"/>
        <v>0</v>
      </c>
      <c r="AR1224" s="181">
        <f>Инвентаризация!O1227</f>
        <v>0</v>
      </c>
      <c r="AS1224" s="181">
        <f>Инвентаризация!P1227</f>
        <v>0</v>
      </c>
      <c r="AT1224" s="181">
        <f>Инвентаризация!Q1227</f>
        <v>0</v>
      </c>
      <c r="AU1224" s="181">
        <f>IFERROR('Аксапта '!A1232,"-")</f>
        <v>0</v>
      </c>
      <c r="AV1224" s="38">
        <f t="shared" si="362"/>
        <v>0</v>
      </c>
      <c r="AW1224" s="38">
        <f t="shared" si="363"/>
        <v>0</v>
      </c>
      <c r="AX1224" s="38">
        <f t="shared" si="364"/>
        <v>0</v>
      </c>
      <c r="AY1224" s="181">
        <f t="shared" si="365"/>
        <v>0</v>
      </c>
      <c r="BB1224" s="181">
        <f>Инвентаризация!O1227</f>
        <v>0</v>
      </c>
      <c r="BC1224" s="181">
        <f>Инвентаризация!P1227</f>
        <v>0</v>
      </c>
      <c r="BD1224" s="181">
        <f>Инвентаризация!Q1227</f>
        <v>0</v>
      </c>
      <c r="BE1224" s="181">
        <f>IFERROR('Аксапта 2'!A1232,"-")</f>
        <v>0</v>
      </c>
      <c r="BF1224" s="38">
        <f t="shared" si="366"/>
        <v>0</v>
      </c>
      <c r="BG1224" s="38">
        <f t="shared" si="367"/>
        <v>0</v>
      </c>
      <c r="BH1224" s="38">
        <f t="shared" si="368"/>
        <v>0</v>
      </c>
      <c r="BI1224" s="181">
        <f t="shared" si="369"/>
        <v>0</v>
      </c>
      <c r="BL1224" s="181">
        <f>Инвентаризация!O1227</f>
        <v>0</v>
      </c>
      <c r="BM1224" s="181">
        <f>Инвентаризация!P1227</f>
        <v>0</v>
      </c>
      <c r="BN1224" s="181">
        <f>Инвентаризация!Q1227</f>
        <v>0</v>
      </c>
      <c r="BO1224" s="181">
        <f>IFERROR('Аксапта 3'!A1232,"-")</f>
        <v>0</v>
      </c>
      <c r="BP1224" s="38">
        <f t="shared" si="370"/>
        <v>0</v>
      </c>
      <c r="BQ1224" s="38">
        <f t="shared" si="371"/>
        <v>0</v>
      </c>
      <c r="BR1224" s="38">
        <f t="shared" si="372"/>
        <v>0</v>
      </c>
      <c r="BS1224" s="181">
        <f t="shared" si="373"/>
        <v>0</v>
      </c>
    </row>
    <row r="1225" spans="41:71">
      <c r="AO1225" s="38">
        <f t="shared" si="360"/>
        <v>0</v>
      </c>
      <c r="AP1225" s="38">
        <f t="shared" si="361"/>
        <v>0</v>
      </c>
      <c r="AR1225" s="181">
        <f>Инвентаризация!O1228</f>
        <v>0</v>
      </c>
      <c r="AS1225" s="181">
        <f>Инвентаризация!P1228</f>
        <v>0</v>
      </c>
      <c r="AT1225" s="181">
        <f>Инвентаризация!Q1228</f>
        <v>0</v>
      </c>
      <c r="AU1225" s="181">
        <f>IFERROR('Аксапта '!A1233,"-")</f>
        <v>0</v>
      </c>
      <c r="AV1225" s="38">
        <f t="shared" si="362"/>
        <v>0</v>
      </c>
      <c r="AW1225" s="38">
        <f t="shared" si="363"/>
        <v>0</v>
      </c>
      <c r="AX1225" s="38">
        <f t="shared" si="364"/>
        <v>0</v>
      </c>
      <c r="AY1225" s="181">
        <f t="shared" si="365"/>
        <v>0</v>
      </c>
      <c r="BB1225" s="181">
        <f>Инвентаризация!O1228</f>
        <v>0</v>
      </c>
      <c r="BC1225" s="181">
        <f>Инвентаризация!P1228</f>
        <v>0</v>
      </c>
      <c r="BD1225" s="181">
        <f>Инвентаризация!Q1228</f>
        <v>0</v>
      </c>
      <c r="BE1225" s="181">
        <f>IFERROR('Аксапта 2'!A1233,"-")</f>
        <v>0</v>
      </c>
      <c r="BF1225" s="38">
        <f t="shared" si="366"/>
        <v>0</v>
      </c>
      <c r="BG1225" s="38">
        <f t="shared" si="367"/>
        <v>0</v>
      </c>
      <c r="BH1225" s="38">
        <f t="shared" si="368"/>
        <v>0</v>
      </c>
      <c r="BI1225" s="181">
        <f t="shared" si="369"/>
        <v>0</v>
      </c>
      <c r="BL1225" s="181">
        <f>Инвентаризация!O1228</f>
        <v>0</v>
      </c>
      <c r="BM1225" s="181">
        <f>Инвентаризация!P1228</f>
        <v>0</v>
      </c>
      <c r="BN1225" s="181">
        <f>Инвентаризация!Q1228</f>
        <v>0</v>
      </c>
      <c r="BO1225" s="181">
        <f>IFERROR('Аксапта 3'!A1233,"-")</f>
        <v>0</v>
      </c>
      <c r="BP1225" s="38">
        <f t="shared" si="370"/>
        <v>0</v>
      </c>
      <c r="BQ1225" s="38">
        <f t="shared" si="371"/>
        <v>0</v>
      </c>
      <c r="BR1225" s="38">
        <f t="shared" si="372"/>
        <v>0</v>
      </c>
      <c r="BS1225" s="181">
        <f t="shared" si="373"/>
        <v>0</v>
      </c>
    </row>
    <row r="1226" spans="41:71">
      <c r="AO1226" s="38">
        <f t="shared" si="360"/>
        <v>0</v>
      </c>
      <c r="AP1226" s="38">
        <f t="shared" si="361"/>
        <v>0</v>
      </c>
      <c r="AR1226" s="181">
        <f>Инвентаризация!O1229</f>
        <v>0</v>
      </c>
      <c r="AS1226" s="181">
        <f>Инвентаризация!P1229</f>
        <v>0</v>
      </c>
      <c r="AT1226" s="181">
        <f>Инвентаризация!Q1229</f>
        <v>0</v>
      </c>
      <c r="AU1226" s="181">
        <f>IFERROR('Аксапта '!A1234,"-")</f>
        <v>0</v>
      </c>
      <c r="AV1226" s="38">
        <f t="shared" si="362"/>
        <v>0</v>
      </c>
      <c r="AW1226" s="38">
        <f t="shared" si="363"/>
        <v>0</v>
      </c>
      <c r="AX1226" s="38">
        <f t="shared" si="364"/>
        <v>0</v>
      </c>
      <c r="AY1226" s="181">
        <f t="shared" si="365"/>
        <v>0</v>
      </c>
      <c r="BB1226" s="181">
        <f>Инвентаризация!O1229</f>
        <v>0</v>
      </c>
      <c r="BC1226" s="181">
        <f>Инвентаризация!P1229</f>
        <v>0</v>
      </c>
      <c r="BD1226" s="181">
        <f>Инвентаризация!Q1229</f>
        <v>0</v>
      </c>
      <c r="BE1226" s="181">
        <f>IFERROR('Аксапта 2'!A1234,"-")</f>
        <v>0</v>
      </c>
      <c r="BF1226" s="38">
        <f t="shared" si="366"/>
        <v>0</v>
      </c>
      <c r="BG1226" s="38">
        <f t="shared" si="367"/>
        <v>0</v>
      </c>
      <c r="BH1226" s="38">
        <f t="shared" si="368"/>
        <v>0</v>
      </c>
      <c r="BI1226" s="181">
        <f t="shared" si="369"/>
        <v>0</v>
      </c>
      <c r="BL1226" s="181">
        <f>Инвентаризация!O1229</f>
        <v>0</v>
      </c>
      <c r="BM1226" s="181">
        <f>Инвентаризация!P1229</f>
        <v>0</v>
      </c>
      <c r="BN1226" s="181">
        <f>Инвентаризация!Q1229</f>
        <v>0</v>
      </c>
      <c r="BO1226" s="181">
        <f>IFERROR('Аксапта 3'!A1234,"-")</f>
        <v>0</v>
      </c>
      <c r="BP1226" s="38">
        <f t="shared" si="370"/>
        <v>0</v>
      </c>
      <c r="BQ1226" s="38">
        <f t="shared" si="371"/>
        <v>0</v>
      </c>
      <c r="BR1226" s="38">
        <f t="shared" si="372"/>
        <v>0</v>
      </c>
      <c r="BS1226" s="181">
        <f t="shared" si="373"/>
        <v>0</v>
      </c>
    </row>
    <row r="1227" spans="41:71">
      <c r="AO1227" s="38">
        <f t="shared" si="360"/>
        <v>0</v>
      </c>
      <c r="AP1227" s="38">
        <f t="shared" si="361"/>
        <v>0</v>
      </c>
      <c r="AR1227" s="181">
        <f>Инвентаризация!O1230</f>
        <v>0</v>
      </c>
      <c r="AS1227" s="181">
        <f>Инвентаризация!P1230</f>
        <v>0</v>
      </c>
      <c r="AT1227" s="181">
        <f>Инвентаризация!Q1230</f>
        <v>0</v>
      </c>
      <c r="AU1227" s="181">
        <f>IFERROR('Аксапта '!A1235,"-")</f>
        <v>0</v>
      </c>
      <c r="AV1227" s="38">
        <f t="shared" si="362"/>
        <v>0</v>
      </c>
      <c r="AW1227" s="38">
        <f t="shared" si="363"/>
        <v>0</v>
      </c>
      <c r="AX1227" s="38">
        <f t="shared" si="364"/>
        <v>0</v>
      </c>
      <c r="AY1227" s="181">
        <f t="shared" si="365"/>
        <v>0</v>
      </c>
      <c r="BB1227" s="181">
        <f>Инвентаризация!O1230</f>
        <v>0</v>
      </c>
      <c r="BC1227" s="181">
        <f>Инвентаризация!P1230</f>
        <v>0</v>
      </c>
      <c r="BD1227" s="181">
        <f>Инвентаризация!Q1230</f>
        <v>0</v>
      </c>
      <c r="BE1227" s="181">
        <f>IFERROR('Аксапта 2'!A1235,"-")</f>
        <v>0</v>
      </c>
      <c r="BF1227" s="38">
        <f t="shared" si="366"/>
        <v>0</v>
      </c>
      <c r="BG1227" s="38">
        <f t="shared" si="367"/>
        <v>0</v>
      </c>
      <c r="BH1227" s="38">
        <f t="shared" si="368"/>
        <v>0</v>
      </c>
      <c r="BI1227" s="181">
        <f t="shared" si="369"/>
        <v>0</v>
      </c>
      <c r="BL1227" s="181">
        <f>Инвентаризация!O1230</f>
        <v>0</v>
      </c>
      <c r="BM1227" s="181">
        <f>Инвентаризация!P1230</f>
        <v>0</v>
      </c>
      <c r="BN1227" s="181">
        <f>Инвентаризация!Q1230</f>
        <v>0</v>
      </c>
      <c r="BO1227" s="181">
        <f>IFERROR('Аксапта 3'!A1235,"-")</f>
        <v>0</v>
      </c>
      <c r="BP1227" s="38">
        <f t="shared" si="370"/>
        <v>0</v>
      </c>
      <c r="BQ1227" s="38">
        <f t="shared" si="371"/>
        <v>0</v>
      </c>
      <c r="BR1227" s="38">
        <f t="shared" si="372"/>
        <v>0</v>
      </c>
      <c r="BS1227" s="181">
        <f t="shared" si="373"/>
        <v>0</v>
      </c>
    </row>
    <row r="1228" spans="41:71">
      <c r="AO1228" s="38">
        <f t="shared" si="360"/>
        <v>0</v>
      </c>
      <c r="AP1228" s="38">
        <f t="shared" si="361"/>
        <v>0</v>
      </c>
      <c r="AR1228" s="181">
        <f>Инвентаризация!O1231</f>
        <v>0</v>
      </c>
      <c r="AS1228" s="181">
        <f>Инвентаризация!P1231</f>
        <v>0</v>
      </c>
      <c r="AT1228" s="181">
        <f>Инвентаризация!Q1231</f>
        <v>0</v>
      </c>
      <c r="AU1228" s="181">
        <f>IFERROR('Аксапта '!A1236,"-")</f>
        <v>0</v>
      </c>
      <c r="AV1228" s="38">
        <f t="shared" si="362"/>
        <v>0</v>
      </c>
      <c r="AW1228" s="38">
        <f t="shared" si="363"/>
        <v>0</v>
      </c>
      <c r="AX1228" s="38">
        <f t="shared" si="364"/>
        <v>0</v>
      </c>
      <c r="AY1228" s="181">
        <f t="shared" si="365"/>
        <v>0</v>
      </c>
      <c r="BB1228" s="181">
        <f>Инвентаризация!O1231</f>
        <v>0</v>
      </c>
      <c r="BC1228" s="181">
        <f>Инвентаризация!P1231</f>
        <v>0</v>
      </c>
      <c r="BD1228" s="181">
        <f>Инвентаризация!Q1231</f>
        <v>0</v>
      </c>
      <c r="BE1228" s="181">
        <f>IFERROR('Аксапта 2'!A1236,"-")</f>
        <v>0</v>
      </c>
      <c r="BF1228" s="38">
        <f t="shared" si="366"/>
        <v>0</v>
      </c>
      <c r="BG1228" s="38">
        <f t="shared" si="367"/>
        <v>0</v>
      </c>
      <c r="BH1228" s="38">
        <f t="shared" si="368"/>
        <v>0</v>
      </c>
      <c r="BI1228" s="181">
        <f t="shared" si="369"/>
        <v>0</v>
      </c>
      <c r="BL1228" s="181">
        <f>Инвентаризация!O1231</f>
        <v>0</v>
      </c>
      <c r="BM1228" s="181">
        <f>Инвентаризация!P1231</f>
        <v>0</v>
      </c>
      <c r="BN1228" s="181">
        <f>Инвентаризация!Q1231</f>
        <v>0</v>
      </c>
      <c r="BO1228" s="181">
        <f>IFERROR('Аксапта 3'!A1236,"-")</f>
        <v>0</v>
      </c>
      <c r="BP1228" s="38">
        <f t="shared" si="370"/>
        <v>0</v>
      </c>
      <c r="BQ1228" s="38">
        <f t="shared" si="371"/>
        <v>0</v>
      </c>
      <c r="BR1228" s="38">
        <f t="shared" si="372"/>
        <v>0</v>
      </c>
      <c r="BS1228" s="181">
        <f t="shared" si="373"/>
        <v>0</v>
      </c>
    </row>
    <row r="1229" spans="41:71">
      <c r="AO1229" s="38">
        <f t="shared" si="360"/>
        <v>0</v>
      </c>
      <c r="AP1229" s="38">
        <f t="shared" si="361"/>
        <v>0</v>
      </c>
      <c r="AR1229" s="181">
        <f>Инвентаризация!O1232</f>
        <v>0</v>
      </c>
      <c r="AS1229" s="181">
        <f>Инвентаризация!P1232</f>
        <v>0</v>
      </c>
      <c r="AT1229" s="181">
        <f>Инвентаризация!Q1232</f>
        <v>0</v>
      </c>
      <c r="AU1229" s="181">
        <f>IFERROR('Аксапта '!A1237,"-")</f>
        <v>0</v>
      </c>
      <c r="AV1229" s="38">
        <f t="shared" si="362"/>
        <v>0</v>
      </c>
      <c r="AW1229" s="38">
        <f t="shared" si="363"/>
        <v>0</v>
      </c>
      <c r="AX1229" s="38">
        <f t="shared" si="364"/>
        <v>0</v>
      </c>
      <c r="AY1229" s="181">
        <f t="shared" si="365"/>
        <v>0</v>
      </c>
      <c r="BB1229" s="181">
        <f>Инвентаризация!O1232</f>
        <v>0</v>
      </c>
      <c r="BC1229" s="181">
        <f>Инвентаризация!P1232</f>
        <v>0</v>
      </c>
      <c r="BD1229" s="181">
        <f>Инвентаризация!Q1232</f>
        <v>0</v>
      </c>
      <c r="BE1229" s="181">
        <f>IFERROR('Аксапта 2'!A1237,"-")</f>
        <v>0</v>
      </c>
      <c r="BF1229" s="38">
        <f t="shared" si="366"/>
        <v>0</v>
      </c>
      <c r="BG1229" s="38">
        <f t="shared" si="367"/>
        <v>0</v>
      </c>
      <c r="BH1229" s="38">
        <f t="shared" si="368"/>
        <v>0</v>
      </c>
      <c r="BI1229" s="181">
        <f t="shared" si="369"/>
        <v>0</v>
      </c>
      <c r="BL1229" s="181">
        <f>Инвентаризация!O1232</f>
        <v>0</v>
      </c>
      <c r="BM1229" s="181">
        <f>Инвентаризация!P1232</f>
        <v>0</v>
      </c>
      <c r="BN1229" s="181">
        <f>Инвентаризация!Q1232</f>
        <v>0</v>
      </c>
      <c r="BO1229" s="181">
        <f>IFERROR('Аксапта 3'!A1237,"-")</f>
        <v>0</v>
      </c>
      <c r="BP1229" s="38">
        <f t="shared" si="370"/>
        <v>0</v>
      </c>
      <c r="BQ1229" s="38">
        <f t="shared" si="371"/>
        <v>0</v>
      </c>
      <c r="BR1229" s="38">
        <f t="shared" si="372"/>
        <v>0</v>
      </c>
      <c r="BS1229" s="181">
        <f t="shared" si="373"/>
        <v>0</v>
      </c>
    </row>
    <row r="1230" spans="41:71">
      <c r="AO1230" s="38">
        <f t="shared" si="360"/>
        <v>0</v>
      </c>
      <c r="AP1230" s="38">
        <f t="shared" si="361"/>
        <v>0</v>
      </c>
      <c r="AR1230" s="181">
        <f>Инвентаризация!O1233</f>
        <v>0</v>
      </c>
      <c r="AS1230" s="181">
        <f>Инвентаризация!P1233</f>
        <v>0</v>
      </c>
      <c r="AT1230" s="181">
        <f>Инвентаризация!Q1233</f>
        <v>0</v>
      </c>
      <c r="AU1230" s="181">
        <f>IFERROR('Аксапта '!A1238,"-")</f>
        <v>0</v>
      </c>
      <c r="AV1230" s="38">
        <f t="shared" si="362"/>
        <v>0</v>
      </c>
      <c r="AW1230" s="38">
        <f t="shared" si="363"/>
        <v>0</v>
      </c>
      <c r="AX1230" s="38">
        <f t="shared" si="364"/>
        <v>0</v>
      </c>
      <c r="AY1230" s="181">
        <f t="shared" si="365"/>
        <v>0</v>
      </c>
      <c r="BB1230" s="181">
        <f>Инвентаризация!O1233</f>
        <v>0</v>
      </c>
      <c r="BC1230" s="181">
        <f>Инвентаризация!P1233</f>
        <v>0</v>
      </c>
      <c r="BD1230" s="181">
        <f>Инвентаризация!Q1233</f>
        <v>0</v>
      </c>
      <c r="BE1230" s="181">
        <f>IFERROR('Аксапта 2'!A1238,"-")</f>
        <v>0</v>
      </c>
      <c r="BF1230" s="38">
        <f t="shared" si="366"/>
        <v>0</v>
      </c>
      <c r="BG1230" s="38">
        <f t="shared" si="367"/>
        <v>0</v>
      </c>
      <c r="BH1230" s="38">
        <f t="shared" si="368"/>
        <v>0</v>
      </c>
      <c r="BI1230" s="181">
        <f t="shared" si="369"/>
        <v>0</v>
      </c>
      <c r="BL1230" s="181">
        <f>Инвентаризация!O1233</f>
        <v>0</v>
      </c>
      <c r="BM1230" s="181">
        <f>Инвентаризация!P1233</f>
        <v>0</v>
      </c>
      <c r="BN1230" s="181">
        <f>Инвентаризация!Q1233</f>
        <v>0</v>
      </c>
      <c r="BO1230" s="181">
        <f>IFERROR('Аксапта 3'!A1238,"-")</f>
        <v>0</v>
      </c>
      <c r="BP1230" s="38">
        <f t="shared" si="370"/>
        <v>0</v>
      </c>
      <c r="BQ1230" s="38">
        <f t="shared" si="371"/>
        <v>0</v>
      </c>
      <c r="BR1230" s="38">
        <f t="shared" si="372"/>
        <v>0</v>
      </c>
      <c r="BS1230" s="181">
        <f t="shared" si="373"/>
        <v>0</v>
      </c>
    </row>
    <row r="1231" spans="41:71">
      <c r="AO1231" s="38">
        <f t="shared" si="360"/>
        <v>0</v>
      </c>
      <c r="AP1231" s="38">
        <f t="shared" si="361"/>
        <v>0</v>
      </c>
      <c r="AR1231" s="181">
        <f>Инвентаризация!O1234</f>
        <v>0</v>
      </c>
      <c r="AS1231" s="181">
        <f>Инвентаризация!P1234</f>
        <v>0</v>
      </c>
      <c r="AT1231" s="181">
        <f>Инвентаризация!Q1234</f>
        <v>0</v>
      </c>
      <c r="AU1231" s="181">
        <f>IFERROR('Аксапта '!A1239,"-")</f>
        <v>0</v>
      </c>
      <c r="AV1231" s="38">
        <f t="shared" si="362"/>
        <v>0</v>
      </c>
      <c r="AW1231" s="38">
        <f t="shared" si="363"/>
        <v>0</v>
      </c>
      <c r="AX1231" s="38">
        <f t="shared" si="364"/>
        <v>0</v>
      </c>
      <c r="AY1231" s="181">
        <f t="shared" si="365"/>
        <v>0</v>
      </c>
      <c r="BB1231" s="181">
        <f>Инвентаризация!O1234</f>
        <v>0</v>
      </c>
      <c r="BC1231" s="181">
        <f>Инвентаризация!P1234</f>
        <v>0</v>
      </c>
      <c r="BD1231" s="181">
        <f>Инвентаризация!Q1234</f>
        <v>0</v>
      </c>
      <c r="BE1231" s="181">
        <f>IFERROR('Аксапта 2'!A1239,"-")</f>
        <v>0</v>
      </c>
      <c r="BF1231" s="38">
        <f t="shared" si="366"/>
        <v>0</v>
      </c>
      <c r="BG1231" s="38">
        <f t="shared" si="367"/>
        <v>0</v>
      </c>
      <c r="BH1231" s="38">
        <f t="shared" si="368"/>
        <v>0</v>
      </c>
      <c r="BI1231" s="181">
        <f t="shared" si="369"/>
        <v>0</v>
      </c>
      <c r="BL1231" s="181">
        <f>Инвентаризация!O1234</f>
        <v>0</v>
      </c>
      <c r="BM1231" s="181">
        <f>Инвентаризация!P1234</f>
        <v>0</v>
      </c>
      <c r="BN1231" s="181">
        <f>Инвентаризация!Q1234</f>
        <v>0</v>
      </c>
      <c r="BO1231" s="181">
        <f>IFERROR('Аксапта 3'!A1239,"-")</f>
        <v>0</v>
      </c>
      <c r="BP1231" s="38">
        <f t="shared" si="370"/>
        <v>0</v>
      </c>
      <c r="BQ1231" s="38">
        <f t="shared" si="371"/>
        <v>0</v>
      </c>
      <c r="BR1231" s="38">
        <f t="shared" si="372"/>
        <v>0</v>
      </c>
      <c r="BS1231" s="181">
        <f t="shared" si="373"/>
        <v>0</v>
      </c>
    </row>
    <row r="1232" spans="41:71">
      <c r="AO1232" s="38">
        <f t="shared" si="360"/>
        <v>0</v>
      </c>
      <c r="AP1232" s="38">
        <f t="shared" si="361"/>
        <v>0</v>
      </c>
      <c r="AR1232" s="181">
        <f>Инвентаризация!O1235</f>
        <v>0</v>
      </c>
      <c r="AS1232" s="181">
        <f>Инвентаризация!P1235</f>
        <v>0</v>
      </c>
      <c r="AT1232" s="181">
        <f>Инвентаризация!Q1235</f>
        <v>0</v>
      </c>
      <c r="AU1232" s="181">
        <f>IFERROR('Аксапта '!A1240,"-")</f>
        <v>0</v>
      </c>
      <c r="AV1232" s="38">
        <f t="shared" si="362"/>
        <v>0</v>
      </c>
      <c r="AW1232" s="38">
        <f t="shared" si="363"/>
        <v>0</v>
      </c>
      <c r="AX1232" s="38">
        <f t="shared" si="364"/>
        <v>0</v>
      </c>
      <c r="AY1232" s="181">
        <f t="shared" si="365"/>
        <v>0</v>
      </c>
      <c r="BB1232" s="181">
        <f>Инвентаризация!O1235</f>
        <v>0</v>
      </c>
      <c r="BC1232" s="181">
        <f>Инвентаризация!P1235</f>
        <v>0</v>
      </c>
      <c r="BD1232" s="181">
        <f>Инвентаризация!Q1235</f>
        <v>0</v>
      </c>
      <c r="BE1232" s="181">
        <f>IFERROR('Аксапта 2'!A1240,"-")</f>
        <v>0</v>
      </c>
      <c r="BF1232" s="38">
        <f t="shared" si="366"/>
        <v>0</v>
      </c>
      <c r="BG1232" s="38">
        <f t="shared" si="367"/>
        <v>0</v>
      </c>
      <c r="BH1232" s="38">
        <f t="shared" si="368"/>
        <v>0</v>
      </c>
      <c r="BI1232" s="181">
        <f t="shared" si="369"/>
        <v>0</v>
      </c>
      <c r="BL1232" s="181">
        <f>Инвентаризация!O1235</f>
        <v>0</v>
      </c>
      <c r="BM1232" s="181">
        <f>Инвентаризация!P1235</f>
        <v>0</v>
      </c>
      <c r="BN1232" s="181">
        <f>Инвентаризация!Q1235</f>
        <v>0</v>
      </c>
      <c r="BO1232" s="181">
        <f>IFERROR('Аксапта 3'!A1240,"-")</f>
        <v>0</v>
      </c>
      <c r="BP1232" s="38">
        <f t="shared" si="370"/>
        <v>0</v>
      </c>
      <c r="BQ1232" s="38">
        <f t="shared" si="371"/>
        <v>0</v>
      </c>
      <c r="BR1232" s="38">
        <f t="shared" si="372"/>
        <v>0</v>
      </c>
      <c r="BS1232" s="181">
        <f t="shared" si="373"/>
        <v>0</v>
      </c>
    </row>
    <row r="1233" spans="41:71">
      <c r="AO1233" s="38">
        <f t="shared" si="360"/>
        <v>0</v>
      </c>
      <c r="AP1233" s="38">
        <f t="shared" si="361"/>
        <v>0</v>
      </c>
      <c r="AR1233" s="181">
        <f>Инвентаризация!O1236</f>
        <v>0</v>
      </c>
      <c r="AS1233" s="181">
        <f>Инвентаризация!P1236</f>
        <v>0</v>
      </c>
      <c r="AT1233" s="181">
        <f>Инвентаризация!Q1236</f>
        <v>0</v>
      </c>
      <c r="AU1233" s="181">
        <f>IFERROR('Аксапта '!A1241,"-")</f>
        <v>0</v>
      </c>
      <c r="AV1233" s="38">
        <f t="shared" si="362"/>
        <v>0</v>
      </c>
      <c r="AW1233" s="38">
        <f t="shared" si="363"/>
        <v>0</v>
      </c>
      <c r="AX1233" s="38">
        <f t="shared" si="364"/>
        <v>0</v>
      </c>
      <c r="AY1233" s="181">
        <f t="shared" si="365"/>
        <v>0</v>
      </c>
      <c r="BB1233" s="181">
        <f>Инвентаризация!O1236</f>
        <v>0</v>
      </c>
      <c r="BC1233" s="181">
        <f>Инвентаризация!P1236</f>
        <v>0</v>
      </c>
      <c r="BD1233" s="181">
        <f>Инвентаризация!Q1236</f>
        <v>0</v>
      </c>
      <c r="BE1233" s="181">
        <f>IFERROR('Аксапта 2'!A1241,"-")</f>
        <v>0</v>
      </c>
      <c r="BF1233" s="38">
        <f t="shared" si="366"/>
        <v>0</v>
      </c>
      <c r="BG1233" s="38">
        <f t="shared" si="367"/>
        <v>0</v>
      </c>
      <c r="BH1233" s="38">
        <f t="shared" si="368"/>
        <v>0</v>
      </c>
      <c r="BI1233" s="181">
        <f t="shared" si="369"/>
        <v>0</v>
      </c>
      <c r="BL1233" s="181">
        <f>Инвентаризация!O1236</f>
        <v>0</v>
      </c>
      <c r="BM1233" s="181">
        <f>Инвентаризация!P1236</f>
        <v>0</v>
      </c>
      <c r="BN1233" s="181">
        <f>Инвентаризация!Q1236</f>
        <v>0</v>
      </c>
      <c r="BO1233" s="181">
        <f>IFERROR('Аксапта 3'!A1241,"-")</f>
        <v>0</v>
      </c>
      <c r="BP1233" s="38">
        <f t="shared" si="370"/>
        <v>0</v>
      </c>
      <c r="BQ1233" s="38">
        <f t="shared" si="371"/>
        <v>0</v>
      </c>
      <c r="BR1233" s="38">
        <f t="shared" si="372"/>
        <v>0</v>
      </c>
      <c r="BS1233" s="181">
        <f t="shared" si="373"/>
        <v>0</v>
      </c>
    </row>
    <row r="1234" spans="41:71">
      <c r="AO1234" s="38">
        <f t="shared" si="360"/>
        <v>0</v>
      </c>
      <c r="AP1234" s="38">
        <f t="shared" si="361"/>
        <v>0</v>
      </c>
      <c r="AR1234" s="181">
        <f>Инвентаризация!O1237</f>
        <v>0</v>
      </c>
      <c r="AS1234" s="181">
        <f>Инвентаризация!P1237</f>
        <v>0</v>
      </c>
      <c r="AT1234" s="181">
        <f>Инвентаризация!Q1237</f>
        <v>0</v>
      </c>
      <c r="AU1234" s="181">
        <f>IFERROR('Аксапта '!A1242,"-")</f>
        <v>0</v>
      </c>
      <c r="AV1234" s="38">
        <f t="shared" si="362"/>
        <v>0</v>
      </c>
      <c r="AW1234" s="38">
        <f t="shared" si="363"/>
        <v>0</v>
      </c>
      <c r="AX1234" s="38">
        <f t="shared" si="364"/>
        <v>0</v>
      </c>
      <c r="AY1234" s="181">
        <f t="shared" si="365"/>
        <v>0</v>
      </c>
      <c r="BB1234" s="181">
        <f>Инвентаризация!O1237</f>
        <v>0</v>
      </c>
      <c r="BC1234" s="181">
        <f>Инвентаризация!P1237</f>
        <v>0</v>
      </c>
      <c r="BD1234" s="181">
        <f>Инвентаризация!Q1237</f>
        <v>0</v>
      </c>
      <c r="BE1234" s="181">
        <f>IFERROR('Аксапта 2'!A1242,"-")</f>
        <v>0</v>
      </c>
      <c r="BF1234" s="38">
        <f t="shared" si="366"/>
        <v>0</v>
      </c>
      <c r="BG1234" s="38">
        <f t="shared" si="367"/>
        <v>0</v>
      </c>
      <c r="BH1234" s="38">
        <f t="shared" si="368"/>
        <v>0</v>
      </c>
      <c r="BI1234" s="181">
        <f t="shared" si="369"/>
        <v>0</v>
      </c>
      <c r="BL1234" s="181">
        <f>Инвентаризация!O1237</f>
        <v>0</v>
      </c>
      <c r="BM1234" s="181">
        <f>Инвентаризация!P1237</f>
        <v>0</v>
      </c>
      <c r="BN1234" s="181">
        <f>Инвентаризация!Q1237</f>
        <v>0</v>
      </c>
      <c r="BO1234" s="181">
        <f>IFERROR('Аксапта 3'!A1242,"-")</f>
        <v>0</v>
      </c>
      <c r="BP1234" s="38">
        <f t="shared" si="370"/>
        <v>0</v>
      </c>
      <c r="BQ1234" s="38">
        <f t="shared" si="371"/>
        <v>0</v>
      </c>
      <c r="BR1234" s="38">
        <f t="shared" si="372"/>
        <v>0</v>
      </c>
      <c r="BS1234" s="181">
        <f t="shared" si="373"/>
        <v>0</v>
      </c>
    </row>
    <row r="1235" spans="41:71">
      <c r="AO1235" s="38">
        <f t="shared" si="360"/>
        <v>0</v>
      </c>
      <c r="AP1235" s="38">
        <f t="shared" si="361"/>
        <v>0</v>
      </c>
      <c r="AR1235" s="181">
        <f>Инвентаризация!O1238</f>
        <v>0</v>
      </c>
      <c r="AS1235" s="181">
        <f>Инвентаризация!P1238</f>
        <v>0</v>
      </c>
      <c r="AT1235" s="181">
        <f>Инвентаризация!Q1238</f>
        <v>0</v>
      </c>
      <c r="AU1235" s="181">
        <f>IFERROR('Аксапта '!A1243,"-")</f>
        <v>0</v>
      </c>
      <c r="AV1235" s="38">
        <f t="shared" si="362"/>
        <v>0</v>
      </c>
      <c r="AW1235" s="38">
        <f t="shared" si="363"/>
        <v>0</v>
      </c>
      <c r="AX1235" s="38">
        <f t="shared" si="364"/>
        <v>0</v>
      </c>
      <c r="AY1235" s="181">
        <f t="shared" si="365"/>
        <v>0</v>
      </c>
      <c r="BB1235" s="181">
        <f>Инвентаризация!O1238</f>
        <v>0</v>
      </c>
      <c r="BC1235" s="181">
        <f>Инвентаризация!P1238</f>
        <v>0</v>
      </c>
      <c r="BD1235" s="181">
        <f>Инвентаризация!Q1238</f>
        <v>0</v>
      </c>
      <c r="BE1235" s="181">
        <f>IFERROR('Аксапта 2'!A1243,"-")</f>
        <v>0</v>
      </c>
      <c r="BF1235" s="38">
        <f t="shared" si="366"/>
        <v>0</v>
      </c>
      <c r="BG1235" s="38">
        <f t="shared" si="367"/>
        <v>0</v>
      </c>
      <c r="BH1235" s="38">
        <f t="shared" si="368"/>
        <v>0</v>
      </c>
      <c r="BI1235" s="181">
        <f t="shared" si="369"/>
        <v>0</v>
      </c>
      <c r="BL1235" s="181">
        <f>Инвентаризация!O1238</f>
        <v>0</v>
      </c>
      <c r="BM1235" s="181">
        <f>Инвентаризация!P1238</f>
        <v>0</v>
      </c>
      <c r="BN1235" s="181">
        <f>Инвентаризация!Q1238</f>
        <v>0</v>
      </c>
      <c r="BO1235" s="181">
        <f>IFERROR('Аксапта 3'!A1243,"-")</f>
        <v>0</v>
      </c>
      <c r="BP1235" s="38">
        <f t="shared" si="370"/>
        <v>0</v>
      </c>
      <c r="BQ1235" s="38">
        <f t="shared" si="371"/>
        <v>0</v>
      </c>
      <c r="BR1235" s="38">
        <f t="shared" si="372"/>
        <v>0</v>
      </c>
      <c r="BS1235" s="181">
        <f t="shared" si="373"/>
        <v>0</v>
      </c>
    </row>
    <row r="1236" spans="41:71">
      <c r="AO1236" s="38">
        <f t="shared" si="360"/>
        <v>0</v>
      </c>
      <c r="AP1236" s="38">
        <f t="shared" si="361"/>
        <v>0</v>
      </c>
      <c r="AR1236" s="181">
        <f>Инвентаризация!O1239</f>
        <v>0</v>
      </c>
      <c r="AS1236" s="181">
        <f>Инвентаризация!P1239</f>
        <v>0</v>
      </c>
      <c r="AT1236" s="181">
        <f>Инвентаризация!Q1239</f>
        <v>0</v>
      </c>
      <c r="AU1236" s="181">
        <f>IFERROR('Аксапта '!A1244,"-")</f>
        <v>0</v>
      </c>
      <c r="AV1236" s="38">
        <f t="shared" si="362"/>
        <v>0</v>
      </c>
      <c r="AW1236" s="38">
        <f t="shared" si="363"/>
        <v>0</v>
      </c>
      <c r="AX1236" s="38">
        <f t="shared" si="364"/>
        <v>0</v>
      </c>
      <c r="AY1236" s="181">
        <f t="shared" si="365"/>
        <v>0</v>
      </c>
      <c r="BB1236" s="181">
        <f>Инвентаризация!O1239</f>
        <v>0</v>
      </c>
      <c r="BC1236" s="181">
        <f>Инвентаризация!P1239</f>
        <v>0</v>
      </c>
      <c r="BD1236" s="181">
        <f>Инвентаризация!Q1239</f>
        <v>0</v>
      </c>
      <c r="BE1236" s="181">
        <f>IFERROR('Аксапта 2'!A1244,"-")</f>
        <v>0</v>
      </c>
      <c r="BF1236" s="38">
        <f t="shared" si="366"/>
        <v>0</v>
      </c>
      <c r="BG1236" s="38">
        <f t="shared" si="367"/>
        <v>0</v>
      </c>
      <c r="BH1236" s="38">
        <f t="shared" si="368"/>
        <v>0</v>
      </c>
      <c r="BI1236" s="181">
        <f t="shared" si="369"/>
        <v>0</v>
      </c>
      <c r="BL1236" s="181">
        <f>Инвентаризация!O1239</f>
        <v>0</v>
      </c>
      <c r="BM1236" s="181">
        <f>Инвентаризация!P1239</f>
        <v>0</v>
      </c>
      <c r="BN1236" s="181">
        <f>Инвентаризация!Q1239</f>
        <v>0</v>
      </c>
      <c r="BO1236" s="181">
        <f>IFERROR('Аксапта 3'!A1244,"-")</f>
        <v>0</v>
      </c>
      <c r="BP1236" s="38">
        <f t="shared" si="370"/>
        <v>0</v>
      </c>
      <c r="BQ1236" s="38">
        <f t="shared" si="371"/>
        <v>0</v>
      </c>
      <c r="BR1236" s="38">
        <f t="shared" si="372"/>
        <v>0</v>
      </c>
      <c r="BS1236" s="181">
        <f t="shared" si="373"/>
        <v>0</v>
      </c>
    </row>
    <row r="1237" spans="41:71">
      <c r="AO1237" s="38">
        <f t="shared" si="360"/>
        <v>0</v>
      </c>
      <c r="AP1237" s="38">
        <f t="shared" si="361"/>
        <v>0</v>
      </c>
      <c r="AR1237" s="181">
        <f>Инвентаризация!O1240</f>
        <v>0</v>
      </c>
      <c r="AS1237" s="181">
        <f>Инвентаризация!P1240</f>
        <v>0</v>
      </c>
      <c r="AT1237" s="181">
        <f>Инвентаризация!Q1240</f>
        <v>0</v>
      </c>
      <c r="AU1237" s="181">
        <f>IFERROR('Аксапта '!A1245,"-")</f>
        <v>0</v>
      </c>
      <c r="AV1237" s="38">
        <f t="shared" si="362"/>
        <v>0</v>
      </c>
      <c r="AW1237" s="38">
        <f t="shared" si="363"/>
        <v>0</v>
      </c>
      <c r="AX1237" s="38">
        <f t="shared" si="364"/>
        <v>0</v>
      </c>
      <c r="AY1237" s="181">
        <f t="shared" si="365"/>
        <v>0</v>
      </c>
      <c r="BB1237" s="181">
        <f>Инвентаризация!O1240</f>
        <v>0</v>
      </c>
      <c r="BC1237" s="181">
        <f>Инвентаризация!P1240</f>
        <v>0</v>
      </c>
      <c r="BD1237" s="181">
        <f>Инвентаризация!Q1240</f>
        <v>0</v>
      </c>
      <c r="BE1237" s="181">
        <f>IFERROR('Аксапта 2'!A1245,"-")</f>
        <v>0</v>
      </c>
      <c r="BF1237" s="38">
        <f t="shared" si="366"/>
        <v>0</v>
      </c>
      <c r="BG1237" s="38">
        <f t="shared" si="367"/>
        <v>0</v>
      </c>
      <c r="BH1237" s="38">
        <f t="shared" si="368"/>
        <v>0</v>
      </c>
      <c r="BI1237" s="181">
        <f t="shared" si="369"/>
        <v>0</v>
      </c>
      <c r="BL1237" s="181">
        <f>Инвентаризация!O1240</f>
        <v>0</v>
      </c>
      <c r="BM1237" s="181">
        <f>Инвентаризация!P1240</f>
        <v>0</v>
      </c>
      <c r="BN1237" s="181">
        <f>Инвентаризация!Q1240</f>
        <v>0</v>
      </c>
      <c r="BO1237" s="181">
        <f>IFERROR('Аксапта 3'!A1245,"-")</f>
        <v>0</v>
      </c>
      <c r="BP1237" s="38">
        <f t="shared" si="370"/>
        <v>0</v>
      </c>
      <c r="BQ1237" s="38">
        <f t="shared" si="371"/>
        <v>0</v>
      </c>
      <c r="BR1237" s="38">
        <f t="shared" si="372"/>
        <v>0</v>
      </c>
      <c r="BS1237" s="181">
        <f t="shared" si="373"/>
        <v>0</v>
      </c>
    </row>
    <row r="1238" spans="41:71">
      <c r="AO1238" s="38">
        <f t="shared" si="360"/>
        <v>0</v>
      </c>
      <c r="AP1238" s="38">
        <f t="shared" si="361"/>
        <v>0</v>
      </c>
      <c r="AR1238" s="181">
        <f>Инвентаризация!O1241</f>
        <v>0</v>
      </c>
      <c r="AS1238" s="181">
        <f>Инвентаризация!P1241</f>
        <v>0</v>
      </c>
      <c r="AT1238" s="181">
        <f>Инвентаризация!Q1241</f>
        <v>0</v>
      </c>
      <c r="AU1238" s="181">
        <f>IFERROR('Аксапта '!A1246,"-")</f>
        <v>0</v>
      </c>
      <c r="AV1238" s="38">
        <f t="shared" si="362"/>
        <v>0</v>
      </c>
      <c r="AW1238" s="38">
        <f t="shared" si="363"/>
        <v>0</v>
      </c>
      <c r="AX1238" s="38">
        <f t="shared" si="364"/>
        <v>0</v>
      </c>
      <c r="AY1238" s="181">
        <f t="shared" si="365"/>
        <v>0</v>
      </c>
      <c r="BB1238" s="181">
        <f>Инвентаризация!O1241</f>
        <v>0</v>
      </c>
      <c r="BC1238" s="181">
        <f>Инвентаризация!P1241</f>
        <v>0</v>
      </c>
      <c r="BD1238" s="181">
        <f>Инвентаризация!Q1241</f>
        <v>0</v>
      </c>
      <c r="BE1238" s="181">
        <f>IFERROR('Аксапта 2'!A1246,"-")</f>
        <v>0</v>
      </c>
      <c r="BF1238" s="38">
        <f t="shared" si="366"/>
        <v>0</v>
      </c>
      <c r="BG1238" s="38">
        <f t="shared" si="367"/>
        <v>0</v>
      </c>
      <c r="BH1238" s="38">
        <f t="shared" si="368"/>
        <v>0</v>
      </c>
      <c r="BI1238" s="181">
        <f t="shared" si="369"/>
        <v>0</v>
      </c>
      <c r="BL1238" s="181">
        <f>Инвентаризация!O1241</f>
        <v>0</v>
      </c>
      <c r="BM1238" s="181">
        <f>Инвентаризация!P1241</f>
        <v>0</v>
      </c>
      <c r="BN1238" s="181">
        <f>Инвентаризация!Q1241</f>
        <v>0</v>
      </c>
      <c r="BO1238" s="181">
        <f>IFERROR('Аксапта 3'!A1246,"-")</f>
        <v>0</v>
      </c>
      <c r="BP1238" s="38">
        <f t="shared" si="370"/>
        <v>0</v>
      </c>
      <c r="BQ1238" s="38">
        <f t="shared" si="371"/>
        <v>0</v>
      </c>
      <c r="BR1238" s="38">
        <f t="shared" si="372"/>
        <v>0</v>
      </c>
      <c r="BS1238" s="181">
        <f t="shared" si="373"/>
        <v>0</v>
      </c>
    </row>
    <row r="1239" spans="41:71">
      <c r="AO1239" s="38">
        <f t="shared" si="360"/>
        <v>0</v>
      </c>
      <c r="AP1239" s="38">
        <f t="shared" si="361"/>
        <v>0</v>
      </c>
      <c r="AR1239" s="181">
        <f>Инвентаризация!O1242</f>
        <v>0</v>
      </c>
      <c r="AS1239" s="181">
        <f>Инвентаризация!P1242</f>
        <v>0</v>
      </c>
      <c r="AT1239" s="181">
        <f>Инвентаризация!Q1242</f>
        <v>0</v>
      </c>
      <c r="AU1239" s="181">
        <f>IFERROR('Аксапта '!A1247,"-")</f>
        <v>0</v>
      </c>
      <c r="AV1239" s="38">
        <f t="shared" si="362"/>
        <v>0</v>
      </c>
      <c r="AW1239" s="38">
        <f t="shared" si="363"/>
        <v>0</v>
      </c>
      <c r="AX1239" s="38">
        <f t="shared" si="364"/>
        <v>0</v>
      </c>
      <c r="AY1239" s="181">
        <f t="shared" si="365"/>
        <v>0</v>
      </c>
      <c r="BB1239" s="181">
        <f>Инвентаризация!O1242</f>
        <v>0</v>
      </c>
      <c r="BC1239" s="181">
        <f>Инвентаризация!P1242</f>
        <v>0</v>
      </c>
      <c r="BD1239" s="181">
        <f>Инвентаризация!Q1242</f>
        <v>0</v>
      </c>
      <c r="BE1239" s="181">
        <f>IFERROR('Аксапта 2'!A1247,"-")</f>
        <v>0</v>
      </c>
      <c r="BF1239" s="38">
        <f t="shared" si="366"/>
        <v>0</v>
      </c>
      <c r="BG1239" s="38">
        <f t="shared" si="367"/>
        <v>0</v>
      </c>
      <c r="BH1239" s="38">
        <f t="shared" si="368"/>
        <v>0</v>
      </c>
      <c r="BI1239" s="181">
        <f t="shared" si="369"/>
        <v>0</v>
      </c>
      <c r="BL1239" s="181">
        <f>Инвентаризация!O1242</f>
        <v>0</v>
      </c>
      <c r="BM1239" s="181">
        <f>Инвентаризация!P1242</f>
        <v>0</v>
      </c>
      <c r="BN1239" s="181">
        <f>Инвентаризация!Q1242</f>
        <v>0</v>
      </c>
      <c r="BO1239" s="181">
        <f>IFERROR('Аксапта 3'!A1247,"-")</f>
        <v>0</v>
      </c>
      <c r="BP1239" s="38">
        <f t="shared" si="370"/>
        <v>0</v>
      </c>
      <c r="BQ1239" s="38">
        <f t="shared" si="371"/>
        <v>0</v>
      </c>
      <c r="BR1239" s="38">
        <f t="shared" si="372"/>
        <v>0</v>
      </c>
      <c r="BS1239" s="181">
        <f t="shared" si="373"/>
        <v>0</v>
      </c>
    </row>
    <row r="1240" spans="41:71">
      <c r="AO1240" s="38">
        <f t="shared" si="360"/>
        <v>0</v>
      </c>
      <c r="AP1240" s="38">
        <f t="shared" si="361"/>
        <v>0</v>
      </c>
      <c r="AR1240" s="181">
        <f>Инвентаризация!O1243</f>
        <v>0</v>
      </c>
      <c r="AS1240" s="181">
        <f>Инвентаризация!P1243</f>
        <v>0</v>
      </c>
      <c r="AT1240" s="181">
        <f>Инвентаризация!Q1243</f>
        <v>0</v>
      </c>
      <c r="AU1240" s="181">
        <f>IFERROR('Аксапта '!A1248,"-")</f>
        <v>0</v>
      </c>
      <c r="AV1240" s="38">
        <f t="shared" si="362"/>
        <v>0</v>
      </c>
      <c r="AW1240" s="38">
        <f t="shared" si="363"/>
        <v>0</v>
      </c>
      <c r="AX1240" s="38">
        <f t="shared" si="364"/>
        <v>0</v>
      </c>
      <c r="AY1240" s="181">
        <f t="shared" si="365"/>
        <v>0</v>
      </c>
      <c r="BB1240" s="181">
        <f>Инвентаризация!O1243</f>
        <v>0</v>
      </c>
      <c r="BC1240" s="181">
        <f>Инвентаризация!P1243</f>
        <v>0</v>
      </c>
      <c r="BD1240" s="181">
        <f>Инвентаризация!Q1243</f>
        <v>0</v>
      </c>
      <c r="BE1240" s="181">
        <f>IFERROR('Аксапта 2'!A1248,"-")</f>
        <v>0</v>
      </c>
      <c r="BF1240" s="38">
        <f t="shared" si="366"/>
        <v>0</v>
      </c>
      <c r="BG1240" s="38">
        <f t="shared" si="367"/>
        <v>0</v>
      </c>
      <c r="BH1240" s="38">
        <f t="shared" si="368"/>
        <v>0</v>
      </c>
      <c r="BI1240" s="181">
        <f t="shared" si="369"/>
        <v>0</v>
      </c>
      <c r="BL1240" s="181">
        <f>Инвентаризация!O1243</f>
        <v>0</v>
      </c>
      <c r="BM1240" s="181">
        <f>Инвентаризация!P1243</f>
        <v>0</v>
      </c>
      <c r="BN1240" s="181">
        <f>Инвентаризация!Q1243</f>
        <v>0</v>
      </c>
      <c r="BO1240" s="181">
        <f>IFERROR('Аксапта 3'!A1248,"-")</f>
        <v>0</v>
      </c>
      <c r="BP1240" s="38">
        <f t="shared" si="370"/>
        <v>0</v>
      </c>
      <c r="BQ1240" s="38">
        <f t="shared" si="371"/>
        <v>0</v>
      </c>
      <c r="BR1240" s="38">
        <f t="shared" si="372"/>
        <v>0</v>
      </c>
      <c r="BS1240" s="181">
        <f t="shared" si="373"/>
        <v>0</v>
      </c>
    </row>
    <row r="1241" spans="41:71">
      <c r="AO1241" s="38">
        <f t="shared" si="360"/>
        <v>0</v>
      </c>
      <c r="AP1241" s="38">
        <f t="shared" si="361"/>
        <v>0</v>
      </c>
      <c r="AR1241" s="181">
        <f>Инвентаризация!O1244</f>
        <v>0</v>
      </c>
      <c r="AS1241" s="181">
        <f>Инвентаризация!P1244</f>
        <v>0</v>
      </c>
      <c r="AT1241" s="181">
        <f>Инвентаризация!Q1244</f>
        <v>0</v>
      </c>
      <c r="AU1241" s="181">
        <f>IFERROR('Аксапта '!A1249,"-")</f>
        <v>0</v>
      </c>
      <c r="AV1241" s="38">
        <f t="shared" si="362"/>
        <v>0</v>
      </c>
      <c r="AW1241" s="38">
        <f t="shared" si="363"/>
        <v>0</v>
      </c>
      <c r="AX1241" s="38">
        <f t="shared" si="364"/>
        <v>0</v>
      </c>
      <c r="AY1241" s="181">
        <f t="shared" si="365"/>
        <v>0</v>
      </c>
      <c r="BB1241" s="181">
        <f>Инвентаризация!O1244</f>
        <v>0</v>
      </c>
      <c r="BC1241" s="181">
        <f>Инвентаризация!P1244</f>
        <v>0</v>
      </c>
      <c r="BD1241" s="181">
        <f>Инвентаризация!Q1244</f>
        <v>0</v>
      </c>
      <c r="BE1241" s="181">
        <f>IFERROR('Аксапта 2'!A1249,"-")</f>
        <v>0</v>
      </c>
      <c r="BF1241" s="38">
        <f t="shared" si="366"/>
        <v>0</v>
      </c>
      <c r="BG1241" s="38">
        <f t="shared" si="367"/>
        <v>0</v>
      </c>
      <c r="BH1241" s="38">
        <f t="shared" si="368"/>
        <v>0</v>
      </c>
      <c r="BI1241" s="181">
        <f t="shared" si="369"/>
        <v>0</v>
      </c>
      <c r="BL1241" s="181">
        <f>Инвентаризация!O1244</f>
        <v>0</v>
      </c>
      <c r="BM1241" s="181">
        <f>Инвентаризация!P1244</f>
        <v>0</v>
      </c>
      <c r="BN1241" s="181">
        <f>Инвентаризация!Q1244</f>
        <v>0</v>
      </c>
      <c r="BO1241" s="181">
        <f>IFERROR('Аксапта 3'!A1249,"-")</f>
        <v>0</v>
      </c>
      <c r="BP1241" s="38">
        <f t="shared" si="370"/>
        <v>0</v>
      </c>
      <c r="BQ1241" s="38">
        <f t="shared" si="371"/>
        <v>0</v>
      </c>
      <c r="BR1241" s="38">
        <f t="shared" si="372"/>
        <v>0</v>
      </c>
      <c r="BS1241" s="181">
        <f t="shared" si="373"/>
        <v>0</v>
      </c>
    </row>
    <row r="1242" spans="41:71">
      <c r="AO1242" s="38">
        <f t="shared" si="360"/>
        <v>0</v>
      </c>
      <c r="AP1242" s="38">
        <f t="shared" si="361"/>
        <v>0</v>
      </c>
      <c r="AR1242" s="181">
        <f>Инвентаризация!O1245</f>
        <v>0</v>
      </c>
      <c r="AS1242" s="181">
        <f>Инвентаризация!P1245</f>
        <v>0</v>
      </c>
      <c r="AT1242" s="181">
        <f>Инвентаризация!Q1245</f>
        <v>0</v>
      </c>
      <c r="AU1242" s="181">
        <f>IFERROR('Аксапта '!A1250,"-")</f>
        <v>0</v>
      </c>
      <c r="AV1242" s="38">
        <f t="shared" si="362"/>
        <v>0</v>
      </c>
      <c r="AW1242" s="38">
        <f t="shared" si="363"/>
        <v>0</v>
      </c>
      <c r="AX1242" s="38">
        <f t="shared" si="364"/>
        <v>0</v>
      </c>
      <c r="AY1242" s="181">
        <f t="shared" si="365"/>
        <v>0</v>
      </c>
      <c r="BB1242" s="181">
        <f>Инвентаризация!O1245</f>
        <v>0</v>
      </c>
      <c r="BC1242" s="181">
        <f>Инвентаризация!P1245</f>
        <v>0</v>
      </c>
      <c r="BD1242" s="181">
        <f>Инвентаризация!Q1245</f>
        <v>0</v>
      </c>
      <c r="BE1242" s="181">
        <f>IFERROR('Аксапта 2'!A1250,"-")</f>
        <v>0</v>
      </c>
      <c r="BF1242" s="38">
        <f t="shared" si="366"/>
        <v>0</v>
      </c>
      <c r="BG1242" s="38">
        <f t="shared" si="367"/>
        <v>0</v>
      </c>
      <c r="BH1242" s="38">
        <f t="shared" si="368"/>
        <v>0</v>
      </c>
      <c r="BI1242" s="181">
        <f t="shared" si="369"/>
        <v>0</v>
      </c>
      <c r="BL1242" s="181">
        <f>Инвентаризация!O1245</f>
        <v>0</v>
      </c>
      <c r="BM1242" s="181">
        <f>Инвентаризация!P1245</f>
        <v>0</v>
      </c>
      <c r="BN1242" s="181">
        <f>Инвентаризация!Q1245</f>
        <v>0</v>
      </c>
      <c r="BO1242" s="181">
        <f>IFERROR('Аксапта 3'!A1250,"-")</f>
        <v>0</v>
      </c>
      <c r="BP1242" s="38">
        <f t="shared" si="370"/>
        <v>0</v>
      </c>
      <c r="BQ1242" s="38">
        <f t="shared" si="371"/>
        <v>0</v>
      </c>
      <c r="BR1242" s="38">
        <f t="shared" si="372"/>
        <v>0</v>
      </c>
      <c r="BS1242" s="181">
        <f t="shared" si="373"/>
        <v>0</v>
      </c>
    </row>
    <row r="1243" spans="41:71">
      <c r="AO1243" s="38">
        <f t="shared" si="360"/>
        <v>0</v>
      </c>
      <c r="AP1243" s="38">
        <f t="shared" si="361"/>
        <v>0</v>
      </c>
      <c r="AR1243" s="181">
        <f>Инвентаризация!O1246</f>
        <v>0</v>
      </c>
      <c r="AS1243" s="181">
        <f>Инвентаризация!P1246</f>
        <v>0</v>
      </c>
      <c r="AT1243" s="181">
        <f>Инвентаризация!Q1246</f>
        <v>0</v>
      </c>
      <c r="AU1243" s="181">
        <f>IFERROR('Аксапта '!A1251,"-")</f>
        <v>0</v>
      </c>
      <c r="AV1243" s="38">
        <f t="shared" si="362"/>
        <v>0</v>
      </c>
      <c r="AW1243" s="38">
        <f t="shared" si="363"/>
        <v>0</v>
      </c>
      <c r="AX1243" s="38">
        <f t="shared" si="364"/>
        <v>0</v>
      </c>
      <c r="AY1243" s="181">
        <f t="shared" si="365"/>
        <v>0</v>
      </c>
      <c r="BB1243" s="181">
        <f>Инвентаризация!O1246</f>
        <v>0</v>
      </c>
      <c r="BC1243" s="181">
        <f>Инвентаризация!P1246</f>
        <v>0</v>
      </c>
      <c r="BD1243" s="181">
        <f>Инвентаризация!Q1246</f>
        <v>0</v>
      </c>
      <c r="BE1243" s="181">
        <f>IFERROR('Аксапта 2'!A1251,"-")</f>
        <v>0</v>
      </c>
      <c r="BF1243" s="38">
        <f t="shared" si="366"/>
        <v>0</v>
      </c>
      <c r="BG1243" s="38">
        <f t="shared" si="367"/>
        <v>0</v>
      </c>
      <c r="BH1243" s="38">
        <f t="shared" si="368"/>
        <v>0</v>
      </c>
      <c r="BI1243" s="181">
        <f t="shared" si="369"/>
        <v>0</v>
      </c>
      <c r="BL1243" s="181">
        <f>Инвентаризация!O1246</f>
        <v>0</v>
      </c>
      <c r="BM1243" s="181">
        <f>Инвентаризация!P1246</f>
        <v>0</v>
      </c>
      <c r="BN1243" s="181">
        <f>Инвентаризация!Q1246</f>
        <v>0</v>
      </c>
      <c r="BO1243" s="181">
        <f>IFERROR('Аксапта 3'!A1251,"-")</f>
        <v>0</v>
      </c>
      <c r="BP1243" s="38">
        <f t="shared" si="370"/>
        <v>0</v>
      </c>
      <c r="BQ1243" s="38">
        <f t="shared" si="371"/>
        <v>0</v>
      </c>
      <c r="BR1243" s="38">
        <f t="shared" si="372"/>
        <v>0</v>
      </c>
      <c r="BS1243" s="181">
        <f t="shared" si="373"/>
        <v>0</v>
      </c>
    </row>
    <row r="1244" spans="41:71">
      <c r="AO1244" s="38">
        <f t="shared" si="360"/>
        <v>0</v>
      </c>
      <c r="AP1244" s="38">
        <f t="shared" si="361"/>
        <v>0</v>
      </c>
      <c r="AR1244" s="181">
        <f>Инвентаризация!O1247</f>
        <v>0</v>
      </c>
      <c r="AS1244" s="181">
        <f>Инвентаризация!P1247</f>
        <v>0</v>
      </c>
      <c r="AT1244" s="181">
        <f>Инвентаризация!Q1247</f>
        <v>0</v>
      </c>
      <c r="AU1244" s="181">
        <f>IFERROR('Аксапта '!A1252,"-")</f>
        <v>0</v>
      </c>
      <c r="AV1244" s="38">
        <f t="shared" si="362"/>
        <v>0</v>
      </c>
      <c r="AW1244" s="38">
        <f t="shared" si="363"/>
        <v>0</v>
      </c>
      <c r="AX1244" s="38">
        <f t="shared" si="364"/>
        <v>0</v>
      </c>
      <c r="AY1244" s="181">
        <f t="shared" si="365"/>
        <v>0</v>
      </c>
      <c r="BB1244" s="181">
        <f>Инвентаризация!O1247</f>
        <v>0</v>
      </c>
      <c r="BC1244" s="181">
        <f>Инвентаризация!P1247</f>
        <v>0</v>
      </c>
      <c r="BD1244" s="181">
        <f>Инвентаризация!Q1247</f>
        <v>0</v>
      </c>
      <c r="BE1244" s="181">
        <f>IFERROR('Аксапта 2'!A1252,"-")</f>
        <v>0</v>
      </c>
      <c r="BF1244" s="38">
        <f t="shared" si="366"/>
        <v>0</v>
      </c>
      <c r="BG1244" s="38">
        <f t="shared" si="367"/>
        <v>0</v>
      </c>
      <c r="BH1244" s="38">
        <f t="shared" si="368"/>
        <v>0</v>
      </c>
      <c r="BI1244" s="181">
        <f t="shared" si="369"/>
        <v>0</v>
      </c>
      <c r="BL1244" s="181">
        <f>Инвентаризация!O1247</f>
        <v>0</v>
      </c>
      <c r="BM1244" s="181">
        <f>Инвентаризация!P1247</f>
        <v>0</v>
      </c>
      <c r="BN1244" s="181">
        <f>Инвентаризация!Q1247</f>
        <v>0</v>
      </c>
      <c r="BO1244" s="181">
        <f>IFERROR('Аксапта 3'!A1252,"-")</f>
        <v>0</v>
      </c>
      <c r="BP1244" s="38">
        <f t="shared" si="370"/>
        <v>0</v>
      </c>
      <c r="BQ1244" s="38">
        <f t="shared" si="371"/>
        <v>0</v>
      </c>
      <c r="BR1244" s="38">
        <f t="shared" si="372"/>
        <v>0</v>
      </c>
      <c r="BS1244" s="181">
        <f t="shared" si="373"/>
        <v>0</v>
      </c>
    </row>
    <row r="1245" spans="41:71">
      <c r="AO1245" s="38">
        <f t="shared" si="360"/>
        <v>0</v>
      </c>
      <c r="AP1245" s="38">
        <f t="shared" si="361"/>
        <v>0</v>
      </c>
      <c r="AR1245" s="181">
        <f>Инвентаризация!O1248</f>
        <v>0</v>
      </c>
      <c r="AS1245" s="181">
        <f>Инвентаризация!P1248</f>
        <v>0</v>
      </c>
      <c r="AT1245" s="181">
        <f>Инвентаризация!Q1248</f>
        <v>0</v>
      </c>
      <c r="AU1245" s="181">
        <f>IFERROR('Аксапта '!A1253,"-")</f>
        <v>0</v>
      </c>
      <c r="AV1245" s="38">
        <f t="shared" si="362"/>
        <v>0</v>
      </c>
      <c r="AW1245" s="38">
        <f t="shared" si="363"/>
        <v>0</v>
      </c>
      <c r="AX1245" s="38">
        <f t="shared" si="364"/>
        <v>0</v>
      </c>
      <c r="AY1245" s="181">
        <f t="shared" si="365"/>
        <v>0</v>
      </c>
      <c r="BB1245" s="181">
        <f>Инвентаризация!O1248</f>
        <v>0</v>
      </c>
      <c r="BC1245" s="181">
        <f>Инвентаризация!P1248</f>
        <v>0</v>
      </c>
      <c r="BD1245" s="181">
        <f>Инвентаризация!Q1248</f>
        <v>0</v>
      </c>
      <c r="BE1245" s="181">
        <f>IFERROR('Аксапта 2'!A1253,"-")</f>
        <v>0</v>
      </c>
      <c r="BF1245" s="38">
        <f t="shared" si="366"/>
        <v>0</v>
      </c>
      <c r="BG1245" s="38">
        <f t="shared" si="367"/>
        <v>0</v>
      </c>
      <c r="BH1245" s="38">
        <f t="shared" si="368"/>
        <v>0</v>
      </c>
      <c r="BI1245" s="181">
        <f t="shared" si="369"/>
        <v>0</v>
      </c>
      <c r="BL1245" s="181">
        <f>Инвентаризация!O1248</f>
        <v>0</v>
      </c>
      <c r="BM1245" s="181">
        <f>Инвентаризация!P1248</f>
        <v>0</v>
      </c>
      <c r="BN1245" s="181">
        <f>Инвентаризация!Q1248</f>
        <v>0</v>
      </c>
      <c r="BO1245" s="181">
        <f>IFERROR('Аксапта 3'!A1253,"-")</f>
        <v>0</v>
      </c>
      <c r="BP1245" s="38">
        <f t="shared" si="370"/>
        <v>0</v>
      </c>
      <c r="BQ1245" s="38">
        <f t="shared" si="371"/>
        <v>0</v>
      </c>
      <c r="BR1245" s="38">
        <f t="shared" si="372"/>
        <v>0</v>
      </c>
      <c r="BS1245" s="181">
        <f t="shared" si="373"/>
        <v>0</v>
      </c>
    </row>
    <row r="1246" spans="41:71">
      <c r="AO1246" s="38">
        <f t="shared" si="360"/>
        <v>0</v>
      </c>
      <c r="AP1246" s="38">
        <f t="shared" si="361"/>
        <v>0</v>
      </c>
      <c r="AR1246" s="181">
        <f>Инвентаризация!O1249</f>
        <v>0</v>
      </c>
      <c r="AS1246" s="181">
        <f>Инвентаризация!P1249</f>
        <v>0</v>
      </c>
      <c r="AT1246" s="181">
        <f>Инвентаризация!Q1249</f>
        <v>0</v>
      </c>
      <c r="AU1246" s="181">
        <f>IFERROR('Аксапта '!A1254,"-")</f>
        <v>0</v>
      </c>
      <c r="AV1246" s="38">
        <f t="shared" si="362"/>
        <v>0</v>
      </c>
      <c r="AW1246" s="38">
        <f t="shared" si="363"/>
        <v>0</v>
      </c>
      <c r="AX1246" s="38">
        <f t="shared" si="364"/>
        <v>0</v>
      </c>
      <c r="AY1246" s="181">
        <f t="shared" si="365"/>
        <v>0</v>
      </c>
      <c r="BB1246" s="181">
        <f>Инвентаризация!O1249</f>
        <v>0</v>
      </c>
      <c r="BC1246" s="181">
        <f>Инвентаризация!P1249</f>
        <v>0</v>
      </c>
      <c r="BD1246" s="181">
        <f>Инвентаризация!Q1249</f>
        <v>0</v>
      </c>
      <c r="BE1246" s="181">
        <f>IFERROR('Аксапта 2'!A1254,"-")</f>
        <v>0</v>
      </c>
      <c r="BF1246" s="38">
        <f t="shared" si="366"/>
        <v>0</v>
      </c>
      <c r="BG1246" s="38">
        <f t="shared" si="367"/>
        <v>0</v>
      </c>
      <c r="BH1246" s="38">
        <f t="shared" si="368"/>
        <v>0</v>
      </c>
      <c r="BI1246" s="181">
        <f t="shared" si="369"/>
        <v>0</v>
      </c>
      <c r="BL1246" s="181">
        <f>Инвентаризация!O1249</f>
        <v>0</v>
      </c>
      <c r="BM1246" s="181">
        <f>Инвентаризация!P1249</f>
        <v>0</v>
      </c>
      <c r="BN1246" s="181">
        <f>Инвентаризация!Q1249</f>
        <v>0</v>
      </c>
      <c r="BO1246" s="181">
        <f>IFERROR('Аксапта 3'!A1254,"-")</f>
        <v>0</v>
      </c>
      <c r="BP1246" s="38">
        <f t="shared" si="370"/>
        <v>0</v>
      </c>
      <c r="BQ1246" s="38">
        <f t="shared" si="371"/>
        <v>0</v>
      </c>
      <c r="BR1246" s="38">
        <f t="shared" si="372"/>
        <v>0</v>
      </c>
      <c r="BS1246" s="181">
        <f t="shared" si="373"/>
        <v>0</v>
      </c>
    </row>
    <row r="1247" spans="41:71">
      <c r="AO1247" s="38">
        <f t="shared" si="360"/>
        <v>0</v>
      </c>
      <c r="AP1247" s="38">
        <f t="shared" si="361"/>
        <v>0</v>
      </c>
      <c r="AR1247" s="181">
        <f>Инвентаризация!O1250</f>
        <v>0</v>
      </c>
      <c r="AS1247" s="181">
        <f>Инвентаризация!P1250</f>
        <v>0</v>
      </c>
      <c r="AT1247" s="181">
        <f>Инвентаризация!Q1250</f>
        <v>0</v>
      </c>
      <c r="AU1247" s="181">
        <f>IFERROR('Аксапта '!A1255,"-")</f>
        <v>0</v>
      </c>
      <c r="AV1247" s="38">
        <f t="shared" si="362"/>
        <v>0</v>
      </c>
      <c r="AW1247" s="38">
        <f t="shared" si="363"/>
        <v>0</v>
      </c>
      <c r="AX1247" s="38">
        <f t="shared" si="364"/>
        <v>0</v>
      </c>
      <c r="AY1247" s="181">
        <f t="shared" si="365"/>
        <v>0</v>
      </c>
      <c r="BB1247" s="181">
        <f>Инвентаризация!O1250</f>
        <v>0</v>
      </c>
      <c r="BC1247" s="181">
        <f>Инвентаризация!P1250</f>
        <v>0</v>
      </c>
      <c r="BD1247" s="181">
        <f>Инвентаризация!Q1250</f>
        <v>0</v>
      </c>
      <c r="BE1247" s="181">
        <f>IFERROR('Аксапта 2'!A1255,"-")</f>
        <v>0</v>
      </c>
      <c r="BF1247" s="38">
        <f t="shared" si="366"/>
        <v>0</v>
      </c>
      <c r="BG1247" s="38">
        <f t="shared" si="367"/>
        <v>0</v>
      </c>
      <c r="BH1247" s="38">
        <f t="shared" si="368"/>
        <v>0</v>
      </c>
      <c r="BI1247" s="181">
        <f t="shared" si="369"/>
        <v>0</v>
      </c>
      <c r="BL1247" s="181">
        <f>Инвентаризация!O1250</f>
        <v>0</v>
      </c>
      <c r="BM1247" s="181">
        <f>Инвентаризация!P1250</f>
        <v>0</v>
      </c>
      <c r="BN1247" s="181">
        <f>Инвентаризация!Q1250</f>
        <v>0</v>
      </c>
      <c r="BO1247" s="181">
        <f>IFERROR('Аксапта 3'!A1255,"-")</f>
        <v>0</v>
      </c>
      <c r="BP1247" s="38">
        <f t="shared" si="370"/>
        <v>0</v>
      </c>
      <c r="BQ1247" s="38">
        <f t="shared" si="371"/>
        <v>0</v>
      </c>
      <c r="BR1247" s="38">
        <f t="shared" si="372"/>
        <v>0</v>
      </c>
      <c r="BS1247" s="181">
        <f t="shared" si="373"/>
        <v>0</v>
      </c>
    </row>
    <row r="1248" spans="41:71">
      <c r="AO1248" s="38">
        <f t="shared" si="360"/>
        <v>0</v>
      </c>
      <c r="AP1248" s="38">
        <f t="shared" si="361"/>
        <v>0</v>
      </c>
      <c r="AR1248" s="181">
        <f>Инвентаризация!O1251</f>
        <v>0</v>
      </c>
      <c r="AS1248" s="181">
        <f>Инвентаризация!P1251</f>
        <v>0</v>
      </c>
      <c r="AT1248" s="181">
        <f>Инвентаризация!Q1251</f>
        <v>0</v>
      </c>
      <c r="AU1248" s="181">
        <f>IFERROR('Аксапта '!A1256,"-")</f>
        <v>0</v>
      </c>
      <c r="AV1248" s="38">
        <f t="shared" si="362"/>
        <v>0</v>
      </c>
      <c r="AW1248" s="38">
        <f t="shared" si="363"/>
        <v>0</v>
      </c>
      <c r="AX1248" s="38">
        <f t="shared" si="364"/>
        <v>0</v>
      </c>
      <c r="AY1248" s="181">
        <f t="shared" si="365"/>
        <v>0</v>
      </c>
      <c r="BB1248" s="181">
        <f>Инвентаризация!O1251</f>
        <v>0</v>
      </c>
      <c r="BC1248" s="181">
        <f>Инвентаризация!P1251</f>
        <v>0</v>
      </c>
      <c r="BD1248" s="181">
        <f>Инвентаризация!Q1251</f>
        <v>0</v>
      </c>
      <c r="BE1248" s="181">
        <f>IFERROR('Аксапта 2'!A1256,"-")</f>
        <v>0</v>
      </c>
      <c r="BF1248" s="38">
        <f t="shared" si="366"/>
        <v>0</v>
      </c>
      <c r="BG1248" s="38">
        <f t="shared" si="367"/>
        <v>0</v>
      </c>
      <c r="BH1248" s="38">
        <f t="shared" si="368"/>
        <v>0</v>
      </c>
      <c r="BI1248" s="181">
        <f t="shared" si="369"/>
        <v>0</v>
      </c>
      <c r="BL1248" s="181">
        <f>Инвентаризация!O1251</f>
        <v>0</v>
      </c>
      <c r="BM1248" s="181">
        <f>Инвентаризация!P1251</f>
        <v>0</v>
      </c>
      <c r="BN1248" s="181">
        <f>Инвентаризация!Q1251</f>
        <v>0</v>
      </c>
      <c r="BO1248" s="181">
        <f>IFERROR('Аксапта 3'!A1256,"-")</f>
        <v>0</v>
      </c>
      <c r="BP1248" s="38">
        <f t="shared" si="370"/>
        <v>0</v>
      </c>
      <c r="BQ1248" s="38">
        <f t="shared" si="371"/>
        <v>0</v>
      </c>
      <c r="BR1248" s="38">
        <f t="shared" si="372"/>
        <v>0</v>
      </c>
      <c r="BS1248" s="181">
        <f t="shared" si="373"/>
        <v>0</v>
      </c>
    </row>
    <row r="1249" spans="41:71">
      <c r="AO1249" s="38">
        <f t="shared" si="360"/>
        <v>0</v>
      </c>
      <c r="AP1249" s="38">
        <f t="shared" si="361"/>
        <v>0</v>
      </c>
      <c r="AR1249" s="181">
        <f>Инвентаризация!O1252</f>
        <v>0</v>
      </c>
      <c r="AS1249" s="181">
        <f>Инвентаризация!P1252</f>
        <v>0</v>
      </c>
      <c r="AT1249" s="181">
        <f>Инвентаризация!Q1252</f>
        <v>0</v>
      </c>
      <c r="AU1249" s="181">
        <f>IFERROR('Аксапта '!A1257,"-")</f>
        <v>0</v>
      </c>
      <c r="AV1249" s="38">
        <f t="shared" si="362"/>
        <v>0</v>
      </c>
      <c r="AW1249" s="38">
        <f t="shared" si="363"/>
        <v>0</v>
      </c>
      <c r="AX1249" s="38">
        <f t="shared" si="364"/>
        <v>0</v>
      </c>
      <c r="AY1249" s="181">
        <f t="shared" si="365"/>
        <v>0</v>
      </c>
      <c r="BB1249" s="181">
        <f>Инвентаризация!O1252</f>
        <v>0</v>
      </c>
      <c r="BC1249" s="181">
        <f>Инвентаризация!P1252</f>
        <v>0</v>
      </c>
      <c r="BD1249" s="181">
        <f>Инвентаризация!Q1252</f>
        <v>0</v>
      </c>
      <c r="BE1249" s="181">
        <f>IFERROR('Аксапта 2'!A1257,"-")</f>
        <v>0</v>
      </c>
      <c r="BF1249" s="38">
        <f t="shared" si="366"/>
        <v>0</v>
      </c>
      <c r="BG1249" s="38">
        <f t="shared" si="367"/>
        <v>0</v>
      </c>
      <c r="BH1249" s="38">
        <f t="shared" si="368"/>
        <v>0</v>
      </c>
      <c r="BI1249" s="181">
        <f t="shared" si="369"/>
        <v>0</v>
      </c>
      <c r="BL1249" s="181">
        <f>Инвентаризация!O1252</f>
        <v>0</v>
      </c>
      <c r="BM1249" s="181">
        <f>Инвентаризация!P1252</f>
        <v>0</v>
      </c>
      <c r="BN1249" s="181">
        <f>Инвентаризация!Q1252</f>
        <v>0</v>
      </c>
      <c r="BO1249" s="181">
        <f>IFERROR('Аксапта 3'!A1257,"-")</f>
        <v>0</v>
      </c>
      <c r="BP1249" s="38">
        <f t="shared" si="370"/>
        <v>0</v>
      </c>
      <c r="BQ1249" s="38">
        <f t="shared" si="371"/>
        <v>0</v>
      </c>
      <c r="BR1249" s="38">
        <f t="shared" si="372"/>
        <v>0</v>
      </c>
      <c r="BS1249" s="181">
        <f t="shared" si="373"/>
        <v>0</v>
      </c>
    </row>
    <row r="1250" spans="41:71">
      <c r="AO1250" s="38">
        <f t="shared" si="360"/>
        <v>0</v>
      </c>
      <c r="AP1250" s="38">
        <f t="shared" si="361"/>
        <v>0</v>
      </c>
      <c r="AR1250" s="181">
        <f>Инвентаризация!O1253</f>
        <v>0</v>
      </c>
      <c r="AS1250" s="181">
        <f>Инвентаризация!P1253</f>
        <v>0</v>
      </c>
      <c r="AT1250" s="181">
        <f>Инвентаризация!Q1253</f>
        <v>0</v>
      </c>
      <c r="AU1250" s="181">
        <f>IFERROR('Аксапта '!A1258,"-")</f>
        <v>0</v>
      </c>
      <c r="AV1250" s="38">
        <f t="shared" si="362"/>
        <v>0</v>
      </c>
      <c r="AW1250" s="38">
        <f t="shared" si="363"/>
        <v>0</v>
      </c>
      <c r="AX1250" s="38">
        <f t="shared" si="364"/>
        <v>0</v>
      </c>
      <c r="AY1250" s="181">
        <f t="shared" si="365"/>
        <v>0</v>
      </c>
      <c r="BB1250" s="181">
        <f>Инвентаризация!O1253</f>
        <v>0</v>
      </c>
      <c r="BC1250" s="181">
        <f>Инвентаризация!P1253</f>
        <v>0</v>
      </c>
      <c r="BD1250" s="181">
        <f>Инвентаризация!Q1253</f>
        <v>0</v>
      </c>
      <c r="BE1250" s="181">
        <f>IFERROR('Аксапта 2'!A1258,"-")</f>
        <v>0</v>
      </c>
      <c r="BF1250" s="38">
        <f t="shared" si="366"/>
        <v>0</v>
      </c>
      <c r="BG1250" s="38">
        <f t="shared" si="367"/>
        <v>0</v>
      </c>
      <c r="BH1250" s="38">
        <f t="shared" si="368"/>
        <v>0</v>
      </c>
      <c r="BI1250" s="181">
        <f t="shared" si="369"/>
        <v>0</v>
      </c>
      <c r="BL1250" s="181">
        <f>Инвентаризация!O1253</f>
        <v>0</v>
      </c>
      <c r="BM1250" s="181">
        <f>Инвентаризация!P1253</f>
        <v>0</v>
      </c>
      <c r="BN1250" s="181">
        <f>Инвентаризация!Q1253</f>
        <v>0</v>
      </c>
      <c r="BO1250" s="181">
        <f>IFERROR('Аксапта 3'!A1258,"-")</f>
        <v>0</v>
      </c>
      <c r="BP1250" s="38">
        <f t="shared" si="370"/>
        <v>0</v>
      </c>
      <c r="BQ1250" s="38">
        <f t="shared" si="371"/>
        <v>0</v>
      </c>
      <c r="BR1250" s="38">
        <f t="shared" si="372"/>
        <v>0</v>
      </c>
      <c r="BS1250" s="181">
        <f t="shared" si="373"/>
        <v>0</v>
      </c>
    </row>
    <row r="1251" spans="41:71">
      <c r="AO1251" s="38">
        <f t="shared" si="360"/>
        <v>0</v>
      </c>
      <c r="AP1251" s="38">
        <f t="shared" si="361"/>
        <v>0</v>
      </c>
      <c r="AR1251" s="181">
        <f>Инвентаризация!O1254</f>
        <v>0</v>
      </c>
      <c r="AS1251" s="181">
        <f>Инвентаризация!P1254</f>
        <v>0</v>
      </c>
      <c r="AT1251" s="181">
        <f>Инвентаризация!Q1254</f>
        <v>0</v>
      </c>
      <c r="AU1251" s="181">
        <f>IFERROR('Аксапта '!A1259,"-")</f>
        <v>0</v>
      </c>
      <c r="AV1251" s="38">
        <f t="shared" si="362"/>
        <v>0</v>
      </c>
      <c r="AW1251" s="38">
        <f t="shared" si="363"/>
        <v>0</v>
      </c>
      <c r="AX1251" s="38">
        <f t="shared" si="364"/>
        <v>0</v>
      </c>
      <c r="AY1251" s="181">
        <f t="shared" si="365"/>
        <v>0</v>
      </c>
      <c r="BB1251" s="181">
        <f>Инвентаризация!O1254</f>
        <v>0</v>
      </c>
      <c r="BC1251" s="181">
        <f>Инвентаризация!P1254</f>
        <v>0</v>
      </c>
      <c r="BD1251" s="181">
        <f>Инвентаризация!Q1254</f>
        <v>0</v>
      </c>
      <c r="BE1251" s="181">
        <f>IFERROR('Аксапта 2'!A1259,"-")</f>
        <v>0</v>
      </c>
      <c r="BF1251" s="38">
        <f t="shared" si="366"/>
        <v>0</v>
      </c>
      <c r="BG1251" s="38">
        <f t="shared" si="367"/>
        <v>0</v>
      </c>
      <c r="BH1251" s="38">
        <f t="shared" si="368"/>
        <v>0</v>
      </c>
      <c r="BI1251" s="181">
        <f t="shared" si="369"/>
        <v>0</v>
      </c>
      <c r="BL1251" s="181">
        <f>Инвентаризация!O1254</f>
        <v>0</v>
      </c>
      <c r="BM1251" s="181">
        <f>Инвентаризация!P1254</f>
        <v>0</v>
      </c>
      <c r="BN1251" s="181">
        <f>Инвентаризация!Q1254</f>
        <v>0</v>
      </c>
      <c r="BO1251" s="181">
        <f>IFERROR('Аксапта 3'!A1259,"-")</f>
        <v>0</v>
      </c>
      <c r="BP1251" s="38">
        <f t="shared" si="370"/>
        <v>0</v>
      </c>
      <c r="BQ1251" s="38">
        <f t="shared" si="371"/>
        <v>0</v>
      </c>
      <c r="BR1251" s="38">
        <f t="shared" si="372"/>
        <v>0</v>
      </c>
      <c r="BS1251" s="181">
        <f t="shared" si="373"/>
        <v>0</v>
      </c>
    </row>
    <row r="1252" spans="41:71">
      <c r="AO1252" s="38">
        <f t="shared" si="360"/>
        <v>0</v>
      </c>
      <c r="AP1252" s="38">
        <f t="shared" si="361"/>
        <v>0</v>
      </c>
      <c r="AR1252" s="181">
        <f>Инвентаризация!O1255</f>
        <v>0</v>
      </c>
      <c r="AS1252" s="181">
        <f>Инвентаризация!P1255</f>
        <v>0</v>
      </c>
      <c r="AT1252" s="181">
        <f>Инвентаризация!Q1255</f>
        <v>0</v>
      </c>
      <c r="AU1252" s="181">
        <f>IFERROR('Аксапта '!A1260,"-")</f>
        <v>0</v>
      </c>
      <c r="AV1252" s="38">
        <f t="shared" si="362"/>
        <v>0</v>
      </c>
      <c r="AW1252" s="38">
        <f t="shared" si="363"/>
        <v>0</v>
      </c>
      <c r="AX1252" s="38">
        <f t="shared" si="364"/>
        <v>0</v>
      </c>
      <c r="AY1252" s="181">
        <f t="shared" si="365"/>
        <v>0</v>
      </c>
      <c r="BB1252" s="181">
        <f>Инвентаризация!O1255</f>
        <v>0</v>
      </c>
      <c r="BC1252" s="181">
        <f>Инвентаризация!P1255</f>
        <v>0</v>
      </c>
      <c r="BD1252" s="181">
        <f>Инвентаризация!Q1255</f>
        <v>0</v>
      </c>
      <c r="BE1252" s="181">
        <f>IFERROR('Аксапта 2'!A1260,"-")</f>
        <v>0</v>
      </c>
      <c r="BF1252" s="38">
        <f t="shared" si="366"/>
        <v>0</v>
      </c>
      <c r="BG1252" s="38">
        <f t="shared" si="367"/>
        <v>0</v>
      </c>
      <c r="BH1252" s="38">
        <f t="shared" si="368"/>
        <v>0</v>
      </c>
      <c r="BI1252" s="181">
        <f t="shared" si="369"/>
        <v>0</v>
      </c>
      <c r="BL1252" s="181">
        <f>Инвентаризация!O1255</f>
        <v>0</v>
      </c>
      <c r="BM1252" s="181">
        <f>Инвентаризация!P1255</f>
        <v>0</v>
      </c>
      <c r="BN1252" s="181">
        <f>Инвентаризация!Q1255</f>
        <v>0</v>
      </c>
      <c r="BO1252" s="181">
        <f>IFERROR('Аксапта 3'!A1260,"-")</f>
        <v>0</v>
      </c>
      <c r="BP1252" s="38">
        <f t="shared" si="370"/>
        <v>0</v>
      </c>
      <c r="BQ1252" s="38">
        <f t="shared" si="371"/>
        <v>0</v>
      </c>
      <c r="BR1252" s="38">
        <f t="shared" si="372"/>
        <v>0</v>
      </c>
      <c r="BS1252" s="181">
        <f t="shared" si="373"/>
        <v>0</v>
      </c>
    </row>
    <row r="1253" spans="41:71">
      <c r="AO1253" s="38">
        <f t="shared" si="360"/>
        <v>0</v>
      </c>
      <c r="AP1253" s="38">
        <f t="shared" si="361"/>
        <v>0</v>
      </c>
      <c r="AR1253" s="181">
        <f>Инвентаризация!O1256</f>
        <v>0</v>
      </c>
      <c r="AS1253" s="181">
        <f>Инвентаризация!P1256</f>
        <v>0</v>
      </c>
      <c r="AT1253" s="181">
        <f>Инвентаризация!Q1256</f>
        <v>0</v>
      </c>
      <c r="AU1253" s="181">
        <f>IFERROR('Аксапта '!A1261,"-")</f>
        <v>0</v>
      </c>
      <c r="AV1253" s="38">
        <f t="shared" si="362"/>
        <v>0</v>
      </c>
      <c r="AW1253" s="38">
        <f t="shared" si="363"/>
        <v>0</v>
      </c>
      <c r="AX1253" s="38">
        <f t="shared" si="364"/>
        <v>0</v>
      </c>
      <c r="AY1253" s="181">
        <f t="shared" si="365"/>
        <v>0</v>
      </c>
      <c r="BB1253" s="181">
        <f>Инвентаризация!O1256</f>
        <v>0</v>
      </c>
      <c r="BC1253" s="181">
        <f>Инвентаризация!P1256</f>
        <v>0</v>
      </c>
      <c r="BD1253" s="181">
        <f>Инвентаризация!Q1256</f>
        <v>0</v>
      </c>
      <c r="BE1253" s="181">
        <f>IFERROR('Аксапта 2'!A1261,"-")</f>
        <v>0</v>
      </c>
      <c r="BF1253" s="38">
        <f t="shared" si="366"/>
        <v>0</v>
      </c>
      <c r="BG1253" s="38">
        <f t="shared" si="367"/>
        <v>0</v>
      </c>
      <c r="BH1253" s="38">
        <f t="shared" si="368"/>
        <v>0</v>
      </c>
      <c r="BI1253" s="181">
        <f t="shared" si="369"/>
        <v>0</v>
      </c>
      <c r="BL1253" s="181">
        <f>Инвентаризация!O1256</f>
        <v>0</v>
      </c>
      <c r="BM1253" s="181">
        <f>Инвентаризация!P1256</f>
        <v>0</v>
      </c>
      <c r="BN1253" s="181">
        <f>Инвентаризация!Q1256</f>
        <v>0</v>
      </c>
      <c r="BO1253" s="181">
        <f>IFERROR('Аксапта 3'!A1261,"-")</f>
        <v>0</v>
      </c>
      <c r="BP1253" s="38">
        <f t="shared" si="370"/>
        <v>0</v>
      </c>
      <c r="BQ1253" s="38">
        <f t="shared" si="371"/>
        <v>0</v>
      </c>
      <c r="BR1253" s="38">
        <f t="shared" si="372"/>
        <v>0</v>
      </c>
      <c r="BS1253" s="181">
        <f t="shared" si="373"/>
        <v>0</v>
      </c>
    </row>
    <row r="1254" spans="41:71">
      <c r="AO1254" s="38">
        <f t="shared" si="360"/>
        <v>0</v>
      </c>
      <c r="AP1254" s="38">
        <f t="shared" si="361"/>
        <v>0</v>
      </c>
      <c r="AR1254" s="181">
        <f>Инвентаризация!O1257</f>
        <v>0</v>
      </c>
      <c r="AS1254" s="181">
        <f>Инвентаризация!P1257</f>
        <v>0</v>
      </c>
      <c r="AT1254" s="181">
        <f>Инвентаризация!Q1257</f>
        <v>0</v>
      </c>
      <c r="AU1254" s="181">
        <f>IFERROR('Аксапта '!A1262,"-")</f>
        <v>0</v>
      </c>
      <c r="AV1254" s="38">
        <f t="shared" si="362"/>
        <v>0</v>
      </c>
      <c r="AW1254" s="38">
        <f t="shared" si="363"/>
        <v>0</v>
      </c>
      <c r="AX1254" s="38">
        <f t="shared" si="364"/>
        <v>0</v>
      </c>
      <c r="AY1254" s="181">
        <f t="shared" si="365"/>
        <v>0</v>
      </c>
      <c r="BB1254" s="181">
        <f>Инвентаризация!O1257</f>
        <v>0</v>
      </c>
      <c r="BC1254" s="181">
        <f>Инвентаризация!P1257</f>
        <v>0</v>
      </c>
      <c r="BD1254" s="181">
        <f>Инвентаризация!Q1257</f>
        <v>0</v>
      </c>
      <c r="BE1254" s="181">
        <f>IFERROR('Аксапта 2'!A1262,"-")</f>
        <v>0</v>
      </c>
      <c r="BF1254" s="38">
        <f t="shared" si="366"/>
        <v>0</v>
      </c>
      <c r="BG1254" s="38">
        <f t="shared" si="367"/>
        <v>0</v>
      </c>
      <c r="BH1254" s="38">
        <f t="shared" si="368"/>
        <v>0</v>
      </c>
      <c r="BI1254" s="181">
        <f t="shared" si="369"/>
        <v>0</v>
      </c>
      <c r="BL1254" s="181">
        <f>Инвентаризация!O1257</f>
        <v>0</v>
      </c>
      <c r="BM1254" s="181">
        <f>Инвентаризация!P1257</f>
        <v>0</v>
      </c>
      <c r="BN1254" s="181">
        <f>Инвентаризация!Q1257</f>
        <v>0</v>
      </c>
      <c r="BO1254" s="181">
        <f>IFERROR('Аксапта 3'!A1262,"-")</f>
        <v>0</v>
      </c>
      <c r="BP1254" s="38">
        <f t="shared" si="370"/>
        <v>0</v>
      </c>
      <c r="BQ1254" s="38">
        <f t="shared" si="371"/>
        <v>0</v>
      </c>
      <c r="BR1254" s="38">
        <f t="shared" si="372"/>
        <v>0</v>
      </c>
      <c r="BS1254" s="181">
        <f t="shared" si="373"/>
        <v>0</v>
      </c>
    </row>
    <row r="1255" spans="41:71">
      <c r="AO1255" s="38">
        <f t="shared" si="360"/>
        <v>0</v>
      </c>
      <c r="AP1255" s="38">
        <f t="shared" si="361"/>
        <v>0</v>
      </c>
      <c r="AR1255" s="181">
        <f>Инвентаризация!O1258</f>
        <v>0</v>
      </c>
      <c r="AS1255" s="181">
        <f>Инвентаризация!P1258</f>
        <v>0</v>
      </c>
      <c r="AT1255" s="181">
        <f>Инвентаризация!Q1258</f>
        <v>0</v>
      </c>
      <c r="AU1255" s="181">
        <f>IFERROR('Аксапта '!A1263,"-")</f>
        <v>0</v>
      </c>
      <c r="AV1255" s="38">
        <f t="shared" si="362"/>
        <v>0</v>
      </c>
      <c r="AW1255" s="38">
        <f t="shared" si="363"/>
        <v>0</v>
      </c>
      <c r="AX1255" s="38">
        <f t="shared" si="364"/>
        <v>0</v>
      </c>
      <c r="AY1255" s="181">
        <f t="shared" si="365"/>
        <v>0</v>
      </c>
      <c r="BB1255" s="181">
        <f>Инвентаризация!O1258</f>
        <v>0</v>
      </c>
      <c r="BC1255" s="181">
        <f>Инвентаризация!P1258</f>
        <v>0</v>
      </c>
      <c r="BD1255" s="181">
        <f>Инвентаризация!Q1258</f>
        <v>0</v>
      </c>
      <c r="BE1255" s="181">
        <f>IFERROR('Аксапта 2'!A1263,"-")</f>
        <v>0</v>
      </c>
      <c r="BF1255" s="38">
        <f t="shared" si="366"/>
        <v>0</v>
      </c>
      <c r="BG1255" s="38">
        <f t="shared" si="367"/>
        <v>0</v>
      </c>
      <c r="BH1255" s="38">
        <f t="shared" si="368"/>
        <v>0</v>
      </c>
      <c r="BI1255" s="181">
        <f t="shared" si="369"/>
        <v>0</v>
      </c>
      <c r="BL1255" s="181">
        <f>Инвентаризация!O1258</f>
        <v>0</v>
      </c>
      <c r="BM1255" s="181">
        <f>Инвентаризация!P1258</f>
        <v>0</v>
      </c>
      <c r="BN1255" s="181">
        <f>Инвентаризация!Q1258</f>
        <v>0</v>
      </c>
      <c r="BO1255" s="181">
        <f>IFERROR('Аксапта 3'!A1263,"-")</f>
        <v>0</v>
      </c>
      <c r="BP1255" s="38">
        <f t="shared" si="370"/>
        <v>0</v>
      </c>
      <c r="BQ1255" s="38">
        <f t="shared" si="371"/>
        <v>0</v>
      </c>
      <c r="BR1255" s="38">
        <f t="shared" si="372"/>
        <v>0</v>
      </c>
      <c r="BS1255" s="181">
        <f t="shared" si="373"/>
        <v>0</v>
      </c>
    </row>
    <row r="1256" spans="41:71">
      <c r="AO1256" s="38">
        <f t="shared" si="360"/>
        <v>0</v>
      </c>
      <c r="AP1256" s="38">
        <f t="shared" si="361"/>
        <v>0</v>
      </c>
      <c r="AR1256" s="181">
        <f>Инвентаризация!O1259</f>
        <v>0</v>
      </c>
      <c r="AS1256" s="181">
        <f>Инвентаризация!P1259</f>
        <v>0</v>
      </c>
      <c r="AT1256" s="181">
        <f>Инвентаризация!Q1259</f>
        <v>0</v>
      </c>
      <c r="AU1256" s="181">
        <f>IFERROR('Аксапта '!A1264,"-")</f>
        <v>0</v>
      </c>
      <c r="AV1256" s="38">
        <f t="shared" si="362"/>
        <v>0</v>
      </c>
      <c r="AW1256" s="38">
        <f t="shared" si="363"/>
        <v>0</v>
      </c>
      <c r="AX1256" s="38">
        <f t="shared" si="364"/>
        <v>0</v>
      </c>
      <c r="AY1256" s="181">
        <f t="shared" si="365"/>
        <v>0</v>
      </c>
      <c r="BB1256" s="181">
        <f>Инвентаризация!O1259</f>
        <v>0</v>
      </c>
      <c r="BC1256" s="181">
        <f>Инвентаризация!P1259</f>
        <v>0</v>
      </c>
      <c r="BD1256" s="181">
        <f>Инвентаризация!Q1259</f>
        <v>0</v>
      </c>
      <c r="BE1256" s="181">
        <f>IFERROR('Аксапта 2'!A1264,"-")</f>
        <v>0</v>
      </c>
      <c r="BF1256" s="38">
        <f t="shared" si="366"/>
        <v>0</v>
      </c>
      <c r="BG1256" s="38">
        <f t="shared" si="367"/>
        <v>0</v>
      </c>
      <c r="BH1256" s="38">
        <f t="shared" si="368"/>
        <v>0</v>
      </c>
      <c r="BI1256" s="181">
        <f t="shared" si="369"/>
        <v>0</v>
      </c>
      <c r="BL1256" s="181">
        <f>Инвентаризация!O1259</f>
        <v>0</v>
      </c>
      <c r="BM1256" s="181">
        <f>Инвентаризация!P1259</f>
        <v>0</v>
      </c>
      <c r="BN1256" s="181">
        <f>Инвентаризация!Q1259</f>
        <v>0</v>
      </c>
      <c r="BO1256" s="181">
        <f>IFERROR('Аксапта 3'!A1264,"-")</f>
        <v>0</v>
      </c>
      <c r="BP1256" s="38">
        <f t="shared" si="370"/>
        <v>0</v>
      </c>
      <c r="BQ1256" s="38">
        <f t="shared" si="371"/>
        <v>0</v>
      </c>
      <c r="BR1256" s="38">
        <f t="shared" si="372"/>
        <v>0</v>
      </c>
      <c r="BS1256" s="181">
        <f t="shared" si="373"/>
        <v>0</v>
      </c>
    </row>
    <row r="1257" spans="41:71">
      <c r="AO1257" s="38">
        <f t="shared" si="360"/>
        <v>0</v>
      </c>
      <c r="AP1257" s="38">
        <f t="shared" si="361"/>
        <v>0</v>
      </c>
      <c r="AR1257" s="181">
        <f>Инвентаризация!O1260</f>
        <v>0</v>
      </c>
      <c r="AS1257" s="181">
        <f>Инвентаризация!P1260</f>
        <v>0</v>
      </c>
      <c r="AT1257" s="181">
        <f>Инвентаризация!Q1260</f>
        <v>0</v>
      </c>
      <c r="AU1257" s="181">
        <f>IFERROR('Аксапта '!A1265,"-")</f>
        <v>0</v>
      </c>
      <c r="AV1257" s="38">
        <f t="shared" si="362"/>
        <v>0</v>
      </c>
      <c r="AW1257" s="38">
        <f t="shared" si="363"/>
        <v>0</v>
      </c>
      <c r="AX1257" s="38">
        <f t="shared" si="364"/>
        <v>0</v>
      </c>
      <c r="AY1257" s="181">
        <f t="shared" si="365"/>
        <v>0</v>
      </c>
      <c r="BB1257" s="181">
        <f>Инвентаризация!O1260</f>
        <v>0</v>
      </c>
      <c r="BC1257" s="181">
        <f>Инвентаризация!P1260</f>
        <v>0</v>
      </c>
      <c r="BD1257" s="181">
        <f>Инвентаризация!Q1260</f>
        <v>0</v>
      </c>
      <c r="BE1257" s="181">
        <f>IFERROR('Аксапта 2'!A1265,"-")</f>
        <v>0</v>
      </c>
      <c r="BF1257" s="38">
        <f t="shared" si="366"/>
        <v>0</v>
      </c>
      <c r="BG1257" s="38">
        <f t="shared" si="367"/>
        <v>0</v>
      </c>
      <c r="BH1257" s="38">
        <f t="shared" si="368"/>
        <v>0</v>
      </c>
      <c r="BI1257" s="181">
        <f t="shared" si="369"/>
        <v>0</v>
      </c>
      <c r="BL1257" s="181">
        <f>Инвентаризация!O1260</f>
        <v>0</v>
      </c>
      <c r="BM1257" s="181">
        <f>Инвентаризация!P1260</f>
        <v>0</v>
      </c>
      <c r="BN1257" s="181">
        <f>Инвентаризация!Q1260</f>
        <v>0</v>
      </c>
      <c r="BO1257" s="181">
        <f>IFERROR('Аксапта 3'!A1265,"-")</f>
        <v>0</v>
      </c>
      <c r="BP1257" s="38">
        <f t="shared" si="370"/>
        <v>0</v>
      </c>
      <c r="BQ1257" s="38">
        <f t="shared" si="371"/>
        <v>0</v>
      </c>
      <c r="BR1257" s="38">
        <f t="shared" si="372"/>
        <v>0</v>
      </c>
      <c r="BS1257" s="181">
        <f t="shared" si="373"/>
        <v>0</v>
      </c>
    </row>
    <row r="1258" spans="41:71">
      <c r="AO1258" s="38">
        <f t="shared" si="360"/>
        <v>0</v>
      </c>
      <c r="AP1258" s="38">
        <f t="shared" si="361"/>
        <v>0</v>
      </c>
      <c r="AR1258" s="181">
        <f>Инвентаризация!O1261</f>
        <v>0</v>
      </c>
      <c r="AS1258" s="181">
        <f>Инвентаризация!P1261</f>
        <v>0</v>
      </c>
      <c r="AT1258" s="181">
        <f>Инвентаризация!Q1261</f>
        <v>0</v>
      </c>
      <c r="AU1258" s="181">
        <f>IFERROR('Аксапта '!A1266,"-")</f>
        <v>0</v>
      </c>
      <c r="AV1258" s="38">
        <f t="shared" si="362"/>
        <v>0</v>
      </c>
      <c r="AW1258" s="38">
        <f t="shared" si="363"/>
        <v>0</v>
      </c>
      <c r="AX1258" s="38">
        <f t="shared" si="364"/>
        <v>0</v>
      </c>
      <c r="AY1258" s="181">
        <f t="shared" si="365"/>
        <v>0</v>
      </c>
      <c r="BB1258" s="181">
        <f>Инвентаризация!O1261</f>
        <v>0</v>
      </c>
      <c r="BC1258" s="181">
        <f>Инвентаризация!P1261</f>
        <v>0</v>
      </c>
      <c r="BD1258" s="181">
        <f>Инвентаризация!Q1261</f>
        <v>0</v>
      </c>
      <c r="BE1258" s="181">
        <f>IFERROR('Аксапта 2'!A1266,"-")</f>
        <v>0</v>
      </c>
      <c r="BF1258" s="38">
        <f t="shared" si="366"/>
        <v>0</v>
      </c>
      <c r="BG1258" s="38">
        <f t="shared" si="367"/>
        <v>0</v>
      </c>
      <c r="BH1258" s="38">
        <f t="shared" si="368"/>
        <v>0</v>
      </c>
      <c r="BI1258" s="181">
        <f t="shared" si="369"/>
        <v>0</v>
      </c>
      <c r="BL1258" s="181">
        <f>Инвентаризация!O1261</f>
        <v>0</v>
      </c>
      <c r="BM1258" s="181">
        <f>Инвентаризация!P1261</f>
        <v>0</v>
      </c>
      <c r="BN1258" s="181">
        <f>Инвентаризация!Q1261</f>
        <v>0</v>
      </c>
      <c r="BO1258" s="181">
        <f>IFERROR('Аксапта 3'!A1266,"-")</f>
        <v>0</v>
      </c>
      <c r="BP1258" s="38">
        <f t="shared" si="370"/>
        <v>0</v>
      </c>
      <c r="BQ1258" s="38">
        <f t="shared" si="371"/>
        <v>0</v>
      </c>
      <c r="BR1258" s="38">
        <f t="shared" si="372"/>
        <v>0</v>
      </c>
      <c r="BS1258" s="181">
        <f t="shared" si="373"/>
        <v>0</v>
      </c>
    </row>
    <row r="1259" spans="41:71">
      <c r="AO1259" s="38">
        <f t="shared" si="360"/>
        <v>0</v>
      </c>
      <c r="AP1259" s="38">
        <f t="shared" si="361"/>
        <v>0</v>
      </c>
      <c r="AR1259" s="181">
        <f>Инвентаризация!O1262</f>
        <v>0</v>
      </c>
      <c r="AS1259" s="181">
        <f>Инвентаризация!P1262</f>
        <v>0</v>
      </c>
      <c r="AT1259" s="181">
        <f>Инвентаризация!Q1262</f>
        <v>0</v>
      </c>
      <c r="AU1259" s="181">
        <f>IFERROR('Аксапта '!A1267,"-")</f>
        <v>0</v>
      </c>
      <c r="AV1259" s="38">
        <f t="shared" si="362"/>
        <v>0</v>
      </c>
      <c r="AW1259" s="38">
        <f t="shared" si="363"/>
        <v>0</v>
      </c>
      <c r="AX1259" s="38">
        <f t="shared" si="364"/>
        <v>0</v>
      </c>
      <c r="AY1259" s="181">
        <f t="shared" si="365"/>
        <v>0</v>
      </c>
      <c r="BB1259" s="181">
        <f>Инвентаризация!O1262</f>
        <v>0</v>
      </c>
      <c r="BC1259" s="181">
        <f>Инвентаризация!P1262</f>
        <v>0</v>
      </c>
      <c r="BD1259" s="181">
        <f>Инвентаризация!Q1262</f>
        <v>0</v>
      </c>
      <c r="BE1259" s="181">
        <f>IFERROR('Аксапта 2'!A1267,"-")</f>
        <v>0</v>
      </c>
      <c r="BF1259" s="38">
        <f t="shared" si="366"/>
        <v>0</v>
      </c>
      <c r="BG1259" s="38">
        <f t="shared" si="367"/>
        <v>0</v>
      </c>
      <c r="BH1259" s="38">
        <f t="shared" si="368"/>
        <v>0</v>
      </c>
      <c r="BI1259" s="181">
        <f t="shared" si="369"/>
        <v>0</v>
      </c>
      <c r="BL1259" s="181">
        <f>Инвентаризация!O1262</f>
        <v>0</v>
      </c>
      <c r="BM1259" s="181">
        <f>Инвентаризация!P1262</f>
        <v>0</v>
      </c>
      <c r="BN1259" s="181">
        <f>Инвентаризация!Q1262</f>
        <v>0</v>
      </c>
      <c r="BO1259" s="181">
        <f>IFERROR('Аксапта 3'!A1267,"-")</f>
        <v>0</v>
      </c>
      <c r="BP1259" s="38">
        <f t="shared" si="370"/>
        <v>0</v>
      </c>
      <c r="BQ1259" s="38">
        <f t="shared" si="371"/>
        <v>0</v>
      </c>
      <c r="BR1259" s="38">
        <f t="shared" si="372"/>
        <v>0</v>
      </c>
      <c r="BS1259" s="181">
        <f t="shared" si="373"/>
        <v>0</v>
      </c>
    </row>
    <row r="1260" spans="41:71">
      <c r="AO1260" s="38">
        <f t="shared" si="360"/>
        <v>0</v>
      </c>
      <c r="AP1260" s="38">
        <f t="shared" si="361"/>
        <v>0</v>
      </c>
      <c r="AR1260" s="181">
        <f>Инвентаризация!O1263</f>
        <v>0</v>
      </c>
      <c r="AS1260" s="181">
        <f>Инвентаризация!P1263</f>
        <v>0</v>
      </c>
      <c r="AT1260" s="181">
        <f>Инвентаризация!Q1263</f>
        <v>0</v>
      </c>
      <c r="AU1260" s="181">
        <f>IFERROR('Аксапта '!A1268,"-")</f>
        <v>0</v>
      </c>
      <c r="AV1260" s="38">
        <f t="shared" si="362"/>
        <v>0</v>
      </c>
      <c r="AW1260" s="38">
        <f t="shared" si="363"/>
        <v>0</v>
      </c>
      <c r="AX1260" s="38">
        <f t="shared" si="364"/>
        <v>0</v>
      </c>
      <c r="AY1260" s="181">
        <f t="shared" si="365"/>
        <v>0</v>
      </c>
      <c r="BB1260" s="181">
        <f>Инвентаризация!O1263</f>
        <v>0</v>
      </c>
      <c r="BC1260" s="181">
        <f>Инвентаризация!P1263</f>
        <v>0</v>
      </c>
      <c r="BD1260" s="181">
        <f>Инвентаризация!Q1263</f>
        <v>0</v>
      </c>
      <c r="BE1260" s="181">
        <f>IFERROR('Аксапта 2'!A1268,"-")</f>
        <v>0</v>
      </c>
      <c r="BF1260" s="38">
        <f t="shared" si="366"/>
        <v>0</v>
      </c>
      <c r="BG1260" s="38">
        <f t="shared" si="367"/>
        <v>0</v>
      </c>
      <c r="BH1260" s="38">
        <f t="shared" si="368"/>
        <v>0</v>
      </c>
      <c r="BI1260" s="181">
        <f t="shared" si="369"/>
        <v>0</v>
      </c>
      <c r="BL1260" s="181">
        <f>Инвентаризация!O1263</f>
        <v>0</v>
      </c>
      <c r="BM1260" s="181">
        <f>Инвентаризация!P1263</f>
        <v>0</v>
      </c>
      <c r="BN1260" s="181">
        <f>Инвентаризация!Q1263</f>
        <v>0</v>
      </c>
      <c r="BO1260" s="181">
        <f>IFERROR('Аксапта 3'!A1268,"-")</f>
        <v>0</v>
      </c>
      <c r="BP1260" s="38">
        <f t="shared" si="370"/>
        <v>0</v>
      </c>
      <c r="BQ1260" s="38">
        <f t="shared" si="371"/>
        <v>0</v>
      </c>
      <c r="BR1260" s="38">
        <f t="shared" si="372"/>
        <v>0</v>
      </c>
      <c r="BS1260" s="181">
        <f t="shared" si="373"/>
        <v>0</v>
      </c>
    </row>
    <row r="1261" spans="41:71">
      <c r="AO1261" s="38">
        <f t="shared" si="360"/>
        <v>0</v>
      </c>
      <c r="AP1261" s="38">
        <f t="shared" si="361"/>
        <v>0</v>
      </c>
      <c r="AR1261" s="181">
        <f>Инвентаризация!O1264</f>
        <v>0</v>
      </c>
      <c r="AS1261" s="181">
        <f>Инвентаризация!P1264</f>
        <v>0</v>
      </c>
      <c r="AT1261" s="181">
        <f>Инвентаризация!Q1264</f>
        <v>0</v>
      </c>
      <c r="AU1261" s="181">
        <f>IFERROR('Аксапта '!A1269,"-")</f>
        <v>0</v>
      </c>
      <c r="AV1261" s="38">
        <f t="shared" si="362"/>
        <v>0</v>
      </c>
      <c r="AW1261" s="38">
        <f t="shared" si="363"/>
        <v>0</v>
      </c>
      <c r="AX1261" s="38">
        <f t="shared" si="364"/>
        <v>0</v>
      </c>
      <c r="AY1261" s="181">
        <f t="shared" si="365"/>
        <v>0</v>
      </c>
      <c r="BB1261" s="181">
        <f>Инвентаризация!O1264</f>
        <v>0</v>
      </c>
      <c r="BC1261" s="181">
        <f>Инвентаризация!P1264</f>
        <v>0</v>
      </c>
      <c r="BD1261" s="181">
        <f>Инвентаризация!Q1264</f>
        <v>0</v>
      </c>
      <c r="BE1261" s="181">
        <f>IFERROR('Аксапта 2'!A1269,"-")</f>
        <v>0</v>
      </c>
      <c r="BF1261" s="38">
        <f t="shared" si="366"/>
        <v>0</v>
      </c>
      <c r="BG1261" s="38">
        <f t="shared" si="367"/>
        <v>0</v>
      </c>
      <c r="BH1261" s="38">
        <f t="shared" si="368"/>
        <v>0</v>
      </c>
      <c r="BI1261" s="181">
        <f t="shared" si="369"/>
        <v>0</v>
      </c>
      <c r="BL1261" s="181">
        <f>Инвентаризация!O1264</f>
        <v>0</v>
      </c>
      <c r="BM1261" s="181">
        <f>Инвентаризация!P1264</f>
        <v>0</v>
      </c>
      <c r="BN1261" s="181">
        <f>Инвентаризация!Q1264</f>
        <v>0</v>
      </c>
      <c r="BO1261" s="181">
        <f>IFERROR('Аксапта 3'!A1269,"-")</f>
        <v>0</v>
      </c>
      <c r="BP1261" s="38">
        <f t="shared" si="370"/>
        <v>0</v>
      </c>
      <c r="BQ1261" s="38">
        <f t="shared" si="371"/>
        <v>0</v>
      </c>
      <c r="BR1261" s="38">
        <f t="shared" si="372"/>
        <v>0</v>
      </c>
      <c r="BS1261" s="181">
        <f t="shared" si="373"/>
        <v>0</v>
      </c>
    </row>
    <row r="1262" spans="41:71">
      <c r="AO1262" s="38">
        <f t="shared" si="360"/>
        <v>0</v>
      </c>
      <c r="AP1262" s="38">
        <f t="shared" si="361"/>
        <v>0</v>
      </c>
      <c r="AR1262" s="181">
        <f>Инвентаризация!O1265</f>
        <v>0</v>
      </c>
      <c r="AS1262" s="181">
        <f>Инвентаризация!P1265</f>
        <v>0</v>
      </c>
      <c r="AT1262" s="181">
        <f>Инвентаризация!Q1265</f>
        <v>0</v>
      </c>
      <c r="AU1262" s="181">
        <f>IFERROR('Аксапта '!A1270,"-")</f>
        <v>0</v>
      </c>
      <c r="AV1262" s="38">
        <f t="shared" si="362"/>
        <v>0</v>
      </c>
      <c r="AW1262" s="38">
        <f t="shared" si="363"/>
        <v>0</v>
      </c>
      <c r="AX1262" s="38">
        <f t="shared" si="364"/>
        <v>0</v>
      </c>
      <c r="AY1262" s="181">
        <f t="shared" si="365"/>
        <v>0</v>
      </c>
      <c r="BB1262" s="181">
        <f>Инвентаризация!O1265</f>
        <v>0</v>
      </c>
      <c r="BC1262" s="181">
        <f>Инвентаризация!P1265</f>
        <v>0</v>
      </c>
      <c r="BD1262" s="181">
        <f>Инвентаризация!Q1265</f>
        <v>0</v>
      </c>
      <c r="BE1262" s="181">
        <f>IFERROR('Аксапта 2'!A1270,"-")</f>
        <v>0</v>
      </c>
      <c r="BF1262" s="38">
        <f t="shared" si="366"/>
        <v>0</v>
      </c>
      <c r="BG1262" s="38">
        <f t="shared" si="367"/>
        <v>0</v>
      </c>
      <c r="BH1262" s="38">
        <f t="shared" si="368"/>
        <v>0</v>
      </c>
      <c r="BI1262" s="181">
        <f t="shared" si="369"/>
        <v>0</v>
      </c>
      <c r="BL1262" s="181">
        <f>Инвентаризация!O1265</f>
        <v>0</v>
      </c>
      <c r="BM1262" s="181">
        <f>Инвентаризация!P1265</f>
        <v>0</v>
      </c>
      <c r="BN1262" s="181">
        <f>Инвентаризация!Q1265</f>
        <v>0</v>
      </c>
      <c r="BO1262" s="181">
        <f>IFERROR('Аксапта 3'!A1270,"-")</f>
        <v>0</v>
      </c>
      <c r="BP1262" s="38">
        <f t="shared" si="370"/>
        <v>0</v>
      </c>
      <c r="BQ1262" s="38">
        <f t="shared" si="371"/>
        <v>0</v>
      </c>
      <c r="BR1262" s="38">
        <f t="shared" si="372"/>
        <v>0</v>
      </c>
      <c r="BS1262" s="181">
        <f t="shared" si="373"/>
        <v>0</v>
      </c>
    </row>
    <row r="1263" spans="41:71">
      <c r="AO1263" s="38">
        <f t="shared" si="360"/>
        <v>0</v>
      </c>
      <c r="AP1263" s="38">
        <f t="shared" si="361"/>
        <v>0</v>
      </c>
      <c r="AR1263" s="181">
        <f>Инвентаризация!O1266</f>
        <v>0</v>
      </c>
      <c r="AS1263" s="181">
        <f>Инвентаризация!P1266</f>
        <v>0</v>
      </c>
      <c r="AT1263" s="181">
        <f>Инвентаризация!Q1266</f>
        <v>0</v>
      </c>
      <c r="AU1263" s="181">
        <f>IFERROR('Аксапта '!A1271,"-")</f>
        <v>0</v>
      </c>
      <c r="AV1263" s="38">
        <f t="shared" si="362"/>
        <v>0</v>
      </c>
      <c r="AW1263" s="38">
        <f t="shared" si="363"/>
        <v>0</v>
      </c>
      <c r="AX1263" s="38">
        <f t="shared" si="364"/>
        <v>0</v>
      </c>
      <c r="AY1263" s="181">
        <f t="shared" si="365"/>
        <v>0</v>
      </c>
      <c r="BB1263" s="181">
        <f>Инвентаризация!O1266</f>
        <v>0</v>
      </c>
      <c r="BC1263" s="181">
        <f>Инвентаризация!P1266</f>
        <v>0</v>
      </c>
      <c r="BD1263" s="181">
        <f>Инвентаризация!Q1266</f>
        <v>0</v>
      </c>
      <c r="BE1263" s="181">
        <f>IFERROR('Аксапта 2'!A1271,"-")</f>
        <v>0</v>
      </c>
      <c r="BF1263" s="38">
        <f t="shared" si="366"/>
        <v>0</v>
      </c>
      <c r="BG1263" s="38">
        <f t="shared" si="367"/>
        <v>0</v>
      </c>
      <c r="BH1263" s="38">
        <f t="shared" si="368"/>
        <v>0</v>
      </c>
      <c r="BI1263" s="181">
        <f t="shared" si="369"/>
        <v>0</v>
      </c>
      <c r="BL1263" s="181">
        <f>Инвентаризация!O1266</f>
        <v>0</v>
      </c>
      <c r="BM1263" s="181">
        <f>Инвентаризация!P1266</f>
        <v>0</v>
      </c>
      <c r="BN1263" s="181">
        <f>Инвентаризация!Q1266</f>
        <v>0</v>
      </c>
      <c r="BO1263" s="181">
        <f>IFERROR('Аксапта 3'!A1271,"-")</f>
        <v>0</v>
      </c>
      <c r="BP1263" s="38">
        <f t="shared" si="370"/>
        <v>0</v>
      </c>
      <c r="BQ1263" s="38">
        <f t="shared" si="371"/>
        <v>0</v>
      </c>
      <c r="BR1263" s="38">
        <f t="shared" si="372"/>
        <v>0</v>
      </c>
      <c r="BS1263" s="181">
        <f t="shared" si="373"/>
        <v>0</v>
      </c>
    </row>
    <row r="1264" spans="41:71">
      <c r="AO1264" s="38">
        <f t="shared" si="360"/>
        <v>0</v>
      </c>
      <c r="AP1264" s="38">
        <f t="shared" si="361"/>
        <v>0</v>
      </c>
      <c r="AR1264" s="181">
        <f>Инвентаризация!O1267</f>
        <v>0</v>
      </c>
      <c r="AS1264" s="181">
        <f>Инвентаризация!P1267</f>
        <v>0</v>
      </c>
      <c r="AT1264" s="181">
        <f>Инвентаризация!Q1267</f>
        <v>0</v>
      </c>
      <c r="AU1264" s="181">
        <f>IFERROR('Аксапта '!A1272,"-")</f>
        <v>0</v>
      </c>
      <c r="AV1264" s="38">
        <f t="shared" si="362"/>
        <v>0</v>
      </c>
      <c r="AW1264" s="38">
        <f t="shared" si="363"/>
        <v>0</v>
      </c>
      <c r="AX1264" s="38">
        <f t="shared" si="364"/>
        <v>0</v>
      </c>
      <c r="AY1264" s="181">
        <f t="shared" si="365"/>
        <v>0</v>
      </c>
      <c r="BB1264" s="181">
        <f>Инвентаризация!O1267</f>
        <v>0</v>
      </c>
      <c r="BC1264" s="181">
        <f>Инвентаризация!P1267</f>
        <v>0</v>
      </c>
      <c r="BD1264" s="181">
        <f>Инвентаризация!Q1267</f>
        <v>0</v>
      </c>
      <c r="BE1264" s="181">
        <f>IFERROR('Аксапта 2'!A1272,"-")</f>
        <v>0</v>
      </c>
      <c r="BF1264" s="38">
        <f t="shared" si="366"/>
        <v>0</v>
      </c>
      <c r="BG1264" s="38">
        <f t="shared" si="367"/>
        <v>0</v>
      </c>
      <c r="BH1264" s="38">
        <f t="shared" si="368"/>
        <v>0</v>
      </c>
      <c r="BI1264" s="181">
        <f t="shared" si="369"/>
        <v>0</v>
      </c>
      <c r="BL1264" s="181">
        <f>Инвентаризация!O1267</f>
        <v>0</v>
      </c>
      <c r="BM1264" s="181">
        <f>Инвентаризация!P1267</f>
        <v>0</v>
      </c>
      <c r="BN1264" s="181">
        <f>Инвентаризация!Q1267</f>
        <v>0</v>
      </c>
      <c r="BO1264" s="181">
        <f>IFERROR('Аксапта 3'!A1272,"-")</f>
        <v>0</v>
      </c>
      <c r="BP1264" s="38">
        <f t="shared" si="370"/>
        <v>0</v>
      </c>
      <c r="BQ1264" s="38">
        <f t="shared" si="371"/>
        <v>0</v>
      </c>
      <c r="BR1264" s="38">
        <f t="shared" si="372"/>
        <v>0</v>
      </c>
      <c r="BS1264" s="181">
        <f t="shared" si="373"/>
        <v>0</v>
      </c>
    </row>
    <row r="1265" spans="41:71">
      <c r="AO1265" s="38">
        <f t="shared" si="360"/>
        <v>0</v>
      </c>
      <c r="AP1265" s="38">
        <f t="shared" si="361"/>
        <v>0</v>
      </c>
      <c r="AR1265" s="181">
        <f>Инвентаризация!O1268</f>
        <v>0</v>
      </c>
      <c r="AS1265" s="181">
        <f>Инвентаризация!P1268</f>
        <v>0</v>
      </c>
      <c r="AT1265" s="181">
        <f>Инвентаризация!Q1268</f>
        <v>0</v>
      </c>
      <c r="AU1265" s="181">
        <f>IFERROR('Аксапта '!A1273,"-")</f>
        <v>0</v>
      </c>
      <c r="AV1265" s="38">
        <f t="shared" si="362"/>
        <v>0</v>
      </c>
      <c r="AW1265" s="38">
        <f t="shared" si="363"/>
        <v>0</v>
      </c>
      <c r="AX1265" s="38">
        <f t="shared" si="364"/>
        <v>0</v>
      </c>
      <c r="AY1265" s="181">
        <f t="shared" si="365"/>
        <v>0</v>
      </c>
      <c r="BB1265" s="181">
        <f>Инвентаризация!O1268</f>
        <v>0</v>
      </c>
      <c r="BC1265" s="181">
        <f>Инвентаризация!P1268</f>
        <v>0</v>
      </c>
      <c r="BD1265" s="181">
        <f>Инвентаризация!Q1268</f>
        <v>0</v>
      </c>
      <c r="BE1265" s="181">
        <f>IFERROR('Аксапта 2'!A1273,"-")</f>
        <v>0</v>
      </c>
      <c r="BF1265" s="38">
        <f t="shared" si="366"/>
        <v>0</v>
      </c>
      <c r="BG1265" s="38">
        <f t="shared" si="367"/>
        <v>0</v>
      </c>
      <c r="BH1265" s="38">
        <f t="shared" si="368"/>
        <v>0</v>
      </c>
      <c r="BI1265" s="181">
        <f t="shared" si="369"/>
        <v>0</v>
      </c>
      <c r="BL1265" s="181">
        <f>Инвентаризация!O1268</f>
        <v>0</v>
      </c>
      <c r="BM1265" s="181">
        <f>Инвентаризация!P1268</f>
        <v>0</v>
      </c>
      <c r="BN1265" s="181">
        <f>Инвентаризация!Q1268</f>
        <v>0</v>
      </c>
      <c r="BO1265" s="181">
        <f>IFERROR('Аксапта 3'!A1273,"-")</f>
        <v>0</v>
      </c>
      <c r="BP1265" s="38">
        <f t="shared" si="370"/>
        <v>0</v>
      </c>
      <c r="BQ1265" s="38">
        <f t="shared" si="371"/>
        <v>0</v>
      </c>
      <c r="BR1265" s="38">
        <f t="shared" si="372"/>
        <v>0</v>
      </c>
      <c r="BS1265" s="181">
        <f t="shared" si="373"/>
        <v>0</v>
      </c>
    </row>
    <row r="1266" spans="41:71">
      <c r="AO1266" s="38">
        <f t="shared" si="360"/>
        <v>0</v>
      </c>
      <c r="AP1266" s="38">
        <f t="shared" si="361"/>
        <v>0</v>
      </c>
      <c r="AR1266" s="181">
        <f>Инвентаризация!O1269</f>
        <v>0</v>
      </c>
      <c r="AS1266" s="181">
        <f>Инвентаризация!P1269</f>
        <v>0</v>
      </c>
      <c r="AT1266" s="181">
        <f>Инвентаризация!Q1269</f>
        <v>0</v>
      </c>
      <c r="AU1266" s="181">
        <f>IFERROR('Аксапта '!A1274,"-")</f>
        <v>0</v>
      </c>
      <c r="AV1266" s="38">
        <f t="shared" si="362"/>
        <v>0</v>
      </c>
      <c r="AW1266" s="38">
        <f t="shared" si="363"/>
        <v>0</v>
      </c>
      <c r="AX1266" s="38">
        <f t="shared" si="364"/>
        <v>0</v>
      </c>
      <c r="AY1266" s="181">
        <f t="shared" si="365"/>
        <v>0</v>
      </c>
      <c r="BB1266" s="181">
        <f>Инвентаризация!O1269</f>
        <v>0</v>
      </c>
      <c r="BC1266" s="181">
        <f>Инвентаризация!P1269</f>
        <v>0</v>
      </c>
      <c r="BD1266" s="181">
        <f>Инвентаризация!Q1269</f>
        <v>0</v>
      </c>
      <c r="BE1266" s="181">
        <f>IFERROR('Аксапта 2'!A1274,"-")</f>
        <v>0</v>
      </c>
      <c r="BF1266" s="38">
        <f t="shared" si="366"/>
        <v>0</v>
      </c>
      <c r="BG1266" s="38">
        <f t="shared" si="367"/>
        <v>0</v>
      </c>
      <c r="BH1266" s="38">
        <f t="shared" si="368"/>
        <v>0</v>
      </c>
      <c r="BI1266" s="181">
        <f t="shared" si="369"/>
        <v>0</v>
      </c>
      <c r="BL1266" s="181">
        <f>Инвентаризация!O1269</f>
        <v>0</v>
      </c>
      <c r="BM1266" s="181">
        <f>Инвентаризация!P1269</f>
        <v>0</v>
      </c>
      <c r="BN1266" s="181">
        <f>Инвентаризация!Q1269</f>
        <v>0</v>
      </c>
      <c r="BO1266" s="181">
        <f>IFERROR('Аксапта 3'!A1274,"-")</f>
        <v>0</v>
      </c>
      <c r="BP1266" s="38">
        <f t="shared" si="370"/>
        <v>0</v>
      </c>
      <c r="BQ1266" s="38">
        <f t="shared" si="371"/>
        <v>0</v>
      </c>
      <c r="BR1266" s="38">
        <f t="shared" si="372"/>
        <v>0</v>
      </c>
      <c r="BS1266" s="181">
        <f t="shared" si="373"/>
        <v>0</v>
      </c>
    </row>
    <row r="1267" spans="41:71">
      <c r="AO1267" s="38">
        <f t="shared" si="360"/>
        <v>0</v>
      </c>
      <c r="AP1267" s="38">
        <f t="shared" si="361"/>
        <v>0</v>
      </c>
      <c r="AR1267" s="181">
        <f>Инвентаризация!O1270</f>
        <v>0</v>
      </c>
      <c r="AS1267" s="181">
        <f>Инвентаризация!P1270</f>
        <v>0</v>
      </c>
      <c r="AT1267" s="181">
        <f>Инвентаризация!Q1270</f>
        <v>0</v>
      </c>
      <c r="AU1267" s="181">
        <f>IFERROR('Аксапта '!A1275,"-")</f>
        <v>0</v>
      </c>
      <c r="AV1267" s="38">
        <f t="shared" si="362"/>
        <v>0</v>
      </c>
      <c r="AW1267" s="38">
        <f t="shared" si="363"/>
        <v>0</v>
      </c>
      <c r="AX1267" s="38">
        <f t="shared" si="364"/>
        <v>0</v>
      </c>
      <c r="AY1267" s="181">
        <f t="shared" si="365"/>
        <v>0</v>
      </c>
      <c r="BB1267" s="181">
        <f>Инвентаризация!O1270</f>
        <v>0</v>
      </c>
      <c r="BC1267" s="181">
        <f>Инвентаризация!P1270</f>
        <v>0</v>
      </c>
      <c r="BD1267" s="181">
        <f>Инвентаризация!Q1270</f>
        <v>0</v>
      </c>
      <c r="BE1267" s="181">
        <f>IFERROR('Аксапта 2'!A1275,"-")</f>
        <v>0</v>
      </c>
      <c r="BF1267" s="38">
        <f t="shared" si="366"/>
        <v>0</v>
      </c>
      <c r="BG1267" s="38">
        <f t="shared" si="367"/>
        <v>0</v>
      </c>
      <c r="BH1267" s="38">
        <f t="shared" si="368"/>
        <v>0</v>
      </c>
      <c r="BI1267" s="181">
        <f t="shared" si="369"/>
        <v>0</v>
      </c>
      <c r="BL1267" s="181">
        <f>Инвентаризация!O1270</f>
        <v>0</v>
      </c>
      <c r="BM1267" s="181">
        <f>Инвентаризация!P1270</f>
        <v>0</v>
      </c>
      <c r="BN1267" s="181">
        <f>Инвентаризация!Q1270</f>
        <v>0</v>
      </c>
      <c r="BO1267" s="181">
        <f>IFERROR('Аксапта 3'!A1275,"-")</f>
        <v>0</v>
      </c>
      <c r="BP1267" s="38">
        <f t="shared" si="370"/>
        <v>0</v>
      </c>
      <c r="BQ1267" s="38">
        <f t="shared" si="371"/>
        <v>0</v>
      </c>
      <c r="BR1267" s="38">
        <f t="shared" si="372"/>
        <v>0</v>
      </c>
      <c r="BS1267" s="181">
        <f t="shared" si="373"/>
        <v>0</v>
      </c>
    </row>
    <row r="1268" spans="41:71">
      <c r="AO1268" s="38">
        <f t="shared" si="360"/>
        <v>0</v>
      </c>
      <c r="AP1268" s="38">
        <f t="shared" si="361"/>
        <v>0</v>
      </c>
      <c r="AR1268" s="181">
        <f>Инвентаризация!O1271</f>
        <v>0</v>
      </c>
      <c r="AS1268" s="181">
        <f>Инвентаризация!P1271</f>
        <v>0</v>
      </c>
      <c r="AT1268" s="181">
        <f>Инвентаризация!Q1271</f>
        <v>0</v>
      </c>
      <c r="AU1268" s="181">
        <f>IFERROR('Аксапта '!A1276,"-")</f>
        <v>0</v>
      </c>
      <c r="AV1268" s="38">
        <f t="shared" si="362"/>
        <v>0</v>
      </c>
      <c r="AW1268" s="38">
        <f t="shared" si="363"/>
        <v>0</v>
      </c>
      <c r="AX1268" s="38">
        <f t="shared" si="364"/>
        <v>0</v>
      </c>
      <c r="AY1268" s="181">
        <f t="shared" si="365"/>
        <v>0</v>
      </c>
      <c r="BB1268" s="181">
        <f>Инвентаризация!O1271</f>
        <v>0</v>
      </c>
      <c r="BC1268" s="181">
        <f>Инвентаризация!P1271</f>
        <v>0</v>
      </c>
      <c r="BD1268" s="181">
        <f>Инвентаризация!Q1271</f>
        <v>0</v>
      </c>
      <c r="BE1268" s="181">
        <f>IFERROR('Аксапта 2'!A1276,"-")</f>
        <v>0</v>
      </c>
      <c r="BF1268" s="38">
        <f t="shared" si="366"/>
        <v>0</v>
      </c>
      <c r="BG1268" s="38">
        <f t="shared" si="367"/>
        <v>0</v>
      </c>
      <c r="BH1268" s="38">
        <f t="shared" si="368"/>
        <v>0</v>
      </c>
      <c r="BI1268" s="181">
        <f t="shared" si="369"/>
        <v>0</v>
      </c>
      <c r="BL1268" s="181">
        <f>Инвентаризация!O1271</f>
        <v>0</v>
      </c>
      <c r="BM1268" s="181">
        <f>Инвентаризация!P1271</f>
        <v>0</v>
      </c>
      <c r="BN1268" s="181">
        <f>Инвентаризация!Q1271</f>
        <v>0</v>
      </c>
      <c r="BO1268" s="181">
        <f>IFERROR('Аксапта 3'!A1276,"-")</f>
        <v>0</v>
      </c>
      <c r="BP1268" s="38">
        <f t="shared" si="370"/>
        <v>0</v>
      </c>
      <c r="BQ1268" s="38">
        <f t="shared" si="371"/>
        <v>0</v>
      </c>
      <c r="BR1268" s="38">
        <f t="shared" si="372"/>
        <v>0</v>
      </c>
      <c r="BS1268" s="181">
        <f t="shared" si="373"/>
        <v>0</v>
      </c>
    </row>
    <row r="1269" spans="41:71">
      <c r="AO1269" s="38">
        <f t="shared" si="360"/>
        <v>0</v>
      </c>
      <c r="AP1269" s="38">
        <f t="shared" si="361"/>
        <v>0</v>
      </c>
      <c r="AR1269" s="181">
        <f>Инвентаризация!O1272</f>
        <v>0</v>
      </c>
      <c r="AS1269" s="181">
        <f>Инвентаризация!P1272</f>
        <v>0</v>
      </c>
      <c r="AT1269" s="181">
        <f>Инвентаризация!Q1272</f>
        <v>0</v>
      </c>
      <c r="AU1269" s="181">
        <f>IFERROR('Аксапта '!A1277,"-")</f>
        <v>0</v>
      </c>
      <c r="AV1269" s="38">
        <f t="shared" si="362"/>
        <v>0</v>
      </c>
      <c r="AW1269" s="38">
        <f t="shared" si="363"/>
        <v>0</v>
      </c>
      <c r="AX1269" s="38">
        <f t="shared" si="364"/>
        <v>0</v>
      </c>
      <c r="AY1269" s="181">
        <f t="shared" si="365"/>
        <v>0</v>
      </c>
      <c r="BB1269" s="181">
        <f>Инвентаризация!O1272</f>
        <v>0</v>
      </c>
      <c r="BC1269" s="181">
        <f>Инвентаризация!P1272</f>
        <v>0</v>
      </c>
      <c r="BD1269" s="181">
        <f>Инвентаризация!Q1272</f>
        <v>0</v>
      </c>
      <c r="BE1269" s="181">
        <f>IFERROR('Аксапта 2'!A1277,"-")</f>
        <v>0</v>
      </c>
      <c r="BF1269" s="38">
        <f t="shared" si="366"/>
        <v>0</v>
      </c>
      <c r="BG1269" s="38">
        <f t="shared" si="367"/>
        <v>0</v>
      </c>
      <c r="BH1269" s="38">
        <f t="shared" si="368"/>
        <v>0</v>
      </c>
      <c r="BI1269" s="181">
        <f t="shared" si="369"/>
        <v>0</v>
      </c>
      <c r="BL1269" s="181">
        <f>Инвентаризация!O1272</f>
        <v>0</v>
      </c>
      <c r="BM1269" s="181">
        <f>Инвентаризация!P1272</f>
        <v>0</v>
      </c>
      <c r="BN1269" s="181">
        <f>Инвентаризация!Q1272</f>
        <v>0</v>
      </c>
      <c r="BO1269" s="181">
        <f>IFERROR('Аксапта 3'!A1277,"-")</f>
        <v>0</v>
      </c>
      <c r="BP1269" s="38">
        <f t="shared" si="370"/>
        <v>0</v>
      </c>
      <c r="BQ1269" s="38">
        <f t="shared" si="371"/>
        <v>0</v>
      </c>
      <c r="BR1269" s="38">
        <f t="shared" si="372"/>
        <v>0</v>
      </c>
      <c r="BS1269" s="181">
        <f t="shared" si="373"/>
        <v>0</v>
      </c>
    </row>
    <row r="1270" spans="41:71">
      <c r="AO1270" s="38">
        <f t="shared" si="360"/>
        <v>0</v>
      </c>
      <c r="AP1270" s="38">
        <f t="shared" si="361"/>
        <v>0</v>
      </c>
      <c r="AR1270" s="181">
        <f>Инвентаризация!O1273</f>
        <v>0</v>
      </c>
      <c r="AS1270" s="181">
        <f>Инвентаризация!P1273</f>
        <v>0</v>
      </c>
      <c r="AT1270" s="181">
        <f>Инвентаризация!Q1273</f>
        <v>0</v>
      </c>
      <c r="AU1270" s="181">
        <f>IFERROR('Аксапта '!A1278,"-")</f>
        <v>0</v>
      </c>
      <c r="AV1270" s="38">
        <f t="shared" si="362"/>
        <v>0</v>
      </c>
      <c r="AW1270" s="38">
        <f t="shared" si="363"/>
        <v>0</v>
      </c>
      <c r="AX1270" s="38">
        <f t="shared" si="364"/>
        <v>0</v>
      </c>
      <c r="AY1270" s="181">
        <f t="shared" si="365"/>
        <v>0</v>
      </c>
      <c r="BB1270" s="181">
        <f>Инвентаризация!O1273</f>
        <v>0</v>
      </c>
      <c r="BC1270" s="181">
        <f>Инвентаризация!P1273</f>
        <v>0</v>
      </c>
      <c r="BD1270" s="181">
        <f>Инвентаризация!Q1273</f>
        <v>0</v>
      </c>
      <c r="BE1270" s="181">
        <f>IFERROR('Аксапта 2'!A1278,"-")</f>
        <v>0</v>
      </c>
      <c r="BF1270" s="38">
        <f t="shared" si="366"/>
        <v>0</v>
      </c>
      <c r="BG1270" s="38">
        <f t="shared" si="367"/>
        <v>0</v>
      </c>
      <c r="BH1270" s="38">
        <f t="shared" si="368"/>
        <v>0</v>
      </c>
      <c r="BI1270" s="181">
        <f t="shared" si="369"/>
        <v>0</v>
      </c>
      <c r="BL1270" s="181">
        <f>Инвентаризация!O1273</f>
        <v>0</v>
      </c>
      <c r="BM1270" s="181">
        <f>Инвентаризация!P1273</f>
        <v>0</v>
      </c>
      <c r="BN1270" s="181">
        <f>Инвентаризация!Q1273</f>
        <v>0</v>
      </c>
      <c r="BO1270" s="181">
        <f>IFERROR('Аксапта 3'!A1278,"-")</f>
        <v>0</v>
      </c>
      <c r="BP1270" s="38">
        <f t="shared" si="370"/>
        <v>0</v>
      </c>
      <c r="BQ1270" s="38">
        <f t="shared" si="371"/>
        <v>0</v>
      </c>
      <c r="BR1270" s="38">
        <f t="shared" si="372"/>
        <v>0</v>
      </c>
      <c r="BS1270" s="181">
        <f t="shared" si="373"/>
        <v>0</v>
      </c>
    </row>
    <row r="1271" spans="41:71">
      <c r="AO1271" s="38">
        <f t="shared" si="360"/>
        <v>0</v>
      </c>
      <c r="AP1271" s="38">
        <f t="shared" si="361"/>
        <v>0</v>
      </c>
      <c r="AR1271" s="181">
        <f>Инвентаризация!O1274</f>
        <v>0</v>
      </c>
      <c r="AS1271" s="181">
        <f>Инвентаризация!P1274</f>
        <v>0</v>
      </c>
      <c r="AT1271" s="181">
        <f>Инвентаризация!Q1274</f>
        <v>0</v>
      </c>
      <c r="AU1271" s="181">
        <f>IFERROR('Аксапта '!A1279,"-")</f>
        <v>0</v>
      </c>
      <c r="AV1271" s="38">
        <f t="shared" si="362"/>
        <v>0</v>
      </c>
      <c r="AW1271" s="38">
        <f t="shared" si="363"/>
        <v>0</v>
      </c>
      <c r="AX1271" s="38">
        <f t="shared" si="364"/>
        <v>0</v>
      </c>
      <c r="AY1271" s="181">
        <f t="shared" si="365"/>
        <v>0</v>
      </c>
      <c r="BB1271" s="181">
        <f>Инвентаризация!O1274</f>
        <v>0</v>
      </c>
      <c r="BC1271" s="181">
        <f>Инвентаризация!P1274</f>
        <v>0</v>
      </c>
      <c r="BD1271" s="181">
        <f>Инвентаризация!Q1274</f>
        <v>0</v>
      </c>
      <c r="BE1271" s="181">
        <f>IFERROR('Аксапта 2'!A1279,"-")</f>
        <v>0</v>
      </c>
      <c r="BF1271" s="38">
        <f t="shared" si="366"/>
        <v>0</v>
      </c>
      <c r="BG1271" s="38">
        <f t="shared" si="367"/>
        <v>0</v>
      </c>
      <c r="BH1271" s="38">
        <f t="shared" si="368"/>
        <v>0</v>
      </c>
      <c r="BI1271" s="181">
        <f t="shared" si="369"/>
        <v>0</v>
      </c>
      <c r="BL1271" s="181">
        <f>Инвентаризация!O1274</f>
        <v>0</v>
      </c>
      <c r="BM1271" s="181">
        <f>Инвентаризация!P1274</f>
        <v>0</v>
      </c>
      <c r="BN1271" s="181">
        <f>Инвентаризация!Q1274</f>
        <v>0</v>
      </c>
      <c r="BO1271" s="181">
        <f>IFERROR('Аксапта 3'!A1279,"-")</f>
        <v>0</v>
      </c>
      <c r="BP1271" s="38">
        <f t="shared" si="370"/>
        <v>0</v>
      </c>
      <c r="BQ1271" s="38">
        <f t="shared" si="371"/>
        <v>0</v>
      </c>
      <c r="BR1271" s="38">
        <f t="shared" si="372"/>
        <v>0</v>
      </c>
      <c r="BS1271" s="181">
        <f t="shared" si="373"/>
        <v>0</v>
      </c>
    </row>
    <row r="1272" spans="41:71">
      <c r="AO1272" s="38">
        <f t="shared" si="360"/>
        <v>0</v>
      </c>
      <c r="AP1272" s="38">
        <f t="shared" si="361"/>
        <v>0</v>
      </c>
      <c r="AR1272" s="181">
        <f>Инвентаризация!O1275</f>
        <v>0</v>
      </c>
      <c r="AS1272" s="181">
        <f>Инвентаризация!P1275</f>
        <v>0</v>
      </c>
      <c r="AT1272" s="181">
        <f>Инвентаризация!Q1275</f>
        <v>0</v>
      </c>
      <c r="AU1272" s="181">
        <f>IFERROR('Аксапта '!A1280,"-")</f>
        <v>0</v>
      </c>
      <c r="AV1272" s="38">
        <f t="shared" si="362"/>
        <v>0</v>
      </c>
      <c r="AW1272" s="38">
        <f t="shared" si="363"/>
        <v>0</v>
      </c>
      <c r="AX1272" s="38">
        <f t="shared" si="364"/>
        <v>0</v>
      </c>
      <c r="AY1272" s="181">
        <f t="shared" si="365"/>
        <v>0</v>
      </c>
      <c r="BB1272" s="181">
        <f>Инвентаризация!O1275</f>
        <v>0</v>
      </c>
      <c r="BC1272" s="181">
        <f>Инвентаризация!P1275</f>
        <v>0</v>
      </c>
      <c r="BD1272" s="181">
        <f>Инвентаризация!Q1275</f>
        <v>0</v>
      </c>
      <c r="BE1272" s="181">
        <f>IFERROR('Аксапта 2'!A1280,"-")</f>
        <v>0</v>
      </c>
      <c r="BF1272" s="38">
        <f t="shared" si="366"/>
        <v>0</v>
      </c>
      <c r="BG1272" s="38">
        <f t="shared" si="367"/>
        <v>0</v>
      </c>
      <c r="BH1272" s="38">
        <f t="shared" si="368"/>
        <v>0</v>
      </c>
      <c r="BI1272" s="181">
        <f t="shared" si="369"/>
        <v>0</v>
      </c>
      <c r="BL1272" s="181">
        <f>Инвентаризация!O1275</f>
        <v>0</v>
      </c>
      <c r="BM1272" s="181">
        <f>Инвентаризация!P1275</f>
        <v>0</v>
      </c>
      <c r="BN1272" s="181">
        <f>Инвентаризация!Q1275</f>
        <v>0</v>
      </c>
      <c r="BO1272" s="181">
        <f>IFERROR('Аксапта 3'!A1280,"-")</f>
        <v>0</v>
      </c>
      <c r="BP1272" s="38">
        <f t="shared" si="370"/>
        <v>0</v>
      </c>
      <c r="BQ1272" s="38">
        <f t="shared" si="371"/>
        <v>0</v>
      </c>
      <c r="BR1272" s="38">
        <f t="shared" si="372"/>
        <v>0</v>
      </c>
      <c r="BS1272" s="181">
        <f t="shared" si="373"/>
        <v>0</v>
      </c>
    </row>
    <row r="1273" spans="41:71">
      <c r="AO1273" s="38">
        <f t="shared" si="360"/>
        <v>0</v>
      </c>
      <c r="AP1273" s="38">
        <f t="shared" si="361"/>
        <v>0</v>
      </c>
      <c r="AR1273" s="181">
        <f>Инвентаризация!O1276</f>
        <v>0</v>
      </c>
      <c r="AS1273" s="181">
        <f>Инвентаризация!P1276</f>
        <v>0</v>
      </c>
      <c r="AT1273" s="181">
        <f>Инвентаризация!Q1276</f>
        <v>0</v>
      </c>
      <c r="AU1273" s="181">
        <f>IFERROR('Аксапта '!A1281,"-")</f>
        <v>0</v>
      </c>
      <c r="AV1273" s="38">
        <f t="shared" si="362"/>
        <v>0</v>
      </c>
      <c r="AW1273" s="38">
        <f t="shared" si="363"/>
        <v>0</v>
      </c>
      <c r="AX1273" s="38">
        <f t="shared" si="364"/>
        <v>0</v>
      </c>
      <c r="AY1273" s="181">
        <f t="shared" si="365"/>
        <v>0</v>
      </c>
      <c r="BB1273" s="181">
        <f>Инвентаризация!O1276</f>
        <v>0</v>
      </c>
      <c r="BC1273" s="181">
        <f>Инвентаризация!P1276</f>
        <v>0</v>
      </c>
      <c r="BD1273" s="181">
        <f>Инвентаризация!Q1276</f>
        <v>0</v>
      </c>
      <c r="BE1273" s="181">
        <f>IFERROR('Аксапта 2'!A1281,"-")</f>
        <v>0</v>
      </c>
      <c r="BF1273" s="38">
        <f t="shared" si="366"/>
        <v>0</v>
      </c>
      <c r="BG1273" s="38">
        <f t="shared" si="367"/>
        <v>0</v>
      </c>
      <c r="BH1273" s="38">
        <f t="shared" si="368"/>
        <v>0</v>
      </c>
      <c r="BI1273" s="181">
        <f t="shared" si="369"/>
        <v>0</v>
      </c>
      <c r="BL1273" s="181">
        <f>Инвентаризация!O1276</f>
        <v>0</v>
      </c>
      <c r="BM1273" s="181">
        <f>Инвентаризация!P1276</f>
        <v>0</v>
      </c>
      <c r="BN1273" s="181">
        <f>Инвентаризация!Q1276</f>
        <v>0</v>
      </c>
      <c r="BO1273" s="181">
        <f>IFERROR('Аксапта 3'!A1281,"-")</f>
        <v>0</v>
      </c>
      <c r="BP1273" s="38">
        <f t="shared" si="370"/>
        <v>0</v>
      </c>
      <c r="BQ1273" s="38">
        <f t="shared" si="371"/>
        <v>0</v>
      </c>
      <c r="BR1273" s="38">
        <f t="shared" si="372"/>
        <v>0</v>
      </c>
      <c r="BS1273" s="181">
        <f t="shared" si="373"/>
        <v>0</v>
      </c>
    </row>
    <row r="1274" spans="41:71">
      <c r="AO1274" s="38">
        <f t="shared" si="360"/>
        <v>0</v>
      </c>
      <c r="AP1274" s="38">
        <f t="shared" si="361"/>
        <v>0</v>
      </c>
      <c r="AR1274" s="181">
        <f>Инвентаризация!O1277</f>
        <v>0</v>
      </c>
      <c r="AS1274" s="181">
        <f>Инвентаризация!P1277</f>
        <v>0</v>
      </c>
      <c r="AT1274" s="181">
        <f>Инвентаризация!Q1277</f>
        <v>0</v>
      </c>
      <c r="AU1274" s="181">
        <f>IFERROR('Аксапта '!A1282,"-")</f>
        <v>0</v>
      </c>
      <c r="AV1274" s="38">
        <f t="shared" si="362"/>
        <v>0</v>
      </c>
      <c r="AW1274" s="38">
        <f t="shared" si="363"/>
        <v>0</v>
      </c>
      <c r="AX1274" s="38">
        <f t="shared" si="364"/>
        <v>0</v>
      </c>
      <c r="AY1274" s="181">
        <f t="shared" si="365"/>
        <v>0</v>
      </c>
      <c r="BB1274" s="181">
        <f>Инвентаризация!O1277</f>
        <v>0</v>
      </c>
      <c r="BC1274" s="181">
        <f>Инвентаризация!P1277</f>
        <v>0</v>
      </c>
      <c r="BD1274" s="181">
        <f>Инвентаризация!Q1277</f>
        <v>0</v>
      </c>
      <c r="BE1274" s="181">
        <f>IFERROR('Аксапта 2'!A1282,"-")</f>
        <v>0</v>
      </c>
      <c r="BF1274" s="38">
        <f t="shared" si="366"/>
        <v>0</v>
      </c>
      <c r="BG1274" s="38">
        <f t="shared" si="367"/>
        <v>0</v>
      </c>
      <c r="BH1274" s="38">
        <f t="shared" si="368"/>
        <v>0</v>
      </c>
      <c r="BI1274" s="181">
        <f t="shared" si="369"/>
        <v>0</v>
      </c>
      <c r="BL1274" s="181">
        <f>Инвентаризация!O1277</f>
        <v>0</v>
      </c>
      <c r="BM1274" s="181">
        <f>Инвентаризация!P1277</f>
        <v>0</v>
      </c>
      <c r="BN1274" s="181">
        <f>Инвентаризация!Q1277</f>
        <v>0</v>
      </c>
      <c r="BO1274" s="181">
        <f>IFERROR('Аксапта 3'!A1282,"-")</f>
        <v>0</v>
      </c>
      <c r="BP1274" s="38">
        <f t="shared" si="370"/>
        <v>0</v>
      </c>
      <c r="BQ1274" s="38">
        <f t="shared" si="371"/>
        <v>0</v>
      </c>
      <c r="BR1274" s="38">
        <f t="shared" si="372"/>
        <v>0</v>
      </c>
      <c r="BS1274" s="181">
        <f t="shared" si="373"/>
        <v>0</v>
      </c>
    </row>
    <row r="1275" spans="41:71">
      <c r="AO1275" s="38">
        <f t="shared" si="360"/>
        <v>0</v>
      </c>
      <c r="AP1275" s="38">
        <f t="shared" si="361"/>
        <v>0</v>
      </c>
      <c r="AR1275" s="181">
        <f>Инвентаризация!O1278</f>
        <v>0</v>
      </c>
      <c r="AS1275" s="181">
        <f>Инвентаризация!P1278</f>
        <v>0</v>
      </c>
      <c r="AT1275" s="181">
        <f>Инвентаризация!Q1278</f>
        <v>0</v>
      </c>
      <c r="AU1275" s="181">
        <f>IFERROR('Аксапта '!A1283,"-")</f>
        <v>0</v>
      </c>
      <c r="AV1275" s="38">
        <f t="shared" si="362"/>
        <v>0</v>
      </c>
      <c r="AW1275" s="38">
        <f t="shared" si="363"/>
        <v>0</v>
      </c>
      <c r="AX1275" s="38">
        <f t="shared" si="364"/>
        <v>0</v>
      </c>
      <c r="AY1275" s="181">
        <f t="shared" si="365"/>
        <v>0</v>
      </c>
      <c r="BB1275" s="181">
        <f>Инвентаризация!O1278</f>
        <v>0</v>
      </c>
      <c r="BC1275" s="181">
        <f>Инвентаризация!P1278</f>
        <v>0</v>
      </c>
      <c r="BD1275" s="181">
        <f>Инвентаризация!Q1278</f>
        <v>0</v>
      </c>
      <c r="BE1275" s="181">
        <f>IFERROR('Аксапта 2'!A1283,"-")</f>
        <v>0</v>
      </c>
      <c r="BF1275" s="38">
        <f t="shared" si="366"/>
        <v>0</v>
      </c>
      <c r="BG1275" s="38">
        <f t="shared" si="367"/>
        <v>0</v>
      </c>
      <c r="BH1275" s="38">
        <f t="shared" si="368"/>
        <v>0</v>
      </c>
      <c r="BI1275" s="181">
        <f t="shared" si="369"/>
        <v>0</v>
      </c>
      <c r="BL1275" s="181">
        <f>Инвентаризация!O1278</f>
        <v>0</v>
      </c>
      <c r="BM1275" s="181">
        <f>Инвентаризация!P1278</f>
        <v>0</v>
      </c>
      <c r="BN1275" s="181">
        <f>Инвентаризация!Q1278</f>
        <v>0</v>
      </c>
      <c r="BO1275" s="181">
        <f>IFERROR('Аксапта 3'!A1283,"-")</f>
        <v>0</v>
      </c>
      <c r="BP1275" s="38">
        <f t="shared" si="370"/>
        <v>0</v>
      </c>
      <c r="BQ1275" s="38">
        <f t="shared" si="371"/>
        <v>0</v>
      </c>
      <c r="BR1275" s="38">
        <f t="shared" si="372"/>
        <v>0</v>
      </c>
      <c r="BS1275" s="181">
        <f t="shared" si="373"/>
        <v>0</v>
      </c>
    </row>
    <row r="1276" spans="41:71">
      <c r="AO1276" s="38">
        <f t="shared" si="360"/>
        <v>0</v>
      </c>
      <c r="AP1276" s="38">
        <f t="shared" si="361"/>
        <v>0</v>
      </c>
      <c r="AR1276" s="181">
        <f>Инвентаризация!O1279</f>
        <v>0</v>
      </c>
      <c r="AS1276" s="181">
        <f>Инвентаризация!P1279</f>
        <v>0</v>
      </c>
      <c r="AT1276" s="181">
        <f>Инвентаризация!Q1279</f>
        <v>0</v>
      </c>
      <c r="AU1276" s="181">
        <f>IFERROR('Аксапта '!A1284,"-")</f>
        <v>0</v>
      </c>
      <c r="AV1276" s="38">
        <f t="shared" si="362"/>
        <v>0</v>
      </c>
      <c r="AW1276" s="38">
        <f t="shared" si="363"/>
        <v>0</v>
      </c>
      <c r="AX1276" s="38">
        <f t="shared" si="364"/>
        <v>0</v>
      </c>
      <c r="AY1276" s="181">
        <f t="shared" si="365"/>
        <v>0</v>
      </c>
      <c r="BB1276" s="181">
        <f>Инвентаризация!O1279</f>
        <v>0</v>
      </c>
      <c r="BC1276" s="181">
        <f>Инвентаризация!P1279</f>
        <v>0</v>
      </c>
      <c r="BD1276" s="181">
        <f>Инвентаризация!Q1279</f>
        <v>0</v>
      </c>
      <c r="BE1276" s="181">
        <f>IFERROR('Аксапта 2'!A1284,"-")</f>
        <v>0</v>
      </c>
      <c r="BF1276" s="38">
        <f t="shared" si="366"/>
        <v>0</v>
      </c>
      <c r="BG1276" s="38">
        <f t="shared" si="367"/>
        <v>0</v>
      </c>
      <c r="BH1276" s="38">
        <f t="shared" si="368"/>
        <v>0</v>
      </c>
      <c r="BI1276" s="181">
        <f t="shared" si="369"/>
        <v>0</v>
      </c>
      <c r="BL1276" s="181">
        <f>Инвентаризация!O1279</f>
        <v>0</v>
      </c>
      <c r="BM1276" s="181">
        <f>Инвентаризация!P1279</f>
        <v>0</v>
      </c>
      <c r="BN1276" s="181">
        <f>Инвентаризация!Q1279</f>
        <v>0</v>
      </c>
      <c r="BO1276" s="181">
        <f>IFERROR('Аксапта 3'!A1284,"-")</f>
        <v>0</v>
      </c>
      <c r="BP1276" s="38">
        <f t="shared" si="370"/>
        <v>0</v>
      </c>
      <c r="BQ1276" s="38">
        <f t="shared" si="371"/>
        <v>0</v>
      </c>
      <c r="BR1276" s="38">
        <f t="shared" si="372"/>
        <v>0</v>
      </c>
      <c r="BS1276" s="181">
        <f t="shared" si="373"/>
        <v>0</v>
      </c>
    </row>
    <row r="1277" spans="41:71">
      <c r="AO1277" s="38">
        <f t="shared" si="360"/>
        <v>0</v>
      </c>
      <c r="AP1277" s="38">
        <f t="shared" si="361"/>
        <v>0</v>
      </c>
      <c r="AR1277" s="181">
        <f>Инвентаризация!O1280</f>
        <v>0</v>
      </c>
      <c r="AS1277" s="181">
        <f>Инвентаризация!P1280</f>
        <v>0</v>
      </c>
      <c r="AT1277" s="181">
        <f>Инвентаризация!Q1280</f>
        <v>0</v>
      </c>
      <c r="AU1277" s="181">
        <f>IFERROR('Аксапта '!A1285,"-")</f>
        <v>0</v>
      </c>
      <c r="AV1277" s="38">
        <f t="shared" si="362"/>
        <v>0</v>
      </c>
      <c r="AW1277" s="38">
        <f t="shared" si="363"/>
        <v>0</v>
      </c>
      <c r="AX1277" s="38">
        <f t="shared" si="364"/>
        <v>0</v>
      </c>
      <c r="AY1277" s="181">
        <f t="shared" si="365"/>
        <v>0</v>
      </c>
      <c r="BB1277" s="181">
        <f>Инвентаризация!O1280</f>
        <v>0</v>
      </c>
      <c r="BC1277" s="181">
        <f>Инвентаризация!P1280</f>
        <v>0</v>
      </c>
      <c r="BD1277" s="181">
        <f>Инвентаризация!Q1280</f>
        <v>0</v>
      </c>
      <c r="BE1277" s="181">
        <f>IFERROR('Аксапта 2'!A1285,"-")</f>
        <v>0</v>
      </c>
      <c r="BF1277" s="38">
        <f t="shared" si="366"/>
        <v>0</v>
      </c>
      <c r="BG1277" s="38">
        <f t="shared" si="367"/>
        <v>0</v>
      </c>
      <c r="BH1277" s="38">
        <f t="shared" si="368"/>
        <v>0</v>
      </c>
      <c r="BI1277" s="181">
        <f t="shared" si="369"/>
        <v>0</v>
      </c>
      <c r="BL1277" s="181">
        <f>Инвентаризация!O1280</f>
        <v>0</v>
      </c>
      <c r="BM1277" s="181">
        <f>Инвентаризация!P1280</f>
        <v>0</v>
      </c>
      <c r="BN1277" s="181">
        <f>Инвентаризация!Q1280</f>
        <v>0</v>
      </c>
      <c r="BO1277" s="181">
        <f>IFERROR('Аксапта 3'!A1285,"-")</f>
        <v>0</v>
      </c>
      <c r="BP1277" s="38">
        <f t="shared" si="370"/>
        <v>0</v>
      </c>
      <c r="BQ1277" s="38">
        <f t="shared" si="371"/>
        <v>0</v>
      </c>
      <c r="BR1277" s="38">
        <f t="shared" si="372"/>
        <v>0</v>
      </c>
      <c r="BS1277" s="181">
        <f t="shared" si="373"/>
        <v>0</v>
      </c>
    </row>
    <row r="1278" spans="41:71">
      <c r="AO1278" s="38">
        <f t="shared" si="360"/>
        <v>0</v>
      </c>
      <c r="AP1278" s="38">
        <f t="shared" si="361"/>
        <v>0</v>
      </c>
      <c r="AR1278" s="181">
        <f>Инвентаризация!O1281</f>
        <v>0</v>
      </c>
      <c r="AS1278" s="181">
        <f>Инвентаризация!P1281</f>
        <v>0</v>
      </c>
      <c r="AT1278" s="181">
        <f>Инвентаризация!Q1281</f>
        <v>0</v>
      </c>
      <c r="AU1278" s="181">
        <f>IFERROR('Аксапта '!A1286,"-")</f>
        <v>0</v>
      </c>
      <c r="AV1278" s="38">
        <f t="shared" si="362"/>
        <v>0</v>
      </c>
      <c r="AW1278" s="38">
        <f t="shared" si="363"/>
        <v>0</v>
      </c>
      <c r="AX1278" s="38">
        <f t="shared" si="364"/>
        <v>0</v>
      </c>
      <c r="AY1278" s="181">
        <f t="shared" si="365"/>
        <v>0</v>
      </c>
      <c r="BB1278" s="181">
        <f>Инвентаризация!O1281</f>
        <v>0</v>
      </c>
      <c r="BC1278" s="181">
        <f>Инвентаризация!P1281</f>
        <v>0</v>
      </c>
      <c r="BD1278" s="181">
        <f>Инвентаризация!Q1281</f>
        <v>0</v>
      </c>
      <c r="BE1278" s="181">
        <f>IFERROR('Аксапта 2'!A1286,"-")</f>
        <v>0</v>
      </c>
      <c r="BF1278" s="38">
        <f t="shared" si="366"/>
        <v>0</v>
      </c>
      <c r="BG1278" s="38">
        <f t="shared" si="367"/>
        <v>0</v>
      </c>
      <c r="BH1278" s="38">
        <f t="shared" si="368"/>
        <v>0</v>
      </c>
      <c r="BI1278" s="181">
        <f t="shared" si="369"/>
        <v>0</v>
      </c>
      <c r="BL1278" s="181">
        <f>Инвентаризация!O1281</f>
        <v>0</v>
      </c>
      <c r="BM1278" s="181">
        <f>Инвентаризация!P1281</f>
        <v>0</v>
      </c>
      <c r="BN1278" s="181">
        <f>Инвентаризация!Q1281</f>
        <v>0</v>
      </c>
      <c r="BO1278" s="181">
        <f>IFERROR('Аксапта 3'!A1286,"-")</f>
        <v>0</v>
      </c>
      <c r="BP1278" s="38">
        <f t="shared" si="370"/>
        <v>0</v>
      </c>
      <c r="BQ1278" s="38">
        <f t="shared" si="371"/>
        <v>0</v>
      </c>
      <c r="BR1278" s="38">
        <f t="shared" si="372"/>
        <v>0</v>
      </c>
      <c r="BS1278" s="181">
        <f t="shared" si="373"/>
        <v>0</v>
      </c>
    </row>
    <row r="1279" spans="41:71">
      <c r="AO1279" s="38">
        <f t="shared" si="360"/>
        <v>0</v>
      </c>
      <c r="AP1279" s="38">
        <f t="shared" si="361"/>
        <v>0</v>
      </c>
      <c r="AR1279" s="181">
        <f>Инвентаризация!O1282</f>
        <v>0</v>
      </c>
      <c r="AS1279" s="181">
        <f>Инвентаризация!P1282</f>
        <v>0</v>
      </c>
      <c r="AT1279" s="181">
        <f>Инвентаризация!Q1282</f>
        <v>0</v>
      </c>
      <c r="AU1279" s="181">
        <f>IFERROR('Аксапта '!A1287,"-")</f>
        <v>0</v>
      </c>
      <c r="AV1279" s="38">
        <f t="shared" si="362"/>
        <v>0</v>
      </c>
      <c r="AW1279" s="38">
        <f t="shared" si="363"/>
        <v>0</v>
      </c>
      <c r="AX1279" s="38">
        <f t="shared" si="364"/>
        <v>0</v>
      </c>
      <c r="AY1279" s="181">
        <f t="shared" si="365"/>
        <v>0</v>
      </c>
      <c r="BB1279" s="181">
        <f>Инвентаризация!O1282</f>
        <v>0</v>
      </c>
      <c r="BC1279" s="181">
        <f>Инвентаризация!P1282</f>
        <v>0</v>
      </c>
      <c r="BD1279" s="181">
        <f>Инвентаризация!Q1282</f>
        <v>0</v>
      </c>
      <c r="BE1279" s="181">
        <f>IFERROR('Аксапта 2'!A1287,"-")</f>
        <v>0</v>
      </c>
      <c r="BF1279" s="38">
        <f t="shared" si="366"/>
        <v>0</v>
      </c>
      <c r="BG1279" s="38">
        <f t="shared" si="367"/>
        <v>0</v>
      </c>
      <c r="BH1279" s="38">
        <f t="shared" si="368"/>
        <v>0</v>
      </c>
      <c r="BI1279" s="181">
        <f t="shared" si="369"/>
        <v>0</v>
      </c>
      <c r="BL1279" s="181">
        <f>Инвентаризация!O1282</f>
        <v>0</v>
      </c>
      <c r="BM1279" s="181">
        <f>Инвентаризация!P1282</f>
        <v>0</v>
      </c>
      <c r="BN1279" s="181">
        <f>Инвентаризация!Q1282</f>
        <v>0</v>
      </c>
      <c r="BO1279" s="181">
        <f>IFERROR('Аксапта 3'!A1287,"-")</f>
        <v>0</v>
      </c>
      <c r="BP1279" s="38">
        <f t="shared" si="370"/>
        <v>0</v>
      </c>
      <c r="BQ1279" s="38">
        <f t="shared" si="371"/>
        <v>0</v>
      </c>
      <c r="BR1279" s="38">
        <f t="shared" si="372"/>
        <v>0</v>
      </c>
      <c r="BS1279" s="181">
        <f t="shared" si="373"/>
        <v>0</v>
      </c>
    </row>
    <row r="1280" spans="41:71">
      <c r="AO1280" s="38">
        <f t="shared" si="360"/>
        <v>0</v>
      </c>
      <c r="AP1280" s="38">
        <f t="shared" si="361"/>
        <v>0</v>
      </c>
      <c r="AR1280" s="181">
        <f>Инвентаризация!O1283</f>
        <v>0</v>
      </c>
      <c r="AS1280" s="181">
        <f>Инвентаризация!P1283</f>
        <v>0</v>
      </c>
      <c r="AT1280" s="181">
        <f>Инвентаризация!Q1283</f>
        <v>0</v>
      </c>
      <c r="AU1280" s="181">
        <f>IFERROR('Аксапта '!A1288,"-")</f>
        <v>0</v>
      </c>
      <c r="AV1280" s="38">
        <f t="shared" si="362"/>
        <v>0</v>
      </c>
      <c r="AW1280" s="38">
        <f t="shared" si="363"/>
        <v>0</v>
      </c>
      <c r="AX1280" s="38">
        <f t="shared" si="364"/>
        <v>0</v>
      </c>
      <c r="AY1280" s="181">
        <f t="shared" si="365"/>
        <v>0</v>
      </c>
      <c r="BB1280" s="181">
        <f>Инвентаризация!O1283</f>
        <v>0</v>
      </c>
      <c r="BC1280" s="181">
        <f>Инвентаризация!P1283</f>
        <v>0</v>
      </c>
      <c r="BD1280" s="181">
        <f>Инвентаризация!Q1283</f>
        <v>0</v>
      </c>
      <c r="BE1280" s="181">
        <f>IFERROR('Аксапта 2'!A1288,"-")</f>
        <v>0</v>
      </c>
      <c r="BF1280" s="38">
        <f t="shared" si="366"/>
        <v>0</v>
      </c>
      <c r="BG1280" s="38">
        <f t="shared" si="367"/>
        <v>0</v>
      </c>
      <c r="BH1280" s="38">
        <f t="shared" si="368"/>
        <v>0</v>
      </c>
      <c r="BI1280" s="181">
        <f t="shared" si="369"/>
        <v>0</v>
      </c>
      <c r="BL1280" s="181">
        <f>Инвентаризация!O1283</f>
        <v>0</v>
      </c>
      <c r="BM1280" s="181">
        <f>Инвентаризация!P1283</f>
        <v>0</v>
      </c>
      <c r="BN1280" s="181">
        <f>Инвентаризация!Q1283</f>
        <v>0</v>
      </c>
      <c r="BO1280" s="181">
        <f>IFERROR('Аксапта 3'!A1288,"-")</f>
        <v>0</v>
      </c>
      <c r="BP1280" s="38">
        <f t="shared" si="370"/>
        <v>0</v>
      </c>
      <c r="BQ1280" s="38">
        <f t="shared" si="371"/>
        <v>0</v>
      </c>
      <c r="BR1280" s="38">
        <f t="shared" si="372"/>
        <v>0</v>
      </c>
      <c r="BS1280" s="181">
        <f t="shared" si="373"/>
        <v>0</v>
      </c>
    </row>
    <row r="1281" spans="41:71">
      <c r="AO1281" s="38">
        <f t="shared" si="360"/>
        <v>0</v>
      </c>
      <c r="AP1281" s="38">
        <f t="shared" si="361"/>
        <v>0</v>
      </c>
      <c r="AR1281" s="181">
        <f>Инвентаризация!O1284</f>
        <v>0</v>
      </c>
      <c r="AS1281" s="181">
        <f>Инвентаризация!P1284</f>
        <v>0</v>
      </c>
      <c r="AT1281" s="181">
        <f>Инвентаризация!Q1284</f>
        <v>0</v>
      </c>
      <c r="AU1281" s="181">
        <f>IFERROR('Аксапта '!A1289,"-")</f>
        <v>0</v>
      </c>
      <c r="AV1281" s="38">
        <f t="shared" si="362"/>
        <v>0</v>
      </c>
      <c r="AW1281" s="38">
        <f t="shared" si="363"/>
        <v>0</v>
      </c>
      <c r="AX1281" s="38">
        <f t="shared" si="364"/>
        <v>0</v>
      </c>
      <c r="AY1281" s="181">
        <f t="shared" si="365"/>
        <v>0</v>
      </c>
      <c r="BB1281" s="181">
        <f>Инвентаризация!O1284</f>
        <v>0</v>
      </c>
      <c r="BC1281" s="181">
        <f>Инвентаризация!P1284</f>
        <v>0</v>
      </c>
      <c r="BD1281" s="181">
        <f>Инвентаризация!Q1284</f>
        <v>0</v>
      </c>
      <c r="BE1281" s="181">
        <f>IFERROR('Аксапта 2'!A1289,"-")</f>
        <v>0</v>
      </c>
      <c r="BF1281" s="38">
        <f t="shared" si="366"/>
        <v>0</v>
      </c>
      <c r="BG1281" s="38">
        <f t="shared" si="367"/>
        <v>0</v>
      </c>
      <c r="BH1281" s="38">
        <f t="shared" si="368"/>
        <v>0</v>
      </c>
      <c r="BI1281" s="181">
        <f t="shared" si="369"/>
        <v>0</v>
      </c>
      <c r="BL1281" s="181">
        <f>Инвентаризация!O1284</f>
        <v>0</v>
      </c>
      <c r="BM1281" s="181">
        <f>Инвентаризация!P1284</f>
        <v>0</v>
      </c>
      <c r="BN1281" s="181">
        <f>Инвентаризация!Q1284</f>
        <v>0</v>
      </c>
      <c r="BO1281" s="181">
        <f>IFERROR('Аксапта 3'!A1289,"-")</f>
        <v>0</v>
      </c>
      <c r="BP1281" s="38">
        <f t="shared" si="370"/>
        <v>0</v>
      </c>
      <c r="BQ1281" s="38">
        <f t="shared" si="371"/>
        <v>0</v>
      </c>
      <c r="BR1281" s="38">
        <f t="shared" si="372"/>
        <v>0</v>
      </c>
      <c r="BS1281" s="181">
        <f t="shared" si="373"/>
        <v>0</v>
      </c>
    </row>
    <row r="1282" spans="41:71">
      <c r="AO1282" s="38">
        <f t="shared" si="360"/>
        <v>0</v>
      </c>
      <c r="AP1282" s="38">
        <f t="shared" si="361"/>
        <v>0</v>
      </c>
      <c r="AR1282" s="181">
        <f>Инвентаризация!O1285</f>
        <v>0</v>
      </c>
      <c r="AS1282" s="181">
        <f>Инвентаризация!P1285</f>
        <v>0</v>
      </c>
      <c r="AT1282" s="181">
        <f>Инвентаризация!Q1285</f>
        <v>0</v>
      </c>
      <c r="AU1282" s="181">
        <f>IFERROR('Аксапта '!A1290,"-")</f>
        <v>0</v>
      </c>
      <c r="AV1282" s="38">
        <f t="shared" si="362"/>
        <v>0</v>
      </c>
      <c r="AW1282" s="38">
        <f t="shared" si="363"/>
        <v>0</v>
      </c>
      <c r="AX1282" s="38">
        <f t="shared" si="364"/>
        <v>0</v>
      </c>
      <c r="AY1282" s="181">
        <f t="shared" si="365"/>
        <v>0</v>
      </c>
      <c r="BB1282" s="181">
        <f>Инвентаризация!O1285</f>
        <v>0</v>
      </c>
      <c r="BC1282" s="181">
        <f>Инвентаризация!P1285</f>
        <v>0</v>
      </c>
      <c r="BD1282" s="181">
        <f>Инвентаризация!Q1285</f>
        <v>0</v>
      </c>
      <c r="BE1282" s="181">
        <f>IFERROR('Аксапта 2'!A1290,"-")</f>
        <v>0</v>
      </c>
      <c r="BF1282" s="38">
        <f t="shared" si="366"/>
        <v>0</v>
      </c>
      <c r="BG1282" s="38">
        <f t="shared" si="367"/>
        <v>0</v>
      </c>
      <c r="BH1282" s="38">
        <f t="shared" si="368"/>
        <v>0</v>
      </c>
      <c r="BI1282" s="181">
        <f t="shared" si="369"/>
        <v>0</v>
      </c>
      <c r="BL1282" s="181">
        <f>Инвентаризация!O1285</f>
        <v>0</v>
      </c>
      <c r="BM1282" s="181">
        <f>Инвентаризация!P1285</f>
        <v>0</v>
      </c>
      <c r="BN1282" s="181">
        <f>Инвентаризация!Q1285</f>
        <v>0</v>
      </c>
      <c r="BO1282" s="181">
        <f>IFERROR('Аксапта 3'!A1290,"-")</f>
        <v>0</v>
      </c>
      <c r="BP1282" s="38">
        <f t="shared" si="370"/>
        <v>0</v>
      </c>
      <c r="BQ1282" s="38">
        <f t="shared" si="371"/>
        <v>0</v>
      </c>
      <c r="BR1282" s="38">
        <f t="shared" si="372"/>
        <v>0</v>
      </c>
      <c r="BS1282" s="181">
        <f t="shared" si="373"/>
        <v>0</v>
      </c>
    </row>
    <row r="1283" spans="41:71">
      <c r="AO1283" s="38">
        <f t="shared" si="360"/>
        <v>0</v>
      </c>
      <c r="AP1283" s="38">
        <f t="shared" si="361"/>
        <v>0</v>
      </c>
      <c r="AR1283" s="181">
        <f>Инвентаризация!O1286</f>
        <v>0</v>
      </c>
      <c r="AS1283" s="181">
        <f>Инвентаризация!P1286</f>
        <v>0</v>
      </c>
      <c r="AT1283" s="181">
        <f>Инвентаризация!Q1286</f>
        <v>0</v>
      </c>
      <c r="AU1283" s="181">
        <f>IFERROR('Аксапта '!A1291,"-")</f>
        <v>0</v>
      </c>
      <c r="AV1283" s="38">
        <f t="shared" si="362"/>
        <v>0</v>
      </c>
      <c r="AW1283" s="38">
        <f t="shared" si="363"/>
        <v>0</v>
      </c>
      <c r="AX1283" s="38">
        <f t="shared" si="364"/>
        <v>0</v>
      </c>
      <c r="AY1283" s="181">
        <f t="shared" si="365"/>
        <v>0</v>
      </c>
      <c r="BB1283" s="181">
        <f>Инвентаризация!O1286</f>
        <v>0</v>
      </c>
      <c r="BC1283" s="181">
        <f>Инвентаризация!P1286</f>
        <v>0</v>
      </c>
      <c r="BD1283" s="181">
        <f>Инвентаризация!Q1286</f>
        <v>0</v>
      </c>
      <c r="BE1283" s="181">
        <f>IFERROR('Аксапта 2'!A1291,"-")</f>
        <v>0</v>
      </c>
      <c r="BF1283" s="38">
        <f t="shared" si="366"/>
        <v>0</v>
      </c>
      <c r="BG1283" s="38">
        <f t="shared" si="367"/>
        <v>0</v>
      </c>
      <c r="BH1283" s="38">
        <f t="shared" si="368"/>
        <v>0</v>
      </c>
      <c r="BI1283" s="181">
        <f t="shared" si="369"/>
        <v>0</v>
      </c>
      <c r="BL1283" s="181">
        <f>Инвентаризация!O1286</f>
        <v>0</v>
      </c>
      <c r="BM1283" s="181">
        <f>Инвентаризация!P1286</f>
        <v>0</v>
      </c>
      <c r="BN1283" s="181">
        <f>Инвентаризация!Q1286</f>
        <v>0</v>
      </c>
      <c r="BO1283" s="181">
        <f>IFERROR('Аксапта 3'!A1291,"-")</f>
        <v>0</v>
      </c>
      <c r="BP1283" s="38">
        <f t="shared" si="370"/>
        <v>0</v>
      </c>
      <c r="BQ1283" s="38">
        <f t="shared" si="371"/>
        <v>0</v>
      </c>
      <c r="BR1283" s="38">
        <f t="shared" si="372"/>
        <v>0</v>
      </c>
      <c r="BS1283" s="181">
        <f t="shared" si="373"/>
        <v>0</v>
      </c>
    </row>
    <row r="1284" spans="41:71">
      <c r="AO1284" s="38">
        <f t="shared" ref="AO1284:AO1347" si="374">B1285+1-1</f>
        <v>0</v>
      </c>
      <c r="AP1284" s="38">
        <f t="shared" ref="AP1284:AP1347" si="375">A1285</f>
        <v>0</v>
      </c>
      <c r="AR1284" s="181">
        <f>Инвентаризация!O1287</f>
        <v>0</v>
      </c>
      <c r="AS1284" s="181">
        <f>Инвентаризация!P1287</f>
        <v>0</v>
      </c>
      <c r="AT1284" s="181">
        <f>Инвентаризация!Q1287</f>
        <v>0</v>
      </c>
      <c r="AU1284" s="181">
        <f>IFERROR('Аксапта '!A1292,"-")</f>
        <v>0</v>
      </c>
      <c r="AV1284" s="38">
        <f t="shared" ref="AV1284:AV1338" si="376">IFERROR(VLOOKUP(AU1284,AR:AR,1,0),0)</f>
        <v>0</v>
      </c>
      <c r="AW1284" s="38">
        <f t="shared" ref="AW1284:AW1338" si="377">IFERROR(VLOOKUP(AU1284,AS:AS,1,0),0)</f>
        <v>0</v>
      </c>
      <c r="AX1284" s="38">
        <f t="shared" ref="AX1284:AX1338" si="378">IFERROR(VLOOKUP(AU1284,AT:AT,1,0),0)</f>
        <v>0</v>
      </c>
      <c r="AY1284" s="181">
        <f t="shared" ref="AY1284:AY1338" si="379">IFERROR(AU1284-AV1284-AX1284-AW1284,0)</f>
        <v>0</v>
      </c>
      <c r="BB1284" s="181">
        <f>Инвентаризация!O1287</f>
        <v>0</v>
      </c>
      <c r="BC1284" s="181">
        <f>Инвентаризация!P1287</f>
        <v>0</v>
      </c>
      <c r="BD1284" s="181">
        <f>Инвентаризация!Q1287</f>
        <v>0</v>
      </c>
      <c r="BE1284" s="181">
        <f>IFERROR('Аксапта 2'!A1292,"-")</f>
        <v>0</v>
      </c>
      <c r="BF1284" s="38">
        <f t="shared" ref="BF1284:BF1338" si="380">IFERROR(VLOOKUP(BE1284,BB:BB,1,0),0)</f>
        <v>0</v>
      </c>
      <c r="BG1284" s="38">
        <f t="shared" ref="BG1284:BG1338" si="381">IFERROR(VLOOKUP(BE1284,BC:BC,1,0),0)</f>
        <v>0</v>
      </c>
      <c r="BH1284" s="38">
        <f t="shared" ref="BH1284:BH1338" si="382">IFERROR(VLOOKUP(BE1284,BD:BD,1,0),0)</f>
        <v>0</v>
      </c>
      <c r="BI1284" s="181">
        <f t="shared" ref="BI1284:BI1338" si="383">IFERROR(BE1284-BF1284-BH1284-BG1284,0)</f>
        <v>0</v>
      </c>
      <c r="BL1284" s="181">
        <f>Инвентаризация!O1287</f>
        <v>0</v>
      </c>
      <c r="BM1284" s="181">
        <f>Инвентаризация!P1287</f>
        <v>0</v>
      </c>
      <c r="BN1284" s="181">
        <f>Инвентаризация!Q1287</f>
        <v>0</v>
      </c>
      <c r="BO1284" s="181">
        <f>IFERROR('Аксапта 3'!A1292,"-")</f>
        <v>0</v>
      </c>
      <c r="BP1284" s="38">
        <f t="shared" ref="BP1284:BP1338" si="384">IFERROR(VLOOKUP(BO1284,BL:BL,1,0),0)</f>
        <v>0</v>
      </c>
      <c r="BQ1284" s="38">
        <f t="shared" ref="BQ1284:BQ1338" si="385">IFERROR(VLOOKUP(BO1284,BM:BM,1,0),0)</f>
        <v>0</v>
      </c>
      <c r="BR1284" s="38">
        <f t="shared" ref="BR1284:BR1338" si="386">IFERROR(VLOOKUP(BO1284,BN:BN,1,0),0)</f>
        <v>0</v>
      </c>
      <c r="BS1284" s="181">
        <f t="shared" ref="BS1284:BS1338" si="387">IFERROR(BO1284-BP1284-BR1284-BQ1284,0)</f>
        <v>0</v>
      </c>
    </row>
    <row r="1285" spans="41:71">
      <c r="AO1285" s="38">
        <f t="shared" si="374"/>
        <v>0</v>
      </c>
      <c r="AP1285" s="38">
        <f t="shared" si="375"/>
        <v>0</v>
      </c>
      <c r="AR1285" s="181">
        <f>Инвентаризация!O1288</f>
        <v>0</v>
      </c>
      <c r="AS1285" s="181">
        <f>Инвентаризация!P1288</f>
        <v>0</v>
      </c>
      <c r="AT1285" s="181">
        <f>Инвентаризация!Q1288</f>
        <v>0</v>
      </c>
      <c r="AU1285" s="181">
        <f>IFERROR('Аксапта '!A1293,"-")</f>
        <v>0</v>
      </c>
      <c r="AV1285" s="38">
        <f t="shared" si="376"/>
        <v>0</v>
      </c>
      <c r="AW1285" s="38">
        <f t="shared" si="377"/>
        <v>0</v>
      </c>
      <c r="AX1285" s="38">
        <f t="shared" si="378"/>
        <v>0</v>
      </c>
      <c r="AY1285" s="181">
        <f t="shared" si="379"/>
        <v>0</v>
      </c>
      <c r="BB1285" s="181">
        <f>Инвентаризация!O1288</f>
        <v>0</v>
      </c>
      <c r="BC1285" s="181">
        <f>Инвентаризация!P1288</f>
        <v>0</v>
      </c>
      <c r="BD1285" s="181">
        <f>Инвентаризация!Q1288</f>
        <v>0</v>
      </c>
      <c r="BE1285" s="181">
        <f>IFERROR('Аксапта 2'!A1293,"-")</f>
        <v>0</v>
      </c>
      <c r="BF1285" s="38">
        <f t="shared" si="380"/>
        <v>0</v>
      </c>
      <c r="BG1285" s="38">
        <f t="shared" si="381"/>
        <v>0</v>
      </c>
      <c r="BH1285" s="38">
        <f t="shared" si="382"/>
        <v>0</v>
      </c>
      <c r="BI1285" s="181">
        <f t="shared" si="383"/>
        <v>0</v>
      </c>
      <c r="BL1285" s="181">
        <f>Инвентаризация!O1288</f>
        <v>0</v>
      </c>
      <c r="BM1285" s="181">
        <f>Инвентаризация!P1288</f>
        <v>0</v>
      </c>
      <c r="BN1285" s="181">
        <f>Инвентаризация!Q1288</f>
        <v>0</v>
      </c>
      <c r="BO1285" s="181">
        <f>IFERROR('Аксапта 3'!A1293,"-")</f>
        <v>0</v>
      </c>
      <c r="BP1285" s="38">
        <f t="shared" si="384"/>
        <v>0</v>
      </c>
      <c r="BQ1285" s="38">
        <f t="shared" si="385"/>
        <v>0</v>
      </c>
      <c r="BR1285" s="38">
        <f t="shared" si="386"/>
        <v>0</v>
      </c>
      <c r="BS1285" s="181">
        <f t="shared" si="387"/>
        <v>0</v>
      </c>
    </row>
    <row r="1286" spans="41:71">
      <c r="AO1286" s="38">
        <f t="shared" si="374"/>
        <v>0</v>
      </c>
      <c r="AP1286" s="38">
        <f t="shared" si="375"/>
        <v>0</v>
      </c>
      <c r="AR1286" s="181">
        <f>Инвентаризация!O1289</f>
        <v>0</v>
      </c>
      <c r="AS1286" s="181">
        <f>Инвентаризация!P1289</f>
        <v>0</v>
      </c>
      <c r="AT1286" s="181">
        <f>Инвентаризация!Q1289</f>
        <v>0</v>
      </c>
      <c r="AU1286" s="181">
        <f>IFERROR('Аксапта '!A1294,"-")</f>
        <v>0</v>
      </c>
      <c r="AV1286" s="38">
        <f t="shared" si="376"/>
        <v>0</v>
      </c>
      <c r="AW1286" s="38">
        <f t="shared" si="377"/>
        <v>0</v>
      </c>
      <c r="AX1286" s="38">
        <f t="shared" si="378"/>
        <v>0</v>
      </c>
      <c r="AY1286" s="181">
        <f t="shared" si="379"/>
        <v>0</v>
      </c>
      <c r="BB1286" s="181">
        <f>Инвентаризация!O1289</f>
        <v>0</v>
      </c>
      <c r="BC1286" s="181">
        <f>Инвентаризация!P1289</f>
        <v>0</v>
      </c>
      <c r="BD1286" s="181">
        <f>Инвентаризация!Q1289</f>
        <v>0</v>
      </c>
      <c r="BE1286" s="181">
        <f>IFERROR('Аксапта 2'!A1294,"-")</f>
        <v>0</v>
      </c>
      <c r="BF1286" s="38">
        <f t="shared" si="380"/>
        <v>0</v>
      </c>
      <c r="BG1286" s="38">
        <f t="shared" si="381"/>
        <v>0</v>
      </c>
      <c r="BH1286" s="38">
        <f t="shared" si="382"/>
        <v>0</v>
      </c>
      <c r="BI1286" s="181">
        <f t="shared" si="383"/>
        <v>0</v>
      </c>
      <c r="BL1286" s="181">
        <f>Инвентаризация!O1289</f>
        <v>0</v>
      </c>
      <c r="BM1286" s="181">
        <f>Инвентаризация!P1289</f>
        <v>0</v>
      </c>
      <c r="BN1286" s="181">
        <f>Инвентаризация!Q1289</f>
        <v>0</v>
      </c>
      <c r="BO1286" s="181">
        <f>IFERROR('Аксапта 3'!A1294,"-")</f>
        <v>0</v>
      </c>
      <c r="BP1286" s="38">
        <f t="shared" si="384"/>
        <v>0</v>
      </c>
      <c r="BQ1286" s="38">
        <f t="shared" si="385"/>
        <v>0</v>
      </c>
      <c r="BR1286" s="38">
        <f t="shared" si="386"/>
        <v>0</v>
      </c>
      <c r="BS1286" s="181">
        <f t="shared" si="387"/>
        <v>0</v>
      </c>
    </row>
    <row r="1287" spans="41:71">
      <c r="AO1287" s="38">
        <f t="shared" si="374"/>
        <v>0</v>
      </c>
      <c r="AP1287" s="38">
        <f t="shared" si="375"/>
        <v>0</v>
      </c>
      <c r="AR1287" s="181">
        <f>Инвентаризация!O1290</f>
        <v>0</v>
      </c>
      <c r="AS1287" s="181">
        <f>Инвентаризация!P1290</f>
        <v>0</v>
      </c>
      <c r="AT1287" s="181">
        <f>Инвентаризация!Q1290</f>
        <v>0</v>
      </c>
      <c r="AU1287" s="181">
        <f>IFERROR('Аксапта '!A1295,"-")</f>
        <v>0</v>
      </c>
      <c r="AV1287" s="38">
        <f t="shared" si="376"/>
        <v>0</v>
      </c>
      <c r="AW1287" s="38">
        <f t="shared" si="377"/>
        <v>0</v>
      </c>
      <c r="AX1287" s="38">
        <f t="shared" si="378"/>
        <v>0</v>
      </c>
      <c r="AY1287" s="181">
        <f t="shared" si="379"/>
        <v>0</v>
      </c>
      <c r="BB1287" s="181">
        <f>Инвентаризация!O1290</f>
        <v>0</v>
      </c>
      <c r="BC1287" s="181">
        <f>Инвентаризация!P1290</f>
        <v>0</v>
      </c>
      <c r="BD1287" s="181">
        <f>Инвентаризация!Q1290</f>
        <v>0</v>
      </c>
      <c r="BE1287" s="181">
        <f>IFERROR('Аксапта 2'!A1295,"-")</f>
        <v>0</v>
      </c>
      <c r="BF1287" s="38">
        <f t="shared" si="380"/>
        <v>0</v>
      </c>
      <c r="BG1287" s="38">
        <f t="shared" si="381"/>
        <v>0</v>
      </c>
      <c r="BH1287" s="38">
        <f t="shared" si="382"/>
        <v>0</v>
      </c>
      <c r="BI1287" s="181">
        <f t="shared" si="383"/>
        <v>0</v>
      </c>
      <c r="BL1287" s="181">
        <f>Инвентаризация!O1290</f>
        <v>0</v>
      </c>
      <c r="BM1287" s="181">
        <f>Инвентаризация!P1290</f>
        <v>0</v>
      </c>
      <c r="BN1287" s="181">
        <f>Инвентаризация!Q1290</f>
        <v>0</v>
      </c>
      <c r="BO1287" s="181">
        <f>IFERROR('Аксапта 3'!A1295,"-")</f>
        <v>0</v>
      </c>
      <c r="BP1287" s="38">
        <f t="shared" si="384"/>
        <v>0</v>
      </c>
      <c r="BQ1287" s="38">
        <f t="shared" si="385"/>
        <v>0</v>
      </c>
      <c r="BR1287" s="38">
        <f t="shared" si="386"/>
        <v>0</v>
      </c>
      <c r="BS1287" s="181">
        <f t="shared" si="387"/>
        <v>0</v>
      </c>
    </row>
    <row r="1288" spans="41:71">
      <c r="AO1288" s="38">
        <f t="shared" si="374"/>
        <v>0</v>
      </c>
      <c r="AP1288" s="38">
        <f t="shared" si="375"/>
        <v>0</v>
      </c>
      <c r="AR1288" s="181">
        <f>Инвентаризация!O1291</f>
        <v>0</v>
      </c>
      <c r="AS1288" s="181">
        <f>Инвентаризация!P1291</f>
        <v>0</v>
      </c>
      <c r="AT1288" s="181">
        <f>Инвентаризация!Q1291</f>
        <v>0</v>
      </c>
      <c r="AU1288" s="181">
        <f>IFERROR('Аксапта '!A1296,"-")</f>
        <v>0</v>
      </c>
      <c r="AV1288" s="38">
        <f t="shared" si="376"/>
        <v>0</v>
      </c>
      <c r="AW1288" s="38">
        <f t="shared" si="377"/>
        <v>0</v>
      </c>
      <c r="AX1288" s="38">
        <f t="shared" si="378"/>
        <v>0</v>
      </c>
      <c r="AY1288" s="181">
        <f t="shared" si="379"/>
        <v>0</v>
      </c>
      <c r="BB1288" s="181">
        <f>Инвентаризация!O1291</f>
        <v>0</v>
      </c>
      <c r="BC1288" s="181">
        <f>Инвентаризация!P1291</f>
        <v>0</v>
      </c>
      <c r="BD1288" s="181">
        <f>Инвентаризация!Q1291</f>
        <v>0</v>
      </c>
      <c r="BE1288" s="181">
        <f>IFERROR('Аксапта 2'!A1296,"-")</f>
        <v>0</v>
      </c>
      <c r="BF1288" s="38">
        <f t="shared" si="380"/>
        <v>0</v>
      </c>
      <c r="BG1288" s="38">
        <f t="shared" si="381"/>
        <v>0</v>
      </c>
      <c r="BH1288" s="38">
        <f t="shared" si="382"/>
        <v>0</v>
      </c>
      <c r="BI1288" s="181">
        <f t="shared" si="383"/>
        <v>0</v>
      </c>
      <c r="BL1288" s="181">
        <f>Инвентаризация!O1291</f>
        <v>0</v>
      </c>
      <c r="BM1288" s="181">
        <f>Инвентаризация!P1291</f>
        <v>0</v>
      </c>
      <c r="BN1288" s="181">
        <f>Инвентаризация!Q1291</f>
        <v>0</v>
      </c>
      <c r="BO1288" s="181">
        <f>IFERROR('Аксапта 3'!A1296,"-")</f>
        <v>0</v>
      </c>
      <c r="BP1288" s="38">
        <f t="shared" si="384"/>
        <v>0</v>
      </c>
      <c r="BQ1288" s="38">
        <f t="shared" si="385"/>
        <v>0</v>
      </c>
      <c r="BR1288" s="38">
        <f t="shared" si="386"/>
        <v>0</v>
      </c>
      <c r="BS1288" s="181">
        <f t="shared" si="387"/>
        <v>0</v>
      </c>
    </row>
    <row r="1289" spans="41:71">
      <c r="AO1289" s="38">
        <f t="shared" si="374"/>
        <v>0</v>
      </c>
      <c r="AP1289" s="38">
        <f t="shared" si="375"/>
        <v>0</v>
      </c>
      <c r="AR1289" s="181">
        <f>Инвентаризация!O1292</f>
        <v>0</v>
      </c>
      <c r="AS1289" s="181">
        <f>Инвентаризация!P1292</f>
        <v>0</v>
      </c>
      <c r="AT1289" s="181">
        <f>Инвентаризация!Q1292</f>
        <v>0</v>
      </c>
      <c r="AU1289" s="181">
        <f>IFERROR('Аксапта '!A1297,"-")</f>
        <v>0</v>
      </c>
      <c r="AV1289" s="38">
        <f t="shared" si="376"/>
        <v>0</v>
      </c>
      <c r="AW1289" s="38">
        <f t="shared" si="377"/>
        <v>0</v>
      </c>
      <c r="AX1289" s="38">
        <f t="shared" si="378"/>
        <v>0</v>
      </c>
      <c r="AY1289" s="181">
        <f t="shared" si="379"/>
        <v>0</v>
      </c>
      <c r="BB1289" s="181">
        <f>Инвентаризация!O1292</f>
        <v>0</v>
      </c>
      <c r="BC1289" s="181">
        <f>Инвентаризация!P1292</f>
        <v>0</v>
      </c>
      <c r="BD1289" s="181">
        <f>Инвентаризация!Q1292</f>
        <v>0</v>
      </c>
      <c r="BE1289" s="181">
        <f>IFERROR('Аксапта 2'!A1297,"-")</f>
        <v>0</v>
      </c>
      <c r="BF1289" s="38">
        <f t="shared" si="380"/>
        <v>0</v>
      </c>
      <c r="BG1289" s="38">
        <f t="shared" si="381"/>
        <v>0</v>
      </c>
      <c r="BH1289" s="38">
        <f t="shared" si="382"/>
        <v>0</v>
      </c>
      <c r="BI1289" s="181">
        <f t="shared" si="383"/>
        <v>0</v>
      </c>
      <c r="BL1289" s="181">
        <f>Инвентаризация!O1292</f>
        <v>0</v>
      </c>
      <c r="BM1289" s="181">
        <f>Инвентаризация!P1292</f>
        <v>0</v>
      </c>
      <c r="BN1289" s="181">
        <f>Инвентаризация!Q1292</f>
        <v>0</v>
      </c>
      <c r="BO1289" s="181">
        <f>IFERROR('Аксапта 3'!A1297,"-")</f>
        <v>0</v>
      </c>
      <c r="BP1289" s="38">
        <f t="shared" si="384"/>
        <v>0</v>
      </c>
      <c r="BQ1289" s="38">
        <f t="shared" si="385"/>
        <v>0</v>
      </c>
      <c r="BR1289" s="38">
        <f t="shared" si="386"/>
        <v>0</v>
      </c>
      <c r="BS1289" s="181">
        <f t="shared" si="387"/>
        <v>0</v>
      </c>
    </row>
    <row r="1290" spans="41:71">
      <c r="AO1290" s="38">
        <f t="shared" si="374"/>
        <v>0</v>
      </c>
      <c r="AP1290" s="38">
        <f t="shared" si="375"/>
        <v>0</v>
      </c>
      <c r="AR1290" s="181">
        <f>Инвентаризация!O1293</f>
        <v>0</v>
      </c>
      <c r="AS1290" s="181">
        <f>Инвентаризация!P1293</f>
        <v>0</v>
      </c>
      <c r="AT1290" s="181">
        <f>Инвентаризация!Q1293</f>
        <v>0</v>
      </c>
      <c r="AU1290" s="181">
        <f>IFERROR('Аксапта '!A1298,"-")</f>
        <v>0</v>
      </c>
      <c r="AV1290" s="38">
        <f t="shared" si="376"/>
        <v>0</v>
      </c>
      <c r="AW1290" s="38">
        <f t="shared" si="377"/>
        <v>0</v>
      </c>
      <c r="AX1290" s="38">
        <f t="shared" si="378"/>
        <v>0</v>
      </c>
      <c r="AY1290" s="181">
        <f t="shared" si="379"/>
        <v>0</v>
      </c>
      <c r="BB1290" s="181">
        <f>Инвентаризация!O1293</f>
        <v>0</v>
      </c>
      <c r="BC1290" s="181">
        <f>Инвентаризация!P1293</f>
        <v>0</v>
      </c>
      <c r="BD1290" s="181">
        <f>Инвентаризация!Q1293</f>
        <v>0</v>
      </c>
      <c r="BE1290" s="181">
        <f>IFERROR('Аксапта 2'!A1298,"-")</f>
        <v>0</v>
      </c>
      <c r="BF1290" s="38">
        <f t="shared" si="380"/>
        <v>0</v>
      </c>
      <c r="BG1290" s="38">
        <f t="shared" si="381"/>
        <v>0</v>
      </c>
      <c r="BH1290" s="38">
        <f t="shared" si="382"/>
        <v>0</v>
      </c>
      <c r="BI1290" s="181">
        <f t="shared" si="383"/>
        <v>0</v>
      </c>
      <c r="BL1290" s="181">
        <f>Инвентаризация!O1293</f>
        <v>0</v>
      </c>
      <c r="BM1290" s="181">
        <f>Инвентаризация!P1293</f>
        <v>0</v>
      </c>
      <c r="BN1290" s="181">
        <f>Инвентаризация!Q1293</f>
        <v>0</v>
      </c>
      <c r="BO1290" s="181">
        <f>IFERROR('Аксапта 3'!A1298,"-")</f>
        <v>0</v>
      </c>
      <c r="BP1290" s="38">
        <f t="shared" si="384"/>
        <v>0</v>
      </c>
      <c r="BQ1290" s="38">
        <f t="shared" si="385"/>
        <v>0</v>
      </c>
      <c r="BR1290" s="38">
        <f t="shared" si="386"/>
        <v>0</v>
      </c>
      <c r="BS1290" s="181">
        <f t="shared" si="387"/>
        <v>0</v>
      </c>
    </row>
    <row r="1291" spans="41:71">
      <c r="AO1291" s="38">
        <f t="shared" si="374"/>
        <v>0</v>
      </c>
      <c r="AP1291" s="38">
        <f t="shared" si="375"/>
        <v>0</v>
      </c>
      <c r="AR1291" s="181">
        <f>Инвентаризация!O1294</f>
        <v>0</v>
      </c>
      <c r="AS1291" s="181">
        <f>Инвентаризация!P1294</f>
        <v>0</v>
      </c>
      <c r="AT1291" s="181">
        <f>Инвентаризация!Q1294</f>
        <v>0</v>
      </c>
      <c r="AU1291" s="181">
        <f>IFERROR('Аксапта '!A1299,"-")</f>
        <v>0</v>
      </c>
      <c r="AV1291" s="38">
        <f t="shared" si="376"/>
        <v>0</v>
      </c>
      <c r="AW1291" s="38">
        <f t="shared" si="377"/>
        <v>0</v>
      </c>
      <c r="AX1291" s="38">
        <f t="shared" si="378"/>
        <v>0</v>
      </c>
      <c r="AY1291" s="181">
        <f t="shared" si="379"/>
        <v>0</v>
      </c>
      <c r="BB1291" s="181">
        <f>Инвентаризация!O1294</f>
        <v>0</v>
      </c>
      <c r="BC1291" s="181">
        <f>Инвентаризация!P1294</f>
        <v>0</v>
      </c>
      <c r="BD1291" s="181">
        <f>Инвентаризация!Q1294</f>
        <v>0</v>
      </c>
      <c r="BE1291" s="181">
        <f>IFERROR('Аксапта 2'!A1299,"-")</f>
        <v>0</v>
      </c>
      <c r="BF1291" s="38">
        <f t="shared" si="380"/>
        <v>0</v>
      </c>
      <c r="BG1291" s="38">
        <f t="shared" si="381"/>
        <v>0</v>
      </c>
      <c r="BH1291" s="38">
        <f t="shared" si="382"/>
        <v>0</v>
      </c>
      <c r="BI1291" s="181">
        <f t="shared" si="383"/>
        <v>0</v>
      </c>
      <c r="BL1291" s="181">
        <f>Инвентаризация!O1294</f>
        <v>0</v>
      </c>
      <c r="BM1291" s="181">
        <f>Инвентаризация!P1294</f>
        <v>0</v>
      </c>
      <c r="BN1291" s="181">
        <f>Инвентаризация!Q1294</f>
        <v>0</v>
      </c>
      <c r="BO1291" s="181">
        <f>IFERROR('Аксапта 3'!A1299,"-")</f>
        <v>0</v>
      </c>
      <c r="BP1291" s="38">
        <f t="shared" si="384"/>
        <v>0</v>
      </c>
      <c r="BQ1291" s="38">
        <f t="shared" si="385"/>
        <v>0</v>
      </c>
      <c r="BR1291" s="38">
        <f t="shared" si="386"/>
        <v>0</v>
      </c>
      <c r="BS1291" s="181">
        <f t="shared" si="387"/>
        <v>0</v>
      </c>
    </row>
    <row r="1292" spans="41:71">
      <c r="AO1292" s="38">
        <f t="shared" si="374"/>
        <v>0</v>
      </c>
      <c r="AP1292" s="38">
        <f t="shared" si="375"/>
        <v>0</v>
      </c>
      <c r="AR1292" s="181">
        <f>Инвентаризация!O1295</f>
        <v>0</v>
      </c>
      <c r="AS1292" s="181">
        <f>Инвентаризация!P1295</f>
        <v>0</v>
      </c>
      <c r="AT1292" s="181">
        <f>Инвентаризация!Q1295</f>
        <v>0</v>
      </c>
      <c r="AU1292" s="181">
        <f>IFERROR('Аксапта '!A1300,"-")</f>
        <v>0</v>
      </c>
      <c r="AV1292" s="38">
        <f t="shared" si="376"/>
        <v>0</v>
      </c>
      <c r="AW1292" s="38">
        <f t="shared" si="377"/>
        <v>0</v>
      </c>
      <c r="AX1292" s="38">
        <f t="shared" si="378"/>
        <v>0</v>
      </c>
      <c r="AY1292" s="181">
        <f t="shared" si="379"/>
        <v>0</v>
      </c>
      <c r="BB1292" s="181">
        <f>Инвентаризация!O1295</f>
        <v>0</v>
      </c>
      <c r="BC1292" s="181">
        <f>Инвентаризация!P1295</f>
        <v>0</v>
      </c>
      <c r="BD1292" s="181">
        <f>Инвентаризация!Q1295</f>
        <v>0</v>
      </c>
      <c r="BE1292" s="181">
        <f>IFERROR('Аксапта 2'!A1300,"-")</f>
        <v>0</v>
      </c>
      <c r="BF1292" s="38">
        <f t="shared" si="380"/>
        <v>0</v>
      </c>
      <c r="BG1292" s="38">
        <f t="shared" si="381"/>
        <v>0</v>
      </c>
      <c r="BH1292" s="38">
        <f t="shared" si="382"/>
        <v>0</v>
      </c>
      <c r="BI1292" s="181">
        <f t="shared" si="383"/>
        <v>0</v>
      </c>
      <c r="BL1292" s="181">
        <f>Инвентаризация!O1295</f>
        <v>0</v>
      </c>
      <c r="BM1292" s="181">
        <f>Инвентаризация!P1295</f>
        <v>0</v>
      </c>
      <c r="BN1292" s="181">
        <f>Инвентаризация!Q1295</f>
        <v>0</v>
      </c>
      <c r="BO1292" s="181">
        <f>IFERROR('Аксапта 3'!A1300,"-")</f>
        <v>0</v>
      </c>
      <c r="BP1292" s="38">
        <f t="shared" si="384"/>
        <v>0</v>
      </c>
      <c r="BQ1292" s="38">
        <f t="shared" si="385"/>
        <v>0</v>
      </c>
      <c r="BR1292" s="38">
        <f t="shared" si="386"/>
        <v>0</v>
      </c>
      <c r="BS1292" s="181">
        <f t="shared" si="387"/>
        <v>0</v>
      </c>
    </row>
    <row r="1293" spans="41:71">
      <c r="AO1293" s="38">
        <f t="shared" si="374"/>
        <v>0</v>
      </c>
      <c r="AP1293" s="38">
        <f t="shared" si="375"/>
        <v>0</v>
      </c>
      <c r="AR1293" s="181">
        <f>Инвентаризация!O1296</f>
        <v>0</v>
      </c>
      <c r="AS1293" s="181">
        <f>Инвентаризация!P1296</f>
        <v>0</v>
      </c>
      <c r="AT1293" s="181">
        <f>Инвентаризация!Q1296</f>
        <v>0</v>
      </c>
      <c r="AU1293" s="181">
        <f>IFERROR('Аксапта '!A1301,"-")</f>
        <v>0</v>
      </c>
      <c r="AV1293" s="38">
        <f t="shared" si="376"/>
        <v>0</v>
      </c>
      <c r="AW1293" s="38">
        <f t="shared" si="377"/>
        <v>0</v>
      </c>
      <c r="AX1293" s="38">
        <f t="shared" si="378"/>
        <v>0</v>
      </c>
      <c r="AY1293" s="181">
        <f t="shared" si="379"/>
        <v>0</v>
      </c>
      <c r="BB1293" s="181">
        <f>Инвентаризация!O1296</f>
        <v>0</v>
      </c>
      <c r="BC1293" s="181">
        <f>Инвентаризация!P1296</f>
        <v>0</v>
      </c>
      <c r="BD1293" s="181">
        <f>Инвентаризация!Q1296</f>
        <v>0</v>
      </c>
      <c r="BE1293" s="181">
        <f>IFERROR('Аксапта 2'!A1301,"-")</f>
        <v>0</v>
      </c>
      <c r="BF1293" s="38">
        <f t="shared" si="380"/>
        <v>0</v>
      </c>
      <c r="BG1293" s="38">
        <f t="shared" si="381"/>
        <v>0</v>
      </c>
      <c r="BH1293" s="38">
        <f t="shared" si="382"/>
        <v>0</v>
      </c>
      <c r="BI1293" s="181">
        <f t="shared" si="383"/>
        <v>0</v>
      </c>
      <c r="BL1293" s="181">
        <f>Инвентаризация!O1296</f>
        <v>0</v>
      </c>
      <c r="BM1293" s="181">
        <f>Инвентаризация!P1296</f>
        <v>0</v>
      </c>
      <c r="BN1293" s="181">
        <f>Инвентаризация!Q1296</f>
        <v>0</v>
      </c>
      <c r="BO1293" s="181">
        <f>IFERROR('Аксапта 3'!A1301,"-")</f>
        <v>0</v>
      </c>
      <c r="BP1293" s="38">
        <f t="shared" si="384"/>
        <v>0</v>
      </c>
      <c r="BQ1293" s="38">
        <f t="shared" si="385"/>
        <v>0</v>
      </c>
      <c r="BR1293" s="38">
        <f t="shared" si="386"/>
        <v>0</v>
      </c>
      <c r="BS1293" s="181">
        <f t="shared" si="387"/>
        <v>0</v>
      </c>
    </row>
    <row r="1294" spans="41:71">
      <c r="AO1294" s="38">
        <f t="shared" si="374"/>
        <v>0</v>
      </c>
      <c r="AP1294" s="38">
        <f t="shared" si="375"/>
        <v>0</v>
      </c>
      <c r="AR1294" s="181">
        <f>Инвентаризация!O1297</f>
        <v>0</v>
      </c>
      <c r="AS1294" s="181">
        <f>Инвентаризация!P1297</f>
        <v>0</v>
      </c>
      <c r="AT1294" s="181">
        <f>Инвентаризация!Q1297</f>
        <v>0</v>
      </c>
      <c r="AU1294" s="181">
        <f>IFERROR('Аксапта '!A1302,"-")</f>
        <v>0</v>
      </c>
      <c r="AV1294" s="38">
        <f t="shared" si="376"/>
        <v>0</v>
      </c>
      <c r="AW1294" s="38">
        <f t="shared" si="377"/>
        <v>0</v>
      </c>
      <c r="AX1294" s="38">
        <f t="shared" si="378"/>
        <v>0</v>
      </c>
      <c r="AY1294" s="181">
        <f t="shared" si="379"/>
        <v>0</v>
      </c>
      <c r="BB1294" s="181">
        <f>Инвентаризация!O1297</f>
        <v>0</v>
      </c>
      <c r="BC1294" s="181">
        <f>Инвентаризация!P1297</f>
        <v>0</v>
      </c>
      <c r="BD1294" s="181">
        <f>Инвентаризация!Q1297</f>
        <v>0</v>
      </c>
      <c r="BE1294" s="181">
        <f>IFERROR('Аксапта 2'!A1302,"-")</f>
        <v>0</v>
      </c>
      <c r="BF1294" s="38">
        <f t="shared" si="380"/>
        <v>0</v>
      </c>
      <c r="BG1294" s="38">
        <f t="shared" si="381"/>
        <v>0</v>
      </c>
      <c r="BH1294" s="38">
        <f t="shared" si="382"/>
        <v>0</v>
      </c>
      <c r="BI1294" s="181">
        <f t="shared" si="383"/>
        <v>0</v>
      </c>
      <c r="BL1294" s="181">
        <f>Инвентаризация!O1297</f>
        <v>0</v>
      </c>
      <c r="BM1294" s="181">
        <f>Инвентаризация!P1297</f>
        <v>0</v>
      </c>
      <c r="BN1294" s="181">
        <f>Инвентаризация!Q1297</f>
        <v>0</v>
      </c>
      <c r="BO1294" s="181">
        <f>IFERROR('Аксапта 3'!A1302,"-")</f>
        <v>0</v>
      </c>
      <c r="BP1294" s="38">
        <f t="shared" si="384"/>
        <v>0</v>
      </c>
      <c r="BQ1294" s="38">
        <f t="shared" si="385"/>
        <v>0</v>
      </c>
      <c r="BR1294" s="38">
        <f t="shared" si="386"/>
        <v>0</v>
      </c>
      <c r="BS1294" s="181">
        <f t="shared" si="387"/>
        <v>0</v>
      </c>
    </row>
    <row r="1295" spans="41:71">
      <c r="AO1295" s="38">
        <f t="shared" si="374"/>
        <v>0</v>
      </c>
      <c r="AP1295" s="38">
        <f t="shared" si="375"/>
        <v>0</v>
      </c>
      <c r="AR1295" s="181">
        <f>Инвентаризация!O1298</f>
        <v>0</v>
      </c>
      <c r="AS1295" s="181">
        <f>Инвентаризация!P1298</f>
        <v>0</v>
      </c>
      <c r="AT1295" s="181">
        <f>Инвентаризация!Q1298</f>
        <v>0</v>
      </c>
      <c r="AU1295" s="181">
        <f>IFERROR('Аксапта '!A1303,"-")</f>
        <v>0</v>
      </c>
      <c r="AV1295" s="38">
        <f t="shared" si="376"/>
        <v>0</v>
      </c>
      <c r="AW1295" s="38">
        <f t="shared" si="377"/>
        <v>0</v>
      </c>
      <c r="AX1295" s="38">
        <f t="shared" si="378"/>
        <v>0</v>
      </c>
      <c r="AY1295" s="181">
        <f t="shared" si="379"/>
        <v>0</v>
      </c>
      <c r="BB1295" s="181">
        <f>Инвентаризация!O1298</f>
        <v>0</v>
      </c>
      <c r="BC1295" s="181">
        <f>Инвентаризация!P1298</f>
        <v>0</v>
      </c>
      <c r="BD1295" s="181">
        <f>Инвентаризация!Q1298</f>
        <v>0</v>
      </c>
      <c r="BE1295" s="181">
        <f>IFERROR('Аксапта 2'!A1303,"-")</f>
        <v>0</v>
      </c>
      <c r="BF1295" s="38">
        <f t="shared" si="380"/>
        <v>0</v>
      </c>
      <c r="BG1295" s="38">
        <f t="shared" si="381"/>
        <v>0</v>
      </c>
      <c r="BH1295" s="38">
        <f t="shared" si="382"/>
        <v>0</v>
      </c>
      <c r="BI1295" s="181">
        <f t="shared" si="383"/>
        <v>0</v>
      </c>
      <c r="BL1295" s="181">
        <f>Инвентаризация!O1298</f>
        <v>0</v>
      </c>
      <c r="BM1295" s="181">
        <f>Инвентаризация!P1298</f>
        <v>0</v>
      </c>
      <c r="BN1295" s="181">
        <f>Инвентаризация!Q1298</f>
        <v>0</v>
      </c>
      <c r="BO1295" s="181">
        <f>IFERROR('Аксапта 3'!A1303,"-")</f>
        <v>0</v>
      </c>
      <c r="BP1295" s="38">
        <f t="shared" si="384"/>
        <v>0</v>
      </c>
      <c r="BQ1295" s="38">
        <f t="shared" si="385"/>
        <v>0</v>
      </c>
      <c r="BR1295" s="38">
        <f t="shared" si="386"/>
        <v>0</v>
      </c>
      <c r="BS1295" s="181">
        <f t="shared" si="387"/>
        <v>0</v>
      </c>
    </row>
    <row r="1296" spans="41:71">
      <c r="AO1296" s="38">
        <f t="shared" si="374"/>
        <v>0</v>
      </c>
      <c r="AP1296" s="38">
        <f t="shared" si="375"/>
        <v>0</v>
      </c>
      <c r="AR1296" s="181">
        <f>Инвентаризация!O1299</f>
        <v>0</v>
      </c>
      <c r="AS1296" s="181">
        <f>Инвентаризация!P1299</f>
        <v>0</v>
      </c>
      <c r="AT1296" s="181">
        <f>Инвентаризация!Q1299</f>
        <v>0</v>
      </c>
      <c r="AU1296" s="181">
        <f>IFERROR('Аксапта '!A1304,"-")</f>
        <v>0</v>
      </c>
      <c r="AV1296" s="38">
        <f t="shared" si="376"/>
        <v>0</v>
      </c>
      <c r="AW1296" s="38">
        <f t="shared" si="377"/>
        <v>0</v>
      </c>
      <c r="AX1296" s="38">
        <f t="shared" si="378"/>
        <v>0</v>
      </c>
      <c r="AY1296" s="181">
        <f t="shared" si="379"/>
        <v>0</v>
      </c>
      <c r="BB1296" s="181">
        <f>Инвентаризация!O1299</f>
        <v>0</v>
      </c>
      <c r="BC1296" s="181">
        <f>Инвентаризация!P1299</f>
        <v>0</v>
      </c>
      <c r="BD1296" s="181">
        <f>Инвентаризация!Q1299</f>
        <v>0</v>
      </c>
      <c r="BE1296" s="181">
        <f>IFERROR('Аксапта 2'!A1304,"-")</f>
        <v>0</v>
      </c>
      <c r="BF1296" s="38">
        <f t="shared" si="380"/>
        <v>0</v>
      </c>
      <c r="BG1296" s="38">
        <f t="shared" si="381"/>
        <v>0</v>
      </c>
      <c r="BH1296" s="38">
        <f t="shared" si="382"/>
        <v>0</v>
      </c>
      <c r="BI1296" s="181">
        <f t="shared" si="383"/>
        <v>0</v>
      </c>
      <c r="BL1296" s="181">
        <f>Инвентаризация!O1299</f>
        <v>0</v>
      </c>
      <c r="BM1296" s="181">
        <f>Инвентаризация!P1299</f>
        <v>0</v>
      </c>
      <c r="BN1296" s="181">
        <f>Инвентаризация!Q1299</f>
        <v>0</v>
      </c>
      <c r="BO1296" s="181">
        <f>IFERROR('Аксапта 3'!A1304,"-")</f>
        <v>0</v>
      </c>
      <c r="BP1296" s="38">
        <f t="shared" si="384"/>
        <v>0</v>
      </c>
      <c r="BQ1296" s="38">
        <f t="shared" si="385"/>
        <v>0</v>
      </c>
      <c r="BR1296" s="38">
        <f t="shared" si="386"/>
        <v>0</v>
      </c>
      <c r="BS1296" s="181">
        <f t="shared" si="387"/>
        <v>0</v>
      </c>
    </row>
    <row r="1297" spans="41:71">
      <c r="AO1297" s="38">
        <f t="shared" si="374"/>
        <v>0</v>
      </c>
      <c r="AP1297" s="38">
        <f t="shared" si="375"/>
        <v>0</v>
      </c>
      <c r="AR1297" s="181">
        <f>Инвентаризация!O1300</f>
        <v>0</v>
      </c>
      <c r="AS1297" s="181">
        <f>Инвентаризация!P1300</f>
        <v>0</v>
      </c>
      <c r="AT1297" s="181">
        <f>Инвентаризация!Q1300</f>
        <v>0</v>
      </c>
      <c r="AU1297" s="181">
        <f>IFERROR('Аксапта '!A1305,"-")</f>
        <v>0</v>
      </c>
      <c r="AV1297" s="38">
        <f t="shared" si="376"/>
        <v>0</v>
      </c>
      <c r="AW1297" s="38">
        <f t="shared" si="377"/>
        <v>0</v>
      </c>
      <c r="AX1297" s="38">
        <f t="shared" si="378"/>
        <v>0</v>
      </c>
      <c r="AY1297" s="181">
        <f t="shared" si="379"/>
        <v>0</v>
      </c>
      <c r="BB1297" s="181">
        <f>Инвентаризация!O1300</f>
        <v>0</v>
      </c>
      <c r="BC1297" s="181">
        <f>Инвентаризация!P1300</f>
        <v>0</v>
      </c>
      <c r="BD1297" s="181">
        <f>Инвентаризация!Q1300</f>
        <v>0</v>
      </c>
      <c r="BE1297" s="181">
        <f>IFERROR('Аксапта 2'!A1305,"-")</f>
        <v>0</v>
      </c>
      <c r="BF1297" s="38">
        <f t="shared" si="380"/>
        <v>0</v>
      </c>
      <c r="BG1297" s="38">
        <f t="shared" si="381"/>
        <v>0</v>
      </c>
      <c r="BH1297" s="38">
        <f t="shared" si="382"/>
        <v>0</v>
      </c>
      <c r="BI1297" s="181">
        <f t="shared" si="383"/>
        <v>0</v>
      </c>
      <c r="BL1297" s="181">
        <f>Инвентаризация!O1300</f>
        <v>0</v>
      </c>
      <c r="BM1297" s="181">
        <f>Инвентаризация!P1300</f>
        <v>0</v>
      </c>
      <c r="BN1297" s="181">
        <f>Инвентаризация!Q1300</f>
        <v>0</v>
      </c>
      <c r="BO1297" s="181">
        <f>IFERROR('Аксапта 3'!A1305,"-")</f>
        <v>0</v>
      </c>
      <c r="BP1297" s="38">
        <f t="shared" si="384"/>
        <v>0</v>
      </c>
      <c r="BQ1297" s="38">
        <f t="shared" si="385"/>
        <v>0</v>
      </c>
      <c r="BR1297" s="38">
        <f t="shared" si="386"/>
        <v>0</v>
      </c>
      <c r="BS1297" s="181">
        <f t="shared" si="387"/>
        <v>0</v>
      </c>
    </row>
    <row r="1298" spans="41:71">
      <c r="AO1298" s="38">
        <f t="shared" si="374"/>
        <v>0</v>
      </c>
      <c r="AP1298" s="38">
        <f t="shared" si="375"/>
        <v>0</v>
      </c>
      <c r="AR1298" s="181">
        <f>Инвентаризация!O1301</f>
        <v>0</v>
      </c>
      <c r="AS1298" s="181">
        <f>Инвентаризация!P1301</f>
        <v>0</v>
      </c>
      <c r="AT1298" s="181">
        <f>Инвентаризация!Q1301</f>
        <v>0</v>
      </c>
      <c r="AU1298" s="181">
        <f>IFERROR('Аксапта '!A1306,"-")</f>
        <v>0</v>
      </c>
      <c r="AV1298" s="38">
        <f t="shared" si="376"/>
        <v>0</v>
      </c>
      <c r="AW1298" s="38">
        <f t="shared" si="377"/>
        <v>0</v>
      </c>
      <c r="AX1298" s="38">
        <f t="shared" si="378"/>
        <v>0</v>
      </c>
      <c r="AY1298" s="181">
        <f t="shared" si="379"/>
        <v>0</v>
      </c>
      <c r="BB1298" s="181">
        <f>Инвентаризация!O1301</f>
        <v>0</v>
      </c>
      <c r="BC1298" s="181">
        <f>Инвентаризация!P1301</f>
        <v>0</v>
      </c>
      <c r="BD1298" s="181">
        <f>Инвентаризация!Q1301</f>
        <v>0</v>
      </c>
      <c r="BE1298" s="181">
        <f>IFERROR('Аксапта 2'!A1306,"-")</f>
        <v>0</v>
      </c>
      <c r="BF1298" s="38">
        <f t="shared" si="380"/>
        <v>0</v>
      </c>
      <c r="BG1298" s="38">
        <f t="shared" si="381"/>
        <v>0</v>
      </c>
      <c r="BH1298" s="38">
        <f t="shared" si="382"/>
        <v>0</v>
      </c>
      <c r="BI1298" s="181">
        <f t="shared" si="383"/>
        <v>0</v>
      </c>
      <c r="BL1298" s="181">
        <f>Инвентаризация!O1301</f>
        <v>0</v>
      </c>
      <c r="BM1298" s="181">
        <f>Инвентаризация!P1301</f>
        <v>0</v>
      </c>
      <c r="BN1298" s="181">
        <f>Инвентаризация!Q1301</f>
        <v>0</v>
      </c>
      <c r="BO1298" s="181">
        <f>IFERROR('Аксапта 3'!A1306,"-")</f>
        <v>0</v>
      </c>
      <c r="BP1298" s="38">
        <f t="shared" si="384"/>
        <v>0</v>
      </c>
      <c r="BQ1298" s="38">
        <f t="shared" si="385"/>
        <v>0</v>
      </c>
      <c r="BR1298" s="38">
        <f t="shared" si="386"/>
        <v>0</v>
      </c>
      <c r="BS1298" s="181">
        <f t="shared" si="387"/>
        <v>0</v>
      </c>
    </row>
    <row r="1299" spans="41:71">
      <c r="AO1299" s="38">
        <f t="shared" si="374"/>
        <v>0</v>
      </c>
      <c r="AP1299" s="38">
        <f t="shared" si="375"/>
        <v>0</v>
      </c>
      <c r="AR1299" s="181">
        <f>Инвентаризация!O1302</f>
        <v>0</v>
      </c>
      <c r="AS1299" s="181">
        <f>Инвентаризация!P1302</f>
        <v>0</v>
      </c>
      <c r="AT1299" s="181">
        <f>Инвентаризация!Q1302</f>
        <v>0</v>
      </c>
      <c r="AU1299" s="181">
        <f>IFERROR('Аксапта '!A1307,"-")</f>
        <v>0</v>
      </c>
      <c r="AV1299" s="38">
        <f t="shared" si="376"/>
        <v>0</v>
      </c>
      <c r="AW1299" s="38">
        <f t="shared" si="377"/>
        <v>0</v>
      </c>
      <c r="AX1299" s="38">
        <f t="shared" si="378"/>
        <v>0</v>
      </c>
      <c r="AY1299" s="181">
        <f t="shared" si="379"/>
        <v>0</v>
      </c>
      <c r="BB1299" s="181">
        <f>Инвентаризация!O1302</f>
        <v>0</v>
      </c>
      <c r="BC1299" s="181">
        <f>Инвентаризация!P1302</f>
        <v>0</v>
      </c>
      <c r="BD1299" s="181">
        <f>Инвентаризация!Q1302</f>
        <v>0</v>
      </c>
      <c r="BE1299" s="181">
        <f>IFERROR('Аксапта 2'!A1307,"-")</f>
        <v>0</v>
      </c>
      <c r="BF1299" s="38">
        <f t="shared" si="380"/>
        <v>0</v>
      </c>
      <c r="BG1299" s="38">
        <f t="shared" si="381"/>
        <v>0</v>
      </c>
      <c r="BH1299" s="38">
        <f t="shared" si="382"/>
        <v>0</v>
      </c>
      <c r="BI1299" s="181">
        <f t="shared" si="383"/>
        <v>0</v>
      </c>
      <c r="BL1299" s="181">
        <f>Инвентаризация!O1302</f>
        <v>0</v>
      </c>
      <c r="BM1299" s="181">
        <f>Инвентаризация!P1302</f>
        <v>0</v>
      </c>
      <c r="BN1299" s="181">
        <f>Инвентаризация!Q1302</f>
        <v>0</v>
      </c>
      <c r="BO1299" s="181">
        <f>IFERROR('Аксапта 3'!A1307,"-")</f>
        <v>0</v>
      </c>
      <c r="BP1299" s="38">
        <f t="shared" si="384"/>
        <v>0</v>
      </c>
      <c r="BQ1299" s="38">
        <f t="shared" si="385"/>
        <v>0</v>
      </c>
      <c r="BR1299" s="38">
        <f t="shared" si="386"/>
        <v>0</v>
      </c>
      <c r="BS1299" s="181">
        <f t="shared" si="387"/>
        <v>0</v>
      </c>
    </row>
    <row r="1300" spans="41:71">
      <c r="AO1300" s="38">
        <f t="shared" si="374"/>
        <v>0</v>
      </c>
      <c r="AP1300" s="38">
        <f t="shared" si="375"/>
        <v>0</v>
      </c>
      <c r="AR1300" s="181">
        <f>Инвентаризация!O1303</f>
        <v>0</v>
      </c>
      <c r="AS1300" s="181">
        <f>Инвентаризация!P1303</f>
        <v>0</v>
      </c>
      <c r="AT1300" s="181">
        <f>Инвентаризация!Q1303</f>
        <v>0</v>
      </c>
      <c r="AU1300" s="181">
        <f>IFERROR('Аксапта '!A1308,"-")</f>
        <v>0</v>
      </c>
      <c r="AV1300" s="38">
        <f t="shared" si="376"/>
        <v>0</v>
      </c>
      <c r="AW1300" s="38">
        <f t="shared" si="377"/>
        <v>0</v>
      </c>
      <c r="AX1300" s="38">
        <f t="shared" si="378"/>
        <v>0</v>
      </c>
      <c r="AY1300" s="181">
        <f t="shared" si="379"/>
        <v>0</v>
      </c>
      <c r="BB1300" s="181">
        <f>Инвентаризация!O1303</f>
        <v>0</v>
      </c>
      <c r="BC1300" s="181">
        <f>Инвентаризация!P1303</f>
        <v>0</v>
      </c>
      <c r="BD1300" s="181">
        <f>Инвентаризация!Q1303</f>
        <v>0</v>
      </c>
      <c r="BE1300" s="181">
        <f>IFERROR('Аксапта 2'!A1308,"-")</f>
        <v>0</v>
      </c>
      <c r="BF1300" s="38">
        <f t="shared" si="380"/>
        <v>0</v>
      </c>
      <c r="BG1300" s="38">
        <f t="shared" si="381"/>
        <v>0</v>
      </c>
      <c r="BH1300" s="38">
        <f t="shared" si="382"/>
        <v>0</v>
      </c>
      <c r="BI1300" s="181">
        <f t="shared" si="383"/>
        <v>0</v>
      </c>
      <c r="BL1300" s="181">
        <f>Инвентаризация!O1303</f>
        <v>0</v>
      </c>
      <c r="BM1300" s="181">
        <f>Инвентаризация!P1303</f>
        <v>0</v>
      </c>
      <c r="BN1300" s="181">
        <f>Инвентаризация!Q1303</f>
        <v>0</v>
      </c>
      <c r="BO1300" s="181">
        <f>IFERROR('Аксапта 3'!A1308,"-")</f>
        <v>0</v>
      </c>
      <c r="BP1300" s="38">
        <f t="shared" si="384"/>
        <v>0</v>
      </c>
      <c r="BQ1300" s="38">
        <f t="shared" si="385"/>
        <v>0</v>
      </c>
      <c r="BR1300" s="38">
        <f t="shared" si="386"/>
        <v>0</v>
      </c>
      <c r="BS1300" s="181">
        <f t="shared" si="387"/>
        <v>0</v>
      </c>
    </row>
    <row r="1301" spans="41:71">
      <c r="AO1301" s="38">
        <f t="shared" si="374"/>
        <v>0</v>
      </c>
      <c r="AP1301" s="38">
        <f t="shared" si="375"/>
        <v>0</v>
      </c>
      <c r="AR1301" s="181">
        <f>Инвентаризация!O1304</f>
        <v>0</v>
      </c>
      <c r="AS1301" s="181">
        <f>Инвентаризация!P1304</f>
        <v>0</v>
      </c>
      <c r="AT1301" s="181">
        <f>Инвентаризация!Q1304</f>
        <v>0</v>
      </c>
      <c r="AU1301" s="181">
        <f>IFERROR('Аксапта '!A1309,"-")</f>
        <v>0</v>
      </c>
      <c r="AV1301" s="38">
        <f t="shared" si="376"/>
        <v>0</v>
      </c>
      <c r="AW1301" s="38">
        <f t="shared" si="377"/>
        <v>0</v>
      </c>
      <c r="AX1301" s="38">
        <f t="shared" si="378"/>
        <v>0</v>
      </c>
      <c r="AY1301" s="181">
        <f t="shared" si="379"/>
        <v>0</v>
      </c>
      <c r="BB1301" s="181">
        <f>Инвентаризация!O1304</f>
        <v>0</v>
      </c>
      <c r="BC1301" s="181">
        <f>Инвентаризация!P1304</f>
        <v>0</v>
      </c>
      <c r="BD1301" s="181">
        <f>Инвентаризация!Q1304</f>
        <v>0</v>
      </c>
      <c r="BE1301" s="181">
        <f>IFERROR('Аксапта 2'!A1309,"-")</f>
        <v>0</v>
      </c>
      <c r="BF1301" s="38">
        <f t="shared" si="380"/>
        <v>0</v>
      </c>
      <c r="BG1301" s="38">
        <f t="shared" si="381"/>
        <v>0</v>
      </c>
      <c r="BH1301" s="38">
        <f t="shared" si="382"/>
        <v>0</v>
      </c>
      <c r="BI1301" s="181">
        <f t="shared" si="383"/>
        <v>0</v>
      </c>
      <c r="BL1301" s="181">
        <f>Инвентаризация!O1304</f>
        <v>0</v>
      </c>
      <c r="BM1301" s="181">
        <f>Инвентаризация!P1304</f>
        <v>0</v>
      </c>
      <c r="BN1301" s="181">
        <f>Инвентаризация!Q1304</f>
        <v>0</v>
      </c>
      <c r="BO1301" s="181">
        <f>IFERROR('Аксапта 3'!A1309,"-")</f>
        <v>0</v>
      </c>
      <c r="BP1301" s="38">
        <f t="shared" si="384"/>
        <v>0</v>
      </c>
      <c r="BQ1301" s="38">
        <f t="shared" si="385"/>
        <v>0</v>
      </c>
      <c r="BR1301" s="38">
        <f t="shared" si="386"/>
        <v>0</v>
      </c>
      <c r="BS1301" s="181">
        <f t="shared" si="387"/>
        <v>0</v>
      </c>
    </row>
    <row r="1302" spans="41:71">
      <c r="AO1302" s="38">
        <f t="shared" si="374"/>
        <v>0</v>
      </c>
      <c r="AP1302" s="38">
        <f t="shared" si="375"/>
        <v>0</v>
      </c>
      <c r="AR1302" s="181">
        <f>Инвентаризация!O1305</f>
        <v>0</v>
      </c>
      <c r="AS1302" s="181">
        <f>Инвентаризация!P1305</f>
        <v>0</v>
      </c>
      <c r="AT1302" s="181">
        <f>Инвентаризация!Q1305</f>
        <v>0</v>
      </c>
      <c r="AU1302" s="181">
        <f>IFERROR('Аксапта '!A1310,"-")</f>
        <v>0</v>
      </c>
      <c r="AV1302" s="38">
        <f t="shared" si="376"/>
        <v>0</v>
      </c>
      <c r="AW1302" s="38">
        <f t="shared" si="377"/>
        <v>0</v>
      </c>
      <c r="AX1302" s="38">
        <f t="shared" si="378"/>
        <v>0</v>
      </c>
      <c r="AY1302" s="181">
        <f t="shared" si="379"/>
        <v>0</v>
      </c>
      <c r="BB1302" s="181">
        <f>Инвентаризация!O1305</f>
        <v>0</v>
      </c>
      <c r="BC1302" s="181">
        <f>Инвентаризация!P1305</f>
        <v>0</v>
      </c>
      <c r="BD1302" s="181">
        <f>Инвентаризация!Q1305</f>
        <v>0</v>
      </c>
      <c r="BE1302" s="181">
        <f>IFERROR('Аксапта 2'!A1310,"-")</f>
        <v>0</v>
      </c>
      <c r="BF1302" s="38">
        <f t="shared" si="380"/>
        <v>0</v>
      </c>
      <c r="BG1302" s="38">
        <f t="shared" si="381"/>
        <v>0</v>
      </c>
      <c r="BH1302" s="38">
        <f t="shared" si="382"/>
        <v>0</v>
      </c>
      <c r="BI1302" s="181">
        <f t="shared" si="383"/>
        <v>0</v>
      </c>
      <c r="BL1302" s="181">
        <f>Инвентаризация!O1305</f>
        <v>0</v>
      </c>
      <c r="BM1302" s="181">
        <f>Инвентаризация!P1305</f>
        <v>0</v>
      </c>
      <c r="BN1302" s="181">
        <f>Инвентаризация!Q1305</f>
        <v>0</v>
      </c>
      <c r="BO1302" s="181">
        <f>IFERROR('Аксапта 3'!A1310,"-")</f>
        <v>0</v>
      </c>
      <c r="BP1302" s="38">
        <f t="shared" si="384"/>
        <v>0</v>
      </c>
      <c r="BQ1302" s="38">
        <f t="shared" si="385"/>
        <v>0</v>
      </c>
      <c r="BR1302" s="38">
        <f t="shared" si="386"/>
        <v>0</v>
      </c>
      <c r="BS1302" s="181">
        <f t="shared" si="387"/>
        <v>0</v>
      </c>
    </row>
    <row r="1303" spans="41:71">
      <c r="AO1303" s="38">
        <f t="shared" si="374"/>
        <v>0</v>
      </c>
      <c r="AP1303" s="38">
        <f t="shared" si="375"/>
        <v>0</v>
      </c>
      <c r="AR1303" s="181">
        <f>Инвентаризация!O1306</f>
        <v>0</v>
      </c>
      <c r="AS1303" s="181">
        <f>Инвентаризация!P1306</f>
        <v>0</v>
      </c>
      <c r="AT1303" s="181">
        <f>Инвентаризация!Q1306</f>
        <v>0</v>
      </c>
      <c r="AU1303" s="181">
        <f>IFERROR('Аксапта '!A1311,"-")</f>
        <v>0</v>
      </c>
      <c r="AV1303" s="38">
        <f t="shared" si="376"/>
        <v>0</v>
      </c>
      <c r="AW1303" s="38">
        <f t="shared" si="377"/>
        <v>0</v>
      </c>
      <c r="AX1303" s="38">
        <f t="shared" si="378"/>
        <v>0</v>
      </c>
      <c r="AY1303" s="181">
        <f t="shared" si="379"/>
        <v>0</v>
      </c>
      <c r="BB1303" s="181">
        <f>Инвентаризация!O1306</f>
        <v>0</v>
      </c>
      <c r="BC1303" s="181">
        <f>Инвентаризация!P1306</f>
        <v>0</v>
      </c>
      <c r="BD1303" s="181">
        <f>Инвентаризация!Q1306</f>
        <v>0</v>
      </c>
      <c r="BE1303" s="181">
        <f>IFERROR('Аксапта 2'!A1311,"-")</f>
        <v>0</v>
      </c>
      <c r="BF1303" s="38">
        <f t="shared" si="380"/>
        <v>0</v>
      </c>
      <c r="BG1303" s="38">
        <f t="shared" si="381"/>
        <v>0</v>
      </c>
      <c r="BH1303" s="38">
        <f t="shared" si="382"/>
        <v>0</v>
      </c>
      <c r="BI1303" s="181">
        <f t="shared" si="383"/>
        <v>0</v>
      </c>
      <c r="BL1303" s="181">
        <f>Инвентаризация!O1306</f>
        <v>0</v>
      </c>
      <c r="BM1303" s="181">
        <f>Инвентаризация!P1306</f>
        <v>0</v>
      </c>
      <c r="BN1303" s="181">
        <f>Инвентаризация!Q1306</f>
        <v>0</v>
      </c>
      <c r="BO1303" s="181">
        <f>IFERROR('Аксапта 3'!A1311,"-")</f>
        <v>0</v>
      </c>
      <c r="BP1303" s="38">
        <f t="shared" si="384"/>
        <v>0</v>
      </c>
      <c r="BQ1303" s="38">
        <f t="shared" si="385"/>
        <v>0</v>
      </c>
      <c r="BR1303" s="38">
        <f t="shared" si="386"/>
        <v>0</v>
      </c>
      <c r="BS1303" s="181">
        <f t="shared" si="387"/>
        <v>0</v>
      </c>
    </row>
    <row r="1304" spans="41:71">
      <c r="AO1304" s="38">
        <f t="shared" si="374"/>
        <v>0</v>
      </c>
      <c r="AP1304" s="38">
        <f t="shared" si="375"/>
        <v>0</v>
      </c>
      <c r="AR1304" s="181">
        <f>Инвентаризация!O1307</f>
        <v>0</v>
      </c>
      <c r="AS1304" s="181">
        <f>Инвентаризация!P1307</f>
        <v>0</v>
      </c>
      <c r="AT1304" s="181">
        <f>Инвентаризация!Q1307</f>
        <v>0</v>
      </c>
      <c r="AU1304" s="181">
        <f>IFERROR('Аксапта '!A1312,"-")</f>
        <v>0</v>
      </c>
      <c r="AV1304" s="38">
        <f t="shared" si="376"/>
        <v>0</v>
      </c>
      <c r="AW1304" s="38">
        <f t="shared" si="377"/>
        <v>0</v>
      </c>
      <c r="AX1304" s="38">
        <f t="shared" si="378"/>
        <v>0</v>
      </c>
      <c r="AY1304" s="181">
        <f t="shared" si="379"/>
        <v>0</v>
      </c>
      <c r="BB1304" s="181">
        <f>Инвентаризация!O1307</f>
        <v>0</v>
      </c>
      <c r="BC1304" s="181">
        <f>Инвентаризация!P1307</f>
        <v>0</v>
      </c>
      <c r="BD1304" s="181">
        <f>Инвентаризация!Q1307</f>
        <v>0</v>
      </c>
      <c r="BE1304" s="181">
        <f>IFERROR('Аксапта 2'!A1312,"-")</f>
        <v>0</v>
      </c>
      <c r="BF1304" s="38">
        <f t="shared" si="380"/>
        <v>0</v>
      </c>
      <c r="BG1304" s="38">
        <f t="shared" si="381"/>
        <v>0</v>
      </c>
      <c r="BH1304" s="38">
        <f t="shared" si="382"/>
        <v>0</v>
      </c>
      <c r="BI1304" s="181">
        <f t="shared" si="383"/>
        <v>0</v>
      </c>
      <c r="BL1304" s="181">
        <f>Инвентаризация!O1307</f>
        <v>0</v>
      </c>
      <c r="BM1304" s="181">
        <f>Инвентаризация!P1307</f>
        <v>0</v>
      </c>
      <c r="BN1304" s="181">
        <f>Инвентаризация!Q1307</f>
        <v>0</v>
      </c>
      <c r="BO1304" s="181">
        <f>IFERROR('Аксапта 3'!A1312,"-")</f>
        <v>0</v>
      </c>
      <c r="BP1304" s="38">
        <f t="shared" si="384"/>
        <v>0</v>
      </c>
      <c r="BQ1304" s="38">
        <f t="shared" si="385"/>
        <v>0</v>
      </c>
      <c r="BR1304" s="38">
        <f t="shared" si="386"/>
        <v>0</v>
      </c>
      <c r="BS1304" s="181">
        <f t="shared" si="387"/>
        <v>0</v>
      </c>
    </row>
    <row r="1305" spans="41:71">
      <c r="AO1305" s="38">
        <f t="shared" si="374"/>
        <v>0</v>
      </c>
      <c r="AP1305" s="38">
        <f t="shared" si="375"/>
        <v>0</v>
      </c>
      <c r="AR1305" s="181">
        <f>Инвентаризация!O1308</f>
        <v>0</v>
      </c>
      <c r="AS1305" s="181">
        <f>Инвентаризация!P1308</f>
        <v>0</v>
      </c>
      <c r="AT1305" s="181">
        <f>Инвентаризация!Q1308</f>
        <v>0</v>
      </c>
      <c r="AU1305" s="181">
        <f>IFERROR('Аксапта '!A1313,"-")</f>
        <v>0</v>
      </c>
      <c r="AV1305" s="38">
        <f t="shared" si="376"/>
        <v>0</v>
      </c>
      <c r="AW1305" s="38">
        <f t="shared" si="377"/>
        <v>0</v>
      </c>
      <c r="AX1305" s="38">
        <f t="shared" si="378"/>
        <v>0</v>
      </c>
      <c r="AY1305" s="181">
        <f t="shared" si="379"/>
        <v>0</v>
      </c>
      <c r="BB1305" s="181">
        <f>Инвентаризация!O1308</f>
        <v>0</v>
      </c>
      <c r="BC1305" s="181">
        <f>Инвентаризация!P1308</f>
        <v>0</v>
      </c>
      <c r="BD1305" s="181">
        <f>Инвентаризация!Q1308</f>
        <v>0</v>
      </c>
      <c r="BE1305" s="181">
        <f>IFERROR('Аксапта 2'!A1313,"-")</f>
        <v>0</v>
      </c>
      <c r="BF1305" s="38">
        <f t="shared" si="380"/>
        <v>0</v>
      </c>
      <c r="BG1305" s="38">
        <f t="shared" si="381"/>
        <v>0</v>
      </c>
      <c r="BH1305" s="38">
        <f t="shared" si="382"/>
        <v>0</v>
      </c>
      <c r="BI1305" s="181">
        <f t="shared" si="383"/>
        <v>0</v>
      </c>
      <c r="BL1305" s="181">
        <f>Инвентаризация!O1308</f>
        <v>0</v>
      </c>
      <c r="BM1305" s="181">
        <f>Инвентаризация!P1308</f>
        <v>0</v>
      </c>
      <c r="BN1305" s="181">
        <f>Инвентаризация!Q1308</f>
        <v>0</v>
      </c>
      <c r="BO1305" s="181">
        <f>IFERROR('Аксапта 3'!A1313,"-")</f>
        <v>0</v>
      </c>
      <c r="BP1305" s="38">
        <f t="shared" si="384"/>
        <v>0</v>
      </c>
      <c r="BQ1305" s="38">
        <f t="shared" si="385"/>
        <v>0</v>
      </c>
      <c r="BR1305" s="38">
        <f t="shared" si="386"/>
        <v>0</v>
      </c>
      <c r="BS1305" s="181">
        <f t="shared" si="387"/>
        <v>0</v>
      </c>
    </row>
    <row r="1306" spans="41:71">
      <c r="AO1306" s="38">
        <f t="shared" si="374"/>
        <v>0</v>
      </c>
      <c r="AP1306" s="38">
        <f t="shared" si="375"/>
        <v>0</v>
      </c>
      <c r="AR1306" s="181">
        <f>Инвентаризация!O1309</f>
        <v>0</v>
      </c>
      <c r="AS1306" s="181">
        <f>Инвентаризация!P1309</f>
        <v>0</v>
      </c>
      <c r="AT1306" s="181">
        <f>Инвентаризация!Q1309</f>
        <v>0</v>
      </c>
      <c r="AU1306" s="181">
        <f>IFERROR('Аксапта '!A1314,"-")</f>
        <v>0</v>
      </c>
      <c r="AV1306" s="38">
        <f t="shared" si="376"/>
        <v>0</v>
      </c>
      <c r="AW1306" s="38">
        <f t="shared" si="377"/>
        <v>0</v>
      </c>
      <c r="AX1306" s="38">
        <f t="shared" si="378"/>
        <v>0</v>
      </c>
      <c r="AY1306" s="181">
        <f t="shared" si="379"/>
        <v>0</v>
      </c>
      <c r="BB1306" s="181">
        <f>Инвентаризация!O1309</f>
        <v>0</v>
      </c>
      <c r="BC1306" s="181">
        <f>Инвентаризация!P1309</f>
        <v>0</v>
      </c>
      <c r="BD1306" s="181">
        <f>Инвентаризация!Q1309</f>
        <v>0</v>
      </c>
      <c r="BE1306" s="181">
        <f>IFERROR('Аксапта 2'!A1314,"-")</f>
        <v>0</v>
      </c>
      <c r="BF1306" s="38">
        <f t="shared" si="380"/>
        <v>0</v>
      </c>
      <c r="BG1306" s="38">
        <f t="shared" si="381"/>
        <v>0</v>
      </c>
      <c r="BH1306" s="38">
        <f t="shared" si="382"/>
        <v>0</v>
      </c>
      <c r="BI1306" s="181">
        <f t="shared" si="383"/>
        <v>0</v>
      </c>
      <c r="BL1306" s="181">
        <f>Инвентаризация!O1309</f>
        <v>0</v>
      </c>
      <c r="BM1306" s="181">
        <f>Инвентаризация!P1309</f>
        <v>0</v>
      </c>
      <c r="BN1306" s="181">
        <f>Инвентаризация!Q1309</f>
        <v>0</v>
      </c>
      <c r="BO1306" s="181">
        <f>IFERROR('Аксапта 3'!A1314,"-")</f>
        <v>0</v>
      </c>
      <c r="BP1306" s="38">
        <f t="shared" si="384"/>
        <v>0</v>
      </c>
      <c r="BQ1306" s="38">
        <f t="shared" si="385"/>
        <v>0</v>
      </c>
      <c r="BR1306" s="38">
        <f t="shared" si="386"/>
        <v>0</v>
      </c>
      <c r="BS1306" s="181">
        <f t="shared" si="387"/>
        <v>0</v>
      </c>
    </row>
    <row r="1307" spans="41:71">
      <c r="AO1307" s="38">
        <f t="shared" si="374"/>
        <v>0</v>
      </c>
      <c r="AP1307" s="38">
        <f t="shared" si="375"/>
        <v>0</v>
      </c>
      <c r="AR1307" s="181">
        <f>Инвентаризация!O1310</f>
        <v>0</v>
      </c>
      <c r="AS1307" s="181">
        <f>Инвентаризация!P1310</f>
        <v>0</v>
      </c>
      <c r="AT1307" s="181">
        <f>Инвентаризация!Q1310</f>
        <v>0</v>
      </c>
      <c r="AU1307" s="181">
        <f>IFERROR('Аксапта '!A1315,"-")</f>
        <v>0</v>
      </c>
      <c r="AV1307" s="38">
        <f t="shared" si="376"/>
        <v>0</v>
      </c>
      <c r="AW1307" s="38">
        <f t="shared" si="377"/>
        <v>0</v>
      </c>
      <c r="AX1307" s="38">
        <f t="shared" si="378"/>
        <v>0</v>
      </c>
      <c r="AY1307" s="181">
        <f t="shared" si="379"/>
        <v>0</v>
      </c>
      <c r="BB1307" s="181">
        <f>Инвентаризация!O1310</f>
        <v>0</v>
      </c>
      <c r="BC1307" s="181">
        <f>Инвентаризация!P1310</f>
        <v>0</v>
      </c>
      <c r="BD1307" s="181">
        <f>Инвентаризация!Q1310</f>
        <v>0</v>
      </c>
      <c r="BE1307" s="181">
        <f>IFERROR('Аксапта 2'!A1315,"-")</f>
        <v>0</v>
      </c>
      <c r="BF1307" s="38">
        <f t="shared" si="380"/>
        <v>0</v>
      </c>
      <c r="BG1307" s="38">
        <f t="shared" si="381"/>
        <v>0</v>
      </c>
      <c r="BH1307" s="38">
        <f t="shared" si="382"/>
        <v>0</v>
      </c>
      <c r="BI1307" s="181">
        <f t="shared" si="383"/>
        <v>0</v>
      </c>
      <c r="BL1307" s="181">
        <f>Инвентаризация!O1310</f>
        <v>0</v>
      </c>
      <c r="BM1307" s="181">
        <f>Инвентаризация!P1310</f>
        <v>0</v>
      </c>
      <c r="BN1307" s="181">
        <f>Инвентаризация!Q1310</f>
        <v>0</v>
      </c>
      <c r="BO1307" s="181">
        <f>IFERROR('Аксапта 3'!A1315,"-")</f>
        <v>0</v>
      </c>
      <c r="BP1307" s="38">
        <f t="shared" si="384"/>
        <v>0</v>
      </c>
      <c r="BQ1307" s="38">
        <f t="shared" si="385"/>
        <v>0</v>
      </c>
      <c r="BR1307" s="38">
        <f t="shared" si="386"/>
        <v>0</v>
      </c>
      <c r="BS1307" s="181">
        <f t="shared" si="387"/>
        <v>0</v>
      </c>
    </row>
    <row r="1308" spans="41:71">
      <c r="AO1308" s="38">
        <f t="shared" si="374"/>
        <v>0</v>
      </c>
      <c r="AP1308" s="38">
        <f t="shared" si="375"/>
        <v>0</v>
      </c>
      <c r="AR1308" s="181">
        <f>Инвентаризация!O1311</f>
        <v>0</v>
      </c>
      <c r="AS1308" s="181">
        <f>Инвентаризация!P1311</f>
        <v>0</v>
      </c>
      <c r="AT1308" s="181">
        <f>Инвентаризация!Q1311</f>
        <v>0</v>
      </c>
      <c r="AU1308" s="181">
        <f>IFERROR('Аксапта '!A1316,"-")</f>
        <v>0</v>
      </c>
      <c r="AV1308" s="38">
        <f t="shared" si="376"/>
        <v>0</v>
      </c>
      <c r="AW1308" s="38">
        <f t="shared" si="377"/>
        <v>0</v>
      </c>
      <c r="AX1308" s="38">
        <f t="shared" si="378"/>
        <v>0</v>
      </c>
      <c r="AY1308" s="181">
        <f t="shared" si="379"/>
        <v>0</v>
      </c>
      <c r="BB1308" s="181">
        <f>Инвентаризация!O1311</f>
        <v>0</v>
      </c>
      <c r="BC1308" s="181">
        <f>Инвентаризация!P1311</f>
        <v>0</v>
      </c>
      <c r="BD1308" s="181">
        <f>Инвентаризация!Q1311</f>
        <v>0</v>
      </c>
      <c r="BE1308" s="181">
        <f>IFERROR('Аксапта 2'!A1316,"-")</f>
        <v>0</v>
      </c>
      <c r="BF1308" s="38">
        <f t="shared" si="380"/>
        <v>0</v>
      </c>
      <c r="BG1308" s="38">
        <f t="shared" si="381"/>
        <v>0</v>
      </c>
      <c r="BH1308" s="38">
        <f t="shared" si="382"/>
        <v>0</v>
      </c>
      <c r="BI1308" s="181">
        <f t="shared" si="383"/>
        <v>0</v>
      </c>
      <c r="BL1308" s="181">
        <f>Инвентаризация!O1311</f>
        <v>0</v>
      </c>
      <c r="BM1308" s="181">
        <f>Инвентаризация!P1311</f>
        <v>0</v>
      </c>
      <c r="BN1308" s="181">
        <f>Инвентаризация!Q1311</f>
        <v>0</v>
      </c>
      <c r="BO1308" s="181">
        <f>IFERROR('Аксапта 3'!A1316,"-")</f>
        <v>0</v>
      </c>
      <c r="BP1308" s="38">
        <f t="shared" si="384"/>
        <v>0</v>
      </c>
      <c r="BQ1308" s="38">
        <f t="shared" si="385"/>
        <v>0</v>
      </c>
      <c r="BR1308" s="38">
        <f t="shared" si="386"/>
        <v>0</v>
      </c>
      <c r="BS1308" s="181">
        <f t="shared" si="387"/>
        <v>0</v>
      </c>
    </row>
    <row r="1309" spans="41:71">
      <c r="AO1309" s="38">
        <f t="shared" si="374"/>
        <v>0</v>
      </c>
      <c r="AP1309" s="38">
        <f t="shared" si="375"/>
        <v>0</v>
      </c>
      <c r="AR1309" s="181">
        <f>Инвентаризация!O1312</f>
        <v>0</v>
      </c>
      <c r="AS1309" s="181">
        <f>Инвентаризация!P1312</f>
        <v>0</v>
      </c>
      <c r="AT1309" s="181">
        <f>Инвентаризация!Q1312</f>
        <v>0</v>
      </c>
      <c r="AU1309" s="181">
        <f>IFERROR('Аксапта '!A1317,"-")</f>
        <v>0</v>
      </c>
      <c r="AV1309" s="38">
        <f t="shared" si="376"/>
        <v>0</v>
      </c>
      <c r="AW1309" s="38">
        <f t="shared" si="377"/>
        <v>0</v>
      </c>
      <c r="AX1309" s="38">
        <f t="shared" si="378"/>
        <v>0</v>
      </c>
      <c r="AY1309" s="181">
        <f t="shared" si="379"/>
        <v>0</v>
      </c>
      <c r="BB1309" s="181">
        <f>Инвентаризация!O1312</f>
        <v>0</v>
      </c>
      <c r="BC1309" s="181">
        <f>Инвентаризация!P1312</f>
        <v>0</v>
      </c>
      <c r="BD1309" s="181">
        <f>Инвентаризация!Q1312</f>
        <v>0</v>
      </c>
      <c r="BE1309" s="181">
        <f>IFERROR('Аксапта 2'!A1317,"-")</f>
        <v>0</v>
      </c>
      <c r="BF1309" s="38">
        <f t="shared" si="380"/>
        <v>0</v>
      </c>
      <c r="BG1309" s="38">
        <f t="shared" si="381"/>
        <v>0</v>
      </c>
      <c r="BH1309" s="38">
        <f t="shared" si="382"/>
        <v>0</v>
      </c>
      <c r="BI1309" s="181">
        <f t="shared" si="383"/>
        <v>0</v>
      </c>
      <c r="BL1309" s="181">
        <f>Инвентаризация!O1312</f>
        <v>0</v>
      </c>
      <c r="BM1309" s="181">
        <f>Инвентаризация!P1312</f>
        <v>0</v>
      </c>
      <c r="BN1309" s="181">
        <f>Инвентаризация!Q1312</f>
        <v>0</v>
      </c>
      <c r="BO1309" s="181">
        <f>IFERROR('Аксапта 3'!A1317,"-")</f>
        <v>0</v>
      </c>
      <c r="BP1309" s="38">
        <f t="shared" si="384"/>
        <v>0</v>
      </c>
      <c r="BQ1309" s="38">
        <f t="shared" si="385"/>
        <v>0</v>
      </c>
      <c r="BR1309" s="38">
        <f t="shared" si="386"/>
        <v>0</v>
      </c>
      <c r="BS1309" s="181">
        <f t="shared" si="387"/>
        <v>0</v>
      </c>
    </row>
    <row r="1310" spans="41:71">
      <c r="AO1310" s="38">
        <f t="shared" si="374"/>
        <v>0</v>
      </c>
      <c r="AP1310" s="38">
        <f t="shared" si="375"/>
        <v>0</v>
      </c>
      <c r="AR1310" s="181">
        <f>Инвентаризация!O1313</f>
        <v>0</v>
      </c>
      <c r="AS1310" s="181">
        <f>Инвентаризация!P1313</f>
        <v>0</v>
      </c>
      <c r="AT1310" s="181">
        <f>Инвентаризация!Q1313</f>
        <v>0</v>
      </c>
      <c r="AU1310" s="181">
        <f>IFERROR('Аксапта '!A1318,"-")</f>
        <v>0</v>
      </c>
      <c r="AV1310" s="38">
        <f t="shared" si="376"/>
        <v>0</v>
      </c>
      <c r="AW1310" s="38">
        <f t="shared" si="377"/>
        <v>0</v>
      </c>
      <c r="AX1310" s="38">
        <f t="shared" si="378"/>
        <v>0</v>
      </c>
      <c r="AY1310" s="181">
        <f t="shared" si="379"/>
        <v>0</v>
      </c>
      <c r="BB1310" s="181">
        <f>Инвентаризация!O1313</f>
        <v>0</v>
      </c>
      <c r="BC1310" s="181">
        <f>Инвентаризация!P1313</f>
        <v>0</v>
      </c>
      <c r="BD1310" s="181">
        <f>Инвентаризация!Q1313</f>
        <v>0</v>
      </c>
      <c r="BE1310" s="181">
        <f>IFERROR('Аксапта 2'!A1318,"-")</f>
        <v>0</v>
      </c>
      <c r="BF1310" s="38">
        <f t="shared" si="380"/>
        <v>0</v>
      </c>
      <c r="BG1310" s="38">
        <f t="shared" si="381"/>
        <v>0</v>
      </c>
      <c r="BH1310" s="38">
        <f t="shared" si="382"/>
        <v>0</v>
      </c>
      <c r="BI1310" s="181">
        <f t="shared" si="383"/>
        <v>0</v>
      </c>
      <c r="BL1310" s="181">
        <f>Инвентаризация!O1313</f>
        <v>0</v>
      </c>
      <c r="BM1310" s="181">
        <f>Инвентаризация!P1313</f>
        <v>0</v>
      </c>
      <c r="BN1310" s="181">
        <f>Инвентаризация!Q1313</f>
        <v>0</v>
      </c>
      <c r="BO1310" s="181">
        <f>IFERROR('Аксапта 3'!A1318,"-")</f>
        <v>0</v>
      </c>
      <c r="BP1310" s="38">
        <f t="shared" si="384"/>
        <v>0</v>
      </c>
      <c r="BQ1310" s="38">
        <f t="shared" si="385"/>
        <v>0</v>
      </c>
      <c r="BR1310" s="38">
        <f t="shared" si="386"/>
        <v>0</v>
      </c>
      <c r="BS1310" s="181">
        <f t="shared" si="387"/>
        <v>0</v>
      </c>
    </row>
    <row r="1311" spans="41:71">
      <c r="AO1311" s="38">
        <f t="shared" si="374"/>
        <v>0</v>
      </c>
      <c r="AP1311" s="38">
        <f t="shared" si="375"/>
        <v>0</v>
      </c>
      <c r="AR1311" s="181">
        <f>Инвентаризация!O1314</f>
        <v>0</v>
      </c>
      <c r="AS1311" s="181">
        <f>Инвентаризация!P1314</f>
        <v>0</v>
      </c>
      <c r="AT1311" s="181">
        <f>Инвентаризация!Q1314</f>
        <v>0</v>
      </c>
      <c r="AU1311" s="181">
        <f>IFERROR('Аксапта '!A1319,"-")</f>
        <v>0</v>
      </c>
      <c r="AV1311" s="38">
        <f t="shared" si="376"/>
        <v>0</v>
      </c>
      <c r="AW1311" s="38">
        <f t="shared" si="377"/>
        <v>0</v>
      </c>
      <c r="AX1311" s="38">
        <f t="shared" si="378"/>
        <v>0</v>
      </c>
      <c r="AY1311" s="181">
        <f t="shared" si="379"/>
        <v>0</v>
      </c>
      <c r="BB1311" s="181">
        <f>Инвентаризация!O1314</f>
        <v>0</v>
      </c>
      <c r="BC1311" s="181">
        <f>Инвентаризация!P1314</f>
        <v>0</v>
      </c>
      <c r="BD1311" s="181">
        <f>Инвентаризация!Q1314</f>
        <v>0</v>
      </c>
      <c r="BE1311" s="181">
        <f>IFERROR('Аксапта 2'!A1319,"-")</f>
        <v>0</v>
      </c>
      <c r="BF1311" s="38">
        <f t="shared" si="380"/>
        <v>0</v>
      </c>
      <c r="BG1311" s="38">
        <f t="shared" si="381"/>
        <v>0</v>
      </c>
      <c r="BH1311" s="38">
        <f t="shared" si="382"/>
        <v>0</v>
      </c>
      <c r="BI1311" s="181">
        <f t="shared" si="383"/>
        <v>0</v>
      </c>
      <c r="BL1311" s="181">
        <f>Инвентаризация!O1314</f>
        <v>0</v>
      </c>
      <c r="BM1311" s="181">
        <f>Инвентаризация!P1314</f>
        <v>0</v>
      </c>
      <c r="BN1311" s="181">
        <f>Инвентаризация!Q1314</f>
        <v>0</v>
      </c>
      <c r="BO1311" s="181">
        <f>IFERROR('Аксапта 3'!A1319,"-")</f>
        <v>0</v>
      </c>
      <c r="BP1311" s="38">
        <f t="shared" si="384"/>
        <v>0</v>
      </c>
      <c r="BQ1311" s="38">
        <f t="shared" si="385"/>
        <v>0</v>
      </c>
      <c r="BR1311" s="38">
        <f t="shared" si="386"/>
        <v>0</v>
      </c>
      <c r="BS1311" s="181">
        <f t="shared" si="387"/>
        <v>0</v>
      </c>
    </row>
    <row r="1312" spans="41:71">
      <c r="AO1312" s="38">
        <f t="shared" si="374"/>
        <v>0</v>
      </c>
      <c r="AP1312" s="38">
        <f t="shared" si="375"/>
        <v>0</v>
      </c>
      <c r="AR1312" s="181">
        <f>Инвентаризация!O1315</f>
        <v>0</v>
      </c>
      <c r="AS1312" s="181">
        <f>Инвентаризация!P1315</f>
        <v>0</v>
      </c>
      <c r="AT1312" s="181">
        <f>Инвентаризация!Q1315</f>
        <v>0</v>
      </c>
      <c r="AU1312" s="181">
        <f>IFERROR('Аксапта '!A1320,"-")</f>
        <v>0</v>
      </c>
      <c r="AV1312" s="38">
        <f t="shared" si="376"/>
        <v>0</v>
      </c>
      <c r="AW1312" s="38">
        <f t="shared" si="377"/>
        <v>0</v>
      </c>
      <c r="AX1312" s="38">
        <f t="shared" si="378"/>
        <v>0</v>
      </c>
      <c r="AY1312" s="181">
        <f t="shared" si="379"/>
        <v>0</v>
      </c>
      <c r="BB1312" s="181">
        <f>Инвентаризация!O1315</f>
        <v>0</v>
      </c>
      <c r="BC1312" s="181">
        <f>Инвентаризация!P1315</f>
        <v>0</v>
      </c>
      <c r="BD1312" s="181">
        <f>Инвентаризация!Q1315</f>
        <v>0</v>
      </c>
      <c r="BE1312" s="181">
        <f>IFERROR('Аксапта 2'!A1320,"-")</f>
        <v>0</v>
      </c>
      <c r="BF1312" s="38">
        <f t="shared" si="380"/>
        <v>0</v>
      </c>
      <c r="BG1312" s="38">
        <f t="shared" si="381"/>
        <v>0</v>
      </c>
      <c r="BH1312" s="38">
        <f t="shared" si="382"/>
        <v>0</v>
      </c>
      <c r="BI1312" s="181">
        <f t="shared" si="383"/>
        <v>0</v>
      </c>
      <c r="BL1312" s="181">
        <f>Инвентаризация!O1315</f>
        <v>0</v>
      </c>
      <c r="BM1312" s="181">
        <f>Инвентаризация!P1315</f>
        <v>0</v>
      </c>
      <c r="BN1312" s="181">
        <f>Инвентаризация!Q1315</f>
        <v>0</v>
      </c>
      <c r="BO1312" s="181">
        <f>IFERROR('Аксапта 3'!A1320,"-")</f>
        <v>0</v>
      </c>
      <c r="BP1312" s="38">
        <f t="shared" si="384"/>
        <v>0</v>
      </c>
      <c r="BQ1312" s="38">
        <f t="shared" si="385"/>
        <v>0</v>
      </c>
      <c r="BR1312" s="38">
        <f t="shared" si="386"/>
        <v>0</v>
      </c>
      <c r="BS1312" s="181">
        <f t="shared" si="387"/>
        <v>0</v>
      </c>
    </row>
    <row r="1313" spans="41:71">
      <c r="AO1313" s="38">
        <f t="shared" si="374"/>
        <v>0</v>
      </c>
      <c r="AP1313" s="38">
        <f t="shared" si="375"/>
        <v>0</v>
      </c>
      <c r="AR1313" s="181">
        <f>Инвентаризация!O1316</f>
        <v>0</v>
      </c>
      <c r="AS1313" s="181">
        <f>Инвентаризация!P1316</f>
        <v>0</v>
      </c>
      <c r="AT1313" s="181">
        <f>Инвентаризация!Q1316</f>
        <v>0</v>
      </c>
      <c r="AU1313" s="181">
        <f>IFERROR('Аксапта '!A1321,"-")</f>
        <v>0</v>
      </c>
      <c r="AV1313" s="38">
        <f t="shared" si="376"/>
        <v>0</v>
      </c>
      <c r="AW1313" s="38">
        <f t="shared" si="377"/>
        <v>0</v>
      </c>
      <c r="AX1313" s="38">
        <f t="shared" si="378"/>
        <v>0</v>
      </c>
      <c r="AY1313" s="181">
        <f t="shared" si="379"/>
        <v>0</v>
      </c>
      <c r="BB1313" s="181">
        <f>Инвентаризация!O1316</f>
        <v>0</v>
      </c>
      <c r="BC1313" s="181">
        <f>Инвентаризация!P1316</f>
        <v>0</v>
      </c>
      <c r="BD1313" s="181">
        <f>Инвентаризация!Q1316</f>
        <v>0</v>
      </c>
      <c r="BE1313" s="181">
        <f>IFERROR('Аксапта 2'!A1321,"-")</f>
        <v>0</v>
      </c>
      <c r="BF1313" s="38">
        <f t="shared" si="380"/>
        <v>0</v>
      </c>
      <c r="BG1313" s="38">
        <f t="shared" si="381"/>
        <v>0</v>
      </c>
      <c r="BH1313" s="38">
        <f t="shared" si="382"/>
        <v>0</v>
      </c>
      <c r="BI1313" s="181">
        <f t="shared" si="383"/>
        <v>0</v>
      </c>
      <c r="BL1313" s="181">
        <f>Инвентаризация!O1316</f>
        <v>0</v>
      </c>
      <c r="BM1313" s="181">
        <f>Инвентаризация!P1316</f>
        <v>0</v>
      </c>
      <c r="BN1313" s="181">
        <f>Инвентаризация!Q1316</f>
        <v>0</v>
      </c>
      <c r="BO1313" s="181">
        <f>IFERROR('Аксапта 3'!A1321,"-")</f>
        <v>0</v>
      </c>
      <c r="BP1313" s="38">
        <f t="shared" si="384"/>
        <v>0</v>
      </c>
      <c r="BQ1313" s="38">
        <f t="shared" si="385"/>
        <v>0</v>
      </c>
      <c r="BR1313" s="38">
        <f t="shared" si="386"/>
        <v>0</v>
      </c>
      <c r="BS1313" s="181">
        <f t="shared" si="387"/>
        <v>0</v>
      </c>
    </row>
    <row r="1314" spans="41:71">
      <c r="AO1314" s="38">
        <f t="shared" si="374"/>
        <v>0</v>
      </c>
      <c r="AP1314" s="38">
        <f t="shared" si="375"/>
        <v>0</v>
      </c>
      <c r="AR1314" s="181">
        <f>Инвентаризация!O1317</f>
        <v>0</v>
      </c>
      <c r="AS1314" s="181">
        <f>Инвентаризация!P1317</f>
        <v>0</v>
      </c>
      <c r="AT1314" s="181">
        <f>Инвентаризация!Q1317</f>
        <v>0</v>
      </c>
      <c r="AU1314" s="181">
        <f>IFERROR('Аксапта '!A1322,"-")</f>
        <v>0</v>
      </c>
      <c r="AV1314" s="38">
        <f t="shared" si="376"/>
        <v>0</v>
      </c>
      <c r="AW1314" s="38">
        <f t="shared" si="377"/>
        <v>0</v>
      </c>
      <c r="AX1314" s="38">
        <f t="shared" si="378"/>
        <v>0</v>
      </c>
      <c r="AY1314" s="181">
        <f t="shared" si="379"/>
        <v>0</v>
      </c>
      <c r="BB1314" s="181">
        <f>Инвентаризация!O1317</f>
        <v>0</v>
      </c>
      <c r="BC1314" s="181">
        <f>Инвентаризация!P1317</f>
        <v>0</v>
      </c>
      <c r="BD1314" s="181">
        <f>Инвентаризация!Q1317</f>
        <v>0</v>
      </c>
      <c r="BE1314" s="181">
        <f>IFERROR('Аксапта 2'!A1322,"-")</f>
        <v>0</v>
      </c>
      <c r="BF1314" s="38">
        <f t="shared" si="380"/>
        <v>0</v>
      </c>
      <c r="BG1314" s="38">
        <f t="shared" si="381"/>
        <v>0</v>
      </c>
      <c r="BH1314" s="38">
        <f t="shared" si="382"/>
        <v>0</v>
      </c>
      <c r="BI1314" s="181">
        <f t="shared" si="383"/>
        <v>0</v>
      </c>
      <c r="BL1314" s="181">
        <f>Инвентаризация!O1317</f>
        <v>0</v>
      </c>
      <c r="BM1314" s="181">
        <f>Инвентаризация!P1317</f>
        <v>0</v>
      </c>
      <c r="BN1314" s="181">
        <f>Инвентаризация!Q1317</f>
        <v>0</v>
      </c>
      <c r="BO1314" s="181">
        <f>IFERROR('Аксапта 3'!A1322,"-")</f>
        <v>0</v>
      </c>
      <c r="BP1314" s="38">
        <f t="shared" si="384"/>
        <v>0</v>
      </c>
      <c r="BQ1314" s="38">
        <f t="shared" si="385"/>
        <v>0</v>
      </c>
      <c r="BR1314" s="38">
        <f t="shared" si="386"/>
        <v>0</v>
      </c>
      <c r="BS1314" s="181">
        <f t="shared" si="387"/>
        <v>0</v>
      </c>
    </row>
    <row r="1315" spans="41:71">
      <c r="AO1315" s="38">
        <f t="shared" si="374"/>
        <v>0</v>
      </c>
      <c r="AP1315" s="38">
        <f t="shared" si="375"/>
        <v>0</v>
      </c>
      <c r="AR1315" s="181">
        <f>Инвентаризация!O1318</f>
        <v>0</v>
      </c>
      <c r="AS1315" s="181">
        <f>Инвентаризация!P1318</f>
        <v>0</v>
      </c>
      <c r="AT1315" s="181">
        <f>Инвентаризация!Q1318</f>
        <v>0</v>
      </c>
      <c r="AU1315" s="181">
        <f>IFERROR('Аксапта '!A1323,"-")</f>
        <v>0</v>
      </c>
      <c r="AV1315" s="38">
        <f t="shared" si="376"/>
        <v>0</v>
      </c>
      <c r="AW1315" s="38">
        <f t="shared" si="377"/>
        <v>0</v>
      </c>
      <c r="AX1315" s="38">
        <f t="shared" si="378"/>
        <v>0</v>
      </c>
      <c r="AY1315" s="181">
        <f t="shared" si="379"/>
        <v>0</v>
      </c>
      <c r="BB1315" s="181">
        <f>Инвентаризация!O1318</f>
        <v>0</v>
      </c>
      <c r="BC1315" s="181">
        <f>Инвентаризация!P1318</f>
        <v>0</v>
      </c>
      <c r="BD1315" s="181">
        <f>Инвентаризация!Q1318</f>
        <v>0</v>
      </c>
      <c r="BE1315" s="181">
        <f>IFERROR('Аксапта 2'!A1323,"-")</f>
        <v>0</v>
      </c>
      <c r="BF1315" s="38">
        <f t="shared" si="380"/>
        <v>0</v>
      </c>
      <c r="BG1315" s="38">
        <f t="shared" si="381"/>
        <v>0</v>
      </c>
      <c r="BH1315" s="38">
        <f t="shared" si="382"/>
        <v>0</v>
      </c>
      <c r="BI1315" s="181">
        <f t="shared" si="383"/>
        <v>0</v>
      </c>
      <c r="BL1315" s="181">
        <f>Инвентаризация!O1318</f>
        <v>0</v>
      </c>
      <c r="BM1315" s="181">
        <f>Инвентаризация!P1318</f>
        <v>0</v>
      </c>
      <c r="BN1315" s="181">
        <f>Инвентаризация!Q1318</f>
        <v>0</v>
      </c>
      <c r="BO1315" s="181">
        <f>IFERROR('Аксапта 3'!A1323,"-")</f>
        <v>0</v>
      </c>
      <c r="BP1315" s="38">
        <f t="shared" si="384"/>
        <v>0</v>
      </c>
      <c r="BQ1315" s="38">
        <f t="shared" si="385"/>
        <v>0</v>
      </c>
      <c r="BR1315" s="38">
        <f t="shared" si="386"/>
        <v>0</v>
      </c>
      <c r="BS1315" s="181">
        <f t="shared" si="387"/>
        <v>0</v>
      </c>
    </row>
    <row r="1316" spans="41:71">
      <c r="AO1316" s="38">
        <f t="shared" si="374"/>
        <v>0</v>
      </c>
      <c r="AP1316" s="38">
        <f t="shared" si="375"/>
        <v>0</v>
      </c>
      <c r="AR1316" s="181">
        <f>Инвентаризация!O1319</f>
        <v>0</v>
      </c>
      <c r="AS1316" s="181">
        <f>Инвентаризация!P1319</f>
        <v>0</v>
      </c>
      <c r="AT1316" s="181">
        <f>Инвентаризация!Q1319</f>
        <v>0</v>
      </c>
      <c r="AU1316" s="181">
        <f>IFERROR('Аксапта '!A1324,"-")</f>
        <v>0</v>
      </c>
      <c r="AV1316" s="38">
        <f t="shared" si="376"/>
        <v>0</v>
      </c>
      <c r="AW1316" s="38">
        <f t="shared" si="377"/>
        <v>0</v>
      </c>
      <c r="AX1316" s="38">
        <f t="shared" si="378"/>
        <v>0</v>
      </c>
      <c r="AY1316" s="181">
        <f t="shared" si="379"/>
        <v>0</v>
      </c>
      <c r="BB1316" s="181">
        <f>Инвентаризация!O1319</f>
        <v>0</v>
      </c>
      <c r="BC1316" s="181">
        <f>Инвентаризация!P1319</f>
        <v>0</v>
      </c>
      <c r="BD1316" s="181">
        <f>Инвентаризация!Q1319</f>
        <v>0</v>
      </c>
      <c r="BE1316" s="181">
        <f>IFERROR('Аксапта 2'!A1324,"-")</f>
        <v>0</v>
      </c>
      <c r="BF1316" s="38">
        <f t="shared" si="380"/>
        <v>0</v>
      </c>
      <c r="BG1316" s="38">
        <f t="shared" si="381"/>
        <v>0</v>
      </c>
      <c r="BH1316" s="38">
        <f t="shared" si="382"/>
        <v>0</v>
      </c>
      <c r="BI1316" s="181">
        <f t="shared" si="383"/>
        <v>0</v>
      </c>
      <c r="BL1316" s="181">
        <f>Инвентаризация!O1319</f>
        <v>0</v>
      </c>
      <c r="BM1316" s="181">
        <f>Инвентаризация!P1319</f>
        <v>0</v>
      </c>
      <c r="BN1316" s="181">
        <f>Инвентаризация!Q1319</f>
        <v>0</v>
      </c>
      <c r="BO1316" s="181">
        <f>IFERROR('Аксапта 3'!A1324,"-")</f>
        <v>0</v>
      </c>
      <c r="BP1316" s="38">
        <f t="shared" si="384"/>
        <v>0</v>
      </c>
      <c r="BQ1316" s="38">
        <f t="shared" si="385"/>
        <v>0</v>
      </c>
      <c r="BR1316" s="38">
        <f t="shared" si="386"/>
        <v>0</v>
      </c>
      <c r="BS1316" s="181">
        <f t="shared" si="387"/>
        <v>0</v>
      </c>
    </row>
    <row r="1317" spans="41:71">
      <c r="AO1317" s="38">
        <f t="shared" si="374"/>
        <v>0</v>
      </c>
      <c r="AP1317" s="38">
        <f t="shared" si="375"/>
        <v>0</v>
      </c>
      <c r="AR1317" s="181">
        <f>Инвентаризация!O1320</f>
        <v>0</v>
      </c>
      <c r="AS1317" s="181">
        <f>Инвентаризация!P1320</f>
        <v>0</v>
      </c>
      <c r="AT1317" s="181">
        <f>Инвентаризация!Q1320</f>
        <v>0</v>
      </c>
      <c r="AU1317" s="181">
        <f>IFERROR('Аксапта '!A1325,"-")</f>
        <v>0</v>
      </c>
      <c r="AV1317" s="38">
        <f t="shared" si="376"/>
        <v>0</v>
      </c>
      <c r="AW1317" s="38">
        <f t="shared" si="377"/>
        <v>0</v>
      </c>
      <c r="AX1317" s="38">
        <f t="shared" si="378"/>
        <v>0</v>
      </c>
      <c r="AY1317" s="181">
        <f t="shared" si="379"/>
        <v>0</v>
      </c>
      <c r="BB1317" s="181">
        <f>Инвентаризация!O1320</f>
        <v>0</v>
      </c>
      <c r="BC1317" s="181">
        <f>Инвентаризация!P1320</f>
        <v>0</v>
      </c>
      <c r="BD1317" s="181">
        <f>Инвентаризация!Q1320</f>
        <v>0</v>
      </c>
      <c r="BE1317" s="181">
        <f>IFERROR('Аксапта 2'!A1325,"-")</f>
        <v>0</v>
      </c>
      <c r="BF1317" s="38">
        <f t="shared" si="380"/>
        <v>0</v>
      </c>
      <c r="BG1317" s="38">
        <f t="shared" si="381"/>
        <v>0</v>
      </c>
      <c r="BH1317" s="38">
        <f t="shared" si="382"/>
        <v>0</v>
      </c>
      <c r="BI1317" s="181">
        <f t="shared" si="383"/>
        <v>0</v>
      </c>
      <c r="BL1317" s="181">
        <f>Инвентаризация!O1320</f>
        <v>0</v>
      </c>
      <c r="BM1317" s="181">
        <f>Инвентаризация!P1320</f>
        <v>0</v>
      </c>
      <c r="BN1317" s="181">
        <f>Инвентаризация!Q1320</f>
        <v>0</v>
      </c>
      <c r="BO1317" s="181">
        <f>IFERROR('Аксапта 3'!A1325,"-")</f>
        <v>0</v>
      </c>
      <c r="BP1317" s="38">
        <f t="shared" si="384"/>
        <v>0</v>
      </c>
      <c r="BQ1317" s="38">
        <f t="shared" si="385"/>
        <v>0</v>
      </c>
      <c r="BR1317" s="38">
        <f t="shared" si="386"/>
        <v>0</v>
      </c>
      <c r="BS1317" s="181">
        <f t="shared" si="387"/>
        <v>0</v>
      </c>
    </row>
    <row r="1318" spans="41:71">
      <c r="AO1318" s="38">
        <f t="shared" si="374"/>
        <v>0</v>
      </c>
      <c r="AP1318" s="38">
        <f t="shared" si="375"/>
        <v>0</v>
      </c>
      <c r="AR1318" s="181">
        <f>Инвентаризация!O1321</f>
        <v>0</v>
      </c>
      <c r="AS1318" s="181">
        <f>Инвентаризация!P1321</f>
        <v>0</v>
      </c>
      <c r="AT1318" s="181">
        <f>Инвентаризация!Q1321</f>
        <v>0</v>
      </c>
      <c r="AU1318" s="181">
        <f>IFERROR('Аксапта '!A1326,"-")</f>
        <v>0</v>
      </c>
      <c r="AV1318" s="38">
        <f t="shared" si="376"/>
        <v>0</v>
      </c>
      <c r="AW1318" s="38">
        <f t="shared" si="377"/>
        <v>0</v>
      </c>
      <c r="AX1318" s="38">
        <f t="shared" si="378"/>
        <v>0</v>
      </c>
      <c r="AY1318" s="181">
        <f t="shared" si="379"/>
        <v>0</v>
      </c>
      <c r="BB1318" s="181">
        <f>Инвентаризация!O1321</f>
        <v>0</v>
      </c>
      <c r="BC1318" s="181">
        <f>Инвентаризация!P1321</f>
        <v>0</v>
      </c>
      <c r="BD1318" s="181">
        <f>Инвентаризация!Q1321</f>
        <v>0</v>
      </c>
      <c r="BE1318" s="181">
        <f>IFERROR('Аксапта 2'!A1326,"-")</f>
        <v>0</v>
      </c>
      <c r="BF1318" s="38">
        <f t="shared" si="380"/>
        <v>0</v>
      </c>
      <c r="BG1318" s="38">
        <f t="shared" si="381"/>
        <v>0</v>
      </c>
      <c r="BH1318" s="38">
        <f t="shared" si="382"/>
        <v>0</v>
      </c>
      <c r="BI1318" s="181">
        <f t="shared" si="383"/>
        <v>0</v>
      </c>
      <c r="BL1318" s="181">
        <f>Инвентаризация!O1321</f>
        <v>0</v>
      </c>
      <c r="BM1318" s="181">
        <f>Инвентаризация!P1321</f>
        <v>0</v>
      </c>
      <c r="BN1318" s="181">
        <f>Инвентаризация!Q1321</f>
        <v>0</v>
      </c>
      <c r="BO1318" s="181">
        <f>IFERROR('Аксапта 3'!A1326,"-")</f>
        <v>0</v>
      </c>
      <c r="BP1318" s="38">
        <f t="shared" si="384"/>
        <v>0</v>
      </c>
      <c r="BQ1318" s="38">
        <f t="shared" si="385"/>
        <v>0</v>
      </c>
      <c r="BR1318" s="38">
        <f t="shared" si="386"/>
        <v>0</v>
      </c>
      <c r="BS1318" s="181">
        <f t="shared" si="387"/>
        <v>0</v>
      </c>
    </row>
    <row r="1319" spans="41:71">
      <c r="AO1319" s="38">
        <f t="shared" si="374"/>
        <v>0</v>
      </c>
      <c r="AP1319" s="38">
        <f t="shared" si="375"/>
        <v>0</v>
      </c>
      <c r="AR1319" s="181">
        <f>Инвентаризация!O1322</f>
        <v>0</v>
      </c>
      <c r="AS1319" s="181">
        <f>Инвентаризация!P1322</f>
        <v>0</v>
      </c>
      <c r="AT1319" s="181">
        <f>Инвентаризация!Q1322</f>
        <v>0</v>
      </c>
      <c r="AU1319" s="181">
        <f>IFERROR('Аксапта '!A1327,"-")</f>
        <v>0</v>
      </c>
      <c r="AV1319" s="38">
        <f t="shared" si="376"/>
        <v>0</v>
      </c>
      <c r="AW1319" s="38">
        <f t="shared" si="377"/>
        <v>0</v>
      </c>
      <c r="AX1319" s="38">
        <f t="shared" si="378"/>
        <v>0</v>
      </c>
      <c r="AY1319" s="181">
        <f t="shared" si="379"/>
        <v>0</v>
      </c>
      <c r="BB1319" s="181">
        <f>Инвентаризация!O1322</f>
        <v>0</v>
      </c>
      <c r="BC1319" s="181">
        <f>Инвентаризация!P1322</f>
        <v>0</v>
      </c>
      <c r="BD1319" s="181">
        <f>Инвентаризация!Q1322</f>
        <v>0</v>
      </c>
      <c r="BE1319" s="181">
        <f>IFERROR('Аксапта 2'!A1327,"-")</f>
        <v>0</v>
      </c>
      <c r="BF1319" s="38">
        <f t="shared" si="380"/>
        <v>0</v>
      </c>
      <c r="BG1319" s="38">
        <f t="shared" si="381"/>
        <v>0</v>
      </c>
      <c r="BH1319" s="38">
        <f t="shared" si="382"/>
        <v>0</v>
      </c>
      <c r="BI1319" s="181">
        <f t="shared" si="383"/>
        <v>0</v>
      </c>
      <c r="BL1319" s="181">
        <f>Инвентаризация!O1322</f>
        <v>0</v>
      </c>
      <c r="BM1319" s="181">
        <f>Инвентаризация!P1322</f>
        <v>0</v>
      </c>
      <c r="BN1319" s="181">
        <f>Инвентаризация!Q1322</f>
        <v>0</v>
      </c>
      <c r="BO1319" s="181">
        <f>IFERROR('Аксапта 3'!A1327,"-")</f>
        <v>0</v>
      </c>
      <c r="BP1319" s="38">
        <f t="shared" si="384"/>
        <v>0</v>
      </c>
      <c r="BQ1319" s="38">
        <f t="shared" si="385"/>
        <v>0</v>
      </c>
      <c r="BR1319" s="38">
        <f t="shared" si="386"/>
        <v>0</v>
      </c>
      <c r="BS1319" s="181">
        <f t="shared" si="387"/>
        <v>0</v>
      </c>
    </row>
    <row r="1320" spans="41:71">
      <c r="AO1320" s="38">
        <f t="shared" si="374"/>
        <v>0</v>
      </c>
      <c r="AP1320" s="38">
        <f t="shared" si="375"/>
        <v>0</v>
      </c>
      <c r="AR1320" s="181">
        <f>Инвентаризация!O1323</f>
        <v>0</v>
      </c>
      <c r="AS1320" s="181">
        <f>Инвентаризация!P1323</f>
        <v>0</v>
      </c>
      <c r="AT1320" s="181">
        <f>Инвентаризация!Q1323</f>
        <v>0</v>
      </c>
      <c r="AU1320" s="181">
        <f>IFERROR('Аксапта '!A1328,"-")</f>
        <v>0</v>
      </c>
      <c r="AV1320" s="38">
        <f t="shared" si="376"/>
        <v>0</v>
      </c>
      <c r="AW1320" s="38">
        <f t="shared" si="377"/>
        <v>0</v>
      </c>
      <c r="AX1320" s="38">
        <f t="shared" si="378"/>
        <v>0</v>
      </c>
      <c r="AY1320" s="181">
        <f t="shared" si="379"/>
        <v>0</v>
      </c>
      <c r="BB1320" s="181">
        <f>Инвентаризация!O1323</f>
        <v>0</v>
      </c>
      <c r="BC1320" s="181">
        <f>Инвентаризация!P1323</f>
        <v>0</v>
      </c>
      <c r="BD1320" s="181">
        <f>Инвентаризация!Q1323</f>
        <v>0</v>
      </c>
      <c r="BE1320" s="181">
        <f>IFERROR('Аксапта 2'!A1328,"-")</f>
        <v>0</v>
      </c>
      <c r="BF1320" s="38">
        <f t="shared" si="380"/>
        <v>0</v>
      </c>
      <c r="BG1320" s="38">
        <f t="shared" si="381"/>
        <v>0</v>
      </c>
      <c r="BH1320" s="38">
        <f t="shared" si="382"/>
        <v>0</v>
      </c>
      <c r="BI1320" s="181">
        <f t="shared" si="383"/>
        <v>0</v>
      </c>
      <c r="BL1320" s="181">
        <f>Инвентаризация!O1323</f>
        <v>0</v>
      </c>
      <c r="BM1320" s="181">
        <f>Инвентаризация!P1323</f>
        <v>0</v>
      </c>
      <c r="BN1320" s="181">
        <f>Инвентаризация!Q1323</f>
        <v>0</v>
      </c>
      <c r="BO1320" s="181">
        <f>IFERROR('Аксапта 3'!A1328,"-")</f>
        <v>0</v>
      </c>
      <c r="BP1320" s="38">
        <f t="shared" si="384"/>
        <v>0</v>
      </c>
      <c r="BQ1320" s="38">
        <f t="shared" si="385"/>
        <v>0</v>
      </c>
      <c r="BR1320" s="38">
        <f t="shared" si="386"/>
        <v>0</v>
      </c>
      <c r="BS1320" s="181">
        <f t="shared" si="387"/>
        <v>0</v>
      </c>
    </row>
    <row r="1321" spans="41:71">
      <c r="AO1321" s="38">
        <f t="shared" si="374"/>
        <v>0</v>
      </c>
      <c r="AP1321" s="38">
        <f t="shared" si="375"/>
        <v>0</v>
      </c>
      <c r="AR1321" s="181">
        <f>Инвентаризация!O1324</f>
        <v>0</v>
      </c>
      <c r="AS1321" s="181">
        <f>Инвентаризация!P1324</f>
        <v>0</v>
      </c>
      <c r="AT1321" s="181">
        <f>Инвентаризация!Q1324</f>
        <v>0</v>
      </c>
      <c r="AU1321" s="181">
        <f>IFERROR('Аксапта '!A1329,"-")</f>
        <v>0</v>
      </c>
      <c r="AV1321" s="38">
        <f t="shared" si="376"/>
        <v>0</v>
      </c>
      <c r="AW1321" s="38">
        <f t="shared" si="377"/>
        <v>0</v>
      </c>
      <c r="AX1321" s="38">
        <f t="shared" si="378"/>
        <v>0</v>
      </c>
      <c r="AY1321" s="181">
        <f t="shared" si="379"/>
        <v>0</v>
      </c>
      <c r="BB1321" s="181">
        <f>Инвентаризация!O1324</f>
        <v>0</v>
      </c>
      <c r="BC1321" s="181">
        <f>Инвентаризация!P1324</f>
        <v>0</v>
      </c>
      <c r="BD1321" s="181">
        <f>Инвентаризация!Q1324</f>
        <v>0</v>
      </c>
      <c r="BE1321" s="181">
        <f>IFERROR('Аксапта 2'!A1329,"-")</f>
        <v>0</v>
      </c>
      <c r="BF1321" s="38">
        <f t="shared" si="380"/>
        <v>0</v>
      </c>
      <c r="BG1321" s="38">
        <f t="shared" si="381"/>
        <v>0</v>
      </c>
      <c r="BH1321" s="38">
        <f t="shared" si="382"/>
        <v>0</v>
      </c>
      <c r="BI1321" s="181">
        <f t="shared" si="383"/>
        <v>0</v>
      </c>
      <c r="BL1321" s="181">
        <f>Инвентаризация!O1324</f>
        <v>0</v>
      </c>
      <c r="BM1321" s="181">
        <f>Инвентаризация!P1324</f>
        <v>0</v>
      </c>
      <c r="BN1321" s="181">
        <f>Инвентаризация!Q1324</f>
        <v>0</v>
      </c>
      <c r="BO1321" s="181">
        <f>IFERROR('Аксапта 3'!A1329,"-")</f>
        <v>0</v>
      </c>
      <c r="BP1321" s="38">
        <f t="shared" si="384"/>
        <v>0</v>
      </c>
      <c r="BQ1321" s="38">
        <f t="shared" si="385"/>
        <v>0</v>
      </c>
      <c r="BR1321" s="38">
        <f t="shared" si="386"/>
        <v>0</v>
      </c>
      <c r="BS1321" s="181">
        <f t="shared" si="387"/>
        <v>0</v>
      </c>
    </row>
    <row r="1322" spans="41:71">
      <c r="AO1322" s="38">
        <f t="shared" si="374"/>
        <v>0</v>
      </c>
      <c r="AP1322" s="38">
        <f t="shared" si="375"/>
        <v>0</v>
      </c>
      <c r="AR1322" s="181">
        <f>Инвентаризация!O1325</f>
        <v>0</v>
      </c>
      <c r="AS1322" s="181">
        <f>Инвентаризация!P1325</f>
        <v>0</v>
      </c>
      <c r="AT1322" s="181">
        <f>Инвентаризация!Q1325</f>
        <v>0</v>
      </c>
      <c r="AU1322" s="181">
        <f>IFERROR('Аксапта '!A1330,"-")</f>
        <v>0</v>
      </c>
      <c r="AV1322" s="38">
        <f t="shared" si="376"/>
        <v>0</v>
      </c>
      <c r="AW1322" s="38">
        <f t="shared" si="377"/>
        <v>0</v>
      </c>
      <c r="AX1322" s="38">
        <f t="shared" si="378"/>
        <v>0</v>
      </c>
      <c r="AY1322" s="181">
        <f t="shared" si="379"/>
        <v>0</v>
      </c>
      <c r="BB1322" s="181">
        <f>Инвентаризация!O1325</f>
        <v>0</v>
      </c>
      <c r="BC1322" s="181">
        <f>Инвентаризация!P1325</f>
        <v>0</v>
      </c>
      <c r="BD1322" s="181">
        <f>Инвентаризация!Q1325</f>
        <v>0</v>
      </c>
      <c r="BE1322" s="181">
        <f>IFERROR('Аксапта 2'!A1330,"-")</f>
        <v>0</v>
      </c>
      <c r="BF1322" s="38">
        <f t="shared" si="380"/>
        <v>0</v>
      </c>
      <c r="BG1322" s="38">
        <f t="shared" si="381"/>
        <v>0</v>
      </c>
      <c r="BH1322" s="38">
        <f t="shared" si="382"/>
        <v>0</v>
      </c>
      <c r="BI1322" s="181">
        <f t="shared" si="383"/>
        <v>0</v>
      </c>
      <c r="BL1322" s="181">
        <f>Инвентаризация!O1325</f>
        <v>0</v>
      </c>
      <c r="BM1322" s="181">
        <f>Инвентаризация!P1325</f>
        <v>0</v>
      </c>
      <c r="BN1322" s="181">
        <f>Инвентаризация!Q1325</f>
        <v>0</v>
      </c>
      <c r="BO1322" s="181">
        <f>IFERROR('Аксапта 3'!A1330,"-")</f>
        <v>0</v>
      </c>
      <c r="BP1322" s="38">
        <f t="shared" si="384"/>
        <v>0</v>
      </c>
      <c r="BQ1322" s="38">
        <f t="shared" si="385"/>
        <v>0</v>
      </c>
      <c r="BR1322" s="38">
        <f t="shared" si="386"/>
        <v>0</v>
      </c>
      <c r="BS1322" s="181">
        <f t="shared" si="387"/>
        <v>0</v>
      </c>
    </row>
    <row r="1323" spans="41:71">
      <c r="AO1323" s="38">
        <f t="shared" si="374"/>
        <v>0</v>
      </c>
      <c r="AP1323" s="38">
        <f t="shared" si="375"/>
        <v>0</v>
      </c>
      <c r="AR1323" s="181">
        <f>Инвентаризация!O1326</f>
        <v>0</v>
      </c>
      <c r="AS1323" s="181">
        <f>Инвентаризация!P1326</f>
        <v>0</v>
      </c>
      <c r="AT1323" s="181">
        <f>Инвентаризация!Q1326</f>
        <v>0</v>
      </c>
      <c r="AU1323" s="181">
        <f>IFERROR('Аксапта '!A1331,"-")</f>
        <v>0</v>
      </c>
      <c r="AV1323" s="38">
        <f t="shared" si="376"/>
        <v>0</v>
      </c>
      <c r="AW1323" s="38">
        <f t="shared" si="377"/>
        <v>0</v>
      </c>
      <c r="AX1323" s="38">
        <f t="shared" si="378"/>
        <v>0</v>
      </c>
      <c r="AY1323" s="181">
        <f t="shared" si="379"/>
        <v>0</v>
      </c>
      <c r="BB1323" s="181">
        <f>Инвентаризация!O1326</f>
        <v>0</v>
      </c>
      <c r="BC1323" s="181">
        <f>Инвентаризация!P1326</f>
        <v>0</v>
      </c>
      <c r="BD1323" s="181">
        <f>Инвентаризация!Q1326</f>
        <v>0</v>
      </c>
      <c r="BE1323" s="181">
        <f>IFERROR('Аксапта 2'!A1331,"-")</f>
        <v>0</v>
      </c>
      <c r="BF1323" s="38">
        <f t="shared" si="380"/>
        <v>0</v>
      </c>
      <c r="BG1323" s="38">
        <f t="shared" si="381"/>
        <v>0</v>
      </c>
      <c r="BH1323" s="38">
        <f t="shared" si="382"/>
        <v>0</v>
      </c>
      <c r="BI1323" s="181">
        <f t="shared" si="383"/>
        <v>0</v>
      </c>
      <c r="BL1323" s="181">
        <f>Инвентаризация!O1326</f>
        <v>0</v>
      </c>
      <c r="BM1323" s="181">
        <f>Инвентаризация!P1326</f>
        <v>0</v>
      </c>
      <c r="BN1323" s="181">
        <f>Инвентаризация!Q1326</f>
        <v>0</v>
      </c>
      <c r="BO1323" s="181">
        <f>IFERROR('Аксапта 3'!A1331,"-")</f>
        <v>0</v>
      </c>
      <c r="BP1323" s="38">
        <f t="shared" si="384"/>
        <v>0</v>
      </c>
      <c r="BQ1323" s="38">
        <f t="shared" si="385"/>
        <v>0</v>
      </c>
      <c r="BR1323" s="38">
        <f t="shared" si="386"/>
        <v>0</v>
      </c>
      <c r="BS1323" s="181">
        <f t="shared" si="387"/>
        <v>0</v>
      </c>
    </row>
    <row r="1324" spans="41:71">
      <c r="AO1324" s="38">
        <f t="shared" si="374"/>
        <v>0</v>
      </c>
      <c r="AP1324" s="38">
        <f t="shared" si="375"/>
        <v>0</v>
      </c>
      <c r="AR1324" s="181">
        <f>Инвентаризация!O1327</f>
        <v>0</v>
      </c>
      <c r="AS1324" s="181">
        <f>Инвентаризация!P1327</f>
        <v>0</v>
      </c>
      <c r="AT1324" s="181">
        <f>Инвентаризация!Q1327</f>
        <v>0</v>
      </c>
      <c r="AU1324" s="181">
        <f>IFERROR('Аксапта '!A1332,"-")</f>
        <v>0</v>
      </c>
      <c r="AV1324" s="38">
        <f t="shared" si="376"/>
        <v>0</v>
      </c>
      <c r="AW1324" s="38">
        <f t="shared" si="377"/>
        <v>0</v>
      </c>
      <c r="AX1324" s="38">
        <f t="shared" si="378"/>
        <v>0</v>
      </c>
      <c r="AY1324" s="181">
        <f t="shared" si="379"/>
        <v>0</v>
      </c>
      <c r="BB1324" s="181">
        <f>Инвентаризация!O1327</f>
        <v>0</v>
      </c>
      <c r="BC1324" s="181">
        <f>Инвентаризация!P1327</f>
        <v>0</v>
      </c>
      <c r="BD1324" s="181">
        <f>Инвентаризация!Q1327</f>
        <v>0</v>
      </c>
      <c r="BE1324" s="181">
        <f>IFERROR('Аксапта 2'!A1332,"-")</f>
        <v>0</v>
      </c>
      <c r="BF1324" s="38">
        <f t="shared" si="380"/>
        <v>0</v>
      </c>
      <c r="BG1324" s="38">
        <f t="shared" si="381"/>
        <v>0</v>
      </c>
      <c r="BH1324" s="38">
        <f t="shared" si="382"/>
        <v>0</v>
      </c>
      <c r="BI1324" s="181">
        <f t="shared" si="383"/>
        <v>0</v>
      </c>
      <c r="BL1324" s="181">
        <f>Инвентаризация!O1327</f>
        <v>0</v>
      </c>
      <c r="BM1324" s="181">
        <f>Инвентаризация!P1327</f>
        <v>0</v>
      </c>
      <c r="BN1324" s="181">
        <f>Инвентаризация!Q1327</f>
        <v>0</v>
      </c>
      <c r="BO1324" s="181">
        <f>IFERROR('Аксапта 3'!A1332,"-")</f>
        <v>0</v>
      </c>
      <c r="BP1324" s="38">
        <f t="shared" si="384"/>
        <v>0</v>
      </c>
      <c r="BQ1324" s="38">
        <f t="shared" si="385"/>
        <v>0</v>
      </c>
      <c r="BR1324" s="38">
        <f t="shared" si="386"/>
        <v>0</v>
      </c>
      <c r="BS1324" s="181">
        <f t="shared" si="387"/>
        <v>0</v>
      </c>
    </row>
    <row r="1325" spans="41:71">
      <c r="AO1325" s="38">
        <f t="shared" si="374"/>
        <v>0</v>
      </c>
      <c r="AP1325" s="38">
        <f t="shared" si="375"/>
        <v>0</v>
      </c>
      <c r="AR1325" s="181">
        <f>Инвентаризация!O1328</f>
        <v>0</v>
      </c>
      <c r="AS1325" s="181">
        <f>Инвентаризация!P1328</f>
        <v>0</v>
      </c>
      <c r="AT1325" s="181">
        <f>Инвентаризация!Q1328</f>
        <v>0</v>
      </c>
      <c r="AU1325" s="181">
        <f>IFERROR('Аксапта '!A1333,"-")</f>
        <v>0</v>
      </c>
      <c r="AV1325" s="38">
        <f t="shared" si="376"/>
        <v>0</v>
      </c>
      <c r="AW1325" s="38">
        <f t="shared" si="377"/>
        <v>0</v>
      </c>
      <c r="AX1325" s="38">
        <f t="shared" si="378"/>
        <v>0</v>
      </c>
      <c r="AY1325" s="181">
        <f t="shared" si="379"/>
        <v>0</v>
      </c>
      <c r="BB1325" s="181">
        <f>Инвентаризация!O1328</f>
        <v>0</v>
      </c>
      <c r="BC1325" s="181">
        <f>Инвентаризация!P1328</f>
        <v>0</v>
      </c>
      <c r="BD1325" s="181">
        <f>Инвентаризация!Q1328</f>
        <v>0</v>
      </c>
      <c r="BE1325" s="181">
        <f>IFERROR('Аксапта 2'!A1333,"-")</f>
        <v>0</v>
      </c>
      <c r="BF1325" s="38">
        <f t="shared" si="380"/>
        <v>0</v>
      </c>
      <c r="BG1325" s="38">
        <f t="shared" si="381"/>
        <v>0</v>
      </c>
      <c r="BH1325" s="38">
        <f t="shared" si="382"/>
        <v>0</v>
      </c>
      <c r="BI1325" s="181">
        <f t="shared" si="383"/>
        <v>0</v>
      </c>
      <c r="BL1325" s="181">
        <f>Инвентаризация!O1328</f>
        <v>0</v>
      </c>
      <c r="BM1325" s="181">
        <f>Инвентаризация!P1328</f>
        <v>0</v>
      </c>
      <c r="BN1325" s="181">
        <f>Инвентаризация!Q1328</f>
        <v>0</v>
      </c>
      <c r="BO1325" s="181">
        <f>IFERROR('Аксапта 3'!A1333,"-")</f>
        <v>0</v>
      </c>
      <c r="BP1325" s="38">
        <f t="shared" si="384"/>
        <v>0</v>
      </c>
      <c r="BQ1325" s="38">
        <f t="shared" si="385"/>
        <v>0</v>
      </c>
      <c r="BR1325" s="38">
        <f t="shared" si="386"/>
        <v>0</v>
      </c>
      <c r="BS1325" s="181">
        <f t="shared" si="387"/>
        <v>0</v>
      </c>
    </row>
    <row r="1326" spans="41:71">
      <c r="AO1326" s="38">
        <f t="shared" si="374"/>
        <v>0</v>
      </c>
      <c r="AP1326" s="38">
        <f t="shared" si="375"/>
        <v>0</v>
      </c>
      <c r="AR1326" s="181">
        <f>Инвентаризация!O1329</f>
        <v>0</v>
      </c>
      <c r="AS1326" s="181">
        <f>Инвентаризация!P1329</f>
        <v>0</v>
      </c>
      <c r="AT1326" s="181">
        <f>Инвентаризация!Q1329</f>
        <v>0</v>
      </c>
      <c r="AU1326" s="181">
        <f>IFERROR('Аксапта '!A1334,"-")</f>
        <v>0</v>
      </c>
      <c r="AV1326" s="38">
        <f t="shared" si="376"/>
        <v>0</v>
      </c>
      <c r="AW1326" s="38">
        <f t="shared" si="377"/>
        <v>0</v>
      </c>
      <c r="AX1326" s="38">
        <f t="shared" si="378"/>
        <v>0</v>
      </c>
      <c r="AY1326" s="181">
        <f t="shared" si="379"/>
        <v>0</v>
      </c>
      <c r="BB1326" s="181">
        <f>Инвентаризация!O1329</f>
        <v>0</v>
      </c>
      <c r="BC1326" s="181">
        <f>Инвентаризация!P1329</f>
        <v>0</v>
      </c>
      <c r="BD1326" s="181">
        <f>Инвентаризация!Q1329</f>
        <v>0</v>
      </c>
      <c r="BE1326" s="181">
        <f>IFERROR('Аксапта 2'!A1334,"-")</f>
        <v>0</v>
      </c>
      <c r="BF1326" s="38">
        <f t="shared" si="380"/>
        <v>0</v>
      </c>
      <c r="BG1326" s="38">
        <f t="shared" si="381"/>
        <v>0</v>
      </c>
      <c r="BH1326" s="38">
        <f t="shared" si="382"/>
        <v>0</v>
      </c>
      <c r="BI1326" s="181">
        <f t="shared" si="383"/>
        <v>0</v>
      </c>
      <c r="BL1326" s="181">
        <f>Инвентаризация!O1329</f>
        <v>0</v>
      </c>
      <c r="BM1326" s="181">
        <f>Инвентаризация!P1329</f>
        <v>0</v>
      </c>
      <c r="BN1326" s="181">
        <f>Инвентаризация!Q1329</f>
        <v>0</v>
      </c>
      <c r="BO1326" s="181">
        <f>IFERROR('Аксапта 3'!A1334,"-")</f>
        <v>0</v>
      </c>
      <c r="BP1326" s="38">
        <f t="shared" si="384"/>
        <v>0</v>
      </c>
      <c r="BQ1326" s="38">
        <f t="shared" si="385"/>
        <v>0</v>
      </c>
      <c r="BR1326" s="38">
        <f t="shared" si="386"/>
        <v>0</v>
      </c>
      <c r="BS1326" s="181">
        <f t="shared" si="387"/>
        <v>0</v>
      </c>
    </row>
    <row r="1327" spans="41:71">
      <c r="AO1327" s="38">
        <f t="shared" si="374"/>
        <v>0</v>
      </c>
      <c r="AP1327" s="38">
        <f t="shared" si="375"/>
        <v>0</v>
      </c>
      <c r="AR1327" s="181">
        <f>Инвентаризация!O1330</f>
        <v>0</v>
      </c>
      <c r="AS1327" s="181">
        <f>Инвентаризация!P1330</f>
        <v>0</v>
      </c>
      <c r="AT1327" s="181">
        <f>Инвентаризация!Q1330</f>
        <v>0</v>
      </c>
      <c r="AU1327" s="181">
        <f>IFERROR('Аксапта '!A1335,"-")</f>
        <v>0</v>
      </c>
      <c r="AV1327" s="38">
        <f t="shared" si="376"/>
        <v>0</v>
      </c>
      <c r="AW1327" s="38">
        <f t="shared" si="377"/>
        <v>0</v>
      </c>
      <c r="AX1327" s="38">
        <f t="shared" si="378"/>
        <v>0</v>
      </c>
      <c r="AY1327" s="181">
        <f t="shared" si="379"/>
        <v>0</v>
      </c>
      <c r="BB1327" s="181">
        <f>Инвентаризация!O1330</f>
        <v>0</v>
      </c>
      <c r="BC1327" s="181">
        <f>Инвентаризация!P1330</f>
        <v>0</v>
      </c>
      <c r="BD1327" s="181">
        <f>Инвентаризация!Q1330</f>
        <v>0</v>
      </c>
      <c r="BE1327" s="181">
        <f>IFERROR('Аксапта 2'!A1335,"-")</f>
        <v>0</v>
      </c>
      <c r="BF1327" s="38">
        <f t="shared" si="380"/>
        <v>0</v>
      </c>
      <c r="BG1327" s="38">
        <f t="shared" si="381"/>
        <v>0</v>
      </c>
      <c r="BH1327" s="38">
        <f t="shared" si="382"/>
        <v>0</v>
      </c>
      <c r="BI1327" s="181">
        <f t="shared" si="383"/>
        <v>0</v>
      </c>
      <c r="BL1327" s="181">
        <f>Инвентаризация!O1330</f>
        <v>0</v>
      </c>
      <c r="BM1327" s="181">
        <f>Инвентаризация!P1330</f>
        <v>0</v>
      </c>
      <c r="BN1327" s="181">
        <f>Инвентаризация!Q1330</f>
        <v>0</v>
      </c>
      <c r="BO1327" s="181">
        <f>IFERROR('Аксапта 3'!A1335,"-")</f>
        <v>0</v>
      </c>
      <c r="BP1327" s="38">
        <f t="shared" si="384"/>
        <v>0</v>
      </c>
      <c r="BQ1327" s="38">
        <f t="shared" si="385"/>
        <v>0</v>
      </c>
      <c r="BR1327" s="38">
        <f t="shared" si="386"/>
        <v>0</v>
      </c>
      <c r="BS1327" s="181">
        <f t="shared" si="387"/>
        <v>0</v>
      </c>
    </row>
    <row r="1328" spans="41:71">
      <c r="AO1328" s="38">
        <f t="shared" si="374"/>
        <v>0</v>
      </c>
      <c r="AP1328" s="38">
        <f t="shared" si="375"/>
        <v>0</v>
      </c>
      <c r="AR1328" s="181">
        <f>Инвентаризация!O1331</f>
        <v>0</v>
      </c>
      <c r="AS1328" s="181">
        <f>Инвентаризация!P1331</f>
        <v>0</v>
      </c>
      <c r="AT1328" s="181">
        <f>Инвентаризация!Q1331</f>
        <v>0</v>
      </c>
      <c r="AU1328" s="181">
        <f>IFERROR('Аксапта '!A1336,"-")</f>
        <v>0</v>
      </c>
      <c r="AV1328" s="38">
        <f t="shared" si="376"/>
        <v>0</v>
      </c>
      <c r="AW1328" s="38">
        <f t="shared" si="377"/>
        <v>0</v>
      </c>
      <c r="AX1328" s="38">
        <f t="shared" si="378"/>
        <v>0</v>
      </c>
      <c r="AY1328" s="181">
        <f t="shared" si="379"/>
        <v>0</v>
      </c>
      <c r="BB1328" s="181">
        <f>Инвентаризация!O1331</f>
        <v>0</v>
      </c>
      <c r="BC1328" s="181">
        <f>Инвентаризация!P1331</f>
        <v>0</v>
      </c>
      <c r="BD1328" s="181">
        <f>Инвентаризация!Q1331</f>
        <v>0</v>
      </c>
      <c r="BE1328" s="181">
        <f>IFERROR('Аксапта 2'!A1336,"-")</f>
        <v>0</v>
      </c>
      <c r="BF1328" s="38">
        <f t="shared" si="380"/>
        <v>0</v>
      </c>
      <c r="BG1328" s="38">
        <f t="shared" si="381"/>
        <v>0</v>
      </c>
      <c r="BH1328" s="38">
        <f t="shared" si="382"/>
        <v>0</v>
      </c>
      <c r="BI1328" s="181">
        <f t="shared" si="383"/>
        <v>0</v>
      </c>
      <c r="BL1328" s="181">
        <f>Инвентаризация!O1331</f>
        <v>0</v>
      </c>
      <c r="BM1328" s="181">
        <f>Инвентаризация!P1331</f>
        <v>0</v>
      </c>
      <c r="BN1328" s="181">
        <f>Инвентаризация!Q1331</f>
        <v>0</v>
      </c>
      <c r="BO1328" s="181">
        <f>IFERROR('Аксапта 3'!A1336,"-")</f>
        <v>0</v>
      </c>
      <c r="BP1328" s="38">
        <f t="shared" si="384"/>
        <v>0</v>
      </c>
      <c r="BQ1328" s="38">
        <f t="shared" si="385"/>
        <v>0</v>
      </c>
      <c r="BR1328" s="38">
        <f t="shared" si="386"/>
        <v>0</v>
      </c>
      <c r="BS1328" s="181">
        <f t="shared" si="387"/>
        <v>0</v>
      </c>
    </row>
    <row r="1329" spans="41:71">
      <c r="AO1329" s="38">
        <f t="shared" si="374"/>
        <v>0</v>
      </c>
      <c r="AP1329" s="38">
        <f t="shared" si="375"/>
        <v>0</v>
      </c>
      <c r="AR1329" s="181">
        <f>Инвентаризация!O1332</f>
        <v>0</v>
      </c>
      <c r="AS1329" s="181">
        <f>Инвентаризация!P1332</f>
        <v>0</v>
      </c>
      <c r="AT1329" s="181">
        <f>Инвентаризация!Q1332</f>
        <v>0</v>
      </c>
      <c r="AU1329" s="181">
        <f>IFERROR('Аксапта '!A1337,"-")</f>
        <v>0</v>
      </c>
      <c r="AV1329" s="38">
        <f t="shared" si="376"/>
        <v>0</v>
      </c>
      <c r="AW1329" s="38">
        <f t="shared" si="377"/>
        <v>0</v>
      </c>
      <c r="AX1329" s="38">
        <f t="shared" si="378"/>
        <v>0</v>
      </c>
      <c r="AY1329" s="181">
        <f t="shared" si="379"/>
        <v>0</v>
      </c>
      <c r="BB1329" s="181">
        <f>Инвентаризация!O1332</f>
        <v>0</v>
      </c>
      <c r="BC1329" s="181">
        <f>Инвентаризация!P1332</f>
        <v>0</v>
      </c>
      <c r="BD1329" s="181">
        <f>Инвентаризация!Q1332</f>
        <v>0</v>
      </c>
      <c r="BE1329" s="181">
        <f>IFERROR('Аксапта 2'!A1337,"-")</f>
        <v>0</v>
      </c>
      <c r="BF1329" s="38">
        <f t="shared" si="380"/>
        <v>0</v>
      </c>
      <c r="BG1329" s="38">
        <f t="shared" si="381"/>
        <v>0</v>
      </c>
      <c r="BH1329" s="38">
        <f t="shared" si="382"/>
        <v>0</v>
      </c>
      <c r="BI1329" s="181">
        <f t="shared" si="383"/>
        <v>0</v>
      </c>
      <c r="BL1329" s="181">
        <f>Инвентаризация!O1332</f>
        <v>0</v>
      </c>
      <c r="BM1329" s="181">
        <f>Инвентаризация!P1332</f>
        <v>0</v>
      </c>
      <c r="BN1329" s="181">
        <f>Инвентаризация!Q1332</f>
        <v>0</v>
      </c>
      <c r="BO1329" s="181">
        <f>IFERROR('Аксапта 3'!A1337,"-")</f>
        <v>0</v>
      </c>
      <c r="BP1329" s="38">
        <f t="shared" si="384"/>
        <v>0</v>
      </c>
      <c r="BQ1329" s="38">
        <f t="shared" si="385"/>
        <v>0</v>
      </c>
      <c r="BR1329" s="38">
        <f t="shared" si="386"/>
        <v>0</v>
      </c>
      <c r="BS1329" s="181">
        <f t="shared" si="387"/>
        <v>0</v>
      </c>
    </row>
    <row r="1330" spans="41:71">
      <c r="AO1330" s="38">
        <f t="shared" si="374"/>
        <v>0</v>
      </c>
      <c r="AP1330" s="38">
        <f t="shared" si="375"/>
        <v>0</v>
      </c>
      <c r="AR1330" s="181">
        <f>Инвентаризация!O1333</f>
        <v>0</v>
      </c>
      <c r="AS1330" s="181">
        <f>Инвентаризация!P1333</f>
        <v>0</v>
      </c>
      <c r="AT1330" s="181">
        <f>Инвентаризация!Q1333</f>
        <v>0</v>
      </c>
      <c r="AU1330" s="181">
        <f>IFERROR('Аксапта '!A1338,"-")</f>
        <v>0</v>
      </c>
      <c r="AV1330" s="38">
        <f t="shared" si="376"/>
        <v>0</v>
      </c>
      <c r="AW1330" s="38">
        <f t="shared" si="377"/>
        <v>0</v>
      </c>
      <c r="AX1330" s="38">
        <f t="shared" si="378"/>
        <v>0</v>
      </c>
      <c r="AY1330" s="181">
        <f t="shared" si="379"/>
        <v>0</v>
      </c>
      <c r="BB1330" s="181">
        <f>Инвентаризация!O1333</f>
        <v>0</v>
      </c>
      <c r="BC1330" s="181">
        <f>Инвентаризация!P1333</f>
        <v>0</v>
      </c>
      <c r="BD1330" s="181">
        <f>Инвентаризация!Q1333</f>
        <v>0</v>
      </c>
      <c r="BE1330" s="181">
        <f>IFERROR('Аксапта 2'!A1338,"-")</f>
        <v>0</v>
      </c>
      <c r="BF1330" s="38">
        <f t="shared" si="380"/>
        <v>0</v>
      </c>
      <c r="BG1330" s="38">
        <f t="shared" si="381"/>
        <v>0</v>
      </c>
      <c r="BH1330" s="38">
        <f t="shared" si="382"/>
        <v>0</v>
      </c>
      <c r="BI1330" s="181">
        <f t="shared" si="383"/>
        <v>0</v>
      </c>
      <c r="BL1330" s="181">
        <f>Инвентаризация!O1333</f>
        <v>0</v>
      </c>
      <c r="BM1330" s="181">
        <f>Инвентаризация!P1333</f>
        <v>0</v>
      </c>
      <c r="BN1330" s="181">
        <f>Инвентаризация!Q1333</f>
        <v>0</v>
      </c>
      <c r="BO1330" s="181">
        <f>IFERROR('Аксапта 3'!A1338,"-")</f>
        <v>0</v>
      </c>
      <c r="BP1330" s="38">
        <f t="shared" si="384"/>
        <v>0</v>
      </c>
      <c r="BQ1330" s="38">
        <f t="shared" si="385"/>
        <v>0</v>
      </c>
      <c r="BR1330" s="38">
        <f t="shared" si="386"/>
        <v>0</v>
      </c>
      <c r="BS1330" s="181">
        <f t="shared" si="387"/>
        <v>0</v>
      </c>
    </row>
    <row r="1331" spans="41:71">
      <c r="AO1331" s="38">
        <f t="shared" si="374"/>
        <v>0</v>
      </c>
      <c r="AP1331" s="38">
        <f t="shared" si="375"/>
        <v>0</v>
      </c>
      <c r="AR1331" s="181">
        <f>Инвентаризация!O1334</f>
        <v>0</v>
      </c>
      <c r="AS1331" s="181">
        <f>Инвентаризация!P1334</f>
        <v>0</v>
      </c>
      <c r="AT1331" s="181">
        <f>Инвентаризация!Q1334</f>
        <v>0</v>
      </c>
      <c r="AU1331" s="181">
        <f>IFERROR('Аксапта '!A1339,"-")</f>
        <v>0</v>
      </c>
      <c r="AV1331" s="38">
        <f t="shared" si="376"/>
        <v>0</v>
      </c>
      <c r="AW1331" s="38">
        <f t="shared" si="377"/>
        <v>0</v>
      </c>
      <c r="AX1331" s="38">
        <f t="shared" si="378"/>
        <v>0</v>
      </c>
      <c r="AY1331" s="181">
        <f t="shared" si="379"/>
        <v>0</v>
      </c>
      <c r="BB1331" s="181">
        <f>Инвентаризация!O1334</f>
        <v>0</v>
      </c>
      <c r="BC1331" s="181">
        <f>Инвентаризация!P1334</f>
        <v>0</v>
      </c>
      <c r="BD1331" s="181">
        <f>Инвентаризация!Q1334</f>
        <v>0</v>
      </c>
      <c r="BE1331" s="181">
        <f>IFERROR('Аксапта 2'!A1339,"-")</f>
        <v>0</v>
      </c>
      <c r="BF1331" s="38">
        <f t="shared" si="380"/>
        <v>0</v>
      </c>
      <c r="BG1331" s="38">
        <f t="shared" si="381"/>
        <v>0</v>
      </c>
      <c r="BH1331" s="38">
        <f t="shared" si="382"/>
        <v>0</v>
      </c>
      <c r="BI1331" s="181">
        <f t="shared" si="383"/>
        <v>0</v>
      </c>
      <c r="BL1331" s="181">
        <f>Инвентаризация!O1334</f>
        <v>0</v>
      </c>
      <c r="BM1331" s="181">
        <f>Инвентаризация!P1334</f>
        <v>0</v>
      </c>
      <c r="BN1331" s="181">
        <f>Инвентаризация!Q1334</f>
        <v>0</v>
      </c>
      <c r="BO1331" s="181">
        <f>IFERROR('Аксапта 3'!A1339,"-")</f>
        <v>0</v>
      </c>
      <c r="BP1331" s="38">
        <f t="shared" si="384"/>
        <v>0</v>
      </c>
      <c r="BQ1331" s="38">
        <f t="shared" si="385"/>
        <v>0</v>
      </c>
      <c r="BR1331" s="38">
        <f t="shared" si="386"/>
        <v>0</v>
      </c>
      <c r="BS1331" s="181">
        <f t="shared" si="387"/>
        <v>0</v>
      </c>
    </row>
    <row r="1332" spans="41:71">
      <c r="AO1332" s="38">
        <f t="shared" si="374"/>
        <v>0</v>
      </c>
      <c r="AP1332" s="38">
        <f t="shared" si="375"/>
        <v>0</v>
      </c>
      <c r="AR1332" s="181">
        <f>Инвентаризация!O1335</f>
        <v>0</v>
      </c>
      <c r="AS1332" s="181">
        <f>Инвентаризация!P1335</f>
        <v>0</v>
      </c>
      <c r="AT1332" s="181">
        <f>Инвентаризация!Q1335</f>
        <v>0</v>
      </c>
      <c r="AU1332" s="181">
        <f>IFERROR('Аксапта '!A1340,"-")</f>
        <v>0</v>
      </c>
      <c r="AV1332" s="38">
        <f t="shared" si="376"/>
        <v>0</v>
      </c>
      <c r="AW1332" s="38">
        <f t="shared" si="377"/>
        <v>0</v>
      </c>
      <c r="AX1332" s="38">
        <f t="shared" si="378"/>
        <v>0</v>
      </c>
      <c r="AY1332" s="181">
        <f t="shared" si="379"/>
        <v>0</v>
      </c>
      <c r="BB1332" s="181">
        <f>Инвентаризация!O1335</f>
        <v>0</v>
      </c>
      <c r="BC1332" s="181">
        <f>Инвентаризация!P1335</f>
        <v>0</v>
      </c>
      <c r="BD1332" s="181">
        <f>Инвентаризация!Q1335</f>
        <v>0</v>
      </c>
      <c r="BE1332" s="181">
        <f>IFERROR('Аксапта 2'!A1340,"-")</f>
        <v>0</v>
      </c>
      <c r="BF1332" s="38">
        <f t="shared" si="380"/>
        <v>0</v>
      </c>
      <c r="BG1332" s="38">
        <f t="shared" si="381"/>
        <v>0</v>
      </c>
      <c r="BH1332" s="38">
        <f t="shared" si="382"/>
        <v>0</v>
      </c>
      <c r="BI1332" s="181">
        <f t="shared" si="383"/>
        <v>0</v>
      </c>
      <c r="BL1332" s="181">
        <f>Инвентаризация!O1335</f>
        <v>0</v>
      </c>
      <c r="BM1332" s="181">
        <f>Инвентаризация!P1335</f>
        <v>0</v>
      </c>
      <c r="BN1332" s="181">
        <f>Инвентаризация!Q1335</f>
        <v>0</v>
      </c>
      <c r="BO1332" s="181">
        <f>IFERROR('Аксапта 3'!A1340,"-")</f>
        <v>0</v>
      </c>
      <c r="BP1332" s="38">
        <f t="shared" si="384"/>
        <v>0</v>
      </c>
      <c r="BQ1332" s="38">
        <f t="shared" si="385"/>
        <v>0</v>
      </c>
      <c r="BR1332" s="38">
        <f t="shared" si="386"/>
        <v>0</v>
      </c>
      <c r="BS1332" s="181">
        <f t="shared" si="387"/>
        <v>0</v>
      </c>
    </row>
    <row r="1333" spans="41:71">
      <c r="AO1333" s="38">
        <f t="shared" si="374"/>
        <v>0</v>
      </c>
      <c r="AP1333" s="38">
        <f t="shared" si="375"/>
        <v>0</v>
      </c>
      <c r="AR1333" s="181">
        <f>Инвентаризация!O1336</f>
        <v>0</v>
      </c>
      <c r="AS1333" s="181">
        <f>Инвентаризация!P1336</f>
        <v>0</v>
      </c>
      <c r="AT1333" s="181">
        <f>Инвентаризация!Q1336</f>
        <v>0</v>
      </c>
      <c r="AU1333" s="181">
        <f>IFERROR('Аксапта '!A1341,"-")</f>
        <v>0</v>
      </c>
      <c r="AV1333" s="38">
        <f t="shared" si="376"/>
        <v>0</v>
      </c>
      <c r="AW1333" s="38">
        <f t="shared" si="377"/>
        <v>0</v>
      </c>
      <c r="AX1333" s="38">
        <f t="shared" si="378"/>
        <v>0</v>
      </c>
      <c r="AY1333" s="181">
        <f t="shared" si="379"/>
        <v>0</v>
      </c>
      <c r="BB1333" s="181">
        <f>Инвентаризация!O1336</f>
        <v>0</v>
      </c>
      <c r="BC1333" s="181">
        <f>Инвентаризация!P1336</f>
        <v>0</v>
      </c>
      <c r="BD1333" s="181">
        <f>Инвентаризация!Q1336</f>
        <v>0</v>
      </c>
      <c r="BE1333" s="181">
        <f>IFERROR('Аксапта 2'!A1341,"-")</f>
        <v>0</v>
      </c>
      <c r="BF1333" s="38">
        <f t="shared" si="380"/>
        <v>0</v>
      </c>
      <c r="BG1333" s="38">
        <f t="shared" si="381"/>
        <v>0</v>
      </c>
      <c r="BH1333" s="38">
        <f t="shared" si="382"/>
        <v>0</v>
      </c>
      <c r="BI1333" s="181">
        <f t="shared" si="383"/>
        <v>0</v>
      </c>
      <c r="BL1333" s="181">
        <f>Инвентаризация!O1336</f>
        <v>0</v>
      </c>
      <c r="BM1333" s="181">
        <f>Инвентаризация!P1336</f>
        <v>0</v>
      </c>
      <c r="BN1333" s="181">
        <f>Инвентаризация!Q1336</f>
        <v>0</v>
      </c>
      <c r="BO1333" s="181">
        <f>IFERROR('Аксапта 3'!A1341,"-")</f>
        <v>0</v>
      </c>
      <c r="BP1333" s="38">
        <f t="shared" si="384"/>
        <v>0</v>
      </c>
      <c r="BQ1333" s="38">
        <f t="shared" si="385"/>
        <v>0</v>
      </c>
      <c r="BR1333" s="38">
        <f t="shared" si="386"/>
        <v>0</v>
      </c>
      <c r="BS1333" s="181">
        <f t="shared" si="387"/>
        <v>0</v>
      </c>
    </row>
    <row r="1334" spans="41:71">
      <c r="AO1334" s="38">
        <f t="shared" si="374"/>
        <v>0</v>
      </c>
      <c r="AP1334" s="38">
        <f t="shared" si="375"/>
        <v>0</v>
      </c>
      <c r="AR1334" s="181">
        <f>Инвентаризация!O1337</f>
        <v>0</v>
      </c>
      <c r="AS1334" s="181">
        <f>Инвентаризация!P1337</f>
        <v>0</v>
      </c>
      <c r="AT1334" s="181">
        <f>Инвентаризация!Q1337</f>
        <v>0</v>
      </c>
      <c r="AU1334" s="181">
        <f>IFERROR('Аксапта '!A1342,"-")</f>
        <v>0</v>
      </c>
      <c r="AV1334" s="38">
        <f t="shared" si="376"/>
        <v>0</v>
      </c>
      <c r="AW1334" s="38">
        <f t="shared" si="377"/>
        <v>0</v>
      </c>
      <c r="AX1334" s="38">
        <f t="shared" si="378"/>
        <v>0</v>
      </c>
      <c r="AY1334" s="181">
        <f t="shared" si="379"/>
        <v>0</v>
      </c>
      <c r="BB1334" s="181">
        <f>Инвентаризация!O1337</f>
        <v>0</v>
      </c>
      <c r="BC1334" s="181">
        <f>Инвентаризация!P1337</f>
        <v>0</v>
      </c>
      <c r="BD1334" s="181">
        <f>Инвентаризация!Q1337</f>
        <v>0</v>
      </c>
      <c r="BE1334" s="181">
        <f>IFERROR('Аксапта 2'!A1342,"-")</f>
        <v>0</v>
      </c>
      <c r="BF1334" s="38">
        <f t="shared" si="380"/>
        <v>0</v>
      </c>
      <c r="BG1334" s="38">
        <f t="shared" si="381"/>
        <v>0</v>
      </c>
      <c r="BH1334" s="38">
        <f t="shared" si="382"/>
        <v>0</v>
      </c>
      <c r="BI1334" s="181">
        <f t="shared" si="383"/>
        <v>0</v>
      </c>
      <c r="BL1334" s="181">
        <f>Инвентаризация!O1337</f>
        <v>0</v>
      </c>
      <c r="BM1334" s="181">
        <f>Инвентаризация!P1337</f>
        <v>0</v>
      </c>
      <c r="BN1334" s="181">
        <f>Инвентаризация!Q1337</f>
        <v>0</v>
      </c>
      <c r="BO1334" s="181">
        <f>IFERROR('Аксапта 3'!A1342,"-")</f>
        <v>0</v>
      </c>
      <c r="BP1334" s="38">
        <f t="shared" si="384"/>
        <v>0</v>
      </c>
      <c r="BQ1334" s="38">
        <f t="shared" si="385"/>
        <v>0</v>
      </c>
      <c r="BR1334" s="38">
        <f t="shared" si="386"/>
        <v>0</v>
      </c>
      <c r="BS1334" s="181">
        <f t="shared" si="387"/>
        <v>0</v>
      </c>
    </row>
    <row r="1335" spans="41:71">
      <c r="AO1335" s="38">
        <f t="shared" si="374"/>
        <v>0</v>
      </c>
      <c r="AP1335" s="38">
        <f t="shared" si="375"/>
        <v>0</v>
      </c>
      <c r="AR1335" s="181">
        <f>Инвентаризация!O1338</f>
        <v>0</v>
      </c>
      <c r="AS1335" s="181">
        <f>Инвентаризация!P1338</f>
        <v>0</v>
      </c>
      <c r="AT1335" s="181">
        <f>Инвентаризация!Q1338</f>
        <v>0</v>
      </c>
      <c r="AU1335" s="181">
        <f>IFERROR('Аксапта '!A1343,"-")</f>
        <v>0</v>
      </c>
      <c r="AV1335" s="38">
        <f t="shared" si="376"/>
        <v>0</v>
      </c>
      <c r="AW1335" s="38">
        <f t="shared" si="377"/>
        <v>0</v>
      </c>
      <c r="AX1335" s="38">
        <f t="shared" si="378"/>
        <v>0</v>
      </c>
      <c r="AY1335" s="181">
        <f t="shared" si="379"/>
        <v>0</v>
      </c>
      <c r="BB1335" s="181">
        <f>Инвентаризация!O1338</f>
        <v>0</v>
      </c>
      <c r="BC1335" s="181">
        <f>Инвентаризация!P1338</f>
        <v>0</v>
      </c>
      <c r="BD1335" s="181">
        <f>Инвентаризация!Q1338</f>
        <v>0</v>
      </c>
      <c r="BE1335" s="181">
        <f>IFERROR('Аксапта 2'!A1343,"-")</f>
        <v>0</v>
      </c>
      <c r="BF1335" s="38">
        <f t="shared" si="380"/>
        <v>0</v>
      </c>
      <c r="BG1335" s="38">
        <f t="shared" si="381"/>
        <v>0</v>
      </c>
      <c r="BH1335" s="38">
        <f t="shared" si="382"/>
        <v>0</v>
      </c>
      <c r="BI1335" s="181">
        <f t="shared" si="383"/>
        <v>0</v>
      </c>
      <c r="BL1335" s="181">
        <f>Инвентаризация!O1338</f>
        <v>0</v>
      </c>
      <c r="BM1335" s="181">
        <f>Инвентаризация!P1338</f>
        <v>0</v>
      </c>
      <c r="BN1335" s="181">
        <f>Инвентаризация!Q1338</f>
        <v>0</v>
      </c>
      <c r="BO1335" s="181">
        <f>IFERROR('Аксапта 3'!A1343,"-")</f>
        <v>0</v>
      </c>
      <c r="BP1335" s="38">
        <f t="shared" si="384"/>
        <v>0</v>
      </c>
      <c r="BQ1335" s="38">
        <f t="shared" si="385"/>
        <v>0</v>
      </c>
      <c r="BR1335" s="38">
        <f t="shared" si="386"/>
        <v>0</v>
      </c>
      <c r="BS1335" s="181">
        <f t="shared" si="387"/>
        <v>0</v>
      </c>
    </row>
    <row r="1336" spans="41:71">
      <c r="AO1336" s="38">
        <f t="shared" si="374"/>
        <v>0</v>
      </c>
      <c r="AP1336" s="38">
        <f t="shared" si="375"/>
        <v>0</v>
      </c>
      <c r="AR1336" s="181">
        <f>Инвентаризация!O1339</f>
        <v>0</v>
      </c>
      <c r="AS1336" s="181">
        <f>Инвентаризация!P1339</f>
        <v>0</v>
      </c>
      <c r="AT1336" s="181">
        <f>Инвентаризация!Q1339</f>
        <v>0</v>
      </c>
      <c r="AU1336" s="181">
        <f>IFERROR('Аксапта '!A1344,"-")</f>
        <v>0</v>
      </c>
      <c r="AV1336" s="38">
        <f t="shared" si="376"/>
        <v>0</v>
      </c>
      <c r="AW1336" s="38">
        <f t="shared" si="377"/>
        <v>0</v>
      </c>
      <c r="AX1336" s="38">
        <f t="shared" si="378"/>
        <v>0</v>
      </c>
      <c r="AY1336" s="181">
        <f t="shared" si="379"/>
        <v>0</v>
      </c>
      <c r="BB1336" s="181">
        <f>Инвентаризация!O1339</f>
        <v>0</v>
      </c>
      <c r="BC1336" s="181">
        <f>Инвентаризация!P1339</f>
        <v>0</v>
      </c>
      <c r="BD1336" s="181">
        <f>Инвентаризация!Q1339</f>
        <v>0</v>
      </c>
      <c r="BE1336" s="181">
        <f>IFERROR('Аксапта 2'!A1344,"-")</f>
        <v>0</v>
      </c>
      <c r="BF1336" s="38">
        <f t="shared" si="380"/>
        <v>0</v>
      </c>
      <c r="BG1336" s="38">
        <f t="shared" si="381"/>
        <v>0</v>
      </c>
      <c r="BH1336" s="38">
        <f t="shared" si="382"/>
        <v>0</v>
      </c>
      <c r="BI1336" s="181">
        <f t="shared" si="383"/>
        <v>0</v>
      </c>
      <c r="BL1336" s="181">
        <f>Инвентаризация!O1339</f>
        <v>0</v>
      </c>
      <c r="BM1336" s="181">
        <f>Инвентаризация!P1339</f>
        <v>0</v>
      </c>
      <c r="BN1336" s="181">
        <f>Инвентаризация!Q1339</f>
        <v>0</v>
      </c>
      <c r="BO1336" s="181">
        <f>IFERROR('Аксапта 3'!A1344,"-")</f>
        <v>0</v>
      </c>
      <c r="BP1336" s="38">
        <f t="shared" si="384"/>
        <v>0</v>
      </c>
      <c r="BQ1336" s="38">
        <f t="shared" si="385"/>
        <v>0</v>
      </c>
      <c r="BR1336" s="38">
        <f t="shared" si="386"/>
        <v>0</v>
      </c>
      <c r="BS1336" s="181">
        <f t="shared" si="387"/>
        <v>0</v>
      </c>
    </row>
    <row r="1337" spans="41:71">
      <c r="AO1337" s="38">
        <f t="shared" si="374"/>
        <v>0</v>
      </c>
      <c r="AP1337" s="38">
        <f t="shared" si="375"/>
        <v>0</v>
      </c>
      <c r="AR1337" s="181">
        <f>Инвентаризация!O1340</f>
        <v>0</v>
      </c>
      <c r="AS1337" s="181">
        <f>Инвентаризация!P1340</f>
        <v>0</v>
      </c>
      <c r="AT1337" s="181">
        <f>Инвентаризация!Q1340</f>
        <v>0</v>
      </c>
      <c r="AU1337" s="181">
        <f>IFERROR('Аксапта '!A1345,"-")</f>
        <v>0</v>
      </c>
      <c r="AV1337" s="38">
        <f t="shared" si="376"/>
        <v>0</v>
      </c>
      <c r="AW1337" s="38">
        <f t="shared" si="377"/>
        <v>0</v>
      </c>
      <c r="AX1337" s="38">
        <f t="shared" si="378"/>
        <v>0</v>
      </c>
      <c r="AY1337" s="181">
        <f t="shared" si="379"/>
        <v>0</v>
      </c>
      <c r="BB1337" s="181">
        <f>Инвентаризация!O1340</f>
        <v>0</v>
      </c>
      <c r="BC1337" s="181">
        <f>Инвентаризация!P1340</f>
        <v>0</v>
      </c>
      <c r="BD1337" s="181">
        <f>Инвентаризация!Q1340</f>
        <v>0</v>
      </c>
      <c r="BE1337" s="181">
        <f>IFERROR('Аксапта 2'!A1345,"-")</f>
        <v>0</v>
      </c>
      <c r="BF1337" s="38">
        <f t="shared" si="380"/>
        <v>0</v>
      </c>
      <c r="BG1337" s="38">
        <f t="shared" si="381"/>
        <v>0</v>
      </c>
      <c r="BH1337" s="38">
        <f t="shared" si="382"/>
        <v>0</v>
      </c>
      <c r="BI1337" s="181">
        <f t="shared" si="383"/>
        <v>0</v>
      </c>
      <c r="BL1337" s="181">
        <f>Инвентаризация!O1340</f>
        <v>0</v>
      </c>
      <c r="BM1337" s="181">
        <f>Инвентаризация!P1340</f>
        <v>0</v>
      </c>
      <c r="BN1337" s="181">
        <f>Инвентаризация!Q1340</f>
        <v>0</v>
      </c>
      <c r="BO1337" s="181">
        <f>IFERROR('Аксапта 3'!A1345,"-")</f>
        <v>0</v>
      </c>
      <c r="BP1337" s="38">
        <f t="shared" si="384"/>
        <v>0</v>
      </c>
      <c r="BQ1337" s="38">
        <f t="shared" si="385"/>
        <v>0</v>
      </c>
      <c r="BR1337" s="38">
        <f t="shared" si="386"/>
        <v>0</v>
      </c>
      <c r="BS1337" s="181">
        <f t="shared" si="387"/>
        <v>0</v>
      </c>
    </row>
    <row r="1338" spans="41:71">
      <c r="AO1338" s="38">
        <f t="shared" si="374"/>
        <v>0</v>
      </c>
      <c r="AP1338" s="38">
        <f t="shared" si="375"/>
        <v>0</v>
      </c>
      <c r="AR1338" s="181">
        <f>Инвентаризация!O1341</f>
        <v>0</v>
      </c>
      <c r="AS1338" s="181">
        <f>Инвентаризация!P1341</f>
        <v>0</v>
      </c>
      <c r="AT1338" s="181">
        <f>Инвентаризация!Q1341</f>
        <v>0</v>
      </c>
      <c r="AU1338" s="181">
        <f>IFERROR('Аксапта '!A1346,"-")</f>
        <v>0</v>
      </c>
      <c r="AV1338" s="38">
        <f t="shared" si="376"/>
        <v>0</v>
      </c>
      <c r="AW1338" s="38">
        <f t="shared" si="377"/>
        <v>0</v>
      </c>
      <c r="AX1338" s="38">
        <f t="shared" si="378"/>
        <v>0</v>
      </c>
      <c r="AY1338" s="181">
        <f t="shared" si="379"/>
        <v>0</v>
      </c>
      <c r="BB1338" s="181">
        <f>Инвентаризация!O1341</f>
        <v>0</v>
      </c>
      <c r="BC1338" s="181">
        <f>Инвентаризация!P1341</f>
        <v>0</v>
      </c>
      <c r="BD1338" s="181">
        <f>Инвентаризация!Q1341</f>
        <v>0</v>
      </c>
      <c r="BE1338" s="181">
        <f>IFERROR('Аксапта 2'!A1346,"-")</f>
        <v>0</v>
      </c>
      <c r="BF1338" s="38">
        <f t="shared" si="380"/>
        <v>0</v>
      </c>
      <c r="BG1338" s="38">
        <f t="shared" si="381"/>
        <v>0</v>
      </c>
      <c r="BH1338" s="38">
        <f t="shared" si="382"/>
        <v>0</v>
      </c>
      <c r="BI1338" s="181">
        <f t="shared" si="383"/>
        <v>0</v>
      </c>
      <c r="BL1338" s="181">
        <f>Инвентаризация!O1341</f>
        <v>0</v>
      </c>
      <c r="BM1338" s="181">
        <f>Инвентаризация!P1341</f>
        <v>0</v>
      </c>
      <c r="BN1338" s="181">
        <f>Инвентаризация!Q1341</f>
        <v>0</v>
      </c>
      <c r="BO1338" s="181">
        <f>IFERROR('Аксапта 3'!A1346,"-")</f>
        <v>0</v>
      </c>
      <c r="BP1338" s="38">
        <f t="shared" si="384"/>
        <v>0</v>
      </c>
      <c r="BQ1338" s="38">
        <f t="shared" si="385"/>
        <v>0</v>
      </c>
      <c r="BR1338" s="38">
        <f t="shared" si="386"/>
        <v>0</v>
      </c>
      <c r="BS1338" s="181">
        <f t="shared" si="387"/>
        <v>0</v>
      </c>
    </row>
    <row r="1339" spans="41:71">
      <c r="AO1339" s="38">
        <f t="shared" si="374"/>
        <v>0</v>
      </c>
      <c r="AP1339" s="38">
        <f t="shared" si="375"/>
        <v>0</v>
      </c>
      <c r="AR1339" s="181"/>
      <c r="AS1339" s="181"/>
      <c r="AT1339" s="181"/>
      <c r="AU1339" s="181"/>
      <c r="AY1339" s="181"/>
      <c r="BB1339" s="181"/>
      <c r="BC1339" s="181"/>
      <c r="BD1339" s="181"/>
      <c r="BE1339" s="181"/>
      <c r="BI1339" s="181"/>
      <c r="BL1339" s="181"/>
      <c r="BM1339" s="181"/>
      <c r="BN1339" s="181"/>
      <c r="BO1339" s="181"/>
      <c r="BS1339" s="181"/>
    </row>
    <row r="1340" spans="41:71">
      <c r="AO1340" s="38">
        <f t="shared" si="374"/>
        <v>0</v>
      </c>
      <c r="AP1340" s="38">
        <f t="shared" si="375"/>
        <v>0</v>
      </c>
      <c r="AR1340" s="181"/>
      <c r="AS1340" s="181"/>
      <c r="AT1340" s="181"/>
      <c r="AU1340" s="181"/>
      <c r="AY1340" s="181"/>
      <c r="BB1340" s="181"/>
      <c r="BC1340" s="181"/>
      <c r="BD1340" s="181"/>
      <c r="BE1340" s="181"/>
      <c r="BI1340" s="181"/>
      <c r="BL1340" s="181"/>
      <c r="BM1340" s="181"/>
      <c r="BN1340" s="181"/>
      <c r="BO1340" s="181"/>
      <c r="BS1340" s="181"/>
    </row>
    <row r="1341" spans="41:71">
      <c r="AO1341" s="38">
        <f t="shared" si="374"/>
        <v>0</v>
      </c>
      <c r="AP1341" s="38">
        <f t="shared" si="375"/>
        <v>0</v>
      </c>
      <c r="AR1341" s="181"/>
      <c r="AS1341" s="181"/>
      <c r="AT1341" s="181"/>
      <c r="AU1341" s="181"/>
      <c r="AY1341" s="181"/>
      <c r="BB1341" s="181"/>
      <c r="BC1341" s="181"/>
      <c r="BD1341" s="181"/>
      <c r="BE1341" s="181"/>
      <c r="BI1341" s="181"/>
      <c r="BL1341" s="181"/>
      <c r="BM1341" s="181"/>
      <c r="BN1341" s="181"/>
      <c r="BO1341" s="181"/>
      <c r="BS1341" s="181"/>
    </row>
    <row r="1342" spans="41:71">
      <c r="AO1342" s="38">
        <f t="shared" si="374"/>
        <v>0</v>
      </c>
      <c r="AP1342" s="38">
        <f t="shared" si="375"/>
        <v>0</v>
      </c>
      <c r="AR1342" s="181"/>
      <c r="AS1342" s="181"/>
      <c r="AT1342" s="181"/>
      <c r="AU1342" s="181"/>
      <c r="AY1342" s="181"/>
      <c r="BB1342" s="181"/>
      <c r="BC1342" s="181"/>
      <c r="BD1342" s="181"/>
      <c r="BE1342" s="181"/>
      <c r="BI1342" s="181"/>
      <c r="BL1342" s="181"/>
      <c r="BM1342" s="181"/>
      <c r="BN1342" s="181"/>
      <c r="BO1342" s="181"/>
      <c r="BS1342" s="181"/>
    </row>
    <row r="1343" spans="41:71">
      <c r="AO1343" s="38">
        <f t="shared" si="374"/>
        <v>0</v>
      </c>
      <c r="AP1343" s="38">
        <f t="shared" si="375"/>
        <v>0</v>
      </c>
      <c r="AR1343" s="181"/>
      <c r="AS1343" s="181"/>
      <c r="AT1343" s="181"/>
      <c r="AU1343" s="181"/>
      <c r="AY1343" s="181"/>
      <c r="BB1343" s="181"/>
      <c r="BC1343" s="181"/>
      <c r="BD1343" s="181"/>
      <c r="BE1343" s="181"/>
      <c r="BI1343" s="181"/>
      <c r="BL1343" s="181"/>
      <c r="BM1343" s="181"/>
      <c r="BN1343" s="181"/>
      <c r="BO1343" s="181"/>
      <c r="BS1343" s="181"/>
    </row>
    <row r="1344" spans="41:71">
      <c r="AO1344" s="38">
        <f t="shared" si="374"/>
        <v>0</v>
      </c>
      <c r="AP1344" s="38">
        <f t="shared" si="375"/>
        <v>0</v>
      </c>
      <c r="AR1344" s="181"/>
      <c r="AS1344" s="181"/>
      <c r="AT1344" s="181"/>
      <c r="AU1344" s="181"/>
      <c r="AY1344" s="181"/>
      <c r="BB1344" s="181"/>
      <c r="BC1344" s="181"/>
      <c r="BD1344" s="181"/>
      <c r="BE1344" s="181"/>
      <c r="BI1344" s="181"/>
      <c r="BL1344" s="181"/>
      <c r="BM1344" s="181"/>
      <c r="BN1344" s="181"/>
      <c r="BO1344" s="181"/>
      <c r="BS1344" s="181"/>
    </row>
    <row r="1345" spans="41:71">
      <c r="AO1345" s="38">
        <f t="shared" si="374"/>
        <v>0</v>
      </c>
      <c r="AP1345" s="38">
        <f t="shared" si="375"/>
        <v>0</v>
      </c>
      <c r="AR1345" s="181"/>
      <c r="AS1345" s="181"/>
      <c r="AT1345" s="181"/>
      <c r="AU1345" s="181"/>
      <c r="AY1345" s="181"/>
      <c r="BB1345" s="181"/>
      <c r="BC1345" s="181"/>
      <c r="BD1345" s="181"/>
      <c r="BE1345" s="181"/>
      <c r="BI1345" s="181"/>
      <c r="BL1345" s="181"/>
      <c r="BM1345" s="181"/>
      <c r="BN1345" s="181"/>
      <c r="BO1345" s="181"/>
      <c r="BS1345" s="181"/>
    </row>
    <row r="1346" spans="41:71">
      <c r="AO1346" s="38">
        <f t="shared" si="374"/>
        <v>0</v>
      </c>
      <c r="AP1346" s="38">
        <f t="shared" si="375"/>
        <v>0</v>
      </c>
      <c r="AR1346" s="181"/>
      <c r="AS1346" s="181"/>
      <c r="AT1346" s="181"/>
      <c r="AU1346" s="181"/>
      <c r="AY1346" s="181"/>
      <c r="BB1346" s="181"/>
      <c r="BC1346" s="181"/>
      <c r="BD1346" s="181"/>
      <c r="BE1346" s="181"/>
      <c r="BI1346" s="181"/>
      <c r="BL1346" s="181"/>
      <c r="BM1346" s="181"/>
      <c r="BN1346" s="181"/>
      <c r="BO1346" s="181"/>
      <c r="BS1346" s="181"/>
    </row>
    <row r="1347" spans="41:71">
      <c r="AO1347" s="38">
        <f t="shared" si="374"/>
        <v>0</v>
      </c>
      <c r="AP1347" s="38">
        <f t="shared" si="375"/>
        <v>0</v>
      </c>
      <c r="AR1347" s="181"/>
      <c r="AS1347" s="181"/>
      <c r="AT1347" s="181"/>
      <c r="AU1347" s="181"/>
      <c r="AY1347" s="181"/>
      <c r="BB1347" s="181"/>
      <c r="BC1347" s="181"/>
      <c r="BD1347" s="181"/>
      <c r="BE1347" s="181"/>
      <c r="BI1347" s="181"/>
      <c r="BL1347" s="181"/>
      <c r="BM1347" s="181"/>
      <c r="BN1347" s="181"/>
      <c r="BO1347" s="181"/>
      <c r="BS1347" s="181"/>
    </row>
    <row r="1348" spans="41:71">
      <c r="AO1348" s="38">
        <f t="shared" ref="AO1348:AO1411" si="388">B1349+1-1</f>
        <v>0</v>
      </c>
      <c r="AP1348" s="38">
        <f t="shared" ref="AP1348:AP1411" si="389">A1349</f>
        <v>0</v>
      </c>
      <c r="AR1348" s="181"/>
      <c r="AS1348" s="181"/>
      <c r="AT1348" s="181"/>
      <c r="AU1348" s="181"/>
      <c r="AY1348" s="181"/>
      <c r="BB1348" s="181"/>
      <c r="BC1348" s="181"/>
      <c r="BD1348" s="181"/>
      <c r="BE1348" s="181"/>
      <c r="BI1348" s="181"/>
      <c r="BL1348" s="181"/>
      <c r="BM1348" s="181"/>
      <c r="BN1348" s="181"/>
      <c r="BO1348" s="181"/>
      <c r="BS1348" s="181"/>
    </row>
    <row r="1349" spans="41:71">
      <c r="AO1349" s="38">
        <f t="shared" si="388"/>
        <v>0</v>
      </c>
      <c r="AP1349" s="38">
        <f t="shared" si="389"/>
        <v>0</v>
      </c>
      <c r="AR1349" s="181"/>
      <c r="AS1349" s="181"/>
      <c r="AT1349" s="181"/>
      <c r="AU1349" s="181"/>
      <c r="AY1349" s="181"/>
      <c r="BB1349" s="181"/>
      <c r="BC1349" s="181"/>
      <c r="BD1349" s="181"/>
      <c r="BE1349" s="181"/>
      <c r="BI1349" s="181"/>
      <c r="BL1349" s="181"/>
      <c r="BM1349" s="181"/>
      <c r="BN1349" s="181"/>
      <c r="BO1349" s="181"/>
      <c r="BS1349" s="181"/>
    </row>
    <row r="1350" spans="41:71">
      <c r="AO1350" s="38">
        <f t="shared" si="388"/>
        <v>0</v>
      </c>
      <c r="AP1350" s="38">
        <f t="shared" si="389"/>
        <v>0</v>
      </c>
      <c r="AR1350" s="181"/>
      <c r="AS1350" s="181"/>
      <c r="AT1350" s="181"/>
      <c r="AU1350" s="181"/>
      <c r="AY1350" s="181"/>
      <c r="BB1350" s="181"/>
      <c r="BC1350" s="181"/>
      <c r="BD1350" s="181"/>
      <c r="BE1350" s="181"/>
      <c r="BI1350" s="181"/>
      <c r="BL1350" s="181"/>
      <c r="BM1350" s="181"/>
      <c r="BN1350" s="181"/>
      <c r="BO1350" s="181"/>
      <c r="BS1350" s="181"/>
    </row>
    <row r="1351" spans="41:71">
      <c r="AO1351" s="38">
        <f t="shared" si="388"/>
        <v>0</v>
      </c>
      <c r="AP1351" s="38">
        <f t="shared" si="389"/>
        <v>0</v>
      </c>
      <c r="AR1351" s="181"/>
      <c r="AS1351" s="181"/>
      <c r="AT1351" s="181"/>
      <c r="AU1351" s="181"/>
      <c r="AY1351" s="181"/>
      <c r="BB1351" s="181"/>
      <c r="BC1351" s="181"/>
      <c r="BD1351" s="181"/>
      <c r="BE1351" s="181"/>
      <c r="BI1351" s="181"/>
      <c r="BL1351" s="181"/>
      <c r="BM1351" s="181"/>
      <c r="BN1351" s="181"/>
      <c r="BO1351" s="181"/>
      <c r="BS1351" s="181"/>
    </row>
    <row r="1352" spans="41:71">
      <c r="AO1352" s="38">
        <f t="shared" si="388"/>
        <v>0</v>
      </c>
      <c r="AP1352" s="38">
        <f t="shared" si="389"/>
        <v>0</v>
      </c>
      <c r="AR1352" s="181"/>
      <c r="AS1352" s="181"/>
      <c r="AT1352" s="181"/>
      <c r="AU1352" s="181"/>
      <c r="AY1352" s="181"/>
      <c r="BB1352" s="181"/>
      <c r="BC1352" s="181"/>
      <c r="BD1352" s="181"/>
      <c r="BE1352" s="181"/>
      <c r="BI1352" s="181"/>
      <c r="BL1352" s="181"/>
      <c r="BM1352" s="181"/>
      <c r="BN1352" s="181"/>
      <c r="BO1352" s="181"/>
      <c r="BS1352" s="181"/>
    </row>
    <row r="1353" spans="41:71">
      <c r="AO1353" s="38">
        <f t="shared" si="388"/>
        <v>0</v>
      </c>
      <c r="AP1353" s="38">
        <f t="shared" si="389"/>
        <v>0</v>
      </c>
      <c r="AR1353" s="181"/>
      <c r="AS1353" s="181"/>
      <c r="AT1353" s="181"/>
      <c r="AU1353" s="181"/>
      <c r="AY1353" s="181"/>
      <c r="BB1353" s="181"/>
      <c r="BC1353" s="181"/>
      <c r="BD1353" s="181"/>
      <c r="BE1353" s="181"/>
      <c r="BI1353" s="181"/>
      <c r="BL1353" s="181"/>
      <c r="BM1353" s="181"/>
      <c r="BN1353" s="181"/>
      <c r="BO1353" s="181"/>
      <c r="BS1353" s="181"/>
    </row>
    <row r="1354" spans="41:71">
      <c r="AO1354" s="38">
        <f t="shared" si="388"/>
        <v>0</v>
      </c>
      <c r="AP1354" s="38">
        <f t="shared" si="389"/>
        <v>0</v>
      </c>
      <c r="AR1354" s="181"/>
      <c r="AS1354" s="181"/>
      <c r="AT1354" s="181"/>
      <c r="AU1354" s="181"/>
      <c r="AY1354" s="181"/>
      <c r="BB1354" s="181"/>
      <c r="BC1354" s="181"/>
      <c r="BD1354" s="181"/>
      <c r="BE1354" s="181"/>
      <c r="BI1354" s="181"/>
      <c r="BL1354" s="181"/>
      <c r="BM1354" s="181"/>
      <c r="BN1354" s="181"/>
      <c r="BO1354" s="181"/>
      <c r="BS1354" s="181"/>
    </row>
    <row r="1355" spans="41:71">
      <c r="AO1355" s="38">
        <f t="shared" si="388"/>
        <v>0</v>
      </c>
      <c r="AP1355" s="38">
        <f t="shared" si="389"/>
        <v>0</v>
      </c>
      <c r="AR1355" s="181"/>
      <c r="AS1355" s="181"/>
      <c r="AT1355" s="181"/>
      <c r="AU1355" s="181"/>
      <c r="AY1355" s="181"/>
      <c r="BB1355" s="181"/>
      <c r="BC1355" s="181"/>
      <c r="BD1355" s="181"/>
      <c r="BE1355" s="181"/>
      <c r="BI1355" s="181"/>
      <c r="BL1355" s="181"/>
      <c r="BM1355" s="181"/>
      <c r="BN1355" s="181"/>
      <c r="BO1355" s="181"/>
      <c r="BS1355" s="181"/>
    </row>
    <row r="1356" spans="41:71">
      <c r="AO1356" s="38">
        <f t="shared" si="388"/>
        <v>0</v>
      </c>
      <c r="AP1356" s="38">
        <f t="shared" si="389"/>
        <v>0</v>
      </c>
      <c r="AR1356" s="181"/>
      <c r="AS1356" s="181"/>
      <c r="AT1356" s="181"/>
      <c r="AU1356" s="181"/>
      <c r="AY1356" s="181"/>
      <c r="BB1356" s="181"/>
      <c r="BC1356" s="181"/>
      <c r="BD1356" s="181"/>
      <c r="BE1356" s="181"/>
      <c r="BI1356" s="181"/>
      <c r="BL1356" s="181"/>
      <c r="BM1356" s="181"/>
      <c r="BN1356" s="181"/>
      <c r="BO1356" s="181"/>
      <c r="BS1356" s="181"/>
    </row>
    <row r="1357" spans="41:71">
      <c r="AO1357" s="38">
        <f t="shared" si="388"/>
        <v>0</v>
      </c>
      <c r="AP1357" s="38">
        <f t="shared" si="389"/>
        <v>0</v>
      </c>
      <c r="AR1357" s="181"/>
      <c r="AS1357" s="181"/>
      <c r="AT1357" s="181"/>
      <c r="AU1357" s="181"/>
      <c r="AY1357" s="181"/>
      <c r="BB1357" s="181"/>
      <c r="BC1357" s="181"/>
      <c r="BD1357" s="181"/>
      <c r="BE1357" s="181"/>
      <c r="BI1357" s="181"/>
      <c r="BL1357" s="181"/>
      <c r="BM1357" s="181"/>
      <c r="BN1357" s="181"/>
      <c r="BO1357" s="181"/>
      <c r="BS1357" s="181"/>
    </row>
    <row r="1358" spans="41:71">
      <c r="AO1358" s="38">
        <f t="shared" si="388"/>
        <v>0</v>
      </c>
      <c r="AP1358" s="38">
        <f t="shared" si="389"/>
        <v>0</v>
      </c>
      <c r="AR1358" s="181"/>
      <c r="AS1358" s="181"/>
      <c r="AT1358" s="181"/>
      <c r="AU1358" s="181"/>
      <c r="AY1358" s="181"/>
      <c r="BB1358" s="181"/>
      <c r="BC1358" s="181"/>
      <c r="BD1358" s="181"/>
      <c r="BE1358" s="181"/>
      <c r="BI1358" s="181"/>
      <c r="BL1358" s="181"/>
      <c r="BM1358" s="181"/>
      <c r="BN1358" s="181"/>
      <c r="BO1358" s="181"/>
      <c r="BS1358" s="181"/>
    </row>
    <row r="1359" spans="41:71">
      <c r="AO1359" s="38">
        <f t="shared" si="388"/>
        <v>0</v>
      </c>
      <c r="AP1359" s="38">
        <f t="shared" si="389"/>
        <v>0</v>
      </c>
      <c r="AR1359" s="181"/>
      <c r="AS1359" s="181"/>
      <c r="AT1359" s="181"/>
      <c r="AU1359" s="181"/>
      <c r="AY1359" s="181"/>
      <c r="BB1359" s="181"/>
      <c r="BC1359" s="181"/>
      <c r="BD1359" s="181"/>
      <c r="BE1359" s="181"/>
      <c r="BI1359" s="181"/>
      <c r="BL1359" s="181"/>
      <c r="BM1359" s="181"/>
      <c r="BN1359" s="181"/>
      <c r="BO1359" s="181"/>
      <c r="BS1359" s="181"/>
    </row>
    <row r="1360" spans="41:71">
      <c r="AO1360" s="38">
        <f t="shared" si="388"/>
        <v>0</v>
      </c>
      <c r="AP1360" s="38">
        <f t="shared" si="389"/>
        <v>0</v>
      </c>
      <c r="AR1360" s="181"/>
      <c r="AS1360" s="181"/>
      <c r="AT1360" s="181"/>
      <c r="AU1360" s="181"/>
      <c r="AY1360" s="181"/>
      <c r="BB1360" s="181"/>
      <c r="BC1360" s="181"/>
      <c r="BD1360" s="181"/>
      <c r="BE1360" s="181"/>
      <c r="BI1360" s="181"/>
      <c r="BL1360" s="181"/>
      <c r="BM1360" s="181"/>
      <c r="BN1360" s="181"/>
      <c r="BO1360" s="181"/>
      <c r="BS1360" s="181"/>
    </row>
    <row r="1361" spans="41:71">
      <c r="AO1361" s="38">
        <f t="shared" si="388"/>
        <v>0</v>
      </c>
      <c r="AP1361" s="38">
        <f t="shared" si="389"/>
        <v>0</v>
      </c>
      <c r="AR1361" s="181"/>
      <c r="AS1361" s="181"/>
      <c r="AT1361" s="181"/>
      <c r="AU1361" s="181"/>
      <c r="AY1361" s="181"/>
      <c r="BB1361" s="181"/>
      <c r="BC1361" s="181"/>
      <c r="BD1361" s="181"/>
      <c r="BE1361" s="181"/>
      <c r="BI1361" s="181"/>
      <c r="BL1361" s="181"/>
      <c r="BM1361" s="181"/>
      <c r="BN1361" s="181"/>
      <c r="BO1361" s="181"/>
      <c r="BS1361" s="181"/>
    </row>
    <row r="1362" spans="41:71">
      <c r="AO1362" s="38">
        <f t="shared" si="388"/>
        <v>0</v>
      </c>
      <c r="AP1362" s="38">
        <f t="shared" si="389"/>
        <v>0</v>
      </c>
      <c r="AR1362" s="181"/>
      <c r="AS1362" s="181"/>
      <c r="AT1362" s="181"/>
      <c r="AU1362" s="181"/>
      <c r="AY1362" s="181"/>
      <c r="BB1362" s="181"/>
      <c r="BC1362" s="181"/>
      <c r="BD1362" s="181"/>
      <c r="BE1362" s="181"/>
      <c r="BI1362" s="181"/>
      <c r="BL1362" s="181"/>
      <c r="BM1362" s="181"/>
      <c r="BN1362" s="181"/>
      <c r="BO1362" s="181"/>
      <c r="BS1362" s="181"/>
    </row>
    <row r="1363" spans="41:71">
      <c r="AO1363" s="38">
        <f t="shared" si="388"/>
        <v>0</v>
      </c>
      <c r="AP1363" s="38">
        <f t="shared" si="389"/>
        <v>0</v>
      </c>
      <c r="AR1363" s="181"/>
      <c r="AS1363" s="181"/>
      <c r="AT1363" s="181"/>
      <c r="AU1363" s="181"/>
      <c r="AY1363" s="181"/>
      <c r="BB1363" s="181"/>
      <c r="BC1363" s="181"/>
      <c r="BD1363" s="181"/>
      <c r="BE1363" s="181"/>
      <c r="BI1363" s="181"/>
      <c r="BL1363" s="181"/>
      <c r="BM1363" s="181"/>
      <c r="BN1363" s="181"/>
      <c r="BO1363" s="181"/>
      <c r="BS1363" s="181"/>
    </row>
    <row r="1364" spans="41:71">
      <c r="AO1364" s="38">
        <f t="shared" si="388"/>
        <v>0</v>
      </c>
      <c r="AP1364" s="38">
        <f t="shared" si="389"/>
        <v>0</v>
      </c>
      <c r="AR1364" s="181"/>
      <c r="AS1364" s="181"/>
      <c r="AT1364" s="181"/>
      <c r="AU1364" s="181"/>
      <c r="AY1364" s="181"/>
      <c r="BB1364" s="181"/>
      <c r="BC1364" s="181"/>
      <c r="BD1364" s="181"/>
      <c r="BE1364" s="181"/>
      <c r="BI1364" s="181"/>
      <c r="BL1364" s="181"/>
      <c r="BM1364" s="181"/>
      <c r="BN1364" s="181"/>
      <c r="BO1364" s="181"/>
      <c r="BS1364" s="181"/>
    </row>
    <row r="1365" spans="41:71">
      <c r="AO1365" s="38">
        <f t="shared" si="388"/>
        <v>0</v>
      </c>
      <c r="AP1365" s="38">
        <f t="shared" si="389"/>
        <v>0</v>
      </c>
      <c r="AR1365" s="181"/>
      <c r="AS1365" s="181"/>
      <c r="AT1365" s="181"/>
      <c r="AU1365" s="181"/>
      <c r="AY1365" s="181"/>
      <c r="BB1365" s="181"/>
      <c r="BC1365" s="181"/>
      <c r="BD1365" s="181"/>
      <c r="BE1365" s="181"/>
      <c r="BI1365" s="181"/>
      <c r="BL1365" s="181"/>
      <c r="BM1365" s="181"/>
      <c r="BN1365" s="181"/>
      <c r="BO1365" s="181"/>
      <c r="BS1365" s="181"/>
    </row>
    <row r="1366" spans="41:71">
      <c r="AO1366" s="38">
        <f t="shared" si="388"/>
        <v>0</v>
      </c>
      <c r="AP1366" s="38">
        <f t="shared" si="389"/>
        <v>0</v>
      </c>
      <c r="AR1366" s="181"/>
      <c r="AS1366" s="181"/>
      <c r="AT1366" s="181"/>
      <c r="AU1366" s="181"/>
      <c r="AY1366" s="181"/>
      <c r="BB1366" s="181"/>
      <c r="BC1366" s="181"/>
      <c r="BD1366" s="181"/>
      <c r="BE1366" s="181"/>
      <c r="BI1366" s="181"/>
      <c r="BL1366" s="181"/>
      <c r="BM1366" s="181"/>
      <c r="BN1366" s="181"/>
      <c r="BO1366" s="181"/>
      <c r="BS1366" s="181"/>
    </row>
    <row r="1367" spans="41:71">
      <c r="AO1367" s="38">
        <f t="shared" si="388"/>
        <v>0</v>
      </c>
      <c r="AP1367" s="38">
        <f t="shared" si="389"/>
        <v>0</v>
      </c>
      <c r="AR1367" s="181"/>
      <c r="AS1367" s="181"/>
      <c r="AT1367" s="181"/>
      <c r="AU1367" s="181"/>
      <c r="AY1367" s="181"/>
      <c r="BB1367" s="181"/>
      <c r="BC1367" s="181"/>
      <c r="BD1367" s="181"/>
      <c r="BE1367" s="181"/>
      <c r="BI1367" s="181"/>
      <c r="BL1367" s="181"/>
      <c r="BM1367" s="181"/>
      <c r="BN1367" s="181"/>
      <c r="BO1367" s="181"/>
      <c r="BS1367" s="181"/>
    </row>
    <row r="1368" spans="41:71">
      <c r="AO1368" s="38">
        <f t="shared" si="388"/>
        <v>0</v>
      </c>
      <c r="AP1368" s="38">
        <f t="shared" si="389"/>
        <v>0</v>
      </c>
      <c r="AR1368" s="181"/>
      <c r="AS1368" s="181"/>
      <c r="AT1368" s="181"/>
      <c r="AU1368" s="181"/>
      <c r="AY1368" s="181"/>
      <c r="BB1368" s="181"/>
      <c r="BC1368" s="181"/>
      <c r="BD1368" s="181"/>
      <c r="BE1368" s="181"/>
      <c r="BI1368" s="181"/>
      <c r="BL1368" s="181"/>
      <c r="BM1368" s="181"/>
      <c r="BN1368" s="181"/>
      <c r="BO1368" s="181"/>
      <c r="BS1368" s="181"/>
    </row>
    <row r="1369" spans="41:71">
      <c r="AO1369" s="38">
        <f t="shared" si="388"/>
        <v>0</v>
      </c>
      <c r="AP1369" s="38">
        <f t="shared" si="389"/>
        <v>0</v>
      </c>
      <c r="AR1369" s="181"/>
      <c r="AS1369" s="181"/>
      <c r="AT1369" s="181"/>
      <c r="AU1369" s="181"/>
      <c r="AY1369" s="181"/>
      <c r="BB1369" s="181"/>
      <c r="BC1369" s="181"/>
      <c r="BD1369" s="181"/>
      <c r="BE1369" s="181"/>
      <c r="BI1369" s="181"/>
      <c r="BL1369" s="181"/>
      <c r="BM1369" s="181"/>
      <c r="BN1369" s="181"/>
      <c r="BO1369" s="181"/>
      <c r="BS1369" s="181"/>
    </row>
    <row r="1370" spans="41:71">
      <c r="AO1370" s="38">
        <f t="shared" si="388"/>
        <v>0</v>
      </c>
      <c r="AP1370" s="38">
        <f t="shared" si="389"/>
        <v>0</v>
      </c>
      <c r="AR1370" s="181"/>
      <c r="AS1370" s="181"/>
      <c r="AT1370" s="181"/>
      <c r="AU1370" s="181"/>
      <c r="AY1370" s="181"/>
      <c r="BB1370" s="181"/>
      <c r="BC1370" s="181"/>
      <c r="BD1370" s="181"/>
      <c r="BE1370" s="181"/>
      <c r="BI1370" s="181"/>
      <c r="BL1370" s="181"/>
      <c r="BM1370" s="181"/>
      <c r="BN1370" s="181"/>
      <c r="BO1370" s="181"/>
      <c r="BS1370" s="181"/>
    </row>
    <row r="1371" spans="41:71">
      <c r="AO1371" s="38">
        <f t="shared" si="388"/>
        <v>0</v>
      </c>
      <c r="AP1371" s="38">
        <f t="shared" si="389"/>
        <v>0</v>
      </c>
      <c r="AR1371" s="181"/>
      <c r="AS1371" s="181"/>
      <c r="AT1371" s="181"/>
      <c r="AU1371" s="181"/>
      <c r="AY1371" s="181"/>
      <c r="BB1371" s="181"/>
      <c r="BC1371" s="181"/>
      <c r="BD1371" s="181"/>
      <c r="BE1371" s="181"/>
      <c r="BI1371" s="181"/>
      <c r="BL1371" s="181"/>
      <c r="BM1371" s="181"/>
      <c r="BN1371" s="181"/>
      <c r="BO1371" s="181"/>
      <c r="BS1371" s="181"/>
    </row>
    <row r="1372" spans="41:71">
      <c r="AO1372" s="38">
        <f t="shared" si="388"/>
        <v>0</v>
      </c>
      <c r="AP1372" s="38">
        <f t="shared" si="389"/>
        <v>0</v>
      </c>
      <c r="AR1372" s="181"/>
      <c r="AS1372" s="181"/>
      <c r="AT1372" s="181"/>
      <c r="AU1372" s="181"/>
      <c r="AY1372" s="181"/>
      <c r="BB1372" s="181"/>
      <c r="BC1372" s="181"/>
      <c r="BD1372" s="181"/>
      <c r="BE1372" s="181"/>
      <c r="BI1372" s="181"/>
      <c r="BL1372" s="181"/>
      <c r="BM1372" s="181"/>
      <c r="BN1372" s="181"/>
      <c r="BO1372" s="181"/>
      <c r="BS1372" s="181"/>
    </row>
    <row r="1373" spans="41:71">
      <c r="AO1373" s="38">
        <f t="shared" si="388"/>
        <v>0</v>
      </c>
      <c r="AP1373" s="38">
        <f t="shared" si="389"/>
        <v>0</v>
      </c>
      <c r="AR1373" s="181"/>
      <c r="AS1373" s="181"/>
      <c r="AT1373" s="181"/>
      <c r="AU1373" s="181"/>
      <c r="AY1373" s="181"/>
      <c r="BB1373" s="181"/>
      <c r="BC1373" s="181"/>
      <c r="BD1373" s="181"/>
      <c r="BE1373" s="181"/>
      <c r="BI1373" s="181"/>
      <c r="BL1373" s="181"/>
      <c r="BM1373" s="181"/>
      <c r="BN1373" s="181"/>
      <c r="BO1373" s="181"/>
      <c r="BS1373" s="181"/>
    </row>
    <row r="1374" spans="41:71">
      <c r="AO1374" s="38">
        <f t="shared" si="388"/>
        <v>0</v>
      </c>
      <c r="AP1374" s="38">
        <f t="shared" si="389"/>
        <v>0</v>
      </c>
      <c r="AR1374" s="181"/>
      <c r="AS1374" s="181"/>
      <c r="AT1374" s="181"/>
      <c r="AU1374" s="181"/>
      <c r="AY1374" s="181"/>
      <c r="BB1374" s="181"/>
      <c r="BC1374" s="181"/>
      <c r="BD1374" s="181"/>
      <c r="BE1374" s="181"/>
      <c r="BI1374" s="181"/>
      <c r="BL1374" s="181"/>
      <c r="BM1374" s="181"/>
      <c r="BN1374" s="181"/>
      <c r="BO1374" s="181"/>
      <c r="BS1374" s="181"/>
    </row>
    <row r="1375" spans="41:71">
      <c r="AO1375" s="38">
        <f t="shared" si="388"/>
        <v>0</v>
      </c>
      <c r="AP1375" s="38">
        <f t="shared" si="389"/>
        <v>0</v>
      </c>
      <c r="AR1375" s="181"/>
      <c r="AS1375" s="181"/>
      <c r="AT1375" s="181"/>
      <c r="AU1375" s="181"/>
      <c r="AY1375" s="181"/>
      <c r="BB1375" s="181"/>
      <c r="BC1375" s="181"/>
      <c r="BD1375" s="181"/>
      <c r="BE1375" s="181"/>
      <c r="BI1375" s="181"/>
      <c r="BL1375" s="181"/>
      <c r="BM1375" s="181"/>
      <c r="BN1375" s="181"/>
      <c r="BO1375" s="181"/>
      <c r="BS1375" s="181"/>
    </row>
    <row r="1376" spans="41:71">
      <c r="AO1376" s="38">
        <f t="shared" si="388"/>
        <v>0</v>
      </c>
      <c r="AP1376" s="38">
        <f t="shared" si="389"/>
        <v>0</v>
      </c>
      <c r="AR1376" s="181"/>
      <c r="AS1376" s="181"/>
      <c r="AT1376" s="181"/>
      <c r="AU1376" s="181"/>
      <c r="AY1376" s="181"/>
      <c r="BB1376" s="181"/>
      <c r="BC1376" s="181"/>
      <c r="BD1376" s="181"/>
      <c r="BE1376" s="181"/>
      <c r="BI1376" s="181"/>
      <c r="BL1376" s="181"/>
      <c r="BM1376" s="181"/>
      <c r="BN1376" s="181"/>
      <c r="BO1376" s="181"/>
      <c r="BS1376" s="181"/>
    </row>
    <row r="1377" spans="41:71">
      <c r="AO1377" s="38">
        <f t="shared" si="388"/>
        <v>0</v>
      </c>
      <c r="AP1377" s="38">
        <f t="shared" si="389"/>
        <v>0</v>
      </c>
      <c r="AR1377" s="181"/>
      <c r="AS1377" s="181"/>
      <c r="AT1377" s="181"/>
      <c r="AU1377" s="181"/>
      <c r="AY1377" s="181"/>
      <c r="BB1377" s="181"/>
      <c r="BC1377" s="181"/>
      <c r="BD1377" s="181"/>
      <c r="BE1377" s="181"/>
      <c r="BI1377" s="181"/>
      <c r="BL1377" s="181"/>
      <c r="BM1377" s="181"/>
      <c r="BN1377" s="181"/>
      <c r="BO1377" s="181"/>
      <c r="BS1377" s="181"/>
    </row>
    <row r="1378" spans="41:71">
      <c r="AO1378" s="38">
        <f t="shared" si="388"/>
        <v>0</v>
      </c>
      <c r="AP1378" s="38">
        <f t="shared" si="389"/>
        <v>0</v>
      </c>
      <c r="AR1378" s="181"/>
      <c r="AS1378" s="181"/>
      <c r="AT1378" s="181"/>
      <c r="AU1378" s="181"/>
      <c r="AY1378" s="181"/>
      <c r="BB1378" s="181"/>
      <c r="BC1378" s="181"/>
      <c r="BD1378" s="181"/>
      <c r="BE1378" s="181"/>
      <c r="BI1378" s="181"/>
      <c r="BL1378" s="181"/>
      <c r="BM1378" s="181"/>
      <c r="BN1378" s="181"/>
      <c r="BO1378" s="181"/>
      <c r="BS1378" s="181"/>
    </row>
    <row r="1379" spans="41:71">
      <c r="AO1379" s="38">
        <f t="shared" si="388"/>
        <v>0</v>
      </c>
      <c r="AP1379" s="38">
        <f t="shared" si="389"/>
        <v>0</v>
      </c>
      <c r="AR1379" s="181"/>
      <c r="AS1379" s="181"/>
      <c r="AT1379" s="181"/>
      <c r="AU1379" s="181"/>
      <c r="AY1379" s="181"/>
      <c r="BB1379" s="181"/>
      <c r="BC1379" s="181"/>
      <c r="BD1379" s="181"/>
      <c r="BE1379" s="181"/>
      <c r="BI1379" s="181"/>
      <c r="BL1379" s="181"/>
      <c r="BM1379" s="181"/>
      <c r="BN1379" s="181"/>
      <c r="BO1379" s="181"/>
      <c r="BS1379" s="181"/>
    </row>
    <row r="1380" spans="41:71">
      <c r="AO1380" s="38">
        <f t="shared" si="388"/>
        <v>0</v>
      </c>
      <c r="AP1380" s="38">
        <f t="shared" si="389"/>
        <v>0</v>
      </c>
      <c r="AR1380" s="181"/>
      <c r="AS1380" s="181"/>
      <c r="AT1380" s="181"/>
      <c r="AU1380" s="181"/>
      <c r="AY1380" s="181"/>
      <c r="BB1380" s="181"/>
      <c r="BC1380" s="181"/>
      <c r="BD1380" s="181"/>
      <c r="BE1380" s="181"/>
      <c r="BI1380" s="181"/>
      <c r="BL1380" s="181"/>
      <c r="BM1380" s="181"/>
      <c r="BN1380" s="181"/>
      <c r="BO1380" s="181"/>
      <c r="BS1380" s="181"/>
    </row>
    <row r="1381" spans="41:71">
      <c r="AO1381" s="38">
        <f t="shared" si="388"/>
        <v>0</v>
      </c>
      <c r="AP1381" s="38">
        <f t="shared" si="389"/>
        <v>0</v>
      </c>
      <c r="AR1381" s="181"/>
      <c r="AS1381" s="181"/>
      <c r="AT1381" s="181"/>
      <c r="AU1381" s="181"/>
      <c r="AY1381" s="181"/>
      <c r="BB1381" s="181"/>
      <c r="BC1381" s="181"/>
      <c r="BD1381" s="181"/>
      <c r="BE1381" s="181"/>
      <c r="BI1381" s="181"/>
      <c r="BL1381" s="181"/>
      <c r="BM1381" s="181"/>
      <c r="BN1381" s="181"/>
      <c r="BO1381" s="181"/>
      <c r="BS1381" s="181"/>
    </row>
    <row r="1382" spans="41:71">
      <c r="AO1382" s="38">
        <f t="shared" si="388"/>
        <v>0</v>
      </c>
      <c r="AP1382" s="38">
        <f t="shared" si="389"/>
        <v>0</v>
      </c>
      <c r="AR1382" s="181"/>
      <c r="AS1382" s="181"/>
      <c r="AT1382" s="181"/>
      <c r="AU1382" s="181"/>
      <c r="AY1382" s="181"/>
      <c r="BB1382" s="181"/>
      <c r="BC1382" s="181"/>
      <c r="BD1382" s="181"/>
      <c r="BE1382" s="181"/>
      <c r="BI1382" s="181"/>
      <c r="BL1382" s="181"/>
      <c r="BM1382" s="181"/>
      <c r="BN1382" s="181"/>
      <c r="BO1382" s="181"/>
      <c r="BS1382" s="181"/>
    </row>
    <row r="1383" spans="41:71">
      <c r="AO1383" s="38">
        <f t="shared" si="388"/>
        <v>0</v>
      </c>
      <c r="AP1383" s="38">
        <f t="shared" si="389"/>
        <v>0</v>
      </c>
      <c r="AR1383" s="181"/>
      <c r="AS1383" s="181"/>
      <c r="AT1383" s="181"/>
      <c r="AU1383" s="181"/>
      <c r="AY1383" s="181"/>
      <c r="BB1383" s="181"/>
      <c r="BC1383" s="181"/>
      <c r="BD1383" s="181"/>
      <c r="BE1383" s="181"/>
      <c r="BI1383" s="181"/>
      <c r="BL1383" s="181"/>
      <c r="BM1383" s="181"/>
      <c r="BN1383" s="181"/>
      <c r="BO1383" s="181"/>
      <c r="BS1383" s="181"/>
    </row>
    <row r="1384" spans="41:71">
      <c r="AO1384" s="38">
        <f t="shared" si="388"/>
        <v>0</v>
      </c>
      <c r="AP1384" s="38">
        <f t="shared" si="389"/>
        <v>0</v>
      </c>
      <c r="AR1384" s="181"/>
      <c r="AS1384" s="181"/>
      <c r="AT1384" s="181"/>
      <c r="AU1384" s="181"/>
      <c r="AY1384" s="181"/>
      <c r="BB1384" s="181"/>
      <c r="BC1384" s="181"/>
      <c r="BD1384" s="181"/>
      <c r="BE1384" s="181"/>
      <c r="BI1384" s="181"/>
      <c r="BL1384" s="181"/>
      <c r="BM1384" s="181"/>
      <c r="BN1384" s="181"/>
      <c r="BO1384" s="181"/>
      <c r="BS1384" s="181"/>
    </row>
    <row r="1385" spans="41:71">
      <c r="AO1385" s="38">
        <f t="shared" si="388"/>
        <v>0</v>
      </c>
      <c r="AP1385" s="38">
        <f t="shared" si="389"/>
        <v>0</v>
      </c>
      <c r="AR1385" s="181"/>
      <c r="AS1385" s="181"/>
      <c r="AT1385" s="181"/>
      <c r="AU1385" s="181"/>
      <c r="AY1385" s="181"/>
      <c r="BB1385" s="181"/>
      <c r="BC1385" s="181"/>
      <c r="BD1385" s="181"/>
      <c r="BE1385" s="181"/>
      <c r="BI1385" s="181"/>
      <c r="BL1385" s="181"/>
      <c r="BM1385" s="181"/>
      <c r="BN1385" s="181"/>
      <c r="BO1385" s="181"/>
      <c r="BS1385" s="181"/>
    </row>
    <row r="1386" spans="41:71">
      <c r="AO1386" s="38">
        <f t="shared" si="388"/>
        <v>0</v>
      </c>
      <c r="AP1386" s="38">
        <f t="shared" si="389"/>
        <v>0</v>
      </c>
      <c r="AR1386" s="181"/>
      <c r="AS1386" s="181"/>
      <c r="AT1386" s="181"/>
      <c r="AU1386" s="181"/>
      <c r="AY1386" s="181"/>
      <c r="BB1386" s="181"/>
      <c r="BC1386" s="181"/>
      <c r="BD1386" s="181"/>
      <c r="BE1386" s="181"/>
      <c r="BI1386" s="181"/>
      <c r="BL1386" s="181"/>
      <c r="BM1386" s="181"/>
      <c r="BN1386" s="181"/>
      <c r="BO1386" s="181"/>
      <c r="BS1386" s="181"/>
    </row>
    <row r="1387" spans="41:71">
      <c r="AO1387" s="38">
        <f t="shared" si="388"/>
        <v>0</v>
      </c>
      <c r="AP1387" s="38">
        <f t="shared" si="389"/>
        <v>0</v>
      </c>
      <c r="AR1387" s="181"/>
      <c r="AS1387" s="181"/>
      <c r="AT1387" s="181"/>
      <c r="AU1387" s="181"/>
      <c r="AY1387" s="181"/>
      <c r="BB1387" s="181"/>
      <c r="BC1387" s="181"/>
      <c r="BD1387" s="181"/>
      <c r="BE1387" s="181"/>
      <c r="BI1387" s="181"/>
      <c r="BL1387" s="181"/>
      <c r="BM1387" s="181"/>
      <c r="BN1387" s="181"/>
      <c r="BO1387" s="181"/>
      <c r="BS1387" s="181"/>
    </row>
    <row r="1388" spans="41:71">
      <c r="AO1388" s="38">
        <f t="shared" si="388"/>
        <v>0</v>
      </c>
      <c r="AP1388" s="38">
        <f t="shared" si="389"/>
        <v>0</v>
      </c>
      <c r="AR1388" s="181"/>
      <c r="AS1388" s="181"/>
      <c r="AT1388" s="181"/>
      <c r="AU1388" s="181"/>
      <c r="AY1388" s="181"/>
      <c r="BB1388" s="181"/>
      <c r="BC1388" s="181"/>
      <c r="BD1388" s="181"/>
      <c r="BE1388" s="181"/>
      <c r="BI1388" s="181"/>
      <c r="BL1388" s="181"/>
      <c r="BM1388" s="181"/>
      <c r="BN1388" s="181"/>
      <c r="BO1388" s="181"/>
      <c r="BS1388" s="181"/>
    </row>
    <row r="1389" spans="41:71">
      <c r="AO1389" s="38">
        <f t="shared" si="388"/>
        <v>0</v>
      </c>
      <c r="AP1389" s="38">
        <f t="shared" si="389"/>
        <v>0</v>
      </c>
      <c r="AR1389" s="181"/>
      <c r="AS1389" s="181"/>
      <c r="AT1389" s="181"/>
      <c r="AU1389" s="181"/>
      <c r="AY1389" s="181"/>
      <c r="BB1389" s="181"/>
      <c r="BC1389" s="181"/>
      <c r="BD1389" s="181"/>
      <c r="BE1389" s="181"/>
      <c r="BI1389" s="181"/>
      <c r="BL1389" s="181"/>
      <c r="BM1389" s="181"/>
      <c r="BN1389" s="181"/>
      <c r="BO1389" s="181"/>
      <c r="BS1389" s="181"/>
    </row>
    <row r="1390" spans="41:71">
      <c r="AO1390" s="38">
        <f t="shared" si="388"/>
        <v>0</v>
      </c>
      <c r="AP1390" s="38">
        <f t="shared" si="389"/>
        <v>0</v>
      </c>
      <c r="AR1390" s="181"/>
      <c r="AS1390" s="181"/>
      <c r="AT1390" s="181"/>
      <c r="AU1390" s="181"/>
      <c r="AY1390" s="181"/>
      <c r="BB1390" s="181"/>
      <c r="BC1390" s="181"/>
      <c r="BD1390" s="181"/>
      <c r="BE1390" s="181"/>
      <c r="BI1390" s="181"/>
      <c r="BL1390" s="181"/>
      <c r="BM1390" s="181"/>
      <c r="BN1390" s="181"/>
      <c r="BO1390" s="181"/>
      <c r="BS1390" s="181"/>
    </row>
    <row r="1391" spans="41:71">
      <c r="AO1391" s="38">
        <f t="shared" si="388"/>
        <v>0</v>
      </c>
      <c r="AP1391" s="38">
        <f t="shared" si="389"/>
        <v>0</v>
      </c>
      <c r="AR1391" s="181"/>
      <c r="AS1391" s="181"/>
      <c r="AT1391" s="181"/>
      <c r="AU1391" s="181"/>
      <c r="AY1391" s="181"/>
      <c r="BB1391" s="181"/>
      <c r="BC1391" s="181"/>
      <c r="BD1391" s="181"/>
      <c r="BE1391" s="181"/>
      <c r="BI1391" s="181"/>
      <c r="BL1391" s="181"/>
      <c r="BM1391" s="181"/>
      <c r="BN1391" s="181"/>
      <c r="BO1391" s="181"/>
      <c r="BS1391" s="181"/>
    </row>
    <row r="1392" spans="41:71">
      <c r="AO1392" s="38">
        <f t="shared" si="388"/>
        <v>0</v>
      </c>
      <c r="AP1392" s="38">
        <f t="shared" si="389"/>
        <v>0</v>
      </c>
      <c r="AR1392" s="181"/>
      <c r="AS1392" s="181"/>
      <c r="AT1392" s="181"/>
      <c r="AU1392" s="181"/>
      <c r="AY1392" s="181"/>
      <c r="BB1392" s="181"/>
      <c r="BC1392" s="181"/>
      <c r="BD1392" s="181"/>
      <c r="BE1392" s="181"/>
      <c r="BI1392" s="181"/>
      <c r="BL1392" s="181"/>
      <c r="BM1392" s="181"/>
      <c r="BN1392" s="181"/>
      <c r="BO1392" s="181"/>
      <c r="BS1392" s="181"/>
    </row>
    <row r="1393" spans="41:71">
      <c r="AO1393" s="38">
        <f t="shared" si="388"/>
        <v>0</v>
      </c>
      <c r="AP1393" s="38">
        <f t="shared" si="389"/>
        <v>0</v>
      </c>
      <c r="AR1393" s="181"/>
      <c r="AS1393" s="181"/>
      <c r="AT1393" s="181"/>
      <c r="AU1393" s="181"/>
      <c r="AY1393" s="181"/>
      <c r="BB1393" s="181"/>
      <c r="BC1393" s="181"/>
      <c r="BD1393" s="181"/>
      <c r="BE1393" s="181"/>
      <c r="BI1393" s="181"/>
      <c r="BL1393" s="181"/>
      <c r="BM1393" s="181"/>
      <c r="BN1393" s="181"/>
      <c r="BO1393" s="181"/>
      <c r="BS1393" s="181"/>
    </row>
    <row r="1394" spans="41:71">
      <c r="AO1394" s="38">
        <f t="shared" si="388"/>
        <v>0</v>
      </c>
      <c r="AP1394" s="38">
        <f t="shared" si="389"/>
        <v>0</v>
      </c>
      <c r="AR1394" s="181"/>
      <c r="AS1394" s="181"/>
      <c r="AT1394" s="181"/>
      <c r="AU1394" s="181"/>
      <c r="AY1394" s="181"/>
      <c r="BB1394" s="181"/>
      <c r="BC1394" s="181"/>
      <c r="BD1394" s="181"/>
      <c r="BE1394" s="181"/>
      <c r="BI1394" s="181"/>
      <c r="BL1394" s="181"/>
      <c r="BM1394" s="181"/>
      <c r="BN1394" s="181"/>
      <c r="BO1394" s="181"/>
      <c r="BS1394" s="181"/>
    </row>
    <row r="1395" spans="41:71">
      <c r="AO1395" s="38">
        <f t="shared" si="388"/>
        <v>0</v>
      </c>
      <c r="AP1395" s="38">
        <f t="shared" si="389"/>
        <v>0</v>
      </c>
      <c r="AR1395" s="181"/>
      <c r="AS1395" s="181"/>
      <c r="AT1395" s="181"/>
      <c r="AU1395" s="181"/>
      <c r="AY1395" s="181"/>
      <c r="BB1395" s="181"/>
      <c r="BC1395" s="181"/>
      <c r="BD1395" s="181"/>
      <c r="BE1395" s="181"/>
      <c r="BI1395" s="181"/>
      <c r="BL1395" s="181"/>
      <c r="BM1395" s="181"/>
      <c r="BN1395" s="181"/>
      <c r="BO1395" s="181"/>
      <c r="BS1395" s="181"/>
    </row>
    <row r="1396" spans="41:71">
      <c r="AO1396" s="38">
        <f t="shared" si="388"/>
        <v>0</v>
      </c>
      <c r="AP1396" s="38">
        <f t="shared" si="389"/>
        <v>0</v>
      </c>
      <c r="AR1396" s="181"/>
      <c r="AS1396" s="181"/>
      <c r="AT1396" s="181"/>
      <c r="AU1396" s="181"/>
      <c r="AY1396" s="181"/>
      <c r="BB1396" s="181"/>
      <c r="BC1396" s="181"/>
      <c r="BD1396" s="181"/>
      <c r="BE1396" s="181"/>
      <c r="BI1396" s="181"/>
      <c r="BL1396" s="181"/>
      <c r="BM1396" s="181"/>
      <c r="BN1396" s="181"/>
      <c r="BO1396" s="181"/>
      <c r="BS1396" s="181"/>
    </row>
    <row r="1397" spans="41:71">
      <c r="AO1397" s="38">
        <f t="shared" si="388"/>
        <v>0</v>
      </c>
      <c r="AP1397" s="38">
        <f t="shared" si="389"/>
        <v>0</v>
      </c>
      <c r="AR1397" s="181"/>
      <c r="AS1397" s="181"/>
      <c r="AT1397" s="181"/>
      <c r="AU1397" s="181"/>
      <c r="AY1397" s="181"/>
      <c r="BB1397" s="181"/>
      <c r="BC1397" s="181"/>
      <c r="BD1397" s="181"/>
      <c r="BE1397" s="181"/>
      <c r="BI1397" s="181"/>
      <c r="BL1397" s="181"/>
      <c r="BM1397" s="181"/>
      <c r="BN1397" s="181"/>
      <c r="BO1397" s="181"/>
      <c r="BS1397" s="181"/>
    </row>
    <row r="1398" spans="41:71">
      <c r="AO1398" s="38">
        <f t="shared" si="388"/>
        <v>0</v>
      </c>
      <c r="AP1398" s="38">
        <f t="shared" si="389"/>
        <v>0</v>
      </c>
      <c r="AR1398" s="181"/>
      <c r="AS1398" s="181"/>
      <c r="AT1398" s="181"/>
      <c r="AU1398" s="181"/>
      <c r="AY1398" s="181"/>
      <c r="BB1398" s="181"/>
      <c r="BC1398" s="181"/>
      <c r="BD1398" s="181"/>
      <c r="BE1398" s="181"/>
      <c r="BI1398" s="181"/>
      <c r="BL1398" s="181"/>
      <c r="BM1398" s="181"/>
      <c r="BN1398" s="181"/>
      <c r="BO1398" s="181"/>
      <c r="BS1398" s="181"/>
    </row>
    <row r="1399" spans="41:71">
      <c r="AO1399" s="38">
        <f t="shared" si="388"/>
        <v>0</v>
      </c>
      <c r="AP1399" s="38">
        <f t="shared" si="389"/>
        <v>0</v>
      </c>
      <c r="AR1399" s="181"/>
      <c r="AS1399" s="181"/>
      <c r="AT1399" s="181"/>
      <c r="AU1399" s="181"/>
      <c r="AY1399" s="181"/>
      <c r="BB1399" s="181"/>
      <c r="BC1399" s="181"/>
      <c r="BD1399" s="181"/>
      <c r="BE1399" s="181"/>
      <c r="BI1399" s="181"/>
      <c r="BL1399" s="181"/>
      <c r="BM1399" s="181"/>
      <c r="BN1399" s="181"/>
      <c r="BO1399" s="181"/>
      <c r="BS1399" s="181"/>
    </row>
    <row r="1400" spans="41:71">
      <c r="AO1400" s="38">
        <f t="shared" si="388"/>
        <v>0</v>
      </c>
      <c r="AP1400" s="38">
        <f t="shared" si="389"/>
        <v>0</v>
      </c>
      <c r="AR1400" s="181"/>
      <c r="AS1400" s="181"/>
      <c r="AT1400" s="181"/>
      <c r="AU1400" s="181"/>
      <c r="AY1400" s="181"/>
      <c r="BB1400" s="181"/>
      <c r="BC1400" s="181"/>
      <c r="BD1400" s="181"/>
      <c r="BE1400" s="181"/>
      <c r="BI1400" s="181"/>
      <c r="BL1400" s="181"/>
      <c r="BM1400" s="181"/>
      <c r="BN1400" s="181"/>
      <c r="BO1400" s="181"/>
      <c r="BS1400" s="181"/>
    </row>
    <row r="1401" spans="41:71">
      <c r="AO1401" s="38">
        <f t="shared" si="388"/>
        <v>0</v>
      </c>
      <c r="AP1401" s="38">
        <f t="shared" si="389"/>
        <v>0</v>
      </c>
      <c r="AR1401" s="181"/>
      <c r="AS1401" s="181"/>
      <c r="AT1401" s="181"/>
      <c r="AU1401" s="181"/>
      <c r="AY1401" s="181"/>
      <c r="BB1401" s="181"/>
      <c r="BC1401" s="181"/>
      <c r="BD1401" s="181"/>
      <c r="BE1401" s="181"/>
      <c r="BI1401" s="181"/>
      <c r="BL1401" s="181"/>
      <c r="BM1401" s="181"/>
      <c r="BN1401" s="181"/>
      <c r="BO1401" s="181"/>
      <c r="BS1401" s="181"/>
    </row>
    <row r="1402" spans="41:71">
      <c r="AO1402" s="38">
        <f t="shared" si="388"/>
        <v>0</v>
      </c>
      <c r="AP1402" s="38">
        <f t="shared" si="389"/>
        <v>0</v>
      </c>
      <c r="AR1402" s="181"/>
      <c r="AS1402" s="181"/>
      <c r="AT1402" s="181"/>
      <c r="AU1402" s="181"/>
      <c r="AY1402" s="181"/>
      <c r="BB1402" s="181"/>
      <c r="BC1402" s="181"/>
      <c r="BD1402" s="181"/>
      <c r="BE1402" s="181"/>
      <c r="BI1402" s="181"/>
      <c r="BL1402" s="181"/>
      <c r="BM1402" s="181"/>
      <c r="BN1402" s="181"/>
      <c r="BO1402" s="181"/>
      <c r="BS1402" s="181"/>
    </row>
    <row r="1403" spans="41:71">
      <c r="AO1403" s="38">
        <f t="shared" si="388"/>
        <v>0</v>
      </c>
      <c r="AP1403" s="38">
        <f t="shared" si="389"/>
        <v>0</v>
      </c>
      <c r="AR1403" s="181"/>
      <c r="AS1403" s="181"/>
      <c r="AT1403" s="181"/>
      <c r="AU1403" s="181"/>
      <c r="AY1403" s="181"/>
      <c r="BB1403" s="181"/>
      <c r="BC1403" s="181"/>
      <c r="BD1403" s="181"/>
      <c r="BE1403" s="181"/>
      <c r="BI1403" s="181"/>
      <c r="BL1403" s="181"/>
      <c r="BM1403" s="181"/>
      <c r="BN1403" s="181"/>
      <c r="BO1403" s="181"/>
      <c r="BS1403" s="181"/>
    </row>
    <row r="1404" spans="41:71">
      <c r="AO1404" s="38">
        <f t="shared" si="388"/>
        <v>0</v>
      </c>
      <c r="AP1404" s="38">
        <f t="shared" si="389"/>
        <v>0</v>
      </c>
      <c r="AR1404" s="181"/>
      <c r="AS1404" s="181"/>
      <c r="AT1404" s="181"/>
      <c r="AU1404" s="181"/>
      <c r="AY1404" s="181"/>
      <c r="BB1404" s="181"/>
      <c r="BC1404" s="181"/>
      <c r="BD1404" s="181"/>
      <c r="BE1404" s="181"/>
      <c r="BI1404" s="181"/>
      <c r="BL1404" s="181"/>
      <c r="BM1404" s="181"/>
      <c r="BN1404" s="181"/>
      <c r="BO1404" s="181"/>
      <c r="BS1404" s="181"/>
    </row>
    <row r="1405" spans="41:71">
      <c r="AO1405" s="38">
        <f t="shared" si="388"/>
        <v>0</v>
      </c>
      <c r="AP1405" s="38">
        <f t="shared" si="389"/>
        <v>0</v>
      </c>
      <c r="AR1405" s="181"/>
      <c r="AS1405" s="181"/>
      <c r="AT1405" s="181"/>
      <c r="AU1405" s="181"/>
      <c r="AY1405" s="181"/>
      <c r="BB1405" s="181"/>
      <c r="BC1405" s="181"/>
      <c r="BD1405" s="181"/>
      <c r="BE1405" s="181"/>
      <c r="BI1405" s="181"/>
      <c r="BL1405" s="181"/>
      <c r="BM1405" s="181"/>
      <c r="BN1405" s="181"/>
      <c r="BO1405" s="181"/>
      <c r="BS1405" s="181"/>
    </row>
    <row r="1406" spans="41:71">
      <c r="AO1406" s="38">
        <f t="shared" si="388"/>
        <v>0</v>
      </c>
      <c r="AP1406" s="38">
        <f t="shared" si="389"/>
        <v>0</v>
      </c>
      <c r="AR1406" s="181"/>
      <c r="AS1406" s="181"/>
      <c r="AT1406" s="181"/>
      <c r="AU1406" s="181"/>
      <c r="AY1406" s="181"/>
      <c r="BB1406" s="181"/>
      <c r="BC1406" s="181"/>
      <c r="BD1406" s="181"/>
      <c r="BE1406" s="181"/>
      <c r="BI1406" s="181"/>
      <c r="BL1406" s="181"/>
      <c r="BM1406" s="181"/>
      <c r="BN1406" s="181"/>
      <c r="BO1406" s="181"/>
      <c r="BS1406" s="181"/>
    </row>
    <row r="1407" spans="41:71">
      <c r="AO1407" s="38">
        <f t="shared" si="388"/>
        <v>0</v>
      </c>
      <c r="AP1407" s="38">
        <f t="shared" si="389"/>
        <v>0</v>
      </c>
      <c r="AR1407" s="181"/>
      <c r="AS1407" s="181"/>
      <c r="AT1407" s="181"/>
      <c r="AU1407" s="181"/>
      <c r="AY1407" s="181"/>
      <c r="BB1407" s="181"/>
      <c r="BC1407" s="181"/>
      <c r="BD1407" s="181"/>
      <c r="BE1407" s="181"/>
      <c r="BI1407" s="181"/>
      <c r="BL1407" s="181"/>
      <c r="BM1407" s="181"/>
      <c r="BN1407" s="181"/>
      <c r="BO1407" s="181"/>
      <c r="BS1407" s="181"/>
    </row>
    <row r="1408" spans="41:71">
      <c r="AO1408" s="38">
        <f t="shared" si="388"/>
        <v>0</v>
      </c>
      <c r="AP1408" s="38">
        <f t="shared" si="389"/>
        <v>0</v>
      </c>
      <c r="AR1408" s="181"/>
      <c r="AS1408" s="181"/>
      <c r="AT1408" s="181"/>
      <c r="AU1408" s="181"/>
      <c r="AY1408" s="181"/>
      <c r="BB1408" s="181"/>
      <c r="BC1408" s="181"/>
      <c r="BD1408" s="181"/>
      <c r="BE1408" s="181"/>
      <c r="BI1408" s="181"/>
      <c r="BL1408" s="181"/>
      <c r="BM1408" s="181"/>
      <c r="BN1408" s="181"/>
      <c r="BO1408" s="181"/>
      <c r="BS1408" s="181"/>
    </row>
    <row r="1409" spans="41:71">
      <c r="AO1409" s="38">
        <f t="shared" si="388"/>
        <v>0</v>
      </c>
      <c r="AP1409" s="38">
        <f t="shared" si="389"/>
        <v>0</v>
      </c>
      <c r="AR1409" s="181"/>
      <c r="AS1409" s="181"/>
      <c r="AT1409" s="181"/>
      <c r="AU1409" s="181"/>
      <c r="AY1409" s="181"/>
      <c r="BB1409" s="181"/>
      <c r="BC1409" s="181"/>
      <c r="BD1409" s="181"/>
      <c r="BE1409" s="181"/>
      <c r="BI1409" s="181"/>
      <c r="BL1409" s="181"/>
      <c r="BM1409" s="181"/>
      <c r="BN1409" s="181"/>
      <c r="BO1409" s="181"/>
      <c r="BS1409" s="181"/>
    </row>
    <row r="1410" spans="41:71">
      <c r="AO1410" s="38">
        <f t="shared" si="388"/>
        <v>0</v>
      </c>
      <c r="AP1410" s="38">
        <f t="shared" si="389"/>
        <v>0</v>
      </c>
      <c r="AR1410" s="181"/>
      <c r="AS1410" s="181"/>
      <c r="AT1410" s="181"/>
      <c r="AU1410" s="181"/>
      <c r="AY1410" s="181"/>
      <c r="BB1410" s="181"/>
      <c r="BC1410" s="181"/>
      <c r="BD1410" s="181"/>
      <c r="BE1410" s="181"/>
      <c r="BI1410" s="181"/>
      <c r="BL1410" s="181"/>
      <c r="BM1410" s="181"/>
      <c r="BN1410" s="181"/>
      <c r="BO1410" s="181"/>
      <c r="BS1410" s="181"/>
    </row>
    <row r="1411" spans="41:71">
      <c r="AO1411" s="38">
        <f t="shared" si="388"/>
        <v>0</v>
      </c>
      <c r="AP1411" s="38">
        <f t="shared" si="389"/>
        <v>0</v>
      </c>
      <c r="AR1411" s="181"/>
      <c r="AS1411" s="181"/>
      <c r="AT1411" s="181"/>
      <c r="AU1411" s="181"/>
      <c r="AY1411" s="181"/>
      <c r="BB1411" s="181"/>
      <c r="BC1411" s="181"/>
      <c r="BD1411" s="181"/>
      <c r="BE1411" s="181"/>
      <c r="BI1411" s="181"/>
      <c r="BL1411" s="181"/>
      <c r="BM1411" s="181"/>
      <c r="BN1411" s="181"/>
      <c r="BO1411" s="181"/>
      <c r="BS1411" s="181"/>
    </row>
    <row r="1412" spans="41:71">
      <c r="AO1412" s="38">
        <f t="shared" ref="AO1412:AO1475" si="390">B1413+1-1</f>
        <v>0</v>
      </c>
      <c r="AP1412" s="38">
        <f t="shared" ref="AP1412:AP1475" si="391">A1413</f>
        <v>0</v>
      </c>
      <c r="AR1412" s="181"/>
      <c r="AS1412" s="181"/>
      <c r="AT1412" s="181"/>
      <c r="AU1412" s="181"/>
      <c r="AY1412" s="181"/>
      <c r="BB1412" s="181"/>
      <c r="BC1412" s="181"/>
      <c r="BD1412" s="181"/>
      <c r="BE1412" s="181"/>
      <c r="BI1412" s="181"/>
      <c r="BL1412" s="181"/>
      <c r="BM1412" s="181"/>
      <c r="BN1412" s="181"/>
      <c r="BO1412" s="181"/>
      <c r="BS1412" s="181"/>
    </row>
    <row r="1413" spans="41:71">
      <c r="AO1413" s="38">
        <f t="shared" si="390"/>
        <v>0</v>
      </c>
      <c r="AP1413" s="38">
        <f t="shared" si="391"/>
        <v>0</v>
      </c>
      <c r="AR1413" s="181"/>
      <c r="AS1413" s="181"/>
      <c r="AT1413" s="181"/>
      <c r="AU1413" s="181"/>
      <c r="AY1413" s="181"/>
      <c r="BB1413" s="181"/>
      <c r="BC1413" s="181"/>
      <c r="BD1413" s="181"/>
      <c r="BE1413" s="181"/>
      <c r="BI1413" s="181"/>
      <c r="BL1413" s="181"/>
      <c r="BM1413" s="181"/>
      <c r="BN1413" s="181"/>
      <c r="BO1413" s="181"/>
      <c r="BS1413" s="181"/>
    </row>
    <row r="1414" spans="41:71">
      <c r="AO1414" s="38">
        <f t="shared" si="390"/>
        <v>0</v>
      </c>
      <c r="AP1414" s="38">
        <f t="shared" si="391"/>
        <v>0</v>
      </c>
      <c r="AR1414" s="181"/>
      <c r="AS1414" s="181"/>
      <c r="AT1414" s="181"/>
      <c r="AU1414" s="181"/>
      <c r="AY1414" s="181"/>
      <c r="BB1414" s="181"/>
      <c r="BC1414" s="181"/>
      <c r="BD1414" s="181"/>
      <c r="BE1414" s="181"/>
      <c r="BI1414" s="181"/>
      <c r="BL1414" s="181"/>
      <c r="BM1414" s="181"/>
      <c r="BN1414" s="181"/>
      <c r="BO1414" s="181"/>
      <c r="BS1414" s="181"/>
    </row>
    <row r="1415" spans="41:71">
      <c r="AO1415" s="38">
        <f t="shared" si="390"/>
        <v>0</v>
      </c>
      <c r="AP1415" s="38">
        <f t="shared" si="391"/>
        <v>0</v>
      </c>
      <c r="AR1415" s="181"/>
      <c r="AS1415" s="181"/>
      <c r="AT1415" s="181"/>
      <c r="AU1415" s="181"/>
      <c r="AY1415" s="181"/>
      <c r="BB1415" s="181"/>
      <c r="BC1415" s="181"/>
      <c r="BD1415" s="181"/>
      <c r="BE1415" s="181"/>
      <c r="BI1415" s="181"/>
      <c r="BL1415" s="181"/>
      <c r="BM1415" s="181"/>
      <c r="BN1415" s="181"/>
      <c r="BO1415" s="181"/>
      <c r="BS1415" s="181"/>
    </row>
    <row r="1416" spans="41:71">
      <c r="AO1416" s="38">
        <f t="shared" si="390"/>
        <v>0</v>
      </c>
      <c r="AP1416" s="38">
        <f t="shared" si="391"/>
        <v>0</v>
      </c>
      <c r="AR1416" s="181"/>
      <c r="AS1416" s="181"/>
      <c r="AT1416" s="181"/>
      <c r="AU1416" s="181"/>
      <c r="AY1416" s="181"/>
      <c r="BB1416" s="181"/>
      <c r="BC1416" s="181"/>
      <c r="BD1416" s="181"/>
      <c r="BE1416" s="181"/>
      <c r="BI1416" s="181"/>
      <c r="BL1416" s="181"/>
      <c r="BM1416" s="181"/>
      <c r="BN1416" s="181"/>
      <c r="BO1416" s="181"/>
      <c r="BS1416" s="181"/>
    </row>
    <row r="1417" spans="41:71">
      <c r="AO1417" s="38">
        <f t="shared" si="390"/>
        <v>0</v>
      </c>
      <c r="AP1417" s="38">
        <f t="shared" si="391"/>
        <v>0</v>
      </c>
      <c r="AR1417" s="181"/>
      <c r="AS1417" s="181"/>
      <c r="AT1417" s="181"/>
      <c r="AU1417" s="181"/>
      <c r="AY1417" s="181"/>
      <c r="BB1417" s="181"/>
      <c r="BC1417" s="181"/>
      <c r="BD1417" s="181"/>
      <c r="BE1417" s="181"/>
      <c r="BI1417" s="181"/>
      <c r="BL1417" s="181"/>
      <c r="BM1417" s="181"/>
      <c r="BN1417" s="181"/>
      <c r="BO1417" s="181"/>
      <c r="BS1417" s="181"/>
    </row>
    <row r="1418" spans="41:71">
      <c r="AO1418" s="38">
        <f t="shared" si="390"/>
        <v>0</v>
      </c>
      <c r="AP1418" s="38">
        <f t="shared" si="391"/>
        <v>0</v>
      </c>
      <c r="AR1418" s="181"/>
      <c r="AS1418" s="181"/>
      <c r="AT1418" s="181"/>
      <c r="AU1418" s="181"/>
      <c r="AY1418" s="181"/>
      <c r="BB1418" s="181"/>
      <c r="BC1418" s="181"/>
      <c r="BD1418" s="181"/>
      <c r="BE1418" s="181"/>
      <c r="BI1418" s="181"/>
      <c r="BL1418" s="181"/>
      <c r="BM1418" s="181"/>
      <c r="BN1418" s="181"/>
      <c r="BO1418" s="181"/>
      <c r="BS1418" s="181"/>
    </row>
    <row r="1419" spans="41:71">
      <c r="AO1419" s="38">
        <f t="shared" si="390"/>
        <v>0</v>
      </c>
      <c r="AP1419" s="38">
        <f t="shared" si="391"/>
        <v>0</v>
      </c>
      <c r="AR1419" s="181"/>
      <c r="AS1419" s="181"/>
      <c r="AT1419" s="181"/>
      <c r="AU1419" s="181"/>
      <c r="AY1419" s="181"/>
      <c r="BB1419" s="181"/>
      <c r="BC1419" s="181"/>
      <c r="BD1419" s="181"/>
      <c r="BE1419" s="181"/>
      <c r="BI1419" s="181"/>
      <c r="BL1419" s="181"/>
      <c r="BM1419" s="181"/>
      <c r="BN1419" s="181"/>
      <c r="BO1419" s="181"/>
      <c r="BS1419" s="181"/>
    </row>
    <row r="1420" spans="41:71">
      <c r="AO1420" s="38">
        <f t="shared" si="390"/>
        <v>0</v>
      </c>
      <c r="AP1420" s="38">
        <f t="shared" si="391"/>
        <v>0</v>
      </c>
      <c r="AR1420" s="181"/>
      <c r="AS1420" s="181"/>
      <c r="AT1420" s="181"/>
      <c r="AU1420" s="181"/>
      <c r="AY1420" s="181"/>
      <c r="BB1420" s="181"/>
      <c r="BC1420" s="181"/>
      <c r="BD1420" s="181"/>
      <c r="BE1420" s="181"/>
      <c r="BI1420" s="181"/>
      <c r="BL1420" s="181"/>
      <c r="BM1420" s="181"/>
      <c r="BN1420" s="181"/>
      <c r="BO1420" s="181"/>
      <c r="BS1420" s="181"/>
    </row>
    <row r="1421" spans="41:71">
      <c r="AO1421" s="38">
        <f t="shared" si="390"/>
        <v>0</v>
      </c>
      <c r="AP1421" s="38">
        <f t="shared" si="391"/>
        <v>0</v>
      </c>
      <c r="AR1421" s="181"/>
      <c r="AS1421" s="181"/>
      <c r="AT1421" s="181"/>
      <c r="AU1421" s="181"/>
      <c r="AY1421" s="181"/>
      <c r="BB1421" s="181"/>
      <c r="BC1421" s="181"/>
      <c r="BD1421" s="181"/>
      <c r="BE1421" s="181"/>
      <c r="BI1421" s="181"/>
      <c r="BL1421" s="181"/>
      <c r="BM1421" s="181"/>
      <c r="BN1421" s="181"/>
      <c r="BO1421" s="181"/>
      <c r="BS1421" s="181"/>
    </row>
    <row r="1422" spans="41:71">
      <c r="AO1422" s="38">
        <f t="shared" si="390"/>
        <v>0</v>
      </c>
      <c r="AP1422" s="38">
        <f t="shared" si="391"/>
        <v>0</v>
      </c>
      <c r="AR1422" s="181"/>
      <c r="AS1422" s="181"/>
      <c r="AT1422" s="181"/>
      <c r="AU1422" s="181"/>
      <c r="AY1422" s="181"/>
      <c r="BB1422" s="181"/>
      <c r="BC1422" s="181"/>
      <c r="BD1422" s="181"/>
      <c r="BE1422" s="181"/>
      <c r="BI1422" s="181"/>
      <c r="BL1422" s="181"/>
      <c r="BM1422" s="181"/>
      <c r="BN1422" s="181"/>
      <c r="BO1422" s="181"/>
      <c r="BS1422" s="181"/>
    </row>
    <row r="1423" spans="41:71">
      <c r="AO1423" s="38">
        <f t="shared" si="390"/>
        <v>0</v>
      </c>
      <c r="AP1423" s="38">
        <f t="shared" si="391"/>
        <v>0</v>
      </c>
      <c r="AR1423" s="181"/>
      <c r="AS1423" s="181"/>
      <c r="AT1423" s="181"/>
      <c r="AU1423" s="181"/>
      <c r="AY1423" s="181"/>
      <c r="BB1423" s="181"/>
      <c r="BC1423" s="181"/>
      <c r="BD1423" s="181"/>
      <c r="BE1423" s="181"/>
      <c r="BI1423" s="181"/>
      <c r="BL1423" s="181"/>
      <c r="BM1423" s="181"/>
      <c r="BN1423" s="181"/>
      <c r="BO1423" s="181"/>
      <c r="BS1423" s="181"/>
    </row>
    <row r="1424" spans="41:71">
      <c r="AO1424" s="38">
        <f t="shared" si="390"/>
        <v>0</v>
      </c>
      <c r="AP1424" s="38">
        <f t="shared" si="391"/>
        <v>0</v>
      </c>
      <c r="AR1424" s="181"/>
      <c r="AS1424" s="181"/>
      <c r="AT1424" s="181"/>
      <c r="AU1424" s="181"/>
      <c r="AY1424" s="181"/>
      <c r="BB1424" s="181"/>
      <c r="BC1424" s="181"/>
      <c r="BD1424" s="181"/>
      <c r="BE1424" s="181"/>
      <c r="BI1424" s="181"/>
      <c r="BL1424" s="181"/>
      <c r="BM1424" s="181"/>
      <c r="BN1424" s="181"/>
      <c r="BO1424" s="181"/>
      <c r="BS1424" s="181"/>
    </row>
    <row r="1425" spans="41:71">
      <c r="AO1425" s="38">
        <f t="shared" si="390"/>
        <v>0</v>
      </c>
      <c r="AP1425" s="38">
        <f t="shared" si="391"/>
        <v>0</v>
      </c>
      <c r="AR1425" s="181"/>
      <c r="AS1425" s="181"/>
      <c r="AT1425" s="181"/>
      <c r="AU1425" s="181"/>
      <c r="AY1425" s="181"/>
      <c r="BB1425" s="181"/>
      <c r="BC1425" s="181"/>
      <c r="BD1425" s="181"/>
      <c r="BE1425" s="181"/>
      <c r="BI1425" s="181"/>
      <c r="BL1425" s="181"/>
      <c r="BM1425" s="181"/>
      <c r="BN1425" s="181"/>
      <c r="BO1425" s="181"/>
      <c r="BS1425" s="181"/>
    </row>
    <row r="1426" spans="41:71">
      <c r="AO1426" s="38">
        <f t="shared" si="390"/>
        <v>0</v>
      </c>
      <c r="AP1426" s="38">
        <f t="shared" si="391"/>
        <v>0</v>
      </c>
      <c r="AR1426" s="181"/>
      <c r="AS1426" s="181"/>
      <c r="AT1426" s="181"/>
      <c r="AU1426" s="181"/>
      <c r="AY1426" s="181"/>
      <c r="BB1426" s="181"/>
      <c r="BC1426" s="181"/>
      <c r="BD1426" s="181"/>
      <c r="BE1426" s="181"/>
      <c r="BI1426" s="181"/>
      <c r="BL1426" s="181"/>
      <c r="BM1426" s="181"/>
      <c r="BN1426" s="181"/>
      <c r="BO1426" s="181"/>
      <c r="BS1426" s="181"/>
    </row>
    <row r="1427" spans="41:71">
      <c r="AO1427" s="38">
        <f t="shared" si="390"/>
        <v>0</v>
      </c>
      <c r="AP1427" s="38">
        <f t="shared" si="391"/>
        <v>0</v>
      </c>
      <c r="AR1427" s="181"/>
      <c r="AS1427" s="181"/>
      <c r="AT1427" s="181"/>
      <c r="AU1427" s="181"/>
      <c r="AY1427" s="181"/>
      <c r="BB1427" s="181"/>
      <c r="BC1427" s="181"/>
      <c r="BD1427" s="181"/>
      <c r="BE1427" s="181"/>
      <c r="BI1427" s="181"/>
      <c r="BL1427" s="181"/>
      <c r="BM1427" s="181"/>
      <c r="BN1427" s="181"/>
      <c r="BO1427" s="181"/>
      <c r="BS1427" s="181"/>
    </row>
    <row r="1428" spans="41:71">
      <c r="AO1428" s="38">
        <f t="shared" si="390"/>
        <v>0</v>
      </c>
      <c r="AP1428" s="38">
        <f t="shared" si="391"/>
        <v>0</v>
      </c>
      <c r="AR1428" s="181"/>
      <c r="AS1428" s="181"/>
      <c r="AT1428" s="181"/>
      <c r="AU1428" s="181"/>
      <c r="AY1428" s="181"/>
      <c r="BB1428" s="181"/>
      <c r="BC1428" s="181"/>
      <c r="BD1428" s="181"/>
      <c r="BE1428" s="181"/>
      <c r="BI1428" s="181"/>
      <c r="BL1428" s="181"/>
      <c r="BM1428" s="181"/>
      <c r="BN1428" s="181"/>
      <c r="BO1428" s="181"/>
      <c r="BS1428" s="181"/>
    </row>
    <row r="1429" spans="41:71">
      <c r="AO1429" s="38">
        <f t="shared" si="390"/>
        <v>0</v>
      </c>
      <c r="AP1429" s="38">
        <f t="shared" si="391"/>
        <v>0</v>
      </c>
      <c r="AR1429" s="181"/>
      <c r="AS1429" s="181"/>
      <c r="AT1429" s="181"/>
      <c r="AU1429" s="181"/>
      <c r="AY1429" s="181"/>
      <c r="BB1429" s="181"/>
      <c r="BC1429" s="181"/>
      <c r="BD1429" s="181"/>
      <c r="BE1429" s="181"/>
      <c r="BI1429" s="181"/>
      <c r="BL1429" s="181"/>
      <c r="BM1429" s="181"/>
      <c r="BN1429" s="181"/>
      <c r="BO1429" s="181"/>
      <c r="BS1429" s="181"/>
    </row>
    <row r="1430" spans="41:71">
      <c r="AO1430" s="38">
        <f t="shared" si="390"/>
        <v>0</v>
      </c>
      <c r="AP1430" s="38">
        <f t="shared" si="391"/>
        <v>0</v>
      </c>
      <c r="AR1430" s="181"/>
      <c r="AS1430" s="181"/>
      <c r="AT1430" s="181"/>
      <c r="AU1430" s="181"/>
      <c r="AY1430" s="181"/>
      <c r="BB1430" s="181"/>
      <c r="BC1430" s="181"/>
      <c r="BD1430" s="181"/>
      <c r="BE1430" s="181"/>
      <c r="BI1430" s="181"/>
      <c r="BL1430" s="181"/>
      <c r="BM1430" s="181"/>
      <c r="BN1430" s="181"/>
      <c r="BO1430" s="181"/>
      <c r="BS1430" s="181"/>
    </row>
    <row r="1431" spans="41:71">
      <c r="AO1431" s="38">
        <f t="shared" si="390"/>
        <v>0</v>
      </c>
      <c r="AP1431" s="38">
        <f t="shared" si="391"/>
        <v>0</v>
      </c>
      <c r="AR1431" s="181"/>
      <c r="AS1431" s="181"/>
      <c r="AT1431" s="181"/>
      <c r="AU1431" s="181"/>
      <c r="AY1431" s="181"/>
      <c r="BB1431" s="181"/>
      <c r="BC1431" s="181"/>
      <c r="BD1431" s="181"/>
      <c r="BE1431" s="181"/>
      <c r="BI1431" s="181"/>
      <c r="BL1431" s="181"/>
      <c r="BM1431" s="181"/>
      <c r="BN1431" s="181"/>
      <c r="BO1431" s="181"/>
      <c r="BS1431" s="181"/>
    </row>
    <row r="1432" spans="41:71">
      <c r="AO1432" s="38">
        <f t="shared" si="390"/>
        <v>0</v>
      </c>
      <c r="AP1432" s="38">
        <f t="shared" si="391"/>
        <v>0</v>
      </c>
      <c r="AR1432" s="181"/>
      <c r="AS1432" s="181"/>
      <c r="AT1432" s="181"/>
      <c r="AU1432" s="181"/>
      <c r="AY1432" s="181"/>
      <c r="BB1432" s="181"/>
      <c r="BC1432" s="181"/>
      <c r="BD1432" s="181"/>
      <c r="BE1432" s="181"/>
      <c r="BI1432" s="181"/>
      <c r="BL1432" s="181"/>
      <c r="BM1432" s="181"/>
      <c r="BN1432" s="181"/>
      <c r="BO1432" s="181"/>
      <c r="BS1432" s="181"/>
    </row>
    <row r="1433" spans="41:71">
      <c r="AO1433" s="38">
        <f t="shared" si="390"/>
        <v>0</v>
      </c>
      <c r="AP1433" s="38">
        <f t="shared" si="391"/>
        <v>0</v>
      </c>
      <c r="AR1433" s="181"/>
      <c r="AS1433" s="181"/>
      <c r="AT1433" s="181"/>
      <c r="AU1433" s="181"/>
      <c r="AY1433" s="181"/>
      <c r="BB1433" s="181"/>
      <c r="BC1433" s="181"/>
      <c r="BD1433" s="181"/>
      <c r="BE1433" s="181"/>
      <c r="BI1433" s="181"/>
      <c r="BL1433" s="181"/>
      <c r="BM1433" s="181"/>
      <c r="BN1433" s="181"/>
      <c r="BO1433" s="181"/>
      <c r="BS1433" s="181"/>
    </row>
    <row r="1434" spans="41:71">
      <c r="AO1434" s="38">
        <f t="shared" si="390"/>
        <v>0</v>
      </c>
      <c r="AP1434" s="38">
        <f t="shared" si="391"/>
        <v>0</v>
      </c>
      <c r="AR1434" s="181"/>
      <c r="AS1434" s="181"/>
      <c r="AT1434" s="181"/>
      <c r="AU1434" s="181"/>
      <c r="AY1434" s="181"/>
      <c r="BB1434" s="181"/>
      <c r="BC1434" s="181"/>
      <c r="BD1434" s="181"/>
      <c r="BE1434" s="181"/>
      <c r="BI1434" s="181"/>
      <c r="BL1434" s="181"/>
      <c r="BM1434" s="181"/>
      <c r="BN1434" s="181"/>
      <c r="BO1434" s="181"/>
      <c r="BS1434" s="181"/>
    </row>
    <row r="1435" spans="41:71">
      <c r="AO1435" s="38">
        <f t="shared" si="390"/>
        <v>0</v>
      </c>
      <c r="AP1435" s="38">
        <f t="shared" si="391"/>
        <v>0</v>
      </c>
      <c r="AR1435" s="181"/>
      <c r="AS1435" s="181"/>
      <c r="AT1435" s="181"/>
      <c r="AU1435" s="181"/>
      <c r="AY1435" s="181"/>
      <c r="BB1435" s="181"/>
      <c r="BC1435" s="181"/>
      <c r="BD1435" s="181"/>
      <c r="BE1435" s="181"/>
      <c r="BI1435" s="181"/>
      <c r="BL1435" s="181"/>
      <c r="BM1435" s="181"/>
      <c r="BN1435" s="181"/>
      <c r="BO1435" s="181"/>
      <c r="BS1435" s="181"/>
    </row>
    <row r="1436" spans="41:71">
      <c r="AO1436" s="38">
        <f t="shared" si="390"/>
        <v>0</v>
      </c>
      <c r="AP1436" s="38">
        <f t="shared" si="391"/>
        <v>0</v>
      </c>
      <c r="AR1436" s="181"/>
      <c r="AS1436" s="181"/>
      <c r="AT1436" s="181"/>
      <c r="AU1436" s="181"/>
      <c r="AY1436" s="181"/>
      <c r="BB1436" s="181"/>
      <c r="BC1436" s="181"/>
      <c r="BD1436" s="181"/>
      <c r="BE1436" s="181"/>
      <c r="BI1436" s="181"/>
      <c r="BL1436" s="181"/>
      <c r="BM1436" s="181"/>
      <c r="BN1436" s="181"/>
      <c r="BO1436" s="181"/>
      <c r="BS1436" s="181"/>
    </row>
    <row r="1437" spans="41:71">
      <c r="AO1437" s="38">
        <f t="shared" si="390"/>
        <v>0</v>
      </c>
      <c r="AP1437" s="38">
        <f t="shared" si="391"/>
        <v>0</v>
      </c>
      <c r="AR1437" s="181"/>
      <c r="AS1437" s="181"/>
      <c r="AT1437" s="181"/>
      <c r="AU1437" s="181"/>
      <c r="AY1437" s="181"/>
      <c r="BB1437" s="181"/>
      <c r="BC1437" s="181"/>
      <c r="BD1437" s="181"/>
      <c r="BE1437" s="181"/>
      <c r="BI1437" s="181"/>
      <c r="BL1437" s="181"/>
      <c r="BM1437" s="181"/>
      <c r="BN1437" s="181"/>
      <c r="BO1437" s="181"/>
      <c r="BS1437" s="181"/>
    </row>
    <row r="1438" spans="41:71">
      <c r="AO1438" s="38">
        <f t="shared" si="390"/>
        <v>0</v>
      </c>
      <c r="AP1438" s="38">
        <f t="shared" si="391"/>
        <v>0</v>
      </c>
      <c r="AR1438" s="181"/>
      <c r="AS1438" s="181"/>
      <c r="AT1438" s="181"/>
      <c r="AU1438" s="181"/>
      <c r="AY1438" s="181"/>
      <c r="BB1438" s="181"/>
      <c r="BC1438" s="181"/>
      <c r="BD1438" s="181"/>
      <c r="BE1438" s="181"/>
      <c r="BI1438" s="181"/>
      <c r="BL1438" s="181"/>
      <c r="BM1438" s="181"/>
      <c r="BN1438" s="181"/>
      <c r="BO1438" s="181"/>
      <c r="BS1438" s="181"/>
    </row>
    <row r="1439" spans="41:71">
      <c r="AO1439" s="38">
        <f t="shared" si="390"/>
        <v>0</v>
      </c>
      <c r="AP1439" s="38">
        <f t="shared" si="391"/>
        <v>0</v>
      </c>
      <c r="AR1439" s="181"/>
      <c r="AS1439" s="181"/>
      <c r="AT1439" s="181"/>
      <c r="AU1439" s="181"/>
      <c r="AY1439" s="181"/>
      <c r="BB1439" s="181"/>
      <c r="BC1439" s="181"/>
      <c r="BD1439" s="181"/>
      <c r="BE1439" s="181"/>
      <c r="BI1439" s="181"/>
      <c r="BL1439" s="181"/>
      <c r="BM1439" s="181"/>
      <c r="BN1439" s="181"/>
      <c r="BO1439" s="181"/>
      <c r="BS1439" s="181"/>
    </row>
    <row r="1440" spans="41:71">
      <c r="AO1440" s="38">
        <f t="shared" si="390"/>
        <v>0</v>
      </c>
      <c r="AP1440" s="38">
        <f t="shared" si="391"/>
        <v>0</v>
      </c>
      <c r="AR1440" s="181"/>
      <c r="AS1440" s="181"/>
      <c r="AT1440" s="181"/>
      <c r="AU1440" s="181"/>
      <c r="AY1440" s="181"/>
      <c r="BB1440" s="181"/>
      <c r="BC1440" s="181"/>
      <c r="BD1440" s="181"/>
      <c r="BE1440" s="181"/>
      <c r="BI1440" s="181"/>
      <c r="BL1440" s="181"/>
      <c r="BM1440" s="181"/>
      <c r="BN1440" s="181"/>
      <c r="BO1440" s="181"/>
      <c r="BS1440" s="181"/>
    </row>
    <row r="1441" spans="41:71">
      <c r="AO1441" s="38">
        <f t="shared" si="390"/>
        <v>0</v>
      </c>
      <c r="AP1441" s="38">
        <f t="shared" si="391"/>
        <v>0</v>
      </c>
      <c r="AR1441" s="181"/>
      <c r="AS1441" s="181"/>
      <c r="AT1441" s="181"/>
      <c r="AU1441" s="181"/>
      <c r="AY1441" s="181"/>
      <c r="BB1441" s="181"/>
      <c r="BC1441" s="181"/>
      <c r="BD1441" s="181"/>
      <c r="BE1441" s="181"/>
      <c r="BI1441" s="181"/>
      <c r="BL1441" s="181"/>
      <c r="BM1441" s="181"/>
      <c r="BN1441" s="181"/>
      <c r="BO1441" s="181"/>
      <c r="BS1441" s="181"/>
    </row>
    <row r="1442" spans="41:71">
      <c r="AO1442" s="38">
        <f t="shared" si="390"/>
        <v>0</v>
      </c>
      <c r="AP1442" s="38">
        <f t="shared" si="391"/>
        <v>0</v>
      </c>
      <c r="AR1442" s="181"/>
      <c r="AS1442" s="181"/>
      <c r="AT1442" s="181"/>
      <c r="AU1442" s="181"/>
      <c r="AY1442" s="181"/>
      <c r="BB1442" s="181"/>
      <c r="BC1442" s="181"/>
      <c r="BD1442" s="181"/>
      <c r="BE1442" s="181"/>
      <c r="BI1442" s="181"/>
      <c r="BL1442" s="181"/>
      <c r="BM1442" s="181"/>
      <c r="BN1442" s="181"/>
      <c r="BO1442" s="181"/>
      <c r="BS1442" s="181"/>
    </row>
    <row r="1443" spans="41:71">
      <c r="AO1443" s="38">
        <f t="shared" si="390"/>
        <v>0</v>
      </c>
      <c r="AP1443" s="38">
        <f t="shared" si="391"/>
        <v>0</v>
      </c>
      <c r="AR1443" s="181"/>
      <c r="AS1443" s="181"/>
      <c r="AT1443" s="181"/>
      <c r="AU1443" s="181"/>
      <c r="AY1443" s="181"/>
      <c r="BB1443" s="181"/>
      <c r="BC1443" s="181"/>
      <c r="BD1443" s="181"/>
      <c r="BE1443" s="181"/>
      <c r="BI1443" s="181"/>
      <c r="BL1443" s="181"/>
      <c r="BM1443" s="181"/>
      <c r="BN1443" s="181"/>
      <c r="BO1443" s="181"/>
      <c r="BS1443" s="181"/>
    </row>
    <row r="1444" spans="41:71">
      <c r="AO1444" s="38">
        <f t="shared" si="390"/>
        <v>0</v>
      </c>
      <c r="AP1444" s="38">
        <f t="shared" si="391"/>
        <v>0</v>
      </c>
      <c r="AR1444" s="181"/>
      <c r="AS1444" s="181"/>
      <c r="AT1444" s="181"/>
      <c r="AU1444" s="181"/>
      <c r="AY1444" s="181"/>
      <c r="BB1444" s="181"/>
      <c r="BC1444" s="181"/>
      <c r="BD1444" s="181"/>
      <c r="BE1444" s="181"/>
      <c r="BI1444" s="181"/>
      <c r="BL1444" s="181"/>
      <c r="BM1444" s="181"/>
      <c r="BN1444" s="181"/>
      <c r="BO1444" s="181"/>
      <c r="BS1444" s="181"/>
    </row>
    <row r="1445" spans="41:71">
      <c r="AO1445" s="38">
        <f t="shared" si="390"/>
        <v>0</v>
      </c>
      <c r="AP1445" s="38">
        <f t="shared" si="391"/>
        <v>0</v>
      </c>
      <c r="AR1445" s="181"/>
      <c r="AS1445" s="181"/>
      <c r="AT1445" s="181"/>
      <c r="AU1445" s="181"/>
      <c r="AY1445" s="181"/>
      <c r="BB1445" s="181"/>
      <c r="BC1445" s="181"/>
      <c r="BD1445" s="181"/>
      <c r="BE1445" s="181"/>
      <c r="BI1445" s="181"/>
      <c r="BL1445" s="181"/>
      <c r="BM1445" s="181"/>
      <c r="BN1445" s="181"/>
      <c r="BO1445" s="181"/>
      <c r="BS1445" s="181"/>
    </row>
    <row r="1446" spans="41:71">
      <c r="AO1446" s="38">
        <f t="shared" si="390"/>
        <v>0</v>
      </c>
      <c r="AP1446" s="38">
        <f t="shared" si="391"/>
        <v>0</v>
      </c>
      <c r="AR1446" s="181"/>
      <c r="AS1446" s="181"/>
      <c r="AT1446" s="181"/>
      <c r="AU1446" s="181"/>
      <c r="AY1446" s="181"/>
      <c r="BB1446" s="181"/>
      <c r="BC1446" s="181"/>
      <c r="BD1446" s="181"/>
      <c r="BE1446" s="181"/>
      <c r="BI1446" s="181"/>
      <c r="BL1446" s="181"/>
      <c r="BM1446" s="181"/>
      <c r="BN1446" s="181"/>
      <c r="BO1446" s="181"/>
      <c r="BS1446" s="181"/>
    </row>
    <row r="1447" spans="41:71">
      <c r="AO1447" s="38">
        <f t="shared" si="390"/>
        <v>0</v>
      </c>
      <c r="AP1447" s="38">
        <f t="shared" si="391"/>
        <v>0</v>
      </c>
      <c r="AR1447" s="181"/>
      <c r="AS1447" s="181"/>
      <c r="AT1447" s="181"/>
      <c r="AU1447" s="181"/>
      <c r="AY1447" s="181"/>
      <c r="BB1447" s="181"/>
      <c r="BC1447" s="181"/>
      <c r="BD1447" s="181"/>
      <c r="BE1447" s="181"/>
      <c r="BI1447" s="181"/>
      <c r="BL1447" s="181"/>
      <c r="BM1447" s="181"/>
      <c r="BN1447" s="181"/>
      <c r="BO1447" s="181"/>
      <c r="BS1447" s="181"/>
    </row>
    <row r="1448" spans="41:71">
      <c r="AO1448" s="38">
        <f t="shared" si="390"/>
        <v>0</v>
      </c>
      <c r="AP1448" s="38">
        <f t="shared" si="391"/>
        <v>0</v>
      </c>
      <c r="AR1448" s="181"/>
      <c r="AS1448" s="181"/>
      <c r="AT1448" s="181"/>
      <c r="AU1448" s="181"/>
      <c r="AY1448" s="181"/>
      <c r="BB1448" s="181"/>
      <c r="BC1448" s="181"/>
      <c r="BD1448" s="181"/>
      <c r="BE1448" s="181"/>
      <c r="BI1448" s="181"/>
      <c r="BL1448" s="181"/>
      <c r="BM1448" s="181"/>
      <c r="BN1448" s="181"/>
      <c r="BO1448" s="181"/>
      <c r="BS1448" s="181"/>
    </row>
    <row r="1449" spans="41:71">
      <c r="AO1449" s="38">
        <f t="shared" si="390"/>
        <v>0</v>
      </c>
      <c r="AP1449" s="38">
        <f t="shared" si="391"/>
        <v>0</v>
      </c>
      <c r="AR1449" s="181"/>
      <c r="AS1449" s="181"/>
      <c r="AT1449" s="181"/>
      <c r="AU1449" s="181"/>
      <c r="AY1449" s="181"/>
      <c r="BB1449" s="181"/>
      <c r="BC1449" s="181"/>
      <c r="BD1449" s="181"/>
      <c r="BE1449" s="181"/>
      <c r="BI1449" s="181"/>
      <c r="BL1449" s="181"/>
      <c r="BM1449" s="181"/>
      <c r="BN1449" s="181"/>
      <c r="BO1449" s="181"/>
      <c r="BS1449" s="181"/>
    </row>
    <row r="1450" spans="41:71">
      <c r="AO1450" s="38">
        <f t="shared" si="390"/>
        <v>0</v>
      </c>
      <c r="AP1450" s="38">
        <f t="shared" si="391"/>
        <v>0</v>
      </c>
      <c r="AR1450" s="181"/>
      <c r="AS1450" s="181"/>
      <c r="AT1450" s="181"/>
      <c r="AU1450" s="181"/>
      <c r="AY1450" s="181"/>
      <c r="BB1450" s="181"/>
      <c r="BC1450" s="181"/>
      <c r="BD1450" s="181"/>
      <c r="BE1450" s="181"/>
      <c r="BI1450" s="181"/>
      <c r="BL1450" s="181"/>
      <c r="BM1450" s="181"/>
      <c r="BN1450" s="181"/>
      <c r="BO1450" s="181"/>
      <c r="BS1450" s="181"/>
    </row>
    <row r="1451" spans="41:71">
      <c r="AO1451" s="38">
        <f t="shared" si="390"/>
        <v>0</v>
      </c>
      <c r="AP1451" s="38">
        <f t="shared" si="391"/>
        <v>0</v>
      </c>
      <c r="AR1451" s="181"/>
      <c r="AS1451" s="181"/>
      <c r="AT1451" s="181"/>
      <c r="AU1451" s="181"/>
      <c r="AY1451" s="181"/>
      <c r="BB1451" s="181"/>
      <c r="BC1451" s="181"/>
      <c r="BD1451" s="181"/>
      <c r="BE1451" s="181"/>
      <c r="BI1451" s="181"/>
      <c r="BL1451" s="181"/>
      <c r="BM1451" s="181"/>
      <c r="BN1451" s="181"/>
      <c r="BO1451" s="181"/>
      <c r="BS1451" s="181"/>
    </row>
    <row r="1452" spans="41:71">
      <c r="AO1452" s="38">
        <f t="shared" si="390"/>
        <v>0</v>
      </c>
      <c r="AP1452" s="38">
        <f t="shared" si="391"/>
        <v>0</v>
      </c>
      <c r="AR1452" s="181"/>
      <c r="AS1452" s="181"/>
      <c r="AT1452" s="181"/>
      <c r="AU1452" s="181"/>
      <c r="AY1452" s="181"/>
      <c r="BB1452" s="181"/>
      <c r="BC1452" s="181"/>
      <c r="BD1452" s="181"/>
      <c r="BE1452" s="181"/>
      <c r="BI1452" s="181"/>
      <c r="BL1452" s="181"/>
      <c r="BM1452" s="181"/>
      <c r="BN1452" s="181"/>
      <c r="BO1452" s="181"/>
      <c r="BS1452" s="181"/>
    </row>
    <row r="1453" spans="41:71">
      <c r="AO1453" s="38">
        <f t="shared" si="390"/>
        <v>0</v>
      </c>
      <c r="AP1453" s="38">
        <f t="shared" si="391"/>
        <v>0</v>
      </c>
      <c r="AR1453" s="181"/>
      <c r="AS1453" s="181"/>
      <c r="AT1453" s="181"/>
      <c r="AU1453" s="181"/>
      <c r="AY1453" s="181"/>
      <c r="BB1453" s="181"/>
      <c r="BC1453" s="181"/>
      <c r="BD1453" s="181"/>
      <c r="BE1453" s="181"/>
      <c r="BI1453" s="181"/>
      <c r="BL1453" s="181"/>
      <c r="BM1453" s="181"/>
      <c r="BN1453" s="181"/>
      <c r="BO1453" s="181"/>
      <c r="BS1453" s="181"/>
    </row>
    <row r="1454" spans="41:71">
      <c r="AO1454" s="38">
        <f t="shared" si="390"/>
        <v>0</v>
      </c>
      <c r="AP1454" s="38">
        <f t="shared" si="391"/>
        <v>0</v>
      </c>
      <c r="AR1454" s="181"/>
      <c r="AS1454" s="181"/>
      <c r="AT1454" s="181"/>
      <c r="AU1454" s="181"/>
      <c r="AY1454" s="181"/>
      <c r="BB1454" s="181"/>
      <c r="BC1454" s="181"/>
      <c r="BD1454" s="181"/>
      <c r="BE1454" s="181"/>
      <c r="BI1454" s="181"/>
      <c r="BL1454" s="181"/>
      <c r="BM1454" s="181"/>
      <c r="BN1454" s="181"/>
      <c r="BO1454" s="181"/>
      <c r="BS1454" s="181"/>
    </row>
    <row r="1455" spans="41:71">
      <c r="AO1455" s="38">
        <f t="shared" si="390"/>
        <v>0</v>
      </c>
      <c r="AP1455" s="38">
        <f t="shared" si="391"/>
        <v>0</v>
      </c>
      <c r="AR1455" s="181"/>
      <c r="AS1455" s="181"/>
      <c r="AT1455" s="181"/>
      <c r="AU1455" s="181"/>
      <c r="AY1455" s="181"/>
      <c r="BB1455" s="181"/>
      <c r="BC1455" s="181"/>
      <c r="BD1455" s="181"/>
      <c r="BE1455" s="181"/>
      <c r="BI1455" s="181"/>
      <c r="BL1455" s="181"/>
      <c r="BM1455" s="181"/>
      <c r="BN1455" s="181"/>
      <c r="BO1455" s="181"/>
      <c r="BS1455" s="181"/>
    </row>
    <row r="1456" spans="41:71">
      <c r="AO1456" s="38">
        <f t="shared" si="390"/>
        <v>0</v>
      </c>
      <c r="AP1456" s="38">
        <f t="shared" si="391"/>
        <v>0</v>
      </c>
      <c r="AR1456" s="181"/>
      <c r="AS1456" s="181"/>
      <c r="AT1456" s="181"/>
      <c r="AU1456" s="181"/>
      <c r="AY1456" s="181"/>
      <c r="BB1456" s="181"/>
      <c r="BC1456" s="181"/>
      <c r="BD1456" s="181"/>
      <c r="BE1456" s="181"/>
      <c r="BI1456" s="181"/>
      <c r="BL1456" s="181"/>
      <c r="BM1456" s="181"/>
      <c r="BN1456" s="181"/>
      <c r="BO1456" s="181"/>
      <c r="BS1456" s="181"/>
    </row>
    <row r="1457" spans="41:71">
      <c r="AO1457" s="38">
        <f t="shared" si="390"/>
        <v>0</v>
      </c>
      <c r="AP1457" s="38">
        <f t="shared" si="391"/>
        <v>0</v>
      </c>
      <c r="AR1457" s="181"/>
      <c r="AS1457" s="181"/>
      <c r="AT1457" s="181"/>
      <c r="AU1457" s="181"/>
      <c r="AY1457" s="181"/>
      <c r="BB1457" s="181"/>
      <c r="BC1457" s="181"/>
      <c r="BD1457" s="181"/>
      <c r="BE1457" s="181"/>
      <c r="BI1457" s="181"/>
      <c r="BL1457" s="181"/>
      <c r="BM1457" s="181"/>
      <c r="BN1457" s="181"/>
      <c r="BO1457" s="181"/>
      <c r="BS1457" s="181"/>
    </row>
    <row r="1458" spans="41:71">
      <c r="AO1458" s="38">
        <f t="shared" si="390"/>
        <v>0</v>
      </c>
      <c r="AP1458" s="38">
        <f t="shared" si="391"/>
        <v>0</v>
      </c>
      <c r="AR1458" s="181"/>
      <c r="AS1458" s="181"/>
      <c r="AT1458" s="181"/>
      <c r="AU1458" s="181"/>
      <c r="AY1458" s="181"/>
      <c r="BB1458" s="181"/>
      <c r="BC1458" s="181"/>
      <c r="BD1458" s="181"/>
      <c r="BE1458" s="181"/>
      <c r="BI1458" s="181"/>
      <c r="BL1458" s="181"/>
      <c r="BM1458" s="181"/>
      <c r="BN1458" s="181"/>
      <c r="BO1458" s="181"/>
      <c r="BS1458" s="181"/>
    </row>
    <row r="1459" spans="41:71">
      <c r="AO1459" s="38">
        <f t="shared" si="390"/>
        <v>0</v>
      </c>
      <c r="AP1459" s="38">
        <f t="shared" si="391"/>
        <v>0</v>
      </c>
      <c r="AR1459" s="181"/>
      <c r="AS1459" s="181"/>
      <c r="AT1459" s="181"/>
      <c r="AU1459" s="181"/>
      <c r="AY1459" s="181"/>
      <c r="BB1459" s="181"/>
      <c r="BC1459" s="181"/>
      <c r="BD1459" s="181"/>
      <c r="BE1459" s="181"/>
      <c r="BI1459" s="181"/>
      <c r="BL1459" s="181"/>
      <c r="BM1459" s="181"/>
      <c r="BN1459" s="181"/>
      <c r="BO1459" s="181"/>
      <c r="BS1459" s="181"/>
    </row>
    <row r="1460" spans="41:71">
      <c r="AO1460" s="38">
        <f t="shared" si="390"/>
        <v>0</v>
      </c>
      <c r="AP1460" s="38">
        <f t="shared" si="391"/>
        <v>0</v>
      </c>
      <c r="AR1460" s="181"/>
      <c r="AS1460" s="181"/>
      <c r="AT1460" s="181"/>
      <c r="AU1460" s="181"/>
      <c r="AY1460" s="181"/>
      <c r="BB1460" s="181"/>
      <c r="BC1460" s="181"/>
      <c r="BD1460" s="181"/>
      <c r="BE1460" s="181"/>
      <c r="BI1460" s="181"/>
      <c r="BL1460" s="181"/>
      <c r="BM1460" s="181"/>
      <c r="BN1460" s="181"/>
      <c r="BO1460" s="181"/>
      <c r="BS1460" s="181"/>
    </row>
    <row r="1461" spans="41:71">
      <c r="AO1461" s="38">
        <f t="shared" si="390"/>
        <v>0</v>
      </c>
      <c r="AP1461" s="38">
        <f t="shared" si="391"/>
        <v>0</v>
      </c>
      <c r="AR1461" s="181"/>
      <c r="AS1461" s="181"/>
      <c r="AT1461" s="181"/>
      <c r="AU1461" s="181"/>
      <c r="AY1461" s="181"/>
      <c r="BB1461" s="181"/>
      <c r="BC1461" s="181"/>
      <c r="BD1461" s="181"/>
      <c r="BE1461" s="181"/>
      <c r="BI1461" s="181"/>
      <c r="BL1461" s="181"/>
      <c r="BM1461" s="181"/>
      <c r="BN1461" s="181"/>
      <c r="BO1461" s="181"/>
      <c r="BS1461" s="181"/>
    </row>
    <row r="1462" spans="41:71">
      <c r="AO1462" s="38">
        <f t="shared" si="390"/>
        <v>0</v>
      </c>
      <c r="AP1462" s="38">
        <f t="shared" si="391"/>
        <v>0</v>
      </c>
      <c r="AR1462" s="181"/>
      <c r="AS1462" s="181"/>
      <c r="AT1462" s="181"/>
      <c r="AU1462" s="181"/>
      <c r="AY1462" s="181"/>
      <c r="BB1462" s="181"/>
      <c r="BC1462" s="181"/>
      <c r="BD1462" s="181"/>
      <c r="BE1462" s="181"/>
      <c r="BI1462" s="181"/>
      <c r="BL1462" s="181"/>
      <c r="BM1462" s="181"/>
      <c r="BN1462" s="181"/>
      <c r="BO1462" s="181"/>
      <c r="BS1462" s="181"/>
    </row>
    <row r="1463" spans="41:71">
      <c r="AO1463" s="38">
        <f t="shared" si="390"/>
        <v>0</v>
      </c>
      <c r="AP1463" s="38">
        <f t="shared" si="391"/>
        <v>0</v>
      </c>
      <c r="AR1463" s="181"/>
      <c r="AS1463" s="181"/>
      <c r="AT1463" s="181"/>
      <c r="AU1463" s="181"/>
      <c r="AY1463" s="181"/>
      <c r="BB1463" s="181"/>
      <c r="BC1463" s="181"/>
      <c r="BD1463" s="181"/>
      <c r="BE1463" s="181"/>
      <c r="BI1463" s="181"/>
      <c r="BL1463" s="181"/>
      <c r="BM1463" s="181"/>
      <c r="BN1463" s="181"/>
      <c r="BO1463" s="181"/>
      <c r="BS1463" s="181"/>
    </row>
    <row r="1464" spans="41:71">
      <c r="AO1464" s="38">
        <f t="shared" si="390"/>
        <v>0</v>
      </c>
      <c r="AP1464" s="38">
        <f t="shared" si="391"/>
        <v>0</v>
      </c>
      <c r="AR1464" s="181"/>
      <c r="AS1464" s="181"/>
      <c r="AT1464" s="181"/>
      <c r="AU1464" s="181"/>
      <c r="AY1464" s="181"/>
      <c r="BB1464" s="181"/>
      <c r="BC1464" s="181"/>
      <c r="BD1464" s="181"/>
      <c r="BE1464" s="181"/>
      <c r="BI1464" s="181"/>
      <c r="BL1464" s="181"/>
      <c r="BM1464" s="181"/>
      <c r="BN1464" s="181"/>
      <c r="BO1464" s="181"/>
      <c r="BS1464" s="181"/>
    </row>
    <row r="1465" spans="41:71">
      <c r="AO1465" s="38">
        <f t="shared" si="390"/>
        <v>0</v>
      </c>
      <c r="AP1465" s="38">
        <f t="shared" si="391"/>
        <v>0</v>
      </c>
      <c r="AR1465" s="181"/>
      <c r="AS1465" s="181"/>
      <c r="AT1465" s="181"/>
      <c r="AU1465" s="181"/>
      <c r="AY1465" s="181"/>
      <c r="BB1465" s="181"/>
      <c r="BC1465" s="181"/>
      <c r="BD1465" s="181"/>
      <c r="BE1465" s="181"/>
      <c r="BI1465" s="181"/>
      <c r="BL1465" s="181"/>
      <c r="BM1465" s="181"/>
      <c r="BN1465" s="181"/>
      <c r="BO1465" s="181"/>
      <c r="BS1465" s="181"/>
    </row>
    <row r="1466" spans="41:71">
      <c r="AO1466" s="38">
        <f t="shared" si="390"/>
        <v>0</v>
      </c>
      <c r="AP1466" s="38">
        <f t="shared" si="391"/>
        <v>0</v>
      </c>
      <c r="AR1466" s="181"/>
      <c r="AS1466" s="181"/>
      <c r="AT1466" s="181"/>
      <c r="AU1466" s="181"/>
      <c r="AY1466" s="181"/>
      <c r="BB1466" s="181"/>
      <c r="BC1466" s="181"/>
      <c r="BD1466" s="181"/>
      <c r="BE1466" s="181"/>
      <c r="BI1466" s="181"/>
      <c r="BL1466" s="181"/>
      <c r="BM1466" s="181"/>
      <c r="BN1466" s="181"/>
      <c r="BO1466" s="181"/>
      <c r="BS1466" s="181"/>
    </row>
    <row r="1467" spans="41:71">
      <c r="AO1467" s="38">
        <f t="shared" si="390"/>
        <v>0</v>
      </c>
      <c r="AP1467" s="38">
        <f t="shared" si="391"/>
        <v>0</v>
      </c>
      <c r="AR1467" s="181"/>
      <c r="AS1467" s="181"/>
      <c r="AT1467" s="181"/>
      <c r="AU1467" s="181"/>
      <c r="AY1467" s="181"/>
      <c r="BB1467" s="181"/>
      <c r="BC1467" s="181"/>
      <c r="BD1467" s="181"/>
      <c r="BE1467" s="181"/>
      <c r="BI1467" s="181"/>
      <c r="BL1467" s="181"/>
      <c r="BM1467" s="181"/>
      <c r="BN1467" s="181"/>
      <c r="BO1467" s="181"/>
      <c r="BS1467" s="181"/>
    </row>
    <row r="1468" spans="41:71">
      <c r="AO1468" s="38">
        <f t="shared" si="390"/>
        <v>0</v>
      </c>
      <c r="AP1468" s="38">
        <f t="shared" si="391"/>
        <v>0</v>
      </c>
      <c r="AR1468" s="181"/>
      <c r="AS1468" s="181"/>
      <c r="AT1468" s="181"/>
      <c r="AU1468" s="181"/>
      <c r="AY1468" s="181"/>
      <c r="BB1468" s="181"/>
      <c r="BC1468" s="181"/>
      <c r="BD1468" s="181"/>
      <c r="BE1468" s="181"/>
      <c r="BI1468" s="181"/>
      <c r="BL1468" s="181"/>
      <c r="BM1468" s="181"/>
      <c r="BN1468" s="181"/>
      <c r="BO1468" s="181"/>
      <c r="BS1468" s="181"/>
    </row>
    <row r="1469" spans="41:71">
      <c r="AO1469" s="38">
        <f t="shared" si="390"/>
        <v>0</v>
      </c>
      <c r="AP1469" s="38">
        <f t="shared" si="391"/>
        <v>0</v>
      </c>
      <c r="AR1469" s="181"/>
      <c r="AS1469" s="181"/>
      <c r="AT1469" s="181"/>
      <c r="AU1469" s="181"/>
      <c r="AY1469" s="181"/>
      <c r="BB1469" s="181"/>
      <c r="BC1469" s="181"/>
      <c r="BD1469" s="181"/>
      <c r="BE1469" s="181"/>
      <c r="BI1469" s="181"/>
      <c r="BL1469" s="181"/>
      <c r="BM1469" s="181"/>
      <c r="BN1469" s="181"/>
      <c r="BO1469" s="181"/>
      <c r="BS1469" s="181"/>
    </row>
    <row r="1470" spans="41:71">
      <c r="AO1470" s="38">
        <f t="shared" si="390"/>
        <v>0</v>
      </c>
      <c r="AP1470" s="38">
        <f t="shared" si="391"/>
        <v>0</v>
      </c>
      <c r="AR1470" s="181"/>
      <c r="AS1470" s="181"/>
      <c r="AT1470" s="181"/>
      <c r="AU1470" s="181"/>
      <c r="AY1470" s="181"/>
      <c r="BB1470" s="181"/>
      <c r="BC1470" s="181"/>
      <c r="BD1470" s="181"/>
      <c r="BE1470" s="181"/>
      <c r="BI1470" s="181"/>
      <c r="BL1470" s="181"/>
      <c r="BM1470" s="181"/>
      <c r="BN1470" s="181"/>
      <c r="BO1470" s="181"/>
      <c r="BS1470" s="181"/>
    </row>
    <row r="1471" spans="41:71">
      <c r="AO1471" s="38">
        <f t="shared" si="390"/>
        <v>0</v>
      </c>
      <c r="AP1471" s="38">
        <f t="shared" si="391"/>
        <v>0</v>
      </c>
      <c r="AR1471" s="181"/>
      <c r="AS1471" s="181"/>
      <c r="AT1471" s="181"/>
      <c r="AU1471" s="181"/>
      <c r="AY1471" s="181"/>
      <c r="BB1471" s="181"/>
      <c r="BC1471" s="181"/>
      <c r="BD1471" s="181"/>
      <c r="BE1471" s="181"/>
      <c r="BI1471" s="181"/>
      <c r="BL1471" s="181"/>
      <c r="BM1471" s="181"/>
      <c r="BN1471" s="181"/>
      <c r="BO1471" s="181"/>
      <c r="BS1471" s="181"/>
    </row>
    <row r="1472" spans="41:71">
      <c r="AO1472" s="38">
        <f t="shared" si="390"/>
        <v>0</v>
      </c>
      <c r="AP1472" s="38">
        <f t="shared" si="391"/>
        <v>0</v>
      </c>
      <c r="AR1472" s="181"/>
      <c r="AS1472" s="181"/>
      <c r="AT1472" s="181"/>
      <c r="AU1472" s="181"/>
      <c r="AY1472" s="181"/>
      <c r="BB1472" s="181"/>
      <c r="BC1472" s="181"/>
      <c r="BD1472" s="181"/>
      <c r="BE1472" s="181"/>
      <c r="BI1472" s="181"/>
      <c r="BL1472" s="181"/>
      <c r="BM1472" s="181"/>
      <c r="BN1472" s="181"/>
      <c r="BO1472" s="181"/>
      <c r="BS1472" s="181"/>
    </row>
    <row r="1473" spans="41:71">
      <c r="AO1473" s="38">
        <f t="shared" si="390"/>
        <v>0</v>
      </c>
      <c r="AP1473" s="38">
        <f t="shared" si="391"/>
        <v>0</v>
      </c>
      <c r="AR1473" s="181"/>
      <c r="AS1473" s="181"/>
      <c r="AT1473" s="181"/>
      <c r="AU1473" s="181"/>
      <c r="AY1473" s="181"/>
      <c r="BB1473" s="181"/>
      <c r="BC1473" s="181"/>
      <c r="BD1473" s="181"/>
      <c r="BE1473" s="181"/>
      <c r="BI1473" s="181"/>
      <c r="BL1473" s="181"/>
      <c r="BM1473" s="181"/>
      <c r="BN1473" s="181"/>
      <c r="BO1473" s="181"/>
      <c r="BS1473" s="181"/>
    </row>
    <row r="1474" spans="41:71">
      <c r="AO1474" s="38">
        <f t="shared" si="390"/>
        <v>0</v>
      </c>
      <c r="AP1474" s="38">
        <f t="shared" si="391"/>
        <v>0</v>
      </c>
      <c r="AR1474" s="181"/>
      <c r="AS1474" s="181"/>
      <c r="AT1474" s="181"/>
      <c r="AU1474" s="181"/>
      <c r="AY1474" s="181"/>
      <c r="BB1474" s="181"/>
      <c r="BC1474" s="181"/>
      <c r="BD1474" s="181"/>
      <c r="BE1474" s="181"/>
      <c r="BI1474" s="181"/>
      <c r="BL1474" s="181"/>
      <c r="BM1474" s="181"/>
      <c r="BN1474" s="181"/>
      <c r="BO1474" s="181"/>
      <c r="BS1474" s="181"/>
    </row>
    <row r="1475" spans="41:71">
      <c r="AO1475" s="38">
        <f t="shared" si="390"/>
        <v>0</v>
      </c>
      <c r="AP1475" s="38">
        <f t="shared" si="391"/>
        <v>0</v>
      </c>
      <c r="AR1475" s="181"/>
      <c r="AS1475" s="181"/>
      <c r="AT1475" s="181"/>
      <c r="AU1475" s="181"/>
      <c r="AY1475" s="181"/>
      <c r="BB1475" s="181"/>
      <c r="BC1475" s="181"/>
      <c r="BD1475" s="181"/>
      <c r="BE1475" s="181"/>
      <c r="BI1475" s="181"/>
      <c r="BL1475" s="181"/>
      <c r="BM1475" s="181"/>
      <c r="BN1475" s="181"/>
      <c r="BO1475" s="181"/>
      <c r="BS1475" s="181"/>
    </row>
    <row r="1476" spans="41:71">
      <c r="AO1476" s="38">
        <f t="shared" ref="AO1476:AO1539" si="392">B1477+1-1</f>
        <v>0</v>
      </c>
      <c r="AP1476" s="38">
        <f t="shared" ref="AP1476:AP1539" si="393">A1477</f>
        <v>0</v>
      </c>
      <c r="AR1476" s="181"/>
      <c r="AS1476" s="181"/>
      <c r="AT1476" s="181"/>
      <c r="AU1476" s="181"/>
      <c r="AY1476" s="181"/>
      <c r="BB1476" s="181"/>
      <c r="BC1476" s="181"/>
      <c r="BD1476" s="181"/>
      <c r="BE1476" s="181"/>
      <c r="BI1476" s="181"/>
      <c r="BL1476" s="181"/>
      <c r="BM1476" s="181"/>
      <c r="BN1476" s="181"/>
      <c r="BO1476" s="181"/>
      <c r="BS1476" s="181"/>
    </row>
    <row r="1477" spans="41:71">
      <c r="AO1477" s="38">
        <f t="shared" si="392"/>
        <v>0</v>
      </c>
      <c r="AP1477" s="38">
        <f t="shared" si="393"/>
        <v>0</v>
      </c>
      <c r="AR1477" s="181"/>
      <c r="AS1477" s="181"/>
      <c r="AT1477" s="181"/>
      <c r="AU1477" s="181"/>
      <c r="AY1477" s="181"/>
      <c r="BB1477" s="181"/>
      <c r="BC1477" s="181"/>
      <c r="BD1477" s="181"/>
      <c r="BE1477" s="181"/>
      <c r="BI1477" s="181"/>
      <c r="BL1477" s="181"/>
      <c r="BM1477" s="181"/>
      <c r="BN1477" s="181"/>
      <c r="BO1477" s="181"/>
      <c r="BS1477" s="181"/>
    </row>
    <row r="1478" spans="41:71">
      <c r="AO1478" s="38">
        <f t="shared" si="392"/>
        <v>0</v>
      </c>
      <c r="AP1478" s="38">
        <f t="shared" si="393"/>
        <v>0</v>
      </c>
      <c r="AR1478" s="181"/>
      <c r="AS1478" s="181"/>
      <c r="AT1478" s="181"/>
      <c r="AU1478" s="181"/>
      <c r="AY1478" s="181"/>
      <c r="BB1478" s="181"/>
      <c r="BC1478" s="181"/>
      <c r="BD1478" s="181"/>
      <c r="BE1478" s="181"/>
      <c r="BI1478" s="181"/>
      <c r="BL1478" s="181"/>
      <c r="BM1478" s="181"/>
      <c r="BN1478" s="181"/>
      <c r="BO1478" s="181"/>
      <c r="BS1478" s="181"/>
    </row>
    <row r="1479" spans="41:71">
      <c r="AO1479" s="38">
        <f t="shared" si="392"/>
        <v>0</v>
      </c>
      <c r="AP1479" s="38">
        <f t="shared" si="393"/>
        <v>0</v>
      </c>
      <c r="AR1479" s="181"/>
      <c r="AS1479" s="181"/>
      <c r="AT1479" s="181"/>
      <c r="AU1479" s="181"/>
      <c r="AY1479" s="181"/>
      <c r="BB1479" s="181"/>
      <c r="BC1479" s="181"/>
      <c r="BD1479" s="181"/>
      <c r="BE1479" s="181"/>
      <c r="BI1479" s="181"/>
      <c r="BL1479" s="181"/>
      <c r="BM1479" s="181"/>
      <c r="BN1479" s="181"/>
      <c r="BO1479" s="181"/>
      <c r="BS1479" s="181"/>
    </row>
    <row r="1480" spans="41:71">
      <c r="AO1480" s="38">
        <f t="shared" si="392"/>
        <v>0</v>
      </c>
      <c r="AP1480" s="38">
        <f t="shared" si="393"/>
        <v>0</v>
      </c>
      <c r="AR1480" s="181"/>
      <c r="AS1480" s="181"/>
      <c r="AT1480" s="181"/>
      <c r="AU1480" s="181"/>
      <c r="AY1480" s="181"/>
      <c r="BB1480" s="181"/>
      <c r="BC1480" s="181"/>
      <c r="BD1480" s="181"/>
      <c r="BE1480" s="181"/>
      <c r="BI1480" s="181"/>
      <c r="BL1480" s="181"/>
      <c r="BM1480" s="181"/>
      <c r="BN1480" s="181"/>
      <c r="BO1480" s="181"/>
      <c r="BS1480" s="181"/>
    </row>
    <row r="1481" spans="41:71">
      <c r="AO1481" s="38">
        <f t="shared" si="392"/>
        <v>0</v>
      </c>
      <c r="AP1481" s="38">
        <f t="shared" si="393"/>
        <v>0</v>
      </c>
      <c r="AR1481" s="181"/>
      <c r="AS1481" s="181"/>
      <c r="AT1481" s="181"/>
      <c r="AU1481" s="181"/>
      <c r="AY1481" s="181"/>
      <c r="BB1481" s="181"/>
      <c r="BC1481" s="181"/>
      <c r="BD1481" s="181"/>
      <c r="BE1481" s="181"/>
      <c r="BI1481" s="181"/>
      <c r="BL1481" s="181"/>
      <c r="BM1481" s="181"/>
      <c r="BN1481" s="181"/>
      <c r="BO1481" s="181"/>
      <c r="BS1481" s="181"/>
    </row>
    <row r="1482" spans="41:71">
      <c r="AO1482" s="38">
        <f t="shared" si="392"/>
        <v>0</v>
      </c>
      <c r="AP1482" s="38">
        <f t="shared" si="393"/>
        <v>0</v>
      </c>
      <c r="AR1482" s="181"/>
      <c r="AS1482" s="181"/>
      <c r="AT1482" s="181"/>
      <c r="AU1482" s="181"/>
      <c r="AY1482" s="181"/>
      <c r="BB1482" s="181"/>
      <c r="BC1482" s="181"/>
      <c r="BD1482" s="181"/>
      <c r="BE1482" s="181"/>
      <c r="BI1482" s="181"/>
      <c r="BL1482" s="181"/>
      <c r="BM1482" s="181"/>
      <c r="BN1482" s="181"/>
      <c r="BO1482" s="181"/>
      <c r="BS1482" s="181"/>
    </row>
    <row r="1483" spans="41:71">
      <c r="AO1483" s="38">
        <f t="shared" si="392"/>
        <v>0</v>
      </c>
      <c r="AP1483" s="38">
        <f t="shared" si="393"/>
        <v>0</v>
      </c>
      <c r="AR1483" s="181"/>
      <c r="AS1483" s="181"/>
      <c r="AT1483" s="181"/>
      <c r="AU1483" s="181"/>
      <c r="AY1483" s="181"/>
      <c r="BB1483" s="181"/>
      <c r="BC1483" s="181"/>
      <c r="BD1483" s="181"/>
      <c r="BE1483" s="181"/>
      <c r="BI1483" s="181"/>
      <c r="BL1483" s="181"/>
      <c r="BM1483" s="181"/>
      <c r="BN1483" s="181"/>
      <c r="BO1483" s="181"/>
      <c r="BS1483" s="181"/>
    </row>
    <row r="1484" spans="41:71">
      <c r="AO1484" s="38">
        <f t="shared" si="392"/>
        <v>0</v>
      </c>
      <c r="AP1484" s="38">
        <f t="shared" si="393"/>
        <v>0</v>
      </c>
      <c r="AR1484" s="181"/>
      <c r="AS1484" s="181"/>
      <c r="AT1484" s="181"/>
      <c r="AU1484" s="181"/>
      <c r="AY1484" s="181"/>
      <c r="BB1484" s="181"/>
      <c r="BC1484" s="181"/>
      <c r="BD1484" s="181"/>
      <c r="BE1484" s="181"/>
      <c r="BI1484" s="181"/>
      <c r="BL1484" s="181"/>
      <c r="BM1484" s="181"/>
      <c r="BN1484" s="181"/>
      <c r="BO1484" s="181"/>
      <c r="BS1484" s="181"/>
    </row>
    <row r="1485" spans="41:71">
      <c r="AO1485" s="38">
        <f t="shared" si="392"/>
        <v>0</v>
      </c>
      <c r="AP1485" s="38">
        <f t="shared" si="393"/>
        <v>0</v>
      </c>
      <c r="AR1485" s="181"/>
      <c r="AS1485" s="181"/>
      <c r="AT1485" s="181"/>
      <c r="AU1485" s="181"/>
      <c r="AY1485" s="181"/>
      <c r="BB1485" s="181"/>
      <c r="BC1485" s="181"/>
      <c r="BD1485" s="181"/>
      <c r="BE1485" s="181"/>
      <c r="BI1485" s="181"/>
      <c r="BL1485" s="181"/>
      <c r="BM1485" s="181"/>
      <c r="BN1485" s="181"/>
      <c r="BO1485" s="181"/>
      <c r="BS1485" s="181"/>
    </row>
    <row r="1486" spans="41:71">
      <c r="AO1486" s="38">
        <f t="shared" si="392"/>
        <v>0</v>
      </c>
      <c r="AP1486" s="38">
        <f t="shared" si="393"/>
        <v>0</v>
      </c>
      <c r="AR1486" s="181"/>
      <c r="AS1486" s="181"/>
      <c r="AT1486" s="181"/>
      <c r="AU1486" s="181"/>
      <c r="AY1486" s="181"/>
      <c r="BB1486" s="181"/>
      <c r="BC1486" s="181"/>
      <c r="BD1486" s="181"/>
      <c r="BE1486" s="181"/>
      <c r="BI1486" s="181"/>
      <c r="BL1486" s="181"/>
      <c r="BM1486" s="181"/>
      <c r="BN1486" s="181"/>
      <c r="BO1486" s="181"/>
      <c r="BS1486" s="181"/>
    </row>
    <row r="1487" spans="41:71">
      <c r="AO1487" s="38">
        <f t="shared" si="392"/>
        <v>0</v>
      </c>
      <c r="AP1487" s="38">
        <f t="shared" si="393"/>
        <v>0</v>
      </c>
      <c r="AR1487" s="181"/>
      <c r="AS1487" s="181"/>
      <c r="AT1487" s="181"/>
      <c r="AU1487" s="181"/>
      <c r="AY1487" s="181"/>
      <c r="BB1487" s="181"/>
      <c r="BC1487" s="181"/>
      <c r="BD1487" s="181"/>
      <c r="BE1487" s="181"/>
      <c r="BI1487" s="181"/>
      <c r="BL1487" s="181"/>
      <c r="BM1487" s="181"/>
      <c r="BN1487" s="181"/>
      <c r="BO1487" s="181"/>
      <c r="BS1487" s="181"/>
    </row>
    <row r="1488" spans="41:71">
      <c r="AO1488" s="38">
        <f t="shared" si="392"/>
        <v>0</v>
      </c>
      <c r="AP1488" s="38">
        <f t="shared" si="393"/>
        <v>0</v>
      </c>
      <c r="AR1488" s="181"/>
      <c r="AS1488" s="181"/>
      <c r="AT1488" s="181"/>
      <c r="AU1488" s="181"/>
      <c r="AY1488" s="181"/>
      <c r="BB1488" s="181"/>
      <c r="BC1488" s="181"/>
      <c r="BD1488" s="181"/>
      <c r="BE1488" s="181"/>
      <c r="BI1488" s="181"/>
      <c r="BL1488" s="181"/>
      <c r="BM1488" s="181"/>
      <c r="BN1488" s="181"/>
      <c r="BO1488" s="181"/>
      <c r="BS1488" s="181"/>
    </row>
    <row r="1489" spans="41:71">
      <c r="AO1489" s="38">
        <f t="shared" si="392"/>
        <v>0</v>
      </c>
      <c r="AP1489" s="38">
        <f t="shared" si="393"/>
        <v>0</v>
      </c>
      <c r="AR1489" s="181"/>
      <c r="AS1489" s="181"/>
      <c r="AT1489" s="181"/>
      <c r="AU1489" s="181"/>
      <c r="AY1489" s="181"/>
      <c r="BB1489" s="181"/>
      <c r="BC1489" s="181"/>
      <c r="BD1489" s="181"/>
      <c r="BE1489" s="181"/>
      <c r="BI1489" s="181"/>
      <c r="BL1489" s="181"/>
      <c r="BM1489" s="181"/>
      <c r="BN1489" s="181"/>
      <c r="BO1489" s="181"/>
      <c r="BS1489" s="181"/>
    </row>
    <row r="1490" spans="41:71">
      <c r="AO1490" s="38">
        <f t="shared" si="392"/>
        <v>0</v>
      </c>
      <c r="AP1490" s="38">
        <f t="shared" si="393"/>
        <v>0</v>
      </c>
      <c r="AR1490" s="181"/>
      <c r="AS1490" s="181"/>
      <c r="AT1490" s="181"/>
      <c r="AU1490" s="181"/>
      <c r="AY1490" s="181"/>
      <c r="BB1490" s="181"/>
      <c r="BC1490" s="181"/>
      <c r="BD1490" s="181"/>
      <c r="BE1490" s="181"/>
      <c r="BI1490" s="181"/>
      <c r="BL1490" s="181"/>
      <c r="BM1490" s="181"/>
      <c r="BN1490" s="181"/>
      <c r="BO1490" s="181"/>
      <c r="BS1490" s="181"/>
    </row>
    <row r="1491" spans="41:71">
      <c r="AO1491" s="38">
        <f t="shared" si="392"/>
        <v>0</v>
      </c>
      <c r="AP1491" s="38">
        <f t="shared" si="393"/>
        <v>0</v>
      </c>
      <c r="AR1491" s="181"/>
      <c r="AS1491" s="181"/>
      <c r="AT1491" s="181"/>
      <c r="AU1491" s="181"/>
      <c r="AY1491" s="181"/>
      <c r="BB1491" s="181"/>
      <c r="BC1491" s="181"/>
      <c r="BD1491" s="181"/>
      <c r="BE1491" s="181"/>
      <c r="BI1491" s="181"/>
      <c r="BL1491" s="181"/>
      <c r="BM1491" s="181"/>
      <c r="BN1491" s="181"/>
      <c r="BO1491" s="181"/>
      <c r="BS1491" s="181"/>
    </row>
    <row r="1492" spans="41:71">
      <c r="AO1492" s="38">
        <f t="shared" si="392"/>
        <v>0</v>
      </c>
      <c r="AP1492" s="38">
        <f t="shared" si="393"/>
        <v>0</v>
      </c>
      <c r="AR1492" s="181"/>
      <c r="AS1492" s="181"/>
      <c r="AT1492" s="181"/>
      <c r="AU1492" s="181"/>
      <c r="AY1492" s="181"/>
      <c r="BB1492" s="181"/>
      <c r="BC1492" s="181"/>
      <c r="BD1492" s="181"/>
      <c r="BE1492" s="181"/>
      <c r="BI1492" s="181"/>
      <c r="BL1492" s="181"/>
      <c r="BM1492" s="181"/>
      <c r="BN1492" s="181"/>
      <c r="BO1492" s="181"/>
      <c r="BS1492" s="181"/>
    </row>
    <row r="1493" spans="41:71">
      <c r="AO1493" s="38">
        <f t="shared" si="392"/>
        <v>0</v>
      </c>
      <c r="AP1493" s="38">
        <f t="shared" si="393"/>
        <v>0</v>
      </c>
      <c r="AR1493" s="181"/>
      <c r="AS1493" s="181"/>
      <c r="AT1493" s="181"/>
      <c r="AU1493" s="181"/>
      <c r="AY1493" s="181"/>
      <c r="BB1493" s="181"/>
      <c r="BC1493" s="181"/>
      <c r="BD1493" s="181"/>
      <c r="BE1493" s="181"/>
      <c r="BI1493" s="181"/>
      <c r="BL1493" s="181"/>
      <c r="BM1493" s="181"/>
      <c r="BN1493" s="181"/>
      <c r="BO1493" s="181"/>
      <c r="BS1493" s="181"/>
    </row>
    <row r="1494" spans="41:71">
      <c r="AO1494" s="38">
        <f t="shared" si="392"/>
        <v>0</v>
      </c>
      <c r="AP1494" s="38">
        <f t="shared" si="393"/>
        <v>0</v>
      </c>
      <c r="AR1494" s="181"/>
      <c r="AS1494" s="181"/>
      <c r="AT1494" s="181"/>
      <c r="AU1494" s="181"/>
      <c r="AY1494" s="181"/>
      <c r="BB1494" s="181"/>
      <c r="BC1494" s="181"/>
      <c r="BD1494" s="181"/>
      <c r="BE1494" s="181"/>
      <c r="BI1494" s="181"/>
      <c r="BL1494" s="181"/>
      <c r="BM1494" s="181"/>
      <c r="BN1494" s="181"/>
      <c r="BO1494" s="181"/>
      <c r="BS1494" s="181"/>
    </row>
    <row r="1495" spans="41:71">
      <c r="AO1495" s="38">
        <f t="shared" si="392"/>
        <v>0</v>
      </c>
      <c r="AP1495" s="38">
        <f t="shared" si="393"/>
        <v>0</v>
      </c>
      <c r="AR1495" s="181"/>
      <c r="AS1495" s="181"/>
      <c r="AT1495" s="181"/>
      <c r="AU1495" s="181"/>
      <c r="AY1495" s="181"/>
      <c r="BB1495" s="181"/>
      <c r="BC1495" s="181"/>
      <c r="BD1495" s="181"/>
      <c r="BE1495" s="181"/>
      <c r="BI1495" s="181"/>
      <c r="BL1495" s="181"/>
      <c r="BM1495" s="181"/>
      <c r="BN1495" s="181"/>
      <c r="BO1495" s="181"/>
      <c r="BS1495" s="181"/>
    </row>
    <row r="1496" spans="41:71">
      <c r="AO1496" s="38">
        <f t="shared" si="392"/>
        <v>0</v>
      </c>
      <c r="AP1496" s="38">
        <f t="shared" si="393"/>
        <v>0</v>
      </c>
      <c r="AR1496" s="181"/>
      <c r="AS1496" s="181"/>
      <c r="AT1496" s="181"/>
      <c r="AU1496" s="181"/>
      <c r="AY1496" s="181"/>
      <c r="BB1496" s="181"/>
      <c r="BC1496" s="181"/>
      <c r="BD1496" s="181"/>
      <c r="BE1496" s="181"/>
      <c r="BI1496" s="181"/>
      <c r="BL1496" s="181"/>
      <c r="BM1496" s="181"/>
      <c r="BN1496" s="181"/>
      <c r="BO1496" s="181"/>
      <c r="BS1496" s="181"/>
    </row>
    <row r="1497" spans="41:71">
      <c r="AO1497" s="38">
        <f t="shared" si="392"/>
        <v>0</v>
      </c>
      <c r="AP1497" s="38">
        <f t="shared" si="393"/>
        <v>0</v>
      </c>
      <c r="AR1497" s="181"/>
      <c r="AS1497" s="181"/>
      <c r="AT1497" s="181"/>
      <c r="AU1497" s="181"/>
      <c r="AY1497" s="181"/>
      <c r="BB1497" s="181"/>
      <c r="BC1497" s="181"/>
      <c r="BD1497" s="181"/>
      <c r="BE1497" s="181"/>
      <c r="BI1497" s="181"/>
      <c r="BL1497" s="181"/>
      <c r="BM1497" s="181"/>
      <c r="BN1497" s="181"/>
      <c r="BO1497" s="181"/>
      <c r="BS1497" s="181"/>
    </row>
    <row r="1498" spans="41:71">
      <c r="AO1498" s="38">
        <f t="shared" si="392"/>
        <v>0</v>
      </c>
      <c r="AP1498" s="38">
        <f t="shared" si="393"/>
        <v>0</v>
      </c>
      <c r="AR1498" s="181"/>
      <c r="AS1498" s="181"/>
      <c r="AT1498" s="181"/>
      <c r="AU1498" s="181"/>
      <c r="AY1498" s="181"/>
      <c r="BB1498" s="181"/>
      <c r="BC1498" s="181"/>
      <c r="BD1498" s="181"/>
      <c r="BE1498" s="181"/>
      <c r="BI1498" s="181"/>
      <c r="BL1498" s="181"/>
      <c r="BM1498" s="181"/>
      <c r="BN1498" s="181"/>
      <c r="BO1498" s="181"/>
      <c r="BS1498" s="181"/>
    </row>
    <row r="1499" spans="41:71">
      <c r="AO1499" s="38">
        <f t="shared" si="392"/>
        <v>0</v>
      </c>
      <c r="AP1499" s="38">
        <f t="shared" si="393"/>
        <v>0</v>
      </c>
      <c r="AR1499" s="181"/>
      <c r="AS1499" s="181"/>
      <c r="AT1499" s="181"/>
      <c r="AU1499" s="181"/>
      <c r="AY1499" s="181"/>
      <c r="BB1499" s="181"/>
      <c r="BC1499" s="181"/>
      <c r="BD1499" s="181"/>
      <c r="BE1499" s="181"/>
      <c r="BI1499" s="181"/>
      <c r="BL1499" s="181"/>
      <c r="BM1499" s="181"/>
      <c r="BN1499" s="181"/>
      <c r="BO1499" s="181"/>
      <c r="BS1499" s="181"/>
    </row>
    <row r="1500" spans="41:71">
      <c r="AO1500" s="38">
        <f t="shared" si="392"/>
        <v>0</v>
      </c>
      <c r="AP1500" s="38">
        <f t="shared" si="393"/>
        <v>0</v>
      </c>
      <c r="AR1500" s="181"/>
      <c r="AS1500" s="181"/>
      <c r="AT1500" s="181"/>
      <c r="AU1500" s="181"/>
      <c r="AY1500" s="181"/>
      <c r="BB1500" s="181"/>
      <c r="BC1500" s="181"/>
      <c r="BD1500" s="181"/>
      <c r="BE1500" s="181"/>
      <c r="BI1500" s="181"/>
      <c r="BL1500" s="181"/>
      <c r="BM1500" s="181"/>
      <c r="BN1500" s="181"/>
      <c r="BO1500" s="181"/>
      <c r="BS1500" s="181"/>
    </row>
    <row r="1501" spans="41:71">
      <c r="AO1501" s="38">
        <f t="shared" si="392"/>
        <v>0</v>
      </c>
      <c r="AP1501" s="38">
        <f t="shared" si="393"/>
        <v>0</v>
      </c>
      <c r="AR1501" s="181"/>
      <c r="AS1501" s="181"/>
      <c r="AT1501" s="181"/>
      <c r="AU1501" s="181"/>
      <c r="AY1501" s="181"/>
      <c r="BB1501" s="181"/>
      <c r="BC1501" s="181"/>
      <c r="BD1501" s="181"/>
      <c r="BE1501" s="181"/>
      <c r="BI1501" s="181"/>
      <c r="BL1501" s="181"/>
      <c r="BM1501" s="181"/>
      <c r="BN1501" s="181"/>
      <c r="BO1501" s="181"/>
      <c r="BS1501" s="181"/>
    </row>
    <row r="1502" spans="41:71">
      <c r="AO1502" s="38">
        <f t="shared" si="392"/>
        <v>0</v>
      </c>
      <c r="AP1502" s="38">
        <f t="shared" si="393"/>
        <v>0</v>
      </c>
      <c r="AR1502" s="181"/>
      <c r="AS1502" s="181"/>
      <c r="AT1502" s="181"/>
      <c r="AU1502" s="181"/>
      <c r="AY1502" s="181"/>
      <c r="BB1502" s="181"/>
      <c r="BC1502" s="181"/>
      <c r="BD1502" s="181"/>
      <c r="BE1502" s="181"/>
      <c r="BI1502" s="181"/>
      <c r="BL1502" s="181"/>
      <c r="BM1502" s="181"/>
      <c r="BN1502" s="181"/>
      <c r="BO1502" s="181"/>
      <c r="BS1502" s="181"/>
    </row>
    <row r="1503" spans="41:71">
      <c r="AO1503" s="38">
        <f t="shared" si="392"/>
        <v>0</v>
      </c>
      <c r="AP1503" s="38">
        <f t="shared" si="393"/>
        <v>0</v>
      </c>
      <c r="AR1503" s="181"/>
      <c r="AS1503" s="181"/>
      <c r="AT1503" s="181"/>
      <c r="AU1503" s="181"/>
      <c r="AY1503" s="181"/>
      <c r="BB1503" s="181"/>
      <c r="BC1503" s="181"/>
      <c r="BD1503" s="181"/>
      <c r="BE1503" s="181"/>
      <c r="BI1503" s="181"/>
      <c r="BL1503" s="181"/>
      <c r="BM1503" s="181"/>
      <c r="BN1503" s="181"/>
      <c r="BO1503" s="181"/>
      <c r="BS1503" s="181"/>
    </row>
    <row r="1504" spans="41:71">
      <c r="AO1504" s="38">
        <f t="shared" si="392"/>
        <v>0</v>
      </c>
      <c r="AP1504" s="38">
        <f t="shared" si="393"/>
        <v>0</v>
      </c>
      <c r="AR1504" s="181"/>
      <c r="AS1504" s="181"/>
      <c r="AT1504" s="181"/>
      <c r="AU1504" s="181"/>
      <c r="AY1504" s="181"/>
      <c r="BB1504" s="181"/>
      <c r="BC1504" s="181"/>
      <c r="BD1504" s="181"/>
      <c r="BE1504" s="181"/>
      <c r="BI1504" s="181"/>
      <c r="BL1504" s="181"/>
      <c r="BM1504" s="181"/>
      <c r="BN1504" s="181"/>
      <c r="BO1504" s="181"/>
      <c r="BS1504" s="181"/>
    </row>
    <row r="1505" spans="41:71">
      <c r="AO1505" s="38">
        <f t="shared" si="392"/>
        <v>0</v>
      </c>
      <c r="AP1505" s="38">
        <f t="shared" si="393"/>
        <v>0</v>
      </c>
      <c r="AR1505" s="181"/>
      <c r="AS1505" s="181"/>
      <c r="AT1505" s="181"/>
      <c r="AU1505" s="181"/>
      <c r="AY1505" s="181"/>
      <c r="BB1505" s="181"/>
      <c r="BC1505" s="181"/>
      <c r="BD1505" s="181"/>
      <c r="BE1505" s="181"/>
      <c r="BI1505" s="181"/>
      <c r="BL1505" s="181"/>
      <c r="BM1505" s="181"/>
      <c r="BN1505" s="181"/>
      <c r="BO1505" s="181"/>
      <c r="BS1505" s="181"/>
    </row>
    <row r="1506" spans="41:71">
      <c r="AO1506" s="38">
        <f t="shared" si="392"/>
        <v>0</v>
      </c>
      <c r="AP1506" s="38">
        <f t="shared" si="393"/>
        <v>0</v>
      </c>
      <c r="AR1506" s="181"/>
      <c r="AS1506" s="181"/>
      <c r="AT1506" s="181"/>
      <c r="AU1506" s="181"/>
      <c r="AY1506" s="181"/>
      <c r="BB1506" s="181"/>
      <c r="BC1506" s="181"/>
      <c r="BD1506" s="181"/>
      <c r="BE1506" s="181"/>
      <c r="BI1506" s="181"/>
      <c r="BL1506" s="181"/>
      <c r="BM1506" s="181"/>
      <c r="BN1506" s="181"/>
      <c r="BO1506" s="181"/>
      <c r="BS1506" s="181"/>
    </row>
    <row r="1507" spans="41:71">
      <c r="AO1507" s="38">
        <f t="shared" si="392"/>
        <v>0</v>
      </c>
      <c r="AP1507" s="38">
        <f t="shared" si="393"/>
        <v>0</v>
      </c>
      <c r="AR1507" s="181"/>
      <c r="AS1507" s="181"/>
      <c r="AT1507" s="181"/>
      <c r="AU1507" s="181"/>
      <c r="AY1507" s="181"/>
      <c r="BB1507" s="181"/>
      <c r="BC1507" s="181"/>
      <c r="BD1507" s="181"/>
      <c r="BE1507" s="181"/>
      <c r="BI1507" s="181"/>
      <c r="BL1507" s="181"/>
      <c r="BM1507" s="181"/>
      <c r="BN1507" s="181"/>
      <c r="BO1507" s="181"/>
      <c r="BS1507" s="181"/>
    </row>
    <row r="1508" spans="41:71">
      <c r="AO1508" s="38">
        <f t="shared" si="392"/>
        <v>0</v>
      </c>
      <c r="AP1508" s="38">
        <f t="shared" si="393"/>
        <v>0</v>
      </c>
      <c r="AR1508" s="181"/>
      <c r="AS1508" s="181"/>
      <c r="AT1508" s="181"/>
      <c r="AU1508" s="181"/>
      <c r="AY1508" s="181"/>
      <c r="BB1508" s="181"/>
      <c r="BC1508" s="181"/>
      <c r="BD1508" s="181"/>
      <c r="BE1508" s="181"/>
      <c r="BI1508" s="181"/>
      <c r="BL1508" s="181"/>
      <c r="BM1508" s="181"/>
      <c r="BN1508" s="181"/>
      <c r="BO1508" s="181"/>
      <c r="BS1508" s="181"/>
    </row>
    <row r="1509" spans="41:71">
      <c r="AO1509" s="38">
        <f t="shared" si="392"/>
        <v>0</v>
      </c>
      <c r="AP1509" s="38">
        <f t="shared" si="393"/>
        <v>0</v>
      </c>
      <c r="AR1509" s="181"/>
      <c r="AS1509" s="181"/>
      <c r="AT1509" s="181"/>
      <c r="AU1509" s="181"/>
      <c r="AY1509" s="181"/>
      <c r="BB1509" s="181"/>
      <c r="BC1509" s="181"/>
      <c r="BD1509" s="181"/>
      <c r="BE1509" s="181"/>
      <c r="BI1509" s="181"/>
      <c r="BL1509" s="181"/>
      <c r="BM1509" s="181"/>
      <c r="BN1509" s="181"/>
      <c r="BO1509" s="181"/>
      <c r="BS1509" s="181"/>
    </row>
    <row r="1510" spans="41:71">
      <c r="AO1510" s="38">
        <f t="shared" si="392"/>
        <v>0</v>
      </c>
      <c r="AP1510" s="38">
        <f t="shared" si="393"/>
        <v>0</v>
      </c>
      <c r="AR1510" s="181"/>
      <c r="AS1510" s="181"/>
      <c r="AT1510" s="181"/>
      <c r="AU1510" s="181"/>
      <c r="AY1510" s="181"/>
      <c r="BB1510" s="181"/>
      <c r="BC1510" s="181"/>
      <c r="BD1510" s="181"/>
      <c r="BE1510" s="181"/>
      <c r="BI1510" s="181"/>
      <c r="BL1510" s="181"/>
      <c r="BM1510" s="181"/>
      <c r="BN1510" s="181"/>
      <c r="BO1510" s="181"/>
      <c r="BS1510" s="181"/>
    </row>
    <row r="1511" spans="41:71">
      <c r="AO1511" s="38">
        <f t="shared" si="392"/>
        <v>0</v>
      </c>
      <c r="AP1511" s="38">
        <f t="shared" si="393"/>
        <v>0</v>
      </c>
      <c r="AR1511" s="181"/>
      <c r="AS1511" s="181"/>
      <c r="AT1511" s="181"/>
      <c r="AU1511" s="181"/>
      <c r="AY1511" s="181"/>
      <c r="BB1511" s="181"/>
      <c r="BC1511" s="181"/>
      <c r="BD1511" s="181"/>
      <c r="BE1511" s="181"/>
      <c r="BI1511" s="181"/>
      <c r="BL1511" s="181"/>
      <c r="BM1511" s="181"/>
      <c r="BN1511" s="181"/>
      <c r="BO1511" s="181"/>
      <c r="BS1511" s="181"/>
    </row>
    <row r="1512" spans="41:71">
      <c r="AO1512" s="38">
        <f t="shared" si="392"/>
        <v>0</v>
      </c>
      <c r="AP1512" s="38">
        <f t="shared" si="393"/>
        <v>0</v>
      </c>
      <c r="AR1512" s="181"/>
      <c r="AS1512" s="181"/>
      <c r="AT1512" s="181"/>
      <c r="AU1512" s="181"/>
      <c r="AY1512" s="181"/>
      <c r="BB1512" s="181"/>
      <c r="BC1512" s="181"/>
      <c r="BD1512" s="181"/>
      <c r="BE1512" s="181"/>
      <c r="BI1512" s="181"/>
      <c r="BL1512" s="181"/>
      <c r="BM1512" s="181"/>
      <c r="BN1512" s="181"/>
      <c r="BO1512" s="181"/>
      <c r="BS1512" s="181"/>
    </row>
    <row r="1513" spans="41:71">
      <c r="AO1513" s="38">
        <f t="shared" si="392"/>
        <v>0</v>
      </c>
      <c r="AP1513" s="38">
        <f t="shared" si="393"/>
        <v>0</v>
      </c>
      <c r="AR1513" s="181"/>
      <c r="AS1513" s="181"/>
      <c r="AT1513" s="181"/>
      <c r="AU1513" s="181"/>
      <c r="AY1513" s="181"/>
      <c r="BB1513" s="181"/>
      <c r="BC1513" s="181"/>
      <c r="BD1513" s="181"/>
      <c r="BE1513" s="181"/>
      <c r="BI1513" s="181"/>
      <c r="BL1513" s="181"/>
      <c r="BM1513" s="181"/>
      <c r="BN1513" s="181"/>
      <c r="BO1513" s="181"/>
      <c r="BS1513" s="181"/>
    </row>
    <row r="1514" spans="41:71">
      <c r="AO1514" s="38">
        <f t="shared" si="392"/>
        <v>0</v>
      </c>
      <c r="AP1514" s="38">
        <f t="shared" si="393"/>
        <v>0</v>
      </c>
      <c r="AR1514" s="181"/>
      <c r="AS1514" s="181"/>
      <c r="AT1514" s="181"/>
      <c r="AU1514" s="181"/>
      <c r="AY1514" s="181"/>
      <c r="BB1514" s="181"/>
      <c r="BC1514" s="181"/>
      <c r="BD1514" s="181"/>
      <c r="BE1514" s="181"/>
      <c r="BI1514" s="181"/>
      <c r="BL1514" s="181"/>
      <c r="BM1514" s="181"/>
      <c r="BN1514" s="181"/>
      <c r="BO1514" s="181"/>
      <c r="BS1514" s="181"/>
    </row>
    <row r="1515" spans="41:71">
      <c r="AO1515" s="38">
        <f t="shared" si="392"/>
        <v>0</v>
      </c>
      <c r="AP1515" s="38">
        <f t="shared" si="393"/>
        <v>0</v>
      </c>
      <c r="AR1515" s="181"/>
      <c r="AS1515" s="181"/>
      <c r="AT1515" s="181"/>
      <c r="AU1515" s="181"/>
      <c r="AY1515" s="181"/>
      <c r="BB1515" s="181"/>
      <c r="BC1515" s="181"/>
      <c r="BD1515" s="181"/>
      <c r="BE1515" s="181"/>
      <c r="BI1515" s="181"/>
      <c r="BL1515" s="181"/>
      <c r="BM1515" s="181"/>
      <c r="BN1515" s="181"/>
      <c r="BO1515" s="181"/>
      <c r="BS1515" s="181"/>
    </row>
    <row r="1516" spans="41:71">
      <c r="AO1516" s="38">
        <f t="shared" si="392"/>
        <v>0</v>
      </c>
      <c r="AP1516" s="38">
        <f t="shared" si="393"/>
        <v>0</v>
      </c>
      <c r="AR1516" s="181"/>
      <c r="AS1516" s="181"/>
      <c r="AT1516" s="181"/>
      <c r="AU1516" s="181"/>
      <c r="AY1516" s="181"/>
      <c r="BB1516" s="181"/>
      <c r="BC1516" s="181"/>
      <c r="BD1516" s="181"/>
      <c r="BE1516" s="181"/>
      <c r="BI1516" s="181"/>
      <c r="BL1516" s="181"/>
      <c r="BM1516" s="181"/>
      <c r="BN1516" s="181"/>
      <c r="BO1516" s="181"/>
      <c r="BS1516" s="181"/>
    </row>
    <row r="1517" spans="41:71">
      <c r="AO1517" s="38">
        <f t="shared" si="392"/>
        <v>0</v>
      </c>
      <c r="AP1517" s="38">
        <f t="shared" si="393"/>
        <v>0</v>
      </c>
      <c r="AR1517" s="181"/>
      <c r="AS1517" s="181"/>
      <c r="AT1517" s="181"/>
      <c r="AU1517" s="181"/>
      <c r="AY1517" s="181"/>
      <c r="BB1517" s="181"/>
      <c r="BC1517" s="181"/>
      <c r="BD1517" s="181"/>
      <c r="BE1517" s="181"/>
      <c r="BI1517" s="181"/>
      <c r="BL1517" s="181"/>
      <c r="BM1517" s="181"/>
      <c r="BN1517" s="181"/>
      <c r="BO1517" s="181"/>
      <c r="BS1517" s="181"/>
    </row>
    <row r="1518" spans="41:71">
      <c r="AO1518" s="38">
        <f t="shared" si="392"/>
        <v>0</v>
      </c>
      <c r="AP1518" s="38">
        <f t="shared" si="393"/>
        <v>0</v>
      </c>
      <c r="AR1518" s="181"/>
      <c r="AS1518" s="181"/>
      <c r="AT1518" s="181"/>
      <c r="AU1518" s="181"/>
      <c r="AY1518" s="181"/>
      <c r="BB1518" s="181"/>
      <c r="BC1518" s="181"/>
      <c r="BD1518" s="181"/>
      <c r="BE1518" s="181"/>
      <c r="BI1518" s="181"/>
      <c r="BL1518" s="181"/>
      <c r="BM1518" s="181"/>
      <c r="BN1518" s="181"/>
      <c r="BO1518" s="181"/>
      <c r="BS1518" s="181"/>
    </row>
    <row r="1519" spans="41:71">
      <c r="AO1519" s="38">
        <f t="shared" si="392"/>
        <v>0</v>
      </c>
      <c r="AP1519" s="38">
        <f t="shared" si="393"/>
        <v>0</v>
      </c>
      <c r="AR1519" s="181"/>
      <c r="AS1519" s="181"/>
      <c r="AT1519" s="181"/>
      <c r="AU1519" s="181"/>
      <c r="AY1519" s="181"/>
      <c r="BB1519" s="181"/>
      <c r="BC1519" s="181"/>
      <c r="BD1519" s="181"/>
      <c r="BE1519" s="181"/>
      <c r="BI1519" s="181"/>
      <c r="BL1519" s="181"/>
      <c r="BM1519" s="181"/>
      <c r="BN1519" s="181"/>
      <c r="BO1519" s="181"/>
      <c r="BS1519" s="181"/>
    </row>
    <row r="1520" spans="41:71">
      <c r="AO1520" s="38">
        <f t="shared" si="392"/>
        <v>0</v>
      </c>
      <c r="AP1520" s="38">
        <f t="shared" si="393"/>
        <v>0</v>
      </c>
      <c r="AR1520" s="181"/>
      <c r="AS1520" s="181"/>
      <c r="AT1520" s="181"/>
      <c r="AU1520" s="181"/>
      <c r="AY1520" s="181"/>
      <c r="BB1520" s="181"/>
      <c r="BC1520" s="181"/>
      <c r="BD1520" s="181"/>
      <c r="BE1520" s="181"/>
      <c r="BI1520" s="181"/>
      <c r="BL1520" s="181"/>
      <c r="BM1520" s="181"/>
      <c r="BN1520" s="181"/>
      <c r="BO1520" s="181"/>
      <c r="BS1520" s="181"/>
    </row>
    <row r="1521" spans="41:71">
      <c r="AO1521" s="38">
        <f t="shared" si="392"/>
        <v>0</v>
      </c>
      <c r="AP1521" s="38">
        <f t="shared" si="393"/>
        <v>0</v>
      </c>
      <c r="AR1521" s="181"/>
      <c r="AS1521" s="181"/>
      <c r="AT1521" s="181"/>
      <c r="AU1521" s="181"/>
      <c r="AY1521" s="181"/>
      <c r="BB1521" s="181"/>
      <c r="BC1521" s="181"/>
      <c r="BD1521" s="181"/>
      <c r="BE1521" s="181"/>
      <c r="BI1521" s="181"/>
      <c r="BL1521" s="181"/>
      <c r="BM1521" s="181"/>
      <c r="BN1521" s="181"/>
      <c r="BO1521" s="181"/>
      <c r="BS1521" s="181"/>
    </row>
    <row r="1522" spans="41:71">
      <c r="AO1522" s="38">
        <f t="shared" si="392"/>
        <v>0</v>
      </c>
      <c r="AP1522" s="38">
        <f t="shared" si="393"/>
        <v>0</v>
      </c>
      <c r="AR1522" s="181"/>
      <c r="AS1522" s="181"/>
      <c r="AT1522" s="181"/>
      <c r="AU1522" s="181"/>
      <c r="AY1522" s="181"/>
      <c r="BB1522" s="181"/>
      <c r="BC1522" s="181"/>
      <c r="BD1522" s="181"/>
      <c r="BE1522" s="181"/>
      <c r="BI1522" s="181"/>
      <c r="BL1522" s="181"/>
      <c r="BM1522" s="181"/>
      <c r="BN1522" s="181"/>
      <c r="BO1522" s="181"/>
      <c r="BS1522" s="181"/>
    </row>
    <row r="1523" spans="41:71">
      <c r="AO1523" s="38">
        <f t="shared" si="392"/>
        <v>0</v>
      </c>
      <c r="AP1523" s="38">
        <f t="shared" si="393"/>
        <v>0</v>
      </c>
      <c r="AR1523" s="181"/>
      <c r="AS1523" s="181"/>
      <c r="AT1523" s="181"/>
      <c r="AU1523" s="181"/>
      <c r="AY1523" s="181"/>
      <c r="BB1523" s="181"/>
      <c r="BC1523" s="181"/>
      <c r="BD1523" s="181"/>
      <c r="BE1523" s="181"/>
      <c r="BI1523" s="181"/>
      <c r="BL1523" s="181"/>
      <c r="BM1523" s="181"/>
      <c r="BN1523" s="181"/>
      <c r="BO1523" s="181"/>
      <c r="BS1523" s="181"/>
    </row>
    <row r="1524" spans="41:71">
      <c r="AO1524" s="38">
        <f t="shared" si="392"/>
        <v>0</v>
      </c>
      <c r="AP1524" s="38">
        <f t="shared" si="393"/>
        <v>0</v>
      </c>
      <c r="AR1524" s="181"/>
      <c r="AS1524" s="181"/>
      <c r="AT1524" s="181"/>
      <c r="AU1524" s="181"/>
      <c r="AY1524" s="181"/>
      <c r="BB1524" s="181"/>
      <c r="BC1524" s="181"/>
      <c r="BD1524" s="181"/>
      <c r="BE1524" s="181"/>
      <c r="BI1524" s="181"/>
      <c r="BL1524" s="181"/>
      <c r="BM1524" s="181"/>
      <c r="BN1524" s="181"/>
      <c r="BO1524" s="181"/>
      <c r="BS1524" s="181"/>
    </row>
    <row r="1525" spans="41:71">
      <c r="AO1525" s="38">
        <f t="shared" si="392"/>
        <v>0</v>
      </c>
      <c r="AP1525" s="38">
        <f t="shared" si="393"/>
        <v>0</v>
      </c>
      <c r="AR1525" s="181"/>
      <c r="AS1525" s="181"/>
      <c r="AT1525" s="181"/>
      <c r="AU1525" s="181"/>
      <c r="AY1525" s="181"/>
      <c r="BB1525" s="181"/>
      <c r="BC1525" s="181"/>
      <c r="BD1525" s="181"/>
      <c r="BE1525" s="181"/>
      <c r="BI1525" s="181"/>
      <c r="BL1525" s="181"/>
      <c r="BM1525" s="181"/>
      <c r="BN1525" s="181"/>
      <c r="BO1525" s="181"/>
      <c r="BS1525" s="181"/>
    </row>
    <row r="1526" spans="41:71">
      <c r="AO1526" s="38">
        <f t="shared" si="392"/>
        <v>0</v>
      </c>
      <c r="AP1526" s="38">
        <f t="shared" si="393"/>
        <v>0</v>
      </c>
      <c r="AR1526" s="181"/>
      <c r="AS1526" s="181"/>
      <c r="AT1526" s="181"/>
      <c r="AU1526" s="181"/>
      <c r="AY1526" s="181"/>
      <c r="BB1526" s="181"/>
      <c r="BC1526" s="181"/>
      <c r="BD1526" s="181"/>
      <c r="BE1526" s="181"/>
      <c r="BI1526" s="181"/>
      <c r="BL1526" s="181"/>
      <c r="BM1526" s="181"/>
      <c r="BN1526" s="181"/>
      <c r="BO1526" s="181"/>
      <c r="BS1526" s="181"/>
    </row>
    <row r="1527" spans="41:71">
      <c r="AO1527" s="38">
        <f t="shared" si="392"/>
        <v>0</v>
      </c>
      <c r="AP1527" s="38">
        <f t="shared" si="393"/>
        <v>0</v>
      </c>
      <c r="AR1527" s="181"/>
      <c r="AS1527" s="181"/>
      <c r="AT1527" s="181"/>
      <c r="AU1527" s="181"/>
      <c r="AY1527" s="181"/>
      <c r="BB1527" s="181"/>
      <c r="BC1527" s="181"/>
      <c r="BD1527" s="181"/>
      <c r="BE1527" s="181"/>
      <c r="BI1527" s="181"/>
      <c r="BL1527" s="181"/>
      <c r="BM1527" s="181"/>
      <c r="BN1527" s="181"/>
      <c r="BO1527" s="181"/>
      <c r="BS1527" s="181"/>
    </row>
    <row r="1528" spans="41:71">
      <c r="AO1528" s="38">
        <f t="shared" si="392"/>
        <v>0</v>
      </c>
      <c r="AP1528" s="38">
        <f t="shared" si="393"/>
        <v>0</v>
      </c>
      <c r="AR1528" s="181"/>
      <c r="AS1528" s="181"/>
      <c r="AT1528" s="181"/>
      <c r="AU1528" s="181"/>
      <c r="AY1528" s="181"/>
      <c r="BB1528" s="181"/>
      <c r="BC1528" s="181"/>
      <c r="BD1528" s="181"/>
      <c r="BE1528" s="181"/>
      <c r="BI1528" s="181"/>
      <c r="BL1528" s="181"/>
      <c r="BM1528" s="181"/>
      <c r="BN1528" s="181"/>
      <c r="BO1528" s="181"/>
      <c r="BS1528" s="181"/>
    </row>
    <row r="1529" spans="41:71">
      <c r="AO1529" s="38">
        <f t="shared" si="392"/>
        <v>0</v>
      </c>
      <c r="AP1529" s="38">
        <f t="shared" si="393"/>
        <v>0</v>
      </c>
      <c r="AR1529" s="181"/>
      <c r="AS1529" s="181"/>
      <c r="AT1529" s="181"/>
      <c r="AU1529" s="181"/>
      <c r="AY1529" s="181"/>
      <c r="BB1529" s="181"/>
      <c r="BC1529" s="181"/>
      <c r="BD1529" s="181"/>
      <c r="BE1529" s="181"/>
      <c r="BI1529" s="181"/>
      <c r="BL1529" s="181"/>
      <c r="BM1529" s="181"/>
      <c r="BN1529" s="181"/>
      <c r="BO1529" s="181"/>
      <c r="BS1529" s="181"/>
    </row>
    <row r="1530" spans="41:71">
      <c r="AO1530" s="38">
        <f t="shared" si="392"/>
        <v>0</v>
      </c>
      <c r="AP1530" s="38">
        <f t="shared" si="393"/>
        <v>0</v>
      </c>
      <c r="AR1530" s="181"/>
      <c r="AS1530" s="181"/>
      <c r="AT1530" s="181"/>
      <c r="AU1530" s="181"/>
      <c r="AY1530" s="181"/>
      <c r="BB1530" s="181"/>
      <c r="BC1530" s="181"/>
      <c r="BD1530" s="181"/>
      <c r="BE1530" s="181"/>
      <c r="BI1530" s="181"/>
      <c r="BL1530" s="181"/>
      <c r="BM1530" s="181"/>
      <c r="BN1530" s="181"/>
      <c r="BO1530" s="181"/>
      <c r="BS1530" s="181"/>
    </row>
    <row r="1531" spans="41:71">
      <c r="AO1531" s="38">
        <f t="shared" si="392"/>
        <v>0</v>
      </c>
      <c r="AP1531" s="38">
        <f t="shared" si="393"/>
        <v>0</v>
      </c>
      <c r="AR1531" s="181"/>
      <c r="AS1531" s="181"/>
      <c r="AT1531" s="181"/>
      <c r="AU1531" s="181"/>
      <c r="AY1531" s="181"/>
      <c r="BB1531" s="181"/>
      <c r="BC1531" s="181"/>
      <c r="BD1531" s="181"/>
      <c r="BE1531" s="181"/>
      <c r="BI1531" s="181"/>
      <c r="BL1531" s="181"/>
      <c r="BM1531" s="181"/>
      <c r="BN1531" s="181"/>
      <c r="BO1531" s="181"/>
      <c r="BS1531" s="181"/>
    </row>
    <row r="1532" spans="41:71">
      <c r="AO1532" s="38">
        <f t="shared" si="392"/>
        <v>0</v>
      </c>
      <c r="AP1532" s="38">
        <f t="shared" si="393"/>
        <v>0</v>
      </c>
      <c r="AR1532" s="181"/>
      <c r="AS1532" s="181"/>
      <c r="AT1532" s="181"/>
      <c r="AU1532" s="181"/>
      <c r="AY1532" s="181"/>
      <c r="BB1532" s="181"/>
      <c r="BC1532" s="181"/>
      <c r="BD1532" s="181"/>
      <c r="BE1532" s="181"/>
      <c r="BI1532" s="181"/>
      <c r="BL1532" s="181"/>
      <c r="BM1532" s="181"/>
      <c r="BN1532" s="181"/>
      <c r="BO1532" s="181"/>
      <c r="BS1532" s="181"/>
    </row>
    <row r="1533" spans="41:71">
      <c r="AO1533" s="38">
        <f t="shared" si="392"/>
        <v>0</v>
      </c>
      <c r="AP1533" s="38">
        <f t="shared" si="393"/>
        <v>0</v>
      </c>
      <c r="AR1533" s="181"/>
      <c r="AS1533" s="181"/>
      <c r="AT1533" s="181"/>
      <c r="AU1533" s="181"/>
      <c r="AY1533" s="181"/>
      <c r="BB1533" s="181"/>
      <c r="BC1533" s="181"/>
      <c r="BD1533" s="181"/>
      <c r="BE1533" s="181"/>
      <c r="BI1533" s="181"/>
      <c r="BL1533" s="181"/>
      <c r="BM1533" s="181"/>
      <c r="BN1533" s="181"/>
      <c r="BO1533" s="181"/>
      <c r="BS1533" s="181"/>
    </row>
    <row r="1534" spans="41:71">
      <c r="AO1534" s="38">
        <f t="shared" si="392"/>
        <v>0</v>
      </c>
      <c r="AP1534" s="38">
        <f t="shared" si="393"/>
        <v>0</v>
      </c>
      <c r="AR1534" s="181"/>
      <c r="AS1534" s="181"/>
      <c r="AT1534" s="181"/>
      <c r="AU1534" s="181"/>
      <c r="AY1534" s="181"/>
      <c r="BB1534" s="181"/>
      <c r="BC1534" s="181"/>
      <c r="BD1534" s="181"/>
      <c r="BE1534" s="181"/>
      <c r="BI1534" s="181"/>
      <c r="BL1534" s="181"/>
      <c r="BM1534" s="181"/>
      <c r="BN1534" s="181"/>
      <c r="BO1534" s="181"/>
      <c r="BS1534" s="181"/>
    </row>
    <row r="1535" spans="41:71">
      <c r="AO1535" s="38">
        <f t="shared" si="392"/>
        <v>0</v>
      </c>
      <c r="AP1535" s="38">
        <f t="shared" si="393"/>
        <v>0</v>
      </c>
      <c r="AR1535" s="181"/>
      <c r="AS1535" s="181"/>
      <c r="AT1535" s="181"/>
      <c r="AU1535" s="181"/>
      <c r="AY1535" s="181"/>
      <c r="BB1535" s="181"/>
      <c r="BC1535" s="181"/>
      <c r="BD1535" s="181"/>
      <c r="BE1535" s="181"/>
      <c r="BI1535" s="181"/>
      <c r="BL1535" s="181"/>
      <c r="BM1535" s="181"/>
      <c r="BN1535" s="181"/>
      <c r="BO1535" s="181"/>
      <c r="BS1535" s="181"/>
    </row>
    <row r="1536" spans="41:71">
      <c r="AO1536" s="38">
        <f t="shared" si="392"/>
        <v>0</v>
      </c>
      <c r="AP1536" s="38">
        <f t="shared" si="393"/>
        <v>0</v>
      </c>
      <c r="AR1536" s="181"/>
      <c r="AS1536" s="181"/>
      <c r="AT1536" s="181"/>
      <c r="AU1536" s="181"/>
      <c r="AY1536" s="181"/>
      <c r="BB1536" s="181"/>
      <c r="BC1536" s="181"/>
      <c r="BD1536" s="181"/>
      <c r="BE1536" s="181"/>
      <c r="BI1536" s="181"/>
      <c r="BL1536" s="181"/>
      <c r="BM1536" s="181"/>
      <c r="BN1536" s="181"/>
      <c r="BO1536" s="181"/>
      <c r="BS1536" s="181"/>
    </row>
    <row r="1537" spans="41:71">
      <c r="AO1537" s="38">
        <f t="shared" si="392"/>
        <v>0</v>
      </c>
      <c r="AP1537" s="38">
        <f t="shared" si="393"/>
        <v>0</v>
      </c>
      <c r="AR1537" s="181"/>
      <c r="AS1537" s="181"/>
      <c r="AT1537" s="181"/>
      <c r="AU1537" s="181"/>
      <c r="AY1537" s="181"/>
      <c r="BB1537" s="181"/>
      <c r="BC1537" s="181"/>
      <c r="BD1537" s="181"/>
      <c r="BE1537" s="181"/>
      <c r="BI1537" s="181"/>
      <c r="BL1537" s="181"/>
      <c r="BM1537" s="181"/>
      <c r="BN1537" s="181"/>
      <c r="BO1537" s="181"/>
      <c r="BS1537" s="181"/>
    </row>
    <row r="1538" spans="41:71">
      <c r="AO1538" s="38">
        <f t="shared" si="392"/>
        <v>0</v>
      </c>
      <c r="AP1538" s="38">
        <f t="shared" si="393"/>
        <v>0</v>
      </c>
      <c r="AR1538" s="181"/>
      <c r="AS1538" s="181"/>
      <c r="AT1538" s="181"/>
      <c r="AU1538" s="181"/>
      <c r="AY1538" s="181"/>
      <c r="BB1538" s="181"/>
      <c r="BC1538" s="181"/>
      <c r="BD1538" s="181"/>
      <c r="BE1538" s="181"/>
      <c r="BI1538" s="181"/>
      <c r="BL1538" s="181"/>
      <c r="BM1538" s="181"/>
      <c r="BN1538" s="181"/>
      <c r="BO1538" s="181"/>
      <c r="BS1538" s="181"/>
    </row>
    <row r="1539" spans="41:71">
      <c r="AO1539" s="38">
        <f t="shared" si="392"/>
        <v>0</v>
      </c>
      <c r="AP1539" s="38">
        <f t="shared" si="393"/>
        <v>0</v>
      </c>
      <c r="AR1539" s="181"/>
      <c r="AS1539" s="181"/>
      <c r="AT1539" s="181"/>
      <c r="AU1539" s="181"/>
      <c r="AY1539" s="181"/>
      <c r="BB1539" s="181"/>
      <c r="BC1539" s="181"/>
      <c r="BD1539" s="181"/>
      <c r="BE1539" s="181"/>
      <c r="BI1539" s="181"/>
      <c r="BL1539" s="181"/>
      <c r="BM1539" s="181"/>
      <c r="BN1539" s="181"/>
      <c r="BO1539" s="181"/>
      <c r="BS1539" s="181"/>
    </row>
    <row r="1540" spans="41:71">
      <c r="AO1540" s="38">
        <f t="shared" ref="AO1540:AO1603" si="394">B1541+1-1</f>
        <v>0</v>
      </c>
      <c r="AP1540" s="38">
        <f t="shared" ref="AP1540:AP1603" si="395">A1541</f>
        <v>0</v>
      </c>
      <c r="AR1540" s="181"/>
      <c r="AS1540" s="181"/>
      <c r="AT1540" s="181"/>
      <c r="AU1540" s="181"/>
      <c r="AY1540" s="181"/>
      <c r="BB1540" s="181"/>
      <c r="BC1540" s="181"/>
      <c r="BD1540" s="181"/>
      <c r="BE1540" s="181"/>
      <c r="BI1540" s="181"/>
      <c r="BL1540" s="181"/>
      <c r="BM1540" s="181"/>
      <c r="BN1540" s="181"/>
      <c r="BO1540" s="181"/>
      <c r="BS1540" s="181"/>
    </row>
    <row r="1541" spans="41:71">
      <c r="AO1541" s="38">
        <f t="shared" si="394"/>
        <v>0</v>
      </c>
      <c r="AP1541" s="38">
        <f t="shared" si="395"/>
        <v>0</v>
      </c>
      <c r="AR1541" s="181"/>
      <c r="AS1541" s="181"/>
      <c r="AT1541" s="181"/>
      <c r="AU1541" s="181"/>
      <c r="AY1541" s="181"/>
      <c r="BB1541" s="181"/>
      <c r="BC1541" s="181"/>
      <c r="BD1541" s="181"/>
      <c r="BE1541" s="181"/>
      <c r="BI1541" s="181"/>
      <c r="BL1541" s="181"/>
      <c r="BM1541" s="181"/>
      <c r="BN1541" s="181"/>
      <c r="BO1541" s="181"/>
      <c r="BS1541" s="181"/>
    </row>
    <row r="1542" spans="41:71">
      <c r="AO1542" s="38">
        <f t="shared" si="394"/>
        <v>0</v>
      </c>
      <c r="AP1542" s="38">
        <f t="shared" si="395"/>
        <v>0</v>
      </c>
      <c r="AR1542" s="181"/>
      <c r="AS1542" s="181"/>
      <c r="AT1542" s="181"/>
      <c r="AU1542" s="181"/>
      <c r="AY1542" s="181"/>
      <c r="BB1542" s="181"/>
      <c r="BC1542" s="181"/>
      <c r="BD1542" s="181"/>
      <c r="BE1542" s="181"/>
      <c r="BI1542" s="181"/>
      <c r="BL1542" s="181"/>
      <c r="BM1542" s="181"/>
      <c r="BN1542" s="181"/>
      <c r="BO1542" s="181"/>
      <c r="BS1542" s="181"/>
    </row>
    <row r="1543" spans="41:71">
      <c r="AO1543" s="38">
        <f t="shared" si="394"/>
        <v>0</v>
      </c>
      <c r="AP1543" s="38">
        <f t="shared" si="395"/>
        <v>0</v>
      </c>
      <c r="AR1543" s="181"/>
      <c r="AS1543" s="181"/>
      <c r="AT1543" s="181"/>
      <c r="AU1543" s="181"/>
      <c r="AY1543" s="181"/>
      <c r="BB1543" s="181"/>
      <c r="BC1543" s="181"/>
      <c r="BD1543" s="181"/>
      <c r="BE1543" s="181"/>
      <c r="BI1543" s="181"/>
      <c r="BL1543" s="181"/>
      <c r="BM1543" s="181"/>
      <c r="BN1543" s="181"/>
      <c r="BO1543" s="181"/>
      <c r="BS1543" s="181"/>
    </row>
    <row r="1544" spans="41:71">
      <c r="AO1544" s="38">
        <f t="shared" si="394"/>
        <v>0</v>
      </c>
      <c r="AP1544" s="38">
        <f t="shared" si="395"/>
        <v>0</v>
      </c>
      <c r="AR1544" s="181"/>
      <c r="AS1544" s="181"/>
      <c r="AT1544" s="181"/>
      <c r="AU1544" s="181"/>
      <c r="AY1544" s="181"/>
      <c r="BB1544" s="181"/>
      <c r="BC1544" s="181"/>
      <c r="BD1544" s="181"/>
      <c r="BE1544" s="181"/>
      <c r="BI1544" s="181"/>
      <c r="BL1544" s="181"/>
      <c r="BM1544" s="181"/>
      <c r="BN1544" s="181"/>
      <c r="BO1544" s="181"/>
      <c r="BS1544" s="181"/>
    </row>
    <row r="1545" spans="41:71">
      <c r="AO1545" s="38">
        <f t="shared" si="394"/>
        <v>0</v>
      </c>
      <c r="AP1545" s="38">
        <f t="shared" si="395"/>
        <v>0</v>
      </c>
      <c r="AR1545" s="181"/>
      <c r="AS1545" s="181"/>
      <c r="AT1545" s="181"/>
      <c r="AU1545" s="181"/>
      <c r="AY1545" s="181"/>
      <c r="BB1545" s="181"/>
      <c r="BC1545" s="181"/>
      <c r="BD1545" s="181"/>
      <c r="BE1545" s="181"/>
      <c r="BI1545" s="181"/>
      <c r="BL1545" s="181"/>
      <c r="BM1545" s="181"/>
      <c r="BN1545" s="181"/>
      <c r="BO1545" s="181"/>
      <c r="BS1545" s="181"/>
    </row>
    <row r="1546" spans="41:71">
      <c r="AO1546" s="38">
        <f t="shared" si="394"/>
        <v>0</v>
      </c>
      <c r="AP1546" s="38">
        <f t="shared" si="395"/>
        <v>0</v>
      </c>
      <c r="AR1546" s="181"/>
      <c r="AS1546" s="181"/>
      <c r="AT1546" s="181"/>
      <c r="AU1546" s="181"/>
      <c r="AY1546" s="181"/>
      <c r="BB1546" s="181"/>
      <c r="BC1546" s="181"/>
      <c r="BD1546" s="181"/>
      <c r="BE1546" s="181"/>
      <c r="BI1546" s="181"/>
      <c r="BL1546" s="181"/>
      <c r="BM1546" s="181"/>
      <c r="BN1546" s="181"/>
      <c r="BO1546" s="181"/>
      <c r="BS1546" s="181"/>
    </row>
    <row r="1547" spans="41:71">
      <c r="AO1547" s="38">
        <f t="shared" si="394"/>
        <v>0</v>
      </c>
      <c r="AP1547" s="38">
        <f t="shared" si="395"/>
        <v>0</v>
      </c>
      <c r="AR1547" s="181"/>
      <c r="AS1547" s="181"/>
      <c r="AT1547" s="181"/>
      <c r="AU1547" s="181"/>
      <c r="AY1547" s="181"/>
      <c r="BB1547" s="181"/>
      <c r="BC1547" s="181"/>
      <c r="BD1547" s="181"/>
      <c r="BE1547" s="181"/>
      <c r="BI1547" s="181"/>
      <c r="BL1547" s="181"/>
      <c r="BM1547" s="181"/>
      <c r="BN1547" s="181"/>
      <c r="BO1547" s="181"/>
      <c r="BS1547" s="181"/>
    </row>
    <row r="1548" spans="41:71">
      <c r="AO1548" s="38">
        <f t="shared" si="394"/>
        <v>0</v>
      </c>
      <c r="AP1548" s="38">
        <f t="shared" si="395"/>
        <v>0</v>
      </c>
      <c r="AR1548" s="181"/>
      <c r="AS1548" s="181"/>
      <c r="AT1548" s="181"/>
      <c r="AU1548" s="181"/>
      <c r="AY1548" s="181"/>
      <c r="BB1548" s="181"/>
      <c r="BC1548" s="181"/>
      <c r="BD1548" s="181"/>
      <c r="BE1548" s="181"/>
      <c r="BI1548" s="181"/>
      <c r="BL1548" s="181"/>
      <c r="BM1548" s="181"/>
      <c r="BN1548" s="181"/>
      <c r="BO1548" s="181"/>
      <c r="BS1548" s="181"/>
    </row>
    <row r="1549" spans="41:71">
      <c r="AO1549" s="38">
        <f t="shared" si="394"/>
        <v>0</v>
      </c>
      <c r="AP1549" s="38">
        <f t="shared" si="395"/>
        <v>0</v>
      </c>
      <c r="AR1549" s="181"/>
      <c r="AS1549" s="181"/>
      <c r="AT1549" s="181"/>
      <c r="AU1549" s="181"/>
      <c r="AY1549" s="181"/>
      <c r="BB1549" s="181"/>
      <c r="BC1549" s="181"/>
      <c r="BD1549" s="181"/>
      <c r="BE1549" s="181"/>
      <c r="BI1549" s="181"/>
      <c r="BL1549" s="181"/>
      <c r="BM1549" s="181"/>
      <c r="BN1549" s="181"/>
      <c r="BO1549" s="181"/>
      <c r="BS1549" s="181"/>
    </row>
    <row r="1550" spans="41:71">
      <c r="AO1550" s="38">
        <f t="shared" si="394"/>
        <v>0</v>
      </c>
      <c r="AP1550" s="38">
        <f t="shared" si="395"/>
        <v>0</v>
      </c>
      <c r="AR1550" s="181"/>
      <c r="AS1550" s="181"/>
      <c r="AT1550" s="181"/>
      <c r="AU1550" s="181"/>
      <c r="AY1550" s="181"/>
      <c r="BB1550" s="181"/>
      <c r="BC1550" s="181"/>
      <c r="BD1550" s="181"/>
      <c r="BE1550" s="181"/>
      <c r="BI1550" s="181"/>
      <c r="BL1550" s="181"/>
      <c r="BM1550" s="181"/>
      <c r="BN1550" s="181"/>
      <c r="BO1550" s="181"/>
      <c r="BS1550" s="181"/>
    </row>
    <row r="1551" spans="41:71">
      <c r="AO1551" s="38">
        <f t="shared" si="394"/>
        <v>0</v>
      </c>
      <c r="AP1551" s="38">
        <f t="shared" si="395"/>
        <v>0</v>
      </c>
      <c r="AR1551" s="181"/>
      <c r="AS1551" s="181"/>
      <c r="AT1551" s="181"/>
      <c r="AU1551" s="181"/>
      <c r="AY1551" s="181"/>
      <c r="BB1551" s="181"/>
      <c r="BC1551" s="181"/>
      <c r="BD1551" s="181"/>
      <c r="BE1551" s="181"/>
      <c r="BI1551" s="181"/>
      <c r="BL1551" s="181"/>
      <c r="BM1551" s="181"/>
      <c r="BN1551" s="181"/>
      <c r="BO1551" s="181"/>
      <c r="BS1551" s="181"/>
    </row>
    <row r="1552" spans="41:71">
      <c r="AO1552" s="38">
        <f t="shared" si="394"/>
        <v>0</v>
      </c>
      <c r="AP1552" s="38">
        <f t="shared" si="395"/>
        <v>0</v>
      </c>
      <c r="AR1552" s="181"/>
      <c r="AS1552" s="181"/>
      <c r="AT1552" s="181"/>
      <c r="AU1552" s="181"/>
      <c r="AY1552" s="181"/>
      <c r="BB1552" s="181"/>
      <c r="BC1552" s="181"/>
      <c r="BD1552" s="181"/>
      <c r="BE1552" s="181"/>
      <c r="BI1552" s="181"/>
      <c r="BL1552" s="181"/>
      <c r="BM1552" s="181"/>
      <c r="BN1552" s="181"/>
      <c r="BO1552" s="181"/>
      <c r="BS1552" s="181"/>
    </row>
    <row r="1553" spans="41:71">
      <c r="AO1553" s="38">
        <f t="shared" si="394"/>
        <v>0</v>
      </c>
      <c r="AP1553" s="38">
        <f t="shared" si="395"/>
        <v>0</v>
      </c>
      <c r="AR1553" s="181"/>
      <c r="AS1553" s="181"/>
      <c r="AT1553" s="181"/>
      <c r="AU1553" s="181"/>
      <c r="AY1553" s="181"/>
      <c r="BB1553" s="181"/>
      <c r="BC1553" s="181"/>
      <c r="BD1553" s="181"/>
      <c r="BE1553" s="181"/>
      <c r="BI1553" s="181"/>
      <c r="BL1553" s="181"/>
      <c r="BM1553" s="181"/>
      <c r="BN1553" s="181"/>
      <c r="BO1553" s="181"/>
      <c r="BS1553" s="181"/>
    </row>
    <row r="1554" spans="41:71">
      <c r="AO1554" s="38">
        <f t="shared" si="394"/>
        <v>0</v>
      </c>
      <c r="AP1554" s="38">
        <f t="shared" si="395"/>
        <v>0</v>
      </c>
      <c r="AR1554" s="181"/>
      <c r="AS1554" s="181"/>
      <c r="AT1554" s="181"/>
      <c r="AU1554" s="181"/>
      <c r="AY1554" s="181"/>
      <c r="BB1554" s="181"/>
      <c r="BC1554" s="181"/>
      <c r="BD1554" s="181"/>
      <c r="BE1554" s="181"/>
      <c r="BI1554" s="181"/>
      <c r="BL1554" s="181"/>
      <c r="BM1554" s="181"/>
      <c r="BN1554" s="181"/>
      <c r="BO1554" s="181"/>
      <c r="BS1554" s="181"/>
    </row>
    <row r="1555" spans="41:71">
      <c r="AO1555" s="38">
        <f t="shared" si="394"/>
        <v>0</v>
      </c>
      <c r="AP1555" s="38">
        <f t="shared" si="395"/>
        <v>0</v>
      </c>
      <c r="AR1555" s="181"/>
      <c r="AS1555" s="181"/>
      <c r="AT1555" s="181"/>
      <c r="AU1555" s="181"/>
      <c r="AY1555" s="181"/>
      <c r="BB1555" s="181"/>
      <c r="BC1555" s="181"/>
      <c r="BD1555" s="181"/>
      <c r="BE1555" s="181"/>
      <c r="BI1555" s="181"/>
      <c r="BL1555" s="181"/>
      <c r="BM1555" s="181"/>
      <c r="BN1555" s="181"/>
      <c r="BO1555" s="181"/>
      <c r="BS1555" s="181"/>
    </row>
    <row r="1556" spans="41:71">
      <c r="AO1556" s="38">
        <f t="shared" si="394"/>
        <v>0</v>
      </c>
      <c r="AP1556" s="38">
        <f t="shared" si="395"/>
        <v>0</v>
      </c>
      <c r="AR1556" s="181"/>
      <c r="AS1556" s="181"/>
      <c r="AT1556" s="181"/>
      <c r="AU1556" s="181"/>
      <c r="AY1556" s="181"/>
      <c r="BB1556" s="181"/>
      <c r="BC1556" s="181"/>
      <c r="BD1556" s="181"/>
      <c r="BE1556" s="181"/>
      <c r="BI1556" s="181"/>
      <c r="BL1556" s="181"/>
      <c r="BM1556" s="181"/>
      <c r="BN1556" s="181"/>
      <c r="BO1556" s="181"/>
      <c r="BS1556" s="181"/>
    </row>
    <row r="1557" spans="41:71">
      <c r="AO1557" s="38">
        <f t="shared" si="394"/>
        <v>0</v>
      </c>
      <c r="AP1557" s="38">
        <f t="shared" si="395"/>
        <v>0</v>
      </c>
      <c r="AR1557" s="181"/>
      <c r="AS1557" s="181"/>
      <c r="AT1557" s="181"/>
      <c r="AU1557" s="181"/>
      <c r="AY1557" s="181"/>
      <c r="BB1557" s="181"/>
      <c r="BC1557" s="181"/>
      <c r="BD1557" s="181"/>
      <c r="BE1557" s="181"/>
      <c r="BI1557" s="181"/>
      <c r="BL1557" s="181"/>
      <c r="BM1557" s="181"/>
      <c r="BN1557" s="181"/>
      <c r="BO1557" s="181"/>
      <c r="BS1557" s="181"/>
    </row>
    <row r="1558" spans="41:71">
      <c r="AO1558" s="38">
        <f t="shared" si="394"/>
        <v>0</v>
      </c>
      <c r="AP1558" s="38">
        <f t="shared" si="395"/>
        <v>0</v>
      </c>
      <c r="AR1558" s="181"/>
      <c r="AS1558" s="181"/>
      <c r="AT1558" s="181"/>
      <c r="AU1558" s="181"/>
      <c r="AY1558" s="181"/>
      <c r="BB1558" s="181"/>
      <c r="BC1558" s="181"/>
      <c r="BD1558" s="181"/>
      <c r="BE1558" s="181"/>
      <c r="BI1558" s="181"/>
      <c r="BL1558" s="181"/>
      <c r="BM1558" s="181"/>
      <c r="BN1558" s="181"/>
      <c r="BO1558" s="181"/>
      <c r="BS1558" s="181"/>
    </row>
    <row r="1559" spans="41:71">
      <c r="AO1559" s="38">
        <f t="shared" si="394"/>
        <v>0</v>
      </c>
      <c r="AP1559" s="38">
        <f t="shared" si="395"/>
        <v>0</v>
      </c>
      <c r="AR1559" s="181"/>
      <c r="AS1559" s="181"/>
      <c r="AT1559" s="181"/>
      <c r="AU1559" s="181"/>
      <c r="AY1559" s="181"/>
      <c r="BB1559" s="181"/>
      <c r="BC1559" s="181"/>
      <c r="BD1559" s="181"/>
      <c r="BE1559" s="181"/>
      <c r="BI1559" s="181"/>
      <c r="BL1559" s="181"/>
      <c r="BM1559" s="181"/>
      <c r="BN1559" s="181"/>
      <c r="BO1559" s="181"/>
      <c r="BS1559" s="181"/>
    </row>
    <row r="1560" spans="41:71">
      <c r="AO1560" s="38">
        <f t="shared" si="394"/>
        <v>0</v>
      </c>
      <c r="AP1560" s="38">
        <f t="shared" si="395"/>
        <v>0</v>
      </c>
      <c r="AR1560" s="181"/>
      <c r="AS1560" s="181"/>
      <c r="AT1560" s="181"/>
      <c r="AU1560" s="181"/>
      <c r="AY1560" s="181"/>
      <c r="BB1560" s="181"/>
      <c r="BC1560" s="181"/>
      <c r="BD1560" s="181"/>
      <c r="BE1560" s="181"/>
      <c r="BI1560" s="181"/>
      <c r="BL1560" s="181"/>
      <c r="BM1560" s="181"/>
      <c r="BN1560" s="181"/>
      <c r="BO1560" s="181"/>
      <c r="BS1560" s="181"/>
    </row>
    <row r="1561" spans="41:71">
      <c r="AO1561" s="38">
        <f t="shared" si="394"/>
        <v>0</v>
      </c>
      <c r="AP1561" s="38">
        <f t="shared" si="395"/>
        <v>0</v>
      </c>
      <c r="AR1561" s="181"/>
      <c r="AS1561" s="181"/>
      <c r="AT1561" s="181"/>
      <c r="AU1561" s="181"/>
      <c r="AY1561" s="181"/>
      <c r="BB1561" s="181"/>
      <c r="BC1561" s="181"/>
      <c r="BD1561" s="181"/>
      <c r="BE1561" s="181"/>
      <c r="BI1561" s="181"/>
      <c r="BL1561" s="181"/>
      <c r="BM1561" s="181"/>
      <c r="BN1561" s="181"/>
      <c r="BO1561" s="181"/>
      <c r="BS1561" s="181"/>
    </row>
    <row r="1562" spans="41:71">
      <c r="AO1562" s="38">
        <f t="shared" si="394"/>
        <v>0</v>
      </c>
      <c r="AP1562" s="38">
        <f t="shared" si="395"/>
        <v>0</v>
      </c>
      <c r="AR1562" s="181"/>
      <c r="AS1562" s="181"/>
      <c r="AT1562" s="181"/>
      <c r="AU1562" s="181"/>
      <c r="AY1562" s="181"/>
      <c r="BB1562" s="181"/>
      <c r="BC1562" s="181"/>
      <c r="BD1562" s="181"/>
      <c r="BE1562" s="181"/>
      <c r="BI1562" s="181"/>
      <c r="BL1562" s="181"/>
      <c r="BM1562" s="181"/>
      <c r="BN1562" s="181"/>
      <c r="BO1562" s="181"/>
      <c r="BS1562" s="181"/>
    </row>
    <row r="1563" spans="41:71">
      <c r="AO1563" s="38">
        <f t="shared" si="394"/>
        <v>0</v>
      </c>
      <c r="AP1563" s="38">
        <f t="shared" si="395"/>
        <v>0</v>
      </c>
      <c r="AR1563" s="181"/>
      <c r="AS1563" s="181"/>
      <c r="AT1563" s="181"/>
      <c r="AU1563" s="181"/>
      <c r="AY1563" s="181"/>
      <c r="BB1563" s="181"/>
      <c r="BC1563" s="181"/>
      <c r="BD1563" s="181"/>
      <c r="BE1563" s="181"/>
      <c r="BI1563" s="181"/>
      <c r="BL1563" s="181"/>
      <c r="BM1563" s="181"/>
      <c r="BN1563" s="181"/>
      <c r="BO1563" s="181"/>
      <c r="BS1563" s="181"/>
    </row>
    <row r="1564" spans="41:71">
      <c r="AO1564" s="38">
        <f t="shared" si="394"/>
        <v>0</v>
      </c>
      <c r="AP1564" s="38">
        <f t="shared" si="395"/>
        <v>0</v>
      </c>
      <c r="AR1564" s="181"/>
      <c r="AS1564" s="181"/>
      <c r="AT1564" s="181"/>
      <c r="AU1564" s="181"/>
      <c r="AY1564" s="181"/>
      <c r="BB1564" s="181"/>
      <c r="BC1564" s="181"/>
      <c r="BD1564" s="181"/>
      <c r="BE1564" s="181"/>
      <c r="BI1564" s="181"/>
      <c r="BL1564" s="181"/>
      <c r="BM1564" s="181"/>
      <c r="BN1564" s="181"/>
      <c r="BO1564" s="181"/>
      <c r="BS1564" s="181"/>
    </row>
    <row r="1565" spans="41:71">
      <c r="AO1565" s="38">
        <f t="shared" si="394"/>
        <v>0</v>
      </c>
      <c r="AP1565" s="38">
        <f t="shared" si="395"/>
        <v>0</v>
      </c>
      <c r="AR1565" s="181"/>
      <c r="AS1565" s="181"/>
      <c r="AT1565" s="181"/>
      <c r="AU1565" s="181"/>
      <c r="AY1565" s="181"/>
      <c r="BB1565" s="181"/>
      <c r="BC1565" s="181"/>
      <c r="BD1565" s="181"/>
      <c r="BE1565" s="181"/>
      <c r="BI1565" s="181"/>
      <c r="BL1565" s="181"/>
      <c r="BM1565" s="181"/>
      <c r="BN1565" s="181"/>
      <c r="BO1565" s="181"/>
      <c r="BS1565" s="181"/>
    </row>
    <row r="1566" spans="41:71">
      <c r="AO1566" s="38">
        <f t="shared" si="394"/>
        <v>0</v>
      </c>
      <c r="AP1566" s="38">
        <f t="shared" si="395"/>
        <v>0</v>
      </c>
      <c r="AR1566" s="181"/>
      <c r="AS1566" s="181"/>
      <c r="AT1566" s="181"/>
      <c r="AU1566" s="181"/>
      <c r="AY1566" s="181"/>
      <c r="BB1566" s="181"/>
      <c r="BC1566" s="181"/>
      <c r="BD1566" s="181"/>
      <c r="BE1566" s="181"/>
      <c r="BI1566" s="181"/>
      <c r="BL1566" s="181"/>
      <c r="BM1566" s="181"/>
      <c r="BN1566" s="181"/>
      <c r="BO1566" s="181"/>
      <c r="BS1566" s="181"/>
    </row>
    <row r="1567" spans="41:71">
      <c r="AO1567" s="38">
        <f t="shared" si="394"/>
        <v>0</v>
      </c>
      <c r="AP1567" s="38">
        <f t="shared" si="395"/>
        <v>0</v>
      </c>
      <c r="AR1567" s="181"/>
      <c r="AS1567" s="181"/>
      <c r="AT1567" s="181"/>
      <c r="AU1567" s="181"/>
      <c r="AY1567" s="181"/>
      <c r="BB1567" s="181"/>
      <c r="BC1567" s="181"/>
      <c r="BD1567" s="181"/>
      <c r="BE1567" s="181"/>
      <c r="BI1567" s="181"/>
      <c r="BL1567" s="181"/>
      <c r="BM1567" s="181"/>
      <c r="BN1567" s="181"/>
      <c r="BO1567" s="181"/>
      <c r="BS1567" s="181"/>
    </row>
    <row r="1568" spans="41:71">
      <c r="AO1568" s="38">
        <f t="shared" si="394"/>
        <v>0</v>
      </c>
      <c r="AP1568" s="38">
        <f t="shared" si="395"/>
        <v>0</v>
      </c>
      <c r="AR1568" s="181"/>
      <c r="AS1568" s="181"/>
      <c r="AT1568" s="181"/>
      <c r="AU1568" s="181"/>
      <c r="AY1568" s="181"/>
      <c r="BB1568" s="181"/>
      <c r="BC1568" s="181"/>
      <c r="BD1568" s="181"/>
      <c r="BE1568" s="181"/>
      <c r="BI1568" s="181"/>
      <c r="BL1568" s="181"/>
      <c r="BM1568" s="181"/>
      <c r="BN1568" s="181"/>
      <c r="BO1568" s="181"/>
      <c r="BS1568" s="181"/>
    </row>
    <row r="1569" spans="41:71">
      <c r="AO1569" s="38">
        <f t="shared" si="394"/>
        <v>0</v>
      </c>
      <c r="AP1569" s="38">
        <f t="shared" si="395"/>
        <v>0</v>
      </c>
      <c r="AR1569" s="181"/>
      <c r="AS1569" s="181"/>
      <c r="AT1569" s="181"/>
      <c r="AU1569" s="181"/>
      <c r="AY1569" s="181"/>
      <c r="BB1569" s="181"/>
      <c r="BC1569" s="181"/>
      <c r="BD1569" s="181"/>
      <c r="BE1569" s="181"/>
      <c r="BI1569" s="181"/>
      <c r="BL1569" s="181"/>
      <c r="BM1569" s="181"/>
      <c r="BN1569" s="181"/>
      <c r="BO1569" s="181"/>
      <c r="BS1569" s="181"/>
    </row>
    <row r="1570" spans="41:71">
      <c r="AO1570" s="38">
        <f t="shared" si="394"/>
        <v>0</v>
      </c>
      <c r="AP1570" s="38">
        <f t="shared" si="395"/>
        <v>0</v>
      </c>
      <c r="AR1570" s="181"/>
      <c r="AS1570" s="181"/>
      <c r="AT1570" s="181"/>
      <c r="AU1570" s="181"/>
      <c r="AY1570" s="181"/>
      <c r="BB1570" s="181"/>
      <c r="BC1570" s="181"/>
      <c r="BD1570" s="181"/>
      <c r="BE1570" s="181"/>
      <c r="BI1570" s="181"/>
      <c r="BL1570" s="181"/>
      <c r="BM1570" s="181"/>
      <c r="BN1570" s="181"/>
      <c r="BO1570" s="181"/>
      <c r="BS1570" s="181"/>
    </row>
    <row r="1571" spans="41:71">
      <c r="AO1571" s="38">
        <f t="shared" si="394"/>
        <v>0</v>
      </c>
      <c r="AP1571" s="38">
        <f t="shared" si="395"/>
        <v>0</v>
      </c>
      <c r="AR1571" s="181"/>
      <c r="AS1571" s="181"/>
      <c r="AT1571" s="181"/>
      <c r="AU1571" s="181"/>
      <c r="AY1571" s="181"/>
      <c r="BB1571" s="181"/>
      <c r="BC1571" s="181"/>
      <c r="BD1571" s="181"/>
      <c r="BE1571" s="181"/>
      <c r="BI1571" s="181"/>
      <c r="BL1571" s="181"/>
      <c r="BM1571" s="181"/>
      <c r="BN1571" s="181"/>
      <c r="BO1571" s="181"/>
      <c r="BS1571" s="181"/>
    </row>
    <row r="1572" spans="41:71">
      <c r="AO1572" s="38">
        <f t="shared" si="394"/>
        <v>0</v>
      </c>
      <c r="AP1572" s="38">
        <f t="shared" si="395"/>
        <v>0</v>
      </c>
      <c r="AR1572" s="181"/>
      <c r="AS1572" s="181"/>
      <c r="AT1572" s="181"/>
      <c r="AU1572" s="181"/>
      <c r="AY1572" s="181"/>
      <c r="BB1572" s="181"/>
      <c r="BC1572" s="181"/>
      <c r="BD1572" s="181"/>
      <c r="BE1572" s="181"/>
      <c r="BI1572" s="181"/>
      <c r="BL1572" s="181"/>
      <c r="BM1572" s="181"/>
      <c r="BN1572" s="181"/>
      <c r="BO1572" s="181"/>
      <c r="BS1572" s="181"/>
    </row>
    <row r="1573" spans="41:71">
      <c r="AO1573" s="38">
        <f t="shared" si="394"/>
        <v>0</v>
      </c>
      <c r="AP1573" s="38">
        <f t="shared" si="395"/>
        <v>0</v>
      </c>
      <c r="AR1573" s="181"/>
      <c r="AS1573" s="181"/>
      <c r="AT1573" s="181"/>
      <c r="AU1573" s="181"/>
      <c r="AY1573" s="181"/>
      <c r="BB1573" s="181"/>
      <c r="BC1573" s="181"/>
      <c r="BD1573" s="181"/>
      <c r="BE1573" s="181"/>
      <c r="BI1573" s="181"/>
      <c r="BL1573" s="181"/>
      <c r="BM1573" s="181"/>
      <c r="BN1573" s="181"/>
      <c r="BO1573" s="181"/>
      <c r="BS1573" s="181"/>
    </row>
    <row r="1574" spans="41:71">
      <c r="AO1574" s="38">
        <f t="shared" si="394"/>
        <v>0</v>
      </c>
      <c r="AP1574" s="38">
        <f t="shared" si="395"/>
        <v>0</v>
      </c>
      <c r="AR1574" s="181"/>
      <c r="AS1574" s="181"/>
      <c r="AT1574" s="181"/>
      <c r="AU1574" s="181"/>
      <c r="AY1574" s="181"/>
      <c r="BB1574" s="181"/>
      <c r="BC1574" s="181"/>
      <c r="BD1574" s="181"/>
      <c r="BE1574" s="181"/>
      <c r="BI1574" s="181"/>
      <c r="BL1574" s="181"/>
      <c r="BM1574" s="181"/>
      <c r="BN1574" s="181"/>
      <c r="BO1574" s="181"/>
      <c r="BS1574" s="181"/>
    </row>
    <row r="1575" spans="41:71">
      <c r="AO1575" s="38">
        <f t="shared" si="394"/>
        <v>0</v>
      </c>
      <c r="AP1575" s="38">
        <f t="shared" si="395"/>
        <v>0</v>
      </c>
      <c r="AR1575" s="181"/>
      <c r="AS1575" s="181"/>
      <c r="AT1575" s="181"/>
      <c r="AU1575" s="181"/>
      <c r="AY1575" s="181"/>
      <c r="BB1575" s="181"/>
      <c r="BC1575" s="181"/>
      <c r="BD1575" s="181"/>
      <c r="BE1575" s="181"/>
      <c r="BI1575" s="181"/>
      <c r="BL1575" s="181"/>
      <c r="BM1575" s="181"/>
      <c r="BN1575" s="181"/>
      <c r="BO1575" s="181"/>
      <c r="BS1575" s="181"/>
    </row>
    <row r="1576" spans="41:71">
      <c r="AO1576" s="38">
        <f t="shared" si="394"/>
        <v>0</v>
      </c>
      <c r="AP1576" s="38">
        <f t="shared" si="395"/>
        <v>0</v>
      </c>
      <c r="AR1576" s="181"/>
      <c r="AS1576" s="181"/>
      <c r="AT1576" s="181"/>
      <c r="AU1576" s="181"/>
      <c r="AY1576" s="181"/>
      <c r="BB1576" s="181"/>
      <c r="BC1576" s="181"/>
      <c r="BD1576" s="181"/>
      <c r="BE1576" s="181"/>
      <c r="BI1576" s="181"/>
      <c r="BL1576" s="181"/>
      <c r="BM1576" s="181"/>
      <c r="BN1576" s="181"/>
      <c r="BO1576" s="181"/>
      <c r="BS1576" s="181"/>
    </row>
    <row r="1577" spans="41:71">
      <c r="AO1577" s="38">
        <f t="shared" si="394"/>
        <v>0</v>
      </c>
      <c r="AP1577" s="38">
        <f t="shared" si="395"/>
        <v>0</v>
      </c>
      <c r="AR1577" s="181"/>
      <c r="AS1577" s="181"/>
      <c r="AT1577" s="181"/>
      <c r="AU1577" s="181"/>
      <c r="AY1577" s="181"/>
      <c r="BB1577" s="181"/>
      <c r="BC1577" s="181"/>
      <c r="BD1577" s="181"/>
      <c r="BE1577" s="181"/>
      <c r="BI1577" s="181"/>
      <c r="BL1577" s="181"/>
      <c r="BM1577" s="181"/>
      <c r="BN1577" s="181"/>
      <c r="BO1577" s="181"/>
      <c r="BS1577" s="181"/>
    </row>
    <row r="1578" spans="41:71">
      <c r="AO1578" s="38">
        <f t="shared" si="394"/>
        <v>0</v>
      </c>
      <c r="AP1578" s="38">
        <f t="shared" si="395"/>
        <v>0</v>
      </c>
      <c r="AR1578" s="181"/>
      <c r="AS1578" s="181"/>
      <c r="AT1578" s="181"/>
      <c r="AU1578" s="181"/>
      <c r="AY1578" s="181"/>
      <c r="BB1578" s="181"/>
      <c r="BC1578" s="181"/>
      <c r="BD1578" s="181"/>
      <c r="BE1578" s="181"/>
      <c r="BI1578" s="181"/>
      <c r="BL1578" s="181"/>
      <c r="BM1578" s="181"/>
      <c r="BN1578" s="181"/>
      <c r="BO1578" s="181"/>
      <c r="BS1578" s="181"/>
    </row>
    <row r="1579" spans="41:71">
      <c r="AO1579" s="38">
        <f t="shared" si="394"/>
        <v>0</v>
      </c>
      <c r="AP1579" s="38">
        <f t="shared" si="395"/>
        <v>0</v>
      </c>
      <c r="AR1579" s="181"/>
      <c r="AS1579" s="181"/>
      <c r="AT1579" s="181"/>
      <c r="AU1579" s="181"/>
      <c r="AY1579" s="181"/>
      <c r="BB1579" s="181"/>
      <c r="BC1579" s="181"/>
      <c r="BD1579" s="181"/>
      <c r="BE1579" s="181"/>
      <c r="BI1579" s="181"/>
      <c r="BL1579" s="181"/>
      <c r="BM1579" s="181"/>
      <c r="BN1579" s="181"/>
      <c r="BO1579" s="181"/>
      <c r="BS1579" s="181"/>
    </row>
    <row r="1580" spans="41:71">
      <c r="AO1580" s="38">
        <f t="shared" si="394"/>
        <v>0</v>
      </c>
      <c r="AP1580" s="38">
        <f t="shared" si="395"/>
        <v>0</v>
      </c>
      <c r="AR1580" s="181"/>
      <c r="AS1580" s="181"/>
      <c r="AT1580" s="181"/>
      <c r="AU1580" s="181"/>
      <c r="AY1580" s="181"/>
      <c r="BB1580" s="181"/>
      <c r="BC1580" s="181"/>
      <c r="BD1580" s="181"/>
      <c r="BE1580" s="181"/>
      <c r="BI1580" s="181"/>
      <c r="BL1580" s="181"/>
      <c r="BM1580" s="181"/>
      <c r="BN1580" s="181"/>
      <c r="BO1580" s="181"/>
      <c r="BS1580" s="181"/>
    </row>
    <row r="1581" spans="41:71">
      <c r="AO1581" s="38">
        <f t="shared" si="394"/>
        <v>0</v>
      </c>
      <c r="AP1581" s="38">
        <f t="shared" si="395"/>
        <v>0</v>
      </c>
      <c r="AR1581" s="181"/>
      <c r="AS1581" s="181"/>
      <c r="AT1581" s="181"/>
      <c r="AU1581" s="181"/>
      <c r="AY1581" s="181"/>
      <c r="BB1581" s="181"/>
      <c r="BC1581" s="181"/>
      <c r="BD1581" s="181"/>
      <c r="BE1581" s="181"/>
      <c r="BI1581" s="181"/>
      <c r="BL1581" s="181"/>
      <c r="BM1581" s="181"/>
      <c r="BN1581" s="181"/>
      <c r="BO1581" s="181"/>
      <c r="BS1581" s="181"/>
    </row>
    <row r="1582" spans="41:71">
      <c r="AO1582" s="38">
        <f t="shared" si="394"/>
        <v>0</v>
      </c>
      <c r="AP1582" s="38">
        <f t="shared" si="395"/>
        <v>0</v>
      </c>
      <c r="AR1582" s="181"/>
      <c r="AS1582" s="181"/>
      <c r="AT1582" s="181"/>
      <c r="AU1582" s="181"/>
      <c r="AY1582" s="181"/>
      <c r="BB1582" s="181"/>
      <c r="BC1582" s="181"/>
      <c r="BD1582" s="181"/>
      <c r="BE1582" s="181"/>
      <c r="BI1582" s="181"/>
      <c r="BL1582" s="181"/>
      <c r="BM1582" s="181"/>
      <c r="BN1582" s="181"/>
      <c r="BO1582" s="181"/>
      <c r="BS1582" s="181"/>
    </row>
    <row r="1583" spans="41:71">
      <c r="AO1583" s="38">
        <f t="shared" si="394"/>
        <v>0</v>
      </c>
      <c r="AP1583" s="38">
        <f t="shared" si="395"/>
        <v>0</v>
      </c>
      <c r="AR1583" s="181"/>
      <c r="AS1583" s="181"/>
      <c r="AT1583" s="181"/>
      <c r="AU1583" s="181"/>
      <c r="AY1583" s="181"/>
      <c r="BB1583" s="181"/>
      <c r="BC1583" s="181"/>
      <c r="BD1583" s="181"/>
      <c r="BE1583" s="181"/>
      <c r="BI1583" s="181"/>
      <c r="BL1583" s="181"/>
      <c r="BM1583" s="181"/>
      <c r="BN1583" s="181"/>
      <c r="BO1583" s="181"/>
      <c r="BS1583" s="181"/>
    </row>
    <row r="1584" spans="41:71">
      <c r="AO1584" s="38">
        <f t="shared" si="394"/>
        <v>0</v>
      </c>
      <c r="AP1584" s="38">
        <f t="shared" si="395"/>
        <v>0</v>
      </c>
      <c r="AR1584" s="181"/>
      <c r="AS1584" s="181"/>
      <c r="AT1584" s="181"/>
      <c r="AU1584" s="181"/>
      <c r="AY1584" s="181"/>
      <c r="BB1584" s="181"/>
      <c r="BC1584" s="181"/>
      <c r="BD1584" s="181"/>
      <c r="BE1584" s="181"/>
      <c r="BI1584" s="181"/>
      <c r="BL1584" s="181"/>
      <c r="BM1584" s="181"/>
      <c r="BN1584" s="181"/>
      <c r="BO1584" s="181"/>
      <c r="BS1584" s="181"/>
    </row>
    <row r="1585" spans="41:71">
      <c r="AO1585" s="38">
        <f t="shared" si="394"/>
        <v>0</v>
      </c>
      <c r="AP1585" s="38">
        <f t="shared" si="395"/>
        <v>0</v>
      </c>
      <c r="AR1585" s="181"/>
      <c r="AS1585" s="181"/>
      <c r="AT1585" s="181"/>
      <c r="AU1585" s="181"/>
      <c r="AY1585" s="181"/>
      <c r="BB1585" s="181"/>
      <c r="BC1585" s="181"/>
      <c r="BD1585" s="181"/>
      <c r="BE1585" s="181"/>
      <c r="BI1585" s="181"/>
      <c r="BL1585" s="181"/>
      <c r="BM1585" s="181"/>
      <c r="BN1585" s="181"/>
      <c r="BO1585" s="181"/>
      <c r="BS1585" s="181"/>
    </row>
    <row r="1586" spans="41:71">
      <c r="AO1586" s="38">
        <f t="shared" si="394"/>
        <v>0</v>
      </c>
      <c r="AP1586" s="38">
        <f t="shared" si="395"/>
        <v>0</v>
      </c>
      <c r="AR1586" s="181"/>
      <c r="AS1586" s="181"/>
      <c r="AT1586" s="181"/>
      <c r="AU1586" s="181"/>
      <c r="AY1586" s="181"/>
      <c r="BB1586" s="181"/>
      <c r="BC1586" s="181"/>
      <c r="BD1586" s="181"/>
      <c r="BE1586" s="181"/>
      <c r="BI1586" s="181"/>
      <c r="BL1586" s="181"/>
      <c r="BM1586" s="181"/>
      <c r="BN1586" s="181"/>
      <c r="BO1586" s="181"/>
      <c r="BS1586" s="181"/>
    </row>
    <row r="1587" spans="41:71">
      <c r="AO1587" s="38">
        <f t="shared" si="394"/>
        <v>0</v>
      </c>
      <c r="AP1587" s="38">
        <f t="shared" si="395"/>
        <v>0</v>
      </c>
      <c r="AR1587" s="181"/>
      <c r="AS1587" s="181"/>
      <c r="AT1587" s="181"/>
      <c r="AU1587" s="181"/>
      <c r="AY1587" s="181"/>
      <c r="BB1587" s="181"/>
      <c r="BC1587" s="181"/>
      <c r="BD1587" s="181"/>
      <c r="BE1587" s="181"/>
      <c r="BI1587" s="181"/>
      <c r="BL1587" s="181"/>
      <c r="BM1587" s="181"/>
      <c r="BN1587" s="181"/>
      <c r="BO1587" s="181"/>
      <c r="BS1587" s="181"/>
    </row>
    <row r="1588" spans="41:71">
      <c r="AO1588" s="38">
        <f t="shared" si="394"/>
        <v>0</v>
      </c>
      <c r="AP1588" s="38">
        <f t="shared" si="395"/>
        <v>0</v>
      </c>
      <c r="AR1588" s="181"/>
      <c r="AS1588" s="181"/>
      <c r="AT1588" s="181"/>
      <c r="AU1588" s="181"/>
      <c r="AY1588" s="181"/>
      <c r="BB1588" s="181"/>
      <c r="BC1588" s="181"/>
      <c r="BD1588" s="181"/>
      <c r="BE1588" s="181"/>
      <c r="BI1588" s="181"/>
      <c r="BL1588" s="181"/>
      <c r="BM1588" s="181"/>
      <c r="BN1588" s="181"/>
      <c r="BO1588" s="181"/>
      <c r="BS1588" s="181"/>
    </row>
    <row r="1589" spans="41:71">
      <c r="AO1589" s="38">
        <f t="shared" si="394"/>
        <v>0</v>
      </c>
      <c r="AP1589" s="38">
        <f t="shared" si="395"/>
        <v>0</v>
      </c>
      <c r="AR1589" s="181"/>
      <c r="AS1589" s="181"/>
      <c r="AT1589" s="181"/>
      <c r="AU1589" s="181"/>
      <c r="AY1589" s="181"/>
      <c r="BB1589" s="181"/>
      <c r="BC1589" s="181"/>
      <c r="BD1589" s="181"/>
      <c r="BE1589" s="181"/>
      <c r="BI1589" s="181"/>
      <c r="BL1589" s="181"/>
      <c r="BM1589" s="181"/>
      <c r="BN1589" s="181"/>
      <c r="BO1589" s="181"/>
      <c r="BS1589" s="181"/>
    </row>
    <row r="1590" spans="41:71">
      <c r="AO1590" s="38">
        <f t="shared" si="394"/>
        <v>0</v>
      </c>
      <c r="AP1590" s="38">
        <f t="shared" si="395"/>
        <v>0</v>
      </c>
      <c r="AR1590" s="181"/>
      <c r="AS1590" s="181"/>
      <c r="AT1590" s="181"/>
      <c r="AU1590" s="181"/>
      <c r="AY1590" s="181"/>
      <c r="BB1590" s="181"/>
      <c r="BC1590" s="181"/>
      <c r="BD1590" s="181"/>
      <c r="BE1590" s="181"/>
      <c r="BI1590" s="181"/>
      <c r="BL1590" s="181"/>
      <c r="BM1590" s="181"/>
      <c r="BN1590" s="181"/>
      <c r="BO1590" s="181"/>
      <c r="BS1590" s="181"/>
    </row>
    <row r="1591" spans="41:71">
      <c r="AO1591" s="38">
        <f t="shared" si="394"/>
        <v>0</v>
      </c>
      <c r="AP1591" s="38">
        <f t="shared" si="395"/>
        <v>0</v>
      </c>
      <c r="AR1591" s="181"/>
      <c r="AS1591" s="181"/>
      <c r="AT1591" s="181"/>
      <c r="AU1591" s="181"/>
      <c r="AY1591" s="181"/>
      <c r="BB1591" s="181"/>
      <c r="BC1591" s="181"/>
      <c r="BD1591" s="181"/>
      <c r="BE1591" s="181"/>
      <c r="BI1591" s="181"/>
      <c r="BL1591" s="181"/>
      <c r="BM1591" s="181"/>
      <c r="BN1591" s="181"/>
      <c r="BO1591" s="181"/>
      <c r="BS1591" s="181"/>
    </row>
    <row r="1592" spans="41:71">
      <c r="AO1592" s="38">
        <f t="shared" si="394"/>
        <v>0</v>
      </c>
      <c r="AP1592" s="38">
        <f t="shared" si="395"/>
        <v>0</v>
      </c>
      <c r="AR1592" s="181"/>
      <c r="AS1592" s="181"/>
      <c r="AT1592" s="181"/>
      <c r="AU1592" s="181"/>
      <c r="AY1592" s="181"/>
      <c r="BB1592" s="181"/>
      <c r="BC1592" s="181"/>
      <c r="BD1592" s="181"/>
      <c r="BE1592" s="181"/>
      <c r="BI1592" s="181"/>
      <c r="BL1592" s="181"/>
      <c r="BM1592" s="181"/>
      <c r="BN1592" s="181"/>
      <c r="BO1592" s="181"/>
      <c r="BS1592" s="181"/>
    </row>
    <row r="1593" spans="41:71">
      <c r="AO1593" s="38">
        <f t="shared" si="394"/>
        <v>0</v>
      </c>
      <c r="AP1593" s="38">
        <f t="shared" si="395"/>
        <v>0</v>
      </c>
      <c r="AR1593" s="181"/>
      <c r="AS1593" s="181"/>
      <c r="AT1593" s="181"/>
      <c r="AU1593" s="181"/>
      <c r="AY1593" s="181"/>
      <c r="BB1593" s="181"/>
      <c r="BC1593" s="181"/>
      <c r="BD1593" s="181"/>
      <c r="BE1593" s="181"/>
      <c r="BI1593" s="181"/>
      <c r="BL1593" s="181"/>
      <c r="BM1593" s="181"/>
      <c r="BN1593" s="181"/>
      <c r="BO1593" s="181"/>
      <c r="BS1593" s="181"/>
    </row>
    <row r="1594" spans="41:71">
      <c r="AO1594" s="38">
        <f t="shared" si="394"/>
        <v>0</v>
      </c>
      <c r="AP1594" s="38">
        <f t="shared" si="395"/>
        <v>0</v>
      </c>
      <c r="AR1594" s="181"/>
      <c r="AS1594" s="181"/>
      <c r="AT1594" s="181"/>
      <c r="AU1594" s="181"/>
      <c r="AY1594" s="181"/>
      <c r="BB1594" s="181"/>
      <c r="BC1594" s="181"/>
      <c r="BD1594" s="181"/>
      <c r="BE1594" s="181"/>
      <c r="BI1594" s="181"/>
      <c r="BL1594" s="181"/>
      <c r="BM1594" s="181"/>
      <c r="BN1594" s="181"/>
      <c r="BO1594" s="181"/>
      <c r="BS1594" s="181"/>
    </row>
    <row r="1595" spans="41:71">
      <c r="AO1595" s="38">
        <f t="shared" si="394"/>
        <v>0</v>
      </c>
      <c r="AP1595" s="38">
        <f t="shared" si="395"/>
        <v>0</v>
      </c>
      <c r="AR1595" s="181"/>
      <c r="AS1595" s="181"/>
      <c r="AT1595" s="181"/>
      <c r="AU1595" s="181"/>
      <c r="AY1595" s="181"/>
      <c r="BB1595" s="181"/>
      <c r="BC1595" s="181"/>
      <c r="BD1595" s="181"/>
      <c r="BE1595" s="181"/>
      <c r="BI1595" s="181"/>
      <c r="BL1595" s="181"/>
      <c r="BM1595" s="181"/>
      <c r="BN1595" s="181"/>
      <c r="BO1595" s="181"/>
      <c r="BS1595" s="181"/>
    </row>
    <row r="1596" spans="41:71">
      <c r="AO1596" s="38">
        <f t="shared" si="394"/>
        <v>0</v>
      </c>
      <c r="AP1596" s="38">
        <f t="shared" si="395"/>
        <v>0</v>
      </c>
      <c r="AR1596" s="181"/>
      <c r="AS1596" s="181"/>
      <c r="AT1596" s="181"/>
      <c r="AU1596" s="181"/>
      <c r="AY1596" s="181"/>
      <c r="BB1596" s="181"/>
      <c r="BC1596" s="181"/>
      <c r="BD1596" s="181"/>
      <c r="BE1596" s="181"/>
      <c r="BI1596" s="181"/>
      <c r="BL1596" s="181"/>
      <c r="BM1596" s="181"/>
      <c r="BN1596" s="181"/>
      <c r="BO1596" s="181"/>
      <c r="BS1596" s="181"/>
    </row>
    <row r="1597" spans="41:71">
      <c r="AO1597" s="38">
        <f t="shared" si="394"/>
        <v>0</v>
      </c>
      <c r="AP1597" s="38">
        <f t="shared" si="395"/>
        <v>0</v>
      </c>
      <c r="AR1597" s="181"/>
      <c r="AS1597" s="181"/>
      <c r="AT1597" s="181"/>
      <c r="AU1597" s="181"/>
      <c r="AY1597" s="181"/>
      <c r="BB1597" s="181"/>
      <c r="BC1597" s="181"/>
      <c r="BD1597" s="181"/>
      <c r="BE1597" s="181"/>
      <c r="BI1597" s="181"/>
      <c r="BL1597" s="181"/>
      <c r="BM1597" s="181"/>
      <c r="BN1597" s="181"/>
      <c r="BO1597" s="181"/>
      <c r="BS1597" s="181"/>
    </row>
    <row r="1598" spans="41:71">
      <c r="AO1598" s="38">
        <f t="shared" si="394"/>
        <v>0</v>
      </c>
      <c r="AP1598" s="38">
        <f t="shared" si="395"/>
        <v>0</v>
      </c>
      <c r="AR1598" s="181"/>
      <c r="AS1598" s="181"/>
      <c r="AT1598" s="181"/>
      <c r="AU1598" s="181"/>
      <c r="AY1598" s="181"/>
      <c r="BB1598" s="181"/>
      <c r="BC1598" s="181"/>
      <c r="BD1598" s="181"/>
      <c r="BE1598" s="181"/>
      <c r="BI1598" s="181"/>
      <c r="BL1598" s="181"/>
      <c r="BM1598" s="181"/>
      <c r="BN1598" s="181"/>
      <c r="BO1598" s="181"/>
      <c r="BS1598" s="181"/>
    </row>
    <row r="1599" spans="41:71">
      <c r="AO1599" s="38">
        <f t="shared" si="394"/>
        <v>0</v>
      </c>
      <c r="AP1599" s="38">
        <f t="shared" si="395"/>
        <v>0</v>
      </c>
      <c r="AR1599" s="181"/>
      <c r="AS1599" s="181"/>
      <c r="AT1599" s="181"/>
      <c r="AU1599" s="181"/>
      <c r="AY1599" s="181"/>
      <c r="BB1599" s="181"/>
      <c r="BC1599" s="181"/>
      <c r="BD1599" s="181"/>
      <c r="BE1599" s="181"/>
      <c r="BI1599" s="181"/>
      <c r="BL1599" s="181"/>
      <c r="BM1599" s="181"/>
      <c r="BN1599" s="181"/>
      <c r="BO1599" s="181"/>
      <c r="BS1599" s="181"/>
    </row>
    <row r="1600" spans="41:71">
      <c r="AO1600" s="38">
        <f t="shared" si="394"/>
        <v>0</v>
      </c>
      <c r="AP1600" s="38">
        <f t="shared" si="395"/>
        <v>0</v>
      </c>
      <c r="AR1600" s="181"/>
      <c r="AS1600" s="181"/>
      <c r="AT1600" s="181"/>
      <c r="AU1600" s="181"/>
      <c r="AY1600" s="181"/>
      <c r="BB1600" s="181"/>
      <c r="BC1600" s="181"/>
      <c r="BD1600" s="181"/>
      <c r="BE1600" s="181"/>
      <c r="BI1600" s="181"/>
      <c r="BL1600" s="181"/>
      <c r="BM1600" s="181"/>
      <c r="BN1600" s="181"/>
      <c r="BO1600" s="181"/>
      <c r="BS1600" s="181"/>
    </row>
    <row r="1601" spans="41:71">
      <c r="AO1601" s="38">
        <f t="shared" si="394"/>
        <v>0</v>
      </c>
      <c r="AP1601" s="38">
        <f t="shared" si="395"/>
        <v>0</v>
      </c>
      <c r="AR1601" s="181"/>
      <c r="AS1601" s="181"/>
      <c r="AT1601" s="181"/>
      <c r="AU1601" s="181"/>
      <c r="AY1601" s="181"/>
      <c r="BB1601" s="181"/>
      <c r="BC1601" s="181"/>
      <c r="BD1601" s="181"/>
      <c r="BE1601" s="181"/>
      <c r="BI1601" s="181"/>
      <c r="BL1601" s="181"/>
      <c r="BM1601" s="181"/>
      <c r="BN1601" s="181"/>
      <c r="BO1601" s="181"/>
      <c r="BS1601" s="181"/>
    </row>
    <row r="1602" spans="41:71">
      <c r="AO1602" s="38">
        <f t="shared" si="394"/>
        <v>0</v>
      </c>
      <c r="AP1602" s="38">
        <f t="shared" si="395"/>
        <v>0</v>
      </c>
      <c r="AR1602" s="181"/>
      <c r="AS1602" s="181"/>
      <c r="AT1602" s="181"/>
      <c r="AU1602" s="181"/>
      <c r="AY1602" s="181"/>
      <c r="BB1602" s="181"/>
      <c r="BC1602" s="181"/>
      <c r="BD1602" s="181"/>
      <c r="BE1602" s="181"/>
      <c r="BI1602" s="181"/>
      <c r="BL1602" s="181"/>
      <c r="BM1602" s="181"/>
      <c r="BN1602" s="181"/>
      <c r="BO1602" s="181"/>
      <c r="BS1602" s="181"/>
    </row>
    <row r="1603" spans="41:71">
      <c r="AO1603" s="38">
        <f t="shared" si="394"/>
        <v>0</v>
      </c>
      <c r="AP1603" s="38">
        <f t="shared" si="395"/>
        <v>0</v>
      </c>
      <c r="AR1603" s="181"/>
      <c r="AS1603" s="181"/>
      <c r="AT1603" s="181"/>
      <c r="AU1603" s="181"/>
      <c r="AY1603" s="181"/>
      <c r="BB1603" s="181"/>
      <c r="BC1603" s="181"/>
      <c r="BD1603" s="181"/>
      <c r="BE1603" s="181"/>
      <c r="BI1603" s="181"/>
      <c r="BL1603" s="181"/>
      <c r="BM1603" s="181"/>
      <c r="BN1603" s="181"/>
      <c r="BO1603" s="181"/>
      <c r="BS1603" s="181"/>
    </row>
    <row r="1604" spans="41:71">
      <c r="AO1604" s="38">
        <f t="shared" ref="AO1604:AO1667" si="396">B1605+1-1</f>
        <v>0</v>
      </c>
      <c r="AP1604" s="38">
        <f t="shared" ref="AP1604:AP1667" si="397">A1605</f>
        <v>0</v>
      </c>
      <c r="AR1604" s="181"/>
      <c r="AS1604" s="181"/>
      <c r="AT1604" s="181"/>
      <c r="AU1604" s="181"/>
      <c r="AY1604" s="181"/>
      <c r="BB1604" s="181"/>
      <c r="BC1604" s="181"/>
      <c r="BD1604" s="181"/>
      <c r="BE1604" s="181"/>
      <c r="BI1604" s="181"/>
      <c r="BL1604" s="181"/>
      <c r="BM1604" s="181"/>
      <c r="BN1604" s="181"/>
      <c r="BO1604" s="181"/>
      <c r="BS1604" s="181"/>
    </row>
    <row r="1605" spans="41:71">
      <c r="AO1605" s="38">
        <f t="shared" si="396"/>
        <v>0</v>
      </c>
      <c r="AP1605" s="38">
        <f t="shared" si="397"/>
        <v>0</v>
      </c>
      <c r="AR1605" s="181"/>
      <c r="AS1605" s="181"/>
      <c r="AT1605" s="181"/>
      <c r="AU1605" s="181"/>
      <c r="AY1605" s="181"/>
      <c r="BB1605" s="181"/>
      <c r="BC1605" s="181"/>
      <c r="BD1605" s="181"/>
      <c r="BE1605" s="181"/>
      <c r="BI1605" s="181"/>
      <c r="BL1605" s="181"/>
      <c r="BM1605" s="181"/>
      <c r="BN1605" s="181"/>
      <c r="BO1605" s="181"/>
      <c r="BS1605" s="181"/>
    </row>
    <row r="1606" spans="41:71">
      <c r="AO1606" s="38">
        <f t="shared" si="396"/>
        <v>0</v>
      </c>
      <c r="AP1606" s="38">
        <f t="shared" si="397"/>
        <v>0</v>
      </c>
      <c r="AR1606" s="181"/>
      <c r="AS1606" s="181"/>
      <c r="AT1606" s="181"/>
      <c r="AU1606" s="181"/>
      <c r="AY1606" s="181"/>
      <c r="BB1606" s="181"/>
      <c r="BC1606" s="181"/>
      <c r="BD1606" s="181"/>
      <c r="BE1606" s="181"/>
      <c r="BI1606" s="181"/>
      <c r="BL1606" s="181"/>
      <c r="BM1606" s="181"/>
      <c r="BN1606" s="181"/>
      <c r="BO1606" s="181"/>
      <c r="BS1606" s="181"/>
    </row>
    <row r="1607" spans="41:71">
      <c r="AO1607" s="38">
        <f t="shared" si="396"/>
        <v>0</v>
      </c>
      <c r="AP1607" s="38">
        <f t="shared" si="397"/>
        <v>0</v>
      </c>
      <c r="AR1607" s="181"/>
      <c r="AS1607" s="181"/>
      <c r="AT1607" s="181"/>
      <c r="AU1607" s="181"/>
      <c r="AY1607" s="181"/>
      <c r="BB1607" s="181"/>
      <c r="BC1607" s="181"/>
      <c r="BD1607" s="181"/>
      <c r="BE1607" s="181"/>
      <c r="BI1607" s="181"/>
      <c r="BL1607" s="181"/>
      <c r="BM1607" s="181"/>
      <c r="BN1607" s="181"/>
      <c r="BO1607" s="181"/>
      <c r="BS1607" s="181"/>
    </row>
    <row r="1608" spans="41:71">
      <c r="AO1608" s="38">
        <f t="shared" si="396"/>
        <v>0</v>
      </c>
      <c r="AP1608" s="38">
        <f t="shared" si="397"/>
        <v>0</v>
      </c>
      <c r="AR1608" s="181"/>
      <c r="AS1608" s="181"/>
      <c r="AT1608" s="181"/>
      <c r="AU1608" s="181"/>
      <c r="AY1608" s="181"/>
      <c r="BB1608" s="181"/>
      <c r="BC1608" s="181"/>
      <c r="BD1608" s="181"/>
      <c r="BE1608" s="181"/>
      <c r="BI1608" s="181"/>
      <c r="BL1608" s="181"/>
      <c r="BM1608" s="181"/>
      <c r="BN1608" s="181"/>
      <c r="BO1608" s="181"/>
      <c r="BS1608" s="181"/>
    </row>
    <row r="1609" spans="41:71">
      <c r="AO1609" s="38">
        <f t="shared" si="396"/>
        <v>0</v>
      </c>
      <c r="AP1609" s="38">
        <f t="shared" si="397"/>
        <v>0</v>
      </c>
      <c r="AR1609" s="181"/>
      <c r="AS1609" s="181"/>
      <c r="AT1609" s="181"/>
      <c r="AU1609" s="181"/>
      <c r="AY1609" s="181"/>
      <c r="BB1609" s="181"/>
      <c r="BC1609" s="181"/>
      <c r="BD1609" s="181"/>
      <c r="BE1609" s="181"/>
      <c r="BI1609" s="181"/>
      <c r="BL1609" s="181"/>
      <c r="BM1609" s="181"/>
      <c r="BN1609" s="181"/>
      <c r="BO1609" s="181"/>
      <c r="BS1609" s="181"/>
    </row>
    <row r="1610" spans="41:71">
      <c r="AO1610" s="38">
        <f t="shared" si="396"/>
        <v>0</v>
      </c>
      <c r="AP1610" s="38">
        <f t="shared" si="397"/>
        <v>0</v>
      </c>
      <c r="AR1610" s="181"/>
      <c r="AS1610" s="181"/>
      <c r="AT1610" s="181"/>
      <c r="AU1610" s="181"/>
      <c r="AY1610" s="181"/>
      <c r="BB1610" s="181"/>
      <c r="BC1610" s="181"/>
      <c r="BD1610" s="181"/>
      <c r="BE1610" s="181"/>
      <c r="BI1610" s="181"/>
      <c r="BL1610" s="181"/>
      <c r="BM1610" s="181"/>
      <c r="BN1610" s="181"/>
      <c r="BO1610" s="181"/>
      <c r="BS1610" s="181"/>
    </row>
    <row r="1611" spans="41:71">
      <c r="AO1611" s="38">
        <f t="shared" si="396"/>
        <v>0</v>
      </c>
      <c r="AP1611" s="38">
        <f t="shared" si="397"/>
        <v>0</v>
      </c>
      <c r="AR1611" s="181"/>
      <c r="AS1611" s="181"/>
      <c r="AT1611" s="181"/>
      <c r="AU1611" s="181"/>
      <c r="AY1611" s="181"/>
      <c r="BB1611" s="181"/>
      <c r="BC1611" s="181"/>
      <c r="BD1611" s="181"/>
      <c r="BE1611" s="181"/>
      <c r="BI1611" s="181"/>
      <c r="BL1611" s="181"/>
      <c r="BM1611" s="181"/>
      <c r="BN1611" s="181"/>
      <c r="BO1611" s="181"/>
      <c r="BS1611" s="181"/>
    </row>
    <row r="1612" spans="41:71">
      <c r="AO1612" s="38">
        <f t="shared" si="396"/>
        <v>0</v>
      </c>
      <c r="AP1612" s="38">
        <f t="shared" si="397"/>
        <v>0</v>
      </c>
      <c r="AR1612" s="181"/>
      <c r="AS1612" s="181"/>
      <c r="AT1612" s="181"/>
      <c r="AU1612" s="181"/>
      <c r="AY1612" s="181"/>
      <c r="BB1612" s="181"/>
      <c r="BC1612" s="181"/>
      <c r="BD1612" s="181"/>
      <c r="BE1612" s="181"/>
      <c r="BI1612" s="181"/>
      <c r="BL1612" s="181"/>
      <c r="BM1612" s="181"/>
      <c r="BN1612" s="181"/>
      <c r="BO1612" s="181"/>
      <c r="BS1612" s="181"/>
    </row>
    <row r="1613" spans="41:71">
      <c r="AO1613" s="38">
        <f t="shared" si="396"/>
        <v>0</v>
      </c>
      <c r="AP1613" s="38">
        <f t="shared" si="397"/>
        <v>0</v>
      </c>
      <c r="AR1613" s="181"/>
      <c r="AS1613" s="181"/>
      <c r="AT1613" s="181"/>
      <c r="AU1613" s="181"/>
      <c r="AY1613" s="181"/>
      <c r="BB1613" s="181"/>
      <c r="BC1613" s="181"/>
      <c r="BD1613" s="181"/>
      <c r="BE1613" s="181"/>
      <c r="BI1613" s="181"/>
      <c r="BL1613" s="181"/>
      <c r="BM1613" s="181"/>
      <c r="BN1613" s="181"/>
      <c r="BO1613" s="181"/>
      <c r="BS1613" s="181"/>
    </row>
    <row r="1614" spans="41:71">
      <c r="AO1614" s="38">
        <f t="shared" si="396"/>
        <v>0</v>
      </c>
      <c r="AP1614" s="38">
        <f t="shared" si="397"/>
        <v>0</v>
      </c>
      <c r="AR1614" s="181"/>
      <c r="AS1614" s="181"/>
      <c r="AT1614" s="181"/>
      <c r="AU1614" s="181"/>
      <c r="AY1614" s="181"/>
      <c r="BB1614" s="181"/>
      <c r="BC1614" s="181"/>
      <c r="BD1614" s="181"/>
      <c r="BE1614" s="181"/>
      <c r="BI1614" s="181"/>
      <c r="BL1614" s="181"/>
      <c r="BM1614" s="181"/>
      <c r="BN1614" s="181"/>
      <c r="BO1614" s="181"/>
      <c r="BS1614" s="181"/>
    </row>
    <row r="1615" spans="41:71">
      <c r="AO1615" s="38">
        <f t="shared" si="396"/>
        <v>0</v>
      </c>
      <c r="AP1615" s="38">
        <f t="shared" si="397"/>
        <v>0</v>
      </c>
      <c r="AR1615" s="181"/>
      <c r="AS1615" s="181"/>
      <c r="AT1615" s="181"/>
      <c r="AU1615" s="181"/>
      <c r="AY1615" s="181"/>
      <c r="BB1615" s="181"/>
      <c r="BC1615" s="181"/>
      <c r="BD1615" s="181"/>
      <c r="BE1615" s="181"/>
      <c r="BI1615" s="181"/>
      <c r="BL1615" s="181"/>
      <c r="BM1615" s="181"/>
      <c r="BN1615" s="181"/>
      <c r="BO1615" s="181"/>
      <c r="BS1615" s="181"/>
    </row>
    <row r="1616" spans="41:71">
      <c r="AO1616" s="38">
        <f t="shared" si="396"/>
        <v>0</v>
      </c>
      <c r="AP1616" s="38">
        <f t="shared" si="397"/>
        <v>0</v>
      </c>
      <c r="AR1616" s="181"/>
      <c r="AS1616" s="181"/>
      <c r="AT1616" s="181"/>
      <c r="AU1616" s="181"/>
      <c r="AY1616" s="181"/>
      <c r="BB1616" s="181"/>
      <c r="BC1616" s="181"/>
      <c r="BD1616" s="181"/>
      <c r="BE1616" s="181"/>
      <c r="BI1616" s="181"/>
      <c r="BL1616" s="181"/>
      <c r="BM1616" s="181"/>
      <c r="BN1616" s="181"/>
      <c r="BO1616" s="181"/>
      <c r="BS1616" s="181"/>
    </row>
    <row r="1617" spans="41:71">
      <c r="AO1617" s="38">
        <f t="shared" si="396"/>
        <v>0</v>
      </c>
      <c r="AP1617" s="38">
        <f t="shared" si="397"/>
        <v>0</v>
      </c>
      <c r="AR1617" s="181"/>
      <c r="AS1617" s="181"/>
      <c r="AT1617" s="181"/>
      <c r="AU1617" s="181"/>
      <c r="AY1617" s="181"/>
      <c r="BB1617" s="181"/>
      <c r="BC1617" s="181"/>
      <c r="BD1617" s="181"/>
      <c r="BE1617" s="181"/>
      <c r="BI1617" s="181"/>
      <c r="BL1617" s="181"/>
      <c r="BM1617" s="181"/>
      <c r="BN1617" s="181"/>
      <c r="BO1617" s="181"/>
      <c r="BS1617" s="181"/>
    </row>
    <row r="1618" spans="41:71">
      <c r="AO1618" s="38">
        <f t="shared" si="396"/>
        <v>0</v>
      </c>
      <c r="AP1618" s="38">
        <f t="shared" si="397"/>
        <v>0</v>
      </c>
      <c r="AR1618" s="181"/>
      <c r="AS1618" s="181"/>
      <c r="AT1618" s="181"/>
      <c r="AU1618" s="181"/>
      <c r="AY1618" s="181"/>
      <c r="BB1618" s="181"/>
      <c r="BC1618" s="181"/>
      <c r="BD1618" s="181"/>
      <c r="BE1618" s="181"/>
      <c r="BI1618" s="181"/>
      <c r="BL1618" s="181"/>
      <c r="BM1618" s="181"/>
      <c r="BN1618" s="181"/>
      <c r="BO1618" s="181"/>
      <c r="BS1618" s="181"/>
    </row>
    <row r="1619" spans="41:71">
      <c r="AO1619" s="38">
        <f t="shared" si="396"/>
        <v>0</v>
      </c>
      <c r="AP1619" s="38">
        <f t="shared" si="397"/>
        <v>0</v>
      </c>
      <c r="AR1619" s="181"/>
      <c r="AS1619" s="181"/>
      <c r="AT1619" s="181"/>
      <c r="AU1619" s="181"/>
      <c r="AY1619" s="181"/>
      <c r="BB1619" s="181"/>
      <c r="BC1619" s="181"/>
      <c r="BD1619" s="181"/>
      <c r="BE1619" s="181"/>
      <c r="BI1619" s="181"/>
      <c r="BL1619" s="181"/>
      <c r="BM1619" s="181"/>
      <c r="BN1619" s="181"/>
      <c r="BO1619" s="181"/>
      <c r="BS1619" s="181"/>
    </row>
    <row r="1620" spans="41:71">
      <c r="AO1620" s="38">
        <f t="shared" si="396"/>
        <v>0</v>
      </c>
      <c r="AP1620" s="38">
        <f t="shared" si="397"/>
        <v>0</v>
      </c>
      <c r="AR1620" s="181"/>
      <c r="AS1620" s="181"/>
      <c r="AT1620" s="181"/>
      <c r="AU1620" s="181"/>
      <c r="AY1620" s="181"/>
      <c r="BB1620" s="181"/>
      <c r="BC1620" s="181"/>
      <c r="BD1620" s="181"/>
      <c r="BE1620" s="181"/>
      <c r="BI1620" s="181"/>
      <c r="BL1620" s="181"/>
      <c r="BM1620" s="181"/>
      <c r="BN1620" s="181"/>
      <c r="BO1620" s="181"/>
      <c r="BS1620" s="181"/>
    </row>
    <row r="1621" spans="41:71">
      <c r="AO1621" s="38">
        <f t="shared" si="396"/>
        <v>0</v>
      </c>
      <c r="AP1621" s="38">
        <f t="shared" si="397"/>
        <v>0</v>
      </c>
      <c r="AR1621" s="181"/>
      <c r="AS1621" s="181"/>
      <c r="AT1621" s="181"/>
      <c r="AU1621" s="181"/>
      <c r="AY1621" s="181"/>
      <c r="BB1621" s="181"/>
      <c r="BC1621" s="181"/>
      <c r="BD1621" s="181"/>
      <c r="BE1621" s="181"/>
      <c r="BI1621" s="181"/>
      <c r="BL1621" s="181"/>
      <c r="BM1621" s="181"/>
      <c r="BN1621" s="181"/>
      <c r="BO1621" s="181"/>
      <c r="BS1621" s="181"/>
    </row>
    <row r="1622" spans="41:71">
      <c r="AO1622" s="38">
        <f t="shared" si="396"/>
        <v>0</v>
      </c>
      <c r="AP1622" s="38">
        <f t="shared" si="397"/>
        <v>0</v>
      </c>
      <c r="AR1622" s="181"/>
      <c r="AS1622" s="181"/>
      <c r="AT1622" s="181"/>
      <c r="AU1622" s="181"/>
      <c r="AY1622" s="181"/>
      <c r="BB1622" s="181"/>
      <c r="BC1622" s="181"/>
      <c r="BD1622" s="181"/>
      <c r="BE1622" s="181"/>
      <c r="BI1622" s="181"/>
      <c r="BL1622" s="181"/>
      <c r="BM1622" s="181"/>
      <c r="BN1622" s="181"/>
      <c r="BO1622" s="181"/>
      <c r="BS1622" s="181"/>
    </row>
    <row r="1623" spans="41:71">
      <c r="AO1623" s="38">
        <f t="shared" si="396"/>
        <v>0</v>
      </c>
      <c r="AP1623" s="38">
        <f t="shared" si="397"/>
        <v>0</v>
      </c>
      <c r="AR1623" s="181"/>
      <c r="AS1623" s="181"/>
      <c r="AT1623" s="181"/>
      <c r="AU1623" s="181"/>
      <c r="AY1623" s="181"/>
      <c r="BB1623" s="181"/>
      <c r="BC1623" s="181"/>
      <c r="BD1623" s="181"/>
      <c r="BE1623" s="181"/>
      <c r="BI1623" s="181"/>
      <c r="BL1623" s="181"/>
      <c r="BM1623" s="181"/>
      <c r="BN1623" s="181"/>
      <c r="BO1623" s="181"/>
      <c r="BS1623" s="181"/>
    </row>
    <row r="1624" spans="41:71">
      <c r="AO1624" s="38">
        <f t="shared" si="396"/>
        <v>0</v>
      </c>
      <c r="AP1624" s="38">
        <f t="shared" si="397"/>
        <v>0</v>
      </c>
      <c r="AR1624" s="181"/>
      <c r="AS1624" s="181"/>
      <c r="AT1624" s="181"/>
      <c r="AU1624" s="181"/>
      <c r="AY1624" s="181"/>
      <c r="BB1624" s="181"/>
      <c r="BC1624" s="181"/>
      <c r="BD1624" s="181"/>
      <c r="BE1624" s="181"/>
      <c r="BI1624" s="181"/>
      <c r="BL1624" s="181"/>
      <c r="BM1624" s="181"/>
      <c r="BN1624" s="181"/>
      <c r="BO1624" s="181"/>
      <c r="BS1624" s="181"/>
    </row>
    <row r="1625" spans="41:71">
      <c r="AO1625" s="38">
        <f t="shared" si="396"/>
        <v>0</v>
      </c>
      <c r="AP1625" s="38">
        <f t="shared" si="397"/>
        <v>0</v>
      </c>
      <c r="AR1625" s="181"/>
      <c r="AS1625" s="181"/>
      <c r="AT1625" s="181"/>
      <c r="AU1625" s="181"/>
      <c r="AY1625" s="181"/>
      <c r="BB1625" s="181"/>
      <c r="BC1625" s="181"/>
      <c r="BD1625" s="181"/>
      <c r="BE1625" s="181"/>
      <c r="BI1625" s="181"/>
      <c r="BL1625" s="181"/>
      <c r="BM1625" s="181"/>
      <c r="BN1625" s="181"/>
      <c r="BO1625" s="181"/>
      <c r="BS1625" s="181"/>
    </row>
    <row r="1626" spans="41:71">
      <c r="AO1626" s="38">
        <f t="shared" si="396"/>
        <v>0</v>
      </c>
      <c r="AP1626" s="38">
        <f t="shared" si="397"/>
        <v>0</v>
      </c>
      <c r="AR1626" s="181"/>
      <c r="AS1626" s="181"/>
      <c r="AT1626" s="181"/>
      <c r="AU1626" s="181"/>
      <c r="AY1626" s="181"/>
      <c r="BB1626" s="181"/>
      <c r="BC1626" s="181"/>
      <c r="BD1626" s="181"/>
      <c r="BE1626" s="181"/>
      <c r="BI1626" s="181"/>
      <c r="BL1626" s="181"/>
      <c r="BM1626" s="181"/>
      <c r="BN1626" s="181"/>
      <c r="BO1626" s="181"/>
      <c r="BS1626" s="181"/>
    </row>
    <row r="1627" spans="41:71">
      <c r="AO1627" s="38">
        <f t="shared" si="396"/>
        <v>0</v>
      </c>
      <c r="AP1627" s="38">
        <f t="shared" si="397"/>
        <v>0</v>
      </c>
      <c r="AR1627" s="181"/>
      <c r="AS1627" s="181"/>
      <c r="AT1627" s="181"/>
      <c r="AU1627" s="181"/>
      <c r="AY1627" s="181"/>
      <c r="BB1627" s="181"/>
      <c r="BC1627" s="181"/>
      <c r="BD1627" s="181"/>
      <c r="BE1627" s="181"/>
      <c r="BI1627" s="181"/>
      <c r="BL1627" s="181"/>
      <c r="BM1627" s="181"/>
      <c r="BN1627" s="181"/>
      <c r="BO1627" s="181"/>
      <c r="BS1627" s="181"/>
    </row>
    <row r="1628" spans="41:71">
      <c r="AO1628" s="38">
        <f t="shared" si="396"/>
        <v>0</v>
      </c>
      <c r="AP1628" s="38">
        <f t="shared" si="397"/>
        <v>0</v>
      </c>
      <c r="AR1628" s="181"/>
      <c r="AS1628" s="181"/>
      <c r="AT1628" s="181"/>
      <c r="AU1628" s="181"/>
      <c r="AY1628" s="181"/>
      <c r="BB1628" s="181"/>
      <c r="BC1628" s="181"/>
      <c r="BD1628" s="181"/>
      <c r="BE1628" s="181"/>
      <c r="BI1628" s="181"/>
      <c r="BL1628" s="181"/>
      <c r="BM1628" s="181"/>
      <c r="BN1628" s="181"/>
      <c r="BO1628" s="181"/>
      <c r="BS1628" s="181"/>
    </row>
    <row r="1629" spans="41:71">
      <c r="AO1629" s="38">
        <f t="shared" si="396"/>
        <v>0</v>
      </c>
      <c r="AP1629" s="38">
        <f t="shared" si="397"/>
        <v>0</v>
      </c>
      <c r="AR1629" s="181"/>
      <c r="AS1629" s="181"/>
      <c r="AT1629" s="181"/>
      <c r="AU1629" s="181"/>
      <c r="AY1629" s="181"/>
      <c r="BB1629" s="181"/>
      <c r="BC1629" s="181"/>
      <c r="BD1629" s="181"/>
      <c r="BE1629" s="181"/>
      <c r="BI1629" s="181"/>
      <c r="BL1629" s="181"/>
      <c r="BM1629" s="181"/>
      <c r="BN1629" s="181"/>
      <c r="BO1629" s="181"/>
      <c r="BS1629" s="181"/>
    </row>
    <row r="1630" spans="41:71">
      <c r="AO1630" s="38">
        <f t="shared" si="396"/>
        <v>0</v>
      </c>
      <c r="AP1630" s="38">
        <f t="shared" si="397"/>
        <v>0</v>
      </c>
      <c r="AR1630" s="181"/>
      <c r="AS1630" s="181"/>
      <c r="AT1630" s="181"/>
      <c r="AU1630" s="181"/>
      <c r="AY1630" s="181"/>
      <c r="BB1630" s="181"/>
      <c r="BC1630" s="181"/>
      <c r="BD1630" s="181"/>
      <c r="BE1630" s="181"/>
      <c r="BI1630" s="181"/>
      <c r="BL1630" s="181"/>
      <c r="BM1630" s="181"/>
      <c r="BN1630" s="181"/>
      <c r="BO1630" s="181"/>
      <c r="BS1630" s="181"/>
    </row>
    <row r="1631" spans="41:71">
      <c r="AO1631" s="38">
        <f t="shared" si="396"/>
        <v>0</v>
      </c>
      <c r="AP1631" s="38">
        <f t="shared" si="397"/>
        <v>0</v>
      </c>
      <c r="AR1631" s="181"/>
      <c r="AS1631" s="181"/>
      <c r="AT1631" s="181"/>
      <c r="AU1631" s="181"/>
      <c r="AY1631" s="181"/>
      <c r="BB1631" s="181"/>
      <c r="BC1631" s="181"/>
      <c r="BD1631" s="181"/>
      <c r="BE1631" s="181"/>
      <c r="BI1631" s="181"/>
      <c r="BL1631" s="181"/>
      <c r="BM1631" s="181"/>
      <c r="BN1631" s="181"/>
      <c r="BO1631" s="181"/>
      <c r="BS1631" s="181"/>
    </row>
    <row r="1632" spans="41:71">
      <c r="AO1632" s="38">
        <f t="shared" si="396"/>
        <v>0</v>
      </c>
      <c r="AP1632" s="38">
        <f t="shared" si="397"/>
        <v>0</v>
      </c>
      <c r="AR1632" s="181"/>
      <c r="AS1632" s="181"/>
      <c r="AT1632" s="181"/>
      <c r="AU1632" s="181"/>
      <c r="AY1632" s="181"/>
      <c r="BB1632" s="181"/>
      <c r="BC1632" s="181"/>
      <c r="BD1632" s="181"/>
      <c r="BE1632" s="181"/>
      <c r="BI1632" s="181"/>
      <c r="BL1632" s="181"/>
      <c r="BM1632" s="181"/>
      <c r="BN1632" s="181"/>
      <c r="BO1632" s="181"/>
      <c r="BS1632" s="181"/>
    </row>
    <row r="1633" spans="41:71">
      <c r="AO1633" s="38">
        <f t="shared" si="396"/>
        <v>0</v>
      </c>
      <c r="AP1633" s="38">
        <f t="shared" si="397"/>
        <v>0</v>
      </c>
      <c r="AR1633" s="181"/>
      <c r="AS1633" s="181"/>
      <c r="AT1633" s="181"/>
      <c r="AU1633" s="181"/>
      <c r="AY1633" s="181"/>
      <c r="BB1633" s="181"/>
      <c r="BC1633" s="181"/>
      <c r="BD1633" s="181"/>
      <c r="BE1633" s="181"/>
      <c r="BI1633" s="181"/>
      <c r="BL1633" s="181"/>
      <c r="BM1633" s="181"/>
      <c r="BN1633" s="181"/>
      <c r="BO1633" s="181"/>
      <c r="BS1633" s="181"/>
    </row>
    <row r="1634" spans="41:71">
      <c r="AO1634" s="38">
        <f t="shared" si="396"/>
        <v>0</v>
      </c>
      <c r="AP1634" s="38">
        <f t="shared" si="397"/>
        <v>0</v>
      </c>
      <c r="AR1634" s="181"/>
      <c r="AS1634" s="181"/>
      <c r="AT1634" s="181"/>
      <c r="AU1634" s="181"/>
      <c r="AY1634" s="181"/>
      <c r="BB1634" s="181"/>
      <c r="BC1634" s="181"/>
      <c r="BD1634" s="181"/>
      <c r="BE1634" s="181"/>
      <c r="BI1634" s="181"/>
      <c r="BL1634" s="181"/>
      <c r="BM1634" s="181"/>
      <c r="BN1634" s="181"/>
      <c r="BO1634" s="181"/>
      <c r="BS1634" s="181"/>
    </row>
    <row r="1635" spans="41:71">
      <c r="AO1635" s="38">
        <f t="shared" si="396"/>
        <v>0</v>
      </c>
      <c r="AP1635" s="38">
        <f t="shared" si="397"/>
        <v>0</v>
      </c>
      <c r="AR1635" s="181"/>
      <c r="AS1635" s="181"/>
      <c r="AT1635" s="181"/>
      <c r="AU1635" s="181"/>
      <c r="AY1635" s="181"/>
      <c r="BB1635" s="181"/>
      <c r="BC1635" s="181"/>
      <c r="BD1635" s="181"/>
      <c r="BE1635" s="181"/>
      <c r="BI1635" s="181"/>
      <c r="BL1635" s="181"/>
      <c r="BM1635" s="181"/>
      <c r="BN1635" s="181"/>
      <c r="BO1635" s="181"/>
      <c r="BS1635" s="181"/>
    </row>
    <row r="1636" spans="41:71">
      <c r="AO1636" s="38">
        <f t="shared" si="396"/>
        <v>0</v>
      </c>
      <c r="AP1636" s="38">
        <f t="shared" si="397"/>
        <v>0</v>
      </c>
      <c r="AR1636" s="181"/>
      <c r="AS1636" s="181"/>
      <c r="AT1636" s="181"/>
      <c r="AU1636" s="181"/>
      <c r="AY1636" s="181"/>
      <c r="BB1636" s="181"/>
      <c r="BC1636" s="181"/>
      <c r="BD1636" s="181"/>
      <c r="BE1636" s="181"/>
      <c r="BI1636" s="181"/>
      <c r="BL1636" s="181"/>
      <c r="BM1636" s="181"/>
      <c r="BN1636" s="181"/>
      <c r="BO1636" s="181"/>
      <c r="BS1636" s="181"/>
    </row>
    <row r="1637" spans="41:71">
      <c r="AO1637" s="38">
        <f t="shared" si="396"/>
        <v>0</v>
      </c>
      <c r="AP1637" s="38">
        <f t="shared" si="397"/>
        <v>0</v>
      </c>
      <c r="AR1637" s="181"/>
      <c r="AS1637" s="181"/>
      <c r="AT1637" s="181"/>
      <c r="AU1637" s="181"/>
      <c r="AY1637" s="181"/>
      <c r="BB1637" s="181"/>
      <c r="BC1637" s="181"/>
      <c r="BD1637" s="181"/>
      <c r="BE1637" s="181"/>
      <c r="BI1637" s="181"/>
      <c r="BL1637" s="181"/>
      <c r="BM1637" s="181"/>
      <c r="BN1637" s="181"/>
      <c r="BO1637" s="181"/>
      <c r="BS1637" s="181"/>
    </row>
    <row r="1638" spans="41:71">
      <c r="AO1638" s="38">
        <f t="shared" si="396"/>
        <v>0</v>
      </c>
      <c r="AP1638" s="38">
        <f t="shared" si="397"/>
        <v>0</v>
      </c>
      <c r="AR1638" s="181"/>
      <c r="AS1638" s="181"/>
      <c r="AT1638" s="181"/>
      <c r="AU1638" s="181"/>
      <c r="AY1638" s="181"/>
      <c r="BB1638" s="181"/>
      <c r="BC1638" s="181"/>
      <c r="BD1638" s="181"/>
      <c r="BE1638" s="181"/>
      <c r="BI1638" s="181"/>
      <c r="BL1638" s="181"/>
      <c r="BM1638" s="181"/>
      <c r="BN1638" s="181"/>
      <c r="BO1638" s="181"/>
      <c r="BS1638" s="181"/>
    </row>
    <row r="1639" spans="41:71">
      <c r="AO1639" s="38">
        <f t="shared" si="396"/>
        <v>0</v>
      </c>
      <c r="AP1639" s="38">
        <f t="shared" si="397"/>
        <v>0</v>
      </c>
      <c r="AR1639" s="181"/>
      <c r="AS1639" s="181"/>
      <c r="AT1639" s="181"/>
      <c r="AU1639" s="181"/>
      <c r="AY1639" s="181"/>
      <c r="BB1639" s="181"/>
      <c r="BC1639" s="181"/>
      <c r="BD1639" s="181"/>
      <c r="BE1639" s="181"/>
      <c r="BI1639" s="181"/>
      <c r="BL1639" s="181"/>
      <c r="BM1639" s="181"/>
      <c r="BN1639" s="181"/>
      <c r="BO1639" s="181"/>
      <c r="BS1639" s="181"/>
    </row>
    <row r="1640" spans="41:71">
      <c r="AO1640" s="38">
        <f t="shared" si="396"/>
        <v>0</v>
      </c>
      <c r="AP1640" s="38">
        <f t="shared" si="397"/>
        <v>0</v>
      </c>
      <c r="AR1640" s="181"/>
      <c r="AS1640" s="181"/>
      <c r="AT1640" s="181"/>
      <c r="AU1640" s="181"/>
      <c r="AY1640" s="181"/>
      <c r="BB1640" s="181"/>
      <c r="BC1640" s="181"/>
      <c r="BD1640" s="181"/>
      <c r="BE1640" s="181"/>
      <c r="BI1640" s="181"/>
      <c r="BL1640" s="181"/>
      <c r="BM1640" s="181"/>
      <c r="BN1640" s="181"/>
      <c r="BO1640" s="181"/>
      <c r="BS1640" s="181"/>
    </row>
    <row r="1641" spans="41:71">
      <c r="AO1641" s="38">
        <f t="shared" si="396"/>
        <v>0</v>
      </c>
      <c r="AP1641" s="38">
        <f t="shared" si="397"/>
        <v>0</v>
      </c>
      <c r="AR1641" s="181"/>
      <c r="AS1641" s="181"/>
      <c r="AT1641" s="181"/>
      <c r="AU1641" s="181"/>
      <c r="AY1641" s="181"/>
      <c r="BB1641" s="181"/>
      <c r="BC1641" s="181"/>
      <c r="BD1641" s="181"/>
      <c r="BE1641" s="181"/>
      <c r="BI1641" s="181"/>
      <c r="BL1641" s="181"/>
      <c r="BM1641" s="181"/>
      <c r="BN1641" s="181"/>
      <c r="BO1641" s="181"/>
      <c r="BS1641" s="181"/>
    </row>
    <row r="1642" spans="41:71">
      <c r="AO1642" s="38">
        <f t="shared" si="396"/>
        <v>0</v>
      </c>
      <c r="AP1642" s="38">
        <f t="shared" si="397"/>
        <v>0</v>
      </c>
      <c r="AR1642" s="181"/>
      <c r="AS1642" s="181"/>
      <c r="AT1642" s="181"/>
      <c r="AU1642" s="181"/>
      <c r="AY1642" s="181"/>
      <c r="BB1642" s="181"/>
      <c r="BC1642" s="181"/>
      <c r="BD1642" s="181"/>
      <c r="BE1642" s="181"/>
      <c r="BI1642" s="181"/>
      <c r="BL1642" s="181"/>
      <c r="BM1642" s="181"/>
      <c r="BN1642" s="181"/>
      <c r="BO1642" s="181"/>
      <c r="BS1642" s="181"/>
    </row>
    <row r="1643" spans="41:71">
      <c r="AO1643" s="38">
        <f t="shared" si="396"/>
        <v>0</v>
      </c>
      <c r="AP1643" s="38">
        <f t="shared" si="397"/>
        <v>0</v>
      </c>
      <c r="AR1643" s="181"/>
      <c r="AS1643" s="181"/>
      <c r="AT1643" s="181"/>
      <c r="AU1643" s="181"/>
      <c r="AY1643" s="181"/>
      <c r="BB1643" s="181"/>
      <c r="BC1643" s="181"/>
      <c r="BD1643" s="181"/>
      <c r="BE1643" s="181"/>
      <c r="BI1643" s="181"/>
      <c r="BL1643" s="181"/>
      <c r="BM1643" s="181"/>
      <c r="BN1643" s="181"/>
      <c r="BO1643" s="181"/>
      <c r="BS1643" s="181"/>
    </row>
    <row r="1644" spans="41:71">
      <c r="AO1644" s="38">
        <f t="shared" si="396"/>
        <v>0</v>
      </c>
      <c r="AP1644" s="38">
        <f t="shared" si="397"/>
        <v>0</v>
      </c>
      <c r="AR1644" s="181"/>
      <c r="AS1644" s="181"/>
      <c r="AT1644" s="181"/>
      <c r="AU1644" s="181"/>
      <c r="AY1644" s="181"/>
      <c r="BB1644" s="181"/>
      <c r="BC1644" s="181"/>
      <c r="BD1644" s="181"/>
      <c r="BE1644" s="181"/>
      <c r="BI1644" s="181"/>
      <c r="BL1644" s="181"/>
      <c r="BM1644" s="181"/>
      <c r="BN1644" s="181"/>
      <c r="BO1644" s="181"/>
      <c r="BS1644" s="181"/>
    </row>
    <row r="1645" spans="41:71">
      <c r="AO1645" s="38">
        <f t="shared" si="396"/>
        <v>0</v>
      </c>
      <c r="AP1645" s="38">
        <f t="shared" si="397"/>
        <v>0</v>
      </c>
      <c r="AR1645" s="181"/>
      <c r="AS1645" s="181"/>
      <c r="AT1645" s="181"/>
      <c r="AU1645" s="181"/>
      <c r="AY1645" s="181"/>
      <c r="BB1645" s="181"/>
      <c r="BC1645" s="181"/>
      <c r="BD1645" s="181"/>
      <c r="BE1645" s="181"/>
      <c r="BI1645" s="181"/>
      <c r="BL1645" s="181"/>
      <c r="BM1645" s="181"/>
      <c r="BN1645" s="181"/>
      <c r="BO1645" s="181"/>
      <c r="BS1645" s="181"/>
    </row>
    <row r="1646" spans="41:71">
      <c r="AO1646" s="38">
        <f t="shared" si="396"/>
        <v>0</v>
      </c>
      <c r="AP1646" s="38">
        <f t="shared" si="397"/>
        <v>0</v>
      </c>
      <c r="AR1646" s="181"/>
      <c r="AS1646" s="181"/>
      <c r="AT1646" s="181"/>
      <c r="AU1646" s="181"/>
      <c r="AY1646" s="181"/>
      <c r="BB1646" s="181"/>
      <c r="BC1646" s="181"/>
      <c r="BD1646" s="181"/>
      <c r="BE1646" s="181"/>
      <c r="BI1646" s="181"/>
      <c r="BL1646" s="181"/>
      <c r="BM1646" s="181"/>
      <c r="BN1646" s="181"/>
      <c r="BO1646" s="181"/>
      <c r="BS1646" s="181"/>
    </row>
    <row r="1647" spans="41:71">
      <c r="AO1647" s="38">
        <f t="shared" si="396"/>
        <v>0</v>
      </c>
      <c r="AP1647" s="38">
        <f t="shared" si="397"/>
        <v>0</v>
      </c>
      <c r="AR1647" s="181"/>
      <c r="AS1647" s="181"/>
      <c r="AT1647" s="181"/>
      <c r="AU1647" s="181"/>
      <c r="AY1647" s="181"/>
      <c r="BB1647" s="181"/>
      <c r="BC1647" s="181"/>
      <c r="BD1647" s="181"/>
      <c r="BE1647" s="181"/>
      <c r="BI1647" s="181"/>
      <c r="BL1647" s="181"/>
      <c r="BM1647" s="181"/>
      <c r="BN1647" s="181"/>
      <c r="BO1647" s="181"/>
      <c r="BS1647" s="181"/>
    </row>
    <row r="1648" spans="41:71">
      <c r="AO1648" s="38">
        <f t="shared" si="396"/>
        <v>0</v>
      </c>
      <c r="AP1648" s="38">
        <f t="shared" si="397"/>
        <v>0</v>
      </c>
      <c r="AR1648" s="181"/>
      <c r="AS1648" s="181"/>
      <c r="AT1648" s="181"/>
      <c r="AU1648" s="181"/>
      <c r="AY1648" s="181"/>
      <c r="BB1648" s="181"/>
      <c r="BC1648" s="181"/>
      <c r="BD1648" s="181"/>
      <c r="BE1648" s="181"/>
      <c r="BI1648" s="181"/>
      <c r="BL1648" s="181"/>
      <c r="BM1648" s="181"/>
      <c r="BN1648" s="181"/>
      <c r="BO1648" s="181"/>
      <c r="BS1648" s="181"/>
    </row>
    <row r="1649" spans="41:71">
      <c r="AO1649" s="38">
        <f t="shared" si="396"/>
        <v>0</v>
      </c>
      <c r="AP1649" s="38">
        <f t="shared" si="397"/>
        <v>0</v>
      </c>
      <c r="AR1649" s="181"/>
      <c r="AS1649" s="181"/>
      <c r="AT1649" s="181"/>
      <c r="AU1649" s="181"/>
      <c r="AY1649" s="181"/>
      <c r="BB1649" s="181"/>
      <c r="BC1649" s="181"/>
      <c r="BD1649" s="181"/>
      <c r="BE1649" s="181"/>
      <c r="BI1649" s="181"/>
      <c r="BL1649" s="181"/>
      <c r="BM1649" s="181"/>
      <c r="BN1649" s="181"/>
      <c r="BO1649" s="181"/>
      <c r="BS1649" s="181"/>
    </row>
    <row r="1650" spans="41:71">
      <c r="AO1650" s="38">
        <f t="shared" si="396"/>
        <v>0</v>
      </c>
      <c r="AP1650" s="38">
        <f t="shared" si="397"/>
        <v>0</v>
      </c>
      <c r="AR1650" s="181"/>
      <c r="AS1650" s="181"/>
      <c r="AT1650" s="181"/>
      <c r="AU1650" s="181"/>
      <c r="AY1650" s="181"/>
      <c r="BB1650" s="181"/>
      <c r="BC1650" s="181"/>
      <c r="BD1650" s="181"/>
      <c r="BE1650" s="181"/>
      <c r="BI1650" s="181"/>
      <c r="BL1650" s="181"/>
      <c r="BM1650" s="181"/>
      <c r="BN1650" s="181"/>
      <c r="BO1650" s="181"/>
      <c r="BS1650" s="181"/>
    </row>
    <row r="1651" spans="41:71">
      <c r="AO1651" s="38">
        <f t="shared" si="396"/>
        <v>0</v>
      </c>
      <c r="AP1651" s="38">
        <f t="shared" si="397"/>
        <v>0</v>
      </c>
      <c r="AR1651" s="181"/>
      <c r="AS1651" s="181"/>
      <c r="AT1651" s="181"/>
      <c r="AU1651" s="181"/>
      <c r="AY1651" s="181"/>
      <c r="BB1651" s="181"/>
      <c r="BC1651" s="181"/>
      <c r="BD1651" s="181"/>
      <c r="BE1651" s="181"/>
      <c r="BI1651" s="181"/>
      <c r="BL1651" s="181"/>
      <c r="BM1651" s="181"/>
      <c r="BN1651" s="181"/>
      <c r="BO1651" s="181"/>
      <c r="BS1651" s="181"/>
    </row>
    <row r="1652" spans="41:71">
      <c r="AO1652" s="38">
        <f t="shared" si="396"/>
        <v>0</v>
      </c>
      <c r="AP1652" s="38">
        <f t="shared" si="397"/>
        <v>0</v>
      </c>
      <c r="AR1652" s="181"/>
      <c r="AS1652" s="181"/>
      <c r="AT1652" s="181"/>
      <c r="AU1652" s="181"/>
      <c r="AY1652" s="181"/>
      <c r="BB1652" s="181"/>
      <c r="BC1652" s="181"/>
      <c r="BD1652" s="181"/>
      <c r="BE1652" s="181"/>
      <c r="BI1652" s="181"/>
      <c r="BL1652" s="181"/>
      <c r="BM1652" s="181"/>
      <c r="BN1652" s="181"/>
      <c r="BO1652" s="181"/>
      <c r="BS1652" s="181"/>
    </row>
    <row r="1653" spans="41:71">
      <c r="AO1653" s="38">
        <f t="shared" si="396"/>
        <v>0</v>
      </c>
      <c r="AP1653" s="38">
        <f t="shared" si="397"/>
        <v>0</v>
      </c>
      <c r="AR1653" s="181"/>
      <c r="AS1653" s="181"/>
      <c r="AT1653" s="181"/>
      <c r="AU1653" s="181"/>
      <c r="AY1653" s="181"/>
      <c r="BB1653" s="181"/>
      <c r="BC1653" s="181"/>
      <c r="BD1653" s="181"/>
      <c r="BE1653" s="181"/>
      <c r="BI1653" s="181"/>
      <c r="BL1653" s="181"/>
      <c r="BM1653" s="181"/>
      <c r="BN1653" s="181"/>
      <c r="BO1653" s="181"/>
      <c r="BS1653" s="181"/>
    </row>
    <row r="1654" spans="41:71">
      <c r="AO1654" s="38">
        <f t="shared" si="396"/>
        <v>0</v>
      </c>
      <c r="AP1654" s="38">
        <f t="shared" si="397"/>
        <v>0</v>
      </c>
      <c r="AR1654" s="181"/>
      <c r="AS1654" s="181"/>
      <c r="AT1654" s="181"/>
      <c r="AU1654" s="181"/>
      <c r="AY1654" s="181"/>
      <c r="BB1654" s="181"/>
      <c r="BC1654" s="181"/>
      <c r="BD1654" s="181"/>
      <c r="BE1654" s="181"/>
      <c r="BI1654" s="181"/>
      <c r="BL1654" s="181"/>
      <c r="BM1654" s="181"/>
      <c r="BN1654" s="181"/>
      <c r="BO1654" s="181"/>
      <c r="BS1654" s="181"/>
    </row>
    <row r="1655" spans="41:71">
      <c r="AO1655" s="38">
        <f t="shared" si="396"/>
        <v>0</v>
      </c>
      <c r="AP1655" s="38">
        <f t="shared" si="397"/>
        <v>0</v>
      </c>
      <c r="AR1655" s="181"/>
      <c r="AS1655" s="181"/>
      <c r="AT1655" s="181"/>
      <c r="AU1655" s="181"/>
      <c r="AY1655" s="181"/>
      <c r="BB1655" s="181"/>
      <c r="BC1655" s="181"/>
      <c r="BD1655" s="181"/>
      <c r="BE1655" s="181"/>
      <c r="BI1655" s="181"/>
      <c r="BL1655" s="181"/>
      <c r="BM1655" s="181"/>
      <c r="BN1655" s="181"/>
      <c r="BO1655" s="181"/>
      <c r="BS1655" s="181"/>
    </row>
    <row r="1656" spans="41:71">
      <c r="AO1656" s="38">
        <f t="shared" si="396"/>
        <v>0</v>
      </c>
      <c r="AP1656" s="38">
        <f t="shared" si="397"/>
        <v>0</v>
      </c>
      <c r="AR1656" s="181"/>
      <c r="AS1656" s="181"/>
      <c r="AT1656" s="181"/>
      <c r="AU1656" s="181"/>
      <c r="AY1656" s="181"/>
      <c r="BB1656" s="181"/>
      <c r="BC1656" s="181"/>
      <c r="BD1656" s="181"/>
      <c r="BE1656" s="181"/>
      <c r="BI1656" s="181"/>
      <c r="BL1656" s="181"/>
      <c r="BM1656" s="181"/>
      <c r="BN1656" s="181"/>
      <c r="BO1656" s="181"/>
      <c r="BS1656" s="181"/>
    </row>
    <row r="1657" spans="41:71">
      <c r="AO1657" s="38">
        <f t="shared" si="396"/>
        <v>0</v>
      </c>
      <c r="AP1657" s="38">
        <f t="shared" si="397"/>
        <v>0</v>
      </c>
      <c r="AR1657" s="181"/>
      <c r="AS1657" s="181"/>
      <c r="AT1657" s="181"/>
      <c r="AU1657" s="181"/>
      <c r="AY1657" s="181"/>
      <c r="BB1657" s="181"/>
      <c r="BC1657" s="181"/>
      <c r="BD1657" s="181"/>
      <c r="BE1657" s="181"/>
      <c r="BI1657" s="181"/>
      <c r="BL1657" s="181"/>
      <c r="BM1657" s="181"/>
      <c r="BN1657" s="181"/>
      <c r="BO1657" s="181"/>
      <c r="BS1657" s="181"/>
    </row>
    <row r="1658" spans="41:71">
      <c r="AO1658" s="38">
        <f t="shared" si="396"/>
        <v>0</v>
      </c>
      <c r="AP1658" s="38">
        <f t="shared" si="397"/>
        <v>0</v>
      </c>
      <c r="AR1658" s="181"/>
      <c r="AS1658" s="181"/>
      <c r="AT1658" s="181"/>
      <c r="AU1658" s="181"/>
      <c r="AY1658" s="181"/>
      <c r="BB1658" s="181"/>
      <c r="BC1658" s="181"/>
      <c r="BD1658" s="181"/>
      <c r="BE1658" s="181"/>
      <c r="BI1658" s="181"/>
      <c r="BL1658" s="181"/>
      <c r="BM1658" s="181"/>
      <c r="BN1658" s="181"/>
      <c r="BO1658" s="181"/>
      <c r="BS1658" s="181"/>
    </row>
    <row r="1659" spans="41:71">
      <c r="AO1659" s="38">
        <f t="shared" si="396"/>
        <v>0</v>
      </c>
      <c r="AP1659" s="38">
        <f t="shared" si="397"/>
        <v>0</v>
      </c>
      <c r="AR1659" s="181"/>
      <c r="AS1659" s="181"/>
      <c r="AT1659" s="181"/>
      <c r="AU1659" s="181"/>
      <c r="AY1659" s="181"/>
      <c r="BB1659" s="181"/>
      <c r="BC1659" s="181"/>
      <c r="BD1659" s="181"/>
      <c r="BE1659" s="181"/>
      <c r="BI1659" s="181"/>
      <c r="BL1659" s="181"/>
      <c r="BM1659" s="181"/>
      <c r="BN1659" s="181"/>
      <c r="BO1659" s="181"/>
      <c r="BS1659" s="181"/>
    </row>
    <row r="1660" spans="41:71">
      <c r="AO1660" s="38">
        <f t="shared" si="396"/>
        <v>0</v>
      </c>
      <c r="AP1660" s="38">
        <f t="shared" si="397"/>
        <v>0</v>
      </c>
      <c r="AR1660" s="181"/>
      <c r="AS1660" s="181"/>
      <c r="AT1660" s="181"/>
      <c r="AU1660" s="181"/>
      <c r="AY1660" s="181"/>
      <c r="BB1660" s="181"/>
      <c r="BC1660" s="181"/>
      <c r="BD1660" s="181"/>
      <c r="BE1660" s="181"/>
      <c r="BI1660" s="181"/>
      <c r="BL1660" s="181"/>
      <c r="BM1660" s="181"/>
      <c r="BN1660" s="181"/>
      <c r="BO1660" s="181"/>
      <c r="BS1660" s="181"/>
    </row>
    <row r="1661" spans="41:71">
      <c r="AO1661" s="38">
        <f t="shared" si="396"/>
        <v>0</v>
      </c>
      <c r="AP1661" s="38">
        <f t="shared" si="397"/>
        <v>0</v>
      </c>
      <c r="AR1661" s="181"/>
      <c r="AS1661" s="181"/>
      <c r="AT1661" s="181"/>
      <c r="AU1661" s="181"/>
      <c r="AY1661" s="181"/>
      <c r="BB1661" s="181"/>
      <c r="BC1661" s="181"/>
      <c r="BD1661" s="181"/>
      <c r="BE1661" s="181"/>
      <c r="BI1661" s="181"/>
      <c r="BL1661" s="181"/>
      <c r="BM1661" s="181"/>
      <c r="BN1661" s="181"/>
      <c r="BO1661" s="181"/>
      <c r="BS1661" s="181"/>
    </row>
    <row r="1662" spans="41:71">
      <c r="AO1662" s="38">
        <f t="shared" si="396"/>
        <v>0</v>
      </c>
      <c r="AP1662" s="38">
        <f t="shared" si="397"/>
        <v>0</v>
      </c>
      <c r="AR1662" s="181"/>
      <c r="AS1662" s="181"/>
      <c r="AT1662" s="181"/>
      <c r="AU1662" s="181"/>
      <c r="AY1662" s="181"/>
      <c r="BB1662" s="181"/>
      <c r="BC1662" s="181"/>
      <c r="BD1662" s="181"/>
      <c r="BE1662" s="181"/>
      <c r="BI1662" s="181"/>
      <c r="BL1662" s="181"/>
      <c r="BM1662" s="181"/>
      <c r="BN1662" s="181"/>
      <c r="BO1662" s="181"/>
      <c r="BS1662" s="181"/>
    </row>
    <row r="1663" spans="41:71">
      <c r="AO1663" s="38">
        <f t="shared" si="396"/>
        <v>0</v>
      </c>
      <c r="AP1663" s="38">
        <f t="shared" si="397"/>
        <v>0</v>
      </c>
      <c r="AR1663" s="181"/>
      <c r="AS1663" s="181"/>
      <c r="AT1663" s="181"/>
      <c r="AU1663" s="181"/>
      <c r="AY1663" s="181"/>
      <c r="BB1663" s="181"/>
      <c r="BC1663" s="181"/>
      <c r="BD1663" s="181"/>
      <c r="BE1663" s="181"/>
      <c r="BI1663" s="181"/>
      <c r="BL1663" s="181"/>
      <c r="BM1663" s="181"/>
      <c r="BN1663" s="181"/>
      <c r="BO1663" s="181"/>
      <c r="BS1663" s="181"/>
    </row>
    <row r="1664" spans="41:71">
      <c r="AO1664" s="38">
        <f t="shared" si="396"/>
        <v>0</v>
      </c>
      <c r="AP1664" s="38">
        <f t="shared" si="397"/>
        <v>0</v>
      </c>
      <c r="AR1664" s="181"/>
      <c r="AS1664" s="181"/>
      <c r="AT1664" s="181"/>
      <c r="AU1664" s="181"/>
      <c r="AY1664" s="181"/>
      <c r="BB1664" s="181"/>
      <c r="BC1664" s="181"/>
      <c r="BD1664" s="181"/>
      <c r="BE1664" s="181"/>
      <c r="BI1664" s="181"/>
      <c r="BL1664" s="181"/>
      <c r="BM1664" s="181"/>
      <c r="BN1664" s="181"/>
      <c r="BO1664" s="181"/>
      <c r="BS1664" s="181"/>
    </row>
    <row r="1665" spans="41:71">
      <c r="AO1665" s="38">
        <f t="shared" si="396"/>
        <v>0</v>
      </c>
      <c r="AP1665" s="38">
        <f t="shared" si="397"/>
        <v>0</v>
      </c>
      <c r="AR1665" s="181"/>
      <c r="AS1665" s="181"/>
      <c r="AT1665" s="181"/>
      <c r="AU1665" s="181"/>
      <c r="AY1665" s="181"/>
      <c r="BB1665" s="181"/>
      <c r="BC1665" s="181"/>
      <c r="BD1665" s="181"/>
      <c r="BE1665" s="181"/>
      <c r="BI1665" s="181"/>
      <c r="BL1665" s="181"/>
      <c r="BM1665" s="181"/>
      <c r="BN1665" s="181"/>
      <c r="BO1665" s="181"/>
      <c r="BS1665" s="181"/>
    </row>
    <row r="1666" spans="41:71">
      <c r="AO1666" s="38">
        <f t="shared" si="396"/>
        <v>0</v>
      </c>
      <c r="AP1666" s="38">
        <f t="shared" si="397"/>
        <v>0</v>
      </c>
      <c r="AR1666" s="181"/>
      <c r="AS1666" s="181"/>
      <c r="AT1666" s="181"/>
      <c r="AU1666" s="181"/>
      <c r="AY1666" s="181"/>
      <c r="BB1666" s="181"/>
      <c r="BC1666" s="181"/>
      <c r="BD1666" s="181"/>
      <c r="BE1666" s="181"/>
      <c r="BI1666" s="181"/>
      <c r="BL1666" s="181"/>
      <c r="BM1666" s="181"/>
      <c r="BN1666" s="181"/>
      <c r="BO1666" s="181"/>
      <c r="BS1666" s="181"/>
    </row>
    <row r="1667" spans="41:71">
      <c r="AO1667" s="38">
        <f t="shared" si="396"/>
        <v>0</v>
      </c>
      <c r="AP1667" s="38">
        <f t="shared" si="397"/>
        <v>0</v>
      </c>
      <c r="AR1667" s="181"/>
      <c r="AS1667" s="181"/>
      <c r="AT1667" s="181"/>
      <c r="AU1667" s="181"/>
      <c r="AY1667" s="181"/>
      <c r="BB1667" s="181"/>
      <c r="BC1667" s="181"/>
      <c r="BD1667" s="181"/>
      <c r="BE1667" s="181"/>
      <c r="BI1667" s="181"/>
      <c r="BL1667" s="181"/>
      <c r="BM1667" s="181"/>
      <c r="BN1667" s="181"/>
      <c r="BO1667" s="181"/>
      <c r="BS1667" s="181"/>
    </row>
    <row r="1668" spans="41:71">
      <c r="AO1668" s="38">
        <f t="shared" ref="AO1668:AO1731" si="398">B1669+1-1</f>
        <v>0</v>
      </c>
      <c r="AP1668" s="38">
        <f t="shared" ref="AP1668:AP1731" si="399">A1669</f>
        <v>0</v>
      </c>
      <c r="AR1668" s="181"/>
      <c r="AS1668" s="181"/>
      <c r="AT1668" s="181"/>
      <c r="AU1668" s="181"/>
      <c r="AY1668" s="181"/>
      <c r="BB1668" s="181"/>
      <c r="BC1668" s="181"/>
      <c r="BD1668" s="181"/>
      <c r="BE1668" s="181"/>
      <c r="BI1668" s="181"/>
      <c r="BL1668" s="181"/>
      <c r="BM1668" s="181"/>
      <c r="BN1668" s="181"/>
      <c r="BO1668" s="181"/>
      <c r="BS1668" s="181"/>
    </row>
    <row r="1669" spans="41:71">
      <c r="AO1669" s="38">
        <f t="shared" si="398"/>
        <v>0</v>
      </c>
      <c r="AP1669" s="38">
        <f t="shared" si="399"/>
        <v>0</v>
      </c>
      <c r="AR1669" s="181"/>
      <c r="AS1669" s="181"/>
      <c r="AT1669" s="181"/>
      <c r="AU1669" s="181"/>
      <c r="AY1669" s="181"/>
      <c r="BB1669" s="181"/>
      <c r="BC1669" s="181"/>
      <c r="BD1669" s="181"/>
      <c r="BE1669" s="181"/>
      <c r="BI1669" s="181"/>
      <c r="BL1669" s="181"/>
      <c r="BM1669" s="181"/>
      <c r="BN1669" s="181"/>
      <c r="BO1669" s="181"/>
      <c r="BS1669" s="181"/>
    </row>
    <row r="1670" spans="41:71">
      <c r="AO1670" s="38">
        <f t="shared" si="398"/>
        <v>0</v>
      </c>
      <c r="AP1670" s="38">
        <f t="shared" si="399"/>
        <v>0</v>
      </c>
      <c r="AR1670" s="181"/>
      <c r="AS1670" s="181"/>
      <c r="AT1670" s="181"/>
      <c r="AU1670" s="181"/>
      <c r="AY1670" s="181"/>
      <c r="BB1670" s="181"/>
      <c r="BC1670" s="181"/>
      <c r="BD1670" s="181"/>
      <c r="BE1670" s="181"/>
      <c r="BI1670" s="181"/>
      <c r="BL1670" s="181"/>
      <c r="BM1670" s="181"/>
      <c r="BN1670" s="181"/>
      <c r="BO1670" s="181"/>
      <c r="BS1670" s="181"/>
    </row>
    <row r="1671" spans="41:71">
      <c r="AO1671" s="38">
        <f t="shared" si="398"/>
        <v>0</v>
      </c>
      <c r="AP1671" s="38">
        <f t="shared" si="399"/>
        <v>0</v>
      </c>
      <c r="AR1671" s="181"/>
      <c r="AS1671" s="181"/>
      <c r="AT1671" s="181"/>
      <c r="AU1671" s="181"/>
      <c r="AY1671" s="181"/>
      <c r="BB1671" s="181"/>
      <c r="BC1671" s="181"/>
      <c r="BD1671" s="181"/>
      <c r="BE1671" s="181"/>
      <c r="BI1671" s="181"/>
      <c r="BL1671" s="181"/>
      <c r="BM1671" s="181"/>
      <c r="BN1671" s="181"/>
      <c r="BO1671" s="181"/>
      <c r="BS1671" s="181"/>
    </row>
    <row r="1672" spans="41:71">
      <c r="AO1672" s="38">
        <f t="shared" si="398"/>
        <v>0</v>
      </c>
      <c r="AP1672" s="38">
        <f t="shared" si="399"/>
        <v>0</v>
      </c>
      <c r="AR1672" s="181"/>
      <c r="AS1672" s="181"/>
      <c r="AT1672" s="181"/>
      <c r="AU1672" s="181"/>
      <c r="AY1672" s="181"/>
      <c r="BB1672" s="181"/>
      <c r="BC1672" s="181"/>
      <c r="BD1672" s="181"/>
      <c r="BE1672" s="181"/>
      <c r="BI1672" s="181"/>
      <c r="BL1672" s="181"/>
      <c r="BM1672" s="181"/>
      <c r="BN1672" s="181"/>
      <c r="BO1672" s="181"/>
      <c r="BS1672" s="181"/>
    </row>
    <row r="1673" spans="41:71">
      <c r="AO1673" s="38">
        <f t="shared" si="398"/>
        <v>0</v>
      </c>
      <c r="AP1673" s="38">
        <f t="shared" si="399"/>
        <v>0</v>
      </c>
      <c r="AR1673" s="181"/>
      <c r="AS1673" s="181"/>
      <c r="AT1673" s="181"/>
      <c r="AU1673" s="181"/>
      <c r="AY1673" s="181"/>
      <c r="BB1673" s="181"/>
      <c r="BC1673" s="181"/>
      <c r="BD1673" s="181"/>
      <c r="BE1673" s="181"/>
      <c r="BI1673" s="181"/>
      <c r="BL1673" s="181"/>
      <c r="BM1673" s="181"/>
      <c r="BN1673" s="181"/>
      <c r="BO1673" s="181"/>
      <c r="BS1673" s="181"/>
    </row>
    <row r="1674" spans="41:71">
      <c r="AO1674" s="38">
        <f t="shared" si="398"/>
        <v>0</v>
      </c>
      <c r="AP1674" s="38">
        <f t="shared" si="399"/>
        <v>0</v>
      </c>
      <c r="AR1674" s="181"/>
      <c r="AS1674" s="181"/>
      <c r="AT1674" s="181"/>
      <c r="AU1674" s="181"/>
      <c r="AY1674" s="181"/>
      <c r="BB1674" s="181"/>
      <c r="BC1674" s="181"/>
      <c r="BD1674" s="181"/>
      <c r="BE1674" s="181"/>
      <c r="BI1674" s="181"/>
      <c r="BL1674" s="181"/>
      <c r="BM1674" s="181"/>
      <c r="BN1674" s="181"/>
      <c r="BO1674" s="181"/>
      <c r="BS1674" s="181"/>
    </row>
    <row r="1675" spans="41:71">
      <c r="AO1675" s="38">
        <f t="shared" si="398"/>
        <v>0</v>
      </c>
      <c r="AP1675" s="38">
        <f t="shared" si="399"/>
        <v>0</v>
      </c>
      <c r="AR1675" s="181"/>
      <c r="AS1675" s="181"/>
      <c r="AT1675" s="181"/>
      <c r="AU1675" s="181"/>
      <c r="AY1675" s="181"/>
      <c r="BB1675" s="181"/>
      <c r="BC1675" s="181"/>
      <c r="BD1675" s="181"/>
      <c r="BE1675" s="181"/>
      <c r="BI1675" s="181"/>
      <c r="BL1675" s="181"/>
      <c r="BM1675" s="181"/>
      <c r="BN1675" s="181"/>
      <c r="BO1675" s="181"/>
      <c r="BS1675" s="181"/>
    </row>
    <row r="1676" spans="41:71">
      <c r="AO1676" s="38">
        <f t="shared" si="398"/>
        <v>0</v>
      </c>
      <c r="AP1676" s="38">
        <f t="shared" si="399"/>
        <v>0</v>
      </c>
      <c r="AR1676" s="181"/>
      <c r="AS1676" s="181"/>
      <c r="AT1676" s="181"/>
      <c r="AU1676" s="181"/>
      <c r="AY1676" s="181"/>
      <c r="BB1676" s="181"/>
      <c r="BC1676" s="181"/>
      <c r="BD1676" s="181"/>
      <c r="BE1676" s="181"/>
      <c r="BI1676" s="181"/>
      <c r="BL1676" s="181"/>
      <c r="BM1676" s="181"/>
      <c r="BN1676" s="181"/>
      <c r="BO1676" s="181"/>
      <c r="BS1676" s="181"/>
    </row>
    <row r="1677" spans="41:71">
      <c r="AO1677" s="38">
        <f t="shared" si="398"/>
        <v>0</v>
      </c>
      <c r="AP1677" s="38">
        <f t="shared" si="399"/>
        <v>0</v>
      </c>
      <c r="AR1677" s="181"/>
      <c r="AS1677" s="181"/>
      <c r="AT1677" s="181"/>
      <c r="AU1677" s="181"/>
      <c r="AY1677" s="181"/>
      <c r="BB1677" s="181"/>
      <c r="BC1677" s="181"/>
      <c r="BD1677" s="181"/>
      <c r="BE1677" s="181"/>
      <c r="BI1677" s="181"/>
      <c r="BL1677" s="181"/>
      <c r="BM1677" s="181"/>
      <c r="BN1677" s="181"/>
      <c r="BO1677" s="181"/>
      <c r="BS1677" s="181"/>
    </row>
    <row r="1678" spans="41:71">
      <c r="AO1678" s="38">
        <f t="shared" si="398"/>
        <v>0</v>
      </c>
      <c r="AP1678" s="38">
        <f t="shared" si="399"/>
        <v>0</v>
      </c>
      <c r="AR1678" s="181"/>
      <c r="AS1678" s="181"/>
      <c r="AT1678" s="181"/>
      <c r="AU1678" s="181"/>
      <c r="AY1678" s="181"/>
      <c r="BB1678" s="181"/>
      <c r="BC1678" s="181"/>
      <c r="BD1678" s="181"/>
      <c r="BE1678" s="181"/>
      <c r="BI1678" s="181"/>
      <c r="BL1678" s="181"/>
      <c r="BM1678" s="181"/>
      <c r="BN1678" s="181"/>
      <c r="BO1678" s="181"/>
      <c r="BS1678" s="181"/>
    </row>
    <row r="1679" spans="41:71">
      <c r="AO1679" s="38">
        <f t="shared" si="398"/>
        <v>0</v>
      </c>
      <c r="AP1679" s="38">
        <f t="shared" si="399"/>
        <v>0</v>
      </c>
      <c r="AR1679" s="181"/>
      <c r="AS1679" s="181"/>
      <c r="AT1679" s="181"/>
      <c r="AU1679" s="181"/>
      <c r="AY1679" s="181"/>
      <c r="BB1679" s="181"/>
      <c r="BC1679" s="181"/>
      <c r="BD1679" s="181"/>
      <c r="BE1679" s="181"/>
      <c r="BI1679" s="181"/>
      <c r="BL1679" s="181"/>
      <c r="BM1679" s="181"/>
      <c r="BN1679" s="181"/>
      <c r="BO1679" s="181"/>
      <c r="BS1679" s="181"/>
    </row>
    <row r="1680" spans="41:71">
      <c r="AO1680" s="38">
        <f t="shared" si="398"/>
        <v>0</v>
      </c>
      <c r="AP1680" s="38">
        <f t="shared" si="399"/>
        <v>0</v>
      </c>
      <c r="AR1680" s="181"/>
      <c r="AS1680" s="181"/>
      <c r="AT1680" s="181"/>
      <c r="AU1680" s="181"/>
      <c r="AY1680" s="181"/>
      <c r="BB1680" s="181"/>
      <c r="BC1680" s="181"/>
      <c r="BD1680" s="181"/>
      <c r="BE1680" s="181"/>
      <c r="BI1680" s="181"/>
      <c r="BL1680" s="181"/>
      <c r="BM1680" s="181"/>
      <c r="BN1680" s="181"/>
      <c r="BO1680" s="181"/>
      <c r="BS1680" s="181"/>
    </row>
    <row r="1681" spans="41:71">
      <c r="AO1681" s="38">
        <f t="shared" si="398"/>
        <v>0</v>
      </c>
      <c r="AP1681" s="38">
        <f t="shared" si="399"/>
        <v>0</v>
      </c>
      <c r="AR1681" s="181"/>
      <c r="AS1681" s="181"/>
      <c r="AT1681" s="181"/>
      <c r="AU1681" s="181"/>
      <c r="AY1681" s="181"/>
      <c r="BB1681" s="181"/>
      <c r="BC1681" s="181"/>
      <c r="BD1681" s="181"/>
      <c r="BE1681" s="181"/>
      <c r="BI1681" s="181"/>
      <c r="BL1681" s="181"/>
      <c r="BM1681" s="181"/>
      <c r="BN1681" s="181"/>
      <c r="BO1681" s="181"/>
      <c r="BS1681" s="181"/>
    </row>
    <row r="1682" spans="41:71">
      <c r="AO1682" s="38">
        <f t="shared" si="398"/>
        <v>0</v>
      </c>
      <c r="AP1682" s="38">
        <f t="shared" si="399"/>
        <v>0</v>
      </c>
      <c r="AR1682" s="181"/>
      <c r="AS1682" s="181"/>
      <c r="AT1682" s="181"/>
      <c r="AU1682" s="181"/>
      <c r="AY1682" s="181"/>
      <c r="BB1682" s="181"/>
      <c r="BC1682" s="181"/>
      <c r="BD1682" s="181"/>
      <c r="BE1682" s="181"/>
      <c r="BI1682" s="181"/>
      <c r="BL1682" s="181"/>
      <c r="BM1682" s="181"/>
      <c r="BN1682" s="181"/>
      <c r="BO1682" s="181"/>
      <c r="BS1682" s="181"/>
    </row>
    <row r="1683" spans="41:71">
      <c r="AO1683" s="38">
        <f t="shared" si="398"/>
        <v>0</v>
      </c>
      <c r="AP1683" s="38">
        <f t="shared" si="399"/>
        <v>0</v>
      </c>
      <c r="AR1683" s="181"/>
      <c r="AS1683" s="181"/>
      <c r="AT1683" s="181"/>
      <c r="AU1683" s="181"/>
      <c r="AY1683" s="181"/>
      <c r="BB1683" s="181"/>
      <c r="BC1683" s="181"/>
      <c r="BD1683" s="181"/>
      <c r="BE1683" s="181"/>
      <c r="BI1683" s="181"/>
      <c r="BL1683" s="181"/>
      <c r="BM1683" s="181"/>
      <c r="BN1683" s="181"/>
      <c r="BO1683" s="181"/>
      <c r="BS1683" s="181"/>
    </row>
    <row r="1684" spans="41:71">
      <c r="AO1684" s="38">
        <f t="shared" si="398"/>
        <v>0</v>
      </c>
      <c r="AP1684" s="38">
        <f t="shared" si="399"/>
        <v>0</v>
      </c>
      <c r="AR1684" s="181"/>
      <c r="AS1684" s="181"/>
      <c r="AT1684" s="181"/>
      <c r="AU1684" s="181"/>
      <c r="AY1684" s="181"/>
      <c r="BB1684" s="181"/>
      <c r="BC1684" s="181"/>
      <c r="BD1684" s="181"/>
      <c r="BE1684" s="181"/>
      <c r="BI1684" s="181"/>
      <c r="BL1684" s="181"/>
      <c r="BM1684" s="181"/>
      <c r="BN1684" s="181"/>
      <c r="BO1684" s="181"/>
      <c r="BS1684" s="181"/>
    </row>
    <row r="1685" spans="41:71">
      <c r="AO1685" s="38">
        <f t="shared" si="398"/>
        <v>0</v>
      </c>
      <c r="AP1685" s="38">
        <f t="shared" si="399"/>
        <v>0</v>
      </c>
      <c r="AR1685" s="181"/>
      <c r="AS1685" s="181"/>
      <c r="AT1685" s="181"/>
      <c r="AU1685" s="181"/>
      <c r="AY1685" s="181"/>
      <c r="BB1685" s="181"/>
      <c r="BC1685" s="181"/>
      <c r="BD1685" s="181"/>
      <c r="BE1685" s="181"/>
      <c r="BI1685" s="181"/>
      <c r="BL1685" s="181"/>
      <c r="BM1685" s="181"/>
      <c r="BN1685" s="181"/>
      <c r="BO1685" s="181"/>
      <c r="BS1685" s="181"/>
    </row>
    <row r="1686" spans="41:71">
      <c r="AO1686" s="38">
        <f t="shared" si="398"/>
        <v>0</v>
      </c>
      <c r="AP1686" s="38">
        <f t="shared" si="399"/>
        <v>0</v>
      </c>
      <c r="AR1686" s="181"/>
      <c r="AS1686" s="181"/>
      <c r="AT1686" s="181"/>
      <c r="AU1686" s="181"/>
      <c r="AY1686" s="181"/>
      <c r="BB1686" s="181"/>
      <c r="BC1686" s="181"/>
      <c r="BD1686" s="181"/>
      <c r="BE1686" s="181"/>
      <c r="BI1686" s="181"/>
      <c r="BL1686" s="181"/>
      <c r="BM1686" s="181"/>
      <c r="BN1686" s="181"/>
      <c r="BO1686" s="181"/>
      <c r="BS1686" s="181"/>
    </row>
    <row r="1687" spans="41:71">
      <c r="AO1687" s="38">
        <f t="shared" si="398"/>
        <v>0</v>
      </c>
      <c r="AP1687" s="38">
        <f t="shared" si="399"/>
        <v>0</v>
      </c>
      <c r="AR1687" s="181"/>
      <c r="AS1687" s="181"/>
      <c r="AT1687" s="181"/>
      <c r="AU1687" s="181"/>
      <c r="AY1687" s="181"/>
      <c r="BB1687" s="181"/>
      <c r="BC1687" s="181"/>
      <c r="BD1687" s="181"/>
      <c r="BE1687" s="181"/>
      <c r="BI1687" s="181"/>
      <c r="BL1687" s="181"/>
      <c r="BM1687" s="181"/>
      <c r="BN1687" s="181"/>
      <c r="BO1687" s="181"/>
      <c r="BS1687" s="181"/>
    </row>
    <row r="1688" spans="41:71">
      <c r="AO1688" s="38">
        <f t="shared" si="398"/>
        <v>0</v>
      </c>
      <c r="AP1688" s="38">
        <f t="shared" si="399"/>
        <v>0</v>
      </c>
      <c r="AR1688" s="181"/>
      <c r="AS1688" s="181"/>
      <c r="AT1688" s="181"/>
      <c r="AU1688" s="181"/>
      <c r="AY1688" s="181"/>
      <c r="BB1688" s="181"/>
      <c r="BC1688" s="181"/>
      <c r="BD1688" s="181"/>
      <c r="BE1688" s="181"/>
      <c r="BI1688" s="181"/>
      <c r="BL1688" s="181"/>
      <c r="BM1688" s="181"/>
      <c r="BN1688" s="181"/>
      <c r="BO1688" s="181"/>
      <c r="BS1688" s="181"/>
    </row>
    <row r="1689" spans="41:71">
      <c r="AO1689" s="38">
        <f t="shared" si="398"/>
        <v>0</v>
      </c>
      <c r="AP1689" s="38">
        <f t="shared" si="399"/>
        <v>0</v>
      </c>
      <c r="AR1689" s="181"/>
      <c r="AS1689" s="181"/>
      <c r="AT1689" s="181"/>
      <c r="AU1689" s="181"/>
      <c r="AY1689" s="181"/>
      <c r="BB1689" s="181"/>
      <c r="BC1689" s="181"/>
      <c r="BD1689" s="181"/>
      <c r="BE1689" s="181"/>
      <c r="BI1689" s="181"/>
      <c r="BL1689" s="181"/>
      <c r="BM1689" s="181"/>
      <c r="BN1689" s="181"/>
      <c r="BO1689" s="181"/>
      <c r="BS1689" s="181"/>
    </row>
    <row r="1690" spans="41:71">
      <c r="AO1690" s="38">
        <f t="shared" si="398"/>
        <v>0</v>
      </c>
      <c r="AP1690" s="38">
        <f t="shared" si="399"/>
        <v>0</v>
      </c>
      <c r="AR1690" s="181"/>
      <c r="AS1690" s="181"/>
      <c r="AT1690" s="181"/>
      <c r="AU1690" s="181"/>
      <c r="AY1690" s="181"/>
      <c r="BB1690" s="181"/>
      <c r="BC1690" s="181"/>
      <c r="BD1690" s="181"/>
      <c r="BE1690" s="181"/>
      <c r="BI1690" s="181"/>
      <c r="BL1690" s="181"/>
      <c r="BM1690" s="181"/>
      <c r="BN1690" s="181"/>
      <c r="BO1690" s="181"/>
      <c r="BS1690" s="181"/>
    </row>
    <row r="1691" spans="41:71">
      <c r="AO1691" s="38">
        <f t="shared" si="398"/>
        <v>0</v>
      </c>
      <c r="AP1691" s="38">
        <f t="shared" si="399"/>
        <v>0</v>
      </c>
      <c r="AR1691" s="181"/>
      <c r="AS1691" s="181"/>
      <c r="AT1691" s="181"/>
      <c r="AU1691" s="181"/>
      <c r="AY1691" s="181"/>
      <c r="BB1691" s="181"/>
      <c r="BC1691" s="181"/>
      <c r="BD1691" s="181"/>
      <c r="BE1691" s="181"/>
      <c r="BI1691" s="181"/>
      <c r="BL1691" s="181"/>
      <c r="BM1691" s="181"/>
      <c r="BN1691" s="181"/>
      <c r="BO1691" s="181"/>
      <c r="BS1691" s="181"/>
    </row>
    <row r="1692" spans="41:71">
      <c r="AO1692" s="38">
        <f t="shared" si="398"/>
        <v>0</v>
      </c>
      <c r="AP1692" s="38">
        <f t="shared" si="399"/>
        <v>0</v>
      </c>
      <c r="AR1692" s="181"/>
      <c r="AS1692" s="181"/>
      <c r="AT1692" s="181"/>
      <c r="AU1692" s="181"/>
      <c r="AY1692" s="181"/>
      <c r="BB1692" s="181"/>
      <c r="BC1692" s="181"/>
      <c r="BD1692" s="181"/>
      <c r="BE1692" s="181"/>
      <c r="BI1692" s="181"/>
      <c r="BL1692" s="181"/>
      <c r="BM1692" s="181"/>
      <c r="BN1692" s="181"/>
      <c r="BO1692" s="181"/>
      <c r="BS1692" s="181"/>
    </row>
    <row r="1693" spans="41:71">
      <c r="AO1693" s="38">
        <f t="shared" si="398"/>
        <v>0</v>
      </c>
      <c r="AP1693" s="38">
        <f t="shared" si="399"/>
        <v>0</v>
      </c>
      <c r="AR1693" s="181"/>
      <c r="AS1693" s="181"/>
      <c r="AT1693" s="181"/>
      <c r="AU1693" s="181"/>
      <c r="AY1693" s="181"/>
      <c r="BB1693" s="181"/>
      <c r="BC1693" s="181"/>
      <c r="BD1693" s="181"/>
      <c r="BE1693" s="181"/>
      <c r="BI1693" s="181"/>
      <c r="BL1693" s="181"/>
      <c r="BM1693" s="181"/>
      <c r="BN1693" s="181"/>
      <c r="BO1693" s="181"/>
      <c r="BS1693" s="181"/>
    </row>
    <row r="1694" spans="41:71">
      <c r="AO1694" s="38">
        <f t="shared" si="398"/>
        <v>0</v>
      </c>
      <c r="AP1694" s="38">
        <f t="shared" si="399"/>
        <v>0</v>
      </c>
      <c r="AR1694" s="181"/>
      <c r="AS1694" s="181"/>
      <c r="AT1694" s="181"/>
      <c r="AU1694" s="181"/>
      <c r="AY1694" s="181"/>
      <c r="BB1694" s="181"/>
      <c r="BC1694" s="181"/>
      <c r="BD1694" s="181"/>
      <c r="BE1694" s="181"/>
      <c r="BI1694" s="181"/>
      <c r="BL1694" s="181"/>
      <c r="BM1694" s="181"/>
      <c r="BN1694" s="181"/>
      <c r="BO1694" s="181"/>
      <c r="BS1694" s="181"/>
    </row>
    <row r="1695" spans="41:71">
      <c r="AO1695" s="38">
        <f t="shared" si="398"/>
        <v>0</v>
      </c>
      <c r="AP1695" s="38">
        <f t="shared" si="399"/>
        <v>0</v>
      </c>
      <c r="AR1695" s="181"/>
      <c r="AS1695" s="181"/>
      <c r="AT1695" s="181"/>
      <c r="AU1695" s="181"/>
      <c r="AY1695" s="181"/>
      <c r="BB1695" s="181"/>
      <c r="BC1695" s="181"/>
      <c r="BD1695" s="181"/>
      <c r="BE1695" s="181"/>
      <c r="BI1695" s="181"/>
      <c r="BL1695" s="181"/>
      <c r="BM1695" s="181"/>
      <c r="BN1695" s="181"/>
      <c r="BO1695" s="181"/>
      <c r="BS1695" s="181"/>
    </row>
    <row r="1696" spans="41:71">
      <c r="AO1696" s="38">
        <f t="shared" si="398"/>
        <v>0</v>
      </c>
      <c r="AP1696" s="38">
        <f t="shared" si="399"/>
        <v>0</v>
      </c>
      <c r="AR1696" s="181"/>
      <c r="AS1696" s="181"/>
      <c r="AT1696" s="181"/>
      <c r="AU1696" s="181"/>
      <c r="AY1696" s="181"/>
      <c r="BB1696" s="181"/>
      <c r="BC1696" s="181"/>
      <c r="BD1696" s="181"/>
      <c r="BE1696" s="181"/>
      <c r="BI1696" s="181"/>
      <c r="BL1696" s="181"/>
      <c r="BM1696" s="181"/>
      <c r="BN1696" s="181"/>
      <c r="BO1696" s="181"/>
      <c r="BS1696" s="181"/>
    </row>
    <row r="1697" spans="41:71">
      <c r="AO1697" s="38">
        <f t="shared" si="398"/>
        <v>0</v>
      </c>
      <c r="AP1697" s="38">
        <f t="shared" si="399"/>
        <v>0</v>
      </c>
      <c r="AR1697" s="181"/>
      <c r="AS1697" s="181"/>
      <c r="AT1697" s="181"/>
      <c r="AU1697" s="181"/>
      <c r="AY1697" s="181"/>
      <c r="BB1697" s="181"/>
      <c r="BC1697" s="181"/>
      <c r="BD1697" s="181"/>
      <c r="BE1697" s="181"/>
      <c r="BI1697" s="181"/>
      <c r="BL1697" s="181"/>
      <c r="BM1697" s="181"/>
      <c r="BN1697" s="181"/>
      <c r="BO1697" s="181"/>
      <c r="BS1697" s="181"/>
    </row>
    <row r="1698" spans="41:71">
      <c r="AO1698" s="38">
        <f t="shared" si="398"/>
        <v>0</v>
      </c>
      <c r="AP1698" s="38">
        <f t="shared" si="399"/>
        <v>0</v>
      </c>
      <c r="AR1698" s="181"/>
      <c r="AS1698" s="181"/>
      <c r="AT1698" s="181"/>
      <c r="AU1698" s="181"/>
      <c r="AY1698" s="181"/>
      <c r="BB1698" s="181"/>
      <c r="BC1698" s="181"/>
      <c r="BD1698" s="181"/>
      <c r="BE1698" s="181"/>
      <c r="BI1698" s="181"/>
      <c r="BL1698" s="181"/>
      <c r="BM1698" s="181"/>
      <c r="BN1698" s="181"/>
      <c r="BO1698" s="181"/>
      <c r="BS1698" s="181"/>
    </row>
    <row r="1699" spans="41:71">
      <c r="AO1699" s="38">
        <f t="shared" si="398"/>
        <v>0</v>
      </c>
      <c r="AP1699" s="38">
        <f t="shared" si="399"/>
        <v>0</v>
      </c>
      <c r="AR1699" s="181"/>
      <c r="AS1699" s="181"/>
      <c r="AT1699" s="181"/>
      <c r="AU1699" s="181"/>
      <c r="AY1699" s="181"/>
      <c r="BB1699" s="181"/>
      <c r="BC1699" s="181"/>
      <c r="BD1699" s="181"/>
      <c r="BE1699" s="181"/>
      <c r="BI1699" s="181"/>
      <c r="BL1699" s="181"/>
      <c r="BM1699" s="181"/>
      <c r="BN1699" s="181"/>
      <c r="BO1699" s="181"/>
      <c r="BS1699" s="181"/>
    </row>
    <row r="1700" spans="41:71">
      <c r="AO1700" s="38">
        <f t="shared" si="398"/>
        <v>0</v>
      </c>
      <c r="AP1700" s="38">
        <f t="shared" si="399"/>
        <v>0</v>
      </c>
      <c r="AR1700" s="181"/>
      <c r="AS1700" s="181"/>
      <c r="AT1700" s="181"/>
      <c r="AU1700" s="181"/>
      <c r="AY1700" s="181"/>
      <c r="BB1700" s="181"/>
      <c r="BC1700" s="181"/>
      <c r="BD1700" s="181"/>
      <c r="BE1700" s="181"/>
      <c r="BI1700" s="181"/>
      <c r="BL1700" s="181"/>
      <c r="BM1700" s="181"/>
      <c r="BN1700" s="181"/>
      <c r="BO1700" s="181"/>
      <c r="BS1700" s="181"/>
    </row>
    <row r="1701" spans="41:71">
      <c r="AO1701" s="38">
        <f t="shared" si="398"/>
        <v>0</v>
      </c>
      <c r="AP1701" s="38">
        <f t="shared" si="399"/>
        <v>0</v>
      </c>
      <c r="AR1701" s="181"/>
      <c r="AS1701" s="181"/>
      <c r="AT1701" s="181"/>
      <c r="AU1701" s="181"/>
      <c r="AY1701" s="181"/>
      <c r="BB1701" s="181"/>
      <c r="BC1701" s="181"/>
      <c r="BD1701" s="181"/>
      <c r="BE1701" s="181"/>
      <c r="BI1701" s="181"/>
      <c r="BL1701" s="181"/>
      <c r="BM1701" s="181"/>
      <c r="BN1701" s="181"/>
      <c r="BO1701" s="181"/>
      <c r="BS1701" s="181"/>
    </row>
    <row r="1702" spans="41:71">
      <c r="AO1702" s="38">
        <f t="shared" si="398"/>
        <v>0</v>
      </c>
      <c r="AP1702" s="38">
        <f t="shared" si="399"/>
        <v>0</v>
      </c>
      <c r="AR1702" s="181"/>
      <c r="AS1702" s="181"/>
      <c r="AT1702" s="181"/>
      <c r="AU1702" s="181"/>
      <c r="AY1702" s="181"/>
      <c r="BB1702" s="181"/>
      <c r="BC1702" s="181"/>
      <c r="BD1702" s="181"/>
      <c r="BE1702" s="181"/>
      <c r="BI1702" s="181"/>
      <c r="BL1702" s="181"/>
      <c r="BM1702" s="181"/>
      <c r="BN1702" s="181"/>
      <c r="BO1702" s="181"/>
      <c r="BS1702" s="181"/>
    </row>
    <row r="1703" spans="41:71">
      <c r="AO1703" s="38">
        <f t="shared" si="398"/>
        <v>0</v>
      </c>
      <c r="AP1703" s="38">
        <f t="shared" si="399"/>
        <v>0</v>
      </c>
      <c r="AR1703" s="181"/>
      <c r="AS1703" s="181"/>
      <c r="AT1703" s="181"/>
      <c r="AU1703" s="181"/>
      <c r="AY1703" s="181"/>
      <c r="BB1703" s="181"/>
      <c r="BC1703" s="181"/>
      <c r="BD1703" s="181"/>
      <c r="BE1703" s="181"/>
      <c r="BI1703" s="181"/>
      <c r="BL1703" s="181"/>
      <c r="BM1703" s="181"/>
      <c r="BN1703" s="181"/>
      <c r="BO1703" s="181"/>
      <c r="BS1703" s="181"/>
    </row>
    <row r="1704" spans="41:71">
      <c r="AO1704" s="38">
        <f t="shared" si="398"/>
        <v>0</v>
      </c>
      <c r="AP1704" s="38">
        <f t="shared" si="399"/>
        <v>0</v>
      </c>
      <c r="AR1704" s="181"/>
      <c r="AS1704" s="181"/>
      <c r="AT1704" s="181"/>
      <c r="AU1704" s="181"/>
      <c r="AY1704" s="181"/>
      <c r="BB1704" s="181"/>
      <c r="BC1704" s="181"/>
      <c r="BD1704" s="181"/>
      <c r="BE1704" s="181"/>
      <c r="BI1704" s="181"/>
      <c r="BL1704" s="181"/>
      <c r="BM1704" s="181"/>
      <c r="BN1704" s="181"/>
      <c r="BO1704" s="181"/>
      <c r="BS1704" s="181"/>
    </row>
    <row r="1705" spans="41:71">
      <c r="AO1705" s="38">
        <f t="shared" si="398"/>
        <v>0</v>
      </c>
      <c r="AP1705" s="38">
        <f t="shared" si="399"/>
        <v>0</v>
      </c>
      <c r="AR1705" s="181"/>
      <c r="AS1705" s="181"/>
      <c r="AT1705" s="181"/>
      <c r="AU1705" s="181"/>
      <c r="AY1705" s="181"/>
      <c r="BB1705" s="181"/>
      <c r="BC1705" s="181"/>
      <c r="BD1705" s="181"/>
      <c r="BE1705" s="181"/>
      <c r="BI1705" s="181"/>
      <c r="BL1705" s="181"/>
      <c r="BM1705" s="181"/>
      <c r="BN1705" s="181"/>
      <c r="BO1705" s="181"/>
      <c r="BS1705" s="181"/>
    </row>
    <row r="1706" spans="41:71">
      <c r="AO1706" s="38">
        <f t="shared" si="398"/>
        <v>0</v>
      </c>
      <c r="AP1706" s="38">
        <f t="shared" si="399"/>
        <v>0</v>
      </c>
      <c r="AR1706" s="181"/>
      <c r="AS1706" s="181"/>
      <c r="AT1706" s="181"/>
      <c r="AU1706" s="181"/>
      <c r="AY1706" s="181"/>
      <c r="BB1706" s="181"/>
      <c r="BC1706" s="181"/>
      <c r="BD1706" s="181"/>
      <c r="BE1706" s="181"/>
      <c r="BI1706" s="181"/>
      <c r="BL1706" s="181"/>
      <c r="BM1706" s="181"/>
      <c r="BN1706" s="181"/>
      <c r="BO1706" s="181"/>
      <c r="BS1706" s="181"/>
    </row>
    <row r="1707" spans="41:71">
      <c r="AO1707" s="38">
        <f t="shared" si="398"/>
        <v>0</v>
      </c>
      <c r="AP1707" s="38">
        <f t="shared" si="399"/>
        <v>0</v>
      </c>
      <c r="AR1707" s="181"/>
      <c r="AS1707" s="181"/>
      <c r="AT1707" s="181"/>
      <c r="AU1707" s="181"/>
      <c r="AY1707" s="181"/>
      <c r="BB1707" s="181"/>
      <c r="BC1707" s="181"/>
      <c r="BD1707" s="181"/>
      <c r="BE1707" s="181"/>
      <c r="BI1707" s="181"/>
      <c r="BL1707" s="181"/>
      <c r="BM1707" s="181"/>
      <c r="BN1707" s="181"/>
      <c r="BO1707" s="181"/>
      <c r="BS1707" s="181"/>
    </row>
    <row r="1708" spans="41:71">
      <c r="AO1708" s="38">
        <f t="shared" si="398"/>
        <v>0</v>
      </c>
      <c r="AP1708" s="38">
        <f t="shared" si="399"/>
        <v>0</v>
      </c>
      <c r="AR1708" s="181"/>
      <c r="AS1708" s="181"/>
      <c r="AT1708" s="181"/>
      <c r="AU1708" s="181"/>
      <c r="AY1708" s="181"/>
      <c r="BB1708" s="181"/>
      <c r="BC1708" s="181"/>
      <c r="BD1708" s="181"/>
      <c r="BE1708" s="181"/>
      <c r="BI1708" s="181"/>
      <c r="BL1708" s="181"/>
      <c r="BM1708" s="181"/>
      <c r="BN1708" s="181"/>
      <c r="BO1708" s="181"/>
      <c r="BS1708" s="181"/>
    </row>
    <row r="1709" spans="41:71">
      <c r="AO1709" s="38">
        <f t="shared" si="398"/>
        <v>0</v>
      </c>
      <c r="AP1709" s="38">
        <f t="shared" si="399"/>
        <v>0</v>
      </c>
      <c r="AR1709" s="181"/>
      <c r="AS1709" s="181"/>
      <c r="AT1709" s="181"/>
      <c r="AU1709" s="181"/>
      <c r="AY1709" s="181"/>
      <c r="BB1709" s="181"/>
      <c r="BC1709" s="181"/>
      <c r="BD1709" s="181"/>
      <c r="BE1709" s="181"/>
      <c r="BI1709" s="181"/>
      <c r="BL1709" s="181"/>
      <c r="BM1709" s="181"/>
      <c r="BN1709" s="181"/>
      <c r="BO1709" s="181"/>
      <c r="BS1709" s="181"/>
    </row>
    <row r="1710" spans="41:71">
      <c r="AO1710" s="38">
        <f t="shared" si="398"/>
        <v>0</v>
      </c>
      <c r="AP1710" s="38">
        <f t="shared" si="399"/>
        <v>0</v>
      </c>
      <c r="AR1710" s="181"/>
      <c r="AS1710" s="181"/>
      <c r="AT1710" s="181"/>
      <c r="AU1710" s="181"/>
      <c r="AY1710" s="181"/>
      <c r="BB1710" s="181"/>
      <c r="BC1710" s="181"/>
      <c r="BD1710" s="181"/>
      <c r="BE1710" s="181"/>
      <c r="BI1710" s="181"/>
      <c r="BL1710" s="181"/>
      <c r="BM1710" s="181"/>
      <c r="BN1710" s="181"/>
      <c r="BO1710" s="181"/>
      <c r="BS1710" s="181"/>
    </row>
    <row r="1711" spans="41:71">
      <c r="AO1711" s="38">
        <f t="shared" si="398"/>
        <v>0</v>
      </c>
      <c r="AP1711" s="38">
        <f t="shared" si="399"/>
        <v>0</v>
      </c>
      <c r="AR1711" s="181"/>
      <c r="AS1711" s="181"/>
      <c r="AT1711" s="181"/>
      <c r="AU1711" s="181"/>
      <c r="AY1711" s="181"/>
      <c r="BB1711" s="181"/>
      <c r="BC1711" s="181"/>
      <c r="BD1711" s="181"/>
      <c r="BE1711" s="181"/>
      <c r="BI1711" s="181"/>
      <c r="BL1711" s="181"/>
      <c r="BM1711" s="181"/>
      <c r="BN1711" s="181"/>
      <c r="BO1711" s="181"/>
      <c r="BS1711" s="181"/>
    </row>
    <row r="1712" spans="41:71">
      <c r="AO1712" s="38">
        <f t="shared" si="398"/>
        <v>0</v>
      </c>
      <c r="AP1712" s="38">
        <f t="shared" si="399"/>
        <v>0</v>
      </c>
      <c r="AR1712" s="181"/>
      <c r="AS1712" s="181"/>
      <c r="AT1712" s="181"/>
      <c r="AU1712" s="181"/>
      <c r="AY1712" s="181"/>
      <c r="BB1712" s="181"/>
      <c r="BC1712" s="181"/>
      <c r="BD1712" s="181"/>
      <c r="BE1712" s="181"/>
      <c r="BI1712" s="181"/>
      <c r="BL1712" s="181"/>
      <c r="BM1712" s="181"/>
      <c r="BN1712" s="181"/>
      <c r="BO1712" s="181"/>
      <c r="BS1712" s="181"/>
    </row>
    <row r="1713" spans="41:71">
      <c r="AO1713" s="38">
        <f t="shared" si="398"/>
        <v>0</v>
      </c>
      <c r="AP1713" s="38">
        <f t="shared" si="399"/>
        <v>0</v>
      </c>
      <c r="AR1713" s="181"/>
      <c r="AS1713" s="181"/>
      <c r="AT1713" s="181"/>
      <c r="AU1713" s="181"/>
      <c r="AY1713" s="181"/>
      <c r="BB1713" s="181"/>
      <c r="BC1713" s="181"/>
      <c r="BD1713" s="181"/>
      <c r="BE1713" s="181"/>
      <c r="BI1713" s="181"/>
      <c r="BL1713" s="181"/>
      <c r="BM1713" s="181"/>
      <c r="BN1713" s="181"/>
      <c r="BO1713" s="181"/>
      <c r="BS1713" s="181"/>
    </row>
    <row r="1714" spans="41:71">
      <c r="AO1714" s="38">
        <f t="shared" si="398"/>
        <v>0</v>
      </c>
      <c r="AP1714" s="38">
        <f t="shared" si="399"/>
        <v>0</v>
      </c>
      <c r="AR1714" s="181"/>
      <c r="AS1714" s="181"/>
      <c r="AT1714" s="181"/>
      <c r="AU1714" s="181"/>
      <c r="AY1714" s="181"/>
      <c r="BB1714" s="181"/>
      <c r="BC1714" s="181"/>
      <c r="BD1714" s="181"/>
      <c r="BE1714" s="181"/>
      <c r="BI1714" s="181"/>
      <c r="BL1714" s="181"/>
      <c r="BM1714" s="181"/>
      <c r="BN1714" s="181"/>
      <c r="BO1714" s="181"/>
      <c r="BS1714" s="181"/>
    </row>
    <row r="1715" spans="41:71">
      <c r="AO1715" s="38">
        <f t="shared" si="398"/>
        <v>0</v>
      </c>
      <c r="AP1715" s="38">
        <f t="shared" si="399"/>
        <v>0</v>
      </c>
      <c r="AR1715" s="181"/>
      <c r="AS1715" s="181"/>
      <c r="AT1715" s="181"/>
      <c r="AU1715" s="181"/>
      <c r="AY1715" s="181"/>
      <c r="BB1715" s="181"/>
      <c r="BC1715" s="181"/>
      <c r="BD1715" s="181"/>
      <c r="BE1715" s="181"/>
      <c r="BI1715" s="181"/>
      <c r="BL1715" s="181"/>
      <c r="BM1715" s="181"/>
      <c r="BN1715" s="181"/>
      <c r="BO1715" s="181"/>
      <c r="BS1715" s="181"/>
    </row>
    <row r="1716" spans="41:71">
      <c r="AO1716" s="38">
        <f t="shared" si="398"/>
        <v>0</v>
      </c>
      <c r="AP1716" s="38">
        <f t="shared" si="399"/>
        <v>0</v>
      </c>
      <c r="AR1716" s="181"/>
      <c r="AS1716" s="181"/>
      <c r="AT1716" s="181"/>
      <c r="AU1716" s="181"/>
      <c r="AY1716" s="181"/>
      <c r="BB1716" s="181"/>
      <c r="BC1716" s="181"/>
      <c r="BD1716" s="181"/>
      <c r="BE1716" s="181"/>
      <c r="BI1716" s="181"/>
      <c r="BL1716" s="181"/>
      <c r="BM1716" s="181"/>
      <c r="BN1716" s="181"/>
      <c r="BO1716" s="181"/>
      <c r="BS1716" s="181"/>
    </row>
    <row r="1717" spans="41:71">
      <c r="AO1717" s="38">
        <f t="shared" si="398"/>
        <v>0</v>
      </c>
      <c r="AP1717" s="38">
        <f t="shared" si="399"/>
        <v>0</v>
      </c>
      <c r="AR1717" s="181"/>
      <c r="AS1717" s="181"/>
      <c r="AT1717" s="181"/>
      <c r="AU1717" s="181"/>
      <c r="AY1717" s="181"/>
      <c r="BB1717" s="181"/>
      <c r="BC1717" s="181"/>
      <c r="BD1717" s="181"/>
      <c r="BE1717" s="181"/>
      <c r="BI1717" s="181"/>
      <c r="BL1717" s="181"/>
      <c r="BM1717" s="181"/>
      <c r="BN1717" s="181"/>
      <c r="BO1717" s="181"/>
      <c r="BS1717" s="181"/>
    </row>
    <row r="1718" spans="41:71">
      <c r="AO1718" s="38">
        <f t="shared" si="398"/>
        <v>0</v>
      </c>
      <c r="AP1718" s="38">
        <f t="shared" si="399"/>
        <v>0</v>
      </c>
      <c r="AR1718" s="181"/>
      <c r="AS1718" s="181"/>
      <c r="AT1718" s="181"/>
      <c r="AU1718" s="181"/>
      <c r="AY1718" s="181"/>
      <c r="BB1718" s="181"/>
      <c r="BC1718" s="181"/>
      <c r="BD1718" s="181"/>
      <c r="BE1718" s="181"/>
      <c r="BI1718" s="181"/>
      <c r="BL1718" s="181"/>
      <c r="BM1718" s="181"/>
      <c r="BN1718" s="181"/>
      <c r="BO1718" s="181"/>
      <c r="BS1718" s="181"/>
    </row>
    <row r="1719" spans="41:71">
      <c r="AO1719" s="38">
        <f t="shared" si="398"/>
        <v>0</v>
      </c>
      <c r="AP1719" s="38">
        <f t="shared" si="399"/>
        <v>0</v>
      </c>
      <c r="AR1719" s="181"/>
      <c r="AS1719" s="181"/>
      <c r="AT1719" s="181"/>
      <c r="AU1719" s="181"/>
      <c r="AY1719" s="181"/>
      <c r="BB1719" s="181"/>
      <c r="BC1719" s="181"/>
      <c r="BD1719" s="181"/>
      <c r="BE1719" s="181"/>
      <c r="BI1719" s="181"/>
      <c r="BL1719" s="181"/>
      <c r="BM1719" s="181"/>
      <c r="BN1719" s="181"/>
      <c r="BO1719" s="181"/>
      <c r="BS1719" s="181"/>
    </row>
    <row r="1720" spans="41:71">
      <c r="AO1720" s="38">
        <f t="shared" si="398"/>
        <v>0</v>
      </c>
      <c r="AP1720" s="38">
        <f t="shared" si="399"/>
        <v>0</v>
      </c>
      <c r="AR1720" s="181"/>
      <c r="AS1720" s="181"/>
      <c r="AT1720" s="181"/>
      <c r="AU1720" s="181"/>
      <c r="AY1720" s="181"/>
      <c r="BB1720" s="181"/>
      <c r="BC1720" s="181"/>
      <c r="BD1720" s="181"/>
      <c r="BE1720" s="181"/>
      <c r="BI1720" s="181"/>
      <c r="BL1720" s="181"/>
      <c r="BM1720" s="181"/>
      <c r="BN1720" s="181"/>
      <c r="BO1720" s="181"/>
      <c r="BS1720" s="181"/>
    </row>
    <row r="1721" spans="41:71">
      <c r="AO1721" s="38">
        <f t="shared" si="398"/>
        <v>0</v>
      </c>
      <c r="AP1721" s="38">
        <f t="shared" si="399"/>
        <v>0</v>
      </c>
      <c r="AR1721" s="181"/>
      <c r="AS1721" s="181"/>
      <c r="AT1721" s="181"/>
      <c r="AU1721" s="181"/>
      <c r="AY1721" s="181"/>
      <c r="BB1721" s="181"/>
      <c r="BC1721" s="181"/>
      <c r="BD1721" s="181"/>
      <c r="BE1721" s="181"/>
      <c r="BI1721" s="181"/>
      <c r="BL1721" s="181"/>
      <c r="BM1721" s="181"/>
      <c r="BN1721" s="181"/>
      <c r="BO1721" s="181"/>
      <c r="BS1721" s="181"/>
    </row>
    <row r="1722" spans="41:71">
      <c r="AO1722" s="38">
        <f t="shared" si="398"/>
        <v>0</v>
      </c>
      <c r="AP1722" s="38">
        <f t="shared" si="399"/>
        <v>0</v>
      </c>
      <c r="AR1722" s="181"/>
      <c r="AS1722" s="181"/>
      <c r="AT1722" s="181"/>
      <c r="AU1722" s="181"/>
      <c r="AY1722" s="181"/>
      <c r="BB1722" s="181"/>
      <c r="BC1722" s="181"/>
      <c r="BD1722" s="181"/>
      <c r="BE1722" s="181"/>
      <c r="BI1722" s="181"/>
      <c r="BL1722" s="181"/>
      <c r="BM1722" s="181"/>
      <c r="BN1722" s="181"/>
      <c r="BO1722" s="181"/>
      <c r="BS1722" s="181"/>
    </row>
    <row r="1723" spans="41:71">
      <c r="AO1723" s="38">
        <f t="shared" si="398"/>
        <v>0</v>
      </c>
      <c r="AP1723" s="38">
        <f t="shared" si="399"/>
        <v>0</v>
      </c>
      <c r="AR1723" s="181"/>
      <c r="AS1723" s="181"/>
      <c r="AT1723" s="181"/>
      <c r="AU1723" s="181"/>
      <c r="AY1723" s="181"/>
      <c r="BB1723" s="181"/>
      <c r="BC1723" s="181"/>
      <c r="BD1723" s="181"/>
      <c r="BE1723" s="181"/>
      <c r="BI1723" s="181"/>
      <c r="BL1723" s="181"/>
      <c r="BM1723" s="181"/>
      <c r="BN1723" s="181"/>
      <c r="BO1723" s="181"/>
      <c r="BS1723" s="181"/>
    </row>
    <row r="1724" spans="41:71">
      <c r="AO1724" s="38">
        <f t="shared" si="398"/>
        <v>0</v>
      </c>
      <c r="AP1724" s="38">
        <f t="shared" si="399"/>
        <v>0</v>
      </c>
      <c r="AR1724" s="181"/>
      <c r="AS1724" s="181"/>
      <c r="AT1724" s="181"/>
      <c r="AU1724" s="181"/>
      <c r="AY1724" s="181"/>
      <c r="BB1724" s="181"/>
      <c r="BC1724" s="181"/>
      <c r="BD1724" s="181"/>
      <c r="BE1724" s="181"/>
      <c r="BI1724" s="181"/>
      <c r="BL1724" s="181"/>
      <c r="BM1724" s="181"/>
      <c r="BN1724" s="181"/>
      <c r="BO1724" s="181"/>
      <c r="BS1724" s="181"/>
    </row>
    <row r="1725" spans="41:71">
      <c r="AO1725" s="38">
        <f t="shared" si="398"/>
        <v>0</v>
      </c>
      <c r="AP1725" s="38">
        <f t="shared" si="399"/>
        <v>0</v>
      </c>
      <c r="AR1725" s="181"/>
      <c r="AS1725" s="181"/>
      <c r="AT1725" s="181"/>
      <c r="AU1725" s="181"/>
      <c r="AY1725" s="181"/>
      <c r="BB1725" s="181"/>
      <c r="BC1725" s="181"/>
      <c r="BD1725" s="181"/>
      <c r="BE1725" s="181"/>
      <c r="BI1725" s="181"/>
      <c r="BL1725" s="181"/>
      <c r="BM1725" s="181"/>
      <c r="BN1725" s="181"/>
      <c r="BO1725" s="181"/>
      <c r="BS1725" s="181"/>
    </row>
    <row r="1726" spans="41:71">
      <c r="AO1726" s="38">
        <f t="shared" si="398"/>
        <v>0</v>
      </c>
      <c r="AP1726" s="38">
        <f t="shared" si="399"/>
        <v>0</v>
      </c>
      <c r="AR1726" s="181"/>
      <c r="AS1726" s="181"/>
      <c r="AT1726" s="181"/>
      <c r="AU1726" s="181"/>
      <c r="AY1726" s="181"/>
      <c r="BB1726" s="181"/>
      <c r="BC1726" s="181"/>
      <c r="BD1726" s="181"/>
      <c r="BE1726" s="181"/>
      <c r="BI1726" s="181"/>
      <c r="BL1726" s="181"/>
      <c r="BM1726" s="181"/>
      <c r="BN1726" s="181"/>
      <c r="BO1726" s="181"/>
      <c r="BS1726" s="181"/>
    </row>
    <row r="1727" spans="41:71">
      <c r="AO1727" s="38">
        <f t="shared" si="398"/>
        <v>0</v>
      </c>
      <c r="AP1727" s="38">
        <f t="shared" si="399"/>
        <v>0</v>
      </c>
      <c r="AR1727" s="181"/>
      <c r="AS1727" s="181"/>
      <c r="AT1727" s="181"/>
      <c r="AU1727" s="181"/>
      <c r="AY1727" s="181"/>
      <c r="BB1727" s="181"/>
      <c r="BC1727" s="181"/>
      <c r="BD1727" s="181"/>
      <c r="BE1727" s="181"/>
      <c r="BI1727" s="181"/>
      <c r="BL1727" s="181"/>
      <c r="BM1727" s="181"/>
      <c r="BN1727" s="181"/>
      <c r="BO1727" s="181"/>
      <c r="BS1727" s="181"/>
    </row>
    <row r="1728" spans="41:71">
      <c r="AO1728" s="38">
        <f t="shared" si="398"/>
        <v>0</v>
      </c>
      <c r="AP1728" s="38">
        <f t="shared" si="399"/>
        <v>0</v>
      </c>
      <c r="AR1728" s="181"/>
      <c r="AS1728" s="181"/>
      <c r="AT1728" s="181"/>
      <c r="AU1728" s="181"/>
      <c r="AY1728" s="181"/>
      <c r="BB1728" s="181"/>
      <c r="BC1728" s="181"/>
      <c r="BD1728" s="181"/>
      <c r="BE1728" s="181"/>
      <c r="BI1728" s="181"/>
      <c r="BL1728" s="181"/>
      <c r="BM1728" s="181"/>
      <c r="BN1728" s="181"/>
      <c r="BO1728" s="181"/>
      <c r="BS1728" s="181"/>
    </row>
    <row r="1729" spans="41:71">
      <c r="AO1729" s="38">
        <f t="shared" si="398"/>
        <v>0</v>
      </c>
      <c r="AP1729" s="38">
        <f t="shared" si="399"/>
        <v>0</v>
      </c>
      <c r="AR1729" s="181"/>
      <c r="AS1729" s="181"/>
      <c r="AT1729" s="181"/>
      <c r="AU1729" s="181"/>
      <c r="AY1729" s="181"/>
      <c r="BB1729" s="181"/>
      <c r="BC1729" s="181"/>
      <c r="BD1729" s="181"/>
      <c r="BE1729" s="181"/>
      <c r="BI1729" s="181"/>
      <c r="BL1729" s="181"/>
      <c r="BM1729" s="181"/>
      <c r="BN1729" s="181"/>
      <c r="BO1729" s="181"/>
      <c r="BS1729" s="181"/>
    </row>
    <row r="1730" spans="41:71">
      <c r="AO1730" s="38">
        <f t="shared" si="398"/>
        <v>0</v>
      </c>
      <c r="AP1730" s="38">
        <f t="shared" si="399"/>
        <v>0</v>
      </c>
      <c r="AR1730" s="181"/>
      <c r="AS1730" s="181"/>
      <c r="AT1730" s="181"/>
      <c r="AU1730" s="181"/>
      <c r="AY1730" s="181"/>
      <c r="BB1730" s="181"/>
      <c r="BC1730" s="181"/>
      <c r="BD1730" s="181"/>
      <c r="BE1730" s="181"/>
      <c r="BI1730" s="181"/>
      <c r="BL1730" s="181"/>
      <c r="BM1730" s="181"/>
      <c r="BN1730" s="181"/>
      <c r="BO1730" s="181"/>
      <c r="BS1730" s="181"/>
    </row>
    <row r="1731" spans="41:71">
      <c r="AO1731" s="38">
        <f t="shared" si="398"/>
        <v>0</v>
      </c>
      <c r="AP1731" s="38">
        <f t="shared" si="399"/>
        <v>0</v>
      </c>
      <c r="AR1731" s="181"/>
      <c r="AS1731" s="181"/>
      <c r="AT1731" s="181"/>
      <c r="AU1731" s="181"/>
      <c r="AY1731" s="181"/>
      <c r="BB1731" s="181"/>
      <c r="BC1731" s="181"/>
      <c r="BD1731" s="181"/>
      <c r="BE1731" s="181"/>
      <c r="BI1731" s="181"/>
      <c r="BL1731" s="181"/>
      <c r="BM1731" s="181"/>
      <c r="BN1731" s="181"/>
      <c r="BO1731" s="181"/>
      <c r="BS1731" s="181"/>
    </row>
    <row r="1732" spans="41:71">
      <c r="AO1732" s="38">
        <f t="shared" ref="AO1732:AO1795" si="400">B1733+1-1</f>
        <v>0</v>
      </c>
      <c r="AP1732" s="38">
        <f t="shared" ref="AP1732:AP1795" si="401">A1733</f>
        <v>0</v>
      </c>
      <c r="AR1732" s="181"/>
      <c r="AS1732" s="181"/>
      <c r="AT1732" s="181"/>
      <c r="AU1732" s="181"/>
      <c r="AY1732" s="181"/>
      <c r="BB1732" s="181"/>
      <c r="BC1732" s="181"/>
      <c r="BD1732" s="181"/>
      <c r="BE1732" s="181"/>
      <c r="BI1732" s="181"/>
      <c r="BL1732" s="181"/>
      <c r="BM1732" s="181"/>
      <c r="BN1732" s="181"/>
      <c r="BO1732" s="181"/>
      <c r="BS1732" s="181"/>
    </row>
    <row r="1733" spans="41:71">
      <c r="AO1733" s="38">
        <f t="shared" si="400"/>
        <v>0</v>
      </c>
      <c r="AP1733" s="38">
        <f t="shared" si="401"/>
        <v>0</v>
      </c>
      <c r="AR1733" s="181"/>
      <c r="AS1733" s="181"/>
      <c r="AT1733" s="181"/>
      <c r="AU1733" s="181"/>
      <c r="AY1733" s="181"/>
      <c r="BB1733" s="181"/>
      <c r="BC1733" s="181"/>
      <c r="BD1733" s="181"/>
      <c r="BE1733" s="181"/>
      <c r="BI1733" s="181"/>
      <c r="BL1733" s="181"/>
      <c r="BM1733" s="181"/>
      <c r="BN1733" s="181"/>
      <c r="BO1733" s="181"/>
      <c r="BS1733" s="181"/>
    </row>
    <row r="1734" spans="41:71">
      <c r="AO1734" s="38">
        <f t="shared" si="400"/>
        <v>0</v>
      </c>
      <c r="AP1734" s="38">
        <f t="shared" si="401"/>
        <v>0</v>
      </c>
      <c r="AR1734" s="181"/>
      <c r="AS1734" s="181"/>
      <c r="AT1734" s="181"/>
      <c r="AU1734" s="181"/>
      <c r="AY1734" s="181"/>
      <c r="BB1734" s="181"/>
      <c r="BC1734" s="181"/>
      <c r="BD1734" s="181"/>
      <c r="BE1734" s="181"/>
      <c r="BI1734" s="181"/>
      <c r="BL1734" s="181"/>
      <c r="BM1734" s="181"/>
      <c r="BN1734" s="181"/>
      <c r="BO1734" s="181"/>
      <c r="BS1734" s="181"/>
    </row>
    <row r="1735" spans="41:71">
      <c r="AO1735" s="38">
        <f t="shared" si="400"/>
        <v>0</v>
      </c>
      <c r="AP1735" s="38">
        <f t="shared" si="401"/>
        <v>0</v>
      </c>
      <c r="AR1735" s="181"/>
      <c r="AS1735" s="181"/>
      <c r="AT1735" s="181"/>
      <c r="AU1735" s="181"/>
      <c r="AY1735" s="181"/>
      <c r="BB1735" s="181"/>
      <c r="BC1735" s="181"/>
      <c r="BD1735" s="181"/>
      <c r="BE1735" s="181"/>
      <c r="BI1735" s="181"/>
      <c r="BL1735" s="181"/>
      <c r="BM1735" s="181"/>
      <c r="BN1735" s="181"/>
      <c r="BO1735" s="181"/>
      <c r="BS1735" s="181"/>
    </row>
    <row r="1736" spans="41:71">
      <c r="AO1736" s="38">
        <f t="shared" si="400"/>
        <v>0</v>
      </c>
      <c r="AP1736" s="38">
        <f t="shared" si="401"/>
        <v>0</v>
      </c>
      <c r="AR1736" s="181"/>
      <c r="AS1736" s="181"/>
      <c r="AT1736" s="181"/>
      <c r="AU1736" s="181"/>
      <c r="AY1736" s="181"/>
      <c r="BB1736" s="181"/>
      <c r="BC1736" s="181"/>
      <c r="BD1736" s="181"/>
      <c r="BE1736" s="181"/>
      <c r="BI1736" s="181"/>
      <c r="BL1736" s="181"/>
      <c r="BM1736" s="181"/>
      <c r="BN1736" s="181"/>
      <c r="BO1736" s="181"/>
      <c r="BS1736" s="181"/>
    </row>
    <row r="1737" spans="41:71">
      <c r="AO1737" s="38">
        <f t="shared" si="400"/>
        <v>0</v>
      </c>
      <c r="AP1737" s="38">
        <f t="shared" si="401"/>
        <v>0</v>
      </c>
      <c r="AR1737" s="181"/>
      <c r="AS1737" s="181"/>
      <c r="AT1737" s="181"/>
      <c r="AU1737" s="181"/>
      <c r="AY1737" s="181"/>
      <c r="BB1737" s="181"/>
      <c r="BC1737" s="181"/>
      <c r="BD1737" s="181"/>
      <c r="BE1737" s="181"/>
      <c r="BI1737" s="181"/>
      <c r="BL1737" s="181"/>
      <c r="BM1737" s="181"/>
      <c r="BN1737" s="181"/>
      <c r="BO1737" s="181"/>
      <c r="BS1737" s="181"/>
    </row>
    <row r="1738" spans="41:71">
      <c r="AO1738" s="38">
        <f t="shared" si="400"/>
        <v>0</v>
      </c>
      <c r="AP1738" s="38">
        <f t="shared" si="401"/>
        <v>0</v>
      </c>
      <c r="AR1738" s="181"/>
      <c r="AS1738" s="181"/>
      <c r="AT1738" s="181"/>
      <c r="AU1738" s="181"/>
      <c r="AY1738" s="181"/>
      <c r="BB1738" s="181"/>
      <c r="BC1738" s="181"/>
      <c r="BD1738" s="181"/>
      <c r="BE1738" s="181"/>
      <c r="BI1738" s="181"/>
      <c r="BL1738" s="181"/>
      <c r="BM1738" s="181"/>
      <c r="BN1738" s="181"/>
      <c r="BO1738" s="181"/>
      <c r="BS1738" s="181"/>
    </row>
    <row r="1739" spans="41:71">
      <c r="AO1739" s="38">
        <f t="shared" si="400"/>
        <v>0</v>
      </c>
      <c r="AP1739" s="38">
        <f t="shared" si="401"/>
        <v>0</v>
      </c>
      <c r="AR1739" s="181"/>
      <c r="AS1739" s="181"/>
      <c r="AT1739" s="181"/>
      <c r="AU1739" s="181"/>
      <c r="AY1739" s="181"/>
      <c r="BB1739" s="181"/>
      <c r="BC1739" s="181"/>
      <c r="BD1739" s="181"/>
      <c r="BE1739" s="181"/>
      <c r="BI1739" s="181"/>
      <c r="BL1739" s="181"/>
      <c r="BM1739" s="181"/>
      <c r="BN1739" s="181"/>
      <c r="BO1739" s="181"/>
      <c r="BS1739" s="181"/>
    </row>
    <row r="1740" spans="41:71">
      <c r="AO1740" s="38">
        <f t="shared" si="400"/>
        <v>0</v>
      </c>
      <c r="AP1740" s="38">
        <f t="shared" si="401"/>
        <v>0</v>
      </c>
      <c r="AR1740" s="181"/>
      <c r="AS1740" s="181"/>
      <c r="AT1740" s="181"/>
      <c r="AU1740" s="181"/>
      <c r="AY1740" s="181"/>
      <c r="BB1740" s="181"/>
      <c r="BC1740" s="181"/>
      <c r="BD1740" s="181"/>
      <c r="BE1740" s="181"/>
      <c r="BI1740" s="181"/>
      <c r="BL1740" s="181"/>
      <c r="BM1740" s="181"/>
      <c r="BN1740" s="181"/>
      <c r="BO1740" s="181"/>
      <c r="BS1740" s="181"/>
    </row>
    <row r="1741" spans="41:71">
      <c r="AO1741" s="38">
        <f t="shared" si="400"/>
        <v>0</v>
      </c>
      <c r="AP1741" s="38">
        <f t="shared" si="401"/>
        <v>0</v>
      </c>
      <c r="AR1741" s="181"/>
      <c r="AS1741" s="181"/>
      <c r="AT1741" s="181"/>
      <c r="AU1741" s="181"/>
      <c r="AY1741" s="181"/>
      <c r="BB1741" s="181"/>
      <c r="BC1741" s="181"/>
      <c r="BD1741" s="181"/>
      <c r="BE1741" s="181"/>
      <c r="BI1741" s="181"/>
      <c r="BL1741" s="181"/>
      <c r="BM1741" s="181"/>
      <c r="BN1741" s="181"/>
      <c r="BO1741" s="181"/>
      <c r="BS1741" s="181"/>
    </row>
    <row r="1742" spans="41:71">
      <c r="AO1742" s="38">
        <f t="shared" si="400"/>
        <v>0</v>
      </c>
      <c r="AP1742" s="38">
        <f t="shared" si="401"/>
        <v>0</v>
      </c>
      <c r="AR1742" s="181"/>
      <c r="AS1742" s="181"/>
      <c r="AT1742" s="181"/>
      <c r="AU1742" s="181"/>
      <c r="AY1742" s="181"/>
      <c r="BB1742" s="181"/>
      <c r="BC1742" s="181"/>
      <c r="BD1742" s="181"/>
      <c r="BE1742" s="181"/>
      <c r="BI1742" s="181"/>
      <c r="BL1742" s="181"/>
      <c r="BM1742" s="181"/>
      <c r="BN1742" s="181"/>
      <c r="BO1742" s="181"/>
      <c r="BS1742" s="181"/>
    </row>
    <row r="1743" spans="41:71">
      <c r="AO1743" s="38">
        <f t="shared" si="400"/>
        <v>0</v>
      </c>
      <c r="AP1743" s="38">
        <f t="shared" si="401"/>
        <v>0</v>
      </c>
      <c r="AR1743" s="181"/>
      <c r="AS1743" s="181"/>
      <c r="AT1743" s="181"/>
      <c r="AU1743" s="181"/>
      <c r="AY1743" s="181"/>
      <c r="BB1743" s="181"/>
      <c r="BC1743" s="181"/>
      <c r="BD1743" s="181"/>
      <c r="BE1743" s="181"/>
      <c r="BI1743" s="181"/>
      <c r="BL1743" s="181"/>
      <c r="BM1743" s="181"/>
      <c r="BN1743" s="181"/>
      <c r="BO1743" s="181"/>
      <c r="BS1743" s="181"/>
    </row>
    <row r="1744" spans="41:71">
      <c r="AO1744" s="38">
        <f t="shared" si="400"/>
        <v>0</v>
      </c>
      <c r="AP1744" s="38">
        <f t="shared" si="401"/>
        <v>0</v>
      </c>
      <c r="AR1744" s="181"/>
      <c r="AS1744" s="181"/>
      <c r="AT1744" s="181"/>
      <c r="AU1744" s="181"/>
      <c r="AY1744" s="181"/>
      <c r="BB1744" s="181"/>
      <c r="BC1744" s="181"/>
      <c r="BD1744" s="181"/>
      <c r="BE1744" s="181"/>
      <c r="BI1744" s="181"/>
      <c r="BL1744" s="181"/>
      <c r="BM1744" s="181"/>
      <c r="BN1744" s="181"/>
      <c r="BO1744" s="181"/>
      <c r="BS1744" s="181"/>
    </row>
    <row r="1745" spans="41:71">
      <c r="AO1745" s="38">
        <f t="shared" si="400"/>
        <v>0</v>
      </c>
      <c r="AP1745" s="38">
        <f t="shared" si="401"/>
        <v>0</v>
      </c>
      <c r="AR1745" s="181"/>
      <c r="AS1745" s="181"/>
      <c r="AT1745" s="181"/>
      <c r="AU1745" s="181"/>
      <c r="AY1745" s="181"/>
      <c r="BB1745" s="181"/>
      <c r="BC1745" s="181"/>
      <c r="BD1745" s="181"/>
      <c r="BE1745" s="181"/>
      <c r="BI1745" s="181"/>
      <c r="BL1745" s="181"/>
      <c r="BM1745" s="181"/>
      <c r="BN1745" s="181"/>
      <c r="BO1745" s="181"/>
      <c r="BS1745" s="181"/>
    </row>
    <row r="1746" spans="41:71">
      <c r="AO1746" s="38">
        <f t="shared" si="400"/>
        <v>0</v>
      </c>
      <c r="AP1746" s="38">
        <f t="shared" si="401"/>
        <v>0</v>
      </c>
      <c r="AR1746" s="181"/>
      <c r="AS1746" s="181"/>
      <c r="AT1746" s="181"/>
      <c r="AU1746" s="181"/>
      <c r="AY1746" s="181"/>
      <c r="BB1746" s="181"/>
      <c r="BC1746" s="181"/>
      <c r="BD1746" s="181"/>
      <c r="BE1746" s="181"/>
      <c r="BI1746" s="181"/>
      <c r="BL1746" s="181"/>
      <c r="BM1746" s="181"/>
      <c r="BN1746" s="181"/>
      <c r="BO1746" s="181"/>
      <c r="BS1746" s="181"/>
    </row>
    <row r="1747" spans="41:71">
      <c r="AO1747" s="38">
        <f t="shared" si="400"/>
        <v>0</v>
      </c>
      <c r="AP1747" s="38">
        <f t="shared" si="401"/>
        <v>0</v>
      </c>
      <c r="AR1747" s="181"/>
      <c r="AS1747" s="181"/>
      <c r="AT1747" s="181"/>
      <c r="AU1747" s="181"/>
      <c r="AY1747" s="181"/>
      <c r="BB1747" s="181"/>
      <c r="BC1747" s="181"/>
      <c r="BD1747" s="181"/>
      <c r="BE1747" s="181"/>
      <c r="BI1747" s="181"/>
      <c r="BL1747" s="181"/>
      <c r="BM1747" s="181"/>
      <c r="BN1747" s="181"/>
      <c r="BO1747" s="181"/>
      <c r="BS1747" s="181"/>
    </row>
    <row r="1748" spans="41:71">
      <c r="AO1748" s="38">
        <f t="shared" si="400"/>
        <v>0</v>
      </c>
      <c r="AP1748" s="38">
        <f t="shared" si="401"/>
        <v>0</v>
      </c>
      <c r="AR1748" s="181"/>
      <c r="AS1748" s="181"/>
      <c r="AT1748" s="181"/>
      <c r="AU1748" s="181"/>
      <c r="AY1748" s="181"/>
      <c r="BB1748" s="181"/>
      <c r="BC1748" s="181"/>
      <c r="BD1748" s="181"/>
      <c r="BE1748" s="181"/>
      <c r="BI1748" s="181"/>
      <c r="BL1748" s="181"/>
      <c r="BM1748" s="181"/>
      <c r="BN1748" s="181"/>
      <c r="BO1748" s="181"/>
      <c r="BS1748" s="181"/>
    </row>
    <row r="1749" spans="41:71">
      <c r="AO1749" s="38">
        <f t="shared" si="400"/>
        <v>0</v>
      </c>
      <c r="AP1749" s="38">
        <f t="shared" si="401"/>
        <v>0</v>
      </c>
      <c r="AR1749" s="181"/>
      <c r="AS1749" s="181"/>
      <c r="AT1749" s="181"/>
      <c r="AU1749" s="181"/>
      <c r="AY1749" s="181"/>
      <c r="BB1749" s="181"/>
      <c r="BC1749" s="181"/>
      <c r="BD1749" s="181"/>
      <c r="BE1749" s="181"/>
      <c r="BI1749" s="181"/>
      <c r="BL1749" s="181"/>
      <c r="BM1749" s="181"/>
      <c r="BN1749" s="181"/>
      <c r="BO1749" s="181"/>
      <c r="BS1749" s="181"/>
    </row>
    <row r="1750" spans="41:71">
      <c r="AO1750" s="38">
        <f t="shared" si="400"/>
        <v>0</v>
      </c>
      <c r="AP1750" s="38">
        <f t="shared" si="401"/>
        <v>0</v>
      </c>
      <c r="AR1750" s="181"/>
      <c r="AS1750" s="181"/>
      <c r="AT1750" s="181"/>
      <c r="AU1750" s="181"/>
      <c r="AY1750" s="181"/>
      <c r="BB1750" s="181"/>
      <c r="BC1750" s="181"/>
      <c r="BD1750" s="181"/>
      <c r="BE1750" s="181"/>
      <c r="BI1750" s="181"/>
      <c r="BL1750" s="181"/>
      <c r="BM1750" s="181"/>
      <c r="BN1750" s="181"/>
      <c r="BO1750" s="181"/>
      <c r="BS1750" s="181"/>
    </row>
    <row r="1751" spans="41:71">
      <c r="AO1751" s="38">
        <f t="shared" si="400"/>
        <v>0</v>
      </c>
      <c r="AP1751" s="38">
        <f t="shared" si="401"/>
        <v>0</v>
      </c>
      <c r="AR1751" s="181"/>
      <c r="AS1751" s="181"/>
      <c r="AT1751" s="181"/>
      <c r="AU1751" s="181"/>
      <c r="AY1751" s="181"/>
      <c r="BB1751" s="181"/>
      <c r="BC1751" s="181"/>
      <c r="BD1751" s="181"/>
      <c r="BE1751" s="181"/>
      <c r="BI1751" s="181"/>
      <c r="BL1751" s="181"/>
      <c r="BM1751" s="181"/>
      <c r="BN1751" s="181"/>
      <c r="BO1751" s="181"/>
      <c r="BS1751" s="181"/>
    </row>
    <row r="1752" spans="41:71">
      <c r="AO1752" s="38">
        <f t="shared" si="400"/>
        <v>0</v>
      </c>
      <c r="AP1752" s="38">
        <f t="shared" si="401"/>
        <v>0</v>
      </c>
      <c r="AR1752" s="181"/>
      <c r="AS1752" s="181"/>
      <c r="AT1752" s="181"/>
      <c r="AU1752" s="181"/>
      <c r="AY1752" s="181"/>
      <c r="BB1752" s="181"/>
      <c r="BC1752" s="181"/>
      <c r="BD1752" s="181"/>
      <c r="BE1752" s="181"/>
      <c r="BI1752" s="181"/>
      <c r="BL1752" s="181"/>
      <c r="BM1752" s="181"/>
      <c r="BN1752" s="181"/>
      <c r="BO1752" s="181"/>
      <c r="BS1752" s="181"/>
    </row>
    <row r="1753" spans="41:71">
      <c r="AO1753" s="38">
        <f t="shared" si="400"/>
        <v>0</v>
      </c>
      <c r="AP1753" s="38">
        <f t="shared" si="401"/>
        <v>0</v>
      </c>
      <c r="AR1753" s="181"/>
      <c r="AS1753" s="181"/>
      <c r="AT1753" s="181"/>
      <c r="AU1753" s="181"/>
      <c r="AY1753" s="181"/>
      <c r="BB1753" s="181"/>
      <c r="BC1753" s="181"/>
      <c r="BD1753" s="181"/>
      <c r="BE1753" s="181"/>
      <c r="BI1753" s="181"/>
      <c r="BL1753" s="181"/>
      <c r="BM1753" s="181"/>
      <c r="BN1753" s="181"/>
      <c r="BO1753" s="181"/>
      <c r="BS1753" s="181"/>
    </row>
    <row r="1754" spans="41:71">
      <c r="AO1754" s="38">
        <f t="shared" si="400"/>
        <v>0</v>
      </c>
      <c r="AP1754" s="38">
        <f t="shared" si="401"/>
        <v>0</v>
      </c>
      <c r="AR1754" s="181"/>
      <c r="AS1754" s="181"/>
      <c r="AT1754" s="181"/>
      <c r="AU1754" s="181"/>
      <c r="AY1754" s="181"/>
      <c r="BB1754" s="181"/>
      <c r="BC1754" s="181"/>
      <c r="BD1754" s="181"/>
      <c r="BE1754" s="181"/>
      <c r="BI1754" s="181"/>
      <c r="BL1754" s="181"/>
      <c r="BM1754" s="181"/>
      <c r="BN1754" s="181"/>
      <c r="BO1754" s="181"/>
      <c r="BS1754" s="181"/>
    </row>
    <row r="1755" spans="41:71">
      <c r="AO1755" s="38">
        <f t="shared" si="400"/>
        <v>0</v>
      </c>
      <c r="AP1755" s="38">
        <f t="shared" si="401"/>
        <v>0</v>
      </c>
      <c r="AR1755" s="181"/>
      <c r="AS1755" s="181"/>
      <c r="AT1755" s="181"/>
      <c r="AU1755" s="181"/>
      <c r="AY1755" s="181"/>
      <c r="BB1755" s="181"/>
      <c r="BC1755" s="181"/>
      <c r="BD1755" s="181"/>
      <c r="BE1755" s="181"/>
      <c r="BI1755" s="181"/>
      <c r="BL1755" s="181"/>
      <c r="BM1755" s="181"/>
      <c r="BN1755" s="181"/>
      <c r="BO1755" s="181"/>
      <c r="BS1755" s="181"/>
    </row>
    <row r="1756" spans="41:71">
      <c r="AO1756" s="38">
        <f t="shared" si="400"/>
        <v>0</v>
      </c>
      <c r="AP1756" s="38">
        <f t="shared" si="401"/>
        <v>0</v>
      </c>
      <c r="AR1756" s="181"/>
      <c r="AS1756" s="181"/>
      <c r="AT1756" s="181"/>
      <c r="AU1756" s="181"/>
      <c r="AY1756" s="181"/>
      <c r="BB1756" s="181"/>
      <c r="BC1756" s="181"/>
      <c r="BD1756" s="181"/>
      <c r="BE1756" s="181"/>
      <c r="BI1756" s="181"/>
      <c r="BL1756" s="181"/>
      <c r="BM1756" s="181"/>
      <c r="BN1756" s="181"/>
      <c r="BO1756" s="181"/>
      <c r="BS1756" s="181"/>
    </row>
    <row r="1757" spans="41:71">
      <c r="AO1757" s="38">
        <f t="shared" si="400"/>
        <v>0</v>
      </c>
      <c r="AP1757" s="38">
        <f t="shared" si="401"/>
        <v>0</v>
      </c>
      <c r="AR1757" s="181"/>
      <c r="AS1757" s="181"/>
      <c r="AT1757" s="181"/>
      <c r="AU1757" s="181"/>
      <c r="AY1757" s="181"/>
      <c r="BB1757" s="181"/>
      <c r="BC1757" s="181"/>
      <c r="BD1757" s="181"/>
      <c r="BE1757" s="181"/>
      <c r="BI1757" s="181"/>
      <c r="BL1757" s="181"/>
      <c r="BM1757" s="181"/>
      <c r="BN1757" s="181"/>
      <c r="BO1757" s="181"/>
      <c r="BS1757" s="181"/>
    </row>
    <row r="1758" spans="41:71">
      <c r="AO1758" s="38">
        <f t="shared" si="400"/>
        <v>0</v>
      </c>
      <c r="AP1758" s="38">
        <f t="shared" si="401"/>
        <v>0</v>
      </c>
      <c r="AR1758" s="181"/>
      <c r="AS1758" s="181"/>
      <c r="AT1758" s="181"/>
      <c r="AU1758" s="181"/>
      <c r="AY1758" s="181"/>
      <c r="BB1758" s="181"/>
      <c r="BC1758" s="181"/>
      <c r="BD1758" s="181"/>
      <c r="BE1758" s="181"/>
      <c r="BI1758" s="181"/>
      <c r="BL1758" s="181"/>
      <c r="BM1758" s="181"/>
      <c r="BN1758" s="181"/>
      <c r="BO1758" s="181"/>
      <c r="BS1758" s="181"/>
    </row>
    <row r="1759" spans="41:71">
      <c r="AO1759" s="38">
        <f t="shared" si="400"/>
        <v>0</v>
      </c>
      <c r="AP1759" s="38">
        <f t="shared" si="401"/>
        <v>0</v>
      </c>
      <c r="AR1759" s="181"/>
      <c r="AS1759" s="181"/>
      <c r="AT1759" s="181"/>
      <c r="AU1759" s="181"/>
      <c r="AY1759" s="181"/>
      <c r="BB1759" s="181"/>
      <c r="BC1759" s="181"/>
      <c r="BD1759" s="181"/>
      <c r="BE1759" s="181"/>
      <c r="BI1759" s="181"/>
      <c r="BL1759" s="181"/>
      <c r="BM1759" s="181"/>
      <c r="BN1759" s="181"/>
      <c r="BO1759" s="181"/>
      <c r="BS1759" s="181"/>
    </row>
    <row r="1760" spans="41:71">
      <c r="AO1760" s="38">
        <f t="shared" si="400"/>
        <v>0</v>
      </c>
      <c r="AP1760" s="38">
        <f t="shared" si="401"/>
        <v>0</v>
      </c>
      <c r="AR1760" s="181"/>
      <c r="AS1760" s="181"/>
      <c r="AT1760" s="181"/>
      <c r="AU1760" s="181"/>
      <c r="AY1760" s="181"/>
      <c r="BB1760" s="181"/>
      <c r="BC1760" s="181"/>
      <c r="BD1760" s="181"/>
      <c r="BE1760" s="181"/>
      <c r="BI1760" s="181"/>
      <c r="BL1760" s="181"/>
      <c r="BM1760" s="181"/>
      <c r="BN1760" s="181"/>
      <c r="BO1760" s="181"/>
      <c r="BS1760" s="181"/>
    </row>
    <row r="1761" spans="41:71">
      <c r="AO1761" s="38">
        <f t="shared" si="400"/>
        <v>0</v>
      </c>
      <c r="AP1761" s="38">
        <f t="shared" si="401"/>
        <v>0</v>
      </c>
      <c r="AR1761" s="181"/>
      <c r="AS1761" s="181"/>
      <c r="AT1761" s="181"/>
      <c r="AU1761" s="181"/>
      <c r="AY1761" s="181"/>
      <c r="BB1761" s="181"/>
      <c r="BC1761" s="181"/>
      <c r="BD1761" s="181"/>
      <c r="BE1761" s="181"/>
      <c r="BI1761" s="181"/>
      <c r="BL1761" s="181"/>
      <c r="BM1761" s="181"/>
      <c r="BN1761" s="181"/>
      <c r="BO1761" s="181"/>
      <c r="BS1761" s="181"/>
    </row>
    <row r="1762" spans="41:71">
      <c r="AO1762" s="38">
        <f t="shared" si="400"/>
        <v>0</v>
      </c>
      <c r="AP1762" s="38">
        <f t="shared" si="401"/>
        <v>0</v>
      </c>
      <c r="AR1762" s="181"/>
      <c r="AS1762" s="181"/>
      <c r="AT1762" s="181"/>
      <c r="AU1762" s="181"/>
      <c r="AY1762" s="181"/>
      <c r="BB1762" s="181"/>
      <c r="BC1762" s="181"/>
      <c r="BD1762" s="181"/>
      <c r="BE1762" s="181"/>
      <c r="BI1762" s="181"/>
      <c r="BL1762" s="181"/>
      <c r="BM1762" s="181"/>
      <c r="BN1762" s="181"/>
      <c r="BO1762" s="181"/>
      <c r="BS1762" s="181"/>
    </row>
    <row r="1763" spans="41:71">
      <c r="AO1763" s="38">
        <f t="shared" si="400"/>
        <v>0</v>
      </c>
      <c r="AP1763" s="38">
        <f t="shared" si="401"/>
        <v>0</v>
      </c>
      <c r="AR1763" s="181"/>
      <c r="AS1763" s="181"/>
      <c r="AT1763" s="181"/>
      <c r="AU1763" s="181"/>
      <c r="AY1763" s="181"/>
      <c r="BB1763" s="181"/>
      <c r="BC1763" s="181"/>
      <c r="BD1763" s="181"/>
      <c r="BE1763" s="181"/>
      <c r="BI1763" s="181"/>
      <c r="BL1763" s="181"/>
      <c r="BM1763" s="181"/>
      <c r="BN1763" s="181"/>
      <c r="BO1763" s="181"/>
      <c r="BS1763" s="181"/>
    </row>
    <row r="1764" spans="41:71">
      <c r="AO1764" s="38">
        <f t="shared" si="400"/>
        <v>0</v>
      </c>
      <c r="AP1764" s="38">
        <f t="shared" si="401"/>
        <v>0</v>
      </c>
      <c r="AR1764" s="181"/>
      <c r="AS1764" s="181"/>
      <c r="AT1764" s="181"/>
      <c r="AU1764" s="181"/>
      <c r="AY1764" s="181"/>
      <c r="BB1764" s="181"/>
      <c r="BC1764" s="181"/>
      <c r="BD1764" s="181"/>
      <c r="BE1764" s="181"/>
      <c r="BI1764" s="181"/>
      <c r="BL1764" s="181"/>
      <c r="BM1764" s="181"/>
      <c r="BN1764" s="181"/>
      <c r="BO1764" s="181"/>
      <c r="BS1764" s="181"/>
    </row>
    <row r="1765" spans="41:71">
      <c r="AO1765" s="38">
        <f t="shared" si="400"/>
        <v>0</v>
      </c>
      <c r="AP1765" s="38">
        <f t="shared" si="401"/>
        <v>0</v>
      </c>
      <c r="AR1765" s="181"/>
      <c r="AS1765" s="181"/>
      <c r="AT1765" s="181"/>
      <c r="AU1765" s="181"/>
      <c r="AY1765" s="181"/>
      <c r="BB1765" s="181"/>
      <c r="BC1765" s="181"/>
      <c r="BD1765" s="181"/>
      <c r="BE1765" s="181"/>
      <c r="BI1765" s="181"/>
      <c r="BL1765" s="181"/>
      <c r="BM1765" s="181"/>
      <c r="BN1765" s="181"/>
      <c r="BO1765" s="181"/>
      <c r="BS1765" s="181"/>
    </row>
    <row r="1766" spans="41:71">
      <c r="AO1766" s="38">
        <f t="shared" si="400"/>
        <v>0</v>
      </c>
      <c r="AP1766" s="38">
        <f t="shared" si="401"/>
        <v>0</v>
      </c>
      <c r="AR1766" s="181"/>
      <c r="AS1766" s="181"/>
      <c r="AT1766" s="181"/>
      <c r="AU1766" s="181"/>
      <c r="AY1766" s="181"/>
      <c r="BB1766" s="181"/>
      <c r="BC1766" s="181"/>
      <c r="BD1766" s="181"/>
      <c r="BE1766" s="181"/>
      <c r="BI1766" s="181"/>
      <c r="BL1766" s="181"/>
      <c r="BM1766" s="181"/>
      <c r="BN1766" s="181"/>
      <c r="BO1766" s="181"/>
      <c r="BS1766" s="181"/>
    </row>
    <row r="1767" spans="41:71">
      <c r="AO1767" s="38">
        <f t="shared" si="400"/>
        <v>0</v>
      </c>
      <c r="AP1767" s="38">
        <f t="shared" si="401"/>
        <v>0</v>
      </c>
      <c r="AR1767" s="181"/>
      <c r="AS1767" s="181"/>
      <c r="AT1767" s="181"/>
      <c r="AU1767" s="181"/>
      <c r="AY1767" s="181"/>
      <c r="BB1767" s="181"/>
      <c r="BC1767" s="181"/>
      <c r="BD1767" s="181"/>
      <c r="BE1767" s="181"/>
      <c r="BI1767" s="181"/>
      <c r="BL1767" s="181"/>
      <c r="BM1767" s="181"/>
      <c r="BN1767" s="181"/>
      <c r="BO1767" s="181"/>
      <c r="BS1767" s="181"/>
    </row>
    <row r="1768" spans="41:71">
      <c r="AO1768" s="38">
        <f t="shared" si="400"/>
        <v>0</v>
      </c>
      <c r="AP1768" s="38">
        <f t="shared" si="401"/>
        <v>0</v>
      </c>
      <c r="AR1768" s="181"/>
      <c r="AS1768" s="181"/>
      <c r="AT1768" s="181"/>
      <c r="AU1768" s="181"/>
      <c r="AY1768" s="181"/>
      <c r="BB1768" s="181"/>
      <c r="BC1768" s="181"/>
      <c r="BD1768" s="181"/>
      <c r="BE1768" s="181"/>
      <c r="BI1768" s="181"/>
      <c r="BL1768" s="181"/>
      <c r="BM1768" s="181"/>
      <c r="BN1768" s="181"/>
      <c r="BO1768" s="181"/>
      <c r="BS1768" s="181"/>
    </row>
    <row r="1769" spans="41:71">
      <c r="AO1769" s="38">
        <f t="shared" si="400"/>
        <v>0</v>
      </c>
      <c r="AP1769" s="38">
        <f t="shared" si="401"/>
        <v>0</v>
      </c>
      <c r="AR1769" s="181"/>
      <c r="AS1769" s="181"/>
      <c r="AT1769" s="181"/>
      <c r="AU1769" s="181"/>
      <c r="AY1769" s="181"/>
      <c r="BB1769" s="181"/>
      <c r="BC1769" s="181"/>
      <c r="BD1769" s="181"/>
      <c r="BE1769" s="181"/>
      <c r="BI1769" s="181"/>
      <c r="BL1769" s="181"/>
      <c r="BM1769" s="181"/>
      <c r="BN1769" s="181"/>
      <c r="BO1769" s="181"/>
      <c r="BS1769" s="181"/>
    </row>
    <row r="1770" spans="41:71">
      <c r="AO1770" s="38">
        <f t="shared" si="400"/>
        <v>0</v>
      </c>
      <c r="AP1770" s="38">
        <f t="shared" si="401"/>
        <v>0</v>
      </c>
      <c r="AR1770" s="181"/>
      <c r="AS1770" s="181"/>
      <c r="AT1770" s="181"/>
      <c r="AU1770" s="181"/>
      <c r="AY1770" s="181"/>
      <c r="BB1770" s="181"/>
      <c r="BC1770" s="181"/>
      <c r="BD1770" s="181"/>
      <c r="BE1770" s="181"/>
      <c r="BI1770" s="181"/>
      <c r="BL1770" s="181"/>
      <c r="BM1770" s="181"/>
      <c r="BN1770" s="181"/>
      <c r="BO1770" s="181"/>
      <c r="BS1770" s="181"/>
    </row>
    <row r="1771" spans="41:71">
      <c r="AO1771" s="38">
        <f t="shared" si="400"/>
        <v>0</v>
      </c>
      <c r="AP1771" s="38">
        <f t="shared" si="401"/>
        <v>0</v>
      </c>
      <c r="AR1771" s="181"/>
      <c r="AS1771" s="181"/>
      <c r="AT1771" s="181"/>
      <c r="AU1771" s="181"/>
      <c r="AY1771" s="181"/>
      <c r="BB1771" s="181"/>
      <c r="BC1771" s="181"/>
      <c r="BD1771" s="181"/>
      <c r="BE1771" s="181"/>
      <c r="BI1771" s="181"/>
      <c r="BL1771" s="181"/>
      <c r="BM1771" s="181"/>
      <c r="BN1771" s="181"/>
      <c r="BO1771" s="181"/>
      <c r="BS1771" s="181"/>
    </row>
    <row r="1772" spans="41:71">
      <c r="AO1772" s="38">
        <f t="shared" si="400"/>
        <v>0</v>
      </c>
      <c r="AP1772" s="38">
        <f t="shared" si="401"/>
        <v>0</v>
      </c>
      <c r="AR1772" s="181"/>
      <c r="AS1772" s="181"/>
      <c r="AT1772" s="181"/>
      <c r="AU1772" s="181"/>
      <c r="AY1772" s="181"/>
      <c r="BB1772" s="181"/>
      <c r="BC1772" s="181"/>
      <c r="BD1772" s="181"/>
      <c r="BE1772" s="181"/>
      <c r="BI1772" s="181"/>
      <c r="BL1772" s="181"/>
      <c r="BM1772" s="181"/>
      <c r="BN1772" s="181"/>
      <c r="BO1772" s="181"/>
      <c r="BS1772" s="181"/>
    </row>
    <row r="1773" spans="41:71">
      <c r="AO1773" s="38">
        <f t="shared" si="400"/>
        <v>0</v>
      </c>
      <c r="AP1773" s="38">
        <f t="shared" si="401"/>
        <v>0</v>
      </c>
      <c r="AR1773" s="181"/>
      <c r="AS1773" s="181"/>
      <c r="AT1773" s="181"/>
      <c r="AU1773" s="181"/>
      <c r="AY1773" s="181"/>
      <c r="BB1773" s="181"/>
      <c r="BC1773" s="181"/>
      <c r="BD1773" s="181"/>
      <c r="BE1773" s="181"/>
      <c r="BI1773" s="181"/>
      <c r="BL1773" s="181"/>
      <c r="BM1773" s="181"/>
      <c r="BN1773" s="181"/>
      <c r="BO1773" s="181"/>
      <c r="BS1773" s="181"/>
    </row>
    <row r="1774" spans="41:71">
      <c r="AO1774" s="38">
        <f t="shared" si="400"/>
        <v>0</v>
      </c>
      <c r="AP1774" s="38">
        <f t="shared" si="401"/>
        <v>0</v>
      </c>
      <c r="AR1774" s="181"/>
      <c r="AS1774" s="181"/>
      <c r="AT1774" s="181"/>
      <c r="AU1774" s="181"/>
      <c r="AY1774" s="181"/>
      <c r="BB1774" s="181"/>
      <c r="BC1774" s="181"/>
      <c r="BD1774" s="181"/>
      <c r="BE1774" s="181"/>
      <c r="BI1774" s="181"/>
      <c r="BL1774" s="181"/>
      <c r="BM1774" s="181"/>
      <c r="BN1774" s="181"/>
      <c r="BO1774" s="181"/>
      <c r="BS1774" s="181"/>
    </row>
    <row r="1775" spans="41:71">
      <c r="AO1775" s="38">
        <f t="shared" si="400"/>
        <v>0</v>
      </c>
      <c r="AP1775" s="38">
        <f t="shared" si="401"/>
        <v>0</v>
      </c>
      <c r="AR1775" s="181"/>
      <c r="AS1775" s="181"/>
      <c r="AT1775" s="181"/>
      <c r="AU1775" s="181"/>
      <c r="AY1775" s="181"/>
      <c r="BB1775" s="181"/>
      <c r="BC1775" s="181"/>
      <c r="BD1775" s="181"/>
      <c r="BE1775" s="181"/>
      <c r="BI1775" s="181"/>
      <c r="BL1775" s="181"/>
      <c r="BM1775" s="181"/>
      <c r="BN1775" s="181"/>
      <c r="BO1775" s="181"/>
      <c r="BS1775" s="181"/>
    </row>
    <row r="1776" spans="41:71">
      <c r="AO1776" s="38">
        <f t="shared" si="400"/>
        <v>0</v>
      </c>
      <c r="AP1776" s="38">
        <f t="shared" si="401"/>
        <v>0</v>
      </c>
      <c r="AR1776" s="181"/>
      <c r="AS1776" s="181"/>
      <c r="AT1776" s="181"/>
      <c r="AU1776" s="181"/>
      <c r="AY1776" s="181"/>
      <c r="BB1776" s="181"/>
      <c r="BC1776" s="181"/>
      <c r="BD1776" s="181"/>
      <c r="BE1776" s="181"/>
      <c r="BI1776" s="181"/>
      <c r="BL1776" s="181"/>
      <c r="BM1776" s="181"/>
      <c r="BN1776" s="181"/>
      <c r="BO1776" s="181"/>
      <c r="BS1776" s="181"/>
    </row>
    <row r="1777" spans="41:71">
      <c r="AO1777" s="38">
        <f t="shared" si="400"/>
        <v>0</v>
      </c>
      <c r="AP1777" s="38">
        <f t="shared" si="401"/>
        <v>0</v>
      </c>
      <c r="AR1777" s="181"/>
      <c r="AS1777" s="181"/>
      <c r="AT1777" s="181"/>
      <c r="AU1777" s="181"/>
      <c r="AY1777" s="181"/>
      <c r="BB1777" s="181"/>
      <c r="BC1777" s="181"/>
      <c r="BD1777" s="181"/>
      <c r="BE1777" s="181"/>
      <c r="BI1777" s="181"/>
      <c r="BL1777" s="181"/>
      <c r="BM1777" s="181"/>
      <c r="BN1777" s="181"/>
      <c r="BO1777" s="181"/>
      <c r="BS1777" s="181"/>
    </row>
    <row r="1778" spans="41:71">
      <c r="AO1778" s="38">
        <f t="shared" si="400"/>
        <v>0</v>
      </c>
      <c r="AP1778" s="38">
        <f t="shared" si="401"/>
        <v>0</v>
      </c>
      <c r="AR1778" s="181"/>
      <c r="AS1778" s="181"/>
      <c r="AT1778" s="181"/>
      <c r="AU1778" s="181"/>
      <c r="AY1778" s="181"/>
      <c r="BB1778" s="181"/>
      <c r="BC1778" s="181"/>
      <c r="BD1778" s="181"/>
      <c r="BE1778" s="181"/>
      <c r="BI1778" s="181"/>
      <c r="BL1778" s="181"/>
      <c r="BM1778" s="181"/>
      <c r="BN1778" s="181"/>
      <c r="BO1778" s="181"/>
      <c r="BS1778" s="181"/>
    </row>
    <row r="1779" spans="41:71">
      <c r="AO1779" s="38">
        <f t="shared" si="400"/>
        <v>0</v>
      </c>
      <c r="AP1779" s="38">
        <f t="shared" si="401"/>
        <v>0</v>
      </c>
      <c r="AR1779" s="181"/>
      <c r="AS1779" s="181"/>
      <c r="AT1779" s="181"/>
      <c r="AU1779" s="181"/>
      <c r="AY1779" s="181"/>
      <c r="BB1779" s="181"/>
      <c r="BC1779" s="181"/>
      <c r="BD1779" s="181"/>
      <c r="BE1779" s="181"/>
      <c r="BI1779" s="181"/>
      <c r="BL1779" s="181"/>
      <c r="BM1779" s="181"/>
      <c r="BN1779" s="181"/>
      <c r="BO1779" s="181"/>
      <c r="BS1779" s="181"/>
    </row>
    <row r="1780" spans="41:71">
      <c r="AO1780" s="38">
        <f t="shared" si="400"/>
        <v>0</v>
      </c>
      <c r="AP1780" s="38">
        <f t="shared" si="401"/>
        <v>0</v>
      </c>
      <c r="AR1780" s="181"/>
      <c r="AS1780" s="181"/>
      <c r="AT1780" s="181"/>
      <c r="AU1780" s="181"/>
      <c r="AY1780" s="181"/>
      <c r="BB1780" s="181"/>
      <c r="BC1780" s="181"/>
      <c r="BD1780" s="181"/>
      <c r="BE1780" s="181"/>
      <c r="BI1780" s="181"/>
      <c r="BL1780" s="181"/>
      <c r="BM1780" s="181"/>
      <c r="BN1780" s="181"/>
      <c r="BO1780" s="181"/>
      <c r="BS1780" s="181"/>
    </row>
    <row r="1781" spans="41:71">
      <c r="AO1781" s="38">
        <f t="shared" si="400"/>
        <v>0</v>
      </c>
      <c r="AP1781" s="38">
        <f t="shared" si="401"/>
        <v>0</v>
      </c>
      <c r="AR1781" s="181"/>
      <c r="AS1781" s="181"/>
      <c r="AT1781" s="181"/>
      <c r="AU1781" s="181"/>
      <c r="AY1781" s="181"/>
      <c r="BB1781" s="181"/>
      <c r="BC1781" s="181"/>
      <c r="BD1781" s="181"/>
      <c r="BE1781" s="181"/>
      <c r="BI1781" s="181"/>
      <c r="BL1781" s="181"/>
      <c r="BM1781" s="181"/>
      <c r="BN1781" s="181"/>
      <c r="BO1781" s="181"/>
      <c r="BS1781" s="181"/>
    </row>
    <row r="1782" spans="41:71">
      <c r="AO1782" s="38">
        <f t="shared" si="400"/>
        <v>0</v>
      </c>
      <c r="AP1782" s="38">
        <f t="shared" si="401"/>
        <v>0</v>
      </c>
      <c r="AR1782" s="181"/>
      <c r="AS1782" s="181"/>
      <c r="AT1782" s="181"/>
      <c r="AU1782" s="181"/>
      <c r="AY1782" s="181"/>
      <c r="BB1782" s="181"/>
      <c r="BC1782" s="181"/>
      <c r="BD1782" s="181"/>
      <c r="BE1782" s="181"/>
      <c r="BI1782" s="181"/>
      <c r="BL1782" s="181"/>
      <c r="BM1782" s="181"/>
      <c r="BN1782" s="181"/>
      <c r="BO1782" s="181"/>
      <c r="BS1782" s="181"/>
    </row>
    <row r="1783" spans="41:71">
      <c r="AO1783" s="38">
        <f t="shared" si="400"/>
        <v>0</v>
      </c>
      <c r="AP1783" s="38">
        <f t="shared" si="401"/>
        <v>0</v>
      </c>
      <c r="AR1783" s="181"/>
      <c r="AS1783" s="181"/>
      <c r="AT1783" s="181"/>
      <c r="AU1783" s="181"/>
      <c r="AY1783" s="181"/>
      <c r="BB1783" s="181"/>
      <c r="BC1783" s="181"/>
      <c r="BD1783" s="181"/>
      <c r="BE1783" s="181"/>
      <c r="BI1783" s="181"/>
      <c r="BL1783" s="181"/>
      <c r="BM1783" s="181"/>
      <c r="BN1783" s="181"/>
      <c r="BO1783" s="181"/>
      <c r="BS1783" s="181"/>
    </row>
    <row r="1784" spans="41:71">
      <c r="AO1784" s="38">
        <f t="shared" si="400"/>
        <v>0</v>
      </c>
      <c r="AP1784" s="38">
        <f t="shared" si="401"/>
        <v>0</v>
      </c>
      <c r="AR1784" s="181"/>
      <c r="AS1784" s="181"/>
      <c r="AT1784" s="181"/>
      <c r="AU1784" s="181"/>
      <c r="AY1784" s="181"/>
      <c r="BB1784" s="181"/>
      <c r="BC1784" s="181"/>
      <c r="BD1784" s="181"/>
      <c r="BE1784" s="181"/>
      <c r="BI1784" s="181"/>
      <c r="BL1784" s="181"/>
      <c r="BM1784" s="181"/>
      <c r="BN1784" s="181"/>
      <c r="BO1784" s="181"/>
      <c r="BS1784" s="181"/>
    </row>
    <row r="1785" spans="41:71">
      <c r="AO1785" s="38">
        <f t="shared" si="400"/>
        <v>0</v>
      </c>
      <c r="AP1785" s="38">
        <f t="shared" si="401"/>
        <v>0</v>
      </c>
      <c r="AR1785" s="181"/>
      <c r="AS1785" s="181"/>
      <c r="AT1785" s="181"/>
      <c r="AU1785" s="181"/>
      <c r="AY1785" s="181"/>
      <c r="BB1785" s="181"/>
      <c r="BC1785" s="181"/>
      <c r="BD1785" s="181"/>
      <c r="BE1785" s="181"/>
      <c r="BI1785" s="181"/>
      <c r="BL1785" s="181"/>
      <c r="BM1785" s="181"/>
      <c r="BN1785" s="181"/>
      <c r="BO1785" s="181"/>
      <c r="BS1785" s="181"/>
    </row>
    <row r="1786" spans="41:71">
      <c r="AO1786" s="38">
        <f t="shared" si="400"/>
        <v>0</v>
      </c>
      <c r="AP1786" s="38">
        <f t="shared" si="401"/>
        <v>0</v>
      </c>
      <c r="AR1786" s="181"/>
      <c r="AS1786" s="181"/>
      <c r="AT1786" s="181"/>
      <c r="AU1786" s="181"/>
      <c r="AY1786" s="181"/>
      <c r="BB1786" s="181"/>
      <c r="BC1786" s="181"/>
      <c r="BD1786" s="181"/>
      <c r="BE1786" s="181"/>
      <c r="BI1786" s="181"/>
      <c r="BL1786" s="181"/>
      <c r="BM1786" s="181"/>
      <c r="BN1786" s="181"/>
      <c r="BO1786" s="181"/>
      <c r="BS1786" s="181"/>
    </row>
    <row r="1787" spans="41:71">
      <c r="AO1787" s="38">
        <f t="shared" si="400"/>
        <v>0</v>
      </c>
      <c r="AP1787" s="38">
        <f t="shared" si="401"/>
        <v>0</v>
      </c>
      <c r="AR1787" s="181"/>
      <c r="AS1787" s="181"/>
      <c r="AT1787" s="181"/>
      <c r="AU1787" s="181"/>
      <c r="AY1787" s="181"/>
      <c r="BB1787" s="181"/>
      <c r="BC1787" s="181"/>
      <c r="BD1787" s="181"/>
      <c r="BE1787" s="181"/>
      <c r="BI1787" s="181"/>
      <c r="BL1787" s="181"/>
      <c r="BM1787" s="181"/>
      <c r="BN1787" s="181"/>
      <c r="BO1787" s="181"/>
      <c r="BS1787" s="181"/>
    </row>
    <row r="1788" spans="41:71">
      <c r="AO1788" s="38">
        <f t="shared" si="400"/>
        <v>0</v>
      </c>
      <c r="AP1788" s="38">
        <f t="shared" si="401"/>
        <v>0</v>
      </c>
      <c r="AR1788" s="181"/>
      <c r="AS1788" s="181"/>
      <c r="AT1788" s="181"/>
      <c r="AU1788" s="181"/>
      <c r="AY1788" s="181"/>
      <c r="BB1788" s="181"/>
      <c r="BC1788" s="181"/>
      <c r="BD1788" s="181"/>
      <c r="BE1788" s="181"/>
      <c r="BI1788" s="181"/>
      <c r="BL1788" s="181"/>
      <c r="BM1788" s="181"/>
      <c r="BN1788" s="181"/>
      <c r="BO1788" s="181"/>
      <c r="BS1788" s="181"/>
    </row>
    <row r="1789" spans="41:71">
      <c r="AO1789" s="38">
        <f t="shared" si="400"/>
        <v>0</v>
      </c>
      <c r="AP1789" s="38">
        <f t="shared" si="401"/>
        <v>0</v>
      </c>
      <c r="AR1789" s="181"/>
      <c r="AS1789" s="181"/>
      <c r="AT1789" s="181"/>
      <c r="AU1789" s="181"/>
      <c r="AY1789" s="181"/>
      <c r="BB1789" s="181"/>
      <c r="BC1789" s="181"/>
      <c r="BD1789" s="181"/>
      <c r="BE1789" s="181"/>
      <c r="BI1789" s="181"/>
      <c r="BL1789" s="181"/>
      <c r="BM1789" s="181"/>
      <c r="BN1789" s="181"/>
      <c r="BO1789" s="181"/>
      <c r="BS1789" s="181"/>
    </row>
    <row r="1790" spans="41:71">
      <c r="AO1790" s="38">
        <f t="shared" si="400"/>
        <v>0</v>
      </c>
      <c r="AP1790" s="38">
        <f t="shared" si="401"/>
        <v>0</v>
      </c>
      <c r="AR1790" s="181"/>
      <c r="AS1790" s="181"/>
      <c r="AT1790" s="181"/>
      <c r="AU1790" s="181"/>
      <c r="AY1790" s="181"/>
      <c r="BB1790" s="181"/>
      <c r="BC1790" s="181"/>
      <c r="BD1790" s="181"/>
      <c r="BE1790" s="181"/>
      <c r="BI1790" s="181"/>
      <c r="BL1790" s="181"/>
      <c r="BM1790" s="181"/>
      <c r="BN1790" s="181"/>
      <c r="BO1790" s="181"/>
      <c r="BS1790" s="181"/>
    </row>
    <row r="1791" spans="41:71">
      <c r="AO1791" s="38">
        <f t="shared" si="400"/>
        <v>0</v>
      </c>
      <c r="AP1791" s="38">
        <f t="shared" si="401"/>
        <v>0</v>
      </c>
      <c r="AR1791" s="181"/>
      <c r="AS1791" s="181"/>
      <c r="AT1791" s="181"/>
      <c r="AU1791" s="181"/>
      <c r="AY1791" s="181"/>
      <c r="BB1791" s="181"/>
      <c r="BC1791" s="181"/>
      <c r="BD1791" s="181"/>
      <c r="BE1791" s="181"/>
      <c r="BI1791" s="181"/>
      <c r="BL1791" s="181"/>
      <c r="BM1791" s="181"/>
      <c r="BN1791" s="181"/>
      <c r="BO1791" s="181"/>
      <c r="BS1791" s="181"/>
    </row>
    <row r="1792" spans="41:71">
      <c r="AO1792" s="38">
        <f t="shared" si="400"/>
        <v>0</v>
      </c>
      <c r="AP1792" s="38">
        <f t="shared" si="401"/>
        <v>0</v>
      </c>
      <c r="AR1792" s="181"/>
      <c r="AS1792" s="181"/>
      <c r="AT1792" s="181"/>
      <c r="AU1792" s="181"/>
      <c r="AY1792" s="181"/>
      <c r="BB1792" s="181"/>
      <c r="BC1792" s="181"/>
      <c r="BD1792" s="181"/>
      <c r="BE1792" s="181"/>
      <c r="BI1792" s="181"/>
      <c r="BL1792" s="181"/>
      <c r="BM1792" s="181"/>
      <c r="BN1792" s="181"/>
      <c r="BO1792" s="181"/>
      <c r="BS1792" s="181"/>
    </row>
    <row r="1793" spans="41:71">
      <c r="AO1793" s="38">
        <f t="shared" si="400"/>
        <v>0</v>
      </c>
      <c r="AP1793" s="38">
        <f t="shared" si="401"/>
        <v>0</v>
      </c>
      <c r="AR1793" s="181"/>
      <c r="AS1793" s="181"/>
      <c r="AT1793" s="181"/>
      <c r="AU1793" s="181"/>
      <c r="AY1793" s="181"/>
      <c r="BB1793" s="181"/>
      <c r="BC1793" s="181"/>
      <c r="BD1793" s="181"/>
      <c r="BE1793" s="181"/>
      <c r="BI1793" s="181"/>
      <c r="BL1793" s="181"/>
      <c r="BM1793" s="181"/>
      <c r="BN1793" s="181"/>
      <c r="BO1793" s="181"/>
      <c r="BS1793" s="181"/>
    </row>
    <row r="1794" spans="41:71">
      <c r="AO1794" s="38">
        <f t="shared" si="400"/>
        <v>0</v>
      </c>
      <c r="AP1794" s="38">
        <f t="shared" si="401"/>
        <v>0</v>
      </c>
      <c r="AR1794" s="181"/>
      <c r="AS1794" s="181"/>
      <c r="AT1794" s="181"/>
      <c r="AU1794" s="181"/>
      <c r="AY1794" s="181"/>
      <c r="BB1794" s="181"/>
      <c r="BC1794" s="181"/>
      <c r="BD1794" s="181"/>
      <c r="BE1794" s="181"/>
      <c r="BI1794" s="181"/>
      <c r="BL1794" s="181"/>
      <c r="BM1794" s="181"/>
      <c r="BN1794" s="181"/>
      <c r="BO1794" s="181"/>
      <c r="BS1794" s="181"/>
    </row>
    <row r="1795" spans="41:71">
      <c r="AO1795" s="38">
        <f t="shared" si="400"/>
        <v>0</v>
      </c>
      <c r="AP1795" s="38">
        <f t="shared" si="401"/>
        <v>0</v>
      </c>
      <c r="AR1795" s="181"/>
      <c r="AS1795" s="181"/>
      <c r="AT1795" s="181"/>
      <c r="AU1795" s="181"/>
      <c r="AY1795" s="181"/>
      <c r="BB1795" s="181"/>
      <c r="BC1795" s="181"/>
      <c r="BD1795" s="181"/>
      <c r="BE1795" s="181"/>
      <c r="BI1795" s="181"/>
      <c r="BL1795" s="181"/>
      <c r="BM1795" s="181"/>
      <c r="BN1795" s="181"/>
      <c r="BO1795" s="181"/>
      <c r="BS1795" s="181"/>
    </row>
    <row r="1796" spans="41:71">
      <c r="AO1796" s="38">
        <f t="shared" ref="AO1796:AO1859" si="402">B1797+1-1</f>
        <v>0</v>
      </c>
      <c r="AP1796" s="38">
        <f t="shared" ref="AP1796:AP1859" si="403">A1797</f>
        <v>0</v>
      </c>
      <c r="AR1796" s="181"/>
      <c r="AS1796" s="181"/>
      <c r="AT1796" s="181"/>
      <c r="AU1796" s="181"/>
      <c r="AY1796" s="181"/>
      <c r="BB1796" s="181"/>
      <c r="BC1796" s="181"/>
      <c r="BD1796" s="181"/>
      <c r="BE1796" s="181"/>
      <c r="BI1796" s="181"/>
      <c r="BL1796" s="181"/>
      <c r="BM1796" s="181"/>
      <c r="BN1796" s="181"/>
      <c r="BO1796" s="181"/>
      <c r="BS1796" s="181"/>
    </row>
    <row r="1797" spans="41:71">
      <c r="AO1797" s="38">
        <f t="shared" si="402"/>
        <v>0</v>
      </c>
      <c r="AP1797" s="38">
        <f t="shared" si="403"/>
        <v>0</v>
      </c>
      <c r="AR1797" s="181"/>
      <c r="AS1797" s="181"/>
      <c r="AT1797" s="181"/>
      <c r="AU1797" s="181"/>
      <c r="AY1797" s="181"/>
      <c r="BB1797" s="181"/>
      <c r="BC1797" s="181"/>
      <c r="BD1797" s="181"/>
      <c r="BE1797" s="181"/>
      <c r="BI1797" s="181"/>
      <c r="BL1797" s="181"/>
      <c r="BM1797" s="181"/>
      <c r="BN1797" s="181"/>
      <c r="BO1797" s="181"/>
      <c r="BS1797" s="181"/>
    </row>
    <row r="1798" spans="41:71">
      <c r="AO1798" s="38">
        <f t="shared" si="402"/>
        <v>0</v>
      </c>
      <c r="AP1798" s="38">
        <f t="shared" si="403"/>
        <v>0</v>
      </c>
      <c r="AR1798" s="181"/>
      <c r="AS1798" s="181"/>
      <c r="AT1798" s="181"/>
      <c r="AU1798" s="181"/>
      <c r="AY1798" s="181"/>
      <c r="BB1798" s="181"/>
      <c r="BC1798" s="181"/>
      <c r="BD1798" s="181"/>
      <c r="BE1798" s="181"/>
      <c r="BI1798" s="181"/>
      <c r="BL1798" s="181"/>
      <c r="BM1798" s="181"/>
      <c r="BN1798" s="181"/>
      <c r="BO1798" s="181"/>
      <c r="BS1798" s="181"/>
    </row>
    <row r="1799" spans="41:71">
      <c r="AO1799" s="38">
        <f t="shared" si="402"/>
        <v>0</v>
      </c>
      <c r="AP1799" s="38">
        <f t="shared" si="403"/>
        <v>0</v>
      </c>
      <c r="AR1799" s="181"/>
      <c r="AS1799" s="181"/>
      <c r="AT1799" s="181"/>
      <c r="AU1799" s="181"/>
      <c r="AY1799" s="181"/>
      <c r="BB1799" s="181"/>
      <c r="BC1799" s="181"/>
      <c r="BD1799" s="181"/>
      <c r="BE1799" s="181"/>
      <c r="BI1799" s="181"/>
      <c r="BL1799" s="181"/>
      <c r="BM1799" s="181"/>
      <c r="BN1799" s="181"/>
      <c r="BO1799" s="181"/>
      <c r="BS1799" s="181"/>
    </row>
    <row r="1800" spans="41:71">
      <c r="AO1800" s="38">
        <f t="shared" si="402"/>
        <v>0</v>
      </c>
      <c r="AP1800" s="38">
        <f t="shared" si="403"/>
        <v>0</v>
      </c>
      <c r="AR1800" s="181"/>
      <c r="AS1800" s="181"/>
      <c r="AT1800" s="181"/>
      <c r="AU1800" s="181"/>
      <c r="AY1800" s="181"/>
      <c r="BB1800" s="181"/>
      <c r="BC1800" s="181"/>
      <c r="BD1800" s="181"/>
      <c r="BE1800" s="181"/>
      <c r="BI1800" s="181"/>
      <c r="BL1800" s="181"/>
      <c r="BM1800" s="181"/>
      <c r="BN1800" s="181"/>
      <c r="BO1800" s="181"/>
      <c r="BS1800" s="181"/>
    </row>
    <row r="1801" spans="41:71">
      <c r="AO1801" s="38">
        <f t="shared" si="402"/>
        <v>0</v>
      </c>
      <c r="AP1801" s="38">
        <f t="shared" si="403"/>
        <v>0</v>
      </c>
      <c r="AR1801" s="181"/>
      <c r="AS1801" s="181"/>
      <c r="AT1801" s="181"/>
      <c r="AU1801" s="181"/>
      <c r="AY1801" s="181"/>
      <c r="BB1801" s="181"/>
      <c r="BC1801" s="181"/>
      <c r="BD1801" s="181"/>
      <c r="BE1801" s="181"/>
      <c r="BI1801" s="181"/>
      <c r="BL1801" s="181"/>
      <c r="BM1801" s="181"/>
      <c r="BN1801" s="181"/>
      <c r="BO1801" s="181"/>
      <c r="BS1801" s="181"/>
    </row>
    <row r="1802" spans="41:71">
      <c r="AO1802" s="38">
        <f t="shared" si="402"/>
        <v>0</v>
      </c>
      <c r="AP1802" s="38">
        <f t="shared" si="403"/>
        <v>0</v>
      </c>
      <c r="AR1802" s="181"/>
      <c r="AS1802" s="181"/>
      <c r="AT1802" s="181"/>
      <c r="AU1802" s="181"/>
      <c r="AY1802" s="181"/>
      <c r="BB1802" s="181"/>
      <c r="BC1802" s="181"/>
      <c r="BD1802" s="181"/>
      <c r="BE1802" s="181"/>
      <c r="BI1802" s="181"/>
      <c r="BL1802" s="181"/>
      <c r="BM1802" s="181"/>
      <c r="BN1802" s="181"/>
      <c r="BO1802" s="181"/>
      <c r="BS1802" s="181"/>
    </row>
    <row r="1803" spans="41:71">
      <c r="AO1803" s="38">
        <f t="shared" si="402"/>
        <v>0</v>
      </c>
      <c r="AP1803" s="38">
        <f t="shared" si="403"/>
        <v>0</v>
      </c>
      <c r="AR1803" s="181"/>
      <c r="AS1803" s="181"/>
      <c r="AT1803" s="181"/>
      <c r="AU1803" s="181"/>
      <c r="AY1803" s="181"/>
      <c r="BB1803" s="181"/>
      <c r="BC1803" s="181"/>
      <c r="BD1803" s="181"/>
      <c r="BE1803" s="181"/>
      <c r="BI1803" s="181"/>
      <c r="BL1803" s="181"/>
      <c r="BM1803" s="181"/>
      <c r="BN1803" s="181"/>
      <c r="BO1803" s="181"/>
      <c r="BS1803" s="181"/>
    </row>
    <row r="1804" spans="41:71">
      <c r="AO1804" s="38">
        <f t="shared" si="402"/>
        <v>0</v>
      </c>
      <c r="AP1804" s="38">
        <f t="shared" si="403"/>
        <v>0</v>
      </c>
      <c r="AR1804" s="181"/>
      <c r="AS1804" s="181"/>
      <c r="AT1804" s="181"/>
      <c r="AU1804" s="181"/>
      <c r="AY1804" s="181"/>
      <c r="BB1804" s="181"/>
      <c r="BC1804" s="181"/>
      <c r="BD1804" s="181"/>
      <c r="BE1804" s="181"/>
      <c r="BI1804" s="181"/>
      <c r="BL1804" s="181"/>
      <c r="BM1804" s="181"/>
      <c r="BN1804" s="181"/>
      <c r="BO1804" s="181"/>
      <c r="BS1804" s="181"/>
    </row>
    <row r="1805" spans="41:71">
      <c r="AO1805" s="38">
        <f t="shared" si="402"/>
        <v>0</v>
      </c>
      <c r="AP1805" s="38">
        <f t="shared" si="403"/>
        <v>0</v>
      </c>
      <c r="AR1805" s="181"/>
      <c r="AS1805" s="181"/>
      <c r="AT1805" s="181"/>
      <c r="AU1805" s="181"/>
      <c r="AY1805" s="181"/>
      <c r="BB1805" s="181"/>
      <c r="BC1805" s="181"/>
      <c r="BD1805" s="181"/>
      <c r="BE1805" s="181"/>
      <c r="BI1805" s="181"/>
      <c r="BL1805" s="181"/>
      <c r="BM1805" s="181"/>
      <c r="BN1805" s="181"/>
      <c r="BO1805" s="181"/>
      <c r="BS1805" s="181"/>
    </row>
    <row r="1806" spans="41:71">
      <c r="AO1806" s="38">
        <f t="shared" si="402"/>
        <v>0</v>
      </c>
      <c r="AP1806" s="38">
        <f t="shared" si="403"/>
        <v>0</v>
      </c>
      <c r="AR1806" s="181"/>
      <c r="AS1806" s="181"/>
      <c r="AT1806" s="181"/>
      <c r="AU1806" s="181"/>
      <c r="AY1806" s="181"/>
      <c r="BB1806" s="181"/>
      <c r="BC1806" s="181"/>
      <c r="BD1806" s="181"/>
      <c r="BE1806" s="181"/>
      <c r="BI1806" s="181"/>
      <c r="BL1806" s="181"/>
      <c r="BM1806" s="181"/>
      <c r="BN1806" s="181"/>
      <c r="BO1806" s="181"/>
      <c r="BS1806" s="181"/>
    </row>
    <row r="1807" spans="41:71">
      <c r="AO1807" s="38">
        <f t="shared" si="402"/>
        <v>0</v>
      </c>
      <c r="AP1807" s="38">
        <f t="shared" si="403"/>
        <v>0</v>
      </c>
      <c r="AR1807" s="181"/>
      <c r="AS1807" s="181"/>
      <c r="AT1807" s="181"/>
      <c r="AU1807" s="181"/>
      <c r="AY1807" s="181"/>
      <c r="BB1807" s="181"/>
      <c r="BC1807" s="181"/>
      <c r="BD1807" s="181"/>
      <c r="BE1807" s="181"/>
      <c r="BI1807" s="181"/>
      <c r="BL1807" s="181"/>
      <c r="BM1807" s="181"/>
      <c r="BN1807" s="181"/>
      <c r="BO1807" s="181"/>
      <c r="BS1807" s="181"/>
    </row>
    <row r="1808" spans="41:71">
      <c r="AO1808" s="38">
        <f t="shared" si="402"/>
        <v>0</v>
      </c>
      <c r="AP1808" s="38">
        <f t="shared" si="403"/>
        <v>0</v>
      </c>
      <c r="AR1808" s="181"/>
      <c r="AS1808" s="181"/>
      <c r="AT1808" s="181"/>
      <c r="AU1808" s="181"/>
      <c r="AY1808" s="181"/>
      <c r="BB1808" s="181"/>
      <c r="BC1808" s="181"/>
      <c r="BD1808" s="181"/>
      <c r="BE1808" s="181"/>
      <c r="BI1808" s="181"/>
      <c r="BL1808" s="181"/>
      <c r="BM1808" s="181"/>
      <c r="BN1808" s="181"/>
      <c r="BO1808" s="181"/>
      <c r="BS1808" s="181"/>
    </row>
    <row r="1809" spans="41:71">
      <c r="AO1809" s="38">
        <f t="shared" si="402"/>
        <v>0</v>
      </c>
      <c r="AP1809" s="38">
        <f t="shared" si="403"/>
        <v>0</v>
      </c>
      <c r="AR1809" s="181"/>
      <c r="AS1809" s="181"/>
      <c r="AT1809" s="181"/>
      <c r="AU1809" s="181"/>
      <c r="AY1809" s="181"/>
      <c r="BB1809" s="181"/>
      <c r="BC1809" s="181"/>
      <c r="BD1809" s="181"/>
      <c r="BE1809" s="181"/>
      <c r="BI1809" s="181"/>
      <c r="BL1809" s="181"/>
      <c r="BM1809" s="181"/>
      <c r="BN1809" s="181"/>
      <c r="BO1809" s="181"/>
      <c r="BS1809" s="181"/>
    </row>
    <row r="1810" spans="41:71">
      <c r="AO1810" s="38">
        <f t="shared" si="402"/>
        <v>0</v>
      </c>
      <c r="AP1810" s="38">
        <f t="shared" si="403"/>
        <v>0</v>
      </c>
      <c r="AR1810" s="181"/>
      <c r="AS1810" s="181"/>
      <c r="AT1810" s="181"/>
      <c r="AU1810" s="181"/>
      <c r="AY1810" s="181"/>
      <c r="BB1810" s="181"/>
      <c r="BC1810" s="181"/>
      <c r="BD1810" s="181"/>
      <c r="BE1810" s="181"/>
      <c r="BI1810" s="181"/>
      <c r="BL1810" s="181"/>
      <c r="BM1810" s="181"/>
      <c r="BN1810" s="181"/>
      <c r="BO1810" s="181"/>
      <c r="BS1810" s="181"/>
    </row>
    <row r="1811" spans="41:71">
      <c r="AO1811" s="38">
        <f t="shared" si="402"/>
        <v>0</v>
      </c>
      <c r="AP1811" s="38">
        <f t="shared" si="403"/>
        <v>0</v>
      </c>
      <c r="AR1811" s="181"/>
      <c r="AS1811" s="181"/>
      <c r="AT1811" s="181"/>
      <c r="AU1811" s="181"/>
      <c r="AY1811" s="181"/>
      <c r="BB1811" s="181"/>
      <c r="BC1811" s="181"/>
      <c r="BD1811" s="181"/>
      <c r="BE1811" s="181"/>
      <c r="BI1811" s="181"/>
      <c r="BL1811" s="181"/>
      <c r="BM1811" s="181"/>
      <c r="BN1811" s="181"/>
      <c r="BO1811" s="181"/>
      <c r="BS1811" s="181"/>
    </row>
    <row r="1812" spans="41:71">
      <c r="AO1812" s="38">
        <f t="shared" si="402"/>
        <v>0</v>
      </c>
      <c r="AP1812" s="38">
        <f t="shared" si="403"/>
        <v>0</v>
      </c>
      <c r="AR1812" s="181"/>
      <c r="AS1812" s="181"/>
      <c r="AT1812" s="181"/>
      <c r="AU1812" s="181"/>
      <c r="AY1812" s="181"/>
      <c r="BB1812" s="181"/>
      <c r="BC1812" s="181"/>
      <c r="BD1812" s="181"/>
      <c r="BE1812" s="181"/>
      <c r="BI1812" s="181"/>
      <c r="BL1812" s="181"/>
      <c r="BM1812" s="181"/>
      <c r="BN1812" s="181"/>
      <c r="BO1812" s="181"/>
      <c r="BS1812" s="181"/>
    </row>
    <row r="1813" spans="41:71">
      <c r="AO1813" s="38">
        <f t="shared" si="402"/>
        <v>0</v>
      </c>
      <c r="AP1813" s="38">
        <f t="shared" si="403"/>
        <v>0</v>
      </c>
      <c r="AR1813" s="181"/>
      <c r="AS1813" s="181"/>
      <c r="AT1813" s="181"/>
      <c r="AU1813" s="181"/>
      <c r="AY1813" s="181"/>
      <c r="BB1813" s="181"/>
      <c r="BC1813" s="181"/>
      <c r="BD1813" s="181"/>
      <c r="BE1813" s="181"/>
      <c r="BI1813" s="181"/>
      <c r="BL1813" s="181"/>
      <c r="BM1813" s="181"/>
      <c r="BN1813" s="181"/>
      <c r="BO1813" s="181"/>
      <c r="BS1813" s="181"/>
    </row>
    <row r="1814" spans="41:71">
      <c r="AO1814" s="38">
        <f t="shared" si="402"/>
        <v>0</v>
      </c>
      <c r="AP1814" s="38">
        <f t="shared" si="403"/>
        <v>0</v>
      </c>
      <c r="AR1814" s="181"/>
      <c r="AS1814" s="181"/>
      <c r="AT1814" s="181"/>
      <c r="AU1814" s="181"/>
      <c r="AY1814" s="181"/>
      <c r="BB1814" s="181"/>
      <c r="BC1814" s="181"/>
      <c r="BD1814" s="181"/>
      <c r="BE1814" s="181"/>
      <c r="BI1814" s="181"/>
      <c r="BL1814" s="181"/>
      <c r="BM1814" s="181"/>
      <c r="BN1814" s="181"/>
      <c r="BO1814" s="181"/>
      <c r="BS1814" s="181"/>
    </row>
    <row r="1815" spans="41:71">
      <c r="AO1815" s="38">
        <f t="shared" si="402"/>
        <v>0</v>
      </c>
      <c r="AP1815" s="38">
        <f t="shared" si="403"/>
        <v>0</v>
      </c>
      <c r="AR1815" s="181"/>
      <c r="AS1815" s="181"/>
      <c r="AT1815" s="181"/>
      <c r="AU1815" s="181"/>
      <c r="AY1815" s="181"/>
      <c r="BB1815" s="181"/>
      <c r="BC1815" s="181"/>
      <c r="BD1815" s="181"/>
      <c r="BE1815" s="181"/>
      <c r="BI1815" s="181"/>
      <c r="BL1815" s="181"/>
      <c r="BM1815" s="181"/>
      <c r="BN1815" s="181"/>
      <c r="BO1815" s="181"/>
      <c r="BS1815" s="181"/>
    </row>
    <row r="1816" spans="41:71">
      <c r="AO1816" s="38">
        <f t="shared" si="402"/>
        <v>0</v>
      </c>
      <c r="AP1816" s="38">
        <f t="shared" si="403"/>
        <v>0</v>
      </c>
      <c r="AR1816" s="181"/>
      <c r="AS1816" s="181"/>
      <c r="AT1816" s="181"/>
      <c r="AU1816" s="181"/>
      <c r="AY1816" s="181"/>
      <c r="BB1816" s="181"/>
      <c r="BC1816" s="181"/>
      <c r="BD1816" s="181"/>
      <c r="BE1816" s="181"/>
      <c r="BI1816" s="181"/>
      <c r="BL1816" s="181"/>
      <c r="BM1816" s="181"/>
      <c r="BN1816" s="181"/>
      <c r="BO1816" s="181"/>
      <c r="BS1816" s="181"/>
    </row>
    <row r="1817" spans="41:71">
      <c r="AO1817" s="38">
        <f t="shared" si="402"/>
        <v>0</v>
      </c>
      <c r="AP1817" s="38">
        <f t="shared" si="403"/>
        <v>0</v>
      </c>
      <c r="AR1817" s="181"/>
      <c r="AS1817" s="181"/>
      <c r="AT1817" s="181"/>
      <c r="AU1817" s="181"/>
      <c r="AY1817" s="181"/>
      <c r="BB1817" s="181"/>
      <c r="BC1817" s="181"/>
      <c r="BD1817" s="181"/>
      <c r="BE1817" s="181"/>
      <c r="BI1817" s="181"/>
      <c r="BL1817" s="181"/>
      <c r="BM1817" s="181"/>
      <c r="BN1817" s="181"/>
      <c r="BO1817" s="181"/>
      <c r="BS1817" s="181"/>
    </row>
    <row r="1818" spans="41:71">
      <c r="AO1818" s="38">
        <f t="shared" si="402"/>
        <v>0</v>
      </c>
      <c r="AP1818" s="38">
        <f t="shared" si="403"/>
        <v>0</v>
      </c>
      <c r="AR1818" s="181"/>
      <c r="AS1818" s="181"/>
      <c r="AT1818" s="181"/>
      <c r="AU1818" s="181"/>
      <c r="AY1818" s="181"/>
      <c r="BB1818" s="181"/>
      <c r="BC1818" s="181"/>
      <c r="BD1818" s="181"/>
      <c r="BE1818" s="181"/>
      <c r="BI1818" s="181"/>
      <c r="BL1818" s="181"/>
      <c r="BM1818" s="181"/>
      <c r="BN1818" s="181"/>
      <c r="BO1818" s="181"/>
      <c r="BS1818" s="181"/>
    </row>
    <row r="1819" spans="41:71">
      <c r="AO1819" s="38">
        <f t="shared" si="402"/>
        <v>0</v>
      </c>
      <c r="AP1819" s="38">
        <f t="shared" si="403"/>
        <v>0</v>
      </c>
      <c r="AR1819" s="181"/>
      <c r="AS1819" s="181"/>
      <c r="AT1819" s="181"/>
      <c r="AU1819" s="181"/>
      <c r="AY1819" s="181"/>
      <c r="BB1819" s="181"/>
      <c r="BC1819" s="181"/>
      <c r="BD1819" s="181"/>
      <c r="BE1819" s="181"/>
      <c r="BI1819" s="181"/>
      <c r="BL1819" s="181"/>
      <c r="BM1819" s="181"/>
      <c r="BN1819" s="181"/>
      <c r="BO1819" s="181"/>
      <c r="BS1819" s="181"/>
    </row>
    <row r="1820" spans="41:71">
      <c r="AO1820" s="38">
        <f t="shared" si="402"/>
        <v>0</v>
      </c>
      <c r="AP1820" s="38">
        <f t="shared" si="403"/>
        <v>0</v>
      </c>
      <c r="AR1820" s="181"/>
      <c r="AS1820" s="181"/>
      <c r="AT1820" s="181"/>
      <c r="AU1820" s="181"/>
      <c r="AY1820" s="181"/>
      <c r="BB1820" s="181"/>
      <c r="BC1820" s="181"/>
      <c r="BD1820" s="181"/>
      <c r="BE1820" s="181"/>
      <c r="BI1820" s="181"/>
      <c r="BL1820" s="181"/>
      <c r="BM1820" s="181"/>
      <c r="BN1820" s="181"/>
      <c r="BO1820" s="181"/>
      <c r="BS1820" s="181"/>
    </row>
    <row r="1821" spans="41:71">
      <c r="AO1821" s="38">
        <f t="shared" si="402"/>
        <v>0</v>
      </c>
      <c r="AP1821" s="38">
        <f t="shared" si="403"/>
        <v>0</v>
      </c>
      <c r="AR1821" s="181"/>
      <c r="AS1821" s="181"/>
      <c r="AT1821" s="181"/>
      <c r="AU1821" s="181"/>
      <c r="AY1821" s="181"/>
      <c r="BB1821" s="181"/>
      <c r="BC1821" s="181"/>
      <c r="BD1821" s="181"/>
      <c r="BE1821" s="181"/>
      <c r="BI1821" s="181"/>
      <c r="BL1821" s="181"/>
      <c r="BM1821" s="181"/>
      <c r="BN1821" s="181"/>
      <c r="BO1821" s="181"/>
      <c r="BS1821" s="181"/>
    </row>
    <row r="1822" spans="41:71">
      <c r="AO1822" s="38">
        <f t="shared" si="402"/>
        <v>0</v>
      </c>
      <c r="AP1822" s="38">
        <f t="shared" si="403"/>
        <v>0</v>
      </c>
      <c r="AR1822" s="181"/>
      <c r="AS1822" s="181"/>
      <c r="AT1822" s="181"/>
      <c r="AU1822" s="181"/>
      <c r="AY1822" s="181"/>
      <c r="BB1822" s="181"/>
      <c r="BC1822" s="181"/>
      <c r="BD1822" s="181"/>
      <c r="BE1822" s="181"/>
      <c r="BI1822" s="181"/>
      <c r="BL1822" s="181"/>
      <c r="BM1822" s="181"/>
      <c r="BN1822" s="181"/>
      <c r="BO1822" s="181"/>
      <c r="BS1822" s="181"/>
    </row>
    <row r="1823" spans="41:71">
      <c r="AO1823" s="38">
        <f t="shared" si="402"/>
        <v>0</v>
      </c>
      <c r="AP1823" s="38">
        <f t="shared" si="403"/>
        <v>0</v>
      </c>
      <c r="AR1823" s="181"/>
      <c r="AS1823" s="181"/>
      <c r="AT1823" s="181"/>
      <c r="AU1823" s="181"/>
      <c r="AY1823" s="181"/>
      <c r="BB1823" s="181"/>
      <c r="BC1823" s="181"/>
      <c r="BD1823" s="181"/>
      <c r="BE1823" s="181"/>
      <c r="BI1823" s="181"/>
      <c r="BL1823" s="181"/>
      <c r="BM1823" s="181"/>
      <c r="BN1823" s="181"/>
      <c r="BO1823" s="181"/>
      <c r="BS1823" s="181"/>
    </row>
    <row r="1824" spans="41:71">
      <c r="AO1824" s="38">
        <f t="shared" si="402"/>
        <v>0</v>
      </c>
      <c r="AP1824" s="38">
        <f t="shared" si="403"/>
        <v>0</v>
      </c>
      <c r="AR1824" s="181"/>
      <c r="AS1824" s="181"/>
      <c r="AT1824" s="181"/>
      <c r="AU1824" s="181"/>
      <c r="AY1824" s="181"/>
      <c r="BB1824" s="181"/>
      <c r="BC1824" s="181"/>
      <c r="BD1824" s="181"/>
      <c r="BE1824" s="181"/>
      <c r="BI1824" s="181"/>
      <c r="BL1824" s="181"/>
      <c r="BM1824" s="181"/>
      <c r="BN1824" s="181"/>
      <c r="BO1824" s="181"/>
      <c r="BS1824" s="181"/>
    </row>
    <row r="1825" spans="41:71">
      <c r="AO1825" s="38">
        <f t="shared" si="402"/>
        <v>0</v>
      </c>
      <c r="AP1825" s="38">
        <f t="shared" si="403"/>
        <v>0</v>
      </c>
      <c r="AR1825" s="181"/>
      <c r="AS1825" s="181"/>
      <c r="AT1825" s="181"/>
      <c r="AU1825" s="181"/>
      <c r="AY1825" s="181"/>
      <c r="BB1825" s="181"/>
      <c r="BC1825" s="181"/>
      <c r="BD1825" s="181"/>
      <c r="BE1825" s="181"/>
      <c r="BI1825" s="181"/>
      <c r="BL1825" s="181"/>
      <c r="BM1825" s="181"/>
      <c r="BN1825" s="181"/>
      <c r="BO1825" s="181"/>
      <c r="BS1825" s="181"/>
    </row>
    <row r="1826" spans="41:71">
      <c r="AO1826" s="38">
        <f t="shared" si="402"/>
        <v>0</v>
      </c>
      <c r="AP1826" s="38">
        <f t="shared" si="403"/>
        <v>0</v>
      </c>
      <c r="AR1826" s="181"/>
      <c r="AS1826" s="181"/>
      <c r="AT1826" s="181"/>
      <c r="AU1826" s="181"/>
      <c r="AY1826" s="181"/>
      <c r="BB1826" s="181"/>
      <c r="BC1826" s="181"/>
      <c r="BD1826" s="181"/>
      <c r="BE1826" s="181"/>
      <c r="BI1826" s="181"/>
      <c r="BL1826" s="181"/>
      <c r="BM1826" s="181"/>
      <c r="BN1826" s="181"/>
      <c r="BO1826" s="181"/>
      <c r="BS1826" s="181"/>
    </row>
    <row r="1827" spans="41:71">
      <c r="AO1827" s="38">
        <f t="shared" si="402"/>
        <v>0</v>
      </c>
      <c r="AP1827" s="38">
        <f t="shared" si="403"/>
        <v>0</v>
      </c>
      <c r="AR1827" s="181"/>
      <c r="AS1827" s="181"/>
      <c r="AT1827" s="181"/>
      <c r="AU1827" s="181"/>
      <c r="AY1827" s="181"/>
      <c r="BB1827" s="181"/>
      <c r="BC1827" s="181"/>
      <c r="BD1827" s="181"/>
      <c r="BE1827" s="181"/>
      <c r="BI1827" s="181"/>
      <c r="BL1827" s="181"/>
      <c r="BM1827" s="181"/>
      <c r="BN1827" s="181"/>
      <c r="BO1827" s="181"/>
      <c r="BS1827" s="181"/>
    </row>
    <row r="1828" spans="41:71">
      <c r="AO1828" s="38">
        <f t="shared" si="402"/>
        <v>0</v>
      </c>
      <c r="AP1828" s="38">
        <f t="shared" si="403"/>
        <v>0</v>
      </c>
      <c r="AR1828" s="181"/>
      <c r="AS1828" s="181"/>
      <c r="AT1828" s="181"/>
      <c r="AU1828" s="181"/>
      <c r="AY1828" s="181"/>
      <c r="BB1828" s="181"/>
      <c r="BC1828" s="181"/>
      <c r="BD1828" s="181"/>
      <c r="BE1828" s="181"/>
      <c r="BI1828" s="181"/>
      <c r="BL1828" s="181"/>
      <c r="BM1828" s="181"/>
      <c r="BN1828" s="181"/>
      <c r="BO1828" s="181"/>
      <c r="BS1828" s="181"/>
    </row>
    <row r="1829" spans="41:71">
      <c r="AO1829" s="38">
        <f t="shared" si="402"/>
        <v>0</v>
      </c>
      <c r="AP1829" s="38">
        <f t="shared" si="403"/>
        <v>0</v>
      </c>
      <c r="AR1829" s="181"/>
      <c r="AS1829" s="181"/>
      <c r="AT1829" s="181"/>
      <c r="AU1829" s="181"/>
      <c r="AY1829" s="181"/>
      <c r="BB1829" s="181"/>
      <c r="BC1829" s="181"/>
      <c r="BD1829" s="181"/>
      <c r="BE1829" s="181"/>
      <c r="BI1829" s="181"/>
      <c r="BL1829" s="181"/>
      <c r="BM1829" s="181"/>
      <c r="BN1829" s="181"/>
      <c r="BO1829" s="181"/>
      <c r="BS1829" s="181"/>
    </row>
    <row r="1830" spans="41:71">
      <c r="AO1830" s="38">
        <f t="shared" si="402"/>
        <v>0</v>
      </c>
      <c r="AP1830" s="38">
        <f t="shared" si="403"/>
        <v>0</v>
      </c>
      <c r="AR1830" s="181"/>
      <c r="AS1830" s="181"/>
      <c r="AT1830" s="181"/>
      <c r="AU1830" s="181"/>
      <c r="AY1830" s="181"/>
      <c r="BB1830" s="181"/>
      <c r="BC1830" s="181"/>
      <c r="BD1830" s="181"/>
      <c r="BE1830" s="181"/>
      <c r="BI1830" s="181"/>
      <c r="BL1830" s="181"/>
      <c r="BM1830" s="181"/>
      <c r="BN1830" s="181"/>
      <c r="BO1830" s="181"/>
      <c r="BS1830" s="181"/>
    </row>
    <row r="1831" spans="41:71">
      <c r="AO1831" s="38">
        <f t="shared" si="402"/>
        <v>0</v>
      </c>
      <c r="AP1831" s="38">
        <f t="shared" si="403"/>
        <v>0</v>
      </c>
      <c r="AR1831" s="181"/>
      <c r="AS1831" s="181"/>
      <c r="AT1831" s="181"/>
      <c r="AU1831" s="181"/>
      <c r="AY1831" s="181"/>
      <c r="BB1831" s="181"/>
      <c r="BC1831" s="181"/>
      <c r="BD1831" s="181"/>
      <c r="BE1831" s="181"/>
      <c r="BI1831" s="181"/>
      <c r="BL1831" s="181"/>
      <c r="BM1831" s="181"/>
      <c r="BN1831" s="181"/>
      <c r="BO1831" s="181"/>
      <c r="BS1831" s="181"/>
    </row>
    <row r="1832" spans="41:71">
      <c r="AO1832" s="38">
        <f t="shared" si="402"/>
        <v>0</v>
      </c>
      <c r="AP1832" s="38">
        <f t="shared" si="403"/>
        <v>0</v>
      </c>
      <c r="AR1832" s="181"/>
      <c r="AS1832" s="181"/>
      <c r="AT1832" s="181"/>
      <c r="AU1832" s="181"/>
      <c r="AY1832" s="181"/>
      <c r="BB1832" s="181"/>
      <c r="BC1832" s="181"/>
      <c r="BD1832" s="181"/>
      <c r="BE1832" s="181"/>
      <c r="BI1832" s="181"/>
      <c r="BL1832" s="181"/>
      <c r="BM1832" s="181"/>
      <c r="BN1832" s="181"/>
      <c r="BO1832" s="181"/>
      <c r="BS1832" s="181"/>
    </row>
    <row r="1833" spans="41:71">
      <c r="AO1833" s="38">
        <f t="shared" si="402"/>
        <v>0</v>
      </c>
      <c r="AP1833" s="38">
        <f t="shared" si="403"/>
        <v>0</v>
      </c>
      <c r="AR1833" s="181"/>
      <c r="AS1833" s="181"/>
      <c r="AT1833" s="181"/>
      <c r="AU1833" s="181"/>
      <c r="AY1833" s="181"/>
      <c r="BB1833" s="181"/>
      <c r="BC1833" s="181"/>
      <c r="BD1833" s="181"/>
      <c r="BE1833" s="181"/>
      <c r="BI1833" s="181"/>
      <c r="BL1833" s="181"/>
      <c r="BM1833" s="181"/>
      <c r="BN1833" s="181"/>
      <c r="BO1833" s="181"/>
      <c r="BS1833" s="181"/>
    </row>
    <row r="1834" spans="41:71">
      <c r="AO1834" s="38">
        <f t="shared" si="402"/>
        <v>0</v>
      </c>
      <c r="AP1834" s="38">
        <f t="shared" si="403"/>
        <v>0</v>
      </c>
      <c r="AR1834" s="181"/>
      <c r="AS1834" s="181"/>
      <c r="AT1834" s="181"/>
      <c r="AU1834" s="181"/>
      <c r="AY1834" s="181"/>
      <c r="BB1834" s="181"/>
      <c r="BC1834" s="181"/>
      <c r="BD1834" s="181"/>
      <c r="BE1834" s="181"/>
      <c r="BI1834" s="181"/>
      <c r="BL1834" s="181"/>
      <c r="BM1834" s="181"/>
      <c r="BN1834" s="181"/>
      <c r="BO1834" s="181"/>
      <c r="BS1834" s="181"/>
    </row>
    <row r="1835" spans="41:71">
      <c r="AO1835" s="38">
        <f t="shared" si="402"/>
        <v>0</v>
      </c>
      <c r="AP1835" s="38">
        <f t="shared" si="403"/>
        <v>0</v>
      </c>
      <c r="AR1835" s="181"/>
      <c r="AS1835" s="181"/>
      <c r="AT1835" s="181"/>
      <c r="AU1835" s="181"/>
      <c r="AY1835" s="181"/>
      <c r="BB1835" s="181"/>
      <c r="BC1835" s="181"/>
      <c r="BD1835" s="181"/>
      <c r="BE1835" s="181"/>
      <c r="BI1835" s="181"/>
      <c r="BL1835" s="181"/>
      <c r="BM1835" s="181"/>
      <c r="BN1835" s="181"/>
      <c r="BO1835" s="181"/>
      <c r="BS1835" s="181"/>
    </row>
    <row r="1836" spans="41:71">
      <c r="AO1836" s="38">
        <f t="shared" si="402"/>
        <v>0</v>
      </c>
      <c r="AP1836" s="38">
        <f t="shared" si="403"/>
        <v>0</v>
      </c>
      <c r="AR1836" s="181"/>
      <c r="AS1836" s="181"/>
      <c r="AT1836" s="181"/>
      <c r="AU1836" s="181"/>
      <c r="AY1836" s="181"/>
      <c r="BB1836" s="181"/>
      <c r="BC1836" s="181"/>
      <c r="BD1836" s="181"/>
      <c r="BE1836" s="181"/>
      <c r="BI1836" s="181"/>
      <c r="BL1836" s="181"/>
      <c r="BM1836" s="181"/>
      <c r="BN1836" s="181"/>
      <c r="BO1836" s="181"/>
      <c r="BS1836" s="181"/>
    </row>
    <row r="1837" spans="41:71">
      <c r="AO1837" s="38">
        <f t="shared" si="402"/>
        <v>0</v>
      </c>
      <c r="AP1837" s="38">
        <f t="shared" si="403"/>
        <v>0</v>
      </c>
      <c r="AR1837" s="181"/>
      <c r="AS1837" s="181"/>
      <c r="AT1837" s="181"/>
      <c r="AU1837" s="181"/>
      <c r="AY1837" s="181"/>
      <c r="BB1837" s="181"/>
      <c r="BC1837" s="181"/>
      <c r="BD1837" s="181"/>
      <c r="BE1837" s="181"/>
      <c r="BI1837" s="181"/>
      <c r="BL1837" s="181"/>
      <c r="BM1837" s="181"/>
      <c r="BN1837" s="181"/>
      <c r="BO1837" s="181"/>
      <c r="BS1837" s="181"/>
    </row>
    <row r="1838" spans="41:71">
      <c r="AO1838" s="38">
        <f t="shared" si="402"/>
        <v>0</v>
      </c>
      <c r="AP1838" s="38">
        <f t="shared" si="403"/>
        <v>0</v>
      </c>
      <c r="AR1838" s="181"/>
      <c r="AS1838" s="181"/>
      <c r="AT1838" s="181"/>
      <c r="AU1838" s="181"/>
      <c r="AY1838" s="181"/>
      <c r="BB1838" s="181"/>
      <c r="BC1838" s="181"/>
      <c r="BD1838" s="181"/>
      <c r="BE1838" s="181"/>
      <c r="BI1838" s="181"/>
      <c r="BL1838" s="181"/>
      <c r="BM1838" s="181"/>
      <c r="BN1838" s="181"/>
      <c r="BO1838" s="181"/>
      <c r="BS1838" s="181"/>
    </row>
    <row r="1839" spans="41:71">
      <c r="AO1839" s="38">
        <f t="shared" si="402"/>
        <v>0</v>
      </c>
      <c r="AP1839" s="38">
        <f t="shared" si="403"/>
        <v>0</v>
      </c>
      <c r="AR1839" s="181"/>
      <c r="AS1839" s="181"/>
      <c r="AT1839" s="181"/>
      <c r="AU1839" s="181"/>
      <c r="AY1839" s="181"/>
      <c r="BB1839" s="181"/>
      <c r="BC1839" s="181"/>
      <c r="BD1839" s="181"/>
      <c r="BE1839" s="181"/>
      <c r="BI1839" s="181"/>
      <c r="BL1839" s="181"/>
      <c r="BM1839" s="181"/>
      <c r="BN1839" s="181"/>
      <c r="BO1839" s="181"/>
      <c r="BS1839" s="181"/>
    </row>
    <row r="1840" spans="41:71">
      <c r="AO1840" s="38">
        <f t="shared" si="402"/>
        <v>0</v>
      </c>
      <c r="AP1840" s="38">
        <f t="shared" si="403"/>
        <v>0</v>
      </c>
      <c r="AR1840" s="181"/>
      <c r="AS1840" s="181"/>
      <c r="AT1840" s="181"/>
      <c r="AU1840" s="181"/>
      <c r="AY1840" s="181"/>
      <c r="BB1840" s="181"/>
      <c r="BC1840" s="181"/>
      <c r="BD1840" s="181"/>
      <c r="BE1840" s="181"/>
      <c r="BI1840" s="181"/>
      <c r="BL1840" s="181"/>
      <c r="BM1840" s="181"/>
      <c r="BN1840" s="181"/>
      <c r="BO1840" s="181"/>
      <c r="BS1840" s="181"/>
    </row>
    <row r="1841" spans="41:71">
      <c r="AO1841" s="38">
        <f t="shared" si="402"/>
        <v>0</v>
      </c>
      <c r="AP1841" s="38">
        <f t="shared" si="403"/>
        <v>0</v>
      </c>
      <c r="AR1841" s="181"/>
      <c r="AS1841" s="181"/>
      <c r="AT1841" s="181"/>
      <c r="AU1841" s="181"/>
      <c r="AY1841" s="181"/>
      <c r="BB1841" s="181"/>
      <c r="BC1841" s="181"/>
      <c r="BD1841" s="181"/>
      <c r="BE1841" s="181"/>
      <c r="BI1841" s="181"/>
      <c r="BL1841" s="181"/>
      <c r="BM1841" s="181"/>
      <c r="BN1841" s="181"/>
      <c r="BO1841" s="181"/>
      <c r="BS1841" s="181"/>
    </row>
    <row r="1842" spans="41:71">
      <c r="AO1842" s="38">
        <f t="shared" si="402"/>
        <v>0</v>
      </c>
      <c r="AP1842" s="38">
        <f t="shared" si="403"/>
        <v>0</v>
      </c>
      <c r="AR1842" s="181"/>
      <c r="AS1842" s="181"/>
      <c r="AT1842" s="181"/>
      <c r="AU1842" s="181"/>
      <c r="AY1842" s="181"/>
      <c r="BB1842" s="181"/>
      <c r="BC1842" s="181"/>
      <c r="BD1842" s="181"/>
      <c r="BE1842" s="181"/>
      <c r="BI1842" s="181"/>
      <c r="BL1842" s="181"/>
      <c r="BM1842" s="181"/>
      <c r="BN1842" s="181"/>
      <c r="BO1842" s="181"/>
      <c r="BS1842" s="181"/>
    </row>
    <row r="1843" spans="41:71">
      <c r="AO1843" s="38">
        <f t="shared" si="402"/>
        <v>0</v>
      </c>
      <c r="AP1843" s="38">
        <f t="shared" si="403"/>
        <v>0</v>
      </c>
      <c r="AR1843" s="181"/>
      <c r="AS1843" s="181"/>
      <c r="AT1843" s="181"/>
      <c r="AU1843" s="181"/>
      <c r="AY1843" s="181"/>
      <c r="BB1843" s="181"/>
      <c r="BC1843" s="181"/>
      <c r="BD1843" s="181"/>
      <c r="BE1843" s="181"/>
      <c r="BI1843" s="181"/>
      <c r="BL1843" s="181"/>
      <c r="BM1843" s="181"/>
      <c r="BN1843" s="181"/>
      <c r="BO1843" s="181"/>
      <c r="BS1843" s="181"/>
    </row>
    <row r="1844" spans="41:71">
      <c r="AO1844" s="38">
        <f t="shared" si="402"/>
        <v>0</v>
      </c>
      <c r="AP1844" s="38">
        <f t="shared" si="403"/>
        <v>0</v>
      </c>
      <c r="AR1844" s="181"/>
      <c r="AS1844" s="181"/>
      <c r="AT1844" s="181"/>
      <c r="AU1844" s="181"/>
      <c r="AY1844" s="181"/>
      <c r="BB1844" s="181"/>
      <c r="BC1844" s="181"/>
      <c r="BD1844" s="181"/>
      <c r="BE1844" s="181"/>
      <c r="BI1844" s="181"/>
      <c r="BL1844" s="181"/>
      <c r="BM1844" s="181"/>
      <c r="BN1844" s="181"/>
      <c r="BO1844" s="181"/>
      <c r="BS1844" s="181"/>
    </row>
    <row r="1845" spans="41:71">
      <c r="AO1845" s="38">
        <f t="shared" si="402"/>
        <v>0</v>
      </c>
      <c r="AP1845" s="38">
        <f t="shared" si="403"/>
        <v>0</v>
      </c>
      <c r="AR1845" s="181"/>
      <c r="AS1845" s="181"/>
      <c r="AT1845" s="181"/>
      <c r="AU1845" s="181"/>
      <c r="AY1845" s="181"/>
      <c r="BB1845" s="181"/>
      <c r="BC1845" s="181"/>
      <c r="BD1845" s="181"/>
      <c r="BE1845" s="181"/>
      <c r="BI1845" s="181"/>
      <c r="BL1845" s="181"/>
      <c r="BM1845" s="181"/>
      <c r="BN1845" s="181"/>
      <c r="BO1845" s="181"/>
      <c r="BS1845" s="181"/>
    </row>
    <row r="1846" spans="41:71">
      <c r="AO1846" s="38">
        <f t="shared" si="402"/>
        <v>0</v>
      </c>
      <c r="AP1846" s="38">
        <f t="shared" si="403"/>
        <v>0</v>
      </c>
      <c r="AR1846" s="181"/>
      <c r="AS1846" s="181"/>
      <c r="AT1846" s="181"/>
      <c r="AU1846" s="181"/>
      <c r="AY1846" s="181"/>
      <c r="BB1846" s="181"/>
      <c r="BC1846" s="181"/>
      <c r="BD1846" s="181"/>
      <c r="BE1846" s="181"/>
      <c r="BI1846" s="181"/>
      <c r="BL1846" s="181"/>
      <c r="BM1846" s="181"/>
      <c r="BN1846" s="181"/>
      <c r="BO1846" s="181"/>
      <c r="BS1846" s="181"/>
    </row>
    <row r="1847" spans="41:71">
      <c r="AO1847" s="38">
        <f t="shared" si="402"/>
        <v>0</v>
      </c>
      <c r="AP1847" s="38">
        <f t="shared" si="403"/>
        <v>0</v>
      </c>
      <c r="AR1847" s="181"/>
      <c r="AS1847" s="181"/>
      <c r="AT1847" s="181"/>
      <c r="AU1847" s="181"/>
      <c r="AY1847" s="181"/>
      <c r="BB1847" s="181"/>
      <c r="BC1847" s="181"/>
      <c r="BD1847" s="181"/>
      <c r="BE1847" s="181"/>
      <c r="BI1847" s="181"/>
      <c r="BL1847" s="181"/>
      <c r="BM1847" s="181"/>
      <c r="BN1847" s="181"/>
      <c r="BO1847" s="181"/>
      <c r="BS1847" s="181"/>
    </row>
    <row r="1848" spans="41:71">
      <c r="AO1848" s="38">
        <f t="shared" si="402"/>
        <v>0</v>
      </c>
      <c r="AP1848" s="38">
        <f t="shared" si="403"/>
        <v>0</v>
      </c>
      <c r="AR1848" s="181"/>
      <c r="AS1848" s="181"/>
      <c r="AT1848" s="181"/>
      <c r="AU1848" s="181"/>
      <c r="AY1848" s="181"/>
      <c r="BB1848" s="181"/>
      <c r="BC1848" s="181"/>
      <c r="BD1848" s="181"/>
      <c r="BE1848" s="181"/>
      <c r="BI1848" s="181"/>
      <c r="BL1848" s="181"/>
      <c r="BM1848" s="181"/>
      <c r="BN1848" s="181"/>
      <c r="BO1848" s="181"/>
      <c r="BS1848" s="181"/>
    </row>
    <row r="1849" spans="41:71">
      <c r="AO1849" s="38">
        <f t="shared" si="402"/>
        <v>0</v>
      </c>
      <c r="AP1849" s="38">
        <f t="shared" si="403"/>
        <v>0</v>
      </c>
      <c r="AR1849" s="181"/>
      <c r="AS1849" s="181"/>
      <c r="AT1849" s="181"/>
      <c r="AU1849" s="181"/>
      <c r="AY1849" s="181"/>
      <c r="BB1849" s="181"/>
      <c r="BC1849" s="181"/>
      <c r="BD1849" s="181"/>
      <c r="BE1849" s="181"/>
      <c r="BI1849" s="181"/>
      <c r="BL1849" s="181"/>
      <c r="BM1849" s="181"/>
      <c r="BN1849" s="181"/>
      <c r="BO1849" s="181"/>
      <c r="BS1849" s="181"/>
    </row>
    <row r="1850" spans="41:71">
      <c r="AO1850" s="38">
        <f t="shared" si="402"/>
        <v>0</v>
      </c>
      <c r="AP1850" s="38">
        <f t="shared" si="403"/>
        <v>0</v>
      </c>
      <c r="AR1850" s="181"/>
      <c r="AS1850" s="181"/>
      <c r="AT1850" s="181"/>
      <c r="AU1850" s="181"/>
      <c r="AY1850" s="181"/>
      <c r="BB1850" s="181"/>
      <c r="BC1850" s="181"/>
      <c r="BD1850" s="181"/>
      <c r="BE1850" s="181"/>
      <c r="BI1850" s="181"/>
      <c r="BL1850" s="181"/>
      <c r="BM1850" s="181"/>
      <c r="BN1850" s="181"/>
      <c r="BO1850" s="181"/>
      <c r="BS1850" s="181"/>
    </row>
    <row r="1851" spans="41:71">
      <c r="AO1851" s="38">
        <f t="shared" si="402"/>
        <v>0</v>
      </c>
      <c r="AP1851" s="38">
        <f t="shared" si="403"/>
        <v>0</v>
      </c>
      <c r="AR1851" s="181"/>
      <c r="AS1851" s="181"/>
      <c r="AT1851" s="181"/>
      <c r="AU1851" s="181"/>
      <c r="AY1851" s="181"/>
      <c r="BB1851" s="181"/>
      <c r="BC1851" s="181"/>
      <c r="BD1851" s="181"/>
      <c r="BE1851" s="181"/>
      <c r="BI1851" s="181"/>
      <c r="BL1851" s="181"/>
      <c r="BM1851" s="181"/>
      <c r="BN1851" s="181"/>
      <c r="BO1851" s="181"/>
      <c r="BS1851" s="181"/>
    </row>
    <row r="1852" spans="41:71">
      <c r="AO1852" s="38">
        <f t="shared" si="402"/>
        <v>0</v>
      </c>
      <c r="AP1852" s="38">
        <f t="shared" si="403"/>
        <v>0</v>
      </c>
      <c r="AR1852" s="181"/>
      <c r="AS1852" s="181"/>
      <c r="AT1852" s="181"/>
      <c r="AU1852" s="181"/>
      <c r="AY1852" s="181"/>
      <c r="BB1852" s="181"/>
      <c r="BC1852" s="181"/>
      <c r="BD1852" s="181"/>
      <c r="BE1852" s="181"/>
      <c r="BI1852" s="181"/>
      <c r="BL1852" s="181"/>
      <c r="BM1852" s="181"/>
      <c r="BN1852" s="181"/>
      <c r="BO1852" s="181"/>
      <c r="BS1852" s="181"/>
    </row>
    <row r="1853" spans="41:71">
      <c r="AO1853" s="38">
        <f t="shared" si="402"/>
        <v>0</v>
      </c>
      <c r="AP1853" s="38">
        <f t="shared" si="403"/>
        <v>0</v>
      </c>
      <c r="AR1853" s="181"/>
      <c r="AS1853" s="181"/>
      <c r="AT1853" s="181"/>
      <c r="AU1853" s="181"/>
      <c r="AY1853" s="181"/>
      <c r="BB1853" s="181"/>
      <c r="BC1853" s="181"/>
      <c r="BD1853" s="181"/>
      <c r="BE1853" s="181"/>
      <c r="BI1853" s="181"/>
      <c r="BL1853" s="181"/>
      <c r="BM1853" s="181"/>
      <c r="BN1853" s="181"/>
      <c r="BO1853" s="181"/>
      <c r="BS1853" s="181"/>
    </row>
    <row r="1854" spans="41:71">
      <c r="AO1854" s="38">
        <f t="shared" si="402"/>
        <v>0</v>
      </c>
      <c r="AP1854" s="38">
        <f t="shared" si="403"/>
        <v>0</v>
      </c>
      <c r="AR1854" s="181"/>
      <c r="AS1854" s="181"/>
      <c r="AT1854" s="181"/>
      <c r="AU1854" s="181"/>
      <c r="AY1854" s="181"/>
      <c r="BB1854" s="181"/>
      <c r="BC1854" s="181"/>
      <c r="BD1854" s="181"/>
      <c r="BE1854" s="181"/>
      <c r="BI1854" s="181"/>
      <c r="BL1854" s="181"/>
      <c r="BM1854" s="181"/>
      <c r="BN1854" s="181"/>
      <c r="BO1854" s="181"/>
      <c r="BS1854" s="181"/>
    </row>
    <row r="1855" spans="41:71">
      <c r="AO1855" s="38">
        <f t="shared" si="402"/>
        <v>0</v>
      </c>
      <c r="AP1855" s="38">
        <f t="shared" si="403"/>
        <v>0</v>
      </c>
      <c r="AR1855" s="181"/>
      <c r="AS1855" s="181"/>
      <c r="AT1855" s="181"/>
      <c r="AU1855" s="181"/>
      <c r="AY1855" s="181"/>
      <c r="BB1855" s="181"/>
      <c r="BC1855" s="181"/>
      <c r="BD1855" s="181"/>
      <c r="BE1855" s="181"/>
      <c r="BI1855" s="181"/>
      <c r="BL1855" s="181"/>
      <c r="BM1855" s="181"/>
      <c r="BN1855" s="181"/>
      <c r="BO1855" s="181"/>
      <c r="BS1855" s="181"/>
    </row>
    <row r="1856" spans="41:71">
      <c r="AO1856" s="38">
        <f t="shared" si="402"/>
        <v>0</v>
      </c>
      <c r="AP1856" s="38">
        <f t="shared" si="403"/>
        <v>0</v>
      </c>
      <c r="AR1856" s="181"/>
      <c r="AS1856" s="181"/>
      <c r="AT1856" s="181"/>
      <c r="AU1856" s="181"/>
      <c r="AY1856" s="181"/>
      <c r="BB1856" s="181"/>
      <c r="BC1856" s="181"/>
      <c r="BD1856" s="181"/>
      <c r="BE1856" s="181"/>
      <c r="BI1856" s="181"/>
      <c r="BL1856" s="181"/>
      <c r="BM1856" s="181"/>
      <c r="BN1856" s="181"/>
      <c r="BO1856" s="181"/>
      <c r="BS1856" s="181"/>
    </row>
    <row r="1857" spans="41:71">
      <c r="AO1857" s="38">
        <f t="shared" si="402"/>
        <v>0</v>
      </c>
      <c r="AP1857" s="38">
        <f t="shared" si="403"/>
        <v>0</v>
      </c>
      <c r="AR1857" s="181"/>
      <c r="AS1857" s="181"/>
      <c r="AT1857" s="181"/>
      <c r="AU1857" s="181"/>
      <c r="AY1857" s="181"/>
      <c r="BB1857" s="181"/>
      <c r="BC1857" s="181"/>
      <c r="BD1857" s="181"/>
      <c r="BE1857" s="181"/>
      <c r="BI1857" s="181"/>
      <c r="BL1857" s="181"/>
      <c r="BM1857" s="181"/>
      <c r="BN1857" s="181"/>
      <c r="BO1857" s="181"/>
      <c r="BS1857" s="181"/>
    </row>
    <row r="1858" spans="41:71">
      <c r="AO1858" s="38">
        <f t="shared" si="402"/>
        <v>0</v>
      </c>
      <c r="AP1858" s="38">
        <f t="shared" si="403"/>
        <v>0</v>
      </c>
      <c r="AR1858" s="181"/>
      <c r="AS1858" s="181"/>
      <c r="AT1858" s="181"/>
      <c r="AU1858" s="181"/>
      <c r="AY1858" s="181"/>
      <c r="BB1858" s="181"/>
      <c r="BC1858" s="181"/>
      <c r="BD1858" s="181"/>
      <c r="BE1858" s="181"/>
      <c r="BI1858" s="181"/>
      <c r="BL1858" s="181"/>
      <c r="BM1858" s="181"/>
      <c r="BN1858" s="181"/>
      <c r="BO1858" s="181"/>
      <c r="BS1858" s="181"/>
    </row>
    <row r="1859" spans="41:71">
      <c r="AO1859" s="38">
        <f t="shared" si="402"/>
        <v>0</v>
      </c>
      <c r="AP1859" s="38">
        <f t="shared" si="403"/>
        <v>0</v>
      </c>
      <c r="AR1859" s="181"/>
      <c r="AS1859" s="181"/>
      <c r="AT1859" s="181"/>
      <c r="AU1859" s="181"/>
      <c r="AY1859" s="181"/>
      <c r="BB1859" s="181"/>
      <c r="BC1859" s="181"/>
      <c r="BD1859" s="181"/>
      <c r="BE1859" s="181"/>
      <c r="BI1859" s="181"/>
      <c r="BL1859" s="181"/>
      <c r="BM1859" s="181"/>
      <c r="BN1859" s="181"/>
      <c r="BO1859" s="181"/>
      <c r="BS1859" s="181"/>
    </row>
    <row r="1860" spans="41:71">
      <c r="AO1860" s="38">
        <f t="shared" ref="AO1860:AO1923" si="404">B1861+1-1</f>
        <v>0</v>
      </c>
      <c r="AP1860" s="38">
        <f t="shared" ref="AP1860:AP1923" si="405">A1861</f>
        <v>0</v>
      </c>
      <c r="AR1860" s="181"/>
      <c r="AS1860" s="181"/>
      <c r="AT1860" s="181"/>
      <c r="AU1860" s="181"/>
      <c r="AY1860" s="181"/>
      <c r="BB1860" s="181"/>
      <c r="BC1860" s="181"/>
      <c r="BD1860" s="181"/>
      <c r="BE1860" s="181"/>
      <c r="BI1860" s="181"/>
      <c r="BL1860" s="181"/>
      <c r="BM1860" s="181"/>
      <c r="BN1860" s="181"/>
      <c r="BO1860" s="181"/>
      <c r="BS1860" s="181"/>
    </row>
    <row r="1861" spans="41:71">
      <c r="AO1861" s="38">
        <f t="shared" si="404"/>
        <v>0</v>
      </c>
      <c r="AP1861" s="38">
        <f t="shared" si="405"/>
        <v>0</v>
      </c>
      <c r="AR1861" s="181"/>
      <c r="AS1861" s="181"/>
      <c r="AT1861" s="181"/>
      <c r="AU1861" s="181"/>
      <c r="AY1861" s="181"/>
      <c r="BB1861" s="181"/>
      <c r="BC1861" s="181"/>
      <c r="BD1861" s="181"/>
      <c r="BE1861" s="181"/>
      <c r="BI1861" s="181"/>
      <c r="BL1861" s="181"/>
      <c r="BM1861" s="181"/>
      <c r="BN1861" s="181"/>
      <c r="BO1861" s="181"/>
      <c r="BS1861" s="181"/>
    </row>
    <row r="1862" spans="41:71">
      <c r="AO1862" s="38">
        <f t="shared" si="404"/>
        <v>0</v>
      </c>
      <c r="AP1862" s="38">
        <f t="shared" si="405"/>
        <v>0</v>
      </c>
      <c r="AR1862" s="181"/>
      <c r="AS1862" s="181"/>
      <c r="AT1862" s="181"/>
      <c r="AU1862" s="181"/>
      <c r="AY1862" s="181"/>
      <c r="BB1862" s="181"/>
      <c r="BC1862" s="181"/>
      <c r="BD1862" s="181"/>
      <c r="BE1862" s="181"/>
      <c r="BI1862" s="181"/>
      <c r="BL1862" s="181"/>
      <c r="BM1862" s="181"/>
      <c r="BN1862" s="181"/>
      <c r="BO1862" s="181"/>
      <c r="BS1862" s="181"/>
    </row>
    <row r="1863" spans="41:71">
      <c r="AO1863" s="38">
        <f t="shared" si="404"/>
        <v>0</v>
      </c>
      <c r="AP1863" s="38">
        <f t="shared" si="405"/>
        <v>0</v>
      </c>
      <c r="AR1863" s="181"/>
      <c r="AS1863" s="181"/>
      <c r="AT1863" s="181"/>
      <c r="AU1863" s="181"/>
      <c r="AY1863" s="181"/>
      <c r="BB1863" s="181"/>
      <c r="BC1863" s="181"/>
      <c r="BD1863" s="181"/>
      <c r="BE1863" s="181"/>
      <c r="BI1863" s="181"/>
      <c r="BL1863" s="181"/>
      <c r="BM1863" s="181"/>
      <c r="BN1863" s="181"/>
      <c r="BO1863" s="181"/>
      <c r="BS1863" s="181"/>
    </row>
    <row r="1864" spans="41:71">
      <c r="AO1864" s="38">
        <f t="shared" si="404"/>
        <v>0</v>
      </c>
      <c r="AP1864" s="38">
        <f t="shared" si="405"/>
        <v>0</v>
      </c>
      <c r="AR1864" s="181"/>
      <c r="AS1864" s="181"/>
      <c r="AT1864" s="181"/>
      <c r="AU1864" s="181"/>
      <c r="AY1864" s="181"/>
      <c r="BB1864" s="181"/>
      <c r="BC1864" s="181"/>
      <c r="BD1864" s="181"/>
      <c r="BE1864" s="181"/>
      <c r="BI1864" s="181"/>
      <c r="BL1864" s="181"/>
      <c r="BM1864" s="181"/>
      <c r="BN1864" s="181"/>
      <c r="BO1864" s="181"/>
      <c r="BS1864" s="181"/>
    </row>
    <row r="1865" spans="41:71">
      <c r="AO1865" s="38">
        <f t="shared" si="404"/>
        <v>0</v>
      </c>
      <c r="AP1865" s="38">
        <f t="shared" si="405"/>
        <v>0</v>
      </c>
      <c r="AR1865" s="181"/>
      <c r="AS1865" s="181"/>
      <c r="AT1865" s="181"/>
      <c r="AU1865" s="181"/>
      <c r="AY1865" s="181"/>
      <c r="BB1865" s="181"/>
      <c r="BC1865" s="181"/>
      <c r="BD1865" s="181"/>
      <c r="BE1865" s="181"/>
      <c r="BI1865" s="181"/>
      <c r="BL1865" s="181"/>
      <c r="BM1865" s="181"/>
      <c r="BN1865" s="181"/>
      <c r="BO1865" s="181"/>
      <c r="BS1865" s="181"/>
    </row>
    <row r="1866" spans="41:71">
      <c r="AO1866" s="38">
        <f t="shared" si="404"/>
        <v>0</v>
      </c>
      <c r="AP1866" s="38">
        <f t="shared" si="405"/>
        <v>0</v>
      </c>
      <c r="AR1866" s="181"/>
      <c r="AS1866" s="181"/>
      <c r="AT1866" s="181"/>
      <c r="AU1866" s="181"/>
      <c r="AY1866" s="181"/>
      <c r="BB1866" s="181"/>
      <c r="BC1866" s="181"/>
      <c r="BD1866" s="181"/>
      <c r="BE1866" s="181"/>
      <c r="BI1866" s="181"/>
      <c r="BL1866" s="181"/>
      <c r="BM1866" s="181"/>
      <c r="BN1866" s="181"/>
      <c r="BO1866" s="181"/>
      <c r="BS1866" s="181"/>
    </row>
    <row r="1867" spans="41:71">
      <c r="AO1867" s="38">
        <f t="shared" si="404"/>
        <v>0</v>
      </c>
      <c r="AP1867" s="38">
        <f t="shared" si="405"/>
        <v>0</v>
      </c>
      <c r="AR1867" s="181"/>
      <c r="AS1867" s="181"/>
      <c r="AT1867" s="181"/>
      <c r="AU1867" s="181"/>
      <c r="AY1867" s="181"/>
      <c r="BB1867" s="181"/>
      <c r="BC1867" s="181"/>
      <c r="BD1867" s="181"/>
      <c r="BE1867" s="181"/>
      <c r="BI1867" s="181"/>
      <c r="BL1867" s="181"/>
      <c r="BM1867" s="181"/>
      <c r="BN1867" s="181"/>
      <c r="BO1867" s="181"/>
      <c r="BS1867" s="181"/>
    </row>
    <row r="1868" spans="41:71">
      <c r="AO1868" s="38">
        <f t="shared" si="404"/>
        <v>0</v>
      </c>
      <c r="AP1868" s="38">
        <f t="shared" si="405"/>
        <v>0</v>
      </c>
      <c r="AR1868" s="181"/>
      <c r="AS1868" s="181"/>
      <c r="AT1868" s="181"/>
      <c r="AU1868" s="181"/>
      <c r="AY1868" s="181"/>
      <c r="BB1868" s="181"/>
      <c r="BC1868" s="181"/>
      <c r="BD1868" s="181"/>
      <c r="BE1868" s="181"/>
      <c r="BI1868" s="181"/>
      <c r="BL1868" s="181"/>
      <c r="BM1868" s="181"/>
      <c r="BN1868" s="181"/>
      <c r="BO1868" s="181"/>
      <c r="BS1868" s="181"/>
    </row>
    <row r="1869" spans="41:71">
      <c r="AO1869" s="38">
        <f t="shared" si="404"/>
        <v>0</v>
      </c>
      <c r="AP1869" s="38">
        <f t="shared" si="405"/>
        <v>0</v>
      </c>
      <c r="AR1869" s="181"/>
      <c r="AS1869" s="181"/>
      <c r="AT1869" s="181"/>
      <c r="AU1869" s="181"/>
      <c r="AY1869" s="181"/>
      <c r="BB1869" s="181"/>
      <c r="BC1869" s="181"/>
      <c r="BD1869" s="181"/>
      <c r="BE1869" s="181"/>
      <c r="BI1869" s="181"/>
      <c r="BL1869" s="181"/>
      <c r="BM1869" s="181"/>
      <c r="BN1869" s="181"/>
      <c r="BO1869" s="181"/>
      <c r="BS1869" s="181"/>
    </row>
    <row r="1870" spans="41:71">
      <c r="AO1870" s="38">
        <f t="shared" si="404"/>
        <v>0</v>
      </c>
      <c r="AP1870" s="38">
        <f t="shared" si="405"/>
        <v>0</v>
      </c>
      <c r="AR1870" s="181"/>
      <c r="AS1870" s="181"/>
      <c r="AT1870" s="181"/>
      <c r="AU1870" s="181"/>
      <c r="AY1870" s="181"/>
      <c r="BB1870" s="181"/>
      <c r="BC1870" s="181"/>
      <c r="BD1870" s="181"/>
      <c r="BE1870" s="181"/>
      <c r="BI1870" s="181"/>
      <c r="BL1870" s="181"/>
      <c r="BM1870" s="181"/>
      <c r="BN1870" s="181"/>
      <c r="BO1870" s="181"/>
      <c r="BS1870" s="181"/>
    </row>
    <row r="1871" spans="41:71">
      <c r="AO1871" s="38">
        <f t="shared" si="404"/>
        <v>0</v>
      </c>
      <c r="AP1871" s="38">
        <f t="shared" si="405"/>
        <v>0</v>
      </c>
      <c r="AR1871" s="181"/>
      <c r="AS1871" s="181"/>
      <c r="AT1871" s="181"/>
      <c r="AU1871" s="181"/>
      <c r="AY1871" s="181"/>
      <c r="BB1871" s="181"/>
      <c r="BC1871" s="181"/>
      <c r="BD1871" s="181"/>
      <c r="BE1871" s="181"/>
      <c r="BI1871" s="181"/>
      <c r="BL1871" s="181"/>
      <c r="BM1871" s="181"/>
      <c r="BN1871" s="181"/>
      <c r="BO1871" s="181"/>
      <c r="BS1871" s="181"/>
    </row>
    <row r="1872" spans="41:71">
      <c r="AO1872" s="38">
        <f t="shared" si="404"/>
        <v>0</v>
      </c>
      <c r="AP1872" s="38">
        <f t="shared" si="405"/>
        <v>0</v>
      </c>
      <c r="AR1872" s="181"/>
      <c r="AS1872" s="181"/>
      <c r="AT1872" s="181"/>
      <c r="AU1872" s="181"/>
      <c r="AY1872" s="181"/>
      <c r="BB1872" s="181"/>
      <c r="BC1872" s="181"/>
      <c r="BD1872" s="181"/>
      <c r="BE1872" s="181"/>
      <c r="BI1872" s="181"/>
      <c r="BL1872" s="181"/>
      <c r="BM1872" s="181"/>
      <c r="BN1872" s="181"/>
      <c r="BO1872" s="181"/>
      <c r="BS1872" s="181"/>
    </row>
    <row r="1873" spans="41:71">
      <c r="AO1873" s="38">
        <f t="shared" si="404"/>
        <v>0</v>
      </c>
      <c r="AP1873" s="38">
        <f t="shared" si="405"/>
        <v>0</v>
      </c>
      <c r="AR1873" s="181"/>
      <c r="AS1873" s="181"/>
      <c r="AT1873" s="181"/>
      <c r="AU1873" s="181"/>
      <c r="AY1873" s="181"/>
      <c r="BB1873" s="181"/>
      <c r="BC1873" s="181"/>
      <c r="BD1873" s="181"/>
      <c r="BE1873" s="181"/>
      <c r="BI1873" s="181"/>
      <c r="BL1873" s="181"/>
      <c r="BM1873" s="181"/>
      <c r="BN1873" s="181"/>
      <c r="BO1873" s="181"/>
      <c r="BS1873" s="181"/>
    </row>
    <row r="1874" spans="41:71">
      <c r="AO1874" s="38">
        <f t="shared" si="404"/>
        <v>0</v>
      </c>
      <c r="AP1874" s="38">
        <f t="shared" si="405"/>
        <v>0</v>
      </c>
      <c r="AR1874" s="181"/>
      <c r="AS1874" s="181"/>
      <c r="AT1874" s="181"/>
      <c r="AU1874" s="181"/>
      <c r="AY1874" s="181"/>
      <c r="BB1874" s="181"/>
      <c r="BC1874" s="181"/>
      <c r="BD1874" s="181"/>
      <c r="BE1874" s="181"/>
      <c r="BI1874" s="181"/>
      <c r="BL1874" s="181"/>
      <c r="BM1874" s="181"/>
      <c r="BN1874" s="181"/>
      <c r="BO1874" s="181"/>
      <c r="BS1874" s="181"/>
    </row>
    <row r="1875" spans="41:71">
      <c r="AO1875" s="38">
        <f t="shared" si="404"/>
        <v>0</v>
      </c>
      <c r="AP1875" s="38">
        <f t="shared" si="405"/>
        <v>0</v>
      </c>
      <c r="AR1875" s="181"/>
      <c r="AS1875" s="181"/>
      <c r="AT1875" s="181"/>
      <c r="AU1875" s="181"/>
      <c r="AY1875" s="181"/>
      <c r="BB1875" s="181"/>
      <c r="BC1875" s="181"/>
      <c r="BD1875" s="181"/>
      <c r="BE1875" s="181"/>
      <c r="BI1875" s="181"/>
      <c r="BL1875" s="181"/>
      <c r="BM1875" s="181"/>
      <c r="BN1875" s="181"/>
      <c r="BO1875" s="181"/>
      <c r="BS1875" s="181"/>
    </row>
    <row r="1876" spans="41:71">
      <c r="AO1876" s="38">
        <f t="shared" si="404"/>
        <v>0</v>
      </c>
      <c r="AP1876" s="38">
        <f t="shared" si="405"/>
        <v>0</v>
      </c>
      <c r="AR1876" s="181"/>
      <c r="AS1876" s="181"/>
      <c r="AT1876" s="181"/>
      <c r="AU1876" s="181"/>
      <c r="AY1876" s="181"/>
      <c r="BB1876" s="181"/>
      <c r="BC1876" s="181"/>
      <c r="BD1876" s="181"/>
      <c r="BE1876" s="181"/>
      <c r="BI1876" s="181"/>
      <c r="BL1876" s="181"/>
      <c r="BM1876" s="181"/>
      <c r="BN1876" s="181"/>
      <c r="BO1876" s="181"/>
      <c r="BS1876" s="181"/>
    </row>
    <row r="1877" spans="41:71">
      <c r="AO1877" s="38">
        <f t="shared" si="404"/>
        <v>0</v>
      </c>
      <c r="AP1877" s="38">
        <f t="shared" si="405"/>
        <v>0</v>
      </c>
      <c r="AR1877" s="181"/>
      <c r="AS1877" s="181"/>
      <c r="AT1877" s="181"/>
      <c r="AU1877" s="181"/>
      <c r="AY1877" s="181"/>
      <c r="BB1877" s="181"/>
      <c r="BC1877" s="181"/>
      <c r="BD1877" s="181"/>
      <c r="BE1877" s="181"/>
      <c r="BI1877" s="181"/>
      <c r="BL1877" s="181"/>
      <c r="BM1877" s="181"/>
      <c r="BN1877" s="181"/>
      <c r="BO1877" s="181"/>
      <c r="BS1877" s="181"/>
    </row>
    <row r="1878" spans="41:71">
      <c r="AO1878" s="38">
        <f t="shared" si="404"/>
        <v>0</v>
      </c>
      <c r="AP1878" s="38">
        <f t="shared" si="405"/>
        <v>0</v>
      </c>
      <c r="AR1878" s="181"/>
      <c r="AS1878" s="181"/>
      <c r="AT1878" s="181"/>
      <c r="AU1878" s="181"/>
      <c r="AY1878" s="181"/>
      <c r="BB1878" s="181"/>
      <c r="BC1878" s="181"/>
      <c r="BD1878" s="181"/>
      <c r="BE1878" s="181"/>
      <c r="BI1878" s="181"/>
      <c r="BL1878" s="181"/>
      <c r="BM1878" s="181"/>
      <c r="BN1878" s="181"/>
      <c r="BO1878" s="181"/>
      <c r="BS1878" s="181"/>
    </row>
    <row r="1879" spans="41:71">
      <c r="AO1879" s="38">
        <f t="shared" si="404"/>
        <v>0</v>
      </c>
      <c r="AP1879" s="38">
        <f t="shared" si="405"/>
        <v>0</v>
      </c>
      <c r="AR1879" s="181"/>
      <c r="AS1879" s="181"/>
      <c r="AT1879" s="181"/>
      <c r="AU1879" s="181"/>
      <c r="AY1879" s="181"/>
      <c r="BB1879" s="181"/>
      <c r="BC1879" s="181"/>
      <c r="BD1879" s="181"/>
      <c r="BE1879" s="181"/>
      <c r="BI1879" s="181"/>
      <c r="BL1879" s="181"/>
      <c r="BM1879" s="181"/>
      <c r="BN1879" s="181"/>
      <c r="BO1879" s="181"/>
      <c r="BS1879" s="181"/>
    </row>
    <row r="1880" spans="41:71">
      <c r="AO1880" s="38">
        <f t="shared" si="404"/>
        <v>0</v>
      </c>
      <c r="AP1880" s="38">
        <f t="shared" si="405"/>
        <v>0</v>
      </c>
      <c r="AR1880" s="181"/>
      <c r="AS1880" s="181"/>
      <c r="AT1880" s="181"/>
      <c r="AU1880" s="181"/>
      <c r="AY1880" s="181"/>
      <c r="BB1880" s="181"/>
      <c r="BC1880" s="181"/>
      <c r="BD1880" s="181"/>
      <c r="BE1880" s="181"/>
      <c r="BI1880" s="181"/>
      <c r="BL1880" s="181"/>
      <c r="BM1880" s="181"/>
      <c r="BN1880" s="181"/>
      <c r="BO1880" s="181"/>
      <c r="BS1880" s="181"/>
    </row>
    <row r="1881" spans="41:71">
      <c r="AO1881" s="38">
        <f t="shared" si="404"/>
        <v>0</v>
      </c>
      <c r="AP1881" s="38">
        <f t="shared" si="405"/>
        <v>0</v>
      </c>
      <c r="AR1881" s="181"/>
      <c r="AS1881" s="181"/>
      <c r="AT1881" s="181"/>
      <c r="AU1881" s="181"/>
      <c r="AY1881" s="181"/>
      <c r="BB1881" s="181"/>
      <c r="BC1881" s="181"/>
      <c r="BD1881" s="181"/>
      <c r="BE1881" s="181"/>
      <c r="BI1881" s="181"/>
      <c r="BL1881" s="181"/>
      <c r="BM1881" s="181"/>
      <c r="BN1881" s="181"/>
      <c r="BO1881" s="181"/>
      <c r="BS1881" s="181"/>
    </row>
    <row r="1882" spans="41:71">
      <c r="AO1882" s="38">
        <f t="shared" si="404"/>
        <v>0</v>
      </c>
      <c r="AP1882" s="38">
        <f t="shared" si="405"/>
        <v>0</v>
      </c>
      <c r="AR1882" s="181"/>
      <c r="AS1882" s="181"/>
      <c r="AT1882" s="181"/>
      <c r="AU1882" s="181"/>
      <c r="AY1882" s="181"/>
      <c r="BB1882" s="181"/>
      <c r="BC1882" s="181"/>
      <c r="BD1882" s="181"/>
      <c r="BE1882" s="181"/>
      <c r="BI1882" s="181"/>
      <c r="BL1882" s="181"/>
      <c r="BM1882" s="181"/>
      <c r="BN1882" s="181"/>
      <c r="BO1882" s="181"/>
      <c r="BS1882" s="181"/>
    </row>
    <row r="1883" spans="41:71">
      <c r="AO1883" s="38">
        <f t="shared" si="404"/>
        <v>0</v>
      </c>
      <c r="AP1883" s="38">
        <f t="shared" si="405"/>
        <v>0</v>
      </c>
      <c r="AR1883" s="181"/>
      <c r="AS1883" s="181"/>
      <c r="AT1883" s="181"/>
      <c r="AU1883" s="181"/>
      <c r="AY1883" s="181"/>
      <c r="BB1883" s="181"/>
      <c r="BC1883" s="181"/>
      <c r="BD1883" s="181"/>
      <c r="BE1883" s="181"/>
      <c r="BI1883" s="181"/>
      <c r="BL1883" s="181"/>
      <c r="BM1883" s="181"/>
      <c r="BN1883" s="181"/>
      <c r="BO1883" s="181"/>
      <c r="BS1883" s="181"/>
    </row>
    <row r="1884" spans="41:71">
      <c r="AO1884" s="38">
        <f t="shared" si="404"/>
        <v>0</v>
      </c>
      <c r="AP1884" s="38">
        <f t="shared" si="405"/>
        <v>0</v>
      </c>
      <c r="AR1884" s="181"/>
      <c r="AS1884" s="181"/>
      <c r="AT1884" s="181"/>
      <c r="AU1884" s="181"/>
      <c r="AY1884" s="181"/>
      <c r="BB1884" s="181"/>
      <c r="BC1884" s="181"/>
      <c r="BD1884" s="181"/>
      <c r="BE1884" s="181"/>
      <c r="BI1884" s="181"/>
      <c r="BL1884" s="181"/>
      <c r="BM1884" s="181"/>
      <c r="BN1884" s="181"/>
      <c r="BO1884" s="181"/>
      <c r="BS1884" s="181"/>
    </row>
    <row r="1885" spans="41:71">
      <c r="AO1885" s="38">
        <f t="shared" si="404"/>
        <v>0</v>
      </c>
      <c r="AP1885" s="38">
        <f t="shared" si="405"/>
        <v>0</v>
      </c>
      <c r="AR1885" s="181"/>
      <c r="AS1885" s="181"/>
      <c r="AT1885" s="181"/>
      <c r="AU1885" s="181"/>
      <c r="AY1885" s="181"/>
      <c r="BB1885" s="181"/>
      <c r="BC1885" s="181"/>
      <c r="BD1885" s="181"/>
      <c r="BE1885" s="181"/>
      <c r="BI1885" s="181"/>
      <c r="BL1885" s="181"/>
      <c r="BM1885" s="181"/>
      <c r="BN1885" s="181"/>
      <c r="BO1885" s="181"/>
      <c r="BS1885" s="181"/>
    </row>
    <row r="1886" spans="41:71">
      <c r="AO1886" s="38">
        <f t="shared" si="404"/>
        <v>0</v>
      </c>
      <c r="AP1886" s="38">
        <f t="shared" si="405"/>
        <v>0</v>
      </c>
      <c r="AR1886" s="181"/>
      <c r="AS1886" s="181"/>
      <c r="AT1886" s="181"/>
      <c r="AU1886" s="181"/>
      <c r="AY1886" s="181"/>
      <c r="BB1886" s="181"/>
      <c r="BC1886" s="181"/>
      <c r="BD1886" s="181"/>
      <c r="BE1886" s="181"/>
      <c r="BI1886" s="181"/>
      <c r="BL1886" s="181"/>
      <c r="BM1886" s="181"/>
      <c r="BN1886" s="181"/>
      <c r="BO1886" s="181"/>
      <c r="BS1886" s="181"/>
    </row>
    <row r="1887" spans="41:71">
      <c r="AO1887" s="38">
        <f t="shared" si="404"/>
        <v>0</v>
      </c>
      <c r="AP1887" s="38">
        <f t="shared" si="405"/>
        <v>0</v>
      </c>
      <c r="AR1887" s="181"/>
      <c r="AS1887" s="181"/>
      <c r="AT1887" s="181"/>
      <c r="AU1887" s="181"/>
      <c r="AY1887" s="181"/>
      <c r="BB1887" s="181"/>
      <c r="BC1887" s="181"/>
      <c r="BD1887" s="181"/>
      <c r="BE1887" s="181"/>
      <c r="BI1887" s="181"/>
      <c r="BL1887" s="181"/>
      <c r="BM1887" s="181"/>
      <c r="BN1887" s="181"/>
      <c r="BO1887" s="181"/>
      <c r="BS1887" s="181"/>
    </row>
    <row r="1888" spans="41:71">
      <c r="AO1888" s="38">
        <f t="shared" si="404"/>
        <v>0</v>
      </c>
      <c r="AP1888" s="38">
        <f t="shared" si="405"/>
        <v>0</v>
      </c>
      <c r="AR1888" s="181"/>
      <c r="AS1888" s="181"/>
      <c r="AT1888" s="181"/>
      <c r="AU1888" s="181"/>
      <c r="AY1888" s="181"/>
      <c r="BB1888" s="181"/>
      <c r="BC1888" s="181"/>
      <c r="BD1888" s="181"/>
      <c r="BE1888" s="181"/>
      <c r="BI1888" s="181"/>
      <c r="BL1888" s="181"/>
      <c r="BM1888" s="181"/>
      <c r="BN1888" s="181"/>
      <c r="BO1888" s="181"/>
      <c r="BS1888" s="181"/>
    </row>
    <row r="1889" spans="41:71">
      <c r="AO1889" s="38">
        <f t="shared" si="404"/>
        <v>0</v>
      </c>
      <c r="AP1889" s="38">
        <f t="shared" si="405"/>
        <v>0</v>
      </c>
      <c r="AR1889" s="181"/>
      <c r="AS1889" s="181"/>
      <c r="AT1889" s="181"/>
      <c r="AU1889" s="181"/>
      <c r="AY1889" s="181"/>
      <c r="BB1889" s="181"/>
      <c r="BC1889" s="181"/>
      <c r="BD1889" s="181"/>
      <c r="BE1889" s="181"/>
      <c r="BI1889" s="181"/>
      <c r="BL1889" s="181"/>
      <c r="BM1889" s="181"/>
      <c r="BN1889" s="181"/>
      <c r="BO1889" s="181"/>
      <c r="BS1889" s="181"/>
    </row>
    <row r="1890" spans="41:71">
      <c r="AO1890" s="38">
        <f t="shared" si="404"/>
        <v>0</v>
      </c>
      <c r="AP1890" s="38">
        <f t="shared" si="405"/>
        <v>0</v>
      </c>
      <c r="AR1890" s="181"/>
      <c r="AS1890" s="181"/>
      <c r="AT1890" s="181"/>
      <c r="AU1890" s="181"/>
      <c r="AY1890" s="181"/>
      <c r="BB1890" s="181"/>
      <c r="BC1890" s="181"/>
      <c r="BD1890" s="181"/>
      <c r="BE1890" s="181"/>
      <c r="BI1890" s="181"/>
      <c r="BL1890" s="181"/>
      <c r="BM1890" s="181"/>
      <c r="BN1890" s="181"/>
      <c r="BO1890" s="181"/>
      <c r="BS1890" s="181"/>
    </row>
    <row r="1891" spans="41:71">
      <c r="AO1891" s="38">
        <f t="shared" si="404"/>
        <v>0</v>
      </c>
      <c r="AP1891" s="38">
        <f t="shared" si="405"/>
        <v>0</v>
      </c>
      <c r="AR1891" s="181"/>
      <c r="AS1891" s="181"/>
      <c r="AT1891" s="181"/>
      <c r="AU1891" s="181"/>
      <c r="AY1891" s="181"/>
      <c r="BB1891" s="181"/>
      <c r="BC1891" s="181"/>
      <c r="BD1891" s="181"/>
      <c r="BE1891" s="181"/>
      <c r="BI1891" s="181"/>
      <c r="BL1891" s="181"/>
      <c r="BM1891" s="181"/>
      <c r="BN1891" s="181"/>
      <c r="BO1891" s="181"/>
      <c r="BS1891" s="181"/>
    </row>
    <row r="1892" spans="41:71">
      <c r="AO1892" s="38">
        <f t="shared" si="404"/>
        <v>0</v>
      </c>
      <c r="AP1892" s="38">
        <f t="shared" si="405"/>
        <v>0</v>
      </c>
      <c r="AR1892" s="181"/>
      <c r="AS1892" s="181"/>
      <c r="AT1892" s="181"/>
      <c r="AU1892" s="181"/>
      <c r="AY1892" s="181"/>
      <c r="BB1892" s="181"/>
      <c r="BC1892" s="181"/>
      <c r="BD1892" s="181"/>
      <c r="BE1892" s="181"/>
      <c r="BI1892" s="181"/>
      <c r="BL1892" s="181"/>
      <c r="BM1892" s="181"/>
      <c r="BN1892" s="181"/>
      <c r="BO1892" s="181"/>
      <c r="BS1892" s="181"/>
    </row>
    <row r="1893" spans="41:71">
      <c r="AO1893" s="38">
        <f t="shared" si="404"/>
        <v>0</v>
      </c>
      <c r="AP1893" s="38">
        <f t="shared" si="405"/>
        <v>0</v>
      </c>
      <c r="AR1893" s="181"/>
      <c r="AS1893" s="181"/>
      <c r="AT1893" s="181"/>
      <c r="AU1893" s="181"/>
      <c r="AY1893" s="181"/>
      <c r="BB1893" s="181"/>
      <c r="BC1893" s="181"/>
      <c r="BD1893" s="181"/>
      <c r="BE1893" s="181"/>
      <c r="BI1893" s="181"/>
      <c r="BL1893" s="181"/>
      <c r="BM1893" s="181"/>
      <c r="BN1893" s="181"/>
      <c r="BO1893" s="181"/>
      <c r="BS1893" s="181"/>
    </row>
    <row r="1894" spans="41:71">
      <c r="AO1894" s="38">
        <f t="shared" si="404"/>
        <v>0</v>
      </c>
      <c r="AP1894" s="38">
        <f t="shared" si="405"/>
        <v>0</v>
      </c>
      <c r="AR1894" s="181"/>
      <c r="AS1894" s="181"/>
      <c r="AT1894" s="181"/>
      <c r="AU1894" s="181"/>
      <c r="AY1894" s="181"/>
      <c r="BB1894" s="181"/>
      <c r="BC1894" s="181"/>
      <c r="BD1894" s="181"/>
      <c r="BE1894" s="181"/>
      <c r="BI1894" s="181"/>
      <c r="BL1894" s="181"/>
      <c r="BM1894" s="181"/>
      <c r="BN1894" s="181"/>
      <c r="BO1894" s="181"/>
      <c r="BS1894" s="181"/>
    </row>
    <row r="1895" spans="41:71">
      <c r="AO1895" s="38">
        <f t="shared" si="404"/>
        <v>0</v>
      </c>
      <c r="AP1895" s="38">
        <f t="shared" si="405"/>
        <v>0</v>
      </c>
      <c r="AR1895" s="181"/>
      <c r="AS1895" s="181"/>
      <c r="AT1895" s="181"/>
      <c r="AU1895" s="181"/>
      <c r="AY1895" s="181"/>
      <c r="BB1895" s="181"/>
      <c r="BC1895" s="181"/>
      <c r="BD1895" s="181"/>
      <c r="BE1895" s="181"/>
      <c r="BI1895" s="181"/>
      <c r="BL1895" s="181"/>
      <c r="BM1895" s="181"/>
      <c r="BN1895" s="181"/>
      <c r="BO1895" s="181"/>
      <c r="BS1895" s="181"/>
    </row>
    <row r="1896" spans="41:71">
      <c r="AO1896" s="38">
        <f t="shared" si="404"/>
        <v>0</v>
      </c>
      <c r="AP1896" s="38">
        <f t="shared" si="405"/>
        <v>0</v>
      </c>
      <c r="AR1896" s="181"/>
      <c r="AS1896" s="181"/>
      <c r="AT1896" s="181"/>
      <c r="AU1896" s="181"/>
      <c r="AY1896" s="181"/>
      <c r="BB1896" s="181"/>
      <c r="BC1896" s="181"/>
      <c r="BD1896" s="181"/>
      <c r="BE1896" s="181"/>
      <c r="BI1896" s="181"/>
      <c r="BL1896" s="181"/>
      <c r="BM1896" s="181"/>
      <c r="BN1896" s="181"/>
      <c r="BO1896" s="181"/>
      <c r="BS1896" s="181"/>
    </row>
    <row r="1897" spans="41:71">
      <c r="AO1897" s="38">
        <f t="shared" si="404"/>
        <v>0</v>
      </c>
      <c r="AP1897" s="38">
        <f t="shared" si="405"/>
        <v>0</v>
      </c>
      <c r="AR1897" s="181"/>
      <c r="AS1897" s="181"/>
      <c r="AT1897" s="181"/>
      <c r="AU1897" s="181"/>
      <c r="AY1897" s="181"/>
      <c r="BB1897" s="181"/>
      <c r="BC1897" s="181"/>
      <c r="BD1897" s="181"/>
      <c r="BE1897" s="181"/>
      <c r="BI1897" s="181"/>
      <c r="BL1897" s="181"/>
      <c r="BM1897" s="181"/>
      <c r="BN1897" s="181"/>
      <c r="BO1897" s="181"/>
      <c r="BS1897" s="181"/>
    </row>
    <row r="1898" spans="41:71">
      <c r="AO1898" s="38">
        <f t="shared" si="404"/>
        <v>0</v>
      </c>
      <c r="AP1898" s="38">
        <f t="shared" si="405"/>
        <v>0</v>
      </c>
      <c r="AR1898" s="181"/>
      <c r="AS1898" s="181"/>
      <c r="AT1898" s="181"/>
      <c r="AU1898" s="181"/>
      <c r="AY1898" s="181"/>
      <c r="BB1898" s="181"/>
      <c r="BC1898" s="181"/>
      <c r="BD1898" s="181"/>
      <c r="BE1898" s="181"/>
      <c r="BI1898" s="181"/>
      <c r="BL1898" s="181"/>
      <c r="BM1898" s="181"/>
      <c r="BN1898" s="181"/>
      <c r="BO1898" s="181"/>
      <c r="BS1898" s="181"/>
    </row>
    <row r="1899" spans="41:71">
      <c r="AO1899" s="38">
        <f t="shared" si="404"/>
        <v>0</v>
      </c>
      <c r="AP1899" s="38">
        <f t="shared" si="405"/>
        <v>0</v>
      </c>
      <c r="AR1899" s="181"/>
      <c r="AS1899" s="181"/>
      <c r="AT1899" s="181"/>
      <c r="AU1899" s="181"/>
      <c r="AY1899" s="181"/>
      <c r="BB1899" s="181"/>
      <c r="BC1899" s="181"/>
      <c r="BD1899" s="181"/>
      <c r="BE1899" s="181"/>
      <c r="BI1899" s="181"/>
      <c r="BL1899" s="181"/>
      <c r="BM1899" s="181"/>
      <c r="BN1899" s="181"/>
      <c r="BO1899" s="181"/>
      <c r="BS1899" s="181"/>
    </row>
    <row r="1900" spans="41:71">
      <c r="AO1900" s="38">
        <f t="shared" si="404"/>
        <v>0</v>
      </c>
      <c r="AP1900" s="38">
        <f t="shared" si="405"/>
        <v>0</v>
      </c>
      <c r="AR1900" s="181"/>
      <c r="AS1900" s="181"/>
      <c r="AT1900" s="181"/>
      <c r="AU1900" s="181"/>
      <c r="AY1900" s="181"/>
      <c r="BB1900" s="181"/>
      <c r="BC1900" s="181"/>
      <c r="BD1900" s="181"/>
      <c r="BE1900" s="181"/>
      <c r="BI1900" s="181"/>
      <c r="BL1900" s="181"/>
      <c r="BM1900" s="181"/>
      <c r="BN1900" s="181"/>
      <c r="BO1900" s="181"/>
      <c r="BS1900" s="181"/>
    </row>
    <row r="1901" spans="41:71">
      <c r="AO1901" s="38">
        <f t="shared" si="404"/>
        <v>0</v>
      </c>
      <c r="AP1901" s="38">
        <f t="shared" si="405"/>
        <v>0</v>
      </c>
      <c r="AR1901" s="181"/>
      <c r="AS1901" s="181"/>
      <c r="AT1901" s="181"/>
      <c r="AU1901" s="181"/>
      <c r="AY1901" s="181"/>
      <c r="BB1901" s="181"/>
      <c r="BC1901" s="181"/>
      <c r="BD1901" s="181"/>
      <c r="BE1901" s="181"/>
      <c r="BI1901" s="181"/>
      <c r="BL1901" s="181"/>
      <c r="BM1901" s="181"/>
      <c r="BN1901" s="181"/>
      <c r="BO1901" s="181"/>
      <c r="BS1901" s="181"/>
    </row>
    <row r="1902" spans="41:71">
      <c r="AO1902" s="38">
        <f t="shared" si="404"/>
        <v>0</v>
      </c>
      <c r="AP1902" s="38">
        <f t="shared" si="405"/>
        <v>0</v>
      </c>
      <c r="AR1902" s="181"/>
      <c r="AS1902" s="181"/>
      <c r="AT1902" s="181"/>
      <c r="AU1902" s="181"/>
      <c r="AY1902" s="181"/>
      <c r="BB1902" s="181"/>
      <c r="BC1902" s="181"/>
      <c r="BD1902" s="181"/>
      <c r="BE1902" s="181"/>
      <c r="BI1902" s="181"/>
      <c r="BL1902" s="181"/>
      <c r="BM1902" s="181"/>
      <c r="BN1902" s="181"/>
      <c r="BO1902" s="181"/>
      <c r="BS1902" s="181"/>
    </row>
    <row r="1903" spans="41:71">
      <c r="AO1903" s="38">
        <f t="shared" si="404"/>
        <v>0</v>
      </c>
      <c r="AP1903" s="38">
        <f t="shared" si="405"/>
        <v>0</v>
      </c>
      <c r="AR1903" s="181"/>
      <c r="AS1903" s="181"/>
      <c r="AT1903" s="181"/>
      <c r="AU1903" s="181"/>
      <c r="AY1903" s="181"/>
      <c r="BB1903" s="181"/>
      <c r="BC1903" s="181"/>
      <c r="BD1903" s="181"/>
      <c r="BE1903" s="181"/>
      <c r="BI1903" s="181"/>
      <c r="BL1903" s="181"/>
      <c r="BM1903" s="181"/>
      <c r="BN1903" s="181"/>
      <c r="BO1903" s="181"/>
      <c r="BS1903" s="181"/>
    </row>
    <row r="1904" spans="41:71">
      <c r="AO1904" s="38">
        <f t="shared" si="404"/>
        <v>0</v>
      </c>
      <c r="AP1904" s="38">
        <f t="shared" si="405"/>
        <v>0</v>
      </c>
      <c r="AR1904" s="181"/>
      <c r="AS1904" s="181"/>
      <c r="AT1904" s="181"/>
      <c r="AU1904" s="181"/>
      <c r="AY1904" s="181"/>
      <c r="BB1904" s="181"/>
      <c r="BC1904" s="181"/>
      <c r="BD1904" s="181"/>
      <c r="BE1904" s="181"/>
      <c r="BI1904" s="181"/>
      <c r="BL1904" s="181"/>
      <c r="BM1904" s="181"/>
      <c r="BN1904" s="181"/>
      <c r="BO1904" s="181"/>
      <c r="BS1904" s="181"/>
    </row>
    <row r="1905" spans="41:71">
      <c r="AO1905" s="38">
        <f t="shared" si="404"/>
        <v>0</v>
      </c>
      <c r="AP1905" s="38">
        <f t="shared" si="405"/>
        <v>0</v>
      </c>
      <c r="AR1905" s="181"/>
      <c r="AS1905" s="181"/>
      <c r="AT1905" s="181"/>
      <c r="AU1905" s="181"/>
      <c r="AY1905" s="181"/>
      <c r="BB1905" s="181"/>
      <c r="BC1905" s="181"/>
      <c r="BD1905" s="181"/>
      <c r="BE1905" s="181"/>
      <c r="BI1905" s="181"/>
      <c r="BL1905" s="181"/>
      <c r="BM1905" s="181"/>
      <c r="BN1905" s="181"/>
      <c r="BO1905" s="181"/>
      <c r="BS1905" s="181"/>
    </row>
    <row r="1906" spans="41:71">
      <c r="AO1906" s="38">
        <f t="shared" si="404"/>
        <v>0</v>
      </c>
      <c r="AP1906" s="38">
        <f t="shared" si="405"/>
        <v>0</v>
      </c>
      <c r="AR1906" s="181"/>
      <c r="AS1906" s="181"/>
      <c r="AT1906" s="181"/>
      <c r="AU1906" s="181"/>
      <c r="AY1906" s="181"/>
      <c r="BB1906" s="181"/>
      <c r="BC1906" s="181"/>
      <c r="BD1906" s="181"/>
      <c r="BE1906" s="181"/>
      <c r="BI1906" s="181"/>
      <c r="BL1906" s="181"/>
      <c r="BM1906" s="181"/>
      <c r="BN1906" s="181"/>
      <c r="BO1906" s="181"/>
      <c r="BS1906" s="181"/>
    </row>
    <row r="1907" spans="41:71">
      <c r="AO1907" s="38">
        <f t="shared" si="404"/>
        <v>0</v>
      </c>
      <c r="AP1907" s="38">
        <f t="shared" si="405"/>
        <v>0</v>
      </c>
      <c r="AR1907" s="181"/>
      <c r="AS1907" s="181"/>
      <c r="AT1907" s="181"/>
      <c r="AU1907" s="181"/>
      <c r="AY1907" s="181"/>
      <c r="BB1907" s="181"/>
      <c r="BC1907" s="181"/>
      <c r="BD1907" s="181"/>
      <c r="BE1907" s="181"/>
      <c r="BI1907" s="181"/>
      <c r="BL1907" s="181"/>
      <c r="BM1907" s="181"/>
      <c r="BN1907" s="181"/>
      <c r="BO1907" s="181"/>
      <c r="BS1907" s="181"/>
    </row>
    <row r="1908" spans="41:71">
      <c r="AO1908" s="38">
        <f t="shared" si="404"/>
        <v>0</v>
      </c>
      <c r="AP1908" s="38">
        <f t="shared" si="405"/>
        <v>0</v>
      </c>
      <c r="AR1908" s="181"/>
      <c r="AS1908" s="181"/>
      <c r="AT1908" s="181"/>
      <c r="AU1908" s="181"/>
      <c r="AY1908" s="181"/>
      <c r="BB1908" s="181"/>
      <c r="BC1908" s="181"/>
      <c r="BD1908" s="181"/>
      <c r="BE1908" s="181"/>
      <c r="BI1908" s="181"/>
      <c r="BL1908" s="181"/>
      <c r="BM1908" s="181"/>
      <c r="BN1908" s="181"/>
      <c r="BO1908" s="181"/>
      <c r="BS1908" s="181"/>
    </row>
    <row r="1909" spans="41:71">
      <c r="AO1909" s="38">
        <f t="shared" si="404"/>
        <v>0</v>
      </c>
      <c r="AP1909" s="38">
        <f t="shared" si="405"/>
        <v>0</v>
      </c>
      <c r="AR1909" s="181"/>
      <c r="AS1909" s="181"/>
      <c r="AT1909" s="181"/>
      <c r="AU1909" s="181"/>
      <c r="AY1909" s="181"/>
      <c r="BB1909" s="181"/>
      <c r="BC1909" s="181"/>
      <c r="BD1909" s="181"/>
      <c r="BE1909" s="181"/>
      <c r="BI1909" s="181"/>
      <c r="BL1909" s="181"/>
      <c r="BM1909" s="181"/>
      <c r="BN1909" s="181"/>
      <c r="BO1909" s="181"/>
      <c r="BS1909" s="181"/>
    </row>
    <row r="1910" spans="41:71">
      <c r="AO1910" s="38">
        <f t="shared" si="404"/>
        <v>0</v>
      </c>
      <c r="AP1910" s="38">
        <f t="shared" si="405"/>
        <v>0</v>
      </c>
      <c r="AR1910" s="181"/>
      <c r="AS1910" s="181"/>
      <c r="AT1910" s="181"/>
      <c r="AU1910" s="181"/>
      <c r="AY1910" s="181"/>
      <c r="BB1910" s="181"/>
      <c r="BC1910" s="181"/>
      <c r="BD1910" s="181"/>
      <c r="BE1910" s="181"/>
      <c r="BI1910" s="181"/>
      <c r="BL1910" s="181"/>
      <c r="BM1910" s="181"/>
      <c r="BN1910" s="181"/>
      <c r="BO1910" s="181"/>
      <c r="BS1910" s="181"/>
    </row>
    <row r="1911" spans="41:71">
      <c r="AO1911" s="38">
        <f t="shared" si="404"/>
        <v>0</v>
      </c>
      <c r="AP1911" s="38">
        <f t="shared" si="405"/>
        <v>0</v>
      </c>
      <c r="AR1911" s="181"/>
      <c r="AS1911" s="181"/>
      <c r="AT1911" s="181"/>
      <c r="AU1911" s="181"/>
      <c r="AY1911" s="181"/>
      <c r="BB1911" s="181"/>
      <c r="BC1911" s="181"/>
      <c r="BD1911" s="181"/>
      <c r="BE1911" s="181"/>
      <c r="BI1911" s="181"/>
      <c r="BL1911" s="181"/>
      <c r="BM1911" s="181"/>
      <c r="BN1911" s="181"/>
      <c r="BO1911" s="181"/>
      <c r="BS1911" s="181"/>
    </row>
    <row r="1912" spans="41:71">
      <c r="AO1912" s="38">
        <f t="shared" si="404"/>
        <v>0</v>
      </c>
      <c r="AP1912" s="38">
        <f t="shared" si="405"/>
        <v>0</v>
      </c>
      <c r="AR1912" s="181"/>
      <c r="AS1912" s="181"/>
      <c r="AT1912" s="181"/>
      <c r="AU1912" s="181"/>
      <c r="AY1912" s="181"/>
      <c r="BB1912" s="181"/>
      <c r="BC1912" s="181"/>
      <c r="BD1912" s="181"/>
      <c r="BE1912" s="181"/>
      <c r="BI1912" s="181"/>
      <c r="BL1912" s="181"/>
      <c r="BM1912" s="181"/>
      <c r="BN1912" s="181"/>
      <c r="BO1912" s="181"/>
      <c r="BS1912" s="181"/>
    </row>
    <row r="1913" spans="41:71">
      <c r="AO1913" s="38">
        <f t="shared" si="404"/>
        <v>0</v>
      </c>
      <c r="AP1913" s="38">
        <f t="shared" si="405"/>
        <v>0</v>
      </c>
      <c r="AR1913" s="181"/>
      <c r="AS1913" s="181"/>
      <c r="AT1913" s="181"/>
      <c r="AU1913" s="181"/>
      <c r="AY1913" s="181"/>
      <c r="BB1913" s="181"/>
      <c r="BC1913" s="181"/>
      <c r="BD1913" s="181"/>
      <c r="BE1913" s="181"/>
      <c r="BI1913" s="181"/>
      <c r="BL1913" s="181"/>
      <c r="BM1913" s="181"/>
      <c r="BN1913" s="181"/>
      <c r="BO1913" s="181"/>
      <c r="BS1913" s="181"/>
    </row>
    <row r="1914" spans="41:71">
      <c r="AO1914" s="38">
        <f t="shared" si="404"/>
        <v>0</v>
      </c>
      <c r="AP1914" s="38">
        <f t="shared" si="405"/>
        <v>0</v>
      </c>
      <c r="AR1914" s="181"/>
      <c r="AS1914" s="181"/>
      <c r="AT1914" s="181"/>
      <c r="AU1914" s="181"/>
      <c r="AY1914" s="181"/>
      <c r="BB1914" s="181"/>
      <c r="BC1914" s="181"/>
      <c r="BD1914" s="181"/>
      <c r="BE1914" s="181"/>
      <c r="BI1914" s="181"/>
      <c r="BL1914" s="181"/>
      <c r="BM1914" s="181"/>
      <c r="BN1914" s="181"/>
      <c r="BO1914" s="181"/>
      <c r="BS1914" s="181"/>
    </row>
    <row r="1915" spans="41:71">
      <c r="AO1915" s="38">
        <f t="shared" si="404"/>
        <v>0</v>
      </c>
      <c r="AP1915" s="38">
        <f t="shared" si="405"/>
        <v>0</v>
      </c>
      <c r="AR1915" s="181"/>
      <c r="AS1915" s="181"/>
      <c r="AT1915" s="181"/>
      <c r="AU1915" s="181"/>
      <c r="AY1915" s="181"/>
      <c r="BB1915" s="181"/>
      <c r="BC1915" s="181"/>
      <c r="BD1915" s="181"/>
      <c r="BE1915" s="181"/>
      <c r="BI1915" s="181"/>
      <c r="BL1915" s="181"/>
      <c r="BM1915" s="181"/>
      <c r="BN1915" s="181"/>
      <c r="BO1915" s="181"/>
      <c r="BS1915" s="181"/>
    </row>
    <row r="1916" spans="41:71">
      <c r="AO1916" s="38">
        <f t="shared" si="404"/>
        <v>0</v>
      </c>
      <c r="AP1916" s="38">
        <f t="shared" si="405"/>
        <v>0</v>
      </c>
      <c r="AR1916" s="181"/>
      <c r="AS1916" s="181"/>
      <c r="AT1916" s="181"/>
      <c r="AU1916" s="181"/>
      <c r="AY1916" s="181"/>
      <c r="BB1916" s="181"/>
      <c r="BC1916" s="181"/>
      <c r="BD1916" s="181"/>
      <c r="BE1916" s="181"/>
      <c r="BI1916" s="181"/>
      <c r="BL1916" s="181"/>
      <c r="BM1916" s="181"/>
      <c r="BN1916" s="181"/>
      <c r="BO1916" s="181"/>
      <c r="BS1916" s="181"/>
    </row>
    <row r="1917" spans="41:71">
      <c r="AO1917" s="38">
        <f t="shared" si="404"/>
        <v>0</v>
      </c>
      <c r="AP1917" s="38">
        <f t="shared" si="405"/>
        <v>0</v>
      </c>
      <c r="AR1917" s="181"/>
      <c r="AS1917" s="181"/>
      <c r="AT1917" s="181"/>
      <c r="AU1917" s="181"/>
      <c r="AY1917" s="181"/>
      <c r="BB1917" s="181"/>
      <c r="BC1917" s="181"/>
      <c r="BD1917" s="181"/>
      <c r="BE1917" s="181"/>
      <c r="BI1917" s="181"/>
      <c r="BL1917" s="181"/>
      <c r="BM1917" s="181"/>
      <c r="BN1917" s="181"/>
      <c r="BO1917" s="181"/>
      <c r="BS1917" s="181"/>
    </row>
    <row r="1918" spans="41:71">
      <c r="AO1918" s="38">
        <f t="shared" si="404"/>
        <v>0</v>
      </c>
      <c r="AP1918" s="38">
        <f t="shared" si="405"/>
        <v>0</v>
      </c>
      <c r="AR1918" s="181"/>
      <c r="AS1918" s="181"/>
      <c r="AT1918" s="181"/>
      <c r="AU1918" s="181"/>
      <c r="AY1918" s="181"/>
      <c r="BB1918" s="181"/>
      <c r="BC1918" s="181"/>
      <c r="BD1918" s="181"/>
      <c r="BE1918" s="181"/>
      <c r="BI1918" s="181"/>
      <c r="BL1918" s="181"/>
      <c r="BM1918" s="181"/>
      <c r="BN1918" s="181"/>
      <c r="BO1918" s="181"/>
      <c r="BS1918" s="181"/>
    </row>
    <row r="1919" spans="41:71">
      <c r="AO1919" s="38">
        <f t="shared" si="404"/>
        <v>0</v>
      </c>
      <c r="AP1919" s="38">
        <f t="shared" si="405"/>
        <v>0</v>
      </c>
      <c r="AR1919" s="181"/>
      <c r="AS1919" s="181"/>
      <c r="AT1919" s="181"/>
      <c r="AU1919" s="181"/>
      <c r="AY1919" s="181"/>
      <c r="BB1919" s="181"/>
      <c r="BC1919" s="181"/>
      <c r="BD1919" s="181"/>
      <c r="BE1919" s="181"/>
      <c r="BI1919" s="181"/>
      <c r="BL1919" s="181"/>
      <c r="BM1919" s="181"/>
      <c r="BN1919" s="181"/>
      <c r="BO1919" s="181"/>
      <c r="BS1919" s="181"/>
    </row>
    <row r="1920" spans="41:71">
      <c r="AO1920" s="38">
        <f t="shared" si="404"/>
        <v>0</v>
      </c>
      <c r="AP1920" s="38">
        <f t="shared" si="405"/>
        <v>0</v>
      </c>
      <c r="AR1920" s="181"/>
      <c r="AS1920" s="181"/>
      <c r="AT1920" s="181"/>
      <c r="AU1920" s="181"/>
      <c r="AY1920" s="181"/>
      <c r="BB1920" s="181"/>
      <c r="BC1920" s="181"/>
      <c r="BD1920" s="181"/>
      <c r="BE1920" s="181"/>
      <c r="BI1920" s="181"/>
      <c r="BL1920" s="181"/>
      <c r="BM1920" s="181"/>
      <c r="BN1920" s="181"/>
      <c r="BO1920" s="181"/>
      <c r="BS1920" s="181"/>
    </row>
    <row r="1921" spans="41:71">
      <c r="AO1921" s="38">
        <f t="shared" si="404"/>
        <v>0</v>
      </c>
      <c r="AP1921" s="38">
        <f t="shared" si="405"/>
        <v>0</v>
      </c>
      <c r="AR1921" s="181"/>
      <c r="AS1921" s="181"/>
      <c r="AT1921" s="181"/>
      <c r="AU1921" s="181"/>
      <c r="AY1921" s="181"/>
      <c r="BB1921" s="181"/>
      <c r="BC1921" s="181"/>
      <c r="BD1921" s="181"/>
      <c r="BE1921" s="181"/>
      <c r="BI1921" s="181"/>
      <c r="BL1921" s="181"/>
      <c r="BM1921" s="181"/>
      <c r="BN1921" s="181"/>
      <c r="BO1921" s="181"/>
      <c r="BS1921" s="181"/>
    </row>
    <row r="1922" spans="41:71">
      <c r="AO1922" s="38">
        <f t="shared" si="404"/>
        <v>0</v>
      </c>
      <c r="AP1922" s="38">
        <f t="shared" si="405"/>
        <v>0</v>
      </c>
      <c r="AR1922" s="181"/>
      <c r="AS1922" s="181"/>
      <c r="AT1922" s="181"/>
      <c r="AU1922" s="181"/>
      <c r="AY1922" s="181"/>
      <c r="BB1922" s="181"/>
      <c r="BC1922" s="181"/>
      <c r="BD1922" s="181"/>
      <c r="BE1922" s="181"/>
      <c r="BI1922" s="181"/>
      <c r="BL1922" s="181"/>
      <c r="BM1922" s="181"/>
      <c r="BN1922" s="181"/>
      <c r="BO1922" s="181"/>
      <c r="BS1922" s="181"/>
    </row>
    <row r="1923" spans="41:71">
      <c r="AO1923" s="38">
        <f t="shared" si="404"/>
        <v>0</v>
      </c>
      <c r="AP1923" s="38">
        <f t="shared" si="405"/>
        <v>0</v>
      </c>
      <c r="AR1923" s="181"/>
      <c r="AS1923" s="181"/>
      <c r="AT1923" s="181"/>
      <c r="AU1923" s="181"/>
      <c r="AY1923" s="181"/>
      <c r="BB1923" s="181"/>
      <c r="BC1923" s="181"/>
      <c r="BD1923" s="181"/>
      <c r="BE1923" s="181"/>
      <c r="BI1923" s="181"/>
      <c r="BL1923" s="181"/>
      <c r="BM1923" s="181"/>
      <c r="BN1923" s="181"/>
      <c r="BO1923" s="181"/>
      <c r="BS1923" s="181"/>
    </row>
    <row r="1924" spans="41:71">
      <c r="AO1924" s="38">
        <f t="shared" ref="AO1924:AO1987" si="406">B1925+1-1</f>
        <v>0</v>
      </c>
      <c r="AP1924" s="38">
        <f t="shared" ref="AP1924:AP1987" si="407">A1925</f>
        <v>0</v>
      </c>
      <c r="AR1924" s="181"/>
      <c r="AS1924" s="181"/>
      <c r="AT1924" s="181"/>
      <c r="AU1924" s="181"/>
      <c r="AY1924" s="181"/>
      <c r="BB1924" s="181"/>
      <c r="BC1924" s="181"/>
      <c r="BD1924" s="181"/>
      <c r="BE1924" s="181"/>
      <c r="BI1924" s="181"/>
      <c r="BL1924" s="181"/>
      <c r="BM1924" s="181"/>
      <c r="BN1924" s="181"/>
      <c r="BO1924" s="181"/>
      <c r="BS1924" s="181"/>
    </row>
    <row r="1925" spans="41:71">
      <c r="AO1925" s="38">
        <f t="shared" si="406"/>
        <v>0</v>
      </c>
      <c r="AP1925" s="38">
        <f t="shared" si="407"/>
        <v>0</v>
      </c>
      <c r="AR1925" s="181"/>
      <c r="AS1925" s="181"/>
      <c r="AT1925" s="181"/>
      <c r="AU1925" s="181"/>
      <c r="AY1925" s="181"/>
      <c r="BB1925" s="181"/>
      <c r="BC1925" s="181"/>
      <c r="BD1925" s="181"/>
      <c r="BE1925" s="181"/>
      <c r="BI1925" s="181"/>
      <c r="BL1925" s="181"/>
      <c r="BM1925" s="181"/>
      <c r="BN1925" s="181"/>
      <c r="BO1925" s="181"/>
      <c r="BS1925" s="181"/>
    </row>
    <row r="1926" spans="41:71">
      <c r="AO1926" s="38">
        <f t="shared" si="406"/>
        <v>0</v>
      </c>
      <c r="AP1926" s="38">
        <f t="shared" si="407"/>
        <v>0</v>
      </c>
      <c r="AR1926" s="181"/>
      <c r="AS1926" s="181"/>
      <c r="AT1926" s="181"/>
      <c r="AU1926" s="181"/>
      <c r="AY1926" s="181"/>
      <c r="BB1926" s="181"/>
      <c r="BC1926" s="181"/>
      <c r="BD1926" s="181"/>
      <c r="BE1926" s="181"/>
      <c r="BI1926" s="181"/>
      <c r="BL1926" s="181"/>
      <c r="BM1926" s="181"/>
      <c r="BN1926" s="181"/>
      <c r="BO1926" s="181"/>
      <c r="BS1926" s="181"/>
    </row>
    <row r="1927" spans="41:71">
      <c r="AO1927" s="38">
        <f t="shared" si="406"/>
        <v>0</v>
      </c>
      <c r="AP1927" s="38">
        <f t="shared" si="407"/>
        <v>0</v>
      </c>
      <c r="AR1927" s="181"/>
      <c r="AS1927" s="181"/>
      <c r="AT1927" s="181"/>
      <c r="AU1927" s="181"/>
      <c r="AY1927" s="181"/>
      <c r="BB1927" s="181"/>
      <c r="BC1927" s="181"/>
      <c r="BD1927" s="181"/>
      <c r="BE1927" s="181"/>
      <c r="BI1927" s="181"/>
      <c r="BL1927" s="181"/>
      <c r="BM1927" s="181"/>
      <c r="BN1927" s="181"/>
      <c r="BO1927" s="181"/>
      <c r="BS1927" s="181"/>
    </row>
    <row r="1928" spans="41:71">
      <c r="AO1928" s="38">
        <f t="shared" si="406"/>
        <v>0</v>
      </c>
      <c r="AP1928" s="38">
        <f t="shared" si="407"/>
        <v>0</v>
      </c>
      <c r="AR1928" s="181"/>
      <c r="AS1928" s="181"/>
      <c r="AT1928" s="181"/>
      <c r="AU1928" s="181"/>
      <c r="AY1928" s="181"/>
      <c r="BB1928" s="181"/>
      <c r="BC1928" s="181"/>
      <c r="BD1928" s="181"/>
      <c r="BE1928" s="181"/>
      <c r="BI1928" s="181"/>
      <c r="BL1928" s="181"/>
      <c r="BM1928" s="181"/>
      <c r="BN1928" s="181"/>
      <c r="BO1928" s="181"/>
      <c r="BS1928" s="181"/>
    </row>
    <row r="1929" spans="41:71">
      <c r="AO1929" s="38">
        <f t="shared" si="406"/>
        <v>0</v>
      </c>
      <c r="AP1929" s="38">
        <f t="shared" si="407"/>
        <v>0</v>
      </c>
      <c r="AR1929" s="181"/>
      <c r="AS1929" s="181"/>
      <c r="AT1929" s="181"/>
      <c r="AU1929" s="181"/>
      <c r="AY1929" s="181"/>
      <c r="BB1929" s="181"/>
      <c r="BC1929" s="181"/>
      <c r="BD1929" s="181"/>
      <c r="BE1929" s="181"/>
      <c r="BI1929" s="181"/>
      <c r="BL1929" s="181"/>
      <c r="BM1929" s="181"/>
      <c r="BN1929" s="181"/>
      <c r="BO1929" s="181"/>
      <c r="BS1929" s="181"/>
    </row>
    <row r="1930" spans="41:71">
      <c r="AO1930" s="38">
        <f t="shared" si="406"/>
        <v>0</v>
      </c>
      <c r="AP1930" s="38">
        <f t="shared" si="407"/>
        <v>0</v>
      </c>
      <c r="AR1930" s="181"/>
      <c r="AS1930" s="181"/>
      <c r="AT1930" s="181"/>
      <c r="AU1930" s="181"/>
      <c r="AY1930" s="181"/>
      <c r="BB1930" s="181"/>
      <c r="BC1930" s="181"/>
      <c r="BD1930" s="181"/>
      <c r="BE1930" s="181"/>
      <c r="BI1930" s="181"/>
      <c r="BL1930" s="181"/>
      <c r="BM1930" s="181"/>
      <c r="BN1930" s="181"/>
      <c r="BO1930" s="181"/>
      <c r="BS1930" s="181"/>
    </row>
    <row r="1931" spans="41:71">
      <c r="AO1931" s="38">
        <f t="shared" si="406"/>
        <v>0</v>
      </c>
      <c r="AP1931" s="38">
        <f t="shared" si="407"/>
        <v>0</v>
      </c>
      <c r="AR1931" s="181"/>
      <c r="AS1931" s="181"/>
      <c r="AT1931" s="181"/>
      <c r="AU1931" s="181"/>
      <c r="AY1931" s="181"/>
      <c r="BB1931" s="181"/>
      <c r="BC1931" s="181"/>
      <c r="BD1931" s="181"/>
      <c r="BE1931" s="181"/>
      <c r="BI1931" s="181"/>
      <c r="BL1931" s="181"/>
      <c r="BM1931" s="181"/>
      <c r="BN1931" s="181"/>
      <c r="BO1931" s="181"/>
      <c r="BS1931" s="181"/>
    </row>
    <row r="1932" spans="41:71">
      <c r="AO1932" s="38">
        <f t="shared" si="406"/>
        <v>0</v>
      </c>
      <c r="AP1932" s="38">
        <f t="shared" si="407"/>
        <v>0</v>
      </c>
      <c r="AR1932" s="181"/>
      <c r="AS1932" s="181"/>
      <c r="AT1932" s="181"/>
      <c r="AU1932" s="181"/>
      <c r="AY1932" s="181"/>
      <c r="BB1932" s="181"/>
      <c r="BC1932" s="181"/>
      <c r="BD1932" s="181"/>
      <c r="BE1932" s="181"/>
      <c r="BI1932" s="181"/>
      <c r="BL1932" s="181"/>
      <c r="BM1932" s="181"/>
      <c r="BN1932" s="181"/>
      <c r="BO1932" s="181"/>
      <c r="BS1932" s="181"/>
    </row>
    <row r="1933" spans="41:71">
      <c r="AO1933" s="38">
        <f t="shared" si="406"/>
        <v>0</v>
      </c>
      <c r="AP1933" s="38">
        <f t="shared" si="407"/>
        <v>0</v>
      </c>
      <c r="AR1933" s="181"/>
      <c r="AS1933" s="181"/>
      <c r="AT1933" s="181"/>
      <c r="AU1933" s="181"/>
      <c r="AY1933" s="181"/>
      <c r="BB1933" s="181"/>
      <c r="BC1933" s="181"/>
      <c r="BD1933" s="181"/>
      <c r="BE1933" s="181"/>
      <c r="BI1933" s="181"/>
      <c r="BL1933" s="181"/>
      <c r="BM1933" s="181"/>
      <c r="BN1933" s="181"/>
      <c r="BO1933" s="181"/>
      <c r="BS1933" s="181"/>
    </row>
    <row r="1934" spans="41:71">
      <c r="AO1934" s="38">
        <f t="shared" si="406"/>
        <v>0</v>
      </c>
      <c r="AP1934" s="38">
        <f t="shared" si="407"/>
        <v>0</v>
      </c>
      <c r="AR1934" s="181"/>
      <c r="AS1934" s="181"/>
      <c r="AT1934" s="181"/>
      <c r="AU1934" s="181"/>
      <c r="AY1934" s="181"/>
      <c r="BB1934" s="181"/>
      <c r="BC1934" s="181"/>
      <c r="BD1934" s="181"/>
      <c r="BE1934" s="181"/>
      <c r="BI1934" s="181"/>
      <c r="BL1934" s="181"/>
      <c r="BM1934" s="181"/>
      <c r="BN1934" s="181"/>
      <c r="BO1934" s="181"/>
      <c r="BS1934" s="181"/>
    </row>
    <row r="1935" spans="41:71">
      <c r="AO1935" s="38">
        <f t="shared" si="406"/>
        <v>0</v>
      </c>
      <c r="AP1935" s="38">
        <f t="shared" si="407"/>
        <v>0</v>
      </c>
      <c r="AR1935" s="181"/>
      <c r="AS1935" s="181"/>
      <c r="AT1935" s="181"/>
      <c r="AU1935" s="181"/>
      <c r="AY1935" s="181"/>
      <c r="BB1935" s="181"/>
      <c r="BC1935" s="181"/>
      <c r="BD1935" s="181"/>
      <c r="BE1935" s="181"/>
      <c r="BI1935" s="181"/>
      <c r="BL1935" s="181"/>
      <c r="BM1935" s="181"/>
      <c r="BN1935" s="181"/>
      <c r="BO1935" s="181"/>
      <c r="BS1935" s="181"/>
    </row>
    <row r="1936" spans="41:71">
      <c r="AO1936" s="38">
        <f t="shared" si="406"/>
        <v>0</v>
      </c>
      <c r="AP1936" s="38">
        <f t="shared" si="407"/>
        <v>0</v>
      </c>
      <c r="AR1936" s="181"/>
      <c r="AS1936" s="181"/>
      <c r="AT1936" s="181"/>
      <c r="AU1936" s="181"/>
      <c r="AY1936" s="181"/>
      <c r="BB1936" s="181"/>
      <c r="BC1936" s="181"/>
      <c r="BD1936" s="181"/>
      <c r="BE1936" s="181"/>
      <c r="BI1936" s="181"/>
      <c r="BL1936" s="181"/>
      <c r="BM1936" s="181"/>
      <c r="BN1936" s="181"/>
      <c r="BO1936" s="181"/>
      <c r="BS1936" s="181"/>
    </row>
    <row r="1937" spans="41:71">
      <c r="AO1937" s="38">
        <f t="shared" si="406"/>
        <v>0</v>
      </c>
      <c r="AP1937" s="38">
        <f t="shared" si="407"/>
        <v>0</v>
      </c>
      <c r="AR1937" s="181"/>
      <c r="AS1937" s="181"/>
      <c r="AT1937" s="181"/>
      <c r="AU1937" s="181"/>
      <c r="AY1937" s="181"/>
      <c r="BB1937" s="181"/>
      <c r="BC1937" s="181"/>
      <c r="BD1937" s="181"/>
      <c r="BE1937" s="181"/>
      <c r="BI1937" s="181"/>
      <c r="BL1937" s="181"/>
      <c r="BM1937" s="181"/>
      <c r="BN1937" s="181"/>
      <c r="BO1937" s="181"/>
      <c r="BS1937" s="181"/>
    </row>
    <row r="1938" spans="41:71">
      <c r="AO1938" s="38">
        <f t="shared" si="406"/>
        <v>0</v>
      </c>
      <c r="AP1938" s="38">
        <f t="shared" si="407"/>
        <v>0</v>
      </c>
      <c r="AR1938" s="181"/>
      <c r="AS1938" s="181"/>
      <c r="AT1938" s="181"/>
      <c r="AU1938" s="181"/>
      <c r="AY1938" s="181"/>
      <c r="BB1938" s="181"/>
      <c r="BC1938" s="181"/>
      <c r="BD1938" s="181"/>
      <c r="BE1938" s="181"/>
      <c r="BI1938" s="181"/>
      <c r="BL1938" s="181"/>
      <c r="BM1938" s="181"/>
      <c r="BN1938" s="181"/>
      <c r="BO1938" s="181"/>
      <c r="BS1938" s="181"/>
    </row>
    <row r="1939" spans="41:71">
      <c r="AO1939" s="38">
        <f t="shared" si="406"/>
        <v>0</v>
      </c>
      <c r="AP1939" s="38">
        <f t="shared" si="407"/>
        <v>0</v>
      </c>
      <c r="AR1939" s="181"/>
      <c r="AS1939" s="181"/>
      <c r="AT1939" s="181"/>
      <c r="AU1939" s="181"/>
      <c r="AY1939" s="181"/>
      <c r="BB1939" s="181"/>
      <c r="BC1939" s="181"/>
      <c r="BD1939" s="181"/>
      <c r="BE1939" s="181"/>
      <c r="BI1939" s="181"/>
      <c r="BL1939" s="181"/>
      <c r="BM1939" s="181"/>
      <c r="BN1939" s="181"/>
      <c r="BO1939" s="181"/>
      <c r="BS1939" s="181"/>
    </row>
    <row r="1940" spans="41:71">
      <c r="AO1940" s="38">
        <f t="shared" si="406"/>
        <v>0</v>
      </c>
      <c r="AP1940" s="38">
        <f t="shared" si="407"/>
        <v>0</v>
      </c>
      <c r="AR1940" s="181"/>
      <c r="AS1940" s="181"/>
      <c r="AT1940" s="181"/>
      <c r="AU1940" s="181"/>
      <c r="AY1940" s="181"/>
      <c r="BB1940" s="181"/>
      <c r="BC1940" s="181"/>
      <c r="BD1940" s="181"/>
      <c r="BE1940" s="181"/>
      <c r="BI1940" s="181"/>
      <c r="BL1940" s="181"/>
      <c r="BM1940" s="181"/>
      <c r="BN1940" s="181"/>
      <c r="BO1940" s="181"/>
      <c r="BS1940" s="181"/>
    </row>
    <row r="1941" spans="41:71">
      <c r="AO1941" s="38">
        <f t="shared" si="406"/>
        <v>0</v>
      </c>
      <c r="AP1941" s="38">
        <f t="shared" si="407"/>
        <v>0</v>
      </c>
      <c r="AR1941" s="181"/>
      <c r="AS1941" s="181"/>
      <c r="AT1941" s="181"/>
      <c r="AU1941" s="181"/>
      <c r="AY1941" s="181"/>
      <c r="BB1941" s="181"/>
      <c r="BC1941" s="181"/>
      <c r="BD1941" s="181"/>
      <c r="BE1941" s="181"/>
      <c r="BI1941" s="181"/>
      <c r="BL1941" s="181"/>
      <c r="BM1941" s="181"/>
      <c r="BN1941" s="181"/>
      <c r="BO1941" s="181"/>
      <c r="BS1941" s="181"/>
    </row>
    <row r="1942" spans="41:71">
      <c r="AO1942" s="38">
        <f t="shared" si="406"/>
        <v>0</v>
      </c>
      <c r="AP1942" s="38">
        <f t="shared" si="407"/>
        <v>0</v>
      </c>
      <c r="AR1942" s="181"/>
      <c r="AS1942" s="181"/>
      <c r="AT1942" s="181"/>
      <c r="AU1942" s="181"/>
      <c r="AY1942" s="181"/>
      <c r="BB1942" s="181"/>
      <c r="BC1942" s="181"/>
      <c r="BD1942" s="181"/>
      <c r="BE1942" s="181"/>
      <c r="BI1942" s="181"/>
      <c r="BL1942" s="181"/>
      <c r="BM1942" s="181"/>
      <c r="BN1942" s="181"/>
      <c r="BO1942" s="181"/>
      <c r="BS1942" s="181"/>
    </row>
    <row r="1943" spans="41:71">
      <c r="AO1943" s="38">
        <f t="shared" si="406"/>
        <v>0</v>
      </c>
      <c r="AP1943" s="38">
        <f t="shared" si="407"/>
        <v>0</v>
      </c>
      <c r="AR1943" s="181"/>
      <c r="AS1943" s="181"/>
      <c r="AT1943" s="181"/>
      <c r="AU1943" s="181"/>
      <c r="AY1943" s="181"/>
      <c r="BB1943" s="181"/>
      <c r="BC1943" s="181"/>
      <c r="BD1943" s="181"/>
      <c r="BE1943" s="181"/>
      <c r="BI1943" s="181"/>
      <c r="BL1943" s="181"/>
      <c r="BM1943" s="181"/>
      <c r="BN1943" s="181"/>
      <c r="BO1943" s="181"/>
      <c r="BS1943" s="181"/>
    </row>
    <row r="1944" spans="41:71">
      <c r="AO1944" s="38">
        <f t="shared" si="406"/>
        <v>0</v>
      </c>
      <c r="AP1944" s="38">
        <f t="shared" si="407"/>
        <v>0</v>
      </c>
      <c r="AR1944" s="181"/>
      <c r="AS1944" s="181"/>
      <c r="AT1944" s="181"/>
      <c r="AU1944" s="181"/>
      <c r="AY1944" s="181"/>
      <c r="BB1944" s="181"/>
      <c r="BC1944" s="181"/>
      <c r="BD1944" s="181"/>
      <c r="BE1944" s="181"/>
      <c r="BI1944" s="181"/>
      <c r="BL1944" s="181"/>
      <c r="BM1944" s="181"/>
      <c r="BN1944" s="181"/>
      <c r="BO1944" s="181"/>
      <c r="BS1944" s="181"/>
    </row>
    <row r="1945" spans="41:71">
      <c r="AO1945" s="38">
        <f t="shared" si="406"/>
        <v>0</v>
      </c>
      <c r="AP1945" s="38">
        <f t="shared" si="407"/>
        <v>0</v>
      </c>
      <c r="AR1945" s="181"/>
      <c r="AS1945" s="181"/>
      <c r="AT1945" s="181"/>
      <c r="AU1945" s="181"/>
      <c r="AY1945" s="181"/>
      <c r="BB1945" s="181"/>
      <c r="BC1945" s="181"/>
      <c r="BD1945" s="181"/>
      <c r="BE1945" s="181"/>
      <c r="BI1945" s="181"/>
      <c r="BL1945" s="181"/>
      <c r="BM1945" s="181"/>
      <c r="BN1945" s="181"/>
      <c r="BO1945" s="181"/>
      <c r="BS1945" s="181"/>
    </row>
    <row r="1946" spans="41:71">
      <c r="AO1946" s="38">
        <f t="shared" si="406"/>
        <v>0</v>
      </c>
      <c r="AP1946" s="38">
        <f t="shared" si="407"/>
        <v>0</v>
      </c>
      <c r="AR1946" s="181"/>
      <c r="AS1946" s="181"/>
      <c r="AT1946" s="181"/>
      <c r="AU1946" s="181"/>
      <c r="AY1946" s="181"/>
      <c r="BB1946" s="181"/>
      <c r="BC1946" s="181"/>
      <c r="BD1946" s="181"/>
      <c r="BE1946" s="181"/>
      <c r="BI1946" s="181"/>
      <c r="BL1946" s="181"/>
      <c r="BM1946" s="181"/>
      <c r="BN1946" s="181"/>
      <c r="BO1946" s="181"/>
      <c r="BS1946" s="181"/>
    </row>
    <row r="1947" spans="41:71">
      <c r="AO1947" s="38">
        <f t="shared" si="406"/>
        <v>0</v>
      </c>
      <c r="AP1947" s="38">
        <f t="shared" si="407"/>
        <v>0</v>
      </c>
      <c r="AR1947" s="181"/>
      <c r="AS1947" s="181"/>
      <c r="AT1947" s="181"/>
      <c r="AU1947" s="181"/>
      <c r="AY1947" s="181"/>
      <c r="BB1947" s="181"/>
      <c r="BC1947" s="181"/>
      <c r="BD1947" s="181"/>
      <c r="BE1947" s="181"/>
      <c r="BI1947" s="181"/>
      <c r="BL1947" s="181"/>
      <c r="BM1947" s="181"/>
      <c r="BN1947" s="181"/>
      <c r="BO1947" s="181"/>
      <c r="BS1947" s="181"/>
    </row>
    <row r="1948" spans="41:71">
      <c r="AO1948" s="38">
        <f t="shared" si="406"/>
        <v>0</v>
      </c>
      <c r="AP1948" s="38">
        <f t="shared" si="407"/>
        <v>0</v>
      </c>
      <c r="AR1948" s="181"/>
      <c r="AS1948" s="181"/>
      <c r="AT1948" s="181"/>
      <c r="AU1948" s="181"/>
      <c r="AY1948" s="181"/>
      <c r="BB1948" s="181"/>
      <c r="BC1948" s="181"/>
      <c r="BD1948" s="181"/>
      <c r="BE1948" s="181"/>
      <c r="BI1948" s="181"/>
      <c r="BL1948" s="181"/>
      <c r="BM1948" s="181"/>
      <c r="BN1948" s="181"/>
      <c r="BO1948" s="181"/>
      <c r="BS1948" s="181"/>
    </row>
    <row r="1949" spans="41:71">
      <c r="AO1949" s="38">
        <f t="shared" si="406"/>
        <v>0</v>
      </c>
      <c r="AP1949" s="38">
        <f t="shared" si="407"/>
        <v>0</v>
      </c>
      <c r="AR1949" s="181"/>
      <c r="AS1949" s="181"/>
      <c r="AT1949" s="181"/>
      <c r="AU1949" s="181"/>
      <c r="AY1949" s="181"/>
      <c r="BB1949" s="181"/>
      <c r="BC1949" s="181"/>
      <c r="BD1949" s="181"/>
      <c r="BE1949" s="181"/>
      <c r="BI1949" s="181"/>
      <c r="BL1949" s="181"/>
      <c r="BM1949" s="181"/>
      <c r="BN1949" s="181"/>
      <c r="BO1949" s="181"/>
      <c r="BS1949" s="181"/>
    </row>
    <row r="1950" spans="41:71">
      <c r="AO1950" s="38">
        <f t="shared" si="406"/>
        <v>0</v>
      </c>
      <c r="AP1950" s="38">
        <f t="shared" si="407"/>
        <v>0</v>
      </c>
      <c r="AR1950" s="181"/>
      <c r="AS1950" s="181"/>
      <c r="AT1950" s="181"/>
      <c r="AU1950" s="181"/>
      <c r="AY1950" s="181"/>
      <c r="BB1950" s="181"/>
      <c r="BC1950" s="181"/>
      <c r="BD1950" s="181"/>
      <c r="BE1950" s="181"/>
      <c r="BI1950" s="181"/>
      <c r="BL1950" s="181"/>
      <c r="BM1950" s="181"/>
      <c r="BN1950" s="181"/>
      <c r="BO1950" s="181"/>
      <c r="BS1950" s="181"/>
    </row>
    <row r="1951" spans="41:71">
      <c r="AO1951" s="38">
        <f t="shared" si="406"/>
        <v>0</v>
      </c>
      <c r="AP1951" s="38">
        <f t="shared" si="407"/>
        <v>0</v>
      </c>
      <c r="AR1951" s="181"/>
      <c r="AS1951" s="181"/>
      <c r="AT1951" s="181"/>
      <c r="AU1951" s="181"/>
      <c r="AY1951" s="181"/>
      <c r="BB1951" s="181"/>
      <c r="BC1951" s="181"/>
      <c r="BD1951" s="181"/>
      <c r="BE1951" s="181"/>
      <c r="BI1951" s="181"/>
      <c r="BL1951" s="181"/>
      <c r="BM1951" s="181"/>
      <c r="BN1951" s="181"/>
      <c r="BO1951" s="181"/>
      <c r="BS1951" s="181"/>
    </row>
    <row r="1952" spans="41:71">
      <c r="AO1952" s="38">
        <f t="shared" si="406"/>
        <v>0</v>
      </c>
      <c r="AP1952" s="38">
        <f t="shared" si="407"/>
        <v>0</v>
      </c>
      <c r="AR1952" s="181"/>
      <c r="AS1952" s="181"/>
      <c r="AT1952" s="181"/>
      <c r="AU1952" s="181"/>
      <c r="AY1952" s="181"/>
      <c r="BB1952" s="181"/>
      <c r="BC1952" s="181"/>
      <c r="BD1952" s="181"/>
      <c r="BE1952" s="181"/>
      <c r="BI1952" s="181"/>
      <c r="BL1952" s="181"/>
      <c r="BM1952" s="181"/>
      <c r="BN1952" s="181"/>
      <c r="BO1952" s="181"/>
      <c r="BS1952" s="181"/>
    </row>
    <row r="1953" spans="41:71">
      <c r="AO1953" s="38">
        <f t="shared" si="406"/>
        <v>0</v>
      </c>
      <c r="AP1953" s="38">
        <f t="shared" si="407"/>
        <v>0</v>
      </c>
      <c r="AR1953" s="181"/>
      <c r="AS1953" s="181"/>
      <c r="AT1953" s="181"/>
      <c r="AU1953" s="181"/>
      <c r="AY1953" s="181"/>
      <c r="BB1953" s="181"/>
      <c r="BC1953" s="181"/>
      <c r="BD1953" s="181"/>
      <c r="BE1953" s="181"/>
      <c r="BI1953" s="181"/>
      <c r="BL1953" s="181"/>
      <c r="BM1953" s="181"/>
      <c r="BN1953" s="181"/>
      <c r="BO1953" s="181"/>
      <c r="BS1953" s="181"/>
    </row>
    <row r="1954" spans="41:71">
      <c r="AO1954" s="38">
        <f t="shared" si="406"/>
        <v>0</v>
      </c>
      <c r="AP1954" s="38">
        <f t="shared" si="407"/>
        <v>0</v>
      </c>
      <c r="AR1954" s="181"/>
      <c r="AS1954" s="181"/>
      <c r="AT1954" s="181"/>
      <c r="AU1954" s="181"/>
      <c r="AY1954" s="181"/>
      <c r="BB1954" s="181"/>
      <c r="BC1954" s="181"/>
      <c r="BD1954" s="181"/>
      <c r="BE1954" s="181"/>
      <c r="BI1954" s="181"/>
      <c r="BL1954" s="181"/>
      <c r="BM1954" s="181"/>
      <c r="BN1954" s="181"/>
      <c r="BO1954" s="181"/>
      <c r="BS1954" s="181"/>
    </row>
    <row r="1955" spans="41:71">
      <c r="AO1955" s="38">
        <f t="shared" si="406"/>
        <v>0</v>
      </c>
      <c r="AP1955" s="38">
        <f t="shared" si="407"/>
        <v>0</v>
      </c>
      <c r="AR1955" s="181"/>
      <c r="AS1955" s="181"/>
      <c r="AT1955" s="181"/>
      <c r="AU1955" s="181"/>
      <c r="AY1955" s="181"/>
      <c r="BB1955" s="181"/>
      <c r="BC1955" s="181"/>
      <c r="BD1955" s="181"/>
      <c r="BE1955" s="181"/>
      <c r="BI1955" s="181"/>
      <c r="BL1955" s="181"/>
      <c r="BM1955" s="181"/>
      <c r="BN1955" s="181"/>
      <c r="BO1955" s="181"/>
      <c r="BS1955" s="181"/>
    </row>
    <row r="1956" spans="41:71">
      <c r="AO1956" s="38">
        <f t="shared" si="406"/>
        <v>0</v>
      </c>
      <c r="AP1956" s="38">
        <f t="shared" si="407"/>
        <v>0</v>
      </c>
      <c r="AR1956" s="181"/>
      <c r="AS1956" s="181"/>
      <c r="AT1956" s="181"/>
      <c r="AU1956" s="181"/>
      <c r="AY1956" s="181"/>
      <c r="BB1956" s="181"/>
      <c r="BC1956" s="181"/>
      <c r="BD1956" s="181"/>
      <c r="BE1956" s="181"/>
      <c r="BI1956" s="181"/>
      <c r="BL1956" s="181"/>
      <c r="BM1956" s="181"/>
      <c r="BN1956" s="181"/>
      <c r="BO1956" s="181"/>
      <c r="BS1956" s="181"/>
    </row>
    <row r="1957" spans="41:71">
      <c r="AO1957" s="38">
        <f t="shared" si="406"/>
        <v>0</v>
      </c>
      <c r="AP1957" s="38">
        <f t="shared" si="407"/>
        <v>0</v>
      </c>
      <c r="AR1957" s="181"/>
      <c r="AS1957" s="181"/>
      <c r="AT1957" s="181"/>
      <c r="AU1957" s="181"/>
      <c r="AY1957" s="181"/>
      <c r="BB1957" s="181"/>
      <c r="BC1957" s="181"/>
      <c r="BD1957" s="181"/>
      <c r="BE1957" s="181"/>
      <c r="BI1957" s="181"/>
      <c r="BL1957" s="181"/>
      <c r="BM1957" s="181"/>
      <c r="BN1957" s="181"/>
      <c r="BO1957" s="181"/>
      <c r="BS1957" s="181"/>
    </row>
    <row r="1958" spans="41:71">
      <c r="AO1958" s="38">
        <f t="shared" si="406"/>
        <v>0</v>
      </c>
      <c r="AP1958" s="38">
        <f t="shared" si="407"/>
        <v>0</v>
      </c>
      <c r="AR1958" s="181"/>
      <c r="AS1958" s="181"/>
      <c r="AT1958" s="181"/>
      <c r="AU1958" s="181"/>
      <c r="AY1958" s="181"/>
      <c r="BB1958" s="181"/>
      <c r="BC1958" s="181"/>
      <c r="BD1958" s="181"/>
      <c r="BE1958" s="181"/>
      <c r="BI1958" s="181"/>
      <c r="BL1958" s="181"/>
      <c r="BM1958" s="181"/>
      <c r="BN1958" s="181"/>
      <c r="BO1958" s="181"/>
      <c r="BS1958" s="181"/>
    </row>
    <row r="1959" spans="41:71">
      <c r="AO1959" s="38">
        <f t="shared" si="406"/>
        <v>0</v>
      </c>
      <c r="AP1959" s="38">
        <f t="shared" si="407"/>
        <v>0</v>
      </c>
      <c r="AR1959" s="181"/>
      <c r="AS1959" s="181"/>
      <c r="AT1959" s="181"/>
      <c r="AU1959" s="181"/>
      <c r="AY1959" s="181"/>
      <c r="BB1959" s="181"/>
      <c r="BC1959" s="181"/>
      <c r="BD1959" s="181"/>
      <c r="BE1959" s="181"/>
      <c r="BI1959" s="181"/>
      <c r="BL1959" s="181"/>
      <c r="BM1959" s="181"/>
      <c r="BN1959" s="181"/>
      <c r="BO1959" s="181"/>
      <c r="BS1959" s="181"/>
    </row>
    <row r="1960" spans="41:71">
      <c r="AO1960" s="38">
        <f t="shared" si="406"/>
        <v>0</v>
      </c>
      <c r="AP1960" s="38">
        <f t="shared" si="407"/>
        <v>0</v>
      </c>
      <c r="AR1960" s="181"/>
      <c r="AS1960" s="181"/>
      <c r="AT1960" s="181"/>
      <c r="AU1960" s="181"/>
      <c r="AY1960" s="181"/>
      <c r="BB1960" s="181"/>
      <c r="BC1960" s="181"/>
      <c r="BD1960" s="181"/>
      <c r="BE1960" s="181"/>
      <c r="BI1960" s="181"/>
      <c r="BL1960" s="181"/>
      <c r="BM1960" s="181"/>
      <c r="BN1960" s="181"/>
      <c r="BO1960" s="181"/>
      <c r="BS1960" s="181"/>
    </row>
    <row r="1961" spans="41:71">
      <c r="AO1961" s="38">
        <f t="shared" si="406"/>
        <v>0</v>
      </c>
      <c r="AP1961" s="38">
        <f t="shared" si="407"/>
        <v>0</v>
      </c>
      <c r="AR1961" s="181"/>
      <c r="AS1961" s="181"/>
      <c r="AT1961" s="181"/>
      <c r="AU1961" s="181"/>
      <c r="AY1961" s="181"/>
      <c r="BB1961" s="181"/>
      <c r="BC1961" s="181"/>
      <c r="BD1961" s="181"/>
      <c r="BE1961" s="181"/>
      <c r="BI1961" s="181"/>
      <c r="BL1961" s="181"/>
      <c r="BM1961" s="181"/>
      <c r="BN1961" s="181"/>
      <c r="BO1961" s="181"/>
      <c r="BS1961" s="181"/>
    </row>
    <row r="1962" spans="41:71">
      <c r="AO1962" s="38">
        <f t="shared" si="406"/>
        <v>0</v>
      </c>
      <c r="AP1962" s="38">
        <f t="shared" si="407"/>
        <v>0</v>
      </c>
      <c r="AR1962" s="181"/>
      <c r="AS1962" s="181"/>
      <c r="AT1962" s="181"/>
      <c r="AU1962" s="181"/>
      <c r="AY1962" s="181"/>
      <c r="BB1962" s="181"/>
      <c r="BC1962" s="181"/>
      <c r="BD1962" s="181"/>
      <c r="BE1962" s="181"/>
      <c r="BI1962" s="181"/>
      <c r="BL1962" s="181"/>
      <c r="BM1962" s="181"/>
      <c r="BN1962" s="181"/>
      <c r="BO1962" s="181"/>
      <c r="BS1962" s="181"/>
    </row>
    <row r="1963" spans="41:71">
      <c r="AO1963" s="38">
        <f t="shared" si="406"/>
        <v>0</v>
      </c>
      <c r="AP1963" s="38">
        <f t="shared" si="407"/>
        <v>0</v>
      </c>
      <c r="AR1963" s="181"/>
      <c r="AS1963" s="181"/>
      <c r="AT1963" s="181"/>
      <c r="AU1963" s="181"/>
      <c r="AY1963" s="181"/>
      <c r="BB1963" s="181"/>
      <c r="BC1963" s="181"/>
      <c r="BD1963" s="181"/>
      <c r="BE1963" s="181"/>
      <c r="BI1963" s="181"/>
      <c r="BL1963" s="181"/>
      <c r="BM1963" s="181"/>
      <c r="BN1963" s="181"/>
      <c r="BO1963" s="181"/>
      <c r="BS1963" s="181"/>
    </row>
    <row r="1964" spans="41:71">
      <c r="AO1964" s="38">
        <f t="shared" si="406"/>
        <v>0</v>
      </c>
      <c r="AP1964" s="38">
        <f t="shared" si="407"/>
        <v>0</v>
      </c>
      <c r="AR1964" s="181"/>
      <c r="AS1964" s="181"/>
      <c r="AT1964" s="181"/>
      <c r="AU1964" s="181"/>
      <c r="AY1964" s="181"/>
      <c r="BB1964" s="181"/>
      <c r="BC1964" s="181"/>
      <c r="BD1964" s="181"/>
      <c r="BE1964" s="181"/>
      <c r="BI1964" s="181"/>
      <c r="BL1964" s="181"/>
      <c r="BM1964" s="181"/>
      <c r="BN1964" s="181"/>
      <c r="BO1964" s="181"/>
      <c r="BS1964" s="181"/>
    </row>
    <row r="1965" spans="41:71">
      <c r="AO1965" s="38">
        <f t="shared" si="406"/>
        <v>0</v>
      </c>
      <c r="AP1965" s="38">
        <f t="shared" si="407"/>
        <v>0</v>
      </c>
      <c r="AR1965" s="181"/>
      <c r="AS1965" s="181"/>
      <c r="AT1965" s="181"/>
      <c r="AU1965" s="181"/>
      <c r="AY1965" s="181"/>
      <c r="BB1965" s="181"/>
      <c r="BC1965" s="181"/>
      <c r="BD1965" s="181"/>
      <c r="BE1965" s="181"/>
      <c r="BI1965" s="181"/>
      <c r="BL1965" s="181"/>
      <c r="BM1965" s="181"/>
      <c r="BN1965" s="181"/>
      <c r="BO1965" s="181"/>
      <c r="BS1965" s="181"/>
    </row>
    <row r="1966" spans="41:71">
      <c r="AO1966" s="38">
        <f t="shared" si="406"/>
        <v>0</v>
      </c>
      <c r="AP1966" s="38">
        <f t="shared" si="407"/>
        <v>0</v>
      </c>
      <c r="AR1966" s="181"/>
      <c r="AS1966" s="181"/>
      <c r="AT1966" s="181"/>
      <c r="AU1966" s="181"/>
      <c r="AY1966" s="181"/>
      <c r="BB1966" s="181"/>
      <c r="BC1966" s="181"/>
      <c r="BD1966" s="181"/>
      <c r="BE1966" s="181"/>
      <c r="BI1966" s="181"/>
      <c r="BL1966" s="181"/>
      <c r="BM1966" s="181"/>
      <c r="BN1966" s="181"/>
      <c r="BO1966" s="181"/>
      <c r="BS1966" s="181"/>
    </row>
    <row r="1967" spans="41:71">
      <c r="AO1967" s="38">
        <f t="shared" si="406"/>
        <v>0</v>
      </c>
      <c r="AP1967" s="38">
        <f t="shared" si="407"/>
        <v>0</v>
      </c>
      <c r="AR1967" s="181"/>
      <c r="AS1967" s="181"/>
      <c r="AT1967" s="181"/>
      <c r="AU1967" s="181"/>
      <c r="AY1967" s="181"/>
      <c r="BB1967" s="181"/>
      <c r="BC1967" s="181"/>
      <c r="BD1967" s="181"/>
      <c r="BE1967" s="181"/>
      <c r="BI1967" s="181"/>
      <c r="BL1967" s="181"/>
      <c r="BM1967" s="181"/>
      <c r="BN1967" s="181"/>
      <c r="BO1967" s="181"/>
      <c r="BS1967" s="181"/>
    </row>
    <row r="1968" spans="41:71">
      <c r="AO1968" s="38">
        <f t="shared" si="406"/>
        <v>0</v>
      </c>
      <c r="AP1968" s="38">
        <f t="shared" si="407"/>
        <v>0</v>
      </c>
      <c r="AR1968" s="181"/>
      <c r="AS1968" s="181"/>
      <c r="AT1968" s="181"/>
      <c r="AU1968" s="181"/>
      <c r="AY1968" s="181"/>
      <c r="BB1968" s="181"/>
      <c r="BC1968" s="181"/>
      <c r="BD1968" s="181"/>
      <c r="BE1968" s="181"/>
      <c r="BI1968" s="181"/>
      <c r="BL1968" s="181"/>
      <c r="BM1968" s="181"/>
      <c r="BN1968" s="181"/>
      <c r="BO1968" s="181"/>
      <c r="BS1968" s="181"/>
    </row>
    <row r="1969" spans="41:71">
      <c r="AO1969" s="38">
        <f t="shared" si="406"/>
        <v>0</v>
      </c>
      <c r="AP1969" s="38">
        <f t="shared" si="407"/>
        <v>0</v>
      </c>
      <c r="AR1969" s="181"/>
      <c r="AS1969" s="181"/>
      <c r="AT1969" s="181"/>
      <c r="AU1969" s="181"/>
      <c r="AY1969" s="181"/>
      <c r="BB1969" s="181"/>
      <c r="BC1969" s="181"/>
      <c r="BD1969" s="181"/>
      <c r="BE1969" s="181"/>
      <c r="BI1969" s="181"/>
      <c r="BL1969" s="181"/>
      <c r="BM1969" s="181"/>
      <c r="BN1969" s="181"/>
      <c r="BO1969" s="181"/>
      <c r="BS1969" s="181"/>
    </row>
    <row r="1970" spans="41:71">
      <c r="AO1970" s="38">
        <f t="shared" si="406"/>
        <v>0</v>
      </c>
      <c r="AP1970" s="38">
        <f t="shared" si="407"/>
        <v>0</v>
      </c>
      <c r="AR1970" s="181"/>
      <c r="AS1970" s="181"/>
      <c r="AT1970" s="181"/>
      <c r="AU1970" s="181"/>
      <c r="AY1970" s="181"/>
      <c r="BB1970" s="181"/>
      <c r="BC1970" s="181"/>
      <c r="BD1970" s="181"/>
      <c r="BE1970" s="181"/>
      <c r="BI1970" s="181"/>
      <c r="BL1970" s="181"/>
      <c r="BM1970" s="181"/>
      <c r="BN1970" s="181"/>
      <c r="BO1970" s="181"/>
      <c r="BS1970" s="181"/>
    </row>
    <row r="1971" spans="41:71">
      <c r="AO1971" s="38">
        <f t="shared" si="406"/>
        <v>0</v>
      </c>
      <c r="AP1971" s="38">
        <f t="shared" si="407"/>
        <v>0</v>
      </c>
      <c r="AR1971" s="181"/>
      <c r="AS1971" s="181"/>
      <c r="AT1971" s="181"/>
      <c r="AU1971" s="181"/>
      <c r="AY1971" s="181"/>
      <c r="BB1971" s="181"/>
      <c r="BC1971" s="181"/>
      <c r="BD1971" s="181"/>
      <c r="BE1971" s="181"/>
      <c r="BI1971" s="181"/>
      <c r="BL1971" s="181"/>
      <c r="BM1971" s="181"/>
      <c r="BN1971" s="181"/>
      <c r="BO1971" s="181"/>
      <c r="BS1971" s="181"/>
    </row>
    <row r="1972" spans="41:71">
      <c r="AO1972" s="38">
        <f t="shared" si="406"/>
        <v>0</v>
      </c>
      <c r="AP1972" s="38">
        <f t="shared" si="407"/>
        <v>0</v>
      </c>
      <c r="AR1972" s="181"/>
      <c r="AS1972" s="181"/>
      <c r="AT1972" s="181"/>
      <c r="AU1972" s="181"/>
      <c r="AY1972" s="181"/>
      <c r="BB1972" s="181"/>
      <c r="BC1972" s="181"/>
      <c r="BD1972" s="181"/>
      <c r="BE1972" s="181"/>
      <c r="BI1972" s="181"/>
      <c r="BL1972" s="181"/>
      <c r="BM1972" s="181"/>
      <c r="BN1972" s="181"/>
      <c r="BO1972" s="181"/>
      <c r="BS1972" s="181"/>
    </row>
    <row r="1973" spans="41:71">
      <c r="AO1973" s="38">
        <f t="shared" si="406"/>
        <v>0</v>
      </c>
      <c r="AP1973" s="38">
        <f t="shared" si="407"/>
        <v>0</v>
      </c>
      <c r="AR1973" s="181"/>
      <c r="AS1973" s="181"/>
      <c r="AT1973" s="181"/>
      <c r="AU1973" s="181"/>
      <c r="AY1973" s="181"/>
      <c r="BB1973" s="181"/>
      <c r="BC1973" s="181"/>
      <c r="BD1973" s="181"/>
      <c r="BE1973" s="181"/>
      <c r="BI1973" s="181"/>
      <c r="BL1973" s="181"/>
      <c r="BM1973" s="181"/>
      <c r="BN1973" s="181"/>
      <c r="BO1973" s="181"/>
      <c r="BS1973" s="181"/>
    </row>
    <row r="1974" spans="41:71">
      <c r="AO1974" s="38">
        <f t="shared" si="406"/>
        <v>0</v>
      </c>
      <c r="AP1974" s="38">
        <f t="shared" si="407"/>
        <v>0</v>
      </c>
      <c r="AR1974" s="181"/>
      <c r="AS1974" s="181"/>
      <c r="AT1974" s="181"/>
      <c r="AU1974" s="181"/>
      <c r="AY1974" s="181"/>
      <c r="BB1974" s="181"/>
      <c r="BC1974" s="181"/>
      <c r="BD1974" s="181"/>
      <c r="BE1974" s="181"/>
      <c r="BI1974" s="181"/>
      <c r="BL1974" s="181"/>
      <c r="BM1974" s="181"/>
      <c r="BN1974" s="181"/>
      <c r="BO1974" s="181"/>
      <c r="BS1974" s="181"/>
    </row>
    <row r="1975" spans="41:71">
      <c r="AO1975" s="38">
        <f t="shared" si="406"/>
        <v>0</v>
      </c>
      <c r="AP1975" s="38">
        <f t="shared" si="407"/>
        <v>0</v>
      </c>
      <c r="AR1975" s="181"/>
      <c r="AS1975" s="181"/>
      <c r="AT1975" s="181"/>
      <c r="AU1975" s="181"/>
      <c r="AY1975" s="181"/>
      <c r="BB1975" s="181"/>
      <c r="BC1975" s="181"/>
      <c r="BD1975" s="181"/>
      <c r="BE1975" s="181"/>
      <c r="BI1975" s="181"/>
      <c r="BL1975" s="181"/>
      <c r="BM1975" s="181"/>
      <c r="BN1975" s="181"/>
      <c r="BO1975" s="181"/>
      <c r="BS1975" s="181"/>
    </row>
    <row r="1976" spans="41:71">
      <c r="AO1976" s="38">
        <f t="shared" si="406"/>
        <v>0</v>
      </c>
      <c r="AP1976" s="38">
        <f t="shared" si="407"/>
        <v>0</v>
      </c>
      <c r="AR1976" s="181"/>
      <c r="AS1976" s="181"/>
      <c r="AT1976" s="181"/>
      <c r="AU1976" s="181"/>
      <c r="AY1976" s="181"/>
      <c r="BB1976" s="181"/>
      <c r="BC1976" s="181"/>
      <c r="BD1976" s="181"/>
      <c r="BE1976" s="181"/>
      <c r="BI1976" s="181"/>
      <c r="BL1976" s="181"/>
      <c r="BM1976" s="181"/>
      <c r="BN1976" s="181"/>
      <c r="BO1976" s="181"/>
      <c r="BS1976" s="181"/>
    </row>
    <row r="1977" spans="41:71">
      <c r="AO1977" s="38">
        <f t="shared" si="406"/>
        <v>0</v>
      </c>
      <c r="AP1977" s="38">
        <f t="shared" si="407"/>
        <v>0</v>
      </c>
      <c r="AR1977" s="181"/>
      <c r="AS1977" s="181"/>
      <c r="AT1977" s="181"/>
      <c r="AU1977" s="181"/>
      <c r="AY1977" s="181"/>
      <c r="BB1977" s="181"/>
      <c r="BC1977" s="181"/>
      <c r="BD1977" s="181"/>
      <c r="BE1977" s="181"/>
      <c r="BI1977" s="181"/>
      <c r="BL1977" s="181"/>
      <c r="BM1977" s="181"/>
      <c r="BN1977" s="181"/>
      <c r="BO1977" s="181"/>
      <c r="BS1977" s="181"/>
    </row>
    <row r="1978" spans="41:71">
      <c r="AO1978" s="38">
        <f t="shared" si="406"/>
        <v>0</v>
      </c>
      <c r="AP1978" s="38">
        <f t="shared" si="407"/>
        <v>0</v>
      </c>
      <c r="AR1978" s="181"/>
      <c r="AS1978" s="181"/>
      <c r="AT1978" s="181"/>
      <c r="AU1978" s="181"/>
      <c r="AY1978" s="181"/>
      <c r="BB1978" s="181"/>
      <c r="BC1978" s="181"/>
      <c r="BD1978" s="181"/>
      <c r="BE1978" s="181"/>
      <c r="BI1978" s="181"/>
      <c r="BL1978" s="181"/>
      <c r="BM1978" s="181"/>
      <c r="BN1978" s="181"/>
      <c r="BO1978" s="181"/>
      <c r="BS1978" s="181"/>
    </row>
    <row r="1979" spans="41:71">
      <c r="AO1979" s="38">
        <f t="shared" si="406"/>
        <v>0</v>
      </c>
      <c r="AP1979" s="38">
        <f t="shared" si="407"/>
        <v>0</v>
      </c>
      <c r="AR1979" s="181"/>
      <c r="AS1979" s="181"/>
      <c r="AT1979" s="181"/>
      <c r="AU1979" s="181"/>
      <c r="AY1979" s="181"/>
      <c r="BB1979" s="181"/>
      <c r="BC1979" s="181"/>
      <c r="BD1979" s="181"/>
      <c r="BE1979" s="181"/>
      <c r="BI1979" s="181"/>
      <c r="BL1979" s="181"/>
      <c r="BM1979" s="181"/>
      <c r="BN1979" s="181"/>
      <c r="BO1979" s="181"/>
      <c r="BS1979" s="181"/>
    </row>
    <row r="1980" spans="41:71">
      <c r="AO1980" s="38">
        <f t="shared" si="406"/>
        <v>0</v>
      </c>
      <c r="AP1980" s="38">
        <f t="shared" si="407"/>
        <v>0</v>
      </c>
      <c r="AR1980" s="181"/>
      <c r="AS1980" s="181"/>
      <c r="AT1980" s="181"/>
      <c r="AU1980" s="181"/>
      <c r="AY1980" s="181"/>
      <c r="BB1980" s="181"/>
      <c r="BC1980" s="181"/>
      <c r="BD1980" s="181"/>
      <c r="BE1980" s="181"/>
      <c r="BI1980" s="181"/>
      <c r="BL1980" s="181"/>
      <c r="BM1980" s="181"/>
      <c r="BN1980" s="181"/>
      <c r="BO1980" s="181"/>
      <c r="BS1980" s="181"/>
    </row>
    <row r="1981" spans="41:71">
      <c r="AO1981" s="38">
        <f t="shared" si="406"/>
        <v>0</v>
      </c>
      <c r="AP1981" s="38">
        <f t="shared" si="407"/>
        <v>0</v>
      </c>
      <c r="AR1981" s="181"/>
      <c r="AS1981" s="181"/>
      <c r="AT1981" s="181"/>
      <c r="AU1981" s="181"/>
      <c r="AY1981" s="181"/>
      <c r="BB1981" s="181"/>
      <c r="BC1981" s="181"/>
      <c r="BD1981" s="181"/>
      <c r="BE1981" s="181"/>
      <c r="BI1981" s="181"/>
      <c r="BL1981" s="181"/>
      <c r="BM1981" s="181"/>
      <c r="BN1981" s="181"/>
      <c r="BO1981" s="181"/>
      <c r="BS1981" s="181"/>
    </row>
    <row r="1982" spans="41:71">
      <c r="AO1982" s="38">
        <f t="shared" si="406"/>
        <v>0</v>
      </c>
      <c r="AP1982" s="38">
        <f t="shared" si="407"/>
        <v>0</v>
      </c>
      <c r="AR1982" s="181"/>
      <c r="AS1982" s="181"/>
      <c r="AT1982" s="181"/>
      <c r="AU1982" s="181"/>
      <c r="AY1982" s="181"/>
      <c r="BB1982" s="181"/>
      <c r="BC1982" s="181"/>
      <c r="BD1982" s="181"/>
      <c r="BE1982" s="181"/>
      <c r="BI1982" s="181"/>
      <c r="BL1982" s="181"/>
      <c r="BM1982" s="181"/>
      <c r="BN1982" s="181"/>
      <c r="BO1982" s="181"/>
      <c r="BS1982" s="181"/>
    </row>
    <row r="1983" spans="41:71">
      <c r="AO1983" s="38">
        <f t="shared" si="406"/>
        <v>0</v>
      </c>
      <c r="AP1983" s="38">
        <f t="shared" si="407"/>
        <v>0</v>
      </c>
      <c r="AR1983" s="181"/>
      <c r="AS1983" s="181"/>
      <c r="AT1983" s="181"/>
      <c r="AU1983" s="181"/>
      <c r="AY1983" s="181"/>
      <c r="BB1983" s="181"/>
      <c r="BC1983" s="181"/>
      <c r="BD1983" s="181"/>
      <c r="BE1983" s="181"/>
      <c r="BI1983" s="181"/>
      <c r="BL1983" s="181"/>
      <c r="BM1983" s="181"/>
      <c r="BN1983" s="181"/>
      <c r="BO1983" s="181"/>
      <c r="BS1983" s="181"/>
    </row>
    <row r="1984" spans="41:71">
      <c r="AO1984" s="38">
        <f t="shared" si="406"/>
        <v>0</v>
      </c>
      <c r="AP1984" s="38">
        <f t="shared" si="407"/>
        <v>0</v>
      </c>
      <c r="AR1984" s="181"/>
      <c r="AS1984" s="181"/>
      <c r="AT1984" s="181"/>
      <c r="AU1984" s="181"/>
      <c r="AY1984" s="181"/>
      <c r="BB1984" s="181"/>
      <c r="BC1984" s="181"/>
      <c r="BD1984" s="181"/>
      <c r="BE1984" s="181"/>
      <c r="BI1984" s="181"/>
      <c r="BL1984" s="181"/>
      <c r="BM1984" s="181"/>
      <c r="BN1984" s="181"/>
      <c r="BO1984" s="181"/>
      <c r="BS1984" s="181"/>
    </row>
    <row r="1985" spans="41:71">
      <c r="AO1985" s="38">
        <f t="shared" si="406"/>
        <v>0</v>
      </c>
      <c r="AP1985" s="38">
        <f t="shared" si="407"/>
        <v>0</v>
      </c>
      <c r="AR1985" s="181"/>
      <c r="AS1985" s="181"/>
      <c r="AT1985" s="181"/>
      <c r="AU1985" s="181"/>
      <c r="AY1985" s="181"/>
      <c r="BB1985" s="181"/>
      <c r="BC1985" s="181"/>
      <c r="BD1985" s="181"/>
      <c r="BE1985" s="181"/>
      <c r="BI1985" s="181"/>
      <c r="BL1985" s="181"/>
      <c r="BM1985" s="181"/>
      <c r="BN1985" s="181"/>
      <c r="BO1985" s="181"/>
      <c r="BS1985" s="181"/>
    </row>
    <row r="1986" spans="41:71">
      <c r="AO1986" s="38">
        <f t="shared" si="406"/>
        <v>0</v>
      </c>
      <c r="AP1986" s="38">
        <f t="shared" si="407"/>
        <v>0</v>
      </c>
      <c r="AR1986" s="181"/>
      <c r="AS1986" s="181"/>
      <c r="AT1986" s="181"/>
      <c r="AU1986" s="181"/>
      <c r="AY1986" s="181"/>
      <c r="BB1986" s="181"/>
      <c r="BC1986" s="181"/>
      <c r="BD1986" s="181"/>
      <c r="BE1986" s="181"/>
      <c r="BI1986" s="181"/>
      <c r="BL1986" s="181"/>
      <c r="BM1986" s="181"/>
      <c r="BN1986" s="181"/>
      <c r="BO1986" s="181"/>
      <c r="BS1986" s="181"/>
    </row>
    <row r="1987" spans="41:71">
      <c r="AO1987" s="38">
        <f t="shared" si="406"/>
        <v>0</v>
      </c>
      <c r="AP1987" s="38">
        <f t="shared" si="407"/>
        <v>0</v>
      </c>
      <c r="AR1987" s="181"/>
      <c r="AS1987" s="181"/>
      <c r="AT1987" s="181"/>
      <c r="AU1987" s="181"/>
      <c r="AY1987" s="181"/>
      <c r="BB1987" s="181"/>
      <c r="BC1987" s="181"/>
      <c r="BD1987" s="181"/>
      <c r="BE1987" s="181"/>
      <c r="BI1987" s="181"/>
      <c r="BL1987" s="181"/>
      <c r="BM1987" s="181"/>
      <c r="BN1987" s="181"/>
      <c r="BO1987" s="181"/>
      <c r="BS1987" s="181"/>
    </row>
    <row r="1988" spans="41:71">
      <c r="AO1988" s="38">
        <f t="shared" ref="AO1988:AO2051" si="408">B1989+1-1</f>
        <v>0</v>
      </c>
      <c r="AP1988" s="38">
        <f t="shared" ref="AP1988:AP2051" si="409">A1989</f>
        <v>0</v>
      </c>
      <c r="AR1988" s="181"/>
      <c r="AS1988" s="181"/>
      <c r="AT1988" s="181"/>
      <c r="AU1988" s="181"/>
      <c r="AY1988" s="181"/>
      <c r="BB1988" s="181"/>
      <c r="BC1988" s="181"/>
      <c r="BD1988" s="181"/>
      <c r="BE1988" s="181"/>
      <c r="BI1988" s="181"/>
      <c r="BL1988" s="181"/>
      <c r="BM1988" s="181"/>
      <c r="BN1988" s="181"/>
      <c r="BO1988" s="181"/>
      <c r="BS1988" s="181"/>
    </row>
    <row r="1989" spans="41:71">
      <c r="AO1989" s="38">
        <f t="shared" si="408"/>
        <v>0</v>
      </c>
      <c r="AP1989" s="38">
        <f t="shared" si="409"/>
        <v>0</v>
      </c>
      <c r="AR1989" s="181"/>
      <c r="AS1989" s="181"/>
      <c r="AT1989" s="181"/>
      <c r="AU1989" s="181"/>
      <c r="AY1989" s="181"/>
      <c r="BB1989" s="181"/>
      <c r="BC1989" s="181"/>
      <c r="BD1989" s="181"/>
      <c r="BE1989" s="181"/>
      <c r="BI1989" s="181"/>
      <c r="BL1989" s="181"/>
      <c r="BM1989" s="181"/>
      <c r="BN1989" s="181"/>
      <c r="BO1989" s="181"/>
      <c r="BS1989" s="181"/>
    </row>
    <row r="1990" spans="41:71">
      <c r="AO1990" s="38">
        <f t="shared" si="408"/>
        <v>0</v>
      </c>
      <c r="AP1990" s="38">
        <f t="shared" si="409"/>
        <v>0</v>
      </c>
      <c r="AR1990" s="181"/>
      <c r="AS1990" s="181"/>
      <c r="AT1990" s="181"/>
      <c r="AU1990" s="181"/>
      <c r="AY1990" s="181"/>
      <c r="BB1990" s="181"/>
      <c r="BC1990" s="181"/>
      <c r="BD1990" s="181"/>
      <c r="BE1990" s="181"/>
      <c r="BI1990" s="181"/>
      <c r="BL1990" s="181"/>
      <c r="BM1990" s="181"/>
      <c r="BN1990" s="181"/>
      <c r="BO1990" s="181"/>
      <c r="BS1990" s="181"/>
    </row>
    <row r="1991" spans="41:71">
      <c r="AO1991" s="38">
        <f t="shared" si="408"/>
        <v>0</v>
      </c>
      <c r="AP1991" s="38">
        <f t="shared" si="409"/>
        <v>0</v>
      </c>
      <c r="AR1991" s="181"/>
      <c r="AS1991" s="181"/>
      <c r="AT1991" s="181"/>
      <c r="AU1991" s="181"/>
      <c r="AY1991" s="181"/>
      <c r="BB1991" s="181"/>
      <c r="BC1991" s="181"/>
      <c r="BD1991" s="181"/>
      <c r="BE1991" s="181"/>
      <c r="BI1991" s="181"/>
      <c r="BL1991" s="181"/>
      <c r="BM1991" s="181"/>
      <c r="BN1991" s="181"/>
      <c r="BO1991" s="181"/>
      <c r="BS1991" s="181"/>
    </row>
    <row r="1992" spans="41:71">
      <c r="AO1992" s="38">
        <f t="shared" si="408"/>
        <v>0</v>
      </c>
      <c r="AP1992" s="38">
        <f t="shared" si="409"/>
        <v>0</v>
      </c>
      <c r="AR1992" s="181"/>
      <c r="AS1992" s="181"/>
      <c r="AT1992" s="181"/>
      <c r="AU1992" s="181"/>
      <c r="AY1992" s="181"/>
      <c r="BB1992" s="181"/>
      <c r="BC1992" s="181"/>
      <c r="BD1992" s="181"/>
      <c r="BE1992" s="181"/>
      <c r="BI1992" s="181"/>
      <c r="BL1992" s="181"/>
      <c r="BM1992" s="181"/>
      <c r="BN1992" s="181"/>
      <c r="BO1992" s="181"/>
      <c r="BS1992" s="181"/>
    </row>
    <row r="1993" spans="41:71">
      <c r="AO1993" s="38">
        <f t="shared" si="408"/>
        <v>0</v>
      </c>
      <c r="AP1993" s="38">
        <f t="shared" si="409"/>
        <v>0</v>
      </c>
      <c r="AR1993" s="181"/>
      <c r="AS1993" s="181"/>
      <c r="AT1993" s="181"/>
      <c r="AU1993" s="181"/>
      <c r="AY1993" s="181"/>
      <c r="BB1993" s="181"/>
      <c r="BC1993" s="181"/>
      <c r="BD1993" s="181"/>
      <c r="BE1993" s="181"/>
      <c r="BI1993" s="181"/>
      <c r="BL1993" s="181"/>
      <c r="BM1993" s="181"/>
      <c r="BN1993" s="181"/>
      <c r="BO1993" s="181"/>
      <c r="BS1993" s="181"/>
    </row>
    <row r="1994" spans="41:71">
      <c r="AO1994" s="38">
        <f t="shared" si="408"/>
        <v>0</v>
      </c>
      <c r="AP1994" s="38">
        <f t="shared" si="409"/>
        <v>0</v>
      </c>
      <c r="AR1994" s="181"/>
      <c r="AS1994" s="181"/>
      <c r="AT1994" s="181"/>
      <c r="AU1994" s="181"/>
      <c r="AY1994" s="181"/>
      <c r="BB1994" s="181"/>
      <c r="BC1994" s="181"/>
      <c r="BD1994" s="181"/>
      <c r="BE1994" s="181"/>
      <c r="BI1994" s="181"/>
      <c r="BL1994" s="181"/>
      <c r="BM1994" s="181"/>
      <c r="BN1994" s="181"/>
      <c r="BO1994" s="181"/>
      <c r="BS1994" s="181"/>
    </row>
    <row r="1995" spans="41:71">
      <c r="AO1995" s="38">
        <f t="shared" si="408"/>
        <v>0</v>
      </c>
      <c r="AP1995" s="38">
        <f t="shared" si="409"/>
        <v>0</v>
      </c>
      <c r="AR1995" s="181"/>
      <c r="AS1995" s="181"/>
      <c r="AT1995" s="181"/>
      <c r="AU1995" s="181"/>
      <c r="AY1995" s="181"/>
      <c r="BB1995" s="181"/>
      <c r="BC1995" s="181"/>
      <c r="BD1995" s="181"/>
      <c r="BE1995" s="181"/>
      <c r="BI1995" s="181"/>
      <c r="BL1995" s="181"/>
      <c r="BM1995" s="181"/>
      <c r="BN1995" s="181"/>
      <c r="BO1995" s="181"/>
      <c r="BS1995" s="181"/>
    </row>
    <row r="1996" spans="41:71">
      <c r="AO1996" s="38">
        <f t="shared" si="408"/>
        <v>0</v>
      </c>
      <c r="AP1996" s="38">
        <f t="shared" si="409"/>
        <v>0</v>
      </c>
      <c r="AR1996" s="181"/>
      <c r="AS1996" s="181"/>
      <c r="AT1996" s="181"/>
      <c r="AU1996" s="181"/>
      <c r="AY1996" s="181"/>
      <c r="BB1996" s="181"/>
      <c r="BC1996" s="181"/>
      <c r="BD1996" s="181"/>
      <c r="BE1996" s="181"/>
      <c r="BI1996" s="181"/>
      <c r="BL1996" s="181"/>
      <c r="BM1996" s="181"/>
      <c r="BN1996" s="181"/>
      <c r="BO1996" s="181"/>
      <c r="BS1996" s="181"/>
    </row>
    <row r="1997" spans="41:71">
      <c r="AO1997" s="38">
        <f t="shared" si="408"/>
        <v>0</v>
      </c>
      <c r="AP1997" s="38">
        <f t="shared" si="409"/>
        <v>0</v>
      </c>
      <c r="AR1997" s="181"/>
      <c r="AS1997" s="181"/>
      <c r="AT1997" s="181"/>
      <c r="AU1997" s="181"/>
      <c r="AY1997" s="181"/>
      <c r="BB1997" s="181"/>
      <c r="BC1997" s="181"/>
      <c r="BD1997" s="181"/>
      <c r="BE1997" s="181"/>
      <c r="BI1997" s="181"/>
      <c r="BL1997" s="181"/>
      <c r="BM1997" s="181"/>
      <c r="BN1997" s="181"/>
      <c r="BO1997" s="181"/>
      <c r="BS1997" s="181"/>
    </row>
    <row r="1998" spans="41:71">
      <c r="AO1998" s="38">
        <f t="shared" si="408"/>
        <v>0</v>
      </c>
      <c r="AP1998" s="38">
        <f t="shared" si="409"/>
        <v>0</v>
      </c>
      <c r="AR1998" s="181"/>
      <c r="AS1998" s="181"/>
      <c r="AT1998" s="181"/>
      <c r="AU1998" s="181"/>
      <c r="AY1998" s="181"/>
      <c r="BB1998" s="181"/>
      <c r="BC1998" s="181"/>
      <c r="BD1998" s="181"/>
      <c r="BE1998" s="181"/>
      <c r="BI1998" s="181"/>
      <c r="BL1998" s="181"/>
      <c r="BM1998" s="181"/>
      <c r="BN1998" s="181"/>
      <c r="BO1998" s="181"/>
      <c r="BS1998" s="181"/>
    </row>
    <row r="1999" spans="41:71">
      <c r="AO1999" s="38">
        <f t="shared" si="408"/>
        <v>0</v>
      </c>
      <c r="AP1999" s="38">
        <f t="shared" si="409"/>
        <v>0</v>
      </c>
      <c r="AR1999" s="181"/>
      <c r="AS1999" s="181"/>
      <c r="AT1999" s="181"/>
      <c r="AU1999" s="181"/>
      <c r="AY1999" s="181"/>
      <c r="BB1999" s="181"/>
      <c r="BC1999" s="181"/>
      <c r="BD1999" s="181"/>
      <c r="BE1999" s="181"/>
      <c r="BI1999" s="181"/>
      <c r="BL1999" s="181"/>
      <c r="BM1999" s="181"/>
      <c r="BN1999" s="181"/>
      <c r="BO1999" s="181"/>
      <c r="BS1999" s="181"/>
    </row>
    <row r="2000" spans="41:71">
      <c r="AO2000" s="38">
        <f t="shared" si="408"/>
        <v>0</v>
      </c>
      <c r="AP2000" s="38">
        <f t="shared" si="409"/>
        <v>0</v>
      </c>
      <c r="AR2000" s="181"/>
      <c r="AS2000" s="181"/>
      <c r="AT2000" s="181"/>
      <c r="AU2000" s="181"/>
      <c r="AY2000" s="181"/>
      <c r="BB2000" s="181"/>
      <c r="BC2000" s="181"/>
      <c r="BD2000" s="181"/>
      <c r="BE2000" s="181"/>
      <c r="BI2000" s="181"/>
      <c r="BL2000" s="181"/>
      <c r="BM2000" s="181"/>
      <c r="BN2000" s="181"/>
      <c r="BO2000" s="181"/>
      <c r="BS2000" s="181"/>
    </row>
    <row r="2001" spans="41:71">
      <c r="AO2001" s="38">
        <f t="shared" si="408"/>
        <v>0</v>
      </c>
      <c r="AP2001" s="38">
        <f t="shared" si="409"/>
        <v>0</v>
      </c>
      <c r="AR2001" s="181"/>
      <c r="AS2001" s="181"/>
      <c r="AT2001" s="181"/>
      <c r="AU2001" s="181"/>
      <c r="AY2001" s="181"/>
      <c r="BB2001" s="181"/>
      <c r="BC2001" s="181"/>
      <c r="BD2001" s="181"/>
      <c r="BE2001" s="181"/>
      <c r="BI2001" s="181"/>
      <c r="BL2001" s="181"/>
      <c r="BM2001" s="181"/>
      <c r="BN2001" s="181"/>
      <c r="BO2001" s="181"/>
      <c r="BS2001" s="181"/>
    </row>
    <row r="2002" spans="41:71">
      <c r="AO2002" s="38">
        <f t="shared" si="408"/>
        <v>0</v>
      </c>
      <c r="AP2002" s="38">
        <f t="shared" si="409"/>
        <v>0</v>
      </c>
      <c r="AR2002" s="181"/>
      <c r="AS2002" s="181"/>
      <c r="AT2002" s="181"/>
      <c r="AU2002" s="181"/>
      <c r="AY2002" s="181"/>
      <c r="BB2002" s="181"/>
      <c r="BC2002" s="181"/>
      <c r="BD2002" s="181"/>
      <c r="BE2002" s="181"/>
      <c r="BI2002" s="181"/>
      <c r="BL2002" s="181"/>
      <c r="BM2002" s="181"/>
      <c r="BN2002" s="181"/>
      <c r="BO2002" s="181"/>
      <c r="BS2002" s="181"/>
    </row>
    <row r="2003" spans="41:71">
      <c r="AO2003" s="38">
        <f t="shared" si="408"/>
        <v>0</v>
      </c>
      <c r="AP2003" s="38">
        <f t="shared" si="409"/>
        <v>0</v>
      </c>
      <c r="AR2003" s="181"/>
      <c r="AS2003" s="181"/>
      <c r="AT2003" s="181"/>
      <c r="AU2003" s="181"/>
      <c r="AY2003" s="181"/>
      <c r="BB2003" s="181"/>
      <c r="BC2003" s="181"/>
      <c r="BD2003" s="181"/>
      <c r="BE2003" s="181"/>
      <c r="BI2003" s="181"/>
      <c r="BL2003" s="181"/>
      <c r="BM2003" s="181"/>
      <c r="BN2003" s="181"/>
      <c r="BO2003" s="181"/>
      <c r="BS2003" s="181"/>
    </row>
    <row r="2004" spans="41:71">
      <c r="AO2004" s="38">
        <f t="shared" si="408"/>
        <v>0</v>
      </c>
      <c r="AP2004" s="38">
        <f t="shared" si="409"/>
        <v>0</v>
      </c>
      <c r="AR2004" s="181"/>
      <c r="AS2004" s="181"/>
      <c r="AT2004" s="181"/>
      <c r="AU2004" s="181"/>
      <c r="AY2004" s="181"/>
      <c r="BB2004" s="181"/>
      <c r="BC2004" s="181"/>
      <c r="BD2004" s="181"/>
      <c r="BE2004" s="181"/>
      <c r="BI2004" s="181"/>
      <c r="BL2004" s="181"/>
      <c r="BM2004" s="181"/>
      <c r="BN2004" s="181"/>
      <c r="BO2004" s="181"/>
      <c r="BS2004" s="181"/>
    </row>
    <row r="2005" spans="41:71">
      <c r="AO2005" s="38">
        <f t="shared" si="408"/>
        <v>0</v>
      </c>
      <c r="AP2005" s="38">
        <f t="shared" si="409"/>
        <v>0</v>
      </c>
      <c r="AR2005" s="181"/>
      <c r="AS2005" s="181"/>
      <c r="AT2005" s="181"/>
      <c r="AU2005" s="181"/>
      <c r="AY2005" s="181"/>
      <c r="BB2005" s="181"/>
      <c r="BC2005" s="181"/>
      <c r="BD2005" s="181"/>
      <c r="BE2005" s="181"/>
      <c r="BI2005" s="181"/>
      <c r="BL2005" s="181"/>
      <c r="BM2005" s="181"/>
      <c r="BN2005" s="181"/>
      <c r="BO2005" s="181"/>
      <c r="BS2005" s="181"/>
    </row>
    <row r="2006" spans="41:71">
      <c r="AO2006" s="38">
        <f t="shared" si="408"/>
        <v>0</v>
      </c>
      <c r="AP2006" s="38">
        <f t="shared" si="409"/>
        <v>0</v>
      </c>
      <c r="AR2006" s="181"/>
      <c r="AS2006" s="181"/>
      <c r="AT2006" s="181"/>
      <c r="AU2006" s="181"/>
      <c r="AY2006" s="181"/>
      <c r="BB2006" s="181"/>
      <c r="BC2006" s="181"/>
      <c r="BD2006" s="181"/>
      <c r="BE2006" s="181"/>
      <c r="BI2006" s="181"/>
      <c r="BL2006" s="181"/>
      <c r="BM2006" s="181"/>
      <c r="BN2006" s="181"/>
      <c r="BO2006" s="181"/>
      <c r="BS2006" s="181"/>
    </row>
    <row r="2007" spans="41:71">
      <c r="AO2007" s="38">
        <f t="shared" si="408"/>
        <v>0</v>
      </c>
      <c r="AP2007" s="38">
        <f t="shared" si="409"/>
        <v>0</v>
      </c>
      <c r="AR2007" s="181"/>
      <c r="AS2007" s="181"/>
      <c r="AT2007" s="181"/>
      <c r="AU2007" s="181"/>
      <c r="AY2007" s="181"/>
      <c r="BB2007" s="181"/>
      <c r="BC2007" s="181"/>
      <c r="BD2007" s="181"/>
      <c r="BE2007" s="181"/>
      <c r="BI2007" s="181"/>
      <c r="BL2007" s="181"/>
      <c r="BM2007" s="181"/>
      <c r="BN2007" s="181"/>
      <c r="BO2007" s="181"/>
      <c r="BS2007" s="181"/>
    </row>
    <row r="2008" spans="41:71">
      <c r="AO2008" s="38">
        <f t="shared" si="408"/>
        <v>0</v>
      </c>
      <c r="AP2008" s="38">
        <f t="shared" si="409"/>
        <v>0</v>
      </c>
      <c r="AR2008" s="181"/>
      <c r="AS2008" s="181"/>
      <c r="AT2008" s="181"/>
      <c r="AU2008" s="181"/>
      <c r="AY2008" s="181"/>
      <c r="BB2008" s="181"/>
      <c r="BC2008" s="181"/>
      <c r="BD2008" s="181"/>
      <c r="BE2008" s="181"/>
      <c r="BI2008" s="181"/>
      <c r="BL2008" s="181"/>
      <c r="BM2008" s="181"/>
      <c r="BN2008" s="181"/>
      <c r="BO2008" s="181"/>
      <c r="BS2008" s="181"/>
    </row>
    <row r="2009" spans="41:71">
      <c r="AO2009" s="38">
        <f t="shared" si="408"/>
        <v>0</v>
      </c>
      <c r="AP2009" s="38">
        <f t="shared" si="409"/>
        <v>0</v>
      </c>
      <c r="AR2009" s="181"/>
      <c r="AS2009" s="181"/>
      <c r="AT2009" s="181"/>
      <c r="AU2009" s="181"/>
      <c r="AY2009" s="181"/>
      <c r="BB2009" s="181"/>
      <c r="BC2009" s="181"/>
      <c r="BD2009" s="181"/>
      <c r="BE2009" s="181"/>
      <c r="BI2009" s="181"/>
      <c r="BL2009" s="181"/>
      <c r="BM2009" s="181"/>
      <c r="BN2009" s="181"/>
      <c r="BO2009" s="181"/>
      <c r="BS2009" s="181"/>
    </row>
    <row r="2010" spans="41:71">
      <c r="AO2010" s="38">
        <f t="shared" si="408"/>
        <v>0</v>
      </c>
      <c r="AP2010" s="38">
        <f t="shared" si="409"/>
        <v>0</v>
      </c>
      <c r="AR2010" s="181"/>
      <c r="AS2010" s="181"/>
      <c r="AT2010" s="181"/>
      <c r="AU2010" s="181"/>
      <c r="AY2010" s="181"/>
      <c r="BB2010" s="181"/>
      <c r="BC2010" s="181"/>
      <c r="BD2010" s="181"/>
      <c r="BE2010" s="181"/>
      <c r="BI2010" s="181"/>
      <c r="BL2010" s="181"/>
      <c r="BM2010" s="181"/>
      <c r="BN2010" s="181"/>
      <c r="BO2010" s="181"/>
      <c r="BS2010" s="181"/>
    </row>
    <row r="2011" spans="41:71">
      <c r="AO2011" s="38">
        <f t="shared" si="408"/>
        <v>0</v>
      </c>
      <c r="AP2011" s="38">
        <f t="shared" si="409"/>
        <v>0</v>
      </c>
      <c r="AR2011" s="181"/>
      <c r="AS2011" s="181"/>
      <c r="AT2011" s="181"/>
      <c r="AU2011" s="181"/>
      <c r="AY2011" s="181"/>
      <c r="BB2011" s="181"/>
      <c r="BC2011" s="181"/>
      <c r="BD2011" s="181"/>
      <c r="BE2011" s="181"/>
      <c r="BI2011" s="181"/>
      <c r="BL2011" s="181"/>
      <c r="BM2011" s="181"/>
      <c r="BN2011" s="181"/>
      <c r="BO2011" s="181"/>
      <c r="BS2011" s="181"/>
    </row>
    <row r="2012" spans="41:71">
      <c r="AO2012" s="38">
        <f t="shared" si="408"/>
        <v>0</v>
      </c>
      <c r="AP2012" s="38">
        <f t="shared" si="409"/>
        <v>0</v>
      </c>
      <c r="AR2012" s="181"/>
      <c r="AS2012" s="181"/>
      <c r="AT2012" s="181"/>
      <c r="AU2012" s="181"/>
      <c r="AY2012" s="181"/>
      <c r="BB2012" s="181"/>
      <c r="BC2012" s="181"/>
      <c r="BD2012" s="181"/>
      <c r="BE2012" s="181"/>
      <c r="BI2012" s="181"/>
      <c r="BL2012" s="181"/>
      <c r="BM2012" s="181"/>
      <c r="BN2012" s="181"/>
      <c r="BO2012" s="181"/>
      <c r="BS2012" s="181"/>
    </row>
    <row r="2013" spans="41:71">
      <c r="AO2013" s="38">
        <f t="shared" si="408"/>
        <v>0</v>
      </c>
      <c r="AP2013" s="38">
        <f t="shared" si="409"/>
        <v>0</v>
      </c>
      <c r="AR2013" s="181"/>
      <c r="AS2013" s="181"/>
      <c r="AT2013" s="181"/>
      <c r="AU2013" s="181"/>
      <c r="AY2013" s="181"/>
      <c r="BB2013" s="181"/>
      <c r="BC2013" s="181"/>
      <c r="BD2013" s="181"/>
      <c r="BE2013" s="181"/>
      <c r="BI2013" s="181"/>
      <c r="BL2013" s="181"/>
      <c r="BM2013" s="181"/>
      <c r="BN2013" s="181"/>
      <c r="BO2013" s="181"/>
      <c r="BS2013" s="181"/>
    </row>
    <row r="2014" spans="41:71">
      <c r="AO2014" s="38">
        <f t="shared" si="408"/>
        <v>0</v>
      </c>
      <c r="AP2014" s="38">
        <f t="shared" si="409"/>
        <v>0</v>
      </c>
      <c r="AR2014" s="181"/>
      <c r="AS2014" s="181"/>
      <c r="AT2014" s="181"/>
      <c r="AU2014" s="181"/>
      <c r="AY2014" s="181"/>
      <c r="BB2014" s="181"/>
      <c r="BC2014" s="181"/>
      <c r="BD2014" s="181"/>
      <c r="BE2014" s="181"/>
      <c r="BI2014" s="181"/>
      <c r="BL2014" s="181"/>
      <c r="BM2014" s="181"/>
      <c r="BN2014" s="181"/>
      <c r="BO2014" s="181"/>
      <c r="BS2014" s="181"/>
    </row>
    <row r="2015" spans="41:71">
      <c r="AO2015" s="38">
        <f t="shared" si="408"/>
        <v>0</v>
      </c>
      <c r="AP2015" s="38">
        <f t="shared" si="409"/>
        <v>0</v>
      </c>
      <c r="AR2015" s="181"/>
      <c r="AS2015" s="181"/>
      <c r="AT2015" s="181"/>
      <c r="AU2015" s="181"/>
      <c r="AY2015" s="181"/>
      <c r="BB2015" s="181"/>
      <c r="BC2015" s="181"/>
      <c r="BD2015" s="181"/>
      <c r="BE2015" s="181"/>
      <c r="BI2015" s="181"/>
      <c r="BL2015" s="181"/>
      <c r="BM2015" s="181"/>
      <c r="BN2015" s="181"/>
      <c r="BO2015" s="181"/>
      <c r="BS2015" s="181"/>
    </row>
    <row r="2016" spans="41:71">
      <c r="AO2016" s="38">
        <f t="shared" si="408"/>
        <v>0</v>
      </c>
      <c r="AP2016" s="38">
        <f t="shared" si="409"/>
        <v>0</v>
      </c>
      <c r="AR2016" s="181"/>
      <c r="AS2016" s="181"/>
      <c r="AT2016" s="181"/>
      <c r="AU2016" s="181"/>
      <c r="AY2016" s="181"/>
      <c r="BB2016" s="181"/>
      <c r="BC2016" s="181"/>
      <c r="BD2016" s="181"/>
      <c r="BE2016" s="181"/>
      <c r="BI2016" s="181"/>
      <c r="BL2016" s="181"/>
      <c r="BM2016" s="181"/>
      <c r="BN2016" s="181"/>
      <c r="BO2016" s="181"/>
      <c r="BS2016" s="181"/>
    </row>
    <row r="2017" spans="41:71">
      <c r="AO2017" s="38">
        <f t="shared" si="408"/>
        <v>0</v>
      </c>
      <c r="AP2017" s="38">
        <f t="shared" si="409"/>
        <v>0</v>
      </c>
      <c r="AR2017" s="181"/>
      <c r="AS2017" s="181"/>
      <c r="AT2017" s="181"/>
      <c r="AU2017" s="181"/>
      <c r="AY2017" s="181"/>
      <c r="BB2017" s="181"/>
      <c r="BC2017" s="181"/>
      <c r="BD2017" s="181"/>
      <c r="BE2017" s="181"/>
      <c r="BI2017" s="181"/>
      <c r="BL2017" s="181"/>
      <c r="BM2017" s="181"/>
      <c r="BN2017" s="181"/>
      <c r="BO2017" s="181"/>
      <c r="BS2017" s="181"/>
    </row>
    <row r="2018" spans="41:71">
      <c r="AO2018" s="38">
        <f t="shared" si="408"/>
        <v>0</v>
      </c>
      <c r="AP2018" s="38">
        <f t="shared" si="409"/>
        <v>0</v>
      </c>
      <c r="AR2018" s="181"/>
      <c r="AS2018" s="181"/>
      <c r="AT2018" s="181"/>
      <c r="AU2018" s="181"/>
      <c r="AY2018" s="181"/>
      <c r="BB2018" s="181"/>
      <c r="BC2018" s="181"/>
      <c r="BD2018" s="181"/>
      <c r="BE2018" s="181"/>
      <c r="BI2018" s="181"/>
      <c r="BL2018" s="181"/>
      <c r="BM2018" s="181"/>
      <c r="BN2018" s="181"/>
      <c r="BO2018" s="181"/>
      <c r="BS2018" s="181"/>
    </row>
    <row r="2019" spans="41:71">
      <c r="AO2019" s="38">
        <f t="shared" si="408"/>
        <v>0</v>
      </c>
      <c r="AP2019" s="38">
        <f t="shared" si="409"/>
        <v>0</v>
      </c>
      <c r="AR2019" s="181"/>
      <c r="AS2019" s="181"/>
      <c r="AT2019" s="181"/>
      <c r="AU2019" s="181"/>
      <c r="AY2019" s="181"/>
      <c r="BB2019" s="181"/>
      <c r="BC2019" s="181"/>
      <c r="BD2019" s="181"/>
      <c r="BE2019" s="181"/>
      <c r="BI2019" s="181"/>
      <c r="BL2019" s="181"/>
      <c r="BM2019" s="181"/>
      <c r="BN2019" s="181"/>
      <c r="BO2019" s="181"/>
      <c r="BS2019" s="181"/>
    </row>
    <row r="2020" spans="41:71">
      <c r="AO2020" s="38">
        <f t="shared" si="408"/>
        <v>0</v>
      </c>
      <c r="AP2020" s="38">
        <f t="shared" si="409"/>
        <v>0</v>
      </c>
      <c r="AR2020" s="181"/>
      <c r="AS2020" s="181"/>
      <c r="AT2020" s="181"/>
      <c r="AU2020" s="181"/>
      <c r="AY2020" s="181"/>
      <c r="BB2020" s="181"/>
      <c r="BC2020" s="181"/>
      <c r="BD2020" s="181"/>
      <c r="BE2020" s="181"/>
      <c r="BI2020" s="181"/>
      <c r="BL2020" s="181"/>
      <c r="BM2020" s="181"/>
      <c r="BN2020" s="181"/>
      <c r="BO2020" s="181"/>
      <c r="BS2020" s="181"/>
    </row>
    <row r="2021" spans="41:71">
      <c r="AO2021" s="38">
        <f t="shared" si="408"/>
        <v>0</v>
      </c>
      <c r="AP2021" s="38">
        <f t="shared" si="409"/>
        <v>0</v>
      </c>
      <c r="AR2021" s="181"/>
      <c r="AS2021" s="181"/>
      <c r="AT2021" s="181"/>
      <c r="AU2021" s="181"/>
      <c r="AY2021" s="181"/>
      <c r="BB2021" s="181"/>
      <c r="BC2021" s="181"/>
      <c r="BD2021" s="181"/>
      <c r="BE2021" s="181"/>
      <c r="BI2021" s="181"/>
      <c r="BL2021" s="181"/>
      <c r="BM2021" s="181"/>
      <c r="BN2021" s="181"/>
      <c r="BO2021" s="181"/>
      <c r="BS2021" s="181"/>
    </row>
    <row r="2022" spans="41:71">
      <c r="AO2022" s="38">
        <f t="shared" si="408"/>
        <v>0</v>
      </c>
      <c r="AP2022" s="38">
        <f t="shared" si="409"/>
        <v>0</v>
      </c>
      <c r="AR2022" s="181"/>
      <c r="AS2022" s="181"/>
      <c r="AT2022" s="181"/>
      <c r="AU2022" s="181"/>
      <c r="AY2022" s="181"/>
      <c r="BB2022" s="181"/>
      <c r="BC2022" s="181"/>
      <c r="BD2022" s="181"/>
      <c r="BE2022" s="181"/>
      <c r="BI2022" s="181"/>
      <c r="BL2022" s="181"/>
      <c r="BM2022" s="181"/>
      <c r="BN2022" s="181"/>
      <c r="BO2022" s="181"/>
      <c r="BS2022" s="181"/>
    </row>
    <row r="2023" spans="41:71">
      <c r="AO2023" s="38">
        <f t="shared" si="408"/>
        <v>0</v>
      </c>
      <c r="AP2023" s="38">
        <f t="shared" si="409"/>
        <v>0</v>
      </c>
      <c r="AR2023" s="181"/>
      <c r="AS2023" s="181"/>
      <c r="AT2023" s="181"/>
      <c r="AU2023" s="181"/>
      <c r="AY2023" s="181"/>
      <c r="BB2023" s="181"/>
      <c r="BC2023" s="181"/>
      <c r="BD2023" s="181"/>
      <c r="BE2023" s="181"/>
      <c r="BI2023" s="181"/>
      <c r="BL2023" s="181"/>
      <c r="BM2023" s="181"/>
      <c r="BN2023" s="181"/>
      <c r="BO2023" s="181"/>
      <c r="BS2023" s="181"/>
    </row>
    <row r="2024" spans="41:71">
      <c r="AO2024" s="38">
        <f t="shared" si="408"/>
        <v>0</v>
      </c>
      <c r="AP2024" s="38">
        <f t="shared" si="409"/>
        <v>0</v>
      </c>
      <c r="AR2024" s="181"/>
      <c r="AS2024" s="181"/>
      <c r="AT2024" s="181"/>
      <c r="AU2024" s="181"/>
      <c r="AY2024" s="181"/>
      <c r="BB2024" s="181"/>
      <c r="BC2024" s="181"/>
      <c r="BD2024" s="181"/>
      <c r="BE2024" s="181"/>
      <c r="BI2024" s="181"/>
      <c r="BL2024" s="181"/>
      <c r="BM2024" s="181"/>
      <c r="BN2024" s="181"/>
      <c r="BO2024" s="181"/>
      <c r="BS2024" s="181"/>
    </row>
    <row r="2025" spans="41:71">
      <c r="AO2025" s="38">
        <f t="shared" si="408"/>
        <v>0</v>
      </c>
      <c r="AP2025" s="38">
        <f t="shared" si="409"/>
        <v>0</v>
      </c>
      <c r="AR2025" s="181"/>
      <c r="AS2025" s="181"/>
      <c r="AT2025" s="181"/>
      <c r="AU2025" s="181"/>
      <c r="AY2025" s="181"/>
      <c r="BB2025" s="181"/>
      <c r="BC2025" s="181"/>
      <c r="BD2025" s="181"/>
      <c r="BE2025" s="181"/>
      <c r="BI2025" s="181"/>
      <c r="BL2025" s="181"/>
      <c r="BM2025" s="181"/>
      <c r="BN2025" s="181"/>
      <c r="BO2025" s="181"/>
      <c r="BS2025" s="181"/>
    </row>
    <row r="2026" spans="41:71">
      <c r="AO2026" s="38">
        <f t="shared" si="408"/>
        <v>0</v>
      </c>
      <c r="AP2026" s="38">
        <f t="shared" si="409"/>
        <v>0</v>
      </c>
      <c r="AR2026" s="181"/>
      <c r="AS2026" s="181"/>
      <c r="AT2026" s="181"/>
      <c r="AU2026" s="181"/>
      <c r="AY2026" s="181"/>
      <c r="BB2026" s="181"/>
      <c r="BC2026" s="181"/>
      <c r="BD2026" s="181"/>
      <c r="BE2026" s="181"/>
      <c r="BI2026" s="181"/>
      <c r="BL2026" s="181"/>
      <c r="BM2026" s="181"/>
      <c r="BN2026" s="181"/>
      <c r="BO2026" s="181"/>
      <c r="BS2026" s="181"/>
    </row>
    <row r="2027" spans="41:71">
      <c r="AO2027" s="38">
        <f t="shared" si="408"/>
        <v>0</v>
      </c>
      <c r="AP2027" s="38">
        <f t="shared" si="409"/>
        <v>0</v>
      </c>
      <c r="AR2027" s="181"/>
      <c r="AS2027" s="181"/>
      <c r="AT2027" s="181"/>
      <c r="AU2027" s="181"/>
      <c r="AY2027" s="181"/>
      <c r="BB2027" s="181"/>
      <c r="BC2027" s="181"/>
      <c r="BD2027" s="181"/>
      <c r="BE2027" s="181"/>
      <c r="BI2027" s="181"/>
      <c r="BL2027" s="181"/>
      <c r="BM2027" s="181"/>
      <c r="BN2027" s="181"/>
      <c r="BO2027" s="181"/>
      <c r="BS2027" s="181"/>
    </row>
    <row r="2028" spans="41:71">
      <c r="AO2028" s="38">
        <f t="shared" si="408"/>
        <v>0</v>
      </c>
      <c r="AP2028" s="38">
        <f t="shared" si="409"/>
        <v>0</v>
      </c>
      <c r="AR2028" s="181"/>
      <c r="AS2028" s="181"/>
      <c r="AT2028" s="181"/>
      <c r="AU2028" s="181"/>
      <c r="AY2028" s="181"/>
      <c r="BB2028" s="181"/>
      <c r="BC2028" s="181"/>
      <c r="BD2028" s="181"/>
      <c r="BE2028" s="181"/>
      <c r="BI2028" s="181"/>
      <c r="BL2028" s="181"/>
      <c r="BM2028" s="181"/>
      <c r="BN2028" s="181"/>
      <c r="BO2028" s="181"/>
      <c r="BS2028" s="181"/>
    </row>
    <row r="2029" spans="41:71">
      <c r="AO2029" s="38">
        <f t="shared" si="408"/>
        <v>0</v>
      </c>
      <c r="AP2029" s="38">
        <f t="shared" si="409"/>
        <v>0</v>
      </c>
      <c r="AR2029" s="181"/>
      <c r="AS2029" s="181"/>
      <c r="AT2029" s="181"/>
      <c r="AU2029" s="181"/>
      <c r="AY2029" s="181"/>
      <c r="BB2029" s="181"/>
      <c r="BC2029" s="181"/>
      <c r="BD2029" s="181"/>
      <c r="BE2029" s="181"/>
      <c r="BI2029" s="181"/>
      <c r="BL2029" s="181"/>
      <c r="BM2029" s="181"/>
      <c r="BN2029" s="181"/>
      <c r="BO2029" s="181"/>
      <c r="BS2029" s="181"/>
    </row>
    <row r="2030" spans="41:71">
      <c r="AO2030" s="38">
        <f t="shared" si="408"/>
        <v>0</v>
      </c>
      <c r="AP2030" s="38">
        <f t="shared" si="409"/>
        <v>0</v>
      </c>
      <c r="AR2030" s="181"/>
      <c r="AS2030" s="181"/>
      <c r="AT2030" s="181"/>
      <c r="AU2030" s="181"/>
      <c r="AY2030" s="181"/>
      <c r="BB2030" s="181"/>
      <c r="BC2030" s="181"/>
      <c r="BD2030" s="181"/>
      <c r="BE2030" s="181"/>
      <c r="BI2030" s="181"/>
      <c r="BL2030" s="181"/>
      <c r="BM2030" s="181"/>
      <c r="BN2030" s="181"/>
      <c r="BO2030" s="181"/>
      <c r="BS2030" s="181"/>
    </row>
    <row r="2031" spans="41:71">
      <c r="AO2031" s="38">
        <f t="shared" si="408"/>
        <v>0</v>
      </c>
      <c r="AP2031" s="38">
        <f t="shared" si="409"/>
        <v>0</v>
      </c>
      <c r="AR2031" s="181"/>
      <c r="AS2031" s="181"/>
      <c r="AT2031" s="181"/>
      <c r="AU2031" s="181"/>
      <c r="AY2031" s="181"/>
      <c r="BB2031" s="181"/>
      <c r="BC2031" s="181"/>
      <c r="BD2031" s="181"/>
      <c r="BE2031" s="181"/>
      <c r="BI2031" s="181"/>
      <c r="BL2031" s="181"/>
      <c r="BM2031" s="181"/>
      <c r="BN2031" s="181"/>
      <c r="BO2031" s="181"/>
      <c r="BS2031" s="181"/>
    </row>
    <row r="2032" spans="41:71">
      <c r="AO2032" s="38">
        <f t="shared" si="408"/>
        <v>0</v>
      </c>
      <c r="AP2032" s="38">
        <f t="shared" si="409"/>
        <v>0</v>
      </c>
      <c r="AR2032" s="181"/>
      <c r="AS2032" s="181"/>
      <c r="AT2032" s="181"/>
      <c r="AU2032" s="181"/>
      <c r="AY2032" s="181"/>
      <c r="BB2032" s="181"/>
      <c r="BC2032" s="181"/>
      <c r="BD2032" s="181"/>
      <c r="BE2032" s="181"/>
      <c r="BI2032" s="181"/>
      <c r="BL2032" s="181"/>
      <c r="BM2032" s="181"/>
      <c r="BN2032" s="181"/>
      <c r="BO2032" s="181"/>
      <c r="BS2032" s="181"/>
    </row>
    <row r="2033" spans="41:71">
      <c r="AO2033" s="38">
        <f t="shared" si="408"/>
        <v>0</v>
      </c>
      <c r="AP2033" s="38">
        <f t="shared" si="409"/>
        <v>0</v>
      </c>
      <c r="AR2033" s="181"/>
      <c r="AS2033" s="181"/>
      <c r="AT2033" s="181"/>
      <c r="AU2033" s="181"/>
      <c r="AY2033" s="181"/>
      <c r="BB2033" s="181"/>
      <c r="BC2033" s="181"/>
      <c r="BD2033" s="181"/>
      <c r="BE2033" s="181"/>
      <c r="BI2033" s="181"/>
      <c r="BL2033" s="181"/>
      <c r="BM2033" s="181"/>
      <c r="BN2033" s="181"/>
      <c r="BO2033" s="181"/>
      <c r="BS2033" s="181"/>
    </row>
    <row r="2034" spans="41:71">
      <c r="AO2034" s="38">
        <f t="shared" si="408"/>
        <v>0</v>
      </c>
      <c r="AP2034" s="38">
        <f t="shared" si="409"/>
        <v>0</v>
      </c>
      <c r="AR2034" s="181"/>
      <c r="AS2034" s="181"/>
      <c r="AT2034" s="181"/>
      <c r="AU2034" s="181"/>
      <c r="AY2034" s="181"/>
      <c r="BB2034" s="181"/>
      <c r="BC2034" s="181"/>
      <c r="BD2034" s="181"/>
      <c r="BE2034" s="181"/>
      <c r="BI2034" s="181"/>
      <c r="BL2034" s="181"/>
      <c r="BM2034" s="181"/>
      <c r="BN2034" s="181"/>
      <c r="BO2034" s="181"/>
      <c r="BS2034" s="181"/>
    </row>
    <row r="2035" spans="41:71">
      <c r="AO2035" s="38">
        <f t="shared" si="408"/>
        <v>0</v>
      </c>
      <c r="AP2035" s="38">
        <f t="shared" si="409"/>
        <v>0</v>
      </c>
      <c r="AR2035" s="181"/>
      <c r="AS2035" s="181"/>
      <c r="AT2035" s="181"/>
      <c r="AU2035" s="181"/>
      <c r="AY2035" s="181"/>
      <c r="BB2035" s="181"/>
      <c r="BC2035" s="181"/>
      <c r="BD2035" s="181"/>
      <c r="BE2035" s="181"/>
      <c r="BI2035" s="181"/>
      <c r="BL2035" s="181"/>
      <c r="BM2035" s="181"/>
      <c r="BN2035" s="181"/>
      <c r="BO2035" s="181"/>
      <c r="BS2035" s="181"/>
    </row>
    <row r="2036" spans="41:71">
      <c r="AO2036" s="38">
        <f t="shared" si="408"/>
        <v>0</v>
      </c>
      <c r="AP2036" s="38">
        <f t="shared" si="409"/>
        <v>0</v>
      </c>
      <c r="AR2036" s="181"/>
      <c r="AS2036" s="181"/>
      <c r="AT2036" s="181"/>
      <c r="AU2036" s="181"/>
      <c r="AY2036" s="181"/>
      <c r="BB2036" s="181"/>
      <c r="BC2036" s="181"/>
      <c r="BD2036" s="181"/>
      <c r="BE2036" s="181"/>
      <c r="BI2036" s="181"/>
      <c r="BL2036" s="181"/>
      <c r="BM2036" s="181"/>
      <c r="BN2036" s="181"/>
      <c r="BO2036" s="181"/>
      <c r="BS2036" s="181"/>
    </row>
    <row r="2037" spans="41:71">
      <c r="AO2037" s="38">
        <f t="shared" si="408"/>
        <v>0</v>
      </c>
      <c r="AP2037" s="38">
        <f t="shared" si="409"/>
        <v>0</v>
      </c>
      <c r="AR2037" s="181"/>
      <c r="AS2037" s="181"/>
      <c r="AT2037" s="181"/>
      <c r="AU2037" s="181"/>
      <c r="AY2037" s="181"/>
      <c r="BB2037" s="181"/>
      <c r="BC2037" s="181"/>
      <c r="BD2037" s="181"/>
      <c r="BE2037" s="181"/>
      <c r="BI2037" s="181"/>
      <c r="BL2037" s="181"/>
      <c r="BM2037" s="181"/>
      <c r="BN2037" s="181"/>
      <c r="BO2037" s="181"/>
      <c r="BS2037" s="181"/>
    </row>
    <row r="2038" spans="41:71">
      <c r="AO2038" s="38">
        <f t="shared" si="408"/>
        <v>0</v>
      </c>
      <c r="AP2038" s="38">
        <f t="shared" si="409"/>
        <v>0</v>
      </c>
      <c r="AR2038" s="181"/>
      <c r="AS2038" s="181"/>
      <c r="AT2038" s="181"/>
      <c r="AU2038" s="181"/>
      <c r="AY2038" s="181"/>
      <c r="BB2038" s="181"/>
      <c r="BC2038" s="181"/>
      <c r="BD2038" s="181"/>
      <c r="BE2038" s="181"/>
      <c r="BI2038" s="181"/>
      <c r="BL2038" s="181"/>
      <c r="BM2038" s="181"/>
      <c r="BN2038" s="181"/>
      <c r="BO2038" s="181"/>
      <c r="BS2038" s="181"/>
    </row>
    <row r="2039" spans="41:71">
      <c r="AO2039" s="38">
        <f t="shared" si="408"/>
        <v>0</v>
      </c>
      <c r="AP2039" s="38">
        <f t="shared" si="409"/>
        <v>0</v>
      </c>
      <c r="AR2039" s="181"/>
      <c r="AS2039" s="181"/>
      <c r="AT2039" s="181"/>
      <c r="AU2039" s="181"/>
      <c r="AY2039" s="181"/>
      <c r="BB2039" s="181"/>
      <c r="BC2039" s="181"/>
      <c r="BD2039" s="181"/>
      <c r="BE2039" s="181"/>
      <c r="BI2039" s="181"/>
      <c r="BL2039" s="181"/>
      <c r="BM2039" s="181"/>
      <c r="BN2039" s="181"/>
      <c r="BO2039" s="181"/>
      <c r="BS2039" s="181"/>
    </row>
    <row r="2040" spans="41:71">
      <c r="AO2040" s="38">
        <f t="shared" si="408"/>
        <v>0</v>
      </c>
      <c r="AP2040" s="38">
        <f t="shared" si="409"/>
        <v>0</v>
      </c>
      <c r="AR2040" s="181"/>
      <c r="AS2040" s="181"/>
      <c r="AT2040" s="181"/>
      <c r="AU2040" s="181"/>
      <c r="AY2040" s="181"/>
      <c r="BB2040" s="181"/>
      <c r="BC2040" s="181"/>
      <c r="BD2040" s="181"/>
      <c r="BE2040" s="181"/>
      <c r="BI2040" s="181"/>
      <c r="BL2040" s="181"/>
      <c r="BM2040" s="181"/>
      <c r="BN2040" s="181"/>
      <c r="BO2040" s="181"/>
      <c r="BS2040" s="181"/>
    </row>
    <row r="2041" spans="41:71">
      <c r="AO2041" s="38">
        <f t="shared" si="408"/>
        <v>0</v>
      </c>
      <c r="AP2041" s="38">
        <f t="shared" si="409"/>
        <v>0</v>
      </c>
      <c r="AR2041" s="181"/>
      <c r="AS2041" s="181"/>
      <c r="AT2041" s="181"/>
      <c r="AU2041" s="181"/>
      <c r="AY2041" s="181"/>
      <c r="BB2041" s="181"/>
      <c r="BC2041" s="181"/>
      <c r="BD2041" s="181"/>
      <c r="BE2041" s="181"/>
      <c r="BI2041" s="181"/>
      <c r="BL2041" s="181"/>
      <c r="BM2041" s="181"/>
      <c r="BN2041" s="181"/>
      <c r="BO2041" s="181"/>
      <c r="BS2041" s="181"/>
    </row>
    <row r="2042" spans="41:71">
      <c r="AO2042" s="38">
        <f t="shared" si="408"/>
        <v>0</v>
      </c>
      <c r="AP2042" s="38">
        <f t="shared" si="409"/>
        <v>0</v>
      </c>
      <c r="AR2042" s="181"/>
      <c r="AS2042" s="181"/>
      <c r="AT2042" s="181"/>
      <c r="AU2042" s="181"/>
      <c r="AY2042" s="181"/>
      <c r="BB2042" s="181"/>
      <c r="BC2042" s="181"/>
      <c r="BD2042" s="181"/>
      <c r="BE2042" s="181"/>
      <c r="BI2042" s="181"/>
      <c r="BL2042" s="181"/>
      <c r="BM2042" s="181"/>
      <c r="BN2042" s="181"/>
      <c r="BO2042" s="181"/>
      <c r="BS2042" s="181"/>
    </row>
    <row r="2043" spans="41:71">
      <c r="AO2043" s="38">
        <f t="shared" si="408"/>
        <v>0</v>
      </c>
      <c r="AP2043" s="38">
        <f t="shared" si="409"/>
        <v>0</v>
      </c>
      <c r="AR2043" s="181"/>
      <c r="AS2043" s="181"/>
      <c r="AT2043" s="181"/>
      <c r="AU2043" s="181"/>
      <c r="AY2043" s="181"/>
      <c r="BB2043" s="181"/>
      <c r="BC2043" s="181"/>
      <c r="BD2043" s="181"/>
      <c r="BE2043" s="181"/>
      <c r="BI2043" s="181"/>
      <c r="BL2043" s="181"/>
      <c r="BM2043" s="181"/>
      <c r="BN2043" s="181"/>
      <c r="BO2043" s="181"/>
      <c r="BS2043" s="181"/>
    </row>
    <row r="2044" spans="41:71">
      <c r="AO2044" s="38">
        <f t="shared" si="408"/>
        <v>0</v>
      </c>
      <c r="AP2044" s="38">
        <f t="shared" si="409"/>
        <v>0</v>
      </c>
      <c r="AR2044" s="181"/>
      <c r="AS2044" s="181"/>
      <c r="AT2044" s="181"/>
      <c r="AU2044" s="181"/>
      <c r="AY2044" s="181"/>
      <c r="BB2044" s="181"/>
      <c r="BC2044" s="181"/>
      <c r="BD2044" s="181"/>
      <c r="BE2044" s="181"/>
      <c r="BI2044" s="181"/>
      <c r="BL2044" s="181"/>
      <c r="BM2044" s="181"/>
      <c r="BN2044" s="181"/>
      <c r="BO2044" s="181"/>
      <c r="BS2044" s="181"/>
    </row>
    <row r="2045" spans="41:71">
      <c r="AO2045" s="38">
        <f t="shared" si="408"/>
        <v>0</v>
      </c>
      <c r="AP2045" s="38">
        <f t="shared" si="409"/>
        <v>0</v>
      </c>
      <c r="AR2045" s="181"/>
      <c r="AS2045" s="181"/>
      <c r="AT2045" s="181"/>
      <c r="AU2045" s="181"/>
      <c r="AY2045" s="181"/>
      <c r="BB2045" s="181"/>
      <c r="BC2045" s="181"/>
      <c r="BD2045" s="181"/>
      <c r="BE2045" s="181"/>
      <c r="BI2045" s="181"/>
      <c r="BL2045" s="181"/>
      <c r="BM2045" s="181"/>
      <c r="BN2045" s="181"/>
      <c r="BO2045" s="181"/>
      <c r="BS2045" s="181"/>
    </row>
    <row r="2046" spans="41:71">
      <c r="AO2046" s="38">
        <f t="shared" si="408"/>
        <v>0</v>
      </c>
      <c r="AP2046" s="38">
        <f t="shared" si="409"/>
        <v>0</v>
      </c>
      <c r="AR2046" s="181"/>
      <c r="AS2046" s="181"/>
      <c r="AT2046" s="181"/>
      <c r="AU2046" s="181"/>
      <c r="AY2046" s="181"/>
      <c r="BB2046" s="181"/>
      <c r="BC2046" s="181"/>
      <c r="BD2046" s="181"/>
      <c r="BE2046" s="181"/>
      <c r="BI2046" s="181"/>
      <c r="BL2046" s="181"/>
      <c r="BM2046" s="181"/>
      <c r="BN2046" s="181"/>
      <c r="BO2046" s="181"/>
      <c r="BS2046" s="181"/>
    </row>
    <row r="2047" spans="41:71">
      <c r="AO2047" s="38">
        <f t="shared" si="408"/>
        <v>0</v>
      </c>
      <c r="AP2047" s="38">
        <f t="shared" si="409"/>
        <v>0</v>
      </c>
      <c r="AR2047" s="181"/>
      <c r="AS2047" s="181"/>
      <c r="AT2047" s="181"/>
      <c r="AU2047" s="181"/>
      <c r="AY2047" s="181"/>
      <c r="BB2047" s="181"/>
      <c r="BC2047" s="181"/>
      <c r="BD2047" s="181"/>
      <c r="BE2047" s="181"/>
      <c r="BI2047" s="181"/>
      <c r="BL2047" s="181"/>
      <c r="BM2047" s="181"/>
      <c r="BN2047" s="181"/>
      <c r="BO2047" s="181"/>
      <c r="BS2047" s="181"/>
    </row>
    <row r="2048" spans="41:71">
      <c r="AO2048" s="38">
        <f t="shared" si="408"/>
        <v>0</v>
      </c>
      <c r="AP2048" s="38">
        <f t="shared" si="409"/>
        <v>0</v>
      </c>
      <c r="AR2048" s="181"/>
      <c r="AS2048" s="181"/>
      <c r="AT2048" s="181"/>
      <c r="AU2048" s="181"/>
      <c r="AY2048" s="181"/>
      <c r="BB2048" s="181"/>
      <c r="BC2048" s="181"/>
      <c r="BD2048" s="181"/>
      <c r="BE2048" s="181"/>
      <c r="BI2048" s="181"/>
      <c r="BL2048" s="181"/>
      <c r="BM2048" s="181"/>
      <c r="BN2048" s="181"/>
      <c r="BO2048" s="181"/>
      <c r="BS2048" s="181"/>
    </row>
    <row r="2049" spans="41:71">
      <c r="AO2049" s="38">
        <f t="shared" si="408"/>
        <v>0</v>
      </c>
      <c r="AP2049" s="38">
        <f t="shared" si="409"/>
        <v>0</v>
      </c>
      <c r="AR2049" s="181"/>
      <c r="AS2049" s="181"/>
      <c r="AT2049" s="181"/>
      <c r="AU2049" s="181"/>
      <c r="AY2049" s="181"/>
      <c r="BB2049" s="181"/>
      <c r="BC2049" s="181"/>
      <c r="BD2049" s="181"/>
      <c r="BE2049" s="181"/>
      <c r="BI2049" s="181"/>
      <c r="BL2049" s="181"/>
      <c r="BM2049" s="181"/>
      <c r="BN2049" s="181"/>
      <c r="BO2049" s="181"/>
      <c r="BS2049" s="181"/>
    </row>
    <row r="2050" spans="41:71">
      <c r="AO2050" s="38">
        <f t="shared" si="408"/>
        <v>0</v>
      </c>
      <c r="AP2050" s="38">
        <f t="shared" si="409"/>
        <v>0</v>
      </c>
      <c r="AR2050" s="181"/>
      <c r="AS2050" s="181"/>
      <c r="AT2050" s="181"/>
      <c r="AU2050" s="181"/>
      <c r="AY2050" s="181"/>
      <c r="BB2050" s="181"/>
      <c r="BC2050" s="181"/>
      <c r="BD2050" s="181"/>
      <c r="BE2050" s="181"/>
      <c r="BI2050" s="181"/>
      <c r="BL2050" s="181"/>
      <c r="BM2050" s="181"/>
      <c r="BN2050" s="181"/>
      <c r="BO2050" s="181"/>
      <c r="BS2050" s="181"/>
    </row>
    <row r="2051" spans="41:71">
      <c r="AO2051" s="38">
        <f t="shared" si="408"/>
        <v>0</v>
      </c>
      <c r="AP2051" s="38">
        <f t="shared" si="409"/>
        <v>0</v>
      </c>
      <c r="AR2051" s="181"/>
      <c r="AS2051" s="181"/>
      <c r="AT2051" s="181"/>
      <c r="AU2051" s="181"/>
      <c r="AY2051" s="181"/>
      <c r="BB2051" s="181"/>
      <c r="BC2051" s="181"/>
      <c r="BD2051" s="181"/>
      <c r="BE2051" s="181"/>
      <c r="BI2051" s="181"/>
      <c r="BL2051" s="181"/>
      <c r="BM2051" s="181"/>
      <c r="BN2051" s="181"/>
      <c r="BO2051" s="181"/>
      <c r="BS2051" s="181"/>
    </row>
    <row r="2052" spans="41:71">
      <c r="AO2052" s="38">
        <f t="shared" ref="AO2052:AO2115" si="410">B2053+1-1</f>
        <v>0</v>
      </c>
      <c r="AP2052" s="38">
        <f t="shared" ref="AP2052:AP2115" si="411">A2053</f>
        <v>0</v>
      </c>
      <c r="AR2052" s="181"/>
      <c r="AS2052" s="181"/>
      <c r="AT2052" s="181"/>
      <c r="AU2052" s="181"/>
      <c r="AY2052" s="181"/>
      <c r="BB2052" s="181"/>
      <c r="BC2052" s="181"/>
      <c r="BD2052" s="181"/>
      <c r="BE2052" s="181"/>
      <c r="BI2052" s="181"/>
      <c r="BL2052" s="181"/>
      <c r="BM2052" s="181"/>
      <c r="BN2052" s="181"/>
      <c r="BO2052" s="181"/>
      <c r="BS2052" s="181"/>
    </row>
    <row r="2053" spans="41:71">
      <c r="AO2053" s="38">
        <f t="shared" si="410"/>
        <v>0</v>
      </c>
      <c r="AP2053" s="38">
        <f t="shared" si="411"/>
        <v>0</v>
      </c>
      <c r="AR2053" s="181"/>
      <c r="AS2053" s="181"/>
      <c r="AT2053" s="181"/>
      <c r="AU2053" s="181"/>
      <c r="AY2053" s="181"/>
      <c r="BB2053" s="181"/>
      <c r="BC2053" s="181"/>
      <c r="BD2053" s="181"/>
      <c r="BE2053" s="181"/>
      <c r="BI2053" s="181"/>
      <c r="BL2053" s="181"/>
      <c r="BM2053" s="181"/>
      <c r="BN2053" s="181"/>
      <c r="BO2053" s="181"/>
      <c r="BS2053" s="181"/>
    </row>
    <row r="2054" spans="41:71">
      <c r="AO2054" s="38">
        <f t="shared" si="410"/>
        <v>0</v>
      </c>
      <c r="AP2054" s="38">
        <f t="shared" si="411"/>
        <v>0</v>
      </c>
      <c r="AR2054" s="181"/>
      <c r="AS2054" s="181"/>
      <c r="AT2054" s="181"/>
      <c r="AU2054" s="181"/>
      <c r="AY2054" s="181"/>
      <c r="BB2054" s="181"/>
      <c r="BC2054" s="181"/>
      <c r="BD2054" s="181"/>
      <c r="BE2054" s="181"/>
      <c r="BI2054" s="181"/>
      <c r="BL2054" s="181"/>
      <c r="BM2054" s="181"/>
      <c r="BN2054" s="181"/>
      <c r="BO2054" s="181"/>
      <c r="BS2054" s="181"/>
    </row>
    <row r="2055" spans="41:71">
      <c r="AO2055" s="38">
        <f t="shared" si="410"/>
        <v>0</v>
      </c>
      <c r="AP2055" s="38">
        <f t="shared" si="411"/>
        <v>0</v>
      </c>
      <c r="AR2055" s="181"/>
      <c r="AS2055" s="181"/>
      <c r="AT2055" s="181"/>
      <c r="AU2055" s="181"/>
      <c r="AY2055" s="181"/>
      <c r="BB2055" s="181"/>
      <c r="BC2055" s="181"/>
      <c r="BD2055" s="181"/>
      <c r="BE2055" s="181"/>
      <c r="BI2055" s="181"/>
      <c r="BL2055" s="181"/>
      <c r="BM2055" s="181"/>
      <c r="BN2055" s="181"/>
      <c r="BO2055" s="181"/>
      <c r="BS2055" s="181"/>
    </row>
    <row r="2056" spans="41:71">
      <c r="AO2056" s="38">
        <f t="shared" si="410"/>
        <v>0</v>
      </c>
      <c r="AP2056" s="38">
        <f t="shared" si="411"/>
        <v>0</v>
      </c>
      <c r="AR2056" s="181"/>
      <c r="AS2056" s="181"/>
      <c r="AT2056" s="181"/>
      <c r="AU2056" s="181"/>
      <c r="AY2056" s="181"/>
      <c r="BB2056" s="181"/>
      <c r="BC2056" s="181"/>
      <c r="BD2056" s="181"/>
      <c r="BE2056" s="181"/>
      <c r="BI2056" s="181"/>
      <c r="BL2056" s="181"/>
      <c r="BM2056" s="181"/>
      <c r="BN2056" s="181"/>
      <c r="BO2056" s="181"/>
      <c r="BS2056" s="181"/>
    </row>
    <row r="2057" spans="41:71">
      <c r="AO2057" s="38">
        <f t="shared" si="410"/>
        <v>0</v>
      </c>
      <c r="AP2057" s="38">
        <f t="shared" si="411"/>
        <v>0</v>
      </c>
      <c r="AR2057" s="181"/>
      <c r="AS2057" s="181"/>
      <c r="AT2057" s="181"/>
      <c r="AU2057" s="181"/>
      <c r="AY2057" s="181"/>
      <c r="BB2057" s="181"/>
      <c r="BC2057" s="181"/>
      <c r="BD2057" s="181"/>
      <c r="BE2057" s="181"/>
      <c r="BI2057" s="181"/>
      <c r="BL2057" s="181"/>
      <c r="BM2057" s="181"/>
      <c r="BN2057" s="181"/>
      <c r="BO2057" s="181"/>
      <c r="BS2057" s="181"/>
    </row>
    <row r="2058" spans="41:71">
      <c r="AO2058" s="38">
        <f t="shared" si="410"/>
        <v>0</v>
      </c>
      <c r="AP2058" s="38">
        <f t="shared" si="411"/>
        <v>0</v>
      </c>
      <c r="AR2058" s="181"/>
      <c r="AS2058" s="181"/>
      <c r="AT2058" s="181"/>
      <c r="AU2058" s="181"/>
      <c r="AY2058" s="181"/>
      <c r="BB2058" s="181"/>
      <c r="BC2058" s="181"/>
      <c r="BD2058" s="181"/>
      <c r="BE2058" s="181"/>
      <c r="BI2058" s="181"/>
      <c r="BL2058" s="181"/>
      <c r="BM2058" s="181"/>
      <c r="BN2058" s="181"/>
      <c r="BO2058" s="181"/>
      <c r="BS2058" s="181"/>
    </row>
    <row r="2059" spans="41:71">
      <c r="AO2059" s="38">
        <f t="shared" si="410"/>
        <v>0</v>
      </c>
      <c r="AP2059" s="38">
        <f t="shared" si="411"/>
        <v>0</v>
      </c>
      <c r="AR2059" s="181"/>
      <c r="AS2059" s="181"/>
      <c r="AT2059" s="181"/>
      <c r="AU2059" s="181"/>
      <c r="AY2059" s="181"/>
      <c r="BB2059" s="181"/>
      <c r="BC2059" s="181"/>
      <c r="BD2059" s="181"/>
      <c r="BE2059" s="181"/>
      <c r="BI2059" s="181"/>
      <c r="BL2059" s="181"/>
      <c r="BM2059" s="181"/>
      <c r="BN2059" s="181"/>
      <c r="BO2059" s="181"/>
      <c r="BS2059" s="181"/>
    </row>
    <row r="2060" spans="41:71">
      <c r="AO2060" s="38">
        <f t="shared" si="410"/>
        <v>0</v>
      </c>
      <c r="AP2060" s="38">
        <f t="shared" si="411"/>
        <v>0</v>
      </c>
      <c r="AR2060" s="181"/>
      <c r="AS2060" s="181"/>
      <c r="AT2060" s="181"/>
      <c r="AU2060" s="181"/>
      <c r="AY2060" s="181"/>
      <c r="BB2060" s="181"/>
      <c r="BC2060" s="181"/>
      <c r="BD2060" s="181"/>
      <c r="BE2060" s="181"/>
      <c r="BI2060" s="181"/>
      <c r="BL2060" s="181"/>
      <c r="BM2060" s="181"/>
      <c r="BN2060" s="181"/>
      <c r="BO2060" s="181"/>
      <c r="BS2060" s="181"/>
    </row>
    <row r="2061" spans="41:71">
      <c r="AO2061" s="38">
        <f t="shared" si="410"/>
        <v>0</v>
      </c>
      <c r="AP2061" s="38">
        <f t="shared" si="411"/>
        <v>0</v>
      </c>
      <c r="AR2061" s="181"/>
      <c r="AS2061" s="181"/>
      <c r="AT2061" s="181"/>
      <c r="AU2061" s="181"/>
      <c r="AY2061" s="181"/>
      <c r="BB2061" s="181"/>
      <c r="BC2061" s="181"/>
      <c r="BD2061" s="181"/>
      <c r="BE2061" s="181"/>
      <c r="BI2061" s="181"/>
      <c r="BL2061" s="181"/>
      <c r="BM2061" s="181"/>
      <c r="BN2061" s="181"/>
      <c r="BO2061" s="181"/>
      <c r="BS2061" s="181"/>
    </row>
    <row r="2062" spans="41:71">
      <c r="AO2062" s="38">
        <f t="shared" si="410"/>
        <v>0</v>
      </c>
      <c r="AP2062" s="38">
        <f t="shared" si="411"/>
        <v>0</v>
      </c>
      <c r="AR2062" s="181"/>
      <c r="AS2062" s="181"/>
      <c r="AT2062" s="181"/>
      <c r="AU2062" s="181"/>
      <c r="AY2062" s="181"/>
      <c r="BB2062" s="181"/>
      <c r="BC2062" s="181"/>
      <c r="BD2062" s="181"/>
      <c r="BE2062" s="181"/>
      <c r="BI2062" s="181"/>
      <c r="BL2062" s="181"/>
      <c r="BM2062" s="181"/>
      <c r="BN2062" s="181"/>
      <c r="BO2062" s="181"/>
      <c r="BS2062" s="181"/>
    </row>
    <row r="2063" spans="41:71">
      <c r="AO2063" s="38">
        <f t="shared" si="410"/>
        <v>0</v>
      </c>
      <c r="AP2063" s="38">
        <f t="shared" si="411"/>
        <v>0</v>
      </c>
      <c r="AR2063" s="181"/>
      <c r="AS2063" s="181"/>
      <c r="AT2063" s="181"/>
      <c r="AU2063" s="181"/>
      <c r="AY2063" s="181"/>
      <c r="BB2063" s="181"/>
      <c r="BC2063" s="181"/>
      <c r="BD2063" s="181"/>
      <c r="BE2063" s="181"/>
      <c r="BI2063" s="181"/>
      <c r="BL2063" s="181"/>
      <c r="BM2063" s="181"/>
      <c r="BN2063" s="181"/>
      <c r="BO2063" s="181"/>
      <c r="BS2063" s="181"/>
    </row>
    <row r="2064" spans="41:71">
      <c r="AO2064" s="38">
        <f t="shared" si="410"/>
        <v>0</v>
      </c>
      <c r="AP2064" s="38">
        <f t="shared" si="411"/>
        <v>0</v>
      </c>
      <c r="AR2064" s="181"/>
      <c r="AS2064" s="181"/>
      <c r="AT2064" s="181"/>
      <c r="AU2064" s="181"/>
      <c r="AY2064" s="181"/>
      <c r="BB2064" s="181"/>
      <c r="BC2064" s="181"/>
      <c r="BD2064" s="181"/>
      <c r="BE2064" s="181"/>
      <c r="BI2064" s="181"/>
      <c r="BL2064" s="181"/>
      <c r="BM2064" s="181"/>
      <c r="BN2064" s="181"/>
      <c r="BO2064" s="181"/>
      <c r="BS2064" s="181"/>
    </row>
    <row r="2065" spans="41:71">
      <c r="AO2065" s="38">
        <f t="shared" si="410"/>
        <v>0</v>
      </c>
      <c r="AP2065" s="38">
        <f t="shared" si="411"/>
        <v>0</v>
      </c>
      <c r="AR2065" s="181"/>
      <c r="AS2065" s="181"/>
      <c r="AT2065" s="181"/>
      <c r="AU2065" s="181"/>
      <c r="AY2065" s="181"/>
      <c r="BB2065" s="181"/>
      <c r="BC2065" s="181"/>
      <c r="BD2065" s="181"/>
      <c r="BE2065" s="181"/>
      <c r="BI2065" s="181"/>
      <c r="BL2065" s="181"/>
      <c r="BM2065" s="181"/>
      <c r="BN2065" s="181"/>
      <c r="BO2065" s="181"/>
      <c r="BS2065" s="181"/>
    </row>
    <row r="2066" spans="41:71">
      <c r="AO2066" s="38">
        <f t="shared" si="410"/>
        <v>0</v>
      </c>
      <c r="AP2066" s="38">
        <f t="shared" si="411"/>
        <v>0</v>
      </c>
      <c r="AR2066" s="181"/>
      <c r="AS2066" s="181"/>
      <c r="AT2066" s="181"/>
      <c r="AU2066" s="181"/>
      <c r="AY2066" s="181"/>
      <c r="BB2066" s="181"/>
      <c r="BC2066" s="181"/>
      <c r="BD2066" s="181"/>
      <c r="BE2066" s="181"/>
      <c r="BI2066" s="181"/>
      <c r="BL2066" s="181"/>
      <c r="BM2066" s="181"/>
      <c r="BN2066" s="181"/>
      <c r="BO2066" s="181"/>
      <c r="BS2066" s="181"/>
    </row>
    <row r="2067" spans="41:71">
      <c r="AO2067" s="38">
        <f t="shared" si="410"/>
        <v>0</v>
      </c>
      <c r="AP2067" s="38">
        <f t="shared" si="411"/>
        <v>0</v>
      </c>
      <c r="AR2067" s="181"/>
      <c r="AS2067" s="181"/>
      <c r="AT2067" s="181"/>
      <c r="AU2067" s="181"/>
      <c r="AY2067" s="181"/>
      <c r="BB2067" s="181"/>
      <c r="BC2067" s="181"/>
      <c r="BD2067" s="181"/>
      <c r="BE2067" s="181"/>
      <c r="BI2067" s="181"/>
      <c r="BL2067" s="181"/>
      <c r="BM2067" s="181"/>
      <c r="BN2067" s="181"/>
      <c r="BO2067" s="181"/>
      <c r="BS2067" s="181"/>
    </row>
    <row r="2068" spans="41:71">
      <c r="AO2068" s="38">
        <f t="shared" si="410"/>
        <v>0</v>
      </c>
      <c r="AP2068" s="38">
        <f t="shared" si="411"/>
        <v>0</v>
      </c>
      <c r="AR2068" s="181"/>
      <c r="AS2068" s="181"/>
      <c r="AT2068" s="181"/>
      <c r="AU2068" s="181"/>
      <c r="AY2068" s="181"/>
      <c r="BB2068" s="181"/>
      <c r="BC2068" s="181"/>
      <c r="BD2068" s="181"/>
      <c r="BE2068" s="181"/>
      <c r="BI2068" s="181"/>
      <c r="BL2068" s="181"/>
      <c r="BM2068" s="181"/>
      <c r="BN2068" s="181"/>
      <c r="BO2068" s="181"/>
      <c r="BS2068" s="181"/>
    </row>
    <row r="2069" spans="41:71">
      <c r="AO2069" s="38">
        <f t="shared" si="410"/>
        <v>0</v>
      </c>
      <c r="AP2069" s="38">
        <f t="shared" si="411"/>
        <v>0</v>
      </c>
      <c r="AR2069" s="181"/>
      <c r="AS2069" s="181"/>
      <c r="AT2069" s="181"/>
      <c r="AU2069" s="181"/>
      <c r="AY2069" s="181"/>
      <c r="BB2069" s="181"/>
      <c r="BC2069" s="181"/>
      <c r="BD2069" s="181"/>
      <c r="BE2069" s="181"/>
      <c r="BI2069" s="181"/>
      <c r="BL2069" s="181"/>
      <c r="BM2069" s="181"/>
      <c r="BN2069" s="181"/>
      <c r="BO2069" s="181"/>
      <c r="BS2069" s="181"/>
    </row>
    <row r="2070" spans="41:71">
      <c r="AO2070" s="38">
        <f t="shared" si="410"/>
        <v>0</v>
      </c>
      <c r="AP2070" s="38">
        <f t="shared" si="411"/>
        <v>0</v>
      </c>
      <c r="AR2070" s="181"/>
      <c r="AS2070" s="181"/>
      <c r="AT2070" s="181"/>
      <c r="AU2070" s="181"/>
      <c r="AY2070" s="181"/>
      <c r="BB2070" s="181"/>
      <c r="BC2070" s="181"/>
      <c r="BD2070" s="181"/>
      <c r="BE2070" s="181"/>
      <c r="BI2070" s="181"/>
      <c r="BL2070" s="181"/>
      <c r="BM2070" s="181"/>
      <c r="BN2070" s="181"/>
      <c r="BO2070" s="181"/>
      <c r="BS2070" s="181"/>
    </row>
    <row r="2071" spans="41:71">
      <c r="AO2071" s="38">
        <f t="shared" si="410"/>
        <v>0</v>
      </c>
      <c r="AP2071" s="38">
        <f t="shared" si="411"/>
        <v>0</v>
      </c>
      <c r="AR2071" s="181"/>
      <c r="AS2071" s="181"/>
      <c r="AT2071" s="181"/>
      <c r="AU2071" s="181"/>
      <c r="AY2071" s="181"/>
      <c r="BB2071" s="181"/>
      <c r="BC2071" s="181"/>
      <c r="BD2071" s="181"/>
      <c r="BE2071" s="181"/>
      <c r="BI2071" s="181"/>
      <c r="BL2071" s="181"/>
      <c r="BM2071" s="181"/>
      <c r="BN2071" s="181"/>
      <c r="BO2071" s="181"/>
      <c r="BS2071" s="181"/>
    </row>
    <row r="2072" spans="41:71">
      <c r="AO2072" s="38">
        <f t="shared" si="410"/>
        <v>0</v>
      </c>
      <c r="AP2072" s="38">
        <f t="shared" si="411"/>
        <v>0</v>
      </c>
      <c r="AR2072" s="181"/>
      <c r="AS2072" s="181"/>
      <c r="AT2072" s="181"/>
      <c r="AU2072" s="181"/>
      <c r="AY2072" s="181"/>
      <c r="BB2072" s="181"/>
      <c r="BC2072" s="181"/>
      <c r="BD2072" s="181"/>
      <c r="BE2072" s="181"/>
      <c r="BI2072" s="181"/>
      <c r="BL2072" s="181"/>
      <c r="BM2072" s="181"/>
      <c r="BN2072" s="181"/>
      <c r="BO2072" s="181"/>
      <c r="BS2072" s="181"/>
    </row>
    <row r="2073" spans="41:71">
      <c r="AO2073" s="38">
        <f t="shared" si="410"/>
        <v>0</v>
      </c>
      <c r="AP2073" s="38">
        <f t="shared" si="411"/>
        <v>0</v>
      </c>
      <c r="AR2073" s="181"/>
      <c r="AS2073" s="181"/>
      <c r="AT2073" s="181"/>
      <c r="AU2073" s="181"/>
      <c r="AY2073" s="181"/>
      <c r="BB2073" s="181"/>
      <c r="BC2073" s="181"/>
      <c r="BD2073" s="181"/>
      <c r="BE2073" s="181"/>
      <c r="BI2073" s="181"/>
      <c r="BL2073" s="181"/>
      <c r="BM2073" s="181"/>
      <c r="BN2073" s="181"/>
      <c r="BO2073" s="181"/>
      <c r="BS2073" s="181"/>
    </row>
    <row r="2074" spans="41:71">
      <c r="AO2074" s="38">
        <f t="shared" si="410"/>
        <v>0</v>
      </c>
      <c r="AP2074" s="38">
        <f t="shared" si="411"/>
        <v>0</v>
      </c>
      <c r="AR2074" s="181"/>
      <c r="AS2074" s="181"/>
      <c r="AT2074" s="181"/>
      <c r="AU2074" s="181"/>
      <c r="AY2074" s="181"/>
      <c r="BB2074" s="181"/>
      <c r="BC2074" s="181"/>
      <c r="BD2074" s="181"/>
      <c r="BE2074" s="181"/>
      <c r="BI2074" s="181"/>
      <c r="BL2074" s="181"/>
      <c r="BM2074" s="181"/>
      <c r="BN2074" s="181"/>
      <c r="BO2074" s="181"/>
      <c r="BS2074" s="181"/>
    </row>
    <row r="2075" spans="41:71">
      <c r="AO2075" s="38">
        <f t="shared" si="410"/>
        <v>0</v>
      </c>
      <c r="AP2075" s="38">
        <f t="shared" si="411"/>
        <v>0</v>
      </c>
      <c r="AR2075" s="181"/>
      <c r="AS2075" s="181"/>
      <c r="AT2075" s="181"/>
      <c r="AU2075" s="181"/>
      <c r="AY2075" s="181"/>
      <c r="BB2075" s="181"/>
      <c r="BC2075" s="181"/>
      <c r="BD2075" s="181"/>
      <c r="BE2075" s="181"/>
      <c r="BI2075" s="181"/>
      <c r="BL2075" s="181"/>
      <c r="BM2075" s="181"/>
      <c r="BN2075" s="181"/>
      <c r="BO2075" s="181"/>
      <c r="BS2075" s="181"/>
    </row>
    <row r="2076" spans="41:71">
      <c r="AO2076" s="38">
        <f t="shared" si="410"/>
        <v>0</v>
      </c>
      <c r="AP2076" s="38">
        <f t="shared" si="411"/>
        <v>0</v>
      </c>
      <c r="AR2076" s="181"/>
      <c r="AS2076" s="181"/>
      <c r="AT2076" s="181"/>
      <c r="AU2076" s="181"/>
      <c r="AY2076" s="181"/>
      <c r="BB2076" s="181"/>
      <c r="BC2076" s="181"/>
      <c r="BD2076" s="181"/>
      <c r="BE2076" s="181"/>
      <c r="BI2076" s="181"/>
      <c r="BL2076" s="181"/>
      <c r="BM2076" s="181"/>
      <c r="BN2076" s="181"/>
      <c r="BO2076" s="181"/>
      <c r="BS2076" s="181"/>
    </row>
    <row r="2077" spans="41:71">
      <c r="AO2077" s="38">
        <f t="shared" si="410"/>
        <v>0</v>
      </c>
      <c r="AP2077" s="38">
        <f t="shared" si="411"/>
        <v>0</v>
      </c>
      <c r="AR2077" s="181"/>
      <c r="AS2077" s="181"/>
      <c r="AT2077" s="181"/>
      <c r="AU2077" s="181"/>
      <c r="AY2077" s="181"/>
      <c r="BB2077" s="181"/>
      <c r="BC2077" s="181"/>
      <c r="BD2077" s="181"/>
      <c r="BE2077" s="181"/>
      <c r="BI2077" s="181"/>
      <c r="BL2077" s="181"/>
      <c r="BM2077" s="181"/>
      <c r="BN2077" s="181"/>
      <c r="BO2077" s="181"/>
      <c r="BS2077" s="181"/>
    </row>
    <row r="2078" spans="41:71">
      <c r="AO2078" s="38">
        <f t="shared" si="410"/>
        <v>0</v>
      </c>
      <c r="AP2078" s="38">
        <f t="shared" si="411"/>
        <v>0</v>
      </c>
      <c r="AR2078" s="181"/>
      <c r="AS2078" s="181"/>
      <c r="AT2078" s="181"/>
      <c r="AU2078" s="181"/>
      <c r="AY2078" s="181"/>
      <c r="BB2078" s="181"/>
      <c r="BC2078" s="181"/>
      <c r="BD2078" s="181"/>
      <c r="BE2078" s="181"/>
      <c r="BI2078" s="181"/>
      <c r="BL2078" s="181"/>
      <c r="BM2078" s="181"/>
      <c r="BN2078" s="181"/>
      <c r="BO2078" s="181"/>
      <c r="BS2078" s="181"/>
    </row>
    <row r="2079" spans="41:71">
      <c r="AO2079" s="38">
        <f t="shared" si="410"/>
        <v>0</v>
      </c>
      <c r="AP2079" s="38">
        <f t="shared" si="411"/>
        <v>0</v>
      </c>
      <c r="AR2079" s="181"/>
      <c r="AS2079" s="181"/>
      <c r="AT2079" s="181"/>
      <c r="AU2079" s="181"/>
      <c r="AY2079" s="181"/>
      <c r="BB2079" s="181"/>
      <c r="BC2079" s="181"/>
      <c r="BD2079" s="181"/>
      <c r="BE2079" s="181"/>
      <c r="BI2079" s="181"/>
      <c r="BL2079" s="181"/>
      <c r="BM2079" s="181"/>
      <c r="BN2079" s="181"/>
      <c r="BO2079" s="181"/>
      <c r="BS2079" s="181"/>
    </row>
    <row r="2080" spans="41:71">
      <c r="AO2080" s="38">
        <f t="shared" si="410"/>
        <v>0</v>
      </c>
      <c r="AP2080" s="38">
        <f t="shared" si="411"/>
        <v>0</v>
      </c>
      <c r="AR2080" s="181"/>
      <c r="AS2080" s="181"/>
      <c r="AT2080" s="181"/>
      <c r="AU2080" s="181"/>
      <c r="AY2080" s="181"/>
      <c r="BB2080" s="181"/>
      <c r="BC2080" s="181"/>
      <c r="BD2080" s="181"/>
      <c r="BE2080" s="181"/>
      <c r="BI2080" s="181"/>
      <c r="BL2080" s="181"/>
      <c r="BM2080" s="181"/>
      <c r="BN2080" s="181"/>
      <c r="BO2080" s="181"/>
      <c r="BS2080" s="181"/>
    </row>
    <row r="2081" spans="41:71">
      <c r="AO2081" s="38">
        <f t="shared" si="410"/>
        <v>0</v>
      </c>
      <c r="AP2081" s="38">
        <f t="shared" si="411"/>
        <v>0</v>
      </c>
      <c r="AR2081" s="181"/>
      <c r="AS2081" s="181"/>
      <c r="AT2081" s="181"/>
      <c r="AU2081" s="181"/>
      <c r="AY2081" s="181"/>
      <c r="BB2081" s="181"/>
      <c r="BC2081" s="181"/>
      <c r="BD2081" s="181"/>
      <c r="BE2081" s="181"/>
      <c r="BI2081" s="181"/>
      <c r="BL2081" s="181"/>
      <c r="BM2081" s="181"/>
      <c r="BN2081" s="181"/>
      <c r="BO2081" s="181"/>
      <c r="BS2081" s="181"/>
    </row>
    <row r="2082" spans="41:71">
      <c r="AO2082" s="38">
        <f t="shared" si="410"/>
        <v>0</v>
      </c>
      <c r="AP2082" s="38">
        <f t="shared" si="411"/>
        <v>0</v>
      </c>
      <c r="AR2082" s="181"/>
      <c r="AS2082" s="181"/>
      <c r="AT2082" s="181"/>
      <c r="AU2082" s="181"/>
      <c r="AY2082" s="181"/>
      <c r="BB2082" s="181"/>
      <c r="BC2082" s="181"/>
      <c r="BD2082" s="181"/>
      <c r="BE2082" s="181"/>
      <c r="BI2082" s="181"/>
      <c r="BL2082" s="181"/>
      <c r="BM2082" s="181"/>
      <c r="BN2082" s="181"/>
      <c r="BO2082" s="181"/>
      <c r="BS2082" s="181"/>
    </row>
    <row r="2083" spans="41:71">
      <c r="AO2083" s="38">
        <f t="shared" si="410"/>
        <v>0</v>
      </c>
      <c r="AP2083" s="38">
        <f t="shared" si="411"/>
        <v>0</v>
      </c>
      <c r="AR2083" s="181"/>
      <c r="AS2083" s="181"/>
      <c r="AT2083" s="181"/>
      <c r="AU2083" s="181"/>
      <c r="AY2083" s="181"/>
      <c r="BB2083" s="181"/>
      <c r="BC2083" s="181"/>
      <c r="BD2083" s="181"/>
      <c r="BE2083" s="181"/>
      <c r="BI2083" s="181"/>
      <c r="BL2083" s="181"/>
      <c r="BM2083" s="181"/>
      <c r="BN2083" s="181"/>
      <c r="BO2083" s="181"/>
      <c r="BS2083" s="181"/>
    </row>
    <row r="2084" spans="41:71">
      <c r="AO2084" s="38">
        <f t="shared" si="410"/>
        <v>0</v>
      </c>
      <c r="AP2084" s="38">
        <f t="shared" si="411"/>
        <v>0</v>
      </c>
      <c r="AR2084" s="181"/>
      <c r="AS2084" s="181"/>
      <c r="AT2084" s="181"/>
      <c r="AU2084" s="181"/>
      <c r="AY2084" s="181"/>
      <c r="BB2084" s="181"/>
      <c r="BC2084" s="181"/>
      <c r="BD2084" s="181"/>
      <c r="BE2084" s="181"/>
      <c r="BI2084" s="181"/>
      <c r="BL2084" s="181"/>
      <c r="BM2084" s="181"/>
      <c r="BN2084" s="181"/>
      <c r="BO2084" s="181"/>
      <c r="BS2084" s="181"/>
    </row>
    <row r="2085" spans="41:71">
      <c r="AO2085" s="38">
        <f t="shared" si="410"/>
        <v>0</v>
      </c>
      <c r="AP2085" s="38">
        <f t="shared" si="411"/>
        <v>0</v>
      </c>
      <c r="AR2085" s="181"/>
      <c r="AS2085" s="181"/>
      <c r="AT2085" s="181"/>
      <c r="AU2085" s="181"/>
      <c r="AY2085" s="181"/>
      <c r="BB2085" s="181"/>
      <c r="BC2085" s="181"/>
      <c r="BD2085" s="181"/>
      <c r="BE2085" s="181"/>
      <c r="BI2085" s="181"/>
      <c r="BL2085" s="181"/>
      <c r="BM2085" s="181"/>
      <c r="BN2085" s="181"/>
      <c r="BO2085" s="181"/>
      <c r="BS2085" s="181"/>
    </row>
    <row r="2086" spans="41:71">
      <c r="AO2086" s="38">
        <f t="shared" si="410"/>
        <v>0</v>
      </c>
      <c r="AP2086" s="38">
        <f t="shared" si="411"/>
        <v>0</v>
      </c>
      <c r="AR2086" s="181"/>
      <c r="AS2086" s="181"/>
      <c r="AT2086" s="181"/>
      <c r="AU2086" s="181"/>
      <c r="AY2086" s="181"/>
      <c r="BB2086" s="181"/>
      <c r="BC2086" s="181"/>
      <c r="BD2086" s="181"/>
      <c r="BE2086" s="181"/>
      <c r="BI2086" s="181"/>
      <c r="BL2086" s="181"/>
      <c r="BM2086" s="181"/>
      <c r="BN2086" s="181"/>
      <c r="BO2086" s="181"/>
      <c r="BS2086" s="181"/>
    </row>
    <row r="2087" spans="41:71">
      <c r="AO2087" s="38">
        <f t="shared" si="410"/>
        <v>0</v>
      </c>
      <c r="AP2087" s="38">
        <f t="shared" si="411"/>
        <v>0</v>
      </c>
      <c r="AR2087" s="181"/>
      <c r="AS2087" s="181"/>
      <c r="AT2087" s="181"/>
      <c r="AU2087" s="181"/>
      <c r="AY2087" s="181"/>
      <c r="BB2087" s="181"/>
      <c r="BC2087" s="181"/>
      <c r="BD2087" s="181"/>
      <c r="BE2087" s="181"/>
      <c r="BI2087" s="181"/>
      <c r="BL2087" s="181"/>
      <c r="BM2087" s="181"/>
      <c r="BN2087" s="181"/>
      <c r="BO2087" s="181"/>
      <c r="BS2087" s="181"/>
    </row>
    <row r="2088" spans="41:71">
      <c r="AO2088" s="38">
        <f t="shared" si="410"/>
        <v>0</v>
      </c>
      <c r="AP2088" s="38">
        <f t="shared" si="411"/>
        <v>0</v>
      </c>
      <c r="AR2088" s="181"/>
      <c r="AS2088" s="181"/>
      <c r="AT2088" s="181"/>
      <c r="AU2088" s="181"/>
      <c r="AY2088" s="181"/>
      <c r="BB2088" s="181"/>
      <c r="BC2088" s="181"/>
      <c r="BD2088" s="181"/>
      <c r="BE2088" s="181"/>
      <c r="BI2088" s="181"/>
      <c r="BL2088" s="181"/>
      <c r="BM2088" s="181"/>
      <c r="BN2088" s="181"/>
      <c r="BO2088" s="181"/>
      <c r="BS2088" s="181"/>
    </row>
    <row r="2089" spans="41:71">
      <c r="AO2089" s="38">
        <f t="shared" si="410"/>
        <v>0</v>
      </c>
      <c r="AP2089" s="38">
        <f t="shared" si="411"/>
        <v>0</v>
      </c>
      <c r="AR2089" s="181"/>
      <c r="AS2089" s="181"/>
      <c r="AT2089" s="181"/>
      <c r="AU2089" s="181"/>
      <c r="AY2089" s="181"/>
      <c r="BB2089" s="181"/>
      <c r="BC2089" s="181"/>
      <c r="BD2089" s="181"/>
      <c r="BE2089" s="181"/>
      <c r="BI2089" s="181"/>
      <c r="BL2089" s="181"/>
      <c r="BM2089" s="181"/>
      <c r="BN2089" s="181"/>
      <c r="BO2089" s="181"/>
      <c r="BS2089" s="181"/>
    </row>
    <row r="2090" spans="41:71">
      <c r="AO2090" s="38">
        <f t="shared" si="410"/>
        <v>0</v>
      </c>
      <c r="AP2090" s="38">
        <f t="shared" si="411"/>
        <v>0</v>
      </c>
      <c r="AR2090" s="181"/>
      <c r="AS2090" s="181"/>
      <c r="AT2090" s="181"/>
      <c r="AU2090" s="181"/>
      <c r="AY2090" s="181"/>
      <c r="BB2090" s="181"/>
      <c r="BC2090" s="181"/>
      <c r="BD2090" s="181"/>
      <c r="BE2090" s="181"/>
      <c r="BI2090" s="181"/>
      <c r="BL2090" s="181"/>
      <c r="BM2090" s="181"/>
      <c r="BN2090" s="181"/>
      <c r="BO2090" s="181"/>
      <c r="BS2090" s="181"/>
    </row>
    <row r="2091" spans="41:71">
      <c r="AO2091" s="38">
        <f t="shared" si="410"/>
        <v>0</v>
      </c>
      <c r="AP2091" s="38">
        <f t="shared" si="411"/>
        <v>0</v>
      </c>
      <c r="AR2091" s="181"/>
      <c r="AS2091" s="181"/>
      <c r="AT2091" s="181"/>
      <c r="AU2091" s="181"/>
      <c r="AY2091" s="181"/>
      <c r="BB2091" s="181"/>
      <c r="BC2091" s="181"/>
      <c r="BD2091" s="181"/>
      <c r="BE2091" s="181"/>
      <c r="BI2091" s="181"/>
      <c r="BL2091" s="181"/>
      <c r="BM2091" s="181"/>
      <c r="BN2091" s="181"/>
      <c r="BO2091" s="181"/>
      <c r="BS2091" s="181"/>
    </row>
    <row r="2092" spans="41:71">
      <c r="AO2092" s="38">
        <f t="shared" si="410"/>
        <v>0</v>
      </c>
      <c r="AP2092" s="38">
        <f t="shared" si="411"/>
        <v>0</v>
      </c>
      <c r="AR2092" s="181"/>
      <c r="AS2092" s="181"/>
      <c r="AT2092" s="181"/>
      <c r="AU2092" s="181"/>
      <c r="AY2092" s="181"/>
      <c r="BB2092" s="181"/>
      <c r="BC2092" s="181"/>
      <c r="BD2092" s="181"/>
      <c r="BE2092" s="181"/>
      <c r="BI2092" s="181"/>
      <c r="BL2092" s="181"/>
      <c r="BM2092" s="181"/>
      <c r="BN2092" s="181"/>
      <c r="BO2092" s="181"/>
      <c r="BS2092" s="181"/>
    </row>
    <row r="2093" spans="41:71">
      <c r="AO2093" s="38">
        <f t="shared" si="410"/>
        <v>0</v>
      </c>
      <c r="AP2093" s="38">
        <f t="shared" si="411"/>
        <v>0</v>
      </c>
      <c r="AR2093" s="181"/>
      <c r="AS2093" s="181"/>
      <c r="AT2093" s="181"/>
      <c r="AU2093" s="181"/>
      <c r="AY2093" s="181"/>
      <c r="BB2093" s="181"/>
      <c r="BC2093" s="181"/>
      <c r="BD2093" s="181"/>
      <c r="BE2093" s="181"/>
      <c r="BI2093" s="181"/>
      <c r="BL2093" s="181"/>
      <c r="BM2093" s="181"/>
      <c r="BN2093" s="181"/>
      <c r="BO2093" s="181"/>
      <c r="BS2093" s="181"/>
    </row>
    <row r="2094" spans="41:71">
      <c r="AO2094" s="38">
        <f t="shared" si="410"/>
        <v>0</v>
      </c>
      <c r="AP2094" s="38">
        <f t="shared" si="411"/>
        <v>0</v>
      </c>
      <c r="AR2094" s="181"/>
      <c r="AS2094" s="181"/>
      <c r="AT2094" s="181"/>
      <c r="AU2094" s="181"/>
      <c r="AY2094" s="181"/>
      <c r="BB2094" s="181"/>
      <c r="BC2094" s="181"/>
      <c r="BD2094" s="181"/>
      <c r="BE2094" s="181"/>
      <c r="BI2094" s="181"/>
      <c r="BL2094" s="181"/>
      <c r="BM2094" s="181"/>
      <c r="BN2094" s="181"/>
      <c r="BO2094" s="181"/>
      <c r="BS2094" s="181"/>
    </row>
    <row r="2095" spans="41:71">
      <c r="AO2095" s="38">
        <f t="shared" si="410"/>
        <v>0</v>
      </c>
      <c r="AP2095" s="38">
        <f t="shared" si="411"/>
        <v>0</v>
      </c>
      <c r="AR2095" s="181"/>
      <c r="AS2095" s="181"/>
      <c r="AT2095" s="181"/>
      <c r="AU2095" s="181"/>
      <c r="AY2095" s="181"/>
      <c r="BB2095" s="181"/>
      <c r="BC2095" s="181"/>
      <c r="BD2095" s="181"/>
      <c r="BE2095" s="181"/>
      <c r="BI2095" s="181"/>
      <c r="BL2095" s="181"/>
      <c r="BM2095" s="181"/>
      <c r="BN2095" s="181"/>
      <c r="BO2095" s="181"/>
      <c r="BS2095" s="181"/>
    </row>
    <row r="2096" spans="41:71">
      <c r="AO2096" s="38">
        <f t="shared" si="410"/>
        <v>0</v>
      </c>
      <c r="AP2096" s="38">
        <f t="shared" si="411"/>
        <v>0</v>
      </c>
      <c r="AR2096" s="181"/>
      <c r="AS2096" s="181"/>
      <c r="AT2096" s="181"/>
      <c r="AU2096" s="181"/>
      <c r="AY2096" s="181"/>
      <c r="BB2096" s="181"/>
      <c r="BC2096" s="181"/>
      <c r="BD2096" s="181"/>
      <c r="BE2096" s="181"/>
      <c r="BI2096" s="181"/>
      <c r="BL2096" s="181"/>
      <c r="BM2096" s="181"/>
      <c r="BN2096" s="181"/>
      <c r="BO2096" s="181"/>
      <c r="BS2096" s="181"/>
    </row>
    <row r="2097" spans="41:71">
      <c r="AO2097" s="38">
        <f t="shared" si="410"/>
        <v>0</v>
      </c>
      <c r="AP2097" s="38">
        <f t="shared" si="411"/>
        <v>0</v>
      </c>
      <c r="AR2097" s="181"/>
      <c r="AS2097" s="181"/>
      <c r="AT2097" s="181"/>
      <c r="AU2097" s="181"/>
      <c r="AY2097" s="181"/>
      <c r="BB2097" s="181"/>
      <c r="BC2097" s="181"/>
      <c r="BD2097" s="181"/>
      <c r="BE2097" s="181"/>
      <c r="BI2097" s="181"/>
      <c r="BL2097" s="181"/>
      <c r="BM2097" s="181"/>
      <c r="BN2097" s="181"/>
      <c r="BO2097" s="181"/>
      <c r="BS2097" s="181"/>
    </row>
    <row r="2098" spans="41:71">
      <c r="AO2098" s="38">
        <f t="shared" si="410"/>
        <v>0</v>
      </c>
      <c r="AP2098" s="38">
        <f t="shared" si="411"/>
        <v>0</v>
      </c>
      <c r="AR2098" s="181"/>
      <c r="AS2098" s="181"/>
      <c r="AT2098" s="181"/>
      <c r="AU2098" s="181"/>
      <c r="AY2098" s="181"/>
      <c r="BB2098" s="181"/>
      <c r="BC2098" s="181"/>
      <c r="BD2098" s="181"/>
      <c r="BE2098" s="181"/>
      <c r="BI2098" s="181"/>
      <c r="BL2098" s="181"/>
      <c r="BM2098" s="181"/>
      <c r="BN2098" s="181"/>
      <c r="BO2098" s="181"/>
      <c r="BS2098" s="181"/>
    </row>
    <row r="2099" spans="41:71">
      <c r="AO2099" s="38">
        <f t="shared" si="410"/>
        <v>0</v>
      </c>
      <c r="AP2099" s="38">
        <f t="shared" si="411"/>
        <v>0</v>
      </c>
      <c r="AR2099" s="181"/>
      <c r="AS2099" s="181"/>
      <c r="AT2099" s="181"/>
      <c r="AU2099" s="181"/>
      <c r="AY2099" s="181"/>
      <c r="BB2099" s="181"/>
      <c r="BC2099" s="181"/>
      <c r="BD2099" s="181"/>
      <c r="BE2099" s="181"/>
      <c r="BI2099" s="181"/>
      <c r="BL2099" s="181"/>
      <c r="BM2099" s="181"/>
      <c r="BN2099" s="181"/>
      <c r="BO2099" s="181"/>
      <c r="BS2099" s="181"/>
    </row>
    <row r="2100" spans="41:71">
      <c r="AO2100" s="38">
        <f t="shared" si="410"/>
        <v>0</v>
      </c>
      <c r="AP2100" s="38">
        <f t="shared" si="411"/>
        <v>0</v>
      </c>
      <c r="AR2100" s="181"/>
      <c r="AS2100" s="181"/>
      <c r="AT2100" s="181"/>
      <c r="AU2100" s="181"/>
      <c r="AY2100" s="181"/>
      <c r="BB2100" s="181"/>
      <c r="BC2100" s="181"/>
      <c r="BD2100" s="181"/>
      <c r="BE2100" s="181"/>
      <c r="BI2100" s="181"/>
      <c r="BL2100" s="181"/>
      <c r="BM2100" s="181"/>
      <c r="BN2100" s="181"/>
      <c r="BO2100" s="181"/>
      <c r="BS2100" s="181"/>
    </row>
    <row r="2101" spans="41:71">
      <c r="AO2101" s="38">
        <f t="shared" si="410"/>
        <v>0</v>
      </c>
      <c r="AP2101" s="38">
        <f t="shared" si="411"/>
        <v>0</v>
      </c>
      <c r="AR2101" s="181"/>
      <c r="AS2101" s="181"/>
      <c r="AT2101" s="181"/>
      <c r="AU2101" s="181"/>
      <c r="AY2101" s="181"/>
      <c r="BB2101" s="181"/>
      <c r="BC2101" s="181"/>
      <c r="BD2101" s="181"/>
      <c r="BE2101" s="181"/>
      <c r="BI2101" s="181"/>
      <c r="BL2101" s="181"/>
      <c r="BM2101" s="181"/>
      <c r="BN2101" s="181"/>
      <c r="BO2101" s="181"/>
      <c r="BS2101" s="181"/>
    </row>
    <row r="2102" spans="41:71">
      <c r="AO2102" s="38">
        <f t="shared" si="410"/>
        <v>0</v>
      </c>
      <c r="AP2102" s="38">
        <f t="shared" si="411"/>
        <v>0</v>
      </c>
      <c r="AR2102" s="181"/>
      <c r="AS2102" s="181"/>
      <c r="AT2102" s="181"/>
      <c r="AU2102" s="181"/>
      <c r="AY2102" s="181"/>
      <c r="BB2102" s="181"/>
      <c r="BC2102" s="181"/>
      <c r="BD2102" s="181"/>
      <c r="BE2102" s="181"/>
      <c r="BI2102" s="181"/>
      <c r="BL2102" s="181"/>
      <c r="BM2102" s="181"/>
      <c r="BN2102" s="181"/>
      <c r="BO2102" s="181"/>
      <c r="BS2102" s="181"/>
    </row>
    <row r="2103" spans="41:71">
      <c r="AO2103" s="38">
        <f t="shared" si="410"/>
        <v>0</v>
      </c>
      <c r="AP2103" s="38">
        <f t="shared" si="411"/>
        <v>0</v>
      </c>
      <c r="AR2103" s="181"/>
      <c r="AS2103" s="181"/>
      <c r="AT2103" s="181"/>
      <c r="AU2103" s="181"/>
      <c r="AY2103" s="181"/>
      <c r="BB2103" s="181"/>
      <c r="BC2103" s="181"/>
      <c r="BD2103" s="181"/>
      <c r="BE2103" s="181"/>
      <c r="BI2103" s="181"/>
      <c r="BL2103" s="181"/>
      <c r="BM2103" s="181"/>
      <c r="BN2103" s="181"/>
      <c r="BO2103" s="181"/>
      <c r="BS2103" s="181"/>
    </row>
    <row r="2104" spans="41:71">
      <c r="AO2104" s="38">
        <f t="shared" si="410"/>
        <v>0</v>
      </c>
      <c r="AP2104" s="38">
        <f t="shared" si="411"/>
        <v>0</v>
      </c>
      <c r="AR2104" s="181"/>
      <c r="AS2104" s="181"/>
      <c r="AT2104" s="181"/>
      <c r="AU2104" s="181"/>
      <c r="AY2104" s="181"/>
      <c r="BB2104" s="181"/>
      <c r="BC2104" s="181"/>
      <c r="BD2104" s="181"/>
      <c r="BE2104" s="181"/>
      <c r="BI2104" s="181"/>
      <c r="BL2104" s="181"/>
      <c r="BM2104" s="181"/>
      <c r="BN2104" s="181"/>
      <c r="BO2104" s="181"/>
      <c r="BS2104" s="181"/>
    </row>
    <row r="2105" spans="41:71">
      <c r="AO2105" s="38">
        <f t="shared" si="410"/>
        <v>0</v>
      </c>
      <c r="AP2105" s="38">
        <f t="shared" si="411"/>
        <v>0</v>
      </c>
      <c r="AR2105" s="181"/>
      <c r="AS2105" s="181"/>
      <c r="AT2105" s="181"/>
      <c r="AU2105" s="181"/>
      <c r="AY2105" s="181"/>
      <c r="BB2105" s="181"/>
      <c r="BC2105" s="181"/>
      <c r="BD2105" s="181"/>
      <c r="BE2105" s="181"/>
      <c r="BI2105" s="181"/>
      <c r="BL2105" s="181"/>
      <c r="BM2105" s="181"/>
      <c r="BN2105" s="181"/>
      <c r="BO2105" s="181"/>
      <c r="BS2105" s="181"/>
    </row>
    <row r="2106" spans="41:71">
      <c r="AO2106" s="38">
        <f t="shared" si="410"/>
        <v>0</v>
      </c>
      <c r="AP2106" s="38">
        <f t="shared" si="411"/>
        <v>0</v>
      </c>
      <c r="AR2106" s="181"/>
      <c r="AS2106" s="181"/>
      <c r="AT2106" s="181"/>
      <c r="AU2106" s="181"/>
      <c r="AY2106" s="181"/>
      <c r="BB2106" s="181"/>
      <c r="BC2106" s="181"/>
      <c r="BD2106" s="181"/>
      <c r="BE2106" s="181"/>
      <c r="BI2106" s="181"/>
      <c r="BL2106" s="181"/>
      <c r="BM2106" s="181"/>
      <c r="BN2106" s="181"/>
      <c r="BO2106" s="181"/>
      <c r="BS2106" s="181"/>
    </row>
    <row r="2107" spans="41:71">
      <c r="AO2107" s="38">
        <f t="shared" si="410"/>
        <v>0</v>
      </c>
      <c r="AP2107" s="38">
        <f t="shared" si="411"/>
        <v>0</v>
      </c>
      <c r="AR2107" s="181"/>
      <c r="AS2107" s="181"/>
      <c r="AT2107" s="181"/>
      <c r="AU2107" s="181"/>
      <c r="AY2107" s="181"/>
      <c r="BB2107" s="181"/>
      <c r="BC2107" s="181"/>
      <c r="BD2107" s="181"/>
      <c r="BE2107" s="181"/>
      <c r="BI2107" s="181"/>
      <c r="BL2107" s="181"/>
      <c r="BM2107" s="181"/>
      <c r="BN2107" s="181"/>
      <c r="BO2107" s="181"/>
      <c r="BS2107" s="181"/>
    </row>
    <row r="2108" spans="41:71">
      <c r="AO2108" s="38">
        <f t="shared" si="410"/>
        <v>0</v>
      </c>
      <c r="AP2108" s="38">
        <f t="shared" si="411"/>
        <v>0</v>
      </c>
      <c r="AR2108" s="181"/>
      <c r="AS2108" s="181"/>
      <c r="AT2108" s="181"/>
      <c r="AU2108" s="181"/>
      <c r="AY2108" s="181"/>
      <c r="BB2108" s="181"/>
      <c r="BC2108" s="181"/>
      <c r="BD2108" s="181"/>
      <c r="BE2108" s="181"/>
      <c r="BI2108" s="181"/>
      <c r="BL2108" s="181"/>
      <c r="BM2108" s="181"/>
      <c r="BN2108" s="181"/>
      <c r="BO2108" s="181"/>
      <c r="BS2108" s="181"/>
    </row>
    <row r="2109" spans="41:71">
      <c r="AO2109" s="38">
        <f t="shared" si="410"/>
        <v>0</v>
      </c>
      <c r="AP2109" s="38">
        <f t="shared" si="411"/>
        <v>0</v>
      </c>
      <c r="AR2109" s="181"/>
      <c r="AS2109" s="181"/>
      <c r="AT2109" s="181"/>
      <c r="AU2109" s="181"/>
      <c r="AY2109" s="181"/>
      <c r="BB2109" s="181"/>
      <c r="BC2109" s="181"/>
      <c r="BD2109" s="181"/>
      <c r="BE2109" s="181"/>
      <c r="BI2109" s="181"/>
      <c r="BL2109" s="181"/>
      <c r="BM2109" s="181"/>
      <c r="BN2109" s="181"/>
      <c r="BO2109" s="181"/>
      <c r="BS2109" s="181"/>
    </row>
    <row r="2110" spans="41:71">
      <c r="AO2110" s="38">
        <f t="shared" si="410"/>
        <v>0</v>
      </c>
      <c r="AP2110" s="38">
        <f t="shared" si="411"/>
        <v>0</v>
      </c>
      <c r="AR2110" s="181"/>
      <c r="AS2110" s="181"/>
      <c r="AT2110" s="181"/>
      <c r="AU2110" s="181"/>
      <c r="AY2110" s="181"/>
      <c r="BB2110" s="181"/>
      <c r="BC2110" s="181"/>
      <c r="BD2110" s="181"/>
      <c r="BE2110" s="181"/>
      <c r="BI2110" s="181"/>
      <c r="BL2110" s="181"/>
      <c r="BM2110" s="181"/>
      <c r="BN2110" s="181"/>
      <c r="BO2110" s="181"/>
      <c r="BS2110" s="181"/>
    </row>
    <row r="2111" spans="41:71">
      <c r="AO2111" s="38">
        <f t="shared" si="410"/>
        <v>0</v>
      </c>
      <c r="AP2111" s="38">
        <f t="shared" si="411"/>
        <v>0</v>
      </c>
      <c r="AR2111" s="181"/>
      <c r="AS2111" s="181"/>
      <c r="AT2111" s="181"/>
      <c r="AU2111" s="181"/>
      <c r="AY2111" s="181"/>
      <c r="BB2111" s="181"/>
      <c r="BC2111" s="181"/>
      <c r="BD2111" s="181"/>
      <c r="BE2111" s="181"/>
      <c r="BI2111" s="181"/>
      <c r="BL2111" s="181"/>
      <c r="BM2111" s="181"/>
      <c r="BN2111" s="181"/>
      <c r="BO2111" s="181"/>
      <c r="BS2111" s="181"/>
    </row>
    <row r="2112" spans="41:71">
      <c r="AO2112" s="38">
        <f t="shared" si="410"/>
        <v>0</v>
      </c>
      <c r="AP2112" s="38">
        <f t="shared" si="411"/>
        <v>0</v>
      </c>
      <c r="AR2112" s="181"/>
      <c r="AS2112" s="181"/>
      <c r="AT2112" s="181"/>
      <c r="AU2112" s="181"/>
      <c r="AY2112" s="181"/>
      <c r="BB2112" s="181"/>
      <c r="BC2112" s="181"/>
      <c r="BD2112" s="181"/>
      <c r="BE2112" s="181"/>
      <c r="BI2112" s="181"/>
      <c r="BL2112" s="181"/>
      <c r="BM2112" s="181"/>
      <c r="BN2112" s="181"/>
      <c r="BO2112" s="181"/>
      <c r="BS2112" s="181"/>
    </row>
    <row r="2113" spans="41:71">
      <c r="AO2113" s="38">
        <f t="shared" si="410"/>
        <v>0</v>
      </c>
      <c r="AP2113" s="38">
        <f t="shared" si="411"/>
        <v>0</v>
      </c>
      <c r="AR2113" s="181"/>
      <c r="AS2113" s="181"/>
      <c r="AT2113" s="181"/>
      <c r="AU2113" s="181"/>
      <c r="AY2113" s="181"/>
      <c r="BB2113" s="181"/>
      <c r="BC2113" s="181"/>
      <c r="BD2113" s="181"/>
      <c r="BE2113" s="181"/>
      <c r="BI2113" s="181"/>
      <c r="BL2113" s="181"/>
      <c r="BM2113" s="181"/>
      <c r="BN2113" s="181"/>
      <c r="BO2113" s="181"/>
      <c r="BS2113" s="181"/>
    </row>
    <row r="2114" spans="41:71">
      <c r="AO2114" s="38">
        <f t="shared" si="410"/>
        <v>0</v>
      </c>
      <c r="AP2114" s="38">
        <f t="shared" si="411"/>
        <v>0</v>
      </c>
      <c r="AR2114" s="181"/>
      <c r="AS2114" s="181"/>
      <c r="AT2114" s="181"/>
      <c r="AU2114" s="181"/>
      <c r="AY2114" s="181"/>
      <c r="BB2114" s="181"/>
      <c r="BC2114" s="181"/>
      <c r="BD2114" s="181"/>
      <c r="BE2114" s="181"/>
      <c r="BI2114" s="181"/>
      <c r="BL2114" s="181"/>
      <c r="BM2114" s="181"/>
      <c r="BN2114" s="181"/>
      <c r="BO2114" s="181"/>
      <c r="BS2114" s="181"/>
    </row>
    <row r="2115" spans="41:71">
      <c r="AO2115" s="38">
        <f t="shared" si="410"/>
        <v>0</v>
      </c>
      <c r="AP2115" s="38">
        <f t="shared" si="411"/>
        <v>0</v>
      </c>
      <c r="AR2115" s="181"/>
      <c r="AS2115" s="181"/>
      <c r="AT2115" s="181"/>
      <c r="AU2115" s="181"/>
      <c r="AY2115" s="181"/>
      <c r="BB2115" s="181"/>
      <c r="BC2115" s="181"/>
      <c r="BD2115" s="181"/>
      <c r="BE2115" s="181"/>
      <c r="BI2115" s="181"/>
      <c r="BL2115" s="181"/>
      <c r="BM2115" s="181"/>
      <c r="BN2115" s="181"/>
      <c r="BO2115" s="181"/>
      <c r="BS2115" s="181"/>
    </row>
    <row r="2116" spans="41:71">
      <c r="AO2116" s="38">
        <f t="shared" ref="AO2116:AO2179" si="412">B2117+1-1</f>
        <v>0</v>
      </c>
      <c r="AP2116" s="38">
        <f t="shared" ref="AP2116:AP2179" si="413">A2117</f>
        <v>0</v>
      </c>
      <c r="AR2116" s="181"/>
      <c r="AS2116" s="181"/>
      <c r="AT2116" s="181"/>
      <c r="AU2116" s="181"/>
      <c r="AY2116" s="181"/>
      <c r="BB2116" s="181"/>
      <c r="BC2116" s="181"/>
      <c r="BD2116" s="181"/>
      <c r="BE2116" s="181"/>
      <c r="BI2116" s="181"/>
      <c r="BL2116" s="181"/>
      <c r="BM2116" s="181"/>
      <c r="BN2116" s="181"/>
      <c r="BO2116" s="181"/>
      <c r="BS2116" s="181"/>
    </row>
    <row r="2117" spans="41:71">
      <c r="AO2117" s="38">
        <f t="shared" si="412"/>
        <v>0</v>
      </c>
      <c r="AP2117" s="38">
        <f t="shared" si="413"/>
        <v>0</v>
      </c>
      <c r="AR2117" s="181"/>
      <c r="AS2117" s="181"/>
      <c r="AT2117" s="181"/>
      <c r="AU2117" s="181"/>
      <c r="AY2117" s="181"/>
      <c r="BB2117" s="181"/>
      <c r="BC2117" s="181"/>
      <c r="BD2117" s="181"/>
      <c r="BE2117" s="181"/>
      <c r="BI2117" s="181"/>
      <c r="BL2117" s="181"/>
      <c r="BM2117" s="181"/>
      <c r="BN2117" s="181"/>
      <c r="BO2117" s="181"/>
      <c r="BS2117" s="181"/>
    </row>
    <row r="2118" spans="41:71">
      <c r="AO2118" s="38">
        <f t="shared" si="412"/>
        <v>0</v>
      </c>
      <c r="AP2118" s="38">
        <f t="shared" si="413"/>
        <v>0</v>
      </c>
      <c r="AR2118" s="181"/>
      <c r="AS2118" s="181"/>
      <c r="AT2118" s="181"/>
      <c r="AU2118" s="181"/>
      <c r="AY2118" s="181"/>
      <c r="BB2118" s="181"/>
      <c r="BC2118" s="181"/>
      <c r="BD2118" s="181"/>
      <c r="BE2118" s="181"/>
      <c r="BI2118" s="181"/>
      <c r="BL2118" s="181"/>
      <c r="BM2118" s="181"/>
      <c r="BN2118" s="181"/>
      <c r="BO2118" s="181"/>
      <c r="BS2118" s="181"/>
    </row>
    <row r="2119" spans="41:71">
      <c r="AO2119" s="38">
        <f t="shared" si="412"/>
        <v>0</v>
      </c>
      <c r="AP2119" s="38">
        <f t="shared" si="413"/>
        <v>0</v>
      </c>
      <c r="AR2119" s="181"/>
      <c r="AS2119" s="181"/>
      <c r="AT2119" s="181"/>
      <c r="AU2119" s="181"/>
      <c r="AY2119" s="181"/>
      <c r="BB2119" s="181"/>
      <c r="BC2119" s="181"/>
      <c r="BD2119" s="181"/>
      <c r="BE2119" s="181"/>
      <c r="BI2119" s="181"/>
      <c r="BL2119" s="181"/>
      <c r="BM2119" s="181"/>
      <c r="BN2119" s="181"/>
      <c r="BO2119" s="181"/>
      <c r="BS2119" s="181"/>
    </row>
    <row r="2120" spans="41:71">
      <c r="AO2120" s="38">
        <f t="shared" si="412"/>
        <v>0</v>
      </c>
      <c r="AP2120" s="38">
        <f t="shared" si="413"/>
        <v>0</v>
      </c>
      <c r="AR2120" s="181"/>
      <c r="AS2120" s="181"/>
      <c r="AT2120" s="181"/>
      <c r="AU2120" s="181"/>
      <c r="AY2120" s="181"/>
      <c r="BB2120" s="181"/>
      <c r="BC2120" s="181"/>
      <c r="BD2120" s="181"/>
      <c r="BE2120" s="181"/>
      <c r="BI2120" s="181"/>
      <c r="BL2120" s="181"/>
      <c r="BM2120" s="181"/>
      <c r="BN2120" s="181"/>
      <c r="BO2120" s="181"/>
      <c r="BS2120" s="181"/>
    </row>
    <row r="2121" spans="41:71">
      <c r="AO2121" s="38">
        <f t="shared" si="412"/>
        <v>0</v>
      </c>
      <c r="AP2121" s="38">
        <f t="shared" si="413"/>
        <v>0</v>
      </c>
      <c r="AR2121" s="181"/>
      <c r="AS2121" s="181"/>
      <c r="AT2121" s="181"/>
      <c r="AU2121" s="181"/>
      <c r="AY2121" s="181"/>
      <c r="BB2121" s="181"/>
      <c r="BC2121" s="181"/>
      <c r="BD2121" s="181"/>
      <c r="BE2121" s="181"/>
      <c r="BI2121" s="181"/>
      <c r="BL2121" s="181"/>
      <c r="BM2121" s="181"/>
      <c r="BN2121" s="181"/>
      <c r="BO2121" s="181"/>
      <c r="BS2121" s="181"/>
    </row>
    <row r="2122" spans="41:71">
      <c r="AO2122" s="38">
        <f t="shared" si="412"/>
        <v>0</v>
      </c>
      <c r="AP2122" s="38">
        <f t="shared" si="413"/>
        <v>0</v>
      </c>
      <c r="AR2122" s="181"/>
      <c r="AS2122" s="181"/>
      <c r="AT2122" s="181"/>
      <c r="AU2122" s="181"/>
      <c r="AY2122" s="181"/>
      <c r="BB2122" s="181"/>
      <c r="BC2122" s="181"/>
      <c r="BD2122" s="181"/>
      <c r="BE2122" s="181"/>
      <c r="BI2122" s="181"/>
      <c r="BL2122" s="181"/>
      <c r="BM2122" s="181"/>
      <c r="BN2122" s="181"/>
      <c r="BO2122" s="181"/>
      <c r="BS2122" s="181"/>
    </row>
    <row r="2123" spans="41:71">
      <c r="AO2123" s="38">
        <f t="shared" si="412"/>
        <v>0</v>
      </c>
      <c r="AP2123" s="38">
        <f t="shared" si="413"/>
        <v>0</v>
      </c>
      <c r="AR2123" s="181"/>
      <c r="AS2123" s="181"/>
      <c r="AT2123" s="181"/>
      <c r="AU2123" s="181"/>
      <c r="AY2123" s="181"/>
      <c r="BB2123" s="181"/>
      <c r="BC2123" s="181"/>
      <c r="BD2123" s="181"/>
      <c r="BE2123" s="181"/>
      <c r="BI2123" s="181"/>
      <c r="BL2123" s="181"/>
      <c r="BM2123" s="181"/>
      <c r="BN2123" s="181"/>
      <c r="BO2123" s="181"/>
      <c r="BS2123" s="181"/>
    </row>
    <row r="2124" spans="41:71">
      <c r="AO2124" s="38">
        <f t="shared" si="412"/>
        <v>0</v>
      </c>
      <c r="AP2124" s="38">
        <f t="shared" si="413"/>
        <v>0</v>
      </c>
      <c r="AR2124" s="181"/>
      <c r="AS2124" s="181"/>
      <c r="AT2124" s="181"/>
      <c r="AU2124" s="181"/>
      <c r="AY2124" s="181"/>
      <c r="BB2124" s="181"/>
      <c r="BC2124" s="181"/>
      <c r="BD2124" s="181"/>
      <c r="BE2124" s="181"/>
      <c r="BI2124" s="181"/>
      <c r="BL2124" s="181"/>
      <c r="BM2124" s="181"/>
      <c r="BN2124" s="181"/>
      <c r="BO2124" s="181"/>
      <c r="BS2124" s="181"/>
    </row>
    <row r="2125" spans="41:71">
      <c r="AO2125" s="38">
        <f t="shared" si="412"/>
        <v>0</v>
      </c>
      <c r="AP2125" s="38">
        <f t="shared" si="413"/>
        <v>0</v>
      </c>
      <c r="AR2125" s="181"/>
      <c r="AS2125" s="181"/>
      <c r="AT2125" s="181"/>
      <c r="AU2125" s="181"/>
      <c r="AY2125" s="181"/>
      <c r="BB2125" s="181"/>
      <c r="BC2125" s="181"/>
      <c r="BD2125" s="181"/>
      <c r="BE2125" s="181"/>
      <c r="BI2125" s="181"/>
      <c r="BL2125" s="181"/>
      <c r="BM2125" s="181"/>
      <c r="BN2125" s="181"/>
      <c r="BO2125" s="181"/>
      <c r="BS2125" s="181"/>
    </row>
    <row r="2126" spans="41:71">
      <c r="AO2126" s="38">
        <f t="shared" si="412"/>
        <v>0</v>
      </c>
      <c r="AP2126" s="38">
        <f t="shared" si="413"/>
        <v>0</v>
      </c>
      <c r="AR2126" s="181"/>
      <c r="AS2126" s="181"/>
      <c r="AT2126" s="181"/>
      <c r="AU2126" s="181"/>
      <c r="AY2126" s="181"/>
      <c r="BB2126" s="181"/>
      <c r="BC2126" s="181"/>
      <c r="BD2126" s="181"/>
      <c r="BE2126" s="181"/>
      <c r="BI2126" s="181"/>
      <c r="BL2126" s="181"/>
      <c r="BM2126" s="181"/>
      <c r="BN2126" s="181"/>
      <c r="BO2126" s="181"/>
      <c r="BS2126" s="181"/>
    </row>
    <row r="2127" spans="41:71">
      <c r="AO2127" s="38">
        <f t="shared" si="412"/>
        <v>0</v>
      </c>
      <c r="AP2127" s="38">
        <f t="shared" si="413"/>
        <v>0</v>
      </c>
      <c r="AR2127" s="181"/>
      <c r="AS2127" s="181"/>
      <c r="AT2127" s="181"/>
      <c r="AU2127" s="181"/>
      <c r="AY2127" s="181"/>
      <c r="BB2127" s="181"/>
      <c r="BC2127" s="181"/>
      <c r="BD2127" s="181"/>
      <c r="BE2127" s="181"/>
      <c r="BI2127" s="181"/>
      <c r="BL2127" s="181"/>
      <c r="BM2127" s="181"/>
      <c r="BN2127" s="181"/>
      <c r="BO2127" s="181"/>
      <c r="BS2127" s="181"/>
    </row>
    <row r="2128" spans="41:71">
      <c r="AO2128" s="38">
        <f t="shared" si="412"/>
        <v>0</v>
      </c>
      <c r="AP2128" s="38">
        <f t="shared" si="413"/>
        <v>0</v>
      </c>
      <c r="AR2128" s="181"/>
      <c r="AS2128" s="181"/>
      <c r="AT2128" s="181"/>
      <c r="AU2128" s="181"/>
      <c r="AY2128" s="181"/>
      <c r="BB2128" s="181"/>
      <c r="BC2128" s="181"/>
      <c r="BD2128" s="181"/>
      <c r="BE2128" s="181"/>
      <c r="BI2128" s="181"/>
      <c r="BL2128" s="181"/>
      <c r="BM2128" s="181"/>
      <c r="BN2128" s="181"/>
      <c r="BO2128" s="181"/>
      <c r="BS2128" s="181"/>
    </row>
    <row r="2129" spans="41:71">
      <c r="AO2129" s="38">
        <f t="shared" si="412"/>
        <v>0</v>
      </c>
      <c r="AP2129" s="38">
        <f t="shared" si="413"/>
        <v>0</v>
      </c>
      <c r="AR2129" s="181"/>
      <c r="AS2129" s="181"/>
      <c r="AT2129" s="181"/>
      <c r="AU2129" s="181"/>
      <c r="AY2129" s="181"/>
      <c r="BB2129" s="181"/>
      <c r="BC2129" s="181"/>
      <c r="BD2129" s="181"/>
      <c r="BE2129" s="181"/>
      <c r="BI2129" s="181"/>
      <c r="BL2129" s="181"/>
      <c r="BM2129" s="181"/>
      <c r="BN2129" s="181"/>
      <c r="BO2129" s="181"/>
      <c r="BS2129" s="181"/>
    </row>
    <row r="2130" spans="41:71">
      <c r="AO2130" s="38">
        <f t="shared" si="412"/>
        <v>0</v>
      </c>
      <c r="AP2130" s="38">
        <f t="shared" si="413"/>
        <v>0</v>
      </c>
      <c r="AR2130" s="181"/>
      <c r="AS2130" s="181"/>
      <c r="AT2130" s="181"/>
      <c r="AU2130" s="181"/>
      <c r="AY2130" s="181"/>
      <c r="BB2130" s="181"/>
      <c r="BC2130" s="181"/>
      <c r="BD2130" s="181"/>
      <c r="BE2130" s="181"/>
      <c r="BI2130" s="181"/>
      <c r="BL2130" s="181"/>
      <c r="BM2130" s="181"/>
      <c r="BN2130" s="181"/>
      <c r="BO2130" s="181"/>
      <c r="BS2130" s="181"/>
    </row>
    <row r="2131" spans="41:71">
      <c r="AO2131" s="38">
        <f t="shared" si="412"/>
        <v>0</v>
      </c>
      <c r="AP2131" s="38">
        <f t="shared" si="413"/>
        <v>0</v>
      </c>
      <c r="AR2131" s="181"/>
      <c r="AS2131" s="181"/>
      <c r="AT2131" s="181"/>
      <c r="AU2131" s="181"/>
      <c r="AY2131" s="181"/>
      <c r="BB2131" s="181"/>
      <c r="BC2131" s="181"/>
      <c r="BD2131" s="181"/>
      <c r="BE2131" s="181"/>
      <c r="BI2131" s="181"/>
      <c r="BL2131" s="181"/>
      <c r="BM2131" s="181"/>
      <c r="BN2131" s="181"/>
      <c r="BO2131" s="181"/>
      <c r="BS2131" s="181"/>
    </row>
    <row r="2132" spans="41:71">
      <c r="AO2132" s="38">
        <f t="shared" si="412"/>
        <v>0</v>
      </c>
      <c r="AP2132" s="38">
        <f t="shared" si="413"/>
        <v>0</v>
      </c>
      <c r="AR2132" s="181"/>
      <c r="AS2132" s="181"/>
      <c r="AT2132" s="181"/>
      <c r="AU2132" s="181"/>
      <c r="AY2132" s="181"/>
      <c r="BB2132" s="181"/>
      <c r="BC2132" s="181"/>
      <c r="BD2132" s="181"/>
      <c r="BE2132" s="181"/>
      <c r="BI2132" s="181"/>
      <c r="BL2132" s="181"/>
      <c r="BM2132" s="181"/>
      <c r="BN2132" s="181"/>
      <c r="BO2132" s="181"/>
      <c r="BS2132" s="181"/>
    </row>
    <row r="2133" spans="41:71">
      <c r="AO2133" s="38">
        <f t="shared" si="412"/>
        <v>0</v>
      </c>
      <c r="AP2133" s="38">
        <f t="shared" si="413"/>
        <v>0</v>
      </c>
      <c r="AR2133" s="181"/>
      <c r="AS2133" s="181"/>
      <c r="AT2133" s="181"/>
      <c r="AU2133" s="181"/>
      <c r="AY2133" s="181"/>
      <c r="BB2133" s="181"/>
      <c r="BC2133" s="181"/>
      <c r="BD2133" s="181"/>
      <c r="BE2133" s="181"/>
      <c r="BI2133" s="181"/>
      <c r="BL2133" s="181"/>
      <c r="BM2133" s="181"/>
      <c r="BN2133" s="181"/>
      <c r="BO2133" s="181"/>
      <c r="BS2133" s="181"/>
    </row>
    <row r="2134" spans="41:71">
      <c r="AO2134" s="38">
        <f t="shared" si="412"/>
        <v>0</v>
      </c>
      <c r="AP2134" s="38">
        <f t="shared" si="413"/>
        <v>0</v>
      </c>
      <c r="AR2134" s="181"/>
      <c r="AS2134" s="181"/>
      <c r="AT2134" s="181"/>
      <c r="AU2134" s="181"/>
      <c r="AY2134" s="181"/>
      <c r="BB2134" s="181"/>
      <c r="BC2134" s="181"/>
      <c r="BD2134" s="181"/>
      <c r="BE2134" s="181"/>
      <c r="BI2134" s="181"/>
      <c r="BL2134" s="181"/>
      <c r="BM2134" s="181"/>
      <c r="BN2134" s="181"/>
      <c r="BO2134" s="181"/>
      <c r="BS2134" s="181"/>
    </row>
    <row r="2135" spans="41:71">
      <c r="AO2135" s="38">
        <f t="shared" si="412"/>
        <v>0</v>
      </c>
      <c r="AP2135" s="38">
        <f t="shared" si="413"/>
        <v>0</v>
      </c>
      <c r="AR2135" s="181"/>
      <c r="AS2135" s="181"/>
      <c r="AT2135" s="181"/>
      <c r="AU2135" s="181"/>
      <c r="AY2135" s="181"/>
      <c r="BB2135" s="181"/>
      <c r="BC2135" s="181"/>
      <c r="BD2135" s="181"/>
      <c r="BE2135" s="181"/>
      <c r="BI2135" s="181"/>
      <c r="BL2135" s="181"/>
      <c r="BM2135" s="181"/>
      <c r="BN2135" s="181"/>
      <c r="BO2135" s="181"/>
      <c r="BS2135" s="181"/>
    </row>
    <row r="2136" spans="41:71">
      <c r="AO2136" s="38">
        <f t="shared" si="412"/>
        <v>0</v>
      </c>
      <c r="AP2136" s="38">
        <f t="shared" si="413"/>
        <v>0</v>
      </c>
      <c r="AR2136" s="181"/>
      <c r="AS2136" s="181"/>
      <c r="AT2136" s="181"/>
      <c r="AU2136" s="181"/>
      <c r="AY2136" s="181"/>
      <c r="BB2136" s="181"/>
      <c r="BC2136" s="181"/>
      <c r="BD2136" s="181"/>
      <c r="BE2136" s="181"/>
      <c r="BI2136" s="181"/>
      <c r="BL2136" s="181"/>
      <c r="BM2136" s="181"/>
      <c r="BN2136" s="181"/>
      <c r="BO2136" s="181"/>
      <c r="BS2136" s="181"/>
    </row>
    <row r="2137" spans="41:71">
      <c r="AO2137" s="38">
        <f t="shared" si="412"/>
        <v>0</v>
      </c>
      <c r="AP2137" s="38">
        <f t="shared" si="413"/>
        <v>0</v>
      </c>
      <c r="AR2137" s="181"/>
      <c r="AS2137" s="181"/>
      <c r="AT2137" s="181"/>
      <c r="AU2137" s="181"/>
      <c r="AY2137" s="181"/>
      <c r="BB2137" s="181"/>
      <c r="BC2137" s="181"/>
      <c r="BD2137" s="181"/>
      <c r="BE2137" s="181"/>
      <c r="BI2137" s="181"/>
      <c r="BL2137" s="181"/>
      <c r="BM2137" s="181"/>
      <c r="BN2137" s="181"/>
      <c r="BO2137" s="181"/>
      <c r="BS2137" s="181"/>
    </row>
    <row r="2138" spans="41:71">
      <c r="AO2138" s="38">
        <f t="shared" si="412"/>
        <v>0</v>
      </c>
      <c r="AP2138" s="38">
        <f t="shared" si="413"/>
        <v>0</v>
      </c>
      <c r="AR2138" s="181"/>
      <c r="AS2138" s="181"/>
      <c r="AT2138" s="181"/>
      <c r="AU2138" s="181"/>
      <c r="AY2138" s="181"/>
      <c r="BB2138" s="181"/>
      <c r="BC2138" s="181"/>
      <c r="BD2138" s="181"/>
      <c r="BE2138" s="181"/>
      <c r="BI2138" s="181"/>
      <c r="BL2138" s="181"/>
      <c r="BM2138" s="181"/>
      <c r="BN2138" s="181"/>
      <c r="BO2138" s="181"/>
      <c r="BS2138" s="181"/>
    </row>
    <row r="2139" spans="41:71">
      <c r="AO2139" s="38">
        <f t="shared" si="412"/>
        <v>0</v>
      </c>
      <c r="AP2139" s="38">
        <f t="shared" si="413"/>
        <v>0</v>
      </c>
      <c r="AR2139" s="181"/>
      <c r="AS2139" s="181"/>
      <c r="AT2139" s="181"/>
      <c r="AU2139" s="181"/>
      <c r="AY2139" s="181"/>
      <c r="BB2139" s="181"/>
      <c r="BC2139" s="181"/>
      <c r="BD2139" s="181"/>
      <c r="BE2139" s="181"/>
      <c r="BI2139" s="181"/>
      <c r="BL2139" s="181"/>
      <c r="BM2139" s="181"/>
      <c r="BN2139" s="181"/>
      <c r="BO2139" s="181"/>
      <c r="BS2139" s="181"/>
    </row>
    <row r="2140" spans="41:71">
      <c r="AO2140" s="38">
        <f t="shared" si="412"/>
        <v>0</v>
      </c>
      <c r="AP2140" s="38">
        <f t="shared" si="413"/>
        <v>0</v>
      </c>
      <c r="AR2140" s="181"/>
      <c r="AS2140" s="181"/>
      <c r="AT2140" s="181"/>
      <c r="AU2140" s="181"/>
      <c r="AY2140" s="181"/>
      <c r="BB2140" s="181"/>
      <c r="BC2140" s="181"/>
      <c r="BD2140" s="181"/>
      <c r="BE2140" s="181"/>
      <c r="BI2140" s="181"/>
      <c r="BL2140" s="181"/>
      <c r="BM2140" s="181"/>
      <c r="BN2140" s="181"/>
      <c r="BO2140" s="181"/>
      <c r="BS2140" s="181"/>
    </row>
    <row r="2141" spans="41:71">
      <c r="AO2141" s="38">
        <f t="shared" si="412"/>
        <v>0</v>
      </c>
      <c r="AP2141" s="38">
        <f t="shared" si="413"/>
        <v>0</v>
      </c>
      <c r="AR2141" s="181"/>
      <c r="AS2141" s="181"/>
      <c r="AT2141" s="181"/>
      <c r="AU2141" s="181"/>
      <c r="AY2141" s="181"/>
      <c r="BB2141" s="181"/>
      <c r="BC2141" s="181"/>
      <c r="BD2141" s="181"/>
      <c r="BE2141" s="181"/>
      <c r="BI2141" s="181"/>
      <c r="BL2141" s="181"/>
      <c r="BM2141" s="181"/>
      <c r="BN2141" s="181"/>
      <c r="BO2141" s="181"/>
      <c r="BS2141" s="181"/>
    </row>
    <row r="2142" spans="41:71">
      <c r="AO2142" s="38">
        <f t="shared" si="412"/>
        <v>0</v>
      </c>
      <c r="AP2142" s="38">
        <f t="shared" si="413"/>
        <v>0</v>
      </c>
      <c r="AR2142" s="181"/>
      <c r="AS2142" s="181"/>
      <c r="AT2142" s="181"/>
      <c r="AU2142" s="181"/>
      <c r="AY2142" s="181"/>
      <c r="BB2142" s="181"/>
      <c r="BC2142" s="181"/>
      <c r="BD2142" s="181"/>
      <c r="BE2142" s="181"/>
      <c r="BI2142" s="181"/>
      <c r="BL2142" s="181"/>
      <c r="BM2142" s="181"/>
      <c r="BN2142" s="181"/>
      <c r="BO2142" s="181"/>
      <c r="BS2142" s="181"/>
    </row>
    <row r="2143" spans="41:71">
      <c r="AO2143" s="38">
        <f t="shared" si="412"/>
        <v>0</v>
      </c>
      <c r="AP2143" s="38">
        <f t="shared" si="413"/>
        <v>0</v>
      </c>
      <c r="AR2143" s="181"/>
      <c r="AS2143" s="181"/>
      <c r="AT2143" s="181"/>
      <c r="AU2143" s="181"/>
      <c r="AY2143" s="181"/>
      <c r="BB2143" s="181"/>
      <c r="BC2143" s="181"/>
      <c r="BD2143" s="181"/>
      <c r="BE2143" s="181"/>
      <c r="BI2143" s="181"/>
      <c r="BL2143" s="181"/>
      <c r="BM2143" s="181"/>
      <c r="BN2143" s="181"/>
      <c r="BO2143" s="181"/>
      <c r="BS2143" s="181"/>
    </row>
    <row r="2144" spans="41:71">
      <c r="AO2144" s="38">
        <f t="shared" si="412"/>
        <v>0</v>
      </c>
      <c r="AP2144" s="38">
        <f t="shared" si="413"/>
        <v>0</v>
      </c>
      <c r="AR2144" s="181"/>
      <c r="AS2144" s="181"/>
      <c r="AT2144" s="181"/>
      <c r="AU2144" s="181"/>
      <c r="AY2144" s="181"/>
      <c r="BB2144" s="181"/>
      <c r="BC2144" s="181"/>
      <c r="BD2144" s="181"/>
      <c r="BE2144" s="181"/>
      <c r="BI2144" s="181"/>
      <c r="BL2144" s="181"/>
      <c r="BM2144" s="181"/>
      <c r="BN2144" s="181"/>
      <c r="BO2144" s="181"/>
      <c r="BS2144" s="181"/>
    </row>
    <row r="2145" spans="41:71">
      <c r="AO2145" s="38">
        <f t="shared" si="412"/>
        <v>0</v>
      </c>
      <c r="AP2145" s="38">
        <f t="shared" si="413"/>
        <v>0</v>
      </c>
      <c r="AR2145" s="181"/>
      <c r="AS2145" s="181"/>
      <c r="AT2145" s="181"/>
      <c r="AU2145" s="181"/>
      <c r="AY2145" s="181"/>
      <c r="BB2145" s="181"/>
      <c r="BC2145" s="181"/>
      <c r="BD2145" s="181"/>
      <c r="BE2145" s="181"/>
      <c r="BI2145" s="181"/>
      <c r="BL2145" s="181"/>
      <c r="BM2145" s="181"/>
      <c r="BN2145" s="181"/>
      <c r="BO2145" s="181"/>
      <c r="BS2145" s="181"/>
    </row>
    <row r="2146" spans="41:71">
      <c r="AO2146" s="38">
        <f t="shared" si="412"/>
        <v>0</v>
      </c>
      <c r="AP2146" s="38">
        <f t="shared" si="413"/>
        <v>0</v>
      </c>
      <c r="AR2146" s="181"/>
      <c r="AS2146" s="181"/>
      <c r="AT2146" s="181"/>
      <c r="AU2146" s="181"/>
      <c r="AY2146" s="181"/>
      <c r="BB2146" s="181"/>
      <c r="BC2146" s="181"/>
      <c r="BD2146" s="181"/>
      <c r="BE2146" s="181"/>
      <c r="BI2146" s="181"/>
      <c r="BL2146" s="181"/>
      <c r="BM2146" s="181"/>
      <c r="BN2146" s="181"/>
      <c r="BO2146" s="181"/>
      <c r="BS2146" s="181"/>
    </row>
    <row r="2147" spans="41:71">
      <c r="AO2147" s="38">
        <f t="shared" si="412"/>
        <v>0</v>
      </c>
      <c r="AP2147" s="38">
        <f t="shared" si="413"/>
        <v>0</v>
      </c>
      <c r="AR2147" s="181"/>
      <c r="AS2147" s="181"/>
      <c r="AT2147" s="181"/>
      <c r="AU2147" s="181"/>
      <c r="AY2147" s="181"/>
      <c r="BB2147" s="181"/>
      <c r="BC2147" s="181"/>
      <c r="BD2147" s="181"/>
      <c r="BE2147" s="181"/>
      <c r="BI2147" s="181"/>
      <c r="BL2147" s="181"/>
      <c r="BM2147" s="181"/>
      <c r="BN2147" s="181"/>
      <c r="BO2147" s="181"/>
      <c r="BS2147" s="181"/>
    </row>
    <row r="2148" spans="41:71">
      <c r="AO2148" s="38">
        <f t="shared" si="412"/>
        <v>0</v>
      </c>
      <c r="AP2148" s="38">
        <f t="shared" si="413"/>
        <v>0</v>
      </c>
      <c r="AR2148" s="181"/>
      <c r="AS2148" s="181"/>
      <c r="AT2148" s="181"/>
      <c r="AU2148" s="181"/>
      <c r="AY2148" s="181"/>
      <c r="BB2148" s="181"/>
      <c r="BC2148" s="181"/>
      <c r="BD2148" s="181"/>
      <c r="BE2148" s="181"/>
      <c r="BI2148" s="181"/>
      <c r="BL2148" s="181"/>
      <c r="BM2148" s="181"/>
      <c r="BN2148" s="181"/>
      <c r="BO2148" s="181"/>
      <c r="BS2148" s="181"/>
    </row>
    <row r="2149" spans="41:71">
      <c r="AO2149" s="38">
        <f t="shared" si="412"/>
        <v>0</v>
      </c>
      <c r="AP2149" s="38">
        <f t="shared" si="413"/>
        <v>0</v>
      </c>
      <c r="AR2149" s="181"/>
      <c r="AS2149" s="181"/>
      <c r="AT2149" s="181"/>
      <c r="AU2149" s="181"/>
      <c r="AY2149" s="181"/>
      <c r="BB2149" s="181"/>
      <c r="BC2149" s="181"/>
      <c r="BD2149" s="181"/>
      <c r="BE2149" s="181"/>
      <c r="BI2149" s="181"/>
      <c r="BL2149" s="181"/>
      <c r="BM2149" s="181"/>
      <c r="BN2149" s="181"/>
      <c r="BO2149" s="181"/>
      <c r="BS2149" s="181"/>
    </row>
    <row r="2150" spans="41:71">
      <c r="AO2150" s="38">
        <f t="shared" si="412"/>
        <v>0</v>
      </c>
      <c r="AP2150" s="38">
        <f t="shared" si="413"/>
        <v>0</v>
      </c>
      <c r="AR2150" s="181"/>
      <c r="AS2150" s="181"/>
      <c r="AT2150" s="181"/>
      <c r="AU2150" s="181"/>
      <c r="AY2150" s="181"/>
      <c r="BB2150" s="181"/>
      <c r="BC2150" s="181"/>
      <c r="BD2150" s="181"/>
      <c r="BE2150" s="181"/>
      <c r="BI2150" s="181"/>
      <c r="BL2150" s="181"/>
      <c r="BM2150" s="181"/>
      <c r="BN2150" s="181"/>
      <c r="BO2150" s="181"/>
      <c r="BS2150" s="181"/>
    </row>
    <row r="2151" spans="41:71">
      <c r="AO2151" s="38">
        <f t="shared" si="412"/>
        <v>0</v>
      </c>
      <c r="AP2151" s="38">
        <f t="shared" si="413"/>
        <v>0</v>
      </c>
      <c r="AR2151" s="181"/>
      <c r="AS2151" s="181"/>
      <c r="AT2151" s="181"/>
      <c r="AU2151" s="181"/>
      <c r="AY2151" s="181"/>
      <c r="BB2151" s="181"/>
      <c r="BC2151" s="181"/>
      <c r="BD2151" s="181"/>
      <c r="BE2151" s="181"/>
      <c r="BI2151" s="181"/>
      <c r="BL2151" s="181"/>
      <c r="BM2151" s="181"/>
      <c r="BN2151" s="181"/>
      <c r="BO2151" s="181"/>
      <c r="BS2151" s="181"/>
    </row>
    <row r="2152" spans="41:71">
      <c r="AO2152" s="38">
        <f t="shared" si="412"/>
        <v>0</v>
      </c>
      <c r="AP2152" s="38">
        <f t="shared" si="413"/>
        <v>0</v>
      </c>
      <c r="AR2152" s="181"/>
      <c r="AS2152" s="181"/>
      <c r="AT2152" s="181"/>
      <c r="AU2152" s="181"/>
      <c r="AY2152" s="181"/>
      <c r="BB2152" s="181"/>
      <c r="BC2152" s="181"/>
      <c r="BD2152" s="181"/>
      <c r="BE2152" s="181"/>
      <c r="BI2152" s="181"/>
      <c r="BL2152" s="181"/>
      <c r="BM2152" s="181"/>
      <c r="BN2152" s="181"/>
      <c r="BO2152" s="181"/>
      <c r="BS2152" s="181"/>
    </row>
    <row r="2153" spans="41:71">
      <c r="AO2153" s="38">
        <f t="shared" si="412"/>
        <v>0</v>
      </c>
      <c r="AP2153" s="38">
        <f t="shared" si="413"/>
        <v>0</v>
      </c>
      <c r="AR2153" s="181"/>
      <c r="AS2153" s="181"/>
      <c r="AT2153" s="181"/>
      <c r="AU2153" s="181"/>
      <c r="AY2153" s="181"/>
      <c r="BB2153" s="181"/>
      <c r="BC2153" s="181"/>
      <c r="BD2153" s="181"/>
      <c r="BE2153" s="181"/>
      <c r="BI2153" s="181"/>
      <c r="BL2153" s="181"/>
      <c r="BM2153" s="181"/>
      <c r="BN2153" s="181"/>
      <c r="BO2153" s="181"/>
      <c r="BS2153" s="181"/>
    </row>
    <row r="2154" spans="41:71">
      <c r="AO2154" s="38">
        <f t="shared" si="412"/>
        <v>0</v>
      </c>
      <c r="AP2154" s="38">
        <f t="shared" si="413"/>
        <v>0</v>
      </c>
      <c r="AR2154" s="181"/>
      <c r="AS2154" s="181"/>
      <c r="AT2154" s="181"/>
      <c r="AU2154" s="181"/>
      <c r="AY2154" s="181"/>
      <c r="BB2154" s="181"/>
      <c r="BC2154" s="181"/>
      <c r="BD2154" s="181"/>
      <c r="BE2154" s="181"/>
      <c r="BI2154" s="181"/>
      <c r="BL2154" s="181"/>
      <c r="BM2154" s="181"/>
      <c r="BN2154" s="181"/>
      <c r="BO2154" s="181"/>
      <c r="BS2154" s="181"/>
    </row>
    <row r="2155" spans="41:71">
      <c r="AO2155" s="38">
        <f t="shared" si="412"/>
        <v>0</v>
      </c>
      <c r="AP2155" s="38">
        <f t="shared" si="413"/>
        <v>0</v>
      </c>
      <c r="AR2155" s="181"/>
      <c r="AS2155" s="181"/>
      <c r="AT2155" s="181"/>
      <c r="AU2155" s="181"/>
      <c r="AY2155" s="181"/>
      <c r="BB2155" s="181"/>
      <c r="BC2155" s="181"/>
      <c r="BD2155" s="181"/>
      <c r="BE2155" s="181"/>
      <c r="BI2155" s="181"/>
      <c r="BL2155" s="181"/>
      <c r="BM2155" s="181"/>
      <c r="BN2155" s="181"/>
      <c r="BO2155" s="181"/>
      <c r="BS2155" s="181"/>
    </row>
    <row r="2156" spans="41:71">
      <c r="AO2156" s="38">
        <f t="shared" si="412"/>
        <v>0</v>
      </c>
      <c r="AP2156" s="38">
        <f t="shared" si="413"/>
        <v>0</v>
      </c>
      <c r="AR2156" s="181"/>
      <c r="AS2156" s="181"/>
      <c r="AT2156" s="181"/>
      <c r="AU2156" s="181"/>
      <c r="AY2156" s="181"/>
      <c r="BB2156" s="181"/>
      <c r="BC2156" s="181"/>
      <c r="BD2156" s="181"/>
      <c r="BE2156" s="181"/>
      <c r="BI2156" s="181"/>
      <c r="BL2156" s="181"/>
      <c r="BM2156" s="181"/>
      <c r="BN2156" s="181"/>
      <c r="BO2156" s="181"/>
      <c r="BS2156" s="181"/>
    </row>
    <row r="2157" spans="41:71">
      <c r="AO2157" s="38">
        <f t="shared" si="412"/>
        <v>0</v>
      </c>
      <c r="AP2157" s="38">
        <f t="shared" si="413"/>
        <v>0</v>
      </c>
      <c r="AR2157" s="181"/>
      <c r="AS2157" s="181"/>
      <c r="AT2157" s="181"/>
      <c r="AU2157" s="181"/>
      <c r="AY2157" s="181"/>
      <c r="BB2157" s="181"/>
      <c r="BC2157" s="181"/>
      <c r="BD2157" s="181"/>
      <c r="BE2157" s="181"/>
      <c r="BI2157" s="181"/>
      <c r="BL2157" s="181"/>
      <c r="BM2157" s="181"/>
      <c r="BN2157" s="181"/>
      <c r="BO2157" s="181"/>
      <c r="BS2157" s="181"/>
    </row>
    <row r="2158" spans="41:71">
      <c r="AO2158" s="38">
        <f t="shared" si="412"/>
        <v>0</v>
      </c>
      <c r="AP2158" s="38">
        <f t="shared" si="413"/>
        <v>0</v>
      </c>
      <c r="AR2158" s="181"/>
      <c r="AS2158" s="181"/>
      <c r="AT2158" s="181"/>
      <c r="AU2158" s="181"/>
      <c r="AY2158" s="181"/>
      <c r="BB2158" s="181"/>
      <c r="BC2158" s="181"/>
      <c r="BD2158" s="181"/>
      <c r="BE2158" s="181"/>
      <c r="BI2158" s="181"/>
      <c r="BL2158" s="181"/>
      <c r="BM2158" s="181"/>
      <c r="BN2158" s="181"/>
      <c r="BO2158" s="181"/>
      <c r="BS2158" s="181"/>
    </row>
    <row r="2159" spans="41:71">
      <c r="AO2159" s="38">
        <f t="shared" si="412"/>
        <v>0</v>
      </c>
      <c r="AP2159" s="38">
        <f t="shared" si="413"/>
        <v>0</v>
      </c>
      <c r="AR2159" s="181"/>
      <c r="AS2159" s="181"/>
      <c r="AT2159" s="181"/>
      <c r="AU2159" s="181"/>
      <c r="AY2159" s="181"/>
      <c r="BB2159" s="181"/>
      <c r="BC2159" s="181"/>
      <c r="BD2159" s="181"/>
      <c r="BE2159" s="181"/>
      <c r="BI2159" s="181"/>
      <c r="BL2159" s="181"/>
      <c r="BM2159" s="181"/>
      <c r="BN2159" s="181"/>
      <c r="BO2159" s="181"/>
      <c r="BS2159" s="181"/>
    </row>
    <row r="2160" spans="41:71">
      <c r="AO2160" s="38">
        <f t="shared" si="412"/>
        <v>0</v>
      </c>
      <c r="AP2160" s="38">
        <f t="shared" si="413"/>
        <v>0</v>
      </c>
      <c r="AR2160" s="181"/>
      <c r="AS2160" s="181"/>
      <c r="AT2160" s="181"/>
      <c r="AU2160" s="181"/>
      <c r="AY2160" s="181"/>
      <c r="BB2160" s="181"/>
      <c r="BC2160" s="181"/>
      <c r="BD2160" s="181"/>
      <c r="BE2160" s="181"/>
      <c r="BI2160" s="181"/>
      <c r="BL2160" s="181"/>
      <c r="BM2160" s="181"/>
      <c r="BN2160" s="181"/>
      <c r="BO2160" s="181"/>
      <c r="BS2160" s="181"/>
    </row>
    <row r="2161" spans="41:71">
      <c r="AO2161" s="38">
        <f t="shared" si="412"/>
        <v>0</v>
      </c>
      <c r="AP2161" s="38">
        <f t="shared" si="413"/>
        <v>0</v>
      </c>
      <c r="AR2161" s="181"/>
      <c r="AS2161" s="181"/>
      <c r="AT2161" s="181"/>
      <c r="AU2161" s="181"/>
      <c r="AY2161" s="181"/>
      <c r="BB2161" s="181"/>
      <c r="BC2161" s="181"/>
      <c r="BD2161" s="181"/>
      <c r="BE2161" s="181"/>
      <c r="BI2161" s="181"/>
      <c r="BL2161" s="181"/>
      <c r="BM2161" s="181"/>
      <c r="BN2161" s="181"/>
      <c r="BO2161" s="181"/>
      <c r="BS2161" s="181"/>
    </row>
    <row r="2162" spans="41:71">
      <c r="AO2162" s="38">
        <f t="shared" si="412"/>
        <v>0</v>
      </c>
      <c r="AP2162" s="38">
        <f t="shared" si="413"/>
        <v>0</v>
      </c>
      <c r="AR2162" s="181"/>
      <c r="AS2162" s="181"/>
      <c r="AT2162" s="181"/>
      <c r="AU2162" s="181"/>
      <c r="AY2162" s="181"/>
      <c r="BB2162" s="181"/>
      <c r="BC2162" s="181"/>
      <c r="BD2162" s="181"/>
      <c r="BE2162" s="181"/>
      <c r="BI2162" s="181"/>
      <c r="BL2162" s="181"/>
      <c r="BM2162" s="181"/>
      <c r="BN2162" s="181"/>
      <c r="BO2162" s="181"/>
      <c r="BS2162" s="181"/>
    </row>
    <row r="2163" spans="41:71">
      <c r="AO2163" s="38">
        <f t="shared" si="412"/>
        <v>0</v>
      </c>
      <c r="AP2163" s="38">
        <f t="shared" si="413"/>
        <v>0</v>
      </c>
      <c r="AR2163" s="181"/>
      <c r="AS2163" s="181"/>
      <c r="AT2163" s="181"/>
      <c r="AU2163" s="181"/>
      <c r="AY2163" s="181"/>
      <c r="BB2163" s="181"/>
      <c r="BC2163" s="181"/>
      <c r="BD2163" s="181"/>
      <c r="BE2163" s="181"/>
      <c r="BI2163" s="181"/>
      <c r="BL2163" s="181"/>
      <c r="BM2163" s="181"/>
      <c r="BN2163" s="181"/>
      <c r="BO2163" s="181"/>
      <c r="BS2163" s="181"/>
    </row>
    <row r="2164" spans="41:71">
      <c r="AO2164" s="38">
        <f t="shared" si="412"/>
        <v>0</v>
      </c>
      <c r="AP2164" s="38">
        <f t="shared" si="413"/>
        <v>0</v>
      </c>
      <c r="AR2164" s="181"/>
      <c r="AS2164" s="181"/>
      <c r="AT2164" s="181"/>
      <c r="AU2164" s="181"/>
      <c r="AY2164" s="181"/>
      <c r="BB2164" s="181"/>
      <c r="BC2164" s="181"/>
      <c r="BD2164" s="181"/>
      <c r="BE2164" s="181"/>
      <c r="BI2164" s="181"/>
      <c r="BL2164" s="181"/>
      <c r="BM2164" s="181"/>
      <c r="BN2164" s="181"/>
      <c r="BO2164" s="181"/>
      <c r="BS2164" s="181"/>
    </row>
    <row r="2165" spans="41:71">
      <c r="AO2165" s="38">
        <f t="shared" si="412"/>
        <v>0</v>
      </c>
      <c r="AP2165" s="38">
        <f t="shared" si="413"/>
        <v>0</v>
      </c>
      <c r="AR2165" s="181"/>
      <c r="AS2165" s="181"/>
      <c r="AT2165" s="181"/>
      <c r="AU2165" s="181"/>
      <c r="AY2165" s="181"/>
      <c r="BB2165" s="181"/>
      <c r="BC2165" s="181"/>
      <c r="BD2165" s="181"/>
      <c r="BE2165" s="181"/>
      <c r="BI2165" s="181"/>
      <c r="BL2165" s="181"/>
      <c r="BM2165" s="181"/>
      <c r="BN2165" s="181"/>
      <c r="BO2165" s="181"/>
      <c r="BS2165" s="181"/>
    </row>
    <row r="2166" spans="41:71">
      <c r="AO2166" s="38">
        <f t="shared" si="412"/>
        <v>0</v>
      </c>
      <c r="AP2166" s="38">
        <f t="shared" si="413"/>
        <v>0</v>
      </c>
      <c r="AR2166" s="181"/>
      <c r="AS2166" s="181"/>
      <c r="AT2166" s="181"/>
      <c r="AU2166" s="181"/>
      <c r="AY2166" s="181"/>
      <c r="BB2166" s="181"/>
      <c r="BC2166" s="181"/>
      <c r="BD2166" s="181"/>
      <c r="BE2166" s="181"/>
      <c r="BI2166" s="181"/>
      <c r="BL2166" s="181"/>
      <c r="BM2166" s="181"/>
      <c r="BN2166" s="181"/>
      <c r="BO2166" s="181"/>
      <c r="BS2166" s="181"/>
    </row>
    <row r="2167" spans="41:71">
      <c r="AO2167" s="38">
        <f t="shared" si="412"/>
        <v>0</v>
      </c>
      <c r="AP2167" s="38">
        <f t="shared" si="413"/>
        <v>0</v>
      </c>
      <c r="AR2167" s="181"/>
      <c r="AS2167" s="181"/>
      <c r="AT2167" s="181"/>
      <c r="AU2167" s="181"/>
      <c r="AY2167" s="181"/>
      <c r="BB2167" s="181"/>
      <c r="BC2167" s="181"/>
      <c r="BD2167" s="181"/>
      <c r="BE2167" s="181"/>
      <c r="BI2167" s="181"/>
      <c r="BL2167" s="181"/>
      <c r="BM2167" s="181"/>
      <c r="BN2167" s="181"/>
      <c r="BO2167" s="181"/>
      <c r="BS2167" s="181"/>
    </row>
    <row r="2168" spans="41:71">
      <c r="AO2168" s="38">
        <f t="shared" si="412"/>
        <v>0</v>
      </c>
      <c r="AP2168" s="38">
        <f t="shared" si="413"/>
        <v>0</v>
      </c>
      <c r="AR2168" s="181"/>
      <c r="AS2168" s="181"/>
      <c r="AT2168" s="181"/>
      <c r="AU2168" s="181"/>
      <c r="AY2168" s="181"/>
      <c r="BB2168" s="181"/>
      <c r="BC2168" s="181"/>
      <c r="BD2168" s="181"/>
      <c r="BE2168" s="181"/>
      <c r="BI2168" s="181"/>
      <c r="BL2168" s="181"/>
      <c r="BM2168" s="181"/>
      <c r="BN2168" s="181"/>
      <c r="BO2168" s="181"/>
      <c r="BS2168" s="181"/>
    </row>
    <row r="2169" spans="41:71">
      <c r="AO2169" s="38">
        <f t="shared" si="412"/>
        <v>0</v>
      </c>
      <c r="AP2169" s="38">
        <f t="shared" si="413"/>
        <v>0</v>
      </c>
      <c r="AR2169" s="181"/>
      <c r="AS2169" s="181"/>
      <c r="AT2169" s="181"/>
      <c r="AU2169" s="181"/>
      <c r="AY2169" s="181"/>
      <c r="BB2169" s="181"/>
      <c r="BC2169" s="181"/>
      <c r="BD2169" s="181"/>
      <c r="BE2169" s="181"/>
      <c r="BI2169" s="181"/>
      <c r="BL2169" s="181"/>
      <c r="BM2169" s="181"/>
      <c r="BN2169" s="181"/>
      <c r="BO2169" s="181"/>
      <c r="BS2169" s="181"/>
    </row>
    <row r="2170" spans="41:71">
      <c r="AO2170" s="38">
        <f t="shared" si="412"/>
        <v>0</v>
      </c>
      <c r="AP2170" s="38">
        <f t="shared" si="413"/>
        <v>0</v>
      </c>
      <c r="AR2170" s="181"/>
      <c r="AS2170" s="181"/>
      <c r="AT2170" s="181"/>
      <c r="AU2170" s="181"/>
      <c r="AY2170" s="181"/>
      <c r="BB2170" s="181"/>
      <c r="BC2170" s="181"/>
      <c r="BD2170" s="181"/>
      <c r="BE2170" s="181"/>
      <c r="BI2170" s="181"/>
      <c r="BL2170" s="181"/>
      <c r="BM2170" s="181"/>
      <c r="BN2170" s="181"/>
      <c r="BO2170" s="181"/>
      <c r="BS2170" s="181"/>
    </row>
    <row r="2171" spans="41:71">
      <c r="AO2171" s="38">
        <f t="shared" si="412"/>
        <v>0</v>
      </c>
      <c r="AP2171" s="38">
        <f t="shared" si="413"/>
        <v>0</v>
      </c>
      <c r="AR2171" s="181"/>
      <c r="AS2171" s="181"/>
      <c r="AT2171" s="181"/>
      <c r="AU2171" s="181"/>
      <c r="AY2171" s="181"/>
      <c r="BB2171" s="181"/>
      <c r="BC2171" s="181"/>
      <c r="BD2171" s="181"/>
      <c r="BE2171" s="181"/>
      <c r="BI2171" s="181"/>
      <c r="BL2171" s="181"/>
      <c r="BM2171" s="181"/>
      <c r="BN2171" s="181"/>
      <c r="BO2171" s="181"/>
      <c r="BS2171" s="181"/>
    </row>
    <row r="2172" spans="41:71">
      <c r="AO2172" s="38">
        <f t="shared" si="412"/>
        <v>0</v>
      </c>
      <c r="AP2172" s="38">
        <f t="shared" si="413"/>
        <v>0</v>
      </c>
      <c r="AR2172" s="181"/>
      <c r="AS2172" s="181"/>
      <c r="AT2172" s="181"/>
      <c r="AU2172" s="181"/>
      <c r="AY2172" s="181"/>
      <c r="BB2172" s="181"/>
      <c r="BC2172" s="181"/>
      <c r="BD2172" s="181"/>
      <c r="BE2172" s="181"/>
      <c r="BI2172" s="181"/>
      <c r="BL2172" s="181"/>
      <c r="BM2172" s="181"/>
      <c r="BN2172" s="181"/>
      <c r="BO2172" s="181"/>
      <c r="BS2172" s="181"/>
    </row>
    <row r="2173" spans="41:71">
      <c r="AO2173" s="38">
        <f t="shared" si="412"/>
        <v>0</v>
      </c>
      <c r="AP2173" s="38">
        <f t="shared" si="413"/>
        <v>0</v>
      </c>
      <c r="AR2173" s="181"/>
      <c r="AS2173" s="181"/>
      <c r="AT2173" s="181"/>
      <c r="AU2173" s="181"/>
      <c r="AY2173" s="181"/>
      <c r="BB2173" s="181"/>
      <c r="BC2173" s="181"/>
      <c r="BD2173" s="181"/>
      <c r="BE2173" s="181"/>
      <c r="BI2173" s="181"/>
      <c r="BL2173" s="181"/>
      <c r="BM2173" s="181"/>
      <c r="BN2173" s="181"/>
      <c r="BO2173" s="181"/>
      <c r="BS2173" s="181"/>
    </row>
    <row r="2174" spans="41:71">
      <c r="AO2174" s="38">
        <f t="shared" si="412"/>
        <v>0</v>
      </c>
      <c r="AP2174" s="38">
        <f t="shared" si="413"/>
        <v>0</v>
      </c>
      <c r="AR2174" s="181"/>
      <c r="AS2174" s="181"/>
      <c r="AT2174" s="181"/>
      <c r="AU2174" s="181"/>
      <c r="AY2174" s="181"/>
      <c r="BB2174" s="181"/>
      <c r="BC2174" s="181"/>
      <c r="BD2174" s="181"/>
      <c r="BE2174" s="181"/>
      <c r="BI2174" s="181"/>
      <c r="BL2174" s="181"/>
      <c r="BM2174" s="181"/>
      <c r="BN2174" s="181"/>
      <c r="BO2174" s="181"/>
      <c r="BS2174" s="181"/>
    </row>
    <row r="2175" spans="41:71">
      <c r="AO2175" s="38">
        <f t="shared" si="412"/>
        <v>0</v>
      </c>
      <c r="AP2175" s="38">
        <f t="shared" si="413"/>
        <v>0</v>
      </c>
      <c r="AR2175" s="181"/>
      <c r="AS2175" s="181"/>
      <c r="AT2175" s="181"/>
      <c r="AU2175" s="181"/>
      <c r="AY2175" s="181"/>
      <c r="BB2175" s="181"/>
      <c r="BC2175" s="181"/>
      <c r="BD2175" s="181"/>
      <c r="BE2175" s="181"/>
      <c r="BI2175" s="181"/>
      <c r="BL2175" s="181"/>
      <c r="BM2175" s="181"/>
      <c r="BN2175" s="181"/>
      <c r="BO2175" s="181"/>
      <c r="BS2175" s="181"/>
    </row>
    <row r="2176" spans="41:71">
      <c r="AO2176" s="38">
        <f t="shared" si="412"/>
        <v>0</v>
      </c>
      <c r="AP2176" s="38">
        <f t="shared" si="413"/>
        <v>0</v>
      </c>
      <c r="AR2176" s="181"/>
      <c r="AS2176" s="181"/>
      <c r="AT2176" s="181"/>
      <c r="AU2176" s="181"/>
      <c r="AY2176" s="181"/>
      <c r="BB2176" s="181"/>
      <c r="BC2176" s="181"/>
      <c r="BD2176" s="181"/>
      <c r="BE2176" s="181"/>
      <c r="BI2176" s="181"/>
      <c r="BL2176" s="181"/>
      <c r="BM2176" s="181"/>
      <c r="BN2176" s="181"/>
      <c r="BO2176" s="181"/>
      <c r="BS2176" s="181"/>
    </row>
    <row r="2177" spans="41:71">
      <c r="AO2177" s="38">
        <f t="shared" si="412"/>
        <v>0</v>
      </c>
      <c r="AP2177" s="38">
        <f t="shared" si="413"/>
        <v>0</v>
      </c>
      <c r="AR2177" s="181"/>
      <c r="AS2177" s="181"/>
      <c r="AT2177" s="181"/>
      <c r="AU2177" s="181"/>
      <c r="AY2177" s="181"/>
      <c r="BB2177" s="181"/>
      <c r="BC2177" s="181"/>
      <c r="BD2177" s="181"/>
      <c r="BE2177" s="181"/>
      <c r="BI2177" s="181"/>
      <c r="BL2177" s="181"/>
      <c r="BM2177" s="181"/>
      <c r="BN2177" s="181"/>
      <c r="BO2177" s="181"/>
      <c r="BS2177" s="181"/>
    </row>
    <row r="2178" spans="41:71">
      <c r="AO2178" s="38">
        <f t="shared" si="412"/>
        <v>0</v>
      </c>
      <c r="AP2178" s="38">
        <f t="shared" si="413"/>
        <v>0</v>
      </c>
      <c r="AR2178" s="181"/>
      <c r="AS2178" s="181"/>
      <c r="AT2178" s="181"/>
      <c r="AU2178" s="181"/>
      <c r="AY2178" s="181"/>
      <c r="BB2178" s="181"/>
      <c r="BC2178" s="181"/>
      <c r="BD2178" s="181"/>
      <c r="BE2178" s="181"/>
      <c r="BI2178" s="181"/>
      <c r="BL2178" s="181"/>
      <c r="BM2178" s="181"/>
      <c r="BN2178" s="181"/>
      <c r="BO2178" s="181"/>
      <c r="BS2178" s="181"/>
    </row>
    <row r="2179" spans="41:71">
      <c r="AO2179" s="38">
        <f t="shared" si="412"/>
        <v>0</v>
      </c>
      <c r="AP2179" s="38">
        <f t="shared" si="413"/>
        <v>0</v>
      </c>
      <c r="AR2179" s="181"/>
      <c r="AS2179" s="181"/>
      <c r="AT2179" s="181"/>
      <c r="AU2179" s="181"/>
      <c r="AY2179" s="181"/>
      <c r="BB2179" s="181"/>
      <c r="BC2179" s="181"/>
      <c r="BD2179" s="181"/>
      <c r="BE2179" s="181"/>
      <c r="BI2179" s="181"/>
      <c r="BL2179" s="181"/>
      <c r="BM2179" s="181"/>
      <c r="BN2179" s="181"/>
      <c r="BO2179" s="181"/>
      <c r="BS2179" s="181"/>
    </row>
    <row r="2180" spans="41:71">
      <c r="AO2180" s="38">
        <f t="shared" ref="AO2180:AO2243" si="414">B2181+1-1</f>
        <v>0</v>
      </c>
      <c r="AP2180" s="38">
        <f t="shared" ref="AP2180:AP2243" si="415">A2181</f>
        <v>0</v>
      </c>
      <c r="AR2180" s="181"/>
      <c r="AS2180" s="181"/>
      <c r="AT2180" s="181"/>
      <c r="AU2180" s="181"/>
      <c r="AY2180" s="181"/>
      <c r="BB2180" s="181"/>
      <c r="BC2180" s="181"/>
      <c r="BD2180" s="181"/>
      <c r="BE2180" s="181"/>
      <c r="BI2180" s="181"/>
      <c r="BL2180" s="181"/>
      <c r="BM2180" s="181"/>
      <c r="BN2180" s="181"/>
      <c r="BO2180" s="181"/>
      <c r="BS2180" s="181"/>
    </row>
    <row r="2181" spans="41:71">
      <c r="AO2181" s="38">
        <f t="shared" si="414"/>
        <v>0</v>
      </c>
      <c r="AP2181" s="38">
        <f t="shared" si="415"/>
        <v>0</v>
      </c>
      <c r="AR2181" s="181"/>
      <c r="AS2181" s="181"/>
      <c r="AT2181" s="181"/>
      <c r="AU2181" s="181"/>
      <c r="AY2181" s="181"/>
      <c r="BB2181" s="181"/>
      <c r="BC2181" s="181"/>
      <c r="BD2181" s="181"/>
      <c r="BE2181" s="181"/>
      <c r="BI2181" s="181"/>
      <c r="BL2181" s="181"/>
      <c r="BM2181" s="181"/>
      <c r="BN2181" s="181"/>
      <c r="BO2181" s="181"/>
      <c r="BS2181" s="181"/>
    </row>
    <row r="2182" spans="41:71">
      <c r="AO2182" s="38">
        <f t="shared" si="414"/>
        <v>0</v>
      </c>
      <c r="AP2182" s="38">
        <f t="shared" si="415"/>
        <v>0</v>
      </c>
      <c r="AR2182" s="181"/>
      <c r="AS2182" s="181"/>
      <c r="AT2182" s="181"/>
      <c r="AU2182" s="181"/>
      <c r="AY2182" s="181"/>
      <c r="BB2182" s="181"/>
      <c r="BC2182" s="181"/>
      <c r="BD2182" s="181"/>
      <c r="BE2182" s="181"/>
      <c r="BI2182" s="181"/>
      <c r="BL2182" s="181"/>
      <c r="BM2182" s="181"/>
      <c r="BN2182" s="181"/>
      <c r="BO2182" s="181"/>
      <c r="BS2182" s="181"/>
    </row>
    <row r="2183" spans="41:71">
      <c r="AO2183" s="38">
        <f t="shared" si="414"/>
        <v>0</v>
      </c>
      <c r="AP2183" s="38">
        <f t="shared" si="415"/>
        <v>0</v>
      </c>
      <c r="AR2183" s="181"/>
      <c r="AS2183" s="181"/>
      <c r="AT2183" s="181"/>
      <c r="AU2183" s="181"/>
      <c r="AY2183" s="181"/>
      <c r="BB2183" s="181"/>
      <c r="BC2183" s="181"/>
      <c r="BD2183" s="181"/>
      <c r="BE2183" s="181"/>
      <c r="BI2183" s="181"/>
      <c r="BL2183" s="181"/>
      <c r="BM2183" s="181"/>
      <c r="BN2183" s="181"/>
      <c r="BO2183" s="181"/>
      <c r="BS2183" s="181"/>
    </row>
    <row r="2184" spans="41:71">
      <c r="AO2184" s="38">
        <f t="shared" si="414"/>
        <v>0</v>
      </c>
      <c r="AP2184" s="38">
        <f t="shared" si="415"/>
        <v>0</v>
      </c>
      <c r="AR2184" s="181"/>
      <c r="AS2184" s="181"/>
      <c r="AT2184" s="181"/>
      <c r="AU2184" s="181"/>
      <c r="AY2184" s="181"/>
      <c r="BB2184" s="181"/>
      <c r="BC2184" s="181"/>
      <c r="BD2184" s="181"/>
      <c r="BE2184" s="181"/>
      <c r="BI2184" s="181"/>
      <c r="BL2184" s="181"/>
      <c r="BM2184" s="181"/>
      <c r="BN2184" s="181"/>
      <c r="BO2184" s="181"/>
      <c r="BS2184" s="181"/>
    </row>
    <row r="2185" spans="41:71">
      <c r="AO2185" s="38">
        <f t="shared" si="414"/>
        <v>0</v>
      </c>
      <c r="AP2185" s="38">
        <f t="shared" si="415"/>
        <v>0</v>
      </c>
      <c r="AR2185" s="181"/>
      <c r="AS2185" s="181"/>
      <c r="AT2185" s="181"/>
      <c r="AU2185" s="181"/>
      <c r="AY2185" s="181"/>
      <c r="BB2185" s="181"/>
      <c r="BC2185" s="181"/>
      <c r="BD2185" s="181"/>
      <c r="BE2185" s="181"/>
      <c r="BI2185" s="181"/>
      <c r="BL2185" s="181"/>
      <c r="BM2185" s="181"/>
      <c r="BN2185" s="181"/>
      <c r="BO2185" s="181"/>
      <c r="BS2185" s="181"/>
    </row>
    <row r="2186" spans="41:71">
      <c r="AO2186" s="38">
        <f t="shared" si="414"/>
        <v>0</v>
      </c>
      <c r="AP2186" s="38">
        <f t="shared" si="415"/>
        <v>0</v>
      </c>
      <c r="AR2186" s="181"/>
      <c r="AS2186" s="181"/>
      <c r="AT2186" s="181"/>
      <c r="AU2186" s="181"/>
      <c r="AY2186" s="181"/>
      <c r="BB2186" s="181"/>
      <c r="BC2186" s="181"/>
      <c r="BD2186" s="181"/>
      <c r="BE2186" s="181"/>
      <c r="BI2186" s="181"/>
      <c r="BL2186" s="181"/>
      <c r="BM2186" s="181"/>
      <c r="BN2186" s="181"/>
      <c r="BO2186" s="181"/>
      <c r="BS2186" s="181"/>
    </row>
    <row r="2187" spans="41:71">
      <c r="AO2187" s="38">
        <f t="shared" si="414"/>
        <v>0</v>
      </c>
      <c r="AP2187" s="38">
        <f t="shared" si="415"/>
        <v>0</v>
      </c>
      <c r="AR2187" s="181"/>
      <c r="AS2187" s="181"/>
      <c r="AT2187" s="181"/>
      <c r="AU2187" s="181"/>
      <c r="AY2187" s="181"/>
      <c r="BB2187" s="181"/>
      <c r="BC2187" s="181"/>
      <c r="BD2187" s="181"/>
      <c r="BE2187" s="181"/>
      <c r="BI2187" s="181"/>
      <c r="BL2187" s="181"/>
      <c r="BM2187" s="181"/>
      <c r="BN2187" s="181"/>
      <c r="BO2187" s="181"/>
      <c r="BS2187" s="181"/>
    </row>
    <row r="2188" spans="41:71">
      <c r="AO2188" s="38">
        <f t="shared" si="414"/>
        <v>0</v>
      </c>
      <c r="AP2188" s="38">
        <f t="shared" si="415"/>
        <v>0</v>
      </c>
      <c r="AR2188" s="181"/>
      <c r="AS2188" s="181"/>
      <c r="AT2188" s="181"/>
      <c r="AU2188" s="181"/>
      <c r="AY2188" s="181"/>
      <c r="BB2188" s="181"/>
      <c r="BC2188" s="181"/>
      <c r="BD2188" s="181"/>
      <c r="BE2188" s="181"/>
      <c r="BI2188" s="181"/>
      <c r="BL2188" s="181"/>
      <c r="BM2188" s="181"/>
      <c r="BN2188" s="181"/>
      <c r="BO2188" s="181"/>
      <c r="BS2188" s="181"/>
    </row>
    <row r="2189" spans="41:71">
      <c r="AO2189" s="38">
        <f t="shared" si="414"/>
        <v>0</v>
      </c>
      <c r="AP2189" s="38">
        <f t="shared" si="415"/>
        <v>0</v>
      </c>
      <c r="AR2189" s="181"/>
      <c r="AS2189" s="181"/>
      <c r="AT2189" s="181"/>
      <c r="AU2189" s="181"/>
      <c r="AY2189" s="181"/>
      <c r="BB2189" s="181"/>
      <c r="BC2189" s="181"/>
      <c r="BD2189" s="181"/>
      <c r="BE2189" s="181"/>
      <c r="BI2189" s="181"/>
      <c r="BL2189" s="181"/>
      <c r="BM2189" s="181"/>
      <c r="BN2189" s="181"/>
      <c r="BO2189" s="181"/>
      <c r="BS2189" s="181"/>
    </row>
    <row r="2190" spans="41:71">
      <c r="AO2190" s="38">
        <f t="shared" si="414"/>
        <v>0</v>
      </c>
      <c r="AP2190" s="38">
        <f t="shared" si="415"/>
        <v>0</v>
      </c>
      <c r="AR2190" s="181"/>
      <c r="AS2190" s="181"/>
      <c r="AT2190" s="181"/>
      <c r="AU2190" s="181"/>
      <c r="AY2190" s="181"/>
      <c r="BB2190" s="181"/>
      <c r="BC2190" s="181"/>
      <c r="BD2190" s="181"/>
      <c r="BE2190" s="181"/>
      <c r="BI2190" s="181"/>
      <c r="BL2190" s="181"/>
      <c r="BM2190" s="181"/>
      <c r="BN2190" s="181"/>
      <c r="BO2190" s="181"/>
      <c r="BS2190" s="181"/>
    </row>
    <row r="2191" spans="41:71">
      <c r="AO2191" s="38">
        <f t="shared" si="414"/>
        <v>0</v>
      </c>
      <c r="AP2191" s="38">
        <f t="shared" si="415"/>
        <v>0</v>
      </c>
      <c r="AR2191" s="181"/>
      <c r="AS2191" s="181"/>
      <c r="AT2191" s="181"/>
      <c r="AU2191" s="181"/>
      <c r="AY2191" s="181"/>
      <c r="BB2191" s="181"/>
      <c r="BC2191" s="181"/>
      <c r="BD2191" s="181"/>
      <c r="BE2191" s="181"/>
      <c r="BI2191" s="181"/>
      <c r="BL2191" s="181"/>
      <c r="BM2191" s="181"/>
      <c r="BN2191" s="181"/>
      <c r="BO2191" s="181"/>
      <c r="BS2191" s="181"/>
    </row>
    <row r="2192" spans="41:71">
      <c r="AO2192" s="38">
        <f t="shared" si="414"/>
        <v>0</v>
      </c>
      <c r="AP2192" s="38">
        <f t="shared" si="415"/>
        <v>0</v>
      </c>
      <c r="AR2192" s="181"/>
      <c r="AS2192" s="181"/>
      <c r="AT2192" s="181"/>
      <c r="AU2192" s="181"/>
      <c r="AY2192" s="181"/>
      <c r="BB2192" s="181"/>
      <c r="BC2192" s="181"/>
      <c r="BD2192" s="181"/>
      <c r="BE2192" s="181"/>
      <c r="BI2192" s="181"/>
      <c r="BL2192" s="181"/>
      <c r="BM2192" s="181"/>
      <c r="BN2192" s="181"/>
      <c r="BO2192" s="181"/>
      <c r="BS2192" s="181"/>
    </row>
    <row r="2193" spans="41:71">
      <c r="AO2193" s="38">
        <f t="shared" si="414"/>
        <v>0</v>
      </c>
      <c r="AP2193" s="38">
        <f t="shared" si="415"/>
        <v>0</v>
      </c>
      <c r="AR2193" s="181"/>
      <c r="AS2193" s="181"/>
      <c r="AT2193" s="181"/>
      <c r="AU2193" s="181"/>
      <c r="AY2193" s="181"/>
      <c r="BB2193" s="181"/>
      <c r="BC2193" s="181"/>
      <c r="BD2193" s="181"/>
      <c r="BE2193" s="181"/>
      <c r="BI2193" s="181"/>
      <c r="BL2193" s="181"/>
      <c r="BM2193" s="181"/>
      <c r="BN2193" s="181"/>
      <c r="BO2193" s="181"/>
      <c r="BS2193" s="181"/>
    </row>
    <row r="2194" spans="41:71">
      <c r="AO2194" s="38">
        <f t="shared" si="414"/>
        <v>0</v>
      </c>
      <c r="AP2194" s="38">
        <f t="shared" si="415"/>
        <v>0</v>
      </c>
      <c r="AR2194" s="181"/>
      <c r="AS2194" s="181"/>
      <c r="AT2194" s="181"/>
      <c r="AU2194" s="181"/>
      <c r="AY2194" s="181"/>
      <c r="BB2194" s="181"/>
      <c r="BC2194" s="181"/>
      <c r="BD2194" s="181"/>
      <c r="BE2194" s="181"/>
      <c r="BI2194" s="181"/>
      <c r="BL2194" s="181"/>
      <c r="BM2194" s="181"/>
      <c r="BN2194" s="181"/>
      <c r="BO2194" s="181"/>
      <c r="BS2194" s="181"/>
    </row>
    <row r="2195" spans="41:71">
      <c r="AO2195" s="38">
        <f t="shared" si="414"/>
        <v>0</v>
      </c>
      <c r="AP2195" s="38">
        <f t="shared" si="415"/>
        <v>0</v>
      </c>
      <c r="AR2195" s="181"/>
      <c r="AS2195" s="181"/>
      <c r="AT2195" s="181"/>
      <c r="AU2195" s="181"/>
      <c r="AY2195" s="181"/>
      <c r="BB2195" s="181"/>
      <c r="BC2195" s="181"/>
      <c r="BD2195" s="181"/>
      <c r="BE2195" s="181"/>
      <c r="BI2195" s="181"/>
      <c r="BL2195" s="181"/>
      <c r="BM2195" s="181"/>
      <c r="BN2195" s="181"/>
      <c r="BO2195" s="181"/>
      <c r="BS2195" s="181"/>
    </row>
    <row r="2196" spans="41:71">
      <c r="AO2196" s="38">
        <f t="shared" si="414"/>
        <v>0</v>
      </c>
      <c r="AP2196" s="38">
        <f t="shared" si="415"/>
        <v>0</v>
      </c>
      <c r="AR2196" s="181"/>
      <c r="AS2196" s="181"/>
      <c r="AT2196" s="181"/>
      <c r="AU2196" s="181"/>
      <c r="AY2196" s="181"/>
      <c r="BB2196" s="181"/>
      <c r="BC2196" s="181"/>
      <c r="BD2196" s="181"/>
      <c r="BE2196" s="181"/>
      <c r="BI2196" s="181"/>
      <c r="BL2196" s="181"/>
      <c r="BM2196" s="181"/>
      <c r="BN2196" s="181"/>
      <c r="BO2196" s="181"/>
      <c r="BS2196" s="181"/>
    </row>
    <row r="2197" spans="41:71">
      <c r="AO2197" s="38">
        <f t="shared" si="414"/>
        <v>0</v>
      </c>
      <c r="AP2197" s="38">
        <f t="shared" si="415"/>
        <v>0</v>
      </c>
      <c r="AR2197" s="181"/>
      <c r="AS2197" s="181"/>
      <c r="AT2197" s="181"/>
      <c r="AU2197" s="181"/>
      <c r="AY2197" s="181"/>
      <c r="BB2197" s="181"/>
      <c r="BC2197" s="181"/>
      <c r="BD2197" s="181"/>
      <c r="BE2197" s="181"/>
      <c r="BI2197" s="181"/>
      <c r="BL2197" s="181"/>
      <c r="BM2197" s="181"/>
      <c r="BN2197" s="181"/>
      <c r="BO2197" s="181"/>
      <c r="BS2197" s="181"/>
    </row>
    <row r="2198" spans="41:71">
      <c r="AO2198" s="38">
        <f t="shared" si="414"/>
        <v>0</v>
      </c>
      <c r="AP2198" s="38">
        <f t="shared" si="415"/>
        <v>0</v>
      </c>
      <c r="AR2198" s="181"/>
      <c r="AS2198" s="181"/>
      <c r="AT2198" s="181"/>
      <c r="AU2198" s="181"/>
      <c r="AY2198" s="181"/>
      <c r="BB2198" s="181"/>
      <c r="BC2198" s="181"/>
      <c r="BD2198" s="181"/>
      <c r="BE2198" s="181"/>
      <c r="BI2198" s="181"/>
      <c r="BL2198" s="181"/>
      <c r="BM2198" s="181"/>
      <c r="BN2198" s="181"/>
      <c r="BO2198" s="181"/>
      <c r="BS2198" s="181"/>
    </row>
    <row r="2199" spans="41:71">
      <c r="AO2199" s="38">
        <f t="shared" si="414"/>
        <v>0</v>
      </c>
      <c r="AP2199" s="38">
        <f t="shared" si="415"/>
        <v>0</v>
      </c>
      <c r="AR2199" s="181"/>
      <c r="AS2199" s="181"/>
      <c r="AT2199" s="181"/>
      <c r="AU2199" s="181"/>
      <c r="AY2199" s="181"/>
      <c r="BB2199" s="181"/>
      <c r="BC2199" s="181"/>
      <c r="BD2199" s="181"/>
      <c r="BE2199" s="181"/>
      <c r="BI2199" s="181"/>
      <c r="BL2199" s="181"/>
      <c r="BM2199" s="181"/>
      <c r="BN2199" s="181"/>
      <c r="BO2199" s="181"/>
      <c r="BS2199" s="181"/>
    </row>
    <row r="2200" spans="41:71">
      <c r="AO2200" s="38">
        <f t="shared" si="414"/>
        <v>0</v>
      </c>
      <c r="AP2200" s="38">
        <f t="shared" si="415"/>
        <v>0</v>
      </c>
      <c r="AR2200" s="181"/>
      <c r="AS2200" s="181"/>
      <c r="AT2200" s="181"/>
      <c r="AU2200" s="181"/>
      <c r="AY2200" s="181"/>
      <c r="BB2200" s="181"/>
      <c r="BC2200" s="181"/>
      <c r="BD2200" s="181"/>
      <c r="BE2200" s="181"/>
      <c r="BI2200" s="181"/>
      <c r="BL2200" s="181"/>
      <c r="BM2200" s="181"/>
      <c r="BN2200" s="181"/>
      <c r="BO2200" s="181"/>
      <c r="BS2200" s="181"/>
    </row>
    <row r="2201" spans="41:71">
      <c r="AO2201" s="38">
        <f t="shared" si="414"/>
        <v>0</v>
      </c>
      <c r="AP2201" s="38">
        <f t="shared" si="415"/>
        <v>0</v>
      </c>
      <c r="AR2201" s="181"/>
      <c r="AS2201" s="181"/>
      <c r="AT2201" s="181"/>
      <c r="AU2201" s="181"/>
      <c r="AY2201" s="181"/>
      <c r="BB2201" s="181"/>
      <c r="BC2201" s="181"/>
      <c r="BD2201" s="181"/>
      <c r="BE2201" s="181"/>
      <c r="BI2201" s="181"/>
      <c r="BL2201" s="181"/>
      <c r="BM2201" s="181"/>
      <c r="BN2201" s="181"/>
      <c r="BO2201" s="181"/>
      <c r="BS2201" s="181"/>
    </row>
    <row r="2202" spans="41:71">
      <c r="AO2202" s="38">
        <f t="shared" si="414"/>
        <v>0</v>
      </c>
      <c r="AP2202" s="38">
        <f t="shared" si="415"/>
        <v>0</v>
      </c>
      <c r="AR2202" s="181"/>
      <c r="AS2202" s="181"/>
      <c r="AT2202" s="181"/>
      <c r="AU2202" s="181"/>
      <c r="AY2202" s="181"/>
      <c r="BB2202" s="181"/>
      <c r="BC2202" s="181"/>
      <c r="BD2202" s="181"/>
      <c r="BE2202" s="181"/>
      <c r="BI2202" s="181"/>
      <c r="BL2202" s="181"/>
      <c r="BM2202" s="181"/>
      <c r="BN2202" s="181"/>
      <c r="BO2202" s="181"/>
      <c r="BS2202" s="181"/>
    </row>
    <row r="2203" spans="41:71">
      <c r="AO2203" s="38">
        <f t="shared" si="414"/>
        <v>0</v>
      </c>
      <c r="AP2203" s="38">
        <f t="shared" si="415"/>
        <v>0</v>
      </c>
      <c r="AR2203" s="181"/>
      <c r="AS2203" s="181"/>
      <c r="AT2203" s="181"/>
      <c r="AU2203" s="181"/>
      <c r="AY2203" s="181"/>
      <c r="BB2203" s="181"/>
      <c r="BC2203" s="181"/>
      <c r="BD2203" s="181"/>
      <c r="BE2203" s="181"/>
      <c r="BI2203" s="181"/>
      <c r="BL2203" s="181"/>
      <c r="BM2203" s="181"/>
      <c r="BN2203" s="181"/>
      <c r="BO2203" s="181"/>
      <c r="BS2203" s="181"/>
    </row>
    <row r="2204" spans="41:71">
      <c r="AO2204" s="38">
        <f t="shared" si="414"/>
        <v>0</v>
      </c>
      <c r="AP2204" s="38">
        <f t="shared" si="415"/>
        <v>0</v>
      </c>
      <c r="AR2204" s="181"/>
      <c r="AS2204" s="181"/>
      <c r="AT2204" s="181"/>
      <c r="AU2204" s="181"/>
      <c r="AY2204" s="181"/>
      <c r="BB2204" s="181"/>
      <c r="BC2204" s="181"/>
      <c r="BD2204" s="181"/>
      <c r="BE2204" s="181"/>
      <c r="BI2204" s="181"/>
      <c r="BL2204" s="181"/>
      <c r="BM2204" s="181"/>
      <c r="BN2204" s="181"/>
      <c r="BO2204" s="181"/>
      <c r="BS2204" s="181"/>
    </row>
    <row r="2205" spans="41:71">
      <c r="AO2205" s="38">
        <f t="shared" si="414"/>
        <v>0</v>
      </c>
      <c r="AP2205" s="38">
        <f t="shared" si="415"/>
        <v>0</v>
      </c>
      <c r="AR2205" s="181"/>
      <c r="AS2205" s="181"/>
      <c r="AT2205" s="181"/>
      <c r="AU2205" s="181"/>
      <c r="AY2205" s="181"/>
      <c r="BB2205" s="181"/>
      <c r="BC2205" s="181"/>
      <c r="BD2205" s="181"/>
      <c r="BE2205" s="181"/>
      <c r="BI2205" s="181"/>
      <c r="BL2205" s="181"/>
      <c r="BM2205" s="181"/>
      <c r="BN2205" s="181"/>
      <c r="BO2205" s="181"/>
      <c r="BS2205" s="181"/>
    </row>
    <row r="2206" spans="41:71">
      <c r="AO2206" s="38">
        <f t="shared" si="414"/>
        <v>0</v>
      </c>
      <c r="AP2206" s="38">
        <f t="shared" si="415"/>
        <v>0</v>
      </c>
      <c r="AR2206" s="181"/>
      <c r="AS2206" s="181"/>
      <c r="AT2206" s="181"/>
      <c r="AU2206" s="181"/>
      <c r="AY2206" s="181"/>
      <c r="BB2206" s="181"/>
      <c r="BC2206" s="181"/>
      <c r="BD2206" s="181"/>
      <c r="BE2206" s="181"/>
      <c r="BI2206" s="181"/>
      <c r="BL2206" s="181"/>
      <c r="BM2206" s="181"/>
      <c r="BN2206" s="181"/>
      <c r="BO2206" s="181"/>
      <c r="BS2206" s="181"/>
    </row>
    <row r="2207" spans="41:71">
      <c r="AO2207" s="38">
        <f t="shared" si="414"/>
        <v>0</v>
      </c>
      <c r="AP2207" s="38">
        <f t="shared" si="415"/>
        <v>0</v>
      </c>
      <c r="AR2207" s="181"/>
      <c r="AS2207" s="181"/>
      <c r="AT2207" s="181"/>
      <c r="AU2207" s="181"/>
      <c r="AY2207" s="181"/>
      <c r="BB2207" s="181"/>
      <c r="BC2207" s="181"/>
      <c r="BD2207" s="181"/>
      <c r="BE2207" s="181"/>
      <c r="BI2207" s="181"/>
      <c r="BL2207" s="181"/>
      <c r="BM2207" s="181"/>
      <c r="BN2207" s="181"/>
      <c r="BO2207" s="181"/>
      <c r="BS2207" s="181"/>
    </row>
    <row r="2208" spans="41:71">
      <c r="AO2208" s="38">
        <f t="shared" si="414"/>
        <v>0</v>
      </c>
      <c r="AP2208" s="38">
        <f t="shared" si="415"/>
        <v>0</v>
      </c>
      <c r="AR2208" s="181"/>
      <c r="AS2208" s="181"/>
      <c r="AT2208" s="181"/>
      <c r="AU2208" s="181"/>
      <c r="AY2208" s="181"/>
      <c r="BB2208" s="181"/>
      <c r="BC2208" s="181"/>
      <c r="BD2208" s="181"/>
      <c r="BE2208" s="181"/>
      <c r="BI2208" s="181"/>
      <c r="BL2208" s="181"/>
      <c r="BM2208" s="181"/>
      <c r="BN2208" s="181"/>
      <c r="BO2208" s="181"/>
      <c r="BS2208" s="181"/>
    </row>
    <row r="2209" spans="41:71">
      <c r="AO2209" s="38">
        <f t="shared" si="414"/>
        <v>0</v>
      </c>
      <c r="AP2209" s="38">
        <f t="shared" si="415"/>
        <v>0</v>
      </c>
      <c r="AR2209" s="181"/>
      <c r="AS2209" s="181"/>
      <c r="AT2209" s="181"/>
      <c r="AU2209" s="181"/>
      <c r="AY2209" s="181"/>
      <c r="BB2209" s="181"/>
      <c r="BC2209" s="181"/>
      <c r="BD2209" s="181"/>
      <c r="BE2209" s="181"/>
      <c r="BI2209" s="181"/>
      <c r="BL2209" s="181"/>
      <c r="BM2209" s="181"/>
      <c r="BN2209" s="181"/>
      <c r="BO2209" s="181"/>
      <c r="BS2209" s="181"/>
    </row>
    <row r="2210" spans="41:71">
      <c r="AO2210" s="38">
        <f t="shared" si="414"/>
        <v>0</v>
      </c>
      <c r="AP2210" s="38">
        <f t="shared" si="415"/>
        <v>0</v>
      </c>
      <c r="AR2210" s="181"/>
      <c r="AS2210" s="181"/>
      <c r="AT2210" s="181"/>
      <c r="AU2210" s="181"/>
      <c r="AY2210" s="181"/>
      <c r="BB2210" s="181"/>
      <c r="BC2210" s="181"/>
      <c r="BD2210" s="181"/>
      <c r="BE2210" s="181"/>
      <c r="BI2210" s="181"/>
      <c r="BL2210" s="181"/>
      <c r="BM2210" s="181"/>
      <c r="BN2210" s="181"/>
      <c r="BO2210" s="181"/>
      <c r="BS2210" s="181"/>
    </row>
    <row r="2211" spans="41:71">
      <c r="AO2211" s="38">
        <f t="shared" si="414"/>
        <v>0</v>
      </c>
      <c r="AP2211" s="38">
        <f t="shared" si="415"/>
        <v>0</v>
      </c>
      <c r="AR2211" s="181"/>
      <c r="AS2211" s="181"/>
      <c r="AT2211" s="181"/>
      <c r="AU2211" s="181"/>
      <c r="AY2211" s="181"/>
      <c r="BB2211" s="181"/>
      <c r="BC2211" s="181"/>
      <c r="BD2211" s="181"/>
      <c r="BE2211" s="181"/>
      <c r="BI2211" s="181"/>
      <c r="BL2211" s="181"/>
      <c r="BM2211" s="181"/>
      <c r="BN2211" s="181"/>
      <c r="BO2211" s="181"/>
      <c r="BS2211" s="181"/>
    </row>
    <row r="2212" spans="41:71">
      <c r="AO2212" s="38">
        <f t="shared" si="414"/>
        <v>0</v>
      </c>
      <c r="AP2212" s="38">
        <f t="shared" si="415"/>
        <v>0</v>
      </c>
      <c r="AR2212" s="181"/>
      <c r="AS2212" s="181"/>
      <c r="AT2212" s="181"/>
      <c r="AU2212" s="181"/>
      <c r="AY2212" s="181"/>
      <c r="BB2212" s="181"/>
      <c r="BC2212" s="181"/>
      <c r="BD2212" s="181"/>
      <c r="BE2212" s="181"/>
      <c r="BI2212" s="181"/>
      <c r="BL2212" s="181"/>
      <c r="BM2212" s="181"/>
      <c r="BN2212" s="181"/>
      <c r="BO2212" s="181"/>
      <c r="BS2212" s="181"/>
    </row>
    <row r="2213" spans="41:71">
      <c r="AO2213" s="38">
        <f t="shared" si="414"/>
        <v>0</v>
      </c>
      <c r="AP2213" s="38">
        <f t="shared" si="415"/>
        <v>0</v>
      </c>
      <c r="AR2213" s="181"/>
      <c r="AS2213" s="181"/>
      <c r="AT2213" s="181"/>
      <c r="AU2213" s="181"/>
      <c r="AY2213" s="181"/>
      <c r="BB2213" s="181"/>
      <c r="BC2213" s="181"/>
      <c r="BD2213" s="181"/>
      <c r="BE2213" s="181"/>
      <c r="BI2213" s="181"/>
      <c r="BL2213" s="181"/>
      <c r="BM2213" s="181"/>
      <c r="BN2213" s="181"/>
      <c r="BO2213" s="181"/>
      <c r="BS2213" s="181"/>
    </row>
    <row r="2214" spans="41:71">
      <c r="AO2214" s="38">
        <f t="shared" si="414"/>
        <v>0</v>
      </c>
      <c r="AP2214" s="38">
        <f t="shared" si="415"/>
        <v>0</v>
      </c>
      <c r="AR2214" s="181"/>
      <c r="AS2214" s="181"/>
      <c r="AT2214" s="181"/>
      <c r="AU2214" s="181"/>
      <c r="AY2214" s="181"/>
      <c r="BB2214" s="181"/>
      <c r="BC2214" s="181"/>
      <c r="BD2214" s="181"/>
      <c r="BE2214" s="181"/>
      <c r="BI2214" s="181"/>
      <c r="BL2214" s="181"/>
      <c r="BM2214" s="181"/>
      <c r="BN2214" s="181"/>
      <c r="BO2214" s="181"/>
      <c r="BS2214" s="181"/>
    </row>
    <row r="2215" spans="41:71">
      <c r="AO2215" s="38">
        <f t="shared" si="414"/>
        <v>0</v>
      </c>
      <c r="AP2215" s="38">
        <f t="shared" si="415"/>
        <v>0</v>
      </c>
      <c r="AR2215" s="181"/>
      <c r="AS2215" s="181"/>
      <c r="AT2215" s="181"/>
      <c r="AU2215" s="181"/>
      <c r="AY2215" s="181"/>
      <c r="BB2215" s="181"/>
      <c r="BC2215" s="181"/>
      <c r="BD2215" s="181"/>
      <c r="BE2215" s="181"/>
      <c r="BI2215" s="181"/>
      <c r="BL2215" s="181"/>
      <c r="BM2215" s="181"/>
      <c r="BN2215" s="181"/>
      <c r="BO2215" s="181"/>
      <c r="BS2215" s="181"/>
    </row>
    <row r="2216" spans="41:71">
      <c r="AO2216" s="38">
        <f t="shared" si="414"/>
        <v>0</v>
      </c>
      <c r="AP2216" s="38">
        <f t="shared" si="415"/>
        <v>0</v>
      </c>
      <c r="AR2216" s="181"/>
      <c r="AS2216" s="181"/>
      <c r="AT2216" s="181"/>
      <c r="AU2216" s="181"/>
      <c r="AY2216" s="181"/>
      <c r="BB2216" s="181"/>
      <c r="BC2216" s="181"/>
      <c r="BD2216" s="181"/>
      <c r="BE2216" s="181"/>
      <c r="BI2216" s="181"/>
      <c r="BL2216" s="181"/>
      <c r="BM2216" s="181"/>
      <c r="BN2216" s="181"/>
      <c r="BO2216" s="181"/>
      <c r="BS2216" s="181"/>
    </row>
    <row r="2217" spans="41:71">
      <c r="AO2217" s="38">
        <f t="shared" si="414"/>
        <v>0</v>
      </c>
      <c r="AP2217" s="38">
        <f t="shared" si="415"/>
        <v>0</v>
      </c>
      <c r="AR2217" s="181"/>
      <c r="AS2217" s="181"/>
      <c r="AT2217" s="181"/>
      <c r="AU2217" s="181"/>
      <c r="AY2217" s="181"/>
      <c r="BB2217" s="181"/>
      <c r="BC2217" s="181"/>
      <c r="BD2217" s="181"/>
      <c r="BE2217" s="181"/>
      <c r="BI2217" s="181"/>
      <c r="BL2217" s="181"/>
      <c r="BM2217" s="181"/>
      <c r="BN2217" s="181"/>
      <c r="BO2217" s="181"/>
      <c r="BS2217" s="181"/>
    </row>
    <row r="2218" spans="41:71">
      <c r="AO2218" s="38">
        <f t="shared" si="414"/>
        <v>0</v>
      </c>
      <c r="AP2218" s="38">
        <f t="shared" si="415"/>
        <v>0</v>
      </c>
      <c r="AR2218" s="181"/>
      <c r="AS2218" s="181"/>
      <c r="AT2218" s="181"/>
      <c r="AU2218" s="181"/>
      <c r="AY2218" s="181"/>
      <c r="BB2218" s="181"/>
      <c r="BC2218" s="181"/>
      <c r="BD2218" s="181"/>
      <c r="BE2218" s="181"/>
      <c r="BI2218" s="181"/>
      <c r="BL2218" s="181"/>
      <c r="BM2218" s="181"/>
      <c r="BN2218" s="181"/>
      <c r="BO2218" s="181"/>
      <c r="BS2218" s="181"/>
    </row>
    <row r="2219" spans="41:71">
      <c r="AO2219" s="38">
        <f t="shared" si="414"/>
        <v>0</v>
      </c>
      <c r="AP2219" s="38">
        <f t="shared" si="415"/>
        <v>0</v>
      </c>
      <c r="AR2219" s="181"/>
      <c r="AS2219" s="181"/>
      <c r="AT2219" s="181"/>
      <c r="AU2219" s="181"/>
      <c r="AY2219" s="181"/>
      <c r="BB2219" s="181"/>
      <c r="BC2219" s="181"/>
      <c r="BD2219" s="181"/>
      <c r="BE2219" s="181"/>
      <c r="BI2219" s="181"/>
      <c r="BL2219" s="181"/>
      <c r="BM2219" s="181"/>
      <c r="BN2219" s="181"/>
      <c r="BO2219" s="181"/>
      <c r="BS2219" s="181"/>
    </row>
    <row r="2220" spans="41:71">
      <c r="AO2220" s="38">
        <f t="shared" si="414"/>
        <v>0</v>
      </c>
      <c r="AP2220" s="38">
        <f t="shared" si="415"/>
        <v>0</v>
      </c>
      <c r="AR2220" s="181"/>
      <c r="AS2220" s="181"/>
      <c r="AT2220" s="181"/>
      <c r="AU2220" s="181"/>
      <c r="AY2220" s="181"/>
      <c r="BB2220" s="181"/>
      <c r="BC2220" s="181"/>
      <c r="BD2220" s="181"/>
      <c r="BE2220" s="181"/>
      <c r="BI2220" s="181"/>
      <c r="BL2220" s="181"/>
      <c r="BM2220" s="181"/>
      <c r="BN2220" s="181"/>
      <c r="BO2220" s="181"/>
      <c r="BS2220" s="181"/>
    </row>
    <row r="2221" spans="41:71">
      <c r="AO2221" s="38">
        <f t="shared" si="414"/>
        <v>0</v>
      </c>
      <c r="AP2221" s="38">
        <f t="shared" si="415"/>
        <v>0</v>
      </c>
      <c r="AR2221" s="181"/>
      <c r="AS2221" s="181"/>
      <c r="AT2221" s="181"/>
      <c r="AU2221" s="181"/>
      <c r="AY2221" s="181"/>
      <c r="BB2221" s="181"/>
      <c r="BC2221" s="181"/>
      <c r="BD2221" s="181"/>
      <c r="BE2221" s="181"/>
      <c r="BI2221" s="181"/>
      <c r="BL2221" s="181"/>
      <c r="BM2221" s="181"/>
      <c r="BN2221" s="181"/>
      <c r="BO2221" s="181"/>
      <c r="BS2221" s="181"/>
    </row>
    <row r="2222" spans="41:71">
      <c r="AO2222" s="38">
        <f t="shared" si="414"/>
        <v>0</v>
      </c>
      <c r="AP2222" s="38">
        <f t="shared" si="415"/>
        <v>0</v>
      </c>
      <c r="AR2222" s="181"/>
      <c r="AS2222" s="181"/>
      <c r="AT2222" s="181"/>
      <c r="AU2222" s="181"/>
      <c r="AY2222" s="181"/>
      <c r="BB2222" s="181"/>
      <c r="BC2222" s="181"/>
      <c r="BD2222" s="181"/>
      <c r="BE2222" s="181"/>
      <c r="BI2222" s="181"/>
      <c r="BL2222" s="181"/>
      <c r="BM2222" s="181"/>
      <c r="BN2222" s="181"/>
      <c r="BO2222" s="181"/>
      <c r="BS2222" s="181"/>
    </row>
    <row r="2223" spans="41:71">
      <c r="AO2223" s="38">
        <f t="shared" si="414"/>
        <v>0</v>
      </c>
      <c r="AP2223" s="38">
        <f t="shared" si="415"/>
        <v>0</v>
      </c>
      <c r="AR2223" s="181"/>
      <c r="AS2223" s="181"/>
      <c r="AT2223" s="181"/>
      <c r="AU2223" s="181"/>
      <c r="AY2223" s="181"/>
      <c r="BB2223" s="181"/>
      <c r="BC2223" s="181"/>
      <c r="BD2223" s="181"/>
      <c r="BE2223" s="181"/>
      <c r="BI2223" s="181"/>
      <c r="BL2223" s="181"/>
      <c r="BM2223" s="181"/>
      <c r="BN2223" s="181"/>
      <c r="BO2223" s="181"/>
      <c r="BS2223" s="181"/>
    </row>
    <row r="2224" spans="41:71">
      <c r="AO2224" s="38">
        <f t="shared" si="414"/>
        <v>0</v>
      </c>
      <c r="AP2224" s="38">
        <f t="shared" si="415"/>
        <v>0</v>
      </c>
      <c r="AR2224" s="181"/>
      <c r="AS2224" s="181"/>
      <c r="AT2224" s="181"/>
      <c r="AU2224" s="181"/>
      <c r="AY2224" s="181"/>
      <c r="BB2224" s="181"/>
      <c r="BC2224" s="181"/>
      <c r="BD2224" s="181"/>
      <c r="BE2224" s="181"/>
      <c r="BI2224" s="181"/>
      <c r="BL2224" s="181"/>
      <c r="BM2224" s="181"/>
      <c r="BN2224" s="181"/>
      <c r="BO2224" s="181"/>
      <c r="BS2224" s="181"/>
    </row>
    <row r="2225" spans="41:71">
      <c r="AO2225" s="38">
        <f t="shared" si="414"/>
        <v>0</v>
      </c>
      <c r="AP2225" s="38">
        <f t="shared" si="415"/>
        <v>0</v>
      </c>
      <c r="AR2225" s="181"/>
      <c r="AS2225" s="181"/>
      <c r="AT2225" s="181"/>
      <c r="AU2225" s="181"/>
      <c r="AY2225" s="181"/>
      <c r="BB2225" s="181"/>
      <c r="BC2225" s="181"/>
      <c r="BD2225" s="181"/>
      <c r="BE2225" s="181"/>
      <c r="BI2225" s="181"/>
      <c r="BL2225" s="181"/>
      <c r="BM2225" s="181"/>
      <c r="BN2225" s="181"/>
      <c r="BO2225" s="181"/>
      <c r="BS2225" s="181"/>
    </row>
    <row r="2226" spans="41:71">
      <c r="AO2226" s="38">
        <f t="shared" si="414"/>
        <v>0</v>
      </c>
      <c r="AP2226" s="38">
        <f t="shared" si="415"/>
        <v>0</v>
      </c>
      <c r="AR2226" s="181"/>
      <c r="AS2226" s="181"/>
      <c r="AT2226" s="181"/>
      <c r="AU2226" s="181"/>
      <c r="AY2226" s="181"/>
      <c r="BB2226" s="181"/>
      <c r="BC2226" s="181"/>
      <c r="BD2226" s="181"/>
      <c r="BE2226" s="181"/>
      <c r="BI2226" s="181"/>
      <c r="BL2226" s="181"/>
      <c r="BM2226" s="181"/>
      <c r="BN2226" s="181"/>
      <c r="BO2226" s="181"/>
      <c r="BS2226" s="181"/>
    </row>
    <row r="2227" spans="41:71">
      <c r="AO2227" s="38">
        <f t="shared" si="414"/>
        <v>0</v>
      </c>
      <c r="AP2227" s="38">
        <f t="shared" si="415"/>
        <v>0</v>
      </c>
      <c r="AR2227" s="181"/>
      <c r="AS2227" s="181"/>
      <c r="AT2227" s="181"/>
      <c r="AU2227" s="181"/>
      <c r="AY2227" s="181"/>
      <c r="BB2227" s="181"/>
      <c r="BC2227" s="181"/>
      <c r="BD2227" s="181"/>
      <c r="BE2227" s="181"/>
      <c r="BI2227" s="181"/>
      <c r="BL2227" s="181"/>
      <c r="BM2227" s="181"/>
      <c r="BN2227" s="181"/>
      <c r="BO2227" s="181"/>
      <c r="BS2227" s="181"/>
    </row>
    <row r="2228" spans="41:71">
      <c r="AO2228" s="38">
        <f t="shared" si="414"/>
        <v>0</v>
      </c>
      <c r="AP2228" s="38">
        <f t="shared" si="415"/>
        <v>0</v>
      </c>
      <c r="AR2228" s="181"/>
      <c r="AS2228" s="181"/>
      <c r="AT2228" s="181"/>
      <c r="AU2228" s="181"/>
      <c r="AY2228" s="181"/>
      <c r="BB2228" s="181"/>
      <c r="BC2228" s="181"/>
      <c r="BD2228" s="181"/>
      <c r="BE2228" s="181"/>
      <c r="BI2228" s="181"/>
      <c r="BL2228" s="181"/>
      <c r="BM2228" s="181"/>
      <c r="BN2228" s="181"/>
      <c r="BO2228" s="181"/>
      <c r="BS2228" s="181"/>
    </row>
    <row r="2229" spans="41:71">
      <c r="AO2229" s="38">
        <f t="shared" si="414"/>
        <v>0</v>
      </c>
      <c r="AP2229" s="38">
        <f t="shared" si="415"/>
        <v>0</v>
      </c>
      <c r="AR2229" s="181"/>
      <c r="AS2229" s="181"/>
      <c r="AT2229" s="181"/>
      <c r="AU2229" s="181"/>
      <c r="AY2229" s="181"/>
      <c r="BB2229" s="181"/>
      <c r="BC2229" s="181"/>
      <c r="BD2229" s="181"/>
      <c r="BE2229" s="181"/>
      <c r="BI2229" s="181"/>
      <c r="BL2229" s="181"/>
      <c r="BM2229" s="181"/>
      <c r="BN2229" s="181"/>
      <c r="BO2229" s="181"/>
      <c r="BS2229" s="181"/>
    </row>
    <row r="2230" spans="41:71">
      <c r="AO2230" s="38">
        <f t="shared" si="414"/>
        <v>0</v>
      </c>
      <c r="AP2230" s="38">
        <f t="shared" si="415"/>
        <v>0</v>
      </c>
      <c r="AR2230" s="181"/>
      <c r="AS2230" s="181"/>
      <c r="AT2230" s="181"/>
      <c r="AU2230" s="181"/>
      <c r="AY2230" s="181"/>
      <c r="BB2230" s="181"/>
      <c r="BC2230" s="181"/>
      <c r="BD2230" s="181"/>
      <c r="BE2230" s="181"/>
      <c r="BI2230" s="181"/>
      <c r="BL2230" s="181"/>
      <c r="BM2230" s="181"/>
      <c r="BN2230" s="181"/>
      <c r="BO2230" s="181"/>
      <c r="BS2230" s="181"/>
    </row>
    <row r="2231" spans="41:71">
      <c r="AO2231" s="38">
        <f t="shared" si="414"/>
        <v>0</v>
      </c>
      <c r="AP2231" s="38">
        <f t="shared" si="415"/>
        <v>0</v>
      </c>
      <c r="AR2231" s="181"/>
      <c r="AS2231" s="181"/>
      <c r="AT2231" s="181"/>
      <c r="AU2231" s="181"/>
      <c r="AY2231" s="181"/>
      <c r="BB2231" s="181"/>
      <c r="BC2231" s="181"/>
      <c r="BD2231" s="181"/>
      <c r="BE2231" s="181"/>
      <c r="BI2231" s="181"/>
      <c r="BL2231" s="181"/>
      <c r="BM2231" s="181"/>
      <c r="BN2231" s="181"/>
      <c r="BO2231" s="181"/>
      <c r="BS2231" s="181"/>
    </row>
    <row r="2232" spans="41:71">
      <c r="AO2232" s="38">
        <f t="shared" si="414"/>
        <v>0</v>
      </c>
      <c r="AP2232" s="38">
        <f t="shared" si="415"/>
        <v>0</v>
      </c>
      <c r="AR2232" s="181"/>
      <c r="AS2232" s="181"/>
      <c r="AT2232" s="181"/>
      <c r="AU2232" s="181"/>
      <c r="AY2232" s="181"/>
      <c r="BB2232" s="181"/>
      <c r="BC2232" s="181"/>
      <c r="BD2232" s="181"/>
      <c r="BE2232" s="181"/>
      <c r="BI2232" s="181"/>
      <c r="BL2232" s="181"/>
      <c r="BM2232" s="181"/>
      <c r="BN2232" s="181"/>
      <c r="BO2232" s="181"/>
      <c r="BS2232" s="181"/>
    </row>
    <row r="2233" spans="41:71">
      <c r="AO2233" s="38">
        <f t="shared" si="414"/>
        <v>0</v>
      </c>
      <c r="AP2233" s="38">
        <f t="shared" si="415"/>
        <v>0</v>
      </c>
      <c r="AR2233" s="181"/>
      <c r="AS2233" s="181"/>
      <c r="AT2233" s="181"/>
      <c r="AU2233" s="181"/>
      <c r="AY2233" s="181"/>
      <c r="BB2233" s="181"/>
      <c r="BC2233" s="181"/>
      <c r="BD2233" s="181"/>
      <c r="BE2233" s="181"/>
      <c r="BI2233" s="181"/>
      <c r="BL2233" s="181"/>
      <c r="BM2233" s="181"/>
      <c r="BN2233" s="181"/>
      <c r="BO2233" s="181"/>
      <c r="BS2233" s="181"/>
    </row>
    <row r="2234" spans="41:71">
      <c r="AO2234" s="38">
        <f t="shared" si="414"/>
        <v>0</v>
      </c>
      <c r="AP2234" s="38">
        <f t="shared" si="415"/>
        <v>0</v>
      </c>
      <c r="AR2234" s="181"/>
      <c r="AS2234" s="181"/>
      <c r="AT2234" s="181"/>
      <c r="AU2234" s="181"/>
      <c r="AY2234" s="181"/>
      <c r="BB2234" s="181"/>
      <c r="BC2234" s="181"/>
      <c r="BD2234" s="181"/>
      <c r="BE2234" s="181"/>
      <c r="BI2234" s="181"/>
      <c r="BL2234" s="181"/>
      <c r="BM2234" s="181"/>
      <c r="BN2234" s="181"/>
      <c r="BO2234" s="181"/>
      <c r="BS2234" s="181"/>
    </row>
    <row r="2235" spans="41:71">
      <c r="AO2235" s="38">
        <f t="shared" si="414"/>
        <v>0</v>
      </c>
      <c r="AP2235" s="38">
        <f t="shared" si="415"/>
        <v>0</v>
      </c>
      <c r="AR2235" s="181"/>
      <c r="AS2235" s="181"/>
      <c r="AT2235" s="181"/>
      <c r="AU2235" s="181"/>
      <c r="AY2235" s="181"/>
      <c r="BB2235" s="181"/>
      <c r="BC2235" s="181"/>
      <c r="BD2235" s="181"/>
      <c r="BE2235" s="181"/>
      <c r="BI2235" s="181"/>
      <c r="BL2235" s="181"/>
      <c r="BM2235" s="181"/>
      <c r="BN2235" s="181"/>
      <c r="BO2235" s="181"/>
      <c r="BS2235" s="181"/>
    </row>
    <row r="2236" spans="41:71">
      <c r="AO2236" s="38">
        <f t="shared" si="414"/>
        <v>0</v>
      </c>
      <c r="AP2236" s="38">
        <f t="shared" si="415"/>
        <v>0</v>
      </c>
      <c r="AR2236" s="181"/>
      <c r="AS2236" s="181"/>
      <c r="AT2236" s="181"/>
      <c r="AU2236" s="181"/>
      <c r="AY2236" s="181"/>
      <c r="BB2236" s="181"/>
      <c r="BC2236" s="181"/>
      <c r="BD2236" s="181"/>
      <c r="BE2236" s="181"/>
      <c r="BI2236" s="181"/>
      <c r="BL2236" s="181"/>
      <c r="BM2236" s="181"/>
      <c r="BN2236" s="181"/>
      <c r="BO2236" s="181"/>
      <c r="BS2236" s="181"/>
    </row>
    <row r="2237" spans="41:71">
      <c r="AO2237" s="38">
        <f t="shared" si="414"/>
        <v>0</v>
      </c>
      <c r="AP2237" s="38">
        <f t="shared" si="415"/>
        <v>0</v>
      </c>
      <c r="AR2237" s="181"/>
      <c r="AS2237" s="181"/>
      <c r="AT2237" s="181"/>
      <c r="AU2237" s="181"/>
      <c r="AY2237" s="181"/>
      <c r="BB2237" s="181"/>
      <c r="BC2237" s="181"/>
      <c r="BD2237" s="181"/>
      <c r="BE2237" s="181"/>
      <c r="BI2237" s="181"/>
      <c r="BL2237" s="181"/>
      <c r="BM2237" s="181"/>
      <c r="BN2237" s="181"/>
      <c r="BO2237" s="181"/>
      <c r="BS2237" s="181"/>
    </row>
    <row r="2238" spans="41:71">
      <c r="AO2238" s="38">
        <f t="shared" si="414"/>
        <v>0</v>
      </c>
      <c r="AP2238" s="38">
        <f t="shared" si="415"/>
        <v>0</v>
      </c>
      <c r="AR2238" s="181"/>
      <c r="AS2238" s="181"/>
      <c r="AT2238" s="181"/>
      <c r="AU2238" s="181"/>
      <c r="AY2238" s="181"/>
      <c r="BB2238" s="181"/>
      <c r="BC2238" s="181"/>
      <c r="BD2238" s="181"/>
      <c r="BE2238" s="181"/>
      <c r="BI2238" s="181"/>
      <c r="BL2238" s="181"/>
      <c r="BM2238" s="181"/>
      <c r="BN2238" s="181"/>
      <c r="BO2238" s="181"/>
      <c r="BS2238" s="181"/>
    </row>
    <row r="2239" spans="41:71">
      <c r="AO2239" s="38">
        <f t="shared" si="414"/>
        <v>0</v>
      </c>
      <c r="AP2239" s="38">
        <f t="shared" si="415"/>
        <v>0</v>
      </c>
      <c r="AR2239" s="181"/>
      <c r="AS2239" s="181"/>
      <c r="AT2239" s="181"/>
      <c r="AU2239" s="181"/>
      <c r="AY2239" s="181"/>
      <c r="BB2239" s="181"/>
      <c r="BC2239" s="181"/>
      <c r="BD2239" s="181"/>
      <c r="BE2239" s="181"/>
      <c r="BI2239" s="181"/>
      <c r="BL2239" s="181"/>
      <c r="BM2239" s="181"/>
      <c r="BN2239" s="181"/>
      <c r="BO2239" s="181"/>
      <c r="BS2239" s="181"/>
    </row>
    <row r="2240" spans="41:71">
      <c r="AO2240" s="38">
        <f t="shared" si="414"/>
        <v>0</v>
      </c>
      <c r="AP2240" s="38">
        <f t="shared" si="415"/>
        <v>0</v>
      </c>
      <c r="AR2240" s="181"/>
      <c r="AS2240" s="181"/>
      <c r="AT2240" s="181"/>
      <c r="AU2240" s="181"/>
      <c r="AY2240" s="181"/>
      <c r="BB2240" s="181"/>
      <c r="BC2240" s="181"/>
      <c r="BD2240" s="181"/>
      <c r="BE2240" s="181"/>
      <c r="BI2240" s="181"/>
      <c r="BL2240" s="181"/>
      <c r="BM2240" s="181"/>
      <c r="BN2240" s="181"/>
      <c r="BO2240" s="181"/>
      <c r="BS2240" s="181"/>
    </row>
    <row r="2241" spans="41:71">
      <c r="AO2241" s="38">
        <f t="shared" si="414"/>
        <v>0</v>
      </c>
      <c r="AP2241" s="38">
        <f t="shared" si="415"/>
        <v>0</v>
      </c>
      <c r="AR2241" s="181"/>
      <c r="AS2241" s="181"/>
      <c r="AT2241" s="181"/>
      <c r="AU2241" s="181"/>
      <c r="AY2241" s="181"/>
      <c r="BB2241" s="181"/>
      <c r="BC2241" s="181"/>
      <c r="BD2241" s="181"/>
      <c r="BE2241" s="181"/>
      <c r="BI2241" s="181"/>
      <c r="BL2241" s="181"/>
      <c r="BM2241" s="181"/>
      <c r="BN2241" s="181"/>
      <c r="BO2241" s="181"/>
      <c r="BS2241" s="181"/>
    </row>
    <row r="2242" spans="41:71">
      <c r="AO2242" s="38">
        <f t="shared" si="414"/>
        <v>0</v>
      </c>
      <c r="AP2242" s="38">
        <f t="shared" si="415"/>
        <v>0</v>
      </c>
      <c r="AR2242" s="181"/>
      <c r="AS2242" s="181"/>
      <c r="AT2242" s="181"/>
      <c r="AU2242" s="181"/>
      <c r="AY2242" s="181"/>
      <c r="BB2242" s="181"/>
      <c r="BC2242" s="181"/>
      <c r="BD2242" s="181"/>
      <c r="BE2242" s="181"/>
      <c r="BI2242" s="181"/>
      <c r="BL2242" s="181"/>
      <c r="BM2242" s="181"/>
      <c r="BN2242" s="181"/>
      <c r="BO2242" s="181"/>
      <c r="BS2242" s="181"/>
    </row>
    <row r="2243" spans="41:71">
      <c r="AO2243" s="38">
        <f t="shared" si="414"/>
        <v>0</v>
      </c>
      <c r="AP2243" s="38">
        <f t="shared" si="415"/>
        <v>0</v>
      </c>
      <c r="AR2243" s="181"/>
      <c r="AS2243" s="181"/>
      <c r="AT2243" s="181"/>
      <c r="AU2243" s="181"/>
      <c r="AY2243" s="181"/>
      <c r="BB2243" s="181"/>
      <c r="BC2243" s="181"/>
      <c r="BD2243" s="181"/>
      <c r="BE2243" s="181"/>
      <c r="BI2243" s="181"/>
      <c r="BL2243" s="181"/>
      <c r="BM2243" s="181"/>
      <c r="BN2243" s="181"/>
      <c r="BO2243" s="181"/>
      <c r="BS2243" s="181"/>
    </row>
    <row r="2244" spans="41:71">
      <c r="AO2244" s="38">
        <f t="shared" ref="AO2244:AO2307" si="416">B2245+1-1</f>
        <v>0</v>
      </c>
      <c r="AP2244" s="38">
        <f t="shared" ref="AP2244:AP2307" si="417">A2245</f>
        <v>0</v>
      </c>
      <c r="AR2244" s="181"/>
      <c r="AS2244" s="181"/>
      <c r="AT2244" s="181"/>
      <c r="AU2244" s="181"/>
      <c r="AY2244" s="181"/>
      <c r="BB2244" s="181"/>
      <c r="BC2244" s="181"/>
      <c r="BD2244" s="181"/>
      <c r="BE2244" s="181"/>
      <c r="BI2244" s="181"/>
      <c r="BL2244" s="181"/>
      <c r="BM2244" s="181"/>
      <c r="BN2244" s="181"/>
      <c r="BO2244" s="181"/>
      <c r="BS2244" s="181"/>
    </row>
    <row r="2245" spans="41:71">
      <c r="AO2245" s="38">
        <f t="shared" si="416"/>
        <v>0</v>
      </c>
      <c r="AP2245" s="38">
        <f t="shared" si="417"/>
        <v>0</v>
      </c>
      <c r="AR2245" s="181"/>
      <c r="AS2245" s="181"/>
      <c r="AT2245" s="181"/>
      <c r="AU2245" s="181"/>
      <c r="AY2245" s="181"/>
      <c r="BB2245" s="181"/>
      <c r="BC2245" s="181"/>
      <c r="BD2245" s="181"/>
      <c r="BE2245" s="181"/>
      <c r="BI2245" s="181"/>
      <c r="BL2245" s="181"/>
      <c r="BM2245" s="181"/>
      <c r="BN2245" s="181"/>
      <c r="BO2245" s="181"/>
      <c r="BS2245" s="181"/>
    </row>
    <row r="2246" spans="41:71">
      <c r="AO2246" s="38">
        <f t="shared" si="416"/>
        <v>0</v>
      </c>
      <c r="AP2246" s="38">
        <f t="shared" si="417"/>
        <v>0</v>
      </c>
      <c r="AR2246" s="181"/>
      <c r="AS2246" s="181"/>
      <c r="AT2246" s="181"/>
      <c r="AU2246" s="181"/>
      <c r="AY2246" s="181"/>
      <c r="BB2246" s="181"/>
      <c r="BC2246" s="181"/>
      <c r="BD2246" s="181"/>
      <c r="BE2246" s="181"/>
      <c r="BI2246" s="181"/>
      <c r="BL2246" s="181"/>
      <c r="BM2246" s="181"/>
      <c r="BN2246" s="181"/>
      <c r="BO2246" s="181"/>
      <c r="BS2246" s="181"/>
    </row>
    <row r="2247" spans="41:71">
      <c r="AO2247" s="38">
        <f t="shared" si="416"/>
        <v>0</v>
      </c>
      <c r="AP2247" s="38">
        <f t="shared" si="417"/>
        <v>0</v>
      </c>
      <c r="AR2247" s="181"/>
      <c r="AS2247" s="181"/>
      <c r="AT2247" s="181"/>
      <c r="AU2247" s="181"/>
      <c r="AY2247" s="181"/>
      <c r="BB2247" s="181"/>
      <c r="BC2247" s="181"/>
      <c r="BD2247" s="181"/>
      <c r="BE2247" s="181"/>
      <c r="BI2247" s="181"/>
      <c r="BL2247" s="181"/>
      <c r="BM2247" s="181"/>
      <c r="BN2247" s="181"/>
      <c r="BO2247" s="181"/>
      <c r="BS2247" s="181"/>
    </row>
    <row r="2248" spans="41:71">
      <c r="AO2248" s="38">
        <f t="shared" si="416"/>
        <v>0</v>
      </c>
      <c r="AP2248" s="38">
        <f t="shared" si="417"/>
        <v>0</v>
      </c>
      <c r="AR2248" s="181"/>
      <c r="AS2248" s="181"/>
      <c r="AT2248" s="181"/>
      <c r="AU2248" s="181"/>
      <c r="AY2248" s="181"/>
      <c r="BB2248" s="181"/>
      <c r="BC2248" s="181"/>
      <c r="BD2248" s="181"/>
      <c r="BE2248" s="181"/>
      <c r="BI2248" s="181"/>
      <c r="BL2248" s="181"/>
      <c r="BM2248" s="181"/>
      <c r="BN2248" s="181"/>
      <c r="BO2248" s="181"/>
      <c r="BS2248" s="181"/>
    </row>
    <row r="2249" spans="41:71">
      <c r="AO2249" s="38">
        <f t="shared" si="416"/>
        <v>0</v>
      </c>
      <c r="AP2249" s="38">
        <f t="shared" si="417"/>
        <v>0</v>
      </c>
      <c r="AR2249" s="181"/>
      <c r="AS2249" s="181"/>
      <c r="AT2249" s="181"/>
      <c r="AU2249" s="181"/>
      <c r="AY2249" s="181"/>
      <c r="BB2249" s="181"/>
      <c r="BC2249" s="181"/>
      <c r="BD2249" s="181"/>
      <c r="BE2249" s="181"/>
      <c r="BI2249" s="181"/>
      <c r="BL2249" s="181"/>
      <c r="BM2249" s="181"/>
      <c r="BN2249" s="181"/>
      <c r="BO2249" s="181"/>
      <c r="BS2249" s="181"/>
    </row>
    <row r="2250" spans="41:71">
      <c r="AO2250" s="38">
        <f t="shared" si="416"/>
        <v>0</v>
      </c>
      <c r="AP2250" s="38">
        <f t="shared" si="417"/>
        <v>0</v>
      </c>
      <c r="AR2250" s="181"/>
      <c r="AS2250" s="181"/>
      <c r="AT2250" s="181"/>
      <c r="AU2250" s="181"/>
      <c r="AY2250" s="181"/>
      <c r="BB2250" s="181"/>
      <c r="BC2250" s="181"/>
      <c r="BD2250" s="181"/>
      <c r="BE2250" s="181"/>
      <c r="BI2250" s="181"/>
      <c r="BL2250" s="181"/>
      <c r="BM2250" s="181"/>
      <c r="BN2250" s="181"/>
      <c r="BO2250" s="181"/>
      <c r="BS2250" s="181"/>
    </row>
    <row r="2251" spans="41:71">
      <c r="AO2251" s="38">
        <f t="shared" si="416"/>
        <v>0</v>
      </c>
      <c r="AP2251" s="38">
        <f t="shared" si="417"/>
        <v>0</v>
      </c>
      <c r="AR2251" s="181"/>
      <c r="AS2251" s="181"/>
      <c r="AT2251" s="181"/>
      <c r="AU2251" s="181"/>
      <c r="AY2251" s="181"/>
      <c r="BB2251" s="181"/>
      <c r="BC2251" s="181"/>
      <c r="BD2251" s="181"/>
      <c r="BE2251" s="181"/>
      <c r="BI2251" s="181"/>
      <c r="BL2251" s="181"/>
      <c r="BM2251" s="181"/>
      <c r="BN2251" s="181"/>
      <c r="BO2251" s="181"/>
      <c r="BS2251" s="181"/>
    </row>
    <row r="2252" spans="41:71">
      <c r="AO2252" s="38">
        <f t="shared" si="416"/>
        <v>0</v>
      </c>
      <c r="AP2252" s="38">
        <f t="shared" si="417"/>
        <v>0</v>
      </c>
      <c r="AR2252" s="181"/>
      <c r="AS2252" s="181"/>
      <c r="AT2252" s="181"/>
      <c r="AU2252" s="181"/>
      <c r="AY2252" s="181"/>
      <c r="BB2252" s="181"/>
      <c r="BC2252" s="181"/>
      <c r="BD2252" s="181"/>
      <c r="BE2252" s="181"/>
      <c r="BI2252" s="181"/>
      <c r="BL2252" s="181"/>
      <c r="BM2252" s="181"/>
      <c r="BN2252" s="181"/>
      <c r="BO2252" s="181"/>
      <c r="BS2252" s="181"/>
    </row>
    <row r="2253" spans="41:71">
      <c r="AO2253" s="38">
        <f t="shared" si="416"/>
        <v>0</v>
      </c>
      <c r="AP2253" s="38">
        <f t="shared" si="417"/>
        <v>0</v>
      </c>
      <c r="AR2253" s="181"/>
      <c r="AS2253" s="181"/>
      <c r="AT2253" s="181"/>
      <c r="AU2253" s="181"/>
      <c r="AY2253" s="181"/>
      <c r="BB2253" s="181"/>
      <c r="BC2253" s="181"/>
      <c r="BD2253" s="181"/>
      <c r="BE2253" s="181"/>
      <c r="BI2253" s="181"/>
      <c r="BL2253" s="181"/>
      <c r="BM2253" s="181"/>
      <c r="BN2253" s="181"/>
      <c r="BO2253" s="181"/>
      <c r="BS2253" s="181"/>
    </row>
    <row r="2254" spans="41:71">
      <c r="AO2254" s="38">
        <f t="shared" si="416"/>
        <v>0</v>
      </c>
      <c r="AP2254" s="38">
        <f t="shared" si="417"/>
        <v>0</v>
      </c>
      <c r="AR2254" s="181"/>
      <c r="AS2254" s="181"/>
      <c r="AT2254" s="181"/>
      <c r="AU2254" s="181"/>
      <c r="AY2254" s="181"/>
      <c r="BB2254" s="181"/>
      <c r="BC2254" s="181"/>
      <c r="BD2254" s="181"/>
      <c r="BE2254" s="181"/>
      <c r="BI2254" s="181"/>
      <c r="BL2254" s="181"/>
      <c r="BM2254" s="181"/>
      <c r="BN2254" s="181"/>
      <c r="BO2254" s="181"/>
      <c r="BS2254" s="181"/>
    </row>
    <row r="2255" spans="41:71">
      <c r="AO2255" s="38">
        <f t="shared" si="416"/>
        <v>0</v>
      </c>
      <c r="AP2255" s="38">
        <f t="shared" si="417"/>
        <v>0</v>
      </c>
      <c r="AR2255" s="181"/>
      <c r="AS2255" s="181"/>
      <c r="AT2255" s="181"/>
      <c r="AU2255" s="181"/>
      <c r="AY2255" s="181"/>
      <c r="BB2255" s="181"/>
      <c r="BC2255" s="181"/>
      <c r="BD2255" s="181"/>
      <c r="BE2255" s="181"/>
      <c r="BI2255" s="181"/>
      <c r="BL2255" s="181"/>
      <c r="BM2255" s="181"/>
      <c r="BN2255" s="181"/>
      <c r="BO2255" s="181"/>
      <c r="BS2255" s="181"/>
    </row>
    <row r="2256" spans="41:71">
      <c r="AO2256" s="38">
        <f t="shared" si="416"/>
        <v>0</v>
      </c>
      <c r="AP2256" s="38">
        <f t="shared" si="417"/>
        <v>0</v>
      </c>
      <c r="AR2256" s="181"/>
      <c r="AS2256" s="181"/>
      <c r="AT2256" s="181"/>
      <c r="AU2256" s="181"/>
      <c r="AY2256" s="181"/>
      <c r="BB2256" s="181"/>
      <c r="BC2256" s="181"/>
      <c r="BD2256" s="181"/>
      <c r="BE2256" s="181"/>
      <c r="BI2256" s="181"/>
      <c r="BL2256" s="181"/>
      <c r="BM2256" s="181"/>
      <c r="BN2256" s="181"/>
      <c r="BO2256" s="181"/>
      <c r="BS2256" s="181"/>
    </row>
    <row r="2257" spans="41:71">
      <c r="AO2257" s="38">
        <f t="shared" si="416"/>
        <v>0</v>
      </c>
      <c r="AP2257" s="38">
        <f t="shared" si="417"/>
        <v>0</v>
      </c>
      <c r="AR2257" s="181"/>
      <c r="AS2257" s="181"/>
      <c r="AT2257" s="181"/>
      <c r="AU2257" s="181"/>
      <c r="AY2257" s="181"/>
      <c r="BB2257" s="181"/>
      <c r="BC2257" s="181"/>
      <c r="BD2257" s="181"/>
      <c r="BE2257" s="181"/>
      <c r="BI2257" s="181"/>
      <c r="BL2257" s="181"/>
      <c r="BM2257" s="181"/>
      <c r="BN2257" s="181"/>
      <c r="BO2257" s="181"/>
      <c r="BS2257" s="181"/>
    </row>
    <row r="2258" spans="41:71">
      <c r="AO2258" s="38">
        <f t="shared" si="416"/>
        <v>0</v>
      </c>
      <c r="AP2258" s="38">
        <f t="shared" si="417"/>
        <v>0</v>
      </c>
      <c r="AR2258" s="181"/>
      <c r="AS2258" s="181"/>
      <c r="AT2258" s="181"/>
      <c r="AU2258" s="181"/>
      <c r="AY2258" s="181"/>
      <c r="BB2258" s="181"/>
      <c r="BC2258" s="181"/>
      <c r="BD2258" s="181"/>
      <c r="BE2258" s="181"/>
      <c r="BI2258" s="181"/>
      <c r="BL2258" s="181"/>
      <c r="BM2258" s="181"/>
      <c r="BN2258" s="181"/>
      <c r="BO2258" s="181"/>
      <c r="BS2258" s="181"/>
    </row>
    <row r="2259" spans="41:71">
      <c r="AO2259" s="38">
        <f t="shared" si="416"/>
        <v>0</v>
      </c>
      <c r="AP2259" s="38">
        <f t="shared" si="417"/>
        <v>0</v>
      </c>
      <c r="AR2259" s="181"/>
      <c r="AS2259" s="181"/>
      <c r="AT2259" s="181"/>
      <c r="AU2259" s="181"/>
      <c r="AY2259" s="181"/>
      <c r="BB2259" s="181"/>
      <c r="BC2259" s="181"/>
      <c r="BD2259" s="181"/>
      <c r="BE2259" s="181"/>
      <c r="BI2259" s="181"/>
      <c r="BL2259" s="181"/>
      <c r="BM2259" s="181"/>
      <c r="BN2259" s="181"/>
      <c r="BO2259" s="181"/>
      <c r="BS2259" s="181"/>
    </row>
    <row r="2260" spans="41:71">
      <c r="AO2260" s="38">
        <f t="shared" si="416"/>
        <v>0</v>
      </c>
      <c r="AP2260" s="38">
        <f t="shared" si="417"/>
        <v>0</v>
      </c>
      <c r="AR2260" s="181"/>
      <c r="AS2260" s="181"/>
      <c r="AT2260" s="181"/>
      <c r="AU2260" s="181"/>
      <c r="AY2260" s="181"/>
      <c r="BB2260" s="181"/>
      <c r="BC2260" s="181"/>
      <c r="BD2260" s="181"/>
      <c r="BE2260" s="181"/>
      <c r="BI2260" s="181"/>
      <c r="BL2260" s="181"/>
      <c r="BM2260" s="181"/>
      <c r="BN2260" s="181"/>
      <c r="BO2260" s="181"/>
      <c r="BS2260" s="181"/>
    </row>
    <row r="2261" spans="41:71">
      <c r="AO2261" s="38">
        <f t="shared" si="416"/>
        <v>0</v>
      </c>
      <c r="AP2261" s="38">
        <f t="shared" si="417"/>
        <v>0</v>
      </c>
      <c r="AR2261" s="181"/>
      <c r="AS2261" s="181"/>
      <c r="AT2261" s="181"/>
      <c r="AU2261" s="181"/>
      <c r="AY2261" s="181"/>
      <c r="BB2261" s="181"/>
      <c r="BC2261" s="181"/>
      <c r="BD2261" s="181"/>
      <c r="BE2261" s="181"/>
      <c r="BI2261" s="181"/>
      <c r="BL2261" s="181"/>
      <c r="BM2261" s="181"/>
      <c r="BN2261" s="181"/>
      <c r="BO2261" s="181"/>
      <c r="BS2261" s="181"/>
    </row>
    <row r="2262" spans="41:71">
      <c r="AO2262" s="38">
        <f t="shared" si="416"/>
        <v>0</v>
      </c>
      <c r="AP2262" s="38">
        <f t="shared" si="417"/>
        <v>0</v>
      </c>
      <c r="AR2262" s="181"/>
      <c r="AS2262" s="181"/>
      <c r="AT2262" s="181"/>
      <c r="AU2262" s="181"/>
      <c r="AY2262" s="181"/>
      <c r="BB2262" s="181"/>
      <c r="BC2262" s="181"/>
      <c r="BD2262" s="181"/>
      <c r="BE2262" s="181"/>
      <c r="BI2262" s="181"/>
      <c r="BL2262" s="181"/>
      <c r="BM2262" s="181"/>
      <c r="BN2262" s="181"/>
      <c r="BO2262" s="181"/>
      <c r="BS2262" s="181"/>
    </row>
    <row r="2263" spans="41:71">
      <c r="AO2263" s="38">
        <f t="shared" si="416"/>
        <v>0</v>
      </c>
      <c r="AP2263" s="38">
        <f t="shared" si="417"/>
        <v>0</v>
      </c>
      <c r="AR2263" s="181"/>
      <c r="AS2263" s="181"/>
      <c r="AT2263" s="181"/>
      <c r="AU2263" s="181"/>
      <c r="AY2263" s="181"/>
      <c r="BB2263" s="181"/>
      <c r="BC2263" s="181"/>
      <c r="BD2263" s="181"/>
      <c r="BE2263" s="181"/>
      <c r="BI2263" s="181"/>
      <c r="BL2263" s="181"/>
      <c r="BM2263" s="181"/>
      <c r="BN2263" s="181"/>
      <c r="BO2263" s="181"/>
      <c r="BS2263" s="181"/>
    </row>
    <row r="2264" spans="41:71">
      <c r="AO2264" s="38">
        <f t="shared" si="416"/>
        <v>0</v>
      </c>
      <c r="AP2264" s="38">
        <f t="shared" si="417"/>
        <v>0</v>
      </c>
      <c r="AR2264" s="181"/>
      <c r="AS2264" s="181"/>
      <c r="AT2264" s="181"/>
      <c r="AU2264" s="181"/>
      <c r="AY2264" s="181"/>
      <c r="BB2264" s="181"/>
      <c r="BC2264" s="181"/>
      <c r="BD2264" s="181"/>
      <c r="BE2264" s="181"/>
      <c r="BI2264" s="181"/>
      <c r="BL2264" s="181"/>
      <c r="BM2264" s="181"/>
      <c r="BN2264" s="181"/>
      <c r="BO2264" s="181"/>
      <c r="BS2264" s="181"/>
    </row>
    <row r="2265" spans="41:71">
      <c r="AO2265" s="38">
        <f t="shared" si="416"/>
        <v>0</v>
      </c>
      <c r="AP2265" s="38">
        <f t="shared" si="417"/>
        <v>0</v>
      </c>
      <c r="AR2265" s="181"/>
      <c r="AS2265" s="181"/>
      <c r="AT2265" s="181"/>
      <c r="AU2265" s="181"/>
      <c r="AY2265" s="181"/>
      <c r="BB2265" s="181"/>
      <c r="BC2265" s="181"/>
      <c r="BD2265" s="181"/>
      <c r="BE2265" s="181"/>
      <c r="BI2265" s="181"/>
      <c r="BL2265" s="181"/>
      <c r="BM2265" s="181"/>
      <c r="BN2265" s="181"/>
      <c r="BO2265" s="181"/>
      <c r="BS2265" s="181"/>
    </row>
    <row r="2266" spans="41:71">
      <c r="AO2266" s="38">
        <f t="shared" si="416"/>
        <v>0</v>
      </c>
      <c r="AP2266" s="38">
        <f t="shared" si="417"/>
        <v>0</v>
      </c>
      <c r="AR2266" s="181"/>
      <c r="AS2266" s="181"/>
      <c r="AT2266" s="181"/>
      <c r="AU2266" s="181"/>
      <c r="AY2266" s="181"/>
      <c r="BB2266" s="181"/>
      <c r="BC2266" s="181"/>
      <c r="BD2266" s="181"/>
      <c r="BE2266" s="181"/>
      <c r="BI2266" s="181"/>
      <c r="BL2266" s="181"/>
      <c r="BM2266" s="181"/>
      <c r="BN2266" s="181"/>
      <c r="BO2266" s="181"/>
      <c r="BS2266" s="181"/>
    </row>
    <row r="2267" spans="41:71">
      <c r="AO2267" s="38">
        <f t="shared" si="416"/>
        <v>0</v>
      </c>
      <c r="AP2267" s="38">
        <f t="shared" si="417"/>
        <v>0</v>
      </c>
      <c r="AR2267" s="181"/>
      <c r="AS2267" s="181"/>
      <c r="AT2267" s="181"/>
      <c r="AU2267" s="181"/>
      <c r="AY2267" s="181"/>
      <c r="BB2267" s="181"/>
      <c r="BC2267" s="181"/>
      <c r="BD2267" s="181"/>
      <c r="BE2267" s="181"/>
      <c r="BI2267" s="181"/>
      <c r="BL2267" s="181"/>
      <c r="BM2267" s="181"/>
      <c r="BN2267" s="181"/>
      <c r="BO2267" s="181"/>
      <c r="BS2267" s="181"/>
    </row>
    <row r="2268" spans="41:71">
      <c r="AO2268" s="38">
        <f t="shared" si="416"/>
        <v>0</v>
      </c>
      <c r="AP2268" s="38">
        <f t="shared" si="417"/>
        <v>0</v>
      </c>
      <c r="AR2268" s="181"/>
      <c r="AS2268" s="181"/>
      <c r="AT2268" s="181"/>
      <c r="AU2268" s="181"/>
      <c r="AY2268" s="181"/>
      <c r="BB2268" s="181"/>
      <c r="BC2268" s="181"/>
      <c r="BD2268" s="181"/>
      <c r="BE2268" s="181"/>
      <c r="BI2268" s="181"/>
      <c r="BL2268" s="181"/>
      <c r="BM2268" s="181"/>
      <c r="BN2268" s="181"/>
      <c r="BO2268" s="181"/>
      <c r="BS2268" s="181"/>
    </row>
    <row r="2269" spans="41:71">
      <c r="AO2269" s="38">
        <f t="shared" si="416"/>
        <v>0</v>
      </c>
      <c r="AP2269" s="38">
        <f t="shared" si="417"/>
        <v>0</v>
      </c>
      <c r="AR2269" s="181"/>
      <c r="AS2269" s="181"/>
      <c r="AT2269" s="181"/>
      <c r="AU2269" s="181"/>
      <c r="AY2269" s="181"/>
      <c r="BB2269" s="181"/>
      <c r="BC2269" s="181"/>
      <c r="BD2269" s="181"/>
      <c r="BE2269" s="181"/>
      <c r="BI2269" s="181"/>
      <c r="BL2269" s="181"/>
      <c r="BM2269" s="181"/>
      <c r="BN2269" s="181"/>
      <c r="BO2269" s="181"/>
      <c r="BS2269" s="181"/>
    </row>
    <row r="2270" spans="41:71">
      <c r="AO2270" s="38">
        <f t="shared" si="416"/>
        <v>0</v>
      </c>
      <c r="AP2270" s="38">
        <f t="shared" si="417"/>
        <v>0</v>
      </c>
      <c r="AR2270" s="181"/>
      <c r="AS2270" s="181"/>
      <c r="AT2270" s="181"/>
      <c r="AU2270" s="181"/>
      <c r="AY2270" s="181"/>
      <c r="BB2270" s="181"/>
      <c r="BC2270" s="181"/>
      <c r="BD2270" s="181"/>
      <c r="BE2270" s="181"/>
      <c r="BI2270" s="181"/>
      <c r="BL2270" s="181"/>
      <c r="BM2270" s="181"/>
      <c r="BN2270" s="181"/>
      <c r="BO2270" s="181"/>
      <c r="BS2270" s="181"/>
    </row>
    <row r="2271" spans="41:71">
      <c r="AO2271" s="38">
        <f t="shared" si="416"/>
        <v>0</v>
      </c>
      <c r="AP2271" s="38">
        <f t="shared" si="417"/>
        <v>0</v>
      </c>
      <c r="AR2271" s="181"/>
      <c r="AS2271" s="181"/>
      <c r="AT2271" s="181"/>
      <c r="AU2271" s="181"/>
      <c r="AY2271" s="181"/>
      <c r="BB2271" s="181"/>
      <c r="BC2271" s="181"/>
      <c r="BD2271" s="181"/>
      <c r="BE2271" s="181"/>
      <c r="BI2271" s="181"/>
      <c r="BL2271" s="181"/>
      <c r="BM2271" s="181"/>
      <c r="BN2271" s="181"/>
      <c r="BO2271" s="181"/>
      <c r="BS2271" s="181"/>
    </row>
    <row r="2272" spans="41:71">
      <c r="AO2272" s="38">
        <f t="shared" si="416"/>
        <v>0</v>
      </c>
      <c r="AP2272" s="38">
        <f t="shared" si="417"/>
        <v>0</v>
      </c>
      <c r="AR2272" s="181"/>
      <c r="AS2272" s="181"/>
      <c r="AT2272" s="181"/>
      <c r="AU2272" s="181"/>
      <c r="AY2272" s="181"/>
      <c r="BB2272" s="181"/>
      <c r="BC2272" s="181"/>
      <c r="BD2272" s="181"/>
      <c r="BE2272" s="181"/>
      <c r="BI2272" s="181"/>
      <c r="BL2272" s="181"/>
      <c r="BM2272" s="181"/>
      <c r="BN2272" s="181"/>
      <c r="BO2272" s="181"/>
      <c r="BS2272" s="181"/>
    </row>
    <row r="2273" spans="41:71">
      <c r="AO2273" s="38">
        <f t="shared" si="416"/>
        <v>0</v>
      </c>
      <c r="AP2273" s="38">
        <f t="shared" si="417"/>
        <v>0</v>
      </c>
      <c r="AR2273" s="181"/>
      <c r="AS2273" s="181"/>
      <c r="AT2273" s="181"/>
      <c r="AU2273" s="181"/>
      <c r="AY2273" s="181"/>
      <c r="BB2273" s="181"/>
      <c r="BC2273" s="181"/>
      <c r="BD2273" s="181"/>
      <c r="BE2273" s="181"/>
      <c r="BI2273" s="181"/>
      <c r="BL2273" s="181"/>
      <c r="BM2273" s="181"/>
      <c r="BN2273" s="181"/>
      <c r="BO2273" s="181"/>
      <c r="BS2273" s="181"/>
    </row>
    <row r="2274" spans="41:71">
      <c r="AO2274" s="38">
        <f t="shared" si="416"/>
        <v>0</v>
      </c>
      <c r="AP2274" s="38">
        <f t="shared" si="417"/>
        <v>0</v>
      </c>
      <c r="AR2274" s="181"/>
      <c r="AS2274" s="181"/>
      <c r="AT2274" s="181"/>
      <c r="AU2274" s="181"/>
      <c r="AY2274" s="181"/>
      <c r="BB2274" s="181"/>
      <c r="BC2274" s="181"/>
      <c r="BD2274" s="181"/>
      <c r="BE2274" s="181"/>
      <c r="BI2274" s="181"/>
      <c r="BL2274" s="181"/>
      <c r="BM2274" s="181"/>
      <c r="BN2274" s="181"/>
      <c r="BO2274" s="181"/>
      <c r="BS2274" s="181"/>
    </row>
    <row r="2275" spans="41:71">
      <c r="AO2275" s="38">
        <f t="shared" si="416"/>
        <v>0</v>
      </c>
      <c r="AP2275" s="38">
        <f t="shared" si="417"/>
        <v>0</v>
      </c>
      <c r="AR2275" s="181"/>
      <c r="AS2275" s="181"/>
      <c r="AT2275" s="181"/>
      <c r="AU2275" s="181"/>
      <c r="AY2275" s="181"/>
      <c r="BB2275" s="181"/>
      <c r="BC2275" s="181"/>
      <c r="BD2275" s="181"/>
      <c r="BE2275" s="181"/>
      <c r="BI2275" s="181"/>
      <c r="BL2275" s="181"/>
      <c r="BM2275" s="181"/>
      <c r="BN2275" s="181"/>
      <c r="BO2275" s="181"/>
      <c r="BS2275" s="181"/>
    </row>
    <row r="2276" spans="41:71">
      <c r="AO2276" s="38">
        <f t="shared" si="416"/>
        <v>0</v>
      </c>
      <c r="AP2276" s="38">
        <f t="shared" si="417"/>
        <v>0</v>
      </c>
      <c r="AR2276" s="181"/>
      <c r="AS2276" s="181"/>
      <c r="AT2276" s="181"/>
      <c r="AU2276" s="181"/>
      <c r="AY2276" s="181"/>
      <c r="BB2276" s="181"/>
      <c r="BC2276" s="181"/>
      <c r="BD2276" s="181"/>
      <c r="BE2276" s="181"/>
      <c r="BI2276" s="181"/>
      <c r="BL2276" s="181"/>
      <c r="BM2276" s="181"/>
      <c r="BN2276" s="181"/>
      <c r="BO2276" s="181"/>
      <c r="BS2276" s="181"/>
    </row>
    <row r="2277" spans="41:71">
      <c r="AO2277" s="38">
        <f t="shared" si="416"/>
        <v>0</v>
      </c>
      <c r="AP2277" s="38">
        <f t="shared" si="417"/>
        <v>0</v>
      </c>
      <c r="AR2277" s="181"/>
      <c r="AS2277" s="181"/>
      <c r="AT2277" s="181"/>
      <c r="AU2277" s="181"/>
      <c r="AY2277" s="181"/>
      <c r="BB2277" s="181"/>
      <c r="BC2277" s="181"/>
      <c r="BD2277" s="181"/>
      <c r="BE2277" s="181"/>
      <c r="BI2277" s="181"/>
      <c r="BL2277" s="181"/>
      <c r="BM2277" s="181"/>
      <c r="BN2277" s="181"/>
      <c r="BO2277" s="181"/>
      <c r="BS2277" s="181"/>
    </row>
    <row r="2278" spans="41:71">
      <c r="AO2278" s="38">
        <f t="shared" si="416"/>
        <v>0</v>
      </c>
      <c r="AP2278" s="38">
        <f t="shared" si="417"/>
        <v>0</v>
      </c>
      <c r="AR2278" s="181"/>
      <c r="AS2278" s="181"/>
      <c r="AT2278" s="181"/>
      <c r="AU2278" s="181"/>
      <c r="AY2278" s="181"/>
      <c r="BB2278" s="181"/>
      <c r="BC2278" s="181"/>
      <c r="BD2278" s="181"/>
      <c r="BE2278" s="181"/>
      <c r="BI2278" s="181"/>
      <c r="BL2278" s="181"/>
      <c r="BM2278" s="181"/>
      <c r="BN2278" s="181"/>
      <c r="BO2278" s="181"/>
      <c r="BS2278" s="181"/>
    </row>
    <row r="2279" spans="41:71">
      <c r="AO2279" s="38">
        <f t="shared" si="416"/>
        <v>0</v>
      </c>
      <c r="AP2279" s="38">
        <f t="shared" si="417"/>
        <v>0</v>
      </c>
      <c r="AR2279" s="181"/>
      <c r="AS2279" s="181"/>
      <c r="AT2279" s="181"/>
      <c r="AU2279" s="181"/>
      <c r="AY2279" s="181"/>
      <c r="BB2279" s="181"/>
      <c r="BC2279" s="181"/>
      <c r="BD2279" s="181"/>
      <c r="BE2279" s="181"/>
      <c r="BI2279" s="181"/>
      <c r="BL2279" s="181"/>
      <c r="BM2279" s="181"/>
      <c r="BN2279" s="181"/>
      <c r="BO2279" s="181"/>
      <c r="BS2279" s="181"/>
    </row>
    <row r="2280" spans="41:71">
      <c r="AO2280" s="38">
        <f t="shared" si="416"/>
        <v>0</v>
      </c>
      <c r="AP2280" s="38">
        <f t="shared" si="417"/>
        <v>0</v>
      </c>
      <c r="AR2280" s="181"/>
      <c r="AS2280" s="181"/>
      <c r="AT2280" s="181"/>
      <c r="AU2280" s="181"/>
      <c r="AY2280" s="181"/>
      <c r="BB2280" s="181"/>
      <c r="BC2280" s="181"/>
      <c r="BD2280" s="181"/>
      <c r="BE2280" s="181"/>
      <c r="BI2280" s="181"/>
      <c r="BL2280" s="181"/>
      <c r="BM2280" s="181"/>
      <c r="BN2280" s="181"/>
      <c r="BO2280" s="181"/>
      <c r="BS2280" s="181"/>
    </row>
    <row r="2281" spans="41:71">
      <c r="AO2281" s="38">
        <f t="shared" si="416"/>
        <v>0</v>
      </c>
      <c r="AP2281" s="38">
        <f t="shared" si="417"/>
        <v>0</v>
      </c>
      <c r="AR2281" s="181"/>
      <c r="AS2281" s="181"/>
      <c r="AT2281" s="181"/>
      <c r="AU2281" s="181"/>
      <c r="AY2281" s="181"/>
      <c r="BB2281" s="181"/>
      <c r="BC2281" s="181"/>
      <c r="BD2281" s="181"/>
      <c r="BE2281" s="181"/>
      <c r="BI2281" s="181"/>
      <c r="BL2281" s="181"/>
      <c r="BM2281" s="181"/>
      <c r="BN2281" s="181"/>
      <c r="BO2281" s="181"/>
      <c r="BS2281" s="181"/>
    </row>
    <row r="2282" spans="41:71">
      <c r="AO2282" s="38">
        <f t="shared" si="416"/>
        <v>0</v>
      </c>
      <c r="AP2282" s="38">
        <f t="shared" si="417"/>
        <v>0</v>
      </c>
      <c r="AR2282" s="181"/>
      <c r="AS2282" s="181"/>
      <c r="AT2282" s="181"/>
      <c r="AU2282" s="181"/>
      <c r="AY2282" s="181"/>
      <c r="BB2282" s="181"/>
      <c r="BC2282" s="181"/>
      <c r="BD2282" s="181"/>
      <c r="BE2282" s="181"/>
      <c r="BI2282" s="181"/>
      <c r="BL2282" s="181"/>
      <c r="BM2282" s="181"/>
      <c r="BN2282" s="181"/>
      <c r="BO2282" s="181"/>
      <c r="BS2282" s="181"/>
    </row>
    <row r="2283" spans="41:71">
      <c r="AO2283" s="38">
        <f t="shared" si="416"/>
        <v>0</v>
      </c>
      <c r="AP2283" s="38">
        <f t="shared" si="417"/>
        <v>0</v>
      </c>
      <c r="AR2283" s="181"/>
      <c r="AS2283" s="181"/>
      <c r="AT2283" s="181"/>
      <c r="AU2283" s="181"/>
      <c r="AY2283" s="181"/>
      <c r="BB2283" s="181"/>
      <c r="BC2283" s="181"/>
      <c r="BD2283" s="181"/>
      <c r="BE2283" s="181"/>
      <c r="BI2283" s="181"/>
      <c r="BL2283" s="181"/>
      <c r="BM2283" s="181"/>
      <c r="BN2283" s="181"/>
      <c r="BO2283" s="181"/>
      <c r="BS2283" s="181"/>
    </row>
    <row r="2284" spans="41:71">
      <c r="AO2284" s="38">
        <f t="shared" si="416"/>
        <v>0</v>
      </c>
      <c r="AP2284" s="38">
        <f t="shared" si="417"/>
        <v>0</v>
      </c>
      <c r="AR2284" s="181"/>
      <c r="AS2284" s="181"/>
      <c r="AT2284" s="181"/>
      <c r="AU2284" s="181"/>
      <c r="AY2284" s="181"/>
      <c r="BB2284" s="181"/>
      <c r="BC2284" s="181"/>
      <c r="BD2284" s="181"/>
      <c r="BE2284" s="181"/>
      <c r="BI2284" s="181"/>
      <c r="BL2284" s="181"/>
      <c r="BM2284" s="181"/>
      <c r="BN2284" s="181"/>
      <c r="BO2284" s="181"/>
      <c r="BS2284" s="181"/>
    </row>
    <row r="2285" spans="41:71">
      <c r="AO2285" s="38">
        <f t="shared" si="416"/>
        <v>0</v>
      </c>
      <c r="AP2285" s="38">
        <f t="shared" si="417"/>
        <v>0</v>
      </c>
      <c r="AR2285" s="181"/>
      <c r="AS2285" s="181"/>
      <c r="AT2285" s="181"/>
      <c r="AU2285" s="181"/>
      <c r="AY2285" s="181"/>
      <c r="BB2285" s="181"/>
      <c r="BC2285" s="181"/>
      <c r="BD2285" s="181"/>
      <c r="BE2285" s="181"/>
      <c r="BI2285" s="181"/>
      <c r="BL2285" s="181"/>
      <c r="BM2285" s="181"/>
      <c r="BN2285" s="181"/>
      <c r="BO2285" s="181"/>
      <c r="BS2285" s="181"/>
    </row>
    <row r="2286" spans="41:71">
      <c r="AO2286" s="38">
        <f t="shared" si="416"/>
        <v>0</v>
      </c>
      <c r="AP2286" s="38">
        <f t="shared" si="417"/>
        <v>0</v>
      </c>
      <c r="AR2286" s="181"/>
      <c r="AS2286" s="181"/>
      <c r="AT2286" s="181"/>
      <c r="AU2286" s="181"/>
      <c r="AY2286" s="181"/>
      <c r="BB2286" s="181"/>
      <c r="BC2286" s="181"/>
      <c r="BD2286" s="181"/>
      <c r="BE2286" s="181"/>
      <c r="BI2286" s="181"/>
      <c r="BL2286" s="181"/>
      <c r="BM2286" s="181"/>
      <c r="BN2286" s="181"/>
      <c r="BO2286" s="181"/>
      <c r="BS2286" s="181"/>
    </row>
    <row r="2287" spans="41:71">
      <c r="AO2287" s="38">
        <f t="shared" si="416"/>
        <v>0</v>
      </c>
      <c r="AP2287" s="38">
        <f t="shared" si="417"/>
        <v>0</v>
      </c>
      <c r="AR2287" s="181"/>
      <c r="AS2287" s="181"/>
      <c r="AT2287" s="181"/>
      <c r="AU2287" s="181"/>
      <c r="AY2287" s="181"/>
      <c r="BB2287" s="181"/>
      <c r="BC2287" s="181"/>
      <c r="BD2287" s="181"/>
      <c r="BE2287" s="181"/>
      <c r="BI2287" s="181"/>
      <c r="BL2287" s="181"/>
      <c r="BM2287" s="181"/>
      <c r="BN2287" s="181"/>
      <c r="BO2287" s="181"/>
      <c r="BS2287" s="181"/>
    </row>
    <row r="2288" spans="41:71">
      <c r="AO2288" s="38">
        <f t="shared" si="416"/>
        <v>0</v>
      </c>
      <c r="AP2288" s="38">
        <f t="shared" si="417"/>
        <v>0</v>
      </c>
      <c r="AR2288" s="181"/>
      <c r="AS2288" s="181"/>
      <c r="AT2288" s="181"/>
      <c r="AU2288" s="181"/>
      <c r="AY2288" s="181"/>
      <c r="BB2288" s="181"/>
      <c r="BC2288" s="181"/>
      <c r="BD2288" s="181"/>
      <c r="BE2288" s="181"/>
      <c r="BI2288" s="181"/>
      <c r="BL2288" s="181"/>
      <c r="BM2288" s="181"/>
      <c r="BN2288" s="181"/>
      <c r="BO2288" s="181"/>
      <c r="BS2288" s="181"/>
    </row>
    <row r="2289" spans="41:71">
      <c r="AO2289" s="38">
        <f t="shared" si="416"/>
        <v>0</v>
      </c>
      <c r="AP2289" s="38">
        <f t="shared" si="417"/>
        <v>0</v>
      </c>
      <c r="AR2289" s="181"/>
      <c r="AS2289" s="181"/>
      <c r="AT2289" s="181"/>
      <c r="AU2289" s="181"/>
      <c r="AY2289" s="181"/>
      <c r="BB2289" s="181"/>
      <c r="BC2289" s="181"/>
      <c r="BD2289" s="181"/>
      <c r="BE2289" s="181"/>
      <c r="BI2289" s="181"/>
      <c r="BL2289" s="181"/>
      <c r="BM2289" s="181"/>
      <c r="BN2289" s="181"/>
      <c r="BO2289" s="181"/>
      <c r="BS2289" s="181"/>
    </row>
    <row r="2290" spans="41:71">
      <c r="AO2290" s="38">
        <f t="shared" si="416"/>
        <v>0</v>
      </c>
      <c r="AP2290" s="38">
        <f t="shared" si="417"/>
        <v>0</v>
      </c>
      <c r="AR2290" s="181"/>
      <c r="AS2290" s="181"/>
      <c r="AT2290" s="181"/>
      <c r="AU2290" s="181"/>
      <c r="AY2290" s="181"/>
      <c r="BB2290" s="181"/>
      <c r="BC2290" s="181"/>
      <c r="BD2290" s="181"/>
      <c r="BE2290" s="181"/>
      <c r="BI2290" s="181"/>
      <c r="BL2290" s="181"/>
      <c r="BM2290" s="181"/>
      <c r="BN2290" s="181"/>
      <c r="BO2290" s="181"/>
      <c r="BS2290" s="181"/>
    </row>
    <row r="2291" spans="41:71">
      <c r="AO2291" s="38">
        <f t="shared" si="416"/>
        <v>0</v>
      </c>
      <c r="AP2291" s="38">
        <f t="shared" si="417"/>
        <v>0</v>
      </c>
      <c r="AR2291" s="181"/>
      <c r="AS2291" s="181"/>
      <c r="AT2291" s="181"/>
      <c r="AU2291" s="181"/>
      <c r="AY2291" s="181"/>
      <c r="BB2291" s="181"/>
      <c r="BC2291" s="181"/>
      <c r="BD2291" s="181"/>
      <c r="BE2291" s="181"/>
      <c r="BI2291" s="181"/>
      <c r="BL2291" s="181"/>
      <c r="BM2291" s="181"/>
      <c r="BN2291" s="181"/>
      <c r="BO2291" s="181"/>
      <c r="BS2291" s="181"/>
    </row>
    <row r="2292" spans="41:71">
      <c r="AO2292" s="38">
        <f t="shared" si="416"/>
        <v>0</v>
      </c>
      <c r="AP2292" s="38">
        <f t="shared" si="417"/>
        <v>0</v>
      </c>
      <c r="AR2292" s="181"/>
      <c r="AS2292" s="181"/>
      <c r="AT2292" s="181"/>
      <c r="AU2292" s="181"/>
      <c r="AY2292" s="181"/>
      <c r="BB2292" s="181"/>
      <c r="BC2292" s="181"/>
      <c r="BD2292" s="181"/>
      <c r="BE2292" s="181"/>
      <c r="BI2292" s="181"/>
      <c r="BL2292" s="181"/>
      <c r="BM2292" s="181"/>
      <c r="BN2292" s="181"/>
      <c r="BO2292" s="181"/>
      <c r="BS2292" s="181"/>
    </row>
    <row r="2293" spans="41:71">
      <c r="AO2293" s="38">
        <f t="shared" si="416"/>
        <v>0</v>
      </c>
      <c r="AP2293" s="38">
        <f t="shared" si="417"/>
        <v>0</v>
      </c>
      <c r="AR2293" s="181"/>
      <c r="AS2293" s="181"/>
      <c r="AT2293" s="181"/>
      <c r="AU2293" s="181"/>
      <c r="AY2293" s="181"/>
      <c r="BB2293" s="181"/>
      <c r="BC2293" s="181"/>
      <c r="BD2293" s="181"/>
      <c r="BE2293" s="181"/>
      <c r="BI2293" s="181"/>
      <c r="BL2293" s="181"/>
      <c r="BM2293" s="181"/>
      <c r="BN2293" s="181"/>
      <c r="BO2293" s="181"/>
      <c r="BS2293" s="181"/>
    </row>
    <row r="2294" spans="41:71">
      <c r="AO2294" s="38">
        <f t="shared" si="416"/>
        <v>0</v>
      </c>
      <c r="AP2294" s="38">
        <f t="shared" si="417"/>
        <v>0</v>
      </c>
      <c r="AR2294" s="181"/>
      <c r="AS2294" s="181"/>
      <c r="AT2294" s="181"/>
      <c r="AU2294" s="181"/>
      <c r="AY2294" s="181"/>
      <c r="BB2294" s="181"/>
      <c r="BC2294" s="181"/>
      <c r="BD2294" s="181"/>
      <c r="BE2294" s="181"/>
      <c r="BI2294" s="181"/>
      <c r="BL2294" s="181"/>
      <c r="BM2294" s="181"/>
      <c r="BN2294" s="181"/>
      <c r="BO2294" s="181"/>
      <c r="BS2294" s="181"/>
    </row>
    <row r="2295" spans="41:71">
      <c r="AO2295" s="38">
        <f t="shared" si="416"/>
        <v>0</v>
      </c>
      <c r="AP2295" s="38">
        <f t="shared" si="417"/>
        <v>0</v>
      </c>
      <c r="AR2295" s="181"/>
      <c r="AS2295" s="181"/>
      <c r="AT2295" s="181"/>
      <c r="AU2295" s="181"/>
      <c r="AY2295" s="181"/>
      <c r="BB2295" s="181"/>
      <c r="BC2295" s="181"/>
      <c r="BD2295" s="181"/>
      <c r="BE2295" s="181"/>
      <c r="BI2295" s="181"/>
      <c r="BL2295" s="181"/>
      <c r="BM2295" s="181"/>
      <c r="BN2295" s="181"/>
      <c r="BO2295" s="181"/>
      <c r="BS2295" s="181"/>
    </row>
    <row r="2296" spans="41:71">
      <c r="AO2296" s="38">
        <f t="shared" si="416"/>
        <v>0</v>
      </c>
      <c r="AP2296" s="38">
        <f t="shared" si="417"/>
        <v>0</v>
      </c>
      <c r="AR2296" s="181"/>
      <c r="AS2296" s="181"/>
      <c r="AT2296" s="181"/>
      <c r="AU2296" s="181"/>
      <c r="AY2296" s="181"/>
      <c r="BB2296" s="181"/>
      <c r="BC2296" s="181"/>
      <c r="BD2296" s="181"/>
      <c r="BE2296" s="181"/>
      <c r="BI2296" s="181"/>
      <c r="BL2296" s="181"/>
      <c r="BM2296" s="181"/>
      <c r="BN2296" s="181"/>
      <c r="BO2296" s="181"/>
      <c r="BS2296" s="181"/>
    </row>
    <row r="2297" spans="41:71">
      <c r="AO2297" s="38">
        <f t="shared" si="416"/>
        <v>0</v>
      </c>
      <c r="AP2297" s="38">
        <f t="shared" si="417"/>
        <v>0</v>
      </c>
      <c r="AR2297" s="181"/>
      <c r="AS2297" s="181"/>
      <c r="AT2297" s="181"/>
      <c r="AU2297" s="181"/>
      <c r="AY2297" s="181"/>
      <c r="BB2297" s="181"/>
      <c r="BC2297" s="181"/>
      <c r="BD2297" s="181"/>
      <c r="BE2297" s="181"/>
      <c r="BI2297" s="181"/>
      <c r="BL2297" s="181"/>
      <c r="BM2297" s="181"/>
      <c r="BN2297" s="181"/>
      <c r="BO2297" s="181"/>
      <c r="BS2297" s="181"/>
    </row>
    <row r="2298" spans="41:71">
      <c r="AO2298" s="38">
        <f t="shared" si="416"/>
        <v>0</v>
      </c>
      <c r="AP2298" s="38">
        <f t="shared" si="417"/>
        <v>0</v>
      </c>
      <c r="AR2298" s="181"/>
      <c r="AS2298" s="181"/>
      <c r="AT2298" s="181"/>
      <c r="AU2298" s="181"/>
      <c r="AY2298" s="181"/>
      <c r="BB2298" s="181"/>
      <c r="BC2298" s="181"/>
      <c r="BD2298" s="181"/>
      <c r="BE2298" s="181"/>
      <c r="BI2298" s="181"/>
      <c r="BL2298" s="181"/>
      <c r="BM2298" s="181"/>
      <c r="BN2298" s="181"/>
      <c r="BO2298" s="181"/>
      <c r="BS2298" s="181"/>
    </row>
    <row r="2299" spans="41:71">
      <c r="AO2299" s="38">
        <f t="shared" si="416"/>
        <v>0</v>
      </c>
      <c r="AP2299" s="38">
        <f t="shared" si="417"/>
        <v>0</v>
      </c>
      <c r="AR2299" s="181"/>
      <c r="AS2299" s="181"/>
      <c r="AT2299" s="181"/>
      <c r="AU2299" s="181"/>
      <c r="AY2299" s="181"/>
      <c r="BB2299" s="181"/>
      <c r="BC2299" s="181"/>
      <c r="BD2299" s="181"/>
      <c r="BE2299" s="181"/>
      <c r="BI2299" s="181"/>
      <c r="BL2299" s="181"/>
      <c r="BM2299" s="181"/>
      <c r="BN2299" s="181"/>
      <c r="BO2299" s="181"/>
      <c r="BS2299" s="181"/>
    </row>
    <row r="2300" spans="41:71">
      <c r="AO2300" s="38">
        <f t="shared" si="416"/>
        <v>0</v>
      </c>
      <c r="AP2300" s="38">
        <f t="shared" si="417"/>
        <v>0</v>
      </c>
      <c r="AR2300" s="181"/>
      <c r="AS2300" s="181"/>
      <c r="AT2300" s="181"/>
      <c r="AU2300" s="181"/>
      <c r="AY2300" s="181"/>
      <c r="BB2300" s="181"/>
      <c r="BC2300" s="181"/>
      <c r="BD2300" s="181"/>
      <c r="BE2300" s="181"/>
      <c r="BI2300" s="181"/>
      <c r="BL2300" s="181"/>
      <c r="BM2300" s="181"/>
      <c r="BN2300" s="181"/>
      <c r="BO2300" s="181"/>
      <c r="BS2300" s="181"/>
    </row>
    <row r="2301" spans="41:71">
      <c r="AO2301" s="38">
        <f t="shared" si="416"/>
        <v>0</v>
      </c>
      <c r="AP2301" s="38">
        <f t="shared" si="417"/>
        <v>0</v>
      </c>
      <c r="AR2301" s="181"/>
      <c r="AS2301" s="181"/>
      <c r="AT2301" s="181"/>
      <c r="AU2301" s="181"/>
      <c r="AY2301" s="181"/>
      <c r="BB2301" s="181"/>
      <c r="BC2301" s="181"/>
      <c r="BD2301" s="181"/>
      <c r="BE2301" s="181"/>
      <c r="BI2301" s="181"/>
      <c r="BL2301" s="181"/>
      <c r="BM2301" s="181"/>
      <c r="BN2301" s="181"/>
      <c r="BO2301" s="181"/>
      <c r="BS2301" s="181"/>
    </row>
    <row r="2302" spans="41:71">
      <c r="AO2302" s="38">
        <f t="shared" si="416"/>
        <v>0</v>
      </c>
      <c r="AP2302" s="38">
        <f t="shared" si="417"/>
        <v>0</v>
      </c>
      <c r="AR2302" s="181"/>
      <c r="AS2302" s="181"/>
      <c r="AT2302" s="181"/>
      <c r="AU2302" s="181"/>
      <c r="AY2302" s="181"/>
      <c r="BB2302" s="181"/>
      <c r="BC2302" s="181"/>
      <c r="BD2302" s="181"/>
      <c r="BE2302" s="181"/>
      <c r="BI2302" s="181"/>
      <c r="BL2302" s="181"/>
      <c r="BM2302" s="181"/>
      <c r="BN2302" s="181"/>
      <c r="BO2302" s="181"/>
      <c r="BS2302" s="181"/>
    </row>
    <row r="2303" spans="41:71">
      <c r="AO2303" s="38">
        <f t="shared" si="416"/>
        <v>0</v>
      </c>
      <c r="AP2303" s="38">
        <f t="shared" si="417"/>
        <v>0</v>
      </c>
      <c r="AR2303" s="181"/>
      <c r="AS2303" s="181"/>
      <c r="AT2303" s="181"/>
      <c r="AU2303" s="181"/>
      <c r="AY2303" s="181"/>
      <c r="BB2303" s="181"/>
      <c r="BC2303" s="181"/>
      <c r="BD2303" s="181"/>
      <c r="BE2303" s="181"/>
      <c r="BI2303" s="181"/>
      <c r="BL2303" s="181"/>
      <c r="BM2303" s="181"/>
      <c r="BN2303" s="181"/>
      <c r="BO2303" s="181"/>
      <c r="BS2303" s="181"/>
    </row>
    <row r="2304" spans="41:71">
      <c r="AO2304" s="38">
        <f t="shared" si="416"/>
        <v>0</v>
      </c>
      <c r="AP2304" s="38">
        <f t="shared" si="417"/>
        <v>0</v>
      </c>
      <c r="AR2304" s="181"/>
      <c r="AS2304" s="181"/>
      <c r="AT2304" s="181"/>
      <c r="AU2304" s="181"/>
      <c r="AY2304" s="181"/>
      <c r="BB2304" s="181"/>
      <c r="BC2304" s="181"/>
      <c r="BD2304" s="181"/>
      <c r="BE2304" s="181"/>
      <c r="BI2304" s="181"/>
      <c r="BL2304" s="181"/>
      <c r="BM2304" s="181"/>
      <c r="BN2304" s="181"/>
      <c r="BO2304" s="181"/>
      <c r="BS2304" s="181"/>
    </row>
    <row r="2305" spans="41:71">
      <c r="AO2305" s="38">
        <f t="shared" si="416"/>
        <v>0</v>
      </c>
      <c r="AP2305" s="38">
        <f t="shared" si="417"/>
        <v>0</v>
      </c>
      <c r="AR2305" s="181"/>
      <c r="AS2305" s="181"/>
      <c r="AT2305" s="181"/>
      <c r="AU2305" s="181"/>
      <c r="AY2305" s="181"/>
      <c r="BB2305" s="181"/>
      <c r="BC2305" s="181"/>
      <c r="BD2305" s="181"/>
      <c r="BE2305" s="181"/>
      <c r="BI2305" s="181"/>
      <c r="BL2305" s="181"/>
      <c r="BM2305" s="181"/>
      <c r="BN2305" s="181"/>
      <c r="BO2305" s="181"/>
      <c r="BS2305" s="181"/>
    </row>
    <row r="2306" spans="41:71">
      <c r="AO2306" s="38">
        <f t="shared" si="416"/>
        <v>0</v>
      </c>
      <c r="AP2306" s="38">
        <f t="shared" si="417"/>
        <v>0</v>
      </c>
      <c r="AR2306" s="181"/>
      <c r="AS2306" s="181"/>
      <c r="AT2306" s="181"/>
      <c r="AU2306" s="181"/>
      <c r="AY2306" s="181"/>
      <c r="BB2306" s="181"/>
      <c r="BC2306" s="181"/>
      <c r="BD2306" s="181"/>
      <c r="BE2306" s="181"/>
      <c r="BI2306" s="181"/>
      <c r="BL2306" s="181"/>
      <c r="BM2306" s="181"/>
      <c r="BN2306" s="181"/>
      <c r="BO2306" s="181"/>
      <c r="BS2306" s="181"/>
    </row>
    <row r="2307" spans="41:71">
      <c r="AO2307" s="38">
        <f t="shared" si="416"/>
        <v>0</v>
      </c>
      <c r="AP2307" s="38">
        <f t="shared" si="417"/>
        <v>0</v>
      </c>
      <c r="AR2307" s="181"/>
      <c r="AS2307" s="181"/>
      <c r="AT2307" s="181"/>
      <c r="AU2307" s="181"/>
      <c r="AY2307" s="181"/>
      <c r="BB2307" s="181"/>
      <c r="BC2307" s="181"/>
      <c r="BD2307" s="181"/>
      <c r="BE2307" s="181"/>
      <c r="BI2307" s="181"/>
      <c r="BL2307" s="181"/>
      <c r="BM2307" s="181"/>
      <c r="BN2307" s="181"/>
      <c r="BO2307" s="181"/>
      <c r="BS2307" s="181"/>
    </row>
    <row r="2308" spans="41:71">
      <c r="AO2308" s="38">
        <f t="shared" ref="AO2308:AO2358" si="418">B2309+1-1</f>
        <v>0</v>
      </c>
      <c r="AP2308" s="38">
        <f t="shared" ref="AP2308:AP2358" si="419">A2309</f>
        <v>0</v>
      </c>
      <c r="AR2308" s="181"/>
      <c r="AS2308" s="181"/>
      <c r="AT2308" s="181"/>
      <c r="AU2308" s="181"/>
      <c r="AY2308" s="181"/>
      <c r="BB2308" s="181"/>
      <c r="BC2308" s="181"/>
      <c r="BD2308" s="181"/>
      <c r="BE2308" s="181"/>
      <c r="BI2308" s="181"/>
      <c r="BL2308" s="181"/>
      <c r="BM2308" s="181"/>
      <c r="BN2308" s="181"/>
      <c r="BO2308" s="181"/>
      <c r="BS2308" s="181"/>
    </row>
    <row r="2309" spans="41:71">
      <c r="AO2309" s="38">
        <f t="shared" si="418"/>
        <v>0</v>
      </c>
      <c r="AP2309" s="38">
        <f t="shared" si="419"/>
        <v>0</v>
      </c>
      <c r="AR2309" s="181"/>
      <c r="AS2309" s="181"/>
      <c r="AT2309" s="181"/>
      <c r="AU2309" s="181"/>
      <c r="AY2309" s="181"/>
      <c r="BB2309" s="181"/>
      <c r="BC2309" s="181"/>
      <c r="BD2309" s="181"/>
      <c r="BE2309" s="181"/>
      <c r="BI2309" s="181"/>
      <c r="BL2309" s="181"/>
      <c r="BM2309" s="181"/>
      <c r="BN2309" s="181"/>
      <c r="BO2309" s="181"/>
      <c r="BS2309" s="181"/>
    </row>
    <row r="2310" spans="41:71">
      <c r="AO2310" s="38">
        <f t="shared" si="418"/>
        <v>0</v>
      </c>
      <c r="AP2310" s="38">
        <f t="shared" si="419"/>
        <v>0</v>
      </c>
      <c r="AR2310" s="181"/>
      <c r="AS2310" s="181"/>
      <c r="AT2310" s="181"/>
      <c r="AU2310" s="181"/>
      <c r="AY2310" s="181"/>
      <c r="BB2310" s="181"/>
      <c r="BC2310" s="181"/>
      <c r="BD2310" s="181"/>
      <c r="BE2310" s="181"/>
      <c r="BI2310" s="181"/>
      <c r="BL2310" s="181"/>
      <c r="BM2310" s="181"/>
      <c r="BN2310" s="181"/>
      <c r="BO2310" s="181"/>
      <c r="BS2310" s="181"/>
    </row>
    <row r="2311" spans="41:71">
      <c r="AO2311" s="38">
        <f t="shared" si="418"/>
        <v>0</v>
      </c>
      <c r="AP2311" s="38">
        <f t="shared" si="419"/>
        <v>0</v>
      </c>
      <c r="AR2311" s="181"/>
      <c r="AS2311" s="181"/>
      <c r="AT2311" s="181"/>
      <c r="AU2311" s="181"/>
      <c r="AY2311" s="181"/>
      <c r="BB2311" s="181"/>
      <c r="BC2311" s="181"/>
      <c r="BD2311" s="181"/>
      <c r="BE2311" s="181"/>
      <c r="BI2311" s="181"/>
      <c r="BL2311" s="181"/>
      <c r="BM2311" s="181"/>
      <c r="BN2311" s="181"/>
      <c r="BO2311" s="181"/>
      <c r="BS2311" s="181"/>
    </row>
    <row r="2312" spans="41:71">
      <c r="AO2312" s="38">
        <f t="shared" si="418"/>
        <v>0</v>
      </c>
      <c r="AP2312" s="38">
        <f t="shared" si="419"/>
        <v>0</v>
      </c>
      <c r="AR2312" s="181"/>
      <c r="AS2312" s="181"/>
      <c r="AT2312" s="181"/>
      <c r="AU2312" s="181"/>
      <c r="AY2312" s="181"/>
      <c r="BB2312" s="181"/>
      <c r="BC2312" s="181"/>
      <c r="BD2312" s="181"/>
      <c r="BE2312" s="181"/>
      <c r="BI2312" s="181"/>
      <c r="BL2312" s="181"/>
      <c r="BM2312" s="181"/>
      <c r="BN2312" s="181"/>
      <c r="BO2312" s="181"/>
      <c r="BS2312" s="181"/>
    </row>
    <row r="2313" spans="41:71">
      <c r="AO2313" s="38">
        <f t="shared" si="418"/>
        <v>0</v>
      </c>
      <c r="AP2313" s="38">
        <f t="shared" si="419"/>
        <v>0</v>
      </c>
      <c r="AR2313" s="181"/>
      <c r="AS2313" s="181"/>
      <c r="AT2313" s="181"/>
      <c r="AU2313" s="181"/>
      <c r="AY2313" s="181"/>
      <c r="BB2313" s="181"/>
      <c r="BC2313" s="181"/>
      <c r="BD2313" s="181"/>
      <c r="BE2313" s="181"/>
      <c r="BI2313" s="181"/>
      <c r="BL2313" s="181"/>
      <c r="BM2313" s="181"/>
      <c r="BN2313" s="181"/>
      <c r="BO2313" s="181"/>
      <c r="BS2313" s="181"/>
    </row>
    <row r="2314" spans="41:71">
      <c r="AO2314" s="38">
        <f t="shared" si="418"/>
        <v>0</v>
      </c>
      <c r="AP2314" s="38">
        <f t="shared" si="419"/>
        <v>0</v>
      </c>
      <c r="AR2314" s="181"/>
      <c r="AS2314" s="181"/>
      <c r="AT2314" s="181"/>
      <c r="AU2314" s="181"/>
      <c r="AY2314" s="181"/>
      <c r="BB2314" s="181"/>
      <c r="BC2314" s="181"/>
      <c r="BD2314" s="181"/>
      <c r="BE2314" s="181"/>
      <c r="BI2314" s="181"/>
      <c r="BL2314" s="181"/>
      <c r="BM2314" s="181"/>
      <c r="BN2314" s="181"/>
      <c r="BO2314" s="181"/>
      <c r="BS2314" s="181"/>
    </row>
    <row r="2315" spans="41:71">
      <c r="AO2315" s="38">
        <f t="shared" si="418"/>
        <v>0</v>
      </c>
      <c r="AP2315" s="38">
        <f t="shared" si="419"/>
        <v>0</v>
      </c>
      <c r="AR2315" s="181"/>
      <c r="AS2315" s="181"/>
      <c r="AT2315" s="181"/>
      <c r="AU2315" s="181"/>
      <c r="AY2315" s="181"/>
      <c r="BB2315" s="181"/>
      <c r="BC2315" s="181"/>
      <c r="BD2315" s="181"/>
      <c r="BE2315" s="181"/>
      <c r="BI2315" s="181"/>
      <c r="BL2315" s="181"/>
      <c r="BM2315" s="181"/>
      <c r="BN2315" s="181"/>
      <c r="BO2315" s="181"/>
      <c r="BS2315" s="181"/>
    </row>
    <row r="2316" spans="41:71">
      <c r="AO2316" s="38">
        <f t="shared" si="418"/>
        <v>0</v>
      </c>
      <c r="AP2316" s="38">
        <f t="shared" si="419"/>
        <v>0</v>
      </c>
      <c r="AR2316" s="181"/>
      <c r="AS2316" s="181"/>
      <c r="AT2316" s="181"/>
      <c r="AU2316" s="181"/>
      <c r="AY2316" s="181"/>
      <c r="BB2316" s="181"/>
      <c r="BC2316" s="181"/>
      <c r="BD2316" s="181"/>
      <c r="BE2316" s="181"/>
      <c r="BI2316" s="181"/>
      <c r="BL2316" s="181"/>
      <c r="BM2316" s="181"/>
      <c r="BN2316" s="181"/>
      <c r="BO2316" s="181"/>
      <c r="BS2316" s="181"/>
    </row>
    <row r="2317" spans="41:71">
      <c r="AO2317" s="38">
        <f t="shared" si="418"/>
        <v>0</v>
      </c>
      <c r="AP2317" s="38">
        <f t="shared" si="419"/>
        <v>0</v>
      </c>
      <c r="AR2317" s="181"/>
      <c r="AS2317" s="181"/>
      <c r="AT2317" s="181"/>
      <c r="AU2317" s="181"/>
      <c r="AY2317" s="181"/>
      <c r="BB2317" s="181"/>
      <c r="BC2317" s="181"/>
      <c r="BD2317" s="181"/>
      <c r="BE2317" s="181"/>
      <c r="BI2317" s="181"/>
      <c r="BL2317" s="181"/>
      <c r="BM2317" s="181"/>
      <c r="BN2317" s="181"/>
      <c r="BO2317" s="181"/>
      <c r="BS2317" s="181"/>
    </row>
    <row r="2318" spans="41:71">
      <c r="AO2318" s="38">
        <f t="shared" si="418"/>
        <v>0</v>
      </c>
      <c r="AP2318" s="38">
        <f t="shared" si="419"/>
        <v>0</v>
      </c>
      <c r="AR2318" s="181"/>
      <c r="AS2318" s="181"/>
      <c r="AT2318" s="181"/>
      <c r="AU2318" s="181"/>
      <c r="AY2318" s="181"/>
      <c r="BB2318" s="181"/>
      <c r="BC2318" s="181"/>
      <c r="BD2318" s="181"/>
      <c r="BE2318" s="181"/>
      <c r="BI2318" s="181"/>
      <c r="BL2318" s="181"/>
      <c r="BM2318" s="181"/>
      <c r="BN2318" s="181"/>
      <c r="BO2318" s="181"/>
      <c r="BS2318" s="181"/>
    </row>
    <row r="2319" spans="41:71">
      <c r="AO2319" s="38">
        <f t="shared" si="418"/>
        <v>0</v>
      </c>
      <c r="AP2319" s="38">
        <f t="shared" si="419"/>
        <v>0</v>
      </c>
      <c r="AR2319" s="181"/>
      <c r="AS2319" s="181"/>
      <c r="AT2319" s="181"/>
      <c r="AU2319" s="181"/>
      <c r="AY2319" s="181"/>
      <c r="BB2319" s="181"/>
      <c r="BC2319" s="181"/>
      <c r="BD2319" s="181"/>
      <c r="BE2319" s="181"/>
      <c r="BI2319" s="181"/>
      <c r="BL2319" s="181"/>
      <c r="BM2319" s="181"/>
      <c r="BN2319" s="181"/>
      <c r="BO2319" s="181"/>
      <c r="BS2319" s="181"/>
    </row>
    <row r="2320" spans="41:71">
      <c r="AO2320" s="38">
        <f t="shared" si="418"/>
        <v>0</v>
      </c>
      <c r="AP2320" s="38">
        <f t="shared" si="419"/>
        <v>0</v>
      </c>
      <c r="AR2320" s="181"/>
      <c r="AS2320" s="181"/>
      <c r="AT2320" s="181"/>
      <c r="AU2320" s="181"/>
      <c r="AY2320" s="181"/>
      <c r="BB2320" s="181"/>
      <c r="BC2320" s="181"/>
      <c r="BD2320" s="181"/>
      <c r="BE2320" s="181"/>
      <c r="BI2320" s="181"/>
      <c r="BL2320" s="181"/>
      <c r="BM2320" s="181"/>
      <c r="BN2320" s="181"/>
      <c r="BO2320" s="181"/>
      <c r="BS2320" s="181"/>
    </row>
    <row r="2321" spans="41:71">
      <c r="AO2321" s="38">
        <f t="shared" si="418"/>
        <v>0</v>
      </c>
      <c r="AP2321" s="38">
        <f t="shared" si="419"/>
        <v>0</v>
      </c>
      <c r="AR2321" s="181"/>
      <c r="AS2321" s="181"/>
      <c r="AT2321" s="181"/>
      <c r="AU2321" s="181"/>
      <c r="AY2321" s="181"/>
      <c r="BB2321" s="181"/>
      <c r="BC2321" s="181"/>
      <c r="BD2321" s="181"/>
      <c r="BE2321" s="181"/>
      <c r="BI2321" s="181"/>
      <c r="BL2321" s="181"/>
      <c r="BM2321" s="181"/>
      <c r="BN2321" s="181"/>
      <c r="BO2321" s="181"/>
      <c r="BS2321" s="181"/>
    </row>
    <row r="2322" spans="41:71">
      <c r="AO2322" s="38">
        <f t="shared" si="418"/>
        <v>0</v>
      </c>
      <c r="AP2322" s="38">
        <f t="shared" si="419"/>
        <v>0</v>
      </c>
      <c r="AR2322" s="181"/>
      <c r="AS2322" s="181"/>
      <c r="AT2322" s="181"/>
      <c r="AU2322" s="181"/>
      <c r="AY2322" s="181"/>
      <c r="BB2322" s="181"/>
      <c r="BC2322" s="181"/>
      <c r="BD2322" s="181"/>
      <c r="BE2322" s="181"/>
      <c r="BI2322" s="181"/>
      <c r="BL2322" s="181"/>
      <c r="BM2322" s="181"/>
      <c r="BN2322" s="181"/>
      <c r="BO2322" s="181"/>
      <c r="BS2322" s="181"/>
    </row>
    <row r="2323" spans="41:71">
      <c r="AO2323" s="38">
        <f t="shared" si="418"/>
        <v>0</v>
      </c>
      <c r="AP2323" s="38">
        <f t="shared" si="419"/>
        <v>0</v>
      </c>
      <c r="AR2323" s="181"/>
      <c r="AS2323" s="181"/>
      <c r="AT2323" s="181"/>
      <c r="AU2323" s="181"/>
      <c r="AY2323" s="181"/>
      <c r="BB2323" s="181"/>
      <c r="BC2323" s="181"/>
      <c r="BD2323" s="181"/>
      <c r="BE2323" s="181"/>
      <c r="BI2323" s="181"/>
      <c r="BL2323" s="181"/>
      <c r="BM2323" s="181"/>
      <c r="BN2323" s="181"/>
      <c r="BO2323" s="181"/>
      <c r="BS2323" s="181"/>
    </row>
    <row r="2324" spans="41:71">
      <c r="AO2324" s="38">
        <f t="shared" si="418"/>
        <v>0</v>
      </c>
      <c r="AP2324" s="38">
        <f t="shared" si="419"/>
        <v>0</v>
      </c>
      <c r="AR2324" s="181"/>
      <c r="AS2324" s="181"/>
      <c r="AT2324" s="181"/>
      <c r="AU2324" s="181"/>
      <c r="AY2324" s="181"/>
      <c r="BB2324" s="181"/>
      <c r="BC2324" s="181"/>
      <c r="BD2324" s="181"/>
      <c r="BE2324" s="181"/>
      <c r="BI2324" s="181"/>
      <c r="BL2324" s="181"/>
      <c r="BM2324" s="181"/>
      <c r="BN2324" s="181"/>
      <c r="BO2324" s="181"/>
      <c r="BS2324" s="181"/>
    </row>
    <row r="2325" spans="41:71">
      <c r="AO2325" s="38">
        <f t="shared" si="418"/>
        <v>0</v>
      </c>
      <c r="AP2325" s="38">
        <f t="shared" si="419"/>
        <v>0</v>
      </c>
      <c r="AR2325" s="181"/>
      <c r="AS2325" s="181"/>
      <c r="AT2325" s="181"/>
      <c r="AU2325" s="181"/>
      <c r="AY2325" s="181"/>
      <c r="BB2325" s="181"/>
      <c r="BC2325" s="181"/>
      <c r="BD2325" s="181"/>
      <c r="BE2325" s="181"/>
      <c r="BI2325" s="181"/>
      <c r="BL2325" s="181"/>
      <c r="BM2325" s="181"/>
      <c r="BN2325" s="181"/>
      <c r="BO2325" s="181"/>
      <c r="BS2325" s="181"/>
    </row>
    <row r="2326" spans="41:71">
      <c r="AO2326" s="38">
        <f t="shared" si="418"/>
        <v>0</v>
      </c>
      <c r="AP2326" s="38">
        <f t="shared" si="419"/>
        <v>0</v>
      </c>
      <c r="AR2326" s="181"/>
      <c r="AS2326" s="181"/>
      <c r="AT2326" s="181"/>
      <c r="AU2326" s="181"/>
      <c r="AY2326" s="181"/>
      <c r="BB2326" s="181"/>
      <c r="BC2326" s="181"/>
      <c r="BD2326" s="181"/>
      <c r="BE2326" s="181"/>
      <c r="BI2326" s="181"/>
      <c r="BL2326" s="181"/>
      <c r="BM2326" s="181"/>
      <c r="BN2326" s="181"/>
      <c r="BO2326" s="181"/>
      <c r="BS2326" s="181"/>
    </row>
    <row r="2327" spans="41:71">
      <c r="AO2327" s="38">
        <f t="shared" si="418"/>
        <v>0</v>
      </c>
      <c r="AP2327" s="38">
        <f t="shared" si="419"/>
        <v>0</v>
      </c>
      <c r="AR2327" s="181"/>
      <c r="AS2327" s="181"/>
      <c r="AT2327" s="181"/>
      <c r="AU2327" s="181"/>
      <c r="AY2327" s="181"/>
      <c r="BB2327" s="181"/>
      <c r="BC2327" s="181"/>
      <c r="BD2327" s="181"/>
      <c r="BE2327" s="181"/>
      <c r="BI2327" s="181"/>
      <c r="BL2327" s="181"/>
      <c r="BM2327" s="181"/>
      <c r="BN2327" s="181"/>
      <c r="BO2327" s="181"/>
      <c r="BS2327" s="181"/>
    </row>
    <row r="2328" spans="41:71">
      <c r="AO2328" s="38">
        <f t="shared" si="418"/>
        <v>0</v>
      </c>
      <c r="AP2328" s="38">
        <f t="shared" si="419"/>
        <v>0</v>
      </c>
      <c r="AR2328" s="181"/>
      <c r="AS2328" s="181"/>
      <c r="AT2328" s="181"/>
      <c r="AU2328" s="181"/>
      <c r="AY2328" s="181"/>
      <c r="BB2328" s="181"/>
      <c r="BC2328" s="181"/>
      <c r="BD2328" s="181"/>
      <c r="BE2328" s="181"/>
      <c r="BI2328" s="181"/>
      <c r="BL2328" s="181"/>
      <c r="BM2328" s="181"/>
      <c r="BN2328" s="181"/>
      <c r="BO2328" s="181"/>
      <c r="BS2328" s="181"/>
    </row>
    <row r="2329" spans="41:71">
      <c r="AO2329" s="38">
        <f t="shared" si="418"/>
        <v>0</v>
      </c>
      <c r="AP2329" s="38">
        <f t="shared" si="419"/>
        <v>0</v>
      </c>
      <c r="AR2329" s="181"/>
      <c r="AS2329" s="181"/>
      <c r="AT2329" s="181"/>
      <c r="AU2329" s="181"/>
      <c r="AY2329" s="181"/>
      <c r="BB2329" s="181"/>
      <c r="BC2329" s="181"/>
      <c r="BD2329" s="181"/>
      <c r="BE2329" s="181"/>
      <c r="BI2329" s="181"/>
      <c r="BL2329" s="181"/>
      <c r="BM2329" s="181"/>
      <c r="BN2329" s="181"/>
      <c r="BO2329" s="181"/>
      <c r="BS2329" s="181"/>
    </row>
    <row r="2330" spans="41:71">
      <c r="AO2330" s="38">
        <f t="shared" si="418"/>
        <v>0</v>
      </c>
      <c r="AP2330" s="38">
        <f t="shared" si="419"/>
        <v>0</v>
      </c>
      <c r="AR2330" s="181"/>
      <c r="AS2330" s="181"/>
      <c r="AT2330" s="181"/>
      <c r="AU2330" s="181"/>
      <c r="AY2330" s="181"/>
      <c r="BB2330" s="181"/>
      <c r="BC2330" s="181"/>
      <c r="BD2330" s="181"/>
      <c r="BE2330" s="181"/>
      <c r="BI2330" s="181"/>
      <c r="BL2330" s="181"/>
      <c r="BM2330" s="181"/>
      <c r="BN2330" s="181"/>
      <c r="BO2330" s="181"/>
      <c r="BS2330" s="181"/>
    </row>
    <row r="2331" spans="41:71">
      <c r="AO2331" s="38">
        <f t="shared" si="418"/>
        <v>0</v>
      </c>
      <c r="AP2331" s="38">
        <f t="shared" si="419"/>
        <v>0</v>
      </c>
      <c r="AR2331" s="181"/>
      <c r="AS2331" s="181"/>
      <c r="AT2331" s="181"/>
      <c r="AU2331" s="181"/>
      <c r="AY2331" s="181"/>
      <c r="BB2331" s="181"/>
      <c r="BC2331" s="181"/>
      <c r="BD2331" s="181"/>
      <c r="BE2331" s="181"/>
      <c r="BI2331" s="181"/>
      <c r="BL2331" s="181"/>
      <c r="BM2331" s="181"/>
      <c r="BN2331" s="181"/>
      <c r="BO2331" s="181"/>
      <c r="BS2331" s="181"/>
    </row>
    <row r="2332" spans="41:71">
      <c r="AO2332" s="38">
        <f t="shared" si="418"/>
        <v>0</v>
      </c>
      <c r="AP2332" s="38">
        <f t="shared" si="419"/>
        <v>0</v>
      </c>
      <c r="AR2332" s="181"/>
      <c r="AS2332" s="181"/>
      <c r="AT2332" s="181"/>
      <c r="AU2332" s="181"/>
      <c r="AY2332" s="181"/>
      <c r="BB2332" s="181"/>
      <c r="BC2332" s="181"/>
      <c r="BD2332" s="181"/>
      <c r="BE2332" s="181"/>
      <c r="BI2332" s="181"/>
      <c r="BL2332" s="181"/>
      <c r="BM2332" s="181"/>
      <c r="BN2332" s="181"/>
      <c r="BO2332" s="181"/>
      <c r="BS2332" s="181"/>
    </row>
    <row r="2333" spans="41:71">
      <c r="AO2333" s="38">
        <f t="shared" si="418"/>
        <v>0</v>
      </c>
      <c r="AP2333" s="38">
        <f t="shared" si="419"/>
        <v>0</v>
      </c>
      <c r="AR2333" s="181"/>
      <c r="AS2333" s="181"/>
      <c r="AT2333" s="181"/>
      <c r="AU2333" s="181"/>
      <c r="AY2333" s="181"/>
      <c r="BB2333" s="181"/>
      <c r="BC2333" s="181"/>
      <c r="BD2333" s="181"/>
      <c r="BE2333" s="181"/>
      <c r="BI2333" s="181"/>
      <c r="BL2333" s="181"/>
      <c r="BM2333" s="181"/>
      <c r="BN2333" s="181"/>
      <c r="BO2333" s="181"/>
      <c r="BS2333" s="181"/>
    </row>
    <row r="2334" spans="41:71">
      <c r="AO2334" s="38">
        <f t="shared" si="418"/>
        <v>0</v>
      </c>
      <c r="AP2334" s="38">
        <f t="shared" si="419"/>
        <v>0</v>
      </c>
      <c r="AR2334" s="181"/>
      <c r="AS2334" s="181"/>
      <c r="AT2334" s="181"/>
      <c r="AU2334" s="181"/>
      <c r="AY2334" s="181"/>
      <c r="BB2334" s="181"/>
      <c r="BC2334" s="181"/>
      <c r="BD2334" s="181"/>
      <c r="BE2334" s="181"/>
      <c r="BI2334" s="181"/>
      <c r="BL2334" s="181"/>
      <c r="BM2334" s="181"/>
      <c r="BN2334" s="181"/>
      <c r="BO2334" s="181"/>
      <c r="BS2334" s="181"/>
    </row>
    <row r="2335" spans="41:71">
      <c r="AO2335" s="38">
        <f t="shared" si="418"/>
        <v>0</v>
      </c>
      <c r="AP2335" s="38">
        <f t="shared" si="419"/>
        <v>0</v>
      </c>
      <c r="AR2335" s="181"/>
      <c r="AS2335" s="181"/>
      <c r="AT2335" s="181"/>
      <c r="AU2335" s="181"/>
      <c r="AY2335" s="181"/>
      <c r="BB2335" s="181"/>
      <c r="BC2335" s="181"/>
      <c r="BD2335" s="181"/>
      <c r="BE2335" s="181"/>
      <c r="BI2335" s="181"/>
      <c r="BL2335" s="181"/>
      <c r="BM2335" s="181"/>
      <c r="BN2335" s="181"/>
      <c r="BO2335" s="181"/>
      <c r="BS2335" s="181"/>
    </row>
    <row r="2336" spans="41:71">
      <c r="AO2336" s="38">
        <f t="shared" si="418"/>
        <v>0</v>
      </c>
      <c r="AP2336" s="38">
        <f t="shared" si="419"/>
        <v>0</v>
      </c>
      <c r="AR2336" s="181"/>
      <c r="AS2336" s="181"/>
      <c r="AT2336" s="181"/>
      <c r="AU2336" s="181"/>
      <c r="AY2336" s="181"/>
      <c r="BB2336" s="181"/>
      <c r="BC2336" s="181"/>
      <c r="BD2336" s="181"/>
      <c r="BE2336" s="181"/>
      <c r="BI2336" s="181"/>
      <c r="BL2336" s="181"/>
      <c r="BM2336" s="181"/>
      <c r="BN2336" s="181"/>
      <c r="BO2336" s="181"/>
      <c r="BS2336" s="181"/>
    </row>
    <row r="2337" spans="41:71">
      <c r="AO2337" s="38">
        <f t="shared" si="418"/>
        <v>0</v>
      </c>
      <c r="AP2337" s="38">
        <f t="shared" si="419"/>
        <v>0</v>
      </c>
      <c r="AR2337" s="181"/>
      <c r="AS2337" s="181"/>
      <c r="AT2337" s="181"/>
      <c r="AU2337" s="181"/>
      <c r="AY2337" s="181"/>
      <c r="BB2337" s="181"/>
      <c r="BC2337" s="181"/>
      <c r="BD2337" s="181"/>
      <c r="BE2337" s="181"/>
      <c r="BI2337" s="181"/>
      <c r="BL2337" s="181"/>
      <c r="BM2337" s="181"/>
      <c r="BN2337" s="181"/>
      <c r="BO2337" s="181"/>
      <c r="BS2337" s="181"/>
    </row>
    <row r="2338" spans="41:71">
      <c r="AO2338" s="38">
        <f t="shared" si="418"/>
        <v>0</v>
      </c>
      <c r="AP2338" s="38">
        <f t="shared" si="419"/>
        <v>0</v>
      </c>
      <c r="AR2338" s="181"/>
      <c r="AS2338" s="181"/>
      <c r="AT2338" s="181"/>
      <c r="AU2338" s="181"/>
      <c r="AY2338" s="181"/>
      <c r="BB2338" s="181"/>
      <c r="BC2338" s="181"/>
      <c r="BD2338" s="181"/>
      <c r="BE2338" s="181"/>
      <c r="BI2338" s="181"/>
      <c r="BL2338" s="181"/>
      <c r="BM2338" s="181"/>
      <c r="BN2338" s="181"/>
      <c r="BO2338" s="181"/>
      <c r="BS2338" s="181"/>
    </row>
    <row r="2339" spans="41:71">
      <c r="AO2339" s="38">
        <f t="shared" si="418"/>
        <v>0</v>
      </c>
      <c r="AP2339" s="38">
        <f t="shared" si="419"/>
        <v>0</v>
      </c>
      <c r="AR2339" s="181"/>
      <c r="AS2339" s="181"/>
      <c r="AT2339" s="181"/>
      <c r="AU2339" s="181"/>
      <c r="AY2339" s="181"/>
      <c r="BB2339" s="181"/>
      <c r="BC2339" s="181"/>
      <c r="BD2339" s="181"/>
      <c r="BE2339" s="181"/>
      <c r="BI2339" s="181"/>
      <c r="BL2339" s="181"/>
      <c r="BM2339" s="181"/>
      <c r="BN2339" s="181"/>
      <c r="BO2339" s="181"/>
      <c r="BS2339" s="181"/>
    </row>
    <row r="2340" spans="41:71">
      <c r="AO2340" s="38">
        <f t="shared" si="418"/>
        <v>0</v>
      </c>
      <c r="AP2340" s="38">
        <f t="shared" si="419"/>
        <v>0</v>
      </c>
      <c r="AR2340" s="181"/>
      <c r="AS2340" s="181"/>
      <c r="AT2340" s="181"/>
      <c r="AU2340" s="181"/>
      <c r="AY2340" s="181"/>
      <c r="BB2340" s="181"/>
      <c r="BC2340" s="181"/>
      <c r="BD2340" s="181"/>
      <c r="BE2340" s="181"/>
      <c r="BI2340" s="181"/>
      <c r="BL2340" s="181"/>
      <c r="BM2340" s="181"/>
      <c r="BN2340" s="181"/>
      <c r="BO2340" s="181"/>
      <c r="BS2340" s="181"/>
    </row>
    <row r="2341" spans="41:71">
      <c r="AO2341" s="38">
        <f t="shared" si="418"/>
        <v>0</v>
      </c>
      <c r="AP2341" s="38">
        <f t="shared" si="419"/>
        <v>0</v>
      </c>
      <c r="AR2341" s="181"/>
      <c r="AS2341" s="181"/>
      <c r="AT2341" s="181"/>
      <c r="AU2341" s="181"/>
      <c r="AY2341" s="181"/>
      <c r="BB2341" s="181"/>
      <c r="BC2341" s="181"/>
      <c r="BD2341" s="181"/>
      <c r="BE2341" s="181"/>
      <c r="BI2341" s="181"/>
      <c r="BL2341" s="181"/>
      <c r="BM2341" s="181"/>
      <c r="BN2341" s="181"/>
      <c r="BO2341" s="181"/>
      <c r="BS2341" s="181"/>
    </row>
    <row r="2342" spans="41:71">
      <c r="AO2342" s="38">
        <f t="shared" si="418"/>
        <v>0</v>
      </c>
      <c r="AP2342" s="38">
        <f t="shared" si="419"/>
        <v>0</v>
      </c>
      <c r="AR2342" s="181"/>
      <c r="AS2342" s="181"/>
      <c r="AT2342" s="181"/>
      <c r="AU2342" s="181"/>
      <c r="AY2342" s="181"/>
      <c r="BB2342" s="181"/>
      <c r="BC2342" s="181"/>
      <c r="BD2342" s="181"/>
      <c r="BE2342" s="181"/>
      <c r="BI2342" s="181"/>
      <c r="BL2342" s="181"/>
      <c r="BM2342" s="181"/>
      <c r="BN2342" s="181"/>
      <c r="BO2342" s="181"/>
      <c r="BS2342" s="181"/>
    </row>
    <row r="2343" spans="41:71">
      <c r="AO2343" s="38">
        <f t="shared" si="418"/>
        <v>0</v>
      </c>
      <c r="AP2343" s="38">
        <f t="shared" si="419"/>
        <v>0</v>
      </c>
      <c r="AR2343" s="181"/>
      <c r="AS2343" s="181"/>
      <c r="AT2343" s="181"/>
      <c r="AU2343" s="181"/>
      <c r="AY2343" s="181"/>
      <c r="BB2343" s="181"/>
      <c r="BC2343" s="181"/>
      <c r="BD2343" s="181"/>
      <c r="BE2343" s="181"/>
      <c r="BI2343" s="181"/>
      <c r="BL2343" s="181"/>
      <c r="BM2343" s="181"/>
      <c r="BN2343" s="181"/>
      <c r="BO2343" s="181"/>
      <c r="BS2343" s="181"/>
    </row>
    <row r="2344" spans="41:71">
      <c r="AO2344" s="38">
        <f t="shared" si="418"/>
        <v>0</v>
      </c>
      <c r="AP2344" s="38">
        <f t="shared" si="419"/>
        <v>0</v>
      </c>
      <c r="AR2344" s="181"/>
      <c r="AS2344" s="181"/>
      <c r="AT2344" s="181"/>
      <c r="AU2344" s="181"/>
      <c r="AY2344" s="181"/>
      <c r="BB2344" s="181"/>
      <c r="BC2344" s="181"/>
      <c r="BD2344" s="181"/>
      <c r="BE2344" s="181"/>
      <c r="BI2344" s="181"/>
      <c r="BL2344" s="181"/>
      <c r="BM2344" s="181"/>
      <c r="BN2344" s="181"/>
      <c r="BO2344" s="181"/>
      <c r="BS2344" s="181"/>
    </row>
    <row r="2345" spans="41:71">
      <c r="AO2345" s="38">
        <f t="shared" si="418"/>
        <v>0</v>
      </c>
      <c r="AP2345" s="38">
        <f t="shared" si="419"/>
        <v>0</v>
      </c>
      <c r="AR2345" s="181"/>
      <c r="AS2345" s="181"/>
      <c r="AT2345" s="181"/>
      <c r="AU2345" s="181"/>
      <c r="AY2345" s="181"/>
      <c r="BB2345" s="181"/>
      <c r="BC2345" s="181"/>
      <c r="BD2345" s="181"/>
      <c r="BE2345" s="181"/>
      <c r="BI2345" s="181"/>
      <c r="BL2345" s="181"/>
      <c r="BM2345" s="181"/>
      <c r="BN2345" s="181"/>
      <c r="BO2345" s="181"/>
      <c r="BS2345" s="181"/>
    </row>
    <row r="2346" spans="41:71">
      <c r="AO2346" s="38">
        <f t="shared" si="418"/>
        <v>0</v>
      </c>
      <c r="AP2346" s="38">
        <f t="shared" si="419"/>
        <v>0</v>
      </c>
      <c r="AR2346" s="181"/>
      <c r="AS2346" s="181"/>
      <c r="AT2346" s="181"/>
      <c r="AU2346" s="181"/>
      <c r="AY2346" s="181"/>
      <c r="BB2346" s="181"/>
      <c r="BC2346" s="181"/>
      <c r="BD2346" s="181"/>
      <c r="BE2346" s="181"/>
      <c r="BI2346" s="181"/>
      <c r="BL2346" s="181"/>
      <c r="BM2346" s="181"/>
      <c r="BN2346" s="181"/>
      <c r="BO2346" s="181"/>
      <c r="BS2346" s="181"/>
    </row>
    <row r="2347" spans="41:71">
      <c r="AO2347" s="38">
        <f t="shared" si="418"/>
        <v>0</v>
      </c>
      <c r="AP2347" s="38">
        <f t="shared" si="419"/>
        <v>0</v>
      </c>
      <c r="AR2347" s="181"/>
      <c r="AS2347" s="181"/>
      <c r="AT2347" s="181"/>
      <c r="AU2347" s="181"/>
      <c r="AY2347" s="181"/>
      <c r="BB2347" s="181"/>
      <c r="BC2347" s="181"/>
      <c r="BD2347" s="181"/>
      <c r="BE2347" s="181"/>
      <c r="BI2347" s="181"/>
      <c r="BL2347" s="181"/>
      <c r="BM2347" s="181"/>
      <c r="BN2347" s="181"/>
      <c r="BO2347" s="181"/>
      <c r="BS2347" s="181"/>
    </row>
    <row r="2348" spans="41:71">
      <c r="AO2348" s="38">
        <f t="shared" si="418"/>
        <v>0</v>
      </c>
      <c r="AP2348" s="38">
        <f t="shared" si="419"/>
        <v>0</v>
      </c>
      <c r="AR2348" s="181"/>
      <c r="AS2348" s="181"/>
      <c r="AT2348" s="181"/>
      <c r="AU2348" s="181"/>
      <c r="AY2348" s="181"/>
      <c r="BB2348" s="181"/>
      <c r="BC2348" s="181"/>
      <c r="BD2348" s="181"/>
      <c r="BE2348" s="181"/>
      <c r="BI2348" s="181"/>
      <c r="BL2348" s="181"/>
      <c r="BM2348" s="181"/>
      <c r="BN2348" s="181"/>
      <c r="BO2348" s="181"/>
      <c r="BS2348" s="181"/>
    </row>
    <row r="2349" spans="41:71">
      <c r="AO2349" s="38">
        <f t="shared" si="418"/>
        <v>0</v>
      </c>
      <c r="AP2349" s="38">
        <f t="shared" si="419"/>
        <v>0</v>
      </c>
      <c r="AR2349" s="181"/>
      <c r="AS2349" s="181"/>
      <c r="AT2349" s="181"/>
      <c r="AU2349" s="181"/>
      <c r="AY2349" s="181"/>
      <c r="BB2349" s="181"/>
      <c r="BC2349" s="181"/>
      <c r="BD2349" s="181"/>
      <c r="BE2349" s="181"/>
      <c r="BI2349" s="181"/>
      <c r="BL2349" s="181"/>
      <c r="BM2349" s="181"/>
      <c r="BN2349" s="181"/>
      <c r="BO2349" s="181"/>
      <c r="BS2349" s="181"/>
    </row>
    <row r="2350" spans="41:71">
      <c r="AO2350" s="38">
        <f t="shared" si="418"/>
        <v>0</v>
      </c>
      <c r="AP2350" s="38">
        <f t="shared" si="419"/>
        <v>0</v>
      </c>
      <c r="AR2350" s="181"/>
      <c r="AS2350" s="181"/>
      <c r="AT2350" s="181"/>
      <c r="AU2350" s="181"/>
      <c r="AY2350" s="181"/>
      <c r="BB2350" s="181"/>
      <c r="BC2350" s="181"/>
      <c r="BD2350" s="181"/>
      <c r="BE2350" s="181"/>
      <c r="BI2350" s="181"/>
      <c r="BL2350" s="181"/>
      <c r="BM2350" s="181"/>
      <c r="BN2350" s="181"/>
      <c r="BO2350" s="181"/>
      <c r="BS2350" s="181"/>
    </row>
    <row r="2351" spans="41:71">
      <c r="AO2351" s="38">
        <f t="shared" si="418"/>
        <v>0</v>
      </c>
      <c r="AP2351" s="38">
        <f t="shared" si="419"/>
        <v>0</v>
      </c>
      <c r="AR2351" s="181"/>
      <c r="AS2351" s="181"/>
      <c r="AT2351" s="181"/>
      <c r="AU2351" s="181"/>
      <c r="AY2351" s="181"/>
      <c r="BB2351" s="181"/>
      <c r="BC2351" s="181"/>
      <c r="BD2351" s="181"/>
      <c r="BE2351" s="181"/>
      <c r="BI2351" s="181"/>
      <c r="BL2351" s="181"/>
      <c r="BM2351" s="181"/>
      <c r="BN2351" s="181"/>
      <c r="BO2351" s="181"/>
      <c r="BS2351" s="181"/>
    </row>
    <row r="2352" spans="41:71">
      <c r="AO2352" s="38">
        <f t="shared" si="418"/>
        <v>0</v>
      </c>
      <c r="AP2352" s="38">
        <f t="shared" si="419"/>
        <v>0</v>
      </c>
      <c r="AR2352" s="181"/>
      <c r="AS2352" s="181"/>
      <c r="AT2352" s="181"/>
      <c r="AU2352" s="181"/>
      <c r="AY2352" s="181"/>
      <c r="BB2352" s="181"/>
      <c r="BC2352" s="181"/>
      <c r="BD2352" s="181"/>
      <c r="BE2352" s="181"/>
      <c r="BI2352" s="181"/>
      <c r="BL2352" s="181"/>
      <c r="BM2352" s="181"/>
      <c r="BN2352" s="181"/>
      <c r="BO2352" s="181"/>
      <c r="BS2352" s="181"/>
    </row>
    <row r="2353" spans="41:71">
      <c r="AO2353" s="38">
        <f t="shared" si="418"/>
        <v>0</v>
      </c>
      <c r="AP2353" s="38">
        <f t="shared" si="419"/>
        <v>0</v>
      </c>
      <c r="AR2353" s="181"/>
      <c r="AS2353" s="181"/>
      <c r="AT2353" s="181"/>
      <c r="AU2353" s="181"/>
      <c r="AY2353" s="181"/>
      <c r="BB2353" s="181"/>
      <c r="BC2353" s="181"/>
      <c r="BD2353" s="181"/>
      <c r="BE2353" s="181"/>
      <c r="BI2353" s="181"/>
      <c r="BL2353" s="181"/>
      <c r="BM2353" s="181"/>
      <c r="BN2353" s="181"/>
      <c r="BO2353" s="181"/>
      <c r="BS2353" s="181"/>
    </row>
    <row r="2354" spans="41:71">
      <c r="AO2354" s="38">
        <f t="shared" si="418"/>
        <v>0</v>
      </c>
      <c r="AP2354" s="38">
        <f t="shared" si="419"/>
        <v>0</v>
      </c>
      <c r="AR2354" s="181"/>
      <c r="AS2354" s="181"/>
      <c r="AT2354" s="181"/>
      <c r="AU2354" s="181"/>
      <c r="AY2354" s="181"/>
      <c r="BB2354" s="181"/>
      <c r="BC2354" s="181"/>
      <c r="BD2354" s="181"/>
      <c r="BE2354" s="181"/>
      <c r="BI2354" s="181"/>
      <c r="BL2354" s="181"/>
      <c r="BM2354" s="181"/>
      <c r="BN2354" s="181"/>
      <c r="BO2354" s="181"/>
      <c r="BS2354" s="181"/>
    </row>
    <row r="2355" spans="41:71">
      <c r="AO2355" s="38">
        <f t="shared" si="418"/>
        <v>0</v>
      </c>
      <c r="AP2355" s="38">
        <f t="shared" si="419"/>
        <v>0</v>
      </c>
      <c r="AR2355" s="181"/>
      <c r="AS2355" s="181"/>
      <c r="AT2355" s="181"/>
      <c r="AU2355" s="181"/>
      <c r="AY2355" s="181"/>
      <c r="BB2355" s="181"/>
      <c r="BC2355" s="181"/>
      <c r="BD2355" s="181"/>
      <c r="BE2355" s="181"/>
      <c r="BI2355" s="181"/>
      <c r="BL2355" s="181"/>
      <c r="BM2355" s="181"/>
      <c r="BN2355" s="181"/>
      <c r="BO2355" s="181"/>
      <c r="BS2355" s="181"/>
    </row>
    <row r="2356" spans="41:71">
      <c r="AO2356" s="38">
        <f t="shared" si="418"/>
        <v>0</v>
      </c>
      <c r="AP2356" s="38">
        <f t="shared" si="419"/>
        <v>0</v>
      </c>
      <c r="AR2356" s="181"/>
      <c r="AS2356" s="181"/>
      <c r="AT2356" s="181"/>
      <c r="AU2356" s="181"/>
      <c r="AY2356" s="181"/>
      <c r="BB2356" s="181"/>
      <c r="BC2356" s="181"/>
      <c r="BD2356" s="181"/>
      <c r="BE2356" s="181"/>
      <c r="BI2356" s="181"/>
      <c r="BL2356" s="181"/>
      <c r="BM2356" s="181"/>
      <c r="BN2356" s="181"/>
      <c r="BO2356" s="181"/>
      <c r="BS2356" s="181"/>
    </row>
    <row r="2357" spans="41:71">
      <c r="AO2357" s="38">
        <f t="shared" si="418"/>
        <v>0</v>
      </c>
      <c r="AP2357" s="38">
        <f t="shared" si="419"/>
        <v>0</v>
      </c>
      <c r="AR2357" s="181"/>
      <c r="AS2357" s="181"/>
      <c r="AT2357" s="181"/>
      <c r="AU2357" s="181"/>
      <c r="AY2357" s="181"/>
      <c r="BB2357" s="181"/>
      <c r="BC2357" s="181"/>
      <c r="BD2357" s="181"/>
      <c r="BE2357" s="181"/>
      <c r="BI2357" s="181"/>
      <c r="BL2357" s="181"/>
      <c r="BM2357" s="181"/>
      <c r="BN2357" s="181"/>
      <c r="BO2357" s="181"/>
      <c r="BS2357" s="181"/>
    </row>
    <row r="2358" spans="41:71">
      <c r="AO2358" s="38">
        <f t="shared" si="418"/>
        <v>0</v>
      </c>
      <c r="AP2358" s="38">
        <f t="shared" si="419"/>
        <v>0</v>
      </c>
      <c r="AR2358" s="181"/>
      <c r="AS2358" s="181"/>
      <c r="AT2358" s="181"/>
      <c r="AU2358" s="181"/>
      <c r="AY2358" s="181"/>
      <c r="BB2358" s="181"/>
      <c r="BC2358" s="181"/>
      <c r="BD2358" s="181"/>
      <c r="BE2358" s="181"/>
      <c r="BI2358" s="181"/>
      <c r="BL2358" s="181"/>
      <c r="BM2358" s="181"/>
      <c r="BN2358" s="181"/>
      <c r="BO2358" s="181"/>
      <c r="BS2358" s="181"/>
    </row>
    <row r="2359" spans="41:71">
      <c r="AO2359" s="38">
        <f t="shared" ref="AO2359:AO2409" si="420">B2360+1-1</f>
        <v>0</v>
      </c>
      <c r="AP2359" s="38">
        <f t="shared" ref="AP2359:AP2409" si="421">A2360</f>
        <v>0</v>
      </c>
      <c r="AR2359" s="181"/>
      <c r="AS2359" s="181"/>
      <c r="AT2359" s="181"/>
      <c r="AU2359" s="181"/>
      <c r="AY2359" s="181"/>
      <c r="BB2359" s="181"/>
      <c r="BC2359" s="181"/>
      <c r="BD2359" s="181"/>
      <c r="BE2359" s="181"/>
      <c r="BI2359" s="181"/>
      <c r="BL2359" s="181"/>
      <c r="BM2359" s="181"/>
      <c r="BN2359" s="181"/>
      <c r="BO2359" s="181"/>
      <c r="BS2359" s="181"/>
    </row>
    <row r="2360" spans="41:71">
      <c r="AO2360" s="38">
        <f t="shared" si="420"/>
        <v>0</v>
      </c>
      <c r="AP2360" s="38">
        <f t="shared" si="421"/>
        <v>0</v>
      </c>
      <c r="AR2360" s="181"/>
      <c r="AS2360" s="181"/>
      <c r="AT2360" s="181"/>
      <c r="AU2360" s="181"/>
      <c r="AY2360" s="181"/>
      <c r="BB2360" s="181"/>
      <c r="BC2360" s="181"/>
      <c r="BD2360" s="181"/>
      <c r="BE2360" s="181"/>
      <c r="BI2360" s="181"/>
      <c r="BL2360" s="181"/>
      <c r="BM2360" s="181"/>
      <c r="BN2360" s="181"/>
      <c r="BO2360" s="181"/>
      <c r="BS2360" s="181"/>
    </row>
    <row r="2361" spans="41:71">
      <c r="AO2361" s="38">
        <f t="shared" si="420"/>
        <v>0</v>
      </c>
      <c r="AP2361" s="38">
        <f t="shared" si="421"/>
        <v>0</v>
      </c>
      <c r="AR2361" s="181"/>
      <c r="AS2361" s="181"/>
      <c r="AT2361" s="181"/>
      <c r="AU2361" s="181"/>
      <c r="AY2361" s="181"/>
      <c r="BB2361" s="181"/>
      <c r="BC2361" s="181"/>
      <c r="BD2361" s="181"/>
      <c r="BE2361" s="181"/>
      <c r="BI2361" s="181"/>
      <c r="BL2361" s="181"/>
      <c r="BM2361" s="181"/>
      <c r="BN2361" s="181"/>
      <c r="BO2361" s="181"/>
      <c r="BS2361" s="181"/>
    </row>
    <row r="2362" spans="41:71">
      <c r="AO2362" s="38">
        <f t="shared" si="420"/>
        <v>0</v>
      </c>
      <c r="AP2362" s="38">
        <f t="shared" si="421"/>
        <v>0</v>
      </c>
      <c r="AR2362" s="181"/>
      <c r="AS2362" s="181"/>
      <c r="AT2362" s="181"/>
      <c r="AU2362" s="181"/>
      <c r="AY2362" s="181"/>
      <c r="BB2362" s="181"/>
      <c r="BC2362" s="181"/>
      <c r="BD2362" s="181"/>
      <c r="BE2362" s="181"/>
      <c r="BI2362" s="181"/>
      <c r="BL2362" s="181"/>
      <c r="BM2362" s="181"/>
      <c r="BN2362" s="181"/>
      <c r="BO2362" s="181"/>
      <c r="BS2362" s="181"/>
    </row>
    <row r="2363" spans="41:71">
      <c r="AO2363" s="38">
        <f t="shared" si="420"/>
        <v>0</v>
      </c>
      <c r="AP2363" s="38">
        <f t="shared" si="421"/>
        <v>0</v>
      </c>
      <c r="AR2363" s="181"/>
      <c r="AS2363" s="181"/>
      <c r="AT2363" s="181"/>
      <c r="AU2363" s="181"/>
      <c r="AY2363" s="181"/>
      <c r="BB2363" s="181"/>
      <c r="BC2363" s="181"/>
      <c r="BD2363" s="181"/>
      <c r="BE2363" s="181"/>
      <c r="BI2363" s="181"/>
      <c r="BL2363" s="181"/>
      <c r="BM2363" s="181"/>
      <c r="BN2363" s="181"/>
      <c r="BO2363" s="181"/>
      <c r="BS2363" s="181"/>
    </row>
    <row r="2364" spans="41:71">
      <c r="AO2364" s="38">
        <f t="shared" si="420"/>
        <v>0</v>
      </c>
      <c r="AP2364" s="38">
        <f t="shared" si="421"/>
        <v>0</v>
      </c>
      <c r="AR2364" s="181"/>
      <c r="AS2364" s="181"/>
      <c r="AT2364" s="181"/>
      <c r="AU2364" s="181"/>
      <c r="AY2364" s="181"/>
      <c r="BB2364" s="181"/>
      <c r="BC2364" s="181"/>
      <c r="BD2364" s="181"/>
      <c r="BE2364" s="181"/>
      <c r="BI2364" s="181"/>
      <c r="BL2364" s="181"/>
      <c r="BM2364" s="181"/>
      <c r="BN2364" s="181"/>
      <c r="BO2364" s="181"/>
      <c r="BS2364" s="181"/>
    </row>
    <row r="2365" spans="41:71">
      <c r="AO2365" s="38">
        <f t="shared" si="420"/>
        <v>0</v>
      </c>
      <c r="AP2365" s="38">
        <f t="shared" si="421"/>
        <v>0</v>
      </c>
      <c r="AR2365" s="181"/>
      <c r="AS2365" s="181"/>
      <c r="AT2365" s="181"/>
      <c r="AU2365" s="181"/>
      <c r="AY2365" s="181"/>
      <c r="BB2365" s="181"/>
      <c r="BC2365" s="181"/>
      <c r="BD2365" s="181"/>
      <c r="BE2365" s="181"/>
      <c r="BI2365" s="181"/>
      <c r="BL2365" s="181"/>
      <c r="BM2365" s="181"/>
      <c r="BN2365" s="181"/>
      <c r="BO2365" s="181"/>
      <c r="BS2365" s="181"/>
    </row>
    <row r="2366" spans="41:71">
      <c r="AO2366" s="38">
        <f t="shared" si="420"/>
        <v>0</v>
      </c>
      <c r="AP2366" s="38">
        <f t="shared" si="421"/>
        <v>0</v>
      </c>
      <c r="AR2366" s="181"/>
      <c r="AS2366" s="181"/>
      <c r="AT2366" s="181"/>
      <c r="AU2366" s="181"/>
      <c r="AY2366" s="181"/>
      <c r="BB2366" s="181"/>
      <c r="BC2366" s="181"/>
      <c r="BD2366" s="181"/>
      <c r="BE2366" s="181"/>
      <c r="BI2366" s="181"/>
      <c r="BL2366" s="181"/>
      <c r="BM2366" s="181"/>
      <c r="BN2366" s="181"/>
      <c r="BO2366" s="181"/>
      <c r="BS2366" s="181"/>
    </row>
    <row r="2367" spans="41:71">
      <c r="AO2367" s="38">
        <f t="shared" si="420"/>
        <v>0</v>
      </c>
      <c r="AP2367" s="38">
        <f t="shared" si="421"/>
        <v>0</v>
      </c>
      <c r="AR2367" s="181"/>
      <c r="AS2367" s="181"/>
      <c r="AT2367" s="181"/>
      <c r="AU2367" s="181"/>
      <c r="AY2367" s="181"/>
      <c r="BB2367" s="181"/>
      <c r="BC2367" s="181"/>
      <c r="BD2367" s="181"/>
      <c r="BE2367" s="181"/>
      <c r="BI2367" s="181"/>
      <c r="BL2367" s="181"/>
      <c r="BM2367" s="181"/>
      <c r="BN2367" s="181"/>
      <c r="BO2367" s="181"/>
      <c r="BS2367" s="181"/>
    </row>
    <row r="2368" spans="41:71">
      <c r="AO2368" s="38">
        <f t="shared" si="420"/>
        <v>0</v>
      </c>
      <c r="AP2368" s="38">
        <f t="shared" si="421"/>
        <v>0</v>
      </c>
      <c r="AR2368" s="181"/>
      <c r="AS2368" s="181"/>
      <c r="AT2368" s="181"/>
      <c r="AU2368" s="181"/>
      <c r="AY2368" s="181"/>
      <c r="BB2368" s="181"/>
      <c r="BC2368" s="181"/>
      <c r="BD2368" s="181"/>
      <c r="BE2368" s="181"/>
      <c r="BI2368" s="181"/>
      <c r="BL2368" s="181"/>
      <c r="BM2368" s="181"/>
      <c r="BN2368" s="181"/>
      <c r="BO2368" s="181"/>
      <c r="BS2368" s="181"/>
    </row>
    <row r="2369" spans="41:71">
      <c r="AO2369" s="38">
        <f t="shared" si="420"/>
        <v>0</v>
      </c>
      <c r="AP2369" s="38">
        <f t="shared" si="421"/>
        <v>0</v>
      </c>
      <c r="AR2369" s="181"/>
      <c r="AS2369" s="181"/>
      <c r="AT2369" s="181"/>
      <c r="AU2369" s="181"/>
      <c r="AY2369" s="181"/>
      <c r="BB2369" s="181"/>
      <c r="BC2369" s="181"/>
      <c r="BD2369" s="181"/>
      <c r="BE2369" s="181"/>
      <c r="BI2369" s="181"/>
      <c r="BL2369" s="181"/>
      <c r="BM2369" s="181"/>
      <c r="BN2369" s="181"/>
      <c r="BO2369" s="181"/>
      <c r="BS2369" s="181"/>
    </row>
    <row r="2370" spans="41:71">
      <c r="AO2370" s="38">
        <f t="shared" si="420"/>
        <v>0</v>
      </c>
      <c r="AP2370" s="38">
        <f t="shared" si="421"/>
        <v>0</v>
      </c>
      <c r="AR2370" s="181"/>
      <c r="AS2370" s="181"/>
      <c r="AT2370" s="181"/>
      <c r="AU2370" s="181"/>
      <c r="AY2370" s="181"/>
      <c r="BB2370" s="181"/>
      <c r="BC2370" s="181"/>
      <c r="BD2370" s="181"/>
      <c r="BE2370" s="181"/>
      <c r="BI2370" s="181"/>
      <c r="BL2370" s="181"/>
      <c r="BM2370" s="181"/>
      <c r="BN2370" s="181"/>
      <c r="BO2370" s="181"/>
      <c r="BS2370" s="181"/>
    </row>
    <row r="2371" spans="41:71">
      <c r="AO2371" s="38">
        <f t="shared" si="420"/>
        <v>0</v>
      </c>
      <c r="AP2371" s="38">
        <f t="shared" si="421"/>
        <v>0</v>
      </c>
      <c r="AR2371" s="181"/>
      <c r="AS2371" s="181"/>
      <c r="AT2371" s="181"/>
      <c r="AU2371" s="181"/>
      <c r="AY2371" s="181"/>
      <c r="BB2371" s="181"/>
      <c r="BC2371" s="181"/>
      <c r="BD2371" s="181"/>
      <c r="BE2371" s="181"/>
      <c r="BI2371" s="181"/>
      <c r="BL2371" s="181"/>
      <c r="BM2371" s="181"/>
      <c r="BN2371" s="181"/>
      <c r="BO2371" s="181"/>
      <c r="BS2371" s="181"/>
    </row>
    <row r="2372" spans="41:71">
      <c r="AO2372" s="38">
        <f t="shared" si="420"/>
        <v>0</v>
      </c>
      <c r="AP2372" s="38">
        <f t="shared" si="421"/>
        <v>0</v>
      </c>
      <c r="AR2372" s="181"/>
      <c r="AS2372" s="181"/>
      <c r="AT2372" s="181"/>
      <c r="AU2372" s="181"/>
      <c r="AY2372" s="181"/>
      <c r="BB2372" s="181"/>
      <c r="BC2372" s="181"/>
      <c r="BD2372" s="181"/>
      <c r="BE2372" s="181"/>
      <c r="BI2372" s="181"/>
      <c r="BL2372" s="181"/>
      <c r="BM2372" s="181"/>
      <c r="BN2372" s="181"/>
      <c r="BO2372" s="181"/>
      <c r="BS2372" s="181"/>
    </row>
    <row r="2373" spans="41:71">
      <c r="AO2373" s="38">
        <f t="shared" si="420"/>
        <v>0</v>
      </c>
      <c r="AP2373" s="38">
        <f t="shared" si="421"/>
        <v>0</v>
      </c>
      <c r="AR2373" s="181"/>
      <c r="AS2373" s="181"/>
      <c r="AT2373" s="181"/>
      <c r="AU2373" s="181"/>
      <c r="AY2373" s="181"/>
      <c r="BB2373" s="181"/>
      <c r="BC2373" s="181"/>
      <c r="BD2373" s="181"/>
      <c r="BE2373" s="181"/>
      <c r="BI2373" s="181"/>
      <c r="BL2373" s="181"/>
      <c r="BM2373" s="181"/>
      <c r="BN2373" s="181"/>
      <c r="BO2373" s="181"/>
      <c r="BS2373" s="181"/>
    </row>
    <row r="2374" spans="41:71">
      <c r="AO2374" s="38">
        <f t="shared" si="420"/>
        <v>0</v>
      </c>
      <c r="AP2374" s="38">
        <f t="shared" si="421"/>
        <v>0</v>
      </c>
      <c r="AR2374" s="181"/>
      <c r="AS2374" s="181"/>
      <c r="AT2374" s="181"/>
      <c r="AU2374" s="181"/>
      <c r="AY2374" s="181"/>
      <c r="BB2374" s="181"/>
      <c r="BC2374" s="181"/>
      <c r="BD2374" s="181"/>
      <c r="BE2374" s="181"/>
      <c r="BI2374" s="181"/>
      <c r="BL2374" s="181"/>
      <c r="BM2374" s="181"/>
      <c r="BN2374" s="181"/>
      <c r="BO2374" s="181"/>
      <c r="BS2374" s="181"/>
    </row>
    <row r="2375" spans="41:71">
      <c r="AO2375" s="38">
        <f t="shared" si="420"/>
        <v>0</v>
      </c>
      <c r="AP2375" s="38">
        <f t="shared" si="421"/>
        <v>0</v>
      </c>
      <c r="AR2375" s="181"/>
      <c r="AS2375" s="181"/>
      <c r="AT2375" s="181"/>
      <c r="AU2375" s="181"/>
      <c r="AY2375" s="181"/>
      <c r="BB2375" s="181"/>
      <c r="BC2375" s="181"/>
      <c r="BD2375" s="181"/>
      <c r="BE2375" s="181"/>
      <c r="BI2375" s="181"/>
      <c r="BL2375" s="181"/>
      <c r="BM2375" s="181"/>
      <c r="BN2375" s="181"/>
      <c r="BO2375" s="181"/>
      <c r="BS2375" s="181"/>
    </row>
    <row r="2376" spans="41:71">
      <c r="AO2376" s="38">
        <f t="shared" si="420"/>
        <v>0</v>
      </c>
      <c r="AP2376" s="38">
        <f t="shared" si="421"/>
        <v>0</v>
      </c>
      <c r="AR2376" s="181"/>
      <c r="AS2376" s="181"/>
      <c r="AT2376" s="181"/>
      <c r="AU2376" s="181"/>
      <c r="AY2376" s="181"/>
      <c r="BB2376" s="181"/>
      <c r="BC2376" s="181"/>
      <c r="BD2376" s="181"/>
      <c r="BE2376" s="181"/>
      <c r="BI2376" s="181"/>
      <c r="BL2376" s="181"/>
      <c r="BM2376" s="181"/>
      <c r="BN2376" s="181"/>
      <c r="BO2376" s="181"/>
      <c r="BS2376" s="181"/>
    </row>
    <row r="2377" spans="41:71">
      <c r="AO2377" s="38">
        <f t="shared" si="420"/>
        <v>0</v>
      </c>
      <c r="AP2377" s="38">
        <f t="shared" si="421"/>
        <v>0</v>
      </c>
      <c r="AR2377" s="181"/>
      <c r="AS2377" s="181"/>
      <c r="AT2377" s="181"/>
      <c r="AU2377" s="181"/>
      <c r="AY2377" s="181"/>
      <c r="BB2377" s="181"/>
      <c r="BC2377" s="181"/>
      <c r="BD2377" s="181"/>
      <c r="BE2377" s="181"/>
      <c r="BI2377" s="181"/>
      <c r="BL2377" s="181"/>
      <c r="BM2377" s="181"/>
      <c r="BN2377" s="181"/>
      <c r="BO2377" s="181"/>
      <c r="BS2377" s="181"/>
    </row>
    <row r="2378" spans="41:71">
      <c r="AO2378" s="38">
        <f t="shared" si="420"/>
        <v>0</v>
      </c>
      <c r="AP2378" s="38">
        <f t="shared" si="421"/>
        <v>0</v>
      </c>
      <c r="AR2378" s="181"/>
      <c r="AS2378" s="181"/>
      <c r="AT2378" s="181"/>
      <c r="AU2378" s="181"/>
      <c r="AY2378" s="181"/>
      <c r="BB2378" s="181"/>
      <c r="BC2378" s="181"/>
      <c r="BD2378" s="181"/>
      <c r="BE2378" s="181"/>
      <c r="BI2378" s="181"/>
      <c r="BL2378" s="181"/>
      <c r="BM2378" s="181"/>
      <c r="BN2378" s="181"/>
      <c r="BO2378" s="181"/>
      <c r="BS2378" s="181"/>
    </row>
    <row r="2379" spans="41:71">
      <c r="AO2379" s="38">
        <f t="shared" si="420"/>
        <v>0</v>
      </c>
      <c r="AP2379" s="38">
        <f t="shared" si="421"/>
        <v>0</v>
      </c>
      <c r="AR2379" s="181"/>
      <c r="AS2379" s="181"/>
      <c r="AT2379" s="181"/>
      <c r="AU2379" s="181"/>
      <c r="AY2379" s="181"/>
      <c r="BB2379" s="181"/>
      <c r="BC2379" s="181"/>
      <c r="BD2379" s="181"/>
      <c r="BE2379" s="181"/>
      <c r="BI2379" s="181"/>
      <c r="BL2379" s="181"/>
      <c r="BM2379" s="181"/>
      <c r="BN2379" s="181"/>
      <c r="BO2379" s="181"/>
      <c r="BS2379" s="181"/>
    </row>
    <row r="2380" spans="41:71">
      <c r="AO2380" s="38">
        <f t="shared" si="420"/>
        <v>0</v>
      </c>
      <c r="AP2380" s="38">
        <f t="shared" si="421"/>
        <v>0</v>
      </c>
      <c r="AR2380" s="181"/>
      <c r="AS2380" s="181"/>
      <c r="AT2380" s="181"/>
      <c r="AU2380" s="181"/>
      <c r="AY2380" s="181"/>
      <c r="BB2380" s="181"/>
      <c r="BC2380" s="181"/>
      <c r="BD2380" s="181"/>
      <c r="BE2380" s="181"/>
      <c r="BI2380" s="181"/>
      <c r="BL2380" s="181"/>
      <c r="BM2380" s="181"/>
      <c r="BN2380" s="181"/>
      <c r="BO2380" s="181"/>
      <c r="BS2380" s="181"/>
    </row>
    <row r="2381" spans="41:71">
      <c r="AO2381" s="38">
        <f t="shared" si="420"/>
        <v>0</v>
      </c>
      <c r="AP2381" s="38">
        <f t="shared" si="421"/>
        <v>0</v>
      </c>
      <c r="AR2381" s="181"/>
      <c r="AS2381" s="181"/>
      <c r="AT2381" s="181"/>
      <c r="AU2381" s="181"/>
      <c r="AY2381" s="181"/>
      <c r="BB2381" s="181"/>
      <c r="BC2381" s="181"/>
      <c r="BD2381" s="181"/>
      <c r="BE2381" s="181"/>
      <c r="BI2381" s="181"/>
      <c r="BL2381" s="181"/>
      <c r="BM2381" s="181"/>
      <c r="BN2381" s="181"/>
      <c r="BO2381" s="181"/>
      <c r="BS2381" s="181"/>
    </row>
    <row r="2382" spans="41:71">
      <c r="AO2382" s="38">
        <f t="shared" si="420"/>
        <v>0</v>
      </c>
      <c r="AP2382" s="38">
        <f t="shared" si="421"/>
        <v>0</v>
      </c>
      <c r="AR2382" s="181"/>
      <c r="AS2382" s="181"/>
      <c r="AT2382" s="181"/>
      <c r="AU2382" s="181"/>
      <c r="AY2382" s="181"/>
      <c r="BB2382" s="181"/>
      <c r="BC2382" s="181"/>
      <c r="BD2382" s="181"/>
      <c r="BE2382" s="181"/>
      <c r="BI2382" s="181"/>
      <c r="BL2382" s="181"/>
      <c r="BM2382" s="181"/>
      <c r="BN2382" s="181"/>
      <c r="BO2382" s="181"/>
      <c r="BS2382" s="181"/>
    </row>
    <row r="2383" spans="41:71">
      <c r="AO2383" s="38">
        <f t="shared" si="420"/>
        <v>0</v>
      </c>
      <c r="AP2383" s="38">
        <f t="shared" si="421"/>
        <v>0</v>
      </c>
      <c r="AR2383" s="181"/>
      <c r="AS2383" s="181"/>
      <c r="AT2383" s="181"/>
      <c r="AU2383" s="181"/>
      <c r="AY2383" s="181"/>
      <c r="BB2383" s="181"/>
      <c r="BC2383" s="181"/>
      <c r="BD2383" s="181"/>
      <c r="BE2383" s="181"/>
      <c r="BI2383" s="181"/>
      <c r="BL2383" s="181"/>
      <c r="BM2383" s="181"/>
      <c r="BN2383" s="181"/>
      <c r="BO2383" s="181"/>
      <c r="BS2383" s="181"/>
    </row>
    <row r="2384" spans="41:71">
      <c r="AO2384" s="38">
        <f t="shared" si="420"/>
        <v>0</v>
      </c>
      <c r="AP2384" s="38">
        <f t="shared" si="421"/>
        <v>0</v>
      </c>
      <c r="AR2384" s="181"/>
      <c r="AS2384" s="181"/>
      <c r="AT2384" s="181"/>
      <c r="AU2384" s="181"/>
      <c r="AY2384" s="181"/>
      <c r="BB2384" s="181"/>
      <c r="BC2384" s="181"/>
      <c r="BD2384" s="181"/>
      <c r="BE2384" s="181"/>
      <c r="BI2384" s="181"/>
      <c r="BL2384" s="181"/>
      <c r="BM2384" s="181"/>
      <c r="BN2384" s="181"/>
      <c r="BO2384" s="181"/>
      <c r="BS2384" s="181"/>
    </row>
    <row r="2385" spans="41:71">
      <c r="AO2385" s="38">
        <f t="shared" si="420"/>
        <v>0</v>
      </c>
      <c r="AP2385" s="38">
        <f t="shared" si="421"/>
        <v>0</v>
      </c>
      <c r="AR2385" s="181"/>
      <c r="AS2385" s="181"/>
      <c r="AT2385" s="181"/>
      <c r="AU2385" s="181"/>
      <c r="AY2385" s="181"/>
      <c r="BB2385" s="181"/>
      <c r="BC2385" s="181"/>
      <c r="BD2385" s="181"/>
      <c r="BE2385" s="181"/>
      <c r="BI2385" s="181"/>
      <c r="BL2385" s="181"/>
      <c r="BM2385" s="181"/>
      <c r="BN2385" s="181"/>
      <c r="BO2385" s="181"/>
      <c r="BS2385" s="181"/>
    </row>
    <row r="2386" spans="41:71">
      <c r="AO2386" s="38">
        <f t="shared" si="420"/>
        <v>0</v>
      </c>
      <c r="AP2386" s="38">
        <f t="shared" si="421"/>
        <v>0</v>
      </c>
      <c r="AR2386" s="181"/>
      <c r="AS2386" s="181"/>
      <c r="AT2386" s="181"/>
      <c r="AU2386" s="181"/>
      <c r="AY2386" s="181"/>
      <c r="BB2386" s="181"/>
      <c r="BC2386" s="181"/>
      <c r="BD2386" s="181"/>
      <c r="BE2386" s="181"/>
      <c r="BI2386" s="181"/>
      <c r="BL2386" s="181"/>
      <c r="BM2386" s="181"/>
      <c r="BN2386" s="181"/>
      <c r="BO2386" s="181"/>
      <c r="BS2386" s="181"/>
    </row>
    <row r="2387" spans="41:71">
      <c r="AO2387" s="38">
        <f t="shared" si="420"/>
        <v>0</v>
      </c>
      <c r="AP2387" s="38">
        <f t="shared" si="421"/>
        <v>0</v>
      </c>
      <c r="AR2387" s="181"/>
      <c r="AS2387" s="181"/>
      <c r="AT2387" s="181"/>
      <c r="AU2387" s="181"/>
      <c r="AY2387" s="181"/>
      <c r="BB2387" s="181"/>
      <c r="BC2387" s="181"/>
      <c r="BD2387" s="181"/>
      <c r="BE2387" s="181"/>
      <c r="BI2387" s="181"/>
      <c r="BL2387" s="181"/>
      <c r="BM2387" s="181"/>
      <c r="BN2387" s="181"/>
      <c r="BO2387" s="181"/>
      <c r="BS2387" s="181"/>
    </row>
    <row r="2388" spans="41:71">
      <c r="AO2388" s="38">
        <f t="shared" si="420"/>
        <v>0</v>
      </c>
      <c r="AP2388" s="38">
        <f t="shared" si="421"/>
        <v>0</v>
      </c>
      <c r="AR2388" s="181"/>
      <c r="AS2388" s="181"/>
      <c r="AT2388" s="181"/>
      <c r="AU2388" s="181"/>
      <c r="AY2388" s="181"/>
      <c r="BB2388" s="181"/>
      <c r="BC2388" s="181"/>
      <c r="BD2388" s="181"/>
      <c r="BE2388" s="181"/>
      <c r="BI2388" s="181"/>
      <c r="BL2388" s="181"/>
      <c r="BM2388" s="181"/>
      <c r="BN2388" s="181"/>
      <c r="BO2388" s="181"/>
      <c r="BS2388" s="181"/>
    </row>
    <row r="2389" spans="41:71">
      <c r="AO2389" s="38">
        <f t="shared" si="420"/>
        <v>0</v>
      </c>
      <c r="AP2389" s="38">
        <f t="shared" si="421"/>
        <v>0</v>
      </c>
      <c r="AR2389" s="181"/>
      <c r="AS2389" s="181"/>
      <c r="AT2389" s="181"/>
      <c r="AU2389" s="181"/>
      <c r="AY2389" s="181"/>
      <c r="BB2389" s="181"/>
      <c r="BC2389" s="181"/>
      <c r="BD2389" s="181"/>
      <c r="BE2389" s="181"/>
      <c r="BI2389" s="181"/>
      <c r="BL2389" s="181"/>
      <c r="BM2389" s="181"/>
      <c r="BN2389" s="181"/>
      <c r="BO2389" s="181"/>
      <c r="BS2389" s="181"/>
    </row>
    <row r="2390" spans="41:71">
      <c r="AO2390" s="38">
        <f t="shared" si="420"/>
        <v>0</v>
      </c>
      <c r="AP2390" s="38">
        <f t="shared" si="421"/>
        <v>0</v>
      </c>
      <c r="AR2390" s="181"/>
      <c r="AS2390" s="181"/>
      <c r="AT2390" s="181"/>
      <c r="AU2390" s="181"/>
      <c r="AY2390" s="181"/>
      <c r="BB2390" s="181"/>
      <c r="BC2390" s="181"/>
      <c r="BD2390" s="181"/>
      <c r="BE2390" s="181"/>
      <c r="BI2390" s="181"/>
      <c r="BL2390" s="181"/>
      <c r="BM2390" s="181"/>
      <c r="BN2390" s="181"/>
      <c r="BO2390" s="181"/>
      <c r="BS2390" s="181"/>
    </row>
    <row r="2391" spans="41:71">
      <c r="AO2391" s="38">
        <f t="shared" si="420"/>
        <v>0</v>
      </c>
      <c r="AP2391" s="38">
        <f t="shared" si="421"/>
        <v>0</v>
      </c>
      <c r="AR2391" s="181"/>
      <c r="AS2391" s="181"/>
      <c r="AT2391" s="181"/>
      <c r="AU2391" s="181"/>
      <c r="AY2391" s="181"/>
      <c r="BB2391" s="181"/>
      <c r="BC2391" s="181"/>
      <c r="BD2391" s="181"/>
      <c r="BE2391" s="181"/>
      <c r="BI2391" s="181"/>
      <c r="BL2391" s="181"/>
      <c r="BM2391" s="181"/>
      <c r="BN2391" s="181"/>
      <c r="BO2391" s="181"/>
      <c r="BS2391" s="181"/>
    </row>
    <row r="2392" spans="41:71">
      <c r="AO2392" s="38">
        <f t="shared" si="420"/>
        <v>0</v>
      </c>
      <c r="AP2392" s="38">
        <f t="shared" si="421"/>
        <v>0</v>
      </c>
      <c r="AR2392" s="181"/>
      <c r="AS2392" s="181"/>
      <c r="AT2392" s="181"/>
      <c r="AU2392" s="181"/>
      <c r="AY2392" s="181"/>
      <c r="BB2392" s="181"/>
      <c r="BC2392" s="181"/>
      <c r="BD2392" s="181"/>
      <c r="BE2392" s="181"/>
      <c r="BI2392" s="181"/>
      <c r="BL2392" s="181"/>
      <c r="BM2392" s="181"/>
      <c r="BN2392" s="181"/>
      <c r="BO2392" s="181"/>
      <c r="BS2392" s="181"/>
    </row>
    <row r="2393" spans="41:71">
      <c r="AO2393" s="38">
        <f t="shared" si="420"/>
        <v>0</v>
      </c>
      <c r="AP2393" s="38">
        <f t="shared" si="421"/>
        <v>0</v>
      </c>
      <c r="AR2393" s="181"/>
      <c r="AS2393" s="181"/>
      <c r="AT2393" s="181"/>
      <c r="AU2393" s="181"/>
      <c r="AY2393" s="181"/>
      <c r="BB2393" s="181"/>
      <c r="BC2393" s="181"/>
      <c r="BD2393" s="181"/>
      <c r="BE2393" s="181"/>
      <c r="BI2393" s="181"/>
      <c r="BL2393" s="181"/>
      <c r="BM2393" s="181"/>
      <c r="BN2393" s="181"/>
      <c r="BO2393" s="181"/>
      <c r="BS2393" s="181"/>
    </row>
    <row r="2394" spans="41:71">
      <c r="AO2394" s="38">
        <f t="shared" si="420"/>
        <v>0</v>
      </c>
      <c r="AP2394" s="38">
        <f t="shared" si="421"/>
        <v>0</v>
      </c>
      <c r="AR2394" s="181"/>
      <c r="AS2394" s="181"/>
      <c r="AT2394" s="181"/>
      <c r="AU2394" s="181"/>
      <c r="AY2394" s="181"/>
      <c r="BB2394" s="181"/>
      <c r="BC2394" s="181"/>
      <c r="BD2394" s="181"/>
      <c r="BE2394" s="181"/>
      <c r="BI2394" s="181"/>
      <c r="BL2394" s="181"/>
      <c r="BM2394" s="181"/>
      <c r="BN2394" s="181"/>
      <c r="BO2394" s="181"/>
      <c r="BS2394" s="181"/>
    </row>
    <row r="2395" spans="41:71">
      <c r="AO2395" s="38">
        <f t="shared" si="420"/>
        <v>0</v>
      </c>
      <c r="AP2395" s="38">
        <f t="shared" si="421"/>
        <v>0</v>
      </c>
      <c r="AR2395" s="181"/>
      <c r="AS2395" s="181"/>
      <c r="AT2395" s="181"/>
      <c r="AU2395" s="181"/>
      <c r="AY2395" s="181"/>
      <c r="BB2395" s="181"/>
      <c r="BC2395" s="181"/>
      <c r="BD2395" s="181"/>
      <c r="BE2395" s="181"/>
      <c r="BI2395" s="181"/>
      <c r="BL2395" s="181"/>
      <c r="BM2395" s="181"/>
      <c r="BN2395" s="181"/>
      <c r="BO2395" s="181"/>
      <c r="BS2395" s="181"/>
    </row>
    <row r="2396" spans="41:71">
      <c r="AO2396" s="38">
        <f t="shared" si="420"/>
        <v>0</v>
      </c>
      <c r="AP2396" s="38">
        <f t="shared" si="421"/>
        <v>0</v>
      </c>
      <c r="AR2396" s="181"/>
      <c r="AS2396" s="181"/>
      <c r="AT2396" s="181"/>
      <c r="AU2396" s="181"/>
      <c r="AY2396" s="181"/>
      <c r="BB2396" s="181"/>
      <c r="BC2396" s="181"/>
      <c r="BD2396" s="181"/>
      <c r="BE2396" s="181"/>
      <c r="BI2396" s="181"/>
      <c r="BL2396" s="181"/>
      <c r="BM2396" s="181"/>
      <c r="BN2396" s="181"/>
      <c r="BO2396" s="181"/>
      <c r="BS2396" s="181"/>
    </row>
    <row r="2397" spans="41:71">
      <c r="AO2397" s="38">
        <f t="shared" si="420"/>
        <v>0</v>
      </c>
      <c r="AP2397" s="38">
        <f t="shared" si="421"/>
        <v>0</v>
      </c>
      <c r="AR2397" s="181"/>
      <c r="AS2397" s="181"/>
      <c r="AT2397" s="181"/>
      <c r="AU2397" s="181"/>
      <c r="AY2397" s="181"/>
      <c r="BB2397" s="181"/>
      <c r="BC2397" s="181"/>
      <c r="BD2397" s="181"/>
      <c r="BE2397" s="181"/>
      <c r="BI2397" s="181"/>
      <c r="BL2397" s="181"/>
      <c r="BM2397" s="181"/>
      <c r="BN2397" s="181"/>
      <c r="BO2397" s="181"/>
      <c r="BS2397" s="181"/>
    </row>
    <row r="2398" spans="41:71">
      <c r="AO2398" s="38">
        <f t="shared" si="420"/>
        <v>0</v>
      </c>
      <c r="AP2398" s="38">
        <f t="shared" si="421"/>
        <v>0</v>
      </c>
      <c r="AR2398" s="181"/>
      <c r="AS2398" s="181"/>
      <c r="AT2398" s="181"/>
      <c r="AU2398" s="181"/>
      <c r="AY2398" s="181"/>
      <c r="BB2398" s="181"/>
      <c r="BC2398" s="181"/>
      <c r="BD2398" s="181"/>
      <c r="BE2398" s="181"/>
      <c r="BI2398" s="181"/>
      <c r="BL2398" s="181"/>
      <c r="BM2398" s="181"/>
      <c r="BN2398" s="181"/>
      <c r="BO2398" s="181"/>
      <c r="BS2398" s="181"/>
    </row>
    <row r="2399" spans="41:71">
      <c r="AO2399" s="38">
        <f t="shared" si="420"/>
        <v>0</v>
      </c>
      <c r="AP2399" s="38">
        <f t="shared" si="421"/>
        <v>0</v>
      </c>
      <c r="AR2399" s="181"/>
      <c r="AS2399" s="181"/>
      <c r="AT2399" s="181"/>
      <c r="AU2399" s="181"/>
      <c r="AY2399" s="181"/>
      <c r="BB2399" s="181"/>
      <c r="BC2399" s="181"/>
      <c r="BD2399" s="181"/>
      <c r="BE2399" s="181"/>
      <c r="BI2399" s="181"/>
      <c r="BL2399" s="181"/>
      <c r="BM2399" s="181"/>
      <c r="BN2399" s="181"/>
      <c r="BO2399" s="181"/>
      <c r="BS2399" s="181"/>
    </row>
    <row r="2400" spans="41:71">
      <c r="AO2400" s="38">
        <f t="shared" si="420"/>
        <v>0</v>
      </c>
      <c r="AP2400" s="38">
        <f t="shared" si="421"/>
        <v>0</v>
      </c>
      <c r="AR2400" s="181"/>
      <c r="AS2400" s="181"/>
      <c r="AT2400" s="181"/>
      <c r="AU2400" s="181"/>
      <c r="AY2400" s="181"/>
      <c r="BB2400" s="181"/>
      <c r="BC2400" s="181"/>
      <c r="BD2400" s="181"/>
      <c r="BE2400" s="181"/>
      <c r="BI2400" s="181"/>
      <c r="BL2400" s="181"/>
      <c r="BM2400" s="181"/>
      <c r="BN2400" s="181"/>
      <c r="BO2400" s="181"/>
      <c r="BS2400" s="181"/>
    </row>
    <row r="2401" spans="41:71">
      <c r="AO2401" s="38">
        <f t="shared" si="420"/>
        <v>0</v>
      </c>
      <c r="AP2401" s="38">
        <f t="shared" si="421"/>
        <v>0</v>
      </c>
      <c r="AR2401" s="181"/>
      <c r="AS2401" s="181"/>
      <c r="AT2401" s="181"/>
      <c r="AU2401" s="181"/>
      <c r="AY2401" s="181"/>
      <c r="BB2401" s="181"/>
      <c r="BC2401" s="181"/>
      <c r="BD2401" s="181"/>
      <c r="BE2401" s="181"/>
      <c r="BI2401" s="181"/>
      <c r="BL2401" s="181"/>
      <c r="BM2401" s="181"/>
      <c r="BN2401" s="181"/>
      <c r="BO2401" s="181"/>
      <c r="BS2401" s="181"/>
    </row>
    <row r="2402" spans="41:71">
      <c r="AO2402" s="38">
        <f t="shared" si="420"/>
        <v>0</v>
      </c>
      <c r="AP2402" s="38">
        <f t="shared" si="421"/>
        <v>0</v>
      </c>
      <c r="AR2402" s="181"/>
      <c r="AS2402" s="181"/>
      <c r="AT2402" s="181"/>
      <c r="AU2402" s="181"/>
      <c r="AY2402" s="181"/>
      <c r="BB2402" s="181"/>
      <c r="BC2402" s="181"/>
      <c r="BD2402" s="181"/>
      <c r="BE2402" s="181"/>
      <c r="BI2402" s="181"/>
      <c r="BL2402" s="181"/>
      <c r="BM2402" s="181"/>
      <c r="BN2402" s="181"/>
      <c r="BO2402" s="181"/>
      <c r="BS2402" s="181"/>
    </row>
    <row r="2403" spans="41:71">
      <c r="AO2403" s="38">
        <f t="shared" si="420"/>
        <v>0</v>
      </c>
      <c r="AP2403" s="38">
        <f t="shared" si="421"/>
        <v>0</v>
      </c>
      <c r="AR2403" s="181"/>
      <c r="AS2403" s="181"/>
      <c r="AT2403" s="181"/>
      <c r="AU2403" s="181"/>
      <c r="AY2403" s="181"/>
      <c r="BB2403" s="181"/>
      <c r="BC2403" s="181"/>
      <c r="BD2403" s="181"/>
      <c r="BE2403" s="181"/>
      <c r="BI2403" s="181"/>
      <c r="BL2403" s="181"/>
      <c r="BM2403" s="181"/>
      <c r="BN2403" s="181"/>
      <c r="BO2403" s="181"/>
      <c r="BS2403" s="181"/>
    </row>
    <row r="2404" spans="41:71">
      <c r="AO2404" s="38">
        <f t="shared" si="420"/>
        <v>0</v>
      </c>
      <c r="AP2404" s="38">
        <f t="shared" si="421"/>
        <v>0</v>
      </c>
      <c r="AR2404" s="181"/>
      <c r="AS2404" s="181"/>
      <c r="AT2404" s="181"/>
      <c r="AU2404" s="181"/>
      <c r="AY2404" s="181"/>
      <c r="BB2404" s="181"/>
      <c r="BC2404" s="181"/>
      <c r="BD2404" s="181"/>
      <c r="BE2404" s="181"/>
      <c r="BI2404" s="181"/>
      <c r="BL2404" s="181"/>
      <c r="BM2404" s="181"/>
      <c r="BN2404" s="181"/>
      <c r="BO2404" s="181"/>
      <c r="BS2404" s="181"/>
    </row>
    <row r="2405" spans="41:71">
      <c r="AO2405" s="38">
        <f t="shared" si="420"/>
        <v>0</v>
      </c>
      <c r="AP2405" s="38">
        <f t="shared" si="421"/>
        <v>0</v>
      </c>
      <c r="AR2405" s="181"/>
      <c r="AS2405" s="181"/>
      <c r="AT2405" s="181"/>
      <c r="AU2405" s="181"/>
      <c r="AY2405" s="181"/>
      <c r="BB2405" s="181"/>
      <c r="BC2405" s="181"/>
      <c r="BD2405" s="181"/>
      <c r="BE2405" s="181"/>
      <c r="BI2405" s="181"/>
      <c r="BL2405" s="181"/>
      <c r="BM2405" s="181"/>
      <c r="BN2405" s="181"/>
      <c r="BO2405" s="181"/>
      <c r="BS2405" s="181"/>
    </row>
    <row r="2406" spans="41:71">
      <c r="AO2406" s="38">
        <f t="shared" si="420"/>
        <v>0</v>
      </c>
      <c r="AP2406" s="38">
        <f t="shared" si="421"/>
        <v>0</v>
      </c>
      <c r="AR2406" s="181"/>
      <c r="AS2406" s="181"/>
      <c r="AT2406" s="181"/>
      <c r="AU2406" s="181"/>
      <c r="AY2406" s="181"/>
      <c r="BB2406" s="181"/>
      <c r="BC2406" s="181"/>
      <c r="BD2406" s="181"/>
      <c r="BE2406" s="181"/>
      <c r="BI2406" s="181"/>
      <c r="BL2406" s="181"/>
      <c r="BM2406" s="181"/>
      <c r="BN2406" s="181"/>
      <c r="BO2406" s="181"/>
      <c r="BS2406" s="181"/>
    </row>
    <row r="2407" spans="41:71">
      <c r="AO2407" s="38">
        <f t="shared" si="420"/>
        <v>0</v>
      </c>
      <c r="AP2407" s="38">
        <f t="shared" si="421"/>
        <v>0</v>
      </c>
      <c r="AR2407" s="181"/>
      <c r="AS2407" s="181"/>
      <c r="AT2407" s="181"/>
      <c r="AU2407" s="181"/>
      <c r="AY2407" s="181"/>
      <c r="BB2407" s="181"/>
      <c r="BC2407" s="181"/>
      <c r="BD2407" s="181"/>
      <c r="BE2407" s="181"/>
      <c r="BI2407" s="181"/>
      <c r="BL2407" s="181"/>
      <c r="BM2407" s="181"/>
      <c r="BN2407" s="181"/>
      <c r="BO2407" s="181"/>
      <c r="BS2407" s="181"/>
    </row>
    <row r="2408" spans="41:71">
      <c r="AO2408" s="38">
        <f t="shared" si="420"/>
        <v>0</v>
      </c>
      <c r="AP2408" s="38">
        <f t="shared" si="421"/>
        <v>0</v>
      </c>
      <c r="AR2408" s="181"/>
      <c r="AS2408" s="181"/>
      <c r="AT2408" s="181"/>
      <c r="AU2408" s="181"/>
      <c r="AY2408" s="181"/>
      <c r="BB2408" s="181"/>
      <c r="BC2408" s="181"/>
      <c r="BD2408" s="181"/>
      <c r="BE2408" s="181"/>
      <c r="BI2408" s="181"/>
      <c r="BL2408" s="181"/>
      <c r="BM2408" s="181"/>
      <c r="BN2408" s="181"/>
      <c r="BO2408" s="181"/>
      <c r="BS2408" s="181"/>
    </row>
    <row r="2409" spans="41:71">
      <c r="AO2409" s="38">
        <f t="shared" si="420"/>
        <v>0</v>
      </c>
      <c r="AP2409" s="38">
        <f t="shared" si="421"/>
        <v>0</v>
      </c>
      <c r="AR2409" s="181"/>
      <c r="AS2409" s="181"/>
      <c r="AT2409" s="181"/>
      <c r="AU2409" s="181"/>
      <c r="AY2409" s="181"/>
      <c r="BB2409" s="181"/>
      <c r="BC2409" s="181"/>
      <c r="BD2409" s="181"/>
      <c r="BE2409" s="181"/>
      <c r="BI2409" s="181"/>
      <c r="BL2409" s="181"/>
      <c r="BM2409" s="181"/>
      <c r="BN2409" s="181"/>
      <c r="BO2409" s="181"/>
      <c r="BS2409" s="181"/>
    </row>
    <row r="2410" spans="41:71">
      <c r="AO2410" s="38">
        <f t="shared" ref="AO2410:AO2473" si="422">B2411+1-1</f>
        <v>0</v>
      </c>
      <c r="AP2410" s="38">
        <f t="shared" ref="AP2410:AP2473" si="423">A2411</f>
        <v>0</v>
      </c>
      <c r="AR2410" s="181"/>
      <c r="AS2410" s="181"/>
      <c r="AT2410" s="181"/>
      <c r="AU2410" s="181"/>
      <c r="AY2410" s="181"/>
      <c r="BB2410" s="181"/>
      <c r="BC2410" s="181"/>
      <c r="BD2410" s="181"/>
      <c r="BE2410" s="181"/>
      <c r="BI2410" s="181"/>
      <c r="BL2410" s="181"/>
      <c r="BM2410" s="181"/>
      <c r="BN2410" s="181"/>
      <c r="BO2410" s="181"/>
      <c r="BS2410" s="181"/>
    </row>
    <row r="2411" spans="41:71">
      <c r="AO2411" s="38">
        <f t="shared" si="422"/>
        <v>0</v>
      </c>
      <c r="AP2411" s="38">
        <f t="shared" si="423"/>
        <v>0</v>
      </c>
      <c r="AR2411" s="181"/>
      <c r="AS2411" s="181"/>
      <c r="AT2411" s="181"/>
      <c r="AU2411" s="181"/>
      <c r="AY2411" s="181"/>
      <c r="BB2411" s="181"/>
      <c r="BC2411" s="181"/>
      <c r="BD2411" s="181"/>
      <c r="BE2411" s="181"/>
      <c r="BI2411" s="181"/>
      <c r="BL2411" s="181"/>
      <c r="BM2411" s="181"/>
      <c r="BN2411" s="181"/>
      <c r="BO2411" s="181"/>
      <c r="BS2411" s="181"/>
    </row>
    <row r="2412" spans="41:71">
      <c r="AO2412" s="38">
        <f t="shared" si="422"/>
        <v>0</v>
      </c>
      <c r="AP2412" s="38">
        <f t="shared" si="423"/>
        <v>0</v>
      </c>
      <c r="AR2412" s="181"/>
      <c r="AS2412" s="181"/>
      <c r="AT2412" s="181"/>
      <c r="AU2412" s="181"/>
      <c r="AY2412" s="181"/>
      <c r="BB2412" s="181"/>
      <c r="BC2412" s="181"/>
      <c r="BD2412" s="181"/>
      <c r="BE2412" s="181"/>
      <c r="BI2412" s="181"/>
      <c r="BL2412" s="181"/>
      <c r="BM2412" s="181"/>
      <c r="BN2412" s="181"/>
      <c r="BO2412" s="181"/>
      <c r="BS2412" s="181"/>
    </row>
    <row r="2413" spans="41:71">
      <c r="AO2413" s="38">
        <f t="shared" si="422"/>
        <v>0</v>
      </c>
      <c r="AP2413" s="38">
        <f t="shared" si="423"/>
        <v>0</v>
      </c>
      <c r="AR2413" s="181"/>
      <c r="AS2413" s="181"/>
      <c r="AT2413" s="181"/>
      <c r="AU2413" s="181"/>
      <c r="AY2413" s="181"/>
      <c r="BB2413" s="181"/>
      <c r="BC2413" s="181"/>
      <c r="BD2413" s="181"/>
      <c r="BE2413" s="181"/>
      <c r="BI2413" s="181"/>
      <c r="BL2413" s="181"/>
      <c r="BM2413" s="181"/>
      <c r="BN2413" s="181"/>
      <c r="BO2413" s="181"/>
      <c r="BS2413" s="181"/>
    </row>
    <row r="2414" spans="41:71">
      <c r="AO2414" s="38">
        <f t="shared" si="422"/>
        <v>0</v>
      </c>
      <c r="AP2414" s="38">
        <f t="shared" si="423"/>
        <v>0</v>
      </c>
      <c r="AR2414" s="181"/>
      <c r="AS2414" s="181"/>
      <c r="AT2414" s="181"/>
      <c r="AU2414" s="181"/>
      <c r="AY2414" s="181"/>
      <c r="BB2414" s="181"/>
      <c r="BC2414" s="181"/>
      <c r="BD2414" s="181"/>
      <c r="BE2414" s="181"/>
      <c r="BI2414" s="181"/>
      <c r="BL2414" s="181"/>
      <c r="BM2414" s="181"/>
      <c r="BN2414" s="181"/>
      <c r="BO2414" s="181"/>
      <c r="BS2414" s="181"/>
    </row>
    <row r="2415" spans="41:71">
      <c r="AO2415" s="38">
        <f t="shared" si="422"/>
        <v>0</v>
      </c>
      <c r="AP2415" s="38">
        <f t="shared" si="423"/>
        <v>0</v>
      </c>
      <c r="AR2415" s="181"/>
      <c r="AS2415" s="181"/>
      <c r="AT2415" s="181"/>
      <c r="AU2415" s="181"/>
      <c r="AY2415" s="181"/>
      <c r="BB2415" s="181"/>
      <c r="BC2415" s="181"/>
      <c r="BD2415" s="181"/>
      <c r="BE2415" s="181"/>
      <c r="BI2415" s="181"/>
      <c r="BL2415" s="181"/>
      <c r="BM2415" s="181"/>
      <c r="BN2415" s="181"/>
      <c r="BO2415" s="181"/>
      <c r="BS2415" s="181"/>
    </row>
    <row r="2416" spans="41:71">
      <c r="AO2416" s="38">
        <f t="shared" si="422"/>
        <v>0</v>
      </c>
      <c r="AP2416" s="38">
        <f t="shared" si="423"/>
        <v>0</v>
      </c>
      <c r="AR2416" s="181"/>
      <c r="AS2416" s="181"/>
      <c r="AT2416" s="181"/>
      <c r="AU2416" s="181"/>
      <c r="AY2416" s="181"/>
      <c r="BB2416" s="181"/>
      <c r="BC2416" s="181"/>
      <c r="BD2416" s="181"/>
      <c r="BE2416" s="181"/>
      <c r="BI2416" s="181"/>
      <c r="BL2416" s="181"/>
      <c r="BM2416" s="181"/>
      <c r="BN2416" s="181"/>
      <c r="BO2416" s="181"/>
      <c r="BS2416" s="181"/>
    </row>
    <row r="2417" spans="41:71">
      <c r="AO2417" s="38">
        <f t="shared" si="422"/>
        <v>0</v>
      </c>
      <c r="AP2417" s="38">
        <f t="shared" si="423"/>
        <v>0</v>
      </c>
      <c r="AR2417" s="181"/>
      <c r="AS2417" s="181"/>
      <c r="AT2417" s="181"/>
      <c r="AU2417" s="181"/>
      <c r="AY2417" s="181"/>
      <c r="BB2417" s="181"/>
      <c r="BC2417" s="181"/>
      <c r="BD2417" s="181"/>
      <c r="BE2417" s="181"/>
      <c r="BI2417" s="181"/>
      <c r="BL2417" s="181"/>
      <c r="BM2417" s="181"/>
      <c r="BN2417" s="181"/>
      <c r="BO2417" s="181"/>
      <c r="BS2417" s="181"/>
    </row>
    <row r="2418" spans="41:71">
      <c r="AO2418" s="38">
        <f t="shared" si="422"/>
        <v>0</v>
      </c>
      <c r="AP2418" s="38">
        <f t="shared" si="423"/>
        <v>0</v>
      </c>
      <c r="AR2418" s="181"/>
      <c r="AS2418" s="181"/>
      <c r="AT2418" s="181"/>
      <c r="AU2418" s="181"/>
      <c r="AY2418" s="181"/>
      <c r="BB2418" s="181"/>
      <c r="BC2418" s="181"/>
      <c r="BD2418" s="181"/>
      <c r="BE2418" s="181"/>
      <c r="BI2418" s="181"/>
      <c r="BL2418" s="181"/>
      <c r="BM2418" s="181"/>
      <c r="BN2418" s="181"/>
      <c r="BO2418" s="181"/>
      <c r="BS2418" s="181"/>
    </row>
    <row r="2419" spans="41:71">
      <c r="AO2419" s="38">
        <f t="shared" si="422"/>
        <v>0</v>
      </c>
      <c r="AP2419" s="38">
        <f t="shared" si="423"/>
        <v>0</v>
      </c>
      <c r="AR2419" s="181"/>
      <c r="AS2419" s="181"/>
      <c r="AT2419" s="181"/>
      <c r="AU2419" s="181"/>
      <c r="AY2419" s="181"/>
      <c r="BB2419" s="181"/>
      <c r="BC2419" s="181"/>
      <c r="BD2419" s="181"/>
      <c r="BE2419" s="181"/>
      <c r="BI2419" s="181"/>
      <c r="BL2419" s="181"/>
      <c r="BM2419" s="181"/>
      <c r="BN2419" s="181"/>
      <c r="BO2419" s="181"/>
      <c r="BS2419" s="181"/>
    </row>
    <row r="2420" spans="41:71">
      <c r="AO2420" s="38">
        <f t="shared" si="422"/>
        <v>0</v>
      </c>
      <c r="AP2420" s="38">
        <f t="shared" si="423"/>
        <v>0</v>
      </c>
      <c r="AR2420" s="181"/>
      <c r="AS2420" s="181"/>
      <c r="AT2420" s="181"/>
      <c r="AU2420" s="181"/>
      <c r="AY2420" s="181"/>
      <c r="BB2420" s="181"/>
      <c r="BC2420" s="181"/>
      <c r="BD2420" s="181"/>
      <c r="BE2420" s="181"/>
      <c r="BI2420" s="181"/>
      <c r="BL2420" s="181"/>
      <c r="BM2420" s="181"/>
      <c r="BN2420" s="181"/>
      <c r="BO2420" s="181"/>
      <c r="BS2420" s="181"/>
    </row>
    <row r="2421" spans="41:71">
      <c r="AO2421" s="38">
        <f t="shared" si="422"/>
        <v>0</v>
      </c>
      <c r="AP2421" s="38">
        <f t="shared" si="423"/>
        <v>0</v>
      </c>
      <c r="AR2421" s="181"/>
      <c r="AS2421" s="181"/>
      <c r="AT2421" s="181"/>
      <c r="AU2421" s="181"/>
      <c r="AY2421" s="181"/>
      <c r="BB2421" s="181"/>
      <c r="BC2421" s="181"/>
      <c r="BD2421" s="181"/>
      <c r="BE2421" s="181"/>
      <c r="BI2421" s="181"/>
      <c r="BL2421" s="181"/>
      <c r="BM2421" s="181"/>
      <c r="BN2421" s="181"/>
      <c r="BO2421" s="181"/>
      <c r="BS2421" s="181"/>
    </row>
    <row r="2422" spans="41:71">
      <c r="AO2422" s="38">
        <f t="shared" si="422"/>
        <v>0</v>
      </c>
      <c r="AP2422" s="38">
        <f t="shared" si="423"/>
        <v>0</v>
      </c>
      <c r="AR2422" s="181"/>
      <c r="AS2422" s="181"/>
      <c r="AT2422" s="181"/>
      <c r="AU2422" s="181"/>
      <c r="AY2422" s="181"/>
      <c r="BB2422" s="181"/>
      <c r="BC2422" s="181"/>
      <c r="BD2422" s="181"/>
      <c r="BE2422" s="181"/>
      <c r="BI2422" s="181"/>
      <c r="BL2422" s="181"/>
      <c r="BM2422" s="181"/>
      <c r="BN2422" s="181"/>
      <c r="BO2422" s="181"/>
      <c r="BS2422" s="181"/>
    </row>
    <row r="2423" spans="41:71">
      <c r="AO2423" s="38">
        <f t="shared" si="422"/>
        <v>0</v>
      </c>
      <c r="AP2423" s="38">
        <f t="shared" si="423"/>
        <v>0</v>
      </c>
      <c r="AR2423" s="181"/>
      <c r="AS2423" s="181"/>
      <c r="AT2423" s="181"/>
      <c r="AU2423" s="181"/>
      <c r="AY2423" s="181"/>
      <c r="BB2423" s="181"/>
      <c r="BC2423" s="181"/>
      <c r="BD2423" s="181"/>
      <c r="BE2423" s="181"/>
      <c r="BI2423" s="181"/>
      <c r="BL2423" s="181"/>
      <c r="BM2423" s="181"/>
      <c r="BN2423" s="181"/>
      <c r="BO2423" s="181"/>
      <c r="BS2423" s="181"/>
    </row>
    <row r="2424" spans="41:71">
      <c r="AO2424" s="38">
        <f t="shared" si="422"/>
        <v>0</v>
      </c>
      <c r="AP2424" s="38">
        <f t="shared" si="423"/>
        <v>0</v>
      </c>
      <c r="AR2424" s="181"/>
      <c r="AS2424" s="181"/>
      <c r="AT2424" s="181"/>
      <c r="AU2424" s="181"/>
      <c r="AY2424" s="181"/>
      <c r="BB2424" s="181"/>
      <c r="BC2424" s="181"/>
      <c r="BD2424" s="181"/>
      <c r="BE2424" s="181"/>
      <c r="BI2424" s="181"/>
      <c r="BL2424" s="181"/>
      <c r="BM2424" s="181"/>
      <c r="BN2424" s="181"/>
      <c r="BO2424" s="181"/>
      <c r="BS2424" s="181"/>
    </row>
    <row r="2425" spans="41:71">
      <c r="AO2425" s="38">
        <f t="shared" si="422"/>
        <v>0</v>
      </c>
      <c r="AP2425" s="38">
        <f t="shared" si="423"/>
        <v>0</v>
      </c>
      <c r="AR2425" s="181"/>
      <c r="AS2425" s="181"/>
      <c r="AT2425" s="181"/>
      <c r="AU2425" s="181"/>
      <c r="AY2425" s="181"/>
      <c r="BB2425" s="181"/>
      <c r="BC2425" s="181"/>
      <c r="BD2425" s="181"/>
      <c r="BE2425" s="181"/>
      <c r="BI2425" s="181"/>
      <c r="BL2425" s="181"/>
      <c r="BM2425" s="181"/>
      <c r="BN2425" s="181"/>
      <c r="BO2425" s="181"/>
      <c r="BS2425" s="181"/>
    </row>
    <row r="2426" spans="41:71">
      <c r="AO2426" s="38">
        <f t="shared" si="422"/>
        <v>0</v>
      </c>
      <c r="AP2426" s="38">
        <f t="shared" si="423"/>
        <v>0</v>
      </c>
      <c r="AR2426" s="181"/>
      <c r="AS2426" s="181"/>
      <c r="AT2426" s="181"/>
      <c r="AU2426" s="181"/>
      <c r="AY2426" s="181"/>
      <c r="BB2426" s="181"/>
      <c r="BC2426" s="181"/>
      <c r="BD2426" s="181"/>
      <c r="BE2426" s="181"/>
      <c r="BI2426" s="181"/>
      <c r="BL2426" s="181"/>
      <c r="BM2426" s="181"/>
      <c r="BN2426" s="181"/>
      <c r="BO2426" s="181"/>
      <c r="BS2426" s="181"/>
    </row>
    <row r="2427" spans="41:71">
      <c r="AO2427" s="38">
        <f t="shared" si="422"/>
        <v>0</v>
      </c>
      <c r="AP2427" s="38">
        <f t="shared" si="423"/>
        <v>0</v>
      </c>
      <c r="AR2427" s="181"/>
      <c r="AS2427" s="181"/>
      <c r="AT2427" s="181"/>
      <c r="AU2427" s="181"/>
      <c r="AY2427" s="181"/>
      <c r="BB2427" s="181"/>
      <c r="BC2427" s="181"/>
      <c r="BD2427" s="181"/>
      <c r="BE2427" s="181"/>
      <c r="BI2427" s="181"/>
      <c r="BL2427" s="181"/>
      <c r="BM2427" s="181"/>
      <c r="BN2427" s="181"/>
      <c r="BO2427" s="181"/>
      <c r="BS2427" s="181"/>
    </row>
    <row r="2428" spans="41:71">
      <c r="AO2428" s="38">
        <f t="shared" si="422"/>
        <v>0</v>
      </c>
      <c r="AP2428" s="38">
        <f t="shared" si="423"/>
        <v>0</v>
      </c>
      <c r="AR2428" s="181"/>
      <c r="AS2428" s="181"/>
      <c r="AT2428" s="181"/>
      <c r="AU2428" s="181"/>
      <c r="AY2428" s="181"/>
      <c r="BB2428" s="181"/>
      <c r="BC2428" s="181"/>
      <c r="BD2428" s="181"/>
      <c r="BE2428" s="181"/>
      <c r="BI2428" s="181"/>
      <c r="BL2428" s="181"/>
      <c r="BM2428" s="181"/>
      <c r="BN2428" s="181"/>
      <c r="BO2428" s="181"/>
      <c r="BS2428" s="181"/>
    </row>
    <row r="2429" spans="41:71">
      <c r="AO2429" s="38">
        <f t="shared" si="422"/>
        <v>0</v>
      </c>
      <c r="AP2429" s="38">
        <f t="shared" si="423"/>
        <v>0</v>
      </c>
      <c r="AR2429" s="181"/>
      <c r="AS2429" s="181"/>
      <c r="AT2429" s="181"/>
      <c r="AU2429" s="181"/>
      <c r="AY2429" s="181"/>
      <c r="BB2429" s="181"/>
      <c r="BC2429" s="181"/>
      <c r="BD2429" s="181"/>
      <c r="BE2429" s="181"/>
      <c r="BI2429" s="181"/>
      <c r="BL2429" s="181"/>
      <c r="BM2429" s="181"/>
      <c r="BN2429" s="181"/>
      <c r="BO2429" s="181"/>
      <c r="BS2429" s="181"/>
    </row>
    <row r="2430" spans="41:71">
      <c r="AO2430" s="38">
        <f t="shared" si="422"/>
        <v>0</v>
      </c>
      <c r="AP2430" s="38">
        <f t="shared" si="423"/>
        <v>0</v>
      </c>
      <c r="AR2430" s="181"/>
      <c r="AS2430" s="181"/>
      <c r="AT2430" s="181"/>
      <c r="AU2430" s="181"/>
      <c r="AY2430" s="181"/>
      <c r="BB2430" s="181"/>
      <c r="BC2430" s="181"/>
      <c r="BD2430" s="181"/>
      <c r="BE2430" s="181"/>
      <c r="BI2430" s="181"/>
      <c r="BL2430" s="181"/>
      <c r="BM2430" s="181"/>
      <c r="BN2430" s="181"/>
      <c r="BO2430" s="181"/>
      <c r="BS2430" s="181"/>
    </row>
    <row r="2431" spans="41:71">
      <c r="AO2431" s="38">
        <f t="shared" si="422"/>
        <v>0</v>
      </c>
      <c r="AP2431" s="38">
        <f t="shared" si="423"/>
        <v>0</v>
      </c>
      <c r="AR2431" s="181"/>
      <c r="AS2431" s="181"/>
      <c r="AT2431" s="181"/>
      <c r="AU2431" s="181"/>
      <c r="AY2431" s="181"/>
      <c r="BB2431" s="181"/>
      <c r="BC2431" s="181"/>
      <c r="BD2431" s="181"/>
      <c r="BE2431" s="181"/>
      <c r="BI2431" s="181"/>
      <c r="BL2431" s="181"/>
      <c r="BM2431" s="181"/>
      <c r="BN2431" s="181"/>
      <c r="BO2431" s="181"/>
      <c r="BS2431" s="181"/>
    </row>
    <row r="2432" spans="41:71">
      <c r="AO2432" s="38">
        <f t="shared" si="422"/>
        <v>0</v>
      </c>
      <c r="AP2432" s="38">
        <f t="shared" si="423"/>
        <v>0</v>
      </c>
      <c r="AR2432" s="181"/>
      <c r="AS2432" s="181"/>
      <c r="AT2432" s="181"/>
      <c r="AU2432" s="181"/>
      <c r="AY2432" s="181"/>
      <c r="BB2432" s="181"/>
      <c r="BC2432" s="181"/>
      <c r="BD2432" s="181"/>
      <c r="BE2432" s="181"/>
      <c r="BI2432" s="181"/>
      <c r="BL2432" s="181"/>
      <c r="BM2432" s="181"/>
      <c r="BN2432" s="181"/>
      <c r="BO2432" s="181"/>
      <c r="BS2432" s="181"/>
    </row>
    <row r="2433" spans="41:71">
      <c r="AO2433" s="38">
        <f t="shared" si="422"/>
        <v>0</v>
      </c>
      <c r="AP2433" s="38">
        <f t="shared" si="423"/>
        <v>0</v>
      </c>
      <c r="AR2433" s="181"/>
      <c r="AS2433" s="181"/>
      <c r="AT2433" s="181"/>
      <c r="AU2433" s="181"/>
      <c r="AY2433" s="181"/>
      <c r="BB2433" s="181"/>
      <c r="BC2433" s="181"/>
      <c r="BD2433" s="181"/>
      <c r="BE2433" s="181"/>
      <c r="BI2433" s="181"/>
      <c r="BL2433" s="181"/>
      <c r="BM2433" s="181"/>
      <c r="BN2433" s="181"/>
      <c r="BO2433" s="181"/>
      <c r="BS2433" s="181"/>
    </row>
    <row r="2434" spans="41:71">
      <c r="AO2434" s="38">
        <f t="shared" si="422"/>
        <v>0</v>
      </c>
      <c r="AP2434" s="38">
        <f t="shared" si="423"/>
        <v>0</v>
      </c>
      <c r="AR2434" s="181"/>
      <c r="AS2434" s="181"/>
      <c r="AT2434" s="181"/>
      <c r="AU2434" s="181"/>
      <c r="AY2434" s="181"/>
      <c r="BB2434" s="181"/>
      <c r="BC2434" s="181"/>
      <c r="BD2434" s="181"/>
      <c r="BE2434" s="181"/>
      <c r="BI2434" s="181"/>
      <c r="BL2434" s="181"/>
      <c r="BM2434" s="181"/>
      <c r="BN2434" s="181"/>
      <c r="BO2434" s="181"/>
      <c r="BS2434" s="181"/>
    </row>
    <row r="2435" spans="41:71">
      <c r="AO2435" s="38">
        <f t="shared" si="422"/>
        <v>0</v>
      </c>
      <c r="AP2435" s="38">
        <f t="shared" si="423"/>
        <v>0</v>
      </c>
      <c r="AR2435" s="181"/>
      <c r="AS2435" s="181"/>
      <c r="AT2435" s="181"/>
      <c r="AU2435" s="181"/>
      <c r="AY2435" s="181"/>
      <c r="BB2435" s="181"/>
      <c r="BC2435" s="181"/>
      <c r="BD2435" s="181"/>
      <c r="BE2435" s="181"/>
      <c r="BI2435" s="181"/>
      <c r="BL2435" s="181"/>
      <c r="BM2435" s="181"/>
      <c r="BN2435" s="181"/>
      <c r="BO2435" s="181"/>
      <c r="BS2435" s="181"/>
    </row>
    <row r="2436" spans="41:71">
      <c r="AO2436" s="38">
        <f t="shared" si="422"/>
        <v>0</v>
      </c>
      <c r="AP2436" s="38">
        <f t="shared" si="423"/>
        <v>0</v>
      </c>
      <c r="AR2436" s="181"/>
      <c r="AS2436" s="181"/>
      <c r="AT2436" s="181"/>
      <c r="AU2436" s="181"/>
      <c r="AY2436" s="181"/>
      <c r="BB2436" s="181"/>
      <c r="BC2436" s="181"/>
      <c r="BD2436" s="181"/>
      <c r="BE2436" s="181"/>
      <c r="BI2436" s="181"/>
      <c r="BL2436" s="181"/>
      <c r="BM2436" s="181"/>
      <c r="BN2436" s="181"/>
      <c r="BO2436" s="181"/>
      <c r="BS2436" s="181"/>
    </row>
    <row r="2437" spans="41:71">
      <c r="AO2437" s="38">
        <f t="shared" si="422"/>
        <v>0</v>
      </c>
      <c r="AP2437" s="38">
        <f t="shared" si="423"/>
        <v>0</v>
      </c>
      <c r="AR2437" s="181"/>
      <c r="AS2437" s="181"/>
      <c r="AT2437" s="181"/>
      <c r="AU2437" s="181"/>
      <c r="AY2437" s="181"/>
      <c r="BB2437" s="181"/>
      <c r="BC2437" s="181"/>
      <c r="BD2437" s="181"/>
      <c r="BE2437" s="181"/>
      <c r="BI2437" s="181"/>
      <c r="BL2437" s="181"/>
      <c r="BM2437" s="181"/>
      <c r="BN2437" s="181"/>
      <c r="BO2437" s="181"/>
      <c r="BS2437" s="181"/>
    </row>
    <row r="2438" spans="41:71">
      <c r="AO2438" s="38">
        <f t="shared" si="422"/>
        <v>0</v>
      </c>
      <c r="AP2438" s="38">
        <f t="shared" si="423"/>
        <v>0</v>
      </c>
      <c r="AR2438" s="181"/>
      <c r="AS2438" s="181"/>
      <c r="AT2438" s="181"/>
      <c r="AU2438" s="181"/>
      <c r="AY2438" s="181"/>
      <c r="BB2438" s="181"/>
      <c r="BC2438" s="181"/>
      <c r="BD2438" s="181"/>
      <c r="BE2438" s="181"/>
      <c r="BI2438" s="181"/>
      <c r="BL2438" s="181"/>
      <c r="BM2438" s="181"/>
      <c r="BN2438" s="181"/>
      <c r="BO2438" s="181"/>
      <c r="BS2438" s="181"/>
    </row>
    <row r="2439" spans="41:71">
      <c r="AO2439" s="38">
        <f t="shared" si="422"/>
        <v>0</v>
      </c>
      <c r="AP2439" s="38">
        <f t="shared" si="423"/>
        <v>0</v>
      </c>
      <c r="AR2439" s="181"/>
      <c r="AS2439" s="181"/>
      <c r="AT2439" s="181"/>
      <c r="AU2439" s="181"/>
      <c r="AY2439" s="181"/>
      <c r="BB2439" s="181"/>
      <c r="BC2439" s="181"/>
      <c r="BD2439" s="181"/>
      <c r="BE2439" s="181"/>
      <c r="BI2439" s="181"/>
      <c r="BL2439" s="181"/>
      <c r="BM2439" s="181"/>
      <c r="BN2439" s="181"/>
      <c r="BO2439" s="181"/>
      <c r="BS2439" s="181"/>
    </row>
    <row r="2440" spans="41:71">
      <c r="AO2440" s="38">
        <f t="shared" si="422"/>
        <v>0</v>
      </c>
      <c r="AP2440" s="38">
        <f t="shared" si="423"/>
        <v>0</v>
      </c>
      <c r="AR2440" s="181"/>
      <c r="AS2440" s="181"/>
      <c r="AT2440" s="181"/>
      <c r="AU2440" s="181"/>
      <c r="AY2440" s="181"/>
      <c r="BB2440" s="181"/>
      <c r="BC2440" s="181"/>
      <c r="BD2440" s="181"/>
      <c r="BE2440" s="181"/>
      <c r="BI2440" s="181"/>
      <c r="BL2440" s="181"/>
      <c r="BM2440" s="181"/>
      <c r="BN2440" s="181"/>
      <c r="BO2440" s="181"/>
      <c r="BS2440" s="181"/>
    </row>
    <row r="2441" spans="41:71">
      <c r="AO2441" s="38">
        <f t="shared" si="422"/>
        <v>0</v>
      </c>
      <c r="AP2441" s="38">
        <f t="shared" si="423"/>
        <v>0</v>
      </c>
      <c r="AR2441" s="181"/>
      <c r="AS2441" s="181"/>
      <c r="AT2441" s="181"/>
      <c r="AU2441" s="181"/>
      <c r="AY2441" s="181"/>
      <c r="BB2441" s="181"/>
      <c r="BC2441" s="181"/>
      <c r="BD2441" s="181"/>
      <c r="BE2441" s="181"/>
      <c r="BI2441" s="181"/>
      <c r="BL2441" s="181"/>
      <c r="BM2441" s="181"/>
      <c r="BN2441" s="181"/>
      <c r="BO2441" s="181"/>
      <c r="BS2441" s="181"/>
    </row>
    <row r="2442" spans="41:71">
      <c r="AO2442" s="38">
        <f t="shared" si="422"/>
        <v>0</v>
      </c>
      <c r="AP2442" s="38">
        <f t="shared" si="423"/>
        <v>0</v>
      </c>
      <c r="AR2442" s="181"/>
      <c r="AS2442" s="181"/>
      <c r="AT2442" s="181"/>
      <c r="AU2442" s="181"/>
      <c r="AY2442" s="181"/>
      <c r="BB2442" s="181"/>
      <c r="BC2442" s="181"/>
      <c r="BD2442" s="181"/>
      <c r="BE2442" s="181"/>
      <c r="BI2442" s="181"/>
      <c r="BL2442" s="181"/>
      <c r="BM2442" s="181"/>
      <c r="BN2442" s="181"/>
      <c r="BO2442" s="181"/>
      <c r="BS2442" s="181"/>
    </row>
    <row r="2443" spans="41:71">
      <c r="AO2443" s="38">
        <f t="shared" si="422"/>
        <v>0</v>
      </c>
      <c r="AP2443" s="38">
        <f t="shared" si="423"/>
        <v>0</v>
      </c>
      <c r="AR2443" s="181"/>
      <c r="AS2443" s="181"/>
      <c r="AT2443" s="181"/>
      <c r="AU2443" s="181"/>
      <c r="AY2443" s="181"/>
      <c r="BB2443" s="181"/>
      <c r="BC2443" s="181"/>
      <c r="BD2443" s="181"/>
      <c r="BE2443" s="181"/>
      <c r="BI2443" s="181"/>
      <c r="BL2443" s="181"/>
      <c r="BM2443" s="181"/>
      <c r="BN2443" s="181"/>
      <c r="BO2443" s="181"/>
      <c r="BS2443" s="181"/>
    </row>
    <row r="2444" spans="41:71">
      <c r="AO2444" s="38">
        <f t="shared" si="422"/>
        <v>0</v>
      </c>
      <c r="AP2444" s="38">
        <f t="shared" si="423"/>
        <v>0</v>
      </c>
      <c r="AR2444" s="181"/>
      <c r="AS2444" s="181"/>
      <c r="AT2444" s="181"/>
      <c r="AU2444" s="181"/>
      <c r="AY2444" s="181"/>
      <c r="BB2444" s="181"/>
      <c r="BC2444" s="181"/>
      <c r="BD2444" s="181"/>
      <c r="BE2444" s="181"/>
      <c r="BI2444" s="181"/>
      <c r="BL2444" s="181"/>
      <c r="BM2444" s="181"/>
      <c r="BN2444" s="181"/>
      <c r="BO2444" s="181"/>
      <c r="BS2444" s="181"/>
    </row>
    <row r="2445" spans="41:71">
      <c r="AO2445" s="38">
        <f t="shared" si="422"/>
        <v>0</v>
      </c>
      <c r="AP2445" s="38">
        <f t="shared" si="423"/>
        <v>0</v>
      </c>
      <c r="AR2445" s="181"/>
      <c r="AS2445" s="181"/>
      <c r="AT2445" s="181"/>
      <c r="AU2445" s="181"/>
      <c r="AY2445" s="181"/>
      <c r="BB2445" s="181"/>
      <c r="BC2445" s="181"/>
      <c r="BD2445" s="181"/>
      <c r="BE2445" s="181"/>
      <c r="BI2445" s="181"/>
      <c r="BL2445" s="181"/>
      <c r="BM2445" s="181"/>
      <c r="BN2445" s="181"/>
      <c r="BO2445" s="181"/>
      <c r="BS2445" s="181"/>
    </row>
    <row r="2446" spans="41:71">
      <c r="AO2446" s="38">
        <f t="shared" si="422"/>
        <v>0</v>
      </c>
      <c r="AP2446" s="38">
        <f t="shared" si="423"/>
        <v>0</v>
      </c>
      <c r="AR2446" s="181"/>
      <c r="AS2446" s="181"/>
      <c r="AT2446" s="181"/>
      <c r="AU2446" s="181"/>
      <c r="AY2446" s="181"/>
      <c r="BB2446" s="181"/>
      <c r="BC2446" s="181"/>
      <c r="BD2446" s="181"/>
      <c r="BE2446" s="181"/>
      <c r="BI2446" s="181"/>
      <c r="BL2446" s="181"/>
      <c r="BM2446" s="181"/>
      <c r="BN2446" s="181"/>
      <c r="BO2446" s="181"/>
      <c r="BS2446" s="181"/>
    </row>
    <row r="2447" spans="41:71">
      <c r="AO2447" s="38">
        <f t="shared" si="422"/>
        <v>0</v>
      </c>
      <c r="AP2447" s="38">
        <f t="shared" si="423"/>
        <v>0</v>
      </c>
      <c r="AR2447" s="181"/>
      <c r="AS2447" s="181"/>
      <c r="AT2447" s="181"/>
      <c r="AU2447" s="181"/>
      <c r="AY2447" s="181"/>
      <c r="BB2447" s="181"/>
      <c r="BC2447" s="181"/>
      <c r="BD2447" s="181"/>
      <c r="BE2447" s="181"/>
      <c r="BI2447" s="181"/>
      <c r="BL2447" s="181"/>
      <c r="BM2447" s="181"/>
      <c r="BN2447" s="181"/>
      <c r="BO2447" s="181"/>
      <c r="BS2447" s="181"/>
    </row>
    <row r="2448" spans="41:71">
      <c r="AO2448" s="38">
        <f t="shared" si="422"/>
        <v>0</v>
      </c>
      <c r="AP2448" s="38">
        <f t="shared" si="423"/>
        <v>0</v>
      </c>
      <c r="AR2448" s="181"/>
      <c r="AS2448" s="181"/>
      <c r="AT2448" s="181"/>
      <c r="AU2448" s="181"/>
      <c r="AY2448" s="181"/>
      <c r="BB2448" s="181"/>
      <c r="BC2448" s="181"/>
      <c r="BD2448" s="181"/>
      <c r="BE2448" s="181"/>
      <c r="BI2448" s="181"/>
      <c r="BL2448" s="181"/>
      <c r="BM2448" s="181"/>
      <c r="BN2448" s="181"/>
      <c r="BO2448" s="181"/>
      <c r="BS2448" s="181"/>
    </row>
    <row r="2449" spans="41:71">
      <c r="AO2449" s="38">
        <f t="shared" si="422"/>
        <v>0</v>
      </c>
      <c r="AP2449" s="38">
        <f t="shared" si="423"/>
        <v>0</v>
      </c>
      <c r="AR2449" s="181"/>
      <c r="AS2449" s="181"/>
      <c r="AT2449" s="181"/>
      <c r="AU2449" s="181"/>
      <c r="AY2449" s="181"/>
      <c r="BB2449" s="181"/>
      <c r="BC2449" s="181"/>
      <c r="BD2449" s="181"/>
      <c r="BE2449" s="181"/>
      <c r="BI2449" s="181"/>
      <c r="BL2449" s="181"/>
      <c r="BM2449" s="181"/>
      <c r="BN2449" s="181"/>
      <c r="BO2449" s="181"/>
      <c r="BS2449" s="181"/>
    </row>
    <row r="2450" spans="41:71">
      <c r="AO2450" s="38">
        <f t="shared" si="422"/>
        <v>0</v>
      </c>
      <c r="AP2450" s="38">
        <f t="shared" si="423"/>
        <v>0</v>
      </c>
      <c r="AR2450" s="181"/>
      <c r="AS2450" s="181"/>
      <c r="AT2450" s="181"/>
      <c r="AU2450" s="181"/>
      <c r="AY2450" s="181"/>
      <c r="BB2450" s="181"/>
      <c r="BC2450" s="181"/>
      <c r="BD2450" s="181"/>
      <c r="BE2450" s="181"/>
      <c r="BI2450" s="181"/>
      <c r="BL2450" s="181"/>
      <c r="BM2450" s="181"/>
      <c r="BN2450" s="181"/>
      <c r="BO2450" s="181"/>
      <c r="BS2450" s="181"/>
    </row>
    <row r="2451" spans="41:71">
      <c r="AO2451" s="38">
        <f t="shared" si="422"/>
        <v>0</v>
      </c>
      <c r="AP2451" s="38">
        <f t="shared" si="423"/>
        <v>0</v>
      </c>
      <c r="AR2451" s="181"/>
      <c r="AS2451" s="181"/>
      <c r="AT2451" s="181"/>
      <c r="AU2451" s="181"/>
      <c r="AY2451" s="181"/>
      <c r="BB2451" s="181"/>
      <c r="BC2451" s="181"/>
      <c r="BD2451" s="181"/>
      <c r="BE2451" s="181"/>
      <c r="BI2451" s="181"/>
      <c r="BL2451" s="181"/>
      <c r="BM2451" s="181"/>
      <c r="BN2451" s="181"/>
      <c r="BO2451" s="181"/>
      <c r="BS2451" s="181"/>
    </row>
    <row r="2452" spans="41:71">
      <c r="AO2452" s="38">
        <f t="shared" si="422"/>
        <v>0</v>
      </c>
      <c r="AP2452" s="38">
        <f t="shared" si="423"/>
        <v>0</v>
      </c>
      <c r="AR2452" s="181"/>
      <c r="AS2452" s="181"/>
      <c r="AT2452" s="181"/>
      <c r="AU2452" s="181"/>
      <c r="AY2452" s="181"/>
      <c r="BB2452" s="181"/>
      <c r="BC2452" s="181"/>
      <c r="BD2452" s="181"/>
      <c r="BE2452" s="181"/>
      <c r="BI2452" s="181"/>
      <c r="BL2452" s="181"/>
      <c r="BM2452" s="181"/>
      <c r="BN2452" s="181"/>
      <c r="BO2452" s="181"/>
      <c r="BS2452" s="181"/>
    </row>
    <row r="2453" spans="41:71">
      <c r="AO2453" s="38">
        <f t="shared" si="422"/>
        <v>0</v>
      </c>
      <c r="AP2453" s="38">
        <f t="shared" si="423"/>
        <v>0</v>
      </c>
      <c r="AR2453" s="181"/>
      <c r="AS2453" s="181"/>
      <c r="AT2453" s="181"/>
      <c r="AU2453" s="181"/>
      <c r="AY2453" s="181"/>
      <c r="BB2453" s="181"/>
      <c r="BC2453" s="181"/>
      <c r="BD2453" s="181"/>
      <c r="BE2453" s="181"/>
      <c r="BI2453" s="181"/>
      <c r="BL2453" s="181"/>
      <c r="BM2453" s="181"/>
      <c r="BN2453" s="181"/>
      <c r="BO2453" s="181"/>
      <c r="BS2453" s="181"/>
    </row>
    <row r="2454" spans="41:71">
      <c r="AO2454" s="38">
        <f t="shared" si="422"/>
        <v>0</v>
      </c>
      <c r="AP2454" s="38">
        <f t="shared" si="423"/>
        <v>0</v>
      </c>
      <c r="AR2454" s="181"/>
      <c r="AS2454" s="181"/>
      <c r="AT2454" s="181"/>
      <c r="AU2454" s="181"/>
      <c r="AY2454" s="181"/>
      <c r="BB2454" s="181"/>
      <c r="BC2454" s="181"/>
      <c r="BD2454" s="181"/>
      <c r="BE2454" s="181"/>
      <c r="BI2454" s="181"/>
      <c r="BL2454" s="181"/>
      <c r="BM2454" s="181"/>
      <c r="BN2454" s="181"/>
      <c r="BO2454" s="181"/>
      <c r="BS2454" s="181"/>
    </row>
    <row r="2455" spans="41:71">
      <c r="AO2455" s="38">
        <f t="shared" si="422"/>
        <v>0</v>
      </c>
      <c r="AP2455" s="38">
        <f t="shared" si="423"/>
        <v>0</v>
      </c>
      <c r="AR2455" s="181"/>
      <c r="AS2455" s="181"/>
      <c r="AT2455" s="181"/>
      <c r="AU2455" s="181"/>
      <c r="AY2455" s="181"/>
      <c r="BB2455" s="181"/>
      <c r="BC2455" s="181"/>
      <c r="BD2455" s="181"/>
      <c r="BE2455" s="181"/>
      <c r="BI2455" s="181"/>
      <c r="BL2455" s="181"/>
      <c r="BM2455" s="181"/>
      <c r="BN2455" s="181"/>
      <c r="BO2455" s="181"/>
      <c r="BS2455" s="181"/>
    </row>
    <row r="2456" spans="41:71">
      <c r="AO2456" s="38">
        <f t="shared" si="422"/>
        <v>0</v>
      </c>
      <c r="AP2456" s="38">
        <f t="shared" si="423"/>
        <v>0</v>
      </c>
      <c r="AR2456" s="181"/>
      <c r="AS2456" s="181"/>
      <c r="AT2456" s="181"/>
      <c r="AU2456" s="181"/>
      <c r="AY2456" s="181"/>
      <c r="BB2456" s="181"/>
      <c r="BC2456" s="181"/>
      <c r="BD2456" s="181"/>
      <c r="BE2456" s="181"/>
      <c r="BI2456" s="181"/>
      <c r="BL2456" s="181"/>
      <c r="BM2456" s="181"/>
      <c r="BN2456" s="181"/>
      <c r="BO2456" s="181"/>
      <c r="BS2456" s="181"/>
    </row>
    <row r="2457" spans="41:71">
      <c r="AO2457" s="38">
        <f t="shared" si="422"/>
        <v>0</v>
      </c>
      <c r="AP2457" s="38">
        <f t="shared" si="423"/>
        <v>0</v>
      </c>
      <c r="AR2457" s="181"/>
      <c r="AS2457" s="181"/>
      <c r="AT2457" s="181"/>
      <c r="AU2457" s="181"/>
      <c r="AY2457" s="181"/>
      <c r="BB2457" s="181"/>
      <c r="BC2457" s="181"/>
      <c r="BD2457" s="181"/>
      <c r="BE2457" s="181"/>
      <c r="BI2457" s="181"/>
      <c r="BL2457" s="181"/>
      <c r="BM2457" s="181"/>
      <c r="BN2457" s="181"/>
      <c r="BO2457" s="181"/>
      <c r="BS2457" s="181"/>
    </row>
    <row r="2458" spans="41:71">
      <c r="AO2458" s="38">
        <f t="shared" si="422"/>
        <v>0</v>
      </c>
      <c r="AP2458" s="38">
        <f t="shared" si="423"/>
        <v>0</v>
      </c>
      <c r="AR2458" s="181"/>
      <c r="AS2458" s="181"/>
      <c r="AT2458" s="181"/>
      <c r="AU2458" s="181"/>
      <c r="AY2458" s="181"/>
      <c r="BB2458" s="181"/>
      <c r="BC2458" s="181"/>
      <c r="BD2458" s="181"/>
      <c r="BE2458" s="181"/>
      <c r="BI2458" s="181"/>
      <c r="BL2458" s="181"/>
      <c r="BM2458" s="181"/>
      <c r="BN2458" s="181"/>
      <c r="BO2458" s="181"/>
      <c r="BS2458" s="181"/>
    </row>
    <row r="2459" spans="41:71">
      <c r="AO2459" s="38">
        <f t="shared" si="422"/>
        <v>0</v>
      </c>
      <c r="AP2459" s="38">
        <f t="shared" si="423"/>
        <v>0</v>
      </c>
      <c r="AR2459" s="181"/>
      <c r="AS2459" s="181"/>
      <c r="AT2459" s="181"/>
      <c r="AU2459" s="181"/>
      <c r="AY2459" s="181"/>
      <c r="BB2459" s="181"/>
      <c r="BC2459" s="181"/>
      <c r="BD2459" s="181"/>
      <c r="BE2459" s="181"/>
      <c r="BI2459" s="181"/>
      <c r="BL2459" s="181"/>
      <c r="BM2459" s="181"/>
      <c r="BN2459" s="181"/>
      <c r="BO2459" s="181"/>
      <c r="BS2459" s="181"/>
    </row>
    <row r="2460" spans="41:71">
      <c r="AO2460" s="38">
        <f t="shared" si="422"/>
        <v>0</v>
      </c>
      <c r="AP2460" s="38">
        <f t="shared" si="423"/>
        <v>0</v>
      </c>
      <c r="AR2460" s="181"/>
      <c r="AS2460" s="181"/>
      <c r="AT2460" s="181"/>
      <c r="AU2460" s="181"/>
      <c r="AY2460" s="181"/>
      <c r="BB2460" s="181"/>
      <c r="BC2460" s="181"/>
      <c r="BD2460" s="181"/>
      <c r="BE2460" s="181"/>
      <c r="BI2460" s="181"/>
      <c r="BL2460" s="181"/>
      <c r="BM2460" s="181"/>
      <c r="BN2460" s="181"/>
      <c r="BO2460" s="181"/>
      <c r="BS2460" s="181"/>
    </row>
    <row r="2461" spans="41:71">
      <c r="AO2461" s="38">
        <f t="shared" si="422"/>
        <v>0</v>
      </c>
      <c r="AP2461" s="38">
        <f t="shared" si="423"/>
        <v>0</v>
      </c>
      <c r="AR2461" s="181"/>
      <c r="AS2461" s="181"/>
      <c r="AT2461" s="181"/>
      <c r="AU2461" s="181"/>
      <c r="AY2461" s="181"/>
      <c r="BB2461" s="181"/>
      <c r="BC2461" s="181"/>
      <c r="BD2461" s="181"/>
      <c r="BE2461" s="181"/>
      <c r="BI2461" s="181"/>
      <c r="BL2461" s="181"/>
      <c r="BM2461" s="181"/>
      <c r="BN2461" s="181"/>
      <c r="BO2461" s="181"/>
      <c r="BS2461" s="181"/>
    </row>
    <row r="2462" spans="41:71">
      <c r="AO2462" s="38">
        <f t="shared" si="422"/>
        <v>0</v>
      </c>
      <c r="AP2462" s="38">
        <f t="shared" si="423"/>
        <v>0</v>
      </c>
      <c r="AR2462" s="181"/>
      <c r="AS2462" s="181"/>
      <c r="AT2462" s="181"/>
      <c r="AU2462" s="181"/>
      <c r="AY2462" s="181"/>
      <c r="BB2462" s="181"/>
      <c r="BC2462" s="181"/>
      <c r="BD2462" s="181"/>
      <c r="BE2462" s="181"/>
      <c r="BI2462" s="181"/>
      <c r="BL2462" s="181"/>
      <c r="BM2462" s="181"/>
      <c r="BN2462" s="181"/>
      <c r="BO2462" s="181"/>
      <c r="BS2462" s="181"/>
    </row>
    <row r="2463" spans="41:71">
      <c r="AO2463" s="38">
        <f t="shared" si="422"/>
        <v>0</v>
      </c>
      <c r="AP2463" s="38">
        <f t="shared" si="423"/>
        <v>0</v>
      </c>
      <c r="AR2463" s="181"/>
      <c r="AS2463" s="181"/>
      <c r="AT2463" s="181"/>
      <c r="AU2463" s="181"/>
      <c r="AY2463" s="181"/>
      <c r="BB2463" s="181"/>
      <c r="BC2463" s="181"/>
      <c r="BD2463" s="181"/>
      <c r="BE2463" s="181"/>
      <c r="BI2463" s="181"/>
      <c r="BL2463" s="181"/>
      <c r="BM2463" s="181"/>
      <c r="BN2463" s="181"/>
      <c r="BO2463" s="181"/>
      <c r="BS2463" s="181"/>
    </row>
    <row r="2464" spans="41:71">
      <c r="AO2464" s="38">
        <f t="shared" si="422"/>
        <v>0</v>
      </c>
      <c r="AP2464" s="38">
        <f t="shared" si="423"/>
        <v>0</v>
      </c>
      <c r="AR2464" s="181"/>
      <c r="AS2464" s="181"/>
      <c r="AT2464" s="181"/>
      <c r="AU2464" s="181"/>
      <c r="AY2464" s="181"/>
      <c r="BB2464" s="181"/>
      <c r="BC2464" s="181"/>
      <c r="BD2464" s="181"/>
      <c r="BE2464" s="181"/>
      <c r="BI2464" s="181"/>
      <c r="BL2464" s="181"/>
      <c r="BM2464" s="181"/>
      <c r="BN2464" s="181"/>
      <c r="BO2464" s="181"/>
      <c r="BS2464" s="181"/>
    </row>
    <row r="2465" spans="41:71">
      <c r="AO2465" s="38">
        <f t="shared" si="422"/>
        <v>0</v>
      </c>
      <c r="AP2465" s="38">
        <f t="shared" si="423"/>
        <v>0</v>
      </c>
      <c r="AR2465" s="181"/>
      <c r="AS2465" s="181"/>
      <c r="AT2465" s="181"/>
      <c r="AU2465" s="181"/>
      <c r="AY2465" s="181"/>
      <c r="BB2465" s="181"/>
      <c r="BC2465" s="181"/>
      <c r="BD2465" s="181"/>
      <c r="BE2465" s="181"/>
      <c r="BI2465" s="181"/>
      <c r="BL2465" s="181"/>
      <c r="BM2465" s="181"/>
      <c r="BN2465" s="181"/>
      <c r="BO2465" s="181"/>
      <c r="BS2465" s="181"/>
    </row>
    <row r="2466" spans="41:71">
      <c r="AO2466" s="38">
        <f t="shared" si="422"/>
        <v>0</v>
      </c>
      <c r="AP2466" s="38">
        <f t="shared" si="423"/>
        <v>0</v>
      </c>
      <c r="AR2466" s="181"/>
      <c r="AS2466" s="181"/>
      <c r="AT2466" s="181"/>
      <c r="AU2466" s="181"/>
      <c r="AY2466" s="181"/>
      <c r="BB2466" s="181"/>
      <c r="BC2466" s="181"/>
      <c r="BD2466" s="181"/>
      <c r="BE2466" s="181"/>
      <c r="BI2466" s="181"/>
      <c r="BL2466" s="181"/>
      <c r="BM2466" s="181"/>
      <c r="BN2466" s="181"/>
      <c r="BO2466" s="181"/>
      <c r="BS2466" s="181"/>
    </row>
    <row r="2467" spans="41:71">
      <c r="AO2467" s="38">
        <f t="shared" si="422"/>
        <v>0</v>
      </c>
      <c r="AP2467" s="38">
        <f t="shared" si="423"/>
        <v>0</v>
      </c>
      <c r="AR2467" s="181"/>
      <c r="AS2467" s="181"/>
      <c r="AT2467" s="181"/>
      <c r="AU2467" s="181"/>
      <c r="AY2467" s="181"/>
      <c r="BB2467" s="181"/>
      <c r="BC2467" s="181"/>
      <c r="BD2467" s="181"/>
      <c r="BE2467" s="181"/>
      <c r="BI2467" s="181"/>
      <c r="BL2467" s="181"/>
      <c r="BM2467" s="181"/>
      <c r="BN2467" s="181"/>
      <c r="BO2467" s="181"/>
      <c r="BS2467" s="181"/>
    </row>
    <row r="2468" spans="41:71">
      <c r="AO2468" s="38">
        <f t="shared" si="422"/>
        <v>0</v>
      </c>
      <c r="AP2468" s="38">
        <f t="shared" si="423"/>
        <v>0</v>
      </c>
      <c r="AR2468" s="181"/>
      <c r="AS2468" s="181"/>
      <c r="AT2468" s="181"/>
      <c r="AU2468" s="181"/>
      <c r="AY2468" s="181"/>
      <c r="BB2468" s="181"/>
      <c r="BC2468" s="181"/>
      <c r="BD2468" s="181"/>
      <c r="BE2468" s="181"/>
      <c r="BI2468" s="181"/>
      <c r="BL2468" s="181"/>
      <c r="BM2468" s="181"/>
      <c r="BN2468" s="181"/>
      <c r="BO2468" s="181"/>
      <c r="BS2468" s="181"/>
    </row>
    <row r="2469" spans="41:71">
      <c r="AO2469" s="38">
        <f t="shared" si="422"/>
        <v>0</v>
      </c>
      <c r="AP2469" s="38">
        <f t="shared" si="423"/>
        <v>0</v>
      </c>
      <c r="AR2469" s="181"/>
      <c r="AS2469" s="181"/>
      <c r="AT2469" s="181"/>
      <c r="AU2469" s="181"/>
      <c r="AY2469" s="181"/>
      <c r="BB2469" s="181"/>
      <c r="BC2469" s="181"/>
      <c r="BD2469" s="181"/>
      <c r="BE2469" s="181"/>
      <c r="BI2469" s="181"/>
      <c r="BL2469" s="181"/>
      <c r="BM2469" s="181"/>
      <c r="BN2469" s="181"/>
      <c r="BO2469" s="181"/>
      <c r="BS2469" s="181"/>
    </row>
    <row r="2470" spans="41:71">
      <c r="AO2470" s="38">
        <f t="shared" si="422"/>
        <v>0</v>
      </c>
      <c r="AP2470" s="38">
        <f t="shared" si="423"/>
        <v>0</v>
      </c>
      <c r="AR2470" s="181"/>
      <c r="AS2470" s="181"/>
      <c r="AT2470" s="181"/>
      <c r="AU2470" s="181"/>
      <c r="AY2470" s="181"/>
      <c r="BB2470" s="181"/>
      <c r="BC2470" s="181"/>
      <c r="BD2470" s="181"/>
      <c r="BE2470" s="181"/>
      <c r="BI2470" s="181"/>
      <c r="BL2470" s="181"/>
      <c r="BM2470" s="181"/>
      <c r="BN2470" s="181"/>
      <c r="BO2470" s="181"/>
      <c r="BS2470" s="181"/>
    </row>
    <row r="2471" spans="41:71">
      <c r="AO2471" s="38">
        <f t="shared" si="422"/>
        <v>0</v>
      </c>
      <c r="AP2471" s="38">
        <f t="shared" si="423"/>
        <v>0</v>
      </c>
      <c r="AR2471" s="181"/>
      <c r="AS2471" s="181"/>
      <c r="AT2471" s="181"/>
      <c r="AU2471" s="181"/>
      <c r="AY2471" s="181"/>
      <c r="BB2471" s="181"/>
      <c r="BC2471" s="181"/>
      <c r="BD2471" s="181"/>
      <c r="BE2471" s="181"/>
      <c r="BI2471" s="181"/>
      <c r="BL2471" s="181"/>
      <c r="BM2471" s="181"/>
      <c r="BN2471" s="181"/>
      <c r="BO2471" s="181"/>
      <c r="BS2471" s="181"/>
    </row>
    <row r="2472" spans="41:71">
      <c r="AO2472" s="38">
        <f t="shared" si="422"/>
        <v>0</v>
      </c>
      <c r="AP2472" s="38">
        <f t="shared" si="423"/>
        <v>0</v>
      </c>
      <c r="AR2472" s="181"/>
      <c r="AS2472" s="181"/>
      <c r="AT2472" s="181"/>
      <c r="AU2472" s="181"/>
      <c r="AY2472" s="181"/>
      <c r="BB2472" s="181"/>
      <c r="BC2472" s="181"/>
      <c r="BD2472" s="181"/>
      <c r="BE2472" s="181"/>
      <c r="BI2472" s="181"/>
      <c r="BL2472" s="181"/>
      <c r="BM2472" s="181"/>
      <c r="BN2472" s="181"/>
      <c r="BO2472" s="181"/>
      <c r="BS2472" s="181"/>
    </row>
    <row r="2473" spans="41:71">
      <c r="AO2473" s="38">
        <f t="shared" si="422"/>
        <v>0</v>
      </c>
      <c r="AP2473" s="38">
        <f t="shared" si="423"/>
        <v>0</v>
      </c>
      <c r="AR2473" s="181"/>
      <c r="AS2473" s="181"/>
      <c r="AT2473" s="181"/>
      <c r="AU2473" s="181"/>
      <c r="AY2473" s="181"/>
      <c r="BB2473" s="181"/>
      <c r="BC2473" s="181"/>
      <c r="BD2473" s="181"/>
      <c r="BE2473" s="181"/>
      <c r="BI2473" s="181"/>
      <c r="BL2473" s="181"/>
      <c r="BM2473" s="181"/>
      <c r="BN2473" s="181"/>
      <c r="BO2473" s="181"/>
      <c r="BS2473" s="181"/>
    </row>
    <row r="2474" spans="41:71">
      <c r="AO2474" s="38">
        <f t="shared" ref="AO2474:AO2537" si="424">B2475+1-1</f>
        <v>0</v>
      </c>
      <c r="AP2474" s="38">
        <f t="shared" ref="AP2474:AP2537" si="425">A2475</f>
        <v>0</v>
      </c>
      <c r="AR2474" s="181"/>
      <c r="AS2474" s="181"/>
      <c r="AT2474" s="181"/>
      <c r="AU2474" s="181"/>
      <c r="AY2474" s="181"/>
      <c r="BB2474" s="181"/>
      <c r="BC2474" s="181"/>
      <c r="BD2474" s="181"/>
      <c r="BE2474" s="181"/>
      <c r="BI2474" s="181"/>
      <c r="BL2474" s="181"/>
      <c r="BM2474" s="181"/>
      <c r="BN2474" s="181"/>
      <c r="BO2474" s="181"/>
      <c r="BS2474" s="181"/>
    </row>
    <row r="2475" spans="41:71">
      <c r="AO2475" s="38">
        <f t="shared" si="424"/>
        <v>0</v>
      </c>
      <c r="AP2475" s="38">
        <f t="shared" si="425"/>
        <v>0</v>
      </c>
      <c r="AR2475" s="181"/>
      <c r="AS2475" s="181"/>
      <c r="AT2475" s="181"/>
      <c r="AU2475" s="181"/>
      <c r="AY2475" s="181"/>
      <c r="BB2475" s="181"/>
      <c r="BC2475" s="181"/>
      <c r="BD2475" s="181"/>
      <c r="BE2475" s="181"/>
      <c r="BI2475" s="181"/>
      <c r="BL2475" s="181"/>
      <c r="BM2475" s="181"/>
      <c r="BN2475" s="181"/>
      <c r="BO2475" s="181"/>
      <c r="BS2475" s="181"/>
    </row>
    <row r="2476" spans="41:71">
      <c r="AO2476" s="38">
        <f t="shared" si="424"/>
        <v>0</v>
      </c>
      <c r="AP2476" s="38">
        <f t="shared" si="425"/>
        <v>0</v>
      </c>
      <c r="AR2476" s="181"/>
      <c r="AS2476" s="181"/>
      <c r="AT2476" s="181"/>
      <c r="AU2476" s="181"/>
      <c r="AY2476" s="181"/>
      <c r="BB2476" s="181"/>
      <c r="BC2476" s="181"/>
      <c r="BD2476" s="181"/>
      <c r="BE2476" s="181"/>
      <c r="BI2476" s="181"/>
      <c r="BL2476" s="181"/>
      <c r="BM2476" s="181"/>
      <c r="BN2476" s="181"/>
      <c r="BO2476" s="181"/>
      <c r="BS2476" s="181"/>
    </row>
    <row r="2477" spans="41:71">
      <c r="AO2477" s="38">
        <f t="shared" si="424"/>
        <v>0</v>
      </c>
      <c r="AP2477" s="38">
        <f t="shared" si="425"/>
        <v>0</v>
      </c>
      <c r="AR2477" s="181"/>
      <c r="AS2477" s="181"/>
      <c r="AT2477" s="181"/>
      <c r="AU2477" s="181"/>
      <c r="AY2477" s="181"/>
      <c r="BB2477" s="181"/>
      <c r="BC2477" s="181"/>
      <c r="BD2477" s="181"/>
      <c r="BE2477" s="181"/>
      <c r="BI2477" s="181"/>
      <c r="BL2477" s="181"/>
      <c r="BM2477" s="181"/>
      <c r="BN2477" s="181"/>
      <c r="BO2477" s="181"/>
      <c r="BS2477" s="181"/>
    </row>
    <row r="2478" spans="41:71">
      <c r="AO2478" s="38">
        <f t="shared" si="424"/>
        <v>0</v>
      </c>
      <c r="AP2478" s="38">
        <f t="shared" si="425"/>
        <v>0</v>
      </c>
      <c r="AR2478" s="181"/>
      <c r="AS2478" s="181"/>
      <c r="AT2478" s="181"/>
      <c r="AU2478" s="181"/>
      <c r="AY2478" s="181"/>
      <c r="BB2478" s="181"/>
      <c r="BC2478" s="181"/>
      <c r="BD2478" s="181"/>
      <c r="BE2478" s="181"/>
      <c r="BI2478" s="181"/>
      <c r="BL2478" s="181"/>
      <c r="BM2478" s="181"/>
      <c r="BN2478" s="181"/>
      <c r="BO2478" s="181"/>
      <c r="BS2478" s="181"/>
    </row>
    <row r="2479" spans="41:71">
      <c r="AO2479" s="38">
        <f t="shared" si="424"/>
        <v>0</v>
      </c>
      <c r="AP2479" s="38">
        <f t="shared" si="425"/>
        <v>0</v>
      </c>
      <c r="AR2479" s="181"/>
      <c r="AS2479" s="181"/>
      <c r="AT2479" s="181"/>
      <c r="AU2479" s="181"/>
      <c r="AY2479" s="181"/>
      <c r="BB2479" s="181"/>
      <c r="BC2479" s="181"/>
      <c r="BD2479" s="181"/>
      <c r="BE2479" s="181"/>
      <c r="BI2479" s="181"/>
      <c r="BL2479" s="181"/>
      <c r="BM2479" s="181"/>
      <c r="BN2479" s="181"/>
      <c r="BO2479" s="181"/>
      <c r="BS2479" s="181"/>
    </row>
    <row r="2480" spans="41:71">
      <c r="AO2480" s="38">
        <f t="shared" si="424"/>
        <v>0</v>
      </c>
      <c r="AP2480" s="38">
        <f t="shared" si="425"/>
        <v>0</v>
      </c>
      <c r="AR2480" s="181"/>
      <c r="AS2480" s="181"/>
      <c r="AT2480" s="181"/>
      <c r="AU2480" s="181"/>
      <c r="AY2480" s="181"/>
      <c r="BB2480" s="181"/>
      <c r="BC2480" s="181"/>
      <c r="BD2480" s="181"/>
      <c r="BE2480" s="181"/>
      <c r="BI2480" s="181"/>
      <c r="BL2480" s="181"/>
      <c r="BM2480" s="181"/>
      <c r="BN2480" s="181"/>
      <c r="BO2480" s="181"/>
      <c r="BS2480" s="181"/>
    </row>
    <row r="2481" spans="41:71">
      <c r="AO2481" s="38">
        <f t="shared" si="424"/>
        <v>0</v>
      </c>
      <c r="AP2481" s="38">
        <f t="shared" si="425"/>
        <v>0</v>
      </c>
      <c r="AR2481" s="181"/>
      <c r="AS2481" s="181"/>
      <c r="AT2481" s="181"/>
      <c r="AU2481" s="181"/>
      <c r="AY2481" s="181"/>
      <c r="BB2481" s="181"/>
      <c r="BC2481" s="181"/>
      <c r="BD2481" s="181"/>
      <c r="BE2481" s="181"/>
      <c r="BI2481" s="181"/>
      <c r="BL2481" s="181"/>
      <c r="BM2481" s="181"/>
      <c r="BN2481" s="181"/>
      <c r="BO2481" s="181"/>
      <c r="BS2481" s="181"/>
    </row>
    <row r="2482" spans="41:71">
      <c r="AO2482" s="38">
        <f t="shared" si="424"/>
        <v>0</v>
      </c>
      <c r="AP2482" s="38">
        <f t="shared" si="425"/>
        <v>0</v>
      </c>
      <c r="AR2482" s="181"/>
      <c r="AS2482" s="181"/>
      <c r="AT2482" s="181"/>
      <c r="AU2482" s="181"/>
      <c r="AY2482" s="181"/>
      <c r="BB2482" s="181"/>
      <c r="BC2482" s="181"/>
      <c r="BD2482" s="181"/>
      <c r="BE2482" s="181"/>
      <c r="BI2482" s="181"/>
      <c r="BL2482" s="181"/>
      <c r="BM2482" s="181"/>
      <c r="BN2482" s="181"/>
      <c r="BO2482" s="181"/>
      <c r="BS2482" s="181"/>
    </row>
    <row r="2483" spans="41:71">
      <c r="AO2483" s="38">
        <f t="shared" si="424"/>
        <v>0</v>
      </c>
      <c r="AP2483" s="38">
        <f t="shared" si="425"/>
        <v>0</v>
      </c>
      <c r="AR2483" s="181"/>
      <c r="AS2483" s="181"/>
      <c r="AT2483" s="181"/>
      <c r="AU2483" s="181"/>
      <c r="AY2483" s="181"/>
      <c r="BB2483" s="181"/>
      <c r="BC2483" s="181"/>
      <c r="BD2483" s="181"/>
      <c r="BE2483" s="181"/>
      <c r="BI2483" s="181"/>
      <c r="BL2483" s="181"/>
      <c r="BM2483" s="181"/>
      <c r="BN2483" s="181"/>
      <c r="BO2483" s="181"/>
      <c r="BS2483" s="181"/>
    </row>
    <row r="2484" spans="41:71">
      <c r="AO2484" s="38">
        <f t="shared" si="424"/>
        <v>0</v>
      </c>
      <c r="AP2484" s="38">
        <f t="shared" si="425"/>
        <v>0</v>
      </c>
      <c r="AR2484" s="181"/>
      <c r="AS2484" s="181"/>
      <c r="AT2484" s="181"/>
      <c r="AU2484" s="181"/>
      <c r="AY2484" s="181"/>
      <c r="BB2484" s="181"/>
      <c r="BC2484" s="181"/>
      <c r="BD2484" s="181"/>
      <c r="BE2484" s="181"/>
      <c r="BI2484" s="181"/>
      <c r="BL2484" s="181"/>
      <c r="BM2484" s="181"/>
      <c r="BN2484" s="181"/>
      <c r="BO2484" s="181"/>
      <c r="BS2484" s="181"/>
    </row>
    <row r="2485" spans="41:71">
      <c r="AO2485" s="38">
        <f t="shared" si="424"/>
        <v>0</v>
      </c>
      <c r="AP2485" s="38">
        <f t="shared" si="425"/>
        <v>0</v>
      </c>
      <c r="AR2485" s="181"/>
      <c r="AS2485" s="181"/>
      <c r="AT2485" s="181"/>
      <c r="AU2485" s="181"/>
      <c r="AY2485" s="181"/>
      <c r="BB2485" s="181"/>
      <c r="BC2485" s="181"/>
      <c r="BD2485" s="181"/>
      <c r="BE2485" s="181"/>
      <c r="BI2485" s="181"/>
      <c r="BL2485" s="181"/>
      <c r="BM2485" s="181"/>
      <c r="BN2485" s="181"/>
      <c r="BO2485" s="181"/>
      <c r="BS2485" s="181"/>
    </row>
    <row r="2486" spans="41:71">
      <c r="AO2486" s="38">
        <f t="shared" si="424"/>
        <v>0</v>
      </c>
      <c r="AP2486" s="38">
        <f t="shared" si="425"/>
        <v>0</v>
      </c>
      <c r="AR2486" s="181"/>
      <c r="AS2486" s="181"/>
      <c r="AT2486" s="181"/>
      <c r="AU2486" s="181"/>
      <c r="AY2486" s="181"/>
      <c r="BB2486" s="181"/>
      <c r="BC2486" s="181"/>
      <c r="BD2486" s="181"/>
      <c r="BE2486" s="181"/>
      <c r="BI2486" s="181"/>
      <c r="BL2486" s="181"/>
      <c r="BM2486" s="181"/>
      <c r="BN2486" s="181"/>
      <c r="BO2486" s="181"/>
      <c r="BS2486" s="181"/>
    </row>
    <row r="2487" spans="41:71">
      <c r="AO2487" s="38">
        <f t="shared" si="424"/>
        <v>0</v>
      </c>
      <c r="AP2487" s="38">
        <f t="shared" si="425"/>
        <v>0</v>
      </c>
      <c r="AR2487" s="181"/>
      <c r="AS2487" s="181"/>
      <c r="AT2487" s="181"/>
      <c r="AU2487" s="181"/>
      <c r="AY2487" s="181"/>
      <c r="BB2487" s="181"/>
      <c r="BC2487" s="181"/>
      <c r="BD2487" s="181"/>
      <c r="BE2487" s="181"/>
      <c r="BI2487" s="181"/>
      <c r="BL2487" s="181"/>
      <c r="BM2487" s="181"/>
      <c r="BN2487" s="181"/>
      <c r="BO2487" s="181"/>
      <c r="BS2487" s="181"/>
    </row>
    <row r="2488" spans="41:71">
      <c r="AO2488" s="38">
        <f t="shared" si="424"/>
        <v>0</v>
      </c>
      <c r="AP2488" s="38">
        <f t="shared" si="425"/>
        <v>0</v>
      </c>
      <c r="AR2488" s="181"/>
      <c r="AS2488" s="181"/>
      <c r="AT2488" s="181"/>
      <c r="AU2488" s="181"/>
      <c r="AY2488" s="181"/>
      <c r="BB2488" s="181"/>
      <c r="BC2488" s="181"/>
      <c r="BD2488" s="181"/>
      <c r="BE2488" s="181"/>
      <c r="BI2488" s="181"/>
      <c r="BL2488" s="181"/>
      <c r="BM2488" s="181"/>
      <c r="BN2488" s="181"/>
      <c r="BO2488" s="181"/>
      <c r="BS2488" s="181"/>
    </row>
    <row r="2489" spans="41:71">
      <c r="AO2489" s="38">
        <f t="shared" si="424"/>
        <v>0</v>
      </c>
      <c r="AP2489" s="38">
        <f t="shared" si="425"/>
        <v>0</v>
      </c>
      <c r="AR2489" s="181"/>
      <c r="AS2489" s="181"/>
      <c r="AT2489" s="181"/>
      <c r="AU2489" s="181"/>
      <c r="AY2489" s="181"/>
      <c r="BB2489" s="181"/>
      <c r="BC2489" s="181"/>
      <c r="BD2489" s="181"/>
      <c r="BE2489" s="181"/>
      <c r="BI2489" s="181"/>
      <c r="BL2489" s="181"/>
      <c r="BM2489" s="181"/>
      <c r="BN2489" s="181"/>
      <c r="BO2489" s="181"/>
      <c r="BS2489" s="181"/>
    </row>
    <row r="2490" spans="41:71">
      <c r="AO2490" s="38">
        <f t="shared" si="424"/>
        <v>0</v>
      </c>
      <c r="AP2490" s="38">
        <f t="shared" si="425"/>
        <v>0</v>
      </c>
      <c r="AR2490" s="181"/>
      <c r="AS2490" s="181"/>
      <c r="AT2490" s="181"/>
      <c r="AU2490" s="181"/>
      <c r="AY2490" s="181"/>
      <c r="BB2490" s="181"/>
      <c r="BC2490" s="181"/>
      <c r="BD2490" s="181"/>
      <c r="BE2490" s="181"/>
      <c r="BI2490" s="181"/>
      <c r="BL2490" s="181"/>
      <c r="BM2490" s="181"/>
      <c r="BN2490" s="181"/>
      <c r="BO2490" s="181"/>
      <c r="BS2490" s="181"/>
    </row>
    <row r="2491" spans="41:71">
      <c r="AO2491" s="38">
        <f t="shared" si="424"/>
        <v>0</v>
      </c>
      <c r="AP2491" s="38">
        <f t="shared" si="425"/>
        <v>0</v>
      </c>
      <c r="AR2491" s="181"/>
      <c r="AS2491" s="181"/>
      <c r="AT2491" s="181"/>
      <c r="AU2491" s="181"/>
      <c r="AY2491" s="181"/>
      <c r="BB2491" s="181"/>
      <c r="BC2491" s="181"/>
      <c r="BD2491" s="181"/>
      <c r="BE2491" s="181"/>
      <c r="BI2491" s="181"/>
      <c r="BL2491" s="181"/>
      <c r="BM2491" s="181"/>
      <c r="BN2491" s="181"/>
      <c r="BO2491" s="181"/>
      <c r="BS2491" s="181"/>
    </row>
    <row r="2492" spans="41:71">
      <c r="AO2492" s="38">
        <f t="shared" si="424"/>
        <v>0</v>
      </c>
      <c r="AP2492" s="38">
        <f t="shared" si="425"/>
        <v>0</v>
      </c>
      <c r="AR2492" s="181"/>
      <c r="AS2492" s="181"/>
      <c r="AT2492" s="181"/>
      <c r="AU2492" s="181"/>
      <c r="AY2492" s="181"/>
      <c r="BB2492" s="181"/>
      <c r="BC2492" s="181"/>
      <c r="BD2492" s="181"/>
      <c r="BE2492" s="181"/>
      <c r="BI2492" s="181"/>
      <c r="BL2492" s="181"/>
      <c r="BM2492" s="181"/>
      <c r="BN2492" s="181"/>
      <c r="BO2492" s="181"/>
      <c r="BS2492" s="181"/>
    </row>
    <row r="2493" spans="41:71">
      <c r="AO2493" s="38">
        <f t="shared" si="424"/>
        <v>0</v>
      </c>
      <c r="AP2493" s="38">
        <f t="shared" si="425"/>
        <v>0</v>
      </c>
      <c r="AR2493" s="181"/>
      <c r="AS2493" s="181"/>
      <c r="AT2493" s="181"/>
      <c r="AU2493" s="181"/>
      <c r="AY2493" s="181"/>
      <c r="BB2493" s="181"/>
      <c r="BC2493" s="181"/>
      <c r="BD2493" s="181"/>
      <c r="BE2493" s="181"/>
      <c r="BI2493" s="181"/>
      <c r="BL2493" s="181"/>
      <c r="BM2493" s="181"/>
      <c r="BN2493" s="181"/>
      <c r="BO2493" s="181"/>
      <c r="BS2493" s="181"/>
    </row>
    <row r="2494" spans="41:71">
      <c r="AO2494" s="38">
        <f t="shared" si="424"/>
        <v>0</v>
      </c>
      <c r="AP2494" s="38">
        <f t="shared" si="425"/>
        <v>0</v>
      </c>
      <c r="AR2494" s="181"/>
      <c r="AS2494" s="181"/>
      <c r="AT2494" s="181"/>
      <c r="AU2494" s="181"/>
      <c r="AY2494" s="181"/>
      <c r="BB2494" s="181"/>
      <c r="BC2494" s="181"/>
      <c r="BD2494" s="181"/>
      <c r="BE2494" s="181"/>
      <c r="BI2494" s="181"/>
      <c r="BL2494" s="181"/>
      <c r="BM2494" s="181"/>
      <c r="BN2494" s="181"/>
      <c r="BO2494" s="181"/>
      <c r="BS2494" s="181"/>
    </row>
    <row r="2495" spans="41:71">
      <c r="AO2495" s="38">
        <f t="shared" si="424"/>
        <v>0</v>
      </c>
      <c r="AP2495" s="38">
        <f t="shared" si="425"/>
        <v>0</v>
      </c>
      <c r="AR2495" s="181"/>
      <c r="AS2495" s="181"/>
      <c r="AT2495" s="181"/>
      <c r="AU2495" s="181"/>
      <c r="AY2495" s="181"/>
      <c r="BB2495" s="181"/>
      <c r="BC2495" s="181"/>
      <c r="BD2495" s="181"/>
      <c r="BE2495" s="181"/>
      <c r="BI2495" s="181"/>
      <c r="BL2495" s="181"/>
      <c r="BM2495" s="181"/>
      <c r="BN2495" s="181"/>
      <c r="BO2495" s="181"/>
      <c r="BS2495" s="181"/>
    </row>
    <row r="2496" spans="41:71">
      <c r="AO2496" s="38">
        <f t="shared" si="424"/>
        <v>0</v>
      </c>
      <c r="AP2496" s="38">
        <f t="shared" si="425"/>
        <v>0</v>
      </c>
      <c r="AR2496" s="181"/>
      <c r="AS2496" s="181"/>
      <c r="AT2496" s="181"/>
      <c r="AU2496" s="181"/>
      <c r="AY2496" s="181"/>
      <c r="BB2496" s="181"/>
      <c r="BC2496" s="181"/>
      <c r="BD2496" s="181"/>
      <c r="BE2496" s="181"/>
      <c r="BI2496" s="181"/>
      <c r="BL2496" s="181"/>
      <c r="BM2496" s="181"/>
      <c r="BN2496" s="181"/>
      <c r="BO2496" s="181"/>
      <c r="BS2496" s="181"/>
    </row>
    <row r="2497" spans="41:71">
      <c r="AO2497" s="38">
        <f t="shared" si="424"/>
        <v>0</v>
      </c>
      <c r="AP2497" s="38">
        <f t="shared" si="425"/>
        <v>0</v>
      </c>
      <c r="AR2497" s="181"/>
      <c r="AS2497" s="181"/>
      <c r="AT2497" s="181"/>
      <c r="AU2497" s="181"/>
      <c r="AY2497" s="181"/>
      <c r="BB2497" s="181"/>
      <c r="BC2497" s="181"/>
      <c r="BD2497" s="181"/>
      <c r="BE2497" s="181"/>
      <c r="BI2497" s="181"/>
      <c r="BL2497" s="181"/>
      <c r="BM2497" s="181"/>
      <c r="BN2497" s="181"/>
      <c r="BO2497" s="181"/>
      <c r="BS2497" s="181"/>
    </row>
    <row r="2498" spans="41:71">
      <c r="AO2498" s="38">
        <f t="shared" si="424"/>
        <v>0</v>
      </c>
      <c r="AP2498" s="38">
        <f t="shared" si="425"/>
        <v>0</v>
      </c>
      <c r="AR2498" s="181"/>
      <c r="AS2498" s="181"/>
      <c r="AT2498" s="181"/>
      <c r="AU2498" s="181"/>
      <c r="AY2498" s="181"/>
      <c r="BB2498" s="181"/>
      <c r="BC2498" s="181"/>
      <c r="BD2498" s="181"/>
      <c r="BE2498" s="181"/>
      <c r="BI2498" s="181"/>
      <c r="BL2498" s="181"/>
      <c r="BM2498" s="181"/>
      <c r="BN2498" s="181"/>
      <c r="BO2498" s="181"/>
      <c r="BS2498" s="181"/>
    </row>
    <row r="2499" spans="41:71">
      <c r="AO2499" s="38">
        <f t="shared" si="424"/>
        <v>0</v>
      </c>
      <c r="AP2499" s="38">
        <f t="shared" si="425"/>
        <v>0</v>
      </c>
      <c r="AR2499" s="181"/>
      <c r="AS2499" s="181"/>
      <c r="AT2499" s="181"/>
      <c r="AU2499" s="181"/>
      <c r="AY2499" s="181"/>
      <c r="BB2499" s="181"/>
      <c r="BC2499" s="181"/>
      <c r="BD2499" s="181"/>
      <c r="BE2499" s="181"/>
      <c r="BI2499" s="181"/>
      <c r="BL2499" s="181"/>
      <c r="BM2499" s="181"/>
      <c r="BN2499" s="181"/>
      <c r="BO2499" s="181"/>
      <c r="BS2499" s="181"/>
    </row>
    <row r="2500" spans="41:71">
      <c r="AO2500" s="38">
        <f t="shared" si="424"/>
        <v>0</v>
      </c>
      <c r="AP2500" s="38">
        <f t="shared" si="425"/>
        <v>0</v>
      </c>
      <c r="AR2500" s="181"/>
      <c r="AS2500" s="181"/>
      <c r="AT2500" s="181"/>
      <c r="AU2500" s="181"/>
      <c r="AY2500" s="181"/>
      <c r="BB2500" s="181"/>
      <c r="BC2500" s="181"/>
      <c r="BD2500" s="181"/>
      <c r="BE2500" s="181"/>
      <c r="BI2500" s="181"/>
      <c r="BL2500" s="181"/>
      <c r="BM2500" s="181"/>
      <c r="BN2500" s="181"/>
      <c r="BO2500" s="181"/>
      <c r="BS2500" s="181"/>
    </row>
    <row r="2501" spans="41:71">
      <c r="AO2501" s="38">
        <f t="shared" si="424"/>
        <v>0</v>
      </c>
      <c r="AP2501" s="38">
        <f t="shared" si="425"/>
        <v>0</v>
      </c>
      <c r="AR2501" s="181"/>
      <c r="AS2501" s="181"/>
      <c r="AT2501" s="181"/>
      <c r="AU2501" s="181"/>
      <c r="AY2501" s="181"/>
      <c r="BB2501" s="181"/>
      <c r="BC2501" s="181"/>
      <c r="BD2501" s="181"/>
      <c r="BE2501" s="181"/>
      <c r="BI2501" s="181"/>
      <c r="BL2501" s="181"/>
      <c r="BM2501" s="181"/>
      <c r="BN2501" s="181"/>
      <c r="BO2501" s="181"/>
      <c r="BS2501" s="181"/>
    </row>
    <row r="2502" spans="41:71">
      <c r="AO2502" s="38">
        <f t="shared" si="424"/>
        <v>0</v>
      </c>
      <c r="AP2502" s="38">
        <f t="shared" si="425"/>
        <v>0</v>
      </c>
      <c r="AR2502" s="181"/>
      <c r="AS2502" s="181"/>
      <c r="AT2502" s="181"/>
      <c r="AU2502" s="181"/>
      <c r="AY2502" s="181"/>
      <c r="BB2502" s="181"/>
      <c r="BC2502" s="181"/>
      <c r="BD2502" s="181"/>
      <c r="BE2502" s="181"/>
      <c r="BI2502" s="181"/>
      <c r="BL2502" s="181"/>
      <c r="BM2502" s="181"/>
      <c r="BN2502" s="181"/>
      <c r="BO2502" s="181"/>
      <c r="BS2502" s="181"/>
    </row>
    <row r="2503" spans="41:71">
      <c r="AO2503" s="38">
        <f t="shared" si="424"/>
        <v>0</v>
      </c>
      <c r="AP2503" s="38">
        <f t="shared" si="425"/>
        <v>0</v>
      </c>
      <c r="AR2503" s="181"/>
      <c r="AS2503" s="181"/>
      <c r="AT2503" s="181"/>
      <c r="AU2503" s="181"/>
      <c r="AY2503" s="181"/>
      <c r="BB2503" s="181"/>
      <c r="BC2503" s="181"/>
      <c r="BD2503" s="181"/>
      <c r="BE2503" s="181"/>
      <c r="BI2503" s="181"/>
      <c r="BL2503" s="181"/>
      <c r="BM2503" s="181"/>
      <c r="BN2503" s="181"/>
      <c r="BO2503" s="181"/>
      <c r="BS2503" s="181"/>
    </row>
    <row r="2504" spans="41:71">
      <c r="AO2504" s="38">
        <f t="shared" si="424"/>
        <v>0</v>
      </c>
      <c r="AP2504" s="38">
        <f t="shared" si="425"/>
        <v>0</v>
      </c>
      <c r="AR2504" s="181"/>
      <c r="AS2504" s="181"/>
      <c r="AT2504" s="181"/>
      <c r="AU2504" s="181"/>
      <c r="AY2504" s="181"/>
      <c r="BB2504" s="181"/>
      <c r="BC2504" s="181"/>
      <c r="BD2504" s="181"/>
      <c r="BE2504" s="181"/>
      <c r="BI2504" s="181"/>
      <c r="BL2504" s="181"/>
      <c r="BM2504" s="181"/>
      <c r="BN2504" s="181"/>
      <c r="BO2504" s="181"/>
      <c r="BS2504" s="181"/>
    </row>
    <row r="2505" spans="41:71">
      <c r="AO2505" s="38">
        <f t="shared" si="424"/>
        <v>0</v>
      </c>
      <c r="AP2505" s="38">
        <f t="shared" si="425"/>
        <v>0</v>
      </c>
      <c r="AR2505" s="181"/>
      <c r="AS2505" s="181"/>
      <c r="AT2505" s="181"/>
      <c r="AU2505" s="181"/>
      <c r="AY2505" s="181"/>
      <c r="BB2505" s="181"/>
      <c r="BC2505" s="181"/>
      <c r="BD2505" s="181"/>
      <c r="BE2505" s="181"/>
      <c r="BI2505" s="181"/>
      <c r="BL2505" s="181"/>
      <c r="BM2505" s="181"/>
      <c r="BN2505" s="181"/>
      <c r="BO2505" s="181"/>
      <c r="BS2505" s="181"/>
    </row>
    <row r="2506" spans="41:71">
      <c r="AO2506" s="38">
        <f t="shared" si="424"/>
        <v>0</v>
      </c>
      <c r="AP2506" s="38">
        <f t="shared" si="425"/>
        <v>0</v>
      </c>
      <c r="AR2506" s="181"/>
      <c r="AS2506" s="181"/>
      <c r="AT2506" s="181"/>
      <c r="AU2506" s="181"/>
      <c r="AY2506" s="181"/>
      <c r="BB2506" s="181"/>
      <c r="BC2506" s="181"/>
      <c r="BD2506" s="181"/>
      <c r="BE2506" s="181"/>
      <c r="BI2506" s="181"/>
      <c r="BL2506" s="181"/>
      <c r="BM2506" s="181"/>
      <c r="BN2506" s="181"/>
      <c r="BO2506" s="181"/>
      <c r="BS2506" s="181"/>
    </row>
    <row r="2507" spans="41:71">
      <c r="AO2507" s="38">
        <f t="shared" si="424"/>
        <v>0</v>
      </c>
      <c r="AP2507" s="38">
        <f t="shared" si="425"/>
        <v>0</v>
      </c>
      <c r="AR2507" s="181"/>
      <c r="AS2507" s="181"/>
      <c r="AT2507" s="181"/>
      <c r="AU2507" s="181"/>
      <c r="AY2507" s="181"/>
      <c r="BB2507" s="181"/>
      <c r="BC2507" s="181"/>
      <c r="BD2507" s="181"/>
      <c r="BE2507" s="181"/>
      <c r="BI2507" s="181"/>
      <c r="BL2507" s="181"/>
      <c r="BM2507" s="181"/>
      <c r="BN2507" s="181"/>
      <c r="BO2507" s="181"/>
      <c r="BS2507" s="181"/>
    </row>
    <row r="2508" spans="41:71">
      <c r="AO2508" s="38">
        <f t="shared" si="424"/>
        <v>0</v>
      </c>
      <c r="AP2508" s="38">
        <f t="shared" si="425"/>
        <v>0</v>
      </c>
      <c r="AR2508" s="181"/>
      <c r="AS2508" s="181"/>
      <c r="AT2508" s="181"/>
      <c r="AU2508" s="181"/>
      <c r="AY2508" s="181"/>
      <c r="BB2508" s="181"/>
      <c r="BC2508" s="181"/>
      <c r="BD2508" s="181"/>
      <c r="BE2508" s="181"/>
      <c r="BI2508" s="181"/>
      <c r="BL2508" s="181"/>
      <c r="BM2508" s="181"/>
      <c r="BN2508" s="181"/>
      <c r="BO2508" s="181"/>
      <c r="BS2508" s="181"/>
    </row>
    <row r="2509" spans="41:71">
      <c r="AO2509" s="38">
        <f t="shared" si="424"/>
        <v>0</v>
      </c>
      <c r="AP2509" s="38">
        <f t="shared" si="425"/>
        <v>0</v>
      </c>
      <c r="AR2509" s="181"/>
      <c r="AS2509" s="181"/>
      <c r="AT2509" s="181"/>
      <c r="AU2509" s="181"/>
      <c r="AY2509" s="181"/>
      <c r="BB2509" s="181"/>
      <c r="BC2509" s="181"/>
      <c r="BD2509" s="181"/>
      <c r="BE2509" s="181"/>
      <c r="BI2509" s="181"/>
      <c r="BL2509" s="181"/>
      <c r="BM2509" s="181"/>
      <c r="BN2509" s="181"/>
      <c r="BO2509" s="181"/>
      <c r="BS2509" s="181"/>
    </row>
    <row r="2510" spans="41:71">
      <c r="AO2510" s="38">
        <f t="shared" si="424"/>
        <v>0</v>
      </c>
      <c r="AP2510" s="38">
        <f t="shared" si="425"/>
        <v>0</v>
      </c>
      <c r="AR2510" s="181"/>
      <c r="AS2510" s="181"/>
      <c r="AT2510" s="181"/>
      <c r="AU2510" s="181"/>
      <c r="AY2510" s="181"/>
      <c r="BB2510" s="181"/>
      <c r="BC2510" s="181"/>
      <c r="BD2510" s="181"/>
      <c r="BE2510" s="181"/>
      <c r="BI2510" s="181"/>
      <c r="BL2510" s="181"/>
      <c r="BM2510" s="181"/>
      <c r="BN2510" s="181"/>
      <c r="BO2510" s="181"/>
      <c r="BS2510" s="181"/>
    </row>
    <row r="2511" spans="41:71">
      <c r="AO2511" s="38">
        <f t="shared" si="424"/>
        <v>0</v>
      </c>
      <c r="AP2511" s="38">
        <f t="shared" si="425"/>
        <v>0</v>
      </c>
      <c r="AR2511" s="181"/>
      <c r="AS2511" s="181"/>
      <c r="AT2511" s="181"/>
      <c r="AU2511" s="181"/>
      <c r="AY2511" s="181"/>
      <c r="BB2511" s="181"/>
      <c r="BC2511" s="181"/>
      <c r="BD2511" s="181"/>
      <c r="BE2511" s="181"/>
      <c r="BI2511" s="181"/>
      <c r="BL2511" s="181"/>
      <c r="BM2511" s="181"/>
      <c r="BN2511" s="181"/>
      <c r="BO2511" s="181"/>
      <c r="BS2511" s="181"/>
    </row>
    <row r="2512" spans="41:71">
      <c r="AO2512" s="38">
        <f t="shared" si="424"/>
        <v>0</v>
      </c>
      <c r="AP2512" s="38">
        <f t="shared" si="425"/>
        <v>0</v>
      </c>
      <c r="AR2512" s="181"/>
      <c r="AS2512" s="181"/>
      <c r="AT2512" s="181"/>
      <c r="AU2512" s="181"/>
      <c r="AY2512" s="181"/>
      <c r="BB2512" s="181"/>
      <c r="BC2512" s="181"/>
      <c r="BD2512" s="181"/>
      <c r="BE2512" s="181"/>
      <c r="BI2512" s="181"/>
      <c r="BL2512" s="181"/>
      <c r="BM2512" s="181"/>
      <c r="BN2512" s="181"/>
      <c r="BO2512" s="181"/>
      <c r="BS2512" s="181"/>
    </row>
    <row r="2513" spans="41:71">
      <c r="AO2513" s="38">
        <f t="shared" si="424"/>
        <v>0</v>
      </c>
      <c r="AP2513" s="38">
        <f t="shared" si="425"/>
        <v>0</v>
      </c>
      <c r="AR2513" s="181"/>
      <c r="AS2513" s="181"/>
      <c r="AT2513" s="181"/>
      <c r="AU2513" s="181"/>
      <c r="AY2513" s="181"/>
      <c r="BB2513" s="181"/>
      <c r="BC2513" s="181"/>
      <c r="BD2513" s="181"/>
      <c r="BE2513" s="181"/>
      <c r="BI2513" s="181"/>
      <c r="BL2513" s="181"/>
      <c r="BM2513" s="181"/>
      <c r="BN2513" s="181"/>
      <c r="BO2513" s="181"/>
      <c r="BS2513" s="181"/>
    </row>
    <row r="2514" spans="41:71">
      <c r="AO2514" s="38">
        <f t="shared" si="424"/>
        <v>0</v>
      </c>
      <c r="AP2514" s="38">
        <f t="shared" si="425"/>
        <v>0</v>
      </c>
      <c r="AR2514" s="181"/>
      <c r="AS2514" s="181"/>
      <c r="AT2514" s="181"/>
      <c r="AU2514" s="181"/>
      <c r="AY2514" s="181"/>
      <c r="BB2514" s="181"/>
      <c r="BC2514" s="181"/>
      <c r="BD2514" s="181"/>
      <c r="BE2514" s="181"/>
      <c r="BI2514" s="181"/>
      <c r="BL2514" s="181"/>
      <c r="BM2514" s="181"/>
      <c r="BN2514" s="181"/>
      <c r="BO2514" s="181"/>
      <c r="BS2514" s="181"/>
    </row>
    <row r="2515" spans="41:71">
      <c r="AO2515" s="38">
        <f t="shared" si="424"/>
        <v>0</v>
      </c>
      <c r="AP2515" s="38">
        <f t="shared" si="425"/>
        <v>0</v>
      </c>
      <c r="AR2515" s="181"/>
      <c r="AS2515" s="181"/>
      <c r="AT2515" s="181"/>
      <c r="AU2515" s="181"/>
      <c r="AY2515" s="181"/>
      <c r="BB2515" s="181"/>
      <c r="BC2515" s="181"/>
      <c r="BD2515" s="181"/>
      <c r="BE2515" s="181"/>
      <c r="BI2515" s="181"/>
      <c r="BL2515" s="181"/>
      <c r="BM2515" s="181"/>
      <c r="BN2515" s="181"/>
      <c r="BO2515" s="181"/>
      <c r="BS2515" s="181"/>
    </row>
    <row r="2516" spans="41:71">
      <c r="AO2516" s="38">
        <f t="shared" si="424"/>
        <v>0</v>
      </c>
      <c r="AP2516" s="38">
        <f t="shared" si="425"/>
        <v>0</v>
      </c>
      <c r="AR2516" s="181"/>
      <c r="AS2516" s="181"/>
      <c r="AT2516" s="181"/>
      <c r="AU2516" s="181"/>
      <c r="AY2516" s="181"/>
      <c r="BB2516" s="181"/>
      <c r="BC2516" s="181"/>
      <c r="BD2516" s="181"/>
      <c r="BE2516" s="181"/>
      <c r="BI2516" s="181"/>
      <c r="BL2516" s="181"/>
      <c r="BM2516" s="181"/>
      <c r="BN2516" s="181"/>
      <c r="BO2516" s="181"/>
      <c r="BS2516" s="181"/>
    </row>
    <row r="2517" spans="41:71">
      <c r="AO2517" s="38">
        <f t="shared" si="424"/>
        <v>0</v>
      </c>
      <c r="AP2517" s="38">
        <f t="shared" si="425"/>
        <v>0</v>
      </c>
      <c r="AR2517" s="181"/>
      <c r="AS2517" s="181"/>
      <c r="AT2517" s="181"/>
      <c r="AU2517" s="181"/>
      <c r="AY2517" s="181"/>
      <c r="BB2517" s="181"/>
      <c r="BC2517" s="181"/>
      <c r="BD2517" s="181"/>
      <c r="BE2517" s="181"/>
      <c r="BI2517" s="181"/>
      <c r="BL2517" s="181"/>
      <c r="BM2517" s="181"/>
      <c r="BN2517" s="181"/>
      <c r="BO2517" s="181"/>
      <c r="BS2517" s="181"/>
    </row>
    <row r="2518" spans="41:71">
      <c r="AO2518" s="38">
        <f t="shared" si="424"/>
        <v>0</v>
      </c>
      <c r="AP2518" s="38">
        <f t="shared" si="425"/>
        <v>0</v>
      </c>
      <c r="AR2518" s="181"/>
      <c r="AS2518" s="181"/>
      <c r="AT2518" s="181"/>
      <c r="AU2518" s="181"/>
      <c r="AY2518" s="181"/>
      <c r="BB2518" s="181"/>
      <c r="BC2518" s="181"/>
      <c r="BD2518" s="181"/>
      <c r="BE2518" s="181"/>
      <c r="BI2518" s="181"/>
      <c r="BL2518" s="181"/>
      <c r="BM2518" s="181"/>
      <c r="BN2518" s="181"/>
      <c r="BO2518" s="181"/>
      <c r="BS2518" s="181"/>
    </row>
    <row r="2519" spans="41:71">
      <c r="AO2519" s="38">
        <f t="shared" si="424"/>
        <v>0</v>
      </c>
      <c r="AP2519" s="38">
        <f t="shared" si="425"/>
        <v>0</v>
      </c>
      <c r="AR2519" s="181"/>
      <c r="AS2519" s="181"/>
      <c r="AT2519" s="181"/>
      <c r="AU2519" s="181"/>
      <c r="AY2519" s="181"/>
      <c r="BB2519" s="181"/>
      <c r="BC2519" s="181"/>
      <c r="BD2519" s="181"/>
      <c r="BE2519" s="181"/>
      <c r="BI2519" s="181"/>
      <c r="BL2519" s="181"/>
      <c r="BM2519" s="181"/>
      <c r="BN2519" s="181"/>
      <c r="BO2519" s="181"/>
      <c r="BS2519" s="181"/>
    </row>
    <row r="2520" spans="41:71">
      <c r="AO2520" s="38">
        <f t="shared" si="424"/>
        <v>0</v>
      </c>
      <c r="AP2520" s="38">
        <f t="shared" si="425"/>
        <v>0</v>
      </c>
      <c r="AR2520" s="181"/>
      <c r="AS2520" s="181"/>
      <c r="AT2520" s="181"/>
      <c r="AU2520" s="181"/>
      <c r="AY2520" s="181"/>
      <c r="BB2520" s="181"/>
      <c r="BC2520" s="181"/>
      <c r="BD2520" s="181"/>
      <c r="BE2520" s="181"/>
      <c r="BI2520" s="181"/>
      <c r="BL2520" s="181"/>
      <c r="BM2520" s="181"/>
      <c r="BN2520" s="181"/>
      <c r="BO2520" s="181"/>
      <c r="BS2520" s="181"/>
    </row>
    <row r="2521" spans="41:71">
      <c r="AO2521" s="38">
        <f t="shared" si="424"/>
        <v>0</v>
      </c>
      <c r="AP2521" s="38">
        <f t="shared" si="425"/>
        <v>0</v>
      </c>
      <c r="AR2521" s="181"/>
      <c r="AS2521" s="181"/>
      <c r="AT2521" s="181"/>
      <c r="AU2521" s="181"/>
      <c r="AY2521" s="181"/>
      <c r="BB2521" s="181"/>
      <c r="BC2521" s="181"/>
      <c r="BD2521" s="181"/>
      <c r="BE2521" s="181"/>
      <c r="BI2521" s="181"/>
      <c r="BL2521" s="181"/>
      <c r="BM2521" s="181"/>
      <c r="BN2521" s="181"/>
      <c r="BO2521" s="181"/>
      <c r="BS2521" s="181"/>
    </row>
    <row r="2522" spans="41:71">
      <c r="AO2522" s="38">
        <f t="shared" si="424"/>
        <v>0</v>
      </c>
      <c r="AP2522" s="38">
        <f t="shared" si="425"/>
        <v>0</v>
      </c>
      <c r="AR2522" s="181"/>
      <c r="AS2522" s="181"/>
      <c r="AT2522" s="181"/>
      <c r="AU2522" s="181"/>
      <c r="AY2522" s="181"/>
      <c r="BB2522" s="181"/>
      <c r="BC2522" s="181"/>
      <c r="BD2522" s="181"/>
      <c r="BE2522" s="181"/>
      <c r="BI2522" s="181"/>
      <c r="BL2522" s="181"/>
      <c r="BM2522" s="181"/>
      <c r="BN2522" s="181"/>
      <c r="BO2522" s="181"/>
      <c r="BS2522" s="181"/>
    </row>
    <row r="2523" spans="41:71">
      <c r="AO2523" s="38">
        <f t="shared" si="424"/>
        <v>0</v>
      </c>
      <c r="AP2523" s="38">
        <f t="shared" si="425"/>
        <v>0</v>
      </c>
      <c r="AR2523" s="181"/>
      <c r="AS2523" s="181"/>
      <c r="AT2523" s="181"/>
      <c r="AU2523" s="181"/>
      <c r="AY2523" s="181"/>
      <c r="BB2523" s="181"/>
      <c r="BC2523" s="181"/>
      <c r="BD2523" s="181"/>
      <c r="BE2523" s="181"/>
      <c r="BI2523" s="181"/>
      <c r="BL2523" s="181"/>
      <c r="BM2523" s="181"/>
      <c r="BN2523" s="181"/>
      <c r="BO2523" s="181"/>
      <c r="BS2523" s="181"/>
    </row>
    <row r="2524" spans="41:71">
      <c r="AO2524" s="38">
        <f t="shared" si="424"/>
        <v>0</v>
      </c>
      <c r="AP2524" s="38">
        <f t="shared" si="425"/>
        <v>0</v>
      </c>
      <c r="AR2524" s="181"/>
      <c r="AS2524" s="181"/>
      <c r="AT2524" s="181"/>
      <c r="AU2524" s="181"/>
      <c r="AY2524" s="181"/>
      <c r="BB2524" s="181"/>
      <c r="BC2524" s="181"/>
      <c r="BD2524" s="181"/>
      <c r="BE2524" s="181"/>
      <c r="BI2524" s="181"/>
      <c r="BL2524" s="181"/>
      <c r="BM2524" s="181"/>
      <c r="BN2524" s="181"/>
      <c r="BO2524" s="181"/>
      <c r="BS2524" s="181"/>
    </row>
    <row r="2525" spans="41:71">
      <c r="AO2525" s="38">
        <f t="shared" si="424"/>
        <v>0</v>
      </c>
      <c r="AP2525" s="38">
        <f t="shared" si="425"/>
        <v>0</v>
      </c>
      <c r="AR2525" s="181"/>
      <c r="AS2525" s="181"/>
      <c r="AT2525" s="181"/>
      <c r="AU2525" s="181"/>
      <c r="AY2525" s="181"/>
      <c r="BB2525" s="181"/>
      <c r="BC2525" s="181"/>
      <c r="BD2525" s="181"/>
      <c r="BE2525" s="181"/>
      <c r="BI2525" s="181"/>
      <c r="BL2525" s="181"/>
      <c r="BM2525" s="181"/>
      <c r="BN2525" s="181"/>
      <c r="BO2525" s="181"/>
      <c r="BS2525" s="181"/>
    </row>
    <row r="2526" spans="41:71">
      <c r="AO2526" s="38">
        <f t="shared" si="424"/>
        <v>0</v>
      </c>
      <c r="AP2526" s="38">
        <f t="shared" si="425"/>
        <v>0</v>
      </c>
      <c r="AR2526" s="181"/>
      <c r="AS2526" s="181"/>
      <c r="AT2526" s="181"/>
      <c r="AU2526" s="181"/>
      <c r="AY2526" s="181"/>
      <c r="BB2526" s="181"/>
      <c r="BC2526" s="181"/>
      <c r="BD2526" s="181"/>
      <c r="BE2526" s="181"/>
      <c r="BI2526" s="181"/>
      <c r="BL2526" s="181"/>
      <c r="BM2526" s="181"/>
      <c r="BN2526" s="181"/>
      <c r="BO2526" s="181"/>
      <c r="BS2526" s="181"/>
    </row>
    <row r="2527" spans="41:71">
      <c r="AO2527" s="38">
        <f t="shared" si="424"/>
        <v>0</v>
      </c>
      <c r="AP2527" s="38">
        <f t="shared" si="425"/>
        <v>0</v>
      </c>
      <c r="AR2527" s="181"/>
      <c r="AS2527" s="181"/>
      <c r="AT2527" s="181"/>
      <c r="AU2527" s="181"/>
      <c r="AY2527" s="181"/>
      <c r="BB2527" s="181"/>
      <c r="BC2527" s="181"/>
      <c r="BD2527" s="181"/>
      <c r="BE2527" s="181"/>
      <c r="BI2527" s="181"/>
      <c r="BL2527" s="181"/>
      <c r="BM2527" s="181"/>
      <c r="BN2527" s="181"/>
      <c r="BO2527" s="181"/>
      <c r="BS2527" s="181"/>
    </row>
    <row r="2528" spans="41:71">
      <c r="AO2528" s="38">
        <f t="shared" si="424"/>
        <v>0</v>
      </c>
      <c r="AP2528" s="38">
        <f t="shared" si="425"/>
        <v>0</v>
      </c>
      <c r="AR2528" s="181"/>
      <c r="AS2528" s="181"/>
      <c r="AT2528" s="181"/>
      <c r="AU2528" s="181"/>
      <c r="AY2528" s="181"/>
      <c r="BB2528" s="181"/>
      <c r="BC2528" s="181"/>
      <c r="BD2528" s="181"/>
      <c r="BE2528" s="181"/>
      <c r="BI2528" s="181"/>
      <c r="BL2528" s="181"/>
      <c r="BM2528" s="181"/>
      <c r="BN2528" s="181"/>
      <c r="BO2528" s="181"/>
      <c r="BS2528" s="181"/>
    </row>
    <row r="2529" spans="41:71">
      <c r="AO2529" s="38">
        <f t="shared" si="424"/>
        <v>0</v>
      </c>
      <c r="AP2529" s="38">
        <f t="shared" si="425"/>
        <v>0</v>
      </c>
      <c r="AR2529" s="181"/>
      <c r="AS2529" s="181"/>
      <c r="AT2529" s="181"/>
      <c r="AU2529" s="181"/>
      <c r="AY2529" s="181"/>
      <c r="BB2529" s="181"/>
      <c r="BC2529" s="181"/>
      <c r="BD2529" s="181"/>
      <c r="BE2529" s="181"/>
      <c r="BI2529" s="181"/>
      <c r="BL2529" s="181"/>
      <c r="BM2529" s="181"/>
      <c r="BN2529" s="181"/>
      <c r="BO2529" s="181"/>
      <c r="BS2529" s="181"/>
    </row>
    <row r="2530" spans="41:71">
      <c r="AO2530" s="38">
        <f t="shared" si="424"/>
        <v>0</v>
      </c>
      <c r="AP2530" s="38">
        <f t="shared" si="425"/>
        <v>0</v>
      </c>
      <c r="AR2530" s="181"/>
      <c r="AS2530" s="181"/>
      <c r="AT2530" s="181"/>
      <c r="AU2530" s="181"/>
      <c r="AY2530" s="181"/>
      <c r="BB2530" s="181"/>
      <c r="BC2530" s="181"/>
      <c r="BD2530" s="181"/>
      <c r="BE2530" s="181"/>
      <c r="BI2530" s="181"/>
      <c r="BL2530" s="181"/>
      <c r="BM2530" s="181"/>
      <c r="BN2530" s="181"/>
      <c r="BO2530" s="181"/>
      <c r="BS2530" s="181"/>
    </row>
    <row r="2531" spans="41:71">
      <c r="AO2531" s="38">
        <f t="shared" si="424"/>
        <v>0</v>
      </c>
      <c r="AP2531" s="38">
        <f t="shared" si="425"/>
        <v>0</v>
      </c>
      <c r="AR2531" s="181"/>
      <c r="AS2531" s="181"/>
      <c r="AT2531" s="181"/>
      <c r="AU2531" s="181"/>
      <c r="AY2531" s="181"/>
      <c r="BB2531" s="181"/>
      <c r="BC2531" s="181"/>
      <c r="BD2531" s="181"/>
      <c r="BE2531" s="181"/>
      <c r="BI2531" s="181"/>
      <c r="BL2531" s="181"/>
      <c r="BM2531" s="181"/>
      <c r="BN2531" s="181"/>
      <c r="BO2531" s="181"/>
      <c r="BS2531" s="181"/>
    </row>
    <row r="2532" spans="41:71">
      <c r="AO2532" s="38">
        <f t="shared" si="424"/>
        <v>0</v>
      </c>
      <c r="AP2532" s="38">
        <f t="shared" si="425"/>
        <v>0</v>
      </c>
      <c r="AR2532" s="181"/>
      <c r="AS2532" s="181"/>
      <c r="AT2532" s="181"/>
      <c r="AU2532" s="181"/>
      <c r="AY2532" s="181"/>
      <c r="BB2532" s="181"/>
      <c r="BC2532" s="181"/>
      <c r="BD2532" s="181"/>
      <c r="BE2532" s="181"/>
      <c r="BI2532" s="181"/>
      <c r="BL2532" s="181"/>
      <c r="BM2532" s="181"/>
      <c r="BN2532" s="181"/>
      <c r="BO2532" s="181"/>
      <c r="BS2532" s="181"/>
    </row>
    <row r="2533" spans="41:71">
      <c r="AO2533" s="38">
        <f t="shared" si="424"/>
        <v>0</v>
      </c>
      <c r="AP2533" s="38">
        <f t="shared" si="425"/>
        <v>0</v>
      </c>
      <c r="AR2533" s="181"/>
      <c r="AS2533" s="181"/>
      <c r="AT2533" s="181"/>
      <c r="AU2533" s="181"/>
      <c r="AY2533" s="181"/>
      <c r="BB2533" s="181"/>
      <c r="BC2533" s="181"/>
      <c r="BD2533" s="181"/>
      <c r="BE2533" s="181"/>
      <c r="BI2533" s="181"/>
      <c r="BL2533" s="181"/>
      <c r="BM2533" s="181"/>
      <c r="BN2533" s="181"/>
      <c r="BO2533" s="181"/>
      <c r="BS2533" s="181"/>
    </row>
    <row r="2534" spans="41:71">
      <c r="AO2534" s="38">
        <f t="shared" si="424"/>
        <v>0</v>
      </c>
      <c r="AP2534" s="38">
        <f t="shared" si="425"/>
        <v>0</v>
      </c>
      <c r="AR2534" s="181"/>
      <c r="AS2534" s="181"/>
      <c r="AT2534" s="181"/>
      <c r="AU2534" s="181"/>
      <c r="AY2534" s="181"/>
      <c r="BB2534" s="181"/>
      <c r="BC2534" s="181"/>
      <c r="BD2534" s="181"/>
      <c r="BE2534" s="181"/>
      <c r="BI2534" s="181"/>
      <c r="BL2534" s="181"/>
      <c r="BM2534" s="181"/>
      <c r="BN2534" s="181"/>
      <c r="BO2534" s="181"/>
      <c r="BS2534" s="181"/>
    </row>
    <row r="2535" spans="41:71">
      <c r="AO2535" s="38">
        <f t="shared" si="424"/>
        <v>0</v>
      </c>
      <c r="AP2535" s="38">
        <f t="shared" si="425"/>
        <v>0</v>
      </c>
      <c r="AR2535" s="181"/>
      <c r="AS2535" s="181"/>
      <c r="AT2535" s="181"/>
      <c r="AU2535" s="181"/>
      <c r="AY2535" s="181"/>
      <c r="BB2535" s="181"/>
      <c r="BC2535" s="181"/>
      <c r="BD2535" s="181"/>
      <c r="BE2535" s="181"/>
      <c r="BI2535" s="181"/>
      <c r="BL2535" s="181"/>
      <c r="BM2535" s="181"/>
      <c r="BN2535" s="181"/>
      <c r="BO2535" s="181"/>
      <c r="BS2535" s="181"/>
    </row>
    <row r="2536" spans="41:71">
      <c r="AO2536" s="38">
        <f t="shared" si="424"/>
        <v>0</v>
      </c>
      <c r="AP2536" s="38">
        <f t="shared" si="425"/>
        <v>0</v>
      </c>
      <c r="AR2536" s="181"/>
      <c r="AS2536" s="181"/>
      <c r="AT2536" s="181"/>
      <c r="AU2536" s="181"/>
      <c r="AY2536" s="181"/>
      <c r="BB2536" s="181"/>
      <c r="BC2536" s="181"/>
      <c r="BD2536" s="181"/>
      <c r="BE2536" s="181"/>
      <c r="BI2536" s="181"/>
      <c r="BL2536" s="181"/>
      <c r="BM2536" s="181"/>
      <c r="BN2536" s="181"/>
      <c r="BO2536" s="181"/>
      <c r="BS2536" s="181"/>
    </row>
    <row r="2537" spans="41:71">
      <c r="AO2537" s="38">
        <f t="shared" si="424"/>
        <v>0</v>
      </c>
      <c r="AP2537" s="38">
        <f t="shared" si="425"/>
        <v>0</v>
      </c>
      <c r="AR2537" s="181"/>
      <c r="AS2537" s="181"/>
      <c r="AT2537" s="181"/>
      <c r="AU2537" s="181"/>
      <c r="AY2537" s="181"/>
      <c r="BB2537" s="181"/>
      <c r="BC2537" s="181"/>
      <c r="BD2537" s="181"/>
      <c r="BE2537" s="181"/>
      <c r="BI2537" s="181"/>
      <c r="BL2537" s="181"/>
      <c r="BM2537" s="181"/>
      <c r="BN2537" s="181"/>
      <c r="BO2537" s="181"/>
      <c r="BS2537" s="181"/>
    </row>
    <row r="2538" spans="41:71">
      <c r="AO2538" s="38">
        <f t="shared" ref="AO2538:AO2601" si="426">B2539+1-1</f>
        <v>0</v>
      </c>
      <c r="AP2538" s="38">
        <f t="shared" ref="AP2538:AP2601" si="427">A2539</f>
        <v>0</v>
      </c>
      <c r="AR2538" s="181"/>
      <c r="AS2538" s="181"/>
      <c r="AT2538" s="181"/>
      <c r="AU2538" s="181"/>
      <c r="AY2538" s="181"/>
      <c r="BB2538" s="181"/>
      <c r="BC2538" s="181"/>
      <c r="BD2538" s="181"/>
      <c r="BE2538" s="181"/>
      <c r="BI2538" s="181"/>
      <c r="BL2538" s="181"/>
      <c r="BM2538" s="181"/>
      <c r="BN2538" s="181"/>
      <c r="BO2538" s="181"/>
      <c r="BS2538" s="181"/>
    </row>
    <row r="2539" spans="41:71">
      <c r="AO2539" s="38">
        <f t="shared" si="426"/>
        <v>0</v>
      </c>
      <c r="AP2539" s="38">
        <f t="shared" si="427"/>
        <v>0</v>
      </c>
      <c r="AR2539" s="181"/>
      <c r="AS2539" s="181"/>
      <c r="AT2539" s="181"/>
      <c r="AU2539" s="181"/>
      <c r="AY2539" s="181"/>
      <c r="BB2539" s="181"/>
      <c r="BC2539" s="181"/>
      <c r="BD2539" s="181"/>
      <c r="BE2539" s="181"/>
      <c r="BI2539" s="181"/>
      <c r="BL2539" s="181"/>
      <c r="BM2539" s="181"/>
      <c r="BN2539" s="181"/>
      <c r="BO2539" s="181"/>
      <c r="BS2539" s="181"/>
    </row>
    <row r="2540" spans="41:71">
      <c r="AO2540" s="38">
        <f t="shared" si="426"/>
        <v>0</v>
      </c>
      <c r="AP2540" s="38">
        <f t="shared" si="427"/>
        <v>0</v>
      </c>
      <c r="AR2540" s="181"/>
      <c r="AS2540" s="181"/>
      <c r="AT2540" s="181"/>
      <c r="AU2540" s="181"/>
      <c r="AY2540" s="181"/>
      <c r="BB2540" s="181"/>
      <c r="BC2540" s="181"/>
      <c r="BD2540" s="181"/>
      <c r="BE2540" s="181"/>
      <c r="BI2540" s="181"/>
      <c r="BL2540" s="181"/>
      <c r="BM2540" s="181"/>
      <c r="BN2540" s="181"/>
      <c r="BO2540" s="181"/>
      <c r="BS2540" s="181"/>
    </row>
    <row r="2541" spans="41:71">
      <c r="AO2541" s="38">
        <f t="shared" si="426"/>
        <v>0</v>
      </c>
      <c r="AP2541" s="38">
        <f t="shared" si="427"/>
        <v>0</v>
      </c>
      <c r="AR2541" s="181"/>
      <c r="AS2541" s="181"/>
      <c r="AT2541" s="181"/>
      <c r="AU2541" s="181"/>
      <c r="AY2541" s="181"/>
      <c r="BB2541" s="181"/>
      <c r="BC2541" s="181"/>
      <c r="BD2541" s="181"/>
      <c r="BE2541" s="181"/>
      <c r="BI2541" s="181"/>
      <c r="BL2541" s="181"/>
      <c r="BM2541" s="181"/>
      <c r="BN2541" s="181"/>
      <c r="BO2541" s="181"/>
      <c r="BS2541" s="181"/>
    </row>
    <row r="2542" spans="41:71">
      <c r="AO2542" s="38">
        <f t="shared" si="426"/>
        <v>0</v>
      </c>
      <c r="AP2542" s="38">
        <f t="shared" si="427"/>
        <v>0</v>
      </c>
      <c r="AR2542" s="181"/>
      <c r="AS2542" s="181"/>
      <c r="AT2542" s="181"/>
      <c r="AU2542" s="181"/>
      <c r="AY2542" s="181"/>
      <c r="BB2542" s="181"/>
      <c r="BC2542" s="181"/>
      <c r="BD2542" s="181"/>
      <c r="BE2542" s="181"/>
      <c r="BI2542" s="181"/>
      <c r="BL2542" s="181"/>
      <c r="BM2542" s="181"/>
      <c r="BN2542" s="181"/>
      <c r="BO2542" s="181"/>
      <c r="BS2542" s="181"/>
    </row>
    <row r="2543" spans="41:71">
      <c r="AO2543" s="38">
        <f t="shared" si="426"/>
        <v>0</v>
      </c>
      <c r="AP2543" s="38">
        <f t="shared" si="427"/>
        <v>0</v>
      </c>
      <c r="AR2543" s="181"/>
      <c r="AS2543" s="181"/>
      <c r="AT2543" s="181"/>
      <c r="AU2543" s="181"/>
      <c r="AY2543" s="181"/>
      <c r="BB2543" s="181"/>
      <c r="BC2543" s="181"/>
      <c r="BD2543" s="181"/>
      <c r="BE2543" s="181"/>
      <c r="BI2543" s="181"/>
      <c r="BL2543" s="181"/>
      <c r="BM2543" s="181"/>
      <c r="BN2543" s="181"/>
      <c r="BO2543" s="181"/>
      <c r="BS2543" s="181"/>
    </row>
    <row r="2544" spans="41:71">
      <c r="AO2544" s="38">
        <f t="shared" si="426"/>
        <v>0</v>
      </c>
      <c r="AP2544" s="38">
        <f t="shared" si="427"/>
        <v>0</v>
      </c>
      <c r="AR2544" s="181"/>
      <c r="AS2544" s="181"/>
      <c r="AT2544" s="181"/>
      <c r="AU2544" s="181"/>
      <c r="AY2544" s="181"/>
      <c r="BB2544" s="181"/>
      <c r="BC2544" s="181"/>
      <c r="BD2544" s="181"/>
      <c r="BE2544" s="181"/>
      <c r="BI2544" s="181"/>
      <c r="BL2544" s="181"/>
      <c r="BM2544" s="181"/>
      <c r="BN2544" s="181"/>
      <c r="BO2544" s="181"/>
      <c r="BS2544" s="181"/>
    </row>
    <row r="2545" spans="41:71">
      <c r="AO2545" s="38">
        <f t="shared" si="426"/>
        <v>0</v>
      </c>
      <c r="AP2545" s="38">
        <f t="shared" si="427"/>
        <v>0</v>
      </c>
      <c r="AR2545" s="181"/>
      <c r="AS2545" s="181"/>
      <c r="AT2545" s="181"/>
      <c r="AU2545" s="181"/>
      <c r="AY2545" s="181"/>
      <c r="BB2545" s="181"/>
      <c r="BC2545" s="181"/>
      <c r="BD2545" s="181"/>
      <c r="BE2545" s="181"/>
      <c r="BI2545" s="181"/>
      <c r="BL2545" s="181"/>
      <c r="BM2545" s="181"/>
      <c r="BN2545" s="181"/>
      <c r="BO2545" s="181"/>
      <c r="BS2545" s="181"/>
    </row>
    <row r="2546" spans="41:71">
      <c r="AO2546" s="38">
        <f t="shared" si="426"/>
        <v>0</v>
      </c>
      <c r="AP2546" s="38">
        <f t="shared" si="427"/>
        <v>0</v>
      </c>
      <c r="AR2546" s="181"/>
      <c r="AS2546" s="181"/>
      <c r="AT2546" s="181"/>
      <c r="AU2546" s="181"/>
      <c r="AY2546" s="181"/>
      <c r="BB2546" s="181"/>
      <c r="BC2546" s="181"/>
      <c r="BD2546" s="181"/>
      <c r="BE2546" s="181"/>
      <c r="BI2546" s="181"/>
      <c r="BL2546" s="181"/>
      <c r="BM2546" s="181"/>
      <c r="BN2546" s="181"/>
      <c r="BO2546" s="181"/>
      <c r="BS2546" s="181"/>
    </row>
    <row r="2547" spans="41:71">
      <c r="AO2547" s="38">
        <f t="shared" si="426"/>
        <v>0</v>
      </c>
      <c r="AP2547" s="38">
        <f t="shared" si="427"/>
        <v>0</v>
      </c>
      <c r="AR2547" s="181"/>
      <c r="AS2547" s="181"/>
      <c r="AT2547" s="181"/>
      <c r="AU2547" s="181"/>
      <c r="AY2547" s="181"/>
      <c r="BB2547" s="181"/>
      <c r="BC2547" s="181"/>
      <c r="BD2547" s="181"/>
      <c r="BE2547" s="181"/>
      <c r="BI2547" s="181"/>
      <c r="BL2547" s="181"/>
      <c r="BM2547" s="181"/>
      <c r="BN2547" s="181"/>
      <c r="BO2547" s="181"/>
      <c r="BS2547" s="181"/>
    </row>
    <row r="2548" spans="41:71">
      <c r="AO2548" s="38">
        <f t="shared" si="426"/>
        <v>0</v>
      </c>
      <c r="AP2548" s="38">
        <f t="shared" si="427"/>
        <v>0</v>
      </c>
      <c r="AR2548" s="181"/>
      <c r="AS2548" s="181"/>
      <c r="AT2548" s="181"/>
      <c r="AU2548" s="181"/>
      <c r="AY2548" s="181"/>
      <c r="BB2548" s="181"/>
      <c r="BC2548" s="181"/>
      <c r="BD2548" s="181"/>
      <c r="BE2548" s="181"/>
      <c r="BI2548" s="181"/>
      <c r="BL2548" s="181"/>
      <c r="BM2548" s="181"/>
      <c r="BN2548" s="181"/>
      <c r="BO2548" s="181"/>
      <c r="BS2548" s="181"/>
    </row>
    <row r="2549" spans="41:71">
      <c r="AO2549" s="38">
        <f t="shared" si="426"/>
        <v>0</v>
      </c>
      <c r="AP2549" s="38">
        <f t="shared" si="427"/>
        <v>0</v>
      </c>
      <c r="AR2549" s="181"/>
      <c r="AS2549" s="181"/>
      <c r="AT2549" s="181"/>
      <c r="AU2549" s="181"/>
      <c r="AY2549" s="181"/>
      <c r="BB2549" s="181"/>
      <c r="BC2549" s="181"/>
      <c r="BD2549" s="181"/>
      <c r="BE2549" s="181"/>
      <c r="BI2549" s="181"/>
      <c r="BL2549" s="181"/>
      <c r="BM2549" s="181"/>
      <c r="BN2549" s="181"/>
      <c r="BO2549" s="181"/>
      <c r="BS2549" s="181"/>
    </row>
    <row r="2550" spans="41:71">
      <c r="AO2550" s="38">
        <f t="shared" si="426"/>
        <v>0</v>
      </c>
      <c r="AP2550" s="38">
        <f t="shared" si="427"/>
        <v>0</v>
      </c>
      <c r="AR2550" s="181"/>
      <c r="AS2550" s="181"/>
      <c r="AT2550" s="181"/>
      <c r="AU2550" s="181"/>
      <c r="AY2550" s="181"/>
      <c r="BB2550" s="181"/>
      <c r="BC2550" s="181"/>
      <c r="BD2550" s="181"/>
      <c r="BE2550" s="181"/>
      <c r="BI2550" s="181"/>
      <c r="BL2550" s="181"/>
      <c r="BM2550" s="181"/>
      <c r="BN2550" s="181"/>
      <c r="BO2550" s="181"/>
      <c r="BS2550" s="181"/>
    </row>
    <row r="2551" spans="41:71">
      <c r="AO2551" s="38">
        <f t="shared" si="426"/>
        <v>0</v>
      </c>
      <c r="AP2551" s="38">
        <f t="shared" si="427"/>
        <v>0</v>
      </c>
      <c r="AR2551" s="181"/>
      <c r="AS2551" s="181"/>
      <c r="AT2551" s="181"/>
      <c r="AU2551" s="181"/>
      <c r="AY2551" s="181"/>
      <c r="BB2551" s="181"/>
      <c r="BC2551" s="181"/>
      <c r="BD2551" s="181"/>
      <c r="BE2551" s="181"/>
      <c r="BI2551" s="181"/>
      <c r="BL2551" s="181"/>
      <c r="BM2551" s="181"/>
      <c r="BN2551" s="181"/>
      <c r="BO2551" s="181"/>
      <c r="BS2551" s="181"/>
    </row>
    <row r="2552" spans="41:71">
      <c r="AO2552" s="38">
        <f t="shared" si="426"/>
        <v>0</v>
      </c>
      <c r="AP2552" s="38">
        <f t="shared" si="427"/>
        <v>0</v>
      </c>
      <c r="AR2552" s="181"/>
      <c r="AS2552" s="181"/>
      <c r="AT2552" s="181"/>
      <c r="AU2552" s="181"/>
      <c r="AY2552" s="181"/>
      <c r="BB2552" s="181"/>
      <c r="BC2552" s="181"/>
      <c r="BD2552" s="181"/>
      <c r="BE2552" s="181"/>
      <c r="BI2552" s="181"/>
      <c r="BL2552" s="181"/>
      <c r="BM2552" s="181"/>
      <c r="BN2552" s="181"/>
      <c r="BO2552" s="181"/>
      <c r="BS2552" s="181"/>
    </row>
    <row r="2553" spans="41:71">
      <c r="AO2553" s="38">
        <f t="shared" si="426"/>
        <v>0</v>
      </c>
      <c r="AP2553" s="38">
        <f t="shared" si="427"/>
        <v>0</v>
      </c>
      <c r="AR2553" s="181"/>
      <c r="AS2553" s="181"/>
      <c r="AT2553" s="181"/>
      <c r="AU2553" s="181"/>
      <c r="AY2553" s="181"/>
      <c r="BB2553" s="181"/>
      <c r="BC2553" s="181"/>
      <c r="BD2553" s="181"/>
      <c r="BE2553" s="181"/>
      <c r="BI2553" s="181"/>
      <c r="BL2553" s="181"/>
      <c r="BM2553" s="181"/>
      <c r="BN2553" s="181"/>
      <c r="BO2553" s="181"/>
      <c r="BS2553" s="181"/>
    </row>
    <row r="2554" spans="41:71">
      <c r="AO2554" s="38">
        <f t="shared" si="426"/>
        <v>0</v>
      </c>
      <c r="AP2554" s="38">
        <f t="shared" si="427"/>
        <v>0</v>
      </c>
      <c r="AR2554" s="181"/>
      <c r="AS2554" s="181"/>
      <c r="AT2554" s="181"/>
      <c r="AU2554" s="181"/>
      <c r="AY2554" s="181"/>
      <c r="BB2554" s="181"/>
      <c r="BC2554" s="181"/>
      <c r="BD2554" s="181"/>
      <c r="BE2554" s="181"/>
      <c r="BI2554" s="181"/>
      <c r="BL2554" s="181"/>
      <c r="BM2554" s="181"/>
      <c r="BN2554" s="181"/>
      <c r="BO2554" s="181"/>
      <c r="BS2554" s="181"/>
    </row>
    <row r="2555" spans="41:71">
      <c r="AO2555" s="38">
        <f t="shared" si="426"/>
        <v>0</v>
      </c>
      <c r="AP2555" s="38">
        <f t="shared" si="427"/>
        <v>0</v>
      </c>
      <c r="AR2555" s="181"/>
      <c r="AS2555" s="181"/>
      <c r="AT2555" s="181"/>
      <c r="AU2555" s="181"/>
      <c r="AY2555" s="181"/>
      <c r="BB2555" s="181"/>
      <c r="BC2555" s="181"/>
      <c r="BD2555" s="181"/>
      <c r="BE2555" s="181"/>
      <c r="BI2555" s="181"/>
      <c r="BL2555" s="181"/>
      <c r="BM2555" s="181"/>
      <c r="BN2555" s="181"/>
      <c r="BO2555" s="181"/>
      <c r="BS2555" s="181"/>
    </row>
    <row r="2556" spans="41:71">
      <c r="AO2556" s="38">
        <f t="shared" si="426"/>
        <v>0</v>
      </c>
      <c r="AP2556" s="38">
        <f t="shared" si="427"/>
        <v>0</v>
      </c>
      <c r="AR2556" s="181"/>
      <c r="AS2556" s="181"/>
      <c r="AT2556" s="181"/>
      <c r="AU2556" s="181"/>
      <c r="AY2556" s="181"/>
      <c r="BB2556" s="181"/>
      <c r="BC2556" s="181"/>
      <c r="BD2556" s="181"/>
      <c r="BE2556" s="181"/>
      <c r="BI2556" s="181"/>
      <c r="BL2556" s="181"/>
      <c r="BM2556" s="181"/>
      <c r="BN2556" s="181"/>
      <c r="BO2556" s="181"/>
      <c r="BS2556" s="181"/>
    </row>
    <row r="2557" spans="41:71">
      <c r="AO2557" s="38">
        <f t="shared" si="426"/>
        <v>0</v>
      </c>
      <c r="AP2557" s="38">
        <f t="shared" si="427"/>
        <v>0</v>
      </c>
      <c r="AR2557" s="181"/>
      <c r="AS2557" s="181"/>
      <c r="AT2557" s="181"/>
      <c r="AU2557" s="181"/>
      <c r="AY2557" s="181"/>
      <c r="BB2557" s="181"/>
      <c r="BC2557" s="181"/>
      <c r="BD2557" s="181"/>
      <c r="BE2557" s="181"/>
      <c r="BI2557" s="181"/>
      <c r="BL2557" s="181"/>
      <c r="BM2557" s="181"/>
      <c r="BN2557" s="181"/>
      <c r="BO2557" s="181"/>
      <c r="BS2557" s="181"/>
    </row>
    <row r="2558" spans="41:71">
      <c r="AO2558" s="38">
        <f t="shared" si="426"/>
        <v>0</v>
      </c>
      <c r="AP2558" s="38">
        <f t="shared" si="427"/>
        <v>0</v>
      </c>
      <c r="AR2558" s="181"/>
      <c r="AS2558" s="181"/>
      <c r="AT2558" s="181"/>
      <c r="AU2558" s="181"/>
      <c r="AY2558" s="181"/>
      <c r="BB2558" s="181"/>
      <c r="BC2558" s="181"/>
      <c r="BD2558" s="181"/>
      <c r="BE2558" s="181"/>
      <c r="BI2558" s="181"/>
      <c r="BL2558" s="181"/>
      <c r="BM2558" s="181"/>
      <c r="BN2558" s="181"/>
      <c r="BO2558" s="181"/>
      <c r="BS2558" s="181"/>
    </row>
    <row r="2559" spans="41:71">
      <c r="AO2559" s="38">
        <f t="shared" si="426"/>
        <v>0</v>
      </c>
      <c r="AP2559" s="38">
        <f t="shared" si="427"/>
        <v>0</v>
      </c>
      <c r="AR2559" s="181"/>
      <c r="AS2559" s="181"/>
      <c r="AT2559" s="181"/>
      <c r="AU2559" s="181"/>
      <c r="AY2559" s="181"/>
      <c r="BB2559" s="181"/>
      <c r="BC2559" s="181"/>
      <c r="BD2559" s="181"/>
      <c r="BE2559" s="181"/>
      <c r="BI2559" s="181"/>
      <c r="BL2559" s="181"/>
      <c r="BM2559" s="181"/>
      <c r="BN2559" s="181"/>
      <c r="BO2559" s="181"/>
      <c r="BS2559" s="181"/>
    </row>
    <row r="2560" spans="41:71">
      <c r="AO2560" s="38">
        <f t="shared" si="426"/>
        <v>0</v>
      </c>
      <c r="AP2560" s="38">
        <f t="shared" si="427"/>
        <v>0</v>
      </c>
      <c r="AR2560" s="181"/>
      <c r="AS2560" s="181"/>
      <c r="AT2560" s="181"/>
      <c r="AU2560" s="181"/>
      <c r="AY2560" s="181"/>
      <c r="BB2560" s="181"/>
      <c r="BC2560" s="181"/>
      <c r="BD2560" s="181"/>
      <c r="BE2560" s="181"/>
      <c r="BI2560" s="181"/>
      <c r="BL2560" s="181"/>
      <c r="BM2560" s="181"/>
      <c r="BN2560" s="181"/>
      <c r="BO2560" s="181"/>
      <c r="BS2560" s="181"/>
    </row>
    <row r="2561" spans="41:71">
      <c r="AO2561" s="38">
        <f t="shared" si="426"/>
        <v>0</v>
      </c>
      <c r="AP2561" s="38">
        <f t="shared" si="427"/>
        <v>0</v>
      </c>
      <c r="AR2561" s="181"/>
      <c r="AS2561" s="181"/>
      <c r="AT2561" s="181"/>
      <c r="AU2561" s="181"/>
      <c r="AY2561" s="181"/>
      <c r="BB2561" s="181"/>
      <c r="BC2561" s="181"/>
      <c r="BD2561" s="181"/>
      <c r="BE2561" s="181"/>
      <c r="BI2561" s="181"/>
      <c r="BL2561" s="181"/>
      <c r="BM2561" s="181"/>
      <c r="BN2561" s="181"/>
      <c r="BO2561" s="181"/>
      <c r="BS2561" s="181"/>
    </row>
    <row r="2562" spans="41:71">
      <c r="AO2562" s="38">
        <f t="shared" si="426"/>
        <v>0</v>
      </c>
      <c r="AP2562" s="38">
        <f t="shared" si="427"/>
        <v>0</v>
      </c>
      <c r="AR2562" s="181"/>
      <c r="AS2562" s="181"/>
      <c r="AT2562" s="181"/>
      <c r="AU2562" s="181"/>
      <c r="AY2562" s="181"/>
      <c r="BB2562" s="181"/>
      <c r="BC2562" s="181"/>
      <c r="BD2562" s="181"/>
      <c r="BE2562" s="181"/>
      <c r="BI2562" s="181"/>
      <c r="BL2562" s="181"/>
      <c r="BM2562" s="181"/>
      <c r="BN2562" s="181"/>
      <c r="BO2562" s="181"/>
      <c r="BS2562" s="181"/>
    </row>
    <row r="2563" spans="41:71">
      <c r="AO2563" s="38">
        <f t="shared" si="426"/>
        <v>0</v>
      </c>
      <c r="AP2563" s="38">
        <f t="shared" si="427"/>
        <v>0</v>
      </c>
      <c r="AR2563" s="181"/>
      <c r="AS2563" s="181"/>
      <c r="AT2563" s="181"/>
      <c r="AU2563" s="181"/>
      <c r="AY2563" s="181"/>
      <c r="BB2563" s="181"/>
      <c r="BC2563" s="181"/>
      <c r="BD2563" s="181"/>
      <c r="BE2563" s="181"/>
      <c r="BI2563" s="181"/>
      <c r="BL2563" s="181"/>
      <c r="BM2563" s="181"/>
      <c r="BN2563" s="181"/>
      <c r="BO2563" s="181"/>
      <c r="BS2563" s="181"/>
    </row>
    <row r="2564" spans="41:71">
      <c r="AO2564" s="38">
        <f t="shared" si="426"/>
        <v>0</v>
      </c>
      <c r="AP2564" s="38">
        <f t="shared" si="427"/>
        <v>0</v>
      </c>
      <c r="AR2564" s="181"/>
      <c r="AS2564" s="181"/>
      <c r="AT2564" s="181"/>
      <c r="AU2564" s="181"/>
      <c r="AY2564" s="181"/>
      <c r="BB2564" s="181"/>
      <c r="BC2564" s="181"/>
      <c r="BD2564" s="181"/>
      <c r="BE2564" s="181"/>
      <c r="BI2564" s="181"/>
      <c r="BL2564" s="181"/>
      <c r="BM2564" s="181"/>
      <c r="BN2564" s="181"/>
      <c r="BO2564" s="181"/>
      <c r="BS2564" s="181"/>
    </row>
    <row r="2565" spans="41:71">
      <c r="AO2565" s="38">
        <f t="shared" si="426"/>
        <v>0</v>
      </c>
      <c r="AP2565" s="38">
        <f t="shared" si="427"/>
        <v>0</v>
      </c>
      <c r="AR2565" s="181"/>
      <c r="AS2565" s="181"/>
      <c r="AT2565" s="181"/>
      <c r="AU2565" s="181"/>
      <c r="AY2565" s="181"/>
      <c r="BB2565" s="181"/>
      <c r="BC2565" s="181"/>
      <c r="BD2565" s="181"/>
      <c r="BE2565" s="181"/>
      <c r="BI2565" s="181"/>
      <c r="BL2565" s="181"/>
      <c r="BM2565" s="181"/>
      <c r="BN2565" s="181"/>
      <c r="BO2565" s="181"/>
      <c r="BS2565" s="181"/>
    </row>
    <row r="2566" spans="41:71">
      <c r="AO2566" s="38">
        <f t="shared" si="426"/>
        <v>0</v>
      </c>
      <c r="AP2566" s="38">
        <f t="shared" si="427"/>
        <v>0</v>
      </c>
      <c r="AR2566" s="181"/>
      <c r="AS2566" s="181"/>
      <c r="AT2566" s="181"/>
      <c r="AU2566" s="181"/>
      <c r="AY2566" s="181"/>
      <c r="BB2566" s="181"/>
      <c r="BC2566" s="181"/>
      <c r="BD2566" s="181"/>
      <c r="BE2566" s="181"/>
      <c r="BI2566" s="181"/>
      <c r="BL2566" s="181"/>
      <c r="BM2566" s="181"/>
      <c r="BN2566" s="181"/>
      <c r="BO2566" s="181"/>
      <c r="BS2566" s="181"/>
    </row>
    <row r="2567" spans="41:71">
      <c r="AO2567" s="38">
        <f t="shared" si="426"/>
        <v>0</v>
      </c>
      <c r="AP2567" s="38">
        <f t="shared" si="427"/>
        <v>0</v>
      </c>
      <c r="AR2567" s="181"/>
      <c r="AS2567" s="181"/>
      <c r="AT2567" s="181"/>
      <c r="AU2567" s="181"/>
      <c r="AY2567" s="181"/>
      <c r="BB2567" s="181"/>
      <c r="BC2567" s="181"/>
      <c r="BD2567" s="181"/>
      <c r="BE2567" s="181"/>
      <c r="BI2567" s="181"/>
      <c r="BL2567" s="181"/>
      <c r="BM2567" s="181"/>
      <c r="BN2567" s="181"/>
      <c r="BO2567" s="181"/>
      <c r="BS2567" s="181"/>
    </row>
    <row r="2568" spans="41:71">
      <c r="AO2568" s="38">
        <f t="shared" si="426"/>
        <v>0</v>
      </c>
      <c r="AP2568" s="38">
        <f t="shared" si="427"/>
        <v>0</v>
      </c>
      <c r="AR2568" s="181"/>
      <c r="AS2568" s="181"/>
      <c r="AT2568" s="181"/>
      <c r="AU2568" s="181"/>
      <c r="AY2568" s="181"/>
      <c r="BB2568" s="181"/>
      <c r="BC2568" s="181"/>
      <c r="BD2568" s="181"/>
      <c r="BE2568" s="181"/>
      <c r="BI2568" s="181"/>
      <c r="BL2568" s="181"/>
      <c r="BM2568" s="181"/>
      <c r="BN2568" s="181"/>
      <c r="BO2568" s="181"/>
      <c r="BS2568" s="181"/>
    </row>
    <row r="2569" spans="41:71">
      <c r="AO2569" s="38">
        <f t="shared" si="426"/>
        <v>0</v>
      </c>
      <c r="AP2569" s="38">
        <f t="shared" si="427"/>
        <v>0</v>
      </c>
      <c r="AR2569" s="181"/>
      <c r="AS2569" s="181"/>
      <c r="AT2569" s="181"/>
      <c r="AU2569" s="181"/>
      <c r="AY2569" s="181"/>
      <c r="BB2569" s="181"/>
      <c r="BC2569" s="181"/>
      <c r="BD2569" s="181"/>
      <c r="BE2569" s="181"/>
      <c r="BI2569" s="181"/>
      <c r="BL2569" s="181"/>
      <c r="BM2569" s="181"/>
      <c r="BN2569" s="181"/>
      <c r="BO2569" s="181"/>
      <c r="BS2569" s="181"/>
    </row>
    <row r="2570" spans="41:71">
      <c r="AO2570" s="38">
        <f t="shared" si="426"/>
        <v>0</v>
      </c>
      <c r="AP2570" s="38">
        <f t="shared" si="427"/>
        <v>0</v>
      </c>
      <c r="AR2570" s="181"/>
      <c r="AS2570" s="181"/>
      <c r="AT2570" s="181"/>
      <c r="AU2570" s="181"/>
      <c r="AY2570" s="181"/>
      <c r="BB2570" s="181"/>
      <c r="BC2570" s="181"/>
      <c r="BD2570" s="181"/>
      <c r="BE2570" s="181"/>
      <c r="BI2570" s="181"/>
      <c r="BL2570" s="181"/>
      <c r="BM2570" s="181"/>
      <c r="BN2570" s="181"/>
      <c r="BO2570" s="181"/>
      <c r="BS2570" s="181"/>
    </row>
    <row r="2571" spans="41:71">
      <c r="AO2571" s="38">
        <f t="shared" si="426"/>
        <v>0</v>
      </c>
      <c r="AP2571" s="38">
        <f t="shared" si="427"/>
        <v>0</v>
      </c>
      <c r="AR2571" s="181"/>
      <c r="AS2571" s="181"/>
      <c r="AT2571" s="181"/>
      <c r="AU2571" s="181"/>
      <c r="AY2571" s="181"/>
      <c r="BB2571" s="181"/>
      <c r="BC2571" s="181"/>
      <c r="BD2571" s="181"/>
      <c r="BE2571" s="181"/>
      <c r="BI2571" s="181"/>
      <c r="BL2571" s="181"/>
      <c r="BM2571" s="181"/>
      <c r="BN2571" s="181"/>
      <c r="BO2571" s="181"/>
      <c r="BS2571" s="181"/>
    </row>
    <row r="2572" spans="41:71">
      <c r="AO2572" s="38">
        <f t="shared" si="426"/>
        <v>0</v>
      </c>
      <c r="AP2572" s="38">
        <f t="shared" si="427"/>
        <v>0</v>
      </c>
      <c r="AR2572" s="181"/>
      <c r="AS2572" s="181"/>
      <c r="AT2572" s="181"/>
      <c r="AU2572" s="181"/>
      <c r="AY2572" s="181"/>
      <c r="BB2572" s="181"/>
      <c r="BC2572" s="181"/>
      <c r="BD2572" s="181"/>
      <c r="BE2572" s="181"/>
      <c r="BI2572" s="181"/>
      <c r="BL2572" s="181"/>
      <c r="BM2572" s="181"/>
      <c r="BN2572" s="181"/>
      <c r="BO2572" s="181"/>
      <c r="BS2572" s="181"/>
    </row>
    <row r="2573" spans="41:71">
      <c r="AO2573" s="38">
        <f t="shared" si="426"/>
        <v>0</v>
      </c>
      <c r="AP2573" s="38">
        <f t="shared" si="427"/>
        <v>0</v>
      </c>
      <c r="AR2573" s="181"/>
      <c r="AS2573" s="181"/>
      <c r="AT2573" s="181"/>
      <c r="AU2573" s="181"/>
      <c r="AY2573" s="181"/>
      <c r="BB2573" s="181"/>
      <c r="BC2573" s="181"/>
      <c r="BD2573" s="181"/>
      <c r="BE2573" s="181"/>
      <c r="BI2573" s="181"/>
      <c r="BL2573" s="181"/>
      <c r="BM2573" s="181"/>
      <c r="BN2573" s="181"/>
      <c r="BO2573" s="181"/>
      <c r="BS2573" s="181"/>
    </row>
    <row r="2574" spans="41:71">
      <c r="AO2574" s="38">
        <f t="shared" si="426"/>
        <v>0</v>
      </c>
      <c r="AP2574" s="38">
        <f t="shared" si="427"/>
        <v>0</v>
      </c>
      <c r="AR2574" s="181"/>
      <c r="AS2574" s="181"/>
      <c r="AT2574" s="181"/>
      <c r="AU2574" s="181"/>
      <c r="AY2574" s="181"/>
      <c r="BB2574" s="181"/>
      <c r="BC2574" s="181"/>
      <c r="BD2574" s="181"/>
      <c r="BE2574" s="181"/>
      <c r="BI2574" s="181"/>
      <c r="BL2574" s="181"/>
      <c r="BM2574" s="181"/>
      <c r="BN2574" s="181"/>
      <c r="BO2574" s="181"/>
      <c r="BS2574" s="181"/>
    </row>
    <row r="2575" spans="41:71">
      <c r="AO2575" s="38">
        <f t="shared" si="426"/>
        <v>0</v>
      </c>
      <c r="AP2575" s="38">
        <f t="shared" si="427"/>
        <v>0</v>
      </c>
      <c r="AR2575" s="181"/>
      <c r="AS2575" s="181"/>
      <c r="AT2575" s="181"/>
      <c r="AU2575" s="181"/>
      <c r="AY2575" s="181"/>
      <c r="BB2575" s="181"/>
      <c r="BC2575" s="181"/>
      <c r="BD2575" s="181"/>
      <c r="BE2575" s="181"/>
      <c r="BI2575" s="181"/>
      <c r="BL2575" s="181"/>
      <c r="BM2575" s="181"/>
      <c r="BN2575" s="181"/>
      <c r="BO2575" s="181"/>
      <c r="BS2575" s="181"/>
    </row>
    <row r="2576" spans="41:71">
      <c r="AO2576" s="38">
        <f t="shared" si="426"/>
        <v>0</v>
      </c>
      <c r="AP2576" s="38">
        <f t="shared" si="427"/>
        <v>0</v>
      </c>
      <c r="AR2576" s="181"/>
      <c r="AS2576" s="181"/>
      <c r="AT2576" s="181"/>
      <c r="AU2576" s="181"/>
      <c r="AY2576" s="181"/>
      <c r="BB2576" s="181"/>
      <c r="BC2576" s="181"/>
      <c r="BD2576" s="181"/>
      <c r="BE2576" s="181"/>
      <c r="BI2576" s="181"/>
      <c r="BL2576" s="181"/>
      <c r="BM2576" s="181"/>
      <c r="BN2576" s="181"/>
      <c r="BO2576" s="181"/>
      <c r="BS2576" s="181"/>
    </row>
    <row r="2577" spans="41:71">
      <c r="AO2577" s="38">
        <f t="shared" si="426"/>
        <v>0</v>
      </c>
      <c r="AP2577" s="38">
        <f t="shared" si="427"/>
        <v>0</v>
      </c>
      <c r="AR2577" s="181"/>
      <c r="AS2577" s="181"/>
      <c r="AT2577" s="181"/>
      <c r="AU2577" s="181"/>
      <c r="AY2577" s="181"/>
      <c r="BB2577" s="181"/>
      <c r="BC2577" s="181"/>
      <c r="BD2577" s="181"/>
      <c r="BE2577" s="181"/>
      <c r="BI2577" s="181"/>
      <c r="BL2577" s="181"/>
      <c r="BM2577" s="181"/>
      <c r="BN2577" s="181"/>
      <c r="BO2577" s="181"/>
      <c r="BS2577" s="181"/>
    </row>
    <row r="2578" spans="41:71">
      <c r="AO2578" s="38">
        <f t="shared" si="426"/>
        <v>0</v>
      </c>
      <c r="AP2578" s="38">
        <f t="shared" si="427"/>
        <v>0</v>
      </c>
      <c r="AR2578" s="181"/>
      <c r="AS2578" s="181"/>
      <c r="AT2578" s="181"/>
      <c r="AU2578" s="181"/>
      <c r="AY2578" s="181"/>
      <c r="BB2578" s="181"/>
      <c r="BC2578" s="181"/>
      <c r="BD2578" s="181"/>
      <c r="BE2578" s="181"/>
      <c r="BI2578" s="181"/>
      <c r="BL2578" s="181"/>
      <c r="BM2578" s="181"/>
      <c r="BN2578" s="181"/>
      <c r="BO2578" s="181"/>
      <c r="BS2578" s="181"/>
    </row>
    <row r="2579" spans="41:71">
      <c r="AO2579" s="38">
        <f t="shared" si="426"/>
        <v>0</v>
      </c>
      <c r="AP2579" s="38">
        <f t="shared" si="427"/>
        <v>0</v>
      </c>
      <c r="AR2579" s="181"/>
      <c r="AS2579" s="181"/>
      <c r="AT2579" s="181"/>
      <c r="AU2579" s="181"/>
      <c r="AY2579" s="181"/>
      <c r="BB2579" s="181"/>
      <c r="BC2579" s="181"/>
      <c r="BD2579" s="181"/>
      <c r="BE2579" s="181"/>
      <c r="BI2579" s="181"/>
      <c r="BL2579" s="181"/>
      <c r="BM2579" s="181"/>
      <c r="BN2579" s="181"/>
      <c r="BO2579" s="181"/>
      <c r="BS2579" s="181"/>
    </row>
    <row r="2580" spans="41:71">
      <c r="AO2580" s="38">
        <f t="shared" si="426"/>
        <v>0</v>
      </c>
      <c r="AP2580" s="38">
        <f t="shared" si="427"/>
        <v>0</v>
      </c>
      <c r="AR2580" s="181"/>
      <c r="AS2580" s="181"/>
      <c r="AT2580" s="181"/>
      <c r="AU2580" s="181"/>
      <c r="AY2580" s="181"/>
      <c r="BB2580" s="181"/>
      <c r="BC2580" s="181"/>
      <c r="BD2580" s="181"/>
      <c r="BE2580" s="181"/>
      <c r="BI2580" s="181"/>
      <c r="BL2580" s="181"/>
      <c r="BM2580" s="181"/>
      <c r="BN2580" s="181"/>
      <c r="BO2580" s="181"/>
      <c r="BS2580" s="181"/>
    </row>
    <row r="2581" spans="41:71">
      <c r="AO2581" s="38">
        <f t="shared" si="426"/>
        <v>0</v>
      </c>
      <c r="AP2581" s="38">
        <f t="shared" si="427"/>
        <v>0</v>
      </c>
      <c r="AR2581" s="181"/>
      <c r="AS2581" s="181"/>
      <c r="AT2581" s="181"/>
      <c r="AU2581" s="181"/>
      <c r="AY2581" s="181"/>
      <c r="BB2581" s="181"/>
      <c r="BC2581" s="181"/>
      <c r="BD2581" s="181"/>
      <c r="BE2581" s="181"/>
      <c r="BI2581" s="181"/>
      <c r="BL2581" s="181"/>
      <c r="BM2581" s="181"/>
      <c r="BN2581" s="181"/>
      <c r="BO2581" s="181"/>
      <c r="BS2581" s="181"/>
    </row>
    <row r="2582" spans="41:71">
      <c r="AO2582" s="38">
        <f t="shared" si="426"/>
        <v>0</v>
      </c>
      <c r="AP2582" s="38">
        <f t="shared" si="427"/>
        <v>0</v>
      </c>
      <c r="AR2582" s="181"/>
      <c r="AS2582" s="181"/>
      <c r="AT2582" s="181"/>
      <c r="AU2582" s="181"/>
      <c r="AY2582" s="181"/>
      <c r="BB2582" s="181"/>
      <c r="BC2582" s="181"/>
      <c r="BD2582" s="181"/>
      <c r="BE2582" s="181"/>
      <c r="BI2582" s="181"/>
      <c r="BL2582" s="181"/>
      <c r="BM2582" s="181"/>
      <c r="BN2582" s="181"/>
      <c r="BO2582" s="181"/>
      <c r="BS2582" s="181"/>
    </row>
    <row r="2583" spans="41:71">
      <c r="AO2583" s="38">
        <f t="shared" si="426"/>
        <v>0</v>
      </c>
      <c r="AP2583" s="38">
        <f t="shared" si="427"/>
        <v>0</v>
      </c>
      <c r="AR2583" s="181"/>
      <c r="AS2583" s="181"/>
      <c r="AT2583" s="181"/>
      <c r="AU2583" s="181"/>
      <c r="AY2583" s="181"/>
      <c r="BB2583" s="181"/>
      <c r="BC2583" s="181"/>
      <c r="BD2583" s="181"/>
      <c r="BE2583" s="181"/>
      <c r="BI2583" s="181"/>
      <c r="BL2583" s="181"/>
      <c r="BM2583" s="181"/>
      <c r="BN2583" s="181"/>
      <c r="BO2583" s="181"/>
      <c r="BS2583" s="181"/>
    </row>
    <row r="2584" spans="41:71">
      <c r="AO2584" s="38">
        <f t="shared" si="426"/>
        <v>0</v>
      </c>
      <c r="AP2584" s="38">
        <f t="shared" si="427"/>
        <v>0</v>
      </c>
      <c r="AR2584" s="181"/>
      <c r="AS2584" s="181"/>
      <c r="AT2584" s="181"/>
      <c r="AU2584" s="181"/>
      <c r="AY2584" s="181"/>
      <c r="BB2584" s="181"/>
      <c r="BC2584" s="181"/>
      <c r="BD2584" s="181"/>
      <c r="BE2584" s="181"/>
      <c r="BI2584" s="181"/>
      <c r="BL2584" s="181"/>
      <c r="BM2584" s="181"/>
      <c r="BN2584" s="181"/>
      <c r="BO2584" s="181"/>
      <c r="BS2584" s="181"/>
    </row>
    <row r="2585" spans="41:71">
      <c r="AO2585" s="38">
        <f t="shared" si="426"/>
        <v>0</v>
      </c>
      <c r="AP2585" s="38">
        <f t="shared" si="427"/>
        <v>0</v>
      </c>
      <c r="AR2585" s="181"/>
      <c r="AS2585" s="181"/>
      <c r="AT2585" s="181"/>
      <c r="AU2585" s="181"/>
      <c r="AY2585" s="181"/>
      <c r="BB2585" s="181"/>
      <c r="BC2585" s="181"/>
      <c r="BD2585" s="181"/>
      <c r="BE2585" s="181"/>
      <c r="BI2585" s="181"/>
      <c r="BL2585" s="181"/>
      <c r="BM2585" s="181"/>
      <c r="BN2585" s="181"/>
      <c r="BO2585" s="181"/>
      <c r="BS2585" s="181"/>
    </row>
    <row r="2586" spans="41:71">
      <c r="AO2586" s="38">
        <f t="shared" si="426"/>
        <v>0</v>
      </c>
      <c r="AP2586" s="38">
        <f t="shared" si="427"/>
        <v>0</v>
      </c>
      <c r="AR2586" s="181"/>
      <c r="AS2586" s="181"/>
      <c r="AT2586" s="181"/>
      <c r="AU2586" s="181"/>
      <c r="AY2586" s="181"/>
      <c r="BB2586" s="181"/>
      <c r="BC2586" s="181"/>
      <c r="BD2586" s="181"/>
      <c r="BE2586" s="181"/>
      <c r="BI2586" s="181"/>
      <c r="BL2586" s="181"/>
      <c r="BM2586" s="181"/>
      <c r="BN2586" s="181"/>
      <c r="BO2586" s="181"/>
      <c r="BS2586" s="181"/>
    </row>
    <row r="2587" spans="41:71">
      <c r="AO2587" s="38">
        <f t="shared" si="426"/>
        <v>0</v>
      </c>
      <c r="AP2587" s="38">
        <f t="shared" si="427"/>
        <v>0</v>
      </c>
      <c r="AR2587" s="181"/>
      <c r="AS2587" s="181"/>
      <c r="AT2587" s="181"/>
      <c r="AU2587" s="181"/>
      <c r="AY2587" s="181"/>
      <c r="BB2587" s="181"/>
      <c r="BC2587" s="181"/>
      <c r="BD2587" s="181"/>
      <c r="BE2587" s="181"/>
      <c r="BI2587" s="181"/>
      <c r="BL2587" s="181"/>
      <c r="BM2587" s="181"/>
      <c r="BN2587" s="181"/>
      <c r="BO2587" s="181"/>
      <c r="BS2587" s="181"/>
    </row>
    <row r="2588" spans="41:71">
      <c r="AO2588" s="38">
        <f t="shared" si="426"/>
        <v>0</v>
      </c>
      <c r="AP2588" s="38">
        <f t="shared" si="427"/>
        <v>0</v>
      </c>
      <c r="AR2588" s="181"/>
      <c r="AS2588" s="181"/>
      <c r="AT2588" s="181"/>
      <c r="AU2588" s="181"/>
      <c r="AY2588" s="181"/>
      <c r="BB2588" s="181"/>
      <c r="BC2588" s="181"/>
      <c r="BD2588" s="181"/>
      <c r="BE2588" s="181"/>
      <c r="BI2588" s="181"/>
      <c r="BL2588" s="181"/>
      <c r="BM2588" s="181"/>
      <c r="BN2588" s="181"/>
      <c r="BO2588" s="181"/>
      <c r="BS2588" s="181"/>
    </row>
    <row r="2589" spans="41:71">
      <c r="AO2589" s="38">
        <f t="shared" si="426"/>
        <v>0</v>
      </c>
      <c r="AP2589" s="38">
        <f t="shared" si="427"/>
        <v>0</v>
      </c>
      <c r="AR2589" s="181"/>
      <c r="AS2589" s="181"/>
      <c r="AT2589" s="181"/>
      <c r="AU2589" s="181"/>
      <c r="AY2589" s="181"/>
      <c r="BB2589" s="181"/>
      <c r="BC2589" s="181"/>
      <c r="BD2589" s="181"/>
      <c r="BE2589" s="181"/>
      <c r="BI2589" s="181"/>
      <c r="BL2589" s="181"/>
      <c r="BM2589" s="181"/>
      <c r="BN2589" s="181"/>
      <c r="BO2589" s="181"/>
      <c r="BS2589" s="181"/>
    </row>
    <row r="2590" spans="41:71">
      <c r="AO2590" s="38">
        <f t="shared" si="426"/>
        <v>0</v>
      </c>
      <c r="AP2590" s="38">
        <f t="shared" si="427"/>
        <v>0</v>
      </c>
      <c r="AR2590" s="181"/>
      <c r="AS2590" s="181"/>
      <c r="AT2590" s="181"/>
      <c r="AU2590" s="181"/>
      <c r="AY2590" s="181"/>
      <c r="BB2590" s="181"/>
      <c r="BC2590" s="181"/>
      <c r="BD2590" s="181"/>
      <c r="BE2590" s="181"/>
      <c r="BI2590" s="181"/>
      <c r="BL2590" s="181"/>
      <c r="BM2590" s="181"/>
      <c r="BN2590" s="181"/>
      <c r="BO2590" s="181"/>
      <c r="BS2590" s="181"/>
    </row>
    <row r="2591" spans="41:71">
      <c r="AO2591" s="38">
        <f t="shared" si="426"/>
        <v>0</v>
      </c>
      <c r="AP2591" s="38">
        <f t="shared" si="427"/>
        <v>0</v>
      </c>
      <c r="AR2591" s="181"/>
      <c r="AS2591" s="181"/>
      <c r="AT2591" s="181"/>
      <c r="AU2591" s="181"/>
      <c r="AY2591" s="181"/>
      <c r="BB2591" s="181"/>
      <c r="BC2591" s="181"/>
      <c r="BD2591" s="181"/>
      <c r="BE2591" s="181"/>
      <c r="BI2591" s="181"/>
      <c r="BL2591" s="181"/>
      <c r="BM2591" s="181"/>
      <c r="BN2591" s="181"/>
      <c r="BO2591" s="181"/>
      <c r="BS2591" s="181"/>
    </row>
    <row r="2592" spans="41:71">
      <c r="AO2592" s="38">
        <f t="shared" si="426"/>
        <v>0</v>
      </c>
      <c r="AP2592" s="38">
        <f t="shared" si="427"/>
        <v>0</v>
      </c>
      <c r="AR2592" s="181"/>
      <c r="AS2592" s="181"/>
      <c r="AT2592" s="181"/>
      <c r="AU2592" s="181"/>
      <c r="AY2592" s="181"/>
      <c r="BB2592" s="181"/>
      <c r="BC2592" s="181"/>
      <c r="BD2592" s="181"/>
      <c r="BE2592" s="181"/>
      <c r="BI2592" s="181"/>
      <c r="BL2592" s="181"/>
      <c r="BM2592" s="181"/>
      <c r="BN2592" s="181"/>
      <c r="BO2592" s="181"/>
      <c r="BS2592" s="181"/>
    </row>
    <row r="2593" spans="41:71">
      <c r="AO2593" s="38">
        <f t="shared" si="426"/>
        <v>0</v>
      </c>
      <c r="AP2593" s="38">
        <f t="shared" si="427"/>
        <v>0</v>
      </c>
      <c r="AR2593" s="181"/>
      <c r="AS2593" s="181"/>
      <c r="AT2593" s="181"/>
      <c r="AU2593" s="181"/>
      <c r="AY2593" s="181"/>
      <c r="BB2593" s="181"/>
      <c r="BC2593" s="181"/>
      <c r="BD2593" s="181"/>
      <c r="BE2593" s="181"/>
      <c r="BI2593" s="181"/>
      <c r="BL2593" s="181"/>
      <c r="BM2593" s="181"/>
      <c r="BN2593" s="181"/>
      <c r="BO2593" s="181"/>
      <c r="BS2593" s="181"/>
    </row>
    <row r="2594" spans="41:71">
      <c r="AO2594" s="38">
        <f t="shared" si="426"/>
        <v>0</v>
      </c>
      <c r="AP2594" s="38">
        <f t="shared" si="427"/>
        <v>0</v>
      </c>
      <c r="AR2594" s="181"/>
      <c r="AS2594" s="181"/>
      <c r="AT2594" s="181"/>
      <c r="AU2594" s="181"/>
      <c r="AY2594" s="181"/>
      <c r="BB2594" s="181"/>
      <c r="BC2594" s="181"/>
      <c r="BD2594" s="181"/>
      <c r="BE2594" s="181"/>
      <c r="BI2594" s="181"/>
      <c r="BL2594" s="181"/>
      <c r="BM2594" s="181"/>
      <c r="BN2594" s="181"/>
      <c r="BO2594" s="181"/>
      <c r="BS2594" s="181"/>
    </row>
    <row r="2595" spans="41:71">
      <c r="AO2595" s="38">
        <f t="shared" si="426"/>
        <v>0</v>
      </c>
      <c r="AP2595" s="38">
        <f t="shared" si="427"/>
        <v>0</v>
      </c>
      <c r="AR2595" s="181"/>
      <c r="AS2595" s="181"/>
      <c r="AT2595" s="181"/>
      <c r="AU2595" s="181"/>
      <c r="AY2595" s="181"/>
      <c r="BB2595" s="181"/>
      <c r="BC2595" s="181"/>
      <c r="BD2595" s="181"/>
      <c r="BE2595" s="181"/>
      <c r="BI2595" s="181"/>
      <c r="BL2595" s="181"/>
      <c r="BM2595" s="181"/>
      <c r="BN2595" s="181"/>
      <c r="BO2595" s="181"/>
      <c r="BS2595" s="181"/>
    </row>
    <row r="2596" spans="41:71">
      <c r="AO2596" s="38">
        <f t="shared" si="426"/>
        <v>0</v>
      </c>
      <c r="AP2596" s="38">
        <f t="shared" si="427"/>
        <v>0</v>
      </c>
      <c r="AR2596" s="181"/>
      <c r="AS2596" s="181"/>
      <c r="AT2596" s="181"/>
      <c r="AU2596" s="181"/>
      <c r="AY2596" s="181"/>
      <c r="BB2596" s="181"/>
      <c r="BC2596" s="181"/>
      <c r="BD2596" s="181"/>
      <c r="BE2596" s="181"/>
      <c r="BI2596" s="181"/>
      <c r="BL2596" s="181"/>
      <c r="BM2596" s="181"/>
      <c r="BN2596" s="181"/>
      <c r="BO2596" s="181"/>
      <c r="BS2596" s="181"/>
    </row>
    <row r="2597" spans="41:71">
      <c r="AO2597" s="38">
        <f t="shared" si="426"/>
        <v>0</v>
      </c>
      <c r="AP2597" s="38">
        <f t="shared" si="427"/>
        <v>0</v>
      </c>
      <c r="AR2597" s="181"/>
      <c r="AS2597" s="181"/>
      <c r="AT2597" s="181"/>
      <c r="AU2597" s="181"/>
      <c r="AY2597" s="181"/>
      <c r="BB2597" s="181"/>
      <c r="BC2597" s="181"/>
      <c r="BD2597" s="181"/>
      <c r="BE2597" s="181"/>
      <c r="BI2597" s="181"/>
      <c r="BL2597" s="181"/>
      <c r="BM2597" s="181"/>
      <c r="BN2597" s="181"/>
      <c r="BO2597" s="181"/>
      <c r="BS2597" s="181"/>
    </row>
    <row r="2598" spans="41:71">
      <c r="AO2598" s="38">
        <f t="shared" si="426"/>
        <v>0</v>
      </c>
      <c r="AP2598" s="38">
        <f t="shared" si="427"/>
        <v>0</v>
      </c>
      <c r="AR2598" s="181"/>
      <c r="AS2598" s="181"/>
      <c r="AT2598" s="181"/>
      <c r="AU2598" s="181"/>
      <c r="AY2598" s="181"/>
      <c r="BB2598" s="181"/>
      <c r="BC2598" s="181"/>
      <c r="BD2598" s="181"/>
      <c r="BE2598" s="181"/>
      <c r="BI2598" s="181"/>
      <c r="BL2598" s="181"/>
      <c r="BM2598" s="181"/>
      <c r="BN2598" s="181"/>
      <c r="BO2598" s="181"/>
      <c r="BS2598" s="181"/>
    </row>
    <row r="2599" spans="41:71">
      <c r="AO2599" s="38">
        <f t="shared" si="426"/>
        <v>0</v>
      </c>
      <c r="AP2599" s="38">
        <f t="shared" si="427"/>
        <v>0</v>
      </c>
      <c r="AR2599" s="181"/>
      <c r="AS2599" s="181"/>
      <c r="AT2599" s="181"/>
      <c r="AU2599" s="181"/>
      <c r="AY2599" s="181"/>
      <c r="BB2599" s="181"/>
      <c r="BC2599" s="181"/>
      <c r="BD2599" s="181"/>
      <c r="BE2599" s="181"/>
      <c r="BI2599" s="181"/>
      <c r="BL2599" s="181"/>
      <c r="BM2599" s="181"/>
      <c r="BN2599" s="181"/>
      <c r="BO2599" s="181"/>
      <c r="BS2599" s="181"/>
    </row>
    <row r="2600" spans="41:71">
      <c r="AO2600" s="38">
        <f t="shared" si="426"/>
        <v>0</v>
      </c>
      <c r="AP2600" s="38">
        <f t="shared" si="427"/>
        <v>0</v>
      </c>
      <c r="AR2600" s="181"/>
      <c r="AS2600" s="181"/>
      <c r="AT2600" s="181"/>
      <c r="AU2600" s="181"/>
      <c r="AY2600" s="181"/>
      <c r="BB2600" s="181"/>
      <c r="BC2600" s="181"/>
      <c r="BD2600" s="181"/>
      <c r="BE2600" s="181"/>
      <c r="BI2600" s="181"/>
      <c r="BL2600" s="181"/>
      <c r="BM2600" s="181"/>
      <c r="BN2600" s="181"/>
      <c r="BO2600" s="181"/>
      <c r="BS2600" s="181"/>
    </row>
    <row r="2601" spans="41:71">
      <c r="AO2601" s="38">
        <f t="shared" si="426"/>
        <v>0</v>
      </c>
      <c r="AP2601" s="38">
        <f t="shared" si="427"/>
        <v>0</v>
      </c>
      <c r="AR2601" s="181"/>
      <c r="AS2601" s="181"/>
      <c r="AT2601" s="181"/>
      <c r="AU2601" s="181"/>
      <c r="AY2601" s="181"/>
      <c r="BB2601" s="181"/>
      <c r="BC2601" s="181"/>
      <c r="BD2601" s="181"/>
      <c r="BE2601" s="181"/>
      <c r="BI2601" s="181"/>
      <c r="BL2601" s="181"/>
      <c r="BM2601" s="181"/>
      <c r="BN2601" s="181"/>
      <c r="BO2601" s="181"/>
      <c r="BS2601" s="181"/>
    </row>
    <row r="2602" spans="41:71">
      <c r="AO2602" s="38">
        <f t="shared" ref="AO2602:AO2665" si="428">B2603+1-1</f>
        <v>0</v>
      </c>
      <c r="AP2602" s="38">
        <f t="shared" ref="AP2602:AP2665" si="429">A2603</f>
        <v>0</v>
      </c>
      <c r="AR2602" s="181"/>
      <c r="AS2602" s="181"/>
      <c r="AT2602" s="181"/>
      <c r="AU2602" s="181"/>
      <c r="AY2602" s="181"/>
      <c r="BB2602" s="181"/>
      <c r="BC2602" s="181"/>
      <c r="BD2602" s="181"/>
      <c r="BE2602" s="181"/>
      <c r="BI2602" s="181"/>
      <c r="BL2602" s="181"/>
      <c r="BM2602" s="181"/>
      <c r="BN2602" s="181"/>
      <c r="BO2602" s="181"/>
      <c r="BS2602" s="181"/>
    </row>
    <row r="2603" spans="41:71">
      <c r="AO2603" s="38">
        <f t="shared" si="428"/>
        <v>0</v>
      </c>
      <c r="AP2603" s="38">
        <f t="shared" si="429"/>
        <v>0</v>
      </c>
      <c r="AR2603" s="181"/>
      <c r="AS2603" s="181"/>
      <c r="AT2603" s="181"/>
      <c r="AU2603" s="181"/>
      <c r="AY2603" s="181"/>
      <c r="BB2603" s="181"/>
      <c r="BC2603" s="181"/>
      <c r="BD2603" s="181"/>
      <c r="BE2603" s="181"/>
      <c r="BI2603" s="181"/>
      <c r="BL2603" s="181"/>
      <c r="BM2603" s="181"/>
      <c r="BN2603" s="181"/>
      <c r="BO2603" s="181"/>
      <c r="BS2603" s="181"/>
    </row>
    <row r="2604" spans="41:71">
      <c r="AO2604" s="38">
        <f t="shared" si="428"/>
        <v>0</v>
      </c>
      <c r="AP2604" s="38">
        <f t="shared" si="429"/>
        <v>0</v>
      </c>
      <c r="AR2604" s="181"/>
      <c r="AS2604" s="181"/>
      <c r="AT2604" s="181"/>
      <c r="AU2604" s="181"/>
      <c r="AY2604" s="181"/>
      <c r="BB2604" s="181"/>
      <c r="BC2604" s="181"/>
      <c r="BD2604" s="181"/>
      <c r="BE2604" s="181"/>
      <c r="BI2604" s="181"/>
      <c r="BL2604" s="181"/>
      <c r="BM2604" s="181"/>
      <c r="BN2604" s="181"/>
      <c r="BO2604" s="181"/>
      <c r="BS2604" s="181"/>
    </row>
    <row r="2605" spans="41:71">
      <c r="AO2605" s="38">
        <f t="shared" si="428"/>
        <v>0</v>
      </c>
      <c r="AP2605" s="38">
        <f t="shared" si="429"/>
        <v>0</v>
      </c>
      <c r="AR2605" s="181"/>
      <c r="AS2605" s="181"/>
      <c r="AT2605" s="181"/>
      <c r="AU2605" s="181"/>
      <c r="AY2605" s="181"/>
      <c r="BB2605" s="181"/>
      <c r="BC2605" s="181"/>
      <c r="BD2605" s="181"/>
      <c r="BE2605" s="181"/>
      <c r="BI2605" s="181"/>
      <c r="BL2605" s="181"/>
      <c r="BM2605" s="181"/>
      <c r="BN2605" s="181"/>
      <c r="BO2605" s="181"/>
      <c r="BS2605" s="181"/>
    </row>
    <row r="2606" spans="41:71">
      <c r="AO2606" s="38">
        <f t="shared" si="428"/>
        <v>0</v>
      </c>
      <c r="AP2606" s="38">
        <f t="shared" si="429"/>
        <v>0</v>
      </c>
      <c r="AR2606" s="181"/>
      <c r="AS2606" s="181"/>
      <c r="AT2606" s="181"/>
      <c r="AU2606" s="181"/>
      <c r="AY2606" s="181"/>
      <c r="BB2606" s="181"/>
      <c r="BC2606" s="181"/>
      <c r="BD2606" s="181"/>
      <c r="BE2606" s="181"/>
      <c r="BI2606" s="181"/>
      <c r="BL2606" s="181"/>
      <c r="BM2606" s="181"/>
      <c r="BN2606" s="181"/>
      <c r="BO2606" s="181"/>
      <c r="BS2606" s="181"/>
    </row>
    <row r="2607" spans="41:71">
      <c r="AO2607" s="38">
        <f t="shared" si="428"/>
        <v>0</v>
      </c>
      <c r="AP2607" s="38">
        <f t="shared" si="429"/>
        <v>0</v>
      </c>
      <c r="AR2607" s="181"/>
      <c r="AS2607" s="181"/>
      <c r="AT2607" s="181"/>
      <c r="AU2607" s="181"/>
      <c r="AY2607" s="181"/>
      <c r="BB2607" s="181"/>
      <c r="BC2607" s="181"/>
      <c r="BD2607" s="181"/>
      <c r="BE2607" s="181"/>
      <c r="BI2607" s="181"/>
      <c r="BL2607" s="181"/>
      <c r="BM2607" s="181"/>
      <c r="BN2607" s="181"/>
      <c r="BO2607" s="181"/>
      <c r="BS2607" s="181"/>
    </row>
    <row r="2608" spans="41:71">
      <c r="AO2608" s="38">
        <f t="shared" si="428"/>
        <v>0</v>
      </c>
      <c r="AP2608" s="38">
        <f t="shared" si="429"/>
        <v>0</v>
      </c>
      <c r="AR2608" s="181"/>
      <c r="AS2608" s="181"/>
      <c r="AT2608" s="181"/>
      <c r="AU2608" s="181"/>
      <c r="AY2608" s="181"/>
      <c r="BB2608" s="181"/>
      <c r="BC2608" s="181"/>
      <c r="BD2608" s="181"/>
      <c r="BE2608" s="181"/>
      <c r="BI2608" s="181"/>
      <c r="BL2608" s="181"/>
      <c r="BM2608" s="181"/>
      <c r="BN2608" s="181"/>
      <c r="BO2608" s="181"/>
      <c r="BS2608" s="181"/>
    </row>
    <row r="2609" spans="41:71">
      <c r="AO2609" s="38">
        <f t="shared" si="428"/>
        <v>0</v>
      </c>
      <c r="AP2609" s="38">
        <f t="shared" si="429"/>
        <v>0</v>
      </c>
      <c r="AR2609" s="181"/>
      <c r="AS2609" s="181"/>
      <c r="AT2609" s="181"/>
      <c r="AU2609" s="181"/>
      <c r="AY2609" s="181"/>
      <c r="BB2609" s="181"/>
      <c r="BC2609" s="181"/>
      <c r="BD2609" s="181"/>
      <c r="BE2609" s="181"/>
      <c r="BI2609" s="181"/>
      <c r="BL2609" s="181"/>
      <c r="BM2609" s="181"/>
      <c r="BN2609" s="181"/>
      <c r="BO2609" s="181"/>
      <c r="BS2609" s="181"/>
    </row>
    <row r="2610" spans="41:71">
      <c r="AO2610" s="38">
        <f t="shared" si="428"/>
        <v>0</v>
      </c>
      <c r="AP2610" s="38">
        <f t="shared" si="429"/>
        <v>0</v>
      </c>
      <c r="AR2610" s="181"/>
      <c r="AS2610" s="181"/>
      <c r="AT2610" s="181"/>
      <c r="AU2610" s="181"/>
      <c r="AY2610" s="181"/>
      <c r="BB2610" s="181"/>
      <c r="BC2610" s="181"/>
      <c r="BD2610" s="181"/>
      <c r="BE2610" s="181"/>
      <c r="BI2610" s="181"/>
      <c r="BL2610" s="181"/>
      <c r="BM2610" s="181"/>
      <c r="BN2610" s="181"/>
      <c r="BO2610" s="181"/>
      <c r="BS2610" s="181"/>
    </row>
    <row r="2611" spans="41:71">
      <c r="AO2611" s="38">
        <f t="shared" si="428"/>
        <v>0</v>
      </c>
      <c r="AP2611" s="38">
        <f t="shared" si="429"/>
        <v>0</v>
      </c>
      <c r="AR2611" s="181"/>
      <c r="AS2611" s="181"/>
      <c r="AT2611" s="181"/>
      <c r="AU2611" s="181"/>
      <c r="AY2611" s="181"/>
      <c r="BB2611" s="181"/>
      <c r="BC2611" s="181"/>
      <c r="BD2611" s="181"/>
      <c r="BE2611" s="181"/>
      <c r="BI2611" s="181"/>
      <c r="BL2611" s="181"/>
      <c r="BM2611" s="181"/>
      <c r="BN2611" s="181"/>
      <c r="BO2611" s="181"/>
      <c r="BS2611" s="181"/>
    </row>
    <row r="2612" spans="41:71">
      <c r="AO2612" s="38">
        <f t="shared" si="428"/>
        <v>0</v>
      </c>
      <c r="AP2612" s="38">
        <f t="shared" si="429"/>
        <v>0</v>
      </c>
      <c r="AR2612" s="181"/>
      <c r="AS2612" s="181"/>
      <c r="AT2612" s="181"/>
      <c r="AU2612" s="181"/>
      <c r="AY2612" s="181"/>
      <c r="BB2612" s="181"/>
      <c r="BC2612" s="181"/>
      <c r="BD2612" s="181"/>
      <c r="BE2612" s="181"/>
      <c r="BI2612" s="181"/>
      <c r="BL2612" s="181"/>
      <c r="BM2612" s="181"/>
      <c r="BN2612" s="181"/>
      <c r="BO2612" s="181"/>
      <c r="BS2612" s="181"/>
    </row>
    <row r="2613" spans="41:71">
      <c r="AO2613" s="38">
        <f t="shared" si="428"/>
        <v>0</v>
      </c>
      <c r="AP2613" s="38">
        <f t="shared" si="429"/>
        <v>0</v>
      </c>
      <c r="AR2613" s="181"/>
      <c r="AS2613" s="181"/>
      <c r="AT2613" s="181"/>
      <c r="AU2613" s="181"/>
      <c r="AY2613" s="181"/>
      <c r="BB2613" s="181"/>
      <c r="BC2613" s="181"/>
      <c r="BD2613" s="181"/>
      <c r="BE2613" s="181"/>
      <c r="BI2613" s="181"/>
      <c r="BL2613" s="181"/>
      <c r="BM2613" s="181"/>
      <c r="BN2613" s="181"/>
      <c r="BO2613" s="181"/>
      <c r="BS2613" s="181"/>
    </row>
    <row r="2614" spans="41:71">
      <c r="AO2614" s="38">
        <f t="shared" si="428"/>
        <v>0</v>
      </c>
      <c r="AP2614" s="38">
        <f t="shared" si="429"/>
        <v>0</v>
      </c>
      <c r="AR2614" s="181"/>
      <c r="AS2614" s="181"/>
      <c r="AT2614" s="181"/>
      <c r="AU2614" s="181"/>
      <c r="AY2614" s="181"/>
      <c r="BB2614" s="181"/>
      <c r="BC2614" s="181"/>
      <c r="BD2614" s="181"/>
      <c r="BE2614" s="181"/>
      <c r="BI2614" s="181"/>
      <c r="BL2614" s="181"/>
      <c r="BM2614" s="181"/>
      <c r="BN2614" s="181"/>
      <c r="BO2614" s="181"/>
      <c r="BS2614" s="181"/>
    </row>
    <row r="2615" spans="41:71">
      <c r="AO2615" s="38">
        <f t="shared" si="428"/>
        <v>0</v>
      </c>
      <c r="AP2615" s="38">
        <f t="shared" si="429"/>
        <v>0</v>
      </c>
      <c r="AR2615" s="181"/>
      <c r="AS2615" s="181"/>
      <c r="AT2615" s="181"/>
      <c r="AU2615" s="181"/>
      <c r="AY2615" s="181"/>
      <c r="BB2615" s="181"/>
      <c r="BC2615" s="181"/>
      <c r="BD2615" s="181"/>
      <c r="BE2615" s="181"/>
      <c r="BI2615" s="181"/>
      <c r="BL2615" s="181"/>
      <c r="BM2615" s="181"/>
      <c r="BN2615" s="181"/>
      <c r="BO2615" s="181"/>
      <c r="BS2615" s="181"/>
    </row>
    <row r="2616" spans="41:71">
      <c r="AO2616" s="38">
        <f t="shared" si="428"/>
        <v>0</v>
      </c>
      <c r="AP2616" s="38">
        <f t="shared" si="429"/>
        <v>0</v>
      </c>
      <c r="AR2616" s="181"/>
      <c r="AS2616" s="181"/>
      <c r="AT2616" s="181"/>
      <c r="AU2616" s="181"/>
      <c r="AY2616" s="181"/>
      <c r="BB2616" s="181"/>
      <c r="BC2616" s="181"/>
      <c r="BD2616" s="181"/>
      <c r="BE2616" s="181"/>
      <c r="BI2616" s="181"/>
      <c r="BL2616" s="181"/>
      <c r="BM2616" s="181"/>
      <c r="BN2616" s="181"/>
      <c r="BO2616" s="181"/>
      <c r="BS2616" s="181"/>
    </row>
    <row r="2617" spans="41:71">
      <c r="AO2617" s="38">
        <f t="shared" si="428"/>
        <v>0</v>
      </c>
      <c r="AP2617" s="38">
        <f t="shared" si="429"/>
        <v>0</v>
      </c>
      <c r="AR2617" s="181"/>
      <c r="AS2617" s="181"/>
      <c r="AT2617" s="181"/>
      <c r="AU2617" s="181"/>
      <c r="AY2617" s="181"/>
      <c r="BB2617" s="181"/>
      <c r="BC2617" s="181"/>
      <c r="BD2617" s="181"/>
      <c r="BE2617" s="181"/>
      <c r="BI2617" s="181"/>
      <c r="BL2617" s="181"/>
      <c r="BM2617" s="181"/>
      <c r="BN2617" s="181"/>
      <c r="BO2617" s="181"/>
      <c r="BS2617" s="181"/>
    </row>
    <row r="2618" spans="41:71">
      <c r="AO2618" s="38">
        <f t="shared" si="428"/>
        <v>0</v>
      </c>
      <c r="AP2618" s="38">
        <f t="shared" si="429"/>
        <v>0</v>
      </c>
      <c r="AR2618" s="181"/>
      <c r="AS2618" s="181"/>
      <c r="AT2618" s="181"/>
      <c r="AU2618" s="181"/>
      <c r="AY2618" s="181"/>
      <c r="BB2618" s="181"/>
      <c r="BC2618" s="181"/>
      <c r="BD2618" s="181"/>
      <c r="BE2618" s="181"/>
      <c r="BI2618" s="181"/>
      <c r="BL2618" s="181"/>
      <c r="BM2618" s="181"/>
      <c r="BN2618" s="181"/>
      <c r="BO2618" s="181"/>
      <c r="BS2618" s="181"/>
    </row>
    <row r="2619" spans="41:71">
      <c r="AO2619" s="38">
        <f t="shared" si="428"/>
        <v>0</v>
      </c>
      <c r="AP2619" s="38">
        <f t="shared" si="429"/>
        <v>0</v>
      </c>
      <c r="AR2619" s="181"/>
      <c r="AS2619" s="181"/>
      <c r="AT2619" s="181"/>
      <c r="AU2619" s="181"/>
      <c r="AY2619" s="181"/>
      <c r="BB2619" s="181"/>
      <c r="BC2619" s="181"/>
      <c r="BD2619" s="181"/>
      <c r="BE2619" s="181"/>
      <c r="BI2619" s="181"/>
      <c r="BL2619" s="181"/>
      <c r="BM2619" s="181"/>
      <c r="BN2619" s="181"/>
      <c r="BO2619" s="181"/>
      <c r="BS2619" s="181"/>
    </row>
    <row r="2620" spans="41:71">
      <c r="AO2620" s="38">
        <f t="shared" si="428"/>
        <v>0</v>
      </c>
      <c r="AP2620" s="38">
        <f t="shared" si="429"/>
        <v>0</v>
      </c>
      <c r="AR2620" s="181"/>
      <c r="AS2620" s="181"/>
      <c r="AT2620" s="181"/>
      <c r="AU2620" s="181"/>
      <c r="AY2620" s="181"/>
      <c r="BB2620" s="181"/>
      <c r="BC2620" s="181"/>
      <c r="BD2620" s="181"/>
      <c r="BE2620" s="181"/>
      <c r="BI2620" s="181"/>
      <c r="BL2620" s="181"/>
      <c r="BM2620" s="181"/>
      <c r="BN2620" s="181"/>
      <c r="BO2620" s="181"/>
      <c r="BS2620" s="181"/>
    </row>
    <row r="2621" spans="41:71">
      <c r="AO2621" s="38">
        <f t="shared" si="428"/>
        <v>0</v>
      </c>
      <c r="AP2621" s="38">
        <f t="shared" si="429"/>
        <v>0</v>
      </c>
      <c r="AR2621" s="181"/>
      <c r="AS2621" s="181"/>
      <c r="AT2621" s="181"/>
      <c r="AU2621" s="181"/>
      <c r="AY2621" s="181"/>
      <c r="BB2621" s="181"/>
      <c r="BC2621" s="181"/>
      <c r="BD2621" s="181"/>
      <c r="BE2621" s="181"/>
      <c r="BI2621" s="181"/>
      <c r="BL2621" s="181"/>
      <c r="BM2621" s="181"/>
      <c r="BN2621" s="181"/>
      <c r="BO2621" s="181"/>
      <c r="BS2621" s="181"/>
    </row>
    <row r="2622" spans="41:71">
      <c r="AO2622" s="38">
        <f t="shared" si="428"/>
        <v>0</v>
      </c>
      <c r="AP2622" s="38">
        <f t="shared" si="429"/>
        <v>0</v>
      </c>
      <c r="AR2622" s="181"/>
      <c r="AS2622" s="181"/>
      <c r="AT2622" s="181"/>
      <c r="AU2622" s="181"/>
      <c r="AY2622" s="181"/>
      <c r="BB2622" s="181"/>
      <c r="BC2622" s="181"/>
      <c r="BD2622" s="181"/>
      <c r="BE2622" s="181"/>
      <c r="BI2622" s="181"/>
      <c r="BL2622" s="181"/>
      <c r="BM2622" s="181"/>
      <c r="BN2622" s="181"/>
      <c r="BO2622" s="181"/>
      <c r="BS2622" s="181"/>
    </row>
    <row r="2623" spans="41:71">
      <c r="AO2623" s="38">
        <f t="shared" si="428"/>
        <v>0</v>
      </c>
      <c r="AP2623" s="38">
        <f t="shared" si="429"/>
        <v>0</v>
      </c>
      <c r="AR2623" s="181"/>
      <c r="AS2623" s="181"/>
      <c r="AT2623" s="181"/>
      <c r="AU2623" s="181"/>
      <c r="AY2623" s="181"/>
      <c r="BB2623" s="181"/>
      <c r="BC2623" s="181"/>
      <c r="BD2623" s="181"/>
      <c r="BE2623" s="181"/>
      <c r="BI2623" s="181"/>
      <c r="BL2623" s="181"/>
      <c r="BM2623" s="181"/>
      <c r="BN2623" s="181"/>
      <c r="BO2623" s="181"/>
      <c r="BS2623" s="181"/>
    </row>
    <row r="2624" spans="41:71">
      <c r="AO2624" s="38">
        <f t="shared" si="428"/>
        <v>0</v>
      </c>
      <c r="AP2624" s="38">
        <f t="shared" si="429"/>
        <v>0</v>
      </c>
      <c r="AR2624" s="181"/>
      <c r="AS2624" s="181"/>
      <c r="AT2624" s="181"/>
      <c r="AU2624" s="181"/>
      <c r="AY2624" s="181"/>
      <c r="BB2624" s="181"/>
      <c r="BC2624" s="181"/>
      <c r="BD2624" s="181"/>
      <c r="BE2624" s="181"/>
      <c r="BI2624" s="181"/>
      <c r="BL2624" s="181"/>
      <c r="BM2624" s="181"/>
      <c r="BN2624" s="181"/>
      <c r="BO2624" s="181"/>
      <c r="BS2624" s="181"/>
    </row>
    <row r="2625" spans="41:71">
      <c r="AO2625" s="38">
        <f t="shared" si="428"/>
        <v>0</v>
      </c>
      <c r="AP2625" s="38">
        <f t="shared" si="429"/>
        <v>0</v>
      </c>
      <c r="AR2625" s="181"/>
      <c r="AS2625" s="181"/>
      <c r="AT2625" s="181"/>
      <c r="AU2625" s="181"/>
      <c r="AY2625" s="181"/>
      <c r="BB2625" s="181"/>
      <c r="BC2625" s="181"/>
      <c r="BD2625" s="181"/>
      <c r="BE2625" s="181"/>
      <c r="BI2625" s="181"/>
      <c r="BL2625" s="181"/>
      <c r="BM2625" s="181"/>
      <c r="BN2625" s="181"/>
      <c r="BO2625" s="181"/>
      <c r="BS2625" s="181"/>
    </row>
    <row r="2626" spans="41:71">
      <c r="AO2626" s="38">
        <f t="shared" si="428"/>
        <v>0</v>
      </c>
      <c r="AP2626" s="38">
        <f t="shared" si="429"/>
        <v>0</v>
      </c>
      <c r="AR2626" s="181"/>
      <c r="AS2626" s="181"/>
      <c r="AT2626" s="181"/>
      <c r="AU2626" s="181"/>
      <c r="AY2626" s="181"/>
      <c r="BB2626" s="181"/>
      <c r="BC2626" s="181"/>
      <c r="BD2626" s="181"/>
      <c r="BE2626" s="181"/>
      <c r="BI2626" s="181"/>
      <c r="BL2626" s="181"/>
      <c r="BM2626" s="181"/>
      <c r="BN2626" s="181"/>
      <c r="BO2626" s="181"/>
      <c r="BS2626" s="181"/>
    </row>
    <row r="2627" spans="41:71">
      <c r="AO2627" s="38">
        <f t="shared" si="428"/>
        <v>0</v>
      </c>
      <c r="AP2627" s="38">
        <f t="shared" si="429"/>
        <v>0</v>
      </c>
      <c r="AR2627" s="181"/>
      <c r="AS2627" s="181"/>
      <c r="AT2627" s="181"/>
      <c r="AU2627" s="181"/>
      <c r="AY2627" s="181"/>
      <c r="BB2627" s="181"/>
      <c r="BC2627" s="181"/>
      <c r="BD2627" s="181"/>
      <c r="BE2627" s="181"/>
      <c r="BI2627" s="181"/>
      <c r="BL2627" s="181"/>
      <c r="BM2627" s="181"/>
      <c r="BN2627" s="181"/>
      <c r="BO2627" s="181"/>
      <c r="BS2627" s="181"/>
    </row>
    <row r="2628" spans="41:71">
      <c r="AO2628" s="38">
        <f t="shared" si="428"/>
        <v>0</v>
      </c>
      <c r="AP2628" s="38">
        <f t="shared" si="429"/>
        <v>0</v>
      </c>
      <c r="AR2628" s="181"/>
      <c r="AS2628" s="181"/>
      <c r="AT2628" s="181"/>
      <c r="AU2628" s="181"/>
      <c r="AY2628" s="181"/>
      <c r="BB2628" s="181"/>
      <c r="BC2628" s="181"/>
      <c r="BD2628" s="181"/>
      <c r="BE2628" s="181"/>
      <c r="BI2628" s="181"/>
      <c r="BL2628" s="181"/>
      <c r="BM2628" s="181"/>
      <c r="BN2628" s="181"/>
      <c r="BO2628" s="181"/>
      <c r="BS2628" s="181"/>
    </row>
    <row r="2629" spans="41:71">
      <c r="AO2629" s="38">
        <f t="shared" si="428"/>
        <v>0</v>
      </c>
      <c r="AP2629" s="38">
        <f t="shared" si="429"/>
        <v>0</v>
      </c>
      <c r="AR2629" s="181"/>
      <c r="AS2629" s="181"/>
      <c r="AT2629" s="181"/>
      <c r="AU2629" s="181"/>
      <c r="AY2629" s="181"/>
      <c r="BB2629" s="181"/>
      <c r="BC2629" s="181"/>
      <c r="BD2629" s="181"/>
      <c r="BE2629" s="181"/>
      <c r="BI2629" s="181"/>
      <c r="BL2629" s="181"/>
      <c r="BM2629" s="181"/>
      <c r="BN2629" s="181"/>
      <c r="BO2629" s="181"/>
      <c r="BS2629" s="181"/>
    </row>
    <row r="2630" spans="41:71">
      <c r="AO2630" s="38">
        <f t="shared" si="428"/>
        <v>0</v>
      </c>
      <c r="AP2630" s="38">
        <f t="shared" si="429"/>
        <v>0</v>
      </c>
      <c r="AR2630" s="181"/>
      <c r="AS2630" s="181"/>
      <c r="AT2630" s="181"/>
      <c r="AU2630" s="181"/>
      <c r="AY2630" s="181"/>
      <c r="BB2630" s="181"/>
      <c r="BC2630" s="181"/>
      <c r="BD2630" s="181"/>
      <c r="BE2630" s="181"/>
      <c r="BI2630" s="181"/>
      <c r="BL2630" s="181"/>
      <c r="BM2630" s="181"/>
      <c r="BN2630" s="181"/>
      <c r="BO2630" s="181"/>
      <c r="BS2630" s="181"/>
    </row>
    <row r="2631" spans="41:71">
      <c r="AO2631" s="38">
        <f t="shared" si="428"/>
        <v>0</v>
      </c>
      <c r="AP2631" s="38">
        <f t="shared" si="429"/>
        <v>0</v>
      </c>
      <c r="AR2631" s="181"/>
      <c r="AS2631" s="181"/>
      <c r="AT2631" s="181"/>
      <c r="AU2631" s="181"/>
      <c r="AY2631" s="181"/>
      <c r="BB2631" s="181"/>
      <c r="BC2631" s="181"/>
      <c r="BD2631" s="181"/>
      <c r="BE2631" s="181"/>
      <c r="BI2631" s="181"/>
      <c r="BL2631" s="181"/>
      <c r="BM2631" s="181"/>
      <c r="BN2631" s="181"/>
      <c r="BO2631" s="181"/>
      <c r="BS2631" s="181"/>
    </row>
    <row r="2632" spans="41:71">
      <c r="AO2632" s="38">
        <f t="shared" si="428"/>
        <v>0</v>
      </c>
      <c r="AP2632" s="38">
        <f t="shared" si="429"/>
        <v>0</v>
      </c>
      <c r="AR2632" s="181"/>
      <c r="AS2632" s="181"/>
      <c r="AT2632" s="181"/>
      <c r="AU2632" s="181"/>
      <c r="AY2632" s="181"/>
      <c r="BB2632" s="181"/>
      <c r="BC2632" s="181"/>
      <c r="BD2632" s="181"/>
      <c r="BE2632" s="181"/>
      <c r="BI2632" s="181"/>
      <c r="BL2632" s="181"/>
      <c r="BM2632" s="181"/>
      <c r="BN2632" s="181"/>
      <c r="BO2632" s="181"/>
      <c r="BS2632" s="181"/>
    </row>
    <row r="2633" spans="41:71">
      <c r="AO2633" s="38">
        <f t="shared" si="428"/>
        <v>0</v>
      </c>
      <c r="AP2633" s="38">
        <f t="shared" si="429"/>
        <v>0</v>
      </c>
      <c r="AR2633" s="181"/>
      <c r="AS2633" s="181"/>
      <c r="AT2633" s="181"/>
      <c r="AU2633" s="181"/>
      <c r="AY2633" s="181"/>
      <c r="BB2633" s="181"/>
      <c r="BC2633" s="181"/>
      <c r="BD2633" s="181"/>
      <c r="BE2633" s="181"/>
      <c r="BI2633" s="181"/>
      <c r="BL2633" s="181"/>
      <c r="BM2633" s="181"/>
      <c r="BN2633" s="181"/>
      <c r="BO2633" s="181"/>
      <c r="BS2633" s="181"/>
    </row>
    <row r="2634" spans="41:71">
      <c r="AO2634" s="38">
        <f t="shared" si="428"/>
        <v>0</v>
      </c>
      <c r="AP2634" s="38">
        <f t="shared" si="429"/>
        <v>0</v>
      </c>
      <c r="AR2634" s="181"/>
      <c r="AS2634" s="181"/>
      <c r="AT2634" s="181"/>
      <c r="AU2634" s="181"/>
      <c r="AY2634" s="181"/>
      <c r="BB2634" s="181"/>
      <c r="BC2634" s="181"/>
      <c r="BD2634" s="181"/>
      <c r="BE2634" s="181"/>
      <c r="BI2634" s="181"/>
      <c r="BL2634" s="181"/>
      <c r="BM2634" s="181"/>
      <c r="BN2634" s="181"/>
      <c r="BO2634" s="181"/>
      <c r="BS2634" s="181"/>
    </row>
    <row r="2635" spans="41:71">
      <c r="AO2635" s="38">
        <f t="shared" si="428"/>
        <v>0</v>
      </c>
      <c r="AP2635" s="38">
        <f t="shared" si="429"/>
        <v>0</v>
      </c>
      <c r="AR2635" s="181"/>
      <c r="AS2635" s="181"/>
      <c r="AT2635" s="181"/>
      <c r="AU2635" s="181"/>
      <c r="AY2635" s="181"/>
      <c r="BB2635" s="181"/>
      <c r="BC2635" s="181"/>
      <c r="BD2635" s="181"/>
      <c r="BE2635" s="181"/>
      <c r="BI2635" s="181"/>
      <c r="BL2635" s="181"/>
      <c r="BM2635" s="181"/>
      <c r="BN2635" s="181"/>
      <c r="BO2635" s="181"/>
      <c r="BS2635" s="181"/>
    </row>
    <row r="2636" spans="41:71">
      <c r="AO2636" s="38">
        <f t="shared" si="428"/>
        <v>0</v>
      </c>
      <c r="AP2636" s="38">
        <f t="shared" si="429"/>
        <v>0</v>
      </c>
      <c r="AR2636" s="181"/>
      <c r="AS2636" s="181"/>
      <c r="AT2636" s="181"/>
      <c r="AU2636" s="181"/>
      <c r="AY2636" s="181"/>
      <c r="BB2636" s="181"/>
      <c r="BC2636" s="181"/>
      <c r="BD2636" s="181"/>
      <c r="BE2636" s="181"/>
      <c r="BI2636" s="181"/>
      <c r="BL2636" s="181"/>
      <c r="BM2636" s="181"/>
      <c r="BN2636" s="181"/>
      <c r="BO2636" s="181"/>
      <c r="BS2636" s="181"/>
    </row>
    <row r="2637" spans="41:71">
      <c r="AO2637" s="38">
        <f t="shared" si="428"/>
        <v>0</v>
      </c>
      <c r="AP2637" s="38">
        <f t="shared" si="429"/>
        <v>0</v>
      </c>
      <c r="AR2637" s="181"/>
      <c r="AS2637" s="181"/>
      <c r="AT2637" s="181"/>
      <c r="AU2637" s="181"/>
      <c r="AY2637" s="181"/>
      <c r="BB2637" s="181"/>
      <c r="BC2637" s="181"/>
      <c r="BD2637" s="181"/>
      <c r="BE2637" s="181"/>
      <c r="BI2637" s="181"/>
      <c r="BL2637" s="181"/>
      <c r="BM2637" s="181"/>
      <c r="BN2637" s="181"/>
      <c r="BO2637" s="181"/>
      <c r="BS2637" s="181"/>
    </row>
    <row r="2638" spans="41:71">
      <c r="AO2638" s="38">
        <f t="shared" si="428"/>
        <v>0</v>
      </c>
      <c r="AP2638" s="38">
        <f t="shared" si="429"/>
        <v>0</v>
      </c>
      <c r="AR2638" s="181"/>
      <c r="AS2638" s="181"/>
      <c r="AT2638" s="181"/>
      <c r="AU2638" s="181"/>
      <c r="AY2638" s="181"/>
      <c r="BB2638" s="181"/>
      <c r="BC2638" s="181"/>
      <c r="BD2638" s="181"/>
      <c r="BE2638" s="181"/>
      <c r="BI2638" s="181"/>
      <c r="BL2638" s="181"/>
      <c r="BM2638" s="181"/>
      <c r="BN2638" s="181"/>
      <c r="BO2638" s="181"/>
      <c r="BS2638" s="181"/>
    </row>
    <row r="2639" spans="41:71">
      <c r="AO2639" s="38">
        <f t="shared" si="428"/>
        <v>0</v>
      </c>
      <c r="AP2639" s="38">
        <f t="shared" si="429"/>
        <v>0</v>
      </c>
      <c r="AR2639" s="181"/>
      <c r="AS2639" s="181"/>
      <c r="AT2639" s="181"/>
      <c r="AU2639" s="181"/>
      <c r="AY2639" s="181"/>
      <c r="BB2639" s="181"/>
      <c r="BC2639" s="181"/>
      <c r="BD2639" s="181"/>
      <c r="BE2639" s="181"/>
      <c r="BI2639" s="181"/>
      <c r="BL2639" s="181"/>
      <c r="BM2639" s="181"/>
      <c r="BN2639" s="181"/>
      <c r="BO2639" s="181"/>
      <c r="BS2639" s="181"/>
    </row>
    <row r="2640" spans="41:71">
      <c r="AO2640" s="38">
        <f t="shared" si="428"/>
        <v>0</v>
      </c>
      <c r="AP2640" s="38">
        <f t="shared" si="429"/>
        <v>0</v>
      </c>
      <c r="AR2640" s="181"/>
      <c r="AS2640" s="181"/>
      <c r="AT2640" s="181"/>
      <c r="AU2640" s="181"/>
      <c r="AY2640" s="181"/>
      <c r="BB2640" s="181"/>
      <c r="BC2640" s="181"/>
      <c r="BD2640" s="181"/>
      <c r="BE2640" s="181"/>
      <c r="BI2640" s="181"/>
      <c r="BL2640" s="181"/>
      <c r="BM2640" s="181"/>
      <c r="BN2640" s="181"/>
      <c r="BO2640" s="181"/>
      <c r="BS2640" s="181"/>
    </row>
    <row r="2641" spans="41:71">
      <c r="AO2641" s="38">
        <f t="shared" si="428"/>
        <v>0</v>
      </c>
      <c r="AP2641" s="38">
        <f t="shared" si="429"/>
        <v>0</v>
      </c>
      <c r="AR2641" s="181"/>
      <c r="AS2641" s="181"/>
      <c r="AT2641" s="181"/>
      <c r="AU2641" s="181"/>
      <c r="AY2641" s="181"/>
      <c r="BB2641" s="181"/>
      <c r="BC2641" s="181"/>
      <c r="BD2641" s="181"/>
      <c r="BE2641" s="181"/>
      <c r="BI2641" s="181"/>
      <c r="BL2641" s="181"/>
      <c r="BM2641" s="181"/>
      <c r="BN2641" s="181"/>
      <c r="BO2641" s="181"/>
      <c r="BS2641" s="181"/>
    </row>
    <row r="2642" spans="41:71">
      <c r="AO2642" s="38">
        <f t="shared" si="428"/>
        <v>0</v>
      </c>
      <c r="AP2642" s="38">
        <f t="shared" si="429"/>
        <v>0</v>
      </c>
      <c r="AR2642" s="181"/>
      <c r="AS2642" s="181"/>
      <c r="AT2642" s="181"/>
      <c r="AU2642" s="181"/>
      <c r="AY2642" s="181"/>
      <c r="BB2642" s="181"/>
      <c r="BC2642" s="181"/>
      <c r="BD2642" s="181"/>
      <c r="BE2642" s="181"/>
      <c r="BI2642" s="181"/>
      <c r="BL2642" s="181"/>
      <c r="BM2642" s="181"/>
      <c r="BN2642" s="181"/>
      <c r="BO2642" s="181"/>
      <c r="BS2642" s="181"/>
    </row>
    <row r="2643" spans="41:71">
      <c r="AO2643" s="38">
        <f t="shared" si="428"/>
        <v>0</v>
      </c>
      <c r="AP2643" s="38">
        <f t="shared" si="429"/>
        <v>0</v>
      </c>
      <c r="AR2643" s="181"/>
      <c r="AS2643" s="181"/>
      <c r="AT2643" s="181"/>
      <c r="AU2643" s="181"/>
      <c r="AY2643" s="181"/>
      <c r="BB2643" s="181"/>
      <c r="BC2643" s="181"/>
      <c r="BD2643" s="181"/>
      <c r="BE2643" s="181"/>
      <c r="BI2643" s="181"/>
      <c r="BL2643" s="181"/>
      <c r="BM2643" s="181"/>
      <c r="BN2643" s="181"/>
      <c r="BO2643" s="181"/>
      <c r="BS2643" s="181"/>
    </row>
    <row r="2644" spans="41:71">
      <c r="AO2644" s="38">
        <f t="shared" si="428"/>
        <v>0</v>
      </c>
      <c r="AP2644" s="38">
        <f t="shared" si="429"/>
        <v>0</v>
      </c>
      <c r="AR2644" s="181"/>
      <c r="AS2644" s="181"/>
      <c r="AT2644" s="181"/>
      <c r="AU2644" s="181"/>
      <c r="AY2644" s="181"/>
      <c r="BB2644" s="181"/>
      <c r="BC2644" s="181"/>
      <c r="BD2644" s="181"/>
      <c r="BE2644" s="181"/>
      <c r="BI2644" s="181"/>
      <c r="BL2644" s="181"/>
      <c r="BM2644" s="181"/>
      <c r="BN2644" s="181"/>
      <c r="BO2644" s="181"/>
      <c r="BS2644" s="181"/>
    </row>
    <row r="2645" spans="41:71">
      <c r="AO2645" s="38">
        <f t="shared" si="428"/>
        <v>0</v>
      </c>
      <c r="AP2645" s="38">
        <f t="shared" si="429"/>
        <v>0</v>
      </c>
      <c r="AR2645" s="181"/>
      <c r="AS2645" s="181"/>
      <c r="AT2645" s="181"/>
      <c r="AU2645" s="181"/>
      <c r="AY2645" s="181"/>
      <c r="BB2645" s="181"/>
      <c r="BC2645" s="181"/>
      <c r="BD2645" s="181"/>
      <c r="BE2645" s="181"/>
      <c r="BI2645" s="181"/>
      <c r="BL2645" s="181"/>
      <c r="BM2645" s="181"/>
      <c r="BN2645" s="181"/>
      <c r="BO2645" s="181"/>
      <c r="BS2645" s="181"/>
    </row>
    <row r="2646" spans="41:71">
      <c r="AO2646" s="38">
        <f t="shared" si="428"/>
        <v>0</v>
      </c>
      <c r="AP2646" s="38">
        <f t="shared" si="429"/>
        <v>0</v>
      </c>
      <c r="AR2646" s="181"/>
      <c r="AS2646" s="181"/>
      <c r="AT2646" s="181"/>
      <c r="AU2646" s="181"/>
      <c r="AY2646" s="181"/>
      <c r="BB2646" s="181"/>
      <c r="BC2646" s="181"/>
      <c r="BD2646" s="181"/>
      <c r="BE2646" s="181"/>
      <c r="BI2646" s="181"/>
      <c r="BL2646" s="181"/>
      <c r="BM2646" s="181"/>
      <c r="BN2646" s="181"/>
      <c r="BO2646" s="181"/>
      <c r="BS2646" s="181"/>
    </row>
    <row r="2647" spans="41:71">
      <c r="AO2647" s="38">
        <f t="shared" si="428"/>
        <v>0</v>
      </c>
      <c r="AP2647" s="38">
        <f t="shared" si="429"/>
        <v>0</v>
      </c>
      <c r="AR2647" s="181"/>
      <c r="AS2647" s="181"/>
      <c r="AT2647" s="181"/>
      <c r="AU2647" s="181"/>
      <c r="AY2647" s="181"/>
      <c r="BB2647" s="181"/>
      <c r="BC2647" s="181"/>
      <c r="BD2647" s="181"/>
      <c r="BE2647" s="181"/>
      <c r="BI2647" s="181"/>
      <c r="BL2647" s="181"/>
      <c r="BM2647" s="181"/>
      <c r="BN2647" s="181"/>
      <c r="BO2647" s="181"/>
      <c r="BS2647" s="181"/>
    </row>
    <row r="2648" spans="41:71">
      <c r="AO2648" s="38">
        <f t="shared" si="428"/>
        <v>0</v>
      </c>
      <c r="AP2648" s="38">
        <f t="shared" si="429"/>
        <v>0</v>
      </c>
      <c r="AR2648" s="181"/>
      <c r="AS2648" s="181"/>
      <c r="AT2648" s="181"/>
      <c r="AU2648" s="181"/>
      <c r="AY2648" s="181"/>
      <c r="BB2648" s="181"/>
      <c r="BC2648" s="181"/>
      <c r="BD2648" s="181"/>
      <c r="BE2648" s="181"/>
      <c r="BI2648" s="181"/>
      <c r="BL2648" s="181"/>
      <c r="BM2648" s="181"/>
      <c r="BN2648" s="181"/>
      <c r="BO2648" s="181"/>
      <c r="BS2648" s="181"/>
    </row>
    <row r="2649" spans="41:71">
      <c r="AO2649" s="38">
        <f t="shared" si="428"/>
        <v>0</v>
      </c>
      <c r="AP2649" s="38">
        <f t="shared" si="429"/>
        <v>0</v>
      </c>
      <c r="AR2649" s="181"/>
      <c r="AS2649" s="181"/>
      <c r="AT2649" s="181"/>
      <c r="AU2649" s="181"/>
      <c r="AY2649" s="181"/>
      <c r="BB2649" s="181"/>
      <c r="BC2649" s="181"/>
      <c r="BD2649" s="181"/>
      <c r="BE2649" s="181"/>
      <c r="BI2649" s="181"/>
      <c r="BL2649" s="181"/>
      <c r="BM2649" s="181"/>
      <c r="BN2649" s="181"/>
      <c r="BO2649" s="181"/>
      <c r="BS2649" s="181"/>
    </row>
    <row r="2650" spans="41:71">
      <c r="AO2650" s="38">
        <f t="shared" si="428"/>
        <v>0</v>
      </c>
      <c r="AP2650" s="38">
        <f t="shared" si="429"/>
        <v>0</v>
      </c>
      <c r="AR2650" s="181"/>
      <c r="AS2650" s="181"/>
      <c r="AT2650" s="181"/>
      <c r="AU2650" s="181"/>
      <c r="AY2650" s="181"/>
      <c r="BB2650" s="181"/>
      <c r="BC2650" s="181"/>
      <c r="BD2650" s="181"/>
      <c r="BE2650" s="181"/>
      <c r="BI2650" s="181"/>
      <c r="BL2650" s="181"/>
      <c r="BM2650" s="181"/>
      <c r="BN2650" s="181"/>
      <c r="BO2650" s="181"/>
      <c r="BS2650" s="181"/>
    </row>
    <row r="2651" spans="41:71">
      <c r="AO2651" s="38">
        <f t="shared" si="428"/>
        <v>0</v>
      </c>
      <c r="AP2651" s="38">
        <f t="shared" si="429"/>
        <v>0</v>
      </c>
      <c r="AR2651" s="181"/>
      <c r="AS2651" s="181"/>
      <c r="AT2651" s="181"/>
      <c r="AU2651" s="181"/>
      <c r="AY2651" s="181"/>
      <c r="BB2651" s="181"/>
      <c r="BC2651" s="181"/>
      <c r="BD2651" s="181"/>
      <c r="BE2651" s="181"/>
      <c r="BI2651" s="181"/>
      <c r="BL2651" s="181"/>
      <c r="BM2651" s="181"/>
      <c r="BN2651" s="181"/>
      <c r="BO2651" s="181"/>
      <c r="BS2651" s="181"/>
    </row>
    <row r="2652" spans="41:71">
      <c r="AO2652" s="38">
        <f t="shared" si="428"/>
        <v>0</v>
      </c>
      <c r="AP2652" s="38">
        <f t="shared" si="429"/>
        <v>0</v>
      </c>
      <c r="AR2652" s="181"/>
      <c r="AS2652" s="181"/>
      <c r="AT2652" s="181"/>
      <c r="AU2652" s="181"/>
      <c r="AY2652" s="181"/>
      <c r="BB2652" s="181"/>
      <c r="BC2652" s="181"/>
      <c r="BD2652" s="181"/>
      <c r="BE2652" s="181"/>
      <c r="BI2652" s="181"/>
      <c r="BL2652" s="181"/>
      <c r="BM2652" s="181"/>
      <c r="BN2652" s="181"/>
      <c r="BO2652" s="181"/>
      <c r="BS2652" s="181"/>
    </row>
    <row r="2653" spans="41:71">
      <c r="AO2653" s="38">
        <f t="shared" si="428"/>
        <v>0</v>
      </c>
      <c r="AP2653" s="38">
        <f t="shared" si="429"/>
        <v>0</v>
      </c>
      <c r="AR2653" s="181"/>
      <c r="AS2653" s="181"/>
      <c r="AT2653" s="181"/>
      <c r="AU2653" s="181"/>
      <c r="AY2653" s="181"/>
      <c r="BB2653" s="181"/>
      <c r="BC2653" s="181"/>
      <c r="BD2653" s="181"/>
      <c r="BE2653" s="181"/>
      <c r="BI2653" s="181"/>
      <c r="BL2653" s="181"/>
      <c r="BM2653" s="181"/>
      <c r="BN2653" s="181"/>
      <c r="BO2653" s="181"/>
      <c r="BS2653" s="181"/>
    </row>
    <row r="2654" spans="41:71">
      <c r="AO2654" s="38">
        <f t="shared" si="428"/>
        <v>0</v>
      </c>
      <c r="AP2654" s="38">
        <f t="shared" si="429"/>
        <v>0</v>
      </c>
      <c r="AR2654" s="181"/>
      <c r="AS2654" s="181"/>
      <c r="AT2654" s="181"/>
      <c r="AU2654" s="181"/>
      <c r="AY2654" s="181"/>
      <c r="BB2654" s="181"/>
      <c r="BC2654" s="181"/>
      <c r="BD2654" s="181"/>
      <c r="BE2654" s="181"/>
      <c r="BI2654" s="181"/>
      <c r="BL2654" s="181"/>
      <c r="BM2654" s="181"/>
      <c r="BN2654" s="181"/>
      <c r="BO2654" s="181"/>
      <c r="BS2654" s="181"/>
    </row>
    <row r="2655" spans="41:71">
      <c r="AO2655" s="38">
        <f t="shared" si="428"/>
        <v>0</v>
      </c>
      <c r="AP2655" s="38">
        <f t="shared" si="429"/>
        <v>0</v>
      </c>
      <c r="AR2655" s="181"/>
      <c r="AS2655" s="181"/>
      <c r="AT2655" s="181"/>
      <c r="AU2655" s="181"/>
      <c r="AY2655" s="181"/>
      <c r="BB2655" s="181"/>
      <c r="BC2655" s="181"/>
      <c r="BD2655" s="181"/>
      <c r="BE2655" s="181"/>
      <c r="BI2655" s="181"/>
      <c r="BL2655" s="181"/>
      <c r="BM2655" s="181"/>
      <c r="BN2655" s="181"/>
      <c r="BO2655" s="181"/>
      <c r="BS2655" s="181"/>
    </row>
    <row r="2656" spans="41:71">
      <c r="AO2656" s="38">
        <f t="shared" si="428"/>
        <v>0</v>
      </c>
      <c r="AP2656" s="38">
        <f t="shared" si="429"/>
        <v>0</v>
      </c>
      <c r="AR2656" s="181"/>
      <c r="AS2656" s="181"/>
      <c r="AT2656" s="181"/>
      <c r="AU2656" s="181"/>
      <c r="AY2656" s="181"/>
      <c r="BB2656" s="181"/>
      <c r="BC2656" s="181"/>
      <c r="BD2656" s="181"/>
      <c r="BE2656" s="181"/>
      <c r="BI2656" s="181"/>
      <c r="BL2656" s="181"/>
      <c r="BM2656" s="181"/>
      <c r="BN2656" s="181"/>
      <c r="BO2656" s="181"/>
      <c r="BS2656" s="181"/>
    </row>
    <row r="2657" spans="41:71">
      <c r="AO2657" s="38">
        <f t="shared" si="428"/>
        <v>0</v>
      </c>
      <c r="AP2657" s="38">
        <f t="shared" si="429"/>
        <v>0</v>
      </c>
      <c r="AR2657" s="181"/>
      <c r="AS2657" s="181"/>
      <c r="AT2657" s="181"/>
      <c r="AU2657" s="181"/>
      <c r="AY2657" s="181"/>
      <c r="BB2657" s="181"/>
      <c r="BC2657" s="181"/>
      <c r="BD2657" s="181"/>
      <c r="BE2657" s="181"/>
      <c r="BI2657" s="181"/>
      <c r="BL2657" s="181"/>
      <c r="BM2657" s="181"/>
      <c r="BN2657" s="181"/>
      <c r="BO2657" s="181"/>
      <c r="BS2657" s="181"/>
    </row>
    <row r="2658" spans="41:71">
      <c r="AO2658" s="38">
        <f t="shared" si="428"/>
        <v>0</v>
      </c>
      <c r="AP2658" s="38">
        <f t="shared" si="429"/>
        <v>0</v>
      </c>
      <c r="AR2658" s="181"/>
      <c r="AS2658" s="181"/>
      <c r="AT2658" s="181"/>
      <c r="AU2658" s="181"/>
      <c r="AY2658" s="181"/>
      <c r="BB2658" s="181"/>
      <c r="BC2658" s="181"/>
      <c r="BD2658" s="181"/>
      <c r="BE2658" s="181"/>
      <c r="BI2658" s="181"/>
      <c r="BL2658" s="181"/>
      <c r="BM2658" s="181"/>
      <c r="BN2658" s="181"/>
      <c r="BO2658" s="181"/>
      <c r="BS2658" s="181"/>
    </row>
    <row r="2659" spans="41:71">
      <c r="AO2659" s="38">
        <f t="shared" si="428"/>
        <v>0</v>
      </c>
      <c r="AP2659" s="38">
        <f t="shared" si="429"/>
        <v>0</v>
      </c>
      <c r="AR2659" s="181"/>
      <c r="AS2659" s="181"/>
      <c r="AT2659" s="181"/>
      <c r="AU2659" s="181"/>
      <c r="AY2659" s="181"/>
      <c r="BB2659" s="181"/>
      <c r="BC2659" s="181"/>
      <c r="BD2659" s="181"/>
      <c r="BE2659" s="181"/>
      <c r="BI2659" s="181"/>
      <c r="BL2659" s="181"/>
      <c r="BM2659" s="181"/>
      <c r="BN2659" s="181"/>
      <c r="BO2659" s="181"/>
      <c r="BS2659" s="181"/>
    </row>
    <row r="2660" spans="41:71">
      <c r="AO2660" s="38">
        <f t="shared" si="428"/>
        <v>0</v>
      </c>
      <c r="AP2660" s="38">
        <f t="shared" si="429"/>
        <v>0</v>
      </c>
      <c r="AR2660" s="181"/>
      <c r="AS2660" s="181"/>
      <c r="AT2660" s="181"/>
      <c r="AU2660" s="181"/>
      <c r="AY2660" s="181"/>
      <c r="BB2660" s="181"/>
      <c r="BC2660" s="181"/>
      <c r="BD2660" s="181"/>
      <c r="BE2660" s="181"/>
      <c r="BI2660" s="181"/>
      <c r="BL2660" s="181"/>
      <c r="BM2660" s="181"/>
      <c r="BN2660" s="181"/>
      <c r="BO2660" s="181"/>
      <c r="BS2660" s="181"/>
    </row>
    <row r="2661" spans="41:71">
      <c r="AO2661" s="38">
        <f t="shared" si="428"/>
        <v>0</v>
      </c>
      <c r="AP2661" s="38">
        <f t="shared" si="429"/>
        <v>0</v>
      </c>
      <c r="AR2661" s="181"/>
      <c r="AS2661" s="181"/>
      <c r="AT2661" s="181"/>
      <c r="AU2661" s="181"/>
      <c r="AY2661" s="181"/>
      <c r="BB2661" s="181"/>
      <c r="BC2661" s="181"/>
      <c r="BD2661" s="181"/>
      <c r="BE2661" s="181"/>
      <c r="BI2661" s="181"/>
      <c r="BL2661" s="181"/>
      <c r="BM2661" s="181"/>
      <c r="BN2661" s="181"/>
      <c r="BO2661" s="181"/>
      <c r="BS2661" s="181"/>
    </row>
    <row r="2662" spans="41:71">
      <c r="AO2662" s="38">
        <f t="shared" si="428"/>
        <v>0</v>
      </c>
      <c r="AP2662" s="38">
        <f t="shared" si="429"/>
        <v>0</v>
      </c>
      <c r="AR2662" s="181"/>
      <c r="AS2662" s="181"/>
      <c r="AT2662" s="181"/>
      <c r="AU2662" s="181"/>
      <c r="AY2662" s="181"/>
      <c r="BB2662" s="181"/>
      <c r="BC2662" s="181"/>
      <c r="BD2662" s="181"/>
      <c r="BE2662" s="181"/>
      <c r="BI2662" s="181"/>
      <c r="BL2662" s="181"/>
      <c r="BM2662" s="181"/>
      <c r="BN2662" s="181"/>
      <c r="BO2662" s="181"/>
      <c r="BS2662" s="181"/>
    </row>
    <row r="2663" spans="41:71">
      <c r="AO2663" s="38">
        <f t="shared" si="428"/>
        <v>0</v>
      </c>
      <c r="AP2663" s="38">
        <f t="shared" si="429"/>
        <v>0</v>
      </c>
      <c r="AR2663" s="181"/>
      <c r="AS2663" s="181"/>
      <c r="AT2663" s="181"/>
      <c r="AU2663" s="181"/>
      <c r="AY2663" s="181"/>
      <c r="BB2663" s="181"/>
      <c r="BC2663" s="181"/>
      <c r="BD2663" s="181"/>
      <c r="BE2663" s="181"/>
      <c r="BI2663" s="181"/>
      <c r="BL2663" s="181"/>
      <c r="BM2663" s="181"/>
      <c r="BN2663" s="181"/>
      <c r="BO2663" s="181"/>
      <c r="BS2663" s="181"/>
    </row>
    <row r="2664" spans="41:71">
      <c r="AO2664" s="38">
        <f t="shared" si="428"/>
        <v>0</v>
      </c>
      <c r="AP2664" s="38">
        <f t="shared" si="429"/>
        <v>0</v>
      </c>
      <c r="AR2664" s="181"/>
      <c r="AS2664" s="181"/>
      <c r="AT2664" s="181"/>
      <c r="AU2664" s="181"/>
      <c r="AY2664" s="181"/>
      <c r="BB2664" s="181"/>
      <c r="BC2664" s="181"/>
      <c r="BD2664" s="181"/>
      <c r="BE2664" s="181"/>
      <c r="BI2664" s="181"/>
      <c r="BL2664" s="181"/>
      <c r="BM2664" s="181"/>
      <c r="BN2664" s="181"/>
      <c r="BO2664" s="181"/>
      <c r="BS2664" s="181"/>
    </row>
    <row r="2665" spans="41:71">
      <c r="AO2665" s="38">
        <f t="shared" si="428"/>
        <v>0</v>
      </c>
      <c r="AP2665" s="38">
        <f t="shared" si="429"/>
        <v>0</v>
      </c>
      <c r="AR2665" s="181"/>
      <c r="AS2665" s="181"/>
      <c r="AT2665" s="181"/>
      <c r="AU2665" s="181"/>
      <c r="AY2665" s="181"/>
      <c r="BB2665" s="181"/>
      <c r="BC2665" s="181"/>
      <c r="BD2665" s="181"/>
      <c r="BE2665" s="181"/>
      <c r="BI2665" s="181"/>
      <c r="BL2665" s="181"/>
      <c r="BM2665" s="181"/>
      <c r="BN2665" s="181"/>
      <c r="BO2665" s="181"/>
      <c r="BS2665" s="181"/>
    </row>
    <row r="2666" spans="41:71">
      <c r="AO2666" s="38">
        <f t="shared" ref="AO2666:AO2729" si="430">B2667+1-1</f>
        <v>0</v>
      </c>
      <c r="AP2666" s="38">
        <f t="shared" ref="AP2666:AP2729" si="431">A2667</f>
        <v>0</v>
      </c>
      <c r="AR2666" s="181"/>
      <c r="AS2666" s="181"/>
      <c r="AT2666" s="181"/>
      <c r="AU2666" s="181"/>
      <c r="AY2666" s="181"/>
      <c r="BB2666" s="181"/>
      <c r="BC2666" s="181"/>
      <c r="BD2666" s="181"/>
      <c r="BE2666" s="181"/>
      <c r="BI2666" s="181"/>
      <c r="BL2666" s="181"/>
      <c r="BM2666" s="181"/>
      <c r="BN2666" s="181"/>
      <c r="BO2666" s="181"/>
      <c r="BS2666" s="181"/>
    </row>
    <row r="2667" spans="41:71">
      <c r="AO2667" s="38">
        <f t="shared" si="430"/>
        <v>0</v>
      </c>
      <c r="AP2667" s="38">
        <f t="shared" si="431"/>
        <v>0</v>
      </c>
      <c r="AR2667" s="181"/>
      <c r="AS2667" s="181"/>
      <c r="AT2667" s="181"/>
      <c r="AU2667" s="181"/>
      <c r="AY2667" s="181"/>
      <c r="BB2667" s="181"/>
      <c r="BC2667" s="181"/>
      <c r="BD2667" s="181"/>
      <c r="BE2667" s="181"/>
      <c r="BI2667" s="181"/>
      <c r="BL2667" s="181"/>
      <c r="BM2667" s="181"/>
      <c r="BN2667" s="181"/>
      <c r="BO2667" s="181"/>
      <c r="BS2667" s="181"/>
    </row>
    <row r="2668" spans="41:71">
      <c r="AO2668" s="38">
        <f t="shared" si="430"/>
        <v>0</v>
      </c>
      <c r="AP2668" s="38">
        <f t="shared" si="431"/>
        <v>0</v>
      </c>
      <c r="AR2668" s="181"/>
      <c r="AS2668" s="181"/>
      <c r="AT2668" s="181"/>
      <c r="AU2668" s="181"/>
      <c r="AY2668" s="181"/>
      <c r="BB2668" s="181"/>
      <c r="BC2668" s="181"/>
      <c r="BD2668" s="181"/>
      <c r="BE2668" s="181"/>
      <c r="BI2668" s="181"/>
      <c r="BL2668" s="181"/>
      <c r="BM2668" s="181"/>
      <c r="BN2668" s="181"/>
      <c r="BO2668" s="181"/>
      <c r="BS2668" s="181"/>
    </row>
    <row r="2669" spans="41:71">
      <c r="AO2669" s="38">
        <f t="shared" si="430"/>
        <v>0</v>
      </c>
      <c r="AP2669" s="38">
        <f t="shared" si="431"/>
        <v>0</v>
      </c>
      <c r="AR2669" s="181"/>
      <c r="AS2669" s="181"/>
      <c r="AT2669" s="181"/>
      <c r="AU2669" s="181"/>
      <c r="AY2669" s="181"/>
      <c r="BB2669" s="181"/>
      <c r="BC2669" s="181"/>
      <c r="BD2669" s="181"/>
      <c r="BE2669" s="181"/>
      <c r="BI2669" s="181"/>
      <c r="BL2669" s="181"/>
      <c r="BM2669" s="181"/>
      <c r="BN2669" s="181"/>
      <c r="BO2669" s="181"/>
      <c r="BS2669" s="181"/>
    </row>
    <row r="2670" spans="41:71">
      <c r="AO2670" s="38">
        <f t="shared" si="430"/>
        <v>0</v>
      </c>
      <c r="AP2670" s="38">
        <f t="shared" si="431"/>
        <v>0</v>
      </c>
      <c r="AR2670" s="181"/>
      <c r="AS2670" s="181"/>
      <c r="AT2670" s="181"/>
      <c r="AU2670" s="181"/>
      <c r="AY2670" s="181"/>
      <c r="BB2670" s="181"/>
      <c r="BC2670" s="181"/>
      <c r="BD2670" s="181"/>
      <c r="BE2670" s="181"/>
      <c r="BI2670" s="181"/>
      <c r="BL2670" s="181"/>
      <c r="BM2670" s="181"/>
      <c r="BN2670" s="181"/>
      <c r="BO2670" s="181"/>
      <c r="BS2670" s="181"/>
    </row>
    <row r="2671" spans="41:71">
      <c r="AO2671" s="38">
        <f t="shared" si="430"/>
        <v>0</v>
      </c>
      <c r="AP2671" s="38">
        <f t="shared" si="431"/>
        <v>0</v>
      </c>
      <c r="AR2671" s="181"/>
      <c r="AS2671" s="181"/>
      <c r="AT2671" s="181"/>
      <c r="AU2671" s="181"/>
      <c r="AY2671" s="181"/>
      <c r="BB2671" s="181"/>
      <c r="BC2671" s="181"/>
      <c r="BD2671" s="181"/>
      <c r="BE2671" s="181"/>
      <c r="BI2671" s="181"/>
      <c r="BL2671" s="181"/>
      <c r="BM2671" s="181"/>
      <c r="BN2671" s="181"/>
      <c r="BO2671" s="181"/>
      <c r="BS2671" s="181"/>
    </row>
    <row r="2672" spans="41:71">
      <c r="AO2672" s="38">
        <f t="shared" si="430"/>
        <v>0</v>
      </c>
      <c r="AP2672" s="38">
        <f t="shared" si="431"/>
        <v>0</v>
      </c>
      <c r="AR2672" s="181"/>
      <c r="AS2672" s="181"/>
      <c r="AT2672" s="181"/>
      <c r="AU2672" s="181"/>
      <c r="AY2672" s="181"/>
      <c r="BB2672" s="181"/>
      <c r="BC2672" s="181"/>
      <c r="BD2672" s="181"/>
      <c r="BE2672" s="181"/>
      <c r="BI2672" s="181"/>
      <c r="BL2672" s="181"/>
      <c r="BM2672" s="181"/>
      <c r="BN2672" s="181"/>
      <c r="BO2672" s="181"/>
      <c r="BS2672" s="181"/>
    </row>
    <row r="2673" spans="41:71">
      <c r="AO2673" s="38">
        <f t="shared" si="430"/>
        <v>0</v>
      </c>
      <c r="AP2673" s="38">
        <f t="shared" si="431"/>
        <v>0</v>
      </c>
      <c r="AR2673" s="181"/>
      <c r="AS2673" s="181"/>
      <c r="AT2673" s="181"/>
      <c r="AU2673" s="181"/>
      <c r="AY2673" s="181"/>
      <c r="BB2673" s="181"/>
      <c r="BC2673" s="181"/>
      <c r="BD2673" s="181"/>
      <c r="BE2673" s="181"/>
      <c r="BI2673" s="181"/>
      <c r="BL2673" s="181"/>
      <c r="BM2673" s="181"/>
      <c r="BN2673" s="181"/>
      <c r="BO2673" s="181"/>
      <c r="BS2673" s="181"/>
    </row>
    <row r="2674" spans="41:71">
      <c r="AO2674" s="38">
        <f t="shared" si="430"/>
        <v>0</v>
      </c>
      <c r="AP2674" s="38">
        <f t="shared" si="431"/>
        <v>0</v>
      </c>
      <c r="AR2674" s="181"/>
      <c r="AS2674" s="181"/>
      <c r="AT2674" s="181"/>
      <c r="AU2674" s="181"/>
      <c r="AY2674" s="181"/>
      <c r="BB2674" s="181"/>
      <c r="BC2674" s="181"/>
      <c r="BD2674" s="181"/>
      <c r="BE2674" s="181"/>
      <c r="BI2674" s="181"/>
      <c r="BL2674" s="181"/>
      <c r="BM2674" s="181"/>
      <c r="BN2674" s="181"/>
      <c r="BO2674" s="181"/>
      <c r="BS2674" s="181"/>
    </row>
    <row r="2675" spans="41:71">
      <c r="AO2675" s="38">
        <f t="shared" si="430"/>
        <v>0</v>
      </c>
      <c r="AP2675" s="38">
        <f t="shared" si="431"/>
        <v>0</v>
      </c>
      <c r="AR2675" s="181"/>
      <c r="AS2675" s="181"/>
      <c r="AT2675" s="181"/>
      <c r="AU2675" s="181"/>
      <c r="AY2675" s="181"/>
      <c r="BB2675" s="181"/>
      <c r="BC2675" s="181"/>
      <c r="BD2675" s="181"/>
      <c r="BE2675" s="181"/>
      <c r="BI2675" s="181"/>
      <c r="BL2675" s="181"/>
      <c r="BM2675" s="181"/>
      <c r="BN2675" s="181"/>
      <c r="BO2675" s="181"/>
      <c r="BS2675" s="181"/>
    </row>
    <row r="2676" spans="41:71">
      <c r="AO2676" s="38">
        <f t="shared" si="430"/>
        <v>0</v>
      </c>
      <c r="AP2676" s="38">
        <f t="shared" si="431"/>
        <v>0</v>
      </c>
      <c r="AR2676" s="181"/>
      <c r="AS2676" s="181"/>
      <c r="AT2676" s="181"/>
      <c r="AU2676" s="181"/>
      <c r="AY2676" s="181"/>
      <c r="BB2676" s="181"/>
      <c r="BC2676" s="181"/>
      <c r="BD2676" s="181"/>
      <c r="BE2676" s="181"/>
      <c r="BI2676" s="181"/>
      <c r="BL2676" s="181"/>
      <c r="BM2676" s="181"/>
      <c r="BN2676" s="181"/>
      <c r="BO2676" s="181"/>
      <c r="BS2676" s="181"/>
    </row>
    <row r="2677" spans="41:71">
      <c r="AO2677" s="38">
        <f t="shared" si="430"/>
        <v>0</v>
      </c>
      <c r="AP2677" s="38">
        <f t="shared" si="431"/>
        <v>0</v>
      </c>
      <c r="AR2677" s="181"/>
      <c r="AS2677" s="181"/>
      <c r="AT2677" s="181"/>
      <c r="AU2677" s="181"/>
      <c r="AY2677" s="181"/>
      <c r="BB2677" s="181"/>
      <c r="BC2677" s="181"/>
      <c r="BD2677" s="181"/>
      <c r="BE2677" s="181"/>
      <c r="BI2677" s="181"/>
      <c r="BL2677" s="181"/>
      <c r="BM2677" s="181"/>
      <c r="BN2677" s="181"/>
      <c r="BO2677" s="181"/>
      <c r="BS2677" s="181"/>
    </row>
    <row r="2678" spans="41:71">
      <c r="AO2678" s="38">
        <f t="shared" si="430"/>
        <v>0</v>
      </c>
      <c r="AP2678" s="38">
        <f t="shared" si="431"/>
        <v>0</v>
      </c>
      <c r="AR2678" s="181"/>
      <c r="AS2678" s="181"/>
      <c r="AT2678" s="181"/>
      <c r="AU2678" s="181"/>
      <c r="AY2678" s="181"/>
      <c r="BB2678" s="181"/>
      <c r="BC2678" s="181"/>
      <c r="BD2678" s="181"/>
      <c r="BE2678" s="181"/>
      <c r="BI2678" s="181"/>
      <c r="BL2678" s="181"/>
      <c r="BM2678" s="181"/>
      <c r="BN2678" s="181"/>
      <c r="BO2678" s="181"/>
      <c r="BS2678" s="181"/>
    </row>
    <row r="2679" spans="41:71">
      <c r="AO2679" s="38">
        <f t="shared" si="430"/>
        <v>0</v>
      </c>
      <c r="AP2679" s="38">
        <f t="shared" si="431"/>
        <v>0</v>
      </c>
      <c r="AR2679" s="181"/>
      <c r="AS2679" s="181"/>
      <c r="AT2679" s="181"/>
      <c r="AU2679" s="181"/>
      <c r="AY2679" s="181"/>
      <c r="BB2679" s="181"/>
      <c r="BC2679" s="181"/>
      <c r="BD2679" s="181"/>
      <c r="BE2679" s="181"/>
      <c r="BI2679" s="181"/>
      <c r="BL2679" s="181"/>
      <c r="BM2679" s="181"/>
      <c r="BN2679" s="181"/>
      <c r="BO2679" s="181"/>
      <c r="BS2679" s="181"/>
    </row>
    <row r="2680" spans="41:71">
      <c r="AO2680" s="38">
        <f t="shared" si="430"/>
        <v>0</v>
      </c>
      <c r="AP2680" s="38">
        <f t="shared" si="431"/>
        <v>0</v>
      </c>
      <c r="AR2680" s="181"/>
      <c r="AS2680" s="181"/>
      <c r="AT2680" s="181"/>
      <c r="AU2680" s="181"/>
      <c r="AY2680" s="181"/>
      <c r="BB2680" s="181"/>
      <c r="BC2680" s="181"/>
      <c r="BD2680" s="181"/>
      <c r="BE2680" s="181"/>
      <c r="BI2680" s="181"/>
      <c r="BL2680" s="181"/>
      <c r="BM2680" s="181"/>
      <c r="BN2680" s="181"/>
      <c r="BO2680" s="181"/>
      <c r="BS2680" s="181"/>
    </row>
    <row r="2681" spans="41:71">
      <c r="AO2681" s="38">
        <f t="shared" si="430"/>
        <v>0</v>
      </c>
      <c r="AP2681" s="38">
        <f t="shared" si="431"/>
        <v>0</v>
      </c>
      <c r="AR2681" s="181"/>
      <c r="AS2681" s="181"/>
      <c r="AT2681" s="181"/>
      <c r="AU2681" s="181"/>
      <c r="AY2681" s="181"/>
      <c r="BB2681" s="181"/>
      <c r="BC2681" s="181"/>
      <c r="BD2681" s="181"/>
      <c r="BE2681" s="181"/>
      <c r="BI2681" s="181"/>
      <c r="BL2681" s="181"/>
      <c r="BM2681" s="181"/>
      <c r="BN2681" s="181"/>
      <c r="BO2681" s="181"/>
      <c r="BS2681" s="181"/>
    </row>
    <row r="2682" spans="41:71">
      <c r="AO2682" s="38">
        <f t="shared" si="430"/>
        <v>0</v>
      </c>
      <c r="AP2682" s="38">
        <f t="shared" si="431"/>
        <v>0</v>
      </c>
      <c r="AR2682" s="181"/>
      <c r="AS2682" s="181"/>
      <c r="AT2682" s="181"/>
      <c r="AU2682" s="181"/>
      <c r="AY2682" s="181"/>
      <c r="BB2682" s="181"/>
      <c r="BC2682" s="181"/>
      <c r="BD2682" s="181"/>
      <c r="BE2682" s="181"/>
      <c r="BI2682" s="181"/>
      <c r="BL2682" s="181"/>
      <c r="BM2682" s="181"/>
      <c r="BN2682" s="181"/>
      <c r="BO2682" s="181"/>
      <c r="BS2682" s="181"/>
    </row>
    <row r="2683" spans="41:71">
      <c r="AO2683" s="38">
        <f t="shared" si="430"/>
        <v>0</v>
      </c>
      <c r="AP2683" s="38">
        <f t="shared" si="431"/>
        <v>0</v>
      </c>
      <c r="AR2683" s="181"/>
      <c r="AS2683" s="181"/>
      <c r="AT2683" s="181"/>
      <c r="AU2683" s="181"/>
      <c r="AY2683" s="181"/>
      <c r="BB2683" s="181"/>
      <c r="BC2683" s="181"/>
      <c r="BD2683" s="181"/>
      <c r="BE2683" s="181"/>
      <c r="BI2683" s="181"/>
      <c r="BL2683" s="181"/>
      <c r="BM2683" s="181"/>
      <c r="BN2683" s="181"/>
      <c r="BO2683" s="181"/>
      <c r="BS2683" s="181"/>
    </row>
    <row r="2684" spans="41:71">
      <c r="AO2684" s="38">
        <f t="shared" si="430"/>
        <v>0</v>
      </c>
      <c r="AP2684" s="38">
        <f t="shared" si="431"/>
        <v>0</v>
      </c>
      <c r="AR2684" s="181"/>
      <c r="AS2684" s="181"/>
      <c r="AT2684" s="181"/>
      <c r="AU2684" s="181"/>
      <c r="AY2684" s="181"/>
      <c r="BB2684" s="181"/>
      <c r="BC2684" s="181"/>
      <c r="BD2684" s="181"/>
      <c r="BE2684" s="181"/>
      <c r="BI2684" s="181"/>
      <c r="BL2684" s="181"/>
      <c r="BM2684" s="181"/>
      <c r="BN2684" s="181"/>
      <c r="BO2684" s="181"/>
      <c r="BS2684" s="181"/>
    </row>
    <row r="2685" spans="41:71">
      <c r="AO2685" s="38">
        <f t="shared" si="430"/>
        <v>0</v>
      </c>
      <c r="AP2685" s="38">
        <f t="shared" si="431"/>
        <v>0</v>
      </c>
      <c r="AR2685" s="181"/>
      <c r="AS2685" s="181"/>
      <c r="AT2685" s="181"/>
      <c r="AU2685" s="181"/>
      <c r="AY2685" s="181"/>
      <c r="BB2685" s="181"/>
      <c r="BC2685" s="181"/>
      <c r="BD2685" s="181"/>
      <c r="BE2685" s="181"/>
      <c r="BI2685" s="181"/>
      <c r="BL2685" s="181"/>
      <c r="BM2685" s="181"/>
      <c r="BN2685" s="181"/>
      <c r="BO2685" s="181"/>
      <c r="BS2685" s="181"/>
    </row>
    <row r="2686" spans="41:71">
      <c r="AO2686" s="38">
        <f t="shared" si="430"/>
        <v>0</v>
      </c>
      <c r="AP2686" s="38">
        <f t="shared" si="431"/>
        <v>0</v>
      </c>
      <c r="AR2686" s="181"/>
      <c r="AS2686" s="181"/>
      <c r="AT2686" s="181"/>
      <c r="AU2686" s="181"/>
      <c r="AY2686" s="181"/>
      <c r="BB2686" s="181"/>
      <c r="BC2686" s="181"/>
      <c r="BD2686" s="181"/>
      <c r="BE2686" s="181"/>
      <c r="BI2686" s="181"/>
      <c r="BL2686" s="181"/>
      <c r="BM2686" s="181"/>
      <c r="BN2686" s="181"/>
      <c r="BO2686" s="181"/>
      <c r="BS2686" s="181"/>
    </row>
    <row r="2687" spans="41:71">
      <c r="AO2687" s="38">
        <f t="shared" si="430"/>
        <v>0</v>
      </c>
      <c r="AP2687" s="38">
        <f t="shared" si="431"/>
        <v>0</v>
      </c>
      <c r="AR2687" s="181"/>
      <c r="AS2687" s="181"/>
      <c r="AT2687" s="181"/>
      <c r="AU2687" s="181"/>
      <c r="AY2687" s="181"/>
      <c r="BB2687" s="181"/>
      <c r="BC2687" s="181"/>
      <c r="BD2687" s="181"/>
      <c r="BE2687" s="181"/>
      <c r="BI2687" s="181"/>
      <c r="BL2687" s="181"/>
      <c r="BM2687" s="181"/>
      <c r="BN2687" s="181"/>
      <c r="BO2687" s="181"/>
      <c r="BS2687" s="181"/>
    </row>
    <row r="2688" spans="41:71">
      <c r="AO2688" s="38">
        <f t="shared" si="430"/>
        <v>0</v>
      </c>
      <c r="AP2688" s="38">
        <f t="shared" si="431"/>
        <v>0</v>
      </c>
      <c r="AR2688" s="181"/>
      <c r="AS2688" s="181"/>
      <c r="AT2688" s="181"/>
      <c r="AU2688" s="181"/>
      <c r="AY2688" s="181"/>
      <c r="BB2688" s="181"/>
      <c r="BC2688" s="181"/>
      <c r="BD2688" s="181"/>
      <c r="BE2688" s="181"/>
      <c r="BI2688" s="181"/>
      <c r="BL2688" s="181"/>
      <c r="BM2688" s="181"/>
      <c r="BN2688" s="181"/>
      <c r="BO2688" s="181"/>
      <c r="BS2688" s="181"/>
    </row>
    <row r="2689" spans="41:71">
      <c r="AO2689" s="38">
        <f t="shared" si="430"/>
        <v>0</v>
      </c>
      <c r="AP2689" s="38">
        <f t="shared" si="431"/>
        <v>0</v>
      </c>
      <c r="AR2689" s="181"/>
      <c r="AS2689" s="181"/>
      <c r="AT2689" s="181"/>
      <c r="AU2689" s="181"/>
      <c r="AY2689" s="181"/>
      <c r="BB2689" s="181"/>
      <c r="BC2689" s="181"/>
      <c r="BD2689" s="181"/>
      <c r="BE2689" s="181"/>
      <c r="BI2689" s="181"/>
      <c r="BL2689" s="181"/>
      <c r="BM2689" s="181"/>
      <c r="BN2689" s="181"/>
      <c r="BO2689" s="181"/>
      <c r="BS2689" s="181"/>
    </row>
    <row r="2690" spans="41:71">
      <c r="AO2690" s="38">
        <f t="shared" si="430"/>
        <v>0</v>
      </c>
      <c r="AP2690" s="38">
        <f t="shared" si="431"/>
        <v>0</v>
      </c>
      <c r="AR2690" s="181"/>
      <c r="AS2690" s="181"/>
      <c r="AT2690" s="181"/>
      <c r="AU2690" s="181"/>
      <c r="AY2690" s="181"/>
      <c r="BB2690" s="181"/>
      <c r="BC2690" s="181"/>
      <c r="BD2690" s="181"/>
      <c r="BE2690" s="181"/>
      <c r="BI2690" s="181"/>
      <c r="BL2690" s="181"/>
      <c r="BM2690" s="181"/>
      <c r="BN2690" s="181"/>
      <c r="BO2690" s="181"/>
      <c r="BS2690" s="181"/>
    </row>
    <row r="2691" spans="41:71">
      <c r="AO2691" s="38">
        <f t="shared" si="430"/>
        <v>0</v>
      </c>
      <c r="AP2691" s="38">
        <f t="shared" si="431"/>
        <v>0</v>
      </c>
      <c r="AR2691" s="181"/>
      <c r="AS2691" s="181"/>
      <c r="AT2691" s="181"/>
      <c r="AU2691" s="181"/>
      <c r="AY2691" s="181"/>
      <c r="BB2691" s="181"/>
      <c r="BC2691" s="181"/>
      <c r="BD2691" s="181"/>
      <c r="BE2691" s="181"/>
      <c r="BI2691" s="181"/>
      <c r="BL2691" s="181"/>
      <c r="BM2691" s="181"/>
      <c r="BN2691" s="181"/>
      <c r="BO2691" s="181"/>
      <c r="BS2691" s="181"/>
    </row>
    <row r="2692" spans="41:71">
      <c r="AO2692" s="38">
        <f t="shared" si="430"/>
        <v>0</v>
      </c>
      <c r="AP2692" s="38">
        <f t="shared" si="431"/>
        <v>0</v>
      </c>
      <c r="AR2692" s="181"/>
      <c r="AS2692" s="181"/>
      <c r="AT2692" s="181"/>
      <c r="AU2692" s="181"/>
      <c r="AY2692" s="181"/>
      <c r="BB2692" s="181"/>
      <c r="BC2692" s="181"/>
      <c r="BD2692" s="181"/>
      <c r="BE2692" s="181"/>
      <c r="BI2692" s="181"/>
      <c r="BL2692" s="181"/>
      <c r="BM2692" s="181"/>
      <c r="BN2692" s="181"/>
      <c r="BO2692" s="181"/>
      <c r="BS2692" s="181"/>
    </row>
    <row r="2693" spans="41:71">
      <c r="AO2693" s="38">
        <f t="shared" si="430"/>
        <v>0</v>
      </c>
      <c r="AP2693" s="38">
        <f t="shared" si="431"/>
        <v>0</v>
      </c>
      <c r="AR2693" s="181"/>
      <c r="AS2693" s="181"/>
      <c r="AT2693" s="181"/>
      <c r="AU2693" s="181"/>
      <c r="AY2693" s="181"/>
      <c r="BB2693" s="181"/>
      <c r="BC2693" s="181"/>
      <c r="BD2693" s="181"/>
      <c r="BE2693" s="181"/>
      <c r="BI2693" s="181"/>
      <c r="BL2693" s="181"/>
      <c r="BM2693" s="181"/>
      <c r="BN2693" s="181"/>
      <c r="BO2693" s="181"/>
      <c r="BS2693" s="181"/>
    </row>
    <row r="2694" spans="41:71">
      <c r="AO2694" s="38">
        <f t="shared" si="430"/>
        <v>0</v>
      </c>
      <c r="AP2694" s="38">
        <f t="shared" si="431"/>
        <v>0</v>
      </c>
      <c r="AR2694" s="181"/>
      <c r="AS2694" s="181"/>
      <c r="AT2694" s="181"/>
      <c r="AU2694" s="181"/>
      <c r="AY2694" s="181"/>
      <c r="BB2694" s="181"/>
      <c r="BC2694" s="181"/>
      <c r="BD2694" s="181"/>
      <c r="BE2694" s="181"/>
      <c r="BI2694" s="181"/>
      <c r="BL2694" s="181"/>
      <c r="BM2694" s="181"/>
      <c r="BN2694" s="181"/>
      <c r="BO2694" s="181"/>
      <c r="BS2694" s="181"/>
    </row>
    <row r="2695" spans="41:71">
      <c r="AO2695" s="38">
        <f t="shared" si="430"/>
        <v>0</v>
      </c>
      <c r="AP2695" s="38">
        <f t="shared" si="431"/>
        <v>0</v>
      </c>
      <c r="AR2695" s="181"/>
      <c r="AS2695" s="181"/>
      <c r="AT2695" s="181"/>
      <c r="AU2695" s="181"/>
      <c r="AY2695" s="181"/>
      <c r="BB2695" s="181"/>
      <c r="BC2695" s="181"/>
      <c r="BD2695" s="181"/>
      <c r="BE2695" s="181"/>
      <c r="BI2695" s="181"/>
      <c r="BL2695" s="181"/>
      <c r="BM2695" s="181"/>
      <c r="BN2695" s="181"/>
      <c r="BO2695" s="181"/>
      <c r="BS2695" s="181"/>
    </row>
    <row r="2696" spans="41:71">
      <c r="AO2696" s="38">
        <f t="shared" si="430"/>
        <v>0</v>
      </c>
      <c r="AP2696" s="38">
        <f t="shared" si="431"/>
        <v>0</v>
      </c>
      <c r="AR2696" s="181"/>
      <c r="AS2696" s="181"/>
      <c r="AT2696" s="181"/>
      <c r="AU2696" s="181"/>
      <c r="AY2696" s="181"/>
      <c r="BB2696" s="181"/>
      <c r="BC2696" s="181"/>
      <c r="BD2696" s="181"/>
      <c r="BE2696" s="181"/>
      <c r="BI2696" s="181"/>
      <c r="BL2696" s="181"/>
      <c r="BM2696" s="181"/>
      <c r="BN2696" s="181"/>
      <c r="BO2696" s="181"/>
      <c r="BS2696" s="181"/>
    </row>
    <row r="2697" spans="41:71">
      <c r="AO2697" s="38">
        <f t="shared" si="430"/>
        <v>0</v>
      </c>
      <c r="AP2697" s="38">
        <f t="shared" si="431"/>
        <v>0</v>
      </c>
      <c r="AR2697" s="181"/>
      <c r="AS2697" s="181"/>
      <c r="AT2697" s="181"/>
      <c r="AU2697" s="181"/>
      <c r="AY2697" s="181"/>
      <c r="BB2697" s="181"/>
      <c r="BC2697" s="181"/>
      <c r="BD2697" s="181"/>
      <c r="BE2697" s="181"/>
      <c r="BI2697" s="181"/>
      <c r="BL2697" s="181"/>
      <c r="BM2697" s="181"/>
      <c r="BN2697" s="181"/>
      <c r="BO2697" s="181"/>
      <c r="BS2697" s="181"/>
    </row>
    <row r="2698" spans="41:71">
      <c r="AO2698" s="38">
        <f t="shared" si="430"/>
        <v>0</v>
      </c>
      <c r="AP2698" s="38">
        <f t="shared" si="431"/>
        <v>0</v>
      </c>
      <c r="AR2698" s="181"/>
      <c r="AS2698" s="181"/>
      <c r="AT2698" s="181"/>
      <c r="AU2698" s="181"/>
      <c r="AY2698" s="181"/>
      <c r="BB2698" s="181"/>
      <c r="BC2698" s="181"/>
      <c r="BD2698" s="181"/>
      <c r="BE2698" s="181"/>
      <c r="BI2698" s="181"/>
      <c r="BL2698" s="181"/>
      <c r="BM2698" s="181"/>
      <c r="BN2698" s="181"/>
      <c r="BO2698" s="181"/>
      <c r="BS2698" s="181"/>
    </row>
    <row r="2699" spans="41:71">
      <c r="AO2699" s="38">
        <f t="shared" si="430"/>
        <v>0</v>
      </c>
      <c r="AP2699" s="38">
        <f t="shared" si="431"/>
        <v>0</v>
      </c>
      <c r="AR2699" s="181"/>
      <c r="AS2699" s="181"/>
      <c r="AT2699" s="181"/>
      <c r="AU2699" s="181"/>
      <c r="AY2699" s="181"/>
      <c r="BB2699" s="181"/>
      <c r="BC2699" s="181"/>
      <c r="BD2699" s="181"/>
      <c r="BE2699" s="181"/>
      <c r="BI2699" s="181"/>
      <c r="BL2699" s="181"/>
      <c r="BM2699" s="181"/>
      <c r="BN2699" s="181"/>
      <c r="BO2699" s="181"/>
      <c r="BS2699" s="181"/>
    </row>
    <row r="2700" spans="41:71">
      <c r="AO2700" s="38">
        <f t="shared" si="430"/>
        <v>0</v>
      </c>
      <c r="AP2700" s="38">
        <f t="shared" si="431"/>
        <v>0</v>
      </c>
      <c r="AR2700" s="181"/>
      <c r="AS2700" s="181"/>
      <c r="AT2700" s="181"/>
      <c r="AU2700" s="181"/>
      <c r="AY2700" s="181"/>
      <c r="BB2700" s="181"/>
      <c r="BC2700" s="181"/>
      <c r="BD2700" s="181"/>
      <c r="BE2700" s="181"/>
      <c r="BI2700" s="181"/>
      <c r="BL2700" s="181"/>
      <c r="BM2700" s="181"/>
      <c r="BN2700" s="181"/>
      <c r="BO2700" s="181"/>
      <c r="BS2700" s="181"/>
    </row>
    <row r="2701" spans="41:71">
      <c r="AO2701" s="38">
        <f t="shared" si="430"/>
        <v>0</v>
      </c>
      <c r="AP2701" s="38">
        <f t="shared" si="431"/>
        <v>0</v>
      </c>
      <c r="AR2701" s="181"/>
      <c r="AS2701" s="181"/>
      <c r="AT2701" s="181"/>
      <c r="AU2701" s="181"/>
      <c r="AY2701" s="181"/>
      <c r="BB2701" s="181"/>
      <c r="BC2701" s="181"/>
      <c r="BD2701" s="181"/>
      <c r="BE2701" s="181"/>
      <c r="BI2701" s="181"/>
      <c r="BL2701" s="181"/>
      <c r="BM2701" s="181"/>
      <c r="BN2701" s="181"/>
      <c r="BO2701" s="181"/>
      <c r="BS2701" s="181"/>
    </row>
    <row r="2702" spans="41:71">
      <c r="AO2702" s="38">
        <f t="shared" si="430"/>
        <v>0</v>
      </c>
      <c r="AP2702" s="38">
        <f t="shared" si="431"/>
        <v>0</v>
      </c>
      <c r="AR2702" s="181"/>
      <c r="AS2702" s="181"/>
      <c r="AT2702" s="181"/>
      <c r="AU2702" s="181"/>
      <c r="AY2702" s="181"/>
      <c r="BB2702" s="181"/>
      <c r="BC2702" s="181"/>
      <c r="BD2702" s="181"/>
      <c r="BE2702" s="181"/>
      <c r="BI2702" s="181"/>
      <c r="BL2702" s="181"/>
      <c r="BM2702" s="181"/>
      <c r="BN2702" s="181"/>
      <c r="BO2702" s="181"/>
      <c r="BS2702" s="181"/>
    </row>
    <row r="2703" spans="41:71">
      <c r="AO2703" s="38">
        <f t="shared" si="430"/>
        <v>0</v>
      </c>
      <c r="AP2703" s="38">
        <f t="shared" si="431"/>
        <v>0</v>
      </c>
      <c r="AR2703" s="181"/>
      <c r="AS2703" s="181"/>
      <c r="AT2703" s="181"/>
      <c r="AU2703" s="181"/>
      <c r="AY2703" s="181"/>
      <c r="BB2703" s="181"/>
      <c r="BC2703" s="181"/>
      <c r="BD2703" s="181"/>
      <c r="BE2703" s="181"/>
      <c r="BI2703" s="181"/>
      <c r="BL2703" s="181"/>
      <c r="BM2703" s="181"/>
      <c r="BN2703" s="181"/>
      <c r="BO2703" s="181"/>
      <c r="BS2703" s="181"/>
    </row>
    <row r="2704" spans="41:71">
      <c r="AO2704" s="38">
        <f t="shared" si="430"/>
        <v>0</v>
      </c>
      <c r="AP2704" s="38">
        <f t="shared" si="431"/>
        <v>0</v>
      </c>
      <c r="AR2704" s="181"/>
      <c r="AS2704" s="181"/>
      <c r="AT2704" s="181"/>
      <c r="AU2704" s="181"/>
      <c r="AY2704" s="181"/>
      <c r="BB2704" s="181"/>
      <c r="BC2704" s="181"/>
      <c r="BD2704" s="181"/>
      <c r="BE2704" s="181"/>
      <c r="BI2704" s="181"/>
      <c r="BL2704" s="181"/>
      <c r="BM2704" s="181"/>
      <c r="BN2704" s="181"/>
      <c r="BO2704" s="181"/>
      <c r="BS2704" s="181"/>
    </row>
    <row r="2705" spans="41:71">
      <c r="AO2705" s="38">
        <f t="shared" si="430"/>
        <v>0</v>
      </c>
      <c r="AP2705" s="38">
        <f t="shared" si="431"/>
        <v>0</v>
      </c>
      <c r="AR2705" s="181"/>
      <c r="AS2705" s="181"/>
      <c r="AT2705" s="181"/>
      <c r="AU2705" s="181"/>
      <c r="AY2705" s="181"/>
      <c r="BB2705" s="181"/>
      <c r="BC2705" s="181"/>
      <c r="BD2705" s="181"/>
      <c r="BE2705" s="181"/>
      <c r="BI2705" s="181"/>
      <c r="BL2705" s="181"/>
      <c r="BM2705" s="181"/>
      <c r="BN2705" s="181"/>
      <c r="BO2705" s="181"/>
      <c r="BS2705" s="181"/>
    </row>
    <row r="2706" spans="41:71">
      <c r="AO2706" s="38">
        <f t="shared" si="430"/>
        <v>0</v>
      </c>
      <c r="AP2706" s="38">
        <f t="shared" si="431"/>
        <v>0</v>
      </c>
      <c r="AR2706" s="181"/>
      <c r="AS2706" s="181"/>
      <c r="AT2706" s="181"/>
      <c r="AU2706" s="181"/>
      <c r="AY2706" s="181"/>
      <c r="BB2706" s="181"/>
      <c r="BC2706" s="181"/>
      <c r="BD2706" s="181"/>
      <c r="BE2706" s="181"/>
      <c r="BI2706" s="181"/>
      <c r="BL2706" s="181"/>
      <c r="BM2706" s="181"/>
      <c r="BN2706" s="181"/>
      <c r="BO2706" s="181"/>
      <c r="BS2706" s="181"/>
    </row>
    <row r="2707" spans="41:71">
      <c r="AO2707" s="38">
        <f t="shared" si="430"/>
        <v>0</v>
      </c>
      <c r="AP2707" s="38">
        <f t="shared" si="431"/>
        <v>0</v>
      </c>
      <c r="AR2707" s="181"/>
      <c r="AS2707" s="181"/>
      <c r="AT2707" s="181"/>
      <c r="AU2707" s="181"/>
      <c r="AY2707" s="181"/>
      <c r="BB2707" s="181"/>
      <c r="BC2707" s="181"/>
      <c r="BD2707" s="181"/>
      <c r="BE2707" s="181"/>
      <c r="BI2707" s="181"/>
      <c r="BL2707" s="181"/>
      <c r="BM2707" s="181"/>
      <c r="BN2707" s="181"/>
      <c r="BO2707" s="181"/>
      <c r="BS2707" s="181"/>
    </row>
    <row r="2708" spans="41:71">
      <c r="AO2708" s="38">
        <f t="shared" si="430"/>
        <v>0</v>
      </c>
      <c r="AP2708" s="38">
        <f t="shared" si="431"/>
        <v>0</v>
      </c>
      <c r="AR2708" s="181"/>
      <c r="AS2708" s="181"/>
      <c r="AT2708" s="181"/>
      <c r="AU2708" s="181"/>
      <c r="AY2708" s="181"/>
      <c r="BB2708" s="181"/>
      <c r="BC2708" s="181"/>
      <c r="BD2708" s="181"/>
      <c r="BE2708" s="181"/>
      <c r="BI2708" s="181"/>
      <c r="BL2708" s="181"/>
      <c r="BM2708" s="181"/>
      <c r="BN2708" s="181"/>
      <c r="BO2708" s="181"/>
      <c r="BS2708" s="181"/>
    </row>
    <row r="2709" spans="41:71">
      <c r="AO2709" s="38">
        <f t="shared" si="430"/>
        <v>0</v>
      </c>
      <c r="AP2709" s="38">
        <f t="shared" si="431"/>
        <v>0</v>
      </c>
      <c r="AR2709" s="181"/>
      <c r="AS2709" s="181"/>
      <c r="AT2709" s="181"/>
      <c r="AU2709" s="181"/>
      <c r="AY2709" s="181"/>
      <c r="BB2709" s="181"/>
      <c r="BC2709" s="181"/>
      <c r="BD2709" s="181"/>
      <c r="BE2709" s="181"/>
      <c r="BI2709" s="181"/>
      <c r="BL2709" s="181"/>
      <c r="BM2709" s="181"/>
      <c r="BN2709" s="181"/>
      <c r="BO2709" s="181"/>
      <c r="BS2709" s="181"/>
    </row>
    <row r="2710" spans="41:71">
      <c r="AO2710" s="38">
        <f t="shared" si="430"/>
        <v>0</v>
      </c>
      <c r="AP2710" s="38">
        <f t="shared" si="431"/>
        <v>0</v>
      </c>
      <c r="AR2710" s="181"/>
      <c r="AS2710" s="181"/>
      <c r="AT2710" s="181"/>
      <c r="AU2710" s="181"/>
      <c r="AY2710" s="181"/>
      <c r="BB2710" s="181"/>
      <c r="BC2710" s="181"/>
      <c r="BD2710" s="181"/>
      <c r="BE2710" s="181"/>
      <c r="BI2710" s="181"/>
      <c r="BL2710" s="181"/>
      <c r="BM2710" s="181"/>
      <c r="BN2710" s="181"/>
      <c r="BO2710" s="181"/>
      <c r="BS2710" s="181"/>
    </row>
    <row r="2711" spans="41:71">
      <c r="AO2711" s="38">
        <f t="shared" si="430"/>
        <v>0</v>
      </c>
      <c r="AP2711" s="38">
        <f t="shared" si="431"/>
        <v>0</v>
      </c>
      <c r="AR2711" s="181"/>
      <c r="AS2711" s="181"/>
      <c r="AT2711" s="181"/>
      <c r="AU2711" s="181"/>
      <c r="AY2711" s="181"/>
      <c r="BB2711" s="181"/>
      <c r="BC2711" s="181"/>
      <c r="BD2711" s="181"/>
      <c r="BE2711" s="181"/>
      <c r="BI2711" s="181"/>
      <c r="BL2711" s="181"/>
      <c r="BM2711" s="181"/>
      <c r="BN2711" s="181"/>
      <c r="BO2711" s="181"/>
      <c r="BS2711" s="181"/>
    </row>
    <row r="2712" spans="41:71">
      <c r="AO2712" s="38">
        <f t="shared" si="430"/>
        <v>0</v>
      </c>
      <c r="AP2712" s="38">
        <f t="shared" si="431"/>
        <v>0</v>
      </c>
      <c r="AR2712" s="181"/>
      <c r="AS2712" s="181"/>
      <c r="AT2712" s="181"/>
      <c r="AU2712" s="181"/>
      <c r="AY2712" s="181"/>
      <c r="BB2712" s="181"/>
      <c r="BC2712" s="181"/>
      <c r="BD2712" s="181"/>
      <c r="BE2712" s="181"/>
      <c r="BI2712" s="181"/>
      <c r="BL2712" s="181"/>
      <c r="BM2712" s="181"/>
      <c r="BN2712" s="181"/>
      <c r="BO2712" s="181"/>
      <c r="BS2712" s="181"/>
    </row>
    <row r="2713" spans="41:71">
      <c r="AO2713" s="38">
        <f t="shared" si="430"/>
        <v>0</v>
      </c>
      <c r="AP2713" s="38">
        <f t="shared" si="431"/>
        <v>0</v>
      </c>
      <c r="AR2713" s="181"/>
      <c r="AS2713" s="181"/>
      <c r="AT2713" s="181"/>
      <c r="AU2713" s="181"/>
      <c r="AY2713" s="181"/>
      <c r="BB2713" s="181"/>
      <c r="BC2713" s="181"/>
      <c r="BD2713" s="181"/>
      <c r="BE2713" s="181"/>
      <c r="BI2713" s="181"/>
      <c r="BL2713" s="181"/>
      <c r="BM2713" s="181"/>
      <c r="BN2713" s="181"/>
      <c r="BO2713" s="181"/>
      <c r="BS2713" s="181"/>
    </row>
    <row r="2714" spans="41:71">
      <c r="AO2714" s="38">
        <f t="shared" si="430"/>
        <v>0</v>
      </c>
      <c r="AP2714" s="38">
        <f t="shared" si="431"/>
        <v>0</v>
      </c>
      <c r="AR2714" s="181"/>
      <c r="AS2714" s="181"/>
      <c r="AT2714" s="181"/>
      <c r="AU2714" s="181"/>
      <c r="AY2714" s="181"/>
      <c r="BB2714" s="181"/>
      <c r="BC2714" s="181"/>
      <c r="BD2714" s="181"/>
      <c r="BE2714" s="181"/>
      <c r="BI2714" s="181"/>
      <c r="BL2714" s="181"/>
      <c r="BM2714" s="181"/>
      <c r="BN2714" s="181"/>
      <c r="BO2714" s="181"/>
      <c r="BS2714" s="181"/>
    </row>
    <row r="2715" spans="41:71">
      <c r="AO2715" s="38">
        <f t="shared" si="430"/>
        <v>0</v>
      </c>
      <c r="AP2715" s="38">
        <f t="shared" si="431"/>
        <v>0</v>
      </c>
      <c r="AR2715" s="181"/>
      <c r="AS2715" s="181"/>
      <c r="AT2715" s="181"/>
      <c r="AU2715" s="181"/>
      <c r="AY2715" s="181"/>
      <c r="BB2715" s="181"/>
      <c r="BC2715" s="181"/>
      <c r="BD2715" s="181"/>
      <c r="BE2715" s="181"/>
      <c r="BI2715" s="181"/>
      <c r="BL2715" s="181"/>
      <c r="BM2715" s="181"/>
      <c r="BN2715" s="181"/>
      <c r="BO2715" s="181"/>
      <c r="BS2715" s="181"/>
    </row>
    <row r="2716" spans="41:71">
      <c r="AO2716" s="38">
        <f t="shared" si="430"/>
        <v>0</v>
      </c>
      <c r="AP2716" s="38">
        <f t="shared" si="431"/>
        <v>0</v>
      </c>
      <c r="AR2716" s="181"/>
      <c r="AS2716" s="181"/>
      <c r="AT2716" s="181"/>
      <c r="AU2716" s="181"/>
      <c r="AY2716" s="181"/>
      <c r="BB2716" s="181"/>
      <c r="BC2716" s="181"/>
      <c r="BD2716" s="181"/>
      <c r="BE2716" s="181"/>
      <c r="BI2716" s="181"/>
      <c r="BL2716" s="181"/>
      <c r="BM2716" s="181"/>
      <c r="BN2716" s="181"/>
      <c r="BO2716" s="181"/>
      <c r="BS2716" s="181"/>
    </row>
    <row r="2717" spans="41:71">
      <c r="AO2717" s="38">
        <f t="shared" si="430"/>
        <v>0</v>
      </c>
      <c r="AP2717" s="38">
        <f t="shared" si="431"/>
        <v>0</v>
      </c>
      <c r="AR2717" s="181"/>
      <c r="AS2717" s="181"/>
      <c r="AT2717" s="181"/>
      <c r="AU2717" s="181"/>
      <c r="AY2717" s="181"/>
      <c r="BB2717" s="181"/>
      <c r="BC2717" s="181"/>
      <c r="BD2717" s="181"/>
      <c r="BE2717" s="181"/>
      <c r="BI2717" s="181"/>
      <c r="BL2717" s="181"/>
      <c r="BM2717" s="181"/>
      <c r="BN2717" s="181"/>
      <c r="BO2717" s="181"/>
      <c r="BS2717" s="181"/>
    </row>
    <row r="2718" spans="41:71">
      <c r="AO2718" s="38">
        <f t="shared" si="430"/>
        <v>0</v>
      </c>
      <c r="AP2718" s="38">
        <f t="shared" si="431"/>
        <v>0</v>
      </c>
      <c r="AR2718" s="181"/>
      <c r="AS2718" s="181"/>
      <c r="AT2718" s="181"/>
      <c r="AU2718" s="181"/>
      <c r="AY2718" s="181"/>
      <c r="BB2718" s="181"/>
      <c r="BC2718" s="181"/>
      <c r="BD2718" s="181"/>
      <c r="BE2718" s="181"/>
      <c r="BI2718" s="181"/>
      <c r="BL2718" s="181"/>
      <c r="BM2718" s="181"/>
      <c r="BN2718" s="181"/>
      <c r="BO2718" s="181"/>
      <c r="BS2718" s="181"/>
    </row>
    <row r="2719" spans="41:71">
      <c r="AO2719" s="38">
        <f t="shared" si="430"/>
        <v>0</v>
      </c>
      <c r="AP2719" s="38">
        <f t="shared" si="431"/>
        <v>0</v>
      </c>
      <c r="AR2719" s="181"/>
      <c r="AS2719" s="181"/>
      <c r="AT2719" s="181"/>
      <c r="AU2719" s="181"/>
      <c r="AY2719" s="181"/>
      <c r="BB2719" s="181"/>
      <c r="BC2719" s="181"/>
      <c r="BD2719" s="181"/>
      <c r="BE2719" s="181"/>
      <c r="BI2719" s="181"/>
      <c r="BL2719" s="181"/>
      <c r="BM2719" s="181"/>
      <c r="BN2719" s="181"/>
      <c r="BO2719" s="181"/>
      <c r="BS2719" s="181"/>
    </row>
    <row r="2720" spans="41:71">
      <c r="AO2720" s="38">
        <f t="shared" si="430"/>
        <v>0</v>
      </c>
      <c r="AP2720" s="38">
        <f t="shared" si="431"/>
        <v>0</v>
      </c>
      <c r="AR2720" s="181"/>
      <c r="AS2720" s="181"/>
      <c r="AT2720" s="181"/>
      <c r="AU2720" s="181"/>
      <c r="AY2720" s="181"/>
      <c r="BB2720" s="181"/>
      <c r="BC2720" s="181"/>
      <c r="BD2720" s="181"/>
      <c r="BE2720" s="181"/>
      <c r="BI2720" s="181"/>
      <c r="BL2720" s="181"/>
      <c r="BM2720" s="181"/>
      <c r="BN2720" s="181"/>
      <c r="BO2720" s="181"/>
      <c r="BS2720" s="181"/>
    </row>
    <row r="2721" spans="41:71">
      <c r="AO2721" s="38">
        <f t="shared" si="430"/>
        <v>0</v>
      </c>
      <c r="AP2721" s="38">
        <f t="shared" si="431"/>
        <v>0</v>
      </c>
      <c r="AR2721" s="181"/>
      <c r="AS2721" s="181"/>
      <c r="AT2721" s="181"/>
      <c r="AU2721" s="181"/>
      <c r="AY2721" s="181"/>
      <c r="BB2721" s="181"/>
      <c r="BC2721" s="181"/>
      <c r="BD2721" s="181"/>
      <c r="BE2721" s="181"/>
      <c r="BI2721" s="181"/>
      <c r="BL2721" s="181"/>
      <c r="BM2721" s="181"/>
      <c r="BN2721" s="181"/>
      <c r="BO2721" s="181"/>
      <c r="BS2721" s="181"/>
    </row>
    <row r="2722" spans="41:71">
      <c r="AO2722" s="38">
        <f t="shared" si="430"/>
        <v>0</v>
      </c>
      <c r="AP2722" s="38">
        <f t="shared" si="431"/>
        <v>0</v>
      </c>
      <c r="AR2722" s="181"/>
      <c r="AS2722" s="181"/>
      <c r="AT2722" s="181"/>
      <c r="AU2722" s="181"/>
      <c r="AY2722" s="181"/>
      <c r="BB2722" s="181"/>
      <c r="BC2722" s="181"/>
      <c r="BD2722" s="181"/>
      <c r="BE2722" s="181"/>
      <c r="BI2722" s="181"/>
      <c r="BL2722" s="181"/>
      <c r="BM2722" s="181"/>
      <c r="BN2722" s="181"/>
      <c r="BO2722" s="181"/>
      <c r="BS2722" s="181"/>
    </row>
    <row r="2723" spans="41:71">
      <c r="AO2723" s="38">
        <f t="shared" si="430"/>
        <v>0</v>
      </c>
      <c r="AP2723" s="38">
        <f t="shared" si="431"/>
        <v>0</v>
      </c>
      <c r="AR2723" s="181"/>
      <c r="AS2723" s="181"/>
      <c r="AT2723" s="181"/>
      <c r="AU2723" s="181"/>
      <c r="AY2723" s="181"/>
      <c r="BB2723" s="181"/>
      <c r="BC2723" s="181"/>
      <c r="BD2723" s="181"/>
      <c r="BE2723" s="181"/>
      <c r="BI2723" s="181"/>
      <c r="BL2723" s="181"/>
      <c r="BM2723" s="181"/>
      <c r="BN2723" s="181"/>
      <c r="BO2723" s="181"/>
      <c r="BS2723" s="181"/>
    </row>
    <row r="2724" spans="41:71">
      <c r="AO2724" s="38">
        <f t="shared" si="430"/>
        <v>0</v>
      </c>
      <c r="AP2724" s="38">
        <f t="shared" si="431"/>
        <v>0</v>
      </c>
      <c r="AR2724" s="181"/>
      <c r="AS2724" s="181"/>
      <c r="AT2724" s="181"/>
      <c r="AU2724" s="181"/>
      <c r="AY2724" s="181"/>
      <c r="BB2724" s="181"/>
      <c r="BC2724" s="181"/>
      <c r="BD2724" s="181"/>
      <c r="BE2724" s="181"/>
      <c r="BI2724" s="181"/>
      <c r="BL2724" s="181"/>
      <c r="BM2724" s="181"/>
      <c r="BN2724" s="181"/>
      <c r="BO2724" s="181"/>
      <c r="BS2724" s="181"/>
    </row>
    <row r="2725" spans="41:71">
      <c r="AO2725" s="38">
        <f t="shared" si="430"/>
        <v>0</v>
      </c>
      <c r="AP2725" s="38">
        <f t="shared" si="431"/>
        <v>0</v>
      </c>
      <c r="AR2725" s="181"/>
      <c r="AS2725" s="181"/>
      <c r="AT2725" s="181"/>
      <c r="AU2725" s="181"/>
      <c r="AY2725" s="181"/>
      <c r="BB2725" s="181"/>
      <c r="BC2725" s="181"/>
      <c r="BD2725" s="181"/>
      <c r="BE2725" s="181"/>
      <c r="BI2725" s="181"/>
      <c r="BL2725" s="181"/>
      <c r="BM2725" s="181"/>
      <c r="BN2725" s="181"/>
      <c r="BO2725" s="181"/>
      <c r="BS2725" s="181"/>
    </row>
    <row r="2726" spans="41:71">
      <c r="AO2726" s="38">
        <f t="shared" si="430"/>
        <v>0</v>
      </c>
      <c r="AP2726" s="38">
        <f t="shared" si="431"/>
        <v>0</v>
      </c>
      <c r="AR2726" s="181"/>
      <c r="AS2726" s="181"/>
      <c r="AT2726" s="181"/>
      <c r="AU2726" s="181"/>
      <c r="AY2726" s="181"/>
      <c r="BB2726" s="181"/>
      <c r="BC2726" s="181"/>
      <c r="BD2726" s="181"/>
      <c r="BE2726" s="181"/>
      <c r="BI2726" s="181"/>
      <c r="BL2726" s="181"/>
      <c r="BM2726" s="181"/>
      <c r="BN2726" s="181"/>
      <c r="BO2726" s="181"/>
      <c r="BS2726" s="181"/>
    </row>
    <row r="2727" spans="41:71">
      <c r="AO2727" s="38">
        <f t="shared" si="430"/>
        <v>0</v>
      </c>
      <c r="AP2727" s="38">
        <f t="shared" si="431"/>
        <v>0</v>
      </c>
      <c r="AR2727" s="181"/>
      <c r="AS2727" s="181"/>
      <c r="AT2727" s="181"/>
      <c r="AU2727" s="181"/>
      <c r="AY2727" s="181"/>
      <c r="BB2727" s="181"/>
      <c r="BC2727" s="181"/>
      <c r="BD2727" s="181"/>
      <c r="BE2727" s="181"/>
      <c r="BI2727" s="181"/>
      <c r="BL2727" s="181"/>
      <c r="BM2727" s="181"/>
      <c r="BN2727" s="181"/>
      <c r="BO2727" s="181"/>
      <c r="BS2727" s="181"/>
    </row>
    <row r="2728" spans="41:71">
      <c r="AO2728" s="38">
        <f t="shared" si="430"/>
        <v>0</v>
      </c>
      <c r="AP2728" s="38">
        <f t="shared" si="431"/>
        <v>0</v>
      </c>
      <c r="AR2728" s="181"/>
      <c r="AS2728" s="181"/>
      <c r="AT2728" s="181"/>
      <c r="AU2728" s="181"/>
      <c r="AY2728" s="181"/>
      <c r="BB2728" s="181"/>
      <c r="BC2728" s="181"/>
      <c r="BD2728" s="181"/>
      <c r="BE2728" s="181"/>
      <c r="BI2728" s="181"/>
      <c r="BL2728" s="181"/>
      <c r="BM2728" s="181"/>
      <c r="BN2728" s="181"/>
      <c r="BO2728" s="181"/>
      <c r="BS2728" s="181"/>
    </row>
    <row r="2729" spans="41:71">
      <c r="AO2729" s="38">
        <f t="shared" si="430"/>
        <v>0</v>
      </c>
      <c r="AP2729" s="38">
        <f t="shared" si="431"/>
        <v>0</v>
      </c>
      <c r="AR2729" s="181"/>
      <c r="AS2729" s="181"/>
      <c r="AT2729" s="181"/>
      <c r="AU2729" s="181"/>
      <c r="AY2729" s="181"/>
      <c r="BB2729" s="181"/>
      <c r="BC2729" s="181"/>
      <c r="BD2729" s="181"/>
      <c r="BE2729" s="181"/>
      <c r="BI2729" s="181"/>
      <c r="BL2729" s="181"/>
      <c r="BM2729" s="181"/>
      <c r="BN2729" s="181"/>
      <c r="BO2729" s="181"/>
      <c r="BS2729" s="181"/>
    </row>
    <row r="2730" spans="41:71">
      <c r="AO2730" s="38">
        <f t="shared" ref="AO2730:AO2793" si="432">B2731+1-1</f>
        <v>0</v>
      </c>
      <c r="AP2730" s="38">
        <f t="shared" ref="AP2730:AP2793" si="433">A2731</f>
        <v>0</v>
      </c>
      <c r="AR2730" s="181"/>
      <c r="AS2730" s="181"/>
      <c r="AT2730" s="181"/>
      <c r="AU2730" s="181"/>
      <c r="AY2730" s="181"/>
      <c r="BB2730" s="181"/>
      <c r="BC2730" s="181"/>
      <c r="BD2730" s="181"/>
      <c r="BE2730" s="181"/>
      <c r="BI2730" s="181"/>
      <c r="BL2730" s="181"/>
      <c r="BM2730" s="181"/>
      <c r="BN2730" s="181"/>
      <c r="BO2730" s="181"/>
      <c r="BS2730" s="181"/>
    </row>
    <row r="2731" spans="41:71">
      <c r="AO2731" s="38">
        <f t="shared" si="432"/>
        <v>0</v>
      </c>
      <c r="AP2731" s="38">
        <f t="shared" si="433"/>
        <v>0</v>
      </c>
      <c r="AR2731" s="181"/>
      <c r="AS2731" s="181"/>
      <c r="AT2731" s="181"/>
      <c r="AU2731" s="181"/>
      <c r="AY2731" s="181"/>
      <c r="BB2731" s="181"/>
      <c r="BC2731" s="181"/>
      <c r="BD2731" s="181"/>
      <c r="BE2731" s="181"/>
      <c r="BI2731" s="181"/>
      <c r="BL2731" s="181"/>
      <c r="BM2731" s="181"/>
      <c r="BN2731" s="181"/>
      <c r="BO2731" s="181"/>
      <c r="BS2731" s="181"/>
    </row>
    <row r="2732" spans="41:71">
      <c r="AO2732" s="38">
        <f t="shared" si="432"/>
        <v>0</v>
      </c>
      <c r="AP2732" s="38">
        <f t="shared" si="433"/>
        <v>0</v>
      </c>
      <c r="AR2732" s="181"/>
      <c r="AS2732" s="181"/>
      <c r="AT2732" s="181"/>
      <c r="AU2732" s="181"/>
      <c r="AY2732" s="181"/>
      <c r="BB2732" s="181"/>
      <c r="BC2732" s="181"/>
      <c r="BD2732" s="181"/>
      <c r="BE2732" s="181"/>
      <c r="BI2732" s="181"/>
      <c r="BL2732" s="181"/>
      <c r="BM2732" s="181"/>
      <c r="BN2732" s="181"/>
      <c r="BO2732" s="181"/>
      <c r="BS2732" s="181"/>
    </row>
    <row r="2733" spans="41:71">
      <c r="AO2733" s="38">
        <f t="shared" si="432"/>
        <v>0</v>
      </c>
      <c r="AP2733" s="38">
        <f t="shared" si="433"/>
        <v>0</v>
      </c>
      <c r="AR2733" s="181"/>
      <c r="AS2733" s="181"/>
      <c r="AT2733" s="181"/>
      <c r="AU2733" s="181"/>
      <c r="AY2733" s="181"/>
      <c r="BB2733" s="181"/>
      <c r="BC2733" s="181"/>
      <c r="BD2733" s="181"/>
      <c r="BE2733" s="181"/>
      <c r="BI2733" s="181"/>
      <c r="BL2733" s="181"/>
      <c r="BM2733" s="181"/>
      <c r="BN2733" s="181"/>
      <c r="BO2733" s="181"/>
      <c r="BS2733" s="181"/>
    </row>
    <row r="2734" spans="41:71">
      <c r="AO2734" s="38">
        <f t="shared" si="432"/>
        <v>0</v>
      </c>
      <c r="AP2734" s="38">
        <f t="shared" si="433"/>
        <v>0</v>
      </c>
      <c r="AR2734" s="181"/>
      <c r="AS2734" s="181"/>
      <c r="AT2734" s="181"/>
      <c r="AU2734" s="181"/>
      <c r="AY2734" s="181"/>
      <c r="BB2734" s="181"/>
      <c r="BC2734" s="181"/>
      <c r="BD2734" s="181"/>
      <c r="BE2734" s="181"/>
      <c r="BI2734" s="181"/>
      <c r="BL2734" s="181"/>
      <c r="BM2734" s="181"/>
      <c r="BN2734" s="181"/>
      <c r="BO2734" s="181"/>
      <c r="BS2734" s="181"/>
    </row>
    <row r="2735" spans="41:71">
      <c r="AO2735" s="38">
        <f t="shared" si="432"/>
        <v>0</v>
      </c>
      <c r="AP2735" s="38">
        <f t="shared" si="433"/>
        <v>0</v>
      </c>
      <c r="AR2735" s="181"/>
      <c r="AS2735" s="181"/>
      <c r="AT2735" s="181"/>
      <c r="AU2735" s="181"/>
      <c r="AY2735" s="181"/>
      <c r="BB2735" s="181"/>
      <c r="BC2735" s="181"/>
      <c r="BD2735" s="181"/>
      <c r="BE2735" s="181"/>
      <c r="BI2735" s="181"/>
      <c r="BL2735" s="181"/>
      <c r="BM2735" s="181"/>
      <c r="BN2735" s="181"/>
      <c r="BO2735" s="181"/>
      <c r="BS2735" s="181"/>
    </row>
    <row r="2736" spans="41:71">
      <c r="AO2736" s="38">
        <f t="shared" si="432"/>
        <v>0</v>
      </c>
      <c r="AP2736" s="38">
        <f t="shared" si="433"/>
        <v>0</v>
      </c>
      <c r="AR2736" s="181"/>
      <c r="AS2736" s="181"/>
      <c r="AT2736" s="181"/>
      <c r="AU2736" s="181"/>
      <c r="AY2736" s="181"/>
      <c r="BB2736" s="181"/>
      <c r="BC2736" s="181"/>
      <c r="BD2736" s="181"/>
      <c r="BE2736" s="181"/>
      <c r="BI2736" s="181"/>
      <c r="BL2736" s="181"/>
      <c r="BM2736" s="181"/>
      <c r="BN2736" s="181"/>
      <c r="BO2736" s="181"/>
      <c r="BS2736" s="181"/>
    </row>
    <row r="2737" spans="41:71">
      <c r="AO2737" s="38">
        <f t="shared" si="432"/>
        <v>0</v>
      </c>
      <c r="AP2737" s="38">
        <f t="shared" si="433"/>
        <v>0</v>
      </c>
      <c r="AR2737" s="181"/>
      <c r="AS2737" s="181"/>
      <c r="AT2737" s="181"/>
      <c r="AU2737" s="181"/>
      <c r="AY2737" s="181"/>
      <c r="BB2737" s="181"/>
      <c r="BC2737" s="181"/>
      <c r="BD2737" s="181"/>
      <c r="BE2737" s="181"/>
      <c r="BI2737" s="181"/>
      <c r="BL2737" s="181"/>
      <c r="BM2737" s="181"/>
      <c r="BN2737" s="181"/>
      <c r="BO2737" s="181"/>
      <c r="BS2737" s="181"/>
    </row>
    <row r="2738" spans="41:71">
      <c r="AO2738" s="38">
        <f t="shared" si="432"/>
        <v>0</v>
      </c>
      <c r="AP2738" s="38">
        <f t="shared" si="433"/>
        <v>0</v>
      </c>
      <c r="AR2738" s="181"/>
      <c r="AS2738" s="181"/>
      <c r="AT2738" s="181"/>
      <c r="AU2738" s="181"/>
      <c r="AY2738" s="181"/>
      <c r="BB2738" s="181"/>
      <c r="BC2738" s="181"/>
      <c r="BD2738" s="181"/>
      <c r="BE2738" s="181"/>
      <c r="BI2738" s="181"/>
      <c r="BL2738" s="181"/>
      <c r="BM2738" s="181"/>
      <c r="BN2738" s="181"/>
      <c r="BO2738" s="181"/>
      <c r="BS2738" s="181"/>
    </row>
    <row r="2739" spans="41:71">
      <c r="AO2739" s="38">
        <f t="shared" si="432"/>
        <v>0</v>
      </c>
      <c r="AP2739" s="38">
        <f t="shared" si="433"/>
        <v>0</v>
      </c>
      <c r="AR2739" s="181"/>
      <c r="AS2739" s="181"/>
      <c r="AT2739" s="181"/>
      <c r="AU2739" s="181"/>
      <c r="AY2739" s="181"/>
      <c r="BB2739" s="181"/>
      <c r="BC2739" s="181"/>
      <c r="BD2739" s="181"/>
      <c r="BE2739" s="181"/>
      <c r="BI2739" s="181"/>
      <c r="BL2739" s="181"/>
      <c r="BM2739" s="181"/>
      <c r="BN2739" s="181"/>
      <c r="BO2739" s="181"/>
      <c r="BS2739" s="181"/>
    </row>
    <row r="2740" spans="41:71">
      <c r="AO2740" s="38">
        <f t="shared" si="432"/>
        <v>0</v>
      </c>
      <c r="AP2740" s="38">
        <f t="shared" si="433"/>
        <v>0</v>
      </c>
      <c r="AR2740" s="181"/>
      <c r="AS2740" s="181"/>
      <c r="AT2740" s="181"/>
      <c r="AU2740" s="181"/>
      <c r="AY2740" s="181"/>
      <c r="BB2740" s="181"/>
      <c r="BC2740" s="181"/>
      <c r="BD2740" s="181"/>
      <c r="BE2740" s="181"/>
      <c r="BI2740" s="181"/>
      <c r="BL2740" s="181"/>
      <c r="BM2740" s="181"/>
      <c r="BN2740" s="181"/>
      <c r="BO2740" s="181"/>
      <c r="BS2740" s="181"/>
    </row>
    <row r="2741" spans="41:71">
      <c r="AO2741" s="38">
        <f t="shared" si="432"/>
        <v>0</v>
      </c>
      <c r="AP2741" s="38">
        <f t="shared" si="433"/>
        <v>0</v>
      </c>
      <c r="AR2741" s="181"/>
      <c r="AS2741" s="181"/>
      <c r="AT2741" s="181"/>
      <c r="AU2741" s="181"/>
      <c r="AY2741" s="181"/>
      <c r="BB2741" s="181"/>
      <c r="BC2741" s="181"/>
      <c r="BD2741" s="181"/>
      <c r="BE2741" s="181"/>
      <c r="BI2741" s="181"/>
      <c r="BL2741" s="181"/>
      <c r="BM2741" s="181"/>
      <c r="BN2741" s="181"/>
      <c r="BO2741" s="181"/>
      <c r="BS2741" s="181"/>
    </row>
    <row r="2742" spans="41:71">
      <c r="AO2742" s="38">
        <f t="shared" si="432"/>
        <v>0</v>
      </c>
      <c r="AP2742" s="38">
        <f t="shared" si="433"/>
        <v>0</v>
      </c>
      <c r="AR2742" s="181"/>
      <c r="AS2742" s="181"/>
      <c r="AT2742" s="181"/>
      <c r="AU2742" s="181"/>
      <c r="AY2742" s="181"/>
      <c r="BB2742" s="181"/>
      <c r="BC2742" s="181"/>
      <c r="BD2742" s="181"/>
      <c r="BE2742" s="181"/>
      <c r="BI2742" s="181"/>
      <c r="BL2742" s="181"/>
      <c r="BM2742" s="181"/>
      <c r="BN2742" s="181"/>
      <c r="BO2742" s="181"/>
      <c r="BS2742" s="181"/>
    </row>
    <row r="2743" spans="41:71">
      <c r="AO2743" s="38">
        <f t="shared" si="432"/>
        <v>0</v>
      </c>
      <c r="AP2743" s="38">
        <f t="shared" si="433"/>
        <v>0</v>
      </c>
      <c r="AR2743" s="181"/>
      <c r="AS2743" s="181"/>
      <c r="AT2743" s="181"/>
      <c r="AU2743" s="181"/>
      <c r="AY2743" s="181"/>
      <c r="BB2743" s="181"/>
      <c r="BC2743" s="181"/>
      <c r="BD2743" s="181"/>
      <c r="BE2743" s="181"/>
      <c r="BI2743" s="181"/>
      <c r="BL2743" s="181"/>
      <c r="BM2743" s="181"/>
      <c r="BN2743" s="181"/>
      <c r="BO2743" s="181"/>
      <c r="BS2743" s="181"/>
    </row>
    <row r="2744" spans="41:71">
      <c r="AO2744" s="38">
        <f t="shared" si="432"/>
        <v>0</v>
      </c>
      <c r="AP2744" s="38">
        <f t="shared" si="433"/>
        <v>0</v>
      </c>
      <c r="AR2744" s="181"/>
      <c r="AS2744" s="181"/>
      <c r="AT2744" s="181"/>
      <c r="AU2744" s="181"/>
      <c r="AY2744" s="181"/>
      <c r="BB2744" s="181"/>
      <c r="BC2744" s="181"/>
      <c r="BD2744" s="181"/>
      <c r="BE2744" s="181"/>
      <c r="BI2744" s="181"/>
      <c r="BL2744" s="181"/>
      <c r="BM2744" s="181"/>
      <c r="BN2744" s="181"/>
      <c r="BO2744" s="181"/>
      <c r="BS2744" s="181"/>
    </row>
    <row r="2745" spans="41:71">
      <c r="AO2745" s="38">
        <f t="shared" si="432"/>
        <v>0</v>
      </c>
      <c r="AP2745" s="38">
        <f t="shared" si="433"/>
        <v>0</v>
      </c>
      <c r="AR2745" s="181"/>
      <c r="AS2745" s="181"/>
      <c r="AT2745" s="181"/>
      <c r="AU2745" s="181"/>
      <c r="AY2745" s="181"/>
      <c r="BB2745" s="181"/>
      <c r="BC2745" s="181"/>
      <c r="BD2745" s="181"/>
      <c r="BE2745" s="181"/>
      <c r="BI2745" s="181"/>
      <c r="BL2745" s="181"/>
      <c r="BM2745" s="181"/>
      <c r="BN2745" s="181"/>
      <c r="BO2745" s="181"/>
      <c r="BS2745" s="181"/>
    </row>
    <row r="2746" spans="41:71">
      <c r="AO2746" s="38">
        <f t="shared" si="432"/>
        <v>0</v>
      </c>
      <c r="AP2746" s="38">
        <f t="shared" si="433"/>
        <v>0</v>
      </c>
      <c r="AR2746" s="181"/>
      <c r="AS2746" s="181"/>
      <c r="AT2746" s="181"/>
      <c r="AU2746" s="181"/>
      <c r="AY2746" s="181"/>
      <c r="BB2746" s="181"/>
      <c r="BC2746" s="181"/>
      <c r="BD2746" s="181"/>
      <c r="BE2746" s="181"/>
      <c r="BI2746" s="181"/>
      <c r="BL2746" s="181"/>
      <c r="BM2746" s="181"/>
      <c r="BN2746" s="181"/>
      <c r="BO2746" s="181"/>
      <c r="BS2746" s="181"/>
    </row>
    <row r="2747" spans="41:71">
      <c r="AO2747" s="38">
        <f t="shared" si="432"/>
        <v>0</v>
      </c>
      <c r="AP2747" s="38">
        <f t="shared" si="433"/>
        <v>0</v>
      </c>
      <c r="AR2747" s="181"/>
      <c r="AS2747" s="181"/>
      <c r="AT2747" s="181"/>
      <c r="AU2747" s="181"/>
      <c r="AY2747" s="181"/>
      <c r="BB2747" s="181"/>
      <c r="BC2747" s="181"/>
      <c r="BD2747" s="181"/>
      <c r="BE2747" s="181"/>
      <c r="BI2747" s="181"/>
      <c r="BL2747" s="181"/>
      <c r="BM2747" s="181"/>
      <c r="BN2747" s="181"/>
      <c r="BO2747" s="181"/>
      <c r="BS2747" s="181"/>
    </row>
    <row r="2748" spans="41:71">
      <c r="AO2748" s="38">
        <f t="shared" si="432"/>
        <v>0</v>
      </c>
      <c r="AP2748" s="38">
        <f t="shared" si="433"/>
        <v>0</v>
      </c>
      <c r="AR2748" s="181"/>
      <c r="AS2748" s="181"/>
      <c r="AT2748" s="181"/>
      <c r="AU2748" s="181"/>
      <c r="AY2748" s="181"/>
      <c r="BB2748" s="181"/>
      <c r="BC2748" s="181"/>
      <c r="BD2748" s="181"/>
      <c r="BE2748" s="181"/>
      <c r="BI2748" s="181"/>
      <c r="BL2748" s="181"/>
      <c r="BM2748" s="181"/>
      <c r="BN2748" s="181"/>
      <c r="BO2748" s="181"/>
      <c r="BS2748" s="181"/>
    </row>
    <row r="2749" spans="41:71">
      <c r="AO2749" s="38">
        <f t="shared" si="432"/>
        <v>0</v>
      </c>
      <c r="AP2749" s="38">
        <f t="shared" si="433"/>
        <v>0</v>
      </c>
      <c r="AR2749" s="181"/>
      <c r="AS2749" s="181"/>
      <c r="AT2749" s="181"/>
      <c r="AU2749" s="181"/>
      <c r="AY2749" s="181"/>
      <c r="BB2749" s="181"/>
      <c r="BC2749" s="181"/>
      <c r="BD2749" s="181"/>
      <c r="BE2749" s="181"/>
      <c r="BI2749" s="181"/>
      <c r="BL2749" s="181"/>
      <c r="BM2749" s="181"/>
      <c r="BN2749" s="181"/>
      <c r="BO2749" s="181"/>
      <c r="BS2749" s="181"/>
    </row>
    <row r="2750" spans="41:71">
      <c r="AO2750" s="38">
        <f t="shared" si="432"/>
        <v>0</v>
      </c>
      <c r="AP2750" s="38">
        <f t="shared" si="433"/>
        <v>0</v>
      </c>
      <c r="AR2750" s="181"/>
      <c r="AS2750" s="181"/>
      <c r="AT2750" s="181"/>
      <c r="AU2750" s="181"/>
      <c r="AY2750" s="181"/>
      <c r="BB2750" s="181"/>
      <c r="BC2750" s="181"/>
      <c r="BD2750" s="181"/>
      <c r="BE2750" s="181"/>
      <c r="BI2750" s="181"/>
      <c r="BL2750" s="181"/>
      <c r="BM2750" s="181"/>
      <c r="BN2750" s="181"/>
      <c r="BO2750" s="181"/>
      <c r="BS2750" s="181"/>
    </row>
    <row r="2751" spans="41:71">
      <c r="AO2751" s="38">
        <f t="shared" si="432"/>
        <v>0</v>
      </c>
      <c r="AP2751" s="38">
        <f t="shared" si="433"/>
        <v>0</v>
      </c>
      <c r="AR2751" s="181"/>
      <c r="AS2751" s="181"/>
      <c r="AT2751" s="181"/>
      <c r="AU2751" s="181"/>
      <c r="AY2751" s="181"/>
      <c r="BB2751" s="181"/>
      <c r="BC2751" s="181"/>
      <c r="BD2751" s="181"/>
      <c r="BE2751" s="181"/>
      <c r="BI2751" s="181"/>
      <c r="BL2751" s="181"/>
      <c r="BM2751" s="181"/>
      <c r="BN2751" s="181"/>
      <c r="BO2751" s="181"/>
      <c r="BS2751" s="181"/>
    </row>
    <row r="2752" spans="41:71">
      <c r="AO2752" s="38">
        <f t="shared" si="432"/>
        <v>0</v>
      </c>
      <c r="AP2752" s="38">
        <f t="shared" si="433"/>
        <v>0</v>
      </c>
      <c r="AR2752" s="181"/>
      <c r="AS2752" s="181"/>
      <c r="AT2752" s="181"/>
      <c r="AU2752" s="181"/>
      <c r="AY2752" s="181"/>
      <c r="BB2752" s="181"/>
      <c r="BC2752" s="181"/>
      <c r="BD2752" s="181"/>
      <c r="BE2752" s="181"/>
      <c r="BI2752" s="181"/>
      <c r="BL2752" s="181"/>
      <c r="BM2752" s="181"/>
      <c r="BN2752" s="181"/>
      <c r="BO2752" s="181"/>
      <c r="BS2752" s="181"/>
    </row>
    <row r="2753" spans="41:71">
      <c r="AO2753" s="38">
        <f t="shared" si="432"/>
        <v>0</v>
      </c>
      <c r="AP2753" s="38">
        <f t="shared" si="433"/>
        <v>0</v>
      </c>
      <c r="AR2753" s="181"/>
      <c r="AS2753" s="181"/>
      <c r="AT2753" s="181"/>
      <c r="AU2753" s="181"/>
      <c r="AY2753" s="181"/>
      <c r="BB2753" s="181"/>
      <c r="BC2753" s="181"/>
      <c r="BD2753" s="181"/>
      <c r="BE2753" s="181"/>
      <c r="BI2753" s="181"/>
      <c r="BL2753" s="181"/>
      <c r="BM2753" s="181"/>
      <c r="BN2753" s="181"/>
      <c r="BO2753" s="181"/>
      <c r="BS2753" s="181"/>
    </row>
    <row r="2754" spans="41:71">
      <c r="AO2754" s="38">
        <f t="shared" si="432"/>
        <v>0</v>
      </c>
      <c r="AP2754" s="38">
        <f t="shared" si="433"/>
        <v>0</v>
      </c>
      <c r="AR2754" s="181"/>
      <c r="AS2754" s="181"/>
      <c r="AT2754" s="181"/>
      <c r="AU2754" s="181"/>
      <c r="AY2754" s="181"/>
      <c r="BB2754" s="181"/>
      <c r="BC2754" s="181"/>
      <c r="BD2754" s="181"/>
      <c r="BE2754" s="181"/>
      <c r="BI2754" s="181"/>
      <c r="BL2754" s="181"/>
      <c r="BM2754" s="181"/>
      <c r="BN2754" s="181"/>
      <c r="BO2754" s="181"/>
      <c r="BS2754" s="181"/>
    </row>
    <row r="2755" spans="41:71">
      <c r="AO2755" s="38">
        <f t="shared" si="432"/>
        <v>0</v>
      </c>
      <c r="AP2755" s="38">
        <f t="shared" si="433"/>
        <v>0</v>
      </c>
      <c r="AR2755" s="181"/>
      <c r="AS2755" s="181"/>
      <c r="AT2755" s="181"/>
      <c r="AU2755" s="181"/>
      <c r="AY2755" s="181"/>
      <c r="BB2755" s="181"/>
      <c r="BC2755" s="181"/>
      <c r="BD2755" s="181"/>
      <c r="BE2755" s="181"/>
      <c r="BI2755" s="181"/>
      <c r="BL2755" s="181"/>
      <c r="BM2755" s="181"/>
      <c r="BN2755" s="181"/>
      <c r="BO2755" s="181"/>
      <c r="BS2755" s="181"/>
    </row>
    <row r="2756" spans="41:71">
      <c r="AO2756" s="38">
        <f t="shared" si="432"/>
        <v>0</v>
      </c>
      <c r="AP2756" s="38">
        <f t="shared" si="433"/>
        <v>0</v>
      </c>
      <c r="AR2756" s="181"/>
      <c r="AS2756" s="181"/>
      <c r="AT2756" s="181"/>
      <c r="AU2756" s="181"/>
      <c r="AY2756" s="181"/>
      <c r="BB2756" s="181"/>
      <c r="BC2756" s="181"/>
      <c r="BD2756" s="181"/>
      <c r="BE2756" s="181"/>
      <c r="BI2756" s="181"/>
      <c r="BL2756" s="181"/>
      <c r="BM2756" s="181"/>
      <c r="BN2756" s="181"/>
      <c r="BO2756" s="181"/>
      <c r="BS2756" s="181"/>
    </row>
    <row r="2757" spans="41:71">
      <c r="AO2757" s="38">
        <f t="shared" si="432"/>
        <v>0</v>
      </c>
      <c r="AP2757" s="38">
        <f t="shared" si="433"/>
        <v>0</v>
      </c>
      <c r="AR2757" s="181"/>
      <c r="AS2757" s="181"/>
      <c r="AT2757" s="181"/>
      <c r="AU2757" s="181"/>
      <c r="AY2757" s="181"/>
      <c r="BB2757" s="181"/>
      <c r="BC2757" s="181"/>
      <c r="BD2757" s="181"/>
      <c r="BE2757" s="181"/>
      <c r="BI2757" s="181"/>
      <c r="BL2757" s="181"/>
      <c r="BM2757" s="181"/>
      <c r="BN2757" s="181"/>
      <c r="BO2757" s="181"/>
      <c r="BS2757" s="181"/>
    </row>
    <row r="2758" spans="41:71">
      <c r="AO2758" s="38">
        <f t="shared" si="432"/>
        <v>0</v>
      </c>
      <c r="AP2758" s="38">
        <f t="shared" si="433"/>
        <v>0</v>
      </c>
      <c r="AR2758" s="181"/>
      <c r="AS2758" s="181"/>
      <c r="AT2758" s="181"/>
      <c r="AU2758" s="181"/>
      <c r="AY2758" s="181"/>
      <c r="BB2758" s="181"/>
      <c r="BC2758" s="181"/>
      <c r="BD2758" s="181"/>
      <c r="BE2758" s="181"/>
      <c r="BI2758" s="181"/>
      <c r="BL2758" s="181"/>
      <c r="BM2758" s="181"/>
      <c r="BN2758" s="181"/>
      <c r="BO2758" s="181"/>
      <c r="BS2758" s="181"/>
    </row>
    <row r="2759" spans="41:71">
      <c r="AO2759" s="38">
        <f t="shared" si="432"/>
        <v>0</v>
      </c>
      <c r="AP2759" s="38">
        <f t="shared" si="433"/>
        <v>0</v>
      </c>
      <c r="AR2759" s="181"/>
      <c r="AS2759" s="181"/>
      <c r="AT2759" s="181"/>
      <c r="AU2759" s="181"/>
      <c r="AY2759" s="181"/>
      <c r="BB2759" s="181"/>
      <c r="BC2759" s="181"/>
      <c r="BD2759" s="181"/>
      <c r="BE2759" s="181"/>
      <c r="BI2759" s="181"/>
      <c r="BL2759" s="181"/>
      <c r="BM2759" s="181"/>
      <c r="BN2759" s="181"/>
      <c r="BO2759" s="181"/>
      <c r="BS2759" s="181"/>
    </row>
    <row r="2760" spans="41:71">
      <c r="AO2760" s="38">
        <f t="shared" si="432"/>
        <v>0</v>
      </c>
      <c r="AP2760" s="38">
        <f t="shared" si="433"/>
        <v>0</v>
      </c>
      <c r="AR2760" s="181"/>
      <c r="AS2760" s="181"/>
      <c r="AT2760" s="181"/>
      <c r="AU2760" s="181"/>
      <c r="AY2760" s="181"/>
      <c r="BB2760" s="181"/>
      <c r="BC2760" s="181"/>
      <c r="BD2760" s="181"/>
      <c r="BE2760" s="181"/>
      <c r="BI2760" s="181"/>
      <c r="BL2760" s="181"/>
      <c r="BM2760" s="181"/>
      <c r="BN2760" s="181"/>
      <c r="BO2760" s="181"/>
      <c r="BS2760" s="181"/>
    </row>
    <row r="2761" spans="41:71">
      <c r="AO2761" s="38">
        <f t="shared" si="432"/>
        <v>0</v>
      </c>
      <c r="AP2761" s="38">
        <f t="shared" si="433"/>
        <v>0</v>
      </c>
      <c r="AR2761" s="181"/>
      <c r="AS2761" s="181"/>
      <c r="AT2761" s="181"/>
      <c r="AU2761" s="181"/>
      <c r="AY2761" s="181"/>
      <c r="BB2761" s="181"/>
      <c r="BC2761" s="181"/>
      <c r="BD2761" s="181"/>
      <c r="BE2761" s="181"/>
      <c r="BI2761" s="181"/>
      <c r="BL2761" s="181"/>
      <c r="BM2761" s="181"/>
      <c r="BN2761" s="181"/>
      <c r="BO2761" s="181"/>
      <c r="BS2761" s="181"/>
    </row>
    <row r="2762" spans="41:71">
      <c r="AO2762" s="38">
        <f t="shared" si="432"/>
        <v>0</v>
      </c>
      <c r="AP2762" s="38">
        <f t="shared" si="433"/>
        <v>0</v>
      </c>
      <c r="AR2762" s="181"/>
      <c r="AS2762" s="181"/>
      <c r="AT2762" s="181"/>
      <c r="AU2762" s="181"/>
      <c r="AY2762" s="181"/>
      <c r="BB2762" s="181"/>
      <c r="BC2762" s="181"/>
      <c r="BD2762" s="181"/>
      <c r="BE2762" s="181"/>
      <c r="BI2762" s="181"/>
      <c r="BL2762" s="181"/>
      <c r="BM2762" s="181"/>
      <c r="BN2762" s="181"/>
      <c r="BO2762" s="181"/>
      <c r="BS2762" s="181"/>
    </row>
    <row r="2763" spans="41:71">
      <c r="AO2763" s="38">
        <f t="shared" si="432"/>
        <v>0</v>
      </c>
      <c r="AP2763" s="38">
        <f t="shared" si="433"/>
        <v>0</v>
      </c>
      <c r="AR2763" s="181"/>
      <c r="AS2763" s="181"/>
      <c r="AT2763" s="181"/>
      <c r="AU2763" s="181"/>
      <c r="AY2763" s="181"/>
      <c r="BB2763" s="181"/>
      <c r="BC2763" s="181"/>
      <c r="BD2763" s="181"/>
      <c r="BE2763" s="181"/>
      <c r="BI2763" s="181"/>
      <c r="BL2763" s="181"/>
      <c r="BM2763" s="181"/>
      <c r="BN2763" s="181"/>
      <c r="BO2763" s="181"/>
      <c r="BS2763" s="181"/>
    </row>
    <row r="2764" spans="41:71">
      <c r="AO2764" s="38">
        <f t="shared" si="432"/>
        <v>0</v>
      </c>
      <c r="AP2764" s="38">
        <f t="shared" si="433"/>
        <v>0</v>
      </c>
      <c r="AR2764" s="181"/>
      <c r="AS2764" s="181"/>
      <c r="AT2764" s="181"/>
      <c r="AU2764" s="181"/>
      <c r="AY2764" s="181"/>
      <c r="BB2764" s="181"/>
      <c r="BC2764" s="181"/>
      <c r="BD2764" s="181"/>
      <c r="BE2764" s="181"/>
      <c r="BI2764" s="181"/>
      <c r="BL2764" s="181"/>
      <c r="BM2764" s="181"/>
      <c r="BN2764" s="181"/>
      <c r="BO2764" s="181"/>
      <c r="BS2764" s="181"/>
    </row>
    <row r="2765" spans="41:71">
      <c r="AO2765" s="38">
        <f t="shared" si="432"/>
        <v>0</v>
      </c>
      <c r="AP2765" s="38">
        <f t="shared" si="433"/>
        <v>0</v>
      </c>
      <c r="AR2765" s="181"/>
      <c r="AS2765" s="181"/>
      <c r="AT2765" s="181"/>
      <c r="AU2765" s="181"/>
      <c r="AY2765" s="181"/>
      <c r="BB2765" s="181"/>
      <c r="BC2765" s="181"/>
      <c r="BD2765" s="181"/>
      <c r="BE2765" s="181"/>
      <c r="BI2765" s="181"/>
      <c r="BL2765" s="181"/>
      <c r="BM2765" s="181"/>
      <c r="BN2765" s="181"/>
      <c r="BO2765" s="181"/>
      <c r="BS2765" s="181"/>
    </row>
    <row r="2766" spans="41:71">
      <c r="AO2766" s="38">
        <f t="shared" si="432"/>
        <v>0</v>
      </c>
      <c r="AP2766" s="38">
        <f t="shared" si="433"/>
        <v>0</v>
      </c>
      <c r="AR2766" s="181"/>
      <c r="AS2766" s="181"/>
      <c r="AT2766" s="181"/>
      <c r="AU2766" s="181"/>
      <c r="AY2766" s="181"/>
      <c r="BB2766" s="181"/>
      <c r="BC2766" s="181"/>
      <c r="BD2766" s="181"/>
      <c r="BE2766" s="181"/>
      <c r="BI2766" s="181"/>
      <c r="BL2766" s="181"/>
      <c r="BM2766" s="181"/>
      <c r="BN2766" s="181"/>
      <c r="BO2766" s="181"/>
      <c r="BS2766" s="181"/>
    </row>
    <row r="2767" spans="41:71">
      <c r="AO2767" s="38">
        <f t="shared" si="432"/>
        <v>0</v>
      </c>
      <c r="AP2767" s="38">
        <f t="shared" si="433"/>
        <v>0</v>
      </c>
      <c r="AR2767" s="181"/>
      <c r="AS2767" s="181"/>
      <c r="AT2767" s="181"/>
      <c r="AU2767" s="181"/>
      <c r="AY2767" s="181"/>
      <c r="BB2767" s="181"/>
      <c r="BC2767" s="181"/>
      <c r="BD2767" s="181"/>
      <c r="BE2767" s="181"/>
      <c r="BI2767" s="181"/>
      <c r="BL2767" s="181"/>
      <c r="BM2767" s="181"/>
      <c r="BN2767" s="181"/>
      <c r="BO2767" s="181"/>
      <c r="BS2767" s="181"/>
    </row>
    <row r="2768" spans="41:71">
      <c r="AO2768" s="38">
        <f t="shared" si="432"/>
        <v>0</v>
      </c>
      <c r="AP2768" s="38">
        <f t="shared" si="433"/>
        <v>0</v>
      </c>
      <c r="AR2768" s="181"/>
      <c r="AS2768" s="181"/>
      <c r="AT2768" s="181"/>
      <c r="AU2768" s="181"/>
      <c r="AY2768" s="181"/>
      <c r="BB2768" s="181"/>
      <c r="BC2768" s="181"/>
      <c r="BD2768" s="181"/>
      <c r="BE2768" s="181"/>
      <c r="BI2768" s="181"/>
      <c r="BL2768" s="181"/>
      <c r="BM2768" s="181"/>
      <c r="BN2768" s="181"/>
      <c r="BO2768" s="181"/>
      <c r="BS2768" s="181"/>
    </row>
    <row r="2769" spans="41:71">
      <c r="AO2769" s="38">
        <f t="shared" si="432"/>
        <v>0</v>
      </c>
      <c r="AP2769" s="38">
        <f t="shared" si="433"/>
        <v>0</v>
      </c>
      <c r="AR2769" s="181"/>
      <c r="AS2769" s="181"/>
      <c r="AT2769" s="181"/>
      <c r="AU2769" s="181"/>
      <c r="AY2769" s="181"/>
      <c r="BB2769" s="181"/>
      <c r="BC2769" s="181"/>
      <c r="BD2769" s="181"/>
      <c r="BE2769" s="181"/>
      <c r="BI2769" s="181"/>
      <c r="BL2769" s="181"/>
      <c r="BM2769" s="181"/>
      <c r="BN2769" s="181"/>
      <c r="BO2769" s="181"/>
      <c r="BS2769" s="181"/>
    </row>
    <row r="2770" spans="41:71">
      <c r="AO2770" s="38">
        <f t="shared" si="432"/>
        <v>0</v>
      </c>
      <c r="AP2770" s="38">
        <f t="shared" si="433"/>
        <v>0</v>
      </c>
      <c r="AR2770" s="181"/>
      <c r="AS2770" s="181"/>
      <c r="AT2770" s="181"/>
      <c r="AU2770" s="181"/>
      <c r="AY2770" s="181"/>
      <c r="BB2770" s="181"/>
      <c r="BC2770" s="181"/>
      <c r="BD2770" s="181"/>
      <c r="BE2770" s="181"/>
      <c r="BI2770" s="181"/>
      <c r="BL2770" s="181"/>
      <c r="BM2770" s="181"/>
      <c r="BN2770" s="181"/>
      <c r="BO2770" s="181"/>
      <c r="BS2770" s="181"/>
    </row>
    <row r="2771" spans="41:71">
      <c r="AO2771" s="38">
        <f t="shared" si="432"/>
        <v>0</v>
      </c>
      <c r="AP2771" s="38">
        <f t="shared" si="433"/>
        <v>0</v>
      </c>
      <c r="AR2771" s="181"/>
      <c r="AS2771" s="181"/>
      <c r="AT2771" s="181"/>
      <c r="AU2771" s="181"/>
      <c r="AY2771" s="181"/>
      <c r="BB2771" s="181"/>
      <c r="BC2771" s="181"/>
      <c r="BD2771" s="181"/>
      <c r="BE2771" s="181"/>
      <c r="BI2771" s="181"/>
      <c r="BL2771" s="181"/>
      <c r="BM2771" s="181"/>
      <c r="BN2771" s="181"/>
      <c r="BO2771" s="181"/>
      <c r="BS2771" s="181"/>
    </row>
    <row r="2772" spans="41:71">
      <c r="AO2772" s="38">
        <f t="shared" si="432"/>
        <v>0</v>
      </c>
      <c r="AP2772" s="38">
        <f t="shared" si="433"/>
        <v>0</v>
      </c>
      <c r="AR2772" s="181"/>
      <c r="AS2772" s="181"/>
      <c r="AT2772" s="181"/>
      <c r="AU2772" s="181"/>
      <c r="AY2772" s="181"/>
      <c r="BB2772" s="181"/>
      <c r="BC2772" s="181"/>
      <c r="BD2772" s="181"/>
      <c r="BE2772" s="181"/>
      <c r="BI2772" s="181"/>
      <c r="BL2772" s="181"/>
      <c r="BM2772" s="181"/>
      <c r="BN2772" s="181"/>
      <c r="BO2772" s="181"/>
      <c r="BS2772" s="181"/>
    </row>
    <row r="2773" spans="41:71">
      <c r="AO2773" s="38">
        <f t="shared" si="432"/>
        <v>0</v>
      </c>
      <c r="AP2773" s="38">
        <f t="shared" si="433"/>
        <v>0</v>
      </c>
      <c r="AR2773" s="181"/>
      <c r="AS2773" s="181"/>
      <c r="AT2773" s="181"/>
      <c r="AU2773" s="181"/>
      <c r="AY2773" s="181"/>
      <c r="BB2773" s="181"/>
      <c r="BC2773" s="181"/>
      <c r="BD2773" s="181"/>
      <c r="BE2773" s="181"/>
      <c r="BI2773" s="181"/>
      <c r="BL2773" s="181"/>
      <c r="BM2773" s="181"/>
      <c r="BN2773" s="181"/>
      <c r="BO2773" s="181"/>
      <c r="BS2773" s="181"/>
    </row>
    <row r="2774" spans="41:71">
      <c r="AO2774" s="38">
        <f t="shared" si="432"/>
        <v>0</v>
      </c>
      <c r="AP2774" s="38">
        <f t="shared" si="433"/>
        <v>0</v>
      </c>
      <c r="AR2774" s="181"/>
      <c r="AS2774" s="181"/>
      <c r="AT2774" s="181"/>
      <c r="AU2774" s="181"/>
      <c r="AY2774" s="181"/>
      <c r="BB2774" s="181"/>
      <c r="BC2774" s="181"/>
      <c r="BD2774" s="181"/>
      <c r="BE2774" s="181"/>
      <c r="BI2774" s="181"/>
      <c r="BL2774" s="181"/>
      <c r="BM2774" s="181"/>
      <c r="BN2774" s="181"/>
      <c r="BO2774" s="181"/>
      <c r="BS2774" s="181"/>
    </row>
    <row r="2775" spans="41:71">
      <c r="AO2775" s="38">
        <f t="shared" si="432"/>
        <v>0</v>
      </c>
      <c r="AP2775" s="38">
        <f t="shared" si="433"/>
        <v>0</v>
      </c>
      <c r="AR2775" s="181"/>
      <c r="AS2775" s="181"/>
      <c r="AT2775" s="181"/>
      <c r="AU2775" s="181"/>
      <c r="AY2775" s="181"/>
      <c r="BB2775" s="181"/>
      <c r="BC2775" s="181"/>
      <c r="BD2775" s="181"/>
      <c r="BE2775" s="181"/>
      <c r="BI2775" s="181"/>
      <c r="BL2775" s="181"/>
      <c r="BM2775" s="181"/>
      <c r="BN2775" s="181"/>
      <c r="BO2775" s="181"/>
      <c r="BS2775" s="181"/>
    </row>
    <row r="2776" spans="41:71">
      <c r="AO2776" s="38">
        <f t="shared" si="432"/>
        <v>0</v>
      </c>
      <c r="AP2776" s="38">
        <f t="shared" si="433"/>
        <v>0</v>
      </c>
      <c r="AR2776" s="181"/>
      <c r="AS2776" s="181"/>
      <c r="AT2776" s="181"/>
      <c r="AU2776" s="181"/>
      <c r="AY2776" s="181"/>
      <c r="BB2776" s="181"/>
      <c r="BC2776" s="181"/>
      <c r="BD2776" s="181"/>
      <c r="BE2776" s="181"/>
      <c r="BI2776" s="181"/>
      <c r="BL2776" s="181"/>
      <c r="BM2776" s="181"/>
      <c r="BN2776" s="181"/>
      <c r="BO2776" s="181"/>
      <c r="BS2776" s="181"/>
    </row>
    <row r="2777" spans="41:71">
      <c r="AO2777" s="38">
        <f t="shared" si="432"/>
        <v>0</v>
      </c>
      <c r="AP2777" s="38">
        <f t="shared" si="433"/>
        <v>0</v>
      </c>
      <c r="AR2777" s="181"/>
      <c r="AS2777" s="181"/>
      <c r="AT2777" s="181"/>
      <c r="AU2777" s="181"/>
      <c r="AY2777" s="181"/>
      <c r="BB2777" s="181"/>
      <c r="BC2777" s="181"/>
      <c r="BD2777" s="181"/>
      <c r="BE2777" s="181"/>
      <c r="BI2777" s="181"/>
      <c r="BL2777" s="181"/>
      <c r="BM2777" s="181"/>
      <c r="BN2777" s="181"/>
      <c r="BO2777" s="181"/>
      <c r="BS2777" s="181"/>
    </row>
    <row r="2778" spans="41:71">
      <c r="AO2778" s="38">
        <f t="shared" si="432"/>
        <v>0</v>
      </c>
      <c r="AP2778" s="38">
        <f t="shared" si="433"/>
        <v>0</v>
      </c>
      <c r="AR2778" s="181"/>
      <c r="AS2778" s="181"/>
      <c r="AT2778" s="181"/>
      <c r="AU2778" s="181"/>
      <c r="AY2778" s="181"/>
      <c r="BB2778" s="181"/>
      <c r="BC2778" s="181"/>
      <c r="BD2778" s="181"/>
      <c r="BE2778" s="181"/>
      <c r="BI2778" s="181"/>
      <c r="BL2778" s="181"/>
      <c r="BM2778" s="181"/>
      <c r="BN2778" s="181"/>
      <c r="BO2778" s="181"/>
      <c r="BS2778" s="181"/>
    </row>
    <row r="2779" spans="41:71">
      <c r="AO2779" s="38">
        <f t="shared" si="432"/>
        <v>0</v>
      </c>
      <c r="AP2779" s="38">
        <f t="shared" si="433"/>
        <v>0</v>
      </c>
      <c r="AR2779" s="181"/>
      <c r="AS2779" s="181"/>
      <c r="AT2779" s="181"/>
      <c r="AU2779" s="181"/>
      <c r="AY2779" s="181"/>
      <c r="BB2779" s="181"/>
      <c r="BC2779" s="181"/>
      <c r="BD2779" s="181"/>
      <c r="BE2779" s="181"/>
      <c r="BI2779" s="181"/>
      <c r="BL2779" s="181"/>
      <c r="BM2779" s="181"/>
      <c r="BN2779" s="181"/>
      <c r="BO2779" s="181"/>
      <c r="BS2779" s="181"/>
    </row>
    <row r="2780" spans="41:71">
      <c r="AO2780" s="38">
        <f t="shared" si="432"/>
        <v>0</v>
      </c>
      <c r="AP2780" s="38">
        <f t="shared" si="433"/>
        <v>0</v>
      </c>
      <c r="AR2780" s="181"/>
      <c r="AS2780" s="181"/>
      <c r="AT2780" s="181"/>
      <c r="AU2780" s="181"/>
      <c r="AY2780" s="181"/>
      <c r="BB2780" s="181"/>
      <c r="BC2780" s="181"/>
      <c r="BD2780" s="181"/>
      <c r="BE2780" s="181"/>
      <c r="BI2780" s="181"/>
      <c r="BL2780" s="181"/>
      <c r="BM2780" s="181"/>
      <c r="BN2780" s="181"/>
      <c r="BO2780" s="181"/>
      <c r="BS2780" s="181"/>
    </row>
    <row r="2781" spans="41:71">
      <c r="AO2781" s="38">
        <f t="shared" si="432"/>
        <v>0</v>
      </c>
      <c r="AP2781" s="38">
        <f t="shared" si="433"/>
        <v>0</v>
      </c>
      <c r="AR2781" s="181"/>
      <c r="AS2781" s="181"/>
      <c r="AT2781" s="181"/>
      <c r="AU2781" s="181"/>
      <c r="AY2781" s="181"/>
      <c r="BB2781" s="181"/>
      <c r="BC2781" s="181"/>
      <c r="BD2781" s="181"/>
      <c r="BE2781" s="181"/>
      <c r="BI2781" s="181"/>
      <c r="BL2781" s="181"/>
      <c r="BM2781" s="181"/>
      <c r="BN2781" s="181"/>
      <c r="BO2781" s="181"/>
      <c r="BS2781" s="181"/>
    </row>
    <row r="2782" spans="41:71">
      <c r="AO2782" s="38">
        <f t="shared" si="432"/>
        <v>0</v>
      </c>
      <c r="AP2782" s="38">
        <f t="shared" si="433"/>
        <v>0</v>
      </c>
      <c r="AR2782" s="181"/>
      <c r="AS2782" s="181"/>
      <c r="AT2782" s="181"/>
      <c r="AU2782" s="181"/>
      <c r="AY2782" s="181"/>
      <c r="BB2782" s="181"/>
      <c r="BC2782" s="181"/>
      <c r="BD2782" s="181"/>
      <c r="BE2782" s="181"/>
      <c r="BI2782" s="181"/>
      <c r="BL2782" s="181"/>
      <c r="BM2782" s="181"/>
      <c r="BN2782" s="181"/>
      <c r="BO2782" s="181"/>
      <c r="BS2782" s="181"/>
    </row>
    <row r="2783" spans="41:71">
      <c r="AO2783" s="38">
        <f t="shared" si="432"/>
        <v>0</v>
      </c>
      <c r="AP2783" s="38">
        <f t="shared" si="433"/>
        <v>0</v>
      </c>
      <c r="AR2783" s="181"/>
      <c r="AS2783" s="181"/>
      <c r="AT2783" s="181"/>
      <c r="AU2783" s="181"/>
      <c r="AY2783" s="181"/>
      <c r="BB2783" s="181"/>
      <c r="BC2783" s="181"/>
      <c r="BD2783" s="181"/>
      <c r="BE2783" s="181"/>
      <c r="BI2783" s="181"/>
      <c r="BL2783" s="181"/>
      <c r="BM2783" s="181"/>
      <c r="BN2783" s="181"/>
      <c r="BO2783" s="181"/>
      <c r="BS2783" s="181"/>
    </row>
    <row r="2784" spans="41:71">
      <c r="AO2784" s="38">
        <f t="shared" si="432"/>
        <v>0</v>
      </c>
      <c r="AP2784" s="38">
        <f t="shared" si="433"/>
        <v>0</v>
      </c>
      <c r="AR2784" s="181"/>
      <c r="AS2784" s="181"/>
      <c r="AT2784" s="181"/>
      <c r="AU2784" s="181"/>
      <c r="AY2784" s="181"/>
      <c r="BB2784" s="181"/>
      <c r="BC2784" s="181"/>
      <c r="BD2784" s="181"/>
      <c r="BE2784" s="181"/>
      <c r="BI2784" s="181"/>
      <c r="BL2784" s="181"/>
      <c r="BM2784" s="181"/>
      <c r="BN2784" s="181"/>
      <c r="BO2784" s="181"/>
      <c r="BS2784" s="181"/>
    </row>
    <row r="2785" spans="41:71">
      <c r="AO2785" s="38">
        <f t="shared" si="432"/>
        <v>0</v>
      </c>
      <c r="AP2785" s="38">
        <f t="shared" si="433"/>
        <v>0</v>
      </c>
      <c r="AR2785" s="181"/>
      <c r="AS2785" s="181"/>
      <c r="AT2785" s="181"/>
      <c r="AU2785" s="181"/>
      <c r="AY2785" s="181"/>
      <c r="BB2785" s="181"/>
      <c r="BC2785" s="181"/>
      <c r="BD2785" s="181"/>
      <c r="BE2785" s="181"/>
      <c r="BI2785" s="181"/>
      <c r="BL2785" s="181"/>
      <c r="BM2785" s="181"/>
      <c r="BN2785" s="181"/>
      <c r="BO2785" s="181"/>
      <c r="BS2785" s="181"/>
    </row>
    <row r="2786" spans="41:71">
      <c r="AO2786" s="38">
        <f t="shared" si="432"/>
        <v>0</v>
      </c>
      <c r="AP2786" s="38">
        <f t="shared" si="433"/>
        <v>0</v>
      </c>
      <c r="AR2786" s="181"/>
      <c r="AS2786" s="181"/>
      <c r="AT2786" s="181"/>
      <c r="AU2786" s="181"/>
      <c r="AY2786" s="181"/>
      <c r="BB2786" s="181"/>
      <c r="BC2786" s="181"/>
      <c r="BD2786" s="181"/>
      <c r="BE2786" s="181"/>
      <c r="BI2786" s="181"/>
      <c r="BL2786" s="181"/>
      <c r="BM2786" s="181"/>
      <c r="BN2786" s="181"/>
      <c r="BO2786" s="181"/>
      <c r="BS2786" s="181"/>
    </row>
    <row r="2787" spans="41:71">
      <c r="AO2787" s="38">
        <f t="shared" si="432"/>
        <v>0</v>
      </c>
      <c r="AP2787" s="38">
        <f t="shared" si="433"/>
        <v>0</v>
      </c>
      <c r="AR2787" s="181"/>
      <c r="AS2787" s="181"/>
      <c r="AT2787" s="181"/>
      <c r="AU2787" s="181"/>
      <c r="AY2787" s="181"/>
      <c r="BB2787" s="181"/>
      <c r="BC2787" s="181"/>
      <c r="BD2787" s="181"/>
      <c r="BE2787" s="181"/>
      <c r="BI2787" s="181"/>
      <c r="BL2787" s="181"/>
      <c r="BM2787" s="181"/>
      <c r="BN2787" s="181"/>
      <c r="BO2787" s="181"/>
      <c r="BS2787" s="181"/>
    </row>
    <row r="2788" spans="41:71">
      <c r="AO2788" s="38">
        <f t="shared" si="432"/>
        <v>0</v>
      </c>
      <c r="AP2788" s="38">
        <f t="shared" si="433"/>
        <v>0</v>
      </c>
      <c r="AR2788" s="181"/>
      <c r="AS2788" s="181"/>
      <c r="AT2788" s="181"/>
      <c r="AU2788" s="181"/>
      <c r="AY2788" s="181"/>
      <c r="BB2788" s="181"/>
      <c r="BC2788" s="181"/>
      <c r="BD2788" s="181"/>
      <c r="BE2788" s="181"/>
      <c r="BI2788" s="181"/>
      <c r="BL2788" s="181"/>
      <c r="BM2788" s="181"/>
      <c r="BN2788" s="181"/>
      <c r="BO2788" s="181"/>
      <c r="BS2788" s="181"/>
    </row>
    <row r="2789" spans="41:71">
      <c r="AO2789" s="38">
        <f t="shared" si="432"/>
        <v>0</v>
      </c>
      <c r="AP2789" s="38">
        <f t="shared" si="433"/>
        <v>0</v>
      </c>
      <c r="AR2789" s="181"/>
      <c r="AS2789" s="181"/>
      <c r="AT2789" s="181"/>
      <c r="AU2789" s="181"/>
      <c r="AY2789" s="181"/>
      <c r="BB2789" s="181"/>
      <c r="BC2789" s="181"/>
      <c r="BD2789" s="181"/>
      <c r="BE2789" s="181"/>
      <c r="BI2789" s="181"/>
      <c r="BL2789" s="181"/>
      <c r="BM2789" s="181"/>
      <c r="BN2789" s="181"/>
      <c r="BO2789" s="181"/>
      <c r="BS2789" s="181"/>
    </row>
    <row r="2790" spans="41:71">
      <c r="AO2790" s="38">
        <f t="shared" si="432"/>
        <v>0</v>
      </c>
      <c r="AP2790" s="38">
        <f t="shared" si="433"/>
        <v>0</v>
      </c>
      <c r="AR2790" s="181"/>
      <c r="AS2790" s="181"/>
      <c r="AT2790" s="181"/>
      <c r="AU2790" s="181"/>
      <c r="AY2790" s="181"/>
      <c r="BB2790" s="181"/>
      <c r="BC2790" s="181"/>
      <c r="BD2790" s="181"/>
      <c r="BE2790" s="181"/>
      <c r="BI2790" s="181"/>
      <c r="BL2790" s="181"/>
      <c r="BM2790" s="181"/>
      <c r="BN2790" s="181"/>
      <c r="BO2790" s="181"/>
      <c r="BS2790" s="181"/>
    </row>
    <row r="2791" spans="41:71">
      <c r="AO2791" s="38">
        <f t="shared" si="432"/>
        <v>0</v>
      </c>
      <c r="AP2791" s="38">
        <f t="shared" si="433"/>
        <v>0</v>
      </c>
      <c r="AR2791" s="181"/>
      <c r="AS2791" s="181"/>
      <c r="AT2791" s="181"/>
      <c r="AU2791" s="181"/>
      <c r="AY2791" s="181"/>
      <c r="BB2791" s="181"/>
      <c r="BC2791" s="181"/>
      <c r="BD2791" s="181"/>
      <c r="BE2791" s="181"/>
      <c r="BI2791" s="181"/>
      <c r="BL2791" s="181"/>
      <c r="BM2791" s="181"/>
      <c r="BN2791" s="181"/>
      <c r="BO2791" s="181"/>
      <c r="BS2791" s="181"/>
    </row>
    <row r="2792" spans="41:71">
      <c r="AO2792" s="38">
        <f t="shared" si="432"/>
        <v>0</v>
      </c>
      <c r="AP2792" s="38">
        <f t="shared" si="433"/>
        <v>0</v>
      </c>
      <c r="AR2792" s="181"/>
      <c r="AS2792" s="181"/>
      <c r="AT2792" s="181"/>
      <c r="AU2792" s="181"/>
      <c r="AY2792" s="181"/>
      <c r="BB2792" s="181"/>
      <c r="BC2792" s="181"/>
      <c r="BD2792" s="181"/>
      <c r="BE2792" s="181"/>
      <c r="BI2792" s="181"/>
      <c r="BL2792" s="181"/>
      <c r="BM2792" s="181"/>
      <c r="BN2792" s="181"/>
      <c r="BO2792" s="181"/>
      <c r="BS2792" s="181"/>
    </row>
    <row r="2793" spans="41:71">
      <c r="AO2793" s="38">
        <f t="shared" si="432"/>
        <v>0</v>
      </c>
      <c r="AP2793" s="38">
        <f t="shared" si="433"/>
        <v>0</v>
      </c>
      <c r="AR2793" s="181"/>
      <c r="AS2793" s="181"/>
      <c r="AT2793" s="181"/>
      <c r="AU2793" s="181"/>
      <c r="AY2793" s="181"/>
      <c r="BB2793" s="181"/>
      <c r="BC2793" s="181"/>
      <c r="BD2793" s="181"/>
      <c r="BE2793" s="181"/>
      <c r="BI2793" s="181"/>
      <c r="BL2793" s="181"/>
      <c r="BM2793" s="181"/>
      <c r="BN2793" s="181"/>
      <c r="BO2793" s="181"/>
      <c r="BS2793" s="181"/>
    </row>
    <row r="2794" spans="41:71">
      <c r="AO2794" s="38">
        <f t="shared" ref="AO2794:AO2857" si="434">B2795+1-1</f>
        <v>0</v>
      </c>
      <c r="AP2794" s="38">
        <f t="shared" ref="AP2794:AP2857" si="435">A2795</f>
        <v>0</v>
      </c>
      <c r="AR2794" s="181"/>
      <c r="AS2794" s="181"/>
      <c r="AT2794" s="181"/>
      <c r="AU2794" s="181"/>
      <c r="AY2794" s="181"/>
      <c r="BB2794" s="181"/>
      <c r="BC2794" s="181"/>
      <c r="BD2794" s="181"/>
      <c r="BE2794" s="181"/>
      <c r="BI2794" s="181"/>
      <c r="BL2794" s="181"/>
      <c r="BM2794" s="181"/>
      <c r="BN2794" s="181"/>
      <c r="BO2794" s="181"/>
      <c r="BS2794" s="181"/>
    </row>
    <row r="2795" spans="41:71">
      <c r="AO2795" s="38">
        <f t="shared" si="434"/>
        <v>0</v>
      </c>
      <c r="AP2795" s="38">
        <f t="shared" si="435"/>
        <v>0</v>
      </c>
      <c r="AR2795" s="181"/>
      <c r="AS2795" s="181"/>
      <c r="AT2795" s="181"/>
      <c r="AU2795" s="181"/>
      <c r="AY2795" s="181"/>
      <c r="BB2795" s="181"/>
      <c r="BC2795" s="181"/>
      <c r="BD2795" s="181"/>
      <c r="BE2795" s="181"/>
      <c r="BI2795" s="181"/>
      <c r="BL2795" s="181"/>
      <c r="BM2795" s="181"/>
      <c r="BN2795" s="181"/>
      <c r="BO2795" s="181"/>
      <c r="BS2795" s="181"/>
    </row>
    <row r="2796" spans="41:71">
      <c r="AO2796" s="38">
        <f t="shared" si="434"/>
        <v>0</v>
      </c>
      <c r="AP2796" s="38">
        <f t="shared" si="435"/>
        <v>0</v>
      </c>
      <c r="AR2796" s="181"/>
      <c r="AS2796" s="181"/>
      <c r="AT2796" s="181"/>
      <c r="AU2796" s="181"/>
      <c r="AY2796" s="181"/>
      <c r="BB2796" s="181"/>
      <c r="BC2796" s="181"/>
      <c r="BD2796" s="181"/>
      <c r="BE2796" s="181"/>
      <c r="BI2796" s="181"/>
      <c r="BL2796" s="181"/>
      <c r="BM2796" s="181"/>
      <c r="BN2796" s="181"/>
      <c r="BO2796" s="181"/>
      <c r="BS2796" s="181"/>
    </row>
    <row r="2797" spans="41:71">
      <c r="AO2797" s="38">
        <f t="shared" si="434"/>
        <v>0</v>
      </c>
      <c r="AP2797" s="38">
        <f t="shared" si="435"/>
        <v>0</v>
      </c>
      <c r="AR2797" s="181"/>
      <c r="AS2797" s="181"/>
      <c r="AT2797" s="181"/>
      <c r="AU2797" s="181"/>
      <c r="AY2797" s="181"/>
      <c r="BB2797" s="181"/>
      <c r="BC2797" s="181"/>
      <c r="BD2797" s="181"/>
      <c r="BE2797" s="181"/>
      <c r="BI2797" s="181"/>
      <c r="BL2797" s="181"/>
      <c r="BM2797" s="181"/>
      <c r="BN2797" s="181"/>
      <c r="BO2797" s="181"/>
      <c r="BS2797" s="181"/>
    </row>
    <row r="2798" spans="41:71">
      <c r="AO2798" s="38">
        <f t="shared" si="434"/>
        <v>0</v>
      </c>
      <c r="AP2798" s="38">
        <f t="shared" si="435"/>
        <v>0</v>
      </c>
      <c r="AR2798" s="181"/>
      <c r="AS2798" s="181"/>
      <c r="AT2798" s="181"/>
      <c r="AU2798" s="181"/>
      <c r="AY2798" s="181"/>
      <c r="BB2798" s="181"/>
      <c r="BC2798" s="181"/>
      <c r="BD2798" s="181"/>
      <c r="BE2798" s="181"/>
      <c r="BI2798" s="181"/>
      <c r="BL2798" s="181"/>
      <c r="BM2798" s="181"/>
      <c r="BN2798" s="181"/>
      <c r="BO2798" s="181"/>
      <c r="BS2798" s="181"/>
    </row>
    <row r="2799" spans="41:71">
      <c r="AO2799" s="38">
        <f t="shared" si="434"/>
        <v>0</v>
      </c>
      <c r="AP2799" s="38">
        <f t="shared" si="435"/>
        <v>0</v>
      </c>
      <c r="AR2799" s="181"/>
      <c r="AS2799" s="181"/>
      <c r="AT2799" s="181"/>
      <c r="AU2799" s="181"/>
      <c r="AY2799" s="181"/>
      <c r="BB2799" s="181"/>
      <c r="BC2799" s="181"/>
      <c r="BD2799" s="181"/>
      <c r="BE2799" s="181"/>
      <c r="BI2799" s="181"/>
      <c r="BL2799" s="181"/>
      <c r="BM2799" s="181"/>
      <c r="BN2799" s="181"/>
      <c r="BO2799" s="181"/>
      <c r="BS2799" s="181"/>
    </row>
    <row r="2800" spans="41:71">
      <c r="AO2800" s="38">
        <f t="shared" si="434"/>
        <v>0</v>
      </c>
      <c r="AP2800" s="38">
        <f t="shared" si="435"/>
        <v>0</v>
      </c>
      <c r="AR2800" s="181"/>
      <c r="AS2800" s="181"/>
      <c r="AT2800" s="181"/>
      <c r="AU2800" s="181"/>
      <c r="AY2800" s="181"/>
      <c r="BB2800" s="181"/>
      <c r="BC2800" s="181"/>
      <c r="BD2800" s="181"/>
      <c r="BE2800" s="181"/>
      <c r="BI2800" s="181"/>
      <c r="BL2800" s="181"/>
      <c r="BM2800" s="181"/>
      <c r="BN2800" s="181"/>
      <c r="BO2800" s="181"/>
      <c r="BS2800" s="181"/>
    </row>
    <row r="2801" spans="41:71">
      <c r="AO2801" s="38">
        <f t="shared" si="434"/>
        <v>0</v>
      </c>
      <c r="AP2801" s="38">
        <f t="shared" si="435"/>
        <v>0</v>
      </c>
      <c r="AR2801" s="181"/>
      <c r="AS2801" s="181"/>
      <c r="AT2801" s="181"/>
      <c r="AU2801" s="181"/>
      <c r="AY2801" s="181"/>
      <c r="BB2801" s="181"/>
      <c r="BC2801" s="181"/>
      <c r="BD2801" s="181"/>
      <c r="BE2801" s="181"/>
      <c r="BI2801" s="181"/>
      <c r="BL2801" s="181"/>
      <c r="BM2801" s="181"/>
      <c r="BN2801" s="181"/>
      <c r="BO2801" s="181"/>
      <c r="BS2801" s="181"/>
    </row>
    <row r="2802" spans="41:71">
      <c r="AO2802" s="38">
        <f t="shared" si="434"/>
        <v>0</v>
      </c>
      <c r="AP2802" s="38">
        <f t="shared" si="435"/>
        <v>0</v>
      </c>
      <c r="AR2802" s="181"/>
      <c r="AS2802" s="181"/>
      <c r="AT2802" s="181"/>
      <c r="AU2802" s="181"/>
      <c r="AY2802" s="181"/>
      <c r="BB2802" s="181"/>
      <c r="BC2802" s="181"/>
      <c r="BD2802" s="181"/>
      <c r="BE2802" s="181"/>
      <c r="BI2802" s="181"/>
      <c r="BL2802" s="181"/>
      <c r="BM2802" s="181"/>
      <c r="BN2802" s="181"/>
      <c r="BO2802" s="181"/>
      <c r="BS2802" s="181"/>
    </row>
    <row r="2803" spans="41:71">
      <c r="AO2803" s="38">
        <f t="shared" si="434"/>
        <v>0</v>
      </c>
      <c r="AP2803" s="38">
        <f t="shared" si="435"/>
        <v>0</v>
      </c>
      <c r="AR2803" s="181"/>
      <c r="AS2803" s="181"/>
      <c r="AT2803" s="181"/>
      <c r="AU2803" s="181"/>
      <c r="AY2803" s="181"/>
      <c r="BB2803" s="181"/>
      <c r="BC2803" s="181"/>
      <c r="BD2803" s="181"/>
      <c r="BE2803" s="181"/>
      <c r="BI2803" s="181"/>
      <c r="BL2803" s="181"/>
      <c r="BM2803" s="181"/>
      <c r="BN2803" s="181"/>
      <c r="BO2803" s="181"/>
      <c r="BS2803" s="181"/>
    </row>
    <row r="2804" spans="41:71">
      <c r="AO2804" s="38">
        <f t="shared" si="434"/>
        <v>0</v>
      </c>
      <c r="AP2804" s="38">
        <f t="shared" si="435"/>
        <v>0</v>
      </c>
      <c r="AR2804" s="181"/>
      <c r="AS2804" s="181"/>
      <c r="AT2804" s="181"/>
      <c r="AU2804" s="181"/>
      <c r="AY2804" s="181"/>
      <c r="BB2804" s="181"/>
      <c r="BC2804" s="181"/>
      <c r="BD2804" s="181"/>
      <c r="BE2804" s="181"/>
      <c r="BI2804" s="181"/>
      <c r="BL2804" s="181"/>
      <c r="BM2804" s="181"/>
      <c r="BN2804" s="181"/>
      <c r="BO2804" s="181"/>
      <c r="BS2804" s="181"/>
    </row>
    <row r="2805" spans="41:71">
      <c r="AO2805" s="38">
        <f t="shared" si="434"/>
        <v>0</v>
      </c>
      <c r="AP2805" s="38">
        <f t="shared" si="435"/>
        <v>0</v>
      </c>
      <c r="AR2805" s="181"/>
      <c r="AS2805" s="181"/>
      <c r="AT2805" s="181"/>
      <c r="AU2805" s="181"/>
      <c r="AY2805" s="181"/>
      <c r="BB2805" s="181"/>
      <c r="BC2805" s="181"/>
      <c r="BD2805" s="181"/>
      <c r="BE2805" s="181"/>
      <c r="BI2805" s="181"/>
      <c r="BL2805" s="181"/>
      <c r="BM2805" s="181"/>
      <c r="BN2805" s="181"/>
      <c r="BO2805" s="181"/>
      <c r="BS2805" s="181"/>
    </row>
    <row r="2806" spans="41:71">
      <c r="AO2806" s="38">
        <f t="shared" si="434"/>
        <v>0</v>
      </c>
      <c r="AP2806" s="38">
        <f t="shared" si="435"/>
        <v>0</v>
      </c>
      <c r="AR2806" s="181"/>
      <c r="AS2806" s="181"/>
      <c r="AT2806" s="181"/>
      <c r="AU2806" s="181"/>
      <c r="AY2806" s="181"/>
      <c r="BB2806" s="181"/>
      <c r="BC2806" s="181"/>
      <c r="BD2806" s="181"/>
      <c r="BE2806" s="181"/>
      <c r="BI2806" s="181"/>
      <c r="BL2806" s="181"/>
      <c r="BM2806" s="181"/>
      <c r="BN2806" s="181"/>
      <c r="BO2806" s="181"/>
      <c r="BS2806" s="181"/>
    </row>
    <row r="2807" spans="41:71">
      <c r="AO2807" s="38">
        <f t="shared" si="434"/>
        <v>0</v>
      </c>
      <c r="AP2807" s="38">
        <f t="shared" si="435"/>
        <v>0</v>
      </c>
      <c r="AR2807" s="181"/>
      <c r="AS2807" s="181"/>
      <c r="AT2807" s="181"/>
      <c r="AU2807" s="181"/>
      <c r="AY2807" s="181"/>
      <c r="BB2807" s="181"/>
      <c r="BC2807" s="181"/>
      <c r="BD2807" s="181"/>
      <c r="BE2807" s="181"/>
      <c r="BI2807" s="181"/>
      <c r="BL2807" s="181"/>
      <c r="BM2807" s="181"/>
      <c r="BN2807" s="181"/>
      <c r="BO2807" s="181"/>
      <c r="BS2807" s="181"/>
    </row>
    <row r="2808" spans="41:71">
      <c r="AO2808" s="38">
        <f t="shared" si="434"/>
        <v>0</v>
      </c>
      <c r="AP2808" s="38">
        <f t="shared" si="435"/>
        <v>0</v>
      </c>
      <c r="AR2808" s="181"/>
      <c r="AS2808" s="181"/>
      <c r="AT2808" s="181"/>
      <c r="AU2808" s="181"/>
      <c r="AY2808" s="181"/>
      <c r="BB2808" s="181"/>
      <c r="BC2808" s="181"/>
      <c r="BD2808" s="181"/>
      <c r="BE2808" s="181"/>
      <c r="BI2808" s="181"/>
      <c r="BL2808" s="181"/>
      <c r="BM2808" s="181"/>
      <c r="BN2808" s="181"/>
      <c r="BO2808" s="181"/>
      <c r="BS2808" s="181"/>
    </row>
    <row r="2809" spans="41:71">
      <c r="AO2809" s="38">
        <f t="shared" si="434"/>
        <v>0</v>
      </c>
      <c r="AP2809" s="38">
        <f t="shared" si="435"/>
        <v>0</v>
      </c>
      <c r="AR2809" s="181"/>
      <c r="AS2809" s="181"/>
      <c r="AT2809" s="181"/>
      <c r="AU2809" s="181"/>
      <c r="AY2809" s="181"/>
      <c r="BB2809" s="181"/>
      <c r="BC2809" s="181"/>
      <c r="BD2809" s="181"/>
      <c r="BE2809" s="181"/>
      <c r="BI2809" s="181"/>
      <c r="BL2809" s="181"/>
      <c r="BM2809" s="181"/>
      <c r="BN2809" s="181"/>
      <c r="BO2809" s="181"/>
      <c r="BS2809" s="181"/>
    </row>
    <row r="2810" spans="41:71">
      <c r="AO2810" s="38">
        <f t="shared" si="434"/>
        <v>0</v>
      </c>
      <c r="AP2810" s="38">
        <f t="shared" si="435"/>
        <v>0</v>
      </c>
      <c r="AR2810" s="181"/>
      <c r="AS2810" s="181"/>
      <c r="AT2810" s="181"/>
      <c r="AU2810" s="181"/>
      <c r="AY2810" s="181"/>
      <c r="BB2810" s="181"/>
      <c r="BC2810" s="181"/>
      <c r="BD2810" s="181"/>
      <c r="BE2810" s="181"/>
      <c r="BI2810" s="181"/>
      <c r="BL2810" s="181"/>
      <c r="BM2810" s="181"/>
      <c r="BN2810" s="181"/>
      <c r="BO2810" s="181"/>
      <c r="BS2810" s="181"/>
    </row>
    <row r="2811" spans="41:71">
      <c r="AO2811" s="38">
        <f t="shared" si="434"/>
        <v>0</v>
      </c>
      <c r="AP2811" s="38">
        <f t="shared" si="435"/>
        <v>0</v>
      </c>
      <c r="AR2811" s="181"/>
      <c r="AS2811" s="181"/>
      <c r="AT2811" s="181"/>
      <c r="AU2811" s="181"/>
      <c r="AY2811" s="181"/>
      <c r="BB2811" s="181"/>
      <c r="BC2811" s="181"/>
      <c r="BD2811" s="181"/>
      <c r="BE2811" s="181"/>
      <c r="BI2811" s="181"/>
      <c r="BL2811" s="181"/>
      <c r="BM2811" s="181"/>
      <c r="BN2811" s="181"/>
      <c r="BO2811" s="181"/>
      <c r="BS2811" s="181"/>
    </row>
    <row r="2812" spans="41:71">
      <c r="AO2812" s="38">
        <f t="shared" si="434"/>
        <v>0</v>
      </c>
      <c r="AP2812" s="38">
        <f t="shared" si="435"/>
        <v>0</v>
      </c>
      <c r="AR2812" s="181"/>
      <c r="AS2812" s="181"/>
      <c r="AT2812" s="181"/>
      <c r="AU2812" s="181"/>
      <c r="AY2812" s="181"/>
      <c r="BB2812" s="181"/>
      <c r="BC2812" s="181"/>
      <c r="BD2812" s="181"/>
      <c r="BE2812" s="181"/>
      <c r="BI2812" s="181"/>
      <c r="BL2812" s="181"/>
      <c r="BM2812" s="181"/>
      <c r="BN2812" s="181"/>
      <c r="BO2812" s="181"/>
      <c r="BS2812" s="181"/>
    </row>
    <row r="2813" spans="41:71">
      <c r="AO2813" s="38">
        <f t="shared" si="434"/>
        <v>0</v>
      </c>
      <c r="AP2813" s="38">
        <f t="shared" si="435"/>
        <v>0</v>
      </c>
      <c r="AR2813" s="181"/>
      <c r="AS2813" s="181"/>
      <c r="AT2813" s="181"/>
      <c r="AU2813" s="181"/>
      <c r="AY2813" s="181"/>
      <c r="BB2813" s="181"/>
      <c r="BC2813" s="181"/>
      <c r="BD2813" s="181"/>
      <c r="BE2813" s="181"/>
      <c r="BI2813" s="181"/>
      <c r="BL2813" s="181"/>
      <c r="BM2813" s="181"/>
      <c r="BN2813" s="181"/>
      <c r="BO2813" s="181"/>
      <c r="BS2813" s="181"/>
    </row>
    <row r="2814" spans="41:71">
      <c r="AO2814" s="38">
        <f t="shared" si="434"/>
        <v>0</v>
      </c>
      <c r="AP2814" s="38">
        <f t="shared" si="435"/>
        <v>0</v>
      </c>
      <c r="AR2814" s="181"/>
      <c r="AS2814" s="181"/>
      <c r="AT2814" s="181"/>
      <c r="AU2814" s="181"/>
      <c r="AY2814" s="181"/>
      <c r="BB2814" s="181"/>
      <c r="BC2814" s="181"/>
      <c r="BD2814" s="181"/>
      <c r="BE2814" s="181"/>
      <c r="BI2814" s="181"/>
      <c r="BL2814" s="181"/>
      <c r="BM2814" s="181"/>
      <c r="BN2814" s="181"/>
      <c r="BO2814" s="181"/>
      <c r="BS2814" s="181"/>
    </row>
    <row r="2815" spans="41:71">
      <c r="AO2815" s="38">
        <f t="shared" si="434"/>
        <v>0</v>
      </c>
      <c r="AP2815" s="38">
        <f t="shared" si="435"/>
        <v>0</v>
      </c>
      <c r="AR2815" s="181"/>
      <c r="AS2815" s="181"/>
      <c r="AT2815" s="181"/>
      <c r="AU2815" s="181"/>
      <c r="AY2815" s="181"/>
      <c r="BB2815" s="181"/>
      <c r="BC2815" s="181"/>
      <c r="BD2815" s="181"/>
      <c r="BE2815" s="181"/>
      <c r="BI2815" s="181"/>
      <c r="BL2815" s="181"/>
      <c r="BM2815" s="181"/>
      <c r="BN2815" s="181"/>
      <c r="BO2815" s="181"/>
      <c r="BS2815" s="181"/>
    </row>
    <row r="2816" spans="41:71">
      <c r="AO2816" s="38">
        <f t="shared" si="434"/>
        <v>0</v>
      </c>
      <c r="AP2816" s="38">
        <f t="shared" si="435"/>
        <v>0</v>
      </c>
      <c r="AR2816" s="181"/>
      <c r="AS2816" s="181"/>
      <c r="AT2816" s="181"/>
      <c r="AU2816" s="181"/>
      <c r="AY2816" s="181"/>
      <c r="BB2816" s="181"/>
      <c r="BC2816" s="181"/>
      <c r="BD2816" s="181"/>
      <c r="BE2816" s="181"/>
      <c r="BI2816" s="181"/>
      <c r="BL2816" s="181"/>
      <c r="BM2816" s="181"/>
      <c r="BN2816" s="181"/>
      <c r="BO2816" s="181"/>
      <c r="BS2816" s="181"/>
    </row>
    <row r="2817" spans="41:71">
      <c r="AO2817" s="38">
        <f t="shared" si="434"/>
        <v>0</v>
      </c>
      <c r="AP2817" s="38">
        <f t="shared" si="435"/>
        <v>0</v>
      </c>
      <c r="AR2817" s="181"/>
      <c r="AS2817" s="181"/>
      <c r="AT2817" s="181"/>
      <c r="AU2817" s="181"/>
      <c r="AY2817" s="181"/>
      <c r="BB2817" s="181"/>
      <c r="BC2817" s="181"/>
      <c r="BD2817" s="181"/>
      <c r="BE2817" s="181"/>
      <c r="BI2817" s="181"/>
      <c r="BL2817" s="181"/>
      <c r="BM2817" s="181"/>
      <c r="BN2817" s="181"/>
      <c r="BO2817" s="181"/>
      <c r="BS2817" s="181"/>
    </row>
    <row r="2818" spans="41:71">
      <c r="AO2818" s="38">
        <f t="shared" si="434"/>
        <v>0</v>
      </c>
      <c r="AP2818" s="38">
        <f t="shared" si="435"/>
        <v>0</v>
      </c>
      <c r="AR2818" s="181"/>
      <c r="AS2818" s="181"/>
      <c r="AT2818" s="181"/>
      <c r="AU2818" s="181"/>
      <c r="AY2818" s="181"/>
      <c r="BB2818" s="181"/>
      <c r="BC2818" s="181"/>
      <c r="BD2818" s="181"/>
      <c r="BE2818" s="181"/>
      <c r="BI2818" s="181"/>
      <c r="BL2818" s="181"/>
      <c r="BM2818" s="181"/>
      <c r="BN2818" s="181"/>
      <c r="BO2818" s="181"/>
      <c r="BS2818" s="181"/>
    </row>
    <row r="2819" spans="41:71">
      <c r="AO2819" s="38">
        <f t="shared" si="434"/>
        <v>0</v>
      </c>
      <c r="AP2819" s="38">
        <f t="shared" si="435"/>
        <v>0</v>
      </c>
      <c r="AR2819" s="181"/>
      <c r="AS2819" s="181"/>
      <c r="AT2819" s="181"/>
      <c r="AU2819" s="181"/>
      <c r="AY2819" s="181"/>
      <c r="BB2819" s="181"/>
      <c r="BC2819" s="181"/>
      <c r="BD2819" s="181"/>
      <c r="BE2819" s="181"/>
      <c r="BI2819" s="181"/>
      <c r="BL2819" s="181"/>
      <c r="BM2819" s="181"/>
      <c r="BN2819" s="181"/>
      <c r="BO2819" s="181"/>
      <c r="BS2819" s="181"/>
    </row>
    <row r="2820" spans="41:71">
      <c r="AO2820" s="38">
        <f t="shared" si="434"/>
        <v>0</v>
      </c>
      <c r="AP2820" s="38">
        <f t="shared" si="435"/>
        <v>0</v>
      </c>
      <c r="AR2820" s="181"/>
      <c r="AS2820" s="181"/>
      <c r="AT2820" s="181"/>
      <c r="AU2820" s="181"/>
      <c r="AY2820" s="181"/>
      <c r="BB2820" s="181"/>
      <c r="BC2820" s="181"/>
      <c r="BD2820" s="181"/>
      <c r="BE2820" s="181"/>
      <c r="BI2820" s="181"/>
      <c r="BL2820" s="181"/>
      <c r="BM2820" s="181"/>
      <c r="BN2820" s="181"/>
      <c r="BO2820" s="181"/>
      <c r="BS2820" s="181"/>
    </row>
    <row r="2821" spans="41:71">
      <c r="AO2821" s="38">
        <f t="shared" si="434"/>
        <v>0</v>
      </c>
      <c r="AP2821" s="38">
        <f t="shared" si="435"/>
        <v>0</v>
      </c>
      <c r="AR2821" s="181"/>
      <c r="AS2821" s="181"/>
      <c r="AT2821" s="181"/>
      <c r="AU2821" s="181"/>
      <c r="AY2821" s="181"/>
      <c r="BB2821" s="181"/>
      <c r="BC2821" s="181"/>
      <c r="BD2821" s="181"/>
      <c r="BE2821" s="181"/>
      <c r="BI2821" s="181"/>
      <c r="BL2821" s="181"/>
      <c r="BM2821" s="181"/>
      <c r="BN2821" s="181"/>
      <c r="BO2821" s="181"/>
      <c r="BS2821" s="181"/>
    </row>
    <row r="2822" spans="41:71">
      <c r="AO2822" s="38">
        <f t="shared" si="434"/>
        <v>0</v>
      </c>
      <c r="AP2822" s="38">
        <f t="shared" si="435"/>
        <v>0</v>
      </c>
      <c r="AR2822" s="181"/>
      <c r="AS2822" s="181"/>
      <c r="AT2822" s="181"/>
      <c r="AU2822" s="181"/>
      <c r="AY2822" s="181"/>
      <c r="BB2822" s="181"/>
      <c r="BC2822" s="181"/>
      <c r="BD2822" s="181"/>
      <c r="BE2822" s="181"/>
      <c r="BI2822" s="181"/>
      <c r="BL2822" s="181"/>
      <c r="BM2822" s="181"/>
      <c r="BN2822" s="181"/>
      <c r="BO2822" s="181"/>
      <c r="BS2822" s="181"/>
    </row>
    <row r="2823" spans="41:71">
      <c r="AO2823" s="38">
        <f t="shared" si="434"/>
        <v>0</v>
      </c>
      <c r="AP2823" s="38">
        <f t="shared" si="435"/>
        <v>0</v>
      </c>
      <c r="AR2823" s="181"/>
      <c r="AS2823" s="181"/>
      <c r="AT2823" s="181"/>
      <c r="AU2823" s="181"/>
      <c r="AY2823" s="181"/>
      <c r="BB2823" s="181"/>
      <c r="BC2823" s="181"/>
      <c r="BD2823" s="181"/>
      <c r="BE2823" s="181"/>
      <c r="BI2823" s="181"/>
      <c r="BL2823" s="181"/>
      <c r="BM2823" s="181"/>
      <c r="BN2823" s="181"/>
      <c r="BO2823" s="181"/>
      <c r="BS2823" s="181"/>
    </row>
    <row r="2824" spans="41:71">
      <c r="AO2824" s="38">
        <f t="shared" si="434"/>
        <v>0</v>
      </c>
      <c r="AP2824" s="38">
        <f t="shared" si="435"/>
        <v>0</v>
      </c>
      <c r="AR2824" s="181"/>
      <c r="AS2824" s="181"/>
      <c r="AT2824" s="181"/>
      <c r="AU2824" s="181"/>
      <c r="AY2824" s="181"/>
      <c r="BB2824" s="181"/>
      <c r="BC2824" s="181"/>
      <c r="BD2824" s="181"/>
      <c r="BE2824" s="181"/>
      <c r="BI2824" s="181"/>
      <c r="BL2824" s="181"/>
      <c r="BM2824" s="181"/>
      <c r="BN2824" s="181"/>
      <c r="BO2824" s="181"/>
      <c r="BS2824" s="181"/>
    </row>
    <row r="2825" spans="41:71">
      <c r="AO2825" s="38">
        <f t="shared" si="434"/>
        <v>0</v>
      </c>
      <c r="AP2825" s="38">
        <f t="shared" si="435"/>
        <v>0</v>
      </c>
      <c r="AR2825" s="181"/>
      <c r="AS2825" s="181"/>
      <c r="AT2825" s="181"/>
      <c r="AU2825" s="181"/>
      <c r="AY2825" s="181"/>
      <c r="BB2825" s="181"/>
      <c r="BC2825" s="181"/>
      <c r="BD2825" s="181"/>
      <c r="BE2825" s="181"/>
      <c r="BI2825" s="181"/>
      <c r="BL2825" s="181"/>
      <c r="BM2825" s="181"/>
      <c r="BN2825" s="181"/>
      <c r="BO2825" s="181"/>
      <c r="BS2825" s="181"/>
    </row>
    <row r="2826" spans="41:71">
      <c r="AO2826" s="38">
        <f t="shared" si="434"/>
        <v>0</v>
      </c>
      <c r="AP2826" s="38">
        <f t="shared" si="435"/>
        <v>0</v>
      </c>
      <c r="AR2826" s="181"/>
      <c r="AS2826" s="181"/>
      <c r="AT2826" s="181"/>
      <c r="AU2826" s="181"/>
      <c r="AY2826" s="181"/>
      <c r="BB2826" s="181"/>
      <c r="BC2826" s="181"/>
      <c r="BD2826" s="181"/>
      <c r="BE2826" s="181"/>
      <c r="BI2826" s="181"/>
      <c r="BL2826" s="181"/>
      <c r="BM2826" s="181"/>
      <c r="BN2826" s="181"/>
      <c r="BO2826" s="181"/>
      <c r="BS2826" s="181"/>
    </row>
    <row r="2827" spans="41:71">
      <c r="AO2827" s="38">
        <f t="shared" si="434"/>
        <v>0</v>
      </c>
      <c r="AP2827" s="38">
        <f t="shared" si="435"/>
        <v>0</v>
      </c>
      <c r="AR2827" s="181"/>
      <c r="AS2827" s="181"/>
      <c r="AT2827" s="181"/>
      <c r="AU2827" s="181"/>
      <c r="AY2827" s="181"/>
      <c r="BB2827" s="181"/>
      <c r="BC2827" s="181"/>
      <c r="BD2827" s="181"/>
      <c r="BE2827" s="181"/>
      <c r="BI2827" s="181"/>
      <c r="BL2827" s="181"/>
      <c r="BM2827" s="181"/>
      <c r="BN2827" s="181"/>
      <c r="BO2827" s="181"/>
      <c r="BS2827" s="181"/>
    </row>
    <row r="2828" spans="41:71">
      <c r="AO2828" s="38">
        <f t="shared" si="434"/>
        <v>0</v>
      </c>
      <c r="AP2828" s="38">
        <f t="shared" si="435"/>
        <v>0</v>
      </c>
      <c r="AR2828" s="181"/>
      <c r="AS2828" s="181"/>
      <c r="AT2828" s="181"/>
      <c r="AU2828" s="181"/>
      <c r="AY2828" s="181"/>
      <c r="BB2828" s="181"/>
      <c r="BC2828" s="181"/>
      <c r="BD2828" s="181"/>
      <c r="BE2828" s="181"/>
      <c r="BI2828" s="181"/>
      <c r="BL2828" s="181"/>
      <c r="BM2828" s="181"/>
      <c r="BN2828" s="181"/>
      <c r="BO2828" s="181"/>
      <c r="BS2828" s="181"/>
    </row>
    <row r="2829" spans="41:71">
      <c r="AO2829" s="38">
        <f t="shared" si="434"/>
        <v>0</v>
      </c>
      <c r="AP2829" s="38">
        <f t="shared" si="435"/>
        <v>0</v>
      </c>
      <c r="AR2829" s="181"/>
      <c r="AS2829" s="181"/>
      <c r="AT2829" s="181"/>
      <c r="AU2829" s="181"/>
      <c r="AY2829" s="181"/>
      <c r="BB2829" s="181"/>
      <c r="BC2829" s="181"/>
      <c r="BD2829" s="181"/>
      <c r="BE2829" s="181"/>
      <c r="BI2829" s="181"/>
      <c r="BL2829" s="181"/>
      <c r="BM2829" s="181"/>
      <c r="BN2829" s="181"/>
      <c r="BO2829" s="181"/>
      <c r="BS2829" s="181"/>
    </row>
    <row r="2830" spans="41:71">
      <c r="AO2830" s="38">
        <f t="shared" si="434"/>
        <v>0</v>
      </c>
      <c r="AP2830" s="38">
        <f t="shared" si="435"/>
        <v>0</v>
      </c>
      <c r="AR2830" s="181"/>
      <c r="AS2830" s="181"/>
      <c r="AT2830" s="181"/>
      <c r="AU2830" s="181"/>
      <c r="AY2830" s="181"/>
      <c r="BB2830" s="181"/>
      <c r="BC2830" s="181"/>
      <c r="BD2830" s="181"/>
      <c r="BE2830" s="181"/>
      <c r="BI2830" s="181"/>
      <c r="BL2830" s="181"/>
      <c r="BM2830" s="181"/>
      <c r="BN2830" s="181"/>
      <c r="BO2830" s="181"/>
      <c r="BS2830" s="181"/>
    </row>
    <row r="2831" spans="41:71">
      <c r="AO2831" s="38">
        <f t="shared" si="434"/>
        <v>0</v>
      </c>
      <c r="AP2831" s="38">
        <f t="shared" si="435"/>
        <v>0</v>
      </c>
      <c r="AR2831" s="181"/>
      <c r="AS2831" s="181"/>
      <c r="AT2831" s="181"/>
      <c r="AU2831" s="181"/>
      <c r="AY2831" s="181"/>
      <c r="BB2831" s="181"/>
      <c r="BC2831" s="181"/>
      <c r="BD2831" s="181"/>
      <c r="BE2831" s="181"/>
      <c r="BI2831" s="181"/>
      <c r="BL2831" s="181"/>
      <c r="BM2831" s="181"/>
      <c r="BN2831" s="181"/>
      <c r="BO2831" s="181"/>
      <c r="BS2831" s="181"/>
    </row>
    <row r="2832" spans="41:71">
      <c r="AO2832" s="38">
        <f t="shared" si="434"/>
        <v>0</v>
      </c>
      <c r="AP2832" s="38">
        <f t="shared" si="435"/>
        <v>0</v>
      </c>
      <c r="AR2832" s="181"/>
      <c r="AS2832" s="181"/>
      <c r="AT2832" s="181"/>
      <c r="AU2832" s="181"/>
      <c r="AY2832" s="181"/>
      <c r="BB2832" s="181"/>
      <c r="BC2832" s="181"/>
      <c r="BD2832" s="181"/>
      <c r="BE2832" s="181"/>
      <c r="BI2832" s="181"/>
      <c r="BL2832" s="181"/>
      <c r="BM2832" s="181"/>
      <c r="BN2832" s="181"/>
      <c r="BO2832" s="181"/>
      <c r="BS2832" s="181"/>
    </row>
    <row r="2833" spans="41:71">
      <c r="AO2833" s="38">
        <f t="shared" si="434"/>
        <v>0</v>
      </c>
      <c r="AP2833" s="38">
        <f t="shared" si="435"/>
        <v>0</v>
      </c>
      <c r="AR2833" s="181"/>
      <c r="AS2833" s="181"/>
      <c r="AT2833" s="181"/>
      <c r="AU2833" s="181"/>
      <c r="AY2833" s="181"/>
      <c r="BB2833" s="181"/>
      <c r="BC2833" s="181"/>
      <c r="BD2833" s="181"/>
      <c r="BE2833" s="181"/>
      <c r="BI2833" s="181"/>
      <c r="BL2833" s="181"/>
      <c r="BM2833" s="181"/>
      <c r="BN2833" s="181"/>
      <c r="BO2833" s="181"/>
      <c r="BS2833" s="181"/>
    </row>
    <row r="2834" spans="41:71">
      <c r="AO2834" s="38">
        <f t="shared" si="434"/>
        <v>0</v>
      </c>
      <c r="AP2834" s="38">
        <f t="shared" si="435"/>
        <v>0</v>
      </c>
      <c r="AR2834" s="181"/>
      <c r="AS2834" s="181"/>
      <c r="AT2834" s="181"/>
      <c r="AU2834" s="181"/>
      <c r="AY2834" s="181"/>
      <c r="BB2834" s="181"/>
      <c r="BC2834" s="181"/>
      <c r="BD2834" s="181"/>
      <c r="BE2834" s="181"/>
      <c r="BI2834" s="181"/>
      <c r="BL2834" s="181"/>
      <c r="BM2834" s="181"/>
      <c r="BN2834" s="181"/>
      <c r="BO2834" s="181"/>
      <c r="BS2834" s="181"/>
    </row>
    <row r="2835" spans="41:71">
      <c r="AO2835" s="38">
        <f t="shared" si="434"/>
        <v>0</v>
      </c>
      <c r="AP2835" s="38">
        <f t="shared" si="435"/>
        <v>0</v>
      </c>
      <c r="AR2835" s="181"/>
      <c r="AS2835" s="181"/>
      <c r="AT2835" s="181"/>
      <c r="AU2835" s="181"/>
      <c r="AY2835" s="181"/>
      <c r="BB2835" s="181"/>
      <c r="BC2835" s="181"/>
      <c r="BD2835" s="181"/>
      <c r="BE2835" s="181"/>
      <c r="BI2835" s="181"/>
      <c r="BL2835" s="181"/>
      <c r="BM2835" s="181"/>
      <c r="BN2835" s="181"/>
      <c r="BO2835" s="181"/>
      <c r="BS2835" s="181"/>
    </row>
    <row r="2836" spans="41:71">
      <c r="AO2836" s="38">
        <f t="shared" si="434"/>
        <v>0</v>
      </c>
      <c r="AP2836" s="38">
        <f t="shared" si="435"/>
        <v>0</v>
      </c>
      <c r="AR2836" s="181"/>
      <c r="AS2836" s="181"/>
      <c r="AT2836" s="181"/>
      <c r="AU2836" s="181"/>
      <c r="AY2836" s="181"/>
      <c r="BB2836" s="181"/>
      <c r="BC2836" s="181"/>
      <c r="BD2836" s="181"/>
      <c r="BE2836" s="181"/>
      <c r="BI2836" s="181"/>
      <c r="BL2836" s="181"/>
      <c r="BM2836" s="181"/>
      <c r="BN2836" s="181"/>
      <c r="BO2836" s="181"/>
      <c r="BS2836" s="181"/>
    </row>
    <row r="2837" spans="41:71">
      <c r="AO2837" s="38">
        <f t="shared" si="434"/>
        <v>0</v>
      </c>
      <c r="AP2837" s="38">
        <f t="shared" si="435"/>
        <v>0</v>
      </c>
      <c r="AR2837" s="181"/>
      <c r="AS2837" s="181"/>
      <c r="AT2837" s="181"/>
      <c r="AU2837" s="181"/>
      <c r="AY2837" s="181"/>
      <c r="BB2837" s="181"/>
      <c r="BC2837" s="181"/>
      <c r="BD2837" s="181"/>
      <c r="BE2837" s="181"/>
      <c r="BI2837" s="181"/>
      <c r="BL2837" s="181"/>
      <c r="BM2837" s="181"/>
      <c r="BN2837" s="181"/>
      <c r="BO2837" s="181"/>
      <c r="BS2837" s="181"/>
    </row>
    <row r="2838" spans="41:71">
      <c r="AO2838" s="38">
        <f t="shared" si="434"/>
        <v>0</v>
      </c>
      <c r="AP2838" s="38">
        <f t="shared" si="435"/>
        <v>0</v>
      </c>
      <c r="AR2838" s="181"/>
      <c r="AS2838" s="181"/>
      <c r="AT2838" s="181"/>
      <c r="AU2838" s="181"/>
      <c r="AY2838" s="181"/>
      <c r="BB2838" s="181"/>
      <c r="BC2838" s="181"/>
      <c r="BD2838" s="181"/>
      <c r="BE2838" s="181"/>
      <c r="BI2838" s="181"/>
      <c r="BL2838" s="181"/>
      <c r="BM2838" s="181"/>
      <c r="BN2838" s="181"/>
      <c r="BO2838" s="181"/>
      <c r="BS2838" s="181"/>
    </row>
    <row r="2839" spans="41:71">
      <c r="AO2839" s="38">
        <f t="shared" si="434"/>
        <v>0</v>
      </c>
      <c r="AP2839" s="38">
        <f t="shared" si="435"/>
        <v>0</v>
      </c>
      <c r="AR2839" s="181"/>
      <c r="AS2839" s="181"/>
      <c r="AT2839" s="181"/>
      <c r="AU2839" s="181"/>
      <c r="AY2839" s="181"/>
      <c r="BB2839" s="181"/>
      <c r="BC2839" s="181"/>
      <c r="BD2839" s="181"/>
      <c r="BE2839" s="181"/>
      <c r="BI2839" s="181"/>
      <c r="BL2839" s="181"/>
      <c r="BM2839" s="181"/>
      <c r="BN2839" s="181"/>
      <c r="BO2839" s="181"/>
      <c r="BS2839" s="181"/>
    </row>
    <row r="2840" spans="41:71">
      <c r="AO2840" s="38">
        <f t="shared" si="434"/>
        <v>0</v>
      </c>
      <c r="AP2840" s="38">
        <f t="shared" si="435"/>
        <v>0</v>
      </c>
      <c r="AR2840" s="181"/>
      <c r="AS2840" s="181"/>
      <c r="AT2840" s="181"/>
      <c r="AU2840" s="181"/>
      <c r="AY2840" s="181"/>
      <c r="BB2840" s="181"/>
      <c r="BC2840" s="181"/>
      <c r="BD2840" s="181"/>
      <c r="BE2840" s="181"/>
      <c r="BI2840" s="181"/>
      <c r="BL2840" s="181"/>
      <c r="BM2840" s="181"/>
      <c r="BN2840" s="181"/>
      <c r="BO2840" s="181"/>
      <c r="BS2840" s="181"/>
    </row>
    <row r="2841" spans="41:71">
      <c r="AO2841" s="38">
        <f t="shared" si="434"/>
        <v>0</v>
      </c>
      <c r="AP2841" s="38">
        <f t="shared" si="435"/>
        <v>0</v>
      </c>
      <c r="AR2841" s="181"/>
      <c r="AS2841" s="181"/>
      <c r="AT2841" s="181"/>
      <c r="AU2841" s="181"/>
      <c r="AY2841" s="181"/>
      <c r="BB2841" s="181"/>
      <c r="BC2841" s="181"/>
      <c r="BD2841" s="181"/>
      <c r="BE2841" s="181"/>
      <c r="BI2841" s="181"/>
      <c r="BL2841" s="181"/>
      <c r="BM2841" s="181"/>
      <c r="BN2841" s="181"/>
      <c r="BO2841" s="181"/>
      <c r="BS2841" s="181"/>
    </row>
    <row r="2842" spans="41:71">
      <c r="AO2842" s="38">
        <f t="shared" si="434"/>
        <v>0</v>
      </c>
      <c r="AP2842" s="38">
        <f t="shared" si="435"/>
        <v>0</v>
      </c>
      <c r="AR2842" s="181"/>
      <c r="AS2842" s="181"/>
      <c r="AT2842" s="181"/>
      <c r="AU2842" s="181"/>
      <c r="AY2842" s="181"/>
      <c r="BB2842" s="181"/>
      <c r="BC2842" s="181"/>
      <c r="BD2842" s="181"/>
      <c r="BE2842" s="181"/>
      <c r="BI2842" s="181"/>
      <c r="BL2842" s="181"/>
      <c r="BM2842" s="181"/>
      <c r="BN2842" s="181"/>
      <c r="BO2842" s="181"/>
      <c r="BS2842" s="181"/>
    </row>
    <row r="2843" spans="41:71">
      <c r="AO2843" s="38">
        <f t="shared" si="434"/>
        <v>0</v>
      </c>
      <c r="AP2843" s="38">
        <f t="shared" si="435"/>
        <v>0</v>
      </c>
      <c r="AR2843" s="181"/>
      <c r="AS2843" s="181"/>
      <c r="AT2843" s="181"/>
      <c r="AU2843" s="181"/>
      <c r="AY2843" s="181"/>
      <c r="BB2843" s="181"/>
      <c r="BC2843" s="181"/>
      <c r="BD2843" s="181"/>
      <c r="BE2843" s="181"/>
      <c r="BI2843" s="181"/>
      <c r="BL2843" s="181"/>
      <c r="BM2843" s="181"/>
      <c r="BN2843" s="181"/>
      <c r="BO2843" s="181"/>
      <c r="BS2843" s="181"/>
    </row>
    <row r="2844" spans="41:71">
      <c r="AO2844" s="38">
        <f t="shared" si="434"/>
        <v>0</v>
      </c>
      <c r="AP2844" s="38">
        <f t="shared" si="435"/>
        <v>0</v>
      </c>
      <c r="AR2844" s="181"/>
      <c r="AS2844" s="181"/>
      <c r="AT2844" s="181"/>
      <c r="AU2844" s="181"/>
      <c r="AY2844" s="181"/>
      <c r="BB2844" s="181"/>
      <c r="BC2844" s="181"/>
      <c r="BD2844" s="181"/>
      <c r="BE2844" s="181"/>
      <c r="BI2844" s="181"/>
      <c r="BL2844" s="181"/>
      <c r="BM2844" s="181"/>
      <c r="BN2844" s="181"/>
      <c r="BO2844" s="181"/>
      <c r="BS2844" s="181"/>
    </row>
    <row r="2845" spans="41:71">
      <c r="AO2845" s="38">
        <f t="shared" si="434"/>
        <v>0</v>
      </c>
      <c r="AP2845" s="38">
        <f t="shared" si="435"/>
        <v>0</v>
      </c>
      <c r="AR2845" s="181"/>
      <c r="AS2845" s="181"/>
      <c r="AT2845" s="181"/>
      <c r="AU2845" s="181"/>
      <c r="AY2845" s="181"/>
      <c r="BB2845" s="181"/>
      <c r="BC2845" s="181"/>
      <c r="BD2845" s="181"/>
      <c r="BE2845" s="181"/>
      <c r="BI2845" s="181"/>
      <c r="BL2845" s="181"/>
      <c r="BM2845" s="181"/>
      <c r="BN2845" s="181"/>
      <c r="BO2845" s="181"/>
      <c r="BS2845" s="181"/>
    </row>
    <row r="2846" spans="41:71">
      <c r="AO2846" s="38">
        <f t="shared" si="434"/>
        <v>0</v>
      </c>
      <c r="AP2846" s="38">
        <f t="shared" si="435"/>
        <v>0</v>
      </c>
      <c r="AR2846" s="181"/>
      <c r="AS2846" s="181"/>
      <c r="AT2846" s="181"/>
      <c r="AU2846" s="181"/>
      <c r="AY2846" s="181"/>
      <c r="BB2846" s="181"/>
      <c r="BC2846" s="181"/>
      <c r="BD2846" s="181"/>
      <c r="BE2846" s="181"/>
      <c r="BI2846" s="181"/>
      <c r="BL2846" s="181"/>
      <c r="BM2846" s="181"/>
      <c r="BN2846" s="181"/>
      <c r="BO2846" s="181"/>
      <c r="BS2846" s="181"/>
    </row>
    <row r="2847" spans="41:71">
      <c r="AO2847" s="38">
        <f t="shared" si="434"/>
        <v>0</v>
      </c>
      <c r="AP2847" s="38">
        <f t="shared" si="435"/>
        <v>0</v>
      </c>
      <c r="AR2847" s="181"/>
      <c r="AS2847" s="181"/>
      <c r="AT2847" s="181"/>
      <c r="AU2847" s="181"/>
      <c r="AY2847" s="181"/>
      <c r="BB2847" s="181"/>
      <c r="BC2847" s="181"/>
      <c r="BD2847" s="181"/>
      <c r="BE2847" s="181"/>
      <c r="BI2847" s="181"/>
      <c r="BL2847" s="181"/>
      <c r="BM2847" s="181"/>
      <c r="BN2847" s="181"/>
      <c r="BO2847" s="181"/>
      <c r="BS2847" s="181"/>
    </row>
    <row r="2848" spans="41:71">
      <c r="AO2848" s="38">
        <f t="shared" si="434"/>
        <v>0</v>
      </c>
      <c r="AP2848" s="38">
        <f t="shared" si="435"/>
        <v>0</v>
      </c>
      <c r="AR2848" s="181"/>
      <c r="AS2848" s="181"/>
      <c r="AT2848" s="181"/>
      <c r="AU2848" s="181"/>
      <c r="AY2848" s="181"/>
      <c r="BB2848" s="181"/>
      <c r="BC2848" s="181"/>
      <c r="BD2848" s="181"/>
      <c r="BE2848" s="181"/>
      <c r="BI2848" s="181"/>
      <c r="BL2848" s="181"/>
      <c r="BM2848" s="181"/>
      <c r="BN2848" s="181"/>
      <c r="BO2848" s="181"/>
      <c r="BS2848" s="181"/>
    </row>
    <row r="2849" spans="41:71">
      <c r="AO2849" s="38">
        <f t="shared" si="434"/>
        <v>0</v>
      </c>
      <c r="AP2849" s="38">
        <f t="shared" si="435"/>
        <v>0</v>
      </c>
      <c r="AR2849" s="181"/>
      <c r="AS2849" s="181"/>
      <c r="AT2849" s="181"/>
      <c r="AU2849" s="181"/>
      <c r="AY2849" s="181"/>
      <c r="BB2849" s="181"/>
      <c r="BC2849" s="181"/>
      <c r="BD2849" s="181"/>
      <c r="BE2849" s="181"/>
      <c r="BI2849" s="181"/>
      <c r="BL2849" s="181"/>
      <c r="BM2849" s="181"/>
      <c r="BN2849" s="181"/>
      <c r="BO2849" s="181"/>
      <c r="BS2849" s="181"/>
    </row>
    <row r="2850" spans="41:71">
      <c r="AO2850" s="38">
        <f t="shared" si="434"/>
        <v>0</v>
      </c>
      <c r="AP2850" s="38">
        <f t="shared" si="435"/>
        <v>0</v>
      </c>
      <c r="AR2850" s="181"/>
      <c r="AS2850" s="181"/>
      <c r="AT2850" s="181"/>
      <c r="AU2850" s="181"/>
      <c r="AY2850" s="181"/>
      <c r="BB2850" s="181"/>
      <c r="BC2850" s="181"/>
      <c r="BD2850" s="181"/>
      <c r="BE2850" s="181"/>
      <c r="BI2850" s="181"/>
      <c r="BL2850" s="181"/>
      <c r="BM2850" s="181"/>
      <c r="BN2850" s="181"/>
      <c r="BO2850" s="181"/>
      <c r="BS2850" s="181"/>
    </row>
    <row r="2851" spans="41:71">
      <c r="AO2851" s="38">
        <f t="shared" si="434"/>
        <v>0</v>
      </c>
      <c r="AP2851" s="38">
        <f t="shared" si="435"/>
        <v>0</v>
      </c>
      <c r="AR2851" s="181"/>
      <c r="AS2851" s="181"/>
      <c r="AT2851" s="181"/>
      <c r="AU2851" s="181"/>
      <c r="AY2851" s="181"/>
      <c r="BB2851" s="181"/>
      <c r="BC2851" s="181"/>
      <c r="BD2851" s="181"/>
      <c r="BE2851" s="181"/>
      <c r="BI2851" s="181"/>
      <c r="BL2851" s="181"/>
      <c r="BM2851" s="181"/>
      <c r="BN2851" s="181"/>
      <c r="BO2851" s="181"/>
      <c r="BS2851" s="181"/>
    </row>
    <row r="2852" spans="41:71">
      <c r="AO2852" s="38">
        <f t="shared" si="434"/>
        <v>0</v>
      </c>
      <c r="AP2852" s="38">
        <f t="shared" si="435"/>
        <v>0</v>
      </c>
      <c r="AR2852" s="181"/>
      <c r="AS2852" s="181"/>
      <c r="AT2852" s="181"/>
      <c r="AU2852" s="181"/>
      <c r="AY2852" s="181"/>
      <c r="BB2852" s="181"/>
      <c r="BC2852" s="181"/>
      <c r="BD2852" s="181"/>
      <c r="BE2852" s="181"/>
      <c r="BI2852" s="181"/>
      <c r="BL2852" s="181"/>
      <c r="BM2852" s="181"/>
      <c r="BN2852" s="181"/>
      <c r="BO2852" s="181"/>
      <c r="BS2852" s="181"/>
    </row>
    <row r="2853" spans="41:71">
      <c r="AO2853" s="38">
        <f t="shared" si="434"/>
        <v>0</v>
      </c>
      <c r="AP2853" s="38">
        <f t="shared" si="435"/>
        <v>0</v>
      </c>
      <c r="AR2853" s="181"/>
      <c r="AS2853" s="181"/>
      <c r="AT2853" s="181"/>
      <c r="AU2853" s="181"/>
      <c r="AY2853" s="181"/>
      <c r="BB2853" s="181"/>
      <c r="BC2853" s="181"/>
      <c r="BD2853" s="181"/>
      <c r="BE2853" s="181"/>
      <c r="BI2853" s="181"/>
      <c r="BL2853" s="181"/>
      <c r="BM2853" s="181"/>
      <c r="BN2853" s="181"/>
      <c r="BO2853" s="181"/>
      <c r="BS2853" s="181"/>
    </row>
    <row r="2854" spans="41:71">
      <c r="AO2854" s="38">
        <f t="shared" si="434"/>
        <v>0</v>
      </c>
      <c r="AP2854" s="38">
        <f t="shared" si="435"/>
        <v>0</v>
      </c>
      <c r="AR2854" s="181"/>
      <c r="AS2854" s="181"/>
      <c r="AT2854" s="181"/>
      <c r="AU2854" s="181"/>
      <c r="AY2854" s="181"/>
      <c r="BB2854" s="181"/>
      <c r="BC2854" s="181"/>
      <c r="BD2854" s="181"/>
      <c r="BE2854" s="181"/>
      <c r="BI2854" s="181"/>
      <c r="BL2854" s="181"/>
      <c r="BM2854" s="181"/>
      <c r="BN2854" s="181"/>
      <c r="BO2854" s="181"/>
      <c r="BS2854" s="181"/>
    </row>
    <row r="2855" spans="41:71">
      <c r="AO2855" s="38">
        <f t="shared" si="434"/>
        <v>0</v>
      </c>
      <c r="AP2855" s="38">
        <f t="shared" si="435"/>
        <v>0</v>
      </c>
      <c r="AR2855" s="181"/>
      <c r="AS2855" s="181"/>
      <c r="AT2855" s="181"/>
      <c r="AU2855" s="181"/>
      <c r="AY2855" s="181"/>
      <c r="BB2855" s="181"/>
      <c r="BC2855" s="181"/>
      <c r="BD2855" s="181"/>
      <c r="BE2855" s="181"/>
      <c r="BI2855" s="181"/>
      <c r="BL2855" s="181"/>
      <c r="BM2855" s="181"/>
      <c r="BN2855" s="181"/>
      <c r="BO2855" s="181"/>
      <c r="BS2855" s="181"/>
    </row>
    <row r="2856" spans="41:71">
      <c r="AO2856" s="38">
        <f t="shared" si="434"/>
        <v>0</v>
      </c>
      <c r="AP2856" s="38">
        <f t="shared" si="435"/>
        <v>0</v>
      </c>
      <c r="AR2856" s="181"/>
      <c r="AS2856" s="181"/>
      <c r="AT2856" s="181"/>
      <c r="AU2856" s="181"/>
      <c r="AY2856" s="181"/>
      <c r="BB2856" s="181"/>
      <c r="BC2856" s="181"/>
      <c r="BD2856" s="181"/>
      <c r="BE2856" s="181"/>
      <c r="BI2856" s="181"/>
      <c r="BL2856" s="181"/>
      <c r="BM2856" s="181"/>
      <c r="BN2856" s="181"/>
      <c r="BO2856" s="181"/>
      <c r="BS2856" s="181"/>
    </row>
    <row r="2857" spans="41:71">
      <c r="AO2857" s="38">
        <f t="shared" si="434"/>
        <v>0</v>
      </c>
      <c r="AP2857" s="38">
        <f t="shared" si="435"/>
        <v>0</v>
      </c>
      <c r="AR2857" s="181"/>
      <c r="AS2857" s="181"/>
      <c r="AT2857" s="181"/>
      <c r="AU2857" s="181"/>
      <c r="AY2857" s="181"/>
      <c r="BB2857" s="181"/>
      <c r="BC2857" s="181"/>
      <c r="BD2857" s="181"/>
      <c r="BE2857" s="181"/>
      <c r="BI2857" s="181"/>
      <c r="BL2857" s="181"/>
      <c r="BM2857" s="181"/>
      <c r="BN2857" s="181"/>
      <c r="BO2857" s="181"/>
      <c r="BS2857" s="181"/>
    </row>
    <row r="2858" spans="41:71">
      <c r="AO2858" s="38">
        <f t="shared" ref="AO2858:AO2921" si="436">B2859+1-1</f>
        <v>0</v>
      </c>
      <c r="AP2858" s="38">
        <f t="shared" ref="AP2858:AP2921" si="437">A2859</f>
        <v>0</v>
      </c>
      <c r="AR2858" s="181"/>
      <c r="AS2858" s="181"/>
      <c r="AT2858" s="181"/>
      <c r="AU2858" s="181"/>
      <c r="AY2858" s="181"/>
      <c r="BB2858" s="181"/>
      <c r="BC2858" s="181"/>
      <c r="BD2858" s="181"/>
      <c r="BE2858" s="181"/>
      <c r="BI2858" s="181"/>
      <c r="BL2858" s="181"/>
      <c r="BM2858" s="181"/>
      <c r="BN2858" s="181"/>
      <c r="BO2858" s="181"/>
      <c r="BS2858" s="181"/>
    </row>
    <row r="2859" spans="41:71">
      <c r="AO2859" s="38">
        <f t="shared" si="436"/>
        <v>0</v>
      </c>
      <c r="AP2859" s="38">
        <f t="shared" si="437"/>
        <v>0</v>
      </c>
      <c r="AR2859" s="181"/>
      <c r="AS2859" s="181"/>
      <c r="AT2859" s="181"/>
      <c r="AU2859" s="181"/>
      <c r="AY2859" s="181"/>
      <c r="BB2859" s="181"/>
      <c r="BC2859" s="181"/>
      <c r="BD2859" s="181"/>
      <c r="BE2859" s="181"/>
      <c r="BI2859" s="181"/>
      <c r="BL2859" s="181"/>
      <c r="BM2859" s="181"/>
      <c r="BN2859" s="181"/>
      <c r="BO2859" s="181"/>
      <c r="BS2859" s="181"/>
    </row>
    <row r="2860" spans="41:71">
      <c r="AO2860" s="38">
        <f t="shared" si="436"/>
        <v>0</v>
      </c>
      <c r="AP2860" s="38">
        <f t="shared" si="437"/>
        <v>0</v>
      </c>
      <c r="AR2860" s="181"/>
      <c r="AS2860" s="181"/>
      <c r="AT2860" s="181"/>
      <c r="AU2860" s="181"/>
      <c r="AY2860" s="181"/>
      <c r="BB2860" s="181"/>
      <c r="BC2860" s="181"/>
      <c r="BD2860" s="181"/>
      <c r="BE2860" s="181"/>
      <c r="BI2860" s="181"/>
      <c r="BL2860" s="181"/>
      <c r="BM2860" s="181"/>
      <c r="BN2860" s="181"/>
      <c r="BO2860" s="181"/>
      <c r="BS2860" s="181"/>
    </row>
    <row r="2861" spans="41:71">
      <c r="AO2861" s="38">
        <f t="shared" si="436"/>
        <v>0</v>
      </c>
      <c r="AP2861" s="38">
        <f t="shared" si="437"/>
        <v>0</v>
      </c>
      <c r="AR2861" s="181"/>
      <c r="AS2861" s="181"/>
      <c r="AT2861" s="181"/>
      <c r="AU2861" s="181"/>
      <c r="AY2861" s="181"/>
      <c r="BB2861" s="181"/>
      <c r="BC2861" s="181"/>
      <c r="BD2861" s="181"/>
      <c r="BE2861" s="181"/>
      <c r="BI2861" s="181"/>
      <c r="BL2861" s="181"/>
      <c r="BM2861" s="181"/>
      <c r="BN2861" s="181"/>
      <c r="BO2861" s="181"/>
      <c r="BS2861" s="181"/>
    </row>
    <row r="2862" spans="41:71">
      <c r="AO2862" s="38">
        <f t="shared" si="436"/>
        <v>0</v>
      </c>
      <c r="AP2862" s="38">
        <f t="shared" si="437"/>
        <v>0</v>
      </c>
      <c r="AR2862" s="181"/>
      <c r="AS2862" s="181"/>
      <c r="AT2862" s="181"/>
      <c r="AU2862" s="181"/>
      <c r="AY2862" s="181"/>
      <c r="BB2862" s="181"/>
      <c r="BC2862" s="181"/>
      <c r="BD2862" s="181"/>
      <c r="BE2862" s="181"/>
      <c r="BI2862" s="181"/>
      <c r="BL2862" s="181"/>
      <c r="BM2862" s="181"/>
      <c r="BN2862" s="181"/>
      <c r="BO2862" s="181"/>
      <c r="BS2862" s="181"/>
    </row>
    <row r="2863" spans="41:71">
      <c r="AO2863" s="38">
        <f t="shared" si="436"/>
        <v>0</v>
      </c>
      <c r="AP2863" s="38">
        <f t="shared" si="437"/>
        <v>0</v>
      </c>
      <c r="AR2863" s="181"/>
      <c r="AS2863" s="181"/>
      <c r="AT2863" s="181"/>
      <c r="AU2863" s="181"/>
      <c r="AY2863" s="181"/>
      <c r="BB2863" s="181"/>
      <c r="BC2863" s="181"/>
      <c r="BD2863" s="181"/>
      <c r="BE2863" s="181"/>
      <c r="BI2863" s="181"/>
      <c r="BL2863" s="181"/>
      <c r="BM2863" s="181"/>
      <c r="BN2863" s="181"/>
      <c r="BO2863" s="181"/>
      <c r="BS2863" s="181"/>
    </row>
    <row r="2864" spans="41:71">
      <c r="AO2864" s="38">
        <f t="shared" si="436"/>
        <v>0</v>
      </c>
      <c r="AP2864" s="38">
        <f t="shared" si="437"/>
        <v>0</v>
      </c>
      <c r="AR2864" s="181"/>
      <c r="AS2864" s="181"/>
      <c r="AT2864" s="181"/>
      <c r="AU2864" s="181"/>
      <c r="AY2864" s="181"/>
      <c r="BB2864" s="181"/>
      <c r="BC2864" s="181"/>
      <c r="BD2864" s="181"/>
      <c r="BE2864" s="181"/>
      <c r="BI2864" s="181"/>
      <c r="BL2864" s="181"/>
      <c r="BM2864" s="181"/>
      <c r="BN2864" s="181"/>
      <c r="BO2864" s="181"/>
      <c r="BS2864" s="181"/>
    </row>
    <row r="2865" spans="41:71">
      <c r="AO2865" s="38">
        <f t="shared" si="436"/>
        <v>0</v>
      </c>
      <c r="AP2865" s="38">
        <f t="shared" si="437"/>
        <v>0</v>
      </c>
      <c r="AR2865" s="181"/>
      <c r="AS2865" s="181"/>
      <c r="AT2865" s="181"/>
      <c r="AU2865" s="181"/>
      <c r="AY2865" s="181"/>
      <c r="BB2865" s="181"/>
      <c r="BC2865" s="181"/>
      <c r="BD2865" s="181"/>
      <c r="BE2865" s="181"/>
      <c r="BI2865" s="181"/>
      <c r="BL2865" s="181"/>
      <c r="BM2865" s="181"/>
      <c r="BN2865" s="181"/>
      <c r="BO2865" s="181"/>
      <c r="BS2865" s="181"/>
    </row>
    <row r="2866" spans="41:71">
      <c r="AO2866" s="38">
        <f t="shared" si="436"/>
        <v>0</v>
      </c>
      <c r="AP2866" s="38">
        <f t="shared" si="437"/>
        <v>0</v>
      </c>
      <c r="AR2866" s="181"/>
      <c r="AS2866" s="181"/>
      <c r="AT2866" s="181"/>
      <c r="AU2866" s="181"/>
      <c r="AY2866" s="181"/>
      <c r="BB2866" s="181"/>
      <c r="BC2866" s="181"/>
      <c r="BD2866" s="181"/>
      <c r="BE2866" s="181"/>
      <c r="BI2866" s="181"/>
      <c r="BL2866" s="181"/>
      <c r="BM2866" s="181"/>
      <c r="BN2866" s="181"/>
      <c r="BO2866" s="181"/>
      <c r="BS2866" s="181"/>
    </row>
    <row r="2867" spans="41:71">
      <c r="AO2867" s="38">
        <f t="shared" si="436"/>
        <v>0</v>
      </c>
      <c r="AP2867" s="38">
        <f t="shared" si="437"/>
        <v>0</v>
      </c>
      <c r="AR2867" s="181"/>
      <c r="AS2867" s="181"/>
      <c r="AT2867" s="181"/>
      <c r="AU2867" s="181"/>
      <c r="AY2867" s="181"/>
      <c r="BB2867" s="181"/>
      <c r="BC2867" s="181"/>
      <c r="BD2867" s="181"/>
      <c r="BE2867" s="181"/>
      <c r="BI2867" s="181"/>
      <c r="BL2867" s="181"/>
      <c r="BM2867" s="181"/>
      <c r="BN2867" s="181"/>
      <c r="BO2867" s="181"/>
      <c r="BS2867" s="181"/>
    </row>
    <row r="2868" spans="41:71">
      <c r="AO2868" s="38">
        <f t="shared" si="436"/>
        <v>0</v>
      </c>
      <c r="AP2868" s="38">
        <f t="shared" si="437"/>
        <v>0</v>
      </c>
      <c r="AR2868" s="181"/>
      <c r="AS2868" s="181"/>
      <c r="AT2868" s="181"/>
      <c r="AU2868" s="181"/>
      <c r="AY2868" s="181"/>
      <c r="BB2868" s="181"/>
      <c r="BC2868" s="181"/>
      <c r="BD2868" s="181"/>
      <c r="BE2868" s="181"/>
      <c r="BI2868" s="181"/>
      <c r="BL2868" s="181"/>
      <c r="BM2868" s="181"/>
      <c r="BN2868" s="181"/>
      <c r="BO2868" s="181"/>
      <c r="BS2868" s="181"/>
    </row>
    <row r="2869" spans="41:71">
      <c r="AO2869" s="38">
        <f t="shared" si="436"/>
        <v>0</v>
      </c>
      <c r="AP2869" s="38">
        <f t="shared" si="437"/>
        <v>0</v>
      </c>
      <c r="AR2869" s="181"/>
      <c r="AS2869" s="181"/>
      <c r="AT2869" s="181"/>
      <c r="AU2869" s="181"/>
      <c r="AY2869" s="181"/>
      <c r="BB2869" s="181"/>
      <c r="BC2869" s="181"/>
      <c r="BD2869" s="181"/>
      <c r="BE2869" s="181"/>
      <c r="BI2869" s="181"/>
      <c r="BL2869" s="181"/>
      <c r="BM2869" s="181"/>
      <c r="BN2869" s="181"/>
      <c r="BO2869" s="181"/>
      <c r="BS2869" s="181"/>
    </row>
    <row r="2870" spans="41:71">
      <c r="AO2870" s="38">
        <f t="shared" si="436"/>
        <v>0</v>
      </c>
      <c r="AP2870" s="38">
        <f t="shared" si="437"/>
        <v>0</v>
      </c>
      <c r="AR2870" s="181"/>
      <c r="AS2870" s="181"/>
      <c r="AT2870" s="181"/>
      <c r="AU2870" s="181"/>
      <c r="AY2870" s="181"/>
      <c r="BB2870" s="181"/>
      <c r="BC2870" s="181"/>
      <c r="BD2870" s="181"/>
      <c r="BE2870" s="181"/>
      <c r="BI2870" s="181"/>
      <c r="BL2870" s="181"/>
      <c r="BM2870" s="181"/>
      <c r="BN2870" s="181"/>
      <c r="BO2870" s="181"/>
      <c r="BS2870" s="181"/>
    </row>
    <row r="2871" spans="41:71">
      <c r="AO2871" s="38">
        <f t="shared" si="436"/>
        <v>0</v>
      </c>
      <c r="AP2871" s="38">
        <f t="shared" si="437"/>
        <v>0</v>
      </c>
      <c r="AR2871" s="181"/>
      <c r="AS2871" s="181"/>
      <c r="AT2871" s="181"/>
      <c r="AU2871" s="181"/>
      <c r="AY2871" s="181"/>
      <c r="BB2871" s="181"/>
      <c r="BC2871" s="181"/>
      <c r="BD2871" s="181"/>
      <c r="BE2871" s="181"/>
      <c r="BI2871" s="181"/>
      <c r="BL2871" s="181"/>
      <c r="BM2871" s="181"/>
      <c r="BN2871" s="181"/>
      <c r="BO2871" s="181"/>
      <c r="BS2871" s="181"/>
    </row>
    <row r="2872" spans="41:71">
      <c r="AO2872" s="38">
        <f t="shared" si="436"/>
        <v>0</v>
      </c>
      <c r="AP2872" s="38">
        <f t="shared" si="437"/>
        <v>0</v>
      </c>
      <c r="AR2872" s="181"/>
      <c r="AS2872" s="181"/>
      <c r="AT2872" s="181"/>
      <c r="AU2872" s="181"/>
      <c r="AY2872" s="181"/>
      <c r="BB2872" s="181"/>
      <c r="BC2872" s="181"/>
      <c r="BD2872" s="181"/>
      <c r="BE2872" s="181"/>
      <c r="BI2872" s="181"/>
      <c r="BL2872" s="181"/>
      <c r="BM2872" s="181"/>
      <c r="BN2872" s="181"/>
      <c r="BO2872" s="181"/>
      <c r="BS2872" s="181"/>
    </row>
    <row r="2873" spans="41:71">
      <c r="AO2873" s="38">
        <f t="shared" si="436"/>
        <v>0</v>
      </c>
      <c r="AP2873" s="38">
        <f t="shared" si="437"/>
        <v>0</v>
      </c>
      <c r="AR2873" s="181"/>
      <c r="AS2873" s="181"/>
      <c r="AT2873" s="181"/>
      <c r="AU2873" s="181"/>
      <c r="AY2873" s="181"/>
      <c r="BB2873" s="181"/>
      <c r="BC2873" s="181"/>
      <c r="BD2873" s="181"/>
      <c r="BE2873" s="181"/>
      <c r="BI2873" s="181"/>
      <c r="BL2873" s="181"/>
      <c r="BM2873" s="181"/>
      <c r="BN2873" s="181"/>
      <c r="BO2873" s="181"/>
      <c r="BS2873" s="181"/>
    </row>
    <row r="2874" spans="41:71">
      <c r="AO2874" s="38">
        <f t="shared" si="436"/>
        <v>0</v>
      </c>
      <c r="AP2874" s="38">
        <f t="shared" si="437"/>
        <v>0</v>
      </c>
      <c r="AR2874" s="181"/>
      <c r="AS2874" s="181"/>
      <c r="AT2874" s="181"/>
      <c r="AU2874" s="181"/>
      <c r="AY2874" s="181"/>
      <c r="BB2874" s="181"/>
      <c r="BC2874" s="181"/>
      <c r="BD2874" s="181"/>
      <c r="BE2874" s="181"/>
      <c r="BI2874" s="181"/>
      <c r="BL2874" s="181"/>
      <c r="BM2874" s="181"/>
      <c r="BN2874" s="181"/>
      <c r="BO2874" s="181"/>
      <c r="BS2874" s="181"/>
    </row>
    <row r="2875" spans="41:71">
      <c r="AO2875" s="38">
        <f t="shared" si="436"/>
        <v>0</v>
      </c>
      <c r="AP2875" s="38">
        <f t="shared" si="437"/>
        <v>0</v>
      </c>
      <c r="AR2875" s="181"/>
      <c r="AS2875" s="181"/>
      <c r="AT2875" s="181"/>
      <c r="AU2875" s="181"/>
      <c r="AY2875" s="181"/>
      <c r="BB2875" s="181"/>
      <c r="BC2875" s="181"/>
      <c r="BD2875" s="181"/>
      <c r="BE2875" s="181"/>
      <c r="BI2875" s="181"/>
      <c r="BL2875" s="181"/>
      <c r="BM2875" s="181"/>
      <c r="BN2875" s="181"/>
      <c r="BO2875" s="181"/>
      <c r="BS2875" s="181"/>
    </row>
    <row r="2876" spans="41:71">
      <c r="AO2876" s="38">
        <f t="shared" si="436"/>
        <v>0</v>
      </c>
      <c r="AP2876" s="38">
        <f t="shared" si="437"/>
        <v>0</v>
      </c>
      <c r="AR2876" s="181"/>
      <c r="AS2876" s="181"/>
      <c r="AT2876" s="181"/>
      <c r="AU2876" s="181"/>
      <c r="AY2876" s="181"/>
      <c r="BB2876" s="181"/>
      <c r="BC2876" s="181"/>
      <c r="BD2876" s="181"/>
      <c r="BE2876" s="181"/>
      <c r="BI2876" s="181"/>
      <c r="BL2876" s="181"/>
      <c r="BM2876" s="181"/>
      <c r="BN2876" s="181"/>
      <c r="BO2876" s="181"/>
      <c r="BS2876" s="181"/>
    </row>
    <row r="2877" spans="41:71">
      <c r="AO2877" s="38">
        <f t="shared" si="436"/>
        <v>0</v>
      </c>
      <c r="AP2877" s="38">
        <f t="shared" si="437"/>
        <v>0</v>
      </c>
      <c r="AR2877" s="181"/>
      <c r="AS2877" s="181"/>
      <c r="AT2877" s="181"/>
      <c r="AU2877" s="181"/>
      <c r="AY2877" s="181"/>
      <c r="BB2877" s="181"/>
      <c r="BC2877" s="181"/>
      <c r="BD2877" s="181"/>
      <c r="BE2877" s="181"/>
      <c r="BI2877" s="181"/>
      <c r="BL2877" s="181"/>
      <c r="BM2877" s="181"/>
      <c r="BN2877" s="181"/>
      <c r="BO2877" s="181"/>
      <c r="BS2877" s="181"/>
    </row>
    <row r="2878" spans="41:71">
      <c r="AO2878" s="38">
        <f t="shared" si="436"/>
        <v>0</v>
      </c>
      <c r="AP2878" s="38">
        <f t="shared" si="437"/>
        <v>0</v>
      </c>
      <c r="AR2878" s="181"/>
      <c r="AS2878" s="181"/>
      <c r="AT2878" s="181"/>
      <c r="AU2878" s="181"/>
      <c r="AY2878" s="181"/>
      <c r="BB2878" s="181"/>
      <c r="BC2878" s="181"/>
      <c r="BD2878" s="181"/>
      <c r="BE2878" s="181"/>
      <c r="BI2878" s="181"/>
      <c r="BL2878" s="181"/>
      <c r="BM2878" s="181"/>
      <c r="BN2878" s="181"/>
      <c r="BO2878" s="181"/>
      <c r="BS2878" s="181"/>
    </row>
    <row r="2879" spans="41:71">
      <c r="AO2879" s="38">
        <f t="shared" si="436"/>
        <v>0</v>
      </c>
      <c r="AP2879" s="38">
        <f t="shared" si="437"/>
        <v>0</v>
      </c>
      <c r="AR2879" s="181"/>
      <c r="AS2879" s="181"/>
      <c r="AT2879" s="181"/>
      <c r="AU2879" s="181"/>
      <c r="AY2879" s="181"/>
      <c r="BB2879" s="181"/>
      <c r="BC2879" s="181"/>
      <c r="BD2879" s="181"/>
      <c r="BE2879" s="181"/>
      <c r="BI2879" s="181"/>
      <c r="BL2879" s="181"/>
      <c r="BM2879" s="181"/>
      <c r="BN2879" s="181"/>
      <c r="BO2879" s="181"/>
      <c r="BS2879" s="181"/>
    </row>
    <row r="2880" spans="41:71">
      <c r="AO2880" s="38">
        <f t="shared" si="436"/>
        <v>0</v>
      </c>
      <c r="AP2880" s="38">
        <f t="shared" si="437"/>
        <v>0</v>
      </c>
      <c r="AR2880" s="181"/>
      <c r="AS2880" s="181"/>
      <c r="AT2880" s="181"/>
      <c r="AU2880" s="181"/>
      <c r="AY2880" s="181"/>
      <c r="BB2880" s="181"/>
      <c r="BC2880" s="181"/>
      <c r="BD2880" s="181"/>
      <c r="BE2880" s="181"/>
      <c r="BI2880" s="181"/>
      <c r="BL2880" s="181"/>
      <c r="BM2880" s="181"/>
      <c r="BN2880" s="181"/>
      <c r="BO2880" s="181"/>
      <c r="BS2880" s="181"/>
    </row>
    <row r="2881" spans="41:71">
      <c r="AO2881" s="38">
        <f t="shared" si="436"/>
        <v>0</v>
      </c>
      <c r="AP2881" s="38">
        <f t="shared" si="437"/>
        <v>0</v>
      </c>
      <c r="AR2881" s="181"/>
      <c r="AS2881" s="181"/>
      <c r="AT2881" s="181"/>
      <c r="AU2881" s="181"/>
      <c r="AY2881" s="181"/>
      <c r="BB2881" s="181"/>
      <c r="BC2881" s="181"/>
      <c r="BD2881" s="181"/>
      <c r="BE2881" s="181"/>
      <c r="BI2881" s="181"/>
      <c r="BL2881" s="181"/>
      <c r="BM2881" s="181"/>
      <c r="BN2881" s="181"/>
      <c r="BO2881" s="181"/>
      <c r="BS2881" s="181"/>
    </row>
    <row r="2882" spans="41:71">
      <c r="AO2882" s="38">
        <f t="shared" si="436"/>
        <v>0</v>
      </c>
      <c r="AP2882" s="38">
        <f t="shared" si="437"/>
        <v>0</v>
      </c>
      <c r="AR2882" s="181"/>
      <c r="AS2882" s="181"/>
      <c r="AT2882" s="181"/>
      <c r="AU2882" s="181"/>
      <c r="AY2882" s="181"/>
      <c r="BB2882" s="181"/>
      <c r="BC2882" s="181"/>
      <c r="BD2882" s="181"/>
      <c r="BE2882" s="181"/>
      <c r="BI2882" s="181"/>
      <c r="BL2882" s="181"/>
      <c r="BM2882" s="181"/>
      <c r="BN2882" s="181"/>
      <c r="BO2882" s="181"/>
      <c r="BS2882" s="181"/>
    </row>
    <row r="2883" spans="41:71">
      <c r="AO2883" s="38">
        <f t="shared" si="436"/>
        <v>0</v>
      </c>
      <c r="AP2883" s="38">
        <f t="shared" si="437"/>
        <v>0</v>
      </c>
      <c r="AR2883" s="181"/>
      <c r="AS2883" s="181"/>
      <c r="AT2883" s="181"/>
      <c r="AU2883" s="181"/>
      <c r="AY2883" s="181"/>
      <c r="BB2883" s="181"/>
      <c r="BC2883" s="181"/>
      <c r="BD2883" s="181"/>
      <c r="BE2883" s="181"/>
      <c r="BI2883" s="181"/>
      <c r="BL2883" s="181"/>
      <c r="BM2883" s="181"/>
      <c r="BN2883" s="181"/>
      <c r="BO2883" s="181"/>
      <c r="BS2883" s="181"/>
    </row>
    <row r="2884" spans="41:71">
      <c r="AO2884" s="38">
        <f t="shared" si="436"/>
        <v>0</v>
      </c>
      <c r="AP2884" s="38">
        <f t="shared" si="437"/>
        <v>0</v>
      </c>
      <c r="AR2884" s="181"/>
      <c r="AS2884" s="181"/>
      <c r="AT2884" s="181"/>
      <c r="AU2884" s="181"/>
      <c r="AY2884" s="181"/>
      <c r="BB2884" s="181"/>
      <c r="BC2884" s="181"/>
      <c r="BD2884" s="181"/>
      <c r="BE2884" s="181"/>
      <c r="BI2884" s="181"/>
      <c r="BL2884" s="181"/>
      <c r="BM2884" s="181"/>
      <c r="BN2884" s="181"/>
      <c r="BO2884" s="181"/>
      <c r="BS2884" s="181"/>
    </row>
    <row r="2885" spans="41:71">
      <c r="AO2885" s="38">
        <f t="shared" si="436"/>
        <v>0</v>
      </c>
      <c r="AP2885" s="38">
        <f t="shared" si="437"/>
        <v>0</v>
      </c>
      <c r="AR2885" s="181"/>
      <c r="AS2885" s="181"/>
      <c r="AT2885" s="181"/>
      <c r="AU2885" s="181"/>
      <c r="AY2885" s="181"/>
      <c r="BB2885" s="181"/>
      <c r="BC2885" s="181"/>
      <c r="BD2885" s="181"/>
      <c r="BE2885" s="181"/>
      <c r="BI2885" s="181"/>
      <c r="BL2885" s="181"/>
      <c r="BM2885" s="181"/>
      <c r="BN2885" s="181"/>
      <c r="BO2885" s="181"/>
      <c r="BS2885" s="181"/>
    </row>
    <row r="2886" spans="41:71">
      <c r="AO2886" s="38">
        <f t="shared" si="436"/>
        <v>0</v>
      </c>
      <c r="AP2886" s="38">
        <f t="shared" si="437"/>
        <v>0</v>
      </c>
      <c r="AR2886" s="181"/>
      <c r="AS2886" s="181"/>
      <c r="AT2886" s="181"/>
      <c r="AU2886" s="181"/>
      <c r="AY2886" s="181"/>
      <c r="BB2886" s="181"/>
      <c r="BC2886" s="181"/>
      <c r="BD2886" s="181"/>
      <c r="BE2886" s="181"/>
      <c r="BI2886" s="181"/>
      <c r="BL2886" s="181"/>
      <c r="BM2886" s="181"/>
      <c r="BN2886" s="181"/>
      <c r="BO2886" s="181"/>
      <c r="BS2886" s="181"/>
    </row>
    <row r="2887" spans="41:71">
      <c r="AO2887" s="38">
        <f t="shared" si="436"/>
        <v>0</v>
      </c>
      <c r="AP2887" s="38">
        <f t="shared" si="437"/>
        <v>0</v>
      </c>
      <c r="AR2887" s="181"/>
      <c r="AS2887" s="181"/>
      <c r="AT2887" s="181"/>
      <c r="AU2887" s="181"/>
      <c r="AY2887" s="181"/>
      <c r="BB2887" s="181"/>
      <c r="BC2887" s="181"/>
      <c r="BD2887" s="181"/>
      <c r="BE2887" s="181"/>
      <c r="BI2887" s="181"/>
      <c r="BL2887" s="181"/>
      <c r="BM2887" s="181"/>
      <c r="BN2887" s="181"/>
      <c r="BO2887" s="181"/>
      <c r="BS2887" s="181"/>
    </row>
    <row r="2888" spans="41:71">
      <c r="AO2888" s="38">
        <f t="shared" si="436"/>
        <v>0</v>
      </c>
      <c r="AP2888" s="38">
        <f t="shared" si="437"/>
        <v>0</v>
      </c>
      <c r="AR2888" s="181"/>
      <c r="AS2888" s="181"/>
      <c r="AT2888" s="181"/>
      <c r="AU2888" s="181"/>
      <c r="AY2888" s="181"/>
      <c r="BB2888" s="181"/>
      <c r="BC2888" s="181"/>
      <c r="BD2888" s="181"/>
      <c r="BE2888" s="181"/>
      <c r="BI2888" s="181"/>
      <c r="BL2888" s="181"/>
      <c r="BM2888" s="181"/>
      <c r="BN2888" s="181"/>
      <c r="BO2888" s="181"/>
      <c r="BS2888" s="181"/>
    </row>
    <row r="2889" spans="41:71">
      <c r="AO2889" s="38">
        <f t="shared" si="436"/>
        <v>0</v>
      </c>
      <c r="AP2889" s="38">
        <f t="shared" si="437"/>
        <v>0</v>
      </c>
      <c r="AR2889" s="181"/>
      <c r="AS2889" s="181"/>
      <c r="AT2889" s="181"/>
      <c r="AU2889" s="181"/>
      <c r="AY2889" s="181"/>
      <c r="BB2889" s="181"/>
      <c r="BC2889" s="181"/>
      <c r="BD2889" s="181"/>
      <c r="BE2889" s="181"/>
      <c r="BI2889" s="181"/>
      <c r="BL2889" s="181"/>
      <c r="BM2889" s="181"/>
      <c r="BN2889" s="181"/>
      <c r="BO2889" s="181"/>
      <c r="BS2889" s="181"/>
    </row>
    <row r="2890" spans="41:71">
      <c r="AO2890" s="38">
        <f t="shared" si="436"/>
        <v>0</v>
      </c>
      <c r="AP2890" s="38">
        <f t="shared" si="437"/>
        <v>0</v>
      </c>
      <c r="AR2890" s="181"/>
      <c r="AS2890" s="181"/>
      <c r="AT2890" s="181"/>
      <c r="AU2890" s="181"/>
      <c r="AY2890" s="181"/>
      <c r="BB2890" s="181"/>
      <c r="BC2890" s="181"/>
      <c r="BD2890" s="181"/>
      <c r="BE2890" s="181"/>
      <c r="BI2890" s="181"/>
      <c r="BL2890" s="181"/>
      <c r="BM2890" s="181"/>
      <c r="BN2890" s="181"/>
      <c r="BO2890" s="181"/>
      <c r="BS2890" s="181"/>
    </row>
    <row r="2891" spans="41:71">
      <c r="AO2891" s="38">
        <f t="shared" si="436"/>
        <v>0</v>
      </c>
      <c r="AP2891" s="38">
        <f t="shared" si="437"/>
        <v>0</v>
      </c>
      <c r="AR2891" s="181"/>
      <c r="AS2891" s="181"/>
      <c r="AT2891" s="181"/>
      <c r="AU2891" s="181"/>
      <c r="AY2891" s="181"/>
      <c r="BB2891" s="181"/>
      <c r="BC2891" s="181"/>
      <c r="BD2891" s="181"/>
      <c r="BE2891" s="181"/>
      <c r="BI2891" s="181"/>
      <c r="BL2891" s="181"/>
      <c r="BM2891" s="181"/>
      <c r="BN2891" s="181"/>
      <c r="BO2891" s="181"/>
      <c r="BS2891" s="181"/>
    </row>
    <row r="2892" spans="41:71">
      <c r="AO2892" s="38">
        <f t="shared" si="436"/>
        <v>0</v>
      </c>
      <c r="AP2892" s="38">
        <f t="shared" si="437"/>
        <v>0</v>
      </c>
      <c r="AR2892" s="181"/>
      <c r="AS2892" s="181"/>
      <c r="AT2892" s="181"/>
      <c r="AU2892" s="181"/>
      <c r="AY2892" s="181"/>
      <c r="BB2892" s="181"/>
      <c r="BC2892" s="181"/>
      <c r="BD2892" s="181"/>
      <c r="BE2892" s="181"/>
      <c r="BI2892" s="181"/>
      <c r="BL2892" s="181"/>
      <c r="BM2892" s="181"/>
      <c r="BN2892" s="181"/>
      <c r="BO2892" s="181"/>
      <c r="BS2892" s="181"/>
    </row>
    <row r="2893" spans="41:71">
      <c r="AO2893" s="38">
        <f t="shared" si="436"/>
        <v>0</v>
      </c>
      <c r="AP2893" s="38">
        <f t="shared" si="437"/>
        <v>0</v>
      </c>
      <c r="AR2893" s="181"/>
      <c r="AS2893" s="181"/>
      <c r="AT2893" s="181"/>
      <c r="AU2893" s="181"/>
      <c r="AY2893" s="181"/>
      <c r="BB2893" s="181"/>
      <c r="BC2893" s="181"/>
      <c r="BD2893" s="181"/>
      <c r="BE2893" s="181"/>
      <c r="BI2893" s="181"/>
      <c r="BL2893" s="181"/>
      <c r="BM2893" s="181"/>
      <c r="BN2893" s="181"/>
      <c r="BO2893" s="181"/>
      <c r="BS2893" s="181"/>
    </row>
    <row r="2894" spans="41:71">
      <c r="AO2894" s="38">
        <f t="shared" si="436"/>
        <v>0</v>
      </c>
      <c r="AP2894" s="38">
        <f t="shared" si="437"/>
        <v>0</v>
      </c>
      <c r="AR2894" s="181"/>
      <c r="AS2894" s="181"/>
      <c r="AT2894" s="181"/>
      <c r="AU2894" s="181"/>
      <c r="AY2894" s="181"/>
      <c r="BB2894" s="181"/>
      <c r="BC2894" s="181"/>
      <c r="BD2894" s="181"/>
      <c r="BE2894" s="181"/>
      <c r="BI2894" s="181"/>
      <c r="BL2894" s="181"/>
      <c r="BM2894" s="181"/>
      <c r="BN2894" s="181"/>
      <c r="BO2894" s="181"/>
      <c r="BS2894" s="181"/>
    </row>
    <row r="2895" spans="41:71">
      <c r="AO2895" s="38">
        <f t="shared" si="436"/>
        <v>0</v>
      </c>
      <c r="AP2895" s="38">
        <f t="shared" si="437"/>
        <v>0</v>
      </c>
      <c r="AR2895" s="181"/>
      <c r="AS2895" s="181"/>
      <c r="AT2895" s="181"/>
      <c r="AU2895" s="181"/>
      <c r="AY2895" s="181"/>
      <c r="BB2895" s="181"/>
      <c r="BC2895" s="181"/>
      <c r="BD2895" s="181"/>
      <c r="BE2895" s="181"/>
      <c r="BI2895" s="181"/>
      <c r="BL2895" s="181"/>
      <c r="BM2895" s="181"/>
      <c r="BN2895" s="181"/>
      <c r="BO2895" s="181"/>
      <c r="BS2895" s="181"/>
    </row>
    <row r="2896" spans="41:71">
      <c r="AO2896" s="38">
        <f t="shared" si="436"/>
        <v>0</v>
      </c>
      <c r="AP2896" s="38">
        <f t="shared" si="437"/>
        <v>0</v>
      </c>
      <c r="AR2896" s="181"/>
      <c r="AS2896" s="181"/>
      <c r="AT2896" s="181"/>
      <c r="AU2896" s="181"/>
      <c r="AY2896" s="181"/>
      <c r="BB2896" s="181"/>
      <c r="BC2896" s="181"/>
      <c r="BD2896" s="181"/>
      <c r="BE2896" s="181"/>
      <c r="BI2896" s="181"/>
      <c r="BL2896" s="181"/>
      <c r="BM2896" s="181"/>
      <c r="BN2896" s="181"/>
      <c r="BO2896" s="181"/>
      <c r="BS2896" s="181"/>
    </row>
    <row r="2897" spans="41:71">
      <c r="AO2897" s="38">
        <f t="shared" si="436"/>
        <v>0</v>
      </c>
      <c r="AP2897" s="38">
        <f t="shared" si="437"/>
        <v>0</v>
      </c>
      <c r="AR2897" s="181"/>
      <c r="AS2897" s="181"/>
      <c r="AT2897" s="181"/>
      <c r="AU2897" s="181"/>
      <c r="AY2897" s="181"/>
      <c r="BB2897" s="181"/>
      <c r="BC2897" s="181"/>
      <c r="BD2897" s="181"/>
      <c r="BE2897" s="181"/>
      <c r="BI2897" s="181"/>
      <c r="BL2897" s="181"/>
      <c r="BM2897" s="181"/>
      <c r="BN2897" s="181"/>
      <c r="BO2897" s="181"/>
      <c r="BS2897" s="181"/>
    </row>
    <row r="2898" spans="41:71">
      <c r="AO2898" s="38">
        <f t="shared" si="436"/>
        <v>0</v>
      </c>
      <c r="AP2898" s="38">
        <f t="shared" si="437"/>
        <v>0</v>
      </c>
      <c r="AR2898" s="181"/>
      <c r="AS2898" s="181"/>
      <c r="AT2898" s="181"/>
      <c r="AU2898" s="181"/>
      <c r="AY2898" s="181"/>
      <c r="BB2898" s="181"/>
      <c r="BC2898" s="181"/>
      <c r="BD2898" s="181"/>
      <c r="BE2898" s="181"/>
      <c r="BI2898" s="181"/>
      <c r="BL2898" s="181"/>
      <c r="BM2898" s="181"/>
      <c r="BN2898" s="181"/>
      <c r="BO2898" s="181"/>
      <c r="BS2898" s="181"/>
    </row>
    <row r="2899" spans="41:71">
      <c r="AO2899" s="38">
        <f t="shared" si="436"/>
        <v>0</v>
      </c>
      <c r="AP2899" s="38">
        <f t="shared" si="437"/>
        <v>0</v>
      </c>
      <c r="AR2899" s="181"/>
      <c r="AS2899" s="181"/>
      <c r="AT2899" s="181"/>
      <c r="AU2899" s="181"/>
      <c r="AY2899" s="181"/>
      <c r="BB2899" s="181"/>
      <c r="BC2899" s="181"/>
      <c r="BD2899" s="181"/>
      <c r="BE2899" s="181"/>
      <c r="BI2899" s="181"/>
      <c r="BL2899" s="181"/>
      <c r="BM2899" s="181"/>
      <c r="BN2899" s="181"/>
      <c r="BO2899" s="181"/>
      <c r="BS2899" s="181"/>
    </row>
    <row r="2900" spans="41:71">
      <c r="AO2900" s="38">
        <f t="shared" si="436"/>
        <v>0</v>
      </c>
      <c r="AP2900" s="38">
        <f t="shared" si="437"/>
        <v>0</v>
      </c>
      <c r="AR2900" s="181"/>
      <c r="AS2900" s="181"/>
      <c r="AT2900" s="181"/>
      <c r="AU2900" s="181"/>
      <c r="AY2900" s="181"/>
      <c r="BB2900" s="181"/>
      <c r="BC2900" s="181"/>
      <c r="BD2900" s="181"/>
      <c r="BE2900" s="181"/>
      <c r="BI2900" s="181"/>
      <c r="BL2900" s="181"/>
      <c r="BM2900" s="181"/>
      <c r="BN2900" s="181"/>
      <c r="BO2900" s="181"/>
      <c r="BS2900" s="181"/>
    </row>
    <row r="2901" spans="41:71">
      <c r="AO2901" s="38">
        <f t="shared" si="436"/>
        <v>0</v>
      </c>
      <c r="AP2901" s="38">
        <f t="shared" si="437"/>
        <v>0</v>
      </c>
      <c r="AR2901" s="181"/>
      <c r="AS2901" s="181"/>
      <c r="AT2901" s="181"/>
      <c r="AU2901" s="181"/>
      <c r="AY2901" s="181"/>
      <c r="BB2901" s="181"/>
      <c r="BC2901" s="181"/>
      <c r="BD2901" s="181"/>
      <c r="BE2901" s="181"/>
      <c r="BI2901" s="181"/>
      <c r="BL2901" s="181"/>
      <c r="BM2901" s="181"/>
      <c r="BN2901" s="181"/>
      <c r="BO2901" s="181"/>
      <c r="BS2901" s="181"/>
    </row>
    <row r="2902" spans="41:71">
      <c r="AO2902" s="38">
        <f t="shared" si="436"/>
        <v>0</v>
      </c>
      <c r="AP2902" s="38">
        <f t="shared" si="437"/>
        <v>0</v>
      </c>
      <c r="AR2902" s="181"/>
      <c r="AS2902" s="181"/>
      <c r="AT2902" s="181"/>
      <c r="AU2902" s="181"/>
      <c r="AY2902" s="181"/>
      <c r="BB2902" s="181"/>
      <c r="BC2902" s="181"/>
      <c r="BD2902" s="181"/>
      <c r="BE2902" s="181"/>
      <c r="BI2902" s="181"/>
      <c r="BL2902" s="181"/>
      <c r="BM2902" s="181"/>
      <c r="BN2902" s="181"/>
      <c r="BO2902" s="181"/>
      <c r="BS2902" s="181"/>
    </row>
    <row r="2903" spans="41:71">
      <c r="AO2903" s="38">
        <f t="shared" si="436"/>
        <v>0</v>
      </c>
      <c r="AP2903" s="38">
        <f t="shared" si="437"/>
        <v>0</v>
      </c>
      <c r="AR2903" s="181"/>
      <c r="AS2903" s="181"/>
      <c r="AT2903" s="181"/>
      <c r="AU2903" s="181"/>
      <c r="AY2903" s="181"/>
      <c r="BB2903" s="181"/>
      <c r="BC2903" s="181"/>
      <c r="BD2903" s="181"/>
      <c r="BE2903" s="181"/>
      <c r="BI2903" s="181"/>
      <c r="BL2903" s="181"/>
      <c r="BM2903" s="181"/>
      <c r="BN2903" s="181"/>
      <c r="BO2903" s="181"/>
      <c r="BS2903" s="181"/>
    </row>
    <row r="2904" spans="41:71">
      <c r="AO2904" s="38">
        <f t="shared" si="436"/>
        <v>0</v>
      </c>
      <c r="AP2904" s="38">
        <f t="shared" si="437"/>
        <v>0</v>
      </c>
      <c r="AR2904" s="181"/>
      <c r="AS2904" s="181"/>
      <c r="AT2904" s="181"/>
      <c r="AU2904" s="181"/>
      <c r="AY2904" s="181"/>
      <c r="BB2904" s="181"/>
      <c r="BC2904" s="181"/>
      <c r="BD2904" s="181"/>
      <c r="BE2904" s="181"/>
      <c r="BI2904" s="181"/>
      <c r="BL2904" s="181"/>
      <c r="BM2904" s="181"/>
      <c r="BN2904" s="181"/>
      <c r="BO2904" s="181"/>
      <c r="BS2904" s="181"/>
    </row>
    <row r="2905" spans="41:71">
      <c r="AO2905" s="38">
        <f t="shared" si="436"/>
        <v>0</v>
      </c>
      <c r="AP2905" s="38">
        <f t="shared" si="437"/>
        <v>0</v>
      </c>
      <c r="AR2905" s="181"/>
      <c r="AS2905" s="181"/>
      <c r="AT2905" s="181"/>
      <c r="AU2905" s="181"/>
      <c r="AY2905" s="181"/>
      <c r="BB2905" s="181"/>
      <c r="BC2905" s="181"/>
      <c r="BD2905" s="181"/>
      <c r="BE2905" s="181"/>
      <c r="BI2905" s="181"/>
      <c r="BL2905" s="181"/>
      <c r="BM2905" s="181"/>
      <c r="BN2905" s="181"/>
      <c r="BO2905" s="181"/>
      <c r="BS2905" s="181"/>
    </row>
    <row r="2906" spans="41:71">
      <c r="AO2906" s="38">
        <f t="shared" si="436"/>
        <v>0</v>
      </c>
      <c r="AP2906" s="38">
        <f t="shared" si="437"/>
        <v>0</v>
      </c>
      <c r="AR2906" s="181"/>
      <c r="AS2906" s="181"/>
      <c r="AT2906" s="181"/>
      <c r="AU2906" s="181"/>
      <c r="AY2906" s="181"/>
      <c r="BB2906" s="181"/>
      <c r="BC2906" s="181"/>
      <c r="BD2906" s="181"/>
      <c r="BE2906" s="181"/>
      <c r="BI2906" s="181"/>
      <c r="BL2906" s="181"/>
      <c r="BM2906" s="181"/>
      <c r="BN2906" s="181"/>
      <c r="BO2906" s="181"/>
      <c r="BS2906" s="181"/>
    </row>
    <row r="2907" spans="41:71">
      <c r="AO2907" s="38">
        <f t="shared" si="436"/>
        <v>0</v>
      </c>
      <c r="AP2907" s="38">
        <f t="shared" si="437"/>
        <v>0</v>
      </c>
      <c r="AR2907" s="181"/>
      <c r="AS2907" s="181"/>
      <c r="AT2907" s="181"/>
      <c r="AU2907" s="181"/>
      <c r="AY2907" s="181"/>
      <c r="BB2907" s="181"/>
      <c r="BC2907" s="181"/>
      <c r="BD2907" s="181"/>
      <c r="BE2907" s="181"/>
      <c r="BI2907" s="181"/>
      <c r="BL2907" s="181"/>
      <c r="BM2907" s="181"/>
      <c r="BN2907" s="181"/>
      <c r="BO2907" s="181"/>
      <c r="BS2907" s="181"/>
    </row>
    <row r="2908" spans="41:71">
      <c r="AO2908" s="38">
        <f t="shared" si="436"/>
        <v>0</v>
      </c>
      <c r="AP2908" s="38">
        <f t="shared" si="437"/>
        <v>0</v>
      </c>
      <c r="AR2908" s="181"/>
      <c r="AS2908" s="181"/>
      <c r="AT2908" s="181"/>
      <c r="AU2908" s="181"/>
      <c r="AY2908" s="181"/>
      <c r="BB2908" s="181"/>
      <c r="BC2908" s="181"/>
      <c r="BD2908" s="181"/>
      <c r="BE2908" s="181"/>
      <c r="BI2908" s="181"/>
      <c r="BL2908" s="181"/>
      <c r="BM2908" s="181"/>
      <c r="BN2908" s="181"/>
      <c r="BO2908" s="181"/>
      <c r="BS2908" s="181"/>
    </row>
    <row r="2909" spans="41:71">
      <c r="AO2909" s="38">
        <f t="shared" si="436"/>
        <v>0</v>
      </c>
      <c r="AP2909" s="38">
        <f t="shared" si="437"/>
        <v>0</v>
      </c>
      <c r="AR2909" s="181"/>
      <c r="AS2909" s="181"/>
      <c r="AT2909" s="181"/>
      <c r="AU2909" s="181"/>
      <c r="AY2909" s="181"/>
      <c r="BB2909" s="181"/>
      <c r="BC2909" s="181"/>
      <c r="BD2909" s="181"/>
      <c r="BE2909" s="181"/>
      <c r="BI2909" s="181"/>
      <c r="BL2909" s="181"/>
      <c r="BM2909" s="181"/>
      <c r="BN2909" s="181"/>
      <c r="BO2909" s="181"/>
      <c r="BS2909" s="181"/>
    </row>
    <row r="2910" spans="41:71">
      <c r="AO2910" s="38">
        <f t="shared" si="436"/>
        <v>0</v>
      </c>
      <c r="AP2910" s="38">
        <f t="shared" si="437"/>
        <v>0</v>
      </c>
      <c r="AR2910" s="181"/>
      <c r="AS2910" s="181"/>
      <c r="AT2910" s="181"/>
      <c r="AU2910" s="181"/>
      <c r="AY2910" s="181"/>
      <c r="BB2910" s="181"/>
      <c r="BC2910" s="181"/>
      <c r="BD2910" s="181"/>
      <c r="BE2910" s="181"/>
      <c r="BI2910" s="181"/>
      <c r="BL2910" s="181"/>
      <c r="BM2910" s="181"/>
      <c r="BN2910" s="181"/>
      <c r="BO2910" s="181"/>
      <c r="BS2910" s="181"/>
    </row>
    <row r="2911" spans="41:71">
      <c r="AO2911" s="38">
        <f t="shared" si="436"/>
        <v>0</v>
      </c>
      <c r="AP2911" s="38">
        <f t="shared" si="437"/>
        <v>0</v>
      </c>
      <c r="AR2911" s="181"/>
      <c r="AS2911" s="181"/>
      <c r="AT2911" s="181"/>
      <c r="AU2911" s="181"/>
      <c r="AY2911" s="181"/>
      <c r="BB2911" s="181"/>
      <c r="BC2911" s="181"/>
      <c r="BD2911" s="181"/>
      <c r="BE2911" s="181"/>
      <c r="BI2911" s="181"/>
      <c r="BL2911" s="181"/>
      <c r="BM2911" s="181"/>
      <c r="BN2911" s="181"/>
      <c r="BO2911" s="181"/>
      <c r="BS2911" s="181"/>
    </row>
    <row r="2912" spans="41:71">
      <c r="AO2912" s="38">
        <f t="shared" si="436"/>
        <v>0</v>
      </c>
      <c r="AP2912" s="38">
        <f t="shared" si="437"/>
        <v>0</v>
      </c>
      <c r="AR2912" s="181"/>
      <c r="AS2912" s="181"/>
      <c r="AT2912" s="181"/>
      <c r="AU2912" s="181"/>
      <c r="AY2912" s="181"/>
      <c r="BB2912" s="181"/>
      <c r="BC2912" s="181"/>
      <c r="BD2912" s="181"/>
      <c r="BE2912" s="181"/>
      <c r="BI2912" s="181"/>
      <c r="BL2912" s="181"/>
      <c r="BM2912" s="181"/>
      <c r="BN2912" s="181"/>
      <c r="BO2912" s="181"/>
      <c r="BS2912" s="181"/>
    </row>
    <row r="2913" spans="41:71">
      <c r="AO2913" s="38">
        <f t="shared" si="436"/>
        <v>0</v>
      </c>
      <c r="AP2913" s="38">
        <f t="shared" si="437"/>
        <v>0</v>
      </c>
      <c r="AR2913" s="181"/>
      <c r="AS2913" s="181"/>
      <c r="AT2913" s="181"/>
      <c r="AU2913" s="181"/>
      <c r="AY2913" s="181"/>
      <c r="BB2913" s="181"/>
      <c r="BC2913" s="181"/>
      <c r="BD2913" s="181"/>
      <c r="BE2913" s="181"/>
      <c r="BI2913" s="181"/>
      <c r="BL2913" s="181"/>
      <c r="BM2913" s="181"/>
      <c r="BN2913" s="181"/>
      <c r="BO2913" s="181"/>
      <c r="BS2913" s="181"/>
    </row>
    <row r="2914" spans="41:71">
      <c r="AO2914" s="38">
        <f t="shared" si="436"/>
        <v>0</v>
      </c>
      <c r="AP2914" s="38">
        <f t="shared" si="437"/>
        <v>0</v>
      </c>
      <c r="AR2914" s="181"/>
      <c r="AS2914" s="181"/>
      <c r="AT2914" s="181"/>
      <c r="AU2914" s="181"/>
      <c r="AY2914" s="181"/>
      <c r="BB2914" s="181"/>
      <c r="BC2914" s="181"/>
      <c r="BD2914" s="181"/>
      <c r="BE2914" s="181"/>
      <c r="BI2914" s="181"/>
      <c r="BL2914" s="181"/>
      <c r="BM2914" s="181"/>
      <c r="BN2914" s="181"/>
      <c r="BO2914" s="181"/>
      <c r="BS2914" s="181"/>
    </row>
    <row r="2915" spans="41:71">
      <c r="AO2915" s="38">
        <f t="shared" si="436"/>
        <v>0</v>
      </c>
      <c r="AP2915" s="38">
        <f t="shared" si="437"/>
        <v>0</v>
      </c>
      <c r="AR2915" s="181"/>
      <c r="AS2915" s="181"/>
      <c r="AT2915" s="181"/>
      <c r="AU2915" s="181"/>
      <c r="AY2915" s="181"/>
      <c r="BB2915" s="181"/>
      <c r="BC2915" s="181"/>
      <c r="BD2915" s="181"/>
      <c r="BE2915" s="181"/>
      <c r="BI2915" s="181"/>
      <c r="BL2915" s="181"/>
      <c r="BM2915" s="181"/>
      <c r="BN2915" s="181"/>
      <c r="BO2915" s="181"/>
      <c r="BS2915" s="181"/>
    </row>
    <row r="2916" spans="41:71">
      <c r="AO2916" s="38">
        <f t="shared" si="436"/>
        <v>0</v>
      </c>
      <c r="AP2916" s="38">
        <f t="shared" si="437"/>
        <v>0</v>
      </c>
      <c r="AR2916" s="181"/>
      <c r="AS2916" s="181"/>
      <c r="AT2916" s="181"/>
      <c r="AU2916" s="181"/>
      <c r="AY2916" s="181"/>
      <c r="BB2916" s="181"/>
      <c r="BC2916" s="181"/>
      <c r="BD2916" s="181"/>
      <c r="BE2916" s="181"/>
      <c r="BI2916" s="181"/>
      <c r="BL2916" s="181"/>
      <c r="BM2916" s="181"/>
      <c r="BN2916" s="181"/>
      <c r="BO2916" s="181"/>
      <c r="BS2916" s="181"/>
    </row>
    <row r="2917" spans="41:71">
      <c r="AO2917" s="38">
        <f t="shared" si="436"/>
        <v>0</v>
      </c>
      <c r="AP2917" s="38">
        <f t="shared" si="437"/>
        <v>0</v>
      </c>
      <c r="AR2917" s="181"/>
      <c r="AS2917" s="181"/>
      <c r="AT2917" s="181"/>
      <c r="AU2917" s="181"/>
      <c r="AY2917" s="181"/>
      <c r="BB2917" s="181"/>
      <c r="BC2917" s="181"/>
      <c r="BD2917" s="181"/>
      <c r="BE2917" s="181"/>
      <c r="BI2917" s="181"/>
      <c r="BL2917" s="181"/>
      <c r="BM2917" s="181"/>
      <c r="BN2917" s="181"/>
      <c r="BO2917" s="181"/>
      <c r="BS2917" s="181"/>
    </row>
    <row r="2918" spans="41:71">
      <c r="AO2918" s="38">
        <f t="shared" si="436"/>
        <v>0</v>
      </c>
      <c r="AP2918" s="38">
        <f t="shared" si="437"/>
        <v>0</v>
      </c>
      <c r="AR2918" s="181"/>
      <c r="AS2918" s="181"/>
      <c r="AT2918" s="181"/>
      <c r="AU2918" s="181"/>
      <c r="AY2918" s="181"/>
      <c r="BB2918" s="181"/>
      <c r="BC2918" s="181"/>
      <c r="BD2918" s="181"/>
      <c r="BE2918" s="181"/>
      <c r="BI2918" s="181"/>
      <c r="BL2918" s="181"/>
      <c r="BM2918" s="181"/>
      <c r="BN2918" s="181"/>
      <c r="BO2918" s="181"/>
      <c r="BS2918" s="181"/>
    </row>
    <row r="2919" spans="41:71">
      <c r="AO2919" s="38">
        <f t="shared" si="436"/>
        <v>0</v>
      </c>
      <c r="AP2919" s="38">
        <f t="shared" si="437"/>
        <v>0</v>
      </c>
      <c r="AR2919" s="181"/>
      <c r="AS2919" s="181"/>
      <c r="AT2919" s="181"/>
      <c r="AU2919" s="181"/>
      <c r="AY2919" s="181"/>
      <c r="BB2919" s="181"/>
      <c r="BC2919" s="181"/>
      <c r="BD2919" s="181"/>
      <c r="BE2919" s="181"/>
      <c r="BI2919" s="181"/>
      <c r="BL2919" s="181"/>
      <c r="BM2919" s="181"/>
      <c r="BN2919" s="181"/>
      <c r="BO2919" s="181"/>
      <c r="BS2919" s="181"/>
    </row>
    <row r="2920" spans="41:71">
      <c r="AO2920" s="38">
        <f t="shared" si="436"/>
        <v>0</v>
      </c>
      <c r="AP2920" s="38">
        <f t="shared" si="437"/>
        <v>0</v>
      </c>
      <c r="AR2920" s="181"/>
      <c r="AS2920" s="181"/>
      <c r="AT2920" s="181"/>
      <c r="AU2920" s="181"/>
      <c r="AY2920" s="181"/>
      <c r="BB2920" s="181"/>
      <c r="BC2920" s="181"/>
      <c r="BD2920" s="181"/>
      <c r="BE2920" s="181"/>
      <c r="BI2920" s="181"/>
      <c r="BL2920" s="181"/>
      <c r="BM2920" s="181"/>
      <c r="BN2920" s="181"/>
      <c r="BO2920" s="181"/>
      <c r="BS2920" s="181"/>
    </row>
    <row r="2921" spans="41:71">
      <c r="AO2921" s="38">
        <f t="shared" si="436"/>
        <v>0</v>
      </c>
      <c r="AP2921" s="38">
        <f t="shared" si="437"/>
        <v>0</v>
      </c>
      <c r="AR2921" s="181"/>
      <c r="AS2921" s="181"/>
      <c r="AT2921" s="181"/>
      <c r="AU2921" s="181"/>
      <c r="AY2921" s="181"/>
      <c r="BB2921" s="181"/>
      <c r="BC2921" s="181"/>
      <c r="BD2921" s="181"/>
      <c r="BE2921" s="181"/>
      <c r="BI2921" s="181"/>
      <c r="BL2921" s="181"/>
      <c r="BM2921" s="181"/>
      <c r="BN2921" s="181"/>
      <c r="BO2921" s="181"/>
      <c r="BS2921" s="181"/>
    </row>
    <row r="2922" spans="41:71">
      <c r="AO2922" s="38">
        <f t="shared" ref="AO2922:AO2985" si="438">B2923+1-1</f>
        <v>0</v>
      </c>
      <c r="AP2922" s="38">
        <f t="shared" ref="AP2922:AP2985" si="439">A2923</f>
        <v>0</v>
      </c>
      <c r="AR2922" s="181"/>
      <c r="AS2922" s="181"/>
      <c r="AT2922" s="181"/>
      <c r="AU2922" s="181"/>
      <c r="AY2922" s="181"/>
      <c r="BB2922" s="181"/>
      <c r="BC2922" s="181"/>
      <c r="BD2922" s="181"/>
      <c r="BE2922" s="181"/>
      <c r="BI2922" s="181"/>
      <c r="BL2922" s="181"/>
      <c r="BM2922" s="181"/>
      <c r="BN2922" s="181"/>
      <c r="BO2922" s="181"/>
      <c r="BS2922" s="181"/>
    </row>
    <row r="2923" spans="41:71">
      <c r="AO2923" s="38">
        <f t="shared" si="438"/>
        <v>0</v>
      </c>
      <c r="AP2923" s="38">
        <f t="shared" si="439"/>
        <v>0</v>
      </c>
      <c r="AR2923" s="181"/>
      <c r="AS2923" s="181"/>
      <c r="AT2923" s="181"/>
      <c r="AU2923" s="181"/>
      <c r="AY2923" s="181"/>
      <c r="BB2923" s="181"/>
      <c r="BC2923" s="181"/>
      <c r="BD2923" s="181"/>
      <c r="BE2923" s="181"/>
      <c r="BI2923" s="181"/>
      <c r="BL2923" s="181"/>
      <c r="BM2923" s="181"/>
      <c r="BN2923" s="181"/>
      <c r="BO2923" s="181"/>
      <c r="BS2923" s="181"/>
    </row>
    <row r="2924" spans="41:71">
      <c r="AO2924" s="38">
        <f t="shared" si="438"/>
        <v>0</v>
      </c>
      <c r="AP2924" s="38">
        <f t="shared" si="439"/>
        <v>0</v>
      </c>
      <c r="AR2924" s="181"/>
      <c r="AS2924" s="181"/>
      <c r="AT2924" s="181"/>
      <c r="AU2924" s="181"/>
      <c r="AY2924" s="181"/>
      <c r="BB2924" s="181"/>
      <c r="BC2924" s="181"/>
      <c r="BD2924" s="181"/>
      <c r="BE2924" s="181"/>
      <c r="BI2924" s="181"/>
      <c r="BL2924" s="181"/>
      <c r="BM2924" s="181"/>
      <c r="BN2924" s="181"/>
      <c r="BO2924" s="181"/>
      <c r="BS2924" s="181"/>
    </row>
    <row r="2925" spans="41:71">
      <c r="AO2925" s="38">
        <f t="shared" si="438"/>
        <v>0</v>
      </c>
      <c r="AP2925" s="38">
        <f t="shared" si="439"/>
        <v>0</v>
      </c>
      <c r="AR2925" s="181"/>
      <c r="AS2925" s="181"/>
      <c r="AT2925" s="181"/>
      <c r="AU2925" s="181"/>
      <c r="AY2925" s="181"/>
      <c r="BB2925" s="181"/>
      <c r="BC2925" s="181"/>
      <c r="BD2925" s="181"/>
      <c r="BE2925" s="181"/>
      <c r="BI2925" s="181"/>
      <c r="BL2925" s="181"/>
      <c r="BM2925" s="181"/>
      <c r="BN2925" s="181"/>
      <c r="BO2925" s="181"/>
      <c r="BS2925" s="181"/>
    </row>
    <row r="2926" spans="41:71">
      <c r="AO2926" s="38">
        <f t="shared" si="438"/>
        <v>0</v>
      </c>
      <c r="AP2926" s="38">
        <f t="shared" si="439"/>
        <v>0</v>
      </c>
      <c r="AR2926" s="181"/>
      <c r="AS2926" s="181"/>
      <c r="AT2926" s="181"/>
      <c r="AU2926" s="181"/>
      <c r="AY2926" s="181"/>
      <c r="BB2926" s="181"/>
      <c r="BC2926" s="181"/>
      <c r="BD2926" s="181"/>
      <c r="BE2926" s="181"/>
      <c r="BI2926" s="181"/>
      <c r="BL2926" s="181"/>
      <c r="BM2926" s="181"/>
      <c r="BN2926" s="181"/>
      <c r="BO2926" s="181"/>
      <c r="BS2926" s="181"/>
    </row>
    <row r="2927" spans="41:71">
      <c r="AO2927" s="38">
        <f t="shared" si="438"/>
        <v>0</v>
      </c>
      <c r="AP2927" s="38">
        <f t="shared" si="439"/>
        <v>0</v>
      </c>
      <c r="AR2927" s="181"/>
      <c r="AS2927" s="181"/>
      <c r="AT2927" s="181"/>
      <c r="AU2927" s="181"/>
      <c r="AY2927" s="181"/>
      <c r="BB2927" s="181"/>
      <c r="BC2927" s="181"/>
      <c r="BD2927" s="181"/>
      <c r="BE2927" s="181"/>
      <c r="BI2927" s="181"/>
      <c r="BL2927" s="181"/>
      <c r="BM2927" s="181"/>
      <c r="BN2927" s="181"/>
      <c r="BO2927" s="181"/>
      <c r="BS2927" s="181"/>
    </row>
    <row r="2928" spans="41:71">
      <c r="AO2928" s="38">
        <f t="shared" si="438"/>
        <v>0</v>
      </c>
      <c r="AP2928" s="38">
        <f t="shared" si="439"/>
        <v>0</v>
      </c>
      <c r="AR2928" s="181"/>
      <c r="AS2928" s="181"/>
      <c r="AT2928" s="181"/>
      <c r="AU2928" s="181"/>
      <c r="AY2928" s="181"/>
      <c r="BB2928" s="181"/>
      <c r="BC2928" s="181"/>
      <c r="BD2928" s="181"/>
      <c r="BE2928" s="181"/>
      <c r="BI2928" s="181"/>
      <c r="BL2928" s="181"/>
      <c r="BM2928" s="181"/>
      <c r="BN2928" s="181"/>
      <c r="BO2928" s="181"/>
      <c r="BS2928" s="181"/>
    </row>
    <row r="2929" spans="41:71">
      <c r="AO2929" s="38">
        <f t="shared" si="438"/>
        <v>0</v>
      </c>
      <c r="AP2929" s="38">
        <f t="shared" si="439"/>
        <v>0</v>
      </c>
      <c r="AR2929" s="181"/>
      <c r="AS2929" s="181"/>
      <c r="AT2929" s="181"/>
      <c r="AU2929" s="181"/>
      <c r="AY2929" s="181"/>
      <c r="BB2929" s="181"/>
      <c r="BC2929" s="181"/>
      <c r="BD2929" s="181"/>
      <c r="BE2929" s="181"/>
      <c r="BI2929" s="181"/>
      <c r="BL2929" s="181"/>
      <c r="BM2929" s="181"/>
      <c r="BN2929" s="181"/>
      <c r="BO2929" s="181"/>
      <c r="BS2929" s="181"/>
    </row>
    <row r="2930" spans="41:71">
      <c r="AO2930" s="38">
        <f t="shared" si="438"/>
        <v>0</v>
      </c>
      <c r="AP2930" s="38">
        <f t="shared" si="439"/>
        <v>0</v>
      </c>
      <c r="AR2930" s="181"/>
      <c r="AS2930" s="181"/>
      <c r="AT2930" s="181"/>
      <c r="AU2930" s="181"/>
      <c r="AY2930" s="181"/>
      <c r="BB2930" s="181"/>
      <c r="BC2930" s="181"/>
      <c r="BD2930" s="181"/>
      <c r="BE2930" s="181"/>
      <c r="BI2930" s="181"/>
      <c r="BL2930" s="181"/>
      <c r="BM2930" s="181"/>
      <c r="BN2930" s="181"/>
      <c r="BO2930" s="181"/>
      <c r="BS2930" s="181"/>
    </row>
    <row r="2931" spans="41:71">
      <c r="AO2931" s="38">
        <f t="shared" si="438"/>
        <v>0</v>
      </c>
      <c r="AP2931" s="38">
        <f t="shared" si="439"/>
        <v>0</v>
      </c>
      <c r="AR2931" s="181"/>
      <c r="AS2931" s="181"/>
      <c r="AT2931" s="181"/>
      <c r="AU2931" s="181"/>
      <c r="AY2931" s="181"/>
      <c r="BB2931" s="181"/>
      <c r="BC2931" s="181"/>
      <c r="BD2931" s="181"/>
      <c r="BE2931" s="181"/>
      <c r="BI2931" s="181"/>
      <c r="BL2931" s="181"/>
      <c r="BM2931" s="181"/>
      <c r="BN2931" s="181"/>
      <c r="BO2931" s="181"/>
      <c r="BS2931" s="181"/>
    </row>
    <row r="2932" spans="41:71">
      <c r="AO2932" s="38">
        <f t="shared" si="438"/>
        <v>0</v>
      </c>
      <c r="AP2932" s="38">
        <f t="shared" si="439"/>
        <v>0</v>
      </c>
      <c r="AR2932" s="181"/>
      <c r="AS2932" s="181"/>
      <c r="AT2932" s="181"/>
      <c r="AU2932" s="181"/>
      <c r="AY2932" s="181"/>
      <c r="BB2932" s="181"/>
      <c r="BC2932" s="181"/>
      <c r="BD2932" s="181"/>
      <c r="BE2932" s="181"/>
      <c r="BI2932" s="181"/>
      <c r="BL2932" s="181"/>
      <c r="BM2932" s="181"/>
      <c r="BN2932" s="181"/>
      <c r="BO2932" s="181"/>
      <c r="BS2932" s="181"/>
    </row>
    <row r="2933" spans="41:71">
      <c r="AO2933" s="38">
        <f t="shared" si="438"/>
        <v>0</v>
      </c>
      <c r="AP2933" s="38">
        <f t="shared" si="439"/>
        <v>0</v>
      </c>
      <c r="AR2933" s="181"/>
      <c r="AS2933" s="181"/>
      <c r="AT2933" s="181"/>
      <c r="AU2933" s="181"/>
      <c r="AY2933" s="181"/>
      <c r="BB2933" s="181"/>
      <c r="BC2933" s="181"/>
      <c r="BD2933" s="181"/>
      <c r="BE2933" s="181"/>
      <c r="BI2933" s="181"/>
      <c r="BL2933" s="181"/>
      <c r="BM2933" s="181"/>
      <c r="BN2933" s="181"/>
      <c r="BO2933" s="181"/>
      <c r="BS2933" s="181"/>
    </row>
    <row r="2934" spans="41:71">
      <c r="AO2934" s="38">
        <f t="shared" si="438"/>
        <v>0</v>
      </c>
      <c r="AP2934" s="38">
        <f t="shared" si="439"/>
        <v>0</v>
      </c>
      <c r="AR2934" s="181"/>
      <c r="AS2934" s="181"/>
      <c r="AT2934" s="181"/>
      <c r="AU2934" s="181"/>
      <c r="AY2934" s="181"/>
      <c r="BB2934" s="181"/>
      <c r="BC2934" s="181"/>
      <c r="BD2934" s="181"/>
      <c r="BE2934" s="181"/>
      <c r="BI2934" s="181"/>
      <c r="BL2934" s="181"/>
      <c r="BM2934" s="181"/>
      <c r="BN2934" s="181"/>
      <c r="BO2934" s="181"/>
      <c r="BS2934" s="181"/>
    </row>
    <row r="2935" spans="41:71">
      <c r="AO2935" s="38">
        <f t="shared" si="438"/>
        <v>0</v>
      </c>
      <c r="AP2935" s="38">
        <f t="shared" si="439"/>
        <v>0</v>
      </c>
      <c r="AR2935" s="181"/>
      <c r="AS2935" s="181"/>
      <c r="AT2935" s="181"/>
      <c r="AU2935" s="181"/>
      <c r="AY2935" s="181"/>
      <c r="BB2935" s="181"/>
      <c r="BC2935" s="181"/>
      <c r="BD2935" s="181"/>
      <c r="BE2935" s="181"/>
      <c r="BI2935" s="181"/>
      <c r="BL2935" s="181"/>
      <c r="BM2935" s="181"/>
      <c r="BN2935" s="181"/>
      <c r="BO2935" s="181"/>
      <c r="BS2935" s="181"/>
    </row>
    <row r="2936" spans="41:71">
      <c r="AO2936" s="38">
        <f t="shared" si="438"/>
        <v>0</v>
      </c>
      <c r="AP2936" s="38">
        <f t="shared" si="439"/>
        <v>0</v>
      </c>
      <c r="AR2936" s="181"/>
      <c r="AS2936" s="181"/>
      <c r="AT2936" s="181"/>
      <c r="AU2936" s="181"/>
      <c r="AY2936" s="181"/>
      <c r="BB2936" s="181"/>
      <c r="BC2936" s="181"/>
      <c r="BD2936" s="181"/>
      <c r="BE2936" s="181"/>
      <c r="BI2936" s="181"/>
      <c r="BL2936" s="181"/>
      <c r="BM2936" s="181"/>
      <c r="BN2936" s="181"/>
      <c r="BO2936" s="181"/>
      <c r="BS2936" s="181"/>
    </row>
    <row r="2937" spans="41:71">
      <c r="AO2937" s="38">
        <f t="shared" si="438"/>
        <v>0</v>
      </c>
      <c r="AP2937" s="38">
        <f t="shared" si="439"/>
        <v>0</v>
      </c>
      <c r="AR2937" s="181"/>
      <c r="AS2937" s="181"/>
      <c r="AT2937" s="181"/>
      <c r="AU2937" s="181"/>
      <c r="AY2937" s="181"/>
      <c r="BB2937" s="181"/>
      <c r="BC2937" s="181"/>
      <c r="BD2937" s="181"/>
      <c r="BE2937" s="181"/>
      <c r="BI2937" s="181"/>
      <c r="BL2937" s="181"/>
      <c r="BM2937" s="181"/>
      <c r="BN2937" s="181"/>
      <c r="BO2937" s="181"/>
      <c r="BS2937" s="181"/>
    </row>
    <row r="2938" spans="41:71">
      <c r="AO2938" s="38">
        <f t="shared" si="438"/>
        <v>0</v>
      </c>
      <c r="AP2938" s="38">
        <f t="shared" si="439"/>
        <v>0</v>
      </c>
      <c r="AR2938" s="181"/>
      <c r="AS2938" s="181"/>
      <c r="AT2938" s="181"/>
      <c r="AU2938" s="181"/>
      <c r="AY2938" s="181"/>
      <c r="BB2938" s="181"/>
      <c r="BC2938" s="181"/>
      <c r="BD2938" s="181"/>
      <c r="BE2938" s="181"/>
      <c r="BI2938" s="181"/>
      <c r="BL2938" s="181"/>
      <c r="BM2938" s="181"/>
      <c r="BN2938" s="181"/>
      <c r="BO2938" s="181"/>
      <c r="BS2938" s="181"/>
    </row>
    <row r="2939" spans="41:71">
      <c r="AO2939" s="38">
        <f t="shared" si="438"/>
        <v>0</v>
      </c>
      <c r="AP2939" s="38">
        <f t="shared" si="439"/>
        <v>0</v>
      </c>
      <c r="AR2939" s="181"/>
      <c r="AS2939" s="181"/>
      <c r="AT2939" s="181"/>
      <c r="AU2939" s="181"/>
      <c r="AY2939" s="181"/>
      <c r="BB2939" s="181"/>
      <c r="BC2939" s="181"/>
      <c r="BD2939" s="181"/>
      <c r="BE2939" s="181"/>
      <c r="BI2939" s="181"/>
      <c r="BL2939" s="181"/>
      <c r="BM2939" s="181"/>
      <c r="BN2939" s="181"/>
      <c r="BO2939" s="181"/>
      <c r="BS2939" s="181"/>
    </row>
    <row r="2940" spans="41:71">
      <c r="AO2940" s="38">
        <f t="shared" si="438"/>
        <v>0</v>
      </c>
      <c r="AP2940" s="38">
        <f t="shared" si="439"/>
        <v>0</v>
      </c>
      <c r="AR2940" s="181"/>
      <c r="AS2940" s="181"/>
      <c r="AT2940" s="181"/>
      <c r="AU2940" s="181"/>
      <c r="AY2940" s="181"/>
      <c r="BB2940" s="181"/>
      <c r="BC2940" s="181"/>
      <c r="BD2940" s="181"/>
      <c r="BE2940" s="181"/>
      <c r="BI2940" s="181"/>
      <c r="BL2940" s="181"/>
      <c r="BM2940" s="181"/>
      <c r="BN2940" s="181"/>
      <c r="BO2940" s="181"/>
      <c r="BS2940" s="181"/>
    </row>
    <row r="2941" spans="41:71">
      <c r="AO2941" s="38">
        <f t="shared" si="438"/>
        <v>0</v>
      </c>
      <c r="AP2941" s="38">
        <f t="shared" si="439"/>
        <v>0</v>
      </c>
      <c r="AR2941" s="181"/>
      <c r="AS2941" s="181"/>
      <c r="AT2941" s="181"/>
      <c r="AU2941" s="181"/>
      <c r="AY2941" s="181"/>
      <c r="BB2941" s="181"/>
      <c r="BC2941" s="181"/>
      <c r="BD2941" s="181"/>
      <c r="BE2941" s="181"/>
      <c r="BI2941" s="181"/>
      <c r="BL2941" s="181"/>
      <c r="BM2941" s="181"/>
      <c r="BN2941" s="181"/>
      <c r="BO2941" s="181"/>
      <c r="BS2941" s="181"/>
    </row>
    <row r="2942" spans="41:71">
      <c r="AO2942" s="38">
        <f t="shared" si="438"/>
        <v>0</v>
      </c>
      <c r="AP2942" s="38">
        <f t="shared" si="439"/>
        <v>0</v>
      </c>
      <c r="AR2942" s="181"/>
      <c r="AS2942" s="181"/>
      <c r="AT2942" s="181"/>
      <c r="AU2942" s="181"/>
      <c r="AY2942" s="181"/>
      <c r="BB2942" s="181"/>
      <c r="BC2942" s="181"/>
      <c r="BD2942" s="181"/>
      <c r="BE2942" s="181"/>
      <c r="BI2942" s="181"/>
      <c r="BL2942" s="181"/>
      <c r="BM2942" s="181"/>
      <c r="BN2942" s="181"/>
      <c r="BO2942" s="181"/>
      <c r="BS2942" s="181"/>
    </row>
    <row r="2943" spans="41:71">
      <c r="AO2943" s="38">
        <f t="shared" si="438"/>
        <v>0</v>
      </c>
      <c r="AP2943" s="38">
        <f t="shared" si="439"/>
        <v>0</v>
      </c>
      <c r="AR2943" s="181"/>
      <c r="AS2943" s="181"/>
      <c r="AT2943" s="181"/>
      <c r="AU2943" s="181"/>
      <c r="AY2943" s="181"/>
      <c r="BB2943" s="181"/>
      <c r="BC2943" s="181"/>
      <c r="BD2943" s="181"/>
      <c r="BE2943" s="181"/>
      <c r="BI2943" s="181"/>
      <c r="BL2943" s="181"/>
      <c r="BM2943" s="181"/>
      <c r="BN2943" s="181"/>
      <c r="BO2943" s="181"/>
      <c r="BS2943" s="181"/>
    </row>
    <row r="2944" spans="41:71">
      <c r="AO2944" s="38">
        <f t="shared" si="438"/>
        <v>0</v>
      </c>
      <c r="AP2944" s="38">
        <f t="shared" si="439"/>
        <v>0</v>
      </c>
      <c r="AR2944" s="181"/>
      <c r="AS2944" s="181"/>
      <c r="AT2944" s="181"/>
      <c r="AU2944" s="181"/>
      <c r="AY2944" s="181"/>
      <c r="BB2944" s="181"/>
      <c r="BC2944" s="181"/>
      <c r="BD2944" s="181"/>
      <c r="BE2944" s="181"/>
      <c r="BI2944" s="181"/>
      <c r="BL2944" s="181"/>
      <c r="BM2944" s="181"/>
      <c r="BN2944" s="181"/>
      <c r="BO2944" s="181"/>
      <c r="BS2944" s="181"/>
    </row>
    <row r="2945" spans="41:71">
      <c r="AO2945" s="38">
        <f t="shared" si="438"/>
        <v>0</v>
      </c>
      <c r="AP2945" s="38">
        <f t="shared" si="439"/>
        <v>0</v>
      </c>
      <c r="AR2945" s="181"/>
      <c r="AS2945" s="181"/>
      <c r="AT2945" s="181"/>
      <c r="AU2945" s="181"/>
      <c r="AY2945" s="181"/>
      <c r="BB2945" s="181"/>
      <c r="BC2945" s="181"/>
      <c r="BD2945" s="181"/>
      <c r="BE2945" s="181"/>
      <c r="BI2945" s="181"/>
      <c r="BL2945" s="181"/>
      <c r="BM2945" s="181"/>
      <c r="BN2945" s="181"/>
      <c r="BO2945" s="181"/>
      <c r="BS2945" s="181"/>
    </row>
    <row r="2946" spans="41:71">
      <c r="AO2946" s="38">
        <f t="shared" si="438"/>
        <v>0</v>
      </c>
      <c r="AP2946" s="38">
        <f t="shared" si="439"/>
        <v>0</v>
      </c>
      <c r="AR2946" s="181"/>
      <c r="AS2946" s="181"/>
      <c r="AT2946" s="181"/>
      <c r="AU2946" s="181"/>
      <c r="AY2946" s="181"/>
      <c r="BB2946" s="181"/>
      <c r="BC2946" s="181"/>
      <c r="BD2946" s="181"/>
      <c r="BE2946" s="181"/>
      <c r="BI2946" s="181"/>
      <c r="BL2946" s="181"/>
      <c r="BM2946" s="181"/>
      <c r="BN2946" s="181"/>
      <c r="BO2946" s="181"/>
      <c r="BS2946" s="181"/>
    </row>
    <row r="2947" spans="41:71">
      <c r="AO2947" s="38">
        <f t="shared" si="438"/>
        <v>0</v>
      </c>
      <c r="AP2947" s="38">
        <f t="shared" si="439"/>
        <v>0</v>
      </c>
      <c r="AR2947" s="181"/>
      <c r="AS2947" s="181"/>
      <c r="AT2947" s="181"/>
      <c r="AU2947" s="181"/>
      <c r="AY2947" s="181"/>
      <c r="BB2947" s="181"/>
      <c r="BC2947" s="181"/>
      <c r="BD2947" s="181"/>
      <c r="BE2947" s="181"/>
      <c r="BI2947" s="181"/>
      <c r="BL2947" s="181"/>
      <c r="BM2947" s="181"/>
      <c r="BN2947" s="181"/>
      <c r="BO2947" s="181"/>
      <c r="BS2947" s="181"/>
    </row>
    <row r="2948" spans="41:71">
      <c r="AO2948" s="38">
        <f t="shared" si="438"/>
        <v>0</v>
      </c>
      <c r="AP2948" s="38">
        <f t="shared" si="439"/>
        <v>0</v>
      </c>
      <c r="AR2948" s="181"/>
      <c r="AS2948" s="181"/>
      <c r="AT2948" s="181"/>
      <c r="AU2948" s="181"/>
      <c r="AY2948" s="181"/>
      <c r="BB2948" s="181"/>
      <c r="BC2948" s="181"/>
      <c r="BD2948" s="181"/>
      <c r="BE2948" s="181"/>
      <c r="BI2948" s="181"/>
      <c r="BL2948" s="181"/>
      <c r="BM2948" s="181"/>
      <c r="BN2948" s="181"/>
      <c r="BO2948" s="181"/>
      <c r="BS2948" s="181"/>
    </row>
    <row r="2949" spans="41:71">
      <c r="AO2949" s="38">
        <f t="shared" si="438"/>
        <v>0</v>
      </c>
      <c r="AP2949" s="38">
        <f t="shared" si="439"/>
        <v>0</v>
      </c>
      <c r="AR2949" s="181"/>
      <c r="AS2949" s="181"/>
      <c r="AT2949" s="181"/>
      <c r="AU2949" s="181"/>
      <c r="AY2949" s="181"/>
      <c r="BB2949" s="181"/>
      <c r="BC2949" s="181"/>
      <c r="BD2949" s="181"/>
      <c r="BE2949" s="181"/>
      <c r="BI2949" s="181"/>
      <c r="BL2949" s="181"/>
      <c r="BM2949" s="181"/>
      <c r="BN2949" s="181"/>
      <c r="BO2949" s="181"/>
      <c r="BS2949" s="181"/>
    </row>
    <row r="2950" spans="41:71">
      <c r="AO2950" s="38">
        <f t="shared" si="438"/>
        <v>0</v>
      </c>
      <c r="AP2950" s="38">
        <f t="shared" si="439"/>
        <v>0</v>
      </c>
      <c r="AR2950" s="181"/>
      <c r="AS2950" s="181"/>
      <c r="AT2950" s="181"/>
      <c r="AU2950" s="181"/>
      <c r="AY2950" s="181"/>
      <c r="BB2950" s="181"/>
      <c r="BC2950" s="181"/>
      <c r="BD2950" s="181"/>
      <c r="BE2950" s="181"/>
      <c r="BI2950" s="181"/>
      <c r="BL2950" s="181"/>
      <c r="BM2950" s="181"/>
      <c r="BN2950" s="181"/>
      <c r="BO2950" s="181"/>
      <c r="BS2950" s="181"/>
    </row>
    <row r="2951" spans="41:71">
      <c r="AO2951" s="38">
        <f t="shared" si="438"/>
        <v>0</v>
      </c>
      <c r="AP2951" s="38">
        <f t="shared" si="439"/>
        <v>0</v>
      </c>
      <c r="AR2951" s="181"/>
      <c r="AS2951" s="181"/>
      <c r="AT2951" s="181"/>
      <c r="AU2951" s="181"/>
      <c r="AY2951" s="181"/>
      <c r="BB2951" s="181"/>
      <c r="BC2951" s="181"/>
      <c r="BD2951" s="181"/>
      <c r="BE2951" s="181"/>
      <c r="BI2951" s="181"/>
      <c r="BL2951" s="181"/>
      <c r="BM2951" s="181"/>
      <c r="BN2951" s="181"/>
      <c r="BO2951" s="181"/>
      <c r="BS2951" s="181"/>
    </row>
    <row r="2952" spans="41:71">
      <c r="AO2952" s="38">
        <f t="shared" si="438"/>
        <v>0</v>
      </c>
      <c r="AP2952" s="38">
        <f t="shared" si="439"/>
        <v>0</v>
      </c>
      <c r="AR2952" s="181"/>
      <c r="AS2952" s="181"/>
      <c r="AT2952" s="181"/>
      <c r="AU2952" s="181"/>
      <c r="AY2952" s="181"/>
      <c r="BB2952" s="181"/>
      <c r="BC2952" s="181"/>
      <c r="BD2952" s="181"/>
      <c r="BE2952" s="181"/>
      <c r="BI2952" s="181"/>
      <c r="BL2952" s="181"/>
      <c r="BM2952" s="181"/>
      <c r="BN2952" s="181"/>
      <c r="BO2952" s="181"/>
      <c r="BS2952" s="181"/>
    </row>
    <row r="2953" spans="41:71">
      <c r="AO2953" s="38">
        <f t="shared" si="438"/>
        <v>0</v>
      </c>
      <c r="AP2953" s="38">
        <f t="shared" si="439"/>
        <v>0</v>
      </c>
      <c r="AR2953" s="181"/>
      <c r="AS2953" s="181"/>
      <c r="AT2953" s="181"/>
      <c r="AU2953" s="181"/>
      <c r="AY2953" s="181"/>
      <c r="BB2953" s="181"/>
      <c r="BC2953" s="181"/>
      <c r="BD2953" s="181"/>
      <c r="BE2953" s="181"/>
      <c r="BI2953" s="181"/>
      <c r="BL2953" s="181"/>
      <c r="BM2953" s="181"/>
      <c r="BN2953" s="181"/>
      <c r="BO2953" s="181"/>
      <c r="BS2953" s="181"/>
    </row>
    <row r="2954" spans="41:71">
      <c r="AO2954" s="38">
        <f t="shared" si="438"/>
        <v>0</v>
      </c>
      <c r="AP2954" s="38">
        <f t="shared" si="439"/>
        <v>0</v>
      </c>
      <c r="AR2954" s="181"/>
      <c r="AS2954" s="181"/>
      <c r="AT2954" s="181"/>
      <c r="AU2954" s="181"/>
      <c r="AY2954" s="181"/>
      <c r="BB2954" s="181"/>
      <c r="BC2954" s="181"/>
      <c r="BD2954" s="181"/>
      <c r="BE2954" s="181"/>
      <c r="BI2954" s="181"/>
      <c r="BL2954" s="181"/>
      <c r="BM2954" s="181"/>
      <c r="BN2954" s="181"/>
      <c r="BO2954" s="181"/>
      <c r="BS2954" s="181"/>
    </row>
    <row r="2955" spans="41:71">
      <c r="AO2955" s="38">
        <f t="shared" si="438"/>
        <v>0</v>
      </c>
      <c r="AP2955" s="38">
        <f t="shared" si="439"/>
        <v>0</v>
      </c>
      <c r="AR2955" s="181"/>
      <c r="AS2955" s="181"/>
      <c r="AT2955" s="181"/>
      <c r="AU2955" s="181"/>
      <c r="AY2955" s="181"/>
      <c r="BB2955" s="181"/>
      <c r="BC2955" s="181"/>
      <c r="BD2955" s="181"/>
      <c r="BE2955" s="181"/>
      <c r="BI2955" s="181"/>
      <c r="BL2955" s="181"/>
      <c r="BM2955" s="181"/>
      <c r="BN2955" s="181"/>
      <c r="BO2955" s="181"/>
      <c r="BS2955" s="181"/>
    </row>
    <row r="2956" spans="41:71">
      <c r="AO2956" s="38">
        <f t="shared" si="438"/>
        <v>0</v>
      </c>
      <c r="AP2956" s="38">
        <f t="shared" si="439"/>
        <v>0</v>
      </c>
      <c r="AR2956" s="181"/>
      <c r="AS2956" s="181"/>
      <c r="AT2956" s="181"/>
      <c r="AU2956" s="181"/>
      <c r="AY2956" s="181"/>
      <c r="BB2956" s="181"/>
      <c r="BC2956" s="181"/>
      <c r="BD2956" s="181"/>
      <c r="BE2956" s="181"/>
      <c r="BI2956" s="181"/>
      <c r="BL2956" s="181"/>
      <c r="BM2956" s="181"/>
      <c r="BN2956" s="181"/>
      <c r="BO2956" s="181"/>
      <c r="BS2956" s="181"/>
    </row>
    <row r="2957" spans="41:71">
      <c r="AO2957" s="38">
        <f t="shared" si="438"/>
        <v>0</v>
      </c>
      <c r="AP2957" s="38">
        <f t="shared" si="439"/>
        <v>0</v>
      </c>
      <c r="AR2957" s="181"/>
      <c r="AS2957" s="181"/>
      <c r="AT2957" s="181"/>
      <c r="AU2957" s="181"/>
      <c r="AY2957" s="181"/>
      <c r="BB2957" s="181"/>
      <c r="BC2957" s="181"/>
      <c r="BD2957" s="181"/>
      <c r="BE2957" s="181"/>
      <c r="BI2957" s="181"/>
      <c r="BL2957" s="181"/>
      <c r="BM2957" s="181"/>
      <c r="BN2957" s="181"/>
      <c r="BO2957" s="181"/>
      <c r="BS2957" s="181"/>
    </row>
    <row r="2958" spans="41:71">
      <c r="AO2958" s="38">
        <f t="shared" si="438"/>
        <v>0</v>
      </c>
      <c r="AP2958" s="38">
        <f t="shared" si="439"/>
        <v>0</v>
      </c>
      <c r="AR2958" s="181"/>
      <c r="AS2958" s="181"/>
      <c r="AT2958" s="181"/>
      <c r="AU2958" s="181"/>
      <c r="AY2958" s="181"/>
      <c r="BB2958" s="181"/>
      <c r="BC2958" s="181"/>
      <c r="BD2958" s="181"/>
      <c r="BE2958" s="181"/>
      <c r="BI2958" s="181"/>
      <c r="BL2958" s="181"/>
      <c r="BM2958" s="181"/>
      <c r="BN2958" s="181"/>
      <c r="BO2958" s="181"/>
      <c r="BS2958" s="181"/>
    </row>
    <row r="2959" spans="41:71">
      <c r="AO2959" s="38">
        <f t="shared" si="438"/>
        <v>0</v>
      </c>
      <c r="AP2959" s="38">
        <f t="shared" si="439"/>
        <v>0</v>
      </c>
      <c r="AR2959" s="181"/>
      <c r="AS2959" s="181"/>
      <c r="AT2959" s="181"/>
      <c r="AU2959" s="181"/>
      <c r="AY2959" s="181"/>
      <c r="BB2959" s="181"/>
      <c r="BC2959" s="181"/>
      <c r="BD2959" s="181"/>
      <c r="BE2959" s="181"/>
      <c r="BI2959" s="181"/>
      <c r="BL2959" s="181"/>
      <c r="BM2959" s="181"/>
      <c r="BN2959" s="181"/>
      <c r="BO2959" s="181"/>
      <c r="BS2959" s="181"/>
    </row>
    <row r="2960" spans="41:71">
      <c r="AO2960" s="38">
        <f t="shared" si="438"/>
        <v>0</v>
      </c>
      <c r="AP2960" s="38">
        <f t="shared" si="439"/>
        <v>0</v>
      </c>
      <c r="AR2960" s="181"/>
      <c r="AS2960" s="181"/>
      <c r="AT2960" s="181"/>
      <c r="AU2960" s="181"/>
      <c r="AY2960" s="181"/>
      <c r="BB2960" s="181"/>
      <c r="BC2960" s="181"/>
      <c r="BD2960" s="181"/>
      <c r="BE2960" s="181"/>
      <c r="BI2960" s="181"/>
      <c r="BL2960" s="181"/>
      <c r="BM2960" s="181"/>
      <c r="BN2960" s="181"/>
      <c r="BO2960" s="181"/>
      <c r="BS2960" s="181"/>
    </row>
    <row r="2961" spans="41:71">
      <c r="AO2961" s="38">
        <f t="shared" si="438"/>
        <v>0</v>
      </c>
      <c r="AP2961" s="38">
        <f t="shared" si="439"/>
        <v>0</v>
      </c>
      <c r="AR2961" s="181"/>
      <c r="AS2961" s="181"/>
      <c r="AT2961" s="181"/>
      <c r="AU2961" s="181"/>
      <c r="AY2961" s="181"/>
      <c r="BB2961" s="181"/>
      <c r="BC2961" s="181"/>
      <c r="BD2961" s="181"/>
      <c r="BE2961" s="181"/>
      <c r="BI2961" s="181"/>
      <c r="BL2961" s="181"/>
      <c r="BM2961" s="181"/>
      <c r="BN2961" s="181"/>
      <c r="BO2961" s="181"/>
      <c r="BS2961" s="181"/>
    </row>
    <row r="2962" spans="41:71">
      <c r="AO2962" s="38">
        <f t="shared" si="438"/>
        <v>0</v>
      </c>
      <c r="AP2962" s="38">
        <f t="shared" si="439"/>
        <v>0</v>
      </c>
      <c r="AR2962" s="181"/>
      <c r="AS2962" s="181"/>
      <c r="AT2962" s="181"/>
      <c r="AU2962" s="181"/>
      <c r="AY2962" s="181"/>
      <c r="BB2962" s="181"/>
      <c r="BC2962" s="181"/>
      <c r="BD2962" s="181"/>
      <c r="BE2962" s="181"/>
      <c r="BI2962" s="181"/>
      <c r="BL2962" s="181"/>
      <c r="BM2962" s="181"/>
      <c r="BN2962" s="181"/>
      <c r="BO2962" s="181"/>
      <c r="BS2962" s="181"/>
    </row>
    <row r="2963" spans="41:71">
      <c r="AO2963" s="38">
        <f t="shared" si="438"/>
        <v>0</v>
      </c>
      <c r="AP2963" s="38">
        <f t="shared" si="439"/>
        <v>0</v>
      </c>
      <c r="AR2963" s="181"/>
      <c r="AS2963" s="181"/>
      <c r="AT2963" s="181"/>
      <c r="AU2963" s="181"/>
      <c r="AY2963" s="181"/>
      <c r="BB2963" s="181"/>
      <c r="BC2963" s="181"/>
      <c r="BD2963" s="181"/>
      <c r="BE2963" s="181"/>
      <c r="BI2963" s="181"/>
      <c r="BL2963" s="181"/>
      <c r="BM2963" s="181"/>
      <c r="BN2963" s="181"/>
      <c r="BO2963" s="181"/>
      <c r="BS2963" s="181"/>
    </row>
    <row r="2964" spans="41:71">
      <c r="AO2964" s="38">
        <f t="shared" si="438"/>
        <v>0</v>
      </c>
      <c r="AP2964" s="38">
        <f t="shared" si="439"/>
        <v>0</v>
      </c>
      <c r="AR2964" s="181"/>
      <c r="AS2964" s="181"/>
      <c r="AT2964" s="181"/>
      <c r="AU2964" s="181"/>
      <c r="AY2964" s="181"/>
      <c r="BB2964" s="181"/>
      <c r="BC2964" s="181"/>
      <c r="BD2964" s="181"/>
      <c r="BE2964" s="181"/>
      <c r="BI2964" s="181"/>
      <c r="BL2964" s="181"/>
      <c r="BM2964" s="181"/>
      <c r="BN2964" s="181"/>
      <c r="BO2964" s="181"/>
      <c r="BS2964" s="181"/>
    </row>
    <row r="2965" spans="41:71">
      <c r="AO2965" s="38">
        <f t="shared" si="438"/>
        <v>0</v>
      </c>
      <c r="AP2965" s="38">
        <f t="shared" si="439"/>
        <v>0</v>
      </c>
      <c r="AR2965" s="181"/>
      <c r="AS2965" s="181"/>
      <c r="AT2965" s="181"/>
      <c r="AU2965" s="181"/>
      <c r="AY2965" s="181"/>
      <c r="BB2965" s="181"/>
      <c r="BC2965" s="181"/>
      <c r="BD2965" s="181"/>
      <c r="BE2965" s="181"/>
      <c r="BI2965" s="181"/>
      <c r="BL2965" s="181"/>
      <c r="BM2965" s="181"/>
      <c r="BN2965" s="181"/>
      <c r="BO2965" s="181"/>
      <c r="BS2965" s="181"/>
    </row>
    <row r="2966" spans="41:71">
      <c r="AO2966" s="38">
        <f t="shared" si="438"/>
        <v>0</v>
      </c>
      <c r="AP2966" s="38">
        <f t="shared" si="439"/>
        <v>0</v>
      </c>
      <c r="AR2966" s="181"/>
      <c r="AS2966" s="181"/>
      <c r="AT2966" s="181"/>
      <c r="AU2966" s="181"/>
      <c r="AY2966" s="181"/>
      <c r="BB2966" s="181"/>
      <c r="BC2966" s="181"/>
      <c r="BD2966" s="181"/>
      <c r="BE2966" s="181"/>
      <c r="BI2966" s="181"/>
      <c r="BL2966" s="181"/>
      <c r="BM2966" s="181"/>
      <c r="BN2966" s="181"/>
      <c r="BO2966" s="181"/>
      <c r="BS2966" s="181"/>
    </row>
    <row r="2967" spans="41:71">
      <c r="AO2967" s="38">
        <f t="shared" si="438"/>
        <v>0</v>
      </c>
      <c r="AP2967" s="38">
        <f t="shared" si="439"/>
        <v>0</v>
      </c>
      <c r="AR2967" s="181"/>
      <c r="AS2967" s="181"/>
      <c r="AT2967" s="181"/>
      <c r="AU2967" s="181"/>
      <c r="AY2967" s="181"/>
      <c r="BB2967" s="181"/>
      <c r="BC2967" s="181"/>
      <c r="BD2967" s="181"/>
      <c r="BE2967" s="181"/>
      <c r="BI2967" s="181"/>
      <c r="BL2967" s="181"/>
      <c r="BM2967" s="181"/>
      <c r="BN2967" s="181"/>
      <c r="BO2967" s="181"/>
      <c r="BS2967" s="181"/>
    </row>
    <row r="2968" spans="41:71">
      <c r="AO2968" s="38">
        <f t="shared" si="438"/>
        <v>0</v>
      </c>
      <c r="AP2968" s="38">
        <f t="shared" si="439"/>
        <v>0</v>
      </c>
      <c r="AR2968" s="181"/>
      <c r="AS2968" s="181"/>
      <c r="AT2968" s="181"/>
      <c r="AU2968" s="181"/>
      <c r="AY2968" s="181"/>
      <c r="BB2968" s="181"/>
      <c r="BC2968" s="181"/>
      <c r="BD2968" s="181"/>
      <c r="BE2968" s="181"/>
      <c r="BI2968" s="181"/>
      <c r="BL2968" s="181"/>
      <c r="BM2968" s="181"/>
      <c r="BN2968" s="181"/>
      <c r="BO2968" s="181"/>
      <c r="BS2968" s="181"/>
    </row>
    <row r="2969" spans="41:71">
      <c r="AO2969" s="38">
        <f t="shared" si="438"/>
        <v>0</v>
      </c>
      <c r="AP2969" s="38">
        <f t="shared" si="439"/>
        <v>0</v>
      </c>
      <c r="AR2969" s="181"/>
      <c r="AS2969" s="181"/>
      <c r="AT2969" s="181"/>
      <c r="AU2969" s="181"/>
      <c r="AY2969" s="181"/>
      <c r="BB2969" s="181"/>
      <c r="BC2969" s="181"/>
      <c r="BD2969" s="181"/>
      <c r="BE2969" s="181"/>
      <c r="BI2969" s="181"/>
      <c r="BL2969" s="181"/>
      <c r="BM2969" s="181"/>
      <c r="BN2969" s="181"/>
      <c r="BO2969" s="181"/>
      <c r="BS2969" s="181"/>
    </row>
    <row r="2970" spans="41:71">
      <c r="AO2970" s="38">
        <f t="shared" si="438"/>
        <v>0</v>
      </c>
      <c r="AP2970" s="38">
        <f t="shared" si="439"/>
        <v>0</v>
      </c>
      <c r="AR2970" s="181"/>
      <c r="AS2970" s="181"/>
      <c r="AT2970" s="181"/>
      <c r="AU2970" s="181"/>
      <c r="AY2970" s="181"/>
      <c r="BB2970" s="181"/>
      <c r="BC2970" s="181"/>
      <c r="BD2970" s="181"/>
      <c r="BE2970" s="181"/>
      <c r="BI2970" s="181"/>
      <c r="BL2970" s="181"/>
      <c r="BM2970" s="181"/>
      <c r="BN2970" s="181"/>
      <c r="BO2970" s="181"/>
      <c r="BS2970" s="181"/>
    </row>
    <row r="2971" spans="41:71">
      <c r="AO2971" s="38">
        <f t="shared" si="438"/>
        <v>0</v>
      </c>
      <c r="AP2971" s="38">
        <f t="shared" si="439"/>
        <v>0</v>
      </c>
      <c r="AR2971" s="181"/>
      <c r="AS2971" s="181"/>
      <c r="AT2971" s="181"/>
      <c r="AU2971" s="181"/>
      <c r="AY2971" s="181"/>
      <c r="BB2971" s="181"/>
      <c r="BC2971" s="181"/>
      <c r="BD2971" s="181"/>
      <c r="BE2971" s="181"/>
      <c r="BI2971" s="181"/>
      <c r="BL2971" s="181"/>
      <c r="BM2971" s="181"/>
      <c r="BN2971" s="181"/>
      <c r="BO2971" s="181"/>
      <c r="BS2971" s="181"/>
    </row>
    <row r="2972" spans="41:71">
      <c r="AO2972" s="38">
        <f t="shared" si="438"/>
        <v>0</v>
      </c>
      <c r="AP2972" s="38">
        <f t="shared" si="439"/>
        <v>0</v>
      </c>
      <c r="AR2972" s="181"/>
      <c r="AS2972" s="181"/>
      <c r="AT2972" s="181"/>
      <c r="AU2972" s="181"/>
      <c r="AY2972" s="181"/>
      <c r="BB2972" s="181"/>
      <c r="BC2972" s="181"/>
      <c r="BD2972" s="181"/>
      <c r="BE2972" s="181"/>
      <c r="BI2972" s="181"/>
      <c r="BL2972" s="181"/>
      <c r="BM2972" s="181"/>
      <c r="BN2972" s="181"/>
      <c r="BO2972" s="181"/>
      <c r="BS2972" s="181"/>
    </row>
    <row r="2973" spans="41:71">
      <c r="AO2973" s="38">
        <f t="shared" si="438"/>
        <v>0</v>
      </c>
      <c r="AP2973" s="38">
        <f t="shared" si="439"/>
        <v>0</v>
      </c>
      <c r="AR2973" s="181"/>
      <c r="AS2973" s="181"/>
      <c r="AT2973" s="181"/>
      <c r="AU2973" s="181"/>
      <c r="AY2973" s="181"/>
      <c r="BB2973" s="181"/>
      <c r="BC2973" s="181"/>
      <c r="BD2973" s="181"/>
      <c r="BE2973" s="181"/>
      <c r="BI2973" s="181"/>
      <c r="BL2973" s="181"/>
      <c r="BM2973" s="181"/>
      <c r="BN2973" s="181"/>
      <c r="BO2973" s="181"/>
      <c r="BS2973" s="181"/>
    </row>
    <row r="2974" spans="41:71">
      <c r="AO2974" s="38">
        <f t="shared" si="438"/>
        <v>0</v>
      </c>
      <c r="AP2974" s="38">
        <f t="shared" si="439"/>
        <v>0</v>
      </c>
      <c r="AR2974" s="181"/>
      <c r="AS2974" s="181"/>
      <c r="AT2974" s="181"/>
      <c r="AU2974" s="181"/>
      <c r="AY2974" s="181"/>
      <c r="BB2974" s="181"/>
      <c r="BC2974" s="181"/>
      <c r="BD2974" s="181"/>
      <c r="BE2974" s="181"/>
      <c r="BI2974" s="181"/>
      <c r="BL2974" s="181"/>
      <c r="BM2974" s="181"/>
      <c r="BN2974" s="181"/>
      <c r="BO2974" s="181"/>
      <c r="BS2974" s="181"/>
    </row>
    <row r="2975" spans="41:71">
      <c r="AO2975" s="38">
        <f t="shared" si="438"/>
        <v>0</v>
      </c>
      <c r="AP2975" s="38">
        <f t="shared" si="439"/>
        <v>0</v>
      </c>
      <c r="AR2975" s="181"/>
      <c r="AS2975" s="181"/>
      <c r="AT2975" s="181"/>
      <c r="AU2975" s="181"/>
      <c r="AY2975" s="181"/>
      <c r="BB2975" s="181"/>
      <c r="BC2975" s="181"/>
      <c r="BD2975" s="181"/>
      <c r="BE2975" s="181"/>
      <c r="BI2975" s="181"/>
      <c r="BL2975" s="181"/>
      <c r="BM2975" s="181"/>
      <c r="BN2975" s="181"/>
      <c r="BO2975" s="181"/>
      <c r="BS2975" s="181"/>
    </row>
    <row r="2976" spans="41:71">
      <c r="AO2976" s="38">
        <f t="shared" si="438"/>
        <v>0</v>
      </c>
      <c r="AP2976" s="38">
        <f t="shared" si="439"/>
        <v>0</v>
      </c>
      <c r="AR2976" s="181"/>
      <c r="AS2976" s="181"/>
      <c r="AT2976" s="181"/>
      <c r="AU2976" s="181"/>
      <c r="AY2976" s="181"/>
      <c r="BB2976" s="181"/>
      <c r="BC2976" s="181"/>
      <c r="BD2976" s="181"/>
      <c r="BE2976" s="181"/>
      <c r="BI2976" s="181"/>
      <c r="BL2976" s="181"/>
      <c r="BM2976" s="181"/>
      <c r="BN2976" s="181"/>
      <c r="BO2976" s="181"/>
      <c r="BS2976" s="181"/>
    </row>
    <row r="2977" spans="41:71">
      <c r="AO2977" s="38">
        <f t="shared" si="438"/>
        <v>0</v>
      </c>
      <c r="AP2977" s="38">
        <f t="shared" si="439"/>
        <v>0</v>
      </c>
      <c r="AR2977" s="181"/>
      <c r="AS2977" s="181"/>
      <c r="AT2977" s="181"/>
      <c r="AU2977" s="181"/>
      <c r="AY2977" s="181"/>
      <c r="BB2977" s="181"/>
      <c r="BC2977" s="181"/>
      <c r="BD2977" s="181"/>
      <c r="BE2977" s="181"/>
      <c r="BI2977" s="181"/>
      <c r="BL2977" s="181"/>
      <c r="BM2977" s="181"/>
      <c r="BN2977" s="181"/>
      <c r="BO2977" s="181"/>
      <c r="BS2977" s="181"/>
    </row>
    <row r="2978" spans="41:71">
      <c r="AO2978" s="38">
        <f t="shared" si="438"/>
        <v>0</v>
      </c>
      <c r="AP2978" s="38">
        <f t="shared" si="439"/>
        <v>0</v>
      </c>
      <c r="AR2978" s="181"/>
      <c r="AS2978" s="181"/>
      <c r="AT2978" s="181"/>
      <c r="AU2978" s="181"/>
      <c r="AY2978" s="181"/>
      <c r="BB2978" s="181"/>
      <c r="BC2978" s="181"/>
      <c r="BD2978" s="181"/>
      <c r="BE2978" s="181"/>
      <c r="BI2978" s="181"/>
      <c r="BL2978" s="181"/>
      <c r="BM2978" s="181"/>
      <c r="BN2978" s="181"/>
      <c r="BO2978" s="181"/>
      <c r="BS2978" s="181"/>
    </row>
    <row r="2979" spans="41:71">
      <c r="AO2979" s="38">
        <f t="shared" si="438"/>
        <v>0</v>
      </c>
      <c r="AP2979" s="38">
        <f t="shared" si="439"/>
        <v>0</v>
      </c>
      <c r="AR2979" s="181"/>
      <c r="AS2979" s="181"/>
      <c r="AT2979" s="181"/>
      <c r="AU2979" s="181"/>
      <c r="AY2979" s="181"/>
      <c r="BB2979" s="181"/>
      <c r="BC2979" s="181"/>
      <c r="BD2979" s="181"/>
      <c r="BE2979" s="181"/>
      <c r="BI2979" s="181"/>
      <c r="BL2979" s="181"/>
      <c r="BM2979" s="181"/>
      <c r="BN2979" s="181"/>
      <c r="BO2979" s="181"/>
      <c r="BS2979" s="181"/>
    </row>
    <row r="2980" spans="41:71">
      <c r="AO2980" s="38">
        <f t="shared" si="438"/>
        <v>0</v>
      </c>
      <c r="AP2980" s="38">
        <f t="shared" si="439"/>
        <v>0</v>
      </c>
      <c r="AR2980" s="181"/>
      <c r="AS2980" s="181"/>
      <c r="AT2980" s="181"/>
      <c r="AU2980" s="181"/>
      <c r="AY2980" s="181"/>
      <c r="BB2980" s="181"/>
      <c r="BC2980" s="181"/>
      <c r="BD2980" s="181"/>
      <c r="BE2980" s="181"/>
      <c r="BI2980" s="181"/>
      <c r="BL2980" s="181"/>
      <c r="BM2980" s="181"/>
      <c r="BN2980" s="181"/>
      <c r="BO2980" s="181"/>
      <c r="BS2980" s="181"/>
    </row>
    <row r="2981" spans="41:71">
      <c r="AO2981" s="38">
        <f t="shared" si="438"/>
        <v>0</v>
      </c>
      <c r="AP2981" s="38">
        <f t="shared" si="439"/>
        <v>0</v>
      </c>
      <c r="AR2981" s="181"/>
      <c r="AS2981" s="181"/>
      <c r="AT2981" s="181"/>
      <c r="AU2981" s="181"/>
      <c r="AY2981" s="181"/>
      <c r="BB2981" s="181"/>
      <c r="BC2981" s="181"/>
      <c r="BD2981" s="181"/>
      <c r="BE2981" s="181"/>
      <c r="BI2981" s="181"/>
      <c r="BL2981" s="181"/>
      <c r="BM2981" s="181"/>
      <c r="BN2981" s="181"/>
      <c r="BO2981" s="181"/>
      <c r="BS2981" s="181"/>
    </row>
    <row r="2982" spans="41:71">
      <c r="AO2982" s="38">
        <f t="shared" si="438"/>
        <v>0</v>
      </c>
      <c r="AP2982" s="38">
        <f t="shared" si="439"/>
        <v>0</v>
      </c>
      <c r="AR2982" s="181"/>
      <c r="AS2982" s="181"/>
      <c r="AT2982" s="181"/>
      <c r="AU2982" s="181"/>
      <c r="AY2982" s="181"/>
      <c r="BB2982" s="181"/>
      <c r="BC2982" s="181"/>
      <c r="BD2982" s="181"/>
      <c r="BE2982" s="181"/>
      <c r="BI2982" s="181"/>
      <c r="BL2982" s="181"/>
      <c r="BM2982" s="181"/>
      <c r="BN2982" s="181"/>
      <c r="BO2982" s="181"/>
      <c r="BS2982" s="181"/>
    </row>
    <row r="2983" spans="41:71">
      <c r="AO2983" s="38">
        <f t="shared" si="438"/>
        <v>0</v>
      </c>
      <c r="AP2983" s="38">
        <f t="shared" si="439"/>
        <v>0</v>
      </c>
      <c r="AR2983" s="181"/>
      <c r="AS2983" s="181"/>
      <c r="AT2983" s="181"/>
      <c r="AU2983" s="181"/>
      <c r="AY2983" s="181"/>
      <c r="BB2983" s="181"/>
      <c r="BC2983" s="181"/>
      <c r="BD2983" s="181"/>
      <c r="BE2983" s="181"/>
      <c r="BI2983" s="181"/>
      <c r="BL2983" s="181"/>
      <c r="BM2983" s="181"/>
      <c r="BN2983" s="181"/>
      <c r="BO2983" s="181"/>
      <c r="BS2983" s="181"/>
    </row>
    <row r="2984" spans="41:71">
      <c r="AO2984" s="38">
        <f t="shared" si="438"/>
        <v>0</v>
      </c>
      <c r="AP2984" s="38">
        <f t="shared" si="439"/>
        <v>0</v>
      </c>
      <c r="AR2984" s="181"/>
      <c r="AS2984" s="181"/>
      <c r="AT2984" s="181"/>
      <c r="AU2984" s="181"/>
      <c r="AY2984" s="181"/>
      <c r="BB2984" s="181"/>
      <c r="BC2984" s="181"/>
      <c r="BD2984" s="181"/>
      <c r="BE2984" s="181"/>
      <c r="BI2984" s="181"/>
      <c r="BL2984" s="181"/>
      <c r="BM2984" s="181"/>
      <c r="BN2984" s="181"/>
      <c r="BO2984" s="181"/>
      <c r="BS2984" s="181"/>
    </row>
    <row r="2985" spans="41:71">
      <c r="AO2985" s="38">
        <f t="shared" si="438"/>
        <v>0</v>
      </c>
      <c r="AP2985" s="38">
        <f t="shared" si="439"/>
        <v>0</v>
      </c>
      <c r="AR2985" s="181"/>
      <c r="AS2985" s="181"/>
      <c r="AT2985" s="181"/>
      <c r="AU2985" s="181"/>
      <c r="AY2985" s="181"/>
      <c r="BB2985" s="181"/>
      <c r="BC2985" s="181"/>
      <c r="BD2985" s="181"/>
      <c r="BE2985" s="181"/>
      <c r="BI2985" s="181"/>
      <c r="BL2985" s="181"/>
      <c r="BM2985" s="181"/>
      <c r="BN2985" s="181"/>
      <c r="BO2985" s="181"/>
      <c r="BS2985" s="181"/>
    </row>
    <row r="2986" spans="41:71">
      <c r="AO2986" s="38">
        <f t="shared" ref="AO2986:AO3049" si="440">B2987+1-1</f>
        <v>0</v>
      </c>
      <c r="AP2986" s="38">
        <f t="shared" ref="AP2986:AP3049" si="441">A2987</f>
        <v>0</v>
      </c>
      <c r="AR2986" s="181"/>
      <c r="AS2986" s="181"/>
      <c r="AT2986" s="181"/>
      <c r="AU2986" s="181"/>
      <c r="AY2986" s="181"/>
      <c r="BB2986" s="181"/>
      <c r="BC2986" s="181"/>
      <c r="BD2986" s="181"/>
      <c r="BE2986" s="181"/>
      <c r="BI2986" s="181"/>
      <c r="BL2986" s="181"/>
      <c r="BM2986" s="181"/>
      <c r="BN2986" s="181"/>
      <c r="BO2986" s="181"/>
      <c r="BS2986" s="181"/>
    </row>
    <row r="2987" spans="41:71">
      <c r="AO2987" s="38">
        <f t="shared" si="440"/>
        <v>0</v>
      </c>
      <c r="AP2987" s="38">
        <f t="shared" si="441"/>
        <v>0</v>
      </c>
      <c r="AR2987" s="181"/>
      <c r="AS2987" s="181"/>
      <c r="AT2987" s="181"/>
      <c r="AU2987" s="181"/>
      <c r="AY2987" s="181"/>
      <c r="BB2987" s="181"/>
      <c r="BC2987" s="181"/>
      <c r="BD2987" s="181"/>
      <c r="BE2987" s="181"/>
      <c r="BI2987" s="181"/>
      <c r="BL2987" s="181"/>
      <c r="BM2987" s="181"/>
      <c r="BN2987" s="181"/>
      <c r="BO2987" s="181"/>
      <c r="BS2987" s="181"/>
    </row>
    <row r="2988" spans="41:71">
      <c r="AO2988" s="38">
        <f t="shared" si="440"/>
        <v>0</v>
      </c>
      <c r="AP2988" s="38">
        <f t="shared" si="441"/>
        <v>0</v>
      </c>
      <c r="AR2988" s="181"/>
      <c r="AS2988" s="181"/>
      <c r="AT2988" s="181"/>
      <c r="AU2988" s="181"/>
      <c r="AY2988" s="181"/>
      <c r="BB2988" s="181"/>
      <c r="BC2988" s="181"/>
      <c r="BD2988" s="181"/>
      <c r="BE2988" s="181"/>
      <c r="BI2988" s="181"/>
      <c r="BL2988" s="181"/>
      <c r="BM2988" s="181"/>
      <c r="BN2988" s="181"/>
      <c r="BO2988" s="181"/>
      <c r="BS2988" s="181"/>
    </row>
    <row r="2989" spans="41:71">
      <c r="AO2989" s="38">
        <f t="shared" si="440"/>
        <v>0</v>
      </c>
      <c r="AP2989" s="38">
        <f t="shared" si="441"/>
        <v>0</v>
      </c>
      <c r="AR2989" s="181"/>
      <c r="AS2989" s="181"/>
      <c r="AT2989" s="181"/>
      <c r="AU2989" s="181"/>
      <c r="AY2989" s="181"/>
      <c r="BB2989" s="181"/>
      <c r="BC2989" s="181"/>
      <c r="BD2989" s="181"/>
      <c r="BE2989" s="181"/>
      <c r="BI2989" s="181"/>
      <c r="BL2989" s="181"/>
      <c r="BM2989" s="181"/>
      <c r="BN2989" s="181"/>
      <c r="BO2989" s="181"/>
      <c r="BS2989" s="181"/>
    </row>
    <row r="2990" spans="41:71">
      <c r="AO2990" s="38">
        <f t="shared" si="440"/>
        <v>0</v>
      </c>
      <c r="AP2990" s="38">
        <f t="shared" si="441"/>
        <v>0</v>
      </c>
      <c r="AR2990" s="181"/>
      <c r="AS2990" s="181"/>
      <c r="AT2990" s="181"/>
      <c r="AU2990" s="181"/>
      <c r="AY2990" s="181"/>
      <c r="BB2990" s="181"/>
      <c r="BC2990" s="181"/>
      <c r="BD2990" s="181"/>
      <c r="BE2990" s="181"/>
      <c r="BI2990" s="181"/>
      <c r="BL2990" s="181"/>
      <c r="BM2990" s="181"/>
      <c r="BN2990" s="181"/>
      <c r="BO2990" s="181"/>
      <c r="BS2990" s="181"/>
    </row>
    <row r="2991" spans="41:71">
      <c r="AO2991" s="38">
        <f t="shared" si="440"/>
        <v>0</v>
      </c>
      <c r="AP2991" s="38">
        <f t="shared" si="441"/>
        <v>0</v>
      </c>
      <c r="AR2991" s="181"/>
      <c r="AS2991" s="181"/>
      <c r="AT2991" s="181"/>
      <c r="AU2991" s="181"/>
      <c r="AY2991" s="181"/>
      <c r="BB2991" s="181"/>
      <c r="BC2991" s="181"/>
      <c r="BD2991" s="181"/>
      <c r="BE2991" s="181"/>
      <c r="BI2991" s="181"/>
      <c r="BL2991" s="181"/>
      <c r="BM2991" s="181"/>
      <c r="BN2991" s="181"/>
      <c r="BO2991" s="181"/>
      <c r="BS2991" s="181"/>
    </row>
    <row r="2992" spans="41:71">
      <c r="AO2992" s="38">
        <f t="shared" si="440"/>
        <v>0</v>
      </c>
      <c r="AP2992" s="38">
        <f t="shared" si="441"/>
        <v>0</v>
      </c>
      <c r="AR2992" s="181"/>
      <c r="AS2992" s="181"/>
      <c r="AT2992" s="181"/>
      <c r="AU2992" s="181"/>
      <c r="AY2992" s="181"/>
      <c r="BB2992" s="181"/>
      <c r="BC2992" s="181"/>
      <c r="BD2992" s="181"/>
      <c r="BE2992" s="181"/>
      <c r="BI2992" s="181"/>
      <c r="BL2992" s="181"/>
      <c r="BM2992" s="181"/>
      <c r="BN2992" s="181"/>
      <c r="BO2992" s="181"/>
      <c r="BS2992" s="181"/>
    </row>
    <row r="2993" spans="41:71">
      <c r="AO2993" s="38">
        <f t="shared" si="440"/>
        <v>0</v>
      </c>
      <c r="AP2993" s="38">
        <f t="shared" si="441"/>
        <v>0</v>
      </c>
      <c r="AR2993" s="181"/>
      <c r="AS2993" s="181"/>
      <c r="AT2993" s="181"/>
      <c r="AU2993" s="181"/>
      <c r="AY2993" s="181"/>
      <c r="BB2993" s="181"/>
      <c r="BC2993" s="181"/>
      <c r="BD2993" s="181"/>
      <c r="BE2993" s="181"/>
      <c r="BI2993" s="181"/>
      <c r="BL2993" s="181"/>
      <c r="BM2993" s="181"/>
      <c r="BN2993" s="181"/>
      <c r="BO2993" s="181"/>
      <c r="BS2993" s="181"/>
    </row>
    <row r="2994" spans="41:71">
      <c r="AO2994" s="38">
        <f t="shared" si="440"/>
        <v>0</v>
      </c>
      <c r="AP2994" s="38">
        <f t="shared" si="441"/>
        <v>0</v>
      </c>
      <c r="AR2994" s="181"/>
      <c r="AS2994" s="181"/>
      <c r="AT2994" s="181"/>
      <c r="AU2994" s="181"/>
      <c r="AY2994" s="181"/>
      <c r="BB2994" s="181"/>
      <c r="BC2994" s="181"/>
      <c r="BD2994" s="181"/>
      <c r="BE2994" s="181"/>
      <c r="BI2994" s="181"/>
      <c r="BL2994" s="181"/>
      <c r="BM2994" s="181"/>
      <c r="BN2994" s="181"/>
      <c r="BO2994" s="181"/>
      <c r="BS2994" s="181"/>
    </row>
    <row r="2995" spans="41:71">
      <c r="AO2995" s="38">
        <f t="shared" si="440"/>
        <v>0</v>
      </c>
      <c r="AP2995" s="38">
        <f t="shared" si="441"/>
        <v>0</v>
      </c>
      <c r="AR2995" s="181"/>
      <c r="AS2995" s="181"/>
      <c r="AT2995" s="181"/>
      <c r="AU2995" s="181"/>
      <c r="AY2995" s="181"/>
      <c r="BB2995" s="181"/>
      <c r="BC2995" s="181"/>
      <c r="BD2995" s="181"/>
      <c r="BE2995" s="181"/>
      <c r="BI2995" s="181"/>
      <c r="BL2995" s="181"/>
      <c r="BM2995" s="181"/>
      <c r="BN2995" s="181"/>
      <c r="BO2995" s="181"/>
      <c r="BS2995" s="181"/>
    </row>
    <row r="2996" spans="41:71">
      <c r="AO2996" s="38">
        <f t="shared" si="440"/>
        <v>0</v>
      </c>
      <c r="AP2996" s="38">
        <f t="shared" si="441"/>
        <v>0</v>
      </c>
      <c r="AR2996" s="181"/>
      <c r="AS2996" s="181"/>
      <c r="AT2996" s="181"/>
      <c r="AU2996" s="181"/>
      <c r="AY2996" s="181"/>
      <c r="BB2996" s="181"/>
      <c r="BC2996" s="181"/>
      <c r="BD2996" s="181"/>
      <c r="BE2996" s="181"/>
      <c r="BI2996" s="181"/>
      <c r="BL2996" s="181"/>
      <c r="BM2996" s="181"/>
      <c r="BN2996" s="181"/>
      <c r="BO2996" s="181"/>
      <c r="BS2996" s="181"/>
    </row>
    <row r="2997" spans="41:71">
      <c r="AO2997" s="38">
        <f t="shared" si="440"/>
        <v>0</v>
      </c>
      <c r="AP2997" s="38">
        <f t="shared" si="441"/>
        <v>0</v>
      </c>
      <c r="AR2997" s="181"/>
      <c r="AS2997" s="181"/>
      <c r="AT2997" s="181"/>
      <c r="AU2997" s="181"/>
      <c r="AY2997" s="181"/>
      <c r="BB2997" s="181"/>
      <c r="BC2997" s="181"/>
      <c r="BD2997" s="181"/>
      <c r="BE2997" s="181"/>
      <c r="BI2997" s="181"/>
      <c r="BL2997" s="181"/>
      <c r="BM2997" s="181"/>
      <c r="BN2997" s="181"/>
      <c r="BO2997" s="181"/>
      <c r="BS2997" s="181"/>
    </row>
    <row r="2998" spans="41:71">
      <c r="AO2998" s="38">
        <f t="shared" si="440"/>
        <v>0</v>
      </c>
      <c r="AP2998" s="38">
        <f t="shared" si="441"/>
        <v>0</v>
      </c>
      <c r="AR2998" s="181"/>
      <c r="AS2998" s="181"/>
      <c r="AT2998" s="181"/>
      <c r="AU2998" s="181"/>
      <c r="AY2998" s="181"/>
      <c r="BB2998" s="181"/>
      <c r="BC2998" s="181"/>
      <c r="BD2998" s="181"/>
      <c r="BE2998" s="181"/>
      <c r="BI2998" s="181"/>
      <c r="BL2998" s="181"/>
      <c r="BM2998" s="181"/>
      <c r="BN2998" s="181"/>
      <c r="BO2998" s="181"/>
      <c r="BS2998" s="181"/>
    </row>
    <row r="2999" spans="41:71">
      <c r="AO2999" s="38">
        <f t="shared" si="440"/>
        <v>0</v>
      </c>
      <c r="AP2999" s="38">
        <f t="shared" si="441"/>
        <v>0</v>
      </c>
      <c r="AR2999" s="181"/>
      <c r="AS2999" s="181"/>
      <c r="AT2999" s="181"/>
      <c r="AU2999" s="181"/>
      <c r="AY2999" s="181"/>
      <c r="BB2999" s="181"/>
      <c r="BC2999" s="181"/>
      <c r="BD2999" s="181"/>
      <c r="BE2999" s="181"/>
      <c r="BI2999" s="181"/>
      <c r="BL2999" s="181"/>
      <c r="BM2999" s="181"/>
      <c r="BN2999" s="181"/>
      <c r="BO2999" s="181"/>
      <c r="BS2999" s="181"/>
    </row>
    <row r="3000" spans="41:71">
      <c r="AO3000" s="38">
        <f t="shared" si="440"/>
        <v>0</v>
      </c>
      <c r="AP3000" s="38">
        <f t="shared" si="441"/>
        <v>0</v>
      </c>
      <c r="AR3000" s="181"/>
      <c r="AS3000" s="181"/>
      <c r="AT3000" s="181"/>
      <c r="AU3000" s="181"/>
      <c r="AY3000" s="181"/>
      <c r="BB3000" s="181"/>
      <c r="BC3000" s="181"/>
      <c r="BD3000" s="181"/>
      <c r="BE3000" s="181"/>
      <c r="BI3000" s="181"/>
      <c r="BL3000" s="181"/>
      <c r="BM3000" s="181"/>
      <c r="BN3000" s="181"/>
      <c r="BO3000" s="181"/>
      <c r="BS3000" s="181"/>
    </row>
    <row r="3001" spans="41:71">
      <c r="AO3001" s="38">
        <f t="shared" si="440"/>
        <v>0</v>
      </c>
      <c r="AP3001" s="38">
        <f t="shared" si="441"/>
        <v>0</v>
      </c>
      <c r="AR3001" s="181"/>
      <c r="AS3001" s="181"/>
      <c r="AT3001" s="181"/>
      <c r="AU3001" s="181"/>
      <c r="AY3001" s="181"/>
      <c r="BB3001" s="181"/>
      <c r="BC3001" s="181"/>
      <c r="BD3001" s="181"/>
      <c r="BE3001" s="181"/>
      <c r="BI3001" s="181"/>
      <c r="BL3001" s="181"/>
      <c r="BM3001" s="181"/>
      <c r="BN3001" s="181"/>
      <c r="BO3001" s="181"/>
      <c r="BS3001" s="181"/>
    </row>
    <row r="3002" spans="41:71">
      <c r="AO3002" s="38">
        <f t="shared" si="440"/>
        <v>0</v>
      </c>
      <c r="AP3002" s="38">
        <f t="shared" si="441"/>
        <v>0</v>
      </c>
      <c r="AR3002" s="181"/>
      <c r="AS3002" s="181"/>
      <c r="AT3002" s="181"/>
      <c r="AU3002" s="181"/>
      <c r="AY3002" s="181"/>
      <c r="BB3002" s="181"/>
      <c r="BC3002" s="181"/>
      <c r="BD3002" s="181"/>
      <c r="BE3002" s="181"/>
      <c r="BI3002" s="181"/>
      <c r="BL3002" s="181"/>
      <c r="BM3002" s="181"/>
      <c r="BN3002" s="181"/>
      <c r="BO3002" s="181"/>
      <c r="BS3002" s="181"/>
    </row>
    <row r="3003" spans="41:71">
      <c r="AO3003" s="38">
        <f t="shared" si="440"/>
        <v>0</v>
      </c>
      <c r="AP3003" s="38">
        <f t="shared" si="441"/>
        <v>0</v>
      </c>
      <c r="AR3003" s="181"/>
      <c r="AS3003" s="181"/>
      <c r="AT3003" s="181"/>
      <c r="AU3003" s="181"/>
      <c r="AY3003" s="181"/>
      <c r="BB3003" s="181"/>
      <c r="BC3003" s="181"/>
      <c r="BD3003" s="181"/>
      <c r="BE3003" s="181"/>
      <c r="BI3003" s="181"/>
      <c r="BL3003" s="181"/>
      <c r="BM3003" s="181"/>
      <c r="BN3003" s="181"/>
      <c r="BO3003" s="181"/>
      <c r="BS3003" s="181"/>
    </row>
    <row r="3004" spans="41:71">
      <c r="AO3004" s="38">
        <f t="shared" si="440"/>
        <v>0</v>
      </c>
      <c r="AP3004" s="38">
        <f t="shared" si="441"/>
        <v>0</v>
      </c>
      <c r="AR3004" s="181"/>
      <c r="AS3004" s="181"/>
      <c r="AT3004" s="181"/>
      <c r="AU3004" s="181"/>
      <c r="AY3004" s="181"/>
      <c r="BB3004" s="181"/>
      <c r="BC3004" s="181"/>
      <c r="BD3004" s="181"/>
      <c r="BE3004" s="181"/>
      <c r="BI3004" s="181"/>
      <c r="BL3004" s="181"/>
      <c r="BM3004" s="181"/>
      <c r="BN3004" s="181"/>
      <c r="BO3004" s="181"/>
      <c r="BS3004" s="181"/>
    </row>
    <row r="3005" spans="41:71">
      <c r="AO3005" s="38">
        <f t="shared" si="440"/>
        <v>0</v>
      </c>
      <c r="AP3005" s="38">
        <f t="shared" si="441"/>
        <v>0</v>
      </c>
      <c r="AR3005" s="181"/>
      <c r="AS3005" s="181"/>
      <c r="AT3005" s="181"/>
      <c r="AU3005" s="181"/>
      <c r="AY3005" s="181"/>
      <c r="BB3005" s="181"/>
      <c r="BC3005" s="181"/>
      <c r="BD3005" s="181"/>
      <c r="BE3005" s="181"/>
      <c r="BI3005" s="181"/>
      <c r="BL3005" s="181"/>
      <c r="BM3005" s="181"/>
      <c r="BN3005" s="181"/>
      <c r="BO3005" s="181"/>
      <c r="BS3005" s="181"/>
    </row>
    <row r="3006" spans="41:71">
      <c r="AO3006" s="38">
        <f t="shared" si="440"/>
        <v>0</v>
      </c>
      <c r="AP3006" s="38">
        <f t="shared" si="441"/>
        <v>0</v>
      </c>
      <c r="AR3006" s="181"/>
      <c r="AS3006" s="181"/>
      <c r="AT3006" s="181"/>
      <c r="AU3006" s="181"/>
      <c r="AY3006" s="181"/>
      <c r="BB3006" s="181"/>
      <c r="BC3006" s="181"/>
      <c r="BD3006" s="181"/>
      <c r="BE3006" s="181"/>
      <c r="BI3006" s="181"/>
      <c r="BL3006" s="181"/>
      <c r="BM3006" s="181"/>
      <c r="BN3006" s="181"/>
      <c r="BO3006" s="181"/>
      <c r="BS3006" s="181"/>
    </row>
    <row r="3007" spans="41:71">
      <c r="AO3007" s="38">
        <f t="shared" si="440"/>
        <v>0</v>
      </c>
      <c r="AP3007" s="38">
        <f t="shared" si="441"/>
        <v>0</v>
      </c>
      <c r="AR3007" s="181"/>
      <c r="AS3007" s="181"/>
      <c r="AT3007" s="181"/>
      <c r="AU3007" s="181"/>
      <c r="AY3007" s="181"/>
      <c r="BB3007" s="181"/>
      <c r="BC3007" s="181"/>
      <c r="BD3007" s="181"/>
      <c r="BE3007" s="181"/>
      <c r="BI3007" s="181"/>
      <c r="BL3007" s="181"/>
      <c r="BM3007" s="181"/>
      <c r="BN3007" s="181"/>
      <c r="BO3007" s="181"/>
      <c r="BS3007" s="181"/>
    </row>
    <row r="3008" spans="41:71">
      <c r="AO3008" s="38">
        <f t="shared" si="440"/>
        <v>0</v>
      </c>
      <c r="AP3008" s="38">
        <f t="shared" si="441"/>
        <v>0</v>
      </c>
      <c r="AR3008" s="181"/>
      <c r="AS3008" s="181"/>
      <c r="AT3008" s="181"/>
      <c r="AU3008" s="181"/>
      <c r="AY3008" s="181"/>
      <c r="BB3008" s="181"/>
      <c r="BC3008" s="181"/>
      <c r="BD3008" s="181"/>
      <c r="BE3008" s="181"/>
      <c r="BI3008" s="181"/>
      <c r="BL3008" s="181"/>
      <c r="BM3008" s="181"/>
      <c r="BN3008" s="181"/>
      <c r="BO3008" s="181"/>
      <c r="BS3008" s="181"/>
    </row>
    <row r="3009" spans="41:71">
      <c r="AO3009" s="38">
        <f t="shared" si="440"/>
        <v>0</v>
      </c>
      <c r="AP3009" s="38">
        <f t="shared" si="441"/>
        <v>0</v>
      </c>
      <c r="AR3009" s="181"/>
      <c r="AS3009" s="181"/>
      <c r="AT3009" s="181"/>
      <c r="AU3009" s="181"/>
      <c r="AY3009" s="181"/>
      <c r="BB3009" s="181"/>
      <c r="BC3009" s="181"/>
      <c r="BD3009" s="181"/>
      <c r="BE3009" s="181"/>
      <c r="BI3009" s="181"/>
      <c r="BL3009" s="181"/>
      <c r="BM3009" s="181"/>
      <c r="BN3009" s="181"/>
      <c r="BO3009" s="181"/>
      <c r="BS3009" s="181"/>
    </row>
    <row r="3010" spans="41:71">
      <c r="AO3010" s="38">
        <f t="shared" si="440"/>
        <v>0</v>
      </c>
      <c r="AP3010" s="38">
        <f t="shared" si="441"/>
        <v>0</v>
      </c>
      <c r="AR3010" s="181"/>
      <c r="AS3010" s="181"/>
      <c r="AT3010" s="181"/>
      <c r="AU3010" s="181"/>
      <c r="AY3010" s="181"/>
      <c r="BB3010" s="181"/>
      <c r="BC3010" s="181"/>
      <c r="BD3010" s="181"/>
      <c r="BE3010" s="181"/>
      <c r="BI3010" s="181"/>
      <c r="BL3010" s="181"/>
      <c r="BM3010" s="181"/>
      <c r="BN3010" s="181"/>
      <c r="BO3010" s="181"/>
      <c r="BS3010" s="181"/>
    </row>
    <row r="3011" spans="41:71">
      <c r="AO3011" s="38">
        <f t="shared" si="440"/>
        <v>0</v>
      </c>
      <c r="AP3011" s="38">
        <f t="shared" si="441"/>
        <v>0</v>
      </c>
      <c r="AR3011" s="181"/>
      <c r="AS3011" s="181"/>
      <c r="AT3011" s="181"/>
      <c r="AU3011" s="181"/>
      <c r="AY3011" s="181"/>
      <c r="BB3011" s="181"/>
      <c r="BC3011" s="181"/>
      <c r="BD3011" s="181"/>
      <c r="BE3011" s="181"/>
      <c r="BI3011" s="181"/>
      <c r="BL3011" s="181"/>
      <c r="BM3011" s="181"/>
      <c r="BN3011" s="181"/>
      <c r="BO3011" s="181"/>
      <c r="BS3011" s="181"/>
    </row>
    <row r="3012" spans="41:71">
      <c r="AO3012" s="38">
        <f t="shared" si="440"/>
        <v>0</v>
      </c>
      <c r="AP3012" s="38">
        <f t="shared" si="441"/>
        <v>0</v>
      </c>
      <c r="AR3012" s="181"/>
      <c r="AS3012" s="181"/>
      <c r="AT3012" s="181"/>
      <c r="AU3012" s="181"/>
      <c r="AY3012" s="181"/>
      <c r="BB3012" s="181"/>
      <c r="BC3012" s="181"/>
      <c r="BD3012" s="181"/>
      <c r="BE3012" s="181"/>
      <c r="BI3012" s="181"/>
      <c r="BL3012" s="181"/>
      <c r="BM3012" s="181"/>
      <c r="BN3012" s="181"/>
      <c r="BO3012" s="181"/>
      <c r="BS3012" s="181"/>
    </row>
    <row r="3013" spans="41:71">
      <c r="AO3013" s="38">
        <f t="shared" si="440"/>
        <v>0</v>
      </c>
      <c r="AP3013" s="38">
        <f t="shared" si="441"/>
        <v>0</v>
      </c>
      <c r="AR3013" s="181"/>
      <c r="AS3013" s="181"/>
      <c r="AT3013" s="181"/>
      <c r="AU3013" s="181"/>
      <c r="AY3013" s="181"/>
      <c r="BB3013" s="181"/>
      <c r="BC3013" s="181"/>
      <c r="BD3013" s="181"/>
      <c r="BE3013" s="181"/>
      <c r="BI3013" s="181"/>
      <c r="BL3013" s="181"/>
      <c r="BM3013" s="181"/>
      <c r="BN3013" s="181"/>
      <c r="BO3013" s="181"/>
      <c r="BS3013" s="181"/>
    </row>
    <row r="3014" spans="41:71">
      <c r="AO3014" s="38">
        <f t="shared" si="440"/>
        <v>0</v>
      </c>
      <c r="AP3014" s="38">
        <f t="shared" si="441"/>
        <v>0</v>
      </c>
      <c r="AR3014" s="181"/>
      <c r="AS3014" s="181"/>
      <c r="AT3014" s="181"/>
      <c r="AU3014" s="181"/>
      <c r="AY3014" s="181"/>
      <c r="BB3014" s="181"/>
      <c r="BC3014" s="181"/>
      <c r="BD3014" s="181"/>
      <c r="BE3014" s="181"/>
      <c r="BI3014" s="181"/>
      <c r="BL3014" s="181"/>
      <c r="BM3014" s="181"/>
      <c r="BN3014" s="181"/>
      <c r="BO3014" s="181"/>
      <c r="BS3014" s="181"/>
    </row>
    <row r="3015" spans="41:71">
      <c r="AO3015" s="38">
        <f t="shared" si="440"/>
        <v>0</v>
      </c>
      <c r="AP3015" s="38">
        <f t="shared" si="441"/>
        <v>0</v>
      </c>
      <c r="AR3015" s="181"/>
      <c r="AS3015" s="181"/>
      <c r="AT3015" s="181"/>
      <c r="AU3015" s="181"/>
      <c r="AY3015" s="181"/>
      <c r="BB3015" s="181"/>
      <c r="BC3015" s="181"/>
      <c r="BD3015" s="181"/>
      <c r="BE3015" s="181"/>
      <c r="BI3015" s="181"/>
      <c r="BL3015" s="181"/>
      <c r="BM3015" s="181"/>
      <c r="BN3015" s="181"/>
      <c r="BO3015" s="181"/>
      <c r="BS3015" s="181"/>
    </row>
    <row r="3016" spans="41:71">
      <c r="AO3016" s="38">
        <f t="shared" si="440"/>
        <v>0</v>
      </c>
      <c r="AP3016" s="38">
        <f t="shared" si="441"/>
        <v>0</v>
      </c>
      <c r="AR3016" s="181"/>
      <c r="AS3016" s="181"/>
      <c r="AT3016" s="181"/>
      <c r="AU3016" s="181"/>
      <c r="AY3016" s="181"/>
      <c r="BB3016" s="181"/>
      <c r="BC3016" s="181"/>
      <c r="BD3016" s="181"/>
      <c r="BE3016" s="181"/>
      <c r="BI3016" s="181"/>
      <c r="BL3016" s="181"/>
      <c r="BM3016" s="181"/>
      <c r="BN3016" s="181"/>
      <c r="BO3016" s="181"/>
      <c r="BS3016" s="181"/>
    </row>
    <row r="3017" spans="41:71">
      <c r="AO3017" s="38">
        <f t="shared" si="440"/>
        <v>0</v>
      </c>
      <c r="AP3017" s="38">
        <f t="shared" si="441"/>
        <v>0</v>
      </c>
      <c r="AR3017" s="181"/>
      <c r="AS3017" s="181"/>
      <c r="AT3017" s="181"/>
      <c r="AU3017" s="181"/>
      <c r="AY3017" s="181"/>
      <c r="BB3017" s="181"/>
      <c r="BC3017" s="181"/>
      <c r="BD3017" s="181"/>
      <c r="BE3017" s="181"/>
      <c r="BI3017" s="181"/>
      <c r="BL3017" s="181"/>
      <c r="BM3017" s="181"/>
      <c r="BN3017" s="181"/>
      <c r="BO3017" s="181"/>
      <c r="BS3017" s="181"/>
    </row>
    <row r="3018" spans="41:71">
      <c r="AO3018" s="38">
        <f t="shared" si="440"/>
        <v>0</v>
      </c>
      <c r="AP3018" s="38">
        <f t="shared" si="441"/>
        <v>0</v>
      </c>
      <c r="AR3018" s="181"/>
      <c r="AS3018" s="181"/>
      <c r="AT3018" s="181"/>
      <c r="AU3018" s="181"/>
      <c r="AY3018" s="181"/>
      <c r="BB3018" s="181"/>
      <c r="BC3018" s="181"/>
      <c r="BD3018" s="181"/>
      <c r="BE3018" s="181"/>
      <c r="BI3018" s="181"/>
      <c r="BL3018" s="181"/>
      <c r="BM3018" s="181"/>
      <c r="BN3018" s="181"/>
      <c r="BO3018" s="181"/>
      <c r="BS3018" s="181"/>
    </row>
    <row r="3019" spans="41:71">
      <c r="AO3019" s="38">
        <f t="shared" si="440"/>
        <v>0</v>
      </c>
      <c r="AP3019" s="38">
        <f t="shared" si="441"/>
        <v>0</v>
      </c>
      <c r="AR3019" s="181"/>
      <c r="AS3019" s="181"/>
      <c r="AT3019" s="181"/>
      <c r="AU3019" s="181"/>
      <c r="AY3019" s="181"/>
      <c r="BB3019" s="181"/>
      <c r="BC3019" s="181"/>
      <c r="BD3019" s="181"/>
      <c r="BE3019" s="181"/>
      <c r="BI3019" s="181"/>
      <c r="BL3019" s="181"/>
      <c r="BM3019" s="181"/>
      <c r="BN3019" s="181"/>
      <c r="BO3019" s="181"/>
      <c r="BS3019" s="181"/>
    </row>
    <row r="3020" spans="41:71">
      <c r="AO3020" s="38">
        <f t="shared" si="440"/>
        <v>0</v>
      </c>
      <c r="AP3020" s="38">
        <f t="shared" si="441"/>
        <v>0</v>
      </c>
      <c r="AR3020" s="181"/>
      <c r="AS3020" s="181"/>
      <c r="AT3020" s="181"/>
      <c r="AU3020" s="181"/>
      <c r="AY3020" s="181"/>
      <c r="BB3020" s="181"/>
      <c r="BC3020" s="181"/>
      <c r="BD3020" s="181"/>
      <c r="BE3020" s="181"/>
      <c r="BI3020" s="181"/>
      <c r="BL3020" s="181"/>
      <c r="BM3020" s="181"/>
      <c r="BN3020" s="181"/>
      <c r="BO3020" s="181"/>
      <c r="BS3020" s="181"/>
    </row>
    <row r="3021" spans="41:71">
      <c r="AO3021" s="38">
        <f t="shared" si="440"/>
        <v>0</v>
      </c>
      <c r="AP3021" s="38">
        <f t="shared" si="441"/>
        <v>0</v>
      </c>
      <c r="AR3021" s="181"/>
      <c r="AS3021" s="181"/>
      <c r="AT3021" s="181"/>
      <c r="AU3021" s="181"/>
      <c r="AY3021" s="181"/>
      <c r="BB3021" s="181"/>
      <c r="BC3021" s="181"/>
      <c r="BD3021" s="181"/>
      <c r="BE3021" s="181"/>
      <c r="BI3021" s="181"/>
      <c r="BL3021" s="181"/>
      <c r="BM3021" s="181"/>
      <c r="BN3021" s="181"/>
      <c r="BO3021" s="181"/>
      <c r="BS3021" s="181"/>
    </row>
    <row r="3022" spans="41:71">
      <c r="AO3022" s="38">
        <f t="shared" si="440"/>
        <v>0</v>
      </c>
      <c r="AP3022" s="38">
        <f t="shared" si="441"/>
        <v>0</v>
      </c>
      <c r="AR3022" s="181"/>
      <c r="AS3022" s="181"/>
      <c r="AT3022" s="181"/>
      <c r="AU3022" s="181"/>
      <c r="AY3022" s="181"/>
      <c r="BB3022" s="181"/>
      <c r="BC3022" s="181"/>
      <c r="BD3022" s="181"/>
      <c r="BE3022" s="181"/>
      <c r="BI3022" s="181"/>
      <c r="BL3022" s="181"/>
      <c r="BM3022" s="181"/>
      <c r="BN3022" s="181"/>
      <c r="BO3022" s="181"/>
      <c r="BS3022" s="181"/>
    </row>
    <row r="3023" spans="41:71">
      <c r="AO3023" s="38">
        <f t="shared" si="440"/>
        <v>0</v>
      </c>
      <c r="AP3023" s="38">
        <f t="shared" si="441"/>
        <v>0</v>
      </c>
      <c r="AR3023" s="181"/>
      <c r="AS3023" s="181"/>
      <c r="AT3023" s="181"/>
      <c r="AU3023" s="181"/>
      <c r="AY3023" s="181"/>
      <c r="BB3023" s="181"/>
      <c r="BC3023" s="181"/>
      <c r="BD3023" s="181"/>
      <c r="BE3023" s="181"/>
      <c r="BI3023" s="181"/>
      <c r="BL3023" s="181"/>
      <c r="BM3023" s="181"/>
      <c r="BN3023" s="181"/>
      <c r="BO3023" s="181"/>
      <c r="BS3023" s="181"/>
    </row>
    <row r="3024" spans="41:71">
      <c r="AO3024" s="38">
        <f t="shared" si="440"/>
        <v>0</v>
      </c>
      <c r="AP3024" s="38">
        <f t="shared" si="441"/>
        <v>0</v>
      </c>
      <c r="AR3024" s="181"/>
      <c r="AS3024" s="181"/>
      <c r="AT3024" s="181"/>
      <c r="AU3024" s="181"/>
      <c r="AY3024" s="181"/>
      <c r="BB3024" s="181"/>
      <c r="BC3024" s="181"/>
      <c r="BD3024" s="181"/>
      <c r="BE3024" s="181"/>
      <c r="BI3024" s="181"/>
      <c r="BL3024" s="181"/>
      <c r="BM3024" s="181"/>
      <c r="BN3024" s="181"/>
      <c r="BO3024" s="181"/>
      <c r="BS3024" s="181"/>
    </row>
    <row r="3025" spans="41:71">
      <c r="AO3025" s="38">
        <f t="shared" si="440"/>
        <v>0</v>
      </c>
      <c r="AP3025" s="38">
        <f t="shared" si="441"/>
        <v>0</v>
      </c>
      <c r="AR3025" s="181"/>
      <c r="AS3025" s="181"/>
      <c r="AT3025" s="181"/>
      <c r="AU3025" s="181"/>
      <c r="AY3025" s="181"/>
      <c r="BB3025" s="181"/>
      <c r="BC3025" s="181"/>
      <c r="BD3025" s="181"/>
      <c r="BE3025" s="181"/>
      <c r="BI3025" s="181"/>
      <c r="BL3025" s="181"/>
      <c r="BM3025" s="181"/>
      <c r="BN3025" s="181"/>
      <c r="BO3025" s="181"/>
      <c r="BS3025" s="181"/>
    </row>
    <row r="3026" spans="41:71">
      <c r="AO3026" s="38">
        <f t="shared" si="440"/>
        <v>0</v>
      </c>
      <c r="AP3026" s="38">
        <f t="shared" si="441"/>
        <v>0</v>
      </c>
      <c r="AR3026" s="181"/>
      <c r="AS3026" s="181"/>
      <c r="AT3026" s="181"/>
      <c r="AU3026" s="181"/>
      <c r="AY3026" s="181"/>
      <c r="BB3026" s="181"/>
      <c r="BC3026" s="181"/>
      <c r="BD3026" s="181"/>
      <c r="BE3026" s="181"/>
      <c r="BI3026" s="181"/>
      <c r="BL3026" s="181"/>
      <c r="BM3026" s="181"/>
      <c r="BN3026" s="181"/>
      <c r="BO3026" s="181"/>
      <c r="BS3026" s="181"/>
    </row>
    <row r="3027" spans="41:71">
      <c r="AO3027" s="38">
        <f t="shared" si="440"/>
        <v>0</v>
      </c>
      <c r="AP3027" s="38">
        <f t="shared" si="441"/>
        <v>0</v>
      </c>
      <c r="AR3027" s="181"/>
      <c r="AS3027" s="181"/>
      <c r="AT3027" s="181"/>
      <c r="AU3027" s="181"/>
      <c r="AY3027" s="181"/>
      <c r="BB3027" s="181"/>
      <c r="BC3027" s="181"/>
      <c r="BD3027" s="181"/>
      <c r="BE3027" s="181"/>
      <c r="BI3027" s="181"/>
      <c r="BL3027" s="181"/>
      <c r="BM3027" s="181"/>
      <c r="BN3027" s="181"/>
      <c r="BO3027" s="181"/>
      <c r="BS3027" s="181"/>
    </row>
    <row r="3028" spans="41:71">
      <c r="AO3028" s="38">
        <f t="shared" si="440"/>
        <v>0</v>
      </c>
      <c r="AP3028" s="38">
        <f t="shared" si="441"/>
        <v>0</v>
      </c>
      <c r="AR3028" s="181"/>
      <c r="AS3028" s="181"/>
      <c r="AT3028" s="181"/>
      <c r="AU3028" s="181"/>
      <c r="AY3028" s="181"/>
      <c r="BB3028" s="181"/>
      <c r="BC3028" s="181"/>
      <c r="BD3028" s="181"/>
      <c r="BE3028" s="181"/>
      <c r="BI3028" s="181"/>
      <c r="BL3028" s="181"/>
      <c r="BM3028" s="181"/>
      <c r="BN3028" s="181"/>
      <c r="BO3028" s="181"/>
      <c r="BS3028" s="181"/>
    </row>
    <row r="3029" spans="41:71">
      <c r="AO3029" s="38">
        <f t="shared" si="440"/>
        <v>0</v>
      </c>
      <c r="AP3029" s="38">
        <f t="shared" si="441"/>
        <v>0</v>
      </c>
      <c r="AR3029" s="181"/>
      <c r="AS3029" s="181"/>
      <c r="AT3029" s="181"/>
      <c r="AU3029" s="181"/>
      <c r="AY3029" s="181"/>
      <c r="BB3029" s="181"/>
      <c r="BC3029" s="181"/>
      <c r="BD3029" s="181"/>
      <c r="BE3029" s="181"/>
      <c r="BI3029" s="181"/>
      <c r="BL3029" s="181"/>
      <c r="BM3029" s="181"/>
      <c r="BN3029" s="181"/>
      <c r="BO3029" s="181"/>
      <c r="BS3029" s="181"/>
    </row>
    <row r="3030" spans="41:71">
      <c r="AO3030" s="38">
        <f t="shared" si="440"/>
        <v>0</v>
      </c>
      <c r="AP3030" s="38">
        <f t="shared" si="441"/>
        <v>0</v>
      </c>
      <c r="AR3030" s="181"/>
      <c r="AS3030" s="181"/>
      <c r="AT3030" s="181"/>
      <c r="AU3030" s="181"/>
      <c r="AY3030" s="181"/>
      <c r="BB3030" s="181"/>
      <c r="BC3030" s="181"/>
      <c r="BD3030" s="181"/>
      <c r="BE3030" s="181"/>
      <c r="BI3030" s="181"/>
      <c r="BL3030" s="181"/>
      <c r="BM3030" s="181"/>
      <c r="BN3030" s="181"/>
      <c r="BO3030" s="181"/>
      <c r="BS3030" s="181"/>
    </row>
    <row r="3031" spans="41:71">
      <c r="AO3031" s="38">
        <f t="shared" si="440"/>
        <v>0</v>
      </c>
      <c r="AP3031" s="38">
        <f t="shared" si="441"/>
        <v>0</v>
      </c>
      <c r="AR3031" s="181"/>
      <c r="AS3031" s="181"/>
      <c r="AT3031" s="181"/>
      <c r="AU3031" s="181"/>
      <c r="AY3031" s="181"/>
      <c r="BB3031" s="181"/>
      <c r="BC3031" s="181"/>
      <c r="BD3031" s="181"/>
      <c r="BE3031" s="181"/>
      <c r="BI3031" s="181"/>
      <c r="BL3031" s="181"/>
      <c r="BM3031" s="181"/>
      <c r="BN3031" s="181"/>
      <c r="BO3031" s="181"/>
      <c r="BS3031" s="181"/>
    </row>
    <row r="3032" spans="41:71">
      <c r="AO3032" s="38">
        <f t="shared" si="440"/>
        <v>0</v>
      </c>
      <c r="AP3032" s="38">
        <f t="shared" si="441"/>
        <v>0</v>
      </c>
      <c r="AR3032" s="181"/>
      <c r="AS3032" s="181"/>
      <c r="AT3032" s="181"/>
      <c r="AU3032" s="181"/>
      <c r="AY3032" s="181"/>
      <c r="BB3032" s="181"/>
      <c r="BC3032" s="181"/>
      <c r="BD3032" s="181"/>
      <c r="BE3032" s="181"/>
      <c r="BI3032" s="181"/>
      <c r="BL3032" s="181"/>
      <c r="BM3032" s="181"/>
      <c r="BN3032" s="181"/>
      <c r="BO3032" s="181"/>
      <c r="BS3032" s="181"/>
    </row>
    <row r="3033" spans="41:71">
      <c r="AO3033" s="38">
        <f t="shared" si="440"/>
        <v>0</v>
      </c>
      <c r="AP3033" s="38">
        <f t="shared" si="441"/>
        <v>0</v>
      </c>
      <c r="AR3033" s="181"/>
      <c r="AS3033" s="181"/>
      <c r="AT3033" s="181"/>
      <c r="AU3033" s="181"/>
      <c r="AY3033" s="181"/>
      <c r="BB3033" s="181"/>
      <c r="BC3033" s="181"/>
      <c r="BD3033" s="181"/>
      <c r="BE3033" s="181"/>
      <c r="BI3033" s="181"/>
      <c r="BL3033" s="181"/>
      <c r="BM3033" s="181"/>
      <c r="BN3033" s="181"/>
      <c r="BO3033" s="181"/>
      <c r="BS3033" s="181"/>
    </row>
    <row r="3034" spans="41:71">
      <c r="AO3034" s="38">
        <f t="shared" si="440"/>
        <v>0</v>
      </c>
      <c r="AP3034" s="38">
        <f t="shared" si="441"/>
        <v>0</v>
      </c>
      <c r="AR3034" s="181"/>
      <c r="AS3034" s="181"/>
      <c r="AT3034" s="181"/>
      <c r="AU3034" s="181"/>
      <c r="AY3034" s="181"/>
      <c r="BB3034" s="181"/>
      <c r="BC3034" s="181"/>
      <c r="BD3034" s="181"/>
      <c r="BE3034" s="181"/>
      <c r="BI3034" s="181"/>
      <c r="BL3034" s="181"/>
      <c r="BM3034" s="181"/>
      <c r="BN3034" s="181"/>
      <c r="BO3034" s="181"/>
      <c r="BS3034" s="181"/>
    </row>
    <row r="3035" spans="41:71">
      <c r="AO3035" s="38">
        <f t="shared" si="440"/>
        <v>0</v>
      </c>
      <c r="AP3035" s="38">
        <f t="shared" si="441"/>
        <v>0</v>
      </c>
      <c r="AR3035" s="181"/>
      <c r="AS3035" s="181"/>
      <c r="AT3035" s="181"/>
      <c r="AU3035" s="181"/>
      <c r="AY3035" s="181"/>
      <c r="BB3035" s="181"/>
      <c r="BC3035" s="181"/>
      <c r="BD3035" s="181"/>
      <c r="BE3035" s="181"/>
      <c r="BI3035" s="181"/>
      <c r="BL3035" s="181"/>
      <c r="BM3035" s="181"/>
      <c r="BN3035" s="181"/>
      <c r="BO3035" s="181"/>
      <c r="BS3035" s="181"/>
    </row>
    <row r="3036" spans="41:71">
      <c r="AO3036" s="38">
        <f t="shared" si="440"/>
        <v>0</v>
      </c>
      <c r="AP3036" s="38">
        <f t="shared" si="441"/>
        <v>0</v>
      </c>
      <c r="AR3036" s="181"/>
      <c r="AS3036" s="181"/>
      <c r="AT3036" s="181"/>
      <c r="AU3036" s="181"/>
      <c r="AY3036" s="181"/>
      <c r="BB3036" s="181"/>
      <c r="BC3036" s="181"/>
      <c r="BD3036" s="181"/>
      <c r="BE3036" s="181"/>
      <c r="BI3036" s="181"/>
      <c r="BL3036" s="181"/>
      <c r="BM3036" s="181"/>
      <c r="BN3036" s="181"/>
      <c r="BO3036" s="181"/>
      <c r="BS3036" s="181"/>
    </row>
    <row r="3037" spans="41:71">
      <c r="AO3037" s="38">
        <f t="shared" si="440"/>
        <v>0</v>
      </c>
      <c r="AP3037" s="38">
        <f t="shared" si="441"/>
        <v>0</v>
      </c>
      <c r="AR3037" s="181"/>
      <c r="AS3037" s="181"/>
      <c r="AT3037" s="181"/>
      <c r="AU3037" s="181"/>
      <c r="AY3037" s="181"/>
      <c r="BB3037" s="181"/>
      <c r="BC3037" s="181"/>
      <c r="BD3037" s="181"/>
      <c r="BE3037" s="181"/>
      <c r="BI3037" s="181"/>
      <c r="BL3037" s="181"/>
      <c r="BM3037" s="181"/>
      <c r="BN3037" s="181"/>
      <c r="BO3037" s="181"/>
      <c r="BS3037" s="181"/>
    </row>
    <row r="3038" spans="41:71">
      <c r="AO3038" s="38">
        <f t="shared" si="440"/>
        <v>0</v>
      </c>
      <c r="AP3038" s="38">
        <f t="shared" si="441"/>
        <v>0</v>
      </c>
      <c r="AR3038" s="181"/>
      <c r="AS3038" s="181"/>
      <c r="AT3038" s="181"/>
      <c r="AU3038" s="181"/>
      <c r="AY3038" s="181"/>
      <c r="BB3038" s="181"/>
      <c r="BC3038" s="181"/>
      <c r="BD3038" s="181"/>
      <c r="BE3038" s="181"/>
      <c r="BI3038" s="181"/>
      <c r="BL3038" s="181"/>
      <c r="BM3038" s="181"/>
      <c r="BN3038" s="181"/>
      <c r="BO3038" s="181"/>
      <c r="BS3038" s="181"/>
    </row>
    <row r="3039" spans="41:71">
      <c r="AO3039" s="38">
        <f t="shared" si="440"/>
        <v>0</v>
      </c>
      <c r="AP3039" s="38">
        <f t="shared" si="441"/>
        <v>0</v>
      </c>
      <c r="AR3039" s="181"/>
      <c r="AS3039" s="181"/>
      <c r="AT3039" s="181"/>
      <c r="AU3039" s="181"/>
      <c r="AY3039" s="181"/>
      <c r="BB3039" s="181"/>
      <c r="BC3039" s="181"/>
      <c r="BD3039" s="181"/>
      <c r="BE3039" s="181"/>
      <c r="BI3039" s="181"/>
      <c r="BL3039" s="181"/>
      <c r="BM3039" s="181"/>
      <c r="BN3039" s="181"/>
      <c r="BO3039" s="181"/>
      <c r="BS3039" s="181"/>
    </row>
    <row r="3040" spans="41:71">
      <c r="AO3040" s="38">
        <f t="shared" si="440"/>
        <v>0</v>
      </c>
      <c r="AP3040" s="38">
        <f t="shared" si="441"/>
        <v>0</v>
      </c>
      <c r="AR3040" s="181"/>
      <c r="AS3040" s="181"/>
      <c r="AT3040" s="181"/>
      <c r="AU3040" s="181"/>
      <c r="AY3040" s="181"/>
      <c r="BB3040" s="181"/>
      <c r="BC3040" s="181"/>
      <c r="BD3040" s="181"/>
      <c r="BE3040" s="181"/>
      <c r="BI3040" s="181"/>
      <c r="BL3040" s="181"/>
      <c r="BM3040" s="181"/>
      <c r="BN3040" s="181"/>
      <c r="BO3040" s="181"/>
      <c r="BS3040" s="181"/>
    </row>
    <row r="3041" spans="41:71">
      <c r="AO3041" s="38">
        <f t="shared" si="440"/>
        <v>0</v>
      </c>
      <c r="AP3041" s="38">
        <f t="shared" si="441"/>
        <v>0</v>
      </c>
      <c r="AR3041" s="181"/>
      <c r="AS3041" s="181"/>
      <c r="AT3041" s="181"/>
      <c r="AU3041" s="181"/>
      <c r="AY3041" s="181"/>
      <c r="BB3041" s="181"/>
      <c r="BC3041" s="181"/>
      <c r="BD3041" s="181"/>
      <c r="BE3041" s="181"/>
      <c r="BI3041" s="181"/>
      <c r="BL3041" s="181"/>
      <c r="BM3041" s="181"/>
      <c r="BN3041" s="181"/>
      <c r="BO3041" s="181"/>
      <c r="BS3041" s="181"/>
    </row>
    <row r="3042" spans="41:71">
      <c r="AO3042" s="38">
        <f t="shared" si="440"/>
        <v>0</v>
      </c>
      <c r="AP3042" s="38">
        <f t="shared" si="441"/>
        <v>0</v>
      </c>
      <c r="AR3042" s="181"/>
      <c r="AS3042" s="181"/>
      <c r="AT3042" s="181"/>
      <c r="AU3042" s="181"/>
      <c r="AY3042" s="181"/>
      <c r="BB3042" s="181"/>
      <c r="BC3042" s="181"/>
      <c r="BD3042" s="181"/>
      <c r="BE3042" s="181"/>
      <c r="BI3042" s="181"/>
      <c r="BL3042" s="181"/>
      <c r="BM3042" s="181"/>
      <c r="BN3042" s="181"/>
      <c r="BO3042" s="181"/>
      <c r="BS3042" s="181"/>
    </row>
    <row r="3043" spans="41:71">
      <c r="AO3043" s="38">
        <f t="shared" si="440"/>
        <v>0</v>
      </c>
      <c r="AP3043" s="38">
        <f t="shared" si="441"/>
        <v>0</v>
      </c>
      <c r="AR3043" s="181"/>
      <c r="AS3043" s="181"/>
      <c r="AT3043" s="181"/>
      <c r="AU3043" s="181"/>
      <c r="AY3043" s="181"/>
      <c r="BB3043" s="181"/>
      <c r="BC3043" s="181"/>
      <c r="BD3043" s="181"/>
      <c r="BE3043" s="181"/>
      <c r="BI3043" s="181"/>
      <c r="BL3043" s="181"/>
      <c r="BM3043" s="181"/>
      <c r="BN3043" s="181"/>
      <c r="BO3043" s="181"/>
      <c r="BS3043" s="181"/>
    </row>
    <row r="3044" spans="41:71">
      <c r="AO3044" s="38">
        <f t="shared" si="440"/>
        <v>0</v>
      </c>
      <c r="AP3044" s="38">
        <f t="shared" si="441"/>
        <v>0</v>
      </c>
      <c r="AR3044" s="181"/>
      <c r="AS3044" s="181"/>
      <c r="AT3044" s="181"/>
      <c r="AU3044" s="181"/>
      <c r="AY3044" s="181"/>
      <c r="BB3044" s="181"/>
      <c r="BC3044" s="181"/>
      <c r="BD3044" s="181"/>
      <c r="BE3044" s="181"/>
      <c r="BI3044" s="181"/>
      <c r="BL3044" s="181"/>
      <c r="BM3044" s="181"/>
      <c r="BN3044" s="181"/>
      <c r="BO3044" s="181"/>
      <c r="BS3044" s="181"/>
    </row>
    <row r="3045" spans="41:71">
      <c r="AO3045" s="38">
        <f t="shared" si="440"/>
        <v>0</v>
      </c>
      <c r="AP3045" s="38">
        <f t="shared" si="441"/>
        <v>0</v>
      </c>
      <c r="AR3045" s="181"/>
      <c r="AS3045" s="181"/>
      <c r="AT3045" s="181"/>
      <c r="AU3045" s="181"/>
      <c r="AY3045" s="181"/>
      <c r="BB3045" s="181"/>
      <c r="BC3045" s="181"/>
      <c r="BD3045" s="181"/>
      <c r="BE3045" s="181"/>
      <c r="BI3045" s="181"/>
      <c r="BL3045" s="181"/>
      <c r="BM3045" s="181"/>
      <c r="BN3045" s="181"/>
      <c r="BO3045" s="181"/>
      <c r="BS3045" s="181"/>
    </row>
    <row r="3046" spans="41:71">
      <c r="AO3046" s="38">
        <f t="shared" si="440"/>
        <v>0</v>
      </c>
      <c r="AP3046" s="38">
        <f t="shared" si="441"/>
        <v>0</v>
      </c>
      <c r="AR3046" s="181"/>
      <c r="AS3046" s="181"/>
      <c r="AT3046" s="181"/>
      <c r="AU3046" s="181"/>
      <c r="AY3046" s="181"/>
      <c r="BB3046" s="181"/>
      <c r="BC3046" s="181"/>
      <c r="BD3046" s="181"/>
      <c r="BE3046" s="181"/>
      <c r="BI3046" s="181"/>
      <c r="BL3046" s="181"/>
      <c r="BM3046" s="181"/>
      <c r="BN3046" s="181"/>
      <c r="BO3046" s="181"/>
      <c r="BS3046" s="181"/>
    </row>
    <row r="3047" spans="41:71">
      <c r="AO3047" s="38">
        <f t="shared" si="440"/>
        <v>0</v>
      </c>
      <c r="AP3047" s="38">
        <f t="shared" si="441"/>
        <v>0</v>
      </c>
      <c r="AR3047" s="181"/>
      <c r="AS3047" s="181"/>
      <c r="AT3047" s="181"/>
      <c r="AU3047" s="181"/>
      <c r="AY3047" s="181"/>
      <c r="BB3047" s="181"/>
      <c r="BC3047" s="181"/>
      <c r="BD3047" s="181"/>
      <c r="BE3047" s="181"/>
      <c r="BI3047" s="181"/>
      <c r="BL3047" s="181"/>
      <c r="BM3047" s="181"/>
      <c r="BN3047" s="181"/>
      <c r="BO3047" s="181"/>
      <c r="BS3047" s="181"/>
    </row>
    <row r="3048" spans="41:71">
      <c r="AO3048" s="38">
        <f t="shared" si="440"/>
        <v>0</v>
      </c>
      <c r="AP3048" s="38">
        <f t="shared" si="441"/>
        <v>0</v>
      </c>
      <c r="AR3048" s="181"/>
      <c r="AS3048" s="181"/>
      <c r="AT3048" s="181"/>
      <c r="AU3048" s="181"/>
      <c r="AY3048" s="181"/>
      <c r="BB3048" s="181"/>
      <c r="BC3048" s="181"/>
      <c r="BD3048" s="181"/>
      <c r="BE3048" s="181"/>
      <c r="BI3048" s="181"/>
      <c r="BL3048" s="181"/>
      <c r="BM3048" s="181"/>
      <c r="BN3048" s="181"/>
      <c r="BO3048" s="181"/>
      <c r="BS3048" s="181"/>
    </row>
    <row r="3049" spans="41:71">
      <c r="AO3049" s="38">
        <f t="shared" si="440"/>
        <v>0</v>
      </c>
      <c r="AP3049" s="38">
        <f t="shared" si="441"/>
        <v>0</v>
      </c>
      <c r="AR3049" s="181"/>
      <c r="AS3049" s="181"/>
      <c r="AT3049" s="181"/>
      <c r="AU3049" s="181"/>
      <c r="AY3049" s="181"/>
      <c r="BB3049" s="181"/>
      <c r="BC3049" s="181"/>
      <c r="BD3049" s="181"/>
      <c r="BE3049" s="181"/>
      <c r="BI3049" s="181"/>
      <c r="BL3049" s="181"/>
      <c r="BM3049" s="181"/>
      <c r="BN3049" s="181"/>
      <c r="BO3049" s="181"/>
      <c r="BS3049" s="181"/>
    </row>
    <row r="3050" spans="41:71">
      <c r="AO3050" s="38">
        <f t="shared" ref="AO3050:AO3113" si="442">B3051+1-1</f>
        <v>0</v>
      </c>
      <c r="AP3050" s="38">
        <f t="shared" ref="AP3050:AP3113" si="443">A3051</f>
        <v>0</v>
      </c>
      <c r="AR3050" s="181"/>
      <c r="AS3050" s="181"/>
      <c r="AT3050" s="181"/>
      <c r="AU3050" s="181"/>
      <c r="AY3050" s="181"/>
      <c r="BB3050" s="181"/>
      <c r="BC3050" s="181"/>
      <c r="BD3050" s="181"/>
      <c r="BE3050" s="181"/>
      <c r="BI3050" s="181"/>
      <c r="BL3050" s="181"/>
      <c r="BM3050" s="181"/>
      <c r="BN3050" s="181"/>
      <c r="BO3050" s="181"/>
      <c r="BS3050" s="181"/>
    </row>
    <row r="3051" spans="41:71">
      <c r="AO3051" s="38">
        <f t="shared" si="442"/>
        <v>0</v>
      </c>
      <c r="AP3051" s="38">
        <f t="shared" si="443"/>
        <v>0</v>
      </c>
      <c r="AR3051" s="181"/>
      <c r="AS3051" s="181"/>
      <c r="AT3051" s="181"/>
      <c r="AU3051" s="181"/>
      <c r="AY3051" s="181"/>
      <c r="BB3051" s="181"/>
      <c r="BC3051" s="181"/>
      <c r="BD3051" s="181"/>
      <c r="BE3051" s="181"/>
      <c r="BI3051" s="181"/>
      <c r="BL3051" s="181"/>
      <c r="BM3051" s="181"/>
      <c r="BN3051" s="181"/>
      <c r="BO3051" s="181"/>
      <c r="BS3051" s="181"/>
    </row>
    <row r="3052" spans="41:71">
      <c r="AO3052" s="38">
        <f t="shared" si="442"/>
        <v>0</v>
      </c>
      <c r="AP3052" s="38">
        <f t="shared" si="443"/>
        <v>0</v>
      </c>
      <c r="AR3052" s="181"/>
      <c r="AS3052" s="181"/>
      <c r="AT3052" s="181"/>
      <c r="AU3052" s="181"/>
      <c r="AY3052" s="181"/>
      <c r="BB3052" s="181"/>
      <c r="BC3052" s="181"/>
      <c r="BD3052" s="181"/>
      <c r="BE3052" s="181"/>
      <c r="BI3052" s="181"/>
      <c r="BL3052" s="181"/>
      <c r="BM3052" s="181"/>
      <c r="BN3052" s="181"/>
      <c r="BO3052" s="181"/>
      <c r="BS3052" s="181"/>
    </row>
    <row r="3053" spans="41:71">
      <c r="AO3053" s="38">
        <f t="shared" si="442"/>
        <v>0</v>
      </c>
      <c r="AP3053" s="38">
        <f t="shared" si="443"/>
        <v>0</v>
      </c>
      <c r="AR3053" s="181"/>
      <c r="AS3053" s="181"/>
      <c r="AT3053" s="181"/>
      <c r="AU3053" s="181"/>
      <c r="AY3053" s="181"/>
      <c r="BB3053" s="181"/>
      <c r="BC3053" s="181"/>
      <c r="BD3053" s="181"/>
      <c r="BE3053" s="181"/>
      <c r="BI3053" s="181"/>
      <c r="BL3053" s="181"/>
      <c r="BM3053" s="181"/>
      <c r="BN3053" s="181"/>
      <c r="BO3053" s="181"/>
      <c r="BS3053" s="181"/>
    </row>
    <row r="3054" spans="41:71">
      <c r="AO3054" s="38">
        <f t="shared" si="442"/>
        <v>0</v>
      </c>
      <c r="AP3054" s="38">
        <f t="shared" si="443"/>
        <v>0</v>
      </c>
      <c r="AR3054" s="181"/>
      <c r="AS3054" s="181"/>
      <c r="AT3054" s="181"/>
      <c r="AU3054" s="181"/>
      <c r="AY3054" s="181"/>
      <c r="BB3054" s="181"/>
      <c r="BC3054" s="181"/>
      <c r="BD3054" s="181"/>
      <c r="BE3054" s="181"/>
      <c r="BI3054" s="181"/>
      <c r="BL3054" s="181"/>
      <c r="BM3054" s="181"/>
      <c r="BN3054" s="181"/>
      <c r="BO3054" s="181"/>
      <c r="BS3054" s="181"/>
    </row>
    <row r="3055" spans="41:71">
      <c r="AO3055" s="38">
        <f t="shared" si="442"/>
        <v>0</v>
      </c>
      <c r="AP3055" s="38">
        <f t="shared" si="443"/>
        <v>0</v>
      </c>
      <c r="AR3055" s="181"/>
      <c r="AS3055" s="181"/>
      <c r="AT3055" s="181"/>
      <c r="AU3055" s="181"/>
      <c r="AY3055" s="181"/>
      <c r="BB3055" s="181"/>
      <c r="BC3055" s="181"/>
      <c r="BD3055" s="181"/>
      <c r="BE3055" s="181"/>
      <c r="BI3055" s="181"/>
      <c r="BL3055" s="181"/>
      <c r="BM3055" s="181"/>
      <c r="BN3055" s="181"/>
      <c r="BO3055" s="181"/>
      <c r="BS3055" s="181"/>
    </row>
    <row r="3056" spans="41:71">
      <c r="AO3056" s="38">
        <f t="shared" si="442"/>
        <v>0</v>
      </c>
      <c r="AP3056" s="38">
        <f t="shared" si="443"/>
        <v>0</v>
      </c>
      <c r="AR3056" s="181"/>
      <c r="AS3056" s="181"/>
      <c r="AT3056" s="181"/>
      <c r="AU3056" s="181"/>
      <c r="AY3056" s="181"/>
      <c r="BB3056" s="181"/>
      <c r="BC3056" s="181"/>
      <c r="BD3056" s="181"/>
      <c r="BE3056" s="181"/>
      <c r="BI3056" s="181"/>
      <c r="BL3056" s="181"/>
      <c r="BM3056" s="181"/>
      <c r="BN3056" s="181"/>
      <c r="BO3056" s="181"/>
      <c r="BS3056" s="181"/>
    </row>
    <row r="3057" spans="41:71">
      <c r="AO3057" s="38">
        <f t="shared" si="442"/>
        <v>0</v>
      </c>
      <c r="AP3057" s="38">
        <f t="shared" si="443"/>
        <v>0</v>
      </c>
      <c r="AR3057" s="181"/>
      <c r="AS3057" s="181"/>
      <c r="AT3057" s="181"/>
      <c r="AU3057" s="181"/>
      <c r="AY3057" s="181"/>
      <c r="BB3057" s="181"/>
      <c r="BC3057" s="181"/>
      <c r="BD3057" s="181"/>
      <c r="BE3057" s="181"/>
      <c r="BI3057" s="181"/>
      <c r="BL3057" s="181"/>
      <c r="BM3057" s="181"/>
      <c r="BN3057" s="181"/>
      <c r="BO3057" s="181"/>
      <c r="BS3057" s="181"/>
    </row>
    <row r="3058" spans="41:71">
      <c r="AO3058" s="38">
        <f t="shared" si="442"/>
        <v>0</v>
      </c>
      <c r="AP3058" s="38">
        <f t="shared" si="443"/>
        <v>0</v>
      </c>
      <c r="AR3058" s="181"/>
      <c r="AS3058" s="181"/>
      <c r="AT3058" s="181"/>
      <c r="AU3058" s="181"/>
      <c r="AY3058" s="181"/>
      <c r="BB3058" s="181"/>
      <c r="BC3058" s="181"/>
      <c r="BD3058" s="181"/>
      <c r="BE3058" s="181"/>
      <c r="BI3058" s="181"/>
      <c r="BL3058" s="181"/>
      <c r="BM3058" s="181"/>
      <c r="BN3058" s="181"/>
      <c r="BO3058" s="181"/>
      <c r="BS3058" s="181"/>
    </row>
    <row r="3059" spans="41:71">
      <c r="AO3059" s="38">
        <f t="shared" si="442"/>
        <v>0</v>
      </c>
      <c r="AP3059" s="38">
        <f t="shared" si="443"/>
        <v>0</v>
      </c>
      <c r="AR3059" s="181"/>
      <c r="AS3059" s="181"/>
      <c r="AT3059" s="181"/>
      <c r="AU3059" s="181"/>
      <c r="AY3059" s="181"/>
      <c r="BB3059" s="181"/>
      <c r="BC3059" s="181"/>
      <c r="BD3059" s="181"/>
      <c r="BE3059" s="181"/>
      <c r="BI3059" s="181"/>
      <c r="BL3059" s="181"/>
      <c r="BM3059" s="181"/>
      <c r="BN3059" s="181"/>
      <c r="BO3059" s="181"/>
      <c r="BS3059" s="181"/>
    </row>
    <row r="3060" spans="41:71">
      <c r="AO3060" s="38">
        <f t="shared" si="442"/>
        <v>0</v>
      </c>
      <c r="AP3060" s="38">
        <f t="shared" si="443"/>
        <v>0</v>
      </c>
      <c r="AR3060" s="181"/>
      <c r="AS3060" s="181"/>
      <c r="AT3060" s="181"/>
      <c r="AU3060" s="181"/>
      <c r="AY3060" s="181"/>
      <c r="BB3060" s="181"/>
      <c r="BC3060" s="181"/>
      <c r="BD3060" s="181"/>
      <c r="BE3060" s="181"/>
      <c r="BI3060" s="181"/>
      <c r="BL3060" s="181"/>
      <c r="BM3060" s="181"/>
      <c r="BN3060" s="181"/>
      <c r="BO3060" s="181"/>
      <c r="BS3060" s="181"/>
    </row>
    <row r="3061" spans="41:71">
      <c r="AO3061" s="38">
        <f t="shared" si="442"/>
        <v>0</v>
      </c>
      <c r="AP3061" s="38">
        <f t="shared" si="443"/>
        <v>0</v>
      </c>
      <c r="AR3061" s="181"/>
      <c r="AS3061" s="181"/>
      <c r="AT3061" s="181"/>
      <c r="AU3061" s="181"/>
      <c r="AY3061" s="181"/>
      <c r="BB3061" s="181"/>
      <c r="BC3061" s="181"/>
      <c r="BD3061" s="181"/>
      <c r="BE3061" s="181"/>
      <c r="BI3061" s="181"/>
      <c r="BL3061" s="181"/>
      <c r="BM3061" s="181"/>
      <c r="BN3061" s="181"/>
      <c r="BO3061" s="181"/>
      <c r="BS3061" s="181"/>
    </row>
    <row r="3062" spans="41:71">
      <c r="AO3062" s="38">
        <f t="shared" si="442"/>
        <v>0</v>
      </c>
      <c r="AP3062" s="38">
        <f t="shared" si="443"/>
        <v>0</v>
      </c>
      <c r="AR3062" s="181"/>
      <c r="AS3062" s="181"/>
      <c r="AT3062" s="181"/>
      <c r="AU3062" s="181"/>
      <c r="AY3062" s="181"/>
      <c r="BB3062" s="181"/>
      <c r="BC3062" s="181"/>
      <c r="BD3062" s="181"/>
      <c r="BE3062" s="181"/>
      <c r="BI3062" s="181"/>
      <c r="BL3062" s="181"/>
      <c r="BM3062" s="181"/>
      <c r="BN3062" s="181"/>
      <c r="BO3062" s="181"/>
      <c r="BS3062" s="181"/>
    </row>
    <row r="3063" spans="41:71">
      <c r="AO3063" s="38">
        <f t="shared" si="442"/>
        <v>0</v>
      </c>
      <c r="AP3063" s="38">
        <f t="shared" si="443"/>
        <v>0</v>
      </c>
      <c r="AR3063" s="181"/>
      <c r="AS3063" s="181"/>
      <c r="AT3063" s="181"/>
      <c r="AU3063" s="181"/>
      <c r="AY3063" s="181"/>
      <c r="BB3063" s="181"/>
      <c r="BC3063" s="181"/>
      <c r="BD3063" s="181"/>
      <c r="BE3063" s="181"/>
      <c r="BI3063" s="181"/>
      <c r="BL3063" s="181"/>
      <c r="BM3063" s="181"/>
      <c r="BN3063" s="181"/>
      <c r="BO3063" s="181"/>
      <c r="BS3063" s="181"/>
    </row>
    <row r="3064" spans="41:71">
      <c r="AO3064" s="38">
        <f t="shared" si="442"/>
        <v>0</v>
      </c>
      <c r="AP3064" s="38">
        <f t="shared" si="443"/>
        <v>0</v>
      </c>
      <c r="AR3064" s="181"/>
      <c r="AS3064" s="181"/>
      <c r="AT3064" s="181"/>
      <c r="AU3064" s="181"/>
      <c r="AY3064" s="181"/>
      <c r="BB3064" s="181"/>
      <c r="BC3064" s="181"/>
      <c r="BD3064" s="181"/>
      <c r="BE3064" s="181"/>
      <c r="BI3064" s="181"/>
      <c r="BL3064" s="181"/>
      <c r="BM3064" s="181"/>
      <c r="BN3064" s="181"/>
      <c r="BO3064" s="181"/>
      <c r="BS3064" s="181"/>
    </row>
    <row r="3065" spans="41:71">
      <c r="AO3065" s="38">
        <f t="shared" si="442"/>
        <v>0</v>
      </c>
      <c r="AP3065" s="38">
        <f t="shared" si="443"/>
        <v>0</v>
      </c>
      <c r="AR3065" s="181"/>
      <c r="AS3065" s="181"/>
      <c r="AT3065" s="181"/>
      <c r="AU3065" s="181"/>
      <c r="AY3065" s="181"/>
      <c r="BB3065" s="181"/>
      <c r="BC3065" s="181"/>
      <c r="BD3065" s="181"/>
      <c r="BE3065" s="181"/>
      <c r="BI3065" s="181"/>
      <c r="BL3065" s="181"/>
      <c r="BM3065" s="181"/>
      <c r="BN3065" s="181"/>
      <c r="BO3065" s="181"/>
      <c r="BS3065" s="181"/>
    </row>
    <row r="3066" spans="41:71">
      <c r="AO3066" s="38">
        <f t="shared" si="442"/>
        <v>0</v>
      </c>
      <c r="AP3066" s="38">
        <f t="shared" si="443"/>
        <v>0</v>
      </c>
      <c r="AR3066" s="181"/>
      <c r="AS3066" s="181"/>
      <c r="AT3066" s="181"/>
      <c r="AU3066" s="181"/>
      <c r="AY3066" s="181"/>
      <c r="BB3066" s="181"/>
      <c r="BC3066" s="181"/>
      <c r="BD3066" s="181"/>
      <c r="BE3066" s="181"/>
      <c r="BI3066" s="181"/>
      <c r="BL3066" s="181"/>
      <c r="BM3066" s="181"/>
      <c r="BN3066" s="181"/>
      <c r="BO3066" s="181"/>
      <c r="BS3066" s="181"/>
    </row>
    <row r="3067" spans="41:71">
      <c r="AO3067" s="38">
        <f t="shared" si="442"/>
        <v>0</v>
      </c>
      <c r="AP3067" s="38">
        <f t="shared" si="443"/>
        <v>0</v>
      </c>
      <c r="AR3067" s="181"/>
      <c r="AS3067" s="181"/>
      <c r="AT3067" s="181"/>
      <c r="AU3067" s="181"/>
      <c r="AY3067" s="181"/>
      <c r="BB3067" s="181"/>
      <c r="BC3067" s="181"/>
      <c r="BD3067" s="181"/>
      <c r="BE3067" s="181"/>
      <c r="BI3067" s="181"/>
      <c r="BL3067" s="181"/>
      <c r="BM3067" s="181"/>
      <c r="BN3067" s="181"/>
      <c r="BO3067" s="181"/>
      <c r="BS3067" s="181"/>
    </row>
    <row r="3068" spans="41:71">
      <c r="AO3068" s="38">
        <f t="shared" si="442"/>
        <v>0</v>
      </c>
      <c r="AP3068" s="38">
        <f t="shared" si="443"/>
        <v>0</v>
      </c>
      <c r="AR3068" s="181"/>
      <c r="AS3068" s="181"/>
      <c r="AT3068" s="181"/>
      <c r="AU3068" s="181"/>
      <c r="AY3068" s="181"/>
      <c r="BB3068" s="181"/>
      <c r="BC3068" s="181"/>
      <c r="BD3068" s="181"/>
      <c r="BE3068" s="181"/>
      <c r="BI3068" s="181"/>
      <c r="BL3068" s="181"/>
      <c r="BM3068" s="181"/>
      <c r="BN3068" s="181"/>
      <c r="BO3068" s="181"/>
      <c r="BS3068" s="181"/>
    </row>
    <row r="3069" spans="41:71">
      <c r="AO3069" s="38">
        <f t="shared" si="442"/>
        <v>0</v>
      </c>
      <c r="AP3069" s="38">
        <f t="shared" si="443"/>
        <v>0</v>
      </c>
      <c r="AR3069" s="181"/>
      <c r="AS3069" s="181"/>
      <c r="AT3069" s="181"/>
      <c r="AU3069" s="181"/>
      <c r="AY3069" s="181"/>
      <c r="BB3069" s="181"/>
      <c r="BC3069" s="181"/>
      <c r="BD3069" s="181"/>
      <c r="BE3069" s="181"/>
      <c r="BI3069" s="181"/>
      <c r="BL3069" s="181"/>
      <c r="BM3069" s="181"/>
      <c r="BN3069" s="181"/>
      <c r="BO3069" s="181"/>
      <c r="BS3069" s="181"/>
    </row>
    <row r="3070" spans="41:71">
      <c r="AO3070" s="38">
        <f t="shared" si="442"/>
        <v>0</v>
      </c>
      <c r="AP3070" s="38">
        <f t="shared" si="443"/>
        <v>0</v>
      </c>
      <c r="AR3070" s="181"/>
      <c r="AS3070" s="181"/>
      <c r="AT3070" s="181"/>
      <c r="AU3070" s="181"/>
      <c r="AY3070" s="181"/>
      <c r="BB3070" s="181"/>
      <c r="BC3070" s="181"/>
      <c r="BD3070" s="181"/>
      <c r="BE3070" s="181"/>
      <c r="BI3070" s="181"/>
      <c r="BL3070" s="181"/>
      <c r="BM3070" s="181"/>
      <c r="BN3070" s="181"/>
      <c r="BO3070" s="181"/>
      <c r="BS3070" s="181"/>
    </row>
    <row r="3071" spans="41:71">
      <c r="AO3071" s="38">
        <f t="shared" si="442"/>
        <v>0</v>
      </c>
      <c r="AP3071" s="38">
        <f t="shared" si="443"/>
        <v>0</v>
      </c>
      <c r="AR3071" s="181"/>
      <c r="AS3071" s="181"/>
      <c r="AT3071" s="181"/>
      <c r="AU3071" s="181"/>
      <c r="AY3071" s="181"/>
      <c r="BB3071" s="181"/>
      <c r="BC3071" s="181"/>
      <c r="BD3071" s="181"/>
      <c r="BE3071" s="181"/>
      <c r="BI3071" s="181"/>
      <c r="BL3071" s="181"/>
      <c r="BM3071" s="181"/>
      <c r="BN3071" s="181"/>
      <c r="BO3071" s="181"/>
      <c r="BS3071" s="181"/>
    </row>
    <row r="3072" spans="41:71">
      <c r="AO3072" s="38">
        <f t="shared" si="442"/>
        <v>0</v>
      </c>
      <c r="AP3072" s="38">
        <f t="shared" si="443"/>
        <v>0</v>
      </c>
      <c r="AR3072" s="181"/>
      <c r="AS3072" s="181"/>
      <c r="AT3072" s="181"/>
      <c r="AU3072" s="181"/>
      <c r="AY3072" s="181"/>
      <c r="BB3072" s="181"/>
      <c r="BC3072" s="181"/>
      <c r="BD3072" s="181"/>
      <c r="BE3072" s="181"/>
      <c r="BI3072" s="181"/>
      <c r="BL3072" s="181"/>
      <c r="BM3072" s="181"/>
      <c r="BN3072" s="181"/>
      <c r="BO3072" s="181"/>
      <c r="BS3072" s="181"/>
    </row>
    <row r="3073" spans="41:71">
      <c r="AO3073" s="38">
        <f t="shared" si="442"/>
        <v>0</v>
      </c>
      <c r="AP3073" s="38">
        <f t="shared" si="443"/>
        <v>0</v>
      </c>
      <c r="AR3073" s="181"/>
      <c r="AS3073" s="181"/>
      <c r="AT3073" s="181"/>
      <c r="AU3073" s="181"/>
      <c r="AY3073" s="181"/>
      <c r="BB3073" s="181"/>
      <c r="BC3073" s="181"/>
      <c r="BD3073" s="181"/>
      <c r="BE3073" s="181"/>
      <c r="BI3073" s="181"/>
      <c r="BL3073" s="181"/>
      <c r="BM3073" s="181"/>
      <c r="BN3073" s="181"/>
      <c r="BO3073" s="181"/>
      <c r="BS3073" s="181"/>
    </row>
    <row r="3074" spans="41:71">
      <c r="AO3074" s="38">
        <f t="shared" si="442"/>
        <v>0</v>
      </c>
      <c r="AP3074" s="38">
        <f t="shared" si="443"/>
        <v>0</v>
      </c>
      <c r="AR3074" s="181"/>
      <c r="AS3074" s="181"/>
      <c r="AT3074" s="181"/>
      <c r="AU3074" s="181"/>
      <c r="AY3074" s="181"/>
      <c r="BB3074" s="181"/>
      <c r="BC3074" s="181"/>
      <c r="BD3074" s="181"/>
      <c r="BE3074" s="181"/>
      <c r="BI3074" s="181"/>
      <c r="BL3074" s="181"/>
      <c r="BM3074" s="181"/>
      <c r="BN3074" s="181"/>
      <c r="BO3074" s="181"/>
      <c r="BS3074" s="181"/>
    </row>
    <row r="3075" spans="41:71">
      <c r="AO3075" s="38">
        <f t="shared" si="442"/>
        <v>0</v>
      </c>
      <c r="AP3075" s="38">
        <f t="shared" si="443"/>
        <v>0</v>
      </c>
      <c r="AR3075" s="181"/>
      <c r="AS3075" s="181"/>
      <c r="AT3075" s="181"/>
      <c r="AU3075" s="181"/>
      <c r="AY3075" s="181"/>
      <c r="BB3075" s="181"/>
      <c r="BC3075" s="181"/>
      <c r="BD3075" s="181"/>
      <c r="BE3075" s="181"/>
      <c r="BI3075" s="181"/>
      <c r="BL3075" s="181"/>
      <c r="BM3075" s="181"/>
      <c r="BN3075" s="181"/>
      <c r="BO3075" s="181"/>
      <c r="BS3075" s="181"/>
    </row>
    <row r="3076" spans="41:71">
      <c r="AO3076" s="38">
        <f t="shared" si="442"/>
        <v>0</v>
      </c>
      <c r="AP3076" s="38">
        <f t="shared" si="443"/>
        <v>0</v>
      </c>
      <c r="AR3076" s="181"/>
      <c r="AS3076" s="181"/>
      <c r="AT3076" s="181"/>
      <c r="AU3076" s="181"/>
      <c r="AY3076" s="181"/>
      <c r="BB3076" s="181"/>
      <c r="BC3076" s="181"/>
      <c r="BD3076" s="181"/>
      <c r="BE3076" s="181"/>
      <c r="BI3076" s="181"/>
      <c r="BL3076" s="181"/>
      <c r="BM3076" s="181"/>
      <c r="BN3076" s="181"/>
      <c r="BO3076" s="181"/>
      <c r="BS3076" s="181"/>
    </row>
    <row r="3077" spans="41:71">
      <c r="AO3077" s="38">
        <f t="shared" si="442"/>
        <v>0</v>
      </c>
      <c r="AP3077" s="38">
        <f t="shared" si="443"/>
        <v>0</v>
      </c>
      <c r="AR3077" s="181"/>
      <c r="AS3077" s="181"/>
      <c r="AT3077" s="181"/>
      <c r="AU3077" s="181"/>
      <c r="AY3077" s="181"/>
      <c r="BB3077" s="181"/>
      <c r="BC3077" s="181"/>
      <c r="BD3077" s="181"/>
      <c r="BE3077" s="181"/>
      <c r="BI3077" s="181"/>
      <c r="BL3077" s="181"/>
      <c r="BM3077" s="181"/>
      <c r="BN3077" s="181"/>
      <c r="BO3077" s="181"/>
      <c r="BS3077" s="181"/>
    </row>
    <row r="3078" spans="41:71">
      <c r="AO3078" s="38">
        <f t="shared" si="442"/>
        <v>0</v>
      </c>
      <c r="AP3078" s="38">
        <f t="shared" si="443"/>
        <v>0</v>
      </c>
      <c r="AR3078" s="181"/>
      <c r="AS3078" s="181"/>
      <c r="AT3078" s="181"/>
      <c r="AU3078" s="181"/>
      <c r="AY3078" s="181"/>
      <c r="BB3078" s="181"/>
      <c r="BC3078" s="181"/>
      <c r="BD3078" s="181"/>
      <c r="BE3078" s="181"/>
      <c r="BI3078" s="181"/>
      <c r="BL3078" s="181"/>
      <c r="BM3078" s="181"/>
      <c r="BN3078" s="181"/>
      <c r="BO3078" s="181"/>
      <c r="BS3078" s="181"/>
    </row>
    <row r="3079" spans="41:71">
      <c r="AO3079" s="38">
        <f t="shared" si="442"/>
        <v>0</v>
      </c>
      <c r="AP3079" s="38">
        <f t="shared" si="443"/>
        <v>0</v>
      </c>
      <c r="AR3079" s="181"/>
      <c r="AS3079" s="181"/>
      <c r="AT3079" s="181"/>
      <c r="AU3079" s="181"/>
      <c r="AY3079" s="181"/>
      <c r="BB3079" s="181"/>
      <c r="BC3079" s="181"/>
      <c r="BD3079" s="181"/>
      <c r="BE3079" s="181"/>
      <c r="BI3079" s="181"/>
      <c r="BL3079" s="181"/>
      <c r="BM3079" s="181"/>
      <c r="BN3079" s="181"/>
      <c r="BO3079" s="181"/>
      <c r="BS3079" s="181"/>
    </row>
    <row r="3080" spans="41:71">
      <c r="AO3080" s="38">
        <f t="shared" si="442"/>
        <v>0</v>
      </c>
      <c r="AP3080" s="38">
        <f t="shared" si="443"/>
        <v>0</v>
      </c>
      <c r="AR3080" s="181"/>
      <c r="AS3080" s="181"/>
      <c r="AT3080" s="181"/>
      <c r="AU3080" s="181"/>
      <c r="AY3080" s="181"/>
      <c r="BB3080" s="181"/>
      <c r="BC3080" s="181"/>
      <c r="BD3080" s="181"/>
      <c r="BE3080" s="181"/>
      <c r="BI3080" s="181"/>
      <c r="BL3080" s="181"/>
      <c r="BM3080" s="181"/>
      <c r="BN3080" s="181"/>
      <c r="BO3080" s="181"/>
      <c r="BS3080" s="181"/>
    </row>
    <row r="3081" spans="41:71">
      <c r="AO3081" s="38">
        <f t="shared" si="442"/>
        <v>0</v>
      </c>
      <c r="AP3081" s="38">
        <f t="shared" si="443"/>
        <v>0</v>
      </c>
      <c r="AR3081" s="181"/>
      <c r="AS3081" s="181"/>
      <c r="AT3081" s="181"/>
      <c r="AU3081" s="181"/>
      <c r="AY3081" s="181"/>
      <c r="BB3081" s="181"/>
      <c r="BC3081" s="181"/>
      <c r="BD3081" s="181"/>
      <c r="BE3081" s="181"/>
      <c r="BI3081" s="181"/>
      <c r="BL3081" s="181"/>
      <c r="BM3081" s="181"/>
      <c r="BN3081" s="181"/>
      <c r="BO3081" s="181"/>
      <c r="BS3081" s="181"/>
    </row>
    <row r="3082" spans="41:71">
      <c r="AO3082" s="38">
        <f t="shared" si="442"/>
        <v>0</v>
      </c>
      <c r="AP3082" s="38">
        <f t="shared" si="443"/>
        <v>0</v>
      </c>
      <c r="AR3082" s="181"/>
      <c r="AS3082" s="181"/>
      <c r="AT3082" s="181"/>
      <c r="AU3082" s="181"/>
      <c r="AY3082" s="181"/>
      <c r="BB3082" s="181"/>
      <c r="BC3082" s="181"/>
      <c r="BD3082" s="181"/>
      <c r="BE3082" s="181"/>
      <c r="BI3082" s="181"/>
      <c r="BL3082" s="181"/>
      <c r="BM3082" s="181"/>
      <c r="BN3082" s="181"/>
      <c r="BO3082" s="181"/>
      <c r="BS3082" s="181"/>
    </row>
    <row r="3083" spans="41:71">
      <c r="AO3083" s="38">
        <f t="shared" si="442"/>
        <v>0</v>
      </c>
      <c r="AP3083" s="38">
        <f t="shared" si="443"/>
        <v>0</v>
      </c>
      <c r="AR3083" s="181"/>
      <c r="AS3083" s="181"/>
      <c r="AT3083" s="181"/>
      <c r="AU3083" s="181"/>
      <c r="AY3083" s="181"/>
      <c r="BB3083" s="181"/>
      <c r="BC3083" s="181"/>
      <c r="BD3083" s="181"/>
      <c r="BE3083" s="181"/>
      <c r="BI3083" s="181"/>
      <c r="BL3083" s="181"/>
      <c r="BM3083" s="181"/>
      <c r="BN3083" s="181"/>
      <c r="BO3083" s="181"/>
      <c r="BS3083" s="181"/>
    </row>
    <row r="3084" spans="41:71">
      <c r="AO3084" s="38">
        <f t="shared" si="442"/>
        <v>0</v>
      </c>
      <c r="AP3084" s="38">
        <f t="shared" si="443"/>
        <v>0</v>
      </c>
      <c r="AR3084" s="181"/>
      <c r="AS3084" s="181"/>
      <c r="AT3084" s="181"/>
      <c r="AU3084" s="181"/>
      <c r="AY3084" s="181"/>
      <c r="BB3084" s="181"/>
      <c r="BC3084" s="181"/>
      <c r="BD3084" s="181"/>
      <c r="BE3084" s="181"/>
      <c r="BI3084" s="181"/>
      <c r="BL3084" s="181"/>
      <c r="BM3084" s="181"/>
      <c r="BN3084" s="181"/>
      <c r="BO3084" s="181"/>
      <c r="BS3084" s="181"/>
    </row>
    <row r="3085" spans="41:71">
      <c r="AO3085" s="38">
        <f t="shared" si="442"/>
        <v>0</v>
      </c>
      <c r="AP3085" s="38">
        <f t="shared" si="443"/>
        <v>0</v>
      </c>
      <c r="AR3085" s="181"/>
      <c r="AS3085" s="181"/>
      <c r="AT3085" s="181"/>
      <c r="AU3085" s="181"/>
      <c r="AY3085" s="181"/>
      <c r="BB3085" s="181"/>
      <c r="BC3085" s="181"/>
      <c r="BD3085" s="181"/>
      <c r="BE3085" s="181"/>
      <c r="BI3085" s="181"/>
      <c r="BL3085" s="181"/>
      <c r="BM3085" s="181"/>
      <c r="BN3085" s="181"/>
      <c r="BO3085" s="181"/>
      <c r="BS3085" s="181"/>
    </row>
    <row r="3086" spans="41:71">
      <c r="AO3086" s="38">
        <f t="shared" si="442"/>
        <v>0</v>
      </c>
      <c r="AP3086" s="38">
        <f t="shared" si="443"/>
        <v>0</v>
      </c>
      <c r="AR3086" s="181"/>
      <c r="AS3086" s="181"/>
      <c r="AT3086" s="181"/>
      <c r="AU3086" s="181"/>
      <c r="AY3086" s="181"/>
      <c r="BB3086" s="181"/>
      <c r="BC3086" s="181"/>
      <c r="BD3086" s="181"/>
      <c r="BE3086" s="181"/>
      <c r="BI3086" s="181"/>
      <c r="BL3086" s="181"/>
      <c r="BM3086" s="181"/>
      <c r="BN3086" s="181"/>
      <c r="BO3086" s="181"/>
      <c r="BS3086" s="181"/>
    </row>
    <row r="3087" spans="41:71">
      <c r="AO3087" s="38">
        <f t="shared" si="442"/>
        <v>0</v>
      </c>
      <c r="AP3087" s="38">
        <f t="shared" si="443"/>
        <v>0</v>
      </c>
      <c r="AR3087" s="181"/>
      <c r="AS3087" s="181"/>
      <c r="AT3087" s="181"/>
      <c r="AU3087" s="181"/>
      <c r="AY3087" s="181"/>
      <c r="BB3087" s="181"/>
      <c r="BC3087" s="181"/>
      <c r="BD3087" s="181"/>
      <c r="BE3087" s="181"/>
      <c r="BI3087" s="181"/>
      <c r="BL3087" s="181"/>
      <c r="BM3087" s="181"/>
      <c r="BN3087" s="181"/>
      <c r="BO3087" s="181"/>
      <c r="BS3087" s="181"/>
    </row>
    <row r="3088" spans="41:71">
      <c r="AO3088" s="38">
        <f t="shared" si="442"/>
        <v>0</v>
      </c>
      <c r="AP3088" s="38">
        <f t="shared" si="443"/>
        <v>0</v>
      </c>
      <c r="AR3088" s="181"/>
      <c r="AS3088" s="181"/>
      <c r="AT3088" s="181"/>
      <c r="AU3088" s="181"/>
      <c r="AY3088" s="181"/>
      <c r="BB3088" s="181"/>
      <c r="BC3088" s="181"/>
      <c r="BD3088" s="181"/>
      <c r="BE3088" s="181"/>
      <c r="BI3088" s="181"/>
      <c r="BL3088" s="181"/>
      <c r="BM3088" s="181"/>
      <c r="BN3088" s="181"/>
      <c r="BO3088" s="181"/>
      <c r="BS3088" s="181"/>
    </row>
    <row r="3089" spans="41:71">
      <c r="AO3089" s="38">
        <f t="shared" si="442"/>
        <v>0</v>
      </c>
      <c r="AP3089" s="38">
        <f t="shared" si="443"/>
        <v>0</v>
      </c>
      <c r="AR3089" s="181"/>
      <c r="AS3089" s="181"/>
      <c r="AT3089" s="181"/>
      <c r="AU3089" s="181"/>
      <c r="AY3089" s="181"/>
      <c r="BB3089" s="181"/>
      <c r="BC3089" s="181"/>
      <c r="BD3089" s="181"/>
      <c r="BE3089" s="181"/>
      <c r="BI3089" s="181"/>
      <c r="BL3089" s="181"/>
      <c r="BM3089" s="181"/>
      <c r="BN3089" s="181"/>
      <c r="BO3089" s="181"/>
      <c r="BS3089" s="181"/>
    </row>
    <row r="3090" spans="41:71">
      <c r="AO3090" s="38">
        <f t="shared" si="442"/>
        <v>0</v>
      </c>
      <c r="AP3090" s="38">
        <f t="shared" si="443"/>
        <v>0</v>
      </c>
      <c r="AR3090" s="181"/>
      <c r="AS3090" s="181"/>
      <c r="AT3090" s="181"/>
      <c r="AU3090" s="181"/>
      <c r="AY3090" s="181"/>
      <c r="BB3090" s="181"/>
      <c r="BC3090" s="181"/>
      <c r="BD3090" s="181"/>
      <c r="BE3090" s="181"/>
      <c r="BI3090" s="181"/>
      <c r="BL3090" s="181"/>
      <c r="BM3090" s="181"/>
      <c r="BN3090" s="181"/>
      <c r="BO3090" s="181"/>
      <c r="BS3090" s="181"/>
    </row>
    <row r="3091" spans="41:71">
      <c r="AO3091" s="38">
        <f t="shared" si="442"/>
        <v>0</v>
      </c>
      <c r="AP3091" s="38">
        <f t="shared" si="443"/>
        <v>0</v>
      </c>
      <c r="AR3091" s="181"/>
      <c r="AS3091" s="181"/>
      <c r="AT3091" s="181"/>
      <c r="AU3091" s="181"/>
      <c r="AY3091" s="181"/>
      <c r="BB3091" s="181"/>
      <c r="BC3091" s="181"/>
      <c r="BD3091" s="181"/>
      <c r="BE3091" s="181"/>
      <c r="BI3091" s="181"/>
      <c r="BL3091" s="181"/>
      <c r="BM3091" s="181"/>
      <c r="BN3091" s="181"/>
      <c r="BO3091" s="181"/>
      <c r="BS3091" s="181"/>
    </row>
    <row r="3092" spans="41:71">
      <c r="AO3092" s="38">
        <f t="shared" si="442"/>
        <v>0</v>
      </c>
      <c r="AP3092" s="38">
        <f t="shared" si="443"/>
        <v>0</v>
      </c>
      <c r="AR3092" s="181"/>
      <c r="AS3092" s="181"/>
      <c r="AT3092" s="181"/>
      <c r="AU3092" s="181"/>
      <c r="AY3092" s="181"/>
      <c r="BB3092" s="181"/>
      <c r="BC3092" s="181"/>
      <c r="BD3092" s="181"/>
      <c r="BE3092" s="181"/>
      <c r="BI3092" s="181"/>
      <c r="BL3092" s="181"/>
      <c r="BM3092" s="181"/>
      <c r="BN3092" s="181"/>
      <c r="BO3092" s="181"/>
      <c r="BS3092" s="181"/>
    </row>
    <row r="3093" spans="41:71">
      <c r="AO3093" s="38">
        <f t="shared" si="442"/>
        <v>0</v>
      </c>
      <c r="AP3093" s="38">
        <f t="shared" si="443"/>
        <v>0</v>
      </c>
      <c r="AR3093" s="181"/>
      <c r="AS3093" s="181"/>
      <c r="AT3093" s="181"/>
      <c r="AU3093" s="181"/>
      <c r="AY3093" s="181"/>
      <c r="BB3093" s="181"/>
      <c r="BC3093" s="181"/>
      <c r="BD3093" s="181"/>
      <c r="BE3093" s="181"/>
      <c r="BI3093" s="181"/>
      <c r="BL3093" s="181"/>
      <c r="BM3093" s="181"/>
      <c r="BN3093" s="181"/>
      <c r="BO3093" s="181"/>
      <c r="BS3093" s="181"/>
    </row>
    <row r="3094" spans="41:71">
      <c r="AO3094" s="38">
        <f t="shared" si="442"/>
        <v>0</v>
      </c>
      <c r="AP3094" s="38">
        <f t="shared" si="443"/>
        <v>0</v>
      </c>
      <c r="AR3094" s="181"/>
      <c r="AS3094" s="181"/>
      <c r="AT3094" s="181"/>
      <c r="AU3094" s="181"/>
      <c r="AY3094" s="181"/>
      <c r="BB3094" s="181"/>
      <c r="BC3094" s="181"/>
      <c r="BD3094" s="181"/>
      <c r="BE3094" s="181"/>
      <c r="BI3094" s="181"/>
      <c r="BL3094" s="181"/>
      <c r="BM3094" s="181"/>
      <c r="BN3094" s="181"/>
      <c r="BO3094" s="181"/>
      <c r="BS3094" s="181"/>
    </row>
    <row r="3095" spans="41:71">
      <c r="AO3095" s="38">
        <f t="shared" si="442"/>
        <v>0</v>
      </c>
      <c r="AP3095" s="38">
        <f t="shared" si="443"/>
        <v>0</v>
      </c>
      <c r="AR3095" s="181"/>
      <c r="AS3095" s="181"/>
      <c r="AT3095" s="181"/>
      <c r="AU3095" s="181"/>
      <c r="AY3095" s="181"/>
      <c r="BB3095" s="181"/>
      <c r="BC3095" s="181"/>
      <c r="BD3095" s="181"/>
      <c r="BE3095" s="181"/>
      <c r="BI3095" s="181"/>
      <c r="BL3095" s="181"/>
      <c r="BM3095" s="181"/>
      <c r="BN3095" s="181"/>
      <c r="BO3095" s="181"/>
      <c r="BS3095" s="181"/>
    </row>
    <row r="3096" spans="41:71">
      <c r="AO3096" s="38">
        <f t="shared" si="442"/>
        <v>0</v>
      </c>
      <c r="AP3096" s="38">
        <f t="shared" si="443"/>
        <v>0</v>
      </c>
      <c r="AR3096" s="181"/>
      <c r="AS3096" s="181"/>
      <c r="AT3096" s="181"/>
      <c r="AU3096" s="181"/>
      <c r="AY3096" s="181"/>
      <c r="BB3096" s="181"/>
      <c r="BC3096" s="181"/>
      <c r="BD3096" s="181"/>
      <c r="BE3096" s="181"/>
      <c r="BI3096" s="181"/>
      <c r="BL3096" s="181"/>
      <c r="BM3096" s="181"/>
      <c r="BN3096" s="181"/>
      <c r="BO3096" s="181"/>
      <c r="BS3096" s="181"/>
    </row>
    <row r="3097" spans="41:71">
      <c r="AO3097" s="38">
        <f t="shared" si="442"/>
        <v>0</v>
      </c>
      <c r="AP3097" s="38">
        <f t="shared" si="443"/>
        <v>0</v>
      </c>
      <c r="AR3097" s="181"/>
      <c r="AS3097" s="181"/>
      <c r="AT3097" s="181"/>
      <c r="AU3097" s="181"/>
      <c r="AY3097" s="181"/>
      <c r="BB3097" s="181"/>
      <c r="BC3097" s="181"/>
      <c r="BD3097" s="181"/>
      <c r="BE3097" s="181"/>
      <c r="BI3097" s="181"/>
      <c r="BL3097" s="181"/>
      <c r="BM3097" s="181"/>
      <c r="BN3097" s="181"/>
      <c r="BO3097" s="181"/>
      <c r="BS3097" s="181"/>
    </row>
    <row r="3098" spans="41:71">
      <c r="AO3098" s="38">
        <f t="shared" si="442"/>
        <v>0</v>
      </c>
      <c r="AP3098" s="38">
        <f t="shared" si="443"/>
        <v>0</v>
      </c>
      <c r="AR3098" s="181"/>
      <c r="AS3098" s="181"/>
      <c r="AT3098" s="181"/>
      <c r="AU3098" s="181"/>
      <c r="AY3098" s="181"/>
      <c r="BB3098" s="181"/>
      <c r="BC3098" s="181"/>
      <c r="BD3098" s="181"/>
      <c r="BE3098" s="181"/>
      <c r="BI3098" s="181"/>
      <c r="BL3098" s="181"/>
      <c r="BM3098" s="181"/>
      <c r="BN3098" s="181"/>
      <c r="BO3098" s="181"/>
      <c r="BS3098" s="181"/>
    </row>
    <row r="3099" spans="41:71">
      <c r="AO3099" s="38">
        <f t="shared" si="442"/>
        <v>0</v>
      </c>
      <c r="AP3099" s="38">
        <f t="shared" si="443"/>
        <v>0</v>
      </c>
      <c r="AR3099" s="181"/>
      <c r="AS3099" s="181"/>
      <c r="AT3099" s="181"/>
      <c r="AU3099" s="181"/>
      <c r="AY3099" s="181"/>
      <c r="BB3099" s="181"/>
      <c r="BC3099" s="181"/>
      <c r="BD3099" s="181"/>
      <c r="BE3099" s="181"/>
      <c r="BI3099" s="181"/>
      <c r="BL3099" s="181"/>
      <c r="BM3099" s="181"/>
      <c r="BN3099" s="181"/>
      <c r="BO3099" s="181"/>
      <c r="BS3099" s="181"/>
    </row>
    <row r="3100" spans="41:71">
      <c r="AO3100" s="38">
        <f t="shared" si="442"/>
        <v>0</v>
      </c>
      <c r="AP3100" s="38">
        <f t="shared" si="443"/>
        <v>0</v>
      </c>
      <c r="AR3100" s="181"/>
      <c r="AS3100" s="181"/>
      <c r="AT3100" s="181"/>
      <c r="AU3100" s="181"/>
      <c r="AY3100" s="181"/>
      <c r="BB3100" s="181"/>
      <c r="BC3100" s="181"/>
      <c r="BD3100" s="181"/>
      <c r="BE3100" s="181"/>
      <c r="BI3100" s="181"/>
      <c r="BL3100" s="181"/>
      <c r="BM3100" s="181"/>
      <c r="BN3100" s="181"/>
      <c r="BO3100" s="181"/>
      <c r="BS3100" s="181"/>
    </row>
    <row r="3101" spans="41:71">
      <c r="AO3101" s="38">
        <f t="shared" si="442"/>
        <v>0</v>
      </c>
      <c r="AP3101" s="38">
        <f t="shared" si="443"/>
        <v>0</v>
      </c>
      <c r="AR3101" s="181"/>
      <c r="AS3101" s="181"/>
      <c r="AT3101" s="181"/>
      <c r="AU3101" s="181"/>
      <c r="AY3101" s="181"/>
      <c r="BB3101" s="181"/>
      <c r="BC3101" s="181"/>
      <c r="BD3101" s="181"/>
      <c r="BE3101" s="181"/>
      <c r="BI3101" s="181"/>
      <c r="BL3101" s="181"/>
      <c r="BM3101" s="181"/>
      <c r="BN3101" s="181"/>
      <c r="BO3101" s="181"/>
      <c r="BS3101" s="181"/>
    </row>
    <row r="3102" spans="41:71">
      <c r="AO3102" s="38">
        <f t="shared" si="442"/>
        <v>0</v>
      </c>
      <c r="AP3102" s="38">
        <f t="shared" si="443"/>
        <v>0</v>
      </c>
      <c r="AR3102" s="181"/>
      <c r="AS3102" s="181"/>
      <c r="AT3102" s="181"/>
      <c r="AU3102" s="181"/>
      <c r="AY3102" s="181"/>
      <c r="BB3102" s="181"/>
      <c r="BC3102" s="181"/>
      <c r="BD3102" s="181"/>
      <c r="BE3102" s="181"/>
      <c r="BI3102" s="181"/>
      <c r="BL3102" s="181"/>
      <c r="BM3102" s="181"/>
      <c r="BN3102" s="181"/>
      <c r="BO3102" s="181"/>
      <c r="BS3102" s="181"/>
    </row>
    <row r="3103" spans="41:71">
      <c r="AO3103" s="38">
        <f t="shared" si="442"/>
        <v>0</v>
      </c>
      <c r="AP3103" s="38">
        <f t="shared" si="443"/>
        <v>0</v>
      </c>
      <c r="AR3103" s="181"/>
      <c r="AS3103" s="181"/>
      <c r="AT3103" s="181"/>
      <c r="AU3103" s="181"/>
      <c r="AY3103" s="181"/>
      <c r="BB3103" s="181"/>
      <c r="BC3103" s="181"/>
      <c r="BD3103" s="181"/>
      <c r="BE3103" s="181"/>
      <c r="BI3103" s="181"/>
      <c r="BL3103" s="181"/>
      <c r="BM3103" s="181"/>
      <c r="BN3103" s="181"/>
      <c r="BO3103" s="181"/>
      <c r="BS3103" s="181"/>
    </row>
    <row r="3104" spans="41:71">
      <c r="AO3104" s="38">
        <f t="shared" si="442"/>
        <v>0</v>
      </c>
      <c r="AP3104" s="38">
        <f t="shared" si="443"/>
        <v>0</v>
      </c>
      <c r="AR3104" s="181"/>
      <c r="AS3104" s="181"/>
      <c r="AT3104" s="181"/>
      <c r="AU3104" s="181"/>
      <c r="AY3104" s="181"/>
      <c r="BB3104" s="181"/>
      <c r="BC3104" s="181"/>
      <c r="BD3104" s="181"/>
      <c r="BE3104" s="181"/>
      <c r="BI3104" s="181"/>
      <c r="BL3104" s="181"/>
      <c r="BM3104" s="181"/>
      <c r="BN3104" s="181"/>
      <c r="BO3104" s="181"/>
      <c r="BS3104" s="181"/>
    </row>
    <row r="3105" spans="41:71">
      <c r="AO3105" s="38">
        <f t="shared" si="442"/>
        <v>0</v>
      </c>
      <c r="AP3105" s="38">
        <f t="shared" si="443"/>
        <v>0</v>
      </c>
      <c r="AR3105" s="181"/>
      <c r="AS3105" s="181"/>
      <c r="AT3105" s="181"/>
      <c r="AU3105" s="181"/>
      <c r="AY3105" s="181"/>
      <c r="BB3105" s="181"/>
      <c r="BC3105" s="181"/>
      <c r="BD3105" s="181"/>
      <c r="BE3105" s="181"/>
      <c r="BI3105" s="181"/>
      <c r="BL3105" s="181"/>
      <c r="BM3105" s="181"/>
      <c r="BN3105" s="181"/>
      <c r="BO3105" s="181"/>
      <c r="BS3105" s="181"/>
    </row>
    <row r="3106" spans="41:71">
      <c r="AO3106" s="38">
        <f t="shared" si="442"/>
        <v>0</v>
      </c>
      <c r="AP3106" s="38">
        <f t="shared" si="443"/>
        <v>0</v>
      </c>
      <c r="AR3106" s="181"/>
      <c r="AS3106" s="181"/>
      <c r="AT3106" s="181"/>
      <c r="AU3106" s="181"/>
      <c r="AY3106" s="181"/>
      <c r="BB3106" s="181"/>
      <c r="BC3106" s="181"/>
      <c r="BD3106" s="181"/>
      <c r="BE3106" s="181"/>
      <c r="BI3106" s="181"/>
      <c r="BL3106" s="181"/>
      <c r="BM3106" s="181"/>
      <c r="BN3106" s="181"/>
      <c r="BO3106" s="181"/>
      <c r="BS3106" s="181"/>
    </row>
    <row r="3107" spans="41:71">
      <c r="AO3107" s="38">
        <f t="shared" si="442"/>
        <v>0</v>
      </c>
      <c r="AP3107" s="38">
        <f t="shared" si="443"/>
        <v>0</v>
      </c>
      <c r="AR3107" s="181"/>
      <c r="AS3107" s="181"/>
      <c r="AT3107" s="181"/>
      <c r="AU3107" s="181"/>
      <c r="AY3107" s="181"/>
      <c r="BB3107" s="181"/>
      <c r="BC3107" s="181"/>
      <c r="BD3107" s="181"/>
      <c r="BE3107" s="181"/>
      <c r="BI3107" s="181"/>
      <c r="BL3107" s="181"/>
      <c r="BM3107" s="181"/>
      <c r="BN3107" s="181"/>
      <c r="BO3107" s="181"/>
      <c r="BS3107" s="181"/>
    </row>
    <row r="3108" spans="41:71">
      <c r="AO3108" s="38">
        <f t="shared" si="442"/>
        <v>0</v>
      </c>
      <c r="AP3108" s="38">
        <f t="shared" si="443"/>
        <v>0</v>
      </c>
      <c r="AR3108" s="181"/>
      <c r="AS3108" s="181"/>
      <c r="AT3108" s="181"/>
      <c r="AU3108" s="181"/>
      <c r="AY3108" s="181"/>
      <c r="BB3108" s="181"/>
      <c r="BC3108" s="181"/>
      <c r="BD3108" s="181"/>
      <c r="BE3108" s="181"/>
      <c r="BI3108" s="181"/>
      <c r="BL3108" s="181"/>
      <c r="BM3108" s="181"/>
      <c r="BN3108" s="181"/>
      <c r="BO3108" s="181"/>
      <c r="BS3108" s="181"/>
    </row>
    <row r="3109" spans="41:71">
      <c r="AO3109" s="38">
        <f t="shared" si="442"/>
        <v>0</v>
      </c>
      <c r="AP3109" s="38">
        <f t="shared" si="443"/>
        <v>0</v>
      </c>
      <c r="AR3109" s="181"/>
      <c r="AS3109" s="181"/>
      <c r="AT3109" s="181"/>
      <c r="AU3109" s="181"/>
      <c r="AY3109" s="181"/>
      <c r="BB3109" s="181"/>
      <c r="BC3109" s="181"/>
      <c r="BD3109" s="181"/>
      <c r="BE3109" s="181"/>
      <c r="BI3109" s="181"/>
      <c r="BL3109" s="181"/>
      <c r="BM3109" s="181"/>
      <c r="BN3109" s="181"/>
      <c r="BO3109" s="181"/>
      <c r="BS3109" s="181"/>
    </row>
    <row r="3110" spans="41:71">
      <c r="AO3110" s="38">
        <f t="shared" si="442"/>
        <v>0</v>
      </c>
      <c r="AP3110" s="38">
        <f t="shared" si="443"/>
        <v>0</v>
      </c>
      <c r="AR3110" s="181"/>
      <c r="AS3110" s="181"/>
      <c r="AT3110" s="181"/>
      <c r="AU3110" s="181"/>
      <c r="AY3110" s="181"/>
      <c r="BB3110" s="181"/>
      <c r="BC3110" s="181"/>
      <c r="BD3110" s="181"/>
      <c r="BE3110" s="181"/>
      <c r="BI3110" s="181"/>
      <c r="BL3110" s="181"/>
      <c r="BM3110" s="181"/>
      <c r="BN3110" s="181"/>
      <c r="BO3110" s="181"/>
      <c r="BS3110" s="181"/>
    </row>
    <row r="3111" spans="41:71">
      <c r="AO3111" s="38">
        <f t="shared" si="442"/>
        <v>0</v>
      </c>
      <c r="AP3111" s="38">
        <f t="shared" si="443"/>
        <v>0</v>
      </c>
      <c r="AR3111" s="181"/>
      <c r="AS3111" s="181"/>
      <c r="AT3111" s="181"/>
      <c r="AU3111" s="181"/>
      <c r="AY3111" s="181"/>
      <c r="BB3111" s="181"/>
      <c r="BC3111" s="181"/>
      <c r="BD3111" s="181"/>
      <c r="BE3111" s="181"/>
      <c r="BI3111" s="181"/>
      <c r="BL3111" s="181"/>
      <c r="BM3111" s="181"/>
      <c r="BN3111" s="181"/>
      <c r="BO3111" s="181"/>
      <c r="BS3111" s="181"/>
    </row>
    <row r="3112" spans="41:71">
      <c r="AO3112" s="38">
        <f t="shared" si="442"/>
        <v>0</v>
      </c>
      <c r="AP3112" s="38">
        <f t="shared" si="443"/>
        <v>0</v>
      </c>
      <c r="AR3112" s="181"/>
      <c r="AS3112" s="181"/>
      <c r="AT3112" s="181"/>
      <c r="AU3112" s="181"/>
      <c r="AY3112" s="181"/>
      <c r="BB3112" s="181"/>
      <c r="BC3112" s="181"/>
      <c r="BD3112" s="181"/>
      <c r="BE3112" s="181"/>
      <c r="BI3112" s="181"/>
      <c r="BL3112" s="181"/>
      <c r="BM3112" s="181"/>
      <c r="BN3112" s="181"/>
      <c r="BO3112" s="181"/>
      <c r="BS3112" s="181"/>
    </row>
    <row r="3113" spans="41:71">
      <c r="AO3113" s="38">
        <f t="shared" si="442"/>
        <v>0</v>
      </c>
      <c r="AP3113" s="38">
        <f t="shared" si="443"/>
        <v>0</v>
      </c>
      <c r="AR3113" s="181"/>
      <c r="AS3113" s="181"/>
      <c r="AT3113" s="181"/>
      <c r="AU3113" s="181"/>
      <c r="AY3113" s="181"/>
      <c r="BB3113" s="181"/>
      <c r="BC3113" s="181"/>
      <c r="BD3113" s="181"/>
      <c r="BE3113" s="181"/>
      <c r="BI3113" s="181"/>
      <c r="BL3113" s="181"/>
      <c r="BM3113" s="181"/>
      <c r="BN3113" s="181"/>
      <c r="BO3113" s="181"/>
      <c r="BS3113" s="181"/>
    </row>
    <row r="3114" spans="41:71">
      <c r="AO3114" s="38">
        <f t="shared" ref="AO3114:AO3177" si="444">B3115+1-1</f>
        <v>0</v>
      </c>
      <c r="AP3114" s="38">
        <f t="shared" ref="AP3114:AP3177" si="445">A3115</f>
        <v>0</v>
      </c>
      <c r="AR3114" s="181"/>
      <c r="AS3114" s="181"/>
      <c r="AT3114" s="181"/>
      <c r="AU3114" s="181"/>
      <c r="AY3114" s="181"/>
      <c r="BB3114" s="181"/>
      <c r="BC3114" s="181"/>
      <c r="BD3114" s="181"/>
      <c r="BE3114" s="181"/>
      <c r="BI3114" s="181"/>
      <c r="BL3114" s="181"/>
      <c r="BM3114" s="181"/>
      <c r="BN3114" s="181"/>
      <c r="BO3114" s="181"/>
      <c r="BS3114" s="181"/>
    </row>
    <row r="3115" spans="41:71">
      <c r="AO3115" s="38">
        <f t="shared" si="444"/>
        <v>0</v>
      </c>
      <c r="AP3115" s="38">
        <f t="shared" si="445"/>
        <v>0</v>
      </c>
      <c r="AR3115" s="181"/>
      <c r="AS3115" s="181"/>
      <c r="AT3115" s="181"/>
      <c r="AU3115" s="181"/>
      <c r="AY3115" s="181"/>
      <c r="BB3115" s="181"/>
      <c r="BC3115" s="181"/>
      <c r="BD3115" s="181"/>
      <c r="BE3115" s="181"/>
      <c r="BI3115" s="181"/>
      <c r="BL3115" s="181"/>
      <c r="BM3115" s="181"/>
      <c r="BN3115" s="181"/>
      <c r="BO3115" s="181"/>
      <c r="BS3115" s="181"/>
    </row>
    <row r="3116" spans="41:71">
      <c r="AO3116" s="38">
        <f t="shared" si="444"/>
        <v>0</v>
      </c>
      <c r="AP3116" s="38">
        <f t="shared" si="445"/>
        <v>0</v>
      </c>
      <c r="AR3116" s="181"/>
      <c r="AS3116" s="181"/>
      <c r="AT3116" s="181"/>
      <c r="AU3116" s="181"/>
      <c r="AY3116" s="181"/>
      <c r="BB3116" s="181"/>
      <c r="BC3116" s="181"/>
      <c r="BD3116" s="181"/>
      <c r="BE3116" s="181"/>
      <c r="BI3116" s="181"/>
      <c r="BL3116" s="181"/>
      <c r="BM3116" s="181"/>
      <c r="BN3116" s="181"/>
      <c r="BO3116" s="181"/>
      <c r="BS3116" s="181"/>
    </row>
    <row r="3117" spans="41:71">
      <c r="AO3117" s="38">
        <f t="shared" si="444"/>
        <v>0</v>
      </c>
      <c r="AP3117" s="38">
        <f t="shared" si="445"/>
        <v>0</v>
      </c>
      <c r="AR3117" s="181"/>
      <c r="AS3117" s="181"/>
      <c r="AT3117" s="181"/>
      <c r="AU3117" s="181"/>
      <c r="AY3117" s="181"/>
      <c r="BB3117" s="181"/>
      <c r="BC3117" s="181"/>
      <c r="BD3117" s="181"/>
      <c r="BE3117" s="181"/>
      <c r="BI3117" s="181"/>
      <c r="BL3117" s="181"/>
      <c r="BM3117" s="181"/>
      <c r="BN3117" s="181"/>
      <c r="BO3117" s="181"/>
      <c r="BS3117" s="181"/>
    </row>
    <row r="3118" spans="41:71">
      <c r="AO3118" s="38">
        <f t="shared" si="444"/>
        <v>0</v>
      </c>
      <c r="AP3118" s="38">
        <f t="shared" si="445"/>
        <v>0</v>
      </c>
      <c r="AR3118" s="181"/>
      <c r="AS3118" s="181"/>
      <c r="AT3118" s="181"/>
      <c r="AU3118" s="181"/>
      <c r="AY3118" s="181"/>
      <c r="BB3118" s="181"/>
      <c r="BC3118" s="181"/>
      <c r="BD3118" s="181"/>
      <c r="BE3118" s="181"/>
      <c r="BI3118" s="181"/>
      <c r="BL3118" s="181"/>
      <c r="BM3118" s="181"/>
      <c r="BN3118" s="181"/>
      <c r="BO3118" s="181"/>
      <c r="BS3118" s="181"/>
    </row>
    <row r="3119" spans="41:71">
      <c r="AO3119" s="38">
        <f t="shared" si="444"/>
        <v>0</v>
      </c>
      <c r="AP3119" s="38">
        <f t="shared" si="445"/>
        <v>0</v>
      </c>
      <c r="AR3119" s="181"/>
      <c r="AS3119" s="181"/>
      <c r="AT3119" s="181"/>
      <c r="AU3119" s="181"/>
      <c r="AY3119" s="181"/>
      <c r="BB3119" s="181"/>
      <c r="BC3119" s="181"/>
      <c r="BD3119" s="181"/>
      <c r="BE3119" s="181"/>
      <c r="BI3119" s="181"/>
      <c r="BL3119" s="181"/>
      <c r="BM3119" s="181"/>
      <c r="BN3119" s="181"/>
      <c r="BO3119" s="181"/>
      <c r="BS3119" s="181"/>
    </row>
    <row r="3120" spans="41:71">
      <c r="AO3120" s="38">
        <f t="shared" si="444"/>
        <v>0</v>
      </c>
      <c r="AP3120" s="38">
        <f t="shared" si="445"/>
        <v>0</v>
      </c>
      <c r="AR3120" s="181"/>
      <c r="AS3120" s="181"/>
      <c r="AT3120" s="181"/>
      <c r="AU3120" s="181"/>
      <c r="AY3120" s="181"/>
      <c r="BB3120" s="181"/>
      <c r="BC3120" s="181"/>
      <c r="BD3120" s="181"/>
      <c r="BE3120" s="181"/>
      <c r="BI3120" s="181"/>
      <c r="BL3120" s="181"/>
      <c r="BM3120" s="181"/>
      <c r="BN3120" s="181"/>
      <c r="BO3120" s="181"/>
      <c r="BS3120" s="181"/>
    </row>
    <row r="3121" spans="41:71">
      <c r="AO3121" s="38">
        <f t="shared" si="444"/>
        <v>0</v>
      </c>
      <c r="AP3121" s="38">
        <f t="shared" si="445"/>
        <v>0</v>
      </c>
      <c r="AR3121" s="181"/>
      <c r="AS3121" s="181"/>
      <c r="AT3121" s="181"/>
      <c r="AU3121" s="181"/>
      <c r="AY3121" s="181"/>
      <c r="BB3121" s="181"/>
      <c r="BC3121" s="181"/>
      <c r="BD3121" s="181"/>
      <c r="BE3121" s="181"/>
      <c r="BI3121" s="181"/>
      <c r="BL3121" s="181"/>
      <c r="BM3121" s="181"/>
      <c r="BN3121" s="181"/>
      <c r="BO3121" s="181"/>
      <c r="BS3121" s="181"/>
    </row>
    <row r="3122" spans="41:71">
      <c r="AO3122" s="38">
        <f t="shared" si="444"/>
        <v>0</v>
      </c>
      <c r="AP3122" s="38">
        <f t="shared" si="445"/>
        <v>0</v>
      </c>
      <c r="AR3122" s="181"/>
      <c r="AS3122" s="181"/>
      <c r="AT3122" s="181"/>
      <c r="AU3122" s="181"/>
      <c r="AY3122" s="181"/>
      <c r="BB3122" s="181"/>
      <c r="BC3122" s="181"/>
      <c r="BD3122" s="181"/>
      <c r="BE3122" s="181"/>
      <c r="BI3122" s="181"/>
      <c r="BL3122" s="181"/>
      <c r="BM3122" s="181"/>
      <c r="BN3122" s="181"/>
      <c r="BO3122" s="181"/>
      <c r="BS3122" s="181"/>
    </row>
    <row r="3123" spans="41:71">
      <c r="AO3123" s="38">
        <f t="shared" si="444"/>
        <v>0</v>
      </c>
      <c r="AP3123" s="38">
        <f t="shared" si="445"/>
        <v>0</v>
      </c>
      <c r="AR3123" s="181"/>
      <c r="AS3123" s="181"/>
      <c r="AT3123" s="181"/>
      <c r="AU3123" s="181"/>
      <c r="AY3123" s="181"/>
      <c r="BB3123" s="181"/>
      <c r="BC3123" s="181"/>
      <c r="BD3123" s="181"/>
      <c r="BE3123" s="181"/>
      <c r="BI3123" s="181"/>
      <c r="BL3123" s="181"/>
      <c r="BM3123" s="181"/>
      <c r="BN3123" s="181"/>
      <c r="BO3123" s="181"/>
      <c r="BS3123" s="181"/>
    </row>
    <row r="3124" spans="41:71">
      <c r="AO3124" s="38">
        <f t="shared" si="444"/>
        <v>0</v>
      </c>
      <c r="AP3124" s="38">
        <f t="shared" si="445"/>
        <v>0</v>
      </c>
      <c r="AR3124" s="181"/>
      <c r="AS3124" s="181"/>
      <c r="AT3124" s="181"/>
      <c r="AU3124" s="181"/>
      <c r="AY3124" s="181"/>
      <c r="BB3124" s="181"/>
      <c r="BC3124" s="181"/>
      <c r="BD3124" s="181"/>
      <c r="BE3124" s="181"/>
      <c r="BI3124" s="181"/>
      <c r="BL3124" s="181"/>
      <c r="BM3124" s="181"/>
      <c r="BN3124" s="181"/>
      <c r="BO3124" s="181"/>
      <c r="BS3124" s="181"/>
    </row>
    <row r="3125" spans="41:71">
      <c r="AO3125" s="38">
        <f t="shared" si="444"/>
        <v>0</v>
      </c>
      <c r="AP3125" s="38">
        <f t="shared" si="445"/>
        <v>0</v>
      </c>
      <c r="AR3125" s="181"/>
      <c r="AS3125" s="181"/>
      <c r="AT3125" s="181"/>
      <c r="AU3125" s="181"/>
      <c r="AY3125" s="181"/>
      <c r="BB3125" s="181"/>
      <c r="BC3125" s="181"/>
      <c r="BD3125" s="181"/>
      <c r="BE3125" s="181"/>
      <c r="BI3125" s="181"/>
      <c r="BL3125" s="181"/>
      <c r="BM3125" s="181"/>
      <c r="BN3125" s="181"/>
      <c r="BO3125" s="181"/>
      <c r="BS3125" s="181"/>
    </row>
    <row r="3126" spans="41:71">
      <c r="AO3126" s="38">
        <f t="shared" si="444"/>
        <v>0</v>
      </c>
      <c r="AP3126" s="38">
        <f t="shared" si="445"/>
        <v>0</v>
      </c>
      <c r="AR3126" s="181"/>
      <c r="AS3126" s="181"/>
      <c r="AT3126" s="181"/>
      <c r="AU3126" s="181"/>
      <c r="AY3126" s="181"/>
      <c r="BB3126" s="181"/>
      <c r="BC3126" s="181"/>
      <c r="BD3126" s="181"/>
      <c r="BE3126" s="181"/>
      <c r="BI3126" s="181"/>
      <c r="BL3126" s="181"/>
      <c r="BM3126" s="181"/>
      <c r="BN3126" s="181"/>
      <c r="BO3126" s="181"/>
      <c r="BS3126" s="181"/>
    </row>
    <row r="3127" spans="41:71">
      <c r="AO3127" s="38">
        <f t="shared" si="444"/>
        <v>0</v>
      </c>
      <c r="AP3127" s="38">
        <f t="shared" si="445"/>
        <v>0</v>
      </c>
      <c r="AR3127" s="181"/>
      <c r="AS3127" s="181"/>
      <c r="AT3127" s="181"/>
      <c r="AU3127" s="181"/>
      <c r="AY3127" s="181"/>
      <c r="BB3127" s="181"/>
      <c r="BC3127" s="181"/>
      <c r="BD3127" s="181"/>
      <c r="BE3127" s="181"/>
      <c r="BI3127" s="181"/>
      <c r="BL3127" s="181"/>
      <c r="BM3127" s="181"/>
      <c r="BN3127" s="181"/>
      <c r="BO3127" s="181"/>
      <c r="BS3127" s="181"/>
    </row>
    <row r="3128" spans="41:71">
      <c r="AO3128" s="38">
        <f t="shared" si="444"/>
        <v>0</v>
      </c>
      <c r="AP3128" s="38">
        <f t="shared" si="445"/>
        <v>0</v>
      </c>
      <c r="AR3128" s="181"/>
      <c r="AS3128" s="181"/>
      <c r="AT3128" s="181"/>
      <c r="AU3128" s="181"/>
      <c r="AY3128" s="181"/>
      <c r="BB3128" s="181"/>
      <c r="BC3128" s="181"/>
      <c r="BD3128" s="181"/>
      <c r="BE3128" s="181"/>
      <c r="BI3128" s="181"/>
      <c r="BL3128" s="181"/>
      <c r="BM3128" s="181"/>
      <c r="BN3128" s="181"/>
      <c r="BO3128" s="181"/>
      <c r="BS3128" s="181"/>
    </row>
    <row r="3129" spans="41:71">
      <c r="AO3129" s="38">
        <f t="shared" si="444"/>
        <v>0</v>
      </c>
      <c r="AP3129" s="38">
        <f t="shared" si="445"/>
        <v>0</v>
      </c>
      <c r="AR3129" s="181"/>
      <c r="AS3129" s="181"/>
      <c r="AT3129" s="181"/>
      <c r="AU3129" s="181"/>
      <c r="AY3129" s="181"/>
      <c r="BB3129" s="181"/>
      <c r="BC3129" s="181"/>
      <c r="BD3129" s="181"/>
      <c r="BE3129" s="181"/>
      <c r="BI3129" s="181"/>
      <c r="BL3129" s="181"/>
      <c r="BM3129" s="181"/>
      <c r="BN3129" s="181"/>
      <c r="BO3129" s="181"/>
      <c r="BS3129" s="181"/>
    </row>
    <row r="3130" spans="41:71">
      <c r="AO3130" s="38">
        <f t="shared" si="444"/>
        <v>0</v>
      </c>
      <c r="AP3130" s="38">
        <f t="shared" si="445"/>
        <v>0</v>
      </c>
      <c r="AR3130" s="181"/>
      <c r="AS3130" s="181"/>
      <c r="AT3130" s="181"/>
      <c r="AU3130" s="181"/>
      <c r="AY3130" s="181"/>
      <c r="BB3130" s="181"/>
      <c r="BC3130" s="181"/>
      <c r="BD3130" s="181"/>
      <c r="BE3130" s="181"/>
      <c r="BI3130" s="181"/>
      <c r="BL3130" s="181"/>
      <c r="BM3130" s="181"/>
      <c r="BN3130" s="181"/>
      <c r="BO3130" s="181"/>
      <c r="BS3130" s="181"/>
    </row>
    <row r="3131" spans="41:71">
      <c r="AO3131" s="38">
        <f t="shared" si="444"/>
        <v>0</v>
      </c>
      <c r="AP3131" s="38">
        <f t="shared" si="445"/>
        <v>0</v>
      </c>
      <c r="AR3131" s="181"/>
      <c r="AS3131" s="181"/>
      <c r="AT3131" s="181"/>
      <c r="AU3131" s="181"/>
      <c r="AY3131" s="181"/>
      <c r="BB3131" s="181"/>
      <c r="BC3131" s="181"/>
      <c r="BD3131" s="181"/>
      <c r="BE3131" s="181"/>
      <c r="BI3131" s="181"/>
      <c r="BL3131" s="181"/>
      <c r="BM3131" s="181"/>
      <c r="BN3131" s="181"/>
      <c r="BO3131" s="181"/>
      <c r="BS3131" s="181"/>
    </row>
    <row r="3132" spans="41:71">
      <c r="AO3132" s="38">
        <f t="shared" si="444"/>
        <v>0</v>
      </c>
      <c r="AP3132" s="38">
        <f t="shared" si="445"/>
        <v>0</v>
      </c>
      <c r="AR3132" s="181"/>
      <c r="AS3132" s="181"/>
      <c r="AT3132" s="181"/>
      <c r="AU3132" s="181"/>
      <c r="AY3132" s="181"/>
      <c r="BB3132" s="181"/>
      <c r="BC3132" s="181"/>
      <c r="BD3132" s="181"/>
      <c r="BE3132" s="181"/>
      <c r="BI3132" s="181"/>
      <c r="BL3132" s="181"/>
      <c r="BM3132" s="181"/>
      <c r="BN3132" s="181"/>
      <c r="BO3132" s="181"/>
      <c r="BS3132" s="181"/>
    </row>
    <row r="3133" spans="41:71">
      <c r="AO3133" s="38">
        <f t="shared" si="444"/>
        <v>0</v>
      </c>
      <c r="AP3133" s="38">
        <f t="shared" si="445"/>
        <v>0</v>
      </c>
      <c r="AR3133" s="181"/>
      <c r="AS3133" s="181"/>
      <c r="AT3133" s="181"/>
      <c r="AU3133" s="181"/>
      <c r="AY3133" s="181"/>
      <c r="BB3133" s="181"/>
      <c r="BC3133" s="181"/>
      <c r="BD3133" s="181"/>
      <c r="BE3133" s="181"/>
      <c r="BI3133" s="181"/>
      <c r="BL3133" s="181"/>
      <c r="BM3133" s="181"/>
      <c r="BN3133" s="181"/>
      <c r="BO3133" s="181"/>
      <c r="BS3133" s="181"/>
    </row>
    <row r="3134" spans="41:71">
      <c r="AO3134" s="38">
        <f t="shared" si="444"/>
        <v>0</v>
      </c>
      <c r="AP3134" s="38">
        <f t="shared" si="445"/>
        <v>0</v>
      </c>
      <c r="AR3134" s="181"/>
      <c r="AS3134" s="181"/>
      <c r="AT3134" s="181"/>
      <c r="AU3134" s="181"/>
      <c r="AY3134" s="181"/>
      <c r="BB3134" s="181"/>
      <c r="BC3134" s="181"/>
      <c r="BD3134" s="181"/>
      <c r="BE3134" s="181"/>
      <c r="BI3134" s="181"/>
      <c r="BL3134" s="181"/>
      <c r="BM3134" s="181"/>
      <c r="BN3134" s="181"/>
      <c r="BO3134" s="181"/>
      <c r="BS3134" s="181"/>
    </row>
    <row r="3135" spans="41:71">
      <c r="AO3135" s="38">
        <f t="shared" si="444"/>
        <v>0</v>
      </c>
      <c r="AP3135" s="38">
        <f t="shared" si="445"/>
        <v>0</v>
      </c>
      <c r="AR3135" s="181"/>
      <c r="AS3135" s="181"/>
      <c r="AT3135" s="181"/>
      <c r="AU3135" s="181"/>
      <c r="AY3135" s="181"/>
      <c r="BB3135" s="181"/>
      <c r="BC3135" s="181"/>
      <c r="BD3135" s="181"/>
      <c r="BE3135" s="181"/>
      <c r="BI3135" s="181"/>
      <c r="BL3135" s="181"/>
      <c r="BM3135" s="181"/>
      <c r="BN3135" s="181"/>
      <c r="BO3135" s="181"/>
      <c r="BS3135" s="181"/>
    </row>
    <row r="3136" spans="41:71">
      <c r="AO3136" s="38">
        <f t="shared" si="444"/>
        <v>0</v>
      </c>
      <c r="AP3136" s="38">
        <f t="shared" si="445"/>
        <v>0</v>
      </c>
      <c r="AR3136" s="181"/>
      <c r="AS3136" s="181"/>
      <c r="AT3136" s="181"/>
      <c r="AU3136" s="181"/>
      <c r="AY3136" s="181"/>
      <c r="BB3136" s="181"/>
      <c r="BC3136" s="181"/>
      <c r="BD3136" s="181"/>
      <c r="BE3136" s="181"/>
      <c r="BI3136" s="181"/>
      <c r="BL3136" s="181"/>
      <c r="BM3136" s="181"/>
      <c r="BN3136" s="181"/>
      <c r="BO3136" s="181"/>
      <c r="BS3136" s="181"/>
    </row>
    <row r="3137" spans="41:71">
      <c r="AO3137" s="38">
        <f t="shared" si="444"/>
        <v>0</v>
      </c>
      <c r="AP3137" s="38">
        <f t="shared" si="445"/>
        <v>0</v>
      </c>
      <c r="AR3137" s="181"/>
      <c r="AS3137" s="181"/>
      <c r="AT3137" s="181"/>
      <c r="AU3137" s="181"/>
      <c r="AY3137" s="181"/>
      <c r="BB3137" s="181"/>
      <c r="BC3137" s="181"/>
      <c r="BD3137" s="181"/>
      <c r="BE3137" s="181"/>
      <c r="BI3137" s="181"/>
      <c r="BL3137" s="181"/>
      <c r="BM3137" s="181"/>
      <c r="BN3137" s="181"/>
      <c r="BO3137" s="181"/>
      <c r="BS3137" s="181"/>
    </row>
    <row r="3138" spans="41:71">
      <c r="AO3138" s="38">
        <f t="shared" si="444"/>
        <v>0</v>
      </c>
      <c r="AP3138" s="38">
        <f t="shared" si="445"/>
        <v>0</v>
      </c>
      <c r="AR3138" s="181"/>
      <c r="AS3138" s="181"/>
      <c r="AT3138" s="181"/>
      <c r="AU3138" s="181"/>
      <c r="AY3138" s="181"/>
      <c r="BB3138" s="181"/>
      <c r="BC3138" s="181"/>
      <c r="BD3138" s="181"/>
      <c r="BE3138" s="181"/>
      <c r="BI3138" s="181"/>
      <c r="BL3138" s="181"/>
      <c r="BM3138" s="181"/>
      <c r="BN3138" s="181"/>
      <c r="BO3138" s="181"/>
      <c r="BS3138" s="181"/>
    </row>
    <row r="3139" spans="41:71">
      <c r="AO3139" s="38">
        <f t="shared" si="444"/>
        <v>0</v>
      </c>
      <c r="AP3139" s="38">
        <f t="shared" si="445"/>
        <v>0</v>
      </c>
      <c r="AR3139" s="181"/>
      <c r="AS3139" s="181"/>
      <c r="AT3139" s="181"/>
      <c r="AU3139" s="181"/>
      <c r="AY3139" s="181"/>
      <c r="BB3139" s="181"/>
      <c r="BC3139" s="181"/>
      <c r="BD3139" s="181"/>
      <c r="BE3139" s="181"/>
      <c r="BI3139" s="181"/>
      <c r="BL3139" s="181"/>
      <c r="BM3139" s="181"/>
      <c r="BN3139" s="181"/>
      <c r="BO3139" s="181"/>
      <c r="BS3139" s="181"/>
    </row>
    <row r="3140" spans="41:71">
      <c r="AO3140" s="38">
        <f t="shared" si="444"/>
        <v>0</v>
      </c>
      <c r="AP3140" s="38">
        <f t="shared" si="445"/>
        <v>0</v>
      </c>
      <c r="AR3140" s="181"/>
      <c r="AS3140" s="181"/>
      <c r="AT3140" s="181"/>
      <c r="AU3140" s="181"/>
      <c r="AY3140" s="181"/>
      <c r="BB3140" s="181"/>
      <c r="BC3140" s="181"/>
      <c r="BD3140" s="181"/>
      <c r="BE3140" s="181"/>
      <c r="BI3140" s="181"/>
      <c r="BL3140" s="181"/>
      <c r="BM3140" s="181"/>
      <c r="BN3140" s="181"/>
      <c r="BO3140" s="181"/>
      <c r="BS3140" s="181"/>
    </row>
    <row r="3141" spans="41:71">
      <c r="AO3141" s="38">
        <f t="shared" si="444"/>
        <v>0</v>
      </c>
      <c r="AP3141" s="38">
        <f t="shared" si="445"/>
        <v>0</v>
      </c>
      <c r="AR3141" s="181"/>
      <c r="AS3141" s="181"/>
      <c r="AT3141" s="181"/>
      <c r="AU3141" s="181"/>
      <c r="AY3141" s="181"/>
      <c r="BB3141" s="181"/>
      <c r="BC3141" s="181"/>
      <c r="BD3141" s="181"/>
      <c r="BE3141" s="181"/>
      <c r="BI3141" s="181"/>
      <c r="BL3141" s="181"/>
      <c r="BM3141" s="181"/>
      <c r="BN3141" s="181"/>
      <c r="BO3141" s="181"/>
      <c r="BS3141" s="181"/>
    </row>
    <row r="3142" spans="41:71">
      <c r="AO3142" s="38">
        <f t="shared" si="444"/>
        <v>0</v>
      </c>
      <c r="AP3142" s="38">
        <f t="shared" si="445"/>
        <v>0</v>
      </c>
      <c r="AR3142" s="181"/>
      <c r="AS3142" s="181"/>
      <c r="AT3142" s="181"/>
      <c r="AU3142" s="181"/>
      <c r="AY3142" s="181"/>
      <c r="BB3142" s="181"/>
      <c r="BC3142" s="181"/>
      <c r="BD3142" s="181"/>
      <c r="BE3142" s="181"/>
      <c r="BI3142" s="181"/>
      <c r="BL3142" s="181"/>
      <c r="BM3142" s="181"/>
      <c r="BN3142" s="181"/>
      <c r="BO3142" s="181"/>
      <c r="BS3142" s="181"/>
    </row>
    <row r="3143" spans="41:71">
      <c r="AO3143" s="38">
        <f t="shared" si="444"/>
        <v>0</v>
      </c>
      <c r="AP3143" s="38">
        <f t="shared" si="445"/>
        <v>0</v>
      </c>
      <c r="AR3143" s="181"/>
      <c r="AS3143" s="181"/>
      <c r="AT3143" s="181"/>
      <c r="AU3143" s="181"/>
      <c r="AY3143" s="181"/>
      <c r="BB3143" s="181"/>
      <c r="BC3143" s="181"/>
      <c r="BD3143" s="181"/>
      <c r="BE3143" s="181"/>
      <c r="BI3143" s="181"/>
      <c r="BL3143" s="181"/>
      <c r="BM3143" s="181"/>
      <c r="BN3143" s="181"/>
      <c r="BO3143" s="181"/>
      <c r="BS3143" s="181"/>
    </row>
    <row r="3144" spans="41:71">
      <c r="AO3144" s="38">
        <f t="shared" si="444"/>
        <v>0</v>
      </c>
      <c r="AP3144" s="38">
        <f t="shared" si="445"/>
        <v>0</v>
      </c>
      <c r="AR3144" s="181"/>
      <c r="AS3144" s="181"/>
      <c r="AT3144" s="181"/>
      <c r="AU3144" s="181"/>
      <c r="AY3144" s="181"/>
      <c r="BB3144" s="181"/>
      <c r="BC3144" s="181"/>
      <c r="BD3144" s="181"/>
      <c r="BE3144" s="181"/>
      <c r="BI3144" s="181"/>
      <c r="BL3144" s="181"/>
      <c r="BM3144" s="181"/>
      <c r="BN3144" s="181"/>
      <c r="BO3144" s="181"/>
      <c r="BS3144" s="181"/>
    </row>
    <row r="3145" spans="41:71">
      <c r="AO3145" s="38">
        <f t="shared" si="444"/>
        <v>0</v>
      </c>
      <c r="AP3145" s="38">
        <f t="shared" si="445"/>
        <v>0</v>
      </c>
      <c r="AR3145" s="181"/>
      <c r="AS3145" s="181"/>
      <c r="AT3145" s="181"/>
      <c r="AU3145" s="181"/>
      <c r="AY3145" s="181"/>
      <c r="BB3145" s="181"/>
      <c r="BC3145" s="181"/>
      <c r="BD3145" s="181"/>
      <c r="BE3145" s="181"/>
      <c r="BI3145" s="181"/>
      <c r="BL3145" s="181"/>
      <c r="BM3145" s="181"/>
      <c r="BN3145" s="181"/>
      <c r="BO3145" s="181"/>
      <c r="BS3145" s="181"/>
    </row>
    <row r="3146" spans="41:71">
      <c r="AO3146" s="38">
        <f t="shared" si="444"/>
        <v>0</v>
      </c>
      <c r="AP3146" s="38">
        <f t="shared" si="445"/>
        <v>0</v>
      </c>
      <c r="AR3146" s="181"/>
      <c r="AS3146" s="181"/>
      <c r="AT3146" s="181"/>
      <c r="AU3146" s="181"/>
      <c r="AY3146" s="181"/>
      <c r="BB3146" s="181"/>
      <c r="BC3146" s="181"/>
      <c r="BD3146" s="181"/>
      <c r="BE3146" s="181"/>
      <c r="BI3146" s="181"/>
      <c r="BL3146" s="181"/>
      <c r="BM3146" s="181"/>
      <c r="BN3146" s="181"/>
      <c r="BO3146" s="181"/>
      <c r="BS3146" s="181"/>
    </row>
    <row r="3147" spans="41:71">
      <c r="AO3147" s="38">
        <f t="shared" si="444"/>
        <v>0</v>
      </c>
      <c r="AP3147" s="38">
        <f t="shared" si="445"/>
        <v>0</v>
      </c>
      <c r="AR3147" s="181"/>
      <c r="AS3147" s="181"/>
      <c r="AT3147" s="181"/>
      <c r="AU3147" s="181"/>
      <c r="AY3147" s="181"/>
      <c r="BB3147" s="181"/>
      <c r="BC3147" s="181"/>
      <c r="BD3147" s="181"/>
      <c r="BE3147" s="181"/>
      <c r="BI3147" s="181"/>
      <c r="BL3147" s="181"/>
      <c r="BM3147" s="181"/>
      <c r="BN3147" s="181"/>
      <c r="BO3147" s="181"/>
      <c r="BS3147" s="181"/>
    </row>
    <row r="3148" spans="41:71">
      <c r="AO3148" s="38">
        <f t="shared" si="444"/>
        <v>0</v>
      </c>
      <c r="AP3148" s="38">
        <f t="shared" si="445"/>
        <v>0</v>
      </c>
      <c r="AR3148" s="181"/>
      <c r="AS3148" s="181"/>
      <c r="AT3148" s="181"/>
      <c r="AU3148" s="181"/>
      <c r="AY3148" s="181"/>
      <c r="BB3148" s="181"/>
      <c r="BC3148" s="181"/>
      <c r="BD3148" s="181"/>
      <c r="BE3148" s="181"/>
      <c r="BI3148" s="181"/>
      <c r="BL3148" s="181"/>
      <c r="BM3148" s="181"/>
      <c r="BN3148" s="181"/>
      <c r="BO3148" s="181"/>
      <c r="BS3148" s="181"/>
    </row>
    <row r="3149" spans="41:71">
      <c r="AO3149" s="38">
        <f t="shared" si="444"/>
        <v>0</v>
      </c>
      <c r="AP3149" s="38">
        <f t="shared" si="445"/>
        <v>0</v>
      </c>
      <c r="AR3149" s="181"/>
      <c r="AS3149" s="181"/>
      <c r="AT3149" s="181"/>
      <c r="AU3149" s="181"/>
      <c r="AY3149" s="181"/>
      <c r="BB3149" s="181"/>
      <c r="BC3149" s="181"/>
      <c r="BD3149" s="181"/>
      <c r="BE3149" s="181"/>
      <c r="BI3149" s="181"/>
      <c r="BL3149" s="181"/>
      <c r="BM3149" s="181"/>
      <c r="BN3149" s="181"/>
      <c r="BO3149" s="181"/>
      <c r="BS3149" s="181"/>
    </row>
    <row r="3150" spans="41:71">
      <c r="AO3150" s="38">
        <f t="shared" si="444"/>
        <v>0</v>
      </c>
      <c r="AP3150" s="38">
        <f t="shared" si="445"/>
        <v>0</v>
      </c>
      <c r="AR3150" s="181"/>
      <c r="AS3150" s="181"/>
      <c r="AT3150" s="181"/>
      <c r="AU3150" s="181"/>
      <c r="AY3150" s="181"/>
      <c r="BB3150" s="181"/>
      <c r="BC3150" s="181"/>
      <c r="BD3150" s="181"/>
      <c r="BE3150" s="181"/>
      <c r="BI3150" s="181"/>
      <c r="BL3150" s="181"/>
      <c r="BM3150" s="181"/>
      <c r="BN3150" s="181"/>
      <c r="BO3150" s="181"/>
      <c r="BS3150" s="181"/>
    </row>
    <row r="3151" spans="41:71">
      <c r="AO3151" s="38">
        <f t="shared" si="444"/>
        <v>0</v>
      </c>
      <c r="AP3151" s="38">
        <f t="shared" si="445"/>
        <v>0</v>
      </c>
      <c r="AR3151" s="181"/>
      <c r="AS3151" s="181"/>
      <c r="AT3151" s="181"/>
      <c r="AU3151" s="181"/>
      <c r="AY3151" s="181"/>
      <c r="BB3151" s="181"/>
      <c r="BC3151" s="181"/>
      <c r="BD3151" s="181"/>
      <c r="BE3151" s="181"/>
      <c r="BI3151" s="181"/>
      <c r="BL3151" s="181"/>
      <c r="BM3151" s="181"/>
      <c r="BN3151" s="181"/>
      <c r="BO3151" s="181"/>
      <c r="BS3151" s="181"/>
    </row>
    <row r="3152" spans="41:71">
      <c r="AO3152" s="38">
        <f t="shared" si="444"/>
        <v>0</v>
      </c>
      <c r="AP3152" s="38">
        <f t="shared" si="445"/>
        <v>0</v>
      </c>
      <c r="AR3152" s="181"/>
      <c r="AS3152" s="181"/>
      <c r="AT3152" s="181"/>
      <c r="AU3152" s="181"/>
      <c r="AY3152" s="181"/>
      <c r="BB3152" s="181"/>
      <c r="BC3152" s="181"/>
      <c r="BD3152" s="181"/>
      <c r="BE3152" s="181"/>
      <c r="BI3152" s="181"/>
      <c r="BL3152" s="181"/>
      <c r="BM3152" s="181"/>
      <c r="BN3152" s="181"/>
      <c r="BO3152" s="181"/>
      <c r="BS3152" s="181"/>
    </row>
    <row r="3153" spans="41:71">
      <c r="AO3153" s="38">
        <f t="shared" si="444"/>
        <v>0</v>
      </c>
      <c r="AP3153" s="38">
        <f t="shared" si="445"/>
        <v>0</v>
      </c>
      <c r="AR3153" s="181"/>
      <c r="AS3153" s="181"/>
      <c r="AT3153" s="181"/>
      <c r="AU3153" s="181"/>
      <c r="AY3153" s="181"/>
      <c r="BB3153" s="181"/>
      <c r="BC3153" s="181"/>
      <c r="BD3153" s="181"/>
      <c r="BE3153" s="181"/>
      <c r="BI3153" s="181"/>
      <c r="BL3153" s="181"/>
      <c r="BM3153" s="181"/>
      <c r="BN3153" s="181"/>
      <c r="BO3153" s="181"/>
      <c r="BS3153" s="181"/>
    </row>
    <row r="3154" spans="41:71">
      <c r="AO3154" s="38">
        <f t="shared" si="444"/>
        <v>0</v>
      </c>
      <c r="AP3154" s="38">
        <f t="shared" si="445"/>
        <v>0</v>
      </c>
      <c r="AR3154" s="181"/>
      <c r="AS3154" s="181"/>
      <c r="AT3154" s="181"/>
      <c r="AU3154" s="181"/>
      <c r="AY3154" s="181"/>
      <c r="BB3154" s="181"/>
      <c r="BC3154" s="181"/>
      <c r="BD3154" s="181"/>
      <c r="BE3154" s="181"/>
      <c r="BI3154" s="181"/>
      <c r="BL3154" s="181"/>
      <c r="BM3154" s="181"/>
      <c r="BN3154" s="181"/>
      <c r="BO3154" s="181"/>
      <c r="BS3154" s="181"/>
    </row>
    <row r="3155" spans="41:71">
      <c r="AO3155" s="38">
        <f t="shared" si="444"/>
        <v>0</v>
      </c>
      <c r="AP3155" s="38">
        <f t="shared" si="445"/>
        <v>0</v>
      </c>
      <c r="AR3155" s="181"/>
      <c r="AS3155" s="181"/>
      <c r="AT3155" s="181"/>
      <c r="AU3155" s="181"/>
      <c r="AY3155" s="181"/>
      <c r="BB3155" s="181"/>
      <c r="BC3155" s="181"/>
      <c r="BD3155" s="181"/>
      <c r="BE3155" s="181"/>
      <c r="BI3155" s="181"/>
      <c r="BL3155" s="181"/>
      <c r="BM3155" s="181"/>
      <c r="BN3155" s="181"/>
      <c r="BO3155" s="181"/>
      <c r="BS3155" s="181"/>
    </row>
    <row r="3156" spans="41:71">
      <c r="AO3156" s="38">
        <f t="shared" si="444"/>
        <v>0</v>
      </c>
      <c r="AP3156" s="38">
        <f t="shared" si="445"/>
        <v>0</v>
      </c>
      <c r="AR3156" s="181"/>
      <c r="AS3156" s="181"/>
      <c r="AT3156" s="181"/>
      <c r="AU3156" s="181"/>
      <c r="AY3156" s="181"/>
      <c r="BB3156" s="181"/>
      <c r="BC3156" s="181"/>
      <c r="BD3156" s="181"/>
      <c r="BE3156" s="181"/>
      <c r="BI3156" s="181"/>
      <c r="BL3156" s="181"/>
      <c r="BM3156" s="181"/>
      <c r="BN3156" s="181"/>
      <c r="BO3156" s="181"/>
      <c r="BS3156" s="181"/>
    </row>
    <row r="3157" spans="41:71">
      <c r="AO3157" s="38">
        <f t="shared" si="444"/>
        <v>0</v>
      </c>
      <c r="AP3157" s="38">
        <f t="shared" si="445"/>
        <v>0</v>
      </c>
      <c r="AR3157" s="181"/>
      <c r="AS3157" s="181"/>
      <c r="AT3157" s="181"/>
      <c r="AU3157" s="181"/>
      <c r="AY3157" s="181"/>
      <c r="BB3157" s="181"/>
      <c r="BC3157" s="181"/>
      <c r="BD3157" s="181"/>
      <c r="BE3157" s="181"/>
      <c r="BI3157" s="181"/>
      <c r="BL3157" s="181"/>
      <c r="BM3157" s="181"/>
      <c r="BN3157" s="181"/>
      <c r="BO3157" s="181"/>
      <c r="BS3157" s="181"/>
    </row>
    <row r="3158" spans="41:71">
      <c r="AO3158" s="38">
        <f t="shared" si="444"/>
        <v>0</v>
      </c>
      <c r="AP3158" s="38">
        <f t="shared" si="445"/>
        <v>0</v>
      </c>
      <c r="AR3158" s="181"/>
      <c r="AS3158" s="181"/>
      <c r="AT3158" s="181"/>
      <c r="AU3158" s="181"/>
      <c r="AY3158" s="181"/>
      <c r="BB3158" s="181"/>
      <c r="BC3158" s="181"/>
      <c r="BD3158" s="181"/>
      <c r="BE3158" s="181"/>
      <c r="BI3158" s="181"/>
      <c r="BL3158" s="181"/>
      <c r="BM3158" s="181"/>
      <c r="BN3158" s="181"/>
      <c r="BO3158" s="181"/>
      <c r="BS3158" s="181"/>
    </row>
    <row r="3159" spans="41:71">
      <c r="AO3159" s="38">
        <f t="shared" si="444"/>
        <v>0</v>
      </c>
      <c r="AP3159" s="38">
        <f t="shared" si="445"/>
        <v>0</v>
      </c>
      <c r="AR3159" s="181"/>
      <c r="AS3159" s="181"/>
      <c r="AT3159" s="181"/>
      <c r="AU3159" s="181"/>
      <c r="AY3159" s="181"/>
      <c r="BB3159" s="181"/>
      <c r="BC3159" s="181"/>
      <c r="BD3159" s="181"/>
      <c r="BE3159" s="181"/>
      <c r="BI3159" s="181"/>
      <c r="BL3159" s="181"/>
      <c r="BM3159" s="181"/>
      <c r="BN3159" s="181"/>
      <c r="BO3159" s="181"/>
      <c r="BS3159" s="181"/>
    </row>
    <row r="3160" spans="41:71">
      <c r="AO3160" s="38">
        <f t="shared" si="444"/>
        <v>0</v>
      </c>
      <c r="AP3160" s="38">
        <f t="shared" si="445"/>
        <v>0</v>
      </c>
      <c r="AR3160" s="181"/>
      <c r="AS3160" s="181"/>
      <c r="AT3160" s="181"/>
      <c r="AU3160" s="181"/>
      <c r="AY3160" s="181"/>
      <c r="BB3160" s="181"/>
      <c r="BC3160" s="181"/>
      <c r="BD3160" s="181"/>
      <c r="BE3160" s="181"/>
      <c r="BI3160" s="181"/>
      <c r="BL3160" s="181"/>
      <c r="BM3160" s="181"/>
      <c r="BN3160" s="181"/>
      <c r="BO3160" s="181"/>
      <c r="BS3160" s="181"/>
    </row>
    <row r="3161" spans="41:71">
      <c r="AO3161" s="38">
        <f t="shared" si="444"/>
        <v>0</v>
      </c>
      <c r="AP3161" s="38">
        <f t="shared" si="445"/>
        <v>0</v>
      </c>
      <c r="AR3161" s="181"/>
      <c r="AS3161" s="181"/>
      <c r="AT3161" s="181"/>
      <c r="AU3161" s="181"/>
      <c r="AY3161" s="181"/>
      <c r="BB3161" s="181"/>
      <c r="BC3161" s="181"/>
      <c r="BD3161" s="181"/>
      <c r="BE3161" s="181"/>
      <c r="BI3161" s="181"/>
      <c r="BL3161" s="181"/>
      <c r="BM3161" s="181"/>
      <c r="BN3161" s="181"/>
      <c r="BO3161" s="181"/>
      <c r="BS3161" s="181"/>
    </row>
    <row r="3162" spans="41:71">
      <c r="AO3162" s="38">
        <f t="shared" si="444"/>
        <v>0</v>
      </c>
      <c r="AP3162" s="38">
        <f t="shared" si="445"/>
        <v>0</v>
      </c>
      <c r="AR3162" s="181"/>
      <c r="AS3162" s="181"/>
      <c r="AT3162" s="181"/>
      <c r="AU3162" s="181"/>
      <c r="AY3162" s="181"/>
      <c r="BB3162" s="181"/>
      <c r="BC3162" s="181"/>
      <c r="BD3162" s="181"/>
      <c r="BE3162" s="181"/>
      <c r="BI3162" s="181"/>
      <c r="BL3162" s="181"/>
      <c r="BM3162" s="181"/>
      <c r="BN3162" s="181"/>
      <c r="BO3162" s="181"/>
      <c r="BS3162" s="181"/>
    </row>
    <row r="3163" spans="41:71">
      <c r="AO3163" s="38">
        <f t="shared" si="444"/>
        <v>0</v>
      </c>
      <c r="AP3163" s="38">
        <f t="shared" si="445"/>
        <v>0</v>
      </c>
      <c r="AR3163" s="181"/>
      <c r="AS3163" s="181"/>
      <c r="AT3163" s="181"/>
      <c r="AU3163" s="181"/>
      <c r="AY3163" s="181"/>
      <c r="BB3163" s="181"/>
      <c r="BC3163" s="181"/>
      <c r="BD3163" s="181"/>
      <c r="BE3163" s="181"/>
      <c r="BI3163" s="181"/>
      <c r="BL3163" s="181"/>
      <c r="BM3163" s="181"/>
      <c r="BN3163" s="181"/>
      <c r="BO3163" s="181"/>
      <c r="BS3163" s="181"/>
    </row>
    <row r="3164" spans="41:71">
      <c r="AO3164" s="38">
        <f t="shared" si="444"/>
        <v>0</v>
      </c>
      <c r="AP3164" s="38">
        <f t="shared" si="445"/>
        <v>0</v>
      </c>
      <c r="AR3164" s="181"/>
      <c r="AS3164" s="181"/>
      <c r="AT3164" s="181"/>
      <c r="AU3164" s="181"/>
      <c r="AY3164" s="181"/>
      <c r="BB3164" s="181"/>
      <c r="BC3164" s="181"/>
      <c r="BD3164" s="181"/>
      <c r="BE3164" s="181"/>
      <c r="BI3164" s="181"/>
      <c r="BL3164" s="181"/>
      <c r="BM3164" s="181"/>
      <c r="BN3164" s="181"/>
      <c r="BO3164" s="181"/>
      <c r="BS3164" s="181"/>
    </row>
    <row r="3165" spans="41:71">
      <c r="AO3165" s="38">
        <f t="shared" si="444"/>
        <v>0</v>
      </c>
      <c r="AP3165" s="38">
        <f t="shared" si="445"/>
        <v>0</v>
      </c>
      <c r="AR3165" s="181"/>
      <c r="AS3165" s="181"/>
      <c r="AT3165" s="181"/>
      <c r="AU3165" s="181"/>
      <c r="AY3165" s="181"/>
      <c r="BB3165" s="181"/>
      <c r="BC3165" s="181"/>
      <c r="BD3165" s="181"/>
      <c r="BE3165" s="181"/>
      <c r="BI3165" s="181"/>
      <c r="BL3165" s="181"/>
      <c r="BM3165" s="181"/>
      <c r="BN3165" s="181"/>
      <c r="BO3165" s="181"/>
      <c r="BS3165" s="181"/>
    </row>
    <row r="3166" spans="41:71">
      <c r="AO3166" s="38">
        <f t="shared" si="444"/>
        <v>0</v>
      </c>
      <c r="AP3166" s="38">
        <f t="shared" si="445"/>
        <v>0</v>
      </c>
      <c r="AR3166" s="181"/>
      <c r="AS3166" s="181"/>
      <c r="AT3166" s="181"/>
      <c r="AU3166" s="181"/>
      <c r="AY3166" s="181"/>
      <c r="BB3166" s="181"/>
      <c r="BC3166" s="181"/>
      <c r="BD3166" s="181"/>
      <c r="BE3166" s="181"/>
      <c r="BI3166" s="181"/>
      <c r="BL3166" s="181"/>
      <c r="BM3166" s="181"/>
      <c r="BN3166" s="181"/>
      <c r="BO3166" s="181"/>
      <c r="BS3166" s="181"/>
    </row>
    <row r="3167" spans="41:71">
      <c r="AO3167" s="38">
        <f t="shared" si="444"/>
        <v>0</v>
      </c>
      <c r="AP3167" s="38">
        <f t="shared" si="445"/>
        <v>0</v>
      </c>
      <c r="AR3167" s="181"/>
      <c r="AS3167" s="181"/>
      <c r="AT3167" s="181"/>
      <c r="AU3167" s="181"/>
      <c r="AY3167" s="181"/>
      <c r="BB3167" s="181"/>
      <c r="BC3167" s="181"/>
      <c r="BD3167" s="181"/>
      <c r="BE3167" s="181"/>
      <c r="BI3167" s="181"/>
      <c r="BL3167" s="181"/>
      <c r="BM3167" s="181"/>
      <c r="BN3167" s="181"/>
      <c r="BO3167" s="181"/>
      <c r="BS3167" s="181"/>
    </row>
    <row r="3168" spans="41:71">
      <c r="AO3168" s="38">
        <f t="shared" si="444"/>
        <v>0</v>
      </c>
      <c r="AP3168" s="38">
        <f t="shared" si="445"/>
        <v>0</v>
      </c>
      <c r="AR3168" s="181"/>
      <c r="AS3168" s="181"/>
      <c r="AT3168" s="181"/>
      <c r="AU3168" s="181"/>
      <c r="AY3168" s="181"/>
      <c r="BB3168" s="181"/>
      <c r="BC3168" s="181"/>
      <c r="BD3168" s="181"/>
      <c r="BE3168" s="181"/>
      <c r="BI3168" s="181"/>
      <c r="BL3168" s="181"/>
      <c r="BM3168" s="181"/>
      <c r="BN3168" s="181"/>
      <c r="BO3168" s="181"/>
      <c r="BS3168" s="181"/>
    </row>
    <row r="3169" spans="41:71">
      <c r="AO3169" s="38">
        <f t="shared" si="444"/>
        <v>0</v>
      </c>
      <c r="AP3169" s="38">
        <f t="shared" si="445"/>
        <v>0</v>
      </c>
      <c r="AR3169" s="181"/>
      <c r="AS3169" s="181"/>
      <c r="AT3169" s="181"/>
      <c r="AU3169" s="181"/>
      <c r="AY3169" s="181"/>
      <c r="BB3169" s="181"/>
      <c r="BC3169" s="181"/>
      <c r="BD3169" s="181"/>
      <c r="BE3169" s="181"/>
      <c r="BI3169" s="181"/>
      <c r="BL3169" s="181"/>
      <c r="BM3169" s="181"/>
      <c r="BN3169" s="181"/>
      <c r="BO3169" s="181"/>
      <c r="BS3169" s="181"/>
    </row>
    <row r="3170" spans="41:71">
      <c r="AO3170" s="38">
        <f t="shared" si="444"/>
        <v>0</v>
      </c>
      <c r="AP3170" s="38">
        <f t="shared" si="445"/>
        <v>0</v>
      </c>
      <c r="AR3170" s="181"/>
      <c r="AS3170" s="181"/>
      <c r="AT3170" s="181"/>
      <c r="AU3170" s="181"/>
      <c r="AY3170" s="181"/>
      <c r="BB3170" s="181"/>
      <c r="BC3170" s="181"/>
      <c r="BD3170" s="181"/>
      <c r="BE3170" s="181"/>
      <c r="BI3170" s="181"/>
      <c r="BL3170" s="181"/>
      <c r="BM3170" s="181"/>
      <c r="BN3170" s="181"/>
      <c r="BO3170" s="181"/>
      <c r="BS3170" s="181"/>
    </row>
    <row r="3171" spans="41:71">
      <c r="AO3171" s="38">
        <f t="shared" si="444"/>
        <v>0</v>
      </c>
      <c r="AP3171" s="38">
        <f t="shared" si="445"/>
        <v>0</v>
      </c>
      <c r="AR3171" s="181"/>
      <c r="AS3171" s="181"/>
      <c r="AT3171" s="181"/>
      <c r="AU3171" s="181"/>
      <c r="AY3171" s="181"/>
      <c r="BB3171" s="181"/>
      <c r="BC3171" s="181"/>
      <c r="BD3171" s="181"/>
      <c r="BE3171" s="181"/>
      <c r="BI3171" s="181"/>
      <c r="BL3171" s="181"/>
      <c r="BM3171" s="181"/>
      <c r="BN3171" s="181"/>
      <c r="BO3171" s="181"/>
      <c r="BS3171" s="181"/>
    </row>
    <row r="3172" spans="41:71">
      <c r="AO3172" s="38">
        <f t="shared" si="444"/>
        <v>0</v>
      </c>
      <c r="AP3172" s="38">
        <f t="shared" si="445"/>
        <v>0</v>
      </c>
      <c r="AR3172" s="181"/>
      <c r="AS3172" s="181"/>
      <c r="AT3172" s="181"/>
      <c r="AU3172" s="181"/>
      <c r="AY3172" s="181"/>
      <c r="BB3172" s="181"/>
      <c r="BC3172" s="181"/>
      <c r="BD3172" s="181"/>
      <c r="BE3172" s="181"/>
      <c r="BI3172" s="181"/>
      <c r="BL3172" s="181"/>
      <c r="BM3172" s="181"/>
      <c r="BN3172" s="181"/>
      <c r="BO3172" s="181"/>
      <c r="BS3172" s="181"/>
    </row>
    <row r="3173" spans="41:71">
      <c r="AO3173" s="38">
        <f t="shared" si="444"/>
        <v>0</v>
      </c>
      <c r="AP3173" s="38">
        <f t="shared" si="445"/>
        <v>0</v>
      </c>
      <c r="AR3173" s="181"/>
      <c r="AS3173" s="181"/>
      <c r="AT3173" s="181"/>
      <c r="AU3173" s="181"/>
      <c r="AY3173" s="181"/>
      <c r="BB3173" s="181"/>
      <c r="BC3173" s="181"/>
      <c r="BD3173" s="181"/>
      <c r="BE3173" s="181"/>
      <c r="BI3173" s="181"/>
      <c r="BL3173" s="181"/>
      <c r="BM3173" s="181"/>
      <c r="BN3173" s="181"/>
      <c r="BO3173" s="181"/>
      <c r="BS3173" s="181"/>
    </row>
    <row r="3174" spans="41:71">
      <c r="AO3174" s="38">
        <f t="shared" si="444"/>
        <v>0</v>
      </c>
      <c r="AP3174" s="38">
        <f t="shared" si="445"/>
        <v>0</v>
      </c>
      <c r="AR3174" s="181"/>
      <c r="AS3174" s="181"/>
      <c r="AT3174" s="181"/>
      <c r="AU3174" s="181"/>
      <c r="AY3174" s="181"/>
      <c r="BB3174" s="181"/>
      <c r="BC3174" s="181"/>
      <c r="BD3174" s="181"/>
      <c r="BE3174" s="181"/>
      <c r="BI3174" s="181"/>
      <c r="BL3174" s="181"/>
      <c r="BM3174" s="181"/>
      <c r="BN3174" s="181"/>
      <c r="BO3174" s="181"/>
      <c r="BS3174" s="181"/>
    </row>
    <row r="3175" spans="41:71">
      <c r="AO3175" s="38">
        <f t="shared" si="444"/>
        <v>0</v>
      </c>
      <c r="AP3175" s="38">
        <f t="shared" si="445"/>
        <v>0</v>
      </c>
      <c r="AR3175" s="181"/>
      <c r="AS3175" s="181"/>
      <c r="AT3175" s="181"/>
      <c r="AU3175" s="181"/>
      <c r="AY3175" s="181"/>
      <c r="BB3175" s="181"/>
      <c r="BC3175" s="181"/>
      <c r="BD3175" s="181"/>
      <c r="BE3175" s="181"/>
      <c r="BI3175" s="181"/>
      <c r="BL3175" s="181"/>
      <c r="BM3175" s="181"/>
      <c r="BN3175" s="181"/>
      <c r="BO3175" s="181"/>
      <c r="BS3175" s="181"/>
    </row>
    <row r="3176" spans="41:71">
      <c r="AO3176" s="38">
        <f t="shared" si="444"/>
        <v>0</v>
      </c>
      <c r="AP3176" s="38">
        <f t="shared" si="445"/>
        <v>0</v>
      </c>
      <c r="AR3176" s="181"/>
      <c r="AS3176" s="181"/>
      <c r="AT3176" s="181"/>
      <c r="AU3176" s="181"/>
      <c r="AY3176" s="181"/>
      <c r="BB3176" s="181"/>
      <c r="BC3176" s="181"/>
      <c r="BD3176" s="181"/>
      <c r="BE3176" s="181"/>
      <c r="BI3176" s="181"/>
      <c r="BL3176" s="181"/>
      <c r="BM3176" s="181"/>
      <c r="BN3176" s="181"/>
      <c r="BO3176" s="181"/>
      <c r="BS3176" s="181"/>
    </row>
    <row r="3177" spans="41:71">
      <c r="AO3177" s="38">
        <f t="shared" si="444"/>
        <v>0</v>
      </c>
      <c r="AP3177" s="38">
        <f t="shared" si="445"/>
        <v>0</v>
      </c>
      <c r="AR3177" s="181"/>
      <c r="AS3177" s="181"/>
      <c r="AT3177" s="181"/>
      <c r="AU3177" s="181"/>
      <c r="AY3177" s="181"/>
      <c r="BB3177" s="181"/>
      <c r="BC3177" s="181"/>
      <c r="BD3177" s="181"/>
      <c r="BE3177" s="181"/>
      <c r="BI3177" s="181"/>
      <c r="BL3177" s="181"/>
      <c r="BM3177" s="181"/>
      <c r="BN3177" s="181"/>
      <c r="BO3177" s="181"/>
      <c r="BS3177" s="181"/>
    </row>
    <row r="3178" spans="41:71">
      <c r="AO3178" s="38">
        <f t="shared" ref="AO3178:AO3241" si="446">B3179+1-1</f>
        <v>0</v>
      </c>
      <c r="AP3178" s="38">
        <f t="shared" ref="AP3178:AP3241" si="447">A3179</f>
        <v>0</v>
      </c>
      <c r="AR3178" s="181"/>
      <c r="AS3178" s="181"/>
      <c r="AT3178" s="181"/>
      <c r="AU3178" s="181"/>
      <c r="AY3178" s="181"/>
      <c r="BB3178" s="181"/>
      <c r="BC3178" s="181"/>
      <c r="BD3178" s="181"/>
      <c r="BE3178" s="181"/>
      <c r="BI3178" s="181"/>
      <c r="BL3178" s="181"/>
      <c r="BM3178" s="181"/>
      <c r="BN3178" s="181"/>
      <c r="BO3178" s="181"/>
      <c r="BS3178" s="181"/>
    </row>
    <row r="3179" spans="41:71">
      <c r="AO3179" s="38">
        <f t="shared" si="446"/>
        <v>0</v>
      </c>
      <c r="AP3179" s="38">
        <f t="shared" si="447"/>
        <v>0</v>
      </c>
      <c r="AR3179" s="181"/>
      <c r="AS3179" s="181"/>
      <c r="AT3179" s="181"/>
      <c r="AU3179" s="181"/>
      <c r="AY3179" s="181"/>
      <c r="BB3179" s="181"/>
      <c r="BC3179" s="181"/>
      <c r="BD3179" s="181"/>
      <c r="BE3179" s="181"/>
      <c r="BI3179" s="181"/>
      <c r="BL3179" s="181"/>
      <c r="BM3179" s="181"/>
      <c r="BN3179" s="181"/>
      <c r="BO3179" s="181"/>
      <c r="BS3179" s="181"/>
    </row>
    <row r="3180" spans="41:71">
      <c r="AO3180" s="38">
        <f t="shared" si="446"/>
        <v>0</v>
      </c>
      <c r="AP3180" s="38">
        <f t="shared" si="447"/>
        <v>0</v>
      </c>
      <c r="AR3180" s="181"/>
      <c r="AS3180" s="181"/>
      <c r="AT3180" s="181"/>
      <c r="AU3180" s="181"/>
      <c r="AY3180" s="181"/>
      <c r="BB3180" s="181"/>
      <c r="BC3180" s="181"/>
      <c r="BD3180" s="181"/>
      <c r="BE3180" s="181"/>
      <c r="BI3180" s="181"/>
      <c r="BL3180" s="181"/>
      <c r="BM3180" s="181"/>
      <c r="BN3180" s="181"/>
      <c r="BO3180" s="181"/>
      <c r="BS3180" s="181"/>
    </row>
    <row r="3181" spans="41:71">
      <c r="AO3181" s="38">
        <f t="shared" si="446"/>
        <v>0</v>
      </c>
      <c r="AP3181" s="38">
        <f t="shared" si="447"/>
        <v>0</v>
      </c>
      <c r="AR3181" s="181"/>
      <c r="AS3181" s="181"/>
      <c r="AT3181" s="181"/>
      <c r="AU3181" s="181"/>
      <c r="AY3181" s="181"/>
      <c r="BB3181" s="181"/>
      <c r="BC3181" s="181"/>
      <c r="BD3181" s="181"/>
      <c r="BE3181" s="181"/>
      <c r="BI3181" s="181"/>
      <c r="BL3181" s="181"/>
      <c r="BM3181" s="181"/>
      <c r="BN3181" s="181"/>
      <c r="BO3181" s="181"/>
      <c r="BS3181" s="181"/>
    </row>
    <row r="3182" spans="41:71">
      <c r="AO3182" s="38">
        <f t="shared" si="446"/>
        <v>0</v>
      </c>
      <c r="AP3182" s="38">
        <f t="shared" si="447"/>
        <v>0</v>
      </c>
      <c r="AR3182" s="181"/>
      <c r="AS3182" s="181"/>
      <c r="AT3182" s="181"/>
      <c r="AU3182" s="181"/>
      <c r="AY3182" s="181"/>
      <c r="BB3182" s="181"/>
      <c r="BC3182" s="181"/>
      <c r="BD3182" s="181"/>
      <c r="BE3182" s="181"/>
      <c r="BI3182" s="181"/>
      <c r="BL3182" s="181"/>
      <c r="BM3182" s="181"/>
      <c r="BN3182" s="181"/>
      <c r="BO3182" s="181"/>
      <c r="BS3182" s="181"/>
    </row>
    <row r="3183" spans="41:71">
      <c r="AO3183" s="38">
        <f t="shared" si="446"/>
        <v>0</v>
      </c>
      <c r="AP3183" s="38">
        <f t="shared" si="447"/>
        <v>0</v>
      </c>
      <c r="AR3183" s="181"/>
      <c r="AS3183" s="181"/>
      <c r="AT3183" s="181"/>
      <c r="AU3183" s="181"/>
      <c r="AY3183" s="181"/>
      <c r="BB3183" s="181"/>
      <c r="BC3183" s="181"/>
      <c r="BD3183" s="181"/>
      <c r="BE3183" s="181"/>
      <c r="BI3183" s="181"/>
      <c r="BL3183" s="181"/>
      <c r="BM3183" s="181"/>
      <c r="BN3183" s="181"/>
      <c r="BO3183" s="181"/>
      <c r="BS3183" s="181"/>
    </row>
    <row r="3184" spans="41:71">
      <c r="AO3184" s="38">
        <f t="shared" si="446"/>
        <v>0</v>
      </c>
      <c r="AP3184" s="38">
        <f t="shared" si="447"/>
        <v>0</v>
      </c>
      <c r="AR3184" s="181"/>
      <c r="AS3184" s="181"/>
      <c r="AT3184" s="181"/>
      <c r="AU3184" s="181"/>
      <c r="AY3184" s="181"/>
      <c r="BB3184" s="181"/>
      <c r="BC3184" s="181"/>
      <c r="BD3184" s="181"/>
      <c r="BE3184" s="181"/>
      <c r="BI3184" s="181"/>
      <c r="BL3184" s="181"/>
      <c r="BM3184" s="181"/>
      <c r="BN3184" s="181"/>
      <c r="BO3184" s="181"/>
      <c r="BS3184" s="181"/>
    </row>
    <row r="3185" spans="41:71">
      <c r="AO3185" s="38">
        <f t="shared" si="446"/>
        <v>0</v>
      </c>
      <c r="AP3185" s="38">
        <f t="shared" si="447"/>
        <v>0</v>
      </c>
      <c r="AR3185" s="181"/>
      <c r="AS3185" s="181"/>
      <c r="AT3185" s="181"/>
      <c r="AU3185" s="181"/>
      <c r="AY3185" s="181"/>
      <c r="BB3185" s="181"/>
      <c r="BC3185" s="181"/>
      <c r="BD3185" s="181"/>
      <c r="BE3185" s="181"/>
      <c r="BI3185" s="181"/>
      <c r="BL3185" s="181"/>
      <c r="BM3185" s="181"/>
      <c r="BN3185" s="181"/>
      <c r="BO3185" s="181"/>
      <c r="BS3185" s="181"/>
    </row>
    <row r="3186" spans="41:71">
      <c r="AO3186" s="38">
        <f t="shared" si="446"/>
        <v>0</v>
      </c>
      <c r="AP3186" s="38">
        <f t="shared" si="447"/>
        <v>0</v>
      </c>
      <c r="AR3186" s="181"/>
      <c r="AS3186" s="181"/>
      <c r="AT3186" s="181"/>
      <c r="AU3186" s="181"/>
      <c r="AY3186" s="181"/>
      <c r="BB3186" s="181"/>
      <c r="BC3186" s="181"/>
      <c r="BD3186" s="181"/>
      <c r="BE3186" s="181"/>
      <c r="BI3186" s="181"/>
      <c r="BL3186" s="181"/>
      <c r="BM3186" s="181"/>
      <c r="BN3186" s="181"/>
      <c r="BO3186" s="181"/>
      <c r="BS3186" s="181"/>
    </row>
    <row r="3187" spans="41:71">
      <c r="AO3187" s="38">
        <f t="shared" si="446"/>
        <v>0</v>
      </c>
      <c r="AP3187" s="38">
        <f t="shared" si="447"/>
        <v>0</v>
      </c>
      <c r="AR3187" s="181"/>
      <c r="AS3187" s="181"/>
      <c r="AT3187" s="181"/>
      <c r="AU3187" s="181"/>
      <c r="AY3187" s="181"/>
      <c r="BB3187" s="181"/>
      <c r="BC3187" s="181"/>
      <c r="BD3187" s="181"/>
      <c r="BE3187" s="181"/>
      <c r="BI3187" s="181"/>
      <c r="BL3187" s="181"/>
      <c r="BM3187" s="181"/>
      <c r="BN3187" s="181"/>
      <c r="BO3187" s="181"/>
      <c r="BS3187" s="181"/>
    </row>
    <row r="3188" spans="41:71">
      <c r="AO3188" s="38">
        <f t="shared" si="446"/>
        <v>0</v>
      </c>
      <c r="AP3188" s="38">
        <f t="shared" si="447"/>
        <v>0</v>
      </c>
      <c r="AR3188" s="181"/>
      <c r="AS3188" s="181"/>
      <c r="AT3188" s="181"/>
      <c r="AU3188" s="181"/>
      <c r="AY3188" s="181"/>
      <c r="BB3188" s="181"/>
      <c r="BC3188" s="181"/>
      <c r="BD3188" s="181"/>
      <c r="BE3188" s="181"/>
      <c r="BI3188" s="181"/>
      <c r="BL3188" s="181"/>
      <c r="BM3188" s="181"/>
      <c r="BN3188" s="181"/>
      <c r="BO3188" s="181"/>
      <c r="BS3188" s="181"/>
    </row>
    <row r="3189" spans="41:71">
      <c r="AO3189" s="38">
        <f t="shared" si="446"/>
        <v>0</v>
      </c>
      <c r="AP3189" s="38">
        <f t="shared" si="447"/>
        <v>0</v>
      </c>
      <c r="AR3189" s="181"/>
      <c r="AS3189" s="181"/>
      <c r="AT3189" s="181"/>
      <c r="AU3189" s="181"/>
      <c r="AY3189" s="181"/>
      <c r="BB3189" s="181"/>
      <c r="BC3189" s="181"/>
      <c r="BD3189" s="181"/>
      <c r="BE3189" s="181"/>
      <c r="BI3189" s="181"/>
      <c r="BL3189" s="181"/>
      <c r="BM3189" s="181"/>
      <c r="BN3189" s="181"/>
      <c r="BO3189" s="181"/>
      <c r="BS3189" s="181"/>
    </row>
    <row r="3190" spans="41:71">
      <c r="AO3190" s="38">
        <f t="shared" si="446"/>
        <v>0</v>
      </c>
      <c r="AP3190" s="38">
        <f t="shared" si="447"/>
        <v>0</v>
      </c>
      <c r="AR3190" s="181"/>
      <c r="AS3190" s="181"/>
      <c r="AT3190" s="181"/>
      <c r="AU3190" s="181"/>
      <c r="AY3190" s="181"/>
      <c r="BB3190" s="181"/>
      <c r="BC3190" s="181"/>
      <c r="BD3190" s="181"/>
      <c r="BE3190" s="181"/>
      <c r="BI3190" s="181"/>
      <c r="BL3190" s="181"/>
      <c r="BM3190" s="181"/>
      <c r="BN3190" s="181"/>
      <c r="BO3190" s="181"/>
      <c r="BS3190" s="181"/>
    </row>
    <row r="3191" spans="41:71">
      <c r="AO3191" s="38">
        <f t="shared" si="446"/>
        <v>0</v>
      </c>
      <c r="AP3191" s="38">
        <f t="shared" si="447"/>
        <v>0</v>
      </c>
      <c r="AR3191" s="181"/>
      <c r="AS3191" s="181"/>
      <c r="AT3191" s="181"/>
      <c r="AU3191" s="181"/>
      <c r="AY3191" s="181"/>
      <c r="BB3191" s="181"/>
      <c r="BC3191" s="181"/>
      <c r="BD3191" s="181"/>
      <c r="BE3191" s="181"/>
      <c r="BI3191" s="181"/>
      <c r="BL3191" s="181"/>
      <c r="BM3191" s="181"/>
      <c r="BN3191" s="181"/>
      <c r="BO3191" s="181"/>
      <c r="BS3191" s="181"/>
    </row>
    <row r="3192" spans="41:71">
      <c r="AO3192" s="38">
        <f t="shared" si="446"/>
        <v>0</v>
      </c>
      <c r="AP3192" s="38">
        <f t="shared" si="447"/>
        <v>0</v>
      </c>
      <c r="AR3192" s="181"/>
      <c r="AS3192" s="181"/>
      <c r="AT3192" s="181"/>
      <c r="AU3192" s="181"/>
      <c r="AY3192" s="181"/>
      <c r="BB3192" s="181"/>
      <c r="BC3192" s="181"/>
      <c r="BD3192" s="181"/>
      <c r="BE3192" s="181"/>
      <c r="BI3192" s="181"/>
      <c r="BL3192" s="181"/>
      <c r="BM3192" s="181"/>
      <c r="BN3192" s="181"/>
      <c r="BO3192" s="181"/>
      <c r="BS3192" s="181"/>
    </row>
    <row r="3193" spans="41:71">
      <c r="AO3193" s="38">
        <f t="shared" si="446"/>
        <v>0</v>
      </c>
      <c r="AP3193" s="38">
        <f t="shared" si="447"/>
        <v>0</v>
      </c>
      <c r="AR3193" s="181"/>
      <c r="AS3193" s="181"/>
      <c r="AT3193" s="181"/>
      <c r="AU3193" s="181"/>
      <c r="AY3193" s="181"/>
      <c r="BB3193" s="181"/>
      <c r="BC3193" s="181"/>
      <c r="BD3193" s="181"/>
      <c r="BE3193" s="181"/>
      <c r="BI3193" s="181"/>
      <c r="BL3193" s="181"/>
      <c r="BM3193" s="181"/>
      <c r="BN3193" s="181"/>
      <c r="BO3193" s="181"/>
      <c r="BS3193" s="181"/>
    </row>
    <row r="3194" spans="41:71">
      <c r="AO3194" s="38">
        <f t="shared" si="446"/>
        <v>0</v>
      </c>
      <c r="AP3194" s="38">
        <f t="shared" si="447"/>
        <v>0</v>
      </c>
      <c r="AR3194" s="181"/>
      <c r="AS3194" s="181"/>
      <c r="AT3194" s="181"/>
      <c r="AU3194" s="181"/>
      <c r="AY3194" s="181"/>
      <c r="BB3194" s="181"/>
      <c r="BC3194" s="181"/>
      <c r="BD3194" s="181"/>
      <c r="BE3194" s="181"/>
      <c r="BI3194" s="181"/>
      <c r="BL3194" s="181"/>
      <c r="BM3194" s="181"/>
      <c r="BN3194" s="181"/>
      <c r="BO3194" s="181"/>
      <c r="BS3194" s="181"/>
    </row>
    <row r="3195" spans="41:71">
      <c r="AO3195" s="38">
        <f t="shared" si="446"/>
        <v>0</v>
      </c>
      <c r="AP3195" s="38">
        <f t="shared" si="447"/>
        <v>0</v>
      </c>
      <c r="AR3195" s="181"/>
      <c r="AS3195" s="181"/>
      <c r="AT3195" s="181"/>
      <c r="AU3195" s="181"/>
      <c r="AY3195" s="181"/>
      <c r="BB3195" s="181"/>
      <c r="BC3195" s="181"/>
      <c r="BD3195" s="181"/>
      <c r="BE3195" s="181"/>
      <c r="BI3195" s="181"/>
      <c r="BL3195" s="181"/>
      <c r="BM3195" s="181"/>
      <c r="BN3195" s="181"/>
      <c r="BO3195" s="181"/>
      <c r="BS3195" s="181"/>
    </row>
    <row r="3196" spans="41:71">
      <c r="AO3196" s="38">
        <f t="shared" si="446"/>
        <v>0</v>
      </c>
      <c r="AP3196" s="38">
        <f t="shared" si="447"/>
        <v>0</v>
      </c>
      <c r="AR3196" s="181"/>
      <c r="AS3196" s="181"/>
      <c r="AT3196" s="181"/>
      <c r="AU3196" s="181"/>
      <c r="AY3196" s="181"/>
      <c r="BB3196" s="181"/>
      <c r="BC3196" s="181"/>
      <c r="BD3196" s="181"/>
      <c r="BE3196" s="181"/>
      <c r="BI3196" s="181"/>
      <c r="BL3196" s="181"/>
      <c r="BM3196" s="181"/>
      <c r="BN3196" s="181"/>
      <c r="BO3196" s="181"/>
      <c r="BS3196" s="181"/>
    </row>
    <row r="3197" spans="41:71">
      <c r="AO3197" s="38">
        <f t="shared" si="446"/>
        <v>0</v>
      </c>
      <c r="AP3197" s="38">
        <f t="shared" si="447"/>
        <v>0</v>
      </c>
      <c r="AR3197" s="181"/>
      <c r="AS3197" s="181"/>
      <c r="AT3197" s="181"/>
      <c r="AU3197" s="181"/>
      <c r="AY3197" s="181"/>
      <c r="BB3197" s="181"/>
      <c r="BC3197" s="181"/>
      <c r="BD3197" s="181"/>
      <c r="BE3197" s="181"/>
      <c r="BI3197" s="181"/>
      <c r="BL3197" s="181"/>
      <c r="BM3197" s="181"/>
      <c r="BN3197" s="181"/>
      <c r="BO3197" s="181"/>
      <c r="BS3197" s="181"/>
    </row>
    <row r="3198" spans="41:71">
      <c r="AO3198" s="38">
        <f t="shared" si="446"/>
        <v>0</v>
      </c>
      <c r="AP3198" s="38">
        <f t="shared" si="447"/>
        <v>0</v>
      </c>
      <c r="AR3198" s="181"/>
      <c r="AS3198" s="181"/>
      <c r="AT3198" s="181"/>
      <c r="AU3198" s="181"/>
      <c r="AY3198" s="181"/>
      <c r="BB3198" s="181"/>
      <c r="BC3198" s="181"/>
      <c r="BD3198" s="181"/>
      <c r="BE3198" s="181"/>
      <c r="BI3198" s="181"/>
      <c r="BL3198" s="181"/>
      <c r="BM3198" s="181"/>
      <c r="BN3198" s="181"/>
      <c r="BO3198" s="181"/>
      <c r="BS3198" s="181"/>
    </row>
    <row r="3199" spans="41:71">
      <c r="AO3199" s="38">
        <f t="shared" si="446"/>
        <v>0</v>
      </c>
      <c r="AP3199" s="38">
        <f t="shared" si="447"/>
        <v>0</v>
      </c>
      <c r="AR3199" s="181"/>
      <c r="AS3199" s="181"/>
      <c r="AT3199" s="181"/>
      <c r="AU3199" s="181"/>
      <c r="AY3199" s="181"/>
      <c r="BB3199" s="181"/>
      <c r="BC3199" s="181"/>
      <c r="BD3199" s="181"/>
      <c r="BE3199" s="181"/>
      <c r="BI3199" s="181"/>
      <c r="BL3199" s="181"/>
      <c r="BM3199" s="181"/>
      <c r="BN3199" s="181"/>
      <c r="BO3199" s="181"/>
      <c r="BS3199" s="181"/>
    </row>
    <row r="3200" spans="41:71">
      <c r="AO3200" s="38">
        <f t="shared" si="446"/>
        <v>0</v>
      </c>
      <c r="AP3200" s="38">
        <f t="shared" si="447"/>
        <v>0</v>
      </c>
      <c r="AR3200" s="181"/>
      <c r="AS3200" s="181"/>
      <c r="AT3200" s="181"/>
      <c r="AU3200" s="181"/>
      <c r="AY3200" s="181"/>
      <c r="BB3200" s="181"/>
      <c r="BC3200" s="181"/>
      <c r="BD3200" s="181"/>
      <c r="BE3200" s="181"/>
      <c r="BI3200" s="181"/>
      <c r="BL3200" s="181"/>
      <c r="BM3200" s="181"/>
      <c r="BN3200" s="181"/>
      <c r="BO3200" s="181"/>
      <c r="BS3200" s="181"/>
    </row>
    <row r="3201" spans="41:71">
      <c r="AO3201" s="38">
        <f t="shared" si="446"/>
        <v>0</v>
      </c>
      <c r="AP3201" s="38">
        <f t="shared" si="447"/>
        <v>0</v>
      </c>
      <c r="AR3201" s="181"/>
      <c r="AS3201" s="181"/>
      <c r="AT3201" s="181"/>
      <c r="AU3201" s="181"/>
      <c r="AY3201" s="181"/>
      <c r="BB3201" s="181"/>
      <c r="BC3201" s="181"/>
      <c r="BD3201" s="181"/>
      <c r="BE3201" s="181"/>
      <c r="BI3201" s="181"/>
      <c r="BL3201" s="181"/>
      <c r="BM3201" s="181"/>
      <c r="BN3201" s="181"/>
      <c r="BO3201" s="181"/>
      <c r="BS3201" s="181"/>
    </row>
    <row r="3202" spans="41:71">
      <c r="AO3202" s="38">
        <f t="shared" si="446"/>
        <v>0</v>
      </c>
      <c r="AP3202" s="38">
        <f t="shared" si="447"/>
        <v>0</v>
      </c>
      <c r="AR3202" s="181"/>
      <c r="AS3202" s="181"/>
      <c r="AT3202" s="181"/>
      <c r="AU3202" s="181"/>
      <c r="AY3202" s="181"/>
      <c r="BB3202" s="181"/>
      <c r="BC3202" s="181"/>
      <c r="BD3202" s="181"/>
      <c r="BE3202" s="181"/>
      <c r="BI3202" s="181"/>
      <c r="BL3202" s="181"/>
      <c r="BM3202" s="181"/>
      <c r="BN3202" s="181"/>
      <c r="BO3202" s="181"/>
      <c r="BS3202" s="181"/>
    </row>
    <row r="3203" spans="41:71">
      <c r="AO3203" s="38">
        <f t="shared" si="446"/>
        <v>0</v>
      </c>
      <c r="AP3203" s="38">
        <f t="shared" si="447"/>
        <v>0</v>
      </c>
      <c r="AR3203" s="181"/>
      <c r="AS3203" s="181"/>
      <c r="AT3203" s="181"/>
      <c r="AU3203" s="181"/>
      <c r="AY3203" s="181"/>
      <c r="BB3203" s="181"/>
      <c r="BC3203" s="181"/>
      <c r="BD3203" s="181"/>
      <c r="BE3203" s="181"/>
      <c r="BI3203" s="181"/>
      <c r="BL3203" s="181"/>
      <c r="BM3203" s="181"/>
      <c r="BN3203" s="181"/>
      <c r="BO3203" s="181"/>
      <c r="BS3203" s="181"/>
    </row>
    <row r="3204" spans="41:71">
      <c r="AO3204" s="38">
        <f t="shared" si="446"/>
        <v>0</v>
      </c>
      <c r="AP3204" s="38">
        <f t="shared" si="447"/>
        <v>0</v>
      </c>
      <c r="AR3204" s="181"/>
      <c r="AS3204" s="181"/>
      <c r="AT3204" s="181"/>
      <c r="AU3204" s="181"/>
      <c r="AY3204" s="181"/>
      <c r="BB3204" s="181"/>
      <c r="BC3204" s="181"/>
      <c r="BD3204" s="181"/>
      <c r="BE3204" s="181"/>
      <c r="BI3204" s="181"/>
      <c r="BL3204" s="181"/>
      <c r="BM3204" s="181"/>
      <c r="BN3204" s="181"/>
      <c r="BO3204" s="181"/>
      <c r="BS3204" s="181"/>
    </row>
    <row r="3205" spans="41:71">
      <c r="AO3205" s="38">
        <f t="shared" si="446"/>
        <v>0</v>
      </c>
      <c r="AP3205" s="38">
        <f t="shared" si="447"/>
        <v>0</v>
      </c>
      <c r="AR3205" s="181"/>
      <c r="AS3205" s="181"/>
      <c r="AT3205" s="181"/>
      <c r="AU3205" s="181"/>
      <c r="AY3205" s="181"/>
      <c r="BB3205" s="181"/>
      <c r="BC3205" s="181"/>
      <c r="BD3205" s="181"/>
      <c r="BE3205" s="181"/>
      <c r="BI3205" s="181"/>
      <c r="BL3205" s="181"/>
      <c r="BM3205" s="181"/>
      <c r="BN3205" s="181"/>
      <c r="BO3205" s="181"/>
      <c r="BS3205" s="181"/>
    </row>
    <row r="3206" spans="41:71">
      <c r="AO3206" s="38">
        <f t="shared" si="446"/>
        <v>0</v>
      </c>
      <c r="AP3206" s="38">
        <f t="shared" si="447"/>
        <v>0</v>
      </c>
      <c r="AR3206" s="181"/>
      <c r="AS3206" s="181"/>
      <c r="AT3206" s="181"/>
      <c r="AU3206" s="181"/>
      <c r="AY3206" s="181"/>
      <c r="BB3206" s="181"/>
      <c r="BC3206" s="181"/>
      <c r="BD3206" s="181"/>
      <c r="BE3206" s="181"/>
      <c r="BI3206" s="181"/>
      <c r="BL3206" s="181"/>
      <c r="BM3206" s="181"/>
      <c r="BN3206" s="181"/>
      <c r="BO3206" s="181"/>
      <c r="BS3206" s="181"/>
    </row>
    <row r="3207" spans="41:71">
      <c r="AO3207" s="38">
        <f t="shared" si="446"/>
        <v>0</v>
      </c>
      <c r="AP3207" s="38">
        <f t="shared" si="447"/>
        <v>0</v>
      </c>
      <c r="AR3207" s="181"/>
      <c r="AS3207" s="181"/>
      <c r="AT3207" s="181"/>
      <c r="AU3207" s="181"/>
      <c r="AY3207" s="181"/>
      <c r="BB3207" s="181"/>
      <c r="BC3207" s="181"/>
      <c r="BD3207" s="181"/>
      <c r="BE3207" s="181"/>
      <c r="BI3207" s="181"/>
      <c r="BL3207" s="181"/>
      <c r="BM3207" s="181"/>
      <c r="BN3207" s="181"/>
      <c r="BO3207" s="181"/>
      <c r="BS3207" s="181"/>
    </row>
    <row r="3208" spans="41:71">
      <c r="AO3208" s="38">
        <f t="shared" si="446"/>
        <v>0</v>
      </c>
      <c r="AP3208" s="38">
        <f t="shared" si="447"/>
        <v>0</v>
      </c>
      <c r="AR3208" s="181"/>
      <c r="AS3208" s="181"/>
      <c r="AT3208" s="181"/>
      <c r="AU3208" s="181"/>
      <c r="AY3208" s="181"/>
      <c r="BB3208" s="181"/>
      <c r="BC3208" s="181"/>
      <c r="BD3208" s="181"/>
      <c r="BE3208" s="181"/>
      <c r="BI3208" s="181"/>
      <c r="BL3208" s="181"/>
      <c r="BM3208" s="181"/>
      <c r="BN3208" s="181"/>
      <c r="BO3208" s="181"/>
      <c r="BS3208" s="181"/>
    </row>
    <row r="3209" spans="41:71">
      <c r="AO3209" s="38">
        <f t="shared" si="446"/>
        <v>0</v>
      </c>
      <c r="AP3209" s="38">
        <f t="shared" si="447"/>
        <v>0</v>
      </c>
      <c r="AR3209" s="181"/>
      <c r="AS3209" s="181"/>
      <c r="AT3209" s="181"/>
      <c r="AU3209" s="181"/>
      <c r="AY3209" s="181"/>
      <c r="BB3209" s="181"/>
      <c r="BC3209" s="181"/>
      <c r="BD3209" s="181"/>
      <c r="BE3209" s="181"/>
      <c r="BI3209" s="181"/>
      <c r="BL3209" s="181"/>
      <c r="BM3209" s="181"/>
      <c r="BN3209" s="181"/>
      <c r="BO3209" s="181"/>
      <c r="BS3209" s="181"/>
    </row>
    <row r="3210" spans="41:71">
      <c r="AO3210" s="38">
        <f t="shared" si="446"/>
        <v>0</v>
      </c>
      <c r="AP3210" s="38">
        <f t="shared" si="447"/>
        <v>0</v>
      </c>
      <c r="AR3210" s="181"/>
      <c r="AS3210" s="181"/>
      <c r="AT3210" s="181"/>
      <c r="AU3210" s="181"/>
      <c r="AY3210" s="181"/>
      <c r="BB3210" s="181"/>
      <c r="BC3210" s="181"/>
      <c r="BD3210" s="181"/>
      <c r="BE3210" s="181"/>
      <c r="BI3210" s="181"/>
      <c r="BL3210" s="181"/>
      <c r="BM3210" s="181"/>
      <c r="BN3210" s="181"/>
      <c r="BO3210" s="181"/>
      <c r="BS3210" s="181"/>
    </row>
    <row r="3211" spans="41:71">
      <c r="AO3211" s="38">
        <f t="shared" si="446"/>
        <v>0</v>
      </c>
      <c r="AP3211" s="38">
        <f t="shared" si="447"/>
        <v>0</v>
      </c>
      <c r="AR3211" s="181"/>
      <c r="AS3211" s="181"/>
      <c r="AT3211" s="181"/>
      <c r="AU3211" s="181"/>
      <c r="AY3211" s="181"/>
      <c r="BB3211" s="181"/>
      <c r="BC3211" s="181"/>
      <c r="BD3211" s="181"/>
      <c r="BE3211" s="181"/>
      <c r="BI3211" s="181"/>
      <c r="BL3211" s="181"/>
      <c r="BM3211" s="181"/>
      <c r="BN3211" s="181"/>
      <c r="BO3211" s="181"/>
      <c r="BS3211" s="181"/>
    </row>
    <row r="3212" spans="41:71">
      <c r="AO3212" s="38">
        <f t="shared" si="446"/>
        <v>0</v>
      </c>
      <c r="AP3212" s="38">
        <f t="shared" si="447"/>
        <v>0</v>
      </c>
      <c r="AR3212" s="181"/>
      <c r="AS3212" s="181"/>
      <c r="AT3212" s="181"/>
      <c r="AU3212" s="181"/>
      <c r="AY3212" s="181"/>
      <c r="BB3212" s="181"/>
      <c r="BC3212" s="181"/>
      <c r="BD3212" s="181"/>
      <c r="BE3212" s="181"/>
      <c r="BI3212" s="181"/>
      <c r="BL3212" s="181"/>
      <c r="BM3212" s="181"/>
      <c r="BN3212" s="181"/>
      <c r="BO3212" s="181"/>
      <c r="BS3212" s="181"/>
    </row>
    <row r="3213" spans="41:71">
      <c r="AO3213" s="38">
        <f t="shared" si="446"/>
        <v>0</v>
      </c>
      <c r="AP3213" s="38">
        <f t="shared" si="447"/>
        <v>0</v>
      </c>
      <c r="AR3213" s="181"/>
      <c r="AS3213" s="181"/>
      <c r="AT3213" s="181"/>
      <c r="AU3213" s="181"/>
      <c r="AY3213" s="181"/>
      <c r="BB3213" s="181"/>
      <c r="BC3213" s="181"/>
      <c r="BD3213" s="181"/>
      <c r="BE3213" s="181"/>
      <c r="BI3213" s="181"/>
      <c r="BL3213" s="181"/>
      <c r="BM3213" s="181"/>
      <c r="BN3213" s="181"/>
      <c r="BO3213" s="181"/>
      <c r="BS3213" s="181"/>
    </row>
    <row r="3214" spans="41:71">
      <c r="AO3214" s="38">
        <f t="shared" si="446"/>
        <v>0</v>
      </c>
      <c r="AP3214" s="38">
        <f t="shared" si="447"/>
        <v>0</v>
      </c>
      <c r="AR3214" s="181"/>
      <c r="AS3214" s="181"/>
      <c r="AT3214" s="181"/>
      <c r="AU3214" s="181"/>
      <c r="AY3214" s="181"/>
      <c r="BB3214" s="181"/>
      <c r="BC3214" s="181"/>
      <c r="BD3214" s="181"/>
      <c r="BE3214" s="181"/>
      <c r="BI3214" s="181"/>
      <c r="BL3214" s="181"/>
      <c r="BM3214" s="181"/>
      <c r="BN3214" s="181"/>
      <c r="BO3214" s="181"/>
      <c r="BS3214" s="181"/>
    </row>
    <row r="3215" spans="41:71">
      <c r="AO3215" s="38">
        <f t="shared" si="446"/>
        <v>0</v>
      </c>
      <c r="AP3215" s="38">
        <f t="shared" si="447"/>
        <v>0</v>
      </c>
      <c r="AR3215" s="181"/>
      <c r="AS3215" s="181"/>
      <c r="AT3215" s="181"/>
      <c r="AU3215" s="181"/>
      <c r="AY3215" s="181"/>
      <c r="BB3215" s="181"/>
      <c r="BC3215" s="181"/>
      <c r="BD3215" s="181"/>
      <c r="BE3215" s="181"/>
      <c r="BI3215" s="181"/>
      <c r="BL3215" s="181"/>
      <c r="BM3215" s="181"/>
      <c r="BN3215" s="181"/>
      <c r="BO3215" s="181"/>
      <c r="BS3215" s="181"/>
    </row>
    <row r="3216" spans="41:71">
      <c r="AO3216" s="38">
        <f t="shared" si="446"/>
        <v>0</v>
      </c>
      <c r="AP3216" s="38">
        <f t="shared" si="447"/>
        <v>0</v>
      </c>
      <c r="AR3216" s="181"/>
      <c r="AS3216" s="181"/>
      <c r="AT3216" s="181"/>
      <c r="AU3216" s="181"/>
      <c r="AY3216" s="181"/>
      <c r="BB3216" s="181"/>
      <c r="BC3216" s="181"/>
      <c r="BD3216" s="181"/>
      <c r="BE3216" s="181"/>
      <c r="BI3216" s="181"/>
      <c r="BL3216" s="181"/>
      <c r="BM3216" s="181"/>
      <c r="BN3216" s="181"/>
      <c r="BO3216" s="181"/>
      <c r="BS3216" s="181"/>
    </row>
    <row r="3217" spans="41:71">
      <c r="AO3217" s="38">
        <f t="shared" si="446"/>
        <v>0</v>
      </c>
      <c r="AP3217" s="38">
        <f t="shared" si="447"/>
        <v>0</v>
      </c>
      <c r="AR3217" s="181"/>
      <c r="AS3217" s="181"/>
      <c r="AT3217" s="181"/>
      <c r="AU3217" s="181"/>
      <c r="AY3217" s="181"/>
      <c r="BB3217" s="181"/>
      <c r="BC3217" s="181"/>
      <c r="BD3217" s="181"/>
      <c r="BE3217" s="181"/>
      <c r="BI3217" s="181"/>
      <c r="BL3217" s="181"/>
      <c r="BM3217" s="181"/>
      <c r="BN3217" s="181"/>
      <c r="BO3217" s="181"/>
      <c r="BS3217" s="181"/>
    </row>
    <row r="3218" spans="41:71">
      <c r="AO3218" s="38">
        <f t="shared" si="446"/>
        <v>0</v>
      </c>
      <c r="AP3218" s="38">
        <f t="shared" si="447"/>
        <v>0</v>
      </c>
      <c r="AR3218" s="181"/>
      <c r="AS3218" s="181"/>
      <c r="AT3218" s="181"/>
      <c r="AU3218" s="181"/>
      <c r="AY3218" s="181"/>
      <c r="BB3218" s="181"/>
      <c r="BC3218" s="181"/>
      <c r="BD3218" s="181"/>
      <c r="BE3218" s="181"/>
      <c r="BI3218" s="181"/>
      <c r="BL3218" s="181"/>
      <c r="BM3218" s="181"/>
      <c r="BN3218" s="181"/>
      <c r="BO3218" s="181"/>
      <c r="BS3218" s="181"/>
    </row>
    <row r="3219" spans="41:71">
      <c r="AO3219" s="38">
        <f t="shared" si="446"/>
        <v>0</v>
      </c>
      <c r="AP3219" s="38">
        <f t="shared" si="447"/>
        <v>0</v>
      </c>
      <c r="AR3219" s="181"/>
      <c r="AS3219" s="181"/>
      <c r="AT3219" s="181"/>
      <c r="AU3219" s="181"/>
      <c r="AY3219" s="181"/>
      <c r="BB3219" s="181"/>
      <c r="BC3219" s="181"/>
      <c r="BD3219" s="181"/>
      <c r="BE3219" s="181"/>
      <c r="BI3219" s="181"/>
      <c r="BL3219" s="181"/>
      <c r="BM3219" s="181"/>
      <c r="BN3219" s="181"/>
      <c r="BO3219" s="181"/>
      <c r="BS3219" s="181"/>
    </row>
    <row r="3220" spans="41:71">
      <c r="AO3220" s="38">
        <f t="shared" si="446"/>
        <v>0</v>
      </c>
      <c r="AP3220" s="38">
        <f t="shared" si="447"/>
        <v>0</v>
      </c>
      <c r="AR3220" s="181"/>
      <c r="AS3220" s="181"/>
      <c r="AT3220" s="181"/>
      <c r="AU3220" s="181"/>
      <c r="AY3220" s="181"/>
      <c r="BB3220" s="181"/>
      <c r="BC3220" s="181"/>
      <c r="BD3220" s="181"/>
      <c r="BE3220" s="181"/>
      <c r="BI3220" s="181"/>
      <c r="BL3220" s="181"/>
      <c r="BM3220" s="181"/>
      <c r="BN3220" s="181"/>
      <c r="BO3220" s="181"/>
      <c r="BS3220" s="181"/>
    </row>
    <row r="3221" spans="41:71">
      <c r="AO3221" s="38">
        <f t="shared" si="446"/>
        <v>0</v>
      </c>
      <c r="AP3221" s="38">
        <f t="shared" si="447"/>
        <v>0</v>
      </c>
      <c r="AR3221" s="181"/>
      <c r="AS3221" s="181"/>
      <c r="AT3221" s="181"/>
      <c r="AU3221" s="181"/>
      <c r="AY3221" s="181"/>
      <c r="BB3221" s="181"/>
      <c r="BC3221" s="181"/>
      <c r="BD3221" s="181"/>
      <c r="BE3221" s="181"/>
      <c r="BI3221" s="181"/>
      <c r="BL3221" s="181"/>
      <c r="BM3221" s="181"/>
      <c r="BN3221" s="181"/>
      <c r="BO3221" s="181"/>
      <c r="BS3221" s="181"/>
    </row>
    <row r="3222" spans="41:71">
      <c r="AO3222" s="38">
        <f t="shared" si="446"/>
        <v>0</v>
      </c>
      <c r="AP3222" s="38">
        <f t="shared" si="447"/>
        <v>0</v>
      </c>
      <c r="AR3222" s="181"/>
      <c r="AS3222" s="181"/>
      <c r="AT3222" s="181"/>
      <c r="AU3222" s="181"/>
      <c r="AY3222" s="181"/>
      <c r="BB3222" s="181"/>
      <c r="BC3222" s="181"/>
      <c r="BD3222" s="181"/>
      <c r="BE3222" s="181"/>
      <c r="BI3222" s="181"/>
      <c r="BL3222" s="181"/>
      <c r="BM3222" s="181"/>
      <c r="BN3222" s="181"/>
      <c r="BO3222" s="181"/>
      <c r="BS3222" s="181"/>
    </row>
    <row r="3223" spans="41:71">
      <c r="AO3223" s="38">
        <f t="shared" si="446"/>
        <v>0</v>
      </c>
      <c r="AP3223" s="38">
        <f t="shared" si="447"/>
        <v>0</v>
      </c>
      <c r="AR3223" s="181"/>
      <c r="AS3223" s="181"/>
      <c r="AT3223" s="181"/>
      <c r="AU3223" s="181"/>
      <c r="AY3223" s="181"/>
      <c r="BB3223" s="181"/>
      <c r="BC3223" s="181"/>
      <c r="BD3223" s="181"/>
      <c r="BE3223" s="181"/>
      <c r="BI3223" s="181"/>
      <c r="BL3223" s="181"/>
      <c r="BM3223" s="181"/>
      <c r="BN3223" s="181"/>
      <c r="BO3223" s="181"/>
      <c r="BS3223" s="181"/>
    </row>
    <row r="3224" spans="41:71">
      <c r="AO3224" s="38">
        <f t="shared" si="446"/>
        <v>0</v>
      </c>
      <c r="AP3224" s="38">
        <f t="shared" si="447"/>
        <v>0</v>
      </c>
      <c r="AR3224" s="181"/>
      <c r="AS3224" s="181"/>
      <c r="AT3224" s="181"/>
      <c r="AU3224" s="181"/>
      <c r="AY3224" s="181"/>
      <c r="BB3224" s="181"/>
      <c r="BC3224" s="181"/>
      <c r="BD3224" s="181"/>
      <c r="BE3224" s="181"/>
      <c r="BI3224" s="181"/>
      <c r="BL3224" s="181"/>
      <c r="BM3224" s="181"/>
      <c r="BN3224" s="181"/>
      <c r="BO3224" s="181"/>
      <c r="BS3224" s="181"/>
    </row>
    <row r="3225" spans="41:71">
      <c r="AO3225" s="38">
        <f t="shared" si="446"/>
        <v>0</v>
      </c>
      <c r="AP3225" s="38">
        <f t="shared" si="447"/>
        <v>0</v>
      </c>
      <c r="AR3225" s="181"/>
      <c r="AS3225" s="181"/>
      <c r="AT3225" s="181"/>
      <c r="AU3225" s="181"/>
      <c r="AY3225" s="181"/>
      <c r="BB3225" s="181"/>
      <c r="BC3225" s="181"/>
      <c r="BD3225" s="181"/>
      <c r="BE3225" s="181"/>
      <c r="BI3225" s="181"/>
      <c r="BL3225" s="181"/>
      <c r="BM3225" s="181"/>
      <c r="BN3225" s="181"/>
      <c r="BO3225" s="181"/>
      <c r="BS3225" s="181"/>
    </row>
    <row r="3226" spans="41:71">
      <c r="AO3226" s="38">
        <f t="shared" si="446"/>
        <v>0</v>
      </c>
      <c r="AP3226" s="38">
        <f t="shared" si="447"/>
        <v>0</v>
      </c>
      <c r="AR3226" s="181"/>
      <c r="AS3226" s="181"/>
      <c r="AT3226" s="181"/>
      <c r="AU3226" s="181"/>
      <c r="AY3226" s="181"/>
      <c r="BB3226" s="181"/>
      <c r="BC3226" s="181"/>
      <c r="BD3226" s="181"/>
      <c r="BE3226" s="181"/>
      <c r="BI3226" s="181"/>
      <c r="BL3226" s="181"/>
      <c r="BM3226" s="181"/>
      <c r="BN3226" s="181"/>
      <c r="BO3226" s="181"/>
      <c r="BS3226" s="181"/>
    </row>
    <row r="3227" spans="41:71">
      <c r="AO3227" s="38">
        <f t="shared" si="446"/>
        <v>0</v>
      </c>
      <c r="AP3227" s="38">
        <f t="shared" si="447"/>
        <v>0</v>
      </c>
      <c r="AR3227" s="181"/>
      <c r="AS3227" s="181"/>
      <c r="AT3227" s="181"/>
      <c r="AU3227" s="181"/>
      <c r="AY3227" s="181"/>
      <c r="BB3227" s="181"/>
      <c r="BC3227" s="181"/>
      <c r="BD3227" s="181"/>
      <c r="BE3227" s="181"/>
      <c r="BI3227" s="181"/>
      <c r="BL3227" s="181"/>
      <c r="BM3227" s="181"/>
      <c r="BN3227" s="181"/>
      <c r="BO3227" s="181"/>
      <c r="BS3227" s="181"/>
    </row>
    <row r="3228" spans="41:71">
      <c r="AO3228" s="38">
        <f t="shared" si="446"/>
        <v>0</v>
      </c>
      <c r="AP3228" s="38">
        <f t="shared" si="447"/>
        <v>0</v>
      </c>
      <c r="AR3228" s="181"/>
      <c r="AS3228" s="181"/>
      <c r="AT3228" s="181"/>
      <c r="AU3228" s="181"/>
      <c r="AY3228" s="181"/>
      <c r="BB3228" s="181"/>
      <c r="BC3228" s="181"/>
      <c r="BD3228" s="181"/>
      <c r="BE3228" s="181"/>
      <c r="BI3228" s="181"/>
      <c r="BL3228" s="181"/>
      <c r="BM3228" s="181"/>
      <c r="BN3228" s="181"/>
      <c r="BO3228" s="181"/>
      <c r="BS3228" s="181"/>
    </row>
    <row r="3229" spans="41:71">
      <c r="AO3229" s="38">
        <f t="shared" si="446"/>
        <v>0</v>
      </c>
      <c r="AP3229" s="38">
        <f t="shared" si="447"/>
        <v>0</v>
      </c>
      <c r="AR3229" s="181"/>
      <c r="AS3229" s="181"/>
      <c r="AT3229" s="181"/>
      <c r="AU3229" s="181"/>
      <c r="AY3229" s="181"/>
      <c r="BB3229" s="181"/>
      <c r="BC3229" s="181"/>
      <c r="BD3229" s="181"/>
      <c r="BE3229" s="181"/>
      <c r="BI3229" s="181"/>
      <c r="BL3229" s="181"/>
      <c r="BM3229" s="181"/>
      <c r="BN3229" s="181"/>
      <c r="BO3229" s="181"/>
      <c r="BS3229" s="181"/>
    </row>
    <row r="3230" spans="41:71">
      <c r="AO3230" s="38">
        <f t="shared" si="446"/>
        <v>0</v>
      </c>
      <c r="AP3230" s="38">
        <f t="shared" si="447"/>
        <v>0</v>
      </c>
      <c r="AR3230" s="181"/>
      <c r="AS3230" s="181"/>
      <c r="AT3230" s="181"/>
      <c r="AU3230" s="181"/>
      <c r="AY3230" s="181"/>
      <c r="BB3230" s="181"/>
      <c r="BC3230" s="181"/>
      <c r="BD3230" s="181"/>
      <c r="BE3230" s="181"/>
      <c r="BI3230" s="181"/>
      <c r="BL3230" s="181"/>
      <c r="BM3230" s="181"/>
      <c r="BN3230" s="181"/>
      <c r="BO3230" s="181"/>
      <c r="BS3230" s="181"/>
    </row>
    <row r="3231" spans="41:71">
      <c r="AO3231" s="38">
        <f t="shared" si="446"/>
        <v>0</v>
      </c>
      <c r="AP3231" s="38">
        <f t="shared" si="447"/>
        <v>0</v>
      </c>
      <c r="AR3231" s="181"/>
      <c r="AS3231" s="181"/>
      <c r="AT3231" s="181"/>
      <c r="AU3231" s="181"/>
      <c r="AY3231" s="181"/>
      <c r="BB3231" s="181"/>
      <c r="BC3231" s="181"/>
      <c r="BD3231" s="181"/>
      <c r="BE3231" s="181"/>
      <c r="BI3231" s="181"/>
      <c r="BL3231" s="181"/>
      <c r="BM3231" s="181"/>
      <c r="BN3231" s="181"/>
      <c r="BO3231" s="181"/>
      <c r="BS3231" s="181"/>
    </row>
    <row r="3232" spans="41:71">
      <c r="AO3232" s="38">
        <f t="shared" si="446"/>
        <v>0</v>
      </c>
      <c r="AP3232" s="38">
        <f t="shared" si="447"/>
        <v>0</v>
      </c>
      <c r="AR3232" s="181"/>
      <c r="AS3232" s="181"/>
      <c r="AT3232" s="181"/>
      <c r="AU3232" s="181"/>
      <c r="AY3232" s="181"/>
      <c r="BB3232" s="181"/>
      <c r="BC3232" s="181"/>
      <c r="BD3232" s="181"/>
      <c r="BE3232" s="181"/>
      <c r="BI3232" s="181"/>
      <c r="BL3232" s="181"/>
      <c r="BM3232" s="181"/>
      <c r="BN3232" s="181"/>
      <c r="BO3232" s="181"/>
      <c r="BS3232" s="181"/>
    </row>
    <row r="3233" spans="41:71">
      <c r="AO3233" s="38">
        <f t="shared" si="446"/>
        <v>0</v>
      </c>
      <c r="AP3233" s="38">
        <f t="shared" si="447"/>
        <v>0</v>
      </c>
      <c r="AR3233" s="181"/>
      <c r="AS3233" s="181"/>
      <c r="AT3233" s="181"/>
      <c r="AU3233" s="181"/>
      <c r="AY3233" s="181"/>
      <c r="BB3233" s="181"/>
      <c r="BC3233" s="181"/>
      <c r="BD3233" s="181"/>
      <c r="BE3233" s="181"/>
      <c r="BI3233" s="181"/>
      <c r="BL3233" s="181"/>
      <c r="BM3233" s="181"/>
      <c r="BN3233" s="181"/>
      <c r="BO3233" s="181"/>
      <c r="BS3233" s="181"/>
    </row>
    <row r="3234" spans="41:71">
      <c r="AO3234" s="38">
        <f t="shared" si="446"/>
        <v>0</v>
      </c>
      <c r="AP3234" s="38">
        <f t="shared" si="447"/>
        <v>0</v>
      </c>
      <c r="AR3234" s="181"/>
      <c r="AS3234" s="181"/>
      <c r="AT3234" s="181"/>
      <c r="AU3234" s="181"/>
      <c r="AY3234" s="181"/>
      <c r="BB3234" s="181"/>
      <c r="BC3234" s="181"/>
      <c r="BD3234" s="181"/>
      <c r="BE3234" s="181"/>
      <c r="BI3234" s="181"/>
      <c r="BL3234" s="181"/>
      <c r="BM3234" s="181"/>
      <c r="BN3234" s="181"/>
      <c r="BO3234" s="181"/>
      <c r="BS3234" s="181"/>
    </row>
    <row r="3235" spans="41:71">
      <c r="AO3235" s="38">
        <f t="shared" si="446"/>
        <v>0</v>
      </c>
      <c r="AP3235" s="38">
        <f t="shared" si="447"/>
        <v>0</v>
      </c>
      <c r="AR3235" s="181"/>
      <c r="AS3235" s="181"/>
      <c r="AT3235" s="181"/>
      <c r="AU3235" s="181"/>
      <c r="AY3235" s="181"/>
      <c r="BB3235" s="181"/>
      <c r="BC3235" s="181"/>
      <c r="BD3235" s="181"/>
      <c r="BE3235" s="181"/>
      <c r="BI3235" s="181"/>
      <c r="BL3235" s="181"/>
      <c r="BM3235" s="181"/>
      <c r="BN3235" s="181"/>
      <c r="BO3235" s="181"/>
      <c r="BS3235" s="181"/>
    </row>
    <row r="3236" spans="41:71">
      <c r="AO3236" s="38">
        <f t="shared" si="446"/>
        <v>0</v>
      </c>
      <c r="AP3236" s="38">
        <f t="shared" si="447"/>
        <v>0</v>
      </c>
      <c r="AR3236" s="181"/>
      <c r="AS3236" s="181"/>
      <c r="AT3236" s="181"/>
      <c r="AU3236" s="181"/>
      <c r="AY3236" s="181"/>
      <c r="BB3236" s="181"/>
      <c r="BC3236" s="181"/>
      <c r="BD3236" s="181"/>
      <c r="BE3236" s="181"/>
      <c r="BI3236" s="181"/>
      <c r="BL3236" s="181"/>
      <c r="BM3236" s="181"/>
      <c r="BN3236" s="181"/>
      <c r="BO3236" s="181"/>
      <c r="BS3236" s="181"/>
    </row>
    <row r="3237" spans="41:71">
      <c r="AO3237" s="38">
        <f t="shared" si="446"/>
        <v>0</v>
      </c>
      <c r="AP3237" s="38">
        <f t="shared" si="447"/>
        <v>0</v>
      </c>
      <c r="AR3237" s="181"/>
      <c r="AS3237" s="181"/>
      <c r="AT3237" s="181"/>
      <c r="AU3237" s="181"/>
      <c r="AY3237" s="181"/>
      <c r="BB3237" s="181"/>
      <c r="BC3237" s="181"/>
      <c r="BD3237" s="181"/>
      <c r="BE3237" s="181"/>
      <c r="BI3237" s="181"/>
      <c r="BL3237" s="181"/>
      <c r="BM3237" s="181"/>
      <c r="BN3237" s="181"/>
      <c r="BO3237" s="181"/>
      <c r="BS3237" s="181"/>
    </row>
    <row r="3238" spans="41:71">
      <c r="AO3238" s="38">
        <f t="shared" si="446"/>
        <v>0</v>
      </c>
      <c r="AP3238" s="38">
        <f t="shared" si="447"/>
        <v>0</v>
      </c>
      <c r="AR3238" s="181"/>
      <c r="AS3238" s="181"/>
      <c r="AT3238" s="181"/>
      <c r="AU3238" s="181"/>
      <c r="AY3238" s="181"/>
      <c r="BB3238" s="181"/>
      <c r="BC3238" s="181"/>
      <c r="BD3238" s="181"/>
      <c r="BE3238" s="181"/>
      <c r="BI3238" s="181"/>
      <c r="BL3238" s="181"/>
      <c r="BM3238" s="181"/>
      <c r="BN3238" s="181"/>
      <c r="BO3238" s="181"/>
      <c r="BS3238" s="181"/>
    </row>
    <row r="3239" spans="41:71">
      <c r="AO3239" s="38">
        <f t="shared" si="446"/>
        <v>0</v>
      </c>
      <c r="AP3239" s="38">
        <f t="shared" si="447"/>
        <v>0</v>
      </c>
      <c r="AR3239" s="181"/>
      <c r="AS3239" s="181"/>
      <c r="AT3239" s="181"/>
      <c r="AU3239" s="181"/>
      <c r="AY3239" s="181"/>
      <c r="BB3239" s="181"/>
      <c r="BC3239" s="181"/>
      <c r="BD3239" s="181"/>
      <c r="BE3239" s="181"/>
      <c r="BI3239" s="181"/>
      <c r="BL3239" s="181"/>
      <c r="BM3239" s="181"/>
      <c r="BN3239" s="181"/>
      <c r="BO3239" s="181"/>
      <c r="BS3239" s="181"/>
    </row>
    <row r="3240" spans="41:71">
      <c r="AO3240" s="38">
        <f t="shared" si="446"/>
        <v>0</v>
      </c>
      <c r="AP3240" s="38">
        <f t="shared" si="447"/>
        <v>0</v>
      </c>
      <c r="AR3240" s="181"/>
      <c r="AS3240" s="181"/>
      <c r="AT3240" s="181"/>
      <c r="AU3240" s="181"/>
      <c r="AY3240" s="181"/>
      <c r="BB3240" s="181"/>
      <c r="BC3240" s="181"/>
      <c r="BD3240" s="181"/>
      <c r="BE3240" s="181"/>
      <c r="BI3240" s="181"/>
      <c r="BL3240" s="181"/>
      <c r="BM3240" s="181"/>
      <c r="BN3240" s="181"/>
      <c r="BO3240" s="181"/>
      <c r="BS3240" s="181"/>
    </row>
    <row r="3241" spans="41:71">
      <c r="AO3241" s="38">
        <f t="shared" si="446"/>
        <v>0</v>
      </c>
      <c r="AP3241" s="38">
        <f t="shared" si="447"/>
        <v>0</v>
      </c>
      <c r="AR3241" s="181"/>
      <c r="AS3241" s="181"/>
      <c r="AT3241" s="181"/>
      <c r="AU3241" s="181"/>
      <c r="AY3241" s="181"/>
      <c r="BB3241" s="181"/>
      <c r="BC3241" s="181"/>
      <c r="BD3241" s="181"/>
      <c r="BE3241" s="181"/>
      <c r="BI3241" s="181"/>
      <c r="BL3241" s="181"/>
      <c r="BM3241" s="181"/>
      <c r="BN3241" s="181"/>
      <c r="BO3241" s="181"/>
      <c r="BS3241" s="181"/>
    </row>
    <row r="3242" spans="41:71">
      <c r="AO3242" s="38">
        <f t="shared" ref="AO3242:AO3305" si="448">B3243+1-1</f>
        <v>0</v>
      </c>
      <c r="AP3242" s="38">
        <f t="shared" ref="AP3242:AP3305" si="449">A3243</f>
        <v>0</v>
      </c>
      <c r="AR3242" s="181"/>
      <c r="AS3242" s="181"/>
      <c r="AT3242" s="181"/>
      <c r="AU3242" s="181"/>
      <c r="AY3242" s="181"/>
      <c r="BB3242" s="181"/>
      <c r="BC3242" s="181"/>
      <c r="BD3242" s="181"/>
      <c r="BE3242" s="181"/>
      <c r="BI3242" s="181"/>
      <c r="BL3242" s="181"/>
      <c r="BM3242" s="181"/>
      <c r="BN3242" s="181"/>
      <c r="BO3242" s="181"/>
      <c r="BS3242" s="181"/>
    </row>
    <row r="3243" spans="41:71">
      <c r="AO3243" s="38">
        <f t="shared" si="448"/>
        <v>0</v>
      </c>
      <c r="AP3243" s="38">
        <f t="shared" si="449"/>
        <v>0</v>
      </c>
      <c r="AR3243" s="181"/>
      <c r="AS3243" s="181"/>
      <c r="AT3243" s="181"/>
      <c r="AU3243" s="181"/>
      <c r="AY3243" s="181"/>
      <c r="BB3243" s="181"/>
      <c r="BC3243" s="181"/>
      <c r="BD3243" s="181"/>
      <c r="BE3243" s="181"/>
      <c r="BI3243" s="181"/>
      <c r="BL3243" s="181"/>
      <c r="BM3243" s="181"/>
      <c r="BN3243" s="181"/>
      <c r="BO3243" s="181"/>
      <c r="BS3243" s="181"/>
    </row>
    <row r="3244" spans="41:71">
      <c r="AO3244" s="38">
        <f t="shared" si="448"/>
        <v>0</v>
      </c>
      <c r="AP3244" s="38">
        <f t="shared" si="449"/>
        <v>0</v>
      </c>
      <c r="AR3244" s="181"/>
      <c r="AS3244" s="181"/>
      <c r="AT3244" s="181"/>
      <c r="AU3244" s="181"/>
      <c r="AY3244" s="181"/>
      <c r="BB3244" s="181"/>
      <c r="BC3244" s="181"/>
      <c r="BD3244" s="181"/>
      <c r="BE3244" s="181"/>
      <c r="BI3244" s="181"/>
      <c r="BL3244" s="181"/>
      <c r="BM3244" s="181"/>
      <c r="BN3244" s="181"/>
      <c r="BO3244" s="181"/>
      <c r="BS3244" s="181"/>
    </row>
    <row r="3245" spans="41:71">
      <c r="AO3245" s="38">
        <f t="shared" si="448"/>
        <v>0</v>
      </c>
      <c r="AP3245" s="38">
        <f t="shared" si="449"/>
        <v>0</v>
      </c>
      <c r="AR3245" s="181"/>
      <c r="AS3245" s="181"/>
      <c r="AT3245" s="181"/>
      <c r="AU3245" s="181"/>
      <c r="AY3245" s="181"/>
      <c r="BB3245" s="181"/>
      <c r="BC3245" s="181"/>
      <c r="BD3245" s="181"/>
      <c r="BE3245" s="181"/>
      <c r="BI3245" s="181"/>
      <c r="BL3245" s="181"/>
      <c r="BM3245" s="181"/>
      <c r="BN3245" s="181"/>
      <c r="BO3245" s="181"/>
      <c r="BS3245" s="181"/>
    </row>
    <row r="3246" spans="41:71">
      <c r="AO3246" s="38">
        <f t="shared" si="448"/>
        <v>0</v>
      </c>
      <c r="AP3246" s="38">
        <f t="shared" si="449"/>
        <v>0</v>
      </c>
      <c r="AR3246" s="181"/>
      <c r="AS3246" s="181"/>
      <c r="AT3246" s="181"/>
      <c r="AU3246" s="181"/>
      <c r="AY3246" s="181"/>
      <c r="BB3246" s="181"/>
      <c r="BC3246" s="181"/>
      <c r="BD3246" s="181"/>
      <c r="BE3246" s="181"/>
      <c r="BI3246" s="181"/>
      <c r="BL3246" s="181"/>
      <c r="BM3246" s="181"/>
      <c r="BN3246" s="181"/>
      <c r="BO3246" s="181"/>
      <c r="BS3246" s="181"/>
    </row>
    <row r="3247" spans="41:71">
      <c r="AO3247" s="38">
        <f t="shared" si="448"/>
        <v>0</v>
      </c>
      <c r="AP3247" s="38">
        <f t="shared" si="449"/>
        <v>0</v>
      </c>
      <c r="AR3247" s="181"/>
      <c r="AS3247" s="181"/>
      <c r="AT3247" s="181"/>
      <c r="AU3247" s="181"/>
      <c r="AY3247" s="181"/>
      <c r="BB3247" s="181"/>
      <c r="BC3247" s="181"/>
      <c r="BD3247" s="181"/>
      <c r="BE3247" s="181"/>
      <c r="BI3247" s="181"/>
      <c r="BL3247" s="181"/>
      <c r="BM3247" s="181"/>
      <c r="BN3247" s="181"/>
      <c r="BO3247" s="181"/>
      <c r="BS3247" s="181"/>
    </row>
    <row r="3248" spans="41:71">
      <c r="AO3248" s="38">
        <f t="shared" si="448"/>
        <v>0</v>
      </c>
      <c r="AP3248" s="38">
        <f t="shared" si="449"/>
        <v>0</v>
      </c>
      <c r="AR3248" s="181"/>
      <c r="AS3248" s="181"/>
      <c r="AT3248" s="181"/>
      <c r="AU3248" s="181"/>
      <c r="AY3248" s="181"/>
      <c r="BB3248" s="181"/>
      <c r="BC3248" s="181"/>
      <c r="BD3248" s="181"/>
      <c r="BE3248" s="181"/>
      <c r="BI3248" s="181"/>
      <c r="BL3248" s="181"/>
      <c r="BM3248" s="181"/>
      <c r="BN3248" s="181"/>
      <c r="BO3248" s="181"/>
      <c r="BS3248" s="181"/>
    </row>
    <row r="3249" spans="41:71">
      <c r="AO3249" s="38">
        <f t="shared" si="448"/>
        <v>0</v>
      </c>
      <c r="AP3249" s="38">
        <f t="shared" si="449"/>
        <v>0</v>
      </c>
      <c r="AR3249" s="181"/>
      <c r="AS3249" s="181"/>
      <c r="AT3249" s="181"/>
      <c r="AU3249" s="181"/>
      <c r="AY3249" s="181"/>
      <c r="BB3249" s="181"/>
      <c r="BC3249" s="181"/>
      <c r="BD3249" s="181"/>
      <c r="BE3249" s="181"/>
      <c r="BI3249" s="181"/>
      <c r="BL3249" s="181"/>
      <c r="BM3249" s="181"/>
      <c r="BN3249" s="181"/>
      <c r="BO3249" s="181"/>
      <c r="BS3249" s="181"/>
    </row>
    <row r="3250" spans="41:71">
      <c r="AO3250" s="38">
        <f t="shared" si="448"/>
        <v>0</v>
      </c>
      <c r="AP3250" s="38">
        <f t="shared" si="449"/>
        <v>0</v>
      </c>
      <c r="AR3250" s="181"/>
      <c r="AS3250" s="181"/>
      <c r="AT3250" s="181"/>
      <c r="AU3250" s="181"/>
      <c r="AY3250" s="181"/>
      <c r="BB3250" s="181"/>
      <c r="BC3250" s="181"/>
      <c r="BD3250" s="181"/>
      <c r="BE3250" s="181"/>
      <c r="BI3250" s="181"/>
      <c r="BL3250" s="181"/>
      <c r="BM3250" s="181"/>
      <c r="BN3250" s="181"/>
      <c r="BO3250" s="181"/>
      <c r="BS3250" s="181"/>
    </row>
    <row r="3251" spans="41:71">
      <c r="AO3251" s="38">
        <f t="shared" si="448"/>
        <v>0</v>
      </c>
      <c r="AP3251" s="38">
        <f t="shared" si="449"/>
        <v>0</v>
      </c>
      <c r="AR3251" s="181"/>
      <c r="AS3251" s="181"/>
      <c r="AT3251" s="181"/>
      <c r="AU3251" s="181"/>
      <c r="AY3251" s="181"/>
      <c r="BB3251" s="181"/>
      <c r="BC3251" s="181"/>
      <c r="BD3251" s="181"/>
      <c r="BE3251" s="181"/>
      <c r="BI3251" s="181"/>
      <c r="BL3251" s="181"/>
      <c r="BM3251" s="181"/>
      <c r="BN3251" s="181"/>
      <c r="BO3251" s="181"/>
      <c r="BS3251" s="181"/>
    </row>
    <row r="3252" spans="41:71">
      <c r="AO3252" s="38">
        <f t="shared" si="448"/>
        <v>0</v>
      </c>
      <c r="AP3252" s="38">
        <f t="shared" si="449"/>
        <v>0</v>
      </c>
      <c r="AR3252" s="181"/>
      <c r="AS3252" s="181"/>
      <c r="AT3252" s="181"/>
      <c r="AU3252" s="181"/>
      <c r="AY3252" s="181"/>
      <c r="BB3252" s="181"/>
      <c r="BC3252" s="181"/>
      <c r="BD3252" s="181"/>
      <c r="BE3252" s="181"/>
      <c r="BI3252" s="181"/>
      <c r="BL3252" s="181"/>
      <c r="BM3252" s="181"/>
      <c r="BN3252" s="181"/>
      <c r="BO3252" s="181"/>
      <c r="BS3252" s="181"/>
    </row>
    <row r="3253" spans="41:71">
      <c r="AO3253" s="38">
        <f t="shared" si="448"/>
        <v>0</v>
      </c>
      <c r="AP3253" s="38">
        <f t="shared" si="449"/>
        <v>0</v>
      </c>
      <c r="AR3253" s="181"/>
      <c r="AS3253" s="181"/>
      <c r="AT3253" s="181"/>
      <c r="AU3253" s="181"/>
      <c r="AY3253" s="181"/>
      <c r="BB3253" s="181"/>
      <c r="BC3253" s="181"/>
      <c r="BD3253" s="181"/>
      <c r="BE3253" s="181"/>
      <c r="BI3253" s="181"/>
      <c r="BL3253" s="181"/>
      <c r="BM3253" s="181"/>
      <c r="BN3253" s="181"/>
      <c r="BO3253" s="181"/>
      <c r="BS3253" s="181"/>
    </row>
    <row r="3254" spans="41:71">
      <c r="AO3254" s="38">
        <f t="shared" si="448"/>
        <v>0</v>
      </c>
      <c r="AP3254" s="38">
        <f t="shared" si="449"/>
        <v>0</v>
      </c>
      <c r="AR3254" s="181"/>
      <c r="AS3254" s="181"/>
      <c r="AT3254" s="181"/>
      <c r="AU3254" s="181"/>
      <c r="AY3254" s="181"/>
      <c r="BB3254" s="181"/>
      <c r="BC3254" s="181"/>
      <c r="BD3254" s="181"/>
      <c r="BE3254" s="181"/>
      <c r="BI3254" s="181"/>
      <c r="BL3254" s="181"/>
      <c r="BM3254" s="181"/>
      <c r="BN3254" s="181"/>
      <c r="BO3254" s="181"/>
      <c r="BS3254" s="181"/>
    </row>
    <row r="3255" spans="41:71">
      <c r="AO3255" s="38">
        <f t="shared" si="448"/>
        <v>0</v>
      </c>
      <c r="AP3255" s="38">
        <f t="shared" si="449"/>
        <v>0</v>
      </c>
      <c r="AR3255" s="181"/>
      <c r="AS3255" s="181"/>
      <c r="AT3255" s="181"/>
      <c r="AU3255" s="181"/>
      <c r="AY3255" s="181"/>
      <c r="BB3255" s="181"/>
      <c r="BC3255" s="181"/>
      <c r="BD3255" s="181"/>
      <c r="BE3255" s="181"/>
      <c r="BI3255" s="181"/>
      <c r="BL3255" s="181"/>
      <c r="BM3255" s="181"/>
      <c r="BN3255" s="181"/>
      <c r="BO3255" s="181"/>
      <c r="BS3255" s="181"/>
    </row>
    <row r="3256" spans="41:71">
      <c r="AO3256" s="38">
        <f t="shared" si="448"/>
        <v>0</v>
      </c>
      <c r="AP3256" s="38">
        <f t="shared" si="449"/>
        <v>0</v>
      </c>
      <c r="AR3256" s="181"/>
      <c r="AS3256" s="181"/>
      <c r="AT3256" s="181"/>
      <c r="AU3256" s="181"/>
      <c r="AY3256" s="181"/>
      <c r="BB3256" s="181"/>
      <c r="BC3256" s="181"/>
      <c r="BD3256" s="181"/>
      <c r="BE3256" s="181"/>
      <c r="BI3256" s="181"/>
      <c r="BL3256" s="181"/>
      <c r="BM3256" s="181"/>
      <c r="BN3256" s="181"/>
      <c r="BO3256" s="181"/>
      <c r="BS3256" s="181"/>
    </row>
    <row r="3257" spans="41:71">
      <c r="AO3257" s="38">
        <f t="shared" si="448"/>
        <v>0</v>
      </c>
      <c r="AP3257" s="38">
        <f t="shared" si="449"/>
        <v>0</v>
      </c>
      <c r="AR3257" s="181"/>
      <c r="AS3257" s="181"/>
      <c r="AT3257" s="181"/>
      <c r="AU3257" s="181"/>
      <c r="AY3257" s="181"/>
      <c r="BB3257" s="181"/>
      <c r="BC3257" s="181"/>
      <c r="BD3257" s="181"/>
      <c r="BE3257" s="181"/>
      <c r="BI3257" s="181"/>
      <c r="BL3257" s="181"/>
      <c r="BM3257" s="181"/>
      <c r="BN3257" s="181"/>
      <c r="BO3257" s="181"/>
      <c r="BS3257" s="181"/>
    </row>
    <row r="3258" spans="41:71">
      <c r="AO3258" s="38">
        <f t="shared" si="448"/>
        <v>0</v>
      </c>
      <c r="AP3258" s="38">
        <f t="shared" si="449"/>
        <v>0</v>
      </c>
      <c r="AR3258" s="181"/>
      <c r="AS3258" s="181"/>
      <c r="AT3258" s="181"/>
      <c r="AU3258" s="181"/>
      <c r="AY3258" s="181"/>
      <c r="BB3258" s="181"/>
      <c r="BC3258" s="181"/>
      <c r="BD3258" s="181"/>
      <c r="BE3258" s="181"/>
      <c r="BI3258" s="181"/>
      <c r="BL3258" s="181"/>
      <c r="BM3258" s="181"/>
      <c r="BN3258" s="181"/>
      <c r="BO3258" s="181"/>
      <c r="BS3258" s="181"/>
    </row>
    <row r="3259" spans="41:71">
      <c r="AO3259" s="38">
        <f t="shared" si="448"/>
        <v>0</v>
      </c>
      <c r="AP3259" s="38">
        <f t="shared" si="449"/>
        <v>0</v>
      </c>
      <c r="AR3259" s="181"/>
      <c r="AS3259" s="181"/>
      <c r="AT3259" s="181"/>
      <c r="AU3259" s="181"/>
      <c r="AY3259" s="181"/>
      <c r="BB3259" s="181"/>
      <c r="BC3259" s="181"/>
      <c r="BD3259" s="181"/>
      <c r="BE3259" s="181"/>
      <c r="BI3259" s="181"/>
      <c r="BL3259" s="181"/>
      <c r="BM3259" s="181"/>
      <c r="BN3259" s="181"/>
      <c r="BO3259" s="181"/>
      <c r="BS3259" s="181"/>
    </row>
    <row r="3260" spans="41:71">
      <c r="AO3260" s="38">
        <f t="shared" si="448"/>
        <v>0</v>
      </c>
      <c r="AP3260" s="38">
        <f t="shared" si="449"/>
        <v>0</v>
      </c>
      <c r="AR3260" s="181"/>
      <c r="AS3260" s="181"/>
      <c r="AT3260" s="181"/>
      <c r="AU3260" s="181"/>
      <c r="AY3260" s="181"/>
      <c r="BB3260" s="181"/>
      <c r="BC3260" s="181"/>
      <c r="BD3260" s="181"/>
      <c r="BE3260" s="181"/>
      <c r="BI3260" s="181"/>
      <c r="BL3260" s="181"/>
      <c r="BM3260" s="181"/>
      <c r="BN3260" s="181"/>
      <c r="BO3260" s="181"/>
      <c r="BS3260" s="181"/>
    </row>
    <row r="3261" spans="41:71">
      <c r="AO3261" s="38">
        <f t="shared" si="448"/>
        <v>0</v>
      </c>
      <c r="AP3261" s="38">
        <f t="shared" si="449"/>
        <v>0</v>
      </c>
      <c r="AR3261" s="181"/>
      <c r="AS3261" s="181"/>
      <c r="AT3261" s="181"/>
      <c r="AU3261" s="181"/>
      <c r="AY3261" s="181"/>
      <c r="BB3261" s="181"/>
      <c r="BC3261" s="181"/>
      <c r="BD3261" s="181"/>
      <c r="BE3261" s="181"/>
      <c r="BI3261" s="181"/>
      <c r="BL3261" s="181"/>
      <c r="BM3261" s="181"/>
      <c r="BN3261" s="181"/>
      <c r="BO3261" s="181"/>
      <c r="BS3261" s="181"/>
    </row>
    <row r="3262" spans="41:71">
      <c r="AO3262" s="38">
        <f t="shared" si="448"/>
        <v>0</v>
      </c>
      <c r="AP3262" s="38">
        <f t="shared" si="449"/>
        <v>0</v>
      </c>
      <c r="AR3262" s="181"/>
      <c r="AS3262" s="181"/>
      <c r="AT3262" s="181"/>
      <c r="AU3262" s="181"/>
      <c r="AY3262" s="181"/>
      <c r="BB3262" s="181"/>
      <c r="BC3262" s="181"/>
      <c r="BD3262" s="181"/>
      <c r="BE3262" s="181"/>
      <c r="BI3262" s="181"/>
      <c r="BL3262" s="181"/>
      <c r="BM3262" s="181"/>
      <c r="BN3262" s="181"/>
      <c r="BO3262" s="181"/>
      <c r="BS3262" s="181"/>
    </row>
    <row r="3263" spans="41:71">
      <c r="AO3263" s="38">
        <f t="shared" si="448"/>
        <v>0</v>
      </c>
      <c r="AP3263" s="38">
        <f t="shared" si="449"/>
        <v>0</v>
      </c>
      <c r="AR3263" s="181"/>
      <c r="AS3263" s="181"/>
      <c r="AT3263" s="181"/>
      <c r="AU3263" s="181"/>
      <c r="AY3263" s="181"/>
      <c r="BB3263" s="181"/>
      <c r="BC3263" s="181"/>
      <c r="BD3263" s="181"/>
      <c r="BE3263" s="181"/>
      <c r="BI3263" s="181"/>
      <c r="BL3263" s="181"/>
      <c r="BM3263" s="181"/>
      <c r="BN3263" s="181"/>
      <c r="BO3263" s="181"/>
      <c r="BS3263" s="181"/>
    </row>
    <row r="3264" spans="41:71">
      <c r="AO3264" s="38">
        <f t="shared" si="448"/>
        <v>0</v>
      </c>
      <c r="AP3264" s="38">
        <f t="shared" si="449"/>
        <v>0</v>
      </c>
      <c r="AR3264" s="181"/>
      <c r="AS3264" s="181"/>
      <c r="AT3264" s="181"/>
      <c r="AU3264" s="181"/>
      <c r="AY3264" s="181"/>
      <c r="BB3264" s="181"/>
      <c r="BC3264" s="181"/>
      <c r="BD3264" s="181"/>
      <c r="BE3264" s="181"/>
      <c r="BI3264" s="181"/>
      <c r="BL3264" s="181"/>
      <c r="BM3264" s="181"/>
      <c r="BN3264" s="181"/>
      <c r="BO3264" s="181"/>
      <c r="BS3264" s="181"/>
    </row>
    <row r="3265" spans="41:71">
      <c r="AO3265" s="38">
        <f t="shared" si="448"/>
        <v>0</v>
      </c>
      <c r="AP3265" s="38">
        <f t="shared" si="449"/>
        <v>0</v>
      </c>
      <c r="AR3265" s="181"/>
      <c r="AS3265" s="181"/>
      <c r="AT3265" s="181"/>
      <c r="AU3265" s="181"/>
      <c r="AY3265" s="181"/>
      <c r="BB3265" s="181"/>
      <c r="BC3265" s="181"/>
      <c r="BD3265" s="181"/>
      <c r="BE3265" s="181"/>
      <c r="BI3265" s="181"/>
      <c r="BL3265" s="181"/>
      <c r="BM3265" s="181"/>
      <c r="BN3265" s="181"/>
      <c r="BO3265" s="181"/>
      <c r="BS3265" s="181"/>
    </row>
    <row r="3266" spans="41:71">
      <c r="AO3266" s="38">
        <f t="shared" si="448"/>
        <v>0</v>
      </c>
      <c r="AP3266" s="38">
        <f t="shared" si="449"/>
        <v>0</v>
      </c>
      <c r="AR3266" s="181"/>
      <c r="AS3266" s="181"/>
      <c r="AT3266" s="181"/>
      <c r="AU3266" s="181"/>
      <c r="AY3266" s="181"/>
      <c r="BB3266" s="181"/>
      <c r="BC3266" s="181"/>
      <c r="BD3266" s="181"/>
      <c r="BE3266" s="181"/>
      <c r="BI3266" s="181"/>
      <c r="BL3266" s="181"/>
      <c r="BM3266" s="181"/>
      <c r="BN3266" s="181"/>
      <c r="BO3266" s="181"/>
      <c r="BS3266" s="181"/>
    </row>
    <row r="3267" spans="41:71">
      <c r="AO3267" s="38">
        <f t="shared" si="448"/>
        <v>0</v>
      </c>
      <c r="AP3267" s="38">
        <f t="shared" si="449"/>
        <v>0</v>
      </c>
      <c r="AR3267" s="181"/>
      <c r="AS3267" s="181"/>
      <c r="AT3267" s="181"/>
      <c r="AU3267" s="181"/>
      <c r="AY3267" s="181"/>
      <c r="BB3267" s="181"/>
      <c r="BC3267" s="181"/>
      <c r="BD3267" s="181"/>
      <c r="BE3267" s="181"/>
      <c r="BI3267" s="181"/>
      <c r="BL3267" s="181"/>
      <c r="BM3267" s="181"/>
      <c r="BN3267" s="181"/>
      <c r="BO3267" s="181"/>
      <c r="BS3267" s="181"/>
    </row>
    <row r="3268" spans="41:71">
      <c r="AO3268" s="38">
        <f t="shared" si="448"/>
        <v>0</v>
      </c>
      <c r="AP3268" s="38">
        <f t="shared" si="449"/>
        <v>0</v>
      </c>
      <c r="AR3268" s="181"/>
      <c r="AS3268" s="181"/>
      <c r="AT3268" s="181"/>
      <c r="AU3268" s="181"/>
      <c r="AY3268" s="181"/>
      <c r="BB3268" s="181"/>
      <c r="BC3268" s="181"/>
      <c r="BD3268" s="181"/>
      <c r="BE3268" s="181"/>
      <c r="BI3268" s="181"/>
      <c r="BL3268" s="181"/>
      <c r="BM3268" s="181"/>
      <c r="BN3268" s="181"/>
      <c r="BO3268" s="181"/>
      <c r="BS3268" s="181"/>
    </row>
    <row r="3269" spans="41:71">
      <c r="AO3269" s="38">
        <f t="shared" si="448"/>
        <v>0</v>
      </c>
      <c r="AP3269" s="38">
        <f t="shared" si="449"/>
        <v>0</v>
      </c>
      <c r="AR3269" s="181"/>
      <c r="AS3269" s="181"/>
      <c r="AT3269" s="181"/>
      <c r="AU3269" s="181"/>
      <c r="AY3269" s="181"/>
      <c r="BB3269" s="181"/>
      <c r="BC3269" s="181"/>
      <c r="BD3269" s="181"/>
      <c r="BE3269" s="181"/>
      <c r="BI3269" s="181"/>
      <c r="BL3269" s="181"/>
      <c r="BM3269" s="181"/>
      <c r="BN3269" s="181"/>
      <c r="BO3269" s="181"/>
      <c r="BS3269" s="181"/>
    </row>
    <row r="3270" spans="41:71">
      <c r="AO3270" s="38">
        <f t="shared" si="448"/>
        <v>0</v>
      </c>
      <c r="AP3270" s="38">
        <f t="shared" si="449"/>
        <v>0</v>
      </c>
      <c r="AR3270" s="181"/>
      <c r="AS3270" s="181"/>
      <c r="AT3270" s="181"/>
      <c r="AU3270" s="181"/>
      <c r="AY3270" s="181"/>
      <c r="BB3270" s="181"/>
      <c r="BC3270" s="181"/>
      <c r="BD3270" s="181"/>
      <c r="BE3270" s="181"/>
      <c r="BI3270" s="181"/>
      <c r="BL3270" s="181"/>
      <c r="BM3270" s="181"/>
      <c r="BN3270" s="181"/>
      <c r="BO3270" s="181"/>
      <c r="BS3270" s="181"/>
    </row>
    <row r="3271" spans="41:71">
      <c r="AO3271" s="38">
        <f t="shared" si="448"/>
        <v>0</v>
      </c>
      <c r="AP3271" s="38">
        <f t="shared" si="449"/>
        <v>0</v>
      </c>
      <c r="AR3271" s="181"/>
      <c r="AS3271" s="181"/>
      <c r="AT3271" s="181"/>
      <c r="AU3271" s="181"/>
      <c r="AY3271" s="181"/>
      <c r="BB3271" s="181"/>
      <c r="BC3271" s="181"/>
      <c r="BD3271" s="181"/>
      <c r="BE3271" s="181"/>
      <c r="BI3271" s="181"/>
      <c r="BL3271" s="181"/>
      <c r="BM3271" s="181"/>
      <c r="BN3271" s="181"/>
      <c r="BO3271" s="181"/>
      <c r="BS3271" s="181"/>
    </row>
    <row r="3272" spans="41:71">
      <c r="AO3272" s="38">
        <f t="shared" si="448"/>
        <v>0</v>
      </c>
      <c r="AP3272" s="38">
        <f t="shared" si="449"/>
        <v>0</v>
      </c>
      <c r="AR3272" s="181"/>
      <c r="AS3272" s="181"/>
      <c r="AT3272" s="181"/>
      <c r="AU3272" s="181"/>
      <c r="AY3272" s="181"/>
      <c r="BB3272" s="181"/>
      <c r="BC3272" s="181"/>
      <c r="BD3272" s="181"/>
      <c r="BE3272" s="181"/>
      <c r="BI3272" s="181"/>
      <c r="BL3272" s="181"/>
      <c r="BM3272" s="181"/>
      <c r="BN3272" s="181"/>
      <c r="BO3272" s="181"/>
      <c r="BS3272" s="181"/>
    </row>
    <row r="3273" spans="41:71">
      <c r="AO3273" s="38">
        <f t="shared" si="448"/>
        <v>0</v>
      </c>
      <c r="AP3273" s="38">
        <f t="shared" si="449"/>
        <v>0</v>
      </c>
      <c r="AR3273" s="181"/>
      <c r="AS3273" s="181"/>
      <c r="AT3273" s="181"/>
      <c r="AU3273" s="181"/>
      <c r="AY3273" s="181"/>
      <c r="BB3273" s="181"/>
      <c r="BC3273" s="181"/>
      <c r="BD3273" s="181"/>
      <c r="BE3273" s="181"/>
      <c r="BI3273" s="181"/>
      <c r="BL3273" s="181"/>
      <c r="BM3273" s="181"/>
      <c r="BN3273" s="181"/>
      <c r="BO3273" s="181"/>
      <c r="BS3273" s="181"/>
    </row>
    <row r="3274" spans="41:71">
      <c r="AO3274" s="38">
        <f t="shared" si="448"/>
        <v>0</v>
      </c>
      <c r="AP3274" s="38">
        <f t="shared" si="449"/>
        <v>0</v>
      </c>
      <c r="AR3274" s="181"/>
      <c r="AS3274" s="181"/>
      <c r="AT3274" s="181"/>
      <c r="AU3274" s="181"/>
      <c r="AY3274" s="181"/>
      <c r="BB3274" s="181"/>
      <c r="BC3274" s="181"/>
      <c r="BD3274" s="181"/>
      <c r="BE3274" s="181"/>
      <c r="BI3274" s="181"/>
      <c r="BL3274" s="181"/>
      <c r="BM3274" s="181"/>
      <c r="BN3274" s="181"/>
      <c r="BO3274" s="181"/>
      <c r="BS3274" s="181"/>
    </row>
    <row r="3275" spans="41:71">
      <c r="AO3275" s="38">
        <f t="shared" si="448"/>
        <v>0</v>
      </c>
      <c r="AP3275" s="38">
        <f t="shared" si="449"/>
        <v>0</v>
      </c>
      <c r="AR3275" s="181"/>
      <c r="AS3275" s="181"/>
      <c r="AT3275" s="181"/>
      <c r="AU3275" s="181"/>
      <c r="AY3275" s="181"/>
      <c r="BB3275" s="181"/>
      <c r="BC3275" s="181"/>
      <c r="BD3275" s="181"/>
      <c r="BE3275" s="181"/>
      <c r="BI3275" s="181"/>
      <c r="BL3275" s="181"/>
      <c r="BM3275" s="181"/>
      <c r="BN3275" s="181"/>
      <c r="BO3275" s="181"/>
      <c r="BS3275" s="181"/>
    </row>
    <row r="3276" spans="41:71">
      <c r="AO3276" s="38">
        <f t="shared" si="448"/>
        <v>0</v>
      </c>
      <c r="AP3276" s="38">
        <f t="shared" si="449"/>
        <v>0</v>
      </c>
      <c r="AR3276" s="181"/>
      <c r="AS3276" s="181"/>
      <c r="AT3276" s="181"/>
      <c r="AU3276" s="181"/>
      <c r="AY3276" s="181"/>
      <c r="BB3276" s="181"/>
      <c r="BC3276" s="181"/>
      <c r="BD3276" s="181"/>
      <c r="BE3276" s="181"/>
      <c r="BI3276" s="181"/>
      <c r="BL3276" s="181"/>
      <c r="BM3276" s="181"/>
      <c r="BN3276" s="181"/>
      <c r="BO3276" s="181"/>
      <c r="BS3276" s="181"/>
    </row>
    <row r="3277" spans="41:71">
      <c r="AO3277" s="38">
        <f t="shared" si="448"/>
        <v>0</v>
      </c>
      <c r="AP3277" s="38">
        <f t="shared" si="449"/>
        <v>0</v>
      </c>
      <c r="AR3277" s="181"/>
      <c r="AS3277" s="181"/>
      <c r="AT3277" s="181"/>
      <c r="AU3277" s="181"/>
      <c r="AY3277" s="181"/>
      <c r="BB3277" s="181"/>
      <c r="BC3277" s="181"/>
      <c r="BD3277" s="181"/>
      <c r="BE3277" s="181"/>
      <c r="BI3277" s="181"/>
      <c r="BL3277" s="181"/>
      <c r="BM3277" s="181"/>
      <c r="BN3277" s="181"/>
      <c r="BO3277" s="181"/>
      <c r="BS3277" s="181"/>
    </row>
    <row r="3278" spans="41:71">
      <c r="AO3278" s="38">
        <f t="shared" si="448"/>
        <v>0</v>
      </c>
      <c r="AP3278" s="38">
        <f t="shared" si="449"/>
        <v>0</v>
      </c>
      <c r="AR3278" s="181"/>
      <c r="AS3278" s="181"/>
      <c r="AT3278" s="181"/>
      <c r="AU3278" s="181"/>
      <c r="AY3278" s="181"/>
      <c r="BB3278" s="181"/>
      <c r="BC3278" s="181"/>
      <c r="BD3278" s="181"/>
      <c r="BE3278" s="181"/>
      <c r="BI3278" s="181"/>
      <c r="BL3278" s="181"/>
      <c r="BM3278" s="181"/>
      <c r="BN3278" s="181"/>
      <c r="BO3278" s="181"/>
      <c r="BS3278" s="181"/>
    </row>
    <row r="3279" spans="41:71">
      <c r="AO3279" s="38">
        <f t="shared" si="448"/>
        <v>0</v>
      </c>
      <c r="AP3279" s="38">
        <f t="shared" si="449"/>
        <v>0</v>
      </c>
      <c r="AR3279" s="181"/>
      <c r="AS3279" s="181"/>
      <c r="AT3279" s="181"/>
      <c r="AU3279" s="181"/>
      <c r="AY3279" s="181"/>
      <c r="BB3279" s="181"/>
      <c r="BC3279" s="181"/>
      <c r="BD3279" s="181"/>
      <c r="BE3279" s="181"/>
      <c r="BI3279" s="181"/>
      <c r="BL3279" s="181"/>
      <c r="BM3279" s="181"/>
      <c r="BN3279" s="181"/>
      <c r="BO3279" s="181"/>
      <c r="BS3279" s="181"/>
    </row>
    <row r="3280" spans="41:71">
      <c r="AO3280" s="38">
        <f t="shared" si="448"/>
        <v>0</v>
      </c>
      <c r="AP3280" s="38">
        <f t="shared" si="449"/>
        <v>0</v>
      </c>
      <c r="AR3280" s="181"/>
      <c r="AS3280" s="181"/>
      <c r="AT3280" s="181"/>
      <c r="AU3280" s="181"/>
      <c r="AY3280" s="181"/>
      <c r="BB3280" s="181"/>
      <c r="BC3280" s="181"/>
      <c r="BD3280" s="181"/>
      <c r="BE3280" s="181"/>
      <c r="BI3280" s="181"/>
      <c r="BL3280" s="181"/>
      <c r="BM3280" s="181"/>
      <c r="BN3280" s="181"/>
      <c r="BO3280" s="181"/>
      <c r="BS3280" s="181"/>
    </row>
    <row r="3281" spans="41:71">
      <c r="AO3281" s="38">
        <f t="shared" si="448"/>
        <v>0</v>
      </c>
      <c r="AP3281" s="38">
        <f t="shared" si="449"/>
        <v>0</v>
      </c>
      <c r="AR3281" s="181"/>
      <c r="AS3281" s="181"/>
      <c r="AT3281" s="181"/>
      <c r="AU3281" s="181"/>
      <c r="AY3281" s="181"/>
      <c r="BB3281" s="181"/>
      <c r="BC3281" s="181"/>
      <c r="BD3281" s="181"/>
      <c r="BE3281" s="181"/>
      <c r="BI3281" s="181"/>
      <c r="BL3281" s="181"/>
      <c r="BM3281" s="181"/>
      <c r="BN3281" s="181"/>
      <c r="BO3281" s="181"/>
      <c r="BS3281" s="181"/>
    </row>
    <row r="3282" spans="41:71">
      <c r="AO3282" s="38">
        <f t="shared" si="448"/>
        <v>0</v>
      </c>
      <c r="AP3282" s="38">
        <f t="shared" si="449"/>
        <v>0</v>
      </c>
      <c r="AR3282" s="181"/>
      <c r="AS3282" s="181"/>
      <c r="AT3282" s="181"/>
      <c r="AU3282" s="181"/>
      <c r="AY3282" s="181"/>
      <c r="BB3282" s="181"/>
      <c r="BC3282" s="181"/>
      <c r="BD3282" s="181"/>
      <c r="BE3282" s="181"/>
      <c r="BI3282" s="181"/>
      <c r="BL3282" s="181"/>
      <c r="BM3282" s="181"/>
      <c r="BN3282" s="181"/>
      <c r="BO3282" s="181"/>
      <c r="BS3282" s="181"/>
    </row>
    <row r="3283" spans="41:71">
      <c r="AO3283" s="38">
        <f t="shared" si="448"/>
        <v>0</v>
      </c>
      <c r="AP3283" s="38">
        <f t="shared" si="449"/>
        <v>0</v>
      </c>
      <c r="AR3283" s="181"/>
      <c r="AS3283" s="181"/>
      <c r="AT3283" s="181"/>
      <c r="AU3283" s="181"/>
      <c r="AY3283" s="181"/>
      <c r="BB3283" s="181"/>
      <c r="BC3283" s="181"/>
      <c r="BD3283" s="181"/>
      <c r="BE3283" s="181"/>
      <c r="BI3283" s="181"/>
      <c r="BL3283" s="181"/>
      <c r="BM3283" s="181"/>
      <c r="BN3283" s="181"/>
      <c r="BO3283" s="181"/>
      <c r="BS3283" s="181"/>
    </row>
    <row r="3284" spans="41:71">
      <c r="AO3284" s="38">
        <f t="shared" si="448"/>
        <v>0</v>
      </c>
      <c r="AP3284" s="38">
        <f t="shared" si="449"/>
        <v>0</v>
      </c>
      <c r="AR3284" s="181"/>
      <c r="AS3284" s="181"/>
      <c r="AT3284" s="181"/>
      <c r="AU3284" s="181"/>
      <c r="AY3284" s="181"/>
      <c r="BB3284" s="181"/>
      <c r="BC3284" s="181"/>
      <c r="BD3284" s="181"/>
      <c r="BE3284" s="181"/>
      <c r="BI3284" s="181"/>
      <c r="BL3284" s="181"/>
      <c r="BM3284" s="181"/>
      <c r="BN3284" s="181"/>
      <c r="BO3284" s="181"/>
      <c r="BS3284" s="181"/>
    </row>
    <row r="3285" spans="41:71">
      <c r="AO3285" s="38">
        <f t="shared" si="448"/>
        <v>0</v>
      </c>
      <c r="AP3285" s="38">
        <f t="shared" si="449"/>
        <v>0</v>
      </c>
      <c r="AR3285" s="181"/>
      <c r="AS3285" s="181"/>
      <c r="AT3285" s="181"/>
      <c r="AU3285" s="181"/>
      <c r="AY3285" s="181"/>
      <c r="BB3285" s="181"/>
      <c r="BC3285" s="181"/>
      <c r="BD3285" s="181"/>
      <c r="BE3285" s="181"/>
      <c r="BI3285" s="181"/>
      <c r="BL3285" s="181"/>
      <c r="BM3285" s="181"/>
      <c r="BN3285" s="181"/>
      <c r="BO3285" s="181"/>
      <c r="BS3285" s="181"/>
    </row>
    <row r="3286" spans="41:71">
      <c r="AO3286" s="38">
        <f t="shared" si="448"/>
        <v>0</v>
      </c>
      <c r="AP3286" s="38">
        <f t="shared" si="449"/>
        <v>0</v>
      </c>
      <c r="AR3286" s="181"/>
      <c r="AS3286" s="181"/>
      <c r="AT3286" s="181"/>
      <c r="AU3286" s="181"/>
      <c r="AY3286" s="181"/>
      <c r="BB3286" s="181"/>
      <c r="BC3286" s="181"/>
      <c r="BD3286" s="181"/>
      <c r="BE3286" s="181"/>
      <c r="BI3286" s="181"/>
      <c r="BL3286" s="181"/>
      <c r="BM3286" s="181"/>
      <c r="BN3286" s="181"/>
      <c r="BO3286" s="181"/>
      <c r="BS3286" s="181"/>
    </row>
    <row r="3287" spans="41:71">
      <c r="AO3287" s="38">
        <f t="shared" si="448"/>
        <v>0</v>
      </c>
      <c r="AP3287" s="38">
        <f t="shared" si="449"/>
        <v>0</v>
      </c>
      <c r="AR3287" s="181"/>
      <c r="AS3287" s="181"/>
      <c r="AT3287" s="181"/>
      <c r="AU3287" s="181"/>
      <c r="AY3287" s="181"/>
      <c r="BB3287" s="181"/>
      <c r="BC3287" s="181"/>
      <c r="BD3287" s="181"/>
      <c r="BE3287" s="181"/>
      <c r="BI3287" s="181"/>
      <c r="BL3287" s="181"/>
      <c r="BM3287" s="181"/>
      <c r="BN3287" s="181"/>
      <c r="BO3287" s="181"/>
      <c r="BS3287" s="181"/>
    </row>
    <row r="3288" spans="41:71">
      <c r="AO3288" s="38">
        <f t="shared" si="448"/>
        <v>0</v>
      </c>
      <c r="AP3288" s="38">
        <f t="shared" si="449"/>
        <v>0</v>
      </c>
      <c r="AR3288" s="181"/>
      <c r="AS3288" s="181"/>
      <c r="AT3288" s="181"/>
      <c r="AU3288" s="181"/>
      <c r="AY3288" s="181"/>
      <c r="BB3288" s="181"/>
      <c r="BC3288" s="181"/>
      <c r="BD3288" s="181"/>
      <c r="BE3288" s="181"/>
      <c r="BI3288" s="181"/>
      <c r="BL3288" s="181"/>
      <c r="BM3288" s="181"/>
      <c r="BN3288" s="181"/>
      <c r="BO3288" s="181"/>
      <c r="BS3288" s="181"/>
    </row>
    <row r="3289" spans="41:71">
      <c r="AO3289" s="38">
        <f t="shared" si="448"/>
        <v>0</v>
      </c>
      <c r="AP3289" s="38">
        <f t="shared" si="449"/>
        <v>0</v>
      </c>
      <c r="AR3289" s="181"/>
      <c r="AS3289" s="181"/>
      <c r="AT3289" s="181"/>
      <c r="AU3289" s="181"/>
      <c r="AY3289" s="181"/>
      <c r="BB3289" s="181"/>
      <c r="BC3289" s="181"/>
      <c r="BD3289" s="181"/>
      <c r="BE3289" s="181"/>
      <c r="BI3289" s="181"/>
      <c r="BL3289" s="181"/>
      <c r="BM3289" s="181"/>
      <c r="BN3289" s="181"/>
      <c r="BO3289" s="181"/>
      <c r="BS3289" s="181"/>
    </row>
    <row r="3290" spans="41:71">
      <c r="AO3290" s="38">
        <f t="shared" si="448"/>
        <v>0</v>
      </c>
      <c r="AP3290" s="38">
        <f t="shared" si="449"/>
        <v>0</v>
      </c>
      <c r="AR3290" s="181"/>
      <c r="AS3290" s="181"/>
      <c r="AT3290" s="181"/>
      <c r="AU3290" s="181"/>
      <c r="AY3290" s="181"/>
      <c r="BB3290" s="181"/>
      <c r="BC3290" s="181"/>
      <c r="BD3290" s="181"/>
      <c r="BE3290" s="181"/>
      <c r="BI3290" s="181"/>
      <c r="BL3290" s="181"/>
      <c r="BM3290" s="181"/>
      <c r="BN3290" s="181"/>
      <c r="BO3290" s="181"/>
      <c r="BS3290" s="181"/>
    </row>
    <row r="3291" spans="41:71">
      <c r="AO3291" s="38">
        <f t="shared" si="448"/>
        <v>0</v>
      </c>
      <c r="AP3291" s="38">
        <f t="shared" si="449"/>
        <v>0</v>
      </c>
      <c r="AR3291" s="181"/>
      <c r="AS3291" s="181"/>
      <c r="AT3291" s="181"/>
      <c r="AU3291" s="181"/>
      <c r="AY3291" s="181"/>
      <c r="BB3291" s="181"/>
      <c r="BC3291" s="181"/>
      <c r="BD3291" s="181"/>
      <c r="BE3291" s="181"/>
      <c r="BI3291" s="181"/>
      <c r="BL3291" s="181"/>
      <c r="BM3291" s="181"/>
      <c r="BN3291" s="181"/>
      <c r="BO3291" s="181"/>
      <c r="BS3291" s="181"/>
    </row>
    <row r="3292" spans="41:71">
      <c r="AO3292" s="38">
        <f t="shared" si="448"/>
        <v>0</v>
      </c>
      <c r="AP3292" s="38">
        <f t="shared" si="449"/>
        <v>0</v>
      </c>
      <c r="AR3292" s="181"/>
      <c r="AS3292" s="181"/>
      <c r="AT3292" s="181"/>
      <c r="AU3292" s="181"/>
      <c r="AY3292" s="181"/>
      <c r="BB3292" s="181"/>
      <c r="BC3292" s="181"/>
      <c r="BD3292" s="181"/>
      <c r="BE3292" s="181"/>
      <c r="BI3292" s="181"/>
      <c r="BL3292" s="181"/>
      <c r="BM3292" s="181"/>
      <c r="BN3292" s="181"/>
      <c r="BO3292" s="181"/>
      <c r="BS3292" s="181"/>
    </row>
    <row r="3293" spans="41:71">
      <c r="AO3293" s="38">
        <f t="shared" si="448"/>
        <v>0</v>
      </c>
      <c r="AP3293" s="38">
        <f t="shared" si="449"/>
        <v>0</v>
      </c>
      <c r="AR3293" s="181"/>
      <c r="AS3293" s="181"/>
      <c r="AT3293" s="181"/>
      <c r="AU3293" s="181"/>
      <c r="AY3293" s="181"/>
      <c r="BB3293" s="181"/>
      <c r="BC3293" s="181"/>
      <c r="BD3293" s="181"/>
      <c r="BE3293" s="181"/>
      <c r="BI3293" s="181"/>
      <c r="BL3293" s="181"/>
      <c r="BM3293" s="181"/>
      <c r="BN3293" s="181"/>
      <c r="BO3293" s="181"/>
      <c r="BS3293" s="181"/>
    </row>
    <row r="3294" spans="41:71">
      <c r="AO3294" s="38">
        <f t="shared" si="448"/>
        <v>0</v>
      </c>
      <c r="AP3294" s="38">
        <f t="shared" si="449"/>
        <v>0</v>
      </c>
      <c r="AR3294" s="181"/>
      <c r="AS3294" s="181"/>
      <c r="AT3294" s="181"/>
      <c r="AU3294" s="181"/>
      <c r="AY3294" s="181"/>
      <c r="BB3294" s="181"/>
      <c r="BC3294" s="181"/>
      <c r="BD3294" s="181"/>
      <c r="BE3294" s="181"/>
      <c r="BI3294" s="181"/>
      <c r="BL3294" s="181"/>
      <c r="BM3294" s="181"/>
      <c r="BN3294" s="181"/>
      <c r="BO3294" s="181"/>
      <c r="BS3294" s="181"/>
    </row>
    <row r="3295" spans="41:71">
      <c r="AO3295" s="38">
        <f t="shared" si="448"/>
        <v>0</v>
      </c>
      <c r="AP3295" s="38">
        <f t="shared" si="449"/>
        <v>0</v>
      </c>
      <c r="AR3295" s="181"/>
      <c r="AS3295" s="181"/>
      <c r="AT3295" s="181"/>
      <c r="AU3295" s="181"/>
      <c r="AY3295" s="181"/>
      <c r="BB3295" s="181"/>
      <c r="BC3295" s="181"/>
      <c r="BD3295" s="181"/>
      <c r="BE3295" s="181"/>
      <c r="BI3295" s="181"/>
      <c r="BL3295" s="181"/>
      <c r="BM3295" s="181"/>
      <c r="BN3295" s="181"/>
      <c r="BO3295" s="181"/>
      <c r="BS3295" s="181"/>
    </row>
    <row r="3296" spans="41:71">
      <c r="AO3296" s="38">
        <f t="shared" si="448"/>
        <v>0</v>
      </c>
      <c r="AP3296" s="38">
        <f t="shared" si="449"/>
        <v>0</v>
      </c>
      <c r="AR3296" s="181"/>
      <c r="AS3296" s="181"/>
      <c r="AT3296" s="181"/>
      <c r="AU3296" s="181"/>
      <c r="AY3296" s="181"/>
      <c r="BB3296" s="181"/>
      <c r="BC3296" s="181"/>
      <c r="BD3296" s="181"/>
      <c r="BE3296" s="181"/>
      <c r="BI3296" s="181"/>
      <c r="BL3296" s="181"/>
      <c r="BM3296" s="181"/>
      <c r="BN3296" s="181"/>
      <c r="BO3296" s="181"/>
      <c r="BS3296" s="181"/>
    </row>
    <row r="3297" spans="41:71">
      <c r="AO3297" s="38">
        <f t="shared" si="448"/>
        <v>0</v>
      </c>
      <c r="AP3297" s="38">
        <f t="shared" si="449"/>
        <v>0</v>
      </c>
      <c r="AR3297" s="181"/>
      <c r="AS3297" s="181"/>
      <c r="AT3297" s="181"/>
      <c r="AU3297" s="181"/>
      <c r="AY3297" s="181"/>
      <c r="BB3297" s="181"/>
      <c r="BC3297" s="181"/>
      <c r="BD3297" s="181"/>
      <c r="BE3297" s="181"/>
      <c r="BI3297" s="181"/>
      <c r="BL3297" s="181"/>
      <c r="BM3297" s="181"/>
      <c r="BN3297" s="181"/>
      <c r="BO3297" s="181"/>
      <c r="BS3297" s="181"/>
    </row>
    <row r="3298" spans="41:71">
      <c r="AO3298" s="38">
        <f t="shared" si="448"/>
        <v>0</v>
      </c>
      <c r="AP3298" s="38">
        <f t="shared" si="449"/>
        <v>0</v>
      </c>
      <c r="AR3298" s="181"/>
      <c r="AS3298" s="181"/>
      <c r="AT3298" s="181"/>
      <c r="AU3298" s="181"/>
      <c r="AY3298" s="181"/>
      <c r="BB3298" s="181"/>
      <c r="BC3298" s="181"/>
      <c r="BD3298" s="181"/>
      <c r="BE3298" s="181"/>
      <c r="BI3298" s="181"/>
      <c r="BL3298" s="181"/>
      <c r="BM3298" s="181"/>
      <c r="BN3298" s="181"/>
      <c r="BO3298" s="181"/>
      <c r="BS3298" s="181"/>
    </row>
    <row r="3299" spans="41:71">
      <c r="AO3299" s="38">
        <f t="shared" si="448"/>
        <v>0</v>
      </c>
      <c r="AP3299" s="38">
        <f t="shared" si="449"/>
        <v>0</v>
      </c>
      <c r="AR3299" s="181"/>
      <c r="AS3299" s="181"/>
      <c r="AT3299" s="181"/>
      <c r="AU3299" s="181"/>
      <c r="AY3299" s="181"/>
      <c r="BB3299" s="181"/>
      <c r="BC3299" s="181"/>
      <c r="BD3299" s="181"/>
      <c r="BE3299" s="181"/>
      <c r="BI3299" s="181"/>
      <c r="BL3299" s="181"/>
      <c r="BM3299" s="181"/>
      <c r="BN3299" s="181"/>
      <c r="BO3299" s="181"/>
      <c r="BS3299" s="181"/>
    </row>
    <row r="3300" spans="41:71">
      <c r="AO3300" s="38">
        <f t="shared" si="448"/>
        <v>0</v>
      </c>
      <c r="AP3300" s="38">
        <f t="shared" si="449"/>
        <v>0</v>
      </c>
      <c r="AR3300" s="181"/>
      <c r="AS3300" s="181"/>
      <c r="AT3300" s="181"/>
      <c r="AU3300" s="181"/>
      <c r="AY3300" s="181"/>
      <c r="BB3300" s="181"/>
      <c r="BC3300" s="181"/>
      <c r="BD3300" s="181"/>
      <c r="BE3300" s="181"/>
      <c r="BI3300" s="181"/>
      <c r="BL3300" s="181"/>
      <c r="BM3300" s="181"/>
      <c r="BN3300" s="181"/>
      <c r="BO3300" s="181"/>
      <c r="BS3300" s="181"/>
    </row>
    <row r="3301" spans="41:71">
      <c r="AO3301" s="38">
        <f t="shared" si="448"/>
        <v>0</v>
      </c>
      <c r="AP3301" s="38">
        <f t="shared" si="449"/>
        <v>0</v>
      </c>
      <c r="AR3301" s="181"/>
      <c r="AS3301" s="181"/>
      <c r="AT3301" s="181"/>
      <c r="AU3301" s="181"/>
      <c r="AY3301" s="181"/>
      <c r="BB3301" s="181"/>
      <c r="BC3301" s="181"/>
      <c r="BD3301" s="181"/>
      <c r="BE3301" s="181"/>
      <c r="BI3301" s="181"/>
      <c r="BL3301" s="181"/>
      <c r="BM3301" s="181"/>
      <c r="BN3301" s="181"/>
      <c r="BO3301" s="181"/>
      <c r="BS3301" s="181"/>
    </row>
    <row r="3302" spans="41:71">
      <c r="AO3302" s="38">
        <f t="shared" si="448"/>
        <v>0</v>
      </c>
      <c r="AP3302" s="38">
        <f t="shared" si="449"/>
        <v>0</v>
      </c>
      <c r="AR3302" s="181"/>
      <c r="AS3302" s="181"/>
      <c r="AT3302" s="181"/>
      <c r="AU3302" s="181"/>
      <c r="AY3302" s="181"/>
      <c r="BB3302" s="181"/>
      <c r="BC3302" s="181"/>
      <c r="BD3302" s="181"/>
      <c r="BE3302" s="181"/>
      <c r="BI3302" s="181"/>
      <c r="BL3302" s="181"/>
      <c r="BM3302" s="181"/>
      <c r="BN3302" s="181"/>
      <c r="BO3302" s="181"/>
      <c r="BS3302" s="181"/>
    </row>
    <row r="3303" spans="41:71">
      <c r="AO3303" s="38">
        <f t="shared" si="448"/>
        <v>0</v>
      </c>
      <c r="AP3303" s="38">
        <f t="shared" si="449"/>
        <v>0</v>
      </c>
      <c r="AR3303" s="181"/>
      <c r="AS3303" s="181"/>
      <c r="AT3303" s="181"/>
      <c r="AU3303" s="181"/>
      <c r="AY3303" s="181"/>
      <c r="BB3303" s="181"/>
      <c r="BC3303" s="181"/>
      <c r="BD3303" s="181"/>
      <c r="BE3303" s="181"/>
      <c r="BI3303" s="181"/>
      <c r="BL3303" s="181"/>
      <c r="BM3303" s="181"/>
      <c r="BN3303" s="181"/>
      <c r="BO3303" s="181"/>
      <c r="BS3303" s="181"/>
    </row>
    <row r="3304" spans="41:71">
      <c r="AO3304" s="38">
        <f t="shared" si="448"/>
        <v>0</v>
      </c>
      <c r="AP3304" s="38">
        <f t="shared" si="449"/>
        <v>0</v>
      </c>
      <c r="AR3304" s="181"/>
      <c r="AS3304" s="181"/>
      <c r="AT3304" s="181"/>
      <c r="AU3304" s="181"/>
      <c r="AY3304" s="181"/>
      <c r="BB3304" s="181"/>
      <c r="BC3304" s="181"/>
      <c r="BD3304" s="181"/>
      <c r="BE3304" s="181"/>
      <c r="BI3304" s="181"/>
      <c r="BL3304" s="181"/>
      <c r="BM3304" s="181"/>
      <c r="BN3304" s="181"/>
      <c r="BO3304" s="181"/>
      <c r="BS3304" s="181"/>
    </row>
    <row r="3305" spans="41:71">
      <c r="AO3305" s="38">
        <f t="shared" si="448"/>
        <v>0</v>
      </c>
      <c r="AP3305" s="38">
        <f t="shared" si="449"/>
        <v>0</v>
      </c>
      <c r="AR3305" s="181"/>
      <c r="AS3305" s="181"/>
      <c r="AT3305" s="181"/>
      <c r="AU3305" s="181"/>
      <c r="AY3305" s="181"/>
      <c r="BB3305" s="181"/>
      <c r="BC3305" s="181"/>
      <c r="BD3305" s="181"/>
      <c r="BE3305" s="181"/>
      <c r="BI3305" s="181"/>
      <c r="BL3305" s="181"/>
      <c r="BM3305" s="181"/>
      <c r="BN3305" s="181"/>
      <c r="BO3305" s="181"/>
      <c r="BS3305" s="181"/>
    </row>
    <row r="3306" spans="41:71">
      <c r="AO3306" s="38">
        <f t="shared" ref="AO3306:AO3369" si="450">B3307+1-1</f>
        <v>0</v>
      </c>
      <c r="AP3306" s="38">
        <f t="shared" ref="AP3306:AP3369" si="451">A3307</f>
        <v>0</v>
      </c>
      <c r="AR3306" s="181"/>
      <c r="AS3306" s="181"/>
      <c r="AT3306" s="181"/>
      <c r="AU3306" s="181"/>
      <c r="AY3306" s="181"/>
      <c r="BB3306" s="181"/>
      <c r="BC3306" s="181"/>
      <c r="BD3306" s="181"/>
      <c r="BE3306" s="181"/>
      <c r="BI3306" s="181"/>
      <c r="BL3306" s="181"/>
      <c r="BM3306" s="181"/>
      <c r="BN3306" s="181"/>
      <c r="BO3306" s="181"/>
      <c r="BS3306" s="181"/>
    </row>
    <row r="3307" spans="41:71">
      <c r="AO3307" s="38">
        <f t="shared" si="450"/>
        <v>0</v>
      </c>
      <c r="AP3307" s="38">
        <f t="shared" si="451"/>
        <v>0</v>
      </c>
      <c r="AR3307" s="181"/>
      <c r="AS3307" s="181"/>
      <c r="AT3307" s="181"/>
      <c r="AU3307" s="181"/>
      <c r="AY3307" s="181"/>
      <c r="BB3307" s="181"/>
      <c r="BC3307" s="181"/>
      <c r="BD3307" s="181"/>
      <c r="BE3307" s="181"/>
      <c r="BI3307" s="181"/>
      <c r="BL3307" s="181"/>
      <c r="BM3307" s="181"/>
      <c r="BN3307" s="181"/>
      <c r="BO3307" s="181"/>
      <c r="BS3307" s="181"/>
    </row>
    <row r="3308" spans="41:71">
      <c r="AO3308" s="38">
        <f t="shared" si="450"/>
        <v>0</v>
      </c>
      <c r="AP3308" s="38">
        <f t="shared" si="451"/>
        <v>0</v>
      </c>
      <c r="AR3308" s="181"/>
      <c r="AS3308" s="181"/>
      <c r="AT3308" s="181"/>
      <c r="AU3308" s="181"/>
      <c r="AY3308" s="181"/>
      <c r="BB3308" s="181"/>
      <c r="BC3308" s="181"/>
      <c r="BD3308" s="181"/>
      <c r="BE3308" s="181"/>
      <c r="BI3308" s="181"/>
      <c r="BL3308" s="181"/>
      <c r="BM3308" s="181"/>
      <c r="BN3308" s="181"/>
      <c r="BO3308" s="181"/>
      <c r="BS3308" s="181"/>
    </row>
    <row r="3309" spans="41:71">
      <c r="AO3309" s="38">
        <f t="shared" si="450"/>
        <v>0</v>
      </c>
      <c r="AP3309" s="38">
        <f t="shared" si="451"/>
        <v>0</v>
      </c>
      <c r="AR3309" s="181"/>
      <c r="AS3309" s="181"/>
      <c r="AT3309" s="181"/>
      <c r="AU3309" s="181"/>
      <c r="AY3309" s="181"/>
      <c r="BB3309" s="181"/>
      <c r="BC3309" s="181"/>
      <c r="BD3309" s="181"/>
      <c r="BE3309" s="181"/>
      <c r="BI3309" s="181"/>
      <c r="BL3309" s="181"/>
      <c r="BM3309" s="181"/>
      <c r="BN3309" s="181"/>
      <c r="BO3309" s="181"/>
      <c r="BS3309" s="181"/>
    </row>
    <row r="3310" spans="41:71">
      <c r="AO3310" s="38">
        <f t="shared" si="450"/>
        <v>0</v>
      </c>
      <c r="AP3310" s="38">
        <f t="shared" si="451"/>
        <v>0</v>
      </c>
      <c r="AR3310" s="181"/>
      <c r="AS3310" s="181"/>
      <c r="AT3310" s="181"/>
      <c r="AU3310" s="181"/>
      <c r="AY3310" s="181"/>
      <c r="BB3310" s="181"/>
      <c r="BC3310" s="181"/>
      <c r="BD3310" s="181"/>
      <c r="BE3310" s="181"/>
      <c r="BI3310" s="181"/>
      <c r="BL3310" s="181"/>
      <c r="BM3310" s="181"/>
      <c r="BN3310" s="181"/>
      <c r="BO3310" s="181"/>
      <c r="BS3310" s="181"/>
    </row>
    <row r="3311" spans="41:71">
      <c r="AO3311" s="38">
        <f t="shared" si="450"/>
        <v>0</v>
      </c>
      <c r="AP3311" s="38">
        <f t="shared" si="451"/>
        <v>0</v>
      </c>
      <c r="AR3311" s="181"/>
      <c r="AS3311" s="181"/>
      <c r="AT3311" s="181"/>
      <c r="AU3311" s="181"/>
      <c r="AY3311" s="181"/>
      <c r="BB3311" s="181"/>
      <c r="BC3311" s="181"/>
      <c r="BD3311" s="181"/>
      <c r="BE3311" s="181"/>
      <c r="BI3311" s="181"/>
      <c r="BL3311" s="181"/>
      <c r="BM3311" s="181"/>
      <c r="BN3311" s="181"/>
      <c r="BO3311" s="181"/>
      <c r="BS3311" s="181"/>
    </row>
    <row r="3312" spans="41:71">
      <c r="AO3312" s="38">
        <f t="shared" si="450"/>
        <v>0</v>
      </c>
      <c r="AP3312" s="38">
        <f t="shared" si="451"/>
        <v>0</v>
      </c>
      <c r="AR3312" s="181"/>
      <c r="AS3312" s="181"/>
      <c r="AT3312" s="181"/>
      <c r="AU3312" s="181"/>
      <c r="AY3312" s="181"/>
      <c r="BB3312" s="181"/>
      <c r="BC3312" s="181"/>
      <c r="BD3312" s="181"/>
      <c r="BE3312" s="181"/>
      <c r="BI3312" s="181"/>
      <c r="BL3312" s="181"/>
      <c r="BM3312" s="181"/>
      <c r="BN3312" s="181"/>
      <c r="BO3312" s="181"/>
      <c r="BS3312" s="181"/>
    </row>
    <row r="3313" spans="41:71">
      <c r="AO3313" s="38">
        <f t="shared" si="450"/>
        <v>0</v>
      </c>
      <c r="AP3313" s="38">
        <f t="shared" si="451"/>
        <v>0</v>
      </c>
      <c r="AR3313" s="181"/>
      <c r="AS3313" s="181"/>
      <c r="AT3313" s="181"/>
      <c r="AU3313" s="181"/>
      <c r="AY3313" s="181"/>
      <c r="BB3313" s="181"/>
      <c r="BC3313" s="181"/>
      <c r="BD3313" s="181"/>
      <c r="BE3313" s="181"/>
      <c r="BI3313" s="181"/>
      <c r="BL3313" s="181"/>
      <c r="BM3313" s="181"/>
      <c r="BN3313" s="181"/>
      <c r="BO3313" s="181"/>
      <c r="BS3313" s="181"/>
    </row>
    <row r="3314" spans="41:71">
      <c r="AO3314" s="38">
        <f t="shared" si="450"/>
        <v>0</v>
      </c>
      <c r="AP3314" s="38">
        <f t="shared" si="451"/>
        <v>0</v>
      </c>
      <c r="AR3314" s="181"/>
      <c r="AS3314" s="181"/>
      <c r="AT3314" s="181"/>
      <c r="AU3314" s="181"/>
      <c r="AY3314" s="181"/>
      <c r="BB3314" s="181"/>
      <c r="BC3314" s="181"/>
      <c r="BD3314" s="181"/>
      <c r="BE3314" s="181"/>
      <c r="BI3314" s="181"/>
      <c r="BL3314" s="181"/>
      <c r="BM3314" s="181"/>
      <c r="BN3314" s="181"/>
      <c r="BO3314" s="181"/>
      <c r="BS3314" s="181"/>
    </row>
    <row r="3315" spans="41:71">
      <c r="AO3315" s="38">
        <f t="shared" si="450"/>
        <v>0</v>
      </c>
      <c r="AP3315" s="38">
        <f t="shared" si="451"/>
        <v>0</v>
      </c>
      <c r="AR3315" s="181"/>
      <c r="AS3315" s="181"/>
      <c r="AT3315" s="181"/>
      <c r="AU3315" s="181"/>
      <c r="AY3315" s="181"/>
      <c r="BB3315" s="181"/>
      <c r="BC3315" s="181"/>
      <c r="BD3315" s="181"/>
      <c r="BE3315" s="181"/>
      <c r="BI3315" s="181"/>
      <c r="BL3315" s="181"/>
      <c r="BM3315" s="181"/>
      <c r="BN3315" s="181"/>
      <c r="BO3315" s="181"/>
      <c r="BS3315" s="181"/>
    </row>
    <row r="3316" spans="41:71">
      <c r="AO3316" s="38">
        <f t="shared" si="450"/>
        <v>0</v>
      </c>
      <c r="AP3316" s="38">
        <f t="shared" si="451"/>
        <v>0</v>
      </c>
      <c r="AR3316" s="181"/>
      <c r="AS3316" s="181"/>
      <c r="AT3316" s="181"/>
      <c r="AU3316" s="181"/>
      <c r="AY3316" s="181"/>
      <c r="BB3316" s="181"/>
      <c r="BC3316" s="181"/>
      <c r="BD3316" s="181"/>
      <c r="BE3316" s="181"/>
      <c r="BI3316" s="181"/>
      <c r="BL3316" s="181"/>
      <c r="BM3316" s="181"/>
      <c r="BN3316" s="181"/>
      <c r="BO3316" s="181"/>
      <c r="BS3316" s="181"/>
    </row>
    <row r="3317" spans="41:71">
      <c r="AO3317" s="38">
        <f t="shared" si="450"/>
        <v>0</v>
      </c>
      <c r="AP3317" s="38">
        <f t="shared" si="451"/>
        <v>0</v>
      </c>
      <c r="AR3317" s="181"/>
      <c r="AS3317" s="181"/>
      <c r="AT3317" s="181"/>
      <c r="AU3317" s="181"/>
      <c r="AY3317" s="181"/>
      <c r="BB3317" s="181"/>
      <c r="BC3317" s="181"/>
      <c r="BD3317" s="181"/>
      <c r="BE3317" s="181"/>
      <c r="BI3317" s="181"/>
      <c r="BL3317" s="181"/>
      <c r="BM3317" s="181"/>
      <c r="BN3317" s="181"/>
      <c r="BO3317" s="181"/>
      <c r="BS3317" s="181"/>
    </row>
    <row r="3318" spans="41:71">
      <c r="AO3318" s="38">
        <f t="shared" si="450"/>
        <v>0</v>
      </c>
      <c r="AP3318" s="38">
        <f t="shared" si="451"/>
        <v>0</v>
      </c>
      <c r="AR3318" s="181"/>
      <c r="AS3318" s="181"/>
      <c r="AT3318" s="181"/>
      <c r="AU3318" s="181"/>
      <c r="AY3318" s="181"/>
      <c r="BB3318" s="181"/>
      <c r="BC3318" s="181"/>
      <c r="BD3318" s="181"/>
      <c r="BE3318" s="181"/>
      <c r="BI3318" s="181"/>
      <c r="BL3318" s="181"/>
      <c r="BM3318" s="181"/>
      <c r="BN3318" s="181"/>
      <c r="BO3318" s="181"/>
      <c r="BS3318" s="181"/>
    </row>
    <row r="3319" spans="41:71">
      <c r="AO3319" s="38">
        <f t="shared" si="450"/>
        <v>0</v>
      </c>
      <c r="AP3319" s="38">
        <f t="shared" si="451"/>
        <v>0</v>
      </c>
      <c r="AR3319" s="181"/>
      <c r="AS3319" s="181"/>
      <c r="AT3319" s="181"/>
      <c r="AU3319" s="181"/>
      <c r="AY3319" s="181"/>
      <c r="BB3319" s="181"/>
      <c r="BC3319" s="181"/>
      <c r="BD3319" s="181"/>
      <c r="BE3319" s="181"/>
      <c r="BI3319" s="181"/>
      <c r="BL3319" s="181"/>
      <c r="BM3319" s="181"/>
      <c r="BN3319" s="181"/>
      <c r="BO3319" s="181"/>
      <c r="BS3319" s="181"/>
    </row>
    <row r="3320" spans="41:71">
      <c r="AO3320" s="38">
        <f t="shared" si="450"/>
        <v>0</v>
      </c>
      <c r="AP3320" s="38">
        <f t="shared" si="451"/>
        <v>0</v>
      </c>
      <c r="AR3320" s="181"/>
      <c r="AS3320" s="181"/>
      <c r="AT3320" s="181"/>
      <c r="AU3320" s="181"/>
      <c r="AY3320" s="181"/>
      <c r="BB3320" s="181"/>
      <c r="BC3320" s="181"/>
      <c r="BD3320" s="181"/>
      <c r="BE3320" s="181"/>
      <c r="BI3320" s="181"/>
      <c r="BL3320" s="181"/>
      <c r="BM3320" s="181"/>
      <c r="BN3320" s="181"/>
      <c r="BO3320" s="181"/>
      <c r="BS3320" s="181"/>
    </row>
    <row r="3321" spans="41:71">
      <c r="AO3321" s="38">
        <f t="shared" si="450"/>
        <v>0</v>
      </c>
      <c r="AP3321" s="38">
        <f t="shared" si="451"/>
        <v>0</v>
      </c>
      <c r="AR3321" s="181"/>
      <c r="AS3321" s="181"/>
      <c r="AT3321" s="181"/>
      <c r="AU3321" s="181"/>
      <c r="AY3321" s="181"/>
      <c r="BB3321" s="181"/>
      <c r="BC3321" s="181"/>
      <c r="BD3321" s="181"/>
      <c r="BE3321" s="181"/>
      <c r="BI3321" s="181"/>
      <c r="BL3321" s="181"/>
      <c r="BM3321" s="181"/>
      <c r="BN3321" s="181"/>
      <c r="BO3321" s="181"/>
      <c r="BS3321" s="181"/>
    </row>
    <row r="3322" spans="41:71">
      <c r="AO3322" s="38">
        <f t="shared" si="450"/>
        <v>0</v>
      </c>
      <c r="AP3322" s="38">
        <f t="shared" si="451"/>
        <v>0</v>
      </c>
      <c r="AR3322" s="181"/>
      <c r="AS3322" s="181"/>
      <c r="AT3322" s="181"/>
      <c r="AU3322" s="181"/>
      <c r="AY3322" s="181"/>
      <c r="BB3322" s="181"/>
      <c r="BC3322" s="181"/>
      <c r="BD3322" s="181"/>
      <c r="BE3322" s="181"/>
      <c r="BI3322" s="181"/>
      <c r="BL3322" s="181"/>
      <c r="BM3322" s="181"/>
      <c r="BN3322" s="181"/>
      <c r="BO3322" s="181"/>
      <c r="BS3322" s="181"/>
    </row>
    <row r="3323" spans="41:71">
      <c r="AO3323" s="38">
        <f t="shared" si="450"/>
        <v>0</v>
      </c>
      <c r="AP3323" s="38">
        <f t="shared" si="451"/>
        <v>0</v>
      </c>
      <c r="AR3323" s="181"/>
      <c r="AS3323" s="181"/>
      <c r="AT3323" s="181"/>
      <c r="AU3323" s="181"/>
      <c r="AY3323" s="181"/>
      <c r="BB3323" s="181"/>
      <c r="BC3323" s="181"/>
      <c r="BD3323" s="181"/>
      <c r="BE3323" s="181"/>
      <c r="BI3323" s="181"/>
      <c r="BL3323" s="181"/>
      <c r="BM3323" s="181"/>
      <c r="BN3323" s="181"/>
      <c r="BO3323" s="181"/>
      <c r="BS3323" s="181"/>
    </row>
    <row r="3324" spans="41:71">
      <c r="AO3324" s="38">
        <f t="shared" si="450"/>
        <v>0</v>
      </c>
      <c r="AP3324" s="38">
        <f t="shared" si="451"/>
        <v>0</v>
      </c>
      <c r="AR3324" s="181"/>
      <c r="AS3324" s="181"/>
      <c r="AT3324" s="181"/>
      <c r="AU3324" s="181"/>
      <c r="AY3324" s="181"/>
      <c r="BB3324" s="181"/>
      <c r="BC3324" s="181"/>
      <c r="BD3324" s="181"/>
      <c r="BE3324" s="181"/>
      <c r="BI3324" s="181"/>
      <c r="BL3324" s="181"/>
      <c r="BM3324" s="181"/>
      <c r="BN3324" s="181"/>
      <c r="BO3324" s="181"/>
      <c r="BS3324" s="181"/>
    </row>
    <row r="3325" spans="41:71">
      <c r="AO3325" s="38">
        <f t="shared" si="450"/>
        <v>0</v>
      </c>
      <c r="AP3325" s="38">
        <f t="shared" si="451"/>
        <v>0</v>
      </c>
      <c r="AR3325" s="181"/>
      <c r="AS3325" s="181"/>
      <c r="AT3325" s="181"/>
      <c r="AU3325" s="181"/>
      <c r="AY3325" s="181"/>
      <c r="BB3325" s="181"/>
      <c r="BC3325" s="181"/>
      <c r="BD3325" s="181"/>
      <c r="BE3325" s="181"/>
      <c r="BI3325" s="181"/>
      <c r="BL3325" s="181"/>
      <c r="BM3325" s="181"/>
      <c r="BN3325" s="181"/>
      <c r="BO3325" s="181"/>
      <c r="BS3325" s="181"/>
    </row>
    <row r="3326" spans="41:71">
      <c r="AO3326" s="38">
        <f t="shared" si="450"/>
        <v>0</v>
      </c>
      <c r="AP3326" s="38">
        <f t="shared" si="451"/>
        <v>0</v>
      </c>
      <c r="AR3326" s="181"/>
      <c r="AS3326" s="181"/>
      <c r="AT3326" s="181"/>
      <c r="AU3326" s="181"/>
      <c r="AY3326" s="181"/>
      <c r="BB3326" s="181"/>
      <c r="BC3326" s="181"/>
      <c r="BD3326" s="181"/>
      <c r="BE3326" s="181"/>
      <c r="BI3326" s="181"/>
      <c r="BL3326" s="181"/>
      <c r="BM3326" s="181"/>
      <c r="BN3326" s="181"/>
      <c r="BO3326" s="181"/>
      <c r="BS3326" s="181"/>
    </row>
    <row r="3327" spans="41:71">
      <c r="AO3327" s="38">
        <f t="shared" si="450"/>
        <v>0</v>
      </c>
      <c r="AP3327" s="38">
        <f t="shared" si="451"/>
        <v>0</v>
      </c>
      <c r="AR3327" s="181"/>
      <c r="AS3327" s="181"/>
      <c r="AT3327" s="181"/>
      <c r="AU3327" s="181"/>
      <c r="AY3327" s="181"/>
      <c r="BB3327" s="181"/>
      <c r="BC3327" s="181"/>
      <c r="BD3327" s="181"/>
      <c r="BE3327" s="181"/>
      <c r="BI3327" s="181"/>
      <c r="BL3327" s="181"/>
      <c r="BM3327" s="181"/>
      <c r="BN3327" s="181"/>
      <c r="BO3327" s="181"/>
      <c r="BS3327" s="181"/>
    </row>
    <row r="3328" spans="41:71">
      <c r="AO3328" s="38">
        <f t="shared" si="450"/>
        <v>0</v>
      </c>
      <c r="AP3328" s="38">
        <f t="shared" si="451"/>
        <v>0</v>
      </c>
      <c r="AR3328" s="181"/>
      <c r="AS3328" s="181"/>
      <c r="AT3328" s="181"/>
      <c r="AU3328" s="181"/>
      <c r="AY3328" s="181"/>
      <c r="BB3328" s="181"/>
      <c r="BC3328" s="181"/>
      <c r="BD3328" s="181"/>
      <c r="BE3328" s="181"/>
      <c r="BI3328" s="181"/>
      <c r="BL3328" s="181"/>
      <c r="BM3328" s="181"/>
      <c r="BN3328" s="181"/>
      <c r="BO3328" s="181"/>
      <c r="BS3328" s="181"/>
    </row>
    <row r="3329" spans="41:71">
      <c r="AO3329" s="38">
        <f t="shared" si="450"/>
        <v>0</v>
      </c>
      <c r="AP3329" s="38">
        <f t="shared" si="451"/>
        <v>0</v>
      </c>
      <c r="AR3329" s="181"/>
      <c r="AS3329" s="181"/>
      <c r="AT3329" s="181"/>
      <c r="AU3329" s="181"/>
      <c r="AY3329" s="181"/>
      <c r="BB3329" s="181"/>
      <c r="BC3329" s="181"/>
      <c r="BD3329" s="181"/>
      <c r="BE3329" s="181"/>
      <c r="BI3329" s="181"/>
      <c r="BL3329" s="181"/>
      <c r="BM3329" s="181"/>
      <c r="BN3329" s="181"/>
      <c r="BO3329" s="181"/>
      <c r="BS3329" s="181"/>
    </row>
    <row r="3330" spans="41:71">
      <c r="AO3330" s="38">
        <f t="shared" si="450"/>
        <v>0</v>
      </c>
      <c r="AP3330" s="38">
        <f t="shared" si="451"/>
        <v>0</v>
      </c>
      <c r="AR3330" s="181"/>
      <c r="AS3330" s="181"/>
      <c r="AT3330" s="181"/>
      <c r="AU3330" s="181"/>
      <c r="AY3330" s="181"/>
      <c r="BB3330" s="181"/>
      <c r="BC3330" s="181"/>
      <c r="BD3330" s="181"/>
      <c r="BE3330" s="181"/>
      <c r="BI3330" s="181"/>
      <c r="BL3330" s="181"/>
      <c r="BM3330" s="181"/>
      <c r="BN3330" s="181"/>
      <c r="BO3330" s="181"/>
      <c r="BS3330" s="181"/>
    </row>
    <row r="3331" spans="41:71">
      <c r="AO3331" s="38">
        <f t="shared" si="450"/>
        <v>0</v>
      </c>
      <c r="AP3331" s="38">
        <f t="shared" si="451"/>
        <v>0</v>
      </c>
      <c r="AR3331" s="181"/>
      <c r="AS3331" s="181"/>
      <c r="AT3331" s="181"/>
      <c r="AU3331" s="181"/>
      <c r="AY3331" s="181"/>
      <c r="BB3331" s="181"/>
      <c r="BC3331" s="181"/>
      <c r="BD3331" s="181"/>
      <c r="BE3331" s="181"/>
      <c r="BI3331" s="181"/>
      <c r="BL3331" s="181"/>
      <c r="BM3331" s="181"/>
      <c r="BN3331" s="181"/>
      <c r="BO3331" s="181"/>
      <c r="BS3331" s="181"/>
    </row>
    <row r="3332" spans="41:71">
      <c r="AO3332" s="38">
        <f t="shared" si="450"/>
        <v>0</v>
      </c>
      <c r="AP3332" s="38">
        <f t="shared" si="451"/>
        <v>0</v>
      </c>
      <c r="AR3332" s="181"/>
      <c r="AS3332" s="181"/>
      <c r="AT3332" s="181"/>
      <c r="AU3332" s="181"/>
      <c r="AY3332" s="181"/>
      <c r="BB3332" s="181"/>
      <c r="BC3332" s="181"/>
      <c r="BD3332" s="181"/>
      <c r="BE3332" s="181"/>
      <c r="BI3332" s="181"/>
      <c r="BL3332" s="181"/>
      <c r="BM3332" s="181"/>
      <c r="BN3332" s="181"/>
      <c r="BO3332" s="181"/>
      <c r="BS3332" s="181"/>
    </row>
    <row r="3333" spans="41:71">
      <c r="AO3333" s="38">
        <f t="shared" si="450"/>
        <v>0</v>
      </c>
      <c r="AP3333" s="38">
        <f t="shared" si="451"/>
        <v>0</v>
      </c>
      <c r="AR3333" s="181"/>
      <c r="AS3333" s="181"/>
      <c r="AT3333" s="181"/>
      <c r="AU3333" s="181"/>
      <c r="AY3333" s="181"/>
      <c r="BB3333" s="181"/>
      <c r="BC3333" s="181"/>
      <c r="BD3333" s="181"/>
      <c r="BE3333" s="181"/>
      <c r="BI3333" s="181"/>
      <c r="BL3333" s="181"/>
      <c r="BM3333" s="181"/>
      <c r="BN3333" s="181"/>
      <c r="BO3333" s="181"/>
      <c r="BS3333" s="181"/>
    </row>
    <row r="3334" spans="41:71">
      <c r="AO3334" s="38">
        <f t="shared" si="450"/>
        <v>0</v>
      </c>
      <c r="AP3334" s="38">
        <f t="shared" si="451"/>
        <v>0</v>
      </c>
      <c r="AR3334" s="181"/>
      <c r="AS3334" s="181"/>
      <c r="AT3334" s="181"/>
      <c r="AU3334" s="181"/>
      <c r="AY3334" s="181"/>
      <c r="BB3334" s="181"/>
      <c r="BC3334" s="181"/>
      <c r="BD3334" s="181"/>
      <c r="BE3334" s="181"/>
      <c r="BI3334" s="181"/>
      <c r="BL3334" s="181"/>
      <c r="BM3334" s="181"/>
      <c r="BN3334" s="181"/>
      <c r="BO3334" s="181"/>
      <c r="BS3334" s="181"/>
    </row>
    <row r="3335" spans="41:71">
      <c r="AO3335" s="38">
        <f t="shared" si="450"/>
        <v>0</v>
      </c>
      <c r="AP3335" s="38">
        <f t="shared" si="451"/>
        <v>0</v>
      </c>
      <c r="AR3335" s="181"/>
      <c r="AS3335" s="181"/>
      <c r="AT3335" s="181"/>
      <c r="AU3335" s="181"/>
      <c r="AY3335" s="181"/>
      <c r="BB3335" s="181"/>
      <c r="BC3335" s="181"/>
      <c r="BD3335" s="181"/>
      <c r="BE3335" s="181"/>
      <c r="BI3335" s="181"/>
      <c r="BL3335" s="181"/>
      <c r="BM3335" s="181"/>
      <c r="BN3335" s="181"/>
      <c r="BO3335" s="181"/>
      <c r="BS3335" s="181"/>
    </row>
    <row r="3336" spans="41:71">
      <c r="AO3336" s="38">
        <f t="shared" si="450"/>
        <v>0</v>
      </c>
      <c r="AP3336" s="38">
        <f t="shared" si="451"/>
        <v>0</v>
      </c>
      <c r="AR3336" s="181"/>
      <c r="AS3336" s="181"/>
      <c r="AT3336" s="181"/>
      <c r="AU3336" s="181"/>
      <c r="AY3336" s="181"/>
      <c r="BB3336" s="181"/>
      <c r="BC3336" s="181"/>
      <c r="BD3336" s="181"/>
      <c r="BE3336" s="181"/>
      <c r="BI3336" s="181"/>
      <c r="BL3336" s="181"/>
      <c r="BM3336" s="181"/>
      <c r="BN3336" s="181"/>
      <c r="BO3336" s="181"/>
      <c r="BS3336" s="181"/>
    </row>
    <row r="3337" spans="41:71">
      <c r="AO3337" s="38">
        <f t="shared" si="450"/>
        <v>0</v>
      </c>
      <c r="AP3337" s="38">
        <f t="shared" si="451"/>
        <v>0</v>
      </c>
      <c r="AR3337" s="181"/>
      <c r="AS3337" s="181"/>
      <c r="AT3337" s="181"/>
      <c r="AU3337" s="181"/>
      <c r="AY3337" s="181"/>
      <c r="BB3337" s="181"/>
      <c r="BC3337" s="181"/>
      <c r="BD3337" s="181"/>
      <c r="BE3337" s="181"/>
      <c r="BI3337" s="181"/>
      <c r="BL3337" s="181"/>
      <c r="BM3337" s="181"/>
      <c r="BN3337" s="181"/>
      <c r="BO3337" s="181"/>
      <c r="BS3337" s="181"/>
    </row>
    <row r="3338" spans="41:71">
      <c r="AO3338" s="38">
        <f t="shared" si="450"/>
        <v>0</v>
      </c>
      <c r="AP3338" s="38">
        <f t="shared" si="451"/>
        <v>0</v>
      </c>
      <c r="AR3338" s="181"/>
      <c r="AS3338" s="181"/>
      <c r="AT3338" s="181"/>
      <c r="AU3338" s="181"/>
      <c r="AY3338" s="181"/>
      <c r="BB3338" s="181"/>
      <c r="BC3338" s="181"/>
      <c r="BD3338" s="181"/>
      <c r="BE3338" s="181"/>
      <c r="BI3338" s="181"/>
      <c r="BL3338" s="181"/>
      <c r="BM3338" s="181"/>
      <c r="BN3338" s="181"/>
      <c r="BO3338" s="181"/>
      <c r="BS3338" s="181"/>
    </row>
    <row r="3339" spans="41:71">
      <c r="AO3339" s="38">
        <f t="shared" si="450"/>
        <v>0</v>
      </c>
      <c r="AP3339" s="38">
        <f t="shared" si="451"/>
        <v>0</v>
      </c>
      <c r="AR3339" s="181"/>
      <c r="AS3339" s="181"/>
      <c r="AT3339" s="181"/>
      <c r="AU3339" s="181"/>
      <c r="AY3339" s="181"/>
      <c r="BB3339" s="181"/>
      <c r="BC3339" s="181"/>
      <c r="BD3339" s="181"/>
      <c r="BE3339" s="181"/>
      <c r="BI3339" s="181"/>
      <c r="BL3339" s="181"/>
      <c r="BM3339" s="181"/>
      <c r="BN3339" s="181"/>
      <c r="BO3339" s="181"/>
      <c r="BS3339" s="181"/>
    </row>
    <row r="3340" spans="41:71">
      <c r="AO3340" s="38">
        <f t="shared" si="450"/>
        <v>0</v>
      </c>
      <c r="AP3340" s="38">
        <f t="shared" si="451"/>
        <v>0</v>
      </c>
      <c r="AR3340" s="181"/>
      <c r="AS3340" s="181"/>
      <c r="AT3340" s="181"/>
      <c r="AU3340" s="181"/>
      <c r="AY3340" s="181"/>
      <c r="BB3340" s="181"/>
      <c r="BC3340" s="181"/>
      <c r="BD3340" s="181"/>
      <c r="BE3340" s="181"/>
      <c r="BI3340" s="181"/>
      <c r="BL3340" s="181"/>
      <c r="BM3340" s="181"/>
      <c r="BN3340" s="181"/>
      <c r="BO3340" s="181"/>
      <c r="BS3340" s="181"/>
    </row>
    <row r="3341" spans="41:71">
      <c r="AO3341" s="38">
        <f t="shared" si="450"/>
        <v>0</v>
      </c>
      <c r="AP3341" s="38">
        <f t="shared" si="451"/>
        <v>0</v>
      </c>
      <c r="AR3341" s="181"/>
      <c r="AS3341" s="181"/>
      <c r="AT3341" s="181"/>
      <c r="AU3341" s="181"/>
      <c r="AY3341" s="181"/>
      <c r="BB3341" s="181"/>
      <c r="BC3341" s="181"/>
      <c r="BD3341" s="181"/>
      <c r="BE3341" s="181"/>
      <c r="BI3341" s="181"/>
      <c r="BL3341" s="181"/>
      <c r="BM3341" s="181"/>
      <c r="BN3341" s="181"/>
      <c r="BO3341" s="181"/>
      <c r="BS3341" s="181"/>
    </row>
    <row r="3342" spans="41:71">
      <c r="AO3342" s="38">
        <f t="shared" si="450"/>
        <v>0</v>
      </c>
      <c r="AP3342" s="38">
        <f t="shared" si="451"/>
        <v>0</v>
      </c>
      <c r="AR3342" s="181"/>
      <c r="AS3342" s="181"/>
      <c r="AT3342" s="181"/>
      <c r="AU3342" s="181"/>
      <c r="AY3342" s="181"/>
      <c r="BB3342" s="181"/>
      <c r="BC3342" s="181"/>
      <c r="BD3342" s="181"/>
      <c r="BE3342" s="181"/>
      <c r="BI3342" s="181"/>
      <c r="BL3342" s="181"/>
      <c r="BM3342" s="181"/>
      <c r="BN3342" s="181"/>
      <c r="BO3342" s="181"/>
      <c r="BS3342" s="181"/>
    </row>
    <row r="3343" spans="41:71">
      <c r="AO3343" s="38">
        <f t="shared" si="450"/>
        <v>0</v>
      </c>
      <c r="AP3343" s="38">
        <f t="shared" si="451"/>
        <v>0</v>
      </c>
      <c r="AR3343" s="181"/>
      <c r="AS3343" s="181"/>
      <c r="AT3343" s="181"/>
      <c r="AU3343" s="181"/>
      <c r="AY3343" s="181"/>
      <c r="BB3343" s="181"/>
      <c r="BC3343" s="181"/>
      <c r="BD3343" s="181"/>
      <c r="BE3343" s="181"/>
      <c r="BI3343" s="181"/>
      <c r="BL3343" s="181"/>
      <c r="BM3343" s="181"/>
      <c r="BN3343" s="181"/>
      <c r="BO3343" s="181"/>
      <c r="BS3343" s="181"/>
    </row>
    <row r="3344" spans="41:71">
      <c r="AO3344" s="38">
        <f t="shared" si="450"/>
        <v>0</v>
      </c>
      <c r="AP3344" s="38">
        <f t="shared" si="451"/>
        <v>0</v>
      </c>
      <c r="AR3344" s="181"/>
      <c r="AS3344" s="181"/>
      <c r="AT3344" s="181"/>
      <c r="AU3344" s="181"/>
      <c r="AY3344" s="181"/>
      <c r="BB3344" s="181"/>
      <c r="BC3344" s="181"/>
      <c r="BD3344" s="181"/>
      <c r="BE3344" s="181"/>
      <c r="BI3344" s="181"/>
      <c r="BL3344" s="181"/>
      <c r="BM3344" s="181"/>
      <c r="BN3344" s="181"/>
      <c r="BO3344" s="181"/>
      <c r="BS3344" s="181"/>
    </row>
    <row r="3345" spans="41:71">
      <c r="AO3345" s="38">
        <f t="shared" si="450"/>
        <v>0</v>
      </c>
      <c r="AP3345" s="38">
        <f t="shared" si="451"/>
        <v>0</v>
      </c>
      <c r="AR3345" s="181"/>
      <c r="AS3345" s="181"/>
      <c r="AT3345" s="181"/>
      <c r="AU3345" s="181"/>
      <c r="AY3345" s="181"/>
      <c r="BB3345" s="181"/>
      <c r="BC3345" s="181"/>
      <c r="BD3345" s="181"/>
      <c r="BE3345" s="181"/>
      <c r="BI3345" s="181"/>
      <c r="BL3345" s="181"/>
      <c r="BM3345" s="181"/>
      <c r="BN3345" s="181"/>
      <c r="BO3345" s="181"/>
      <c r="BS3345" s="181"/>
    </row>
    <row r="3346" spans="41:71">
      <c r="AO3346" s="38">
        <f t="shared" si="450"/>
        <v>0</v>
      </c>
      <c r="AP3346" s="38">
        <f t="shared" si="451"/>
        <v>0</v>
      </c>
      <c r="AR3346" s="181"/>
      <c r="AS3346" s="181"/>
      <c r="AT3346" s="181"/>
      <c r="AU3346" s="181"/>
      <c r="AY3346" s="181"/>
      <c r="BB3346" s="181"/>
      <c r="BC3346" s="181"/>
      <c r="BD3346" s="181"/>
      <c r="BE3346" s="181"/>
      <c r="BI3346" s="181"/>
      <c r="BL3346" s="181"/>
      <c r="BM3346" s="181"/>
      <c r="BN3346" s="181"/>
      <c r="BO3346" s="181"/>
      <c r="BS3346" s="181"/>
    </row>
    <row r="3347" spans="41:71">
      <c r="AO3347" s="38">
        <f t="shared" si="450"/>
        <v>0</v>
      </c>
      <c r="AP3347" s="38">
        <f t="shared" si="451"/>
        <v>0</v>
      </c>
      <c r="AR3347" s="181"/>
      <c r="AS3347" s="181"/>
      <c r="AT3347" s="181"/>
      <c r="AU3347" s="181"/>
      <c r="AY3347" s="181"/>
      <c r="BB3347" s="181"/>
      <c r="BC3347" s="181"/>
      <c r="BD3347" s="181"/>
      <c r="BE3347" s="181"/>
      <c r="BI3347" s="181"/>
      <c r="BL3347" s="181"/>
      <c r="BM3347" s="181"/>
      <c r="BN3347" s="181"/>
      <c r="BO3347" s="181"/>
      <c r="BS3347" s="181"/>
    </row>
    <row r="3348" spans="41:71">
      <c r="AO3348" s="38">
        <f t="shared" si="450"/>
        <v>0</v>
      </c>
      <c r="AP3348" s="38">
        <f t="shared" si="451"/>
        <v>0</v>
      </c>
      <c r="AR3348" s="181"/>
      <c r="AS3348" s="181"/>
      <c r="AT3348" s="181"/>
      <c r="AU3348" s="181"/>
      <c r="AY3348" s="181"/>
      <c r="BB3348" s="181"/>
      <c r="BC3348" s="181"/>
      <c r="BD3348" s="181"/>
      <c r="BE3348" s="181"/>
      <c r="BI3348" s="181"/>
      <c r="BL3348" s="181"/>
      <c r="BM3348" s="181"/>
      <c r="BN3348" s="181"/>
      <c r="BO3348" s="181"/>
      <c r="BS3348" s="181"/>
    </row>
    <row r="3349" spans="41:71">
      <c r="AO3349" s="38">
        <f t="shared" si="450"/>
        <v>0</v>
      </c>
      <c r="AP3349" s="38">
        <f t="shared" si="451"/>
        <v>0</v>
      </c>
      <c r="AR3349" s="181"/>
      <c r="AS3349" s="181"/>
      <c r="AT3349" s="181"/>
      <c r="AU3349" s="181"/>
      <c r="AY3349" s="181"/>
      <c r="BB3349" s="181"/>
      <c r="BC3349" s="181"/>
      <c r="BD3349" s="181"/>
      <c r="BE3349" s="181"/>
      <c r="BI3349" s="181"/>
      <c r="BL3349" s="181"/>
      <c r="BM3349" s="181"/>
      <c r="BN3349" s="181"/>
      <c r="BO3349" s="181"/>
      <c r="BS3349" s="181"/>
    </row>
    <row r="3350" spans="41:71">
      <c r="AO3350" s="38">
        <f t="shared" si="450"/>
        <v>0</v>
      </c>
      <c r="AP3350" s="38">
        <f t="shared" si="451"/>
        <v>0</v>
      </c>
      <c r="AR3350" s="181"/>
      <c r="AS3350" s="181"/>
      <c r="AT3350" s="181"/>
      <c r="AU3350" s="181"/>
      <c r="AY3350" s="181"/>
      <c r="BB3350" s="181"/>
      <c r="BC3350" s="181"/>
      <c r="BD3350" s="181"/>
      <c r="BE3350" s="181"/>
      <c r="BI3350" s="181"/>
      <c r="BL3350" s="181"/>
      <c r="BM3350" s="181"/>
      <c r="BN3350" s="181"/>
      <c r="BO3350" s="181"/>
      <c r="BS3350" s="181"/>
    </row>
    <row r="3351" spans="41:71">
      <c r="AO3351" s="38">
        <f t="shared" si="450"/>
        <v>0</v>
      </c>
      <c r="AP3351" s="38">
        <f t="shared" si="451"/>
        <v>0</v>
      </c>
      <c r="AR3351" s="181"/>
      <c r="AS3351" s="181"/>
      <c r="AT3351" s="181"/>
      <c r="AU3351" s="181"/>
      <c r="AY3351" s="181"/>
      <c r="BB3351" s="181"/>
      <c r="BC3351" s="181"/>
      <c r="BD3351" s="181"/>
      <c r="BE3351" s="181"/>
      <c r="BI3351" s="181"/>
      <c r="BL3351" s="181"/>
      <c r="BM3351" s="181"/>
      <c r="BN3351" s="181"/>
      <c r="BO3351" s="181"/>
      <c r="BS3351" s="181"/>
    </row>
    <row r="3352" spans="41:71">
      <c r="AO3352" s="38">
        <f t="shared" si="450"/>
        <v>0</v>
      </c>
      <c r="AP3352" s="38">
        <f t="shared" si="451"/>
        <v>0</v>
      </c>
      <c r="AR3352" s="181"/>
      <c r="AS3352" s="181"/>
      <c r="AT3352" s="181"/>
      <c r="AU3352" s="181"/>
      <c r="AY3352" s="181"/>
      <c r="BB3352" s="181"/>
      <c r="BC3352" s="181"/>
      <c r="BD3352" s="181"/>
      <c r="BE3352" s="181"/>
      <c r="BI3352" s="181"/>
      <c r="BL3352" s="181"/>
      <c r="BM3352" s="181"/>
      <c r="BN3352" s="181"/>
      <c r="BO3352" s="181"/>
      <c r="BS3352" s="181"/>
    </row>
    <row r="3353" spans="41:71">
      <c r="AO3353" s="38">
        <f t="shared" si="450"/>
        <v>0</v>
      </c>
      <c r="AP3353" s="38">
        <f t="shared" si="451"/>
        <v>0</v>
      </c>
      <c r="AR3353" s="181"/>
      <c r="AS3353" s="181"/>
      <c r="AT3353" s="181"/>
      <c r="AU3353" s="181"/>
      <c r="AY3353" s="181"/>
      <c r="BB3353" s="181"/>
      <c r="BC3353" s="181"/>
      <c r="BD3353" s="181"/>
      <c r="BE3353" s="181"/>
      <c r="BI3353" s="181"/>
      <c r="BL3353" s="181"/>
      <c r="BM3353" s="181"/>
      <c r="BN3353" s="181"/>
      <c r="BO3353" s="181"/>
      <c r="BS3353" s="181"/>
    </row>
    <row r="3354" spans="41:71">
      <c r="AO3354" s="38">
        <f t="shared" si="450"/>
        <v>0</v>
      </c>
      <c r="AP3354" s="38">
        <f t="shared" si="451"/>
        <v>0</v>
      </c>
      <c r="AR3354" s="181"/>
      <c r="AS3354" s="181"/>
      <c r="AT3354" s="181"/>
      <c r="AU3354" s="181"/>
      <c r="AY3354" s="181"/>
      <c r="BB3354" s="181"/>
      <c r="BC3354" s="181"/>
      <c r="BD3354" s="181"/>
      <c r="BE3354" s="181"/>
      <c r="BI3354" s="181"/>
      <c r="BL3354" s="181"/>
      <c r="BM3354" s="181"/>
      <c r="BN3354" s="181"/>
      <c r="BO3354" s="181"/>
      <c r="BS3354" s="181"/>
    </row>
    <row r="3355" spans="41:71">
      <c r="AO3355" s="38">
        <f t="shared" si="450"/>
        <v>0</v>
      </c>
      <c r="AP3355" s="38">
        <f t="shared" si="451"/>
        <v>0</v>
      </c>
      <c r="AR3355" s="181"/>
      <c r="AS3355" s="181"/>
      <c r="AT3355" s="181"/>
      <c r="AU3355" s="181"/>
      <c r="AY3355" s="181"/>
      <c r="BB3355" s="181"/>
      <c r="BC3355" s="181"/>
      <c r="BD3355" s="181"/>
      <c r="BE3355" s="181"/>
      <c r="BI3355" s="181"/>
      <c r="BL3355" s="181"/>
      <c r="BM3355" s="181"/>
      <c r="BN3355" s="181"/>
      <c r="BO3355" s="181"/>
      <c r="BS3355" s="181"/>
    </row>
    <row r="3356" spans="41:71">
      <c r="AO3356" s="38">
        <f t="shared" si="450"/>
        <v>0</v>
      </c>
      <c r="AP3356" s="38">
        <f t="shared" si="451"/>
        <v>0</v>
      </c>
      <c r="AR3356" s="181"/>
      <c r="AS3356" s="181"/>
      <c r="AT3356" s="181"/>
      <c r="AU3356" s="181"/>
      <c r="AY3356" s="181"/>
      <c r="BB3356" s="181"/>
      <c r="BC3356" s="181"/>
      <c r="BD3356" s="181"/>
      <c r="BE3356" s="181"/>
      <c r="BI3356" s="181"/>
      <c r="BL3356" s="181"/>
      <c r="BM3356" s="181"/>
      <c r="BN3356" s="181"/>
      <c r="BO3356" s="181"/>
      <c r="BS3356" s="181"/>
    </row>
    <row r="3357" spans="41:71">
      <c r="AO3357" s="38">
        <f t="shared" si="450"/>
        <v>0</v>
      </c>
      <c r="AP3357" s="38">
        <f t="shared" si="451"/>
        <v>0</v>
      </c>
      <c r="AR3357" s="181"/>
      <c r="AS3357" s="181"/>
      <c r="AT3357" s="181"/>
      <c r="AU3357" s="181"/>
      <c r="AY3357" s="181"/>
      <c r="BB3357" s="181"/>
      <c r="BC3357" s="181"/>
      <c r="BD3357" s="181"/>
      <c r="BE3357" s="181"/>
      <c r="BI3357" s="181"/>
      <c r="BL3357" s="181"/>
      <c r="BM3357" s="181"/>
      <c r="BN3357" s="181"/>
      <c r="BO3357" s="181"/>
      <c r="BS3357" s="181"/>
    </row>
    <row r="3358" spans="41:71">
      <c r="AO3358" s="38">
        <f t="shared" si="450"/>
        <v>0</v>
      </c>
      <c r="AP3358" s="38">
        <f t="shared" si="451"/>
        <v>0</v>
      </c>
      <c r="AR3358" s="181"/>
      <c r="AS3358" s="181"/>
      <c r="AT3358" s="181"/>
      <c r="AU3358" s="181"/>
      <c r="AY3358" s="181"/>
      <c r="BB3358" s="181"/>
      <c r="BC3358" s="181"/>
      <c r="BD3358" s="181"/>
      <c r="BE3358" s="181"/>
      <c r="BI3358" s="181"/>
      <c r="BL3358" s="181"/>
      <c r="BM3358" s="181"/>
      <c r="BN3358" s="181"/>
      <c r="BO3358" s="181"/>
      <c r="BS3358" s="181"/>
    </row>
    <row r="3359" spans="41:71">
      <c r="AO3359" s="38">
        <f t="shared" si="450"/>
        <v>0</v>
      </c>
      <c r="AP3359" s="38">
        <f t="shared" si="451"/>
        <v>0</v>
      </c>
      <c r="AR3359" s="181"/>
      <c r="AS3359" s="181"/>
      <c r="AT3359" s="181"/>
      <c r="AU3359" s="181"/>
      <c r="AY3359" s="181"/>
      <c r="BB3359" s="181"/>
      <c r="BC3359" s="181"/>
      <c r="BD3359" s="181"/>
      <c r="BE3359" s="181"/>
      <c r="BI3359" s="181"/>
      <c r="BL3359" s="181"/>
      <c r="BM3359" s="181"/>
      <c r="BN3359" s="181"/>
      <c r="BO3359" s="181"/>
      <c r="BS3359" s="181"/>
    </row>
    <row r="3360" spans="41:71">
      <c r="AO3360" s="38">
        <f t="shared" si="450"/>
        <v>0</v>
      </c>
      <c r="AP3360" s="38">
        <f t="shared" si="451"/>
        <v>0</v>
      </c>
      <c r="AR3360" s="181"/>
      <c r="AS3360" s="181"/>
      <c r="AT3360" s="181"/>
      <c r="AU3360" s="181"/>
      <c r="AY3360" s="181"/>
      <c r="BB3360" s="181"/>
      <c r="BC3360" s="181"/>
      <c r="BD3360" s="181"/>
      <c r="BE3360" s="181"/>
      <c r="BI3360" s="181"/>
      <c r="BL3360" s="181"/>
      <c r="BM3360" s="181"/>
      <c r="BN3360" s="181"/>
      <c r="BO3360" s="181"/>
      <c r="BS3360" s="181"/>
    </row>
    <row r="3361" spans="41:71">
      <c r="AO3361" s="38">
        <f t="shared" si="450"/>
        <v>0</v>
      </c>
      <c r="AP3361" s="38">
        <f t="shared" si="451"/>
        <v>0</v>
      </c>
      <c r="AR3361" s="181"/>
      <c r="AS3361" s="181"/>
      <c r="AT3361" s="181"/>
      <c r="AU3361" s="181"/>
      <c r="AY3361" s="181"/>
      <c r="BB3361" s="181"/>
      <c r="BC3361" s="181"/>
      <c r="BD3361" s="181"/>
      <c r="BE3361" s="181"/>
      <c r="BI3361" s="181"/>
      <c r="BL3361" s="181"/>
      <c r="BM3361" s="181"/>
      <c r="BN3361" s="181"/>
      <c r="BO3361" s="181"/>
      <c r="BS3361" s="181"/>
    </row>
    <row r="3362" spans="41:71">
      <c r="AO3362" s="38">
        <f t="shared" si="450"/>
        <v>0</v>
      </c>
      <c r="AP3362" s="38">
        <f t="shared" si="451"/>
        <v>0</v>
      </c>
      <c r="AR3362" s="181"/>
      <c r="AS3362" s="181"/>
      <c r="AT3362" s="181"/>
      <c r="AU3362" s="181"/>
      <c r="AY3362" s="181"/>
      <c r="BB3362" s="181"/>
      <c r="BC3362" s="181"/>
      <c r="BD3362" s="181"/>
      <c r="BE3362" s="181"/>
      <c r="BI3362" s="181"/>
      <c r="BL3362" s="181"/>
      <c r="BM3362" s="181"/>
      <c r="BN3362" s="181"/>
      <c r="BO3362" s="181"/>
      <c r="BS3362" s="181"/>
    </row>
    <row r="3363" spans="41:71">
      <c r="AO3363" s="38">
        <f t="shared" si="450"/>
        <v>0</v>
      </c>
      <c r="AP3363" s="38">
        <f t="shared" si="451"/>
        <v>0</v>
      </c>
      <c r="AR3363" s="181"/>
      <c r="AS3363" s="181"/>
      <c r="AT3363" s="181"/>
      <c r="AU3363" s="181"/>
      <c r="AY3363" s="181"/>
      <c r="BB3363" s="181"/>
      <c r="BC3363" s="181"/>
      <c r="BD3363" s="181"/>
      <c r="BE3363" s="181"/>
      <c r="BI3363" s="181"/>
      <c r="BL3363" s="181"/>
      <c r="BM3363" s="181"/>
      <c r="BN3363" s="181"/>
      <c r="BO3363" s="181"/>
      <c r="BS3363" s="181"/>
    </row>
    <row r="3364" spans="41:71">
      <c r="AO3364" s="38">
        <f t="shared" si="450"/>
        <v>0</v>
      </c>
      <c r="AP3364" s="38">
        <f t="shared" si="451"/>
        <v>0</v>
      </c>
      <c r="AR3364" s="181"/>
      <c r="AS3364" s="181"/>
      <c r="AT3364" s="181"/>
      <c r="AU3364" s="181"/>
      <c r="AY3364" s="181"/>
      <c r="BB3364" s="181"/>
      <c r="BC3364" s="181"/>
      <c r="BD3364" s="181"/>
      <c r="BE3364" s="181"/>
      <c r="BI3364" s="181"/>
      <c r="BL3364" s="181"/>
      <c r="BM3364" s="181"/>
      <c r="BN3364" s="181"/>
      <c r="BO3364" s="181"/>
      <c r="BS3364" s="181"/>
    </row>
    <row r="3365" spans="41:71">
      <c r="AO3365" s="38">
        <f t="shared" si="450"/>
        <v>0</v>
      </c>
      <c r="AP3365" s="38">
        <f t="shared" si="451"/>
        <v>0</v>
      </c>
      <c r="AR3365" s="181"/>
      <c r="AS3365" s="181"/>
      <c r="AT3365" s="181"/>
      <c r="AU3365" s="181"/>
      <c r="AY3365" s="181"/>
      <c r="BB3365" s="181"/>
      <c r="BC3365" s="181"/>
      <c r="BD3365" s="181"/>
      <c r="BE3365" s="181"/>
      <c r="BI3365" s="181"/>
      <c r="BL3365" s="181"/>
      <c r="BM3365" s="181"/>
      <c r="BN3365" s="181"/>
      <c r="BO3365" s="181"/>
      <c r="BS3365" s="181"/>
    </row>
    <row r="3366" spans="41:71">
      <c r="AO3366" s="38">
        <f t="shared" si="450"/>
        <v>0</v>
      </c>
      <c r="AP3366" s="38">
        <f t="shared" si="451"/>
        <v>0</v>
      </c>
      <c r="AR3366" s="181"/>
      <c r="AS3366" s="181"/>
      <c r="AT3366" s="181"/>
      <c r="AU3366" s="181"/>
      <c r="AY3366" s="181"/>
      <c r="BB3366" s="181"/>
      <c r="BC3366" s="181"/>
      <c r="BD3366" s="181"/>
      <c r="BE3366" s="181"/>
      <c r="BI3366" s="181"/>
      <c r="BL3366" s="181"/>
      <c r="BM3366" s="181"/>
      <c r="BN3366" s="181"/>
      <c r="BO3366" s="181"/>
      <c r="BS3366" s="181"/>
    </row>
    <row r="3367" spans="41:71">
      <c r="AO3367" s="38">
        <f t="shared" si="450"/>
        <v>0</v>
      </c>
      <c r="AP3367" s="38">
        <f t="shared" si="451"/>
        <v>0</v>
      </c>
      <c r="AR3367" s="181"/>
      <c r="AS3367" s="181"/>
      <c r="AT3367" s="181"/>
      <c r="AU3367" s="181"/>
      <c r="AY3367" s="181"/>
      <c r="BB3367" s="181"/>
      <c r="BC3367" s="181"/>
      <c r="BD3367" s="181"/>
      <c r="BE3367" s="181"/>
      <c r="BI3367" s="181"/>
      <c r="BL3367" s="181"/>
      <c r="BM3367" s="181"/>
      <c r="BN3367" s="181"/>
      <c r="BO3367" s="181"/>
      <c r="BS3367" s="181"/>
    </row>
    <row r="3368" spans="41:71">
      <c r="AO3368" s="38">
        <f t="shared" si="450"/>
        <v>0</v>
      </c>
      <c r="AP3368" s="38">
        <f t="shared" si="451"/>
        <v>0</v>
      </c>
      <c r="AR3368" s="181"/>
      <c r="AS3368" s="181"/>
      <c r="AT3368" s="181"/>
      <c r="AU3368" s="181"/>
      <c r="AY3368" s="181"/>
      <c r="BB3368" s="181"/>
      <c r="BC3368" s="181"/>
      <c r="BD3368" s="181"/>
      <c r="BE3368" s="181"/>
      <c r="BI3368" s="181"/>
      <c r="BL3368" s="181"/>
      <c r="BM3368" s="181"/>
      <c r="BN3368" s="181"/>
      <c r="BO3368" s="181"/>
      <c r="BS3368" s="181"/>
    </row>
    <row r="3369" spans="41:71">
      <c r="AO3369" s="38">
        <f t="shared" si="450"/>
        <v>0</v>
      </c>
      <c r="AP3369" s="38">
        <f t="shared" si="451"/>
        <v>0</v>
      </c>
      <c r="AR3369" s="181"/>
      <c r="AS3369" s="181"/>
      <c r="AT3369" s="181"/>
      <c r="AU3369" s="181"/>
      <c r="AY3369" s="181"/>
      <c r="BB3369" s="181"/>
      <c r="BC3369" s="181"/>
      <c r="BD3369" s="181"/>
      <c r="BE3369" s="181"/>
      <c r="BI3369" s="181"/>
      <c r="BL3369" s="181"/>
      <c r="BM3369" s="181"/>
      <c r="BN3369" s="181"/>
      <c r="BO3369" s="181"/>
      <c r="BS3369" s="181"/>
    </row>
    <row r="3370" spans="41:71">
      <c r="AO3370" s="38">
        <f t="shared" ref="AO3370:AO3433" si="452">B3371+1-1</f>
        <v>0</v>
      </c>
      <c r="AP3370" s="38">
        <f t="shared" ref="AP3370:AP3433" si="453">A3371</f>
        <v>0</v>
      </c>
      <c r="AR3370" s="181"/>
      <c r="AS3370" s="181"/>
      <c r="AT3370" s="181"/>
      <c r="AU3370" s="181"/>
      <c r="AY3370" s="181"/>
      <c r="BB3370" s="181"/>
      <c r="BC3370" s="181"/>
      <c r="BD3370" s="181"/>
      <c r="BE3370" s="181"/>
      <c r="BI3370" s="181"/>
      <c r="BL3370" s="181"/>
      <c r="BM3370" s="181"/>
      <c r="BN3370" s="181"/>
      <c r="BO3370" s="181"/>
      <c r="BS3370" s="181"/>
    </row>
    <row r="3371" spans="41:71">
      <c r="AO3371" s="38">
        <f t="shared" si="452"/>
        <v>0</v>
      </c>
      <c r="AP3371" s="38">
        <f t="shared" si="453"/>
        <v>0</v>
      </c>
      <c r="AR3371" s="181"/>
      <c r="AS3371" s="181"/>
      <c r="AT3371" s="181"/>
      <c r="AU3371" s="181"/>
      <c r="AY3371" s="181"/>
      <c r="BB3371" s="181"/>
      <c r="BC3371" s="181"/>
      <c r="BD3371" s="181"/>
      <c r="BE3371" s="181"/>
      <c r="BI3371" s="181"/>
      <c r="BL3371" s="181"/>
      <c r="BM3371" s="181"/>
      <c r="BN3371" s="181"/>
      <c r="BO3371" s="181"/>
      <c r="BS3371" s="181"/>
    </row>
    <row r="3372" spans="41:71">
      <c r="AO3372" s="38">
        <f t="shared" si="452"/>
        <v>0</v>
      </c>
      <c r="AP3372" s="38">
        <f t="shared" si="453"/>
        <v>0</v>
      </c>
      <c r="AR3372" s="181"/>
      <c r="AS3372" s="181"/>
      <c r="AT3372" s="181"/>
      <c r="AU3372" s="181"/>
      <c r="AY3372" s="181"/>
      <c r="BB3372" s="181"/>
      <c r="BC3372" s="181"/>
      <c r="BD3372" s="181"/>
      <c r="BE3372" s="181"/>
      <c r="BI3372" s="181"/>
      <c r="BL3372" s="181"/>
      <c r="BM3372" s="181"/>
      <c r="BN3372" s="181"/>
      <c r="BO3372" s="181"/>
      <c r="BS3372" s="181"/>
    </row>
    <row r="3373" spans="41:71">
      <c r="AO3373" s="38">
        <f t="shared" si="452"/>
        <v>0</v>
      </c>
      <c r="AP3373" s="38">
        <f t="shared" si="453"/>
        <v>0</v>
      </c>
      <c r="AR3373" s="181"/>
      <c r="AS3373" s="181"/>
      <c r="AT3373" s="181"/>
      <c r="AU3373" s="181"/>
      <c r="AY3373" s="181"/>
      <c r="BB3373" s="181"/>
      <c r="BC3373" s="181"/>
      <c r="BD3373" s="181"/>
      <c r="BE3373" s="181"/>
      <c r="BI3373" s="181"/>
      <c r="BL3373" s="181"/>
      <c r="BM3373" s="181"/>
      <c r="BN3373" s="181"/>
      <c r="BO3373" s="181"/>
      <c r="BS3373" s="181"/>
    </row>
    <row r="3374" spans="41:71">
      <c r="AO3374" s="38">
        <f t="shared" si="452"/>
        <v>0</v>
      </c>
      <c r="AP3374" s="38">
        <f t="shared" si="453"/>
        <v>0</v>
      </c>
      <c r="AR3374" s="181"/>
      <c r="AS3374" s="181"/>
      <c r="AT3374" s="181"/>
      <c r="AU3374" s="181"/>
      <c r="AY3374" s="181"/>
      <c r="BB3374" s="181"/>
      <c r="BC3374" s="181"/>
      <c r="BD3374" s="181"/>
      <c r="BE3374" s="181"/>
      <c r="BI3374" s="181"/>
      <c r="BL3374" s="181"/>
      <c r="BM3374" s="181"/>
      <c r="BN3374" s="181"/>
      <c r="BO3374" s="181"/>
      <c r="BS3374" s="181"/>
    </row>
    <row r="3375" spans="41:71">
      <c r="AO3375" s="38">
        <f t="shared" si="452"/>
        <v>0</v>
      </c>
      <c r="AP3375" s="38">
        <f t="shared" si="453"/>
        <v>0</v>
      </c>
      <c r="AR3375" s="181"/>
      <c r="AS3375" s="181"/>
      <c r="AT3375" s="181"/>
      <c r="AU3375" s="181"/>
      <c r="AY3375" s="181"/>
      <c r="BB3375" s="181"/>
      <c r="BC3375" s="181"/>
      <c r="BD3375" s="181"/>
      <c r="BE3375" s="181"/>
      <c r="BI3375" s="181"/>
      <c r="BL3375" s="181"/>
      <c r="BM3375" s="181"/>
      <c r="BN3375" s="181"/>
      <c r="BO3375" s="181"/>
      <c r="BS3375" s="181"/>
    </row>
    <row r="3376" spans="41:71">
      <c r="AO3376" s="38">
        <f t="shared" si="452"/>
        <v>0</v>
      </c>
      <c r="AP3376" s="38">
        <f t="shared" si="453"/>
        <v>0</v>
      </c>
      <c r="AR3376" s="181"/>
      <c r="AS3376" s="181"/>
      <c r="AT3376" s="181"/>
      <c r="AU3376" s="181"/>
      <c r="AY3376" s="181"/>
      <c r="BB3376" s="181"/>
      <c r="BC3376" s="181"/>
      <c r="BD3376" s="181"/>
      <c r="BE3376" s="181"/>
      <c r="BI3376" s="181"/>
      <c r="BL3376" s="181"/>
      <c r="BM3376" s="181"/>
      <c r="BN3376" s="181"/>
      <c r="BO3376" s="181"/>
      <c r="BS3376" s="181"/>
    </row>
    <row r="3377" spans="41:71">
      <c r="AO3377" s="38">
        <f t="shared" si="452"/>
        <v>0</v>
      </c>
      <c r="AP3377" s="38">
        <f t="shared" si="453"/>
        <v>0</v>
      </c>
      <c r="AR3377" s="181"/>
      <c r="AS3377" s="181"/>
      <c r="AT3377" s="181"/>
      <c r="AU3377" s="181"/>
      <c r="AY3377" s="181"/>
      <c r="BB3377" s="181"/>
      <c r="BC3377" s="181"/>
      <c r="BD3377" s="181"/>
      <c r="BE3377" s="181"/>
      <c r="BI3377" s="181"/>
      <c r="BL3377" s="181"/>
      <c r="BM3377" s="181"/>
      <c r="BN3377" s="181"/>
      <c r="BO3377" s="181"/>
      <c r="BS3377" s="181"/>
    </row>
    <row r="3378" spans="41:71">
      <c r="AO3378" s="38">
        <f t="shared" si="452"/>
        <v>0</v>
      </c>
      <c r="AP3378" s="38">
        <f t="shared" si="453"/>
        <v>0</v>
      </c>
      <c r="AR3378" s="181"/>
      <c r="AS3378" s="181"/>
      <c r="AT3378" s="181"/>
      <c r="AU3378" s="181"/>
      <c r="AY3378" s="181"/>
      <c r="BB3378" s="181"/>
      <c r="BC3378" s="181"/>
      <c r="BD3378" s="181"/>
      <c r="BE3378" s="181"/>
      <c r="BI3378" s="181"/>
      <c r="BL3378" s="181"/>
      <c r="BM3378" s="181"/>
      <c r="BN3378" s="181"/>
      <c r="BO3378" s="181"/>
      <c r="BS3378" s="181"/>
    </row>
    <row r="3379" spans="41:71">
      <c r="AO3379" s="38">
        <f t="shared" si="452"/>
        <v>0</v>
      </c>
      <c r="AP3379" s="38">
        <f t="shared" si="453"/>
        <v>0</v>
      </c>
      <c r="AR3379" s="181"/>
      <c r="AS3379" s="181"/>
      <c r="AT3379" s="181"/>
      <c r="AU3379" s="181"/>
      <c r="AY3379" s="181"/>
      <c r="BB3379" s="181"/>
      <c r="BC3379" s="181"/>
      <c r="BD3379" s="181"/>
      <c r="BE3379" s="181"/>
      <c r="BI3379" s="181"/>
      <c r="BL3379" s="181"/>
      <c r="BM3379" s="181"/>
      <c r="BN3379" s="181"/>
      <c r="BO3379" s="181"/>
      <c r="BS3379" s="181"/>
    </row>
    <row r="3380" spans="41:71">
      <c r="AO3380" s="38">
        <f t="shared" si="452"/>
        <v>0</v>
      </c>
      <c r="AP3380" s="38">
        <f t="shared" si="453"/>
        <v>0</v>
      </c>
      <c r="AR3380" s="181"/>
      <c r="AS3380" s="181"/>
      <c r="AT3380" s="181"/>
      <c r="AU3380" s="181"/>
      <c r="AY3380" s="181"/>
      <c r="BB3380" s="181"/>
      <c r="BC3380" s="181"/>
      <c r="BD3380" s="181"/>
      <c r="BE3380" s="181"/>
      <c r="BI3380" s="181"/>
      <c r="BL3380" s="181"/>
      <c r="BM3380" s="181"/>
      <c r="BN3380" s="181"/>
      <c r="BO3380" s="181"/>
      <c r="BS3380" s="181"/>
    </row>
    <row r="3381" spans="41:71">
      <c r="AO3381" s="38">
        <f t="shared" si="452"/>
        <v>0</v>
      </c>
      <c r="AP3381" s="38">
        <f t="shared" si="453"/>
        <v>0</v>
      </c>
      <c r="AR3381" s="181"/>
      <c r="AS3381" s="181"/>
      <c r="AT3381" s="181"/>
      <c r="AU3381" s="181"/>
      <c r="AY3381" s="181"/>
      <c r="BB3381" s="181"/>
      <c r="BC3381" s="181"/>
      <c r="BD3381" s="181"/>
      <c r="BE3381" s="181"/>
      <c r="BI3381" s="181"/>
      <c r="BL3381" s="181"/>
      <c r="BM3381" s="181"/>
      <c r="BN3381" s="181"/>
      <c r="BO3381" s="181"/>
      <c r="BS3381" s="181"/>
    </row>
    <row r="3382" spans="41:71">
      <c r="AO3382" s="38">
        <f t="shared" si="452"/>
        <v>0</v>
      </c>
      <c r="AP3382" s="38">
        <f t="shared" si="453"/>
        <v>0</v>
      </c>
      <c r="AR3382" s="181"/>
      <c r="AS3382" s="181"/>
      <c r="AT3382" s="181"/>
      <c r="AU3382" s="181"/>
      <c r="AY3382" s="181"/>
      <c r="BB3382" s="181"/>
      <c r="BC3382" s="181"/>
      <c r="BD3382" s="181"/>
      <c r="BE3382" s="181"/>
      <c r="BI3382" s="181"/>
      <c r="BL3382" s="181"/>
      <c r="BM3382" s="181"/>
      <c r="BN3382" s="181"/>
      <c r="BO3382" s="181"/>
      <c r="BS3382" s="181"/>
    </row>
    <row r="3383" spans="41:71">
      <c r="AO3383" s="38">
        <f t="shared" si="452"/>
        <v>0</v>
      </c>
      <c r="AP3383" s="38">
        <f t="shared" si="453"/>
        <v>0</v>
      </c>
      <c r="AR3383" s="181"/>
      <c r="AS3383" s="181"/>
      <c r="AT3383" s="181"/>
      <c r="AU3383" s="181"/>
      <c r="AY3383" s="181"/>
      <c r="BB3383" s="181"/>
      <c r="BC3383" s="181"/>
      <c r="BD3383" s="181"/>
      <c r="BE3383" s="181"/>
      <c r="BI3383" s="181"/>
      <c r="BL3383" s="181"/>
      <c r="BM3383" s="181"/>
      <c r="BN3383" s="181"/>
      <c r="BO3383" s="181"/>
      <c r="BS3383" s="181"/>
    </row>
    <row r="3384" spans="41:71">
      <c r="AO3384" s="38">
        <f t="shared" si="452"/>
        <v>0</v>
      </c>
      <c r="AP3384" s="38">
        <f t="shared" si="453"/>
        <v>0</v>
      </c>
      <c r="AR3384" s="181"/>
      <c r="AS3384" s="181"/>
      <c r="AT3384" s="181"/>
      <c r="AU3384" s="181"/>
      <c r="AY3384" s="181"/>
      <c r="BB3384" s="181"/>
      <c r="BC3384" s="181"/>
      <c r="BD3384" s="181"/>
      <c r="BE3384" s="181"/>
      <c r="BI3384" s="181"/>
      <c r="BL3384" s="181"/>
      <c r="BM3384" s="181"/>
      <c r="BN3384" s="181"/>
      <c r="BO3384" s="181"/>
      <c r="BS3384" s="181"/>
    </row>
    <row r="3385" spans="41:71">
      <c r="AO3385" s="38">
        <f t="shared" si="452"/>
        <v>0</v>
      </c>
      <c r="AP3385" s="38">
        <f t="shared" si="453"/>
        <v>0</v>
      </c>
      <c r="AR3385" s="181"/>
      <c r="AS3385" s="181"/>
      <c r="AT3385" s="181"/>
      <c r="AU3385" s="181"/>
      <c r="AY3385" s="181"/>
      <c r="BB3385" s="181"/>
      <c r="BC3385" s="181"/>
      <c r="BD3385" s="181"/>
      <c r="BE3385" s="181"/>
      <c r="BI3385" s="181"/>
      <c r="BL3385" s="181"/>
      <c r="BM3385" s="181"/>
      <c r="BN3385" s="181"/>
      <c r="BO3385" s="181"/>
      <c r="BS3385" s="181"/>
    </row>
    <row r="3386" spans="41:71">
      <c r="AO3386" s="38">
        <f t="shared" si="452"/>
        <v>0</v>
      </c>
      <c r="AP3386" s="38">
        <f t="shared" si="453"/>
        <v>0</v>
      </c>
      <c r="AR3386" s="181"/>
      <c r="AS3386" s="181"/>
      <c r="AT3386" s="181"/>
      <c r="AU3386" s="181"/>
      <c r="AY3386" s="181"/>
      <c r="BB3386" s="181"/>
      <c r="BC3386" s="181"/>
      <c r="BD3386" s="181"/>
      <c r="BE3386" s="181"/>
      <c r="BI3386" s="181"/>
      <c r="BL3386" s="181"/>
      <c r="BM3386" s="181"/>
      <c r="BN3386" s="181"/>
      <c r="BO3386" s="181"/>
      <c r="BS3386" s="181"/>
    </row>
    <row r="3387" spans="41:71">
      <c r="AO3387" s="38">
        <f t="shared" si="452"/>
        <v>0</v>
      </c>
      <c r="AP3387" s="38">
        <f t="shared" si="453"/>
        <v>0</v>
      </c>
      <c r="AR3387" s="181"/>
      <c r="AS3387" s="181"/>
      <c r="AT3387" s="181"/>
      <c r="AU3387" s="181"/>
      <c r="AY3387" s="181"/>
      <c r="BB3387" s="181"/>
      <c r="BC3387" s="181"/>
      <c r="BD3387" s="181"/>
      <c r="BE3387" s="181"/>
      <c r="BI3387" s="181"/>
      <c r="BL3387" s="181"/>
      <c r="BM3387" s="181"/>
      <c r="BN3387" s="181"/>
      <c r="BO3387" s="181"/>
      <c r="BS3387" s="181"/>
    </row>
    <row r="3388" spans="41:71">
      <c r="AO3388" s="38">
        <f t="shared" si="452"/>
        <v>0</v>
      </c>
      <c r="AP3388" s="38">
        <f t="shared" si="453"/>
        <v>0</v>
      </c>
      <c r="AR3388" s="181"/>
      <c r="AS3388" s="181"/>
      <c r="AT3388" s="181"/>
      <c r="AU3388" s="181"/>
      <c r="AY3388" s="181"/>
      <c r="BB3388" s="181"/>
      <c r="BC3388" s="181"/>
      <c r="BD3388" s="181"/>
      <c r="BE3388" s="181"/>
      <c r="BI3388" s="181"/>
      <c r="BL3388" s="181"/>
      <c r="BM3388" s="181"/>
      <c r="BN3388" s="181"/>
      <c r="BO3388" s="181"/>
      <c r="BS3388" s="181"/>
    </row>
    <row r="3389" spans="41:71">
      <c r="AO3389" s="38">
        <f t="shared" si="452"/>
        <v>0</v>
      </c>
      <c r="AP3389" s="38">
        <f t="shared" si="453"/>
        <v>0</v>
      </c>
      <c r="AR3389" s="181"/>
      <c r="AS3389" s="181"/>
      <c r="AT3389" s="181"/>
      <c r="AU3389" s="181"/>
      <c r="AY3389" s="181"/>
      <c r="BB3389" s="181"/>
      <c r="BC3389" s="181"/>
      <c r="BD3389" s="181"/>
      <c r="BE3389" s="181"/>
      <c r="BI3389" s="181"/>
      <c r="BL3389" s="181"/>
      <c r="BM3389" s="181"/>
      <c r="BN3389" s="181"/>
      <c r="BO3389" s="181"/>
      <c r="BS3389" s="181"/>
    </row>
    <row r="3390" spans="41:71">
      <c r="AO3390" s="38">
        <f t="shared" si="452"/>
        <v>0</v>
      </c>
      <c r="AP3390" s="38">
        <f t="shared" si="453"/>
        <v>0</v>
      </c>
      <c r="AR3390" s="181"/>
      <c r="AS3390" s="181"/>
      <c r="AT3390" s="181"/>
      <c r="AU3390" s="181"/>
      <c r="AY3390" s="181"/>
      <c r="BB3390" s="181"/>
      <c r="BC3390" s="181"/>
      <c r="BD3390" s="181"/>
      <c r="BE3390" s="181"/>
      <c r="BI3390" s="181"/>
      <c r="BL3390" s="181"/>
      <c r="BM3390" s="181"/>
      <c r="BN3390" s="181"/>
      <c r="BO3390" s="181"/>
      <c r="BS3390" s="181"/>
    </row>
    <row r="3391" spans="41:71">
      <c r="AO3391" s="38">
        <f t="shared" si="452"/>
        <v>0</v>
      </c>
      <c r="AP3391" s="38">
        <f t="shared" si="453"/>
        <v>0</v>
      </c>
      <c r="AR3391" s="181"/>
      <c r="AS3391" s="181"/>
      <c r="AT3391" s="181"/>
      <c r="AU3391" s="181"/>
      <c r="AY3391" s="181"/>
      <c r="BB3391" s="181"/>
      <c r="BC3391" s="181"/>
      <c r="BD3391" s="181"/>
      <c r="BE3391" s="181"/>
      <c r="BI3391" s="181"/>
      <c r="BL3391" s="181"/>
      <c r="BM3391" s="181"/>
      <c r="BN3391" s="181"/>
      <c r="BO3391" s="181"/>
      <c r="BS3391" s="181"/>
    </row>
    <row r="3392" spans="41:71">
      <c r="AO3392" s="38">
        <f t="shared" si="452"/>
        <v>0</v>
      </c>
      <c r="AP3392" s="38">
        <f t="shared" si="453"/>
        <v>0</v>
      </c>
      <c r="AR3392" s="181"/>
      <c r="AS3392" s="181"/>
      <c r="AT3392" s="181"/>
      <c r="AU3392" s="181"/>
      <c r="AY3392" s="181"/>
      <c r="BB3392" s="181"/>
      <c r="BC3392" s="181"/>
      <c r="BD3392" s="181"/>
      <c r="BE3392" s="181"/>
      <c r="BI3392" s="181"/>
      <c r="BL3392" s="181"/>
      <c r="BM3392" s="181"/>
      <c r="BN3392" s="181"/>
      <c r="BO3392" s="181"/>
      <c r="BS3392" s="181"/>
    </row>
    <row r="3393" spans="41:71">
      <c r="AO3393" s="38">
        <f t="shared" si="452"/>
        <v>0</v>
      </c>
      <c r="AP3393" s="38">
        <f t="shared" si="453"/>
        <v>0</v>
      </c>
      <c r="AR3393" s="181"/>
      <c r="AS3393" s="181"/>
      <c r="AT3393" s="181"/>
      <c r="AU3393" s="181"/>
      <c r="AY3393" s="181"/>
      <c r="BB3393" s="181"/>
      <c r="BC3393" s="181"/>
      <c r="BD3393" s="181"/>
      <c r="BE3393" s="181"/>
      <c r="BI3393" s="181"/>
      <c r="BL3393" s="181"/>
      <c r="BM3393" s="181"/>
      <c r="BN3393" s="181"/>
      <c r="BO3393" s="181"/>
      <c r="BS3393" s="181"/>
    </row>
    <row r="3394" spans="41:71">
      <c r="AO3394" s="38">
        <f t="shared" si="452"/>
        <v>0</v>
      </c>
      <c r="AP3394" s="38">
        <f t="shared" si="453"/>
        <v>0</v>
      </c>
      <c r="AR3394" s="181"/>
      <c r="AS3394" s="181"/>
      <c r="AT3394" s="181"/>
      <c r="AU3394" s="181"/>
      <c r="AY3394" s="181"/>
      <c r="BB3394" s="181"/>
      <c r="BC3394" s="181"/>
      <c r="BD3394" s="181"/>
      <c r="BE3394" s="181"/>
      <c r="BI3394" s="181"/>
      <c r="BL3394" s="181"/>
      <c r="BM3394" s="181"/>
      <c r="BN3394" s="181"/>
      <c r="BO3394" s="181"/>
      <c r="BS3394" s="181"/>
    </row>
    <row r="3395" spans="41:71">
      <c r="AO3395" s="38">
        <f t="shared" si="452"/>
        <v>0</v>
      </c>
      <c r="AP3395" s="38">
        <f t="shared" si="453"/>
        <v>0</v>
      </c>
      <c r="AR3395" s="181"/>
      <c r="AS3395" s="181"/>
      <c r="AT3395" s="181"/>
      <c r="AU3395" s="181"/>
      <c r="AY3395" s="181"/>
      <c r="BB3395" s="181"/>
      <c r="BC3395" s="181"/>
      <c r="BD3395" s="181"/>
      <c r="BE3395" s="181"/>
      <c r="BI3395" s="181"/>
      <c r="BL3395" s="181"/>
      <c r="BM3395" s="181"/>
      <c r="BN3395" s="181"/>
      <c r="BO3395" s="181"/>
      <c r="BS3395" s="181"/>
    </row>
    <row r="3396" spans="41:71">
      <c r="AO3396" s="38">
        <f t="shared" si="452"/>
        <v>0</v>
      </c>
      <c r="AP3396" s="38">
        <f t="shared" si="453"/>
        <v>0</v>
      </c>
      <c r="AR3396" s="181"/>
      <c r="AS3396" s="181"/>
      <c r="AT3396" s="181"/>
      <c r="AU3396" s="181"/>
      <c r="AY3396" s="181"/>
      <c r="BB3396" s="181"/>
      <c r="BC3396" s="181"/>
      <c r="BD3396" s="181"/>
      <c r="BE3396" s="181"/>
      <c r="BI3396" s="181"/>
      <c r="BL3396" s="181"/>
      <c r="BM3396" s="181"/>
      <c r="BN3396" s="181"/>
      <c r="BO3396" s="181"/>
      <c r="BS3396" s="181"/>
    </row>
    <row r="3397" spans="41:71">
      <c r="AO3397" s="38">
        <f t="shared" si="452"/>
        <v>0</v>
      </c>
      <c r="AP3397" s="38">
        <f t="shared" si="453"/>
        <v>0</v>
      </c>
      <c r="AR3397" s="181"/>
      <c r="AS3397" s="181"/>
      <c r="AT3397" s="181"/>
      <c r="AU3397" s="181"/>
      <c r="AY3397" s="181"/>
      <c r="BB3397" s="181"/>
      <c r="BC3397" s="181"/>
      <c r="BD3397" s="181"/>
      <c r="BE3397" s="181"/>
      <c r="BI3397" s="181"/>
      <c r="BL3397" s="181"/>
      <c r="BM3397" s="181"/>
      <c r="BN3397" s="181"/>
      <c r="BO3397" s="181"/>
      <c r="BS3397" s="181"/>
    </row>
    <row r="3398" spans="41:71">
      <c r="AO3398" s="38">
        <f t="shared" si="452"/>
        <v>0</v>
      </c>
      <c r="AP3398" s="38">
        <f t="shared" si="453"/>
        <v>0</v>
      </c>
      <c r="AR3398" s="181"/>
      <c r="AS3398" s="181"/>
      <c r="AT3398" s="181"/>
      <c r="AU3398" s="181"/>
      <c r="AY3398" s="181"/>
      <c r="BB3398" s="181"/>
      <c r="BC3398" s="181"/>
      <c r="BD3398" s="181"/>
      <c r="BE3398" s="181"/>
      <c r="BI3398" s="181"/>
      <c r="BL3398" s="181"/>
      <c r="BM3398" s="181"/>
      <c r="BN3398" s="181"/>
      <c r="BO3398" s="181"/>
      <c r="BS3398" s="181"/>
    </row>
    <row r="3399" spans="41:71">
      <c r="AO3399" s="38">
        <f t="shared" si="452"/>
        <v>0</v>
      </c>
      <c r="AP3399" s="38">
        <f t="shared" si="453"/>
        <v>0</v>
      </c>
      <c r="AR3399" s="181"/>
      <c r="AS3399" s="181"/>
      <c r="AT3399" s="181"/>
      <c r="AU3399" s="181"/>
      <c r="AY3399" s="181"/>
      <c r="BB3399" s="181"/>
      <c r="BC3399" s="181"/>
      <c r="BD3399" s="181"/>
      <c r="BE3399" s="181"/>
      <c r="BI3399" s="181"/>
      <c r="BL3399" s="181"/>
      <c r="BM3399" s="181"/>
      <c r="BN3399" s="181"/>
      <c r="BO3399" s="181"/>
      <c r="BS3399" s="181"/>
    </row>
    <row r="3400" spans="41:71">
      <c r="AO3400" s="38">
        <f t="shared" si="452"/>
        <v>0</v>
      </c>
      <c r="AP3400" s="38">
        <f t="shared" si="453"/>
        <v>0</v>
      </c>
      <c r="AR3400" s="181"/>
      <c r="AS3400" s="181"/>
      <c r="AT3400" s="181"/>
      <c r="AU3400" s="181"/>
      <c r="AY3400" s="181"/>
      <c r="BB3400" s="181"/>
      <c r="BC3400" s="181"/>
      <c r="BD3400" s="181"/>
      <c r="BE3400" s="181"/>
      <c r="BI3400" s="181"/>
      <c r="BL3400" s="181"/>
      <c r="BM3400" s="181"/>
      <c r="BN3400" s="181"/>
      <c r="BO3400" s="181"/>
      <c r="BS3400" s="181"/>
    </row>
    <row r="3401" spans="41:71">
      <c r="AO3401" s="38">
        <f t="shared" si="452"/>
        <v>0</v>
      </c>
      <c r="AP3401" s="38">
        <f t="shared" si="453"/>
        <v>0</v>
      </c>
      <c r="AR3401" s="181"/>
      <c r="AS3401" s="181"/>
      <c r="AT3401" s="181"/>
      <c r="AU3401" s="181"/>
      <c r="AY3401" s="181"/>
      <c r="BB3401" s="181"/>
      <c r="BC3401" s="181"/>
      <c r="BD3401" s="181"/>
      <c r="BE3401" s="181"/>
      <c r="BI3401" s="181"/>
      <c r="BL3401" s="181"/>
      <c r="BM3401" s="181"/>
      <c r="BN3401" s="181"/>
      <c r="BO3401" s="181"/>
      <c r="BS3401" s="181"/>
    </row>
    <row r="3402" spans="41:71">
      <c r="AO3402" s="38">
        <f t="shared" si="452"/>
        <v>0</v>
      </c>
      <c r="AP3402" s="38">
        <f t="shared" si="453"/>
        <v>0</v>
      </c>
      <c r="AR3402" s="181"/>
      <c r="AS3402" s="181"/>
      <c r="AT3402" s="181"/>
      <c r="AU3402" s="181"/>
      <c r="AY3402" s="181"/>
      <c r="BB3402" s="181"/>
      <c r="BC3402" s="181"/>
      <c r="BD3402" s="181"/>
      <c r="BE3402" s="181"/>
      <c r="BI3402" s="181"/>
      <c r="BL3402" s="181"/>
      <c r="BM3402" s="181"/>
      <c r="BN3402" s="181"/>
      <c r="BO3402" s="181"/>
      <c r="BS3402" s="181"/>
    </row>
    <row r="3403" spans="41:71">
      <c r="AO3403" s="38">
        <f t="shared" si="452"/>
        <v>0</v>
      </c>
      <c r="AP3403" s="38">
        <f t="shared" si="453"/>
        <v>0</v>
      </c>
      <c r="AR3403" s="181"/>
      <c r="AS3403" s="181"/>
      <c r="AT3403" s="181"/>
      <c r="AU3403" s="181"/>
      <c r="AY3403" s="181"/>
      <c r="BB3403" s="181"/>
      <c r="BC3403" s="181"/>
      <c r="BD3403" s="181"/>
      <c r="BE3403" s="181"/>
      <c r="BI3403" s="181"/>
      <c r="BL3403" s="181"/>
      <c r="BM3403" s="181"/>
      <c r="BN3403" s="181"/>
      <c r="BO3403" s="181"/>
      <c r="BS3403" s="181"/>
    </row>
    <row r="3404" spans="41:71">
      <c r="AO3404" s="38">
        <f t="shared" si="452"/>
        <v>0</v>
      </c>
      <c r="AP3404" s="38">
        <f t="shared" si="453"/>
        <v>0</v>
      </c>
      <c r="AR3404" s="181"/>
      <c r="AS3404" s="181"/>
      <c r="AT3404" s="181"/>
      <c r="AU3404" s="181"/>
      <c r="AY3404" s="181"/>
      <c r="BB3404" s="181"/>
      <c r="BC3404" s="181"/>
      <c r="BD3404" s="181"/>
      <c r="BE3404" s="181"/>
      <c r="BI3404" s="181"/>
      <c r="BL3404" s="181"/>
      <c r="BM3404" s="181"/>
      <c r="BN3404" s="181"/>
      <c r="BO3404" s="181"/>
      <c r="BS3404" s="181"/>
    </row>
    <row r="3405" spans="41:71">
      <c r="AO3405" s="38">
        <f t="shared" si="452"/>
        <v>0</v>
      </c>
      <c r="AP3405" s="38">
        <f t="shared" si="453"/>
        <v>0</v>
      </c>
      <c r="AR3405" s="181"/>
      <c r="AS3405" s="181"/>
      <c r="AT3405" s="181"/>
      <c r="AU3405" s="181"/>
      <c r="AY3405" s="181"/>
      <c r="BB3405" s="181"/>
      <c r="BC3405" s="181"/>
      <c r="BD3405" s="181"/>
      <c r="BE3405" s="181"/>
      <c r="BI3405" s="181"/>
      <c r="BL3405" s="181"/>
      <c r="BM3405" s="181"/>
      <c r="BN3405" s="181"/>
      <c r="BO3405" s="181"/>
      <c r="BS3405" s="181"/>
    </row>
    <row r="3406" spans="41:71">
      <c r="AO3406" s="38">
        <f t="shared" si="452"/>
        <v>0</v>
      </c>
      <c r="AP3406" s="38">
        <f t="shared" si="453"/>
        <v>0</v>
      </c>
      <c r="AR3406" s="181"/>
      <c r="AS3406" s="181"/>
      <c r="AT3406" s="181"/>
      <c r="AU3406" s="181"/>
      <c r="AY3406" s="181"/>
      <c r="BB3406" s="181"/>
      <c r="BC3406" s="181"/>
      <c r="BD3406" s="181"/>
      <c r="BE3406" s="181"/>
      <c r="BI3406" s="181"/>
      <c r="BL3406" s="181"/>
      <c r="BM3406" s="181"/>
      <c r="BN3406" s="181"/>
      <c r="BO3406" s="181"/>
      <c r="BS3406" s="181"/>
    </row>
    <row r="3407" spans="41:71">
      <c r="AO3407" s="38">
        <f t="shared" si="452"/>
        <v>0</v>
      </c>
      <c r="AP3407" s="38">
        <f t="shared" si="453"/>
        <v>0</v>
      </c>
      <c r="AR3407" s="181"/>
      <c r="AS3407" s="181"/>
      <c r="AT3407" s="181"/>
      <c r="AU3407" s="181"/>
      <c r="AY3407" s="181"/>
      <c r="BB3407" s="181"/>
      <c r="BC3407" s="181"/>
      <c r="BD3407" s="181"/>
      <c r="BE3407" s="181"/>
      <c r="BI3407" s="181"/>
      <c r="BL3407" s="181"/>
      <c r="BM3407" s="181"/>
      <c r="BN3407" s="181"/>
      <c r="BO3407" s="181"/>
      <c r="BS3407" s="181"/>
    </row>
    <row r="3408" spans="41:71">
      <c r="AO3408" s="38">
        <f t="shared" si="452"/>
        <v>0</v>
      </c>
      <c r="AP3408" s="38">
        <f t="shared" si="453"/>
        <v>0</v>
      </c>
      <c r="AR3408" s="181"/>
      <c r="AS3408" s="181"/>
      <c r="AT3408" s="181"/>
      <c r="AU3408" s="181"/>
      <c r="AY3408" s="181"/>
      <c r="BB3408" s="181"/>
      <c r="BC3408" s="181"/>
      <c r="BD3408" s="181"/>
      <c r="BE3408" s="181"/>
      <c r="BI3408" s="181"/>
      <c r="BL3408" s="181"/>
      <c r="BM3408" s="181"/>
      <c r="BN3408" s="181"/>
      <c r="BO3408" s="181"/>
      <c r="BS3408" s="181"/>
    </row>
    <row r="3409" spans="41:71">
      <c r="AO3409" s="38">
        <f t="shared" si="452"/>
        <v>0</v>
      </c>
      <c r="AP3409" s="38">
        <f t="shared" si="453"/>
        <v>0</v>
      </c>
      <c r="AR3409" s="181"/>
      <c r="AS3409" s="181"/>
      <c r="AT3409" s="181"/>
      <c r="AU3409" s="181"/>
      <c r="AY3409" s="181"/>
      <c r="BB3409" s="181"/>
      <c r="BC3409" s="181"/>
      <c r="BD3409" s="181"/>
      <c r="BE3409" s="181"/>
      <c r="BI3409" s="181"/>
      <c r="BL3409" s="181"/>
      <c r="BM3409" s="181"/>
      <c r="BN3409" s="181"/>
      <c r="BO3409" s="181"/>
      <c r="BS3409" s="181"/>
    </row>
    <row r="3410" spans="41:71">
      <c r="AO3410" s="38">
        <f t="shared" si="452"/>
        <v>0</v>
      </c>
      <c r="AP3410" s="38">
        <f t="shared" si="453"/>
        <v>0</v>
      </c>
      <c r="AR3410" s="181"/>
      <c r="AS3410" s="181"/>
      <c r="AT3410" s="181"/>
      <c r="AU3410" s="181"/>
      <c r="AY3410" s="181"/>
      <c r="BB3410" s="181"/>
      <c r="BC3410" s="181"/>
      <c r="BD3410" s="181"/>
      <c r="BE3410" s="181"/>
      <c r="BI3410" s="181"/>
      <c r="BL3410" s="181"/>
      <c r="BM3410" s="181"/>
      <c r="BN3410" s="181"/>
      <c r="BO3410" s="181"/>
      <c r="BS3410" s="181"/>
    </row>
    <row r="3411" spans="41:71">
      <c r="AO3411" s="38">
        <f t="shared" si="452"/>
        <v>0</v>
      </c>
      <c r="AP3411" s="38">
        <f t="shared" si="453"/>
        <v>0</v>
      </c>
      <c r="AR3411" s="181"/>
      <c r="AS3411" s="181"/>
      <c r="AT3411" s="181"/>
      <c r="AU3411" s="181"/>
      <c r="AY3411" s="181"/>
      <c r="BB3411" s="181"/>
      <c r="BC3411" s="181"/>
      <c r="BD3411" s="181"/>
      <c r="BE3411" s="181"/>
      <c r="BI3411" s="181"/>
      <c r="BL3411" s="181"/>
      <c r="BM3411" s="181"/>
      <c r="BN3411" s="181"/>
      <c r="BO3411" s="181"/>
      <c r="BS3411" s="181"/>
    </row>
    <row r="3412" spans="41:71">
      <c r="AO3412" s="38">
        <f t="shared" si="452"/>
        <v>0</v>
      </c>
      <c r="AP3412" s="38">
        <f t="shared" si="453"/>
        <v>0</v>
      </c>
      <c r="AR3412" s="181"/>
      <c r="AS3412" s="181"/>
      <c r="AT3412" s="181"/>
      <c r="AU3412" s="181"/>
      <c r="AY3412" s="181"/>
      <c r="BB3412" s="181"/>
      <c r="BC3412" s="181"/>
      <c r="BD3412" s="181"/>
      <c r="BE3412" s="181"/>
      <c r="BI3412" s="181"/>
      <c r="BL3412" s="181"/>
      <c r="BM3412" s="181"/>
      <c r="BN3412" s="181"/>
      <c r="BO3412" s="181"/>
      <c r="BS3412" s="181"/>
    </row>
    <row r="3413" spans="41:71">
      <c r="AO3413" s="38">
        <f t="shared" si="452"/>
        <v>0</v>
      </c>
      <c r="AP3413" s="38">
        <f t="shared" si="453"/>
        <v>0</v>
      </c>
      <c r="AR3413" s="181"/>
      <c r="AS3413" s="181"/>
      <c r="AT3413" s="181"/>
      <c r="AU3413" s="181"/>
      <c r="AY3413" s="181"/>
      <c r="BB3413" s="181"/>
      <c r="BC3413" s="181"/>
      <c r="BD3413" s="181"/>
      <c r="BE3413" s="181"/>
      <c r="BI3413" s="181"/>
      <c r="BL3413" s="181"/>
      <c r="BM3413" s="181"/>
      <c r="BN3413" s="181"/>
      <c r="BO3413" s="181"/>
      <c r="BS3413" s="181"/>
    </row>
    <row r="3414" spans="41:71">
      <c r="AO3414" s="38">
        <f t="shared" si="452"/>
        <v>0</v>
      </c>
      <c r="AP3414" s="38">
        <f t="shared" si="453"/>
        <v>0</v>
      </c>
      <c r="AR3414" s="181"/>
      <c r="AS3414" s="181"/>
      <c r="AT3414" s="181"/>
      <c r="AU3414" s="181"/>
      <c r="AY3414" s="181"/>
      <c r="BB3414" s="181"/>
      <c r="BC3414" s="181"/>
      <c r="BD3414" s="181"/>
      <c r="BE3414" s="181"/>
      <c r="BI3414" s="181"/>
      <c r="BL3414" s="181"/>
      <c r="BM3414" s="181"/>
      <c r="BN3414" s="181"/>
      <c r="BO3414" s="181"/>
      <c r="BS3414" s="181"/>
    </row>
    <row r="3415" spans="41:71">
      <c r="AO3415" s="38">
        <f t="shared" si="452"/>
        <v>0</v>
      </c>
      <c r="AP3415" s="38">
        <f t="shared" si="453"/>
        <v>0</v>
      </c>
      <c r="AR3415" s="181"/>
      <c r="AS3415" s="181"/>
      <c r="AT3415" s="181"/>
      <c r="AU3415" s="181"/>
      <c r="AY3415" s="181"/>
      <c r="BB3415" s="181"/>
      <c r="BC3415" s="181"/>
      <c r="BD3415" s="181"/>
      <c r="BE3415" s="181"/>
      <c r="BI3415" s="181"/>
      <c r="BL3415" s="181"/>
      <c r="BM3415" s="181"/>
      <c r="BN3415" s="181"/>
      <c r="BO3415" s="181"/>
      <c r="BS3415" s="181"/>
    </row>
    <row r="3416" spans="41:71">
      <c r="AO3416" s="38">
        <f t="shared" si="452"/>
        <v>0</v>
      </c>
      <c r="AP3416" s="38">
        <f t="shared" si="453"/>
        <v>0</v>
      </c>
      <c r="AR3416" s="181"/>
      <c r="AS3416" s="181"/>
      <c r="AT3416" s="181"/>
      <c r="AU3416" s="181"/>
      <c r="AY3416" s="181"/>
      <c r="BB3416" s="181"/>
      <c r="BC3416" s="181"/>
      <c r="BD3416" s="181"/>
      <c r="BE3416" s="181"/>
      <c r="BI3416" s="181"/>
      <c r="BL3416" s="181"/>
      <c r="BM3416" s="181"/>
      <c r="BN3416" s="181"/>
      <c r="BO3416" s="181"/>
      <c r="BS3416" s="181"/>
    </row>
    <row r="3417" spans="41:71">
      <c r="AO3417" s="38">
        <f t="shared" si="452"/>
        <v>0</v>
      </c>
      <c r="AP3417" s="38">
        <f t="shared" si="453"/>
        <v>0</v>
      </c>
      <c r="AR3417" s="181"/>
      <c r="AS3417" s="181"/>
      <c r="AT3417" s="181"/>
      <c r="AU3417" s="181"/>
      <c r="AY3417" s="181"/>
      <c r="BB3417" s="181"/>
      <c r="BC3417" s="181"/>
      <c r="BD3417" s="181"/>
      <c r="BE3417" s="181"/>
      <c r="BI3417" s="181"/>
      <c r="BL3417" s="181"/>
      <c r="BM3417" s="181"/>
      <c r="BN3417" s="181"/>
      <c r="BO3417" s="181"/>
      <c r="BS3417" s="181"/>
    </row>
    <row r="3418" spans="41:71">
      <c r="AO3418" s="38">
        <f t="shared" si="452"/>
        <v>0</v>
      </c>
      <c r="AP3418" s="38">
        <f t="shared" si="453"/>
        <v>0</v>
      </c>
      <c r="AR3418" s="181"/>
      <c r="AS3418" s="181"/>
      <c r="AT3418" s="181"/>
      <c r="AU3418" s="181"/>
      <c r="AY3418" s="181"/>
      <c r="BB3418" s="181"/>
      <c r="BC3418" s="181"/>
      <c r="BD3418" s="181"/>
      <c r="BE3418" s="181"/>
      <c r="BI3418" s="181"/>
      <c r="BL3418" s="181"/>
      <c r="BM3418" s="181"/>
      <c r="BN3418" s="181"/>
      <c r="BO3418" s="181"/>
      <c r="BS3418" s="181"/>
    </row>
    <row r="3419" spans="41:71">
      <c r="AO3419" s="38">
        <f t="shared" si="452"/>
        <v>0</v>
      </c>
      <c r="AP3419" s="38">
        <f t="shared" si="453"/>
        <v>0</v>
      </c>
      <c r="AR3419" s="181"/>
      <c r="AS3419" s="181"/>
      <c r="AT3419" s="181"/>
      <c r="AU3419" s="181"/>
      <c r="AY3419" s="181"/>
      <c r="BB3419" s="181"/>
      <c r="BC3419" s="181"/>
      <c r="BD3419" s="181"/>
      <c r="BE3419" s="181"/>
      <c r="BI3419" s="181"/>
      <c r="BL3419" s="181"/>
      <c r="BM3419" s="181"/>
      <c r="BN3419" s="181"/>
      <c r="BO3419" s="181"/>
      <c r="BS3419" s="181"/>
    </row>
    <row r="3420" spans="41:71">
      <c r="AO3420" s="38">
        <f t="shared" si="452"/>
        <v>0</v>
      </c>
      <c r="AP3420" s="38">
        <f t="shared" si="453"/>
        <v>0</v>
      </c>
      <c r="AR3420" s="181"/>
      <c r="AS3420" s="181"/>
      <c r="AT3420" s="181"/>
      <c r="AU3420" s="181"/>
      <c r="AY3420" s="181"/>
      <c r="BB3420" s="181"/>
      <c r="BC3420" s="181"/>
      <c r="BD3420" s="181"/>
      <c r="BE3420" s="181"/>
      <c r="BI3420" s="181"/>
      <c r="BL3420" s="181"/>
      <c r="BM3420" s="181"/>
      <c r="BN3420" s="181"/>
      <c r="BO3420" s="181"/>
      <c r="BS3420" s="181"/>
    </row>
    <row r="3421" spans="41:71">
      <c r="AO3421" s="38">
        <f t="shared" si="452"/>
        <v>0</v>
      </c>
      <c r="AP3421" s="38">
        <f t="shared" si="453"/>
        <v>0</v>
      </c>
      <c r="AR3421" s="181"/>
      <c r="AS3421" s="181"/>
      <c r="AT3421" s="181"/>
      <c r="AU3421" s="181"/>
      <c r="AY3421" s="181"/>
      <c r="BB3421" s="181"/>
      <c r="BC3421" s="181"/>
      <c r="BD3421" s="181"/>
      <c r="BE3421" s="181"/>
      <c r="BI3421" s="181"/>
      <c r="BL3421" s="181"/>
      <c r="BM3421" s="181"/>
      <c r="BN3421" s="181"/>
      <c r="BO3421" s="181"/>
      <c r="BS3421" s="181"/>
    </row>
    <row r="3422" spans="41:71">
      <c r="AO3422" s="38">
        <f t="shared" si="452"/>
        <v>0</v>
      </c>
      <c r="AP3422" s="38">
        <f t="shared" si="453"/>
        <v>0</v>
      </c>
      <c r="AR3422" s="181"/>
      <c r="AS3422" s="181"/>
      <c r="AT3422" s="181"/>
      <c r="AU3422" s="181"/>
      <c r="AY3422" s="181"/>
      <c r="BB3422" s="181"/>
      <c r="BC3422" s="181"/>
      <c r="BD3422" s="181"/>
      <c r="BE3422" s="181"/>
      <c r="BI3422" s="181"/>
      <c r="BL3422" s="181"/>
      <c r="BM3422" s="181"/>
      <c r="BN3422" s="181"/>
      <c r="BO3422" s="181"/>
      <c r="BS3422" s="181"/>
    </row>
    <row r="3423" spans="41:71">
      <c r="AO3423" s="38">
        <f t="shared" si="452"/>
        <v>0</v>
      </c>
      <c r="AP3423" s="38">
        <f t="shared" si="453"/>
        <v>0</v>
      </c>
      <c r="AR3423" s="181"/>
      <c r="AS3423" s="181"/>
      <c r="AT3423" s="181"/>
      <c r="AU3423" s="181"/>
      <c r="AY3423" s="181"/>
      <c r="BB3423" s="181"/>
      <c r="BC3423" s="181"/>
      <c r="BD3423" s="181"/>
      <c r="BE3423" s="181"/>
      <c r="BI3423" s="181"/>
      <c r="BL3423" s="181"/>
      <c r="BM3423" s="181"/>
      <c r="BN3423" s="181"/>
      <c r="BO3423" s="181"/>
      <c r="BS3423" s="181"/>
    </row>
    <row r="3424" spans="41:71">
      <c r="AO3424" s="38">
        <f t="shared" si="452"/>
        <v>0</v>
      </c>
      <c r="AP3424" s="38">
        <f t="shared" si="453"/>
        <v>0</v>
      </c>
      <c r="AR3424" s="181"/>
      <c r="AS3424" s="181"/>
      <c r="AT3424" s="181"/>
      <c r="AU3424" s="181"/>
      <c r="AY3424" s="181"/>
      <c r="BB3424" s="181"/>
      <c r="BC3424" s="181"/>
      <c r="BD3424" s="181"/>
      <c r="BE3424" s="181"/>
      <c r="BI3424" s="181"/>
      <c r="BL3424" s="181"/>
      <c r="BM3424" s="181"/>
      <c r="BN3424" s="181"/>
      <c r="BO3424" s="181"/>
      <c r="BS3424" s="181"/>
    </row>
    <row r="3425" spans="41:71">
      <c r="AO3425" s="38">
        <f t="shared" si="452"/>
        <v>0</v>
      </c>
      <c r="AP3425" s="38">
        <f t="shared" si="453"/>
        <v>0</v>
      </c>
      <c r="AR3425" s="181"/>
      <c r="AS3425" s="181"/>
      <c r="AT3425" s="181"/>
      <c r="AU3425" s="181"/>
      <c r="AY3425" s="181"/>
      <c r="BB3425" s="181"/>
      <c r="BC3425" s="181"/>
      <c r="BD3425" s="181"/>
      <c r="BE3425" s="181"/>
      <c r="BI3425" s="181"/>
      <c r="BL3425" s="181"/>
      <c r="BM3425" s="181"/>
      <c r="BN3425" s="181"/>
      <c r="BO3425" s="181"/>
      <c r="BS3425" s="181"/>
    </row>
    <row r="3426" spans="41:71">
      <c r="AO3426" s="38">
        <f t="shared" si="452"/>
        <v>0</v>
      </c>
      <c r="AP3426" s="38">
        <f t="shared" si="453"/>
        <v>0</v>
      </c>
      <c r="AR3426" s="181"/>
      <c r="AS3426" s="181"/>
      <c r="AT3426" s="181"/>
      <c r="AU3426" s="181"/>
      <c r="AY3426" s="181"/>
      <c r="BB3426" s="181"/>
      <c r="BC3426" s="181"/>
      <c r="BD3426" s="181"/>
      <c r="BE3426" s="181"/>
      <c r="BI3426" s="181"/>
      <c r="BL3426" s="181"/>
      <c r="BM3426" s="181"/>
      <c r="BN3426" s="181"/>
      <c r="BO3426" s="181"/>
      <c r="BS3426" s="181"/>
    </row>
    <row r="3427" spans="41:71">
      <c r="AO3427" s="38">
        <f t="shared" si="452"/>
        <v>0</v>
      </c>
      <c r="AP3427" s="38">
        <f t="shared" si="453"/>
        <v>0</v>
      </c>
      <c r="AR3427" s="181"/>
      <c r="AS3427" s="181"/>
      <c r="AT3427" s="181"/>
      <c r="AU3427" s="181"/>
      <c r="AY3427" s="181"/>
      <c r="BB3427" s="181"/>
      <c r="BC3427" s="181"/>
      <c r="BD3427" s="181"/>
      <c r="BE3427" s="181"/>
      <c r="BI3427" s="181"/>
      <c r="BL3427" s="181"/>
      <c r="BM3427" s="181"/>
      <c r="BN3427" s="181"/>
      <c r="BO3427" s="181"/>
      <c r="BS3427" s="181"/>
    </row>
    <row r="3428" spans="41:71">
      <c r="AO3428" s="38">
        <f t="shared" si="452"/>
        <v>0</v>
      </c>
      <c r="AP3428" s="38">
        <f t="shared" si="453"/>
        <v>0</v>
      </c>
      <c r="AR3428" s="181"/>
      <c r="AS3428" s="181"/>
      <c r="AT3428" s="181"/>
      <c r="AU3428" s="181"/>
      <c r="AY3428" s="181"/>
      <c r="BB3428" s="181"/>
      <c r="BC3428" s="181"/>
      <c r="BD3428" s="181"/>
      <c r="BE3428" s="181"/>
      <c r="BI3428" s="181"/>
      <c r="BL3428" s="181"/>
      <c r="BM3428" s="181"/>
      <c r="BN3428" s="181"/>
      <c r="BO3428" s="181"/>
      <c r="BS3428" s="181"/>
    </row>
    <row r="3429" spans="41:71">
      <c r="AO3429" s="38">
        <f t="shared" si="452"/>
        <v>0</v>
      </c>
      <c r="AP3429" s="38">
        <f t="shared" si="453"/>
        <v>0</v>
      </c>
      <c r="AR3429" s="181"/>
      <c r="AS3429" s="181"/>
      <c r="AT3429" s="181"/>
      <c r="AU3429" s="181"/>
      <c r="AY3429" s="181"/>
      <c r="BB3429" s="181"/>
      <c r="BC3429" s="181"/>
      <c r="BD3429" s="181"/>
      <c r="BE3429" s="181"/>
      <c r="BI3429" s="181"/>
      <c r="BL3429" s="181"/>
      <c r="BM3429" s="181"/>
      <c r="BN3429" s="181"/>
      <c r="BO3429" s="181"/>
      <c r="BS3429" s="181"/>
    </row>
    <row r="3430" spans="41:71">
      <c r="AO3430" s="38">
        <f t="shared" si="452"/>
        <v>0</v>
      </c>
      <c r="AP3430" s="38">
        <f t="shared" si="453"/>
        <v>0</v>
      </c>
      <c r="AR3430" s="181"/>
      <c r="AS3430" s="181"/>
      <c r="AT3430" s="181"/>
      <c r="AU3430" s="181"/>
      <c r="AY3430" s="181"/>
      <c r="BB3430" s="181"/>
      <c r="BC3430" s="181"/>
      <c r="BD3430" s="181"/>
      <c r="BE3430" s="181"/>
      <c r="BI3430" s="181"/>
      <c r="BL3430" s="181"/>
      <c r="BM3430" s="181"/>
      <c r="BN3430" s="181"/>
      <c r="BO3430" s="181"/>
      <c r="BS3430" s="181"/>
    </row>
    <row r="3431" spans="41:71">
      <c r="AO3431" s="38">
        <f t="shared" si="452"/>
        <v>0</v>
      </c>
      <c r="AP3431" s="38">
        <f t="shared" si="453"/>
        <v>0</v>
      </c>
      <c r="AR3431" s="181"/>
      <c r="AS3431" s="181"/>
      <c r="AT3431" s="181"/>
      <c r="AU3431" s="181"/>
      <c r="AY3431" s="181"/>
      <c r="BB3431" s="181"/>
      <c r="BC3431" s="181"/>
      <c r="BD3431" s="181"/>
      <c r="BE3431" s="181"/>
      <c r="BI3431" s="181"/>
      <c r="BL3431" s="181"/>
      <c r="BM3431" s="181"/>
      <c r="BN3431" s="181"/>
      <c r="BO3431" s="181"/>
      <c r="BS3431" s="181"/>
    </row>
    <row r="3432" spans="41:71">
      <c r="AO3432" s="38">
        <f t="shared" si="452"/>
        <v>0</v>
      </c>
      <c r="AP3432" s="38">
        <f t="shared" si="453"/>
        <v>0</v>
      </c>
      <c r="AR3432" s="181"/>
      <c r="AS3432" s="181"/>
      <c r="AT3432" s="181"/>
      <c r="AU3432" s="181"/>
      <c r="AY3432" s="181"/>
      <c r="BB3432" s="181"/>
      <c r="BC3432" s="181"/>
      <c r="BD3432" s="181"/>
      <c r="BE3432" s="181"/>
      <c r="BI3432" s="181"/>
      <c r="BL3432" s="181"/>
      <c r="BM3432" s="181"/>
      <c r="BN3432" s="181"/>
      <c r="BO3432" s="181"/>
      <c r="BS3432" s="181"/>
    </row>
    <row r="3433" spans="41:71">
      <c r="AO3433" s="38">
        <f t="shared" si="452"/>
        <v>0</v>
      </c>
      <c r="AP3433" s="38">
        <f t="shared" si="453"/>
        <v>0</v>
      </c>
      <c r="AR3433" s="181"/>
      <c r="AS3433" s="181"/>
      <c r="AT3433" s="181"/>
      <c r="AU3433" s="181"/>
      <c r="AY3433" s="181"/>
      <c r="BB3433" s="181"/>
      <c r="BC3433" s="181"/>
      <c r="BD3433" s="181"/>
      <c r="BE3433" s="181"/>
      <c r="BI3433" s="181"/>
      <c r="BL3433" s="181"/>
      <c r="BM3433" s="181"/>
      <c r="BN3433" s="181"/>
      <c r="BO3433" s="181"/>
      <c r="BS3433" s="181"/>
    </row>
    <row r="3434" spans="41:71">
      <c r="AO3434" s="38">
        <f t="shared" ref="AO3434:AO3497" si="454">B3435+1-1</f>
        <v>0</v>
      </c>
      <c r="AP3434" s="38">
        <f t="shared" ref="AP3434:AP3497" si="455">A3435</f>
        <v>0</v>
      </c>
      <c r="AR3434" s="181"/>
      <c r="AS3434" s="181"/>
      <c r="AT3434" s="181"/>
      <c r="AU3434" s="181"/>
      <c r="AY3434" s="181"/>
      <c r="BB3434" s="181"/>
      <c r="BC3434" s="181"/>
      <c r="BD3434" s="181"/>
      <c r="BE3434" s="181"/>
      <c r="BI3434" s="181"/>
      <c r="BL3434" s="181"/>
      <c r="BM3434" s="181"/>
      <c r="BN3434" s="181"/>
      <c r="BO3434" s="181"/>
      <c r="BS3434" s="181"/>
    </row>
    <row r="3435" spans="41:71">
      <c r="AO3435" s="38">
        <f t="shared" si="454"/>
        <v>0</v>
      </c>
      <c r="AP3435" s="38">
        <f t="shared" si="455"/>
        <v>0</v>
      </c>
      <c r="AR3435" s="181"/>
      <c r="AS3435" s="181"/>
      <c r="AT3435" s="181"/>
      <c r="AU3435" s="181"/>
      <c r="AY3435" s="181"/>
      <c r="BB3435" s="181"/>
      <c r="BC3435" s="181"/>
      <c r="BD3435" s="181"/>
      <c r="BE3435" s="181"/>
      <c r="BI3435" s="181"/>
      <c r="BL3435" s="181"/>
      <c r="BM3435" s="181"/>
      <c r="BN3435" s="181"/>
      <c r="BO3435" s="181"/>
      <c r="BS3435" s="181"/>
    </row>
    <row r="3436" spans="41:71">
      <c r="AO3436" s="38">
        <f t="shared" si="454"/>
        <v>0</v>
      </c>
      <c r="AP3436" s="38">
        <f t="shared" si="455"/>
        <v>0</v>
      </c>
      <c r="AR3436" s="181"/>
      <c r="AS3436" s="181"/>
      <c r="AT3436" s="181"/>
      <c r="AU3436" s="181"/>
      <c r="AY3436" s="181"/>
      <c r="BB3436" s="181"/>
      <c r="BC3436" s="181"/>
      <c r="BD3436" s="181"/>
      <c r="BE3436" s="181"/>
      <c r="BI3436" s="181"/>
      <c r="BL3436" s="181"/>
      <c r="BM3436" s="181"/>
      <c r="BN3436" s="181"/>
      <c r="BO3436" s="181"/>
      <c r="BS3436" s="181"/>
    </row>
    <row r="3437" spans="41:71">
      <c r="AO3437" s="38">
        <f t="shared" si="454"/>
        <v>0</v>
      </c>
      <c r="AP3437" s="38">
        <f t="shared" si="455"/>
        <v>0</v>
      </c>
      <c r="AR3437" s="181"/>
      <c r="AS3437" s="181"/>
      <c r="AT3437" s="181"/>
      <c r="AU3437" s="181"/>
      <c r="AY3437" s="181"/>
      <c r="BB3437" s="181"/>
      <c r="BC3437" s="181"/>
      <c r="BD3437" s="181"/>
      <c r="BE3437" s="181"/>
      <c r="BI3437" s="181"/>
      <c r="BL3437" s="181"/>
      <c r="BM3437" s="181"/>
      <c r="BN3437" s="181"/>
      <c r="BO3437" s="181"/>
      <c r="BS3437" s="181"/>
    </row>
    <row r="3438" spans="41:71">
      <c r="AO3438" s="38">
        <f t="shared" si="454"/>
        <v>0</v>
      </c>
      <c r="AP3438" s="38">
        <f t="shared" si="455"/>
        <v>0</v>
      </c>
      <c r="AR3438" s="181"/>
      <c r="AS3438" s="181"/>
      <c r="AT3438" s="181"/>
      <c r="AU3438" s="181"/>
      <c r="AY3438" s="181"/>
      <c r="BB3438" s="181"/>
      <c r="BC3438" s="181"/>
      <c r="BD3438" s="181"/>
      <c r="BE3438" s="181"/>
      <c r="BI3438" s="181"/>
      <c r="BL3438" s="181"/>
      <c r="BM3438" s="181"/>
      <c r="BN3438" s="181"/>
      <c r="BO3438" s="181"/>
      <c r="BS3438" s="181"/>
    </row>
    <row r="3439" spans="41:71">
      <c r="AO3439" s="38">
        <f t="shared" si="454"/>
        <v>0</v>
      </c>
      <c r="AP3439" s="38">
        <f t="shared" si="455"/>
        <v>0</v>
      </c>
      <c r="AR3439" s="181"/>
      <c r="AS3439" s="181"/>
      <c r="AT3439" s="181"/>
      <c r="AU3439" s="181"/>
      <c r="AY3439" s="181"/>
      <c r="BB3439" s="181"/>
      <c r="BC3439" s="181"/>
      <c r="BD3439" s="181"/>
      <c r="BE3439" s="181"/>
      <c r="BI3439" s="181"/>
      <c r="BL3439" s="181"/>
      <c r="BM3439" s="181"/>
      <c r="BN3439" s="181"/>
      <c r="BO3439" s="181"/>
      <c r="BS3439" s="181"/>
    </row>
    <row r="3440" spans="41:71">
      <c r="AO3440" s="38">
        <f t="shared" si="454"/>
        <v>0</v>
      </c>
      <c r="AP3440" s="38">
        <f t="shared" si="455"/>
        <v>0</v>
      </c>
      <c r="AR3440" s="181"/>
      <c r="AS3440" s="181"/>
      <c r="AT3440" s="181"/>
      <c r="AU3440" s="181"/>
      <c r="AY3440" s="181"/>
      <c r="BB3440" s="181"/>
      <c r="BC3440" s="181"/>
      <c r="BD3440" s="181"/>
      <c r="BE3440" s="181"/>
      <c r="BI3440" s="181"/>
      <c r="BL3440" s="181"/>
      <c r="BM3440" s="181"/>
      <c r="BN3440" s="181"/>
      <c r="BO3440" s="181"/>
      <c r="BS3440" s="181"/>
    </row>
    <row r="3441" spans="41:71">
      <c r="AO3441" s="38">
        <f t="shared" si="454"/>
        <v>0</v>
      </c>
      <c r="AP3441" s="38">
        <f t="shared" si="455"/>
        <v>0</v>
      </c>
      <c r="AR3441" s="181"/>
      <c r="AS3441" s="181"/>
      <c r="AT3441" s="181"/>
      <c r="AU3441" s="181"/>
      <c r="AY3441" s="181"/>
      <c r="BB3441" s="181"/>
      <c r="BC3441" s="181"/>
      <c r="BD3441" s="181"/>
      <c r="BE3441" s="181"/>
      <c r="BI3441" s="181"/>
      <c r="BL3441" s="181"/>
      <c r="BM3441" s="181"/>
      <c r="BN3441" s="181"/>
      <c r="BO3441" s="181"/>
      <c r="BS3441" s="181"/>
    </row>
    <row r="3442" spans="41:71">
      <c r="AO3442" s="38">
        <f t="shared" si="454"/>
        <v>0</v>
      </c>
      <c r="AP3442" s="38">
        <f t="shared" si="455"/>
        <v>0</v>
      </c>
      <c r="AR3442" s="181"/>
      <c r="AS3442" s="181"/>
      <c r="AT3442" s="181"/>
      <c r="AU3442" s="181"/>
      <c r="AY3442" s="181"/>
      <c r="BB3442" s="181"/>
      <c r="BC3442" s="181"/>
      <c r="BD3442" s="181"/>
      <c r="BE3442" s="181"/>
      <c r="BI3442" s="181"/>
      <c r="BL3442" s="181"/>
      <c r="BM3442" s="181"/>
      <c r="BN3442" s="181"/>
      <c r="BO3442" s="181"/>
      <c r="BS3442" s="181"/>
    </row>
    <row r="3443" spans="41:71">
      <c r="AO3443" s="38">
        <f t="shared" si="454"/>
        <v>0</v>
      </c>
      <c r="AP3443" s="38">
        <f t="shared" si="455"/>
        <v>0</v>
      </c>
      <c r="AR3443" s="181"/>
      <c r="AS3443" s="181"/>
      <c r="AT3443" s="181"/>
      <c r="AU3443" s="181"/>
      <c r="AY3443" s="181"/>
      <c r="BB3443" s="181"/>
      <c r="BC3443" s="181"/>
      <c r="BD3443" s="181"/>
      <c r="BE3443" s="181"/>
      <c r="BI3443" s="181"/>
      <c r="BL3443" s="181"/>
      <c r="BM3443" s="181"/>
      <c r="BN3443" s="181"/>
      <c r="BO3443" s="181"/>
      <c r="BS3443" s="181"/>
    </row>
    <row r="3444" spans="41:71">
      <c r="AO3444" s="38">
        <f t="shared" si="454"/>
        <v>0</v>
      </c>
      <c r="AP3444" s="38">
        <f t="shared" si="455"/>
        <v>0</v>
      </c>
      <c r="AR3444" s="181"/>
      <c r="AS3444" s="181"/>
      <c r="AT3444" s="181"/>
      <c r="AU3444" s="181"/>
      <c r="AY3444" s="181"/>
      <c r="BB3444" s="181"/>
      <c r="BC3444" s="181"/>
      <c r="BD3444" s="181"/>
      <c r="BE3444" s="181"/>
      <c r="BI3444" s="181"/>
      <c r="BL3444" s="181"/>
      <c r="BM3444" s="181"/>
      <c r="BN3444" s="181"/>
      <c r="BO3444" s="181"/>
      <c r="BS3444" s="181"/>
    </row>
    <row r="3445" spans="41:71">
      <c r="AO3445" s="38">
        <f t="shared" si="454"/>
        <v>0</v>
      </c>
      <c r="AP3445" s="38">
        <f t="shared" si="455"/>
        <v>0</v>
      </c>
      <c r="AR3445" s="181"/>
      <c r="AS3445" s="181"/>
      <c r="AT3445" s="181"/>
      <c r="AU3445" s="181"/>
      <c r="AY3445" s="181"/>
      <c r="BB3445" s="181"/>
      <c r="BC3445" s="181"/>
      <c r="BD3445" s="181"/>
      <c r="BE3445" s="181"/>
      <c r="BI3445" s="181"/>
      <c r="BL3445" s="181"/>
      <c r="BM3445" s="181"/>
      <c r="BN3445" s="181"/>
      <c r="BO3445" s="181"/>
      <c r="BS3445" s="181"/>
    </row>
    <row r="3446" spans="41:71">
      <c r="AO3446" s="38">
        <f t="shared" si="454"/>
        <v>0</v>
      </c>
      <c r="AP3446" s="38">
        <f t="shared" si="455"/>
        <v>0</v>
      </c>
      <c r="AR3446" s="181"/>
      <c r="AS3446" s="181"/>
      <c r="AT3446" s="181"/>
      <c r="AU3446" s="181"/>
      <c r="AY3446" s="181"/>
      <c r="BB3446" s="181"/>
      <c r="BC3446" s="181"/>
      <c r="BD3446" s="181"/>
      <c r="BE3446" s="181"/>
      <c r="BI3446" s="181"/>
      <c r="BL3446" s="181"/>
      <c r="BM3446" s="181"/>
      <c r="BN3446" s="181"/>
      <c r="BO3446" s="181"/>
      <c r="BS3446" s="181"/>
    </row>
    <row r="3447" spans="41:71">
      <c r="AO3447" s="38">
        <f t="shared" si="454"/>
        <v>0</v>
      </c>
      <c r="AP3447" s="38">
        <f t="shared" si="455"/>
        <v>0</v>
      </c>
      <c r="AR3447" s="181"/>
      <c r="AS3447" s="181"/>
      <c r="AT3447" s="181"/>
      <c r="AU3447" s="181"/>
      <c r="AY3447" s="181"/>
      <c r="BB3447" s="181"/>
      <c r="BC3447" s="181"/>
      <c r="BD3447" s="181"/>
      <c r="BE3447" s="181"/>
      <c r="BI3447" s="181"/>
      <c r="BL3447" s="181"/>
      <c r="BM3447" s="181"/>
      <c r="BN3447" s="181"/>
      <c r="BO3447" s="181"/>
      <c r="BS3447" s="181"/>
    </row>
    <row r="3448" spans="41:71">
      <c r="AO3448" s="38">
        <f t="shared" si="454"/>
        <v>0</v>
      </c>
      <c r="AP3448" s="38">
        <f t="shared" si="455"/>
        <v>0</v>
      </c>
      <c r="AR3448" s="181"/>
      <c r="AS3448" s="181"/>
      <c r="AT3448" s="181"/>
      <c r="AU3448" s="181"/>
      <c r="AY3448" s="181"/>
      <c r="BB3448" s="181"/>
      <c r="BC3448" s="181"/>
      <c r="BD3448" s="181"/>
      <c r="BE3448" s="181"/>
      <c r="BI3448" s="181"/>
      <c r="BL3448" s="181"/>
      <c r="BM3448" s="181"/>
      <c r="BN3448" s="181"/>
      <c r="BO3448" s="181"/>
      <c r="BS3448" s="181"/>
    </row>
    <row r="3449" spans="41:71">
      <c r="AO3449" s="38">
        <f t="shared" si="454"/>
        <v>0</v>
      </c>
      <c r="AP3449" s="38">
        <f t="shared" si="455"/>
        <v>0</v>
      </c>
      <c r="AR3449" s="181"/>
      <c r="AS3449" s="181"/>
      <c r="AT3449" s="181"/>
      <c r="AU3449" s="181"/>
      <c r="AY3449" s="181"/>
      <c r="BB3449" s="181"/>
      <c r="BC3449" s="181"/>
      <c r="BD3449" s="181"/>
      <c r="BE3449" s="181"/>
      <c r="BI3449" s="181"/>
      <c r="BL3449" s="181"/>
      <c r="BM3449" s="181"/>
      <c r="BN3449" s="181"/>
      <c r="BO3449" s="181"/>
      <c r="BS3449" s="181"/>
    </row>
    <row r="3450" spans="41:71">
      <c r="AO3450" s="38">
        <f t="shared" si="454"/>
        <v>0</v>
      </c>
      <c r="AP3450" s="38">
        <f t="shared" si="455"/>
        <v>0</v>
      </c>
      <c r="AR3450" s="181"/>
      <c r="AS3450" s="181"/>
      <c r="AT3450" s="181"/>
      <c r="AU3450" s="181"/>
      <c r="AY3450" s="181"/>
      <c r="BB3450" s="181"/>
      <c r="BC3450" s="181"/>
      <c r="BD3450" s="181"/>
      <c r="BE3450" s="181"/>
      <c r="BI3450" s="181"/>
      <c r="BL3450" s="181"/>
      <c r="BM3450" s="181"/>
      <c r="BN3450" s="181"/>
      <c r="BO3450" s="181"/>
      <c r="BS3450" s="181"/>
    </row>
    <row r="3451" spans="41:71">
      <c r="AO3451" s="38">
        <f t="shared" si="454"/>
        <v>0</v>
      </c>
      <c r="AP3451" s="38">
        <f t="shared" si="455"/>
        <v>0</v>
      </c>
      <c r="AR3451" s="181"/>
      <c r="AS3451" s="181"/>
      <c r="AT3451" s="181"/>
      <c r="AU3451" s="181"/>
      <c r="AY3451" s="181"/>
      <c r="BB3451" s="181"/>
      <c r="BC3451" s="181"/>
      <c r="BD3451" s="181"/>
      <c r="BE3451" s="181"/>
      <c r="BI3451" s="181"/>
      <c r="BL3451" s="181"/>
      <c r="BM3451" s="181"/>
      <c r="BN3451" s="181"/>
      <c r="BO3451" s="181"/>
      <c r="BS3451" s="181"/>
    </row>
    <row r="3452" spans="41:71">
      <c r="AO3452" s="38">
        <f t="shared" si="454"/>
        <v>0</v>
      </c>
      <c r="AP3452" s="38">
        <f t="shared" si="455"/>
        <v>0</v>
      </c>
      <c r="AR3452" s="181"/>
      <c r="AS3452" s="181"/>
      <c r="AT3452" s="181"/>
      <c r="AU3452" s="181"/>
      <c r="AY3452" s="181"/>
      <c r="BB3452" s="181"/>
      <c r="BC3452" s="181"/>
      <c r="BD3452" s="181"/>
      <c r="BE3452" s="181"/>
      <c r="BI3452" s="181"/>
      <c r="BL3452" s="181"/>
      <c r="BM3452" s="181"/>
      <c r="BN3452" s="181"/>
      <c r="BO3452" s="181"/>
      <c r="BS3452" s="181"/>
    </row>
    <row r="3453" spans="41:71">
      <c r="AO3453" s="38">
        <f t="shared" si="454"/>
        <v>0</v>
      </c>
      <c r="AP3453" s="38">
        <f t="shared" si="455"/>
        <v>0</v>
      </c>
      <c r="AR3453" s="181"/>
      <c r="AS3453" s="181"/>
      <c r="AT3453" s="181"/>
      <c r="AU3453" s="181"/>
      <c r="AY3453" s="181"/>
      <c r="BB3453" s="181"/>
      <c r="BC3453" s="181"/>
      <c r="BD3453" s="181"/>
      <c r="BE3453" s="181"/>
      <c r="BI3453" s="181"/>
      <c r="BL3453" s="181"/>
      <c r="BM3453" s="181"/>
      <c r="BN3453" s="181"/>
      <c r="BO3453" s="181"/>
      <c r="BS3453" s="181"/>
    </row>
    <row r="3454" spans="41:71">
      <c r="AO3454" s="38">
        <f t="shared" si="454"/>
        <v>0</v>
      </c>
      <c r="AP3454" s="38">
        <f t="shared" si="455"/>
        <v>0</v>
      </c>
      <c r="AR3454" s="181"/>
      <c r="AS3454" s="181"/>
      <c r="AT3454" s="181"/>
      <c r="AU3454" s="181"/>
      <c r="AY3454" s="181"/>
      <c r="BB3454" s="181"/>
      <c r="BC3454" s="181"/>
      <c r="BD3454" s="181"/>
      <c r="BE3454" s="181"/>
      <c r="BI3454" s="181"/>
      <c r="BL3454" s="181"/>
      <c r="BM3454" s="181"/>
      <c r="BN3454" s="181"/>
      <c r="BO3454" s="181"/>
      <c r="BS3454" s="181"/>
    </row>
    <row r="3455" spans="41:71">
      <c r="AO3455" s="38">
        <f t="shared" si="454"/>
        <v>0</v>
      </c>
      <c r="AP3455" s="38">
        <f t="shared" si="455"/>
        <v>0</v>
      </c>
      <c r="AR3455" s="181"/>
      <c r="AS3455" s="181"/>
      <c r="AT3455" s="181"/>
      <c r="AU3455" s="181"/>
      <c r="AY3455" s="181"/>
      <c r="BB3455" s="181"/>
      <c r="BC3455" s="181"/>
      <c r="BD3455" s="181"/>
      <c r="BE3455" s="181"/>
      <c r="BI3455" s="181"/>
      <c r="BL3455" s="181"/>
      <c r="BM3455" s="181"/>
      <c r="BN3455" s="181"/>
      <c r="BO3455" s="181"/>
      <c r="BS3455" s="181"/>
    </row>
    <row r="3456" spans="41:71">
      <c r="AO3456" s="38">
        <f t="shared" si="454"/>
        <v>0</v>
      </c>
      <c r="AP3456" s="38">
        <f t="shared" si="455"/>
        <v>0</v>
      </c>
      <c r="AR3456" s="181"/>
      <c r="AS3456" s="181"/>
      <c r="AT3456" s="181"/>
      <c r="AU3456" s="181"/>
      <c r="AY3456" s="181"/>
      <c r="BB3456" s="181"/>
      <c r="BC3456" s="181"/>
      <c r="BD3456" s="181"/>
      <c r="BE3456" s="181"/>
      <c r="BI3456" s="181"/>
      <c r="BL3456" s="181"/>
      <c r="BM3456" s="181"/>
      <c r="BN3456" s="181"/>
      <c r="BO3456" s="181"/>
      <c r="BS3456" s="181"/>
    </row>
    <row r="3457" spans="41:71">
      <c r="AO3457" s="38">
        <f t="shared" si="454"/>
        <v>0</v>
      </c>
      <c r="AP3457" s="38">
        <f t="shared" si="455"/>
        <v>0</v>
      </c>
      <c r="AR3457" s="181"/>
      <c r="AS3457" s="181"/>
      <c r="AT3457" s="181"/>
      <c r="AU3457" s="181"/>
      <c r="AY3457" s="181"/>
      <c r="BB3457" s="181"/>
      <c r="BC3457" s="181"/>
      <c r="BD3457" s="181"/>
      <c r="BE3457" s="181"/>
      <c r="BI3457" s="181"/>
      <c r="BL3457" s="181"/>
      <c r="BM3457" s="181"/>
      <c r="BN3457" s="181"/>
      <c r="BO3457" s="181"/>
      <c r="BS3457" s="181"/>
    </row>
    <row r="3458" spans="41:71">
      <c r="AO3458" s="38">
        <f t="shared" si="454"/>
        <v>0</v>
      </c>
      <c r="AP3458" s="38">
        <f t="shared" si="455"/>
        <v>0</v>
      </c>
      <c r="AR3458" s="181"/>
      <c r="AS3458" s="181"/>
      <c r="AT3458" s="181"/>
      <c r="AU3458" s="181"/>
      <c r="AY3458" s="181"/>
      <c r="BB3458" s="181"/>
      <c r="BC3458" s="181"/>
      <c r="BD3458" s="181"/>
      <c r="BE3458" s="181"/>
      <c r="BI3458" s="181"/>
      <c r="BL3458" s="181"/>
      <c r="BM3458" s="181"/>
      <c r="BN3458" s="181"/>
      <c r="BO3458" s="181"/>
      <c r="BS3458" s="181"/>
    </row>
    <row r="3459" spans="41:71">
      <c r="AO3459" s="38">
        <f t="shared" si="454"/>
        <v>0</v>
      </c>
      <c r="AP3459" s="38">
        <f t="shared" si="455"/>
        <v>0</v>
      </c>
      <c r="AR3459" s="181"/>
      <c r="AS3459" s="181"/>
      <c r="AT3459" s="181"/>
      <c r="AU3459" s="181"/>
      <c r="AY3459" s="181"/>
      <c r="BB3459" s="181"/>
      <c r="BC3459" s="181"/>
      <c r="BD3459" s="181"/>
      <c r="BE3459" s="181"/>
      <c r="BI3459" s="181"/>
      <c r="BL3459" s="181"/>
      <c r="BM3459" s="181"/>
      <c r="BN3459" s="181"/>
      <c r="BO3459" s="181"/>
      <c r="BS3459" s="181"/>
    </row>
    <row r="3460" spans="41:71">
      <c r="AO3460" s="38">
        <f t="shared" si="454"/>
        <v>0</v>
      </c>
      <c r="AP3460" s="38">
        <f t="shared" si="455"/>
        <v>0</v>
      </c>
      <c r="AR3460" s="181"/>
      <c r="AS3460" s="181"/>
      <c r="AT3460" s="181"/>
      <c r="AU3460" s="181"/>
      <c r="AY3460" s="181"/>
      <c r="BB3460" s="181"/>
      <c r="BC3460" s="181"/>
      <c r="BD3460" s="181"/>
      <c r="BE3460" s="181"/>
      <c r="BI3460" s="181"/>
      <c r="BL3460" s="181"/>
      <c r="BM3460" s="181"/>
      <c r="BN3460" s="181"/>
      <c r="BO3460" s="181"/>
      <c r="BS3460" s="181"/>
    </row>
    <row r="3461" spans="41:71">
      <c r="AO3461" s="38">
        <f t="shared" si="454"/>
        <v>0</v>
      </c>
      <c r="AP3461" s="38">
        <f t="shared" si="455"/>
        <v>0</v>
      </c>
      <c r="AR3461" s="181"/>
      <c r="AS3461" s="181"/>
      <c r="AT3461" s="181"/>
      <c r="AU3461" s="181"/>
      <c r="AY3461" s="181"/>
      <c r="BB3461" s="181"/>
      <c r="BC3461" s="181"/>
      <c r="BD3461" s="181"/>
      <c r="BE3461" s="181"/>
      <c r="BI3461" s="181"/>
      <c r="BL3461" s="181"/>
      <c r="BM3461" s="181"/>
      <c r="BN3461" s="181"/>
      <c r="BO3461" s="181"/>
      <c r="BS3461" s="181"/>
    </row>
    <row r="3462" spans="41:71">
      <c r="AO3462" s="38">
        <f t="shared" si="454"/>
        <v>0</v>
      </c>
      <c r="AP3462" s="38">
        <f t="shared" si="455"/>
        <v>0</v>
      </c>
      <c r="AR3462" s="181"/>
      <c r="AS3462" s="181"/>
      <c r="AT3462" s="181"/>
      <c r="AU3462" s="181"/>
      <c r="AY3462" s="181"/>
      <c r="BB3462" s="181"/>
      <c r="BC3462" s="181"/>
      <c r="BD3462" s="181"/>
      <c r="BE3462" s="181"/>
      <c r="BI3462" s="181"/>
      <c r="BL3462" s="181"/>
      <c r="BM3462" s="181"/>
      <c r="BN3462" s="181"/>
      <c r="BO3462" s="181"/>
      <c r="BS3462" s="181"/>
    </row>
    <row r="3463" spans="41:71">
      <c r="AO3463" s="38">
        <f t="shared" si="454"/>
        <v>0</v>
      </c>
      <c r="AP3463" s="38">
        <f t="shared" si="455"/>
        <v>0</v>
      </c>
      <c r="AR3463" s="181"/>
      <c r="AS3463" s="181"/>
      <c r="AT3463" s="181"/>
      <c r="AU3463" s="181"/>
      <c r="AY3463" s="181"/>
      <c r="BB3463" s="181"/>
      <c r="BC3463" s="181"/>
      <c r="BD3463" s="181"/>
      <c r="BE3463" s="181"/>
      <c r="BI3463" s="181"/>
      <c r="BL3463" s="181"/>
      <c r="BM3463" s="181"/>
      <c r="BN3463" s="181"/>
      <c r="BO3463" s="181"/>
      <c r="BS3463" s="181"/>
    </row>
    <row r="3464" spans="41:71">
      <c r="AO3464" s="38">
        <f t="shared" si="454"/>
        <v>0</v>
      </c>
      <c r="AP3464" s="38">
        <f t="shared" si="455"/>
        <v>0</v>
      </c>
      <c r="AR3464" s="181"/>
      <c r="AS3464" s="181"/>
      <c r="AT3464" s="181"/>
      <c r="AU3464" s="181"/>
      <c r="AY3464" s="181"/>
      <c r="BB3464" s="181"/>
      <c r="BC3464" s="181"/>
      <c r="BD3464" s="181"/>
      <c r="BE3464" s="181"/>
      <c r="BI3464" s="181"/>
      <c r="BL3464" s="181"/>
      <c r="BM3464" s="181"/>
      <c r="BN3464" s="181"/>
      <c r="BO3464" s="181"/>
      <c r="BS3464" s="181"/>
    </row>
    <row r="3465" spans="41:71">
      <c r="AO3465" s="38">
        <f t="shared" si="454"/>
        <v>0</v>
      </c>
      <c r="AP3465" s="38">
        <f t="shared" si="455"/>
        <v>0</v>
      </c>
      <c r="AR3465" s="181"/>
      <c r="AS3465" s="181"/>
      <c r="AT3465" s="181"/>
      <c r="AU3465" s="181"/>
      <c r="AY3465" s="181"/>
      <c r="BB3465" s="181"/>
      <c r="BC3465" s="181"/>
      <c r="BD3465" s="181"/>
      <c r="BE3465" s="181"/>
      <c r="BI3465" s="181"/>
      <c r="BL3465" s="181"/>
      <c r="BM3465" s="181"/>
      <c r="BN3465" s="181"/>
      <c r="BO3465" s="181"/>
      <c r="BS3465" s="181"/>
    </row>
    <row r="3466" spans="41:71">
      <c r="AO3466" s="38">
        <f t="shared" si="454"/>
        <v>0</v>
      </c>
      <c r="AP3466" s="38">
        <f t="shared" si="455"/>
        <v>0</v>
      </c>
      <c r="AR3466" s="181"/>
      <c r="AS3466" s="181"/>
      <c r="AT3466" s="181"/>
      <c r="AU3466" s="181"/>
      <c r="AY3466" s="181"/>
      <c r="BB3466" s="181"/>
      <c r="BC3466" s="181"/>
      <c r="BD3466" s="181"/>
      <c r="BE3466" s="181"/>
      <c r="BI3466" s="181"/>
      <c r="BL3466" s="181"/>
      <c r="BM3466" s="181"/>
      <c r="BN3466" s="181"/>
      <c r="BO3466" s="181"/>
      <c r="BS3466" s="181"/>
    </row>
    <row r="3467" spans="41:71">
      <c r="AO3467" s="38">
        <f t="shared" si="454"/>
        <v>0</v>
      </c>
      <c r="AP3467" s="38">
        <f t="shared" si="455"/>
        <v>0</v>
      </c>
      <c r="AR3467" s="181"/>
      <c r="AS3467" s="181"/>
      <c r="AT3467" s="181"/>
      <c r="AU3467" s="181"/>
      <c r="AY3467" s="181"/>
      <c r="BB3467" s="181"/>
      <c r="BC3467" s="181"/>
      <c r="BD3467" s="181"/>
      <c r="BE3467" s="181"/>
      <c r="BI3467" s="181"/>
      <c r="BL3467" s="181"/>
      <c r="BM3467" s="181"/>
      <c r="BN3467" s="181"/>
      <c r="BO3467" s="181"/>
      <c r="BS3467" s="181"/>
    </row>
    <row r="3468" spans="41:71">
      <c r="AO3468" s="38">
        <f t="shared" si="454"/>
        <v>0</v>
      </c>
      <c r="AP3468" s="38">
        <f t="shared" si="455"/>
        <v>0</v>
      </c>
      <c r="AR3468" s="181"/>
      <c r="AS3468" s="181"/>
      <c r="AT3468" s="181"/>
      <c r="AU3468" s="181"/>
      <c r="AY3468" s="181"/>
      <c r="BB3468" s="181"/>
      <c r="BC3468" s="181"/>
      <c r="BD3468" s="181"/>
      <c r="BE3468" s="181"/>
      <c r="BI3468" s="181"/>
      <c r="BL3468" s="181"/>
      <c r="BM3468" s="181"/>
      <c r="BN3468" s="181"/>
      <c r="BO3468" s="181"/>
      <c r="BS3468" s="181"/>
    </row>
    <row r="3469" spans="41:71">
      <c r="AO3469" s="38">
        <f t="shared" si="454"/>
        <v>0</v>
      </c>
      <c r="AP3469" s="38">
        <f t="shared" si="455"/>
        <v>0</v>
      </c>
      <c r="AR3469" s="181"/>
      <c r="AS3469" s="181"/>
      <c r="AT3469" s="181"/>
      <c r="AU3469" s="181"/>
      <c r="AY3469" s="181"/>
      <c r="BB3469" s="181"/>
      <c r="BC3469" s="181"/>
      <c r="BD3469" s="181"/>
      <c r="BE3469" s="181"/>
      <c r="BI3469" s="181"/>
      <c r="BL3469" s="181"/>
      <c r="BM3469" s="181"/>
      <c r="BN3469" s="181"/>
      <c r="BO3469" s="181"/>
      <c r="BS3469" s="181"/>
    </row>
    <row r="3470" spans="41:71">
      <c r="AO3470" s="38">
        <f t="shared" si="454"/>
        <v>0</v>
      </c>
      <c r="AP3470" s="38">
        <f t="shared" si="455"/>
        <v>0</v>
      </c>
      <c r="AR3470" s="181"/>
      <c r="AS3470" s="181"/>
      <c r="AT3470" s="181"/>
      <c r="AU3470" s="181"/>
      <c r="AY3470" s="181"/>
      <c r="BB3470" s="181"/>
      <c r="BC3470" s="181"/>
      <c r="BD3470" s="181"/>
      <c r="BE3470" s="181"/>
      <c r="BI3470" s="181"/>
      <c r="BL3470" s="181"/>
      <c r="BM3470" s="181"/>
      <c r="BN3470" s="181"/>
      <c r="BO3470" s="181"/>
      <c r="BS3470" s="181"/>
    </row>
    <row r="3471" spans="41:71">
      <c r="AO3471" s="38">
        <f t="shared" si="454"/>
        <v>0</v>
      </c>
      <c r="AP3471" s="38">
        <f t="shared" si="455"/>
        <v>0</v>
      </c>
      <c r="AR3471" s="181"/>
      <c r="AS3471" s="181"/>
      <c r="AT3471" s="181"/>
      <c r="AU3471" s="181"/>
      <c r="AY3471" s="181"/>
      <c r="BB3471" s="181"/>
      <c r="BC3471" s="181"/>
      <c r="BD3471" s="181"/>
      <c r="BE3471" s="181"/>
      <c r="BI3471" s="181"/>
      <c r="BL3471" s="181"/>
      <c r="BM3471" s="181"/>
      <c r="BN3471" s="181"/>
      <c r="BO3471" s="181"/>
      <c r="BS3471" s="181"/>
    </row>
    <row r="3472" spans="41:71">
      <c r="AO3472" s="38">
        <f t="shared" si="454"/>
        <v>0</v>
      </c>
      <c r="AP3472" s="38">
        <f t="shared" si="455"/>
        <v>0</v>
      </c>
      <c r="AR3472" s="181"/>
      <c r="AS3472" s="181"/>
      <c r="AT3472" s="181"/>
      <c r="AU3472" s="181"/>
      <c r="AY3472" s="181"/>
      <c r="BB3472" s="181"/>
      <c r="BC3472" s="181"/>
      <c r="BD3472" s="181"/>
      <c r="BE3472" s="181"/>
      <c r="BI3472" s="181"/>
      <c r="BL3472" s="181"/>
      <c r="BM3472" s="181"/>
      <c r="BN3472" s="181"/>
      <c r="BO3472" s="181"/>
      <c r="BS3472" s="181"/>
    </row>
    <row r="3473" spans="41:71">
      <c r="AO3473" s="38">
        <f t="shared" si="454"/>
        <v>0</v>
      </c>
      <c r="AP3473" s="38">
        <f t="shared" si="455"/>
        <v>0</v>
      </c>
      <c r="AR3473" s="181"/>
      <c r="AS3473" s="181"/>
      <c r="AT3473" s="181"/>
      <c r="AU3473" s="181"/>
      <c r="AY3473" s="181"/>
      <c r="BB3473" s="181"/>
      <c r="BC3473" s="181"/>
      <c r="BD3473" s="181"/>
      <c r="BE3473" s="181"/>
      <c r="BI3473" s="181"/>
      <c r="BL3473" s="181"/>
      <c r="BM3473" s="181"/>
      <c r="BN3473" s="181"/>
      <c r="BO3473" s="181"/>
      <c r="BS3473" s="181"/>
    </row>
    <row r="3474" spans="41:71">
      <c r="AO3474" s="38">
        <f t="shared" si="454"/>
        <v>0</v>
      </c>
      <c r="AP3474" s="38">
        <f t="shared" si="455"/>
        <v>0</v>
      </c>
      <c r="AR3474" s="181"/>
      <c r="AS3474" s="181"/>
      <c r="AT3474" s="181"/>
      <c r="AU3474" s="181"/>
      <c r="AY3474" s="181"/>
      <c r="BB3474" s="181"/>
      <c r="BC3474" s="181"/>
      <c r="BD3474" s="181"/>
      <c r="BE3474" s="181"/>
      <c r="BI3474" s="181"/>
      <c r="BL3474" s="181"/>
      <c r="BM3474" s="181"/>
      <c r="BN3474" s="181"/>
      <c r="BO3474" s="181"/>
      <c r="BS3474" s="181"/>
    </row>
    <row r="3475" spans="41:71">
      <c r="AO3475" s="38">
        <f t="shared" si="454"/>
        <v>0</v>
      </c>
      <c r="AP3475" s="38">
        <f t="shared" si="455"/>
        <v>0</v>
      </c>
      <c r="AR3475" s="181"/>
      <c r="AS3475" s="181"/>
      <c r="AT3475" s="181"/>
      <c r="AU3475" s="181"/>
      <c r="AY3475" s="181"/>
      <c r="BB3475" s="181"/>
      <c r="BC3475" s="181"/>
      <c r="BD3475" s="181"/>
      <c r="BE3475" s="181"/>
      <c r="BI3475" s="181"/>
      <c r="BL3475" s="181"/>
      <c r="BM3475" s="181"/>
      <c r="BN3475" s="181"/>
      <c r="BO3475" s="181"/>
      <c r="BS3475" s="181"/>
    </row>
    <row r="3476" spans="41:71">
      <c r="AO3476" s="38">
        <f t="shared" si="454"/>
        <v>0</v>
      </c>
      <c r="AP3476" s="38">
        <f t="shared" si="455"/>
        <v>0</v>
      </c>
      <c r="AR3476" s="181"/>
      <c r="AS3476" s="181"/>
      <c r="AT3476" s="181"/>
      <c r="AU3476" s="181"/>
      <c r="AY3476" s="181"/>
      <c r="BB3476" s="181"/>
      <c r="BC3476" s="181"/>
      <c r="BD3476" s="181"/>
      <c r="BE3476" s="181"/>
      <c r="BI3476" s="181"/>
      <c r="BL3476" s="181"/>
      <c r="BM3476" s="181"/>
      <c r="BN3476" s="181"/>
      <c r="BO3476" s="181"/>
      <c r="BS3476" s="181"/>
    </row>
    <row r="3477" spans="41:71">
      <c r="AO3477" s="38">
        <f t="shared" si="454"/>
        <v>0</v>
      </c>
      <c r="AP3477" s="38">
        <f t="shared" si="455"/>
        <v>0</v>
      </c>
      <c r="AR3477" s="181"/>
      <c r="AS3477" s="181"/>
      <c r="AT3477" s="181"/>
      <c r="AU3477" s="181"/>
      <c r="AY3477" s="181"/>
      <c r="BB3477" s="181"/>
      <c r="BC3477" s="181"/>
      <c r="BD3477" s="181"/>
      <c r="BE3477" s="181"/>
      <c r="BI3477" s="181"/>
      <c r="BL3477" s="181"/>
      <c r="BM3477" s="181"/>
      <c r="BN3477" s="181"/>
      <c r="BO3477" s="181"/>
      <c r="BS3477" s="181"/>
    </row>
    <row r="3478" spans="41:71">
      <c r="AO3478" s="38">
        <f t="shared" si="454"/>
        <v>0</v>
      </c>
      <c r="AP3478" s="38">
        <f t="shared" si="455"/>
        <v>0</v>
      </c>
      <c r="AR3478" s="181"/>
      <c r="AS3478" s="181"/>
      <c r="AT3478" s="181"/>
      <c r="AU3478" s="181"/>
      <c r="AY3478" s="181"/>
      <c r="BB3478" s="181"/>
      <c r="BC3478" s="181"/>
      <c r="BD3478" s="181"/>
      <c r="BE3478" s="181"/>
      <c r="BI3478" s="181"/>
      <c r="BL3478" s="181"/>
      <c r="BM3478" s="181"/>
      <c r="BN3478" s="181"/>
      <c r="BO3478" s="181"/>
      <c r="BS3478" s="181"/>
    </row>
    <row r="3479" spans="41:71">
      <c r="AO3479" s="38">
        <f t="shared" si="454"/>
        <v>0</v>
      </c>
      <c r="AP3479" s="38">
        <f t="shared" si="455"/>
        <v>0</v>
      </c>
      <c r="AR3479" s="181"/>
      <c r="AS3479" s="181"/>
      <c r="AT3479" s="181"/>
      <c r="AU3479" s="181"/>
      <c r="AY3479" s="181"/>
      <c r="BB3479" s="181"/>
      <c r="BC3479" s="181"/>
      <c r="BD3479" s="181"/>
      <c r="BE3479" s="181"/>
      <c r="BI3479" s="181"/>
      <c r="BL3479" s="181"/>
      <c r="BM3479" s="181"/>
      <c r="BN3479" s="181"/>
      <c r="BO3479" s="181"/>
      <c r="BS3479" s="181"/>
    </row>
    <row r="3480" spans="41:71">
      <c r="AO3480" s="38">
        <f t="shared" si="454"/>
        <v>0</v>
      </c>
      <c r="AP3480" s="38">
        <f t="shared" si="455"/>
        <v>0</v>
      </c>
      <c r="AR3480" s="181"/>
      <c r="AS3480" s="181"/>
      <c r="AT3480" s="181"/>
      <c r="AU3480" s="181"/>
      <c r="AY3480" s="181"/>
      <c r="BB3480" s="181"/>
      <c r="BC3480" s="181"/>
      <c r="BD3480" s="181"/>
      <c r="BE3480" s="181"/>
      <c r="BI3480" s="181"/>
      <c r="BL3480" s="181"/>
      <c r="BM3480" s="181"/>
      <c r="BN3480" s="181"/>
      <c r="BO3480" s="181"/>
      <c r="BS3480" s="181"/>
    </row>
    <row r="3481" spans="41:71">
      <c r="AO3481" s="38">
        <f t="shared" si="454"/>
        <v>0</v>
      </c>
      <c r="AP3481" s="38">
        <f t="shared" si="455"/>
        <v>0</v>
      </c>
      <c r="AR3481" s="181"/>
      <c r="AS3481" s="181"/>
      <c r="AT3481" s="181"/>
      <c r="AU3481" s="181"/>
      <c r="AY3481" s="181"/>
      <c r="BB3481" s="181"/>
      <c r="BC3481" s="181"/>
      <c r="BD3481" s="181"/>
      <c r="BE3481" s="181"/>
      <c r="BI3481" s="181"/>
      <c r="BL3481" s="181"/>
      <c r="BM3481" s="181"/>
      <c r="BN3481" s="181"/>
      <c r="BO3481" s="181"/>
      <c r="BS3481" s="181"/>
    </row>
    <row r="3482" spans="41:71">
      <c r="AO3482" s="38">
        <f t="shared" si="454"/>
        <v>0</v>
      </c>
      <c r="AP3482" s="38">
        <f t="shared" si="455"/>
        <v>0</v>
      </c>
      <c r="AR3482" s="181"/>
      <c r="AS3482" s="181"/>
      <c r="AT3482" s="181"/>
      <c r="AU3482" s="181"/>
      <c r="AY3482" s="181"/>
      <c r="BB3482" s="181"/>
      <c r="BC3482" s="181"/>
      <c r="BD3482" s="181"/>
      <c r="BE3482" s="181"/>
      <c r="BI3482" s="181"/>
      <c r="BL3482" s="181"/>
      <c r="BM3482" s="181"/>
      <c r="BN3482" s="181"/>
      <c r="BO3482" s="181"/>
      <c r="BS3482" s="181"/>
    </row>
    <row r="3483" spans="41:71">
      <c r="AO3483" s="38">
        <f t="shared" si="454"/>
        <v>0</v>
      </c>
      <c r="AP3483" s="38">
        <f t="shared" si="455"/>
        <v>0</v>
      </c>
      <c r="AR3483" s="181"/>
      <c r="AS3483" s="181"/>
      <c r="AT3483" s="181"/>
      <c r="AU3483" s="181"/>
      <c r="AY3483" s="181"/>
      <c r="BB3483" s="181"/>
      <c r="BC3483" s="181"/>
      <c r="BD3483" s="181"/>
      <c r="BE3483" s="181"/>
      <c r="BI3483" s="181"/>
      <c r="BL3483" s="181"/>
      <c r="BM3483" s="181"/>
      <c r="BN3483" s="181"/>
      <c r="BO3483" s="181"/>
      <c r="BS3483" s="181"/>
    </row>
    <row r="3484" spans="41:71">
      <c r="AO3484" s="38">
        <f t="shared" si="454"/>
        <v>0</v>
      </c>
      <c r="AP3484" s="38">
        <f t="shared" si="455"/>
        <v>0</v>
      </c>
      <c r="AR3484" s="181"/>
      <c r="AS3484" s="181"/>
      <c r="AT3484" s="181"/>
      <c r="AU3484" s="181"/>
      <c r="AY3484" s="181"/>
      <c r="BB3484" s="181"/>
      <c r="BC3484" s="181"/>
      <c r="BD3484" s="181"/>
      <c r="BE3484" s="181"/>
      <c r="BI3484" s="181"/>
      <c r="BL3484" s="181"/>
      <c r="BM3484" s="181"/>
      <c r="BN3484" s="181"/>
      <c r="BO3484" s="181"/>
      <c r="BS3484" s="181"/>
    </row>
    <row r="3485" spans="41:71">
      <c r="AO3485" s="38">
        <f t="shared" si="454"/>
        <v>0</v>
      </c>
      <c r="AP3485" s="38">
        <f t="shared" si="455"/>
        <v>0</v>
      </c>
      <c r="AR3485" s="181"/>
      <c r="AS3485" s="181"/>
      <c r="AT3485" s="181"/>
      <c r="AU3485" s="181"/>
      <c r="AY3485" s="181"/>
      <c r="BB3485" s="181"/>
      <c r="BC3485" s="181"/>
      <c r="BD3485" s="181"/>
      <c r="BE3485" s="181"/>
      <c r="BI3485" s="181"/>
      <c r="BL3485" s="181"/>
      <c r="BM3485" s="181"/>
      <c r="BN3485" s="181"/>
      <c r="BO3485" s="181"/>
      <c r="BS3485" s="181"/>
    </row>
    <row r="3486" spans="41:71">
      <c r="AO3486" s="38">
        <f t="shared" si="454"/>
        <v>0</v>
      </c>
      <c r="AP3486" s="38">
        <f t="shared" si="455"/>
        <v>0</v>
      </c>
      <c r="AR3486" s="181"/>
      <c r="AS3486" s="181"/>
      <c r="AT3486" s="181"/>
      <c r="AU3486" s="181"/>
      <c r="AY3486" s="181"/>
      <c r="BB3486" s="181"/>
      <c r="BC3486" s="181"/>
      <c r="BD3486" s="181"/>
      <c r="BE3486" s="181"/>
      <c r="BI3486" s="181"/>
      <c r="BL3486" s="181"/>
      <c r="BM3486" s="181"/>
      <c r="BN3486" s="181"/>
      <c r="BO3486" s="181"/>
      <c r="BS3486" s="181"/>
    </row>
    <row r="3487" spans="41:71">
      <c r="AO3487" s="38">
        <f t="shared" si="454"/>
        <v>0</v>
      </c>
      <c r="AP3487" s="38">
        <f t="shared" si="455"/>
        <v>0</v>
      </c>
      <c r="AR3487" s="181"/>
      <c r="AS3487" s="181"/>
      <c r="AT3487" s="181"/>
      <c r="AU3487" s="181"/>
      <c r="AY3487" s="181"/>
      <c r="BB3487" s="181"/>
      <c r="BC3487" s="181"/>
      <c r="BD3487" s="181"/>
      <c r="BE3487" s="181"/>
      <c r="BI3487" s="181"/>
      <c r="BL3487" s="181"/>
      <c r="BM3487" s="181"/>
      <c r="BN3487" s="181"/>
      <c r="BO3487" s="181"/>
      <c r="BS3487" s="181"/>
    </row>
    <row r="3488" spans="41:71">
      <c r="AO3488" s="38">
        <f t="shared" si="454"/>
        <v>0</v>
      </c>
      <c r="AP3488" s="38">
        <f t="shared" si="455"/>
        <v>0</v>
      </c>
      <c r="AR3488" s="181"/>
      <c r="AS3488" s="181"/>
      <c r="AT3488" s="181"/>
      <c r="AU3488" s="181"/>
      <c r="AY3488" s="181"/>
      <c r="BB3488" s="181"/>
      <c r="BC3488" s="181"/>
      <c r="BD3488" s="181"/>
      <c r="BE3488" s="181"/>
      <c r="BI3488" s="181"/>
      <c r="BL3488" s="181"/>
      <c r="BM3488" s="181"/>
      <c r="BN3488" s="181"/>
      <c r="BO3488" s="181"/>
      <c r="BS3488" s="181"/>
    </row>
    <row r="3489" spans="41:71">
      <c r="AO3489" s="38">
        <f t="shared" si="454"/>
        <v>0</v>
      </c>
      <c r="AP3489" s="38">
        <f t="shared" si="455"/>
        <v>0</v>
      </c>
      <c r="AR3489" s="181"/>
      <c r="AS3489" s="181"/>
      <c r="AT3489" s="181"/>
      <c r="AU3489" s="181"/>
      <c r="AY3489" s="181"/>
      <c r="BB3489" s="181"/>
      <c r="BC3489" s="181"/>
      <c r="BD3489" s="181"/>
      <c r="BE3489" s="181"/>
      <c r="BI3489" s="181"/>
      <c r="BL3489" s="181"/>
      <c r="BM3489" s="181"/>
      <c r="BN3489" s="181"/>
      <c r="BO3489" s="181"/>
      <c r="BS3489" s="181"/>
    </row>
    <row r="3490" spans="41:71">
      <c r="AO3490" s="38">
        <f t="shared" si="454"/>
        <v>0</v>
      </c>
      <c r="AP3490" s="38">
        <f t="shared" si="455"/>
        <v>0</v>
      </c>
      <c r="AR3490" s="181"/>
      <c r="AS3490" s="181"/>
      <c r="AT3490" s="181"/>
      <c r="AU3490" s="181"/>
      <c r="AY3490" s="181"/>
      <c r="BB3490" s="181"/>
      <c r="BC3490" s="181"/>
      <c r="BD3490" s="181"/>
      <c r="BE3490" s="181"/>
      <c r="BI3490" s="181"/>
      <c r="BL3490" s="181"/>
      <c r="BM3490" s="181"/>
      <c r="BN3490" s="181"/>
      <c r="BO3490" s="181"/>
      <c r="BS3490" s="181"/>
    </row>
    <row r="3491" spans="41:71">
      <c r="AO3491" s="38">
        <f t="shared" si="454"/>
        <v>0</v>
      </c>
      <c r="AP3491" s="38">
        <f t="shared" si="455"/>
        <v>0</v>
      </c>
      <c r="AR3491" s="181"/>
      <c r="AS3491" s="181"/>
      <c r="AT3491" s="181"/>
      <c r="AU3491" s="181"/>
      <c r="AY3491" s="181"/>
      <c r="BB3491" s="181"/>
      <c r="BC3491" s="181"/>
      <c r="BD3491" s="181"/>
      <c r="BE3491" s="181"/>
      <c r="BI3491" s="181"/>
      <c r="BL3491" s="181"/>
      <c r="BM3491" s="181"/>
      <c r="BN3491" s="181"/>
      <c r="BO3491" s="181"/>
      <c r="BS3491" s="181"/>
    </row>
    <row r="3492" spans="41:71">
      <c r="AO3492" s="38">
        <f t="shared" si="454"/>
        <v>0</v>
      </c>
      <c r="AP3492" s="38">
        <f t="shared" si="455"/>
        <v>0</v>
      </c>
      <c r="AR3492" s="181"/>
      <c r="AS3492" s="181"/>
      <c r="AT3492" s="181"/>
      <c r="AU3492" s="181"/>
      <c r="AY3492" s="181"/>
      <c r="BB3492" s="181"/>
      <c r="BC3492" s="181"/>
      <c r="BD3492" s="181"/>
      <c r="BE3492" s="181"/>
      <c r="BI3492" s="181"/>
      <c r="BL3492" s="181"/>
      <c r="BM3492" s="181"/>
      <c r="BN3492" s="181"/>
      <c r="BO3492" s="181"/>
      <c r="BS3492" s="181"/>
    </row>
    <row r="3493" spans="41:71">
      <c r="AO3493" s="38">
        <f t="shared" si="454"/>
        <v>0</v>
      </c>
      <c r="AP3493" s="38">
        <f t="shared" si="455"/>
        <v>0</v>
      </c>
      <c r="AR3493" s="181"/>
      <c r="AS3493" s="181"/>
      <c r="AT3493" s="181"/>
      <c r="AU3493" s="181"/>
      <c r="AY3493" s="181"/>
      <c r="BB3493" s="181"/>
      <c r="BC3493" s="181"/>
      <c r="BD3493" s="181"/>
      <c r="BE3493" s="181"/>
      <c r="BI3493" s="181"/>
      <c r="BL3493" s="181"/>
      <c r="BM3493" s="181"/>
      <c r="BN3493" s="181"/>
      <c r="BO3493" s="181"/>
      <c r="BS3493" s="181"/>
    </row>
    <row r="3494" spans="41:71">
      <c r="AO3494" s="38">
        <f t="shared" si="454"/>
        <v>0</v>
      </c>
      <c r="AP3494" s="38">
        <f t="shared" si="455"/>
        <v>0</v>
      </c>
      <c r="AR3494" s="181"/>
      <c r="AS3494" s="181"/>
      <c r="AT3494" s="181"/>
      <c r="AU3494" s="181"/>
      <c r="AY3494" s="181"/>
      <c r="BB3494" s="181"/>
      <c r="BC3494" s="181"/>
      <c r="BD3494" s="181"/>
      <c r="BE3494" s="181"/>
      <c r="BI3494" s="181"/>
      <c r="BL3494" s="181"/>
      <c r="BM3494" s="181"/>
      <c r="BN3494" s="181"/>
      <c r="BO3494" s="181"/>
      <c r="BS3494" s="181"/>
    </row>
    <row r="3495" spans="41:71">
      <c r="AO3495" s="38">
        <f t="shared" si="454"/>
        <v>0</v>
      </c>
      <c r="AP3495" s="38">
        <f t="shared" si="455"/>
        <v>0</v>
      </c>
      <c r="AR3495" s="181"/>
      <c r="AS3495" s="181"/>
      <c r="AT3495" s="181"/>
      <c r="AU3495" s="181"/>
      <c r="AY3495" s="181"/>
      <c r="BB3495" s="181"/>
      <c r="BC3495" s="181"/>
      <c r="BD3495" s="181"/>
      <c r="BE3495" s="181"/>
      <c r="BI3495" s="181"/>
      <c r="BL3495" s="181"/>
      <c r="BM3495" s="181"/>
      <c r="BN3495" s="181"/>
      <c r="BO3495" s="181"/>
      <c r="BS3495" s="181"/>
    </row>
    <row r="3496" spans="41:71">
      <c r="AO3496" s="38">
        <f t="shared" si="454"/>
        <v>0</v>
      </c>
      <c r="AP3496" s="38">
        <f t="shared" si="455"/>
        <v>0</v>
      </c>
      <c r="AR3496" s="181"/>
      <c r="AS3496" s="181"/>
      <c r="AT3496" s="181"/>
      <c r="AU3496" s="181"/>
      <c r="AY3496" s="181"/>
      <c r="BB3496" s="181"/>
      <c r="BC3496" s="181"/>
      <c r="BD3496" s="181"/>
      <c r="BE3496" s="181"/>
      <c r="BI3496" s="181"/>
      <c r="BL3496" s="181"/>
      <c r="BM3496" s="181"/>
      <c r="BN3496" s="181"/>
      <c r="BO3496" s="181"/>
      <c r="BS3496" s="181"/>
    </row>
    <row r="3497" spans="41:71">
      <c r="AO3497" s="38">
        <f t="shared" si="454"/>
        <v>0</v>
      </c>
      <c r="AP3497" s="38">
        <f t="shared" si="455"/>
        <v>0</v>
      </c>
      <c r="AR3497" s="181"/>
      <c r="AS3497" s="181"/>
      <c r="AT3497" s="181"/>
      <c r="AU3497" s="181"/>
      <c r="AY3497" s="181"/>
      <c r="BB3497" s="181"/>
      <c r="BC3497" s="181"/>
      <c r="BD3497" s="181"/>
      <c r="BE3497" s="181"/>
      <c r="BI3497" s="181"/>
      <c r="BL3497" s="181"/>
      <c r="BM3497" s="181"/>
      <c r="BN3497" s="181"/>
      <c r="BO3497" s="181"/>
      <c r="BS3497" s="181"/>
    </row>
    <row r="3498" spans="41:71">
      <c r="AO3498" s="38">
        <f t="shared" ref="AO3498:AO3561" si="456">B3499+1-1</f>
        <v>0</v>
      </c>
      <c r="AP3498" s="38">
        <f t="shared" ref="AP3498:AP3561" si="457">A3499</f>
        <v>0</v>
      </c>
      <c r="AR3498" s="181"/>
      <c r="AS3498" s="181"/>
      <c r="AT3498" s="181"/>
      <c r="AU3498" s="181"/>
      <c r="AY3498" s="181"/>
      <c r="BB3498" s="181"/>
      <c r="BC3498" s="181"/>
      <c r="BD3498" s="181"/>
      <c r="BE3498" s="181"/>
      <c r="BI3498" s="181"/>
      <c r="BL3498" s="181"/>
      <c r="BM3498" s="181"/>
      <c r="BN3498" s="181"/>
      <c r="BO3498" s="181"/>
      <c r="BS3498" s="181"/>
    </row>
    <row r="3499" spans="41:71">
      <c r="AO3499" s="38">
        <f t="shared" si="456"/>
        <v>0</v>
      </c>
      <c r="AP3499" s="38">
        <f t="shared" si="457"/>
        <v>0</v>
      </c>
      <c r="AR3499" s="181"/>
      <c r="AS3499" s="181"/>
      <c r="AT3499" s="181"/>
      <c r="AU3499" s="181"/>
      <c r="AY3499" s="181"/>
      <c r="BB3499" s="181"/>
      <c r="BC3499" s="181"/>
      <c r="BD3499" s="181"/>
      <c r="BE3499" s="181"/>
      <c r="BI3499" s="181"/>
      <c r="BL3499" s="181"/>
      <c r="BM3499" s="181"/>
      <c r="BN3499" s="181"/>
      <c r="BO3499" s="181"/>
      <c r="BS3499" s="181"/>
    </row>
    <row r="3500" spans="41:71">
      <c r="AO3500" s="38">
        <f t="shared" si="456"/>
        <v>0</v>
      </c>
      <c r="AP3500" s="38">
        <f t="shared" si="457"/>
        <v>0</v>
      </c>
      <c r="AR3500" s="181"/>
      <c r="AS3500" s="181"/>
      <c r="AT3500" s="181"/>
      <c r="AU3500" s="181"/>
      <c r="AY3500" s="181"/>
      <c r="BB3500" s="181"/>
      <c r="BC3500" s="181"/>
      <c r="BD3500" s="181"/>
      <c r="BE3500" s="181"/>
      <c r="BI3500" s="181"/>
      <c r="BL3500" s="181"/>
      <c r="BM3500" s="181"/>
      <c r="BN3500" s="181"/>
      <c r="BO3500" s="181"/>
      <c r="BS3500" s="181"/>
    </row>
    <row r="3501" spans="41:71">
      <c r="AO3501" s="38">
        <f t="shared" si="456"/>
        <v>0</v>
      </c>
      <c r="AP3501" s="38">
        <f t="shared" si="457"/>
        <v>0</v>
      </c>
      <c r="AR3501" s="181"/>
      <c r="AS3501" s="181"/>
      <c r="AT3501" s="181"/>
      <c r="AU3501" s="181"/>
      <c r="AY3501" s="181"/>
      <c r="BB3501" s="181"/>
      <c r="BC3501" s="181"/>
      <c r="BD3501" s="181"/>
      <c r="BE3501" s="181"/>
      <c r="BI3501" s="181"/>
      <c r="BL3501" s="181"/>
      <c r="BM3501" s="181"/>
      <c r="BN3501" s="181"/>
      <c r="BO3501" s="181"/>
      <c r="BS3501" s="181"/>
    </row>
    <row r="3502" spans="41:71">
      <c r="AO3502" s="38">
        <f t="shared" si="456"/>
        <v>0</v>
      </c>
      <c r="AP3502" s="38">
        <f t="shared" si="457"/>
        <v>0</v>
      </c>
      <c r="AR3502" s="181"/>
      <c r="AS3502" s="181"/>
      <c r="AT3502" s="181"/>
      <c r="AU3502" s="181"/>
      <c r="AY3502" s="181"/>
      <c r="BB3502" s="181"/>
      <c r="BC3502" s="181"/>
      <c r="BD3502" s="181"/>
      <c r="BE3502" s="181"/>
      <c r="BI3502" s="181"/>
      <c r="BL3502" s="181"/>
      <c r="BM3502" s="181"/>
      <c r="BN3502" s="181"/>
      <c r="BO3502" s="181"/>
      <c r="BS3502" s="181"/>
    </row>
    <row r="3503" spans="41:71">
      <c r="AO3503" s="38">
        <f t="shared" si="456"/>
        <v>0</v>
      </c>
      <c r="AP3503" s="38">
        <f t="shared" si="457"/>
        <v>0</v>
      </c>
      <c r="AR3503" s="181"/>
      <c r="AS3503" s="181"/>
      <c r="AT3503" s="181"/>
      <c r="AU3503" s="181"/>
      <c r="AY3503" s="181"/>
      <c r="BB3503" s="181"/>
      <c r="BC3503" s="181"/>
      <c r="BD3503" s="181"/>
      <c r="BE3503" s="181"/>
      <c r="BI3503" s="181"/>
      <c r="BL3503" s="181"/>
      <c r="BM3503" s="181"/>
      <c r="BN3503" s="181"/>
      <c r="BO3503" s="181"/>
      <c r="BS3503" s="181"/>
    </row>
    <row r="3504" spans="41:71">
      <c r="AO3504" s="38">
        <f t="shared" si="456"/>
        <v>0</v>
      </c>
      <c r="AP3504" s="38">
        <f t="shared" si="457"/>
        <v>0</v>
      </c>
      <c r="AR3504" s="181"/>
      <c r="AS3504" s="181"/>
      <c r="AT3504" s="181"/>
      <c r="AU3504" s="181"/>
      <c r="AY3504" s="181"/>
      <c r="BB3504" s="181"/>
      <c r="BC3504" s="181"/>
      <c r="BD3504" s="181"/>
      <c r="BE3504" s="181"/>
      <c r="BI3504" s="181"/>
      <c r="BL3504" s="181"/>
      <c r="BM3504" s="181"/>
      <c r="BN3504" s="181"/>
      <c r="BO3504" s="181"/>
      <c r="BS3504" s="181"/>
    </row>
    <row r="3505" spans="41:71">
      <c r="AO3505" s="38">
        <f t="shared" si="456"/>
        <v>0</v>
      </c>
      <c r="AP3505" s="38">
        <f t="shared" si="457"/>
        <v>0</v>
      </c>
      <c r="AR3505" s="181"/>
      <c r="AS3505" s="181"/>
      <c r="AT3505" s="181"/>
      <c r="AU3505" s="181"/>
      <c r="AY3505" s="181"/>
      <c r="BB3505" s="181"/>
      <c r="BC3505" s="181"/>
      <c r="BD3505" s="181"/>
      <c r="BE3505" s="181"/>
      <c r="BI3505" s="181"/>
      <c r="BL3505" s="181"/>
      <c r="BM3505" s="181"/>
      <c r="BN3505" s="181"/>
      <c r="BO3505" s="181"/>
      <c r="BS3505" s="181"/>
    </row>
    <row r="3506" spans="41:71">
      <c r="AO3506" s="38">
        <f t="shared" si="456"/>
        <v>0</v>
      </c>
      <c r="AP3506" s="38">
        <f t="shared" si="457"/>
        <v>0</v>
      </c>
      <c r="AR3506" s="181"/>
      <c r="AS3506" s="181"/>
      <c r="AT3506" s="181"/>
      <c r="AU3506" s="181"/>
      <c r="AY3506" s="181"/>
      <c r="BB3506" s="181"/>
      <c r="BC3506" s="181"/>
      <c r="BD3506" s="181"/>
      <c r="BE3506" s="181"/>
      <c r="BI3506" s="181"/>
      <c r="BL3506" s="181"/>
      <c r="BM3506" s="181"/>
      <c r="BN3506" s="181"/>
      <c r="BO3506" s="181"/>
      <c r="BS3506" s="181"/>
    </row>
    <row r="3507" spans="41:71">
      <c r="AO3507" s="38">
        <f t="shared" si="456"/>
        <v>0</v>
      </c>
      <c r="AP3507" s="38">
        <f t="shared" si="457"/>
        <v>0</v>
      </c>
      <c r="AR3507" s="181"/>
      <c r="AS3507" s="181"/>
      <c r="AT3507" s="181"/>
      <c r="AU3507" s="181"/>
      <c r="AY3507" s="181"/>
      <c r="BB3507" s="181"/>
      <c r="BC3507" s="181"/>
      <c r="BD3507" s="181"/>
      <c r="BE3507" s="181"/>
      <c r="BI3507" s="181"/>
      <c r="BL3507" s="181"/>
      <c r="BM3507" s="181"/>
      <c r="BN3507" s="181"/>
      <c r="BO3507" s="181"/>
      <c r="BS3507" s="181"/>
    </row>
    <row r="3508" spans="41:71">
      <c r="AO3508" s="38">
        <f t="shared" si="456"/>
        <v>0</v>
      </c>
      <c r="AP3508" s="38">
        <f t="shared" si="457"/>
        <v>0</v>
      </c>
      <c r="AR3508" s="181"/>
      <c r="AS3508" s="181"/>
      <c r="AT3508" s="181"/>
      <c r="AU3508" s="181"/>
      <c r="AY3508" s="181"/>
      <c r="BB3508" s="181"/>
      <c r="BC3508" s="181"/>
      <c r="BD3508" s="181"/>
      <c r="BE3508" s="181"/>
      <c r="BI3508" s="181"/>
      <c r="BL3508" s="181"/>
      <c r="BM3508" s="181"/>
      <c r="BN3508" s="181"/>
      <c r="BO3508" s="181"/>
      <c r="BS3508" s="181"/>
    </row>
    <row r="3509" spans="41:71">
      <c r="AO3509" s="38">
        <f t="shared" si="456"/>
        <v>0</v>
      </c>
      <c r="AP3509" s="38">
        <f t="shared" si="457"/>
        <v>0</v>
      </c>
      <c r="AR3509" s="181"/>
      <c r="AS3509" s="181"/>
      <c r="AT3509" s="181"/>
      <c r="AU3509" s="181"/>
      <c r="AY3509" s="181"/>
      <c r="BB3509" s="181"/>
      <c r="BC3509" s="181"/>
      <c r="BD3509" s="181"/>
      <c r="BE3509" s="181"/>
      <c r="BI3509" s="181"/>
      <c r="BL3509" s="181"/>
      <c r="BM3509" s="181"/>
      <c r="BN3509" s="181"/>
      <c r="BO3509" s="181"/>
      <c r="BS3509" s="181"/>
    </row>
    <row r="3510" spans="41:71">
      <c r="AO3510" s="38">
        <f t="shared" si="456"/>
        <v>0</v>
      </c>
      <c r="AP3510" s="38">
        <f t="shared" si="457"/>
        <v>0</v>
      </c>
      <c r="AR3510" s="181"/>
      <c r="AS3510" s="181"/>
      <c r="AT3510" s="181"/>
      <c r="AU3510" s="181"/>
      <c r="AY3510" s="181"/>
      <c r="BB3510" s="181"/>
      <c r="BC3510" s="181"/>
      <c r="BD3510" s="181"/>
      <c r="BE3510" s="181"/>
      <c r="BI3510" s="181"/>
      <c r="BL3510" s="181"/>
      <c r="BM3510" s="181"/>
      <c r="BN3510" s="181"/>
      <c r="BO3510" s="181"/>
      <c r="BS3510" s="181"/>
    </row>
    <row r="3511" spans="41:71">
      <c r="AO3511" s="38">
        <f t="shared" si="456"/>
        <v>0</v>
      </c>
      <c r="AP3511" s="38">
        <f t="shared" si="457"/>
        <v>0</v>
      </c>
      <c r="AR3511" s="181"/>
      <c r="AS3511" s="181"/>
      <c r="AT3511" s="181"/>
      <c r="AU3511" s="181"/>
      <c r="AY3511" s="181"/>
      <c r="BB3511" s="181"/>
      <c r="BC3511" s="181"/>
      <c r="BD3511" s="181"/>
      <c r="BE3511" s="181"/>
      <c r="BI3511" s="181"/>
      <c r="BL3511" s="181"/>
      <c r="BM3511" s="181"/>
      <c r="BN3511" s="181"/>
      <c r="BO3511" s="181"/>
      <c r="BS3511" s="181"/>
    </row>
    <row r="3512" spans="41:71">
      <c r="AO3512" s="38">
        <f t="shared" si="456"/>
        <v>0</v>
      </c>
      <c r="AP3512" s="38">
        <f t="shared" si="457"/>
        <v>0</v>
      </c>
      <c r="AR3512" s="181"/>
      <c r="AS3512" s="181"/>
      <c r="AT3512" s="181"/>
      <c r="AU3512" s="181"/>
      <c r="AY3512" s="181"/>
      <c r="BB3512" s="181"/>
      <c r="BC3512" s="181"/>
      <c r="BD3512" s="181"/>
      <c r="BE3512" s="181"/>
      <c r="BI3512" s="181"/>
      <c r="BL3512" s="181"/>
      <c r="BM3512" s="181"/>
      <c r="BN3512" s="181"/>
      <c r="BO3512" s="181"/>
      <c r="BS3512" s="181"/>
    </row>
    <row r="3513" spans="41:71">
      <c r="AO3513" s="38">
        <f t="shared" si="456"/>
        <v>0</v>
      </c>
      <c r="AP3513" s="38">
        <f t="shared" si="457"/>
        <v>0</v>
      </c>
      <c r="AR3513" s="181"/>
      <c r="AS3513" s="181"/>
      <c r="AT3513" s="181"/>
      <c r="AU3513" s="181"/>
      <c r="AY3513" s="181"/>
      <c r="BB3513" s="181"/>
      <c r="BC3513" s="181"/>
      <c r="BD3513" s="181"/>
      <c r="BE3513" s="181"/>
      <c r="BI3513" s="181"/>
      <c r="BL3513" s="181"/>
      <c r="BM3513" s="181"/>
      <c r="BN3513" s="181"/>
      <c r="BO3513" s="181"/>
      <c r="BS3513" s="181"/>
    </row>
    <row r="3514" spans="41:71">
      <c r="AO3514" s="38">
        <f t="shared" si="456"/>
        <v>0</v>
      </c>
      <c r="AP3514" s="38">
        <f t="shared" si="457"/>
        <v>0</v>
      </c>
      <c r="AR3514" s="181"/>
      <c r="AS3514" s="181"/>
      <c r="AT3514" s="181"/>
      <c r="AU3514" s="181"/>
      <c r="AY3514" s="181"/>
      <c r="BB3514" s="181"/>
      <c r="BC3514" s="181"/>
      <c r="BD3514" s="181"/>
      <c r="BE3514" s="181"/>
      <c r="BI3514" s="181"/>
      <c r="BL3514" s="181"/>
      <c r="BM3514" s="181"/>
      <c r="BN3514" s="181"/>
      <c r="BO3514" s="181"/>
      <c r="BS3514" s="181"/>
    </row>
    <row r="3515" spans="41:71">
      <c r="AO3515" s="38">
        <f t="shared" si="456"/>
        <v>0</v>
      </c>
      <c r="AP3515" s="38">
        <f t="shared" si="457"/>
        <v>0</v>
      </c>
      <c r="AR3515" s="181"/>
      <c r="AS3515" s="181"/>
      <c r="AT3515" s="181"/>
      <c r="AU3515" s="181"/>
      <c r="AY3515" s="181"/>
      <c r="BB3515" s="181"/>
      <c r="BC3515" s="181"/>
      <c r="BD3515" s="181"/>
      <c r="BE3515" s="181"/>
      <c r="BI3515" s="181"/>
      <c r="BL3515" s="181"/>
      <c r="BM3515" s="181"/>
      <c r="BN3515" s="181"/>
      <c r="BO3515" s="181"/>
      <c r="BS3515" s="181"/>
    </row>
    <row r="3516" spans="41:71">
      <c r="AO3516" s="38">
        <f t="shared" si="456"/>
        <v>0</v>
      </c>
      <c r="AP3516" s="38">
        <f t="shared" si="457"/>
        <v>0</v>
      </c>
      <c r="AR3516" s="181"/>
      <c r="AS3516" s="181"/>
      <c r="AT3516" s="181"/>
      <c r="AU3516" s="181"/>
      <c r="AY3516" s="181"/>
      <c r="BB3516" s="181"/>
      <c r="BC3516" s="181"/>
      <c r="BD3516" s="181"/>
      <c r="BE3516" s="181"/>
      <c r="BI3516" s="181"/>
      <c r="BL3516" s="181"/>
      <c r="BM3516" s="181"/>
      <c r="BN3516" s="181"/>
      <c r="BO3516" s="181"/>
      <c r="BS3516" s="181"/>
    </row>
    <row r="3517" spans="41:71">
      <c r="AO3517" s="38">
        <f t="shared" si="456"/>
        <v>0</v>
      </c>
      <c r="AP3517" s="38">
        <f t="shared" si="457"/>
        <v>0</v>
      </c>
      <c r="AR3517" s="181"/>
      <c r="AS3517" s="181"/>
      <c r="AT3517" s="181"/>
      <c r="AU3517" s="181"/>
      <c r="AY3517" s="181"/>
      <c r="BB3517" s="181"/>
      <c r="BC3517" s="181"/>
      <c r="BD3517" s="181"/>
      <c r="BE3517" s="181"/>
      <c r="BI3517" s="181"/>
      <c r="BL3517" s="181"/>
      <c r="BM3517" s="181"/>
      <c r="BN3517" s="181"/>
      <c r="BO3517" s="181"/>
      <c r="BS3517" s="181"/>
    </row>
    <row r="3518" spans="41:71">
      <c r="AO3518" s="38">
        <f t="shared" si="456"/>
        <v>0</v>
      </c>
      <c r="AP3518" s="38">
        <f t="shared" si="457"/>
        <v>0</v>
      </c>
      <c r="AR3518" s="181"/>
      <c r="AS3518" s="181"/>
      <c r="AT3518" s="181"/>
      <c r="AU3518" s="181"/>
      <c r="AY3518" s="181"/>
      <c r="BB3518" s="181"/>
      <c r="BC3518" s="181"/>
      <c r="BD3518" s="181"/>
      <c r="BE3518" s="181"/>
      <c r="BI3518" s="181"/>
      <c r="BL3518" s="181"/>
      <c r="BM3518" s="181"/>
      <c r="BN3518" s="181"/>
      <c r="BO3518" s="181"/>
      <c r="BS3518" s="181"/>
    </row>
    <row r="3519" spans="41:71">
      <c r="AO3519" s="38">
        <f t="shared" si="456"/>
        <v>0</v>
      </c>
      <c r="AP3519" s="38">
        <f t="shared" si="457"/>
        <v>0</v>
      </c>
      <c r="AR3519" s="181"/>
      <c r="AS3519" s="181"/>
      <c r="AT3519" s="181"/>
      <c r="AU3519" s="181"/>
      <c r="AY3519" s="181"/>
      <c r="BB3519" s="181"/>
      <c r="BC3519" s="181"/>
      <c r="BD3519" s="181"/>
      <c r="BE3519" s="181"/>
      <c r="BI3519" s="181"/>
      <c r="BL3519" s="181"/>
      <c r="BM3519" s="181"/>
      <c r="BN3519" s="181"/>
      <c r="BO3519" s="181"/>
      <c r="BS3519" s="181"/>
    </row>
    <row r="3520" spans="41:71">
      <c r="AO3520" s="38">
        <f t="shared" si="456"/>
        <v>0</v>
      </c>
      <c r="AP3520" s="38">
        <f t="shared" si="457"/>
        <v>0</v>
      </c>
      <c r="AR3520" s="181"/>
      <c r="AS3520" s="181"/>
      <c r="AT3520" s="181"/>
      <c r="AU3520" s="181"/>
      <c r="AY3520" s="181"/>
      <c r="BB3520" s="181"/>
      <c r="BC3520" s="181"/>
      <c r="BD3520" s="181"/>
      <c r="BE3520" s="181"/>
      <c r="BI3520" s="181"/>
      <c r="BL3520" s="181"/>
      <c r="BM3520" s="181"/>
      <c r="BN3520" s="181"/>
      <c r="BO3520" s="181"/>
      <c r="BS3520" s="181"/>
    </row>
    <row r="3521" spans="41:71">
      <c r="AO3521" s="38">
        <f t="shared" si="456"/>
        <v>0</v>
      </c>
      <c r="AP3521" s="38">
        <f t="shared" si="457"/>
        <v>0</v>
      </c>
      <c r="AR3521" s="181"/>
      <c r="AS3521" s="181"/>
      <c r="AT3521" s="181"/>
      <c r="AU3521" s="181"/>
      <c r="AY3521" s="181"/>
      <c r="BB3521" s="181"/>
      <c r="BC3521" s="181"/>
      <c r="BD3521" s="181"/>
      <c r="BE3521" s="181"/>
      <c r="BI3521" s="181"/>
      <c r="BL3521" s="181"/>
      <c r="BM3521" s="181"/>
      <c r="BN3521" s="181"/>
      <c r="BO3521" s="181"/>
      <c r="BS3521" s="181"/>
    </row>
    <row r="3522" spans="41:71">
      <c r="AO3522" s="38">
        <f t="shared" si="456"/>
        <v>0</v>
      </c>
      <c r="AP3522" s="38">
        <f t="shared" si="457"/>
        <v>0</v>
      </c>
      <c r="AR3522" s="181"/>
      <c r="AS3522" s="181"/>
      <c r="AT3522" s="181"/>
      <c r="AU3522" s="181"/>
      <c r="AY3522" s="181"/>
      <c r="BB3522" s="181"/>
      <c r="BC3522" s="181"/>
      <c r="BD3522" s="181"/>
      <c r="BE3522" s="181"/>
      <c r="BI3522" s="181"/>
      <c r="BL3522" s="181"/>
      <c r="BM3522" s="181"/>
      <c r="BN3522" s="181"/>
      <c r="BO3522" s="181"/>
      <c r="BS3522" s="181"/>
    </row>
    <row r="3523" spans="41:71">
      <c r="AO3523" s="38">
        <f t="shared" si="456"/>
        <v>0</v>
      </c>
      <c r="AP3523" s="38">
        <f t="shared" si="457"/>
        <v>0</v>
      </c>
      <c r="AR3523" s="181"/>
      <c r="AS3523" s="181"/>
      <c r="AT3523" s="181"/>
      <c r="AU3523" s="181"/>
      <c r="AY3523" s="181"/>
      <c r="BB3523" s="181"/>
      <c r="BC3523" s="181"/>
      <c r="BD3523" s="181"/>
      <c r="BE3523" s="181"/>
      <c r="BI3523" s="181"/>
      <c r="BL3523" s="181"/>
      <c r="BM3523" s="181"/>
      <c r="BN3523" s="181"/>
      <c r="BO3523" s="181"/>
      <c r="BS3523" s="181"/>
    </row>
    <row r="3524" spans="41:71">
      <c r="AO3524" s="38">
        <f t="shared" si="456"/>
        <v>0</v>
      </c>
      <c r="AP3524" s="38">
        <f t="shared" si="457"/>
        <v>0</v>
      </c>
      <c r="AR3524" s="181"/>
      <c r="AS3524" s="181"/>
      <c r="AT3524" s="181"/>
      <c r="AU3524" s="181"/>
      <c r="AY3524" s="181"/>
      <c r="BB3524" s="181"/>
      <c r="BC3524" s="181"/>
      <c r="BD3524" s="181"/>
      <c r="BE3524" s="181"/>
      <c r="BI3524" s="181"/>
      <c r="BL3524" s="181"/>
      <c r="BM3524" s="181"/>
      <c r="BN3524" s="181"/>
      <c r="BO3524" s="181"/>
      <c r="BS3524" s="181"/>
    </row>
    <row r="3525" spans="41:71">
      <c r="AO3525" s="38">
        <f t="shared" si="456"/>
        <v>0</v>
      </c>
      <c r="AP3525" s="38">
        <f t="shared" si="457"/>
        <v>0</v>
      </c>
      <c r="AR3525" s="181"/>
      <c r="AS3525" s="181"/>
      <c r="AT3525" s="181"/>
      <c r="AU3525" s="181"/>
      <c r="AY3525" s="181"/>
      <c r="BB3525" s="181"/>
      <c r="BC3525" s="181"/>
      <c r="BD3525" s="181"/>
      <c r="BE3525" s="181"/>
      <c r="BI3525" s="181"/>
      <c r="BL3525" s="181"/>
      <c r="BM3525" s="181"/>
      <c r="BN3525" s="181"/>
      <c r="BO3525" s="181"/>
      <c r="BS3525" s="181"/>
    </row>
    <row r="3526" spans="41:71">
      <c r="AO3526" s="38">
        <f t="shared" si="456"/>
        <v>0</v>
      </c>
      <c r="AP3526" s="38">
        <f t="shared" si="457"/>
        <v>0</v>
      </c>
      <c r="AR3526" s="181"/>
      <c r="AS3526" s="181"/>
      <c r="AT3526" s="181"/>
      <c r="AU3526" s="181"/>
      <c r="AY3526" s="181"/>
      <c r="BB3526" s="181"/>
      <c r="BC3526" s="181"/>
      <c r="BD3526" s="181"/>
      <c r="BE3526" s="181"/>
      <c r="BI3526" s="181"/>
      <c r="BL3526" s="181"/>
      <c r="BM3526" s="181"/>
      <c r="BN3526" s="181"/>
      <c r="BO3526" s="181"/>
      <c r="BS3526" s="181"/>
    </row>
    <row r="3527" spans="41:71">
      <c r="AO3527" s="38">
        <f t="shared" si="456"/>
        <v>0</v>
      </c>
      <c r="AP3527" s="38">
        <f t="shared" si="457"/>
        <v>0</v>
      </c>
      <c r="AR3527" s="181"/>
      <c r="AS3527" s="181"/>
      <c r="AT3527" s="181"/>
      <c r="AU3527" s="181"/>
      <c r="AY3527" s="181"/>
      <c r="BB3527" s="181"/>
      <c r="BC3527" s="181"/>
      <c r="BD3527" s="181"/>
      <c r="BE3527" s="181"/>
      <c r="BI3527" s="181"/>
      <c r="BL3527" s="181"/>
      <c r="BM3527" s="181"/>
      <c r="BN3527" s="181"/>
      <c r="BO3527" s="181"/>
      <c r="BS3527" s="181"/>
    </row>
    <row r="3528" spans="41:71">
      <c r="AO3528" s="38">
        <f t="shared" si="456"/>
        <v>0</v>
      </c>
      <c r="AP3528" s="38">
        <f t="shared" si="457"/>
        <v>0</v>
      </c>
      <c r="AR3528" s="181"/>
      <c r="AS3528" s="181"/>
      <c r="AT3528" s="181"/>
      <c r="AU3528" s="181"/>
      <c r="AY3528" s="181"/>
      <c r="BB3528" s="181"/>
      <c r="BC3528" s="181"/>
      <c r="BD3528" s="181"/>
      <c r="BE3528" s="181"/>
      <c r="BI3528" s="181"/>
      <c r="BL3528" s="181"/>
      <c r="BM3528" s="181"/>
      <c r="BN3528" s="181"/>
      <c r="BO3528" s="181"/>
      <c r="BS3528" s="181"/>
    </row>
    <row r="3529" spans="41:71">
      <c r="AO3529" s="38">
        <f t="shared" si="456"/>
        <v>0</v>
      </c>
      <c r="AP3529" s="38">
        <f t="shared" si="457"/>
        <v>0</v>
      </c>
      <c r="AR3529" s="181"/>
      <c r="AS3529" s="181"/>
      <c r="AT3529" s="181"/>
      <c r="AU3529" s="181"/>
      <c r="AY3529" s="181"/>
      <c r="BB3529" s="181"/>
      <c r="BC3529" s="181"/>
      <c r="BD3529" s="181"/>
      <c r="BE3529" s="181"/>
      <c r="BI3529" s="181"/>
      <c r="BL3529" s="181"/>
      <c r="BM3529" s="181"/>
      <c r="BN3529" s="181"/>
      <c r="BO3529" s="181"/>
      <c r="BS3529" s="181"/>
    </row>
    <row r="3530" spans="41:71">
      <c r="AO3530" s="38">
        <f t="shared" si="456"/>
        <v>0</v>
      </c>
      <c r="AP3530" s="38">
        <f t="shared" si="457"/>
        <v>0</v>
      </c>
      <c r="AR3530" s="181"/>
      <c r="AS3530" s="181"/>
      <c r="AT3530" s="181"/>
      <c r="AU3530" s="181"/>
      <c r="AY3530" s="181"/>
      <c r="BB3530" s="181"/>
      <c r="BC3530" s="181"/>
      <c r="BD3530" s="181"/>
      <c r="BE3530" s="181"/>
      <c r="BI3530" s="181"/>
      <c r="BL3530" s="181"/>
      <c r="BM3530" s="181"/>
      <c r="BN3530" s="181"/>
      <c r="BO3530" s="181"/>
      <c r="BS3530" s="181"/>
    </row>
    <row r="3531" spans="41:71">
      <c r="AO3531" s="38">
        <f t="shared" si="456"/>
        <v>0</v>
      </c>
      <c r="AP3531" s="38">
        <f t="shared" si="457"/>
        <v>0</v>
      </c>
      <c r="AR3531" s="181"/>
      <c r="AS3531" s="181"/>
      <c r="AT3531" s="181"/>
      <c r="AU3531" s="181"/>
      <c r="AY3531" s="181"/>
      <c r="BB3531" s="181"/>
      <c r="BC3531" s="181"/>
      <c r="BD3531" s="181"/>
      <c r="BE3531" s="181"/>
      <c r="BI3531" s="181"/>
      <c r="BL3531" s="181"/>
      <c r="BM3531" s="181"/>
      <c r="BN3531" s="181"/>
      <c r="BO3531" s="181"/>
      <c r="BS3531" s="181"/>
    </row>
    <row r="3532" spans="41:71">
      <c r="AO3532" s="38">
        <f t="shared" si="456"/>
        <v>0</v>
      </c>
      <c r="AP3532" s="38">
        <f t="shared" si="457"/>
        <v>0</v>
      </c>
      <c r="AR3532" s="181"/>
      <c r="AS3532" s="181"/>
      <c r="AT3532" s="181"/>
      <c r="AU3532" s="181"/>
      <c r="AY3532" s="181"/>
      <c r="BB3532" s="181"/>
      <c r="BC3532" s="181"/>
      <c r="BD3532" s="181"/>
      <c r="BE3532" s="181"/>
      <c r="BI3532" s="181"/>
      <c r="BL3532" s="181"/>
      <c r="BM3532" s="181"/>
      <c r="BN3532" s="181"/>
      <c r="BO3532" s="181"/>
      <c r="BS3532" s="181"/>
    </row>
    <row r="3533" spans="41:71">
      <c r="AO3533" s="38">
        <f t="shared" si="456"/>
        <v>0</v>
      </c>
      <c r="AP3533" s="38">
        <f t="shared" si="457"/>
        <v>0</v>
      </c>
      <c r="AR3533" s="181"/>
      <c r="AS3533" s="181"/>
      <c r="AT3533" s="181"/>
      <c r="AU3533" s="181"/>
      <c r="AY3533" s="181"/>
      <c r="BB3533" s="181"/>
      <c r="BC3533" s="181"/>
      <c r="BD3533" s="181"/>
      <c r="BE3533" s="181"/>
      <c r="BI3533" s="181"/>
      <c r="BL3533" s="181"/>
      <c r="BM3533" s="181"/>
      <c r="BN3533" s="181"/>
      <c r="BO3533" s="181"/>
      <c r="BS3533" s="181"/>
    </row>
    <row r="3534" spans="41:71">
      <c r="AO3534" s="38">
        <f t="shared" si="456"/>
        <v>0</v>
      </c>
      <c r="AP3534" s="38">
        <f t="shared" si="457"/>
        <v>0</v>
      </c>
      <c r="AR3534" s="181"/>
      <c r="AS3534" s="181"/>
      <c r="AT3534" s="181"/>
      <c r="AU3534" s="181"/>
      <c r="AY3534" s="181"/>
      <c r="BB3534" s="181"/>
      <c r="BC3534" s="181"/>
      <c r="BD3534" s="181"/>
      <c r="BE3534" s="181"/>
      <c r="BI3534" s="181"/>
      <c r="BL3534" s="181"/>
      <c r="BM3534" s="181"/>
      <c r="BN3534" s="181"/>
      <c r="BO3534" s="181"/>
      <c r="BS3534" s="181"/>
    </row>
    <row r="3535" spans="41:71">
      <c r="AO3535" s="38">
        <f t="shared" si="456"/>
        <v>0</v>
      </c>
      <c r="AP3535" s="38">
        <f t="shared" si="457"/>
        <v>0</v>
      </c>
      <c r="AR3535" s="181"/>
      <c r="AS3535" s="181"/>
      <c r="AT3535" s="181"/>
      <c r="AU3535" s="181"/>
      <c r="AY3535" s="181"/>
      <c r="BB3535" s="181"/>
      <c r="BC3535" s="181"/>
      <c r="BD3535" s="181"/>
      <c r="BE3535" s="181"/>
      <c r="BI3535" s="181"/>
      <c r="BL3535" s="181"/>
      <c r="BM3535" s="181"/>
      <c r="BN3535" s="181"/>
      <c r="BO3535" s="181"/>
      <c r="BS3535" s="181"/>
    </row>
    <row r="3536" spans="41:71">
      <c r="AO3536" s="38">
        <f t="shared" si="456"/>
        <v>0</v>
      </c>
      <c r="AP3536" s="38">
        <f t="shared" si="457"/>
        <v>0</v>
      </c>
      <c r="AR3536" s="181"/>
      <c r="AS3536" s="181"/>
      <c r="AT3536" s="181"/>
      <c r="AU3536" s="181"/>
      <c r="AY3536" s="181"/>
      <c r="BB3536" s="181"/>
      <c r="BC3536" s="181"/>
      <c r="BD3536" s="181"/>
      <c r="BE3536" s="181"/>
      <c r="BI3536" s="181"/>
      <c r="BL3536" s="181"/>
      <c r="BM3536" s="181"/>
      <c r="BN3536" s="181"/>
      <c r="BO3536" s="181"/>
      <c r="BS3536" s="181"/>
    </row>
    <row r="3537" spans="41:71">
      <c r="AO3537" s="38">
        <f t="shared" si="456"/>
        <v>0</v>
      </c>
      <c r="AP3537" s="38">
        <f t="shared" si="457"/>
        <v>0</v>
      </c>
      <c r="AR3537" s="181"/>
      <c r="AS3537" s="181"/>
      <c r="AT3537" s="181"/>
      <c r="AU3537" s="181"/>
      <c r="AY3537" s="181"/>
      <c r="BB3537" s="181"/>
      <c r="BC3537" s="181"/>
      <c r="BD3537" s="181"/>
      <c r="BE3537" s="181"/>
      <c r="BI3537" s="181"/>
      <c r="BL3537" s="181"/>
      <c r="BM3537" s="181"/>
      <c r="BN3537" s="181"/>
      <c r="BO3537" s="181"/>
      <c r="BS3537" s="181"/>
    </row>
    <row r="3538" spans="41:71">
      <c r="AO3538" s="38">
        <f t="shared" si="456"/>
        <v>0</v>
      </c>
      <c r="AP3538" s="38">
        <f t="shared" si="457"/>
        <v>0</v>
      </c>
      <c r="AR3538" s="181"/>
      <c r="AS3538" s="181"/>
      <c r="AT3538" s="181"/>
      <c r="AU3538" s="181"/>
      <c r="AY3538" s="181"/>
      <c r="BB3538" s="181"/>
      <c r="BC3538" s="181"/>
      <c r="BD3538" s="181"/>
      <c r="BE3538" s="181"/>
      <c r="BI3538" s="181"/>
      <c r="BL3538" s="181"/>
      <c r="BM3538" s="181"/>
      <c r="BN3538" s="181"/>
      <c r="BO3538" s="181"/>
      <c r="BS3538" s="181"/>
    </row>
    <row r="3539" spans="41:71">
      <c r="AO3539" s="38">
        <f t="shared" si="456"/>
        <v>0</v>
      </c>
      <c r="AP3539" s="38">
        <f t="shared" si="457"/>
        <v>0</v>
      </c>
      <c r="AR3539" s="181"/>
      <c r="AS3539" s="181"/>
      <c r="AT3539" s="181"/>
      <c r="AU3539" s="181"/>
      <c r="AY3539" s="181"/>
      <c r="BB3539" s="181"/>
      <c r="BC3539" s="181"/>
      <c r="BD3539" s="181"/>
      <c r="BE3539" s="181"/>
      <c r="BI3539" s="181"/>
      <c r="BL3539" s="181"/>
      <c r="BM3539" s="181"/>
      <c r="BN3539" s="181"/>
      <c r="BO3539" s="181"/>
      <c r="BS3539" s="181"/>
    </row>
    <row r="3540" spans="41:71">
      <c r="AO3540" s="38">
        <f t="shared" si="456"/>
        <v>0</v>
      </c>
      <c r="AP3540" s="38">
        <f t="shared" si="457"/>
        <v>0</v>
      </c>
      <c r="AR3540" s="181"/>
      <c r="AS3540" s="181"/>
      <c r="AT3540" s="181"/>
      <c r="AU3540" s="181"/>
      <c r="AY3540" s="181"/>
      <c r="BB3540" s="181"/>
      <c r="BC3540" s="181"/>
      <c r="BD3540" s="181"/>
      <c r="BE3540" s="181"/>
      <c r="BI3540" s="181"/>
      <c r="BL3540" s="181"/>
      <c r="BM3540" s="181"/>
      <c r="BN3540" s="181"/>
      <c r="BO3540" s="181"/>
      <c r="BS3540" s="181"/>
    </row>
    <row r="3541" spans="41:71">
      <c r="AO3541" s="38">
        <f t="shared" si="456"/>
        <v>0</v>
      </c>
      <c r="AP3541" s="38">
        <f t="shared" si="457"/>
        <v>0</v>
      </c>
      <c r="AR3541" s="181"/>
      <c r="AS3541" s="181"/>
      <c r="AT3541" s="181"/>
      <c r="AU3541" s="181"/>
      <c r="AY3541" s="181"/>
      <c r="BB3541" s="181"/>
      <c r="BC3541" s="181"/>
      <c r="BD3541" s="181"/>
      <c r="BE3541" s="181"/>
      <c r="BI3541" s="181"/>
      <c r="BL3541" s="181"/>
      <c r="BM3541" s="181"/>
      <c r="BN3541" s="181"/>
      <c r="BO3541" s="181"/>
      <c r="BS3541" s="181"/>
    </row>
    <row r="3542" spans="41:71">
      <c r="AO3542" s="38">
        <f t="shared" si="456"/>
        <v>0</v>
      </c>
      <c r="AP3542" s="38">
        <f t="shared" si="457"/>
        <v>0</v>
      </c>
      <c r="AR3542" s="181"/>
      <c r="AS3542" s="181"/>
      <c r="AT3542" s="181"/>
      <c r="AU3542" s="181"/>
      <c r="AY3542" s="181"/>
      <c r="BB3542" s="181"/>
      <c r="BC3542" s="181"/>
      <c r="BD3542" s="181"/>
      <c r="BE3542" s="181"/>
      <c r="BI3542" s="181"/>
      <c r="BL3542" s="181"/>
      <c r="BM3542" s="181"/>
      <c r="BN3542" s="181"/>
      <c r="BO3542" s="181"/>
      <c r="BS3542" s="181"/>
    </row>
    <row r="3543" spans="41:71">
      <c r="AO3543" s="38">
        <f t="shared" si="456"/>
        <v>0</v>
      </c>
      <c r="AP3543" s="38">
        <f t="shared" si="457"/>
        <v>0</v>
      </c>
      <c r="AR3543" s="181"/>
      <c r="AS3543" s="181"/>
      <c r="AT3543" s="181"/>
      <c r="AU3543" s="181"/>
      <c r="AY3543" s="181"/>
      <c r="BB3543" s="181"/>
      <c r="BC3543" s="181"/>
      <c r="BD3543" s="181"/>
      <c r="BE3543" s="181"/>
      <c r="BI3543" s="181"/>
      <c r="BL3543" s="181"/>
      <c r="BM3543" s="181"/>
      <c r="BN3543" s="181"/>
      <c r="BO3543" s="181"/>
      <c r="BS3543" s="181"/>
    </row>
    <row r="3544" spans="41:71">
      <c r="AO3544" s="38">
        <f t="shared" si="456"/>
        <v>0</v>
      </c>
      <c r="AP3544" s="38">
        <f t="shared" si="457"/>
        <v>0</v>
      </c>
      <c r="AR3544" s="181"/>
      <c r="AS3544" s="181"/>
      <c r="AT3544" s="181"/>
      <c r="AU3544" s="181"/>
      <c r="AY3544" s="181"/>
      <c r="BB3544" s="181"/>
      <c r="BC3544" s="181"/>
      <c r="BD3544" s="181"/>
      <c r="BE3544" s="181"/>
      <c r="BI3544" s="181"/>
      <c r="BL3544" s="181"/>
      <c r="BM3544" s="181"/>
      <c r="BN3544" s="181"/>
      <c r="BO3544" s="181"/>
      <c r="BS3544" s="181"/>
    </row>
    <row r="3545" spans="41:71">
      <c r="AO3545" s="38">
        <f t="shared" si="456"/>
        <v>0</v>
      </c>
      <c r="AP3545" s="38">
        <f t="shared" si="457"/>
        <v>0</v>
      </c>
      <c r="AR3545" s="181"/>
      <c r="AS3545" s="181"/>
      <c r="AT3545" s="181"/>
      <c r="AU3545" s="181"/>
      <c r="AY3545" s="181"/>
      <c r="BB3545" s="181"/>
      <c r="BC3545" s="181"/>
      <c r="BD3545" s="181"/>
      <c r="BE3545" s="181"/>
      <c r="BI3545" s="181"/>
      <c r="BL3545" s="181"/>
      <c r="BM3545" s="181"/>
      <c r="BN3545" s="181"/>
      <c r="BO3545" s="181"/>
      <c r="BS3545" s="181"/>
    </row>
    <row r="3546" spans="41:71">
      <c r="AO3546" s="38">
        <f t="shared" si="456"/>
        <v>0</v>
      </c>
      <c r="AP3546" s="38">
        <f t="shared" si="457"/>
        <v>0</v>
      </c>
      <c r="AR3546" s="181"/>
      <c r="AS3546" s="181"/>
      <c r="AT3546" s="181"/>
      <c r="AU3546" s="181"/>
      <c r="AY3546" s="181"/>
      <c r="BB3546" s="181"/>
      <c r="BC3546" s="181"/>
      <c r="BD3546" s="181"/>
      <c r="BE3546" s="181"/>
      <c r="BI3546" s="181"/>
      <c r="BL3546" s="181"/>
      <c r="BM3546" s="181"/>
      <c r="BN3546" s="181"/>
      <c r="BO3546" s="181"/>
      <c r="BS3546" s="181"/>
    </row>
    <row r="3547" spans="41:71">
      <c r="AO3547" s="38">
        <f t="shared" si="456"/>
        <v>0</v>
      </c>
      <c r="AP3547" s="38">
        <f t="shared" si="457"/>
        <v>0</v>
      </c>
      <c r="AR3547" s="181"/>
      <c r="AS3547" s="181"/>
      <c r="AT3547" s="181"/>
      <c r="AU3547" s="181"/>
      <c r="AY3547" s="181"/>
      <c r="BB3547" s="181"/>
      <c r="BC3547" s="181"/>
      <c r="BD3547" s="181"/>
      <c r="BE3547" s="181"/>
      <c r="BI3547" s="181"/>
      <c r="BL3547" s="181"/>
      <c r="BM3547" s="181"/>
      <c r="BN3547" s="181"/>
      <c r="BO3547" s="181"/>
      <c r="BS3547" s="181"/>
    </row>
    <row r="3548" spans="41:71">
      <c r="AO3548" s="38">
        <f t="shared" si="456"/>
        <v>0</v>
      </c>
      <c r="AP3548" s="38">
        <f t="shared" si="457"/>
        <v>0</v>
      </c>
      <c r="AR3548" s="181"/>
      <c r="AS3548" s="181"/>
      <c r="AT3548" s="181"/>
      <c r="AU3548" s="181"/>
      <c r="AY3548" s="181"/>
      <c r="BB3548" s="181"/>
      <c r="BC3548" s="181"/>
      <c r="BD3548" s="181"/>
      <c r="BE3548" s="181"/>
      <c r="BI3548" s="181"/>
      <c r="BL3548" s="181"/>
      <c r="BM3548" s="181"/>
      <c r="BN3548" s="181"/>
      <c r="BO3548" s="181"/>
      <c r="BS3548" s="181"/>
    </row>
    <row r="3549" spans="41:71">
      <c r="AO3549" s="38">
        <f t="shared" si="456"/>
        <v>0</v>
      </c>
      <c r="AP3549" s="38">
        <f t="shared" si="457"/>
        <v>0</v>
      </c>
      <c r="AR3549" s="181"/>
      <c r="AS3549" s="181"/>
      <c r="AT3549" s="181"/>
      <c r="AU3549" s="181"/>
      <c r="AY3549" s="181"/>
      <c r="BB3549" s="181"/>
      <c r="BC3549" s="181"/>
      <c r="BD3549" s="181"/>
      <c r="BE3549" s="181"/>
      <c r="BI3549" s="181"/>
      <c r="BL3549" s="181"/>
      <c r="BM3549" s="181"/>
      <c r="BN3549" s="181"/>
      <c r="BO3549" s="181"/>
      <c r="BS3549" s="181"/>
    </row>
    <row r="3550" spans="41:71">
      <c r="AO3550" s="38">
        <f t="shared" si="456"/>
        <v>0</v>
      </c>
      <c r="AP3550" s="38">
        <f t="shared" si="457"/>
        <v>0</v>
      </c>
      <c r="AR3550" s="181"/>
      <c r="AS3550" s="181"/>
      <c r="AT3550" s="181"/>
      <c r="AU3550" s="181"/>
      <c r="AY3550" s="181"/>
      <c r="BB3550" s="181"/>
      <c r="BC3550" s="181"/>
      <c r="BD3550" s="181"/>
      <c r="BE3550" s="181"/>
      <c r="BI3550" s="181"/>
      <c r="BL3550" s="181"/>
      <c r="BM3550" s="181"/>
      <c r="BN3550" s="181"/>
      <c r="BO3550" s="181"/>
      <c r="BS3550" s="181"/>
    </row>
    <row r="3551" spans="41:71">
      <c r="AO3551" s="38">
        <f t="shared" si="456"/>
        <v>0</v>
      </c>
      <c r="AP3551" s="38">
        <f t="shared" si="457"/>
        <v>0</v>
      </c>
      <c r="AR3551" s="181"/>
      <c r="AS3551" s="181"/>
      <c r="AT3551" s="181"/>
      <c r="AU3551" s="181"/>
      <c r="AY3551" s="181"/>
      <c r="BB3551" s="181"/>
      <c r="BC3551" s="181"/>
      <c r="BD3551" s="181"/>
      <c r="BE3551" s="181"/>
      <c r="BI3551" s="181"/>
      <c r="BL3551" s="181"/>
      <c r="BM3551" s="181"/>
      <c r="BN3551" s="181"/>
      <c r="BO3551" s="181"/>
      <c r="BS3551" s="181"/>
    </row>
    <row r="3552" spans="41:71">
      <c r="AO3552" s="38">
        <f t="shared" si="456"/>
        <v>0</v>
      </c>
      <c r="AP3552" s="38">
        <f t="shared" si="457"/>
        <v>0</v>
      </c>
      <c r="AR3552" s="181"/>
      <c r="AS3552" s="181"/>
      <c r="AT3552" s="181"/>
      <c r="AU3552" s="181"/>
      <c r="AY3552" s="181"/>
      <c r="BB3552" s="181"/>
      <c r="BC3552" s="181"/>
      <c r="BD3552" s="181"/>
      <c r="BE3552" s="181"/>
      <c r="BI3552" s="181"/>
      <c r="BL3552" s="181"/>
      <c r="BM3552" s="181"/>
      <c r="BN3552" s="181"/>
      <c r="BO3552" s="181"/>
      <c r="BS3552" s="181"/>
    </row>
    <row r="3553" spans="41:71">
      <c r="AO3553" s="38">
        <f t="shared" si="456"/>
        <v>0</v>
      </c>
      <c r="AP3553" s="38">
        <f t="shared" si="457"/>
        <v>0</v>
      </c>
      <c r="AR3553" s="181"/>
      <c r="AS3553" s="181"/>
      <c r="AT3553" s="181"/>
      <c r="AU3553" s="181"/>
      <c r="AY3553" s="181"/>
      <c r="BB3553" s="181"/>
      <c r="BC3553" s="181"/>
      <c r="BD3553" s="181"/>
      <c r="BE3553" s="181"/>
      <c r="BI3553" s="181"/>
      <c r="BL3553" s="181"/>
      <c r="BM3553" s="181"/>
      <c r="BN3553" s="181"/>
      <c r="BO3553" s="181"/>
      <c r="BS3553" s="181"/>
    </row>
    <row r="3554" spans="41:71">
      <c r="AO3554" s="38">
        <f t="shared" si="456"/>
        <v>0</v>
      </c>
      <c r="AP3554" s="38">
        <f t="shared" si="457"/>
        <v>0</v>
      </c>
      <c r="AR3554" s="181"/>
      <c r="AS3554" s="181"/>
      <c r="AT3554" s="181"/>
      <c r="AU3554" s="181"/>
      <c r="AY3554" s="181"/>
      <c r="BB3554" s="181"/>
      <c r="BC3554" s="181"/>
      <c r="BD3554" s="181"/>
      <c r="BE3554" s="181"/>
      <c r="BI3554" s="181"/>
      <c r="BL3554" s="181"/>
      <c r="BM3554" s="181"/>
      <c r="BN3554" s="181"/>
      <c r="BO3554" s="181"/>
      <c r="BS3554" s="181"/>
    </row>
    <row r="3555" spans="41:71">
      <c r="AO3555" s="38">
        <f t="shared" si="456"/>
        <v>0</v>
      </c>
      <c r="AP3555" s="38">
        <f t="shared" si="457"/>
        <v>0</v>
      </c>
      <c r="AR3555" s="181"/>
      <c r="AS3555" s="181"/>
      <c r="AT3555" s="181"/>
      <c r="AU3555" s="181"/>
      <c r="AY3555" s="181"/>
      <c r="BB3555" s="181"/>
      <c r="BC3555" s="181"/>
      <c r="BD3555" s="181"/>
      <c r="BE3555" s="181"/>
      <c r="BI3555" s="181"/>
      <c r="BL3555" s="181"/>
      <c r="BM3555" s="181"/>
      <c r="BN3555" s="181"/>
      <c r="BO3555" s="181"/>
      <c r="BS3555" s="181"/>
    </row>
    <row r="3556" spans="41:71">
      <c r="AO3556" s="38">
        <f t="shared" si="456"/>
        <v>0</v>
      </c>
      <c r="AP3556" s="38">
        <f t="shared" si="457"/>
        <v>0</v>
      </c>
      <c r="AR3556" s="181"/>
      <c r="AS3556" s="181"/>
      <c r="AT3556" s="181"/>
      <c r="AU3556" s="181"/>
      <c r="AY3556" s="181"/>
      <c r="BB3556" s="181"/>
      <c r="BC3556" s="181"/>
      <c r="BD3556" s="181"/>
      <c r="BE3556" s="181"/>
      <c r="BI3556" s="181"/>
      <c r="BL3556" s="181"/>
      <c r="BM3556" s="181"/>
      <c r="BN3556" s="181"/>
      <c r="BO3556" s="181"/>
      <c r="BS3556" s="181"/>
    </row>
    <row r="3557" spans="41:71">
      <c r="AO3557" s="38">
        <f t="shared" si="456"/>
        <v>0</v>
      </c>
      <c r="AP3557" s="38">
        <f t="shared" si="457"/>
        <v>0</v>
      </c>
      <c r="AR3557" s="181"/>
      <c r="AS3557" s="181"/>
      <c r="AT3557" s="181"/>
      <c r="AU3557" s="181"/>
      <c r="AY3557" s="181"/>
      <c r="BB3557" s="181"/>
      <c r="BC3557" s="181"/>
      <c r="BD3557" s="181"/>
      <c r="BE3557" s="181"/>
      <c r="BI3557" s="181"/>
      <c r="BL3557" s="181"/>
      <c r="BM3557" s="181"/>
      <c r="BN3557" s="181"/>
      <c r="BO3557" s="181"/>
      <c r="BS3557" s="181"/>
    </row>
    <row r="3558" spans="41:71">
      <c r="AO3558" s="38">
        <f t="shared" si="456"/>
        <v>0</v>
      </c>
      <c r="AP3558" s="38">
        <f t="shared" si="457"/>
        <v>0</v>
      </c>
      <c r="AR3558" s="181"/>
      <c r="AS3558" s="181"/>
      <c r="AT3558" s="181"/>
      <c r="AU3558" s="181"/>
      <c r="AY3558" s="181"/>
      <c r="BB3558" s="181"/>
      <c r="BC3558" s="181"/>
      <c r="BD3558" s="181"/>
      <c r="BE3558" s="181"/>
      <c r="BI3558" s="181"/>
      <c r="BL3558" s="181"/>
      <c r="BM3558" s="181"/>
      <c r="BN3558" s="181"/>
      <c r="BO3558" s="181"/>
      <c r="BS3558" s="181"/>
    </row>
    <row r="3559" spans="41:71">
      <c r="AO3559" s="38">
        <f t="shared" si="456"/>
        <v>0</v>
      </c>
      <c r="AP3559" s="38">
        <f t="shared" si="457"/>
        <v>0</v>
      </c>
      <c r="AR3559" s="181"/>
      <c r="AS3559" s="181"/>
      <c r="AT3559" s="181"/>
      <c r="AU3559" s="181"/>
      <c r="AY3559" s="181"/>
      <c r="BB3559" s="181"/>
      <c r="BC3559" s="181"/>
      <c r="BD3559" s="181"/>
      <c r="BE3559" s="181"/>
      <c r="BI3559" s="181"/>
      <c r="BL3559" s="181"/>
      <c r="BM3559" s="181"/>
      <c r="BN3559" s="181"/>
      <c r="BO3559" s="181"/>
      <c r="BS3559" s="181"/>
    </row>
    <row r="3560" spans="41:71">
      <c r="AO3560" s="38">
        <f t="shared" si="456"/>
        <v>0</v>
      </c>
      <c r="AP3560" s="38">
        <f t="shared" si="457"/>
        <v>0</v>
      </c>
      <c r="AR3560" s="181"/>
      <c r="AS3560" s="181"/>
      <c r="AT3560" s="181"/>
      <c r="AU3560" s="181"/>
      <c r="AY3560" s="181"/>
      <c r="BB3560" s="181"/>
      <c r="BC3560" s="181"/>
      <c r="BD3560" s="181"/>
      <c r="BE3560" s="181"/>
      <c r="BI3560" s="181"/>
      <c r="BL3560" s="181"/>
      <c r="BM3560" s="181"/>
      <c r="BN3560" s="181"/>
      <c r="BO3560" s="181"/>
      <c r="BS3560" s="181"/>
    </row>
    <row r="3561" spans="41:71">
      <c r="AO3561" s="38">
        <f t="shared" si="456"/>
        <v>0</v>
      </c>
      <c r="AP3561" s="38">
        <f t="shared" si="457"/>
        <v>0</v>
      </c>
      <c r="AR3561" s="181"/>
      <c r="AS3561" s="181"/>
      <c r="AT3561" s="181"/>
      <c r="AU3561" s="181"/>
      <c r="AY3561" s="181"/>
      <c r="BB3561" s="181"/>
      <c r="BC3561" s="181"/>
      <c r="BD3561" s="181"/>
      <c r="BE3561" s="181"/>
      <c r="BI3561" s="181"/>
      <c r="BL3561" s="181"/>
      <c r="BM3561" s="181"/>
      <c r="BN3561" s="181"/>
      <c r="BO3561" s="181"/>
      <c r="BS3561" s="181"/>
    </row>
    <row r="3562" spans="41:71">
      <c r="AO3562" s="38">
        <f t="shared" ref="AO3562:AO3625" si="458">B3563+1-1</f>
        <v>0</v>
      </c>
      <c r="AP3562" s="38">
        <f t="shared" ref="AP3562:AP3625" si="459">A3563</f>
        <v>0</v>
      </c>
      <c r="AR3562" s="181"/>
      <c r="AS3562" s="181"/>
      <c r="AT3562" s="181"/>
      <c r="AU3562" s="181"/>
      <c r="AY3562" s="181"/>
      <c r="BB3562" s="181"/>
      <c r="BC3562" s="181"/>
      <c r="BD3562" s="181"/>
      <c r="BE3562" s="181"/>
      <c r="BI3562" s="181"/>
      <c r="BL3562" s="181"/>
      <c r="BM3562" s="181"/>
      <c r="BN3562" s="181"/>
      <c r="BO3562" s="181"/>
      <c r="BS3562" s="181"/>
    </row>
    <row r="3563" spans="41:71">
      <c r="AO3563" s="38">
        <f t="shared" si="458"/>
        <v>0</v>
      </c>
      <c r="AP3563" s="38">
        <f t="shared" si="459"/>
        <v>0</v>
      </c>
      <c r="AR3563" s="181"/>
      <c r="AS3563" s="181"/>
      <c r="AT3563" s="181"/>
      <c r="AU3563" s="181"/>
      <c r="AY3563" s="181"/>
      <c r="BB3563" s="181"/>
      <c r="BC3563" s="181"/>
      <c r="BD3563" s="181"/>
      <c r="BE3563" s="181"/>
      <c r="BI3563" s="181"/>
      <c r="BL3563" s="181"/>
      <c r="BM3563" s="181"/>
      <c r="BN3563" s="181"/>
      <c r="BO3563" s="181"/>
      <c r="BS3563" s="181"/>
    </row>
    <row r="3564" spans="41:71">
      <c r="AO3564" s="38">
        <f t="shared" si="458"/>
        <v>0</v>
      </c>
      <c r="AP3564" s="38">
        <f t="shared" si="459"/>
        <v>0</v>
      </c>
      <c r="AR3564" s="181"/>
      <c r="AS3564" s="181"/>
      <c r="AT3564" s="181"/>
      <c r="AU3564" s="181"/>
      <c r="AY3564" s="181"/>
      <c r="BB3564" s="181"/>
      <c r="BC3564" s="181"/>
      <c r="BD3564" s="181"/>
      <c r="BE3564" s="181"/>
      <c r="BI3564" s="181"/>
      <c r="BL3564" s="181"/>
      <c r="BM3564" s="181"/>
      <c r="BN3564" s="181"/>
      <c r="BO3564" s="181"/>
      <c r="BS3564" s="181"/>
    </row>
    <row r="3565" spans="41:71">
      <c r="AO3565" s="38">
        <f t="shared" si="458"/>
        <v>0</v>
      </c>
      <c r="AP3565" s="38">
        <f t="shared" si="459"/>
        <v>0</v>
      </c>
      <c r="AR3565" s="181"/>
      <c r="AS3565" s="181"/>
      <c r="AT3565" s="181"/>
      <c r="AU3565" s="181"/>
      <c r="AY3565" s="181"/>
      <c r="BB3565" s="181"/>
      <c r="BC3565" s="181"/>
      <c r="BD3565" s="181"/>
      <c r="BE3565" s="181"/>
      <c r="BI3565" s="181"/>
      <c r="BL3565" s="181"/>
      <c r="BM3565" s="181"/>
      <c r="BN3565" s="181"/>
      <c r="BO3565" s="181"/>
      <c r="BS3565" s="181"/>
    </row>
    <row r="3566" spans="41:71">
      <c r="AO3566" s="38">
        <f t="shared" si="458"/>
        <v>0</v>
      </c>
      <c r="AP3566" s="38">
        <f t="shared" si="459"/>
        <v>0</v>
      </c>
      <c r="AR3566" s="181"/>
      <c r="AS3566" s="181"/>
      <c r="AT3566" s="181"/>
      <c r="AU3566" s="181"/>
      <c r="AY3566" s="181"/>
      <c r="BB3566" s="181"/>
      <c r="BC3566" s="181"/>
      <c r="BD3566" s="181"/>
      <c r="BE3566" s="181"/>
      <c r="BI3566" s="181"/>
      <c r="BL3566" s="181"/>
      <c r="BM3566" s="181"/>
      <c r="BN3566" s="181"/>
      <c r="BO3566" s="181"/>
      <c r="BS3566" s="181"/>
    </row>
    <row r="3567" spans="41:71">
      <c r="AO3567" s="38">
        <f t="shared" si="458"/>
        <v>0</v>
      </c>
      <c r="AP3567" s="38">
        <f t="shared" si="459"/>
        <v>0</v>
      </c>
      <c r="AR3567" s="181"/>
      <c r="AS3567" s="181"/>
      <c r="AT3567" s="181"/>
      <c r="AU3567" s="181"/>
      <c r="AY3567" s="181"/>
      <c r="BB3567" s="181"/>
      <c r="BC3567" s="181"/>
      <c r="BD3567" s="181"/>
      <c r="BE3567" s="181"/>
      <c r="BI3567" s="181"/>
      <c r="BL3567" s="181"/>
      <c r="BM3567" s="181"/>
      <c r="BN3567" s="181"/>
      <c r="BO3567" s="181"/>
      <c r="BS3567" s="181"/>
    </row>
    <row r="3568" spans="41:71">
      <c r="AO3568" s="38">
        <f t="shared" si="458"/>
        <v>0</v>
      </c>
      <c r="AP3568" s="38">
        <f t="shared" si="459"/>
        <v>0</v>
      </c>
      <c r="AR3568" s="181"/>
      <c r="AS3568" s="181"/>
      <c r="AT3568" s="181"/>
      <c r="AU3568" s="181"/>
      <c r="AY3568" s="181"/>
      <c r="BB3568" s="181"/>
      <c r="BC3568" s="181"/>
      <c r="BD3568" s="181"/>
      <c r="BE3568" s="181"/>
      <c r="BI3568" s="181"/>
      <c r="BL3568" s="181"/>
      <c r="BM3568" s="181"/>
      <c r="BN3568" s="181"/>
      <c r="BO3568" s="181"/>
      <c r="BS3568" s="181"/>
    </row>
    <row r="3569" spans="41:71">
      <c r="AO3569" s="38">
        <f t="shared" si="458"/>
        <v>0</v>
      </c>
      <c r="AP3569" s="38">
        <f t="shared" si="459"/>
        <v>0</v>
      </c>
      <c r="AR3569" s="181"/>
      <c r="AS3569" s="181"/>
      <c r="AT3569" s="181"/>
      <c r="AU3569" s="181"/>
      <c r="AY3569" s="181"/>
      <c r="BB3569" s="181"/>
      <c r="BC3569" s="181"/>
      <c r="BD3569" s="181"/>
      <c r="BE3569" s="181"/>
      <c r="BI3569" s="181"/>
      <c r="BL3569" s="181"/>
      <c r="BM3569" s="181"/>
      <c r="BN3569" s="181"/>
      <c r="BO3569" s="181"/>
      <c r="BS3569" s="181"/>
    </row>
    <row r="3570" spans="41:71">
      <c r="AO3570" s="38">
        <f t="shared" si="458"/>
        <v>0</v>
      </c>
      <c r="AP3570" s="38">
        <f t="shared" si="459"/>
        <v>0</v>
      </c>
      <c r="AR3570" s="181"/>
      <c r="AS3570" s="181"/>
      <c r="AT3570" s="181"/>
      <c r="AU3570" s="181"/>
      <c r="AY3570" s="181"/>
      <c r="BB3570" s="181"/>
      <c r="BC3570" s="181"/>
      <c r="BD3570" s="181"/>
      <c r="BE3570" s="181"/>
      <c r="BI3570" s="181"/>
      <c r="BL3570" s="181"/>
      <c r="BM3570" s="181"/>
      <c r="BN3570" s="181"/>
      <c r="BO3570" s="181"/>
      <c r="BS3570" s="181"/>
    </row>
    <row r="3571" spans="41:71">
      <c r="AO3571" s="38">
        <f t="shared" si="458"/>
        <v>0</v>
      </c>
      <c r="AP3571" s="38">
        <f t="shared" si="459"/>
        <v>0</v>
      </c>
      <c r="AR3571" s="181"/>
      <c r="AS3571" s="181"/>
      <c r="AT3571" s="181"/>
      <c r="AU3571" s="181"/>
      <c r="AY3571" s="181"/>
      <c r="BB3571" s="181"/>
      <c r="BC3571" s="181"/>
      <c r="BD3571" s="181"/>
      <c r="BE3571" s="181"/>
      <c r="BI3571" s="181"/>
      <c r="BL3571" s="181"/>
      <c r="BM3571" s="181"/>
      <c r="BN3571" s="181"/>
      <c r="BO3571" s="181"/>
      <c r="BS3571" s="181"/>
    </row>
    <row r="3572" spans="41:71">
      <c r="AO3572" s="38">
        <f t="shared" si="458"/>
        <v>0</v>
      </c>
      <c r="AP3572" s="38">
        <f t="shared" si="459"/>
        <v>0</v>
      </c>
      <c r="AR3572" s="181"/>
      <c r="AS3572" s="181"/>
      <c r="AT3572" s="181"/>
      <c r="AU3572" s="181"/>
      <c r="AY3572" s="181"/>
      <c r="BB3572" s="181"/>
      <c r="BC3572" s="181"/>
      <c r="BD3572" s="181"/>
      <c r="BE3572" s="181"/>
      <c r="BI3572" s="181"/>
      <c r="BL3572" s="181"/>
      <c r="BM3572" s="181"/>
      <c r="BN3572" s="181"/>
      <c r="BO3572" s="181"/>
      <c r="BS3572" s="181"/>
    </row>
    <row r="3573" spans="41:71">
      <c r="AO3573" s="38">
        <f t="shared" si="458"/>
        <v>0</v>
      </c>
      <c r="AP3573" s="38">
        <f t="shared" si="459"/>
        <v>0</v>
      </c>
      <c r="AR3573" s="181"/>
      <c r="AS3573" s="181"/>
      <c r="AT3573" s="181"/>
      <c r="AU3573" s="181"/>
      <c r="AY3573" s="181"/>
      <c r="BB3573" s="181"/>
      <c r="BC3573" s="181"/>
      <c r="BD3573" s="181"/>
      <c r="BE3573" s="181"/>
      <c r="BI3573" s="181"/>
      <c r="BL3573" s="181"/>
      <c r="BM3573" s="181"/>
      <c r="BN3573" s="181"/>
      <c r="BO3573" s="181"/>
      <c r="BS3573" s="181"/>
    </row>
    <row r="3574" spans="41:71">
      <c r="AO3574" s="38">
        <f t="shared" si="458"/>
        <v>0</v>
      </c>
      <c r="AP3574" s="38">
        <f t="shared" si="459"/>
        <v>0</v>
      </c>
      <c r="AR3574" s="181"/>
      <c r="AS3574" s="181"/>
      <c r="AT3574" s="181"/>
      <c r="AU3574" s="181"/>
      <c r="AY3574" s="181"/>
      <c r="BB3574" s="181"/>
      <c r="BC3574" s="181"/>
      <c r="BD3574" s="181"/>
      <c r="BE3574" s="181"/>
      <c r="BI3574" s="181"/>
      <c r="BL3574" s="181"/>
      <c r="BM3574" s="181"/>
      <c r="BN3574" s="181"/>
      <c r="BO3574" s="181"/>
      <c r="BS3574" s="181"/>
    </row>
    <row r="3575" spans="41:71">
      <c r="AO3575" s="38">
        <f t="shared" si="458"/>
        <v>0</v>
      </c>
      <c r="AP3575" s="38">
        <f t="shared" si="459"/>
        <v>0</v>
      </c>
      <c r="AR3575" s="181"/>
      <c r="AS3575" s="181"/>
      <c r="AT3575" s="181"/>
      <c r="AU3575" s="181"/>
      <c r="AY3575" s="181"/>
      <c r="BB3575" s="181"/>
      <c r="BC3575" s="181"/>
      <c r="BD3575" s="181"/>
      <c r="BE3575" s="181"/>
      <c r="BI3575" s="181"/>
      <c r="BL3575" s="181"/>
      <c r="BM3575" s="181"/>
      <c r="BN3575" s="181"/>
      <c r="BO3575" s="181"/>
      <c r="BS3575" s="181"/>
    </row>
    <row r="3576" spans="41:71">
      <c r="AO3576" s="38">
        <f t="shared" si="458"/>
        <v>0</v>
      </c>
      <c r="AP3576" s="38">
        <f t="shared" si="459"/>
        <v>0</v>
      </c>
      <c r="AR3576" s="181"/>
      <c r="AS3576" s="181"/>
      <c r="AT3576" s="181"/>
      <c r="AU3576" s="181"/>
      <c r="AY3576" s="181"/>
      <c r="BB3576" s="181"/>
      <c r="BC3576" s="181"/>
      <c r="BD3576" s="181"/>
      <c r="BE3576" s="181"/>
      <c r="BI3576" s="181"/>
      <c r="BL3576" s="181"/>
      <c r="BM3576" s="181"/>
      <c r="BN3576" s="181"/>
      <c r="BO3576" s="181"/>
      <c r="BS3576" s="181"/>
    </row>
    <row r="3577" spans="41:71">
      <c r="AO3577" s="38">
        <f t="shared" si="458"/>
        <v>0</v>
      </c>
      <c r="AP3577" s="38">
        <f t="shared" si="459"/>
        <v>0</v>
      </c>
      <c r="AR3577" s="181"/>
      <c r="AS3577" s="181"/>
      <c r="AT3577" s="181"/>
      <c r="AU3577" s="181"/>
      <c r="AY3577" s="181"/>
      <c r="BB3577" s="181"/>
      <c r="BC3577" s="181"/>
      <c r="BD3577" s="181"/>
      <c r="BE3577" s="181"/>
      <c r="BI3577" s="181"/>
      <c r="BL3577" s="181"/>
      <c r="BM3577" s="181"/>
      <c r="BN3577" s="181"/>
      <c r="BO3577" s="181"/>
      <c r="BS3577" s="181"/>
    </row>
    <row r="3578" spans="41:71">
      <c r="AO3578" s="38">
        <f t="shared" si="458"/>
        <v>0</v>
      </c>
      <c r="AP3578" s="38">
        <f t="shared" si="459"/>
        <v>0</v>
      </c>
      <c r="AR3578" s="181"/>
      <c r="AS3578" s="181"/>
      <c r="AT3578" s="181"/>
      <c r="AU3578" s="181"/>
      <c r="AY3578" s="181"/>
      <c r="BB3578" s="181"/>
      <c r="BC3578" s="181"/>
      <c r="BD3578" s="181"/>
      <c r="BE3578" s="181"/>
      <c r="BI3578" s="181"/>
      <c r="BL3578" s="181"/>
      <c r="BM3578" s="181"/>
      <c r="BN3578" s="181"/>
      <c r="BO3578" s="181"/>
      <c r="BS3578" s="181"/>
    </row>
    <row r="3579" spans="41:71">
      <c r="AO3579" s="38">
        <f t="shared" si="458"/>
        <v>0</v>
      </c>
      <c r="AP3579" s="38">
        <f t="shared" si="459"/>
        <v>0</v>
      </c>
      <c r="AR3579" s="181"/>
      <c r="AS3579" s="181"/>
      <c r="AT3579" s="181"/>
      <c r="AU3579" s="181"/>
      <c r="AY3579" s="181"/>
      <c r="BB3579" s="181"/>
      <c r="BC3579" s="181"/>
      <c r="BD3579" s="181"/>
      <c r="BE3579" s="181"/>
      <c r="BI3579" s="181"/>
      <c r="BL3579" s="181"/>
      <c r="BM3579" s="181"/>
      <c r="BN3579" s="181"/>
      <c r="BO3579" s="181"/>
      <c r="BS3579" s="181"/>
    </row>
    <row r="3580" spans="41:71">
      <c r="AO3580" s="38">
        <f t="shared" si="458"/>
        <v>0</v>
      </c>
      <c r="AP3580" s="38">
        <f t="shared" si="459"/>
        <v>0</v>
      </c>
      <c r="AR3580" s="181"/>
      <c r="AS3580" s="181"/>
      <c r="AT3580" s="181"/>
      <c r="AU3580" s="181"/>
      <c r="AY3580" s="181"/>
      <c r="BB3580" s="181"/>
      <c r="BC3580" s="181"/>
      <c r="BD3580" s="181"/>
      <c r="BE3580" s="181"/>
      <c r="BI3580" s="181"/>
      <c r="BL3580" s="181"/>
      <c r="BM3580" s="181"/>
      <c r="BN3580" s="181"/>
      <c r="BO3580" s="181"/>
      <c r="BS3580" s="181"/>
    </row>
    <row r="3581" spans="41:71">
      <c r="AO3581" s="38">
        <f t="shared" si="458"/>
        <v>0</v>
      </c>
      <c r="AP3581" s="38">
        <f t="shared" si="459"/>
        <v>0</v>
      </c>
      <c r="AR3581" s="181"/>
      <c r="AS3581" s="181"/>
      <c r="AT3581" s="181"/>
      <c r="AU3581" s="181"/>
      <c r="AY3581" s="181"/>
      <c r="BB3581" s="181"/>
      <c r="BC3581" s="181"/>
      <c r="BD3581" s="181"/>
      <c r="BE3581" s="181"/>
      <c r="BI3581" s="181"/>
      <c r="BL3581" s="181"/>
      <c r="BM3581" s="181"/>
      <c r="BN3581" s="181"/>
      <c r="BO3581" s="181"/>
      <c r="BS3581" s="181"/>
    </row>
    <row r="3582" spans="41:71">
      <c r="AO3582" s="38">
        <f t="shared" si="458"/>
        <v>0</v>
      </c>
      <c r="AP3582" s="38">
        <f t="shared" si="459"/>
        <v>0</v>
      </c>
      <c r="AR3582" s="181"/>
      <c r="AS3582" s="181"/>
      <c r="AT3582" s="181"/>
      <c r="AU3582" s="181"/>
      <c r="AY3582" s="181"/>
      <c r="BB3582" s="181"/>
      <c r="BC3582" s="181"/>
      <c r="BD3582" s="181"/>
      <c r="BE3582" s="181"/>
      <c r="BI3582" s="181"/>
      <c r="BL3582" s="181"/>
      <c r="BM3582" s="181"/>
      <c r="BN3582" s="181"/>
      <c r="BO3582" s="181"/>
      <c r="BS3582" s="181"/>
    </row>
    <row r="3583" spans="41:71">
      <c r="AO3583" s="38">
        <f t="shared" si="458"/>
        <v>0</v>
      </c>
      <c r="AP3583" s="38">
        <f t="shared" si="459"/>
        <v>0</v>
      </c>
      <c r="AR3583" s="181"/>
      <c r="AS3583" s="181"/>
      <c r="AT3583" s="181"/>
      <c r="AU3583" s="181"/>
      <c r="AY3583" s="181"/>
      <c r="BB3583" s="181"/>
      <c r="BC3583" s="181"/>
      <c r="BD3583" s="181"/>
      <c r="BE3583" s="181"/>
      <c r="BI3583" s="181"/>
      <c r="BL3583" s="181"/>
      <c r="BM3583" s="181"/>
      <c r="BN3583" s="181"/>
      <c r="BO3583" s="181"/>
      <c r="BS3583" s="181"/>
    </row>
    <row r="3584" spans="41:71">
      <c r="AO3584" s="38">
        <f t="shared" si="458"/>
        <v>0</v>
      </c>
      <c r="AP3584" s="38">
        <f t="shared" si="459"/>
        <v>0</v>
      </c>
      <c r="AR3584" s="181"/>
      <c r="AS3584" s="181"/>
      <c r="AT3584" s="181"/>
      <c r="AU3584" s="181"/>
      <c r="AY3584" s="181"/>
      <c r="BB3584" s="181"/>
      <c r="BC3584" s="181"/>
      <c r="BD3584" s="181"/>
      <c r="BE3584" s="181"/>
      <c r="BI3584" s="181"/>
      <c r="BL3584" s="181"/>
      <c r="BM3584" s="181"/>
      <c r="BN3584" s="181"/>
      <c r="BO3584" s="181"/>
      <c r="BS3584" s="181"/>
    </row>
    <row r="3585" spans="41:71">
      <c r="AO3585" s="38">
        <f t="shared" si="458"/>
        <v>0</v>
      </c>
      <c r="AP3585" s="38">
        <f t="shared" si="459"/>
        <v>0</v>
      </c>
      <c r="AR3585" s="181"/>
      <c r="AS3585" s="181"/>
      <c r="AT3585" s="181"/>
      <c r="AU3585" s="181"/>
      <c r="AY3585" s="181"/>
      <c r="BB3585" s="181"/>
      <c r="BC3585" s="181"/>
      <c r="BD3585" s="181"/>
      <c r="BE3585" s="181"/>
      <c r="BI3585" s="181"/>
      <c r="BL3585" s="181"/>
      <c r="BM3585" s="181"/>
      <c r="BN3585" s="181"/>
      <c r="BO3585" s="181"/>
      <c r="BS3585" s="181"/>
    </row>
    <row r="3586" spans="41:71">
      <c r="AO3586" s="38">
        <f t="shared" si="458"/>
        <v>0</v>
      </c>
      <c r="AP3586" s="38">
        <f t="shared" si="459"/>
        <v>0</v>
      </c>
      <c r="AR3586" s="181"/>
      <c r="AS3586" s="181"/>
      <c r="AT3586" s="181"/>
      <c r="AU3586" s="181"/>
      <c r="AY3586" s="181"/>
      <c r="BB3586" s="181"/>
      <c r="BC3586" s="181"/>
      <c r="BD3586" s="181"/>
      <c r="BE3586" s="181"/>
      <c r="BI3586" s="181"/>
      <c r="BL3586" s="181"/>
      <c r="BM3586" s="181"/>
      <c r="BN3586" s="181"/>
      <c r="BO3586" s="181"/>
      <c r="BS3586" s="181"/>
    </row>
    <row r="3587" spans="41:71">
      <c r="AO3587" s="38">
        <f t="shared" si="458"/>
        <v>0</v>
      </c>
      <c r="AP3587" s="38">
        <f t="shared" si="459"/>
        <v>0</v>
      </c>
      <c r="AR3587" s="181"/>
      <c r="AS3587" s="181"/>
      <c r="AT3587" s="181"/>
      <c r="AU3587" s="181"/>
      <c r="AY3587" s="181"/>
      <c r="BB3587" s="181"/>
      <c r="BC3587" s="181"/>
      <c r="BD3587" s="181"/>
      <c r="BE3587" s="181"/>
      <c r="BI3587" s="181"/>
      <c r="BL3587" s="181"/>
      <c r="BM3587" s="181"/>
      <c r="BN3587" s="181"/>
      <c r="BO3587" s="181"/>
      <c r="BS3587" s="181"/>
    </row>
    <row r="3588" spans="41:71">
      <c r="AO3588" s="38">
        <f t="shared" si="458"/>
        <v>0</v>
      </c>
      <c r="AP3588" s="38">
        <f t="shared" si="459"/>
        <v>0</v>
      </c>
      <c r="AR3588" s="181"/>
      <c r="AS3588" s="181"/>
      <c r="AT3588" s="181"/>
      <c r="AU3588" s="181"/>
      <c r="AY3588" s="181"/>
      <c r="BB3588" s="181"/>
      <c r="BC3588" s="181"/>
      <c r="BD3588" s="181"/>
      <c r="BE3588" s="181"/>
      <c r="BI3588" s="181"/>
      <c r="BL3588" s="181"/>
      <c r="BM3588" s="181"/>
      <c r="BN3588" s="181"/>
      <c r="BO3588" s="181"/>
      <c r="BS3588" s="181"/>
    </row>
    <row r="3589" spans="41:71">
      <c r="AO3589" s="38">
        <f t="shared" si="458"/>
        <v>0</v>
      </c>
      <c r="AP3589" s="38">
        <f t="shared" si="459"/>
        <v>0</v>
      </c>
      <c r="AR3589" s="181"/>
      <c r="AS3589" s="181"/>
      <c r="AT3589" s="181"/>
      <c r="AU3589" s="181"/>
      <c r="AY3589" s="181"/>
      <c r="BB3589" s="181"/>
      <c r="BC3589" s="181"/>
      <c r="BD3589" s="181"/>
      <c r="BE3589" s="181"/>
      <c r="BI3589" s="181"/>
      <c r="BL3589" s="181"/>
      <c r="BM3589" s="181"/>
      <c r="BN3589" s="181"/>
      <c r="BO3589" s="181"/>
      <c r="BS3589" s="181"/>
    </row>
    <row r="3590" spans="41:71">
      <c r="AO3590" s="38">
        <f t="shared" si="458"/>
        <v>0</v>
      </c>
      <c r="AP3590" s="38">
        <f t="shared" si="459"/>
        <v>0</v>
      </c>
      <c r="AR3590" s="181"/>
      <c r="AS3590" s="181"/>
      <c r="AT3590" s="181"/>
      <c r="AU3590" s="181"/>
      <c r="AY3590" s="181"/>
      <c r="BB3590" s="181"/>
      <c r="BC3590" s="181"/>
      <c r="BD3590" s="181"/>
      <c r="BE3590" s="181"/>
      <c r="BI3590" s="181"/>
      <c r="BL3590" s="181"/>
      <c r="BM3590" s="181"/>
      <c r="BN3590" s="181"/>
      <c r="BO3590" s="181"/>
      <c r="BS3590" s="181"/>
    </row>
    <row r="3591" spans="41:71">
      <c r="AO3591" s="38">
        <f t="shared" si="458"/>
        <v>0</v>
      </c>
      <c r="AP3591" s="38">
        <f t="shared" si="459"/>
        <v>0</v>
      </c>
      <c r="AR3591" s="181"/>
      <c r="AS3591" s="181"/>
      <c r="AT3591" s="181"/>
      <c r="AU3591" s="181"/>
      <c r="AY3591" s="181"/>
      <c r="BB3591" s="181"/>
      <c r="BC3591" s="181"/>
      <c r="BD3591" s="181"/>
      <c r="BE3591" s="181"/>
      <c r="BI3591" s="181"/>
      <c r="BL3591" s="181"/>
      <c r="BM3591" s="181"/>
      <c r="BN3591" s="181"/>
      <c r="BO3591" s="181"/>
      <c r="BS3591" s="181"/>
    </row>
    <row r="3592" spans="41:71">
      <c r="AO3592" s="38">
        <f t="shared" si="458"/>
        <v>0</v>
      </c>
      <c r="AP3592" s="38">
        <f t="shared" si="459"/>
        <v>0</v>
      </c>
      <c r="AR3592" s="181"/>
      <c r="AS3592" s="181"/>
      <c r="AT3592" s="181"/>
      <c r="AU3592" s="181"/>
      <c r="AY3592" s="181"/>
      <c r="BB3592" s="181"/>
      <c r="BC3592" s="181"/>
      <c r="BD3592" s="181"/>
      <c r="BE3592" s="181"/>
      <c r="BI3592" s="181"/>
      <c r="BL3592" s="181"/>
      <c r="BM3592" s="181"/>
      <c r="BN3592" s="181"/>
      <c r="BO3592" s="181"/>
      <c r="BS3592" s="181"/>
    </row>
    <row r="3593" spans="41:71">
      <c r="AO3593" s="38">
        <f t="shared" si="458"/>
        <v>0</v>
      </c>
      <c r="AP3593" s="38">
        <f t="shared" si="459"/>
        <v>0</v>
      </c>
      <c r="AR3593" s="181"/>
      <c r="AS3593" s="181"/>
      <c r="AT3593" s="181"/>
      <c r="AU3593" s="181"/>
      <c r="AY3593" s="181"/>
      <c r="BB3593" s="181"/>
      <c r="BC3593" s="181"/>
      <c r="BD3593" s="181"/>
      <c r="BE3593" s="181"/>
      <c r="BI3593" s="181"/>
      <c r="BL3593" s="181"/>
      <c r="BM3593" s="181"/>
      <c r="BN3593" s="181"/>
      <c r="BO3593" s="181"/>
      <c r="BS3593" s="181"/>
    </row>
    <row r="3594" spans="41:71">
      <c r="AO3594" s="38">
        <f t="shared" si="458"/>
        <v>0</v>
      </c>
      <c r="AP3594" s="38">
        <f t="shared" si="459"/>
        <v>0</v>
      </c>
      <c r="AR3594" s="181"/>
      <c r="AS3594" s="181"/>
      <c r="AT3594" s="181"/>
      <c r="AU3594" s="181"/>
      <c r="AY3594" s="181"/>
      <c r="BB3594" s="181"/>
      <c r="BC3594" s="181"/>
      <c r="BD3594" s="181"/>
      <c r="BE3594" s="181"/>
      <c r="BI3594" s="181"/>
      <c r="BL3594" s="181"/>
      <c r="BM3594" s="181"/>
      <c r="BN3594" s="181"/>
      <c r="BO3594" s="181"/>
      <c r="BS3594" s="181"/>
    </row>
    <row r="3595" spans="41:71">
      <c r="AO3595" s="38">
        <f t="shared" si="458"/>
        <v>0</v>
      </c>
      <c r="AP3595" s="38">
        <f t="shared" si="459"/>
        <v>0</v>
      </c>
      <c r="AR3595" s="181"/>
      <c r="AS3595" s="181"/>
      <c r="AT3595" s="181"/>
      <c r="AU3595" s="181"/>
      <c r="AY3595" s="181"/>
      <c r="BB3595" s="181"/>
      <c r="BC3595" s="181"/>
      <c r="BD3595" s="181"/>
      <c r="BE3595" s="181"/>
      <c r="BI3595" s="181"/>
      <c r="BL3595" s="181"/>
      <c r="BM3595" s="181"/>
      <c r="BN3595" s="181"/>
      <c r="BO3595" s="181"/>
      <c r="BS3595" s="181"/>
    </row>
    <row r="3596" spans="41:71">
      <c r="AO3596" s="38">
        <f t="shared" si="458"/>
        <v>0</v>
      </c>
      <c r="AP3596" s="38">
        <f t="shared" si="459"/>
        <v>0</v>
      </c>
      <c r="AR3596" s="181"/>
      <c r="AS3596" s="181"/>
      <c r="AT3596" s="181"/>
      <c r="AU3596" s="181"/>
      <c r="AY3596" s="181"/>
      <c r="BB3596" s="181"/>
      <c r="BC3596" s="181"/>
      <c r="BD3596" s="181"/>
      <c r="BE3596" s="181"/>
      <c r="BI3596" s="181"/>
      <c r="BL3596" s="181"/>
      <c r="BM3596" s="181"/>
      <c r="BN3596" s="181"/>
      <c r="BO3596" s="181"/>
      <c r="BS3596" s="181"/>
    </row>
    <row r="3597" spans="41:71">
      <c r="AO3597" s="38">
        <f t="shared" si="458"/>
        <v>0</v>
      </c>
      <c r="AP3597" s="38">
        <f t="shared" si="459"/>
        <v>0</v>
      </c>
      <c r="AR3597" s="181"/>
      <c r="AS3597" s="181"/>
      <c r="AT3597" s="181"/>
      <c r="AU3597" s="181"/>
      <c r="AY3597" s="181"/>
      <c r="BB3597" s="181"/>
      <c r="BC3597" s="181"/>
      <c r="BD3597" s="181"/>
      <c r="BE3597" s="181"/>
      <c r="BI3597" s="181"/>
      <c r="BL3597" s="181"/>
      <c r="BM3597" s="181"/>
      <c r="BN3597" s="181"/>
      <c r="BO3597" s="181"/>
      <c r="BS3597" s="181"/>
    </row>
    <row r="3598" spans="41:71">
      <c r="AO3598" s="38">
        <f t="shared" si="458"/>
        <v>0</v>
      </c>
      <c r="AP3598" s="38">
        <f t="shared" si="459"/>
        <v>0</v>
      </c>
      <c r="AR3598" s="181"/>
      <c r="AS3598" s="181"/>
      <c r="AT3598" s="181"/>
      <c r="AU3598" s="181"/>
      <c r="AY3598" s="181"/>
      <c r="BB3598" s="181"/>
      <c r="BC3598" s="181"/>
      <c r="BD3598" s="181"/>
      <c r="BE3598" s="181"/>
      <c r="BI3598" s="181"/>
      <c r="BL3598" s="181"/>
      <c r="BM3598" s="181"/>
      <c r="BN3598" s="181"/>
      <c r="BO3598" s="181"/>
      <c r="BS3598" s="181"/>
    </row>
    <row r="3599" spans="41:71">
      <c r="AO3599" s="38">
        <f t="shared" si="458"/>
        <v>0</v>
      </c>
      <c r="AP3599" s="38">
        <f t="shared" si="459"/>
        <v>0</v>
      </c>
      <c r="AR3599" s="181"/>
      <c r="AS3599" s="181"/>
      <c r="AT3599" s="181"/>
      <c r="AU3599" s="181"/>
      <c r="AY3599" s="181"/>
      <c r="BB3599" s="181"/>
      <c r="BC3599" s="181"/>
      <c r="BD3599" s="181"/>
      <c r="BE3599" s="181"/>
      <c r="BI3599" s="181"/>
      <c r="BL3599" s="181"/>
      <c r="BM3599" s="181"/>
      <c r="BN3599" s="181"/>
      <c r="BO3599" s="181"/>
      <c r="BS3599" s="181"/>
    </row>
    <row r="3600" spans="41:71">
      <c r="AO3600" s="38">
        <f t="shared" si="458"/>
        <v>0</v>
      </c>
      <c r="AP3600" s="38">
        <f t="shared" si="459"/>
        <v>0</v>
      </c>
      <c r="AR3600" s="181"/>
      <c r="AS3600" s="181"/>
      <c r="AT3600" s="181"/>
      <c r="AU3600" s="181"/>
      <c r="AY3600" s="181"/>
      <c r="BB3600" s="181"/>
      <c r="BC3600" s="181"/>
      <c r="BD3600" s="181"/>
      <c r="BE3600" s="181"/>
      <c r="BI3600" s="181"/>
      <c r="BL3600" s="181"/>
      <c r="BM3600" s="181"/>
      <c r="BN3600" s="181"/>
      <c r="BO3600" s="181"/>
      <c r="BS3600" s="181"/>
    </row>
    <row r="3601" spans="41:71">
      <c r="AO3601" s="38">
        <f t="shared" si="458"/>
        <v>0</v>
      </c>
      <c r="AP3601" s="38">
        <f t="shared" si="459"/>
        <v>0</v>
      </c>
      <c r="AR3601" s="181"/>
      <c r="AS3601" s="181"/>
      <c r="AT3601" s="181"/>
      <c r="AU3601" s="181"/>
      <c r="AY3601" s="181"/>
      <c r="BB3601" s="181"/>
      <c r="BC3601" s="181"/>
      <c r="BD3601" s="181"/>
      <c r="BE3601" s="181"/>
      <c r="BI3601" s="181"/>
      <c r="BL3601" s="181"/>
      <c r="BM3601" s="181"/>
      <c r="BN3601" s="181"/>
      <c r="BO3601" s="181"/>
      <c r="BS3601" s="181"/>
    </row>
    <row r="3602" spans="41:71">
      <c r="AO3602" s="38">
        <f t="shared" si="458"/>
        <v>0</v>
      </c>
      <c r="AP3602" s="38">
        <f t="shared" si="459"/>
        <v>0</v>
      </c>
      <c r="AR3602" s="181"/>
      <c r="AS3602" s="181"/>
      <c r="AT3602" s="181"/>
      <c r="AU3602" s="181"/>
      <c r="AY3602" s="181"/>
      <c r="BB3602" s="181"/>
      <c r="BC3602" s="181"/>
      <c r="BD3602" s="181"/>
      <c r="BE3602" s="181"/>
      <c r="BI3602" s="181"/>
      <c r="BL3602" s="181"/>
      <c r="BM3602" s="181"/>
      <c r="BN3602" s="181"/>
      <c r="BO3602" s="181"/>
      <c r="BS3602" s="181"/>
    </row>
    <row r="3603" spans="41:71">
      <c r="AO3603" s="38">
        <f t="shared" si="458"/>
        <v>0</v>
      </c>
      <c r="AP3603" s="38">
        <f t="shared" si="459"/>
        <v>0</v>
      </c>
      <c r="AR3603" s="181"/>
      <c r="AS3603" s="181"/>
      <c r="AT3603" s="181"/>
      <c r="AU3603" s="181"/>
      <c r="AY3603" s="181"/>
      <c r="BB3603" s="181"/>
      <c r="BC3603" s="181"/>
      <c r="BD3603" s="181"/>
      <c r="BE3603" s="181"/>
      <c r="BI3603" s="181"/>
      <c r="BL3603" s="181"/>
      <c r="BM3603" s="181"/>
      <c r="BN3603" s="181"/>
      <c r="BO3603" s="181"/>
      <c r="BS3603" s="181"/>
    </row>
    <row r="3604" spans="41:71">
      <c r="AO3604" s="38">
        <f t="shared" si="458"/>
        <v>0</v>
      </c>
      <c r="AP3604" s="38">
        <f t="shared" si="459"/>
        <v>0</v>
      </c>
      <c r="AR3604" s="181"/>
      <c r="AS3604" s="181"/>
      <c r="AT3604" s="181"/>
      <c r="AU3604" s="181"/>
      <c r="AY3604" s="181"/>
      <c r="BB3604" s="181"/>
      <c r="BC3604" s="181"/>
      <c r="BD3604" s="181"/>
      <c r="BE3604" s="181"/>
      <c r="BI3604" s="181"/>
      <c r="BL3604" s="181"/>
      <c r="BM3604" s="181"/>
      <c r="BN3604" s="181"/>
      <c r="BO3604" s="181"/>
      <c r="BS3604" s="181"/>
    </row>
    <row r="3605" spans="41:71">
      <c r="AO3605" s="38">
        <f t="shared" si="458"/>
        <v>0</v>
      </c>
      <c r="AP3605" s="38">
        <f t="shared" si="459"/>
        <v>0</v>
      </c>
      <c r="AR3605" s="181"/>
      <c r="AS3605" s="181"/>
      <c r="AT3605" s="181"/>
      <c r="AU3605" s="181"/>
      <c r="AY3605" s="181"/>
      <c r="BB3605" s="181"/>
      <c r="BC3605" s="181"/>
      <c r="BD3605" s="181"/>
      <c r="BE3605" s="181"/>
      <c r="BI3605" s="181"/>
      <c r="BL3605" s="181"/>
      <c r="BM3605" s="181"/>
      <c r="BN3605" s="181"/>
      <c r="BO3605" s="181"/>
      <c r="BS3605" s="181"/>
    </row>
    <row r="3606" spans="41:71">
      <c r="AO3606" s="38">
        <f t="shared" si="458"/>
        <v>0</v>
      </c>
      <c r="AP3606" s="38">
        <f t="shared" si="459"/>
        <v>0</v>
      </c>
      <c r="AR3606" s="181"/>
      <c r="AS3606" s="181"/>
      <c r="AT3606" s="181"/>
      <c r="AU3606" s="181"/>
      <c r="AY3606" s="181"/>
      <c r="BB3606" s="181"/>
      <c r="BC3606" s="181"/>
      <c r="BD3606" s="181"/>
      <c r="BE3606" s="181"/>
      <c r="BI3606" s="181"/>
      <c r="BL3606" s="181"/>
      <c r="BM3606" s="181"/>
      <c r="BN3606" s="181"/>
      <c r="BO3606" s="181"/>
      <c r="BS3606" s="181"/>
    </row>
    <row r="3607" spans="41:71">
      <c r="AO3607" s="38">
        <f t="shared" si="458"/>
        <v>0</v>
      </c>
      <c r="AP3607" s="38">
        <f t="shared" si="459"/>
        <v>0</v>
      </c>
      <c r="AR3607" s="181"/>
      <c r="AS3607" s="181"/>
      <c r="AT3607" s="181"/>
      <c r="AU3607" s="181"/>
      <c r="AY3607" s="181"/>
      <c r="BB3607" s="181"/>
      <c r="BC3607" s="181"/>
      <c r="BD3607" s="181"/>
      <c r="BE3607" s="181"/>
      <c r="BI3607" s="181"/>
      <c r="BL3607" s="181"/>
      <c r="BM3607" s="181"/>
      <c r="BN3607" s="181"/>
      <c r="BO3607" s="181"/>
      <c r="BS3607" s="181"/>
    </row>
    <row r="3608" spans="41:71">
      <c r="AO3608" s="38">
        <f t="shared" si="458"/>
        <v>0</v>
      </c>
      <c r="AP3608" s="38">
        <f t="shared" si="459"/>
        <v>0</v>
      </c>
      <c r="AR3608" s="181"/>
      <c r="AS3608" s="181"/>
      <c r="AT3608" s="181"/>
      <c r="AU3608" s="181"/>
      <c r="AY3608" s="181"/>
      <c r="BB3608" s="181"/>
      <c r="BC3608" s="181"/>
      <c r="BD3608" s="181"/>
      <c r="BE3608" s="181"/>
      <c r="BI3608" s="181"/>
      <c r="BL3608" s="181"/>
      <c r="BM3608" s="181"/>
      <c r="BN3608" s="181"/>
      <c r="BO3608" s="181"/>
      <c r="BS3608" s="181"/>
    </row>
    <row r="3609" spans="41:71">
      <c r="AO3609" s="38">
        <f t="shared" si="458"/>
        <v>0</v>
      </c>
      <c r="AP3609" s="38">
        <f t="shared" si="459"/>
        <v>0</v>
      </c>
      <c r="AR3609" s="181"/>
      <c r="AS3609" s="181"/>
      <c r="AT3609" s="181"/>
      <c r="AU3609" s="181"/>
      <c r="AY3609" s="181"/>
      <c r="BB3609" s="181"/>
      <c r="BC3609" s="181"/>
      <c r="BD3609" s="181"/>
      <c r="BE3609" s="181"/>
      <c r="BI3609" s="181"/>
      <c r="BL3609" s="181"/>
      <c r="BM3609" s="181"/>
      <c r="BN3609" s="181"/>
      <c r="BO3609" s="181"/>
      <c r="BS3609" s="181"/>
    </row>
    <row r="3610" spans="41:71">
      <c r="AO3610" s="38">
        <f t="shared" si="458"/>
        <v>0</v>
      </c>
      <c r="AP3610" s="38">
        <f t="shared" si="459"/>
        <v>0</v>
      </c>
      <c r="AR3610" s="181"/>
      <c r="AS3610" s="181"/>
      <c r="AT3610" s="181"/>
      <c r="AU3610" s="181"/>
      <c r="AY3610" s="181"/>
      <c r="BB3610" s="181"/>
      <c r="BC3610" s="181"/>
      <c r="BD3610" s="181"/>
      <c r="BE3610" s="181"/>
      <c r="BI3610" s="181"/>
      <c r="BL3610" s="181"/>
      <c r="BM3610" s="181"/>
      <c r="BN3610" s="181"/>
      <c r="BO3610" s="181"/>
      <c r="BS3610" s="181"/>
    </row>
    <row r="3611" spans="41:71">
      <c r="AO3611" s="38">
        <f t="shared" si="458"/>
        <v>0</v>
      </c>
      <c r="AP3611" s="38">
        <f t="shared" si="459"/>
        <v>0</v>
      </c>
      <c r="AR3611" s="181"/>
      <c r="AS3611" s="181"/>
      <c r="AT3611" s="181"/>
      <c r="AU3611" s="181"/>
      <c r="AY3611" s="181"/>
      <c r="BB3611" s="181"/>
      <c r="BC3611" s="181"/>
      <c r="BD3611" s="181"/>
      <c r="BE3611" s="181"/>
      <c r="BI3611" s="181"/>
      <c r="BL3611" s="181"/>
      <c r="BM3611" s="181"/>
      <c r="BN3611" s="181"/>
      <c r="BO3611" s="181"/>
      <c r="BS3611" s="181"/>
    </row>
    <row r="3612" spans="41:71">
      <c r="AO3612" s="38">
        <f t="shared" si="458"/>
        <v>0</v>
      </c>
      <c r="AP3612" s="38">
        <f t="shared" si="459"/>
        <v>0</v>
      </c>
      <c r="AR3612" s="181"/>
      <c r="AS3612" s="181"/>
      <c r="AT3612" s="181"/>
      <c r="AU3612" s="181"/>
      <c r="AY3612" s="181"/>
      <c r="BB3612" s="181"/>
      <c r="BC3612" s="181"/>
      <c r="BD3612" s="181"/>
      <c r="BE3612" s="181"/>
      <c r="BI3612" s="181"/>
      <c r="BL3612" s="181"/>
      <c r="BM3612" s="181"/>
      <c r="BN3612" s="181"/>
      <c r="BO3612" s="181"/>
      <c r="BS3612" s="181"/>
    </row>
    <row r="3613" spans="41:71">
      <c r="AO3613" s="38">
        <f t="shared" si="458"/>
        <v>0</v>
      </c>
      <c r="AP3613" s="38">
        <f t="shared" si="459"/>
        <v>0</v>
      </c>
      <c r="AR3613" s="181"/>
      <c r="AS3613" s="181"/>
      <c r="AT3613" s="181"/>
      <c r="AU3613" s="181"/>
      <c r="AY3613" s="181"/>
      <c r="BB3613" s="181"/>
      <c r="BC3613" s="181"/>
      <c r="BD3613" s="181"/>
      <c r="BE3613" s="181"/>
      <c r="BI3613" s="181"/>
      <c r="BL3613" s="181"/>
      <c r="BM3613" s="181"/>
      <c r="BN3613" s="181"/>
      <c r="BO3613" s="181"/>
      <c r="BS3613" s="181"/>
    </row>
    <row r="3614" spans="41:71">
      <c r="AO3614" s="38">
        <f t="shared" si="458"/>
        <v>0</v>
      </c>
      <c r="AP3614" s="38">
        <f t="shared" si="459"/>
        <v>0</v>
      </c>
      <c r="AR3614" s="181"/>
      <c r="AS3614" s="181"/>
      <c r="AT3614" s="181"/>
      <c r="AU3614" s="181"/>
      <c r="AY3614" s="181"/>
      <c r="BB3614" s="181"/>
      <c r="BC3614" s="181"/>
      <c r="BD3614" s="181"/>
      <c r="BE3614" s="181"/>
      <c r="BI3614" s="181"/>
      <c r="BL3614" s="181"/>
      <c r="BM3614" s="181"/>
      <c r="BN3614" s="181"/>
      <c r="BO3614" s="181"/>
      <c r="BS3614" s="181"/>
    </row>
    <row r="3615" spans="41:71">
      <c r="AO3615" s="38">
        <f t="shared" si="458"/>
        <v>0</v>
      </c>
      <c r="AP3615" s="38">
        <f t="shared" si="459"/>
        <v>0</v>
      </c>
      <c r="AR3615" s="181"/>
      <c r="AS3615" s="181"/>
      <c r="AT3615" s="181"/>
      <c r="AU3615" s="181"/>
      <c r="AY3615" s="181"/>
      <c r="BB3615" s="181"/>
      <c r="BC3615" s="181"/>
      <c r="BD3615" s="181"/>
      <c r="BE3615" s="181"/>
      <c r="BI3615" s="181"/>
      <c r="BL3615" s="181"/>
      <c r="BM3615" s="181"/>
      <c r="BN3615" s="181"/>
      <c r="BO3615" s="181"/>
      <c r="BS3615" s="181"/>
    </row>
    <row r="3616" spans="41:71">
      <c r="AO3616" s="38">
        <f t="shared" si="458"/>
        <v>0</v>
      </c>
      <c r="AP3616" s="38">
        <f t="shared" si="459"/>
        <v>0</v>
      </c>
      <c r="AR3616" s="181"/>
      <c r="AS3616" s="181"/>
      <c r="AT3616" s="181"/>
      <c r="AU3616" s="181"/>
      <c r="AY3616" s="181"/>
      <c r="BB3616" s="181"/>
      <c r="BC3616" s="181"/>
      <c r="BD3616" s="181"/>
      <c r="BE3616" s="181"/>
      <c r="BI3616" s="181"/>
      <c r="BL3616" s="181"/>
      <c r="BM3616" s="181"/>
      <c r="BN3616" s="181"/>
      <c r="BO3616" s="181"/>
      <c r="BS3616" s="181"/>
    </row>
    <row r="3617" spans="41:71">
      <c r="AO3617" s="38">
        <f t="shared" si="458"/>
        <v>0</v>
      </c>
      <c r="AP3617" s="38">
        <f t="shared" si="459"/>
        <v>0</v>
      </c>
      <c r="AR3617" s="181"/>
      <c r="AS3617" s="181"/>
      <c r="AT3617" s="181"/>
      <c r="AU3617" s="181"/>
      <c r="AY3617" s="181"/>
      <c r="BB3617" s="181"/>
      <c r="BC3617" s="181"/>
      <c r="BD3617" s="181"/>
      <c r="BE3617" s="181"/>
      <c r="BI3617" s="181"/>
      <c r="BL3617" s="181"/>
      <c r="BM3617" s="181"/>
      <c r="BN3617" s="181"/>
      <c r="BO3617" s="181"/>
      <c r="BS3617" s="181"/>
    </row>
    <row r="3618" spans="41:71">
      <c r="AO3618" s="38">
        <f t="shared" si="458"/>
        <v>0</v>
      </c>
      <c r="AP3618" s="38">
        <f t="shared" si="459"/>
        <v>0</v>
      </c>
      <c r="AR3618" s="181"/>
      <c r="AS3618" s="181"/>
      <c r="AT3618" s="181"/>
      <c r="AU3618" s="181"/>
      <c r="AY3618" s="181"/>
      <c r="BB3618" s="181"/>
      <c r="BC3618" s="181"/>
      <c r="BD3618" s="181"/>
      <c r="BE3618" s="181"/>
      <c r="BI3618" s="181"/>
      <c r="BL3618" s="181"/>
      <c r="BM3618" s="181"/>
      <c r="BN3618" s="181"/>
      <c r="BO3618" s="181"/>
      <c r="BS3618" s="181"/>
    </row>
    <row r="3619" spans="41:71">
      <c r="AO3619" s="38">
        <f t="shared" si="458"/>
        <v>0</v>
      </c>
      <c r="AP3619" s="38">
        <f t="shared" si="459"/>
        <v>0</v>
      </c>
      <c r="AR3619" s="181"/>
      <c r="AS3619" s="181"/>
      <c r="AT3619" s="181"/>
      <c r="AU3619" s="181"/>
      <c r="AY3619" s="181"/>
      <c r="BB3619" s="181"/>
      <c r="BC3619" s="181"/>
      <c r="BD3619" s="181"/>
      <c r="BE3619" s="181"/>
      <c r="BI3619" s="181"/>
      <c r="BL3619" s="181"/>
      <c r="BM3619" s="181"/>
      <c r="BN3619" s="181"/>
      <c r="BO3619" s="181"/>
      <c r="BS3619" s="181"/>
    </row>
    <row r="3620" spans="41:71">
      <c r="AO3620" s="38">
        <f t="shared" si="458"/>
        <v>0</v>
      </c>
      <c r="AP3620" s="38">
        <f t="shared" si="459"/>
        <v>0</v>
      </c>
      <c r="AR3620" s="181"/>
      <c r="AS3620" s="181"/>
      <c r="AT3620" s="181"/>
      <c r="AU3620" s="181"/>
      <c r="AY3620" s="181"/>
      <c r="BB3620" s="181"/>
      <c r="BC3620" s="181"/>
      <c r="BD3620" s="181"/>
      <c r="BE3620" s="181"/>
      <c r="BI3620" s="181"/>
      <c r="BL3620" s="181"/>
      <c r="BM3620" s="181"/>
      <c r="BN3620" s="181"/>
      <c r="BO3620" s="181"/>
      <c r="BS3620" s="181"/>
    </row>
    <row r="3621" spans="41:71">
      <c r="AO3621" s="38">
        <f t="shared" si="458"/>
        <v>0</v>
      </c>
      <c r="AP3621" s="38">
        <f t="shared" si="459"/>
        <v>0</v>
      </c>
      <c r="AR3621" s="181"/>
      <c r="AS3621" s="181"/>
      <c r="AT3621" s="181"/>
      <c r="AU3621" s="181"/>
      <c r="AY3621" s="181"/>
      <c r="BB3621" s="181"/>
      <c r="BC3621" s="181"/>
      <c r="BD3621" s="181"/>
      <c r="BE3621" s="181"/>
      <c r="BI3621" s="181"/>
      <c r="BL3621" s="181"/>
      <c r="BM3621" s="181"/>
      <c r="BN3621" s="181"/>
      <c r="BO3621" s="181"/>
      <c r="BS3621" s="181"/>
    </row>
    <row r="3622" spans="41:71">
      <c r="AO3622" s="38">
        <f t="shared" si="458"/>
        <v>0</v>
      </c>
      <c r="AP3622" s="38">
        <f t="shared" si="459"/>
        <v>0</v>
      </c>
      <c r="AR3622" s="181"/>
      <c r="AS3622" s="181"/>
      <c r="AT3622" s="181"/>
      <c r="AU3622" s="181"/>
      <c r="AY3622" s="181"/>
      <c r="BB3622" s="181"/>
      <c r="BC3622" s="181"/>
      <c r="BD3622" s="181"/>
      <c r="BE3622" s="181"/>
      <c r="BI3622" s="181"/>
      <c r="BL3622" s="181"/>
      <c r="BM3622" s="181"/>
      <c r="BN3622" s="181"/>
      <c r="BO3622" s="181"/>
      <c r="BS3622" s="181"/>
    </row>
    <row r="3623" spans="41:71">
      <c r="AO3623" s="38">
        <f t="shared" si="458"/>
        <v>0</v>
      </c>
      <c r="AP3623" s="38">
        <f t="shared" si="459"/>
        <v>0</v>
      </c>
      <c r="AR3623" s="181"/>
      <c r="AS3623" s="181"/>
      <c r="AT3623" s="181"/>
      <c r="AU3623" s="181"/>
      <c r="AY3623" s="181"/>
      <c r="BB3623" s="181"/>
      <c r="BC3623" s="181"/>
      <c r="BD3623" s="181"/>
      <c r="BE3623" s="181"/>
      <c r="BI3623" s="181"/>
      <c r="BL3623" s="181"/>
      <c r="BM3623" s="181"/>
      <c r="BN3623" s="181"/>
      <c r="BO3623" s="181"/>
      <c r="BS3623" s="181"/>
    </row>
    <row r="3624" spans="41:71">
      <c r="AO3624" s="38">
        <f t="shared" si="458"/>
        <v>0</v>
      </c>
      <c r="AP3624" s="38">
        <f t="shared" si="459"/>
        <v>0</v>
      </c>
      <c r="AR3624" s="181"/>
      <c r="AS3624" s="181"/>
      <c r="AT3624" s="181"/>
      <c r="AU3624" s="181"/>
      <c r="AY3624" s="181"/>
      <c r="BB3624" s="181"/>
      <c r="BC3624" s="181"/>
      <c r="BD3624" s="181"/>
      <c r="BE3624" s="181"/>
      <c r="BI3624" s="181"/>
      <c r="BL3624" s="181"/>
      <c r="BM3624" s="181"/>
      <c r="BN3624" s="181"/>
      <c r="BO3624" s="181"/>
      <c r="BS3624" s="181"/>
    </row>
    <row r="3625" spans="41:71">
      <c r="AO3625" s="38">
        <f t="shared" si="458"/>
        <v>0</v>
      </c>
      <c r="AP3625" s="38">
        <f t="shared" si="459"/>
        <v>0</v>
      </c>
      <c r="AR3625" s="181"/>
      <c r="AS3625" s="181"/>
      <c r="AT3625" s="181"/>
      <c r="AU3625" s="181"/>
      <c r="AY3625" s="181"/>
      <c r="BB3625" s="181"/>
      <c r="BC3625" s="181"/>
      <c r="BD3625" s="181"/>
      <c r="BE3625" s="181"/>
      <c r="BI3625" s="181"/>
      <c r="BL3625" s="181"/>
      <c r="BM3625" s="181"/>
      <c r="BN3625" s="181"/>
      <c r="BO3625" s="181"/>
      <c r="BS3625" s="181"/>
    </row>
    <row r="3626" spans="41:71">
      <c r="AO3626" s="38">
        <f t="shared" ref="AO3626:AO3689" si="460">B3627+1-1</f>
        <v>0</v>
      </c>
      <c r="AP3626" s="38">
        <f t="shared" ref="AP3626:AP3689" si="461">A3627</f>
        <v>0</v>
      </c>
      <c r="AR3626" s="181"/>
      <c r="AS3626" s="181"/>
      <c r="AT3626" s="181"/>
      <c r="AU3626" s="181"/>
      <c r="AY3626" s="181"/>
      <c r="BB3626" s="181"/>
      <c r="BC3626" s="181"/>
      <c r="BD3626" s="181"/>
      <c r="BE3626" s="181"/>
      <c r="BI3626" s="181"/>
      <c r="BL3626" s="181"/>
      <c r="BM3626" s="181"/>
      <c r="BN3626" s="181"/>
      <c r="BO3626" s="181"/>
      <c r="BS3626" s="181"/>
    </row>
    <row r="3627" spans="41:71">
      <c r="AO3627" s="38">
        <f t="shared" si="460"/>
        <v>0</v>
      </c>
      <c r="AP3627" s="38">
        <f t="shared" si="461"/>
        <v>0</v>
      </c>
      <c r="AR3627" s="181"/>
      <c r="AS3627" s="181"/>
      <c r="AT3627" s="181"/>
      <c r="AU3627" s="181"/>
      <c r="AY3627" s="181"/>
      <c r="BB3627" s="181"/>
      <c r="BC3627" s="181"/>
      <c r="BD3627" s="181"/>
      <c r="BE3627" s="181"/>
      <c r="BI3627" s="181"/>
      <c r="BL3627" s="181"/>
      <c r="BM3627" s="181"/>
      <c r="BN3627" s="181"/>
      <c r="BO3627" s="181"/>
      <c r="BS3627" s="181"/>
    </row>
    <row r="3628" spans="41:71">
      <c r="AO3628" s="38">
        <f t="shared" si="460"/>
        <v>0</v>
      </c>
      <c r="AP3628" s="38">
        <f t="shared" si="461"/>
        <v>0</v>
      </c>
      <c r="AR3628" s="181"/>
      <c r="AS3628" s="181"/>
      <c r="AT3628" s="181"/>
      <c r="AU3628" s="181"/>
      <c r="AY3628" s="181"/>
      <c r="BB3628" s="181"/>
      <c r="BC3628" s="181"/>
      <c r="BD3628" s="181"/>
      <c r="BE3628" s="181"/>
      <c r="BI3628" s="181"/>
      <c r="BL3628" s="181"/>
      <c r="BM3628" s="181"/>
      <c r="BN3628" s="181"/>
      <c r="BO3628" s="181"/>
      <c r="BS3628" s="181"/>
    </row>
    <row r="3629" spans="41:71">
      <c r="AO3629" s="38">
        <f t="shared" si="460"/>
        <v>0</v>
      </c>
      <c r="AP3629" s="38">
        <f t="shared" si="461"/>
        <v>0</v>
      </c>
      <c r="AR3629" s="181"/>
      <c r="AS3629" s="181"/>
      <c r="AT3629" s="181"/>
      <c r="AU3629" s="181"/>
      <c r="AY3629" s="181"/>
      <c r="BB3629" s="181"/>
      <c r="BC3629" s="181"/>
      <c r="BD3629" s="181"/>
      <c r="BE3629" s="181"/>
      <c r="BI3629" s="181"/>
      <c r="BL3629" s="181"/>
      <c r="BM3629" s="181"/>
      <c r="BN3629" s="181"/>
      <c r="BO3629" s="181"/>
      <c r="BS3629" s="181"/>
    </row>
    <row r="3630" spans="41:71">
      <c r="AO3630" s="38">
        <f t="shared" si="460"/>
        <v>0</v>
      </c>
      <c r="AP3630" s="38">
        <f t="shared" si="461"/>
        <v>0</v>
      </c>
      <c r="AR3630" s="181"/>
      <c r="AS3630" s="181"/>
      <c r="AT3630" s="181"/>
      <c r="AU3630" s="181"/>
      <c r="AY3630" s="181"/>
      <c r="BB3630" s="181"/>
      <c r="BC3630" s="181"/>
      <c r="BD3630" s="181"/>
      <c r="BE3630" s="181"/>
      <c r="BI3630" s="181"/>
      <c r="BL3630" s="181"/>
      <c r="BM3630" s="181"/>
      <c r="BN3630" s="181"/>
      <c r="BO3630" s="181"/>
      <c r="BS3630" s="181"/>
    </row>
    <row r="3631" spans="41:71">
      <c r="AO3631" s="38">
        <f t="shared" si="460"/>
        <v>0</v>
      </c>
      <c r="AP3631" s="38">
        <f t="shared" si="461"/>
        <v>0</v>
      </c>
      <c r="AR3631" s="181"/>
      <c r="AS3631" s="181"/>
      <c r="AT3631" s="181"/>
      <c r="AU3631" s="181"/>
      <c r="AY3631" s="181"/>
      <c r="BB3631" s="181"/>
      <c r="BC3631" s="181"/>
      <c r="BD3631" s="181"/>
      <c r="BE3631" s="181"/>
      <c r="BI3631" s="181"/>
      <c r="BL3631" s="181"/>
      <c r="BM3631" s="181"/>
      <c r="BN3631" s="181"/>
      <c r="BO3631" s="181"/>
      <c r="BS3631" s="181"/>
    </row>
    <row r="3632" spans="41:71">
      <c r="AO3632" s="38">
        <f t="shared" si="460"/>
        <v>0</v>
      </c>
      <c r="AP3632" s="38">
        <f t="shared" si="461"/>
        <v>0</v>
      </c>
      <c r="AR3632" s="181"/>
      <c r="AS3632" s="181"/>
      <c r="AT3632" s="181"/>
      <c r="AU3632" s="181"/>
      <c r="AY3632" s="181"/>
      <c r="BB3632" s="181"/>
      <c r="BC3632" s="181"/>
      <c r="BD3632" s="181"/>
      <c r="BE3632" s="181"/>
      <c r="BI3632" s="181"/>
      <c r="BL3632" s="181"/>
      <c r="BM3632" s="181"/>
      <c r="BN3632" s="181"/>
      <c r="BO3632" s="181"/>
      <c r="BS3632" s="181"/>
    </row>
    <row r="3633" spans="41:71">
      <c r="AO3633" s="38">
        <f t="shared" si="460"/>
        <v>0</v>
      </c>
      <c r="AP3633" s="38">
        <f t="shared" si="461"/>
        <v>0</v>
      </c>
      <c r="AR3633" s="181"/>
      <c r="AS3633" s="181"/>
      <c r="AT3633" s="181"/>
      <c r="AU3633" s="181"/>
      <c r="AY3633" s="181"/>
      <c r="BB3633" s="181"/>
      <c r="BC3633" s="181"/>
      <c r="BD3633" s="181"/>
      <c r="BE3633" s="181"/>
      <c r="BI3633" s="181"/>
      <c r="BL3633" s="181"/>
      <c r="BM3633" s="181"/>
      <c r="BN3633" s="181"/>
      <c r="BO3633" s="181"/>
      <c r="BS3633" s="181"/>
    </row>
    <row r="3634" spans="41:71">
      <c r="AO3634" s="38">
        <f t="shared" si="460"/>
        <v>0</v>
      </c>
      <c r="AP3634" s="38">
        <f t="shared" si="461"/>
        <v>0</v>
      </c>
      <c r="AR3634" s="181"/>
      <c r="AS3634" s="181"/>
      <c r="AT3634" s="181"/>
      <c r="AU3634" s="181"/>
      <c r="AY3634" s="181"/>
      <c r="BB3634" s="181"/>
      <c r="BC3634" s="181"/>
      <c r="BD3634" s="181"/>
      <c r="BE3634" s="181"/>
      <c r="BI3634" s="181"/>
      <c r="BL3634" s="181"/>
      <c r="BM3634" s="181"/>
      <c r="BN3634" s="181"/>
      <c r="BO3634" s="181"/>
      <c r="BS3634" s="181"/>
    </row>
    <row r="3635" spans="41:71">
      <c r="AO3635" s="38">
        <f t="shared" si="460"/>
        <v>0</v>
      </c>
      <c r="AP3635" s="38">
        <f t="shared" si="461"/>
        <v>0</v>
      </c>
      <c r="AR3635" s="181"/>
      <c r="AS3635" s="181"/>
      <c r="AT3635" s="181"/>
      <c r="AU3635" s="181"/>
      <c r="AY3635" s="181"/>
      <c r="BB3635" s="181"/>
      <c r="BC3635" s="181"/>
      <c r="BD3635" s="181"/>
      <c r="BE3635" s="181"/>
      <c r="BI3635" s="181"/>
      <c r="BL3635" s="181"/>
      <c r="BM3635" s="181"/>
      <c r="BN3635" s="181"/>
      <c r="BO3635" s="181"/>
      <c r="BS3635" s="181"/>
    </row>
    <row r="3636" spans="41:71">
      <c r="AO3636" s="38">
        <f t="shared" si="460"/>
        <v>0</v>
      </c>
      <c r="AP3636" s="38">
        <f t="shared" si="461"/>
        <v>0</v>
      </c>
      <c r="AR3636" s="181"/>
      <c r="AS3636" s="181"/>
      <c r="AT3636" s="181"/>
      <c r="AU3636" s="181"/>
      <c r="AY3636" s="181"/>
      <c r="BB3636" s="181"/>
      <c r="BC3636" s="181"/>
      <c r="BD3636" s="181"/>
      <c r="BE3636" s="181"/>
      <c r="BI3636" s="181"/>
      <c r="BL3636" s="181"/>
      <c r="BM3636" s="181"/>
      <c r="BN3636" s="181"/>
      <c r="BO3636" s="181"/>
      <c r="BS3636" s="181"/>
    </row>
    <row r="3637" spans="41:71">
      <c r="AO3637" s="38">
        <f t="shared" si="460"/>
        <v>0</v>
      </c>
      <c r="AP3637" s="38">
        <f t="shared" si="461"/>
        <v>0</v>
      </c>
      <c r="AR3637" s="181"/>
      <c r="AS3637" s="181"/>
      <c r="AT3637" s="181"/>
      <c r="AU3637" s="181"/>
      <c r="AY3637" s="181"/>
      <c r="BB3637" s="181"/>
      <c r="BC3637" s="181"/>
      <c r="BD3637" s="181"/>
      <c r="BE3637" s="181"/>
      <c r="BI3637" s="181"/>
      <c r="BL3637" s="181"/>
      <c r="BM3637" s="181"/>
      <c r="BN3637" s="181"/>
      <c r="BO3637" s="181"/>
      <c r="BS3637" s="181"/>
    </row>
    <row r="3638" spans="41:71">
      <c r="AO3638" s="38">
        <f t="shared" si="460"/>
        <v>0</v>
      </c>
      <c r="AP3638" s="38">
        <f t="shared" si="461"/>
        <v>0</v>
      </c>
      <c r="AR3638" s="181"/>
      <c r="AS3638" s="181"/>
      <c r="AT3638" s="181"/>
      <c r="AU3638" s="181"/>
      <c r="AY3638" s="181"/>
      <c r="BB3638" s="181"/>
      <c r="BC3638" s="181"/>
      <c r="BD3638" s="181"/>
      <c r="BE3638" s="181"/>
      <c r="BI3638" s="181"/>
      <c r="BL3638" s="181"/>
      <c r="BM3638" s="181"/>
      <c r="BN3638" s="181"/>
      <c r="BO3638" s="181"/>
      <c r="BS3638" s="181"/>
    </row>
    <row r="3639" spans="41:71">
      <c r="AO3639" s="38">
        <f t="shared" si="460"/>
        <v>0</v>
      </c>
      <c r="AP3639" s="38">
        <f t="shared" si="461"/>
        <v>0</v>
      </c>
      <c r="AR3639" s="181"/>
      <c r="AS3639" s="181"/>
      <c r="AT3639" s="181"/>
      <c r="AU3639" s="181"/>
      <c r="AY3639" s="181"/>
      <c r="BB3639" s="181"/>
      <c r="BC3639" s="181"/>
      <c r="BD3639" s="181"/>
      <c r="BE3639" s="181"/>
      <c r="BI3639" s="181"/>
      <c r="BL3639" s="181"/>
      <c r="BM3639" s="181"/>
      <c r="BN3639" s="181"/>
      <c r="BO3639" s="181"/>
      <c r="BS3639" s="181"/>
    </row>
    <row r="3640" spans="41:71">
      <c r="AO3640" s="38">
        <f t="shared" si="460"/>
        <v>0</v>
      </c>
      <c r="AP3640" s="38">
        <f t="shared" si="461"/>
        <v>0</v>
      </c>
      <c r="AR3640" s="181"/>
      <c r="AS3640" s="181"/>
      <c r="AT3640" s="181"/>
      <c r="AU3640" s="181"/>
      <c r="AY3640" s="181"/>
      <c r="BB3640" s="181"/>
      <c r="BC3640" s="181"/>
      <c r="BD3640" s="181"/>
      <c r="BE3640" s="181"/>
      <c r="BI3640" s="181"/>
      <c r="BL3640" s="181"/>
      <c r="BM3640" s="181"/>
      <c r="BN3640" s="181"/>
      <c r="BO3640" s="181"/>
      <c r="BS3640" s="181"/>
    </row>
    <row r="3641" spans="41:71">
      <c r="AO3641" s="38">
        <f t="shared" si="460"/>
        <v>0</v>
      </c>
      <c r="AP3641" s="38">
        <f t="shared" si="461"/>
        <v>0</v>
      </c>
      <c r="AR3641" s="181"/>
      <c r="AS3641" s="181"/>
      <c r="AT3641" s="181"/>
      <c r="AU3641" s="181"/>
      <c r="AY3641" s="181"/>
      <c r="BB3641" s="181"/>
      <c r="BC3641" s="181"/>
      <c r="BD3641" s="181"/>
      <c r="BE3641" s="181"/>
      <c r="BI3641" s="181"/>
      <c r="BL3641" s="181"/>
      <c r="BM3641" s="181"/>
      <c r="BN3641" s="181"/>
      <c r="BO3641" s="181"/>
      <c r="BS3641" s="181"/>
    </row>
    <row r="3642" spans="41:71">
      <c r="AO3642" s="38">
        <f t="shared" si="460"/>
        <v>0</v>
      </c>
      <c r="AP3642" s="38">
        <f t="shared" si="461"/>
        <v>0</v>
      </c>
      <c r="AR3642" s="181"/>
      <c r="AS3642" s="181"/>
      <c r="AT3642" s="181"/>
      <c r="AU3642" s="181"/>
      <c r="AY3642" s="181"/>
      <c r="BB3642" s="181"/>
      <c r="BC3642" s="181"/>
      <c r="BD3642" s="181"/>
      <c r="BE3642" s="181"/>
      <c r="BI3642" s="181"/>
      <c r="BL3642" s="181"/>
      <c r="BM3642" s="181"/>
      <c r="BN3642" s="181"/>
      <c r="BO3642" s="181"/>
      <c r="BS3642" s="181"/>
    </row>
    <row r="3643" spans="41:71">
      <c r="AO3643" s="38">
        <f t="shared" si="460"/>
        <v>0</v>
      </c>
      <c r="AP3643" s="38">
        <f t="shared" si="461"/>
        <v>0</v>
      </c>
      <c r="AR3643" s="181"/>
      <c r="AS3643" s="181"/>
      <c r="AT3643" s="181"/>
      <c r="AU3643" s="181"/>
      <c r="AY3643" s="181"/>
      <c r="BB3643" s="181"/>
      <c r="BC3643" s="181"/>
      <c r="BD3643" s="181"/>
      <c r="BE3643" s="181"/>
      <c r="BI3643" s="181"/>
      <c r="BL3643" s="181"/>
      <c r="BM3643" s="181"/>
      <c r="BN3643" s="181"/>
      <c r="BO3643" s="181"/>
      <c r="BS3643" s="181"/>
    </row>
    <row r="3644" spans="41:71">
      <c r="AO3644" s="38">
        <f t="shared" si="460"/>
        <v>0</v>
      </c>
      <c r="AP3644" s="38">
        <f t="shared" si="461"/>
        <v>0</v>
      </c>
      <c r="AR3644" s="181"/>
      <c r="AS3644" s="181"/>
      <c r="AT3644" s="181"/>
      <c r="AU3644" s="181"/>
      <c r="AY3644" s="181"/>
      <c r="BB3644" s="181"/>
      <c r="BC3644" s="181"/>
      <c r="BD3644" s="181"/>
      <c r="BE3644" s="181"/>
      <c r="BI3644" s="181"/>
      <c r="BL3644" s="181"/>
      <c r="BM3644" s="181"/>
      <c r="BN3644" s="181"/>
      <c r="BO3644" s="181"/>
      <c r="BS3644" s="181"/>
    </row>
    <row r="3645" spans="41:71">
      <c r="AO3645" s="38">
        <f t="shared" si="460"/>
        <v>0</v>
      </c>
      <c r="AP3645" s="38">
        <f t="shared" si="461"/>
        <v>0</v>
      </c>
      <c r="AR3645" s="181"/>
      <c r="AS3645" s="181"/>
      <c r="AT3645" s="181"/>
      <c r="AU3645" s="181"/>
      <c r="AY3645" s="181"/>
      <c r="BB3645" s="181"/>
      <c r="BC3645" s="181"/>
      <c r="BD3645" s="181"/>
      <c r="BE3645" s="181"/>
      <c r="BI3645" s="181"/>
      <c r="BL3645" s="181"/>
      <c r="BM3645" s="181"/>
      <c r="BN3645" s="181"/>
      <c r="BO3645" s="181"/>
      <c r="BS3645" s="181"/>
    </row>
    <row r="3646" spans="41:71">
      <c r="AO3646" s="38">
        <f t="shared" si="460"/>
        <v>0</v>
      </c>
      <c r="AP3646" s="38">
        <f t="shared" si="461"/>
        <v>0</v>
      </c>
      <c r="AR3646" s="181"/>
      <c r="AS3646" s="181"/>
      <c r="AT3646" s="181"/>
      <c r="AU3646" s="181"/>
      <c r="AY3646" s="181"/>
      <c r="BB3646" s="181"/>
      <c r="BC3646" s="181"/>
      <c r="BD3646" s="181"/>
      <c r="BE3646" s="181"/>
      <c r="BI3646" s="181"/>
      <c r="BL3646" s="181"/>
      <c r="BM3646" s="181"/>
      <c r="BN3646" s="181"/>
      <c r="BO3646" s="181"/>
      <c r="BS3646" s="181"/>
    </row>
    <row r="3647" spans="41:71">
      <c r="AO3647" s="38">
        <f t="shared" si="460"/>
        <v>0</v>
      </c>
      <c r="AP3647" s="38">
        <f t="shared" si="461"/>
        <v>0</v>
      </c>
      <c r="AR3647" s="181"/>
      <c r="AS3647" s="181"/>
      <c r="AT3647" s="181"/>
      <c r="AU3647" s="181"/>
      <c r="AY3647" s="181"/>
      <c r="BB3647" s="181"/>
      <c r="BC3647" s="181"/>
      <c r="BD3647" s="181"/>
      <c r="BE3647" s="181"/>
      <c r="BI3647" s="181"/>
      <c r="BL3647" s="181"/>
      <c r="BM3647" s="181"/>
      <c r="BN3647" s="181"/>
      <c r="BO3647" s="181"/>
      <c r="BS3647" s="181"/>
    </row>
    <row r="3648" spans="41:71">
      <c r="AO3648" s="38">
        <f t="shared" si="460"/>
        <v>0</v>
      </c>
      <c r="AP3648" s="38">
        <f t="shared" si="461"/>
        <v>0</v>
      </c>
      <c r="AR3648" s="181"/>
      <c r="AS3648" s="181"/>
      <c r="AT3648" s="181"/>
      <c r="AU3648" s="181"/>
      <c r="AY3648" s="181"/>
      <c r="BB3648" s="181"/>
      <c r="BC3648" s="181"/>
      <c r="BD3648" s="181"/>
      <c r="BE3648" s="181"/>
      <c r="BI3648" s="181"/>
      <c r="BL3648" s="181"/>
      <c r="BM3648" s="181"/>
      <c r="BN3648" s="181"/>
      <c r="BO3648" s="181"/>
      <c r="BS3648" s="181"/>
    </row>
    <row r="3649" spans="41:71">
      <c r="AO3649" s="38">
        <f t="shared" si="460"/>
        <v>0</v>
      </c>
      <c r="AP3649" s="38">
        <f t="shared" si="461"/>
        <v>0</v>
      </c>
      <c r="AR3649" s="181"/>
      <c r="AS3649" s="181"/>
      <c r="AT3649" s="181"/>
      <c r="AU3649" s="181"/>
      <c r="AY3649" s="181"/>
      <c r="BB3649" s="181"/>
      <c r="BC3649" s="181"/>
      <c r="BD3649" s="181"/>
      <c r="BE3649" s="181"/>
      <c r="BI3649" s="181"/>
      <c r="BL3649" s="181"/>
      <c r="BM3649" s="181"/>
      <c r="BN3649" s="181"/>
      <c r="BO3649" s="181"/>
      <c r="BS3649" s="181"/>
    </row>
    <row r="3650" spans="41:71">
      <c r="AO3650" s="38">
        <f t="shared" si="460"/>
        <v>0</v>
      </c>
      <c r="AP3650" s="38">
        <f t="shared" si="461"/>
        <v>0</v>
      </c>
      <c r="AR3650" s="181"/>
      <c r="AS3650" s="181"/>
      <c r="AT3650" s="181"/>
      <c r="AU3650" s="181"/>
      <c r="AY3650" s="181"/>
      <c r="BB3650" s="181"/>
      <c r="BC3650" s="181"/>
      <c r="BD3650" s="181"/>
      <c r="BE3650" s="181"/>
      <c r="BI3650" s="181"/>
      <c r="BL3650" s="181"/>
      <c r="BM3650" s="181"/>
      <c r="BN3650" s="181"/>
      <c r="BO3650" s="181"/>
      <c r="BS3650" s="181"/>
    </row>
    <row r="3651" spans="41:71">
      <c r="AO3651" s="38">
        <f t="shared" si="460"/>
        <v>0</v>
      </c>
      <c r="AP3651" s="38">
        <f t="shared" si="461"/>
        <v>0</v>
      </c>
      <c r="AR3651" s="181"/>
      <c r="AS3651" s="181"/>
      <c r="AT3651" s="181"/>
      <c r="AU3651" s="181"/>
      <c r="AY3651" s="181"/>
      <c r="BB3651" s="181"/>
      <c r="BC3651" s="181"/>
      <c r="BD3651" s="181"/>
      <c r="BE3651" s="181"/>
      <c r="BI3651" s="181"/>
      <c r="BL3651" s="181"/>
      <c r="BM3651" s="181"/>
      <c r="BN3651" s="181"/>
      <c r="BO3651" s="181"/>
      <c r="BS3651" s="181"/>
    </row>
    <row r="3652" spans="41:71">
      <c r="AO3652" s="38">
        <f t="shared" si="460"/>
        <v>0</v>
      </c>
      <c r="AP3652" s="38">
        <f t="shared" si="461"/>
        <v>0</v>
      </c>
      <c r="AR3652" s="181"/>
      <c r="AS3652" s="181"/>
      <c r="AT3652" s="181"/>
      <c r="AU3652" s="181"/>
      <c r="AY3652" s="181"/>
      <c r="BB3652" s="181"/>
      <c r="BC3652" s="181"/>
      <c r="BD3652" s="181"/>
      <c r="BE3652" s="181"/>
      <c r="BI3652" s="181"/>
      <c r="BL3652" s="181"/>
      <c r="BM3652" s="181"/>
      <c r="BN3652" s="181"/>
      <c r="BO3652" s="181"/>
      <c r="BS3652" s="181"/>
    </row>
    <row r="3653" spans="41:71">
      <c r="AO3653" s="38">
        <f t="shared" si="460"/>
        <v>0</v>
      </c>
      <c r="AP3653" s="38">
        <f t="shared" si="461"/>
        <v>0</v>
      </c>
      <c r="AR3653" s="181"/>
      <c r="AS3653" s="181"/>
      <c r="AT3653" s="181"/>
      <c r="AU3653" s="181"/>
      <c r="AY3653" s="181"/>
      <c r="BB3653" s="181"/>
      <c r="BC3653" s="181"/>
      <c r="BD3653" s="181"/>
      <c r="BE3653" s="181"/>
      <c r="BI3653" s="181"/>
      <c r="BL3653" s="181"/>
      <c r="BM3653" s="181"/>
      <c r="BN3653" s="181"/>
      <c r="BO3653" s="181"/>
      <c r="BS3653" s="181"/>
    </row>
    <row r="3654" spans="41:71">
      <c r="AO3654" s="38">
        <f t="shared" si="460"/>
        <v>0</v>
      </c>
      <c r="AP3654" s="38">
        <f t="shared" si="461"/>
        <v>0</v>
      </c>
      <c r="AR3654" s="181"/>
      <c r="AS3654" s="181"/>
      <c r="AT3654" s="181"/>
      <c r="AU3654" s="181"/>
      <c r="AY3654" s="181"/>
      <c r="BB3654" s="181"/>
      <c r="BC3654" s="181"/>
      <c r="BD3654" s="181"/>
      <c r="BE3654" s="181"/>
      <c r="BI3654" s="181"/>
      <c r="BL3654" s="181"/>
      <c r="BM3654" s="181"/>
      <c r="BN3654" s="181"/>
      <c r="BO3654" s="181"/>
      <c r="BS3654" s="181"/>
    </row>
    <row r="3655" spans="41:71">
      <c r="AO3655" s="38">
        <f t="shared" si="460"/>
        <v>0</v>
      </c>
      <c r="AP3655" s="38">
        <f t="shared" si="461"/>
        <v>0</v>
      </c>
      <c r="AR3655" s="181"/>
      <c r="AS3655" s="181"/>
      <c r="AT3655" s="181"/>
      <c r="AU3655" s="181"/>
      <c r="AY3655" s="181"/>
      <c r="BB3655" s="181"/>
      <c r="BC3655" s="181"/>
      <c r="BD3655" s="181"/>
      <c r="BE3655" s="181"/>
      <c r="BI3655" s="181"/>
      <c r="BL3655" s="181"/>
      <c r="BM3655" s="181"/>
      <c r="BN3655" s="181"/>
      <c r="BO3655" s="181"/>
      <c r="BS3655" s="181"/>
    </row>
    <row r="3656" spans="41:71">
      <c r="AO3656" s="38">
        <f t="shared" si="460"/>
        <v>0</v>
      </c>
      <c r="AP3656" s="38">
        <f t="shared" si="461"/>
        <v>0</v>
      </c>
      <c r="AR3656" s="181"/>
      <c r="AS3656" s="181"/>
      <c r="AT3656" s="181"/>
      <c r="AU3656" s="181"/>
      <c r="AY3656" s="181"/>
      <c r="BB3656" s="181"/>
      <c r="BC3656" s="181"/>
      <c r="BD3656" s="181"/>
      <c r="BE3656" s="181"/>
      <c r="BI3656" s="181"/>
      <c r="BL3656" s="181"/>
      <c r="BM3656" s="181"/>
      <c r="BN3656" s="181"/>
      <c r="BO3656" s="181"/>
      <c r="BS3656" s="181"/>
    </row>
    <row r="3657" spans="41:71">
      <c r="AO3657" s="38">
        <f t="shared" si="460"/>
        <v>0</v>
      </c>
      <c r="AP3657" s="38">
        <f t="shared" si="461"/>
        <v>0</v>
      </c>
      <c r="AR3657" s="181"/>
      <c r="AS3657" s="181"/>
      <c r="AT3657" s="181"/>
      <c r="AU3657" s="181"/>
      <c r="AY3657" s="181"/>
      <c r="BB3657" s="181"/>
      <c r="BC3657" s="181"/>
      <c r="BD3657" s="181"/>
      <c r="BE3657" s="181"/>
      <c r="BI3657" s="181"/>
      <c r="BL3657" s="181"/>
      <c r="BM3657" s="181"/>
      <c r="BN3657" s="181"/>
      <c r="BO3657" s="181"/>
      <c r="BS3657" s="181"/>
    </row>
    <row r="3658" spans="41:71">
      <c r="AO3658" s="38">
        <f t="shared" si="460"/>
        <v>0</v>
      </c>
      <c r="AP3658" s="38">
        <f t="shared" si="461"/>
        <v>0</v>
      </c>
      <c r="AR3658" s="181"/>
      <c r="AS3658" s="181"/>
      <c r="AT3658" s="181"/>
      <c r="AU3658" s="181"/>
      <c r="AY3658" s="181"/>
      <c r="BB3658" s="181"/>
      <c r="BC3658" s="181"/>
      <c r="BD3658" s="181"/>
      <c r="BE3658" s="181"/>
      <c r="BI3658" s="181"/>
      <c r="BL3658" s="181"/>
      <c r="BM3658" s="181"/>
      <c r="BN3658" s="181"/>
      <c r="BO3658" s="181"/>
      <c r="BS3658" s="181"/>
    </row>
    <row r="3659" spans="41:71">
      <c r="AO3659" s="38">
        <f t="shared" si="460"/>
        <v>0</v>
      </c>
      <c r="AP3659" s="38">
        <f t="shared" si="461"/>
        <v>0</v>
      </c>
      <c r="AR3659" s="181"/>
      <c r="AS3659" s="181"/>
      <c r="AT3659" s="181"/>
      <c r="AU3659" s="181"/>
      <c r="AY3659" s="181"/>
      <c r="BB3659" s="181"/>
      <c r="BC3659" s="181"/>
      <c r="BD3659" s="181"/>
      <c r="BE3659" s="181"/>
      <c r="BI3659" s="181"/>
      <c r="BL3659" s="181"/>
      <c r="BM3659" s="181"/>
      <c r="BN3659" s="181"/>
      <c r="BO3659" s="181"/>
      <c r="BS3659" s="181"/>
    </row>
    <row r="3660" spans="41:71">
      <c r="AO3660" s="38">
        <f t="shared" si="460"/>
        <v>0</v>
      </c>
      <c r="AP3660" s="38">
        <f t="shared" si="461"/>
        <v>0</v>
      </c>
      <c r="AR3660" s="181"/>
      <c r="AS3660" s="181"/>
      <c r="AT3660" s="181"/>
      <c r="AU3660" s="181"/>
      <c r="AY3660" s="181"/>
      <c r="BB3660" s="181"/>
      <c r="BC3660" s="181"/>
      <c r="BD3660" s="181"/>
      <c r="BE3660" s="181"/>
      <c r="BI3660" s="181"/>
      <c r="BL3660" s="181"/>
      <c r="BM3660" s="181"/>
      <c r="BN3660" s="181"/>
      <c r="BO3660" s="181"/>
      <c r="BS3660" s="181"/>
    </row>
    <row r="3661" spans="41:71">
      <c r="AO3661" s="38">
        <f t="shared" si="460"/>
        <v>0</v>
      </c>
      <c r="AP3661" s="38">
        <f t="shared" si="461"/>
        <v>0</v>
      </c>
      <c r="AR3661" s="181"/>
      <c r="AS3661" s="181"/>
      <c r="AT3661" s="181"/>
      <c r="AU3661" s="181"/>
      <c r="AY3661" s="181"/>
      <c r="BB3661" s="181"/>
      <c r="BC3661" s="181"/>
      <c r="BD3661" s="181"/>
      <c r="BE3661" s="181"/>
      <c r="BI3661" s="181"/>
      <c r="BL3661" s="181"/>
      <c r="BM3661" s="181"/>
      <c r="BN3661" s="181"/>
      <c r="BO3661" s="181"/>
      <c r="BS3661" s="181"/>
    </row>
    <row r="3662" spans="41:71">
      <c r="AO3662" s="38">
        <f t="shared" si="460"/>
        <v>0</v>
      </c>
      <c r="AP3662" s="38">
        <f t="shared" si="461"/>
        <v>0</v>
      </c>
      <c r="AR3662" s="181"/>
      <c r="AS3662" s="181"/>
      <c r="AT3662" s="181"/>
      <c r="AU3662" s="181"/>
      <c r="AY3662" s="181"/>
      <c r="BB3662" s="181"/>
      <c r="BC3662" s="181"/>
      <c r="BD3662" s="181"/>
      <c r="BE3662" s="181"/>
      <c r="BI3662" s="181"/>
      <c r="BL3662" s="181"/>
      <c r="BM3662" s="181"/>
      <c r="BN3662" s="181"/>
      <c r="BO3662" s="181"/>
      <c r="BS3662" s="181"/>
    </row>
    <row r="3663" spans="41:71">
      <c r="AO3663" s="38">
        <f t="shared" si="460"/>
        <v>0</v>
      </c>
      <c r="AP3663" s="38">
        <f t="shared" si="461"/>
        <v>0</v>
      </c>
      <c r="AR3663" s="181"/>
      <c r="AS3663" s="181"/>
      <c r="AT3663" s="181"/>
      <c r="AU3663" s="181"/>
      <c r="AY3663" s="181"/>
      <c r="BB3663" s="181"/>
      <c r="BC3663" s="181"/>
      <c r="BD3663" s="181"/>
      <c r="BE3663" s="181"/>
      <c r="BI3663" s="181"/>
      <c r="BL3663" s="181"/>
      <c r="BM3663" s="181"/>
      <c r="BN3663" s="181"/>
      <c r="BO3663" s="181"/>
      <c r="BS3663" s="181"/>
    </row>
    <row r="3664" spans="41:71">
      <c r="AO3664" s="38">
        <f t="shared" si="460"/>
        <v>0</v>
      </c>
      <c r="AP3664" s="38">
        <f t="shared" si="461"/>
        <v>0</v>
      </c>
      <c r="AR3664" s="181"/>
      <c r="AS3664" s="181"/>
      <c r="AT3664" s="181"/>
      <c r="AU3664" s="181"/>
      <c r="AY3664" s="181"/>
      <c r="BB3664" s="181"/>
      <c r="BC3664" s="181"/>
      <c r="BD3664" s="181"/>
      <c r="BE3664" s="181"/>
      <c r="BI3664" s="181"/>
      <c r="BL3664" s="181"/>
      <c r="BM3664" s="181"/>
      <c r="BN3664" s="181"/>
      <c r="BO3664" s="181"/>
      <c r="BS3664" s="181"/>
    </row>
    <row r="3665" spans="41:71">
      <c r="AO3665" s="38">
        <f t="shared" si="460"/>
        <v>0</v>
      </c>
      <c r="AP3665" s="38">
        <f t="shared" si="461"/>
        <v>0</v>
      </c>
      <c r="AR3665" s="181"/>
      <c r="AS3665" s="181"/>
      <c r="AT3665" s="181"/>
      <c r="AU3665" s="181"/>
      <c r="AY3665" s="181"/>
      <c r="BB3665" s="181"/>
      <c r="BC3665" s="181"/>
      <c r="BD3665" s="181"/>
      <c r="BE3665" s="181"/>
      <c r="BI3665" s="181"/>
      <c r="BL3665" s="181"/>
      <c r="BM3665" s="181"/>
      <c r="BN3665" s="181"/>
      <c r="BO3665" s="181"/>
      <c r="BS3665" s="181"/>
    </row>
    <row r="3666" spans="41:71">
      <c r="AO3666" s="38">
        <f t="shared" si="460"/>
        <v>0</v>
      </c>
      <c r="AP3666" s="38">
        <f t="shared" si="461"/>
        <v>0</v>
      </c>
      <c r="AR3666" s="181"/>
      <c r="AS3666" s="181"/>
      <c r="AT3666" s="181"/>
      <c r="AU3666" s="181"/>
      <c r="AY3666" s="181"/>
      <c r="BB3666" s="181"/>
      <c r="BC3666" s="181"/>
      <c r="BD3666" s="181"/>
      <c r="BE3666" s="181"/>
      <c r="BI3666" s="181"/>
      <c r="BL3666" s="181"/>
      <c r="BM3666" s="181"/>
      <c r="BN3666" s="181"/>
      <c r="BO3666" s="181"/>
      <c r="BS3666" s="181"/>
    </row>
    <row r="3667" spans="41:71">
      <c r="AO3667" s="38">
        <f t="shared" si="460"/>
        <v>0</v>
      </c>
      <c r="AP3667" s="38">
        <f t="shared" si="461"/>
        <v>0</v>
      </c>
      <c r="AR3667" s="181"/>
      <c r="AS3667" s="181"/>
      <c r="AT3667" s="181"/>
      <c r="AU3667" s="181"/>
      <c r="AY3667" s="181"/>
      <c r="BB3667" s="181"/>
      <c r="BC3667" s="181"/>
      <c r="BD3667" s="181"/>
      <c r="BE3667" s="181"/>
      <c r="BI3667" s="181"/>
      <c r="BL3667" s="181"/>
      <c r="BM3667" s="181"/>
      <c r="BN3667" s="181"/>
      <c r="BO3667" s="181"/>
      <c r="BS3667" s="181"/>
    </row>
    <row r="3668" spans="41:71">
      <c r="AO3668" s="38">
        <f t="shared" si="460"/>
        <v>0</v>
      </c>
      <c r="AP3668" s="38">
        <f t="shared" si="461"/>
        <v>0</v>
      </c>
      <c r="AR3668" s="181"/>
      <c r="AS3668" s="181"/>
      <c r="AT3668" s="181"/>
      <c r="AU3668" s="181"/>
      <c r="AY3668" s="181"/>
      <c r="BB3668" s="181"/>
      <c r="BC3668" s="181"/>
      <c r="BD3668" s="181"/>
      <c r="BE3668" s="181"/>
      <c r="BI3668" s="181"/>
      <c r="BL3668" s="181"/>
      <c r="BM3668" s="181"/>
      <c r="BN3668" s="181"/>
      <c r="BO3668" s="181"/>
      <c r="BS3668" s="181"/>
    </row>
    <row r="3669" spans="41:71">
      <c r="AO3669" s="38">
        <f t="shared" si="460"/>
        <v>0</v>
      </c>
      <c r="AP3669" s="38">
        <f t="shared" si="461"/>
        <v>0</v>
      </c>
      <c r="AR3669" s="181"/>
      <c r="AS3669" s="181"/>
      <c r="AT3669" s="181"/>
      <c r="AU3669" s="181"/>
      <c r="AY3669" s="181"/>
      <c r="BB3669" s="181"/>
      <c r="BC3669" s="181"/>
      <c r="BD3669" s="181"/>
      <c r="BE3669" s="181"/>
      <c r="BI3669" s="181"/>
      <c r="BL3669" s="181"/>
      <c r="BM3669" s="181"/>
      <c r="BN3669" s="181"/>
      <c r="BO3669" s="181"/>
      <c r="BS3669" s="181"/>
    </row>
    <row r="3670" spans="41:71">
      <c r="AO3670" s="38">
        <f t="shared" si="460"/>
        <v>0</v>
      </c>
      <c r="AP3670" s="38">
        <f t="shared" si="461"/>
        <v>0</v>
      </c>
      <c r="AR3670" s="181"/>
      <c r="AS3670" s="181"/>
      <c r="AT3670" s="181"/>
      <c r="AU3670" s="181"/>
      <c r="AY3670" s="181"/>
      <c r="BB3670" s="181"/>
      <c r="BC3670" s="181"/>
      <c r="BD3670" s="181"/>
      <c r="BE3670" s="181"/>
      <c r="BI3670" s="181"/>
      <c r="BL3670" s="181"/>
      <c r="BM3670" s="181"/>
      <c r="BN3670" s="181"/>
      <c r="BO3670" s="181"/>
      <c r="BS3670" s="181"/>
    </row>
    <row r="3671" spans="41:71">
      <c r="AO3671" s="38">
        <f t="shared" si="460"/>
        <v>0</v>
      </c>
      <c r="AP3671" s="38">
        <f t="shared" si="461"/>
        <v>0</v>
      </c>
      <c r="AR3671" s="181"/>
      <c r="AS3671" s="181"/>
      <c r="AT3671" s="181"/>
      <c r="AU3671" s="181"/>
      <c r="AY3671" s="181"/>
      <c r="BB3671" s="181"/>
      <c r="BC3671" s="181"/>
      <c r="BD3671" s="181"/>
      <c r="BE3671" s="181"/>
      <c r="BI3671" s="181"/>
      <c r="BL3671" s="181"/>
      <c r="BM3671" s="181"/>
      <c r="BN3671" s="181"/>
      <c r="BO3671" s="181"/>
      <c r="BS3671" s="181"/>
    </row>
    <row r="3672" spans="41:71">
      <c r="AO3672" s="38">
        <f t="shared" si="460"/>
        <v>0</v>
      </c>
      <c r="AP3672" s="38">
        <f t="shared" si="461"/>
        <v>0</v>
      </c>
      <c r="AR3672" s="181"/>
      <c r="AS3672" s="181"/>
      <c r="AT3672" s="181"/>
      <c r="AU3672" s="181"/>
      <c r="AY3672" s="181"/>
      <c r="BB3672" s="181"/>
      <c r="BC3672" s="181"/>
      <c r="BD3672" s="181"/>
      <c r="BE3672" s="181"/>
      <c r="BI3672" s="181"/>
      <c r="BL3672" s="181"/>
      <c r="BM3672" s="181"/>
      <c r="BN3672" s="181"/>
      <c r="BO3672" s="181"/>
      <c r="BS3672" s="181"/>
    </row>
    <row r="3673" spans="41:71">
      <c r="AO3673" s="38">
        <f t="shared" si="460"/>
        <v>0</v>
      </c>
      <c r="AP3673" s="38">
        <f t="shared" si="461"/>
        <v>0</v>
      </c>
      <c r="AR3673" s="181"/>
      <c r="AS3673" s="181"/>
      <c r="AT3673" s="181"/>
      <c r="AU3673" s="181"/>
      <c r="AY3673" s="181"/>
      <c r="BB3673" s="181"/>
      <c r="BC3673" s="181"/>
      <c r="BD3673" s="181"/>
      <c r="BE3673" s="181"/>
      <c r="BI3673" s="181"/>
      <c r="BL3673" s="181"/>
      <c r="BM3673" s="181"/>
      <c r="BN3673" s="181"/>
      <c r="BO3673" s="181"/>
      <c r="BS3673" s="181"/>
    </row>
    <row r="3674" spans="41:71">
      <c r="AO3674" s="38">
        <f t="shared" si="460"/>
        <v>0</v>
      </c>
      <c r="AP3674" s="38">
        <f t="shared" si="461"/>
        <v>0</v>
      </c>
      <c r="AR3674" s="181"/>
      <c r="AS3674" s="181"/>
      <c r="AT3674" s="181"/>
      <c r="AU3674" s="181"/>
      <c r="AY3674" s="181"/>
      <c r="BB3674" s="181"/>
      <c r="BC3674" s="181"/>
      <c r="BD3674" s="181"/>
      <c r="BE3674" s="181"/>
      <c r="BI3674" s="181"/>
      <c r="BL3674" s="181"/>
      <c r="BM3674" s="181"/>
      <c r="BN3674" s="181"/>
      <c r="BO3674" s="181"/>
      <c r="BS3674" s="181"/>
    </row>
    <row r="3675" spans="41:71">
      <c r="AO3675" s="38">
        <f t="shared" si="460"/>
        <v>0</v>
      </c>
      <c r="AP3675" s="38">
        <f t="shared" si="461"/>
        <v>0</v>
      </c>
      <c r="AR3675" s="181"/>
      <c r="AS3675" s="181"/>
      <c r="AT3675" s="181"/>
      <c r="AU3675" s="181"/>
      <c r="AY3675" s="181"/>
      <c r="BB3675" s="181"/>
      <c r="BC3675" s="181"/>
      <c r="BD3675" s="181"/>
      <c r="BE3675" s="181"/>
      <c r="BI3675" s="181"/>
      <c r="BL3675" s="181"/>
      <c r="BM3675" s="181"/>
      <c r="BN3675" s="181"/>
      <c r="BO3675" s="181"/>
      <c r="BS3675" s="181"/>
    </row>
    <row r="3676" spans="41:71">
      <c r="AO3676" s="38">
        <f t="shared" si="460"/>
        <v>0</v>
      </c>
      <c r="AP3676" s="38">
        <f t="shared" si="461"/>
        <v>0</v>
      </c>
      <c r="AR3676" s="181"/>
      <c r="AS3676" s="181"/>
      <c r="AT3676" s="181"/>
      <c r="AU3676" s="181"/>
      <c r="AY3676" s="181"/>
      <c r="BB3676" s="181"/>
      <c r="BC3676" s="181"/>
      <c r="BD3676" s="181"/>
      <c r="BE3676" s="181"/>
      <c r="BI3676" s="181"/>
      <c r="BL3676" s="181"/>
      <c r="BM3676" s="181"/>
      <c r="BN3676" s="181"/>
      <c r="BO3676" s="181"/>
      <c r="BS3676" s="181"/>
    </row>
    <row r="3677" spans="41:71">
      <c r="AO3677" s="38">
        <f t="shared" si="460"/>
        <v>0</v>
      </c>
      <c r="AP3677" s="38">
        <f t="shared" si="461"/>
        <v>0</v>
      </c>
      <c r="AR3677" s="181"/>
      <c r="AS3677" s="181"/>
      <c r="AT3677" s="181"/>
      <c r="AU3677" s="181"/>
      <c r="AY3677" s="181"/>
      <c r="BB3677" s="181"/>
      <c r="BC3677" s="181"/>
      <c r="BD3677" s="181"/>
      <c r="BE3677" s="181"/>
      <c r="BI3677" s="181"/>
      <c r="BL3677" s="181"/>
      <c r="BM3677" s="181"/>
      <c r="BN3677" s="181"/>
      <c r="BO3677" s="181"/>
      <c r="BS3677" s="181"/>
    </row>
    <row r="3678" spans="41:71">
      <c r="AO3678" s="38">
        <f t="shared" si="460"/>
        <v>0</v>
      </c>
      <c r="AP3678" s="38">
        <f t="shared" si="461"/>
        <v>0</v>
      </c>
      <c r="AR3678" s="181"/>
      <c r="AS3678" s="181"/>
      <c r="AT3678" s="181"/>
      <c r="AU3678" s="181"/>
      <c r="AY3678" s="181"/>
      <c r="BB3678" s="181"/>
      <c r="BC3678" s="181"/>
      <c r="BD3678" s="181"/>
      <c r="BE3678" s="181"/>
      <c r="BI3678" s="181"/>
      <c r="BL3678" s="181"/>
      <c r="BM3678" s="181"/>
      <c r="BN3678" s="181"/>
      <c r="BO3678" s="181"/>
      <c r="BS3678" s="181"/>
    </row>
    <row r="3679" spans="41:71">
      <c r="AO3679" s="38">
        <f t="shared" si="460"/>
        <v>0</v>
      </c>
      <c r="AP3679" s="38">
        <f t="shared" si="461"/>
        <v>0</v>
      </c>
      <c r="AR3679" s="181"/>
      <c r="AS3679" s="181"/>
      <c r="AT3679" s="181"/>
      <c r="AU3679" s="181"/>
      <c r="AY3679" s="181"/>
      <c r="BB3679" s="181"/>
      <c r="BC3679" s="181"/>
      <c r="BD3679" s="181"/>
      <c r="BE3679" s="181"/>
      <c r="BI3679" s="181"/>
      <c r="BL3679" s="181"/>
      <c r="BM3679" s="181"/>
      <c r="BN3679" s="181"/>
      <c r="BO3679" s="181"/>
      <c r="BS3679" s="181"/>
    </row>
    <row r="3680" spans="41:71">
      <c r="AO3680" s="38">
        <f t="shared" si="460"/>
        <v>0</v>
      </c>
      <c r="AP3680" s="38">
        <f t="shared" si="461"/>
        <v>0</v>
      </c>
      <c r="AR3680" s="181"/>
      <c r="AS3680" s="181"/>
      <c r="AT3680" s="181"/>
      <c r="AU3680" s="181"/>
      <c r="AY3680" s="181"/>
      <c r="BB3680" s="181"/>
      <c r="BC3680" s="181"/>
      <c r="BD3680" s="181"/>
      <c r="BE3680" s="181"/>
      <c r="BI3680" s="181"/>
      <c r="BL3680" s="181"/>
      <c r="BM3680" s="181"/>
      <c r="BN3680" s="181"/>
      <c r="BO3680" s="181"/>
      <c r="BS3680" s="181"/>
    </row>
    <row r="3681" spans="41:71">
      <c r="AO3681" s="38">
        <f t="shared" si="460"/>
        <v>0</v>
      </c>
      <c r="AP3681" s="38">
        <f t="shared" si="461"/>
        <v>0</v>
      </c>
      <c r="AR3681" s="181"/>
      <c r="AS3681" s="181"/>
      <c r="AT3681" s="181"/>
      <c r="AU3681" s="181"/>
      <c r="AY3681" s="181"/>
      <c r="BB3681" s="181"/>
      <c r="BC3681" s="181"/>
      <c r="BD3681" s="181"/>
      <c r="BE3681" s="181"/>
      <c r="BI3681" s="181"/>
      <c r="BL3681" s="181"/>
      <c r="BM3681" s="181"/>
      <c r="BN3681" s="181"/>
      <c r="BO3681" s="181"/>
      <c r="BS3681" s="181"/>
    </row>
    <row r="3682" spans="41:71">
      <c r="AO3682" s="38">
        <f t="shared" si="460"/>
        <v>0</v>
      </c>
      <c r="AP3682" s="38">
        <f t="shared" si="461"/>
        <v>0</v>
      </c>
      <c r="AR3682" s="181"/>
      <c r="AS3682" s="181"/>
      <c r="AT3682" s="181"/>
      <c r="AU3682" s="181"/>
      <c r="AY3682" s="181"/>
      <c r="BB3682" s="181"/>
      <c r="BC3682" s="181"/>
      <c r="BD3682" s="181"/>
      <c r="BE3682" s="181"/>
      <c r="BI3682" s="181"/>
      <c r="BL3682" s="181"/>
      <c r="BM3682" s="181"/>
      <c r="BN3682" s="181"/>
      <c r="BO3682" s="181"/>
      <c r="BS3682" s="181"/>
    </row>
    <row r="3683" spans="41:71">
      <c r="AO3683" s="38">
        <f t="shared" si="460"/>
        <v>0</v>
      </c>
      <c r="AP3683" s="38">
        <f t="shared" si="461"/>
        <v>0</v>
      </c>
      <c r="AR3683" s="181"/>
      <c r="AS3683" s="181"/>
      <c r="AT3683" s="181"/>
      <c r="AU3683" s="181"/>
      <c r="AY3683" s="181"/>
      <c r="BB3683" s="181"/>
      <c r="BC3683" s="181"/>
      <c r="BD3683" s="181"/>
      <c r="BE3683" s="181"/>
      <c r="BI3683" s="181"/>
      <c r="BL3683" s="181"/>
      <c r="BM3683" s="181"/>
      <c r="BN3683" s="181"/>
      <c r="BO3683" s="181"/>
      <c r="BS3683" s="181"/>
    </row>
    <row r="3684" spans="41:71">
      <c r="AO3684" s="38">
        <f t="shared" si="460"/>
        <v>0</v>
      </c>
      <c r="AP3684" s="38">
        <f t="shared" si="461"/>
        <v>0</v>
      </c>
      <c r="AR3684" s="181"/>
      <c r="AS3684" s="181"/>
      <c r="AT3684" s="181"/>
      <c r="AU3684" s="181"/>
      <c r="AY3684" s="181"/>
      <c r="BB3684" s="181"/>
      <c r="BC3684" s="181"/>
      <c r="BD3684" s="181"/>
      <c r="BE3684" s="181"/>
      <c r="BI3684" s="181"/>
      <c r="BL3684" s="181"/>
      <c r="BM3684" s="181"/>
      <c r="BN3684" s="181"/>
      <c r="BO3684" s="181"/>
      <c r="BS3684" s="181"/>
    </row>
    <row r="3685" spans="41:71">
      <c r="AO3685" s="38">
        <f t="shared" si="460"/>
        <v>0</v>
      </c>
      <c r="AP3685" s="38">
        <f t="shared" si="461"/>
        <v>0</v>
      </c>
      <c r="AR3685" s="181"/>
      <c r="AS3685" s="181"/>
      <c r="AT3685" s="181"/>
      <c r="AU3685" s="181"/>
      <c r="AY3685" s="181"/>
      <c r="BB3685" s="181"/>
      <c r="BC3685" s="181"/>
      <c r="BD3685" s="181"/>
      <c r="BE3685" s="181"/>
      <c r="BI3685" s="181"/>
      <c r="BL3685" s="181"/>
      <c r="BM3685" s="181"/>
      <c r="BN3685" s="181"/>
      <c r="BO3685" s="181"/>
      <c r="BS3685" s="181"/>
    </row>
    <row r="3686" spans="41:71">
      <c r="AO3686" s="38">
        <f t="shared" si="460"/>
        <v>0</v>
      </c>
      <c r="AP3686" s="38">
        <f t="shared" si="461"/>
        <v>0</v>
      </c>
      <c r="AR3686" s="181"/>
      <c r="AS3686" s="181"/>
      <c r="AT3686" s="181"/>
      <c r="AU3686" s="181"/>
      <c r="AY3686" s="181"/>
      <c r="BB3686" s="181"/>
      <c r="BC3686" s="181"/>
      <c r="BD3686" s="181"/>
      <c r="BE3686" s="181"/>
      <c r="BI3686" s="181"/>
      <c r="BL3686" s="181"/>
      <c r="BM3686" s="181"/>
      <c r="BN3686" s="181"/>
      <c r="BO3686" s="181"/>
      <c r="BS3686" s="181"/>
    </row>
    <row r="3687" spans="41:71">
      <c r="AO3687" s="38">
        <f t="shared" si="460"/>
        <v>0</v>
      </c>
      <c r="AP3687" s="38">
        <f t="shared" si="461"/>
        <v>0</v>
      </c>
      <c r="AR3687" s="181"/>
      <c r="AS3687" s="181"/>
      <c r="AT3687" s="181"/>
      <c r="AU3687" s="181"/>
      <c r="AY3687" s="181"/>
      <c r="BB3687" s="181"/>
      <c r="BC3687" s="181"/>
      <c r="BD3687" s="181"/>
      <c r="BE3687" s="181"/>
      <c r="BI3687" s="181"/>
      <c r="BL3687" s="181"/>
      <c r="BM3687" s="181"/>
      <c r="BN3687" s="181"/>
      <c r="BO3687" s="181"/>
      <c r="BS3687" s="181"/>
    </row>
    <row r="3688" spans="41:71">
      <c r="AO3688" s="38">
        <f t="shared" si="460"/>
        <v>0</v>
      </c>
      <c r="AP3688" s="38">
        <f t="shared" si="461"/>
        <v>0</v>
      </c>
      <c r="AR3688" s="181"/>
      <c r="AS3688" s="181"/>
      <c r="AT3688" s="181"/>
      <c r="AU3688" s="181"/>
      <c r="AY3688" s="181"/>
      <c r="BB3688" s="181"/>
      <c r="BC3688" s="181"/>
      <c r="BD3688" s="181"/>
      <c r="BE3688" s="181"/>
      <c r="BI3688" s="181"/>
      <c r="BL3688" s="181"/>
      <c r="BM3688" s="181"/>
      <c r="BN3688" s="181"/>
      <c r="BO3688" s="181"/>
      <c r="BS3688" s="181"/>
    </row>
    <row r="3689" spans="41:71">
      <c r="AO3689" s="38">
        <f t="shared" si="460"/>
        <v>0</v>
      </c>
      <c r="AP3689" s="38">
        <f t="shared" si="461"/>
        <v>0</v>
      </c>
      <c r="AR3689" s="181"/>
      <c r="AS3689" s="181"/>
      <c r="AT3689" s="181"/>
      <c r="AU3689" s="181"/>
      <c r="AY3689" s="181"/>
      <c r="BB3689" s="181"/>
      <c r="BC3689" s="181"/>
      <c r="BD3689" s="181"/>
      <c r="BE3689" s="181"/>
      <c r="BI3689" s="181"/>
      <c r="BL3689" s="181"/>
      <c r="BM3689" s="181"/>
      <c r="BN3689" s="181"/>
      <c r="BO3689" s="181"/>
      <c r="BS3689" s="181"/>
    </row>
    <row r="3690" spans="41:71">
      <c r="AO3690" s="38">
        <f t="shared" ref="AO3690:AO3753" si="462">B3691+1-1</f>
        <v>0</v>
      </c>
      <c r="AP3690" s="38">
        <f t="shared" ref="AP3690:AP3753" si="463">A3691</f>
        <v>0</v>
      </c>
      <c r="AR3690" s="181"/>
      <c r="AS3690" s="181"/>
      <c r="AT3690" s="181"/>
      <c r="AU3690" s="181"/>
      <c r="AY3690" s="181"/>
      <c r="BB3690" s="181"/>
      <c r="BC3690" s="181"/>
      <c r="BD3690" s="181"/>
      <c r="BE3690" s="181"/>
      <c r="BI3690" s="181"/>
      <c r="BL3690" s="181"/>
      <c r="BM3690" s="181"/>
      <c r="BN3690" s="181"/>
      <c r="BO3690" s="181"/>
      <c r="BS3690" s="181"/>
    </row>
    <row r="3691" spans="41:71">
      <c r="AO3691" s="38">
        <f t="shared" si="462"/>
        <v>0</v>
      </c>
      <c r="AP3691" s="38">
        <f t="shared" si="463"/>
        <v>0</v>
      </c>
      <c r="AR3691" s="181"/>
      <c r="AS3691" s="181"/>
      <c r="AT3691" s="181"/>
      <c r="AU3691" s="181"/>
      <c r="AY3691" s="181"/>
      <c r="BB3691" s="181"/>
      <c r="BC3691" s="181"/>
      <c r="BD3691" s="181"/>
      <c r="BE3691" s="181"/>
      <c r="BI3691" s="181"/>
      <c r="BL3691" s="181"/>
      <c r="BM3691" s="181"/>
      <c r="BN3691" s="181"/>
      <c r="BO3691" s="181"/>
      <c r="BS3691" s="181"/>
    </row>
    <row r="3692" spans="41:71">
      <c r="AO3692" s="38">
        <f t="shared" si="462"/>
        <v>0</v>
      </c>
      <c r="AP3692" s="38">
        <f t="shared" si="463"/>
        <v>0</v>
      </c>
      <c r="AR3692" s="181"/>
      <c r="AS3692" s="181"/>
      <c r="AT3692" s="181"/>
      <c r="AU3692" s="181"/>
      <c r="AY3692" s="181"/>
      <c r="BB3692" s="181"/>
      <c r="BC3692" s="181"/>
      <c r="BD3692" s="181"/>
      <c r="BE3692" s="181"/>
      <c r="BI3692" s="181"/>
      <c r="BL3692" s="181"/>
      <c r="BM3692" s="181"/>
      <c r="BN3692" s="181"/>
      <c r="BO3692" s="181"/>
      <c r="BS3692" s="181"/>
    </row>
    <row r="3693" spans="41:71">
      <c r="AO3693" s="38">
        <f t="shared" si="462"/>
        <v>0</v>
      </c>
      <c r="AP3693" s="38">
        <f t="shared" si="463"/>
        <v>0</v>
      </c>
      <c r="AR3693" s="181"/>
      <c r="AS3693" s="181"/>
      <c r="AT3693" s="181"/>
      <c r="AU3693" s="181"/>
      <c r="AY3693" s="181"/>
      <c r="BB3693" s="181"/>
      <c r="BC3693" s="181"/>
      <c r="BD3693" s="181"/>
      <c r="BE3693" s="181"/>
      <c r="BI3693" s="181"/>
      <c r="BL3693" s="181"/>
      <c r="BM3693" s="181"/>
      <c r="BN3693" s="181"/>
      <c r="BO3693" s="181"/>
      <c r="BS3693" s="181"/>
    </row>
    <row r="3694" spans="41:71">
      <c r="AO3694" s="38">
        <f t="shared" si="462"/>
        <v>0</v>
      </c>
      <c r="AP3694" s="38">
        <f t="shared" si="463"/>
        <v>0</v>
      </c>
      <c r="AR3694" s="181"/>
      <c r="AS3694" s="181"/>
      <c r="AT3694" s="181"/>
      <c r="AU3694" s="181"/>
      <c r="AY3694" s="181"/>
      <c r="BB3694" s="181"/>
      <c r="BC3694" s="181"/>
      <c r="BD3694" s="181"/>
      <c r="BE3694" s="181"/>
      <c r="BI3694" s="181"/>
      <c r="BL3694" s="181"/>
      <c r="BM3694" s="181"/>
      <c r="BN3694" s="181"/>
      <c r="BO3694" s="181"/>
      <c r="BS3694" s="181"/>
    </row>
    <row r="3695" spans="41:71">
      <c r="AO3695" s="38">
        <f t="shared" si="462"/>
        <v>0</v>
      </c>
      <c r="AP3695" s="38">
        <f t="shared" si="463"/>
        <v>0</v>
      </c>
      <c r="AR3695" s="181"/>
      <c r="AS3695" s="181"/>
      <c r="AT3695" s="181"/>
      <c r="AU3695" s="181"/>
      <c r="AY3695" s="181"/>
      <c r="BB3695" s="181"/>
      <c r="BC3695" s="181"/>
      <c r="BD3695" s="181"/>
      <c r="BE3695" s="181"/>
      <c r="BI3695" s="181"/>
      <c r="BL3695" s="181"/>
      <c r="BM3695" s="181"/>
      <c r="BN3695" s="181"/>
      <c r="BO3695" s="181"/>
      <c r="BS3695" s="181"/>
    </row>
    <row r="3696" spans="41:71">
      <c r="AO3696" s="38">
        <f t="shared" si="462"/>
        <v>0</v>
      </c>
      <c r="AP3696" s="38">
        <f t="shared" si="463"/>
        <v>0</v>
      </c>
      <c r="AR3696" s="181"/>
      <c r="AS3696" s="181"/>
      <c r="AT3696" s="181"/>
      <c r="AU3696" s="181"/>
      <c r="AY3696" s="181"/>
      <c r="BB3696" s="181"/>
      <c r="BC3696" s="181"/>
      <c r="BD3696" s="181"/>
      <c r="BE3696" s="181"/>
      <c r="BI3696" s="181"/>
      <c r="BL3696" s="181"/>
      <c r="BM3696" s="181"/>
      <c r="BN3696" s="181"/>
      <c r="BO3696" s="181"/>
      <c r="BS3696" s="181"/>
    </row>
    <row r="3697" spans="41:71">
      <c r="AO3697" s="38">
        <f t="shared" si="462"/>
        <v>0</v>
      </c>
      <c r="AP3697" s="38">
        <f t="shared" si="463"/>
        <v>0</v>
      </c>
      <c r="AR3697" s="181"/>
      <c r="AS3697" s="181"/>
      <c r="AT3697" s="181"/>
      <c r="AU3697" s="181"/>
      <c r="AY3697" s="181"/>
      <c r="BB3697" s="181"/>
      <c r="BC3697" s="181"/>
      <c r="BD3697" s="181"/>
      <c r="BE3697" s="181"/>
      <c r="BI3697" s="181"/>
      <c r="BL3697" s="181"/>
      <c r="BM3697" s="181"/>
      <c r="BN3697" s="181"/>
      <c r="BO3697" s="181"/>
      <c r="BS3697" s="181"/>
    </row>
    <row r="3698" spans="41:71">
      <c r="AO3698" s="38">
        <f t="shared" si="462"/>
        <v>0</v>
      </c>
      <c r="AP3698" s="38">
        <f t="shared" si="463"/>
        <v>0</v>
      </c>
      <c r="AR3698" s="181"/>
      <c r="AS3698" s="181"/>
      <c r="AT3698" s="181"/>
      <c r="AU3698" s="181"/>
      <c r="AY3698" s="181"/>
      <c r="BB3698" s="181"/>
      <c r="BC3698" s="181"/>
      <c r="BD3698" s="181"/>
      <c r="BE3698" s="181"/>
      <c r="BI3698" s="181"/>
      <c r="BL3698" s="181"/>
      <c r="BM3698" s="181"/>
      <c r="BN3698" s="181"/>
      <c r="BO3698" s="181"/>
      <c r="BS3698" s="181"/>
    </row>
    <row r="3699" spans="41:71">
      <c r="AO3699" s="38">
        <f t="shared" si="462"/>
        <v>0</v>
      </c>
      <c r="AP3699" s="38">
        <f t="shared" si="463"/>
        <v>0</v>
      </c>
      <c r="AR3699" s="181"/>
      <c r="AS3699" s="181"/>
      <c r="AT3699" s="181"/>
      <c r="AU3699" s="181"/>
      <c r="AY3699" s="181"/>
      <c r="BB3699" s="181"/>
      <c r="BC3699" s="181"/>
      <c r="BD3699" s="181"/>
      <c r="BE3699" s="181"/>
      <c r="BI3699" s="181"/>
      <c r="BL3699" s="181"/>
      <c r="BM3699" s="181"/>
      <c r="BN3699" s="181"/>
      <c r="BO3699" s="181"/>
      <c r="BS3699" s="181"/>
    </row>
    <row r="3700" spans="41:71">
      <c r="AO3700" s="38">
        <f t="shared" si="462"/>
        <v>0</v>
      </c>
      <c r="AP3700" s="38">
        <f t="shared" si="463"/>
        <v>0</v>
      </c>
      <c r="AR3700" s="181"/>
      <c r="AS3700" s="181"/>
      <c r="AT3700" s="181"/>
      <c r="AU3700" s="181"/>
      <c r="AY3700" s="181"/>
      <c r="BB3700" s="181"/>
      <c r="BC3700" s="181"/>
      <c r="BD3700" s="181"/>
      <c r="BE3700" s="181"/>
      <c r="BI3700" s="181"/>
      <c r="BL3700" s="181"/>
      <c r="BM3700" s="181"/>
      <c r="BN3700" s="181"/>
      <c r="BO3700" s="181"/>
      <c r="BS3700" s="181"/>
    </row>
    <row r="3701" spans="41:71">
      <c r="AO3701" s="38">
        <f t="shared" si="462"/>
        <v>0</v>
      </c>
      <c r="AP3701" s="38">
        <f t="shared" si="463"/>
        <v>0</v>
      </c>
      <c r="AR3701" s="181"/>
      <c r="AS3701" s="181"/>
      <c r="AT3701" s="181"/>
      <c r="AU3701" s="181"/>
      <c r="AY3701" s="181"/>
      <c r="BB3701" s="181"/>
      <c r="BC3701" s="181"/>
      <c r="BD3701" s="181"/>
      <c r="BE3701" s="181"/>
      <c r="BI3701" s="181"/>
      <c r="BL3701" s="181"/>
      <c r="BM3701" s="181"/>
      <c r="BN3701" s="181"/>
      <c r="BO3701" s="181"/>
      <c r="BS3701" s="181"/>
    </row>
    <row r="3702" spans="41:71">
      <c r="AO3702" s="38">
        <f t="shared" si="462"/>
        <v>0</v>
      </c>
      <c r="AP3702" s="38">
        <f t="shared" si="463"/>
        <v>0</v>
      </c>
      <c r="AR3702" s="181"/>
      <c r="AS3702" s="181"/>
      <c r="AT3702" s="181"/>
      <c r="AU3702" s="181"/>
      <c r="AY3702" s="181"/>
      <c r="BB3702" s="181"/>
      <c r="BC3702" s="181"/>
      <c r="BD3702" s="181"/>
      <c r="BE3702" s="181"/>
      <c r="BI3702" s="181"/>
      <c r="BL3702" s="181"/>
      <c r="BM3702" s="181"/>
      <c r="BN3702" s="181"/>
      <c r="BO3702" s="181"/>
      <c r="BS3702" s="181"/>
    </row>
    <row r="3703" spans="41:71">
      <c r="AO3703" s="38">
        <f t="shared" si="462"/>
        <v>0</v>
      </c>
      <c r="AP3703" s="38">
        <f t="shared" si="463"/>
        <v>0</v>
      </c>
      <c r="AR3703" s="181"/>
      <c r="AS3703" s="181"/>
      <c r="AT3703" s="181"/>
      <c r="AU3703" s="181"/>
      <c r="AY3703" s="181"/>
      <c r="BB3703" s="181"/>
      <c r="BC3703" s="181"/>
      <c r="BD3703" s="181"/>
      <c r="BE3703" s="181"/>
      <c r="BI3703" s="181"/>
      <c r="BL3703" s="181"/>
      <c r="BM3703" s="181"/>
      <c r="BN3703" s="181"/>
      <c r="BO3703" s="181"/>
      <c r="BS3703" s="181"/>
    </row>
    <row r="3704" spans="41:71">
      <c r="AO3704" s="38">
        <f t="shared" si="462"/>
        <v>0</v>
      </c>
      <c r="AP3704" s="38">
        <f t="shared" si="463"/>
        <v>0</v>
      </c>
      <c r="AR3704" s="181"/>
      <c r="AS3704" s="181"/>
      <c r="AT3704" s="181"/>
      <c r="AU3704" s="181"/>
      <c r="AY3704" s="181"/>
      <c r="BB3704" s="181"/>
      <c r="BC3704" s="181"/>
      <c r="BD3704" s="181"/>
      <c r="BE3704" s="181"/>
      <c r="BI3704" s="181"/>
      <c r="BL3704" s="181"/>
      <c r="BM3704" s="181"/>
      <c r="BN3704" s="181"/>
      <c r="BO3704" s="181"/>
      <c r="BS3704" s="181"/>
    </row>
    <row r="3705" spans="41:71">
      <c r="AO3705" s="38">
        <f t="shared" si="462"/>
        <v>0</v>
      </c>
      <c r="AP3705" s="38">
        <f t="shared" si="463"/>
        <v>0</v>
      </c>
      <c r="AR3705" s="181"/>
      <c r="AS3705" s="181"/>
      <c r="AT3705" s="181"/>
      <c r="AU3705" s="181"/>
      <c r="AY3705" s="181"/>
      <c r="BB3705" s="181"/>
      <c r="BC3705" s="181"/>
      <c r="BD3705" s="181"/>
      <c r="BE3705" s="181"/>
      <c r="BI3705" s="181"/>
      <c r="BL3705" s="181"/>
      <c r="BM3705" s="181"/>
      <c r="BN3705" s="181"/>
      <c r="BO3705" s="181"/>
      <c r="BS3705" s="181"/>
    </row>
    <row r="3706" spans="41:71">
      <c r="AO3706" s="38">
        <f t="shared" si="462"/>
        <v>0</v>
      </c>
      <c r="AP3706" s="38">
        <f t="shared" si="463"/>
        <v>0</v>
      </c>
      <c r="AR3706" s="181"/>
      <c r="AS3706" s="181"/>
      <c r="AT3706" s="181"/>
      <c r="AU3706" s="181"/>
      <c r="AY3706" s="181"/>
      <c r="BB3706" s="181"/>
      <c r="BC3706" s="181"/>
      <c r="BD3706" s="181"/>
      <c r="BE3706" s="181"/>
      <c r="BI3706" s="181"/>
      <c r="BL3706" s="181"/>
      <c r="BM3706" s="181"/>
      <c r="BN3706" s="181"/>
      <c r="BO3706" s="181"/>
      <c r="BS3706" s="181"/>
    </row>
    <row r="3707" spans="41:71">
      <c r="AO3707" s="38">
        <f t="shared" si="462"/>
        <v>0</v>
      </c>
      <c r="AP3707" s="38">
        <f t="shared" si="463"/>
        <v>0</v>
      </c>
      <c r="AR3707" s="181"/>
      <c r="AS3707" s="181"/>
      <c r="AT3707" s="181"/>
      <c r="AU3707" s="181"/>
      <c r="AY3707" s="181"/>
      <c r="BB3707" s="181"/>
      <c r="BC3707" s="181"/>
      <c r="BD3707" s="181"/>
      <c r="BE3707" s="181"/>
      <c r="BI3707" s="181"/>
      <c r="BL3707" s="181"/>
      <c r="BM3707" s="181"/>
      <c r="BN3707" s="181"/>
      <c r="BO3707" s="181"/>
      <c r="BS3707" s="181"/>
    </row>
    <row r="3708" spans="41:71">
      <c r="AO3708" s="38">
        <f t="shared" si="462"/>
        <v>0</v>
      </c>
      <c r="AP3708" s="38">
        <f t="shared" si="463"/>
        <v>0</v>
      </c>
      <c r="AR3708" s="181"/>
      <c r="AS3708" s="181"/>
      <c r="AT3708" s="181"/>
      <c r="AU3708" s="181"/>
      <c r="AY3708" s="181"/>
      <c r="BB3708" s="181"/>
      <c r="BC3708" s="181"/>
      <c r="BD3708" s="181"/>
      <c r="BE3708" s="181"/>
      <c r="BI3708" s="181"/>
      <c r="BL3708" s="181"/>
      <c r="BM3708" s="181"/>
      <c r="BN3708" s="181"/>
      <c r="BO3708" s="181"/>
      <c r="BS3708" s="181"/>
    </row>
    <row r="3709" spans="41:71">
      <c r="AO3709" s="38">
        <f t="shared" si="462"/>
        <v>0</v>
      </c>
      <c r="AP3709" s="38">
        <f t="shared" si="463"/>
        <v>0</v>
      </c>
      <c r="AR3709" s="181"/>
      <c r="AS3709" s="181"/>
      <c r="AT3709" s="181"/>
      <c r="AU3709" s="181"/>
      <c r="AY3709" s="181"/>
      <c r="BB3709" s="181"/>
      <c r="BC3709" s="181"/>
      <c r="BD3709" s="181"/>
      <c r="BE3709" s="181"/>
      <c r="BI3709" s="181"/>
      <c r="BL3709" s="181"/>
      <c r="BM3709" s="181"/>
      <c r="BN3709" s="181"/>
      <c r="BO3709" s="181"/>
      <c r="BS3709" s="181"/>
    </row>
    <row r="3710" spans="41:71">
      <c r="AO3710" s="38">
        <f t="shared" si="462"/>
        <v>0</v>
      </c>
      <c r="AP3710" s="38">
        <f t="shared" si="463"/>
        <v>0</v>
      </c>
      <c r="AR3710" s="181"/>
      <c r="AS3710" s="181"/>
      <c r="AT3710" s="181"/>
      <c r="AU3710" s="181"/>
      <c r="AY3710" s="181"/>
      <c r="BB3710" s="181"/>
      <c r="BC3710" s="181"/>
      <c r="BD3710" s="181"/>
      <c r="BE3710" s="181"/>
      <c r="BI3710" s="181"/>
      <c r="BL3710" s="181"/>
      <c r="BM3710" s="181"/>
      <c r="BN3710" s="181"/>
      <c r="BO3710" s="181"/>
      <c r="BS3710" s="181"/>
    </row>
    <row r="3711" spans="41:71">
      <c r="AO3711" s="38">
        <f t="shared" si="462"/>
        <v>0</v>
      </c>
      <c r="AP3711" s="38">
        <f t="shared" si="463"/>
        <v>0</v>
      </c>
      <c r="AR3711" s="181"/>
      <c r="AS3711" s="181"/>
      <c r="AT3711" s="181"/>
      <c r="AU3711" s="181"/>
      <c r="AY3711" s="181"/>
      <c r="BB3711" s="181"/>
      <c r="BC3711" s="181"/>
      <c r="BD3711" s="181"/>
      <c r="BE3711" s="181"/>
      <c r="BI3711" s="181"/>
      <c r="BL3711" s="181"/>
      <c r="BM3711" s="181"/>
      <c r="BN3711" s="181"/>
      <c r="BO3711" s="181"/>
      <c r="BS3711" s="181"/>
    </row>
    <row r="3712" spans="41:71">
      <c r="AO3712" s="38">
        <f t="shared" si="462"/>
        <v>0</v>
      </c>
      <c r="AP3712" s="38">
        <f t="shared" si="463"/>
        <v>0</v>
      </c>
      <c r="AR3712" s="181"/>
      <c r="AS3712" s="181"/>
      <c r="AT3712" s="181"/>
      <c r="AU3712" s="181"/>
      <c r="AY3712" s="181"/>
      <c r="BB3712" s="181"/>
      <c r="BC3712" s="181"/>
      <c r="BD3712" s="181"/>
      <c r="BE3712" s="181"/>
      <c r="BI3712" s="181"/>
      <c r="BL3712" s="181"/>
      <c r="BM3712" s="181"/>
      <c r="BN3712" s="181"/>
      <c r="BO3712" s="181"/>
      <c r="BS3712" s="181"/>
    </row>
    <row r="3713" spans="41:71">
      <c r="AO3713" s="38">
        <f t="shared" si="462"/>
        <v>0</v>
      </c>
      <c r="AP3713" s="38">
        <f t="shared" si="463"/>
        <v>0</v>
      </c>
      <c r="AR3713" s="181"/>
      <c r="AS3713" s="181"/>
      <c r="AT3713" s="181"/>
      <c r="AU3713" s="181"/>
      <c r="AY3713" s="181"/>
      <c r="BB3713" s="181"/>
      <c r="BC3713" s="181"/>
      <c r="BD3713" s="181"/>
      <c r="BE3713" s="181"/>
      <c r="BI3713" s="181"/>
      <c r="BL3713" s="181"/>
      <c r="BM3713" s="181"/>
      <c r="BN3713" s="181"/>
      <c r="BO3713" s="181"/>
      <c r="BS3713" s="181"/>
    </row>
    <row r="3714" spans="41:71">
      <c r="AO3714" s="38">
        <f t="shared" si="462"/>
        <v>0</v>
      </c>
      <c r="AP3714" s="38">
        <f t="shared" si="463"/>
        <v>0</v>
      </c>
      <c r="AR3714" s="181"/>
      <c r="AS3714" s="181"/>
      <c r="AT3714" s="181"/>
      <c r="AU3714" s="181"/>
      <c r="AY3714" s="181"/>
      <c r="BB3714" s="181"/>
      <c r="BC3714" s="181"/>
      <c r="BD3714" s="181"/>
      <c r="BE3714" s="181"/>
      <c r="BI3714" s="181"/>
      <c r="BL3714" s="181"/>
      <c r="BM3714" s="181"/>
      <c r="BN3714" s="181"/>
      <c r="BO3714" s="181"/>
      <c r="BS3714" s="181"/>
    </row>
    <row r="3715" spans="41:71">
      <c r="AO3715" s="38">
        <f t="shared" si="462"/>
        <v>0</v>
      </c>
      <c r="AP3715" s="38">
        <f t="shared" si="463"/>
        <v>0</v>
      </c>
      <c r="AR3715" s="181"/>
      <c r="AS3715" s="181"/>
      <c r="AT3715" s="181"/>
      <c r="AU3715" s="181"/>
      <c r="AY3715" s="181"/>
      <c r="BB3715" s="181"/>
      <c r="BC3715" s="181"/>
      <c r="BD3715" s="181"/>
      <c r="BE3715" s="181"/>
      <c r="BI3715" s="181"/>
      <c r="BL3715" s="181"/>
      <c r="BM3715" s="181"/>
      <c r="BN3715" s="181"/>
      <c r="BO3715" s="181"/>
      <c r="BS3715" s="181"/>
    </row>
    <row r="3716" spans="41:71">
      <c r="AO3716" s="38">
        <f t="shared" si="462"/>
        <v>0</v>
      </c>
      <c r="AP3716" s="38">
        <f t="shared" si="463"/>
        <v>0</v>
      </c>
      <c r="AR3716" s="181"/>
      <c r="AS3716" s="181"/>
      <c r="AT3716" s="181"/>
      <c r="AU3716" s="181"/>
      <c r="AY3716" s="181"/>
      <c r="BB3716" s="181"/>
      <c r="BC3716" s="181"/>
      <c r="BD3716" s="181"/>
      <c r="BE3716" s="181"/>
      <c r="BI3716" s="181"/>
      <c r="BL3716" s="181"/>
      <c r="BM3716" s="181"/>
      <c r="BN3716" s="181"/>
      <c r="BO3716" s="181"/>
      <c r="BS3716" s="181"/>
    </row>
    <row r="3717" spans="41:71">
      <c r="AO3717" s="38">
        <f t="shared" si="462"/>
        <v>0</v>
      </c>
      <c r="AP3717" s="38">
        <f t="shared" si="463"/>
        <v>0</v>
      </c>
      <c r="AR3717" s="181"/>
      <c r="AS3717" s="181"/>
      <c r="AT3717" s="181"/>
      <c r="AU3717" s="181"/>
      <c r="AY3717" s="181"/>
      <c r="BB3717" s="181"/>
      <c r="BC3717" s="181"/>
      <c r="BD3717" s="181"/>
      <c r="BE3717" s="181"/>
      <c r="BI3717" s="181"/>
      <c r="BL3717" s="181"/>
      <c r="BM3717" s="181"/>
      <c r="BN3717" s="181"/>
      <c r="BO3717" s="181"/>
      <c r="BS3717" s="181"/>
    </row>
    <row r="3718" spans="41:71">
      <c r="AO3718" s="38">
        <f t="shared" si="462"/>
        <v>0</v>
      </c>
      <c r="AP3718" s="38">
        <f t="shared" si="463"/>
        <v>0</v>
      </c>
      <c r="AR3718" s="181"/>
      <c r="AS3718" s="181"/>
      <c r="AT3718" s="181"/>
      <c r="AU3718" s="181"/>
      <c r="AY3718" s="181"/>
      <c r="BB3718" s="181"/>
      <c r="BC3718" s="181"/>
      <c r="BD3718" s="181"/>
      <c r="BE3718" s="181"/>
      <c r="BI3718" s="181"/>
      <c r="BL3718" s="181"/>
      <c r="BM3718" s="181"/>
      <c r="BN3718" s="181"/>
      <c r="BO3718" s="181"/>
      <c r="BS3718" s="181"/>
    </row>
    <row r="3719" spans="41:71">
      <c r="AO3719" s="38">
        <f t="shared" si="462"/>
        <v>0</v>
      </c>
      <c r="AP3719" s="38">
        <f t="shared" si="463"/>
        <v>0</v>
      </c>
      <c r="AR3719" s="181"/>
      <c r="AS3719" s="181"/>
      <c r="AT3719" s="181"/>
      <c r="AU3719" s="181"/>
      <c r="AY3719" s="181"/>
      <c r="BB3719" s="181"/>
      <c r="BC3719" s="181"/>
      <c r="BD3719" s="181"/>
      <c r="BE3719" s="181"/>
      <c r="BI3719" s="181"/>
      <c r="BL3719" s="181"/>
      <c r="BM3719" s="181"/>
      <c r="BN3719" s="181"/>
      <c r="BO3719" s="181"/>
      <c r="BS3719" s="181"/>
    </row>
    <row r="3720" spans="41:71">
      <c r="AO3720" s="38">
        <f t="shared" si="462"/>
        <v>0</v>
      </c>
      <c r="AP3720" s="38">
        <f t="shared" si="463"/>
        <v>0</v>
      </c>
      <c r="AR3720" s="181"/>
      <c r="AS3720" s="181"/>
      <c r="AT3720" s="181"/>
      <c r="AU3720" s="181"/>
      <c r="AY3720" s="181"/>
      <c r="BB3720" s="181"/>
      <c r="BC3720" s="181"/>
      <c r="BD3720" s="181"/>
      <c r="BE3720" s="181"/>
      <c r="BI3720" s="181"/>
      <c r="BL3720" s="181"/>
      <c r="BM3720" s="181"/>
      <c r="BN3720" s="181"/>
      <c r="BO3720" s="181"/>
      <c r="BS3720" s="181"/>
    </row>
    <row r="3721" spans="41:71">
      <c r="AO3721" s="38">
        <f t="shared" si="462"/>
        <v>0</v>
      </c>
      <c r="AP3721" s="38">
        <f t="shared" si="463"/>
        <v>0</v>
      </c>
      <c r="AR3721" s="181"/>
      <c r="AS3721" s="181"/>
      <c r="AT3721" s="181"/>
      <c r="AU3721" s="181"/>
      <c r="AY3721" s="181"/>
      <c r="BB3721" s="181"/>
      <c r="BC3721" s="181"/>
      <c r="BD3721" s="181"/>
      <c r="BE3721" s="181"/>
      <c r="BI3721" s="181"/>
      <c r="BL3721" s="181"/>
      <c r="BM3721" s="181"/>
      <c r="BN3721" s="181"/>
      <c r="BO3721" s="181"/>
      <c r="BS3721" s="181"/>
    </row>
    <row r="3722" spans="41:71">
      <c r="AO3722" s="38">
        <f t="shared" si="462"/>
        <v>0</v>
      </c>
      <c r="AP3722" s="38">
        <f t="shared" si="463"/>
        <v>0</v>
      </c>
      <c r="AR3722" s="181"/>
      <c r="AS3722" s="181"/>
      <c r="AT3722" s="181"/>
      <c r="AU3722" s="181"/>
      <c r="AY3722" s="181"/>
      <c r="BB3722" s="181"/>
      <c r="BC3722" s="181"/>
      <c r="BD3722" s="181"/>
      <c r="BE3722" s="181"/>
      <c r="BI3722" s="181"/>
      <c r="BL3722" s="181"/>
      <c r="BM3722" s="181"/>
      <c r="BN3722" s="181"/>
      <c r="BO3722" s="181"/>
      <c r="BS3722" s="181"/>
    </row>
    <row r="3723" spans="41:71">
      <c r="AO3723" s="38">
        <f t="shared" si="462"/>
        <v>0</v>
      </c>
      <c r="AP3723" s="38">
        <f t="shared" si="463"/>
        <v>0</v>
      </c>
      <c r="AR3723" s="181"/>
      <c r="AS3723" s="181"/>
      <c r="AT3723" s="181"/>
      <c r="AU3723" s="181"/>
      <c r="AY3723" s="181"/>
      <c r="BB3723" s="181"/>
      <c r="BC3723" s="181"/>
      <c r="BD3723" s="181"/>
      <c r="BE3723" s="181"/>
      <c r="BI3723" s="181"/>
      <c r="BL3723" s="181"/>
      <c r="BM3723" s="181"/>
      <c r="BN3723" s="181"/>
      <c r="BO3723" s="181"/>
      <c r="BS3723" s="181"/>
    </row>
    <row r="3724" spans="41:71">
      <c r="AO3724" s="38">
        <f t="shared" si="462"/>
        <v>0</v>
      </c>
      <c r="AP3724" s="38">
        <f t="shared" si="463"/>
        <v>0</v>
      </c>
      <c r="AR3724" s="181"/>
      <c r="AS3724" s="181"/>
      <c r="AT3724" s="181"/>
      <c r="AU3724" s="181"/>
      <c r="AY3724" s="181"/>
      <c r="BB3724" s="181"/>
      <c r="BC3724" s="181"/>
      <c r="BD3724" s="181"/>
      <c r="BE3724" s="181"/>
      <c r="BI3724" s="181"/>
      <c r="BL3724" s="181"/>
      <c r="BM3724" s="181"/>
      <c r="BN3724" s="181"/>
      <c r="BO3724" s="181"/>
      <c r="BS3724" s="181"/>
    </row>
    <row r="3725" spans="41:71">
      <c r="AO3725" s="38">
        <f t="shared" si="462"/>
        <v>0</v>
      </c>
      <c r="AP3725" s="38">
        <f t="shared" si="463"/>
        <v>0</v>
      </c>
      <c r="AR3725" s="181"/>
      <c r="AS3725" s="181"/>
      <c r="AT3725" s="181"/>
      <c r="AU3725" s="181"/>
      <c r="AY3725" s="181"/>
      <c r="BB3725" s="181"/>
      <c r="BC3725" s="181"/>
      <c r="BD3725" s="181"/>
      <c r="BE3725" s="181"/>
      <c r="BI3725" s="181"/>
      <c r="BL3725" s="181"/>
      <c r="BM3725" s="181"/>
      <c r="BN3725" s="181"/>
      <c r="BO3725" s="181"/>
      <c r="BS3725" s="181"/>
    </row>
    <row r="3726" spans="41:71">
      <c r="AO3726" s="38">
        <f t="shared" si="462"/>
        <v>0</v>
      </c>
      <c r="AP3726" s="38">
        <f t="shared" si="463"/>
        <v>0</v>
      </c>
      <c r="AR3726" s="181"/>
      <c r="AS3726" s="181"/>
      <c r="AT3726" s="181"/>
      <c r="AU3726" s="181"/>
      <c r="AY3726" s="181"/>
      <c r="BB3726" s="181"/>
      <c r="BC3726" s="181"/>
      <c r="BD3726" s="181"/>
      <c r="BE3726" s="181"/>
      <c r="BI3726" s="181"/>
      <c r="BL3726" s="181"/>
      <c r="BM3726" s="181"/>
      <c r="BN3726" s="181"/>
      <c r="BO3726" s="181"/>
      <c r="BS3726" s="181"/>
    </row>
    <row r="3727" spans="41:71">
      <c r="AO3727" s="38">
        <f t="shared" si="462"/>
        <v>0</v>
      </c>
      <c r="AP3727" s="38">
        <f t="shared" si="463"/>
        <v>0</v>
      </c>
      <c r="AR3727" s="181"/>
      <c r="AS3727" s="181"/>
      <c r="AT3727" s="181"/>
      <c r="AU3727" s="181"/>
      <c r="AY3727" s="181"/>
      <c r="BB3727" s="181"/>
      <c r="BC3727" s="181"/>
      <c r="BD3727" s="181"/>
      <c r="BE3727" s="181"/>
      <c r="BI3727" s="181"/>
      <c r="BL3727" s="181"/>
      <c r="BM3727" s="181"/>
      <c r="BN3727" s="181"/>
      <c r="BO3727" s="181"/>
      <c r="BS3727" s="181"/>
    </row>
    <row r="3728" spans="41:71">
      <c r="AO3728" s="38">
        <f t="shared" si="462"/>
        <v>0</v>
      </c>
      <c r="AP3728" s="38">
        <f t="shared" si="463"/>
        <v>0</v>
      </c>
      <c r="AR3728" s="181"/>
      <c r="AS3728" s="181"/>
      <c r="AT3728" s="181"/>
      <c r="AU3728" s="181"/>
      <c r="AY3728" s="181"/>
      <c r="BB3728" s="181"/>
      <c r="BC3728" s="181"/>
      <c r="BD3728" s="181"/>
      <c r="BE3728" s="181"/>
      <c r="BI3728" s="181"/>
      <c r="BL3728" s="181"/>
      <c r="BM3728" s="181"/>
      <c r="BN3728" s="181"/>
      <c r="BO3728" s="181"/>
      <c r="BS3728" s="181"/>
    </row>
    <row r="3729" spans="41:71">
      <c r="AO3729" s="38">
        <f t="shared" si="462"/>
        <v>0</v>
      </c>
      <c r="AP3729" s="38">
        <f t="shared" si="463"/>
        <v>0</v>
      </c>
      <c r="AR3729" s="181"/>
      <c r="AS3729" s="181"/>
      <c r="AT3729" s="181"/>
      <c r="AU3729" s="181"/>
      <c r="AY3729" s="181"/>
      <c r="BB3729" s="181"/>
      <c r="BC3729" s="181"/>
      <c r="BD3729" s="181"/>
      <c r="BE3729" s="181"/>
      <c r="BI3729" s="181"/>
      <c r="BL3729" s="181"/>
      <c r="BM3729" s="181"/>
      <c r="BN3729" s="181"/>
      <c r="BO3729" s="181"/>
      <c r="BS3729" s="181"/>
    </row>
    <row r="3730" spans="41:71">
      <c r="AO3730" s="38">
        <f t="shared" si="462"/>
        <v>0</v>
      </c>
      <c r="AP3730" s="38">
        <f t="shared" si="463"/>
        <v>0</v>
      </c>
      <c r="AR3730" s="181"/>
      <c r="AS3730" s="181"/>
      <c r="AT3730" s="181"/>
      <c r="AU3730" s="181"/>
      <c r="AY3730" s="181"/>
      <c r="BB3730" s="181"/>
      <c r="BC3730" s="181"/>
      <c r="BD3730" s="181"/>
      <c r="BE3730" s="181"/>
      <c r="BI3730" s="181"/>
      <c r="BL3730" s="181"/>
      <c r="BM3730" s="181"/>
      <c r="BN3730" s="181"/>
      <c r="BO3730" s="181"/>
      <c r="BS3730" s="181"/>
    </row>
    <row r="3731" spans="41:71">
      <c r="AO3731" s="38">
        <f t="shared" si="462"/>
        <v>0</v>
      </c>
      <c r="AP3731" s="38">
        <f t="shared" si="463"/>
        <v>0</v>
      </c>
      <c r="AR3731" s="181"/>
      <c r="AS3731" s="181"/>
      <c r="AT3731" s="181"/>
      <c r="AU3731" s="181"/>
      <c r="AY3731" s="181"/>
      <c r="BB3731" s="181"/>
      <c r="BC3731" s="181"/>
      <c r="BD3731" s="181"/>
      <c r="BE3731" s="181"/>
      <c r="BI3731" s="181"/>
      <c r="BL3731" s="181"/>
      <c r="BM3731" s="181"/>
      <c r="BN3731" s="181"/>
      <c r="BO3731" s="181"/>
      <c r="BS3731" s="181"/>
    </row>
    <row r="3732" spans="41:71">
      <c r="AO3732" s="38">
        <f t="shared" si="462"/>
        <v>0</v>
      </c>
      <c r="AP3732" s="38">
        <f t="shared" si="463"/>
        <v>0</v>
      </c>
      <c r="AR3732" s="181"/>
      <c r="AS3732" s="181"/>
      <c r="AT3732" s="181"/>
      <c r="AU3732" s="181"/>
      <c r="AY3732" s="181"/>
      <c r="BB3732" s="181"/>
      <c r="BC3732" s="181"/>
      <c r="BD3732" s="181"/>
      <c r="BE3732" s="181"/>
      <c r="BI3732" s="181"/>
      <c r="BL3732" s="181"/>
      <c r="BM3732" s="181"/>
      <c r="BN3732" s="181"/>
      <c r="BO3732" s="181"/>
      <c r="BS3732" s="181"/>
    </row>
    <row r="3733" spans="41:71">
      <c r="AO3733" s="38">
        <f t="shared" si="462"/>
        <v>0</v>
      </c>
      <c r="AP3733" s="38">
        <f t="shared" si="463"/>
        <v>0</v>
      </c>
      <c r="AR3733" s="181"/>
      <c r="AS3733" s="181"/>
      <c r="AT3733" s="181"/>
      <c r="AU3733" s="181"/>
      <c r="AY3733" s="181"/>
      <c r="BB3733" s="181"/>
      <c r="BC3733" s="181"/>
      <c r="BD3733" s="181"/>
      <c r="BE3733" s="181"/>
      <c r="BI3733" s="181"/>
      <c r="BL3733" s="181"/>
      <c r="BM3733" s="181"/>
      <c r="BN3733" s="181"/>
      <c r="BO3733" s="181"/>
      <c r="BS3733" s="181"/>
    </row>
    <row r="3734" spans="41:71">
      <c r="AO3734" s="38">
        <f t="shared" si="462"/>
        <v>0</v>
      </c>
      <c r="AP3734" s="38">
        <f t="shared" si="463"/>
        <v>0</v>
      </c>
      <c r="AR3734" s="181"/>
      <c r="AS3734" s="181"/>
      <c r="AT3734" s="181"/>
      <c r="AU3734" s="181"/>
      <c r="AY3734" s="181"/>
      <c r="BB3734" s="181"/>
      <c r="BC3734" s="181"/>
      <c r="BD3734" s="181"/>
      <c r="BE3734" s="181"/>
      <c r="BI3734" s="181"/>
      <c r="BL3734" s="181"/>
      <c r="BM3734" s="181"/>
      <c r="BN3734" s="181"/>
      <c r="BO3734" s="181"/>
      <c r="BS3734" s="181"/>
    </row>
    <row r="3735" spans="41:71">
      <c r="AO3735" s="38">
        <f t="shared" si="462"/>
        <v>0</v>
      </c>
      <c r="AP3735" s="38">
        <f t="shared" si="463"/>
        <v>0</v>
      </c>
      <c r="AR3735" s="181"/>
      <c r="AS3735" s="181"/>
      <c r="AT3735" s="181"/>
      <c r="AU3735" s="181"/>
      <c r="AY3735" s="181"/>
      <c r="BB3735" s="181"/>
      <c r="BC3735" s="181"/>
      <c r="BD3735" s="181"/>
      <c r="BE3735" s="181"/>
      <c r="BI3735" s="181"/>
      <c r="BL3735" s="181"/>
      <c r="BM3735" s="181"/>
      <c r="BN3735" s="181"/>
      <c r="BO3735" s="181"/>
      <c r="BS3735" s="181"/>
    </row>
    <row r="3736" spans="41:71">
      <c r="AO3736" s="38">
        <f t="shared" si="462"/>
        <v>0</v>
      </c>
      <c r="AP3736" s="38">
        <f t="shared" si="463"/>
        <v>0</v>
      </c>
      <c r="AR3736" s="181"/>
      <c r="AS3736" s="181"/>
      <c r="AT3736" s="181"/>
      <c r="AU3736" s="181"/>
      <c r="AY3736" s="181"/>
      <c r="BB3736" s="181"/>
      <c r="BC3736" s="181"/>
      <c r="BD3736" s="181"/>
      <c r="BE3736" s="181"/>
      <c r="BI3736" s="181"/>
      <c r="BL3736" s="181"/>
      <c r="BM3736" s="181"/>
      <c r="BN3736" s="181"/>
      <c r="BO3736" s="181"/>
      <c r="BS3736" s="181"/>
    </row>
    <row r="3737" spans="41:71">
      <c r="AO3737" s="38">
        <f t="shared" si="462"/>
        <v>0</v>
      </c>
      <c r="AP3737" s="38">
        <f t="shared" si="463"/>
        <v>0</v>
      </c>
      <c r="AR3737" s="181"/>
      <c r="AS3737" s="181"/>
      <c r="AT3737" s="181"/>
      <c r="AU3737" s="181"/>
      <c r="AY3737" s="181"/>
      <c r="BB3737" s="181"/>
      <c r="BC3737" s="181"/>
      <c r="BD3737" s="181"/>
      <c r="BE3737" s="181"/>
      <c r="BI3737" s="181"/>
      <c r="BL3737" s="181"/>
      <c r="BM3737" s="181"/>
      <c r="BN3737" s="181"/>
      <c r="BO3737" s="181"/>
      <c r="BS3737" s="181"/>
    </row>
    <row r="3738" spans="41:71">
      <c r="AO3738" s="38">
        <f t="shared" si="462"/>
        <v>0</v>
      </c>
      <c r="AP3738" s="38">
        <f t="shared" si="463"/>
        <v>0</v>
      </c>
      <c r="AR3738" s="181"/>
      <c r="AS3738" s="181"/>
      <c r="AT3738" s="181"/>
      <c r="AU3738" s="181"/>
      <c r="AY3738" s="181"/>
      <c r="BB3738" s="181"/>
      <c r="BC3738" s="181"/>
      <c r="BD3738" s="181"/>
      <c r="BE3738" s="181"/>
      <c r="BI3738" s="181"/>
      <c r="BL3738" s="181"/>
      <c r="BM3738" s="181"/>
      <c r="BN3738" s="181"/>
      <c r="BO3738" s="181"/>
      <c r="BS3738" s="181"/>
    </row>
    <row r="3739" spans="41:71">
      <c r="AO3739" s="38">
        <f t="shared" si="462"/>
        <v>0</v>
      </c>
      <c r="AP3739" s="38">
        <f t="shared" si="463"/>
        <v>0</v>
      </c>
      <c r="AR3739" s="181"/>
      <c r="AS3739" s="181"/>
      <c r="AT3739" s="181"/>
      <c r="AU3739" s="181"/>
      <c r="AY3739" s="181"/>
      <c r="BB3739" s="181"/>
      <c r="BC3739" s="181"/>
      <c r="BD3739" s="181"/>
      <c r="BE3739" s="181"/>
      <c r="BI3739" s="181"/>
      <c r="BL3739" s="181"/>
      <c r="BM3739" s="181"/>
      <c r="BN3739" s="181"/>
      <c r="BO3739" s="181"/>
      <c r="BS3739" s="181"/>
    </row>
    <row r="3740" spans="41:71">
      <c r="AO3740" s="38">
        <f t="shared" si="462"/>
        <v>0</v>
      </c>
      <c r="AP3740" s="38">
        <f t="shared" si="463"/>
        <v>0</v>
      </c>
      <c r="AR3740" s="181"/>
      <c r="AS3740" s="181"/>
      <c r="AT3740" s="181"/>
      <c r="AU3740" s="181"/>
      <c r="AY3740" s="181"/>
      <c r="BB3740" s="181"/>
      <c r="BC3740" s="181"/>
      <c r="BD3740" s="181"/>
      <c r="BE3740" s="181"/>
      <c r="BI3740" s="181"/>
      <c r="BL3740" s="181"/>
      <c r="BM3740" s="181"/>
      <c r="BN3740" s="181"/>
      <c r="BO3740" s="181"/>
      <c r="BS3740" s="181"/>
    </row>
    <row r="3741" spans="41:71">
      <c r="AO3741" s="38">
        <f t="shared" si="462"/>
        <v>0</v>
      </c>
      <c r="AP3741" s="38">
        <f t="shared" si="463"/>
        <v>0</v>
      </c>
      <c r="AR3741" s="181"/>
      <c r="AS3741" s="181"/>
      <c r="AT3741" s="181"/>
      <c r="AU3741" s="181"/>
      <c r="AY3741" s="181"/>
      <c r="BB3741" s="181"/>
      <c r="BC3741" s="181"/>
      <c r="BD3741" s="181"/>
      <c r="BE3741" s="181"/>
      <c r="BI3741" s="181"/>
      <c r="BL3741" s="181"/>
      <c r="BM3741" s="181"/>
      <c r="BN3741" s="181"/>
      <c r="BO3741" s="181"/>
      <c r="BS3741" s="181"/>
    </row>
    <row r="3742" spans="41:71">
      <c r="AO3742" s="38">
        <f t="shared" si="462"/>
        <v>0</v>
      </c>
      <c r="AP3742" s="38">
        <f t="shared" si="463"/>
        <v>0</v>
      </c>
      <c r="AR3742" s="181"/>
      <c r="AS3742" s="181"/>
      <c r="AT3742" s="181"/>
      <c r="AU3742" s="181"/>
      <c r="AY3742" s="181"/>
      <c r="BB3742" s="181"/>
      <c r="BC3742" s="181"/>
      <c r="BD3742" s="181"/>
      <c r="BE3742" s="181"/>
      <c r="BI3742" s="181"/>
      <c r="BL3742" s="181"/>
      <c r="BM3742" s="181"/>
      <c r="BN3742" s="181"/>
      <c r="BO3742" s="181"/>
      <c r="BS3742" s="181"/>
    </row>
    <row r="3743" spans="41:71">
      <c r="AO3743" s="38">
        <f t="shared" si="462"/>
        <v>0</v>
      </c>
      <c r="AP3743" s="38">
        <f t="shared" si="463"/>
        <v>0</v>
      </c>
      <c r="AR3743" s="181"/>
      <c r="AS3743" s="181"/>
      <c r="AT3743" s="181"/>
      <c r="AU3743" s="181"/>
      <c r="AY3743" s="181"/>
      <c r="BB3743" s="181"/>
      <c r="BC3743" s="181"/>
      <c r="BD3743" s="181"/>
      <c r="BE3743" s="181"/>
      <c r="BI3743" s="181"/>
      <c r="BL3743" s="181"/>
      <c r="BM3743" s="181"/>
      <c r="BN3743" s="181"/>
      <c r="BO3743" s="181"/>
      <c r="BS3743" s="181"/>
    </row>
    <row r="3744" spans="41:71">
      <c r="AO3744" s="38">
        <f t="shared" si="462"/>
        <v>0</v>
      </c>
      <c r="AP3744" s="38">
        <f t="shared" si="463"/>
        <v>0</v>
      </c>
      <c r="AR3744" s="181"/>
      <c r="AS3744" s="181"/>
      <c r="AT3744" s="181"/>
      <c r="AU3744" s="181"/>
      <c r="AY3744" s="181"/>
      <c r="BB3744" s="181"/>
      <c r="BC3744" s="181"/>
      <c r="BD3744" s="181"/>
      <c r="BE3744" s="181"/>
      <c r="BI3744" s="181"/>
      <c r="BL3744" s="181"/>
      <c r="BM3744" s="181"/>
      <c r="BN3744" s="181"/>
      <c r="BO3744" s="181"/>
      <c r="BS3744" s="181"/>
    </row>
    <row r="3745" spans="41:71">
      <c r="AO3745" s="38">
        <f t="shared" si="462"/>
        <v>0</v>
      </c>
      <c r="AP3745" s="38">
        <f t="shared" si="463"/>
        <v>0</v>
      </c>
      <c r="AR3745" s="181"/>
      <c r="AS3745" s="181"/>
      <c r="AT3745" s="181"/>
      <c r="AU3745" s="181"/>
      <c r="AY3745" s="181"/>
      <c r="BB3745" s="181"/>
      <c r="BC3745" s="181"/>
      <c r="BD3745" s="181"/>
      <c r="BE3745" s="181"/>
      <c r="BI3745" s="181"/>
      <c r="BL3745" s="181"/>
      <c r="BM3745" s="181"/>
      <c r="BN3745" s="181"/>
      <c r="BO3745" s="181"/>
      <c r="BS3745" s="181"/>
    </row>
    <row r="3746" spans="41:71">
      <c r="AO3746" s="38">
        <f t="shared" si="462"/>
        <v>0</v>
      </c>
      <c r="AP3746" s="38">
        <f t="shared" si="463"/>
        <v>0</v>
      </c>
      <c r="AR3746" s="181"/>
      <c r="AS3746" s="181"/>
      <c r="AT3746" s="181"/>
      <c r="AU3746" s="181"/>
      <c r="AY3746" s="181"/>
      <c r="BB3746" s="181"/>
      <c r="BC3746" s="181"/>
      <c r="BD3746" s="181"/>
      <c r="BE3746" s="181"/>
      <c r="BI3746" s="181"/>
      <c r="BL3746" s="181"/>
      <c r="BM3746" s="181"/>
      <c r="BN3746" s="181"/>
      <c r="BO3746" s="181"/>
      <c r="BS3746" s="181"/>
    </row>
    <row r="3747" spans="41:71">
      <c r="AO3747" s="38">
        <f t="shared" si="462"/>
        <v>0</v>
      </c>
      <c r="AP3747" s="38">
        <f t="shared" si="463"/>
        <v>0</v>
      </c>
      <c r="AR3747" s="181"/>
      <c r="AS3747" s="181"/>
      <c r="AT3747" s="181"/>
      <c r="AU3747" s="181"/>
      <c r="AY3747" s="181"/>
      <c r="BB3747" s="181"/>
      <c r="BC3747" s="181"/>
      <c r="BD3747" s="181"/>
      <c r="BE3747" s="181"/>
      <c r="BI3747" s="181"/>
      <c r="BL3747" s="181"/>
      <c r="BM3747" s="181"/>
      <c r="BN3747" s="181"/>
      <c r="BO3747" s="181"/>
      <c r="BS3747" s="181"/>
    </row>
    <row r="3748" spans="41:71">
      <c r="AO3748" s="38">
        <f t="shared" si="462"/>
        <v>0</v>
      </c>
      <c r="AP3748" s="38">
        <f t="shared" si="463"/>
        <v>0</v>
      </c>
      <c r="AR3748" s="181"/>
      <c r="AS3748" s="181"/>
      <c r="AT3748" s="181"/>
      <c r="AU3748" s="181"/>
      <c r="AY3748" s="181"/>
      <c r="BB3748" s="181"/>
      <c r="BC3748" s="181"/>
      <c r="BD3748" s="181"/>
      <c r="BE3748" s="181"/>
      <c r="BI3748" s="181"/>
      <c r="BL3748" s="181"/>
      <c r="BM3748" s="181"/>
      <c r="BN3748" s="181"/>
      <c r="BO3748" s="181"/>
      <c r="BS3748" s="181"/>
    </row>
    <row r="3749" spans="41:71">
      <c r="AO3749" s="38">
        <f t="shared" si="462"/>
        <v>0</v>
      </c>
      <c r="AP3749" s="38">
        <f t="shared" si="463"/>
        <v>0</v>
      </c>
      <c r="AR3749" s="181"/>
      <c r="AS3749" s="181"/>
      <c r="AT3749" s="181"/>
      <c r="AU3749" s="181"/>
      <c r="AY3749" s="181"/>
      <c r="BB3749" s="181"/>
      <c r="BC3749" s="181"/>
      <c r="BD3749" s="181"/>
      <c r="BE3749" s="181"/>
      <c r="BI3749" s="181"/>
      <c r="BL3749" s="181"/>
      <c r="BM3749" s="181"/>
      <c r="BN3749" s="181"/>
      <c r="BO3749" s="181"/>
      <c r="BS3749" s="181"/>
    </row>
    <row r="3750" spans="41:71">
      <c r="AO3750" s="38">
        <f t="shared" si="462"/>
        <v>0</v>
      </c>
      <c r="AP3750" s="38">
        <f t="shared" si="463"/>
        <v>0</v>
      </c>
      <c r="AR3750" s="181"/>
      <c r="AS3750" s="181"/>
      <c r="AT3750" s="181"/>
      <c r="AU3750" s="181"/>
      <c r="AY3750" s="181"/>
      <c r="BB3750" s="181"/>
      <c r="BC3750" s="181"/>
      <c r="BD3750" s="181"/>
      <c r="BE3750" s="181"/>
      <c r="BI3750" s="181"/>
      <c r="BL3750" s="181"/>
      <c r="BM3750" s="181"/>
      <c r="BN3750" s="181"/>
      <c r="BO3750" s="181"/>
      <c r="BS3750" s="181"/>
    </row>
    <row r="3751" spans="41:71">
      <c r="AO3751" s="38">
        <f t="shared" si="462"/>
        <v>0</v>
      </c>
      <c r="AP3751" s="38">
        <f t="shared" si="463"/>
        <v>0</v>
      </c>
      <c r="AR3751" s="181"/>
      <c r="AS3751" s="181"/>
      <c r="AT3751" s="181"/>
      <c r="AU3751" s="181"/>
      <c r="AY3751" s="181"/>
      <c r="BB3751" s="181"/>
      <c r="BC3751" s="181"/>
      <c r="BD3751" s="181"/>
      <c r="BE3751" s="181"/>
      <c r="BI3751" s="181"/>
      <c r="BL3751" s="181"/>
      <c r="BM3751" s="181"/>
      <c r="BN3751" s="181"/>
      <c r="BO3751" s="181"/>
      <c r="BS3751" s="181"/>
    </row>
    <row r="3752" spans="41:71">
      <c r="AO3752" s="38">
        <f t="shared" si="462"/>
        <v>0</v>
      </c>
      <c r="AP3752" s="38">
        <f t="shared" si="463"/>
        <v>0</v>
      </c>
      <c r="AR3752" s="181"/>
      <c r="AS3752" s="181"/>
      <c r="AT3752" s="181"/>
      <c r="AU3752" s="181"/>
      <c r="AY3752" s="181"/>
      <c r="BB3752" s="181"/>
      <c r="BC3752" s="181"/>
      <c r="BD3752" s="181"/>
      <c r="BE3752" s="181"/>
      <c r="BI3752" s="181"/>
      <c r="BL3752" s="181"/>
      <c r="BM3752" s="181"/>
      <c r="BN3752" s="181"/>
      <c r="BO3752" s="181"/>
      <c r="BS3752" s="181"/>
    </row>
    <row r="3753" spans="41:71">
      <c r="AO3753" s="38">
        <f t="shared" si="462"/>
        <v>0</v>
      </c>
      <c r="AP3753" s="38">
        <f t="shared" si="463"/>
        <v>0</v>
      </c>
      <c r="AR3753" s="181"/>
      <c r="AS3753" s="181"/>
      <c r="AT3753" s="181"/>
      <c r="AU3753" s="181"/>
      <c r="AY3753" s="181"/>
      <c r="BB3753" s="181"/>
      <c r="BC3753" s="181"/>
      <c r="BD3753" s="181"/>
      <c r="BE3753" s="181"/>
      <c r="BI3753" s="181"/>
      <c r="BL3753" s="181"/>
      <c r="BM3753" s="181"/>
      <c r="BN3753" s="181"/>
      <c r="BO3753" s="181"/>
      <c r="BS3753" s="181"/>
    </row>
    <row r="3754" spans="41:71">
      <c r="AO3754" s="38">
        <f t="shared" ref="AO3754:AO3817" si="464">B3755+1-1</f>
        <v>0</v>
      </c>
      <c r="AP3754" s="38">
        <f t="shared" ref="AP3754:AP3817" si="465">A3755</f>
        <v>0</v>
      </c>
      <c r="AR3754" s="181"/>
      <c r="AS3754" s="181"/>
      <c r="AT3754" s="181"/>
      <c r="AU3754" s="181"/>
      <c r="AY3754" s="181"/>
      <c r="BB3754" s="181"/>
      <c r="BC3754" s="181"/>
      <c r="BD3754" s="181"/>
      <c r="BE3754" s="181"/>
      <c r="BI3754" s="181"/>
      <c r="BL3754" s="181"/>
      <c r="BM3754" s="181"/>
      <c r="BN3754" s="181"/>
      <c r="BO3754" s="181"/>
      <c r="BS3754" s="181"/>
    </row>
    <row r="3755" spans="41:71">
      <c r="AO3755" s="38">
        <f t="shared" si="464"/>
        <v>0</v>
      </c>
      <c r="AP3755" s="38">
        <f t="shared" si="465"/>
        <v>0</v>
      </c>
      <c r="AR3755" s="181"/>
      <c r="AS3755" s="181"/>
      <c r="AT3755" s="181"/>
      <c r="AU3755" s="181"/>
      <c r="AY3755" s="181"/>
      <c r="BB3755" s="181"/>
      <c r="BC3755" s="181"/>
      <c r="BD3755" s="181"/>
      <c r="BE3755" s="181"/>
      <c r="BI3755" s="181"/>
      <c r="BL3755" s="181"/>
      <c r="BM3755" s="181"/>
      <c r="BN3755" s="181"/>
      <c r="BO3755" s="181"/>
      <c r="BS3755" s="181"/>
    </row>
    <row r="3756" spans="41:71">
      <c r="AO3756" s="38">
        <f t="shared" si="464"/>
        <v>0</v>
      </c>
      <c r="AP3756" s="38">
        <f t="shared" si="465"/>
        <v>0</v>
      </c>
      <c r="AR3756" s="181"/>
      <c r="AS3756" s="181"/>
      <c r="AT3756" s="181"/>
      <c r="AU3756" s="181"/>
      <c r="AY3756" s="181"/>
      <c r="BB3756" s="181"/>
      <c r="BC3756" s="181"/>
      <c r="BD3756" s="181"/>
      <c r="BE3756" s="181"/>
      <c r="BI3756" s="181"/>
      <c r="BL3756" s="181"/>
      <c r="BM3756" s="181"/>
      <c r="BN3756" s="181"/>
      <c r="BO3756" s="181"/>
      <c r="BS3756" s="181"/>
    </row>
    <row r="3757" spans="41:71">
      <c r="AO3757" s="38">
        <f t="shared" si="464"/>
        <v>0</v>
      </c>
      <c r="AP3757" s="38">
        <f t="shared" si="465"/>
        <v>0</v>
      </c>
      <c r="AR3757" s="181"/>
      <c r="AS3757" s="181"/>
      <c r="AT3757" s="181"/>
      <c r="AU3757" s="181"/>
      <c r="AY3757" s="181"/>
      <c r="BB3757" s="181"/>
      <c r="BC3757" s="181"/>
      <c r="BD3757" s="181"/>
      <c r="BE3757" s="181"/>
      <c r="BI3757" s="181"/>
      <c r="BL3757" s="181"/>
      <c r="BM3757" s="181"/>
      <c r="BN3757" s="181"/>
      <c r="BO3757" s="181"/>
      <c r="BS3757" s="181"/>
    </row>
    <row r="3758" spans="41:71">
      <c r="AO3758" s="38">
        <f t="shared" si="464"/>
        <v>0</v>
      </c>
      <c r="AP3758" s="38">
        <f t="shared" si="465"/>
        <v>0</v>
      </c>
      <c r="AR3758" s="181"/>
      <c r="AS3758" s="181"/>
      <c r="AT3758" s="181"/>
      <c r="AU3758" s="181"/>
      <c r="AY3758" s="181"/>
      <c r="BB3758" s="181"/>
      <c r="BC3758" s="181"/>
      <c r="BD3758" s="181"/>
      <c r="BE3758" s="181"/>
      <c r="BI3758" s="181"/>
      <c r="BL3758" s="181"/>
      <c r="BM3758" s="181"/>
      <c r="BN3758" s="181"/>
      <c r="BO3758" s="181"/>
      <c r="BS3758" s="181"/>
    </row>
    <row r="3759" spans="41:71">
      <c r="AO3759" s="38">
        <f t="shared" si="464"/>
        <v>0</v>
      </c>
      <c r="AP3759" s="38">
        <f t="shared" si="465"/>
        <v>0</v>
      </c>
      <c r="AR3759" s="181"/>
      <c r="AS3759" s="181"/>
      <c r="AT3759" s="181"/>
      <c r="AU3759" s="181"/>
      <c r="AY3759" s="181"/>
      <c r="BB3759" s="181"/>
      <c r="BC3759" s="181"/>
      <c r="BD3759" s="181"/>
      <c r="BE3759" s="181"/>
      <c r="BI3759" s="181"/>
      <c r="BL3759" s="181"/>
      <c r="BM3759" s="181"/>
      <c r="BN3759" s="181"/>
      <c r="BO3759" s="181"/>
      <c r="BS3759" s="181"/>
    </row>
    <row r="3760" spans="41:71">
      <c r="AO3760" s="38">
        <f t="shared" si="464"/>
        <v>0</v>
      </c>
      <c r="AP3760" s="38">
        <f t="shared" si="465"/>
        <v>0</v>
      </c>
      <c r="AR3760" s="181"/>
      <c r="AS3760" s="181"/>
      <c r="AT3760" s="181"/>
      <c r="AU3760" s="181"/>
      <c r="AY3760" s="181"/>
      <c r="BB3760" s="181"/>
      <c r="BC3760" s="181"/>
      <c r="BD3760" s="181"/>
      <c r="BE3760" s="181"/>
      <c r="BI3760" s="181"/>
      <c r="BL3760" s="181"/>
      <c r="BM3760" s="181"/>
      <c r="BN3760" s="181"/>
      <c r="BO3760" s="181"/>
      <c r="BS3760" s="181"/>
    </row>
    <row r="3761" spans="41:71">
      <c r="AO3761" s="38">
        <f t="shared" si="464"/>
        <v>0</v>
      </c>
      <c r="AP3761" s="38">
        <f t="shared" si="465"/>
        <v>0</v>
      </c>
      <c r="AR3761" s="181"/>
      <c r="AS3761" s="181"/>
      <c r="AT3761" s="181"/>
      <c r="AU3761" s="181"/>
      <c r="AY3761" s="181"/>
      <c r="BB3761" s="181"/>
      <c r="BC3761" s="181"/>
      <c r="BD3761" s="181"/>
      <c r="BE3761" s="181"/>
      <c r="BI3761" s="181"/>
      <c r="BL3761" s="181"/>
      <c r="BM3761" s="181"/>
      <c r="BN3761" s="181"/>
      <c r="BO3761" s="181"/>
      <c r="BS3761" s="181"/>
    </row>
    <row r="3762" spans="41:71">
      <c r="AO3762" s="38">
        <f t="shared" si="464"/>
        <v>0</v>
      </c>
      <c r="AP3762" s="38">
        <f t="shared" si="465"/>
        <v>0</v>
      </c>
      <c r="AR3762" s="181"/>
      <c r="AS3762" s="181"/>
      <c r="AT3762" s="181"/>
      <c r="AU3762" s="181"/>
      <c r="AY3762" s="181"/>
      <c r="BB3762" s="181"/>
      <c r="BC3762" s="181"/>
      <c r="BD3762" s="181"/>
      <c r="BE3762" s="181"/>
      <c r="BI3762" s="181"/>
      <c r="BL3762" s="181"/>
      <c r="BM3762" s="181"/>
      <c r="BN3762" s="181"/>
      <c r="BO3762" s="181"/>
      <c r="BS3762" s="181"/>
    </row>
    <row r="3763" spans="41:71">
      <c r="AO3763" s="38">
        <f t="shared" si="464"/>
        <v>0</v>
      </c>
      <c r="AP3763" s="38">
        <f t="shared" si="465"/>
        <v>0</v>
      </c>
      <c r="AR3763" s="181"/>
      <c r="AS3763" s="181"/>
      <c r="AT3763" s="181"/>
      <c r="AU3763" s="181"/>
      <c r="AY3763" s="181"/>
      <c r="BB3763" s="181"/>
      <c r="BC3763" s="181"/>
      <c r="BD3763" s="181"/>
      <c r="BE3763" s="181"/>
      <c r="BI3763" s="181"/>
      <c r="BL3763" s="181"/>
      <c r="BM3763" s="181"/>
      <c r="BN3763" s="181"/>
      <c r="BO3763" s="181"/>
      <c r="BS3763" s="181"/>
    </row>
    <row r="3764" spans="41:71">
      <c r="AO3764" s="38">
        <f t="shared" si="464"/>
        <v>0</v>
      </c>
      <c r="AP3764" s="38">
        <f t="shared" si="465"/>
        <v>0</v>
      </c>
      <c r="AR3764" s="181"/>
      <c r="AS3764" s="181"/>
      <c r="AT3764" s="181"/>
      <c r="AU3764" s="181"/>
      <c r="AY3764" s="181"/>
      <c r="BB3764" s="181"/>
      <c r="BC3764" s="181"/>
      <c r="BD3764" s="181"/>
      <c r="BE3764" s="181"/>
      <c r="BI3764" s="181"/>
      <c r="BL3764" s="181"/>
      <c r="BM3764" s="181"/>
      <c r="BN3764" s="181"/>
      <c r="BO3764" s="181"/>
      <c r="BS3764" s="181"/>
    </row>
    <row r="3765" spans="41:71">
      <c r="AO3765" s="38">
        <f t="shared" si="464"/>
        <v>0</v>
      </c>
      <c r="AP3765" s="38">
        <f t="shared" si="465"/>
        <v>0</v>
      </c>
      <c r="AR3765" s="181"/>
      <c r="AS3765" s="181"/>
      <c r="AT3765" s="181"/>
      <c r="AU3765" s="181"/>
      <c r="AY3765" s="181"/>
      <c r="BB3765" s="181"/>
      <c r="BC3765" s="181"/>
      <c r="BD3765" s="181"/>
      <c r="BE3765" s="181"/>
      <c r="BI3765" s="181"/>
      <c r="BL3765" s="181"/>
      <c r="BM3765" s="181"/>
      <c r="BN3765" s="181"/>
      <c r="BO3765" s="181"/>
      <c r="BS3765" s="181"/>
    </row>
    <row r="3766" spans="41:71">
      <c r="AO3766" s="38">
        <f t="shared" si="464"/>
        <v>0</v>
      </c>
      <c r="AP3766" s="38">
        <f t="shared" si="465"/>
        <v>0</v>
      </c>
      <c r="AR3766" s="181"/>
      <c r="AS3766" s="181"/>
      <c r="AT3766" s="181"/>
      <c r="AU3766" s="181"/>
      <c r="AY3766" s="181"/>
      <c r="BB3766" s="181"/>
      <c r="BC3766" s="181"/>
      <c r="BD3766" s="181"/>
      <c r="BE3766" s="181"/>
      <c r="BI3766" s="181"/>
      <c r="BL3766" s="181"/>
      <c r="BM3766" s="181"/>
      <c r="BN3766" s="181"/>
      <c r="BO3766" s="181"/>
      <c r="BS3766" s="181"/>
    </row>
    <row r="3767" spans="41:71">
      <c r="AO3767" s="38">
        <f t="shared" si="464"/>
        <v>0</v>
      </c>
      <c r="AP3767" s="38">
        <f t="shared" si="465"/>
        <v>0</v>
      </c>
      <c r="AR3767" s="181"/>
      <c r="AS3767" s="181"/>
      <c r="AT3767" s="181"/>
      <c r="AU3767" s="181"/>
      <c r="AY3767" s="181"/>
      <c r="BB3767" s="181"/>
      <c r="BC3767" s="181"/>
      <c r="BD3767" s="181"/>
      <c r="BE3767" s="181"/>
      <c r="BI3767" s="181"/>
      <c r="BL3767" s="181"/>
      <c r="BM3767" s="181"/>
      <c r="BN3767" s="181"/>
      <c r="BO3767" s="181"/>
      <c r="BS3767" s="181"/>
    </row>
    <row r="3768" spans="41:71">
      <c r="AO3768" s="38">
        <f t="shared" si="464"/>
        <v>0</v>
      </c>
      <c r="AP3768" s="38">
        <f t="shared" si="465"/>
        <v>0</v>
      </c>
      <c r="AR3768" s="181"/>
      <c r="AS3768" s="181"/>
      <c r="AT3768" s="181"/>
      <c r="AU3768" s="181"/>
      <c r="AY3768" s="181"/>
      <c r="BB3768" s="181"/>
      <c r="BC3768" s="181"/>
      <c r="BD3768" s="181"/>
      <c r="BE3768" s="181"/>
      <c r="BI3768" s="181"/>
      <c r="BL3768" s="181"/>
      <c r="BM3768" s="181"/>
      <c r="BN3768" s="181"/>
      <c r="BO3768" s="181"/>
      <c r="BS3768" s="181"/>
    </row>
    <row r="3769" spans="41:71">
      <c r="AO3769" s="38">
        <f t="shared" si="464"/>
        <v>0</v>
      </c>
      <c r="AP3769" s="38">
        <f t="shared" si="465"/>
        <v>0</v>
      </c>
      <c r="AR3769" s="181"/>
      <c r="AS3769" s="181"/>
      <c r="AT3769" s="181"/>
      <c r="AU3769" s="181"/>
      <c r="AY3769" s="181"/>
      <c r="BB3769" s="181"/>
      <c r="BC3769" s="181"/>
      <c r="BD3769" s="181"/>
      <c r="BE3769" s="181"/>
      <c r="BI3769" s="181"/>
      <c r="BL3769" s="181"/>
      <c r="BM3769" s="181"/>
      <c r="BN3769" s="181"/>
      <c r="BO3769" s="181"/>
      <c r="BS3769" s="181"/>
    </row>
    <row r="3770" spans="41:71">
      <c r="AO3770" s="38">
        <f t="shared" si="464"/>
        <v>0</v>
      </c>
      <c r="AP3770" s="38">
        <f t="shared" si="465"/>
        <v>0</v>
      </c>
      <c r="AR3770" s="181"/>
      <c r="AS3770" s="181"/>
      <c r="AT3770" s="181"/>
      <c r="AU3770" s="181"/>
      <c r="AY3770" s="181"/>
      <c r="BB3770" s="181"/>
      <c r="BC3770" s="181"/>
      <c r="BD3770" s="181"/>
      <c r="BE3770" s="181"/>
      <c r="BI3770" s="181"/>
      <c r="BL3770" s="181"/>
      <c r="BM3770" s="181"/>
      <c r="BN3770" s="181"/>
      <c r="BO3770" s="181"/>
      <c r="BS3770" s="181"/>
    </row>
    <row r="3771" spans="41:71">
      <c r="AO3771" s="38">
        <f t="shared" si="464"/>
        <v>0</v>
      </c>
      <c r="AP3771" s="38">
        <f t="shared" si="465"/>
        <v>0</v>
      </c>
      <c r="AR3771" s="181"/>
      <c r="AS3771" s="181"/>
      <c r="AT3771" s="181"/>
      <c r="AU3771" s="181"/>
      <c r="AY3771" s="181"/>
      <c r="BB3771" s="181"/>
      <c r="BC3771" s="181"/>
      <c r="BD3771" s="181"/>
      <c r="BE3771" s="181"/>
      <c r="BI3771" s="181"/>
      <c r="BL3771" s="181"/>
      <c r="BM3771" s="181"/>
      <c r="BN3771" s="181"/>
      <c r="BO3771" s="181"/>
      <c r="BS3771" s="181"/>
    </row>
    <row r="3772" spans="41:71">
      <c r="AO3772" s="38">
        <f t="shared" si="464"/>
        <v>0</v>
      </c>
      <c r="AP3772" s="38">
        <f t="shared" si="465"/>
        <v>0</v>
      </c>
      <c r="AR3772" s="181"/>
      <c r="AS3772" s="181"/>
      <c r="AT3772" s="181"/>
      <c r="AU3772" s="181"/>
      <c r="AY3772" s="181"/>
      <c r="BB3772" s="181"/>
      <c r="BC3772" s="181"/>
      <c r="BD3772" s="181"/>
      <c r="BE3772" s="181"/>
      <c r="BI3772" s="181"/>
      <c r="BL3772" s="181"/>
      <c r="BM3772" s="181"/>
      <c r="BN3772" s="181"/>
      <c r="BO3772" s="181"/>
      <c r="BS3772" s="181"/>
    </row>
    <row r="3773" spans="41:71">
      <c r="AO3773" s="38">
        <f t="shared" si="464"/>
        <v>0</v>
      </c>
      <c r="AP3773" s="38">
        <f t="shared" si="465"/>
        <v>0</v>
      </c>
      <c r="AR3773" s="181"/>
      <c r="AS3773" s="181"/>
      <c r="AT3773" s="181"/>
      <c r="AU3773" s="181"/>
      <c r="AY3773" s="181"/>
      <c r="BB3773" s="181"/>
      <c r="BC3773" s="181"/>
      <c r="BD3773" s="181"/>
      <c r="BE3773" s="181"/>
      <c r="BI3773" s="181"/>
      <c r="BL3773" s="181"/>
      <c r="BM3773" s="181"/>
      <c r="BN3773" s="181"/>
      <c r="BO3773" s="181"/>
      <c r="BS3773" s="181"/>
    </row>
    <row r="3774" spans="41:71">
      <c r="AO3774" s="38">
        <f t="shared" si="464"/>
        <v>0</v>
      </c>
      <c r="AP3774" s="38">
        <f t="shared" si="465"/>
        <v>0</v>
      </c>
      <c r="AR3774" s="181"/>
      <c r="AS3774" s="181"/>
      <c r="AT3774" s="181"/>
      <c r="AU3774" s="181"/>
      <c r="AY3774" s="181"/>
      <c r="BB3774" s="181"/>
      <c r="BC3774" s="181"/>
      <c r="BD3774" s="181"/>
      <c r="BE3774" s="181"/>
      <c r="BI3774" s="181"/>
      <c r="BL3774" s="181"/>
      <c r="BM3774" s="181"/>
      <c r="BN3774" s="181"/>
      <c r="BO3774" s="181"/>
      <c r="BS3774" s="181"/>
    </row>
    <row r="3775" spans="41:71">
      <c r="AO3775" s="38">
        <f t="shared" si="464"/>
        <v>0</v>
      </c>
      <c r="AP3775" s="38">
        <f t="shared" si="465"/>
        <v>0</v>
      </c>
      <c r="AR3775" s="181"/>
      <c r="AS3775" s="181"/>
      <c r="AT3775" s="181"/>
      <c r="AU3775" s="181"/>
      <c r="AY3775" s="181"/>
      <c r="BB3775" s="181"/>
      <c r="BC3775" s="181"/>
      <c r="BD3775" s="181"/>
      <c r="BE3775" s="181"/>
      <c r="BI3775" s="181"/>
      <c r="BL3775" s="181"/>
      <c r="BM3775" s="181"/>
      <c r="BN3775" s="181"/>
      <c r="BO3775" s="181"/>
      <c r="BS3775" s="181"/>
    </row>
    <row r="3776" spans="41:71">
      <c r="AO3776" s="38">
        <f t="shared" si="464"/>
        <v>0</v>
      </c>
      <c r="AP3776" s="38">
        <f t="shared" si="465"/>
        <v>0</v>
      </c>
      <c r="AR3776" s="181"/>
      <c r="AS3776" s="181"/>
      <c r="AT3776" s="181"/>
      <c r="AU3776" s="181"/>
      <c r="AY3776" s="181"/>
      <c r="BB3776" s="181"/>
      <c r="BC3776" s="181"/>
      <c r="BD3776" s="181"/>
      <c r="BE3776" s="181"/>
      <c r="BI3776" s="181"/>
      <c r="BL3776" s="181"/>
      <c r="BM3776" s="181"/>
      <c r="BN3776" s="181"/>
      <c r="BO3776" s="181"/>
      <c r="BS3776" s="181"/>
    </row>
    <row r="3777" spans="41:71">
      <c r="AO3777" s="38">
        <f t="shared" si="464"/>
        <v>0</v>
      </c>
      <c r="AP3777" s="38">
        <f t="shared" si="465"/>
        <v>0</v>
      </c>
      <c r="AR3777" s="181"/>
      <c r="AS3777" s="181"/>
      <c r="AT3777" s="181"/>
      <c r="AU3777" s="181"/>
      <c r="AY3777" s="181"/>
      <c r="BB3777" s="181"/>
      <c r="BC3777" s="181"/>
      <c r="BD3777" s="181"/>
      <c r="BE3777" s="181"/>
      <c r="BI3777" s="181"/>
      <c r="BL3777" s="181"/>
      <c r="BM3777" s="181"/>
      <c r="BN3777" s="181"/>
      <c r="BO3777" s="181"/>
      <c r="BS3777" s="181"/>
    </row>
    <row r="3778" spans="41:71">
      <c r="AO3778" s="38">
        <f t="shared" si="464"/>
        <v>0</v>
      </c>
      <c r="AP3778" s="38">
        <f t="shared" si="465"/>
        <v>0</v>
      </c>
      <c r="AR3778" s="181"/>
      <c r="AS3778" s="181"/>
      <c r="AT3778" s="181"/>
      <c r="AU3778" s="181"/>
      <c r="AY3778" s="181"/>
      <c r="BB3778" s="181"/>
      <c r="BC3778" s="181"/>
      <c r="BD3778" s="181"/>
      <c r="BE3778" s="181"/>
      <c r="BI3778" s="181"/>
      <c r="BL3778" s="181"/>
      <c r="BM3778" s="181"/>
      <c r="BN3778" s="181"/>
      <c r="BO3778" s="181"/>
      <c r="BS3778" s="181"/>
    </row>
    <row r="3779" spans="41:71">
      <c r="AO3779" s="38">
        <f t="shared" si="464"/>
        <v>0</v>
      </c>
      <c r="AP3779" s="38">
        <f t="shared" si="465"/>
        <v>0</v>
      </c>
      <c r="AR3779" s="181"/>
      <c r="AS3779" s="181"/>
      <c r="AT3779" s="181"/>
      <c r="AU3779" s="181"/>
      <c r="AY3779" s="181"/>
      <c r="BB3779" s="181"/>
      <c r="BC3779" s="181"/>
      <c r="BD3779" s="181"/>
      <c r="BE3779" s="181"/>
      <c r="BI3779" s="181"/>
      <c r="BL3779" s="181"/>
      <c r="BM3779" s="181"/>
      <c r="BN3779" s="181"/>
      <c r="BO3779" s="181"/>
      <c r="BS3779" s="181"/>
    </row>
    <row r="3780" spans="41:71">
      <c r="AO3780" s="38">
        <f t="shared" si="464"/>
        <v>0</v>
      </c>
      <c r="AP3780" s="38">
        <f t="shared" si="465"/>
        <v>0</v>
      </c>
      <c r="AR3780" s="181"/>
      <c r="AS3780" s="181"/>
      <c r="AT3780" s="181"/>
      <c r="AU3780" s="181"/>
      <c r="AY3780" s="181"/>
      <c r="BB3780" s="181"/>
      <c r="BC3780" s="181"/>
      <c r="BD3780" s="181"/>
      <c r="BE3780" s="181"/>
      <c r="BI3780" s="181"/>
      <c r="BL3780" s="181"/>
      <c r="BM3780" s="181"/>
      <c r="BN3780" s="181"/>
      <c r="BO3780" s="181"/>
      <c r="BS3780" s="181"/>
    </row>
    <row r="3781" spans="41:71">
      <c r="AO3781" s="38">
        <f t="shared" si="464"/>
        <v>0</v>
      </c>
      <c r="AP3781" s="38">
        <f t="shared" si="465"/>
        <v>0</v>
      </c>
      <c r="AR3781" s="181"/>
      <c r="AS3781" s="181"/>
      <c r="AT3781" s="181"/>
      <c r="AU3781" s="181"/>
      <c r="AY3781" s="181"/>
      <c r="BB3781" s="181"/>
      <c r="BC3781" s="181"/>
      <c r="BD3781" s="181"/>
      <c r="BE3781" s="181"/>
      <c r="BI3781" s="181"/>
      <c r="BL3781" s="181"/>
      <c r="BM3781" s="181"/>
      <c r="BN3781" s="181"/>
      <c r="BO3781" s="181"/>
      <c r="BS3781" s="181"/>
    </row>
    <row r="3782" spans="41:71">
      <c r="AO3782" s="38">
        <f t="shared" si="464"/>
        <v>0</v>
      </c>
      <c r="AP3782" s="38">
        <f t="shared" si="465"/>
        <v>0</v>
      </c>
      <c r="AR3782" s="181"/>
      <c r="AS3782" s="181"/>
      <c r="AT3782" s="181"/>
      <c r="AU3782" s="181"/>
      <c r="AY3782" s="181"/>
      <c r="BB3782" s="181"/>
      <c r="BC3782" s="181"/>
      <c r="BD3782" s="181"/>
      <c r="BE3782" s="181"/>
      <c r="BI3782" s="181"/>
      <c r="BL3782" s="181"/>
      <c r="BM3782" s="181"/>
      <c r="BN3782" s="181"/>
      <c r="BO3782" s="181"/>
      <c r="BS3782" s="181"/>
    </row>
    <row r="3783" spans="41:71">
      <c r="AO3783" s="38">
        <f t="shared" si="464"/>
        <v>0</v>
      </c>
      <c r="AP3783" s="38">
        <f t="shared" si="465"/>
        <v>0</v>
      </c>
      <c r="AR3783" s="181"/>
      <c r="AS3783" s="181"/>
      <c r="AT3783" s="181"/>
      <c r="AU3783" s="181"/>
      <c r="AY3783" s="181"/>
      <c r="BB3783" s="181"/>
      <c r="BC3783" s="181"/>
      <c r="BD3783" s="181"/>
      <c r="BE3783" s="181"/>
      <c r="BI3783" s="181"/>
      <c r="BL3783" s="181"/>
      <c r="BM3783" s="181"/>
      <c r="BN3783" s="181"/>
      <c r="BO3783" s="181"/>
      <c r="BS3783" s="181"/>
    </row>
    <row r="3784" spans="41:71">
      <c r="AO3784" s="38">
        <f t="shared" si="464"/>
        <v>0</v>
      </c>
      <c r="AP3784" s="38">
        <f t="shared" si="465"/>
        <v>0</v>
      </c>
      <c r="AR3784" s="181"/>
      <c r="AS3784" s="181"/>
      <c r="AT3784" s="181"/>
      <c r="AU3784" s="181"/>
      <c r="AY3784" s="181"/>
      <c r="BB3784" s="181"/>
      <c r="BC3784" s="181"/>
      <c r="BD3784" s="181"/>
      <c r="BE3784" s="181"/>
      <c r="BI3784" s="181"/>
      <c r="BL3784" s="181"/>
      <c r="BM3784" s="181"/>
      <c r="BN3784" s="181"/>
      <c r="BO3784" s="181"/>
      <c r="BS3784" s="181"/>
    </row>
    <row r="3785" spans="41:71">
      <c r="AO3785" s="38">
        <f t="shared" si="464"/>
        <v>0</v>
      </c>
      <c r="AP3785" s="38">
        <f t="shared" si="465"/>
        <v>0</v>
      </c>
      <c r="AR3785" s="181"/>
      <c r="AS3785" s="181"/>
      <c r="AT3785" s="181"/>
      <c r="AU3785" s="181"/>
      <c r="AY3785" s="181"/>
      <c r="BB3785" s="181"/>
      <c r="BC3785" s="181"/>
      <c r="BD3785" s="181"/>
      <c r="BE3785" s="181"/>
      <c r="BI3785" s="181"/>
      <c r="BL3785" s="181"/>
      <c r="BM3785" s="181"/>
      <c r="BN3785" s="181"/>
      <c r="BO3785" s="181"/>
      <c r="BS3785" s="181"/>
    </row>
    <row r="3786" spans="41:71">
      <c r="AO3786" s="38">
        <f t="shared" si="464"/>
        <v>0</v>
      </c>
      <c r="AP3786" s="38">
        <f t="shared" si="465"/>
        <v>0</v>
      </c>
      <c r="AR3786" s="181"/>
      <c r="AS3786" s="181"/>
      <c r="AT3786" s="181"/>
      <c r="AU3786" s="181"/>
      <c r="AY3786" s="181"/>
      <c r="BB3786" s="181"/>
      <c r="BC3786" s="181"/>
      <c r="BD3786" s="181"/>
      <c r="BE3786" s="181"/>
      <c r="BI3786" s="181"/>
      <c r="BL3786" s="181"/>
      <c r="BM3786" s="181"/>
      <c r="BN3786" s="181"/>
      <c r="BO3786" s="181"/>
      <c r="BS3786" s="181"/>
    </row>
    <row r="3787" spans="41:71">
      <c r="AO3787" s="38">
        <f t="shared" si="464"/>
        <v>0</v>
      </c>
      <c r="AP3787" s="38">
        <f t="shared" si="465"/>
        <v>0</v>
      </c>
      <c r="AR3787" s="181"/>
      <c r="AS3787" s="181"/>
      <c r="AT3787" s="181"/>
      <c r="AU3787" s="181"/>
      <c r="AY3787" s="181"/>
      <c r="BB3787" s="181"/>
      <c r="BC3787" s="181"/>
      <c r="BD3787" s="181"/>
      <c r="BE3787" s="181"/>
      <c r="BI3787" s="181"/>
      <c r="BL3787" s="181"/>
      <c r="BM3787" s="181"/>
      <c r="BN3787" s="181"/>
      <c r="BO3787" s="181"/>
      <c r="BS3787" s="181"/>
    </row>
    <row r="3788" spans="41:71">
      <c r="AO3788" s="38">
        <f t="shared" si="464"/>
        <v>0</v>
      </c>
      <c r="AP3788" s="38">
        <f t="shared" si="465"/>
        <v>0</v>
      </c>
      <c r="AR3788" s="181"/>
      <c r="AS3788" s="181"/>
      <c r="AT3788" s="181"/>
      <c r="AU3788" s="181"/>
      <c r="AY3788" s="181"/>
      <c r="BB3788" s="181"/>
      <c r="BC3788" s="181"/>
      <c r="BD3788" s="181"/>
      <c r="BE3788" s="181"/>
      <c r="BI3788" s="181"/>
      <c r="BL3788" s="181"/>
      <c r="BM3788" s="181"/>
      <c r="BN3788" s="181"/>
      <c r="BO3788" s="181"/>
      <c r="BS3788" s="181"/>
    </row>
    <row r="3789" spans="41:71">
      <c r="AO3789" s="38">
        <f t="shared" si="464"/>
        <v>0</v>
      </c>
      <c r="AP3789" s="38">
        <f t="shared" si="465"/>
        <v>0</v>
      </c>
      <c r="AR3789" s="181"/>
      <c r="AS3789" s="181"/>
      <c r="AT3789" s="181"/>
      <c r="AU3789" s="181"/>
      <c r="AY3789" s="181"/>
      <c r="BB3789" s="181"/>
      <c r="BC3789" s="181"/>
      <c r="BD3789" s="181"/>
      <c r="BE3789" s="181"/>
      <c r="BI3789" s="181"/>
      <c r="BL3789" s="181"/>
      <c r="BM3789" s="181"/>
      <c r="BN3789" s="181"/>
      <c r="BO3789" s="181"/>
      <c r="BS3789" s="181"/>
    </row>
    <row r="3790" spans="41:71">
      <c r="AO3790" s="38">
        <f t="shared" si="464"/>
        <v>0</v>
      </c>
      <c r="AP3790" s="38">
        <f t="shared" si="465"/>
        <v>0</v>
      </c>
      <c r="AR3790" s="181"/>
      <c r="AS3790" s="181"/>
      <c r="AT3790" s="181"/>
      <c r="AU3790" s="181"/>
      <c r="AY3790" s="181"/>
      <c r="BB3790" s="181"/>
      <c r="BC3790" s="181"/>
      <c r="BD3790" s="181"/>
      <c r="BE3790" s="181"/>
      <c r="BI3790" s="181"/>
      <c r="BL3790" s="181"/>
      <c r="BM3790" s="181"/>
      <c r="BN3790" s="181"/>
      <c r="BO3790" s="181"/>
      <c r="BS3790" s="181"/>
    </row>
    <row r="3791" spans="41:71">
      <c r="AO3791" s="38">
        <f t="shared" si="464"/>
        <v>0</v>
      </c>
      <c r="AP3791" s="38">
        <f t="shared" si="465"/>
        <v>0</v>
      </c>
      <c r="AR3791" s="181"/>
      <c r="AS3791" s="181"/>
      <c r="AT3791" s="181"/>
      <c r="AU3791" s="181"/>
      <c r="AY3791" s="181"/>
      <c r="BB3791" s="181"/>
      <c r="BC3791" s="181"/>
      <c r="BD3791" s="181"/>
      <c r="BE3791" s="181"/>
      <c r="BI3791" s="181"/>
      <c r="BL3791" s="181"/>
      <c r="BM3791" s="181"/>
      <c r="BN3791" s="181"/>
      <c r="BO3791" s="181"/>
      <c r="BS3791" s="181"/>
    </row>
    <row r="3792" spans="41:71">
      <c r="AO3792" s="38">
        <f t="shared" si="464"/>
        <v>0</v>
      </c>
      <c r="AP3792" s="38">
        <f t="shared" si="465"/>
        <v>0</v>
      </c>
      <c r="AR3792" s="181"/>
      <c r="AS3792" s="181"/>
      <c r="AT3792" s="181"/>
      <c r="AU3792" s="181"/>
      <c r="AY3792" s="181"/>
      <c r="BB3792" s="181"/>
      <c r="BC3792" s="181"/>
      <c r="BD3792" s="181"/>
      <c r="BE3792" s="181"/>
      <c r="BI3792" s="181"/>
      <c r="BL3792" s="181"/>
      <c r="BM3792" s="181"/>
      <c r="BN3792" s="181"/>
      <c r="BO3792" s="181"/>
      <c r="BS3792" s="181"/>
    </row>
    <row r="3793" spans="41:71">
      <c r="AO3793" s="38">
        <f t="shared" si="464"/>
        <v>0</v>
      </c>
      <c r="AP3793" s="38">
        <f t="shared" si="465"/>
        <v>0</v>
      </c>
      <c r="AR3793" s="181"/>
      <c r="AS3793" s="181"/>
      <c r="AT3793" s="181"/>
      <c r="AU3793" s="181"/>
      <c r="AY3793" s="181"/>
      <c r="BB3793" s="181"/>
      <c r="BC3793" s="181"/>
      <c r="BD3793" s="181"/>
      <c r="BE3793" s="181"/>
      <c r="BI3793" s="181"/>
      <c r="BL3793" s="181"/>
      <c r="BM3793" s="181"/>
      <c r="BN3793" s="181"/>
      <c r="BO3793" s="181"/>
      <c r="BS3793" s="181"/>
    </row>
    <row r="3794" spans="41:71">
      <c r="AO3794" s="38">
        <f t="shared" si="464"/>
        <v>0</v>
      </c>
      <c r="AP3794" s="38">
        <f t="shared" si="465"/>
        <v>0</v>
      </c>
      <c r="AR3794" s="181"/>
      <c r="AS3794" s="181"/>
      <c r="AT3794" s="181"/>
      <c r="AU3794" s="181"/>
      <c r="AY3794" s="181"/>
      <c r="BB3794" s="181"/>
      <c r="BC3794" s="181"/>
      <c r="BD3794" s="181"/>
      <c r="BE3794" s="181"/>
      <c r="BI3794" s="181"/>
      <c r="BL3794" s="181"/>
      <c r="BM3794" s="181"/>
      <c r="BN3794" s="181"/>
      <c r="BO3794" s="181"/>
      <c r="BS3794" s="181"/>
    </row>
    <row r="3795" spans="41:71">
      <c r="AO3795" s="38">
        <f t="shared" si="464"/>
        <v>0</v>
      </c>
      <c r="AP3795" s="38">
        <f t="shared" si="465"/>
        <v>0</v>
      </c>
      <c r="AR3795" s="181"/>
      <c r="AS3795" s="181"/>
      <c r="AT3795" s="181"/>
      <c r="AU3795" s="181"/>
      <c r="AY3795" s="181"/>
      <c r="BB3795" s="181"/>
      <c r="BC3795" s="181"/>
      <c r="BD3795" s="181"/>
      <c r="BE3795" s="181"/>
      <c r="BI3795" s="181"/>
      <c r="BL3795" s="181"/>
      <c r="BM3795" s="181"/>
      <c r="BN3795" s="181"/>
      <c r="BO3795" s="181"/>
      <c r="BS3795" s="181"/>
    </row>
    <row r="3796" spans="41:71">
      <c r="AO3796" s="38">
        <f t="shared" si="464"/>
        <v>0</v>
      </c>
      <c r="AP3796" s="38">
        <f t="shared" si="465"/>
        <v>0</v>
      </c>
      <c r="AR3796" s="181"/>
      <c r="AS3796" s="181"/>
      <c r="AT3796" s="181"/>
      <c r="AU3796" s="181"/>
      <c r="AY3796" s="181"/>
      <c r="BB3796" s="181"/>
      <c r="BC3796" s="181"/>
      <c r="BD3796" s="181"/>
      <c r="BE3796" s="181"/>
      <c r="BI3796" s="181"/>
      <c r="BL3796" s="181"/>
      <c r="BM3796" s="181"/>
      <c r="BN3796" s="181"/>
      <c r="BO3796" s="181"/>
      <c r="BS3796" s="181"/>
    </row>
    <row r="3797" spans="41:71">
      <c r="AO3797" s="38">
        <f t="shared" si="464"/>
        <v>0</v>
      </c>
      <c r="AP3797" s="38">
        <f t="shared" si="465"/>
        <v>0</v>
      </c>
      <c r="AR3797" s="181"/>
      <c r="AS3797" s="181"/>
      <c r="AT3797" s="181"/>
      <c r="AU3797" s="181"/>
      <c r="AY3797" s="181"/>
      <c r="BB3797" s="181"/>
      <c r="BC3797" s="181"/>
      <c r="BD3797" s="181"/>
      <c r="BE3797" s="181"/>
      <c r="BI3797" s="181"/>
      <c r="BL3797" s="181"/>
      <c r="BM3797" s="181"/>
      <c r="BN3797" s="181"/>
      <c r="BO3797" s="181"/>
      <c r="BS3797" s="181"/>
    </row>
    <row r="3798" spans="41:71">
      <c r="AO3798" s="38">
        <f t="shared" si="464"/>
        <v>0</v>
      </c>
      <c r="AP3798" s="38">
        <f t="shared" si="465"/>
        <v>0</v>
      </c>
      <c r="AR3798" s="181"/>
      <c r="AS3798" s="181"/>
      <c r="AT3798" s="181"/>
      <c r="AU3798" s="181"/>
      <c r="AY3798" s="181"/>
      <c r="BB3798" s="181"/>
      <c r="BC3798" s="181"/>
      <c r="BD3798" s="181"/>
      <c r="BE3798" s="181"/>
      <c r="BI3798" s="181"/>
      <c r="BL3798" s="181"/>
      <c r="BM3798" s="181"/>
      <c r="BN3798" s="181"/>
      <c r="BO3798" s="181"/>
      <c r="BS3798" s="181"/>
    </row>
    <row r="3799" spans="41:71">
      <c r="AO3799" s="38">
        <f t="shared" si="464"/>
        <v>0</v>
      </c>
      <c r="AP3799" s="38">
        <f t="shared" si="465"/>
        <v>0</v>
      </c>
      <c r="AR3799" s="181"/>
      <c r="AS3799" s="181"/>
      <c r="AT3799" s="181"/>
      <c r="AU3799" s="181"/>
      <c r="AY3799" s="181"/>
      <c r="BB3799" s="181"/>
      <c r="BC3799" s="181"/>
      <c r="BD3799" s="181"/>
      <c r="BE3799" s="181"/>
      <c r="BI3799" s="181"/>
      <c r="BL3799" s="181"/>
      <c r="BM3799" s="181"/>
      <c r="BN3799" s="181"/>
      <c r="BO3799" s="181"/>
      <c r="BS3799" s="181"/>
    </row>
    <row r="3800" spans="41:71">
      <c r="AO3800" s="38">
        <f t="shared" si="464"/>
        <v>0</v>
      </c>
      <c r="AP3800" s="38">
        <f t="shared" si="465"/>
        <v>0</v>
      </c>
      <c r="AR3800" s="181"/>
      <c r="AS3800" s="181"/>
      <c r="AT3800" s="181"/>
      <c r="AU3800" s="181"/>
      <c r="AY3800" s="181"/>
      <c r="BB3800" s="181"/>
      <c r="BC3800" s="181"/>
      <c r="BD3800" s="181"/>
      <c r="BE3800" s="181"/>
      <c r="BI3800" s="181"/>
      <c r="BL3800" s="181"/>
      <c r="BM3800" s="181"/>
      <c r="BN3800" s="181"/>
      <c r="BO3800" s="181"/>
      <c r="BS3800" s="181"/>
    </row>
    <row r="3801" spans="41:71">
      <c r="AO3801" s="38">
        <f t="shared" si="464"/>
        <v>0</v>
      </c>
      <c r="AP3801" s="38">
        <f t="shared" si="465"/>
        <v>0</v>
      </c>
      <c r="AR3801" s="181"/>
      <c r="AS3801" s="181"/>
      <c r="AT3801" s="181"/>
      <c r="AU3801" s="181"/>
      <c r="AY3801" s="181"/>
      <c r="BB3801" s="181"/>
      <c r="BC3801" s="181"/>
      <c r="BD3801" s="181"/>
      <c r="BE3801" s="181"/>
      <c r="BI3801" s="181"/>
      <c r="BL3801" s="181"/>
      <c r="BM3801" s="181"/>
      <c r="BN3801" s="181"/>
      <c r="BO3801" s="181"/>
      <c r="BS3801" s="181"/>
    </row>
    <row r="3802" spans="41:71">
      <c r="AO3802" s="38">
        <f t="shared" si="464"/>
        <v>0</v>
      </c>
      <c r="AP3802" s="38">
        <f t="shared" si="465"/>
        <v>0</v>
      </c>
      <c r="AR3802" s="181"/>
      <c r="AS3802" s="181"/>
      <c r="AT3802" s="181"/>
      <c r="AU3802" s="181"/>
      <c r="AY3802" s="181"/>
      <c r="BB3802" s="181"/>
      <c r="BC3802" s="181"/>
      <c r="BD3802" s="181"/>
      <c r="BE3802" s="181"/>
      <c r="BI3802" s="181"/>
      <c r="BL3802" s="181"/>
      <c r="BM3802" s="181"/>
      <c r="BN3802" s="181"/>
      <c r="BO3802" s="181"/>
      <c r="BS3802" s="181"/>
    </row>
    <row r="3803" spans="41:71">
      <c r="AO3803" s="38">
        <f t="shared" si="464"/>
        <v>0</v>
      </c>
      <c r="AP3803" s="38">
        <f t="shared" si="465"/>
        <v>0</v>
      </c>
      <c r="AR3803" s="181"/>
      <c r="AS3803" s="181"/>
      <c r="AT3803" s="181"/>
      <c r="AU3803" s="181"/>
      <c r="AY3803" s="181"/>
      <c r="BB3803" s="181"/>
      <c r="BC3803" s="181"/>
      <c r="BD3803" s="181"/>
      <c r="BE3803" s="181"/>
      <c r="BI3803" s="181"/>
      <c r="BL3803" s="181"/>
      <c r="BM3803" s="181"/>
      <c r="BN3803" s="181"/>
      <c r="BO3803" s="181"/>
      <c r="BS3803" s="181"/>
    </row>
    <row r="3804" spans="41:71">
      <c r="AO3804" s="38">
        <f t="shared" si="464"/>
        <v>0</v>
      </c>
      <c r="AP3804" s="38">
        <f t="shared" si="465"/>
        <v>0</v>
      </c>
      <c r="AR3804" s="181"/>
      <c r="AS3804" s="181"/>
      <c r="AT3804" s="181"/>
      <c r="AU3804" s="181"/>
      <c r="AY3804" s="181"/>
      <c r="BB3804" s="181"/>
      <c r="BC3804" s="181"/>
      <c r="BD3804" s="181"/>
      <c r="BE3804" s="181"/>
      <c r="BI3804" s="181"/>
      <c r="BL3804" s="181"/>
      <c r="BM3804" s="181"/>
      <c r="BN3804" s="181"/>
      <c r="BO3804" s="181"/>
      <c r="BS3804" s="181"/>
    </row>
    <row r="3805" spans="41:71">
      <c r="AO3805" s="38">
        <f t="shared" si="464"/>
        <v>0</v>
      </c>
      <c r="AP3805" s="38">
        <f t="shared" si="465"/>
        <v>0</v>
      </c>
      <c r="AR3805" s="181"/>
      <c r="AS3805" s="181"/>
      <c r="AT3805" s="181"/>
      <c r="AU3805" s="181"/>
      <c r="AY3805" s="181"/>
      <c r="BB3805" s="181"/>
      <c r="BC3805" s="181"/>
      <c r="BD3805" s="181"/>
      <c r="BE3805" s="181"/>
      <c r="BI3805" s="181"/>
      <c r="BL3805" s="181"/>
      <c r="BM3805" s="181"/>
      <c r="BN3805" s="181"/>
      <c r="BO3805" s="181"/>
      <c r="BS3805" s="181"/>
    </row>
    <row r="3806" spans="41:71">
      <c r="AO3806" s="38">
        <f t="shared" si="464"/>
        <v>0</v>
      </c>
      <c r="AP3806" s="38">
        <f t="shared" si="465"/>
        <v>0</v>
      </c>
      <c r="AR3806" s="181"/>
      <c r="AS3806" s="181"/>
      <c r="AT3806" s="181"/>
      <c r="AU3806" s="181"/>
      <c r="AY3806" s="181"/>
      <c r="BB3806" s="181"/>
      <c r="BC3806" s="181"/>
      <c r="BD3806" s="181"/>
      <c r="BE3806" s="181"/>
      <c r="BI3806" s="181"/>
      <c r="BL3806" s="181"/>
      <c r="BM3806" s="181"/>
      <c r="BN3806" s="181"/>
      <c r="BO3806" s="181"/>
      <c r="BS3806" s="181"/>
    </row>
    <row r="3807" spans="41:71">
      <c r="AO3807" s="38">
        <f t="shared" si="464"/>
        <v>0</v>
      </c>
      <c r="AP3807" s="38">
        <f t="shared" si="465"/>
        <v>0</v>
      </c>
      <c r="AR3807" s="181"/>
      <c r="AS3807" s="181"/>
      <c r="AT3807" s="181"/>
      <c r="AU3807" s="181"/>
      <c r="AY3807" s="181"/>
      <c r="BB3807" s="181"/>
      <c r="BC3807" s="181"/>
      <c r="BD3807" s="181"/>
      <c r="BE3807" s="181"/>
      <c r="BI3807" s="181"/>
      <c r="BL3807" s="181"/>
      <c r="BM3807" s="181"/>
      <c r="BN3807" s="181"/>
      <c r="BO3807" s="181"/>
      <c r="BS3807" s="181"/>
    </row>
    <row r="3808" spans="41:71">
      <c r="AO3808" s="38">
        <f t="shared" si="464"/>
        <v>0</v>
      </c>
      <c r="AP3808" s="38">
        <f t="shared" si="465"/>
        <v>0</v>
      </c>
      <c r="AR3808" s="181"/>
      <c r="AS3808" s="181"/>
      <c r="AT3808" s="181"/>
      <c r="AU3808" s="181"/>
      <c r="AY3808" s="181"/>
      <c r="BB3808" s="181"/>
      <c r="BC3808" s="181"/>
      <c r="BD3808" s="181"/>
      <c r="BE3808" s="181"/>
      <c r="BI3808" s="181"/>
      <c r="BL3808" s="181"/>
      <c r="BM3808" s="181"/>
      <c r="BN3808" s="181"/>
      <c r="BO3808" s="181"/>
      <c r="BS3808" s="181"/>
    </row>
    <row r="3809" spans="41:71">
      <c r="AO3809" s="38">
        <f t="shared" si="464"/>
        <v>0</v>
      </c>
      <c r="AP3809" s="38">
        <f t="shared" si="465"/>
        <v>0</v>
      </c>
      <c r="AR3809" s="181"/>
      <c r="AS3809" s="181"/>
      <c r="AT3809" s="181"/>
      <c r="AU3809" s="181"/>
      <c r="AY3809" s="181"/>
      <c r="BB3809" s="181"/>
      <c r="BC3809" s="181"/>
      <c r="BD3809" s="181"/>
      <c r="BE3809" s="181"/>
      <c r="BI3809" s="181"/>
      <c r="BL3809" s="181"/>
      <c r="BM3809" s="181"/>
      <c r="BN3809" s="181"/>
      <c r="BO3809" s="181"/>
      <c r="BS3809" s="181"/>
    </row>
    <row r="3810" spans="41:71">
      <c r="AO3810" s="38">
        <f t="shared" si="464"/>
        <v>0</v>
      </c>
      <c r="AP3810" s="38">
        <f t="shared" si="465"/>
        <v>0</v>
      </c>
      <c r="AR3810" s="181"/>
      <c r="AS3810" s="181"/>
      <c r="AT3810" s="181"/>
      <c r="AU3810" s="181"/>
      <c r="AY3810" s="181"/>
      <c r="BB3810" s="181"/>
      <c r="BC3810" s="181"/>
      <c r="BD3810" s="181"/>
      <c r="BE3810" s="181"/>
      <c r="BI3810" s="181"/>
      <c r="BL3810" s="181"/>
      <c r="BM3810" s="181"/>
      <c r="BN3810" s="181"/>
      <c r="BO3810" s="181"/>
      <c r="BS3810" s="181"/>
    </row>
    <row r="3811" spans="41:71">
      <c r="AO3811" s="38">
        <f t="shared" si="464"/>
        <v>0</v>
      </c>
      <c r="AP3811" s="38">
        <f t="shared" si="465"/>
        <v>0</v>
      </c>
      <c r="AR3811" s="181"/>
      <c r="AS3811" s="181"/>
      <c r="AT3811" s="181"/>
      <c r="AU3811" s="181"/>
      <c r="AY3811" s="181"/>
      <c r="BB3811" s="181"/>
      <c r="BC3811" s="181"/>
      <c r="BD3811" s="181"/>
      <c r="BE3811" s="181"/>
      <c r="BI3811" s="181"/>
      <c r="BL3811" s="181"/>
      <c r="BM3811" s="181"/>
      <c r="BN3811" s="181"/>
      <c r="BO3811" s="181"/>
      <c r="BS3811" s="181"/>
    </row>
    <row r="3812" spans="41:71">
      <c r="AO3812" s="38">
        <f t="shared" si="464"/>
        <v>0</v>
      </c>
      <c r="AP3812" s="38">
        <f t="shared" si="465"/>
        <v>0</v>
      </c>
      <c r="AR3812" s="181"/>
      <c r="AS3812" s="181"/>
      <c r="AT3812" s="181"/>
      <c r="AU3812" s="181"/>
      <c r="AY3812" s="181"/>
      <c r="BB3812" s="181"/>
      <c r="BC3812" s="181"/>
      <c r="BD3812" s="181"/>
      <c r="BE3812" s="181"/>
      <c r="BI3812" s="181"/>
      <c r="BL3812" s="181"/>
      <c r="BM3812" s="181"/>
      <c r="BN3812" s="181"/>
      <c r="BO3812" s="181"/>
      <c r="BS3812" s="181"/>
    </row>
    <row r="3813" spans="41:71">
      <c r="AO3813" s="38">
        <f t="shared" si="464"/>
        <v>0</v>
      </c>
      <c r="AP3813" s="38">
        <f t="shared" si="465"/>
        <v>0</v>
      </c>
      <c r="AR3813" s="181"/>
      <c r="AS3813" s="181"/>
      <c r="AT3813" s="181"/>
      <c r="AU3813" s="181"/>
      <c r="AY3813" s="181"/>
      <c r="BB3813" s="181"/>
      <c r="BC3813" s="181"/>
      <c r="BD3813" s="181"/>
      <c r="BE3813" s="181"/>
      <c r="BI3813" s="181"/>
      <c r="BL3813" s="181"/>
      <c r="BM3813" s="181"/>
      <c r="BN3813" s="181"/>
      <c r="BO3813" s="181"/>
      <c r="BS3813" s="181"/>
    </row>
    <row r="3814" spans="41:71">
      <c r="AO3814" s="38">
        <f t="shared" si="464"/>
        <v>0</v>
      </c>
      <c r="AP3814" s="38">
        <f t="shared" si="465"/>
        <v>0</v>
      </c>
      <c r="AR3814" s="181"/>
      <c r="AS3814" s="181"/>
      <c r="AT3814" s="181"/>
      <c r="AU3814" s="181"/>
      <c r="AY3814" s="181"/>
      <c r="BB3814" s="181"/>
      <c r="BC3814" s="181"/>
      <c r="BD3814" s="181"/>
      <c r="BE3814" s="181"/>
      <c r="BI3814" s="181"/>
      <c r="BL3814" s="181"/>
      <c r="BM3814" s="181"/>
      <c r="BN3814" s="181"/>
      <c r="BO3814" s="181"/>
      <c r="BS3814" s="181"/>
    </row>
    <row r="3815" spans="41:71">
      <c r="AO3815" s="38">
        <f t="shared" si="464"/>
        <v>0</v>
      </c>
      <c r="AP3815" s="38">
        <f t="shared" si="465"/>
        <v>0</v>
      </c>
      <c r="AR3815" s="181"/>
      <c r="AS3815" s="181"/>
      <c r="AT3815" s="181"/>
      <c r="AU3815" s="181"/>
      <c r="AY3815" s="181"/>
      <c r="BB3815" s="181"/>
      <c r="BC3815" s="181"/>
      <c r="BD3815" s="181"/>
      <c r="BE3815" s="181"/>
      <c r="BI3815" s="181"/>
      <c r="BL3815" s="181"/>
      <c r="BM3815" s="181"/>
      <c r="BN3815" s="181"/>
      <c r="BO3815" s="181"/>
      <c r="BS3815" s="181"/>
    </row>
    <row r="3816" spans="41:71">
      <c r="AO3816" s="38">
        <f t="shared" si="464"/>
        <v>0</v>
      </c>
      <c r="AP3816" s="38">
        <f t="shared" si="465"/>
        <v>0</v>
      </c>
      <c r="AR3816" s="181"/>
      <c r="AS3816" s="181"/>
      <c r="AT3816" s="181"/>
      <c r="AU3816" s="181"/>
      <c r="AY3816" s="181"/>
      <c r="BB3816" s="181"/>
      <c r="BC3816" s="181"/>
      <c r="BD3816" s="181"/>
      <c r="BE3816" s="181"/>
      <c r="BI3816" s="181"/>
      <c r="BL3816" s="181"/>
      <c r="BM3816" s="181"/>
      <c r="BN3816" s="181"/>
      <c r="BO3816" s="181"/>
      <c r="BS3816" s="181"/>
    </row>
    <row r="3817" spans="41:71">
      <c r="AO3817" s="38">
        <f t="shared" si="464"/>
        <v>0</v>
      </c>
      <c r="AP3817" s="38">
        <f t="shared" si="465"/>
        <v>0</v>
      </c>
      <c r="AR3817" s="181"/>
      <c r="AS3817" s="181"/>
      <c r="AT3817" s="181"/>
      <c r="AU3817" s="181"/>
      <c r="AY3817" s="181"/>
      <c r="BB3817" s="181"/>
      <c r="BC3817" s="181"/>
      <c r="BD3817" s="181"/>
      <c r="BE3817" s="181"/>
      <c r="BI3817" s="181"/>
      <c r="BL3817" s="181"/>
      <c r="BM3817" s="181"/>
      <c r="BN3817" s="181"/>
      <c r="BO3817" s="181"/>
      <c r="BS3817" s="181"/>
    </row>
    <row r="3818" spans="41:71">
      <c r="AO3818" s="38">
        <f t="shared" ref="AO3818:AO3881" si="466">B3819+1-1</f>
        <v>0</v>
      </c>
      <c r="AP3818" s="38">
        <f t="shared" ref="AP3818:AP3881" si="467">A3819</f>
        <v>0</v>
      </c>
      <c r="AR3818" s="181"/>
      <c r="AS3818" s="181"/>
      <c r="AT3818" s="181"/>
      <c r="AU3818" s="181"/>
      <c r="AY3818" s="181"/>
      <c r="BB3818" s="181"/>
      <c r="BC3818" s="181"/>
      <c r="BD3818" s="181"/>
      <c r="BE3818" s="181"/>
      <c r="BI3818" s="181"/>
      <c r="BL3818" s="181"/>
      <c r="BM3818" s="181"/>
      <c r="BN3818" s="181"/>
      <c r="BO3818" s="181"/>
      <c r="BS3818" s="181"/>
    </row>
    <row r="3819" spans="41:71">
      <c r="AO3819" s="38">
        <f t="shared" si="466"/>
        <v>0</v>
      </c>
      <c r="AP3819" s="38">
        <f t="shared" si="467"/>
        <v>0</v>
      </c>
      <c r="AR3819" s="181"/>
      <c r="AS3819" s="181"/>
      <c r="AT3819" s="181"/>
      <c r="AU3819" s="181"/>
      <c r="AY3819" s="181"/>
      <c r="BB3819" s="181"/>
      <c r="BC3819" s="181"/>
      <c r="BD3819" s="181"/>
      <c r="BE3819" s="181"/>
      <c r="BI3819" s="181"/>
      <c r="BL3819" s="181"/>
      <c r="BM3819" s="181"/>
      <c r="BN3819" s="181"/>
      <c r="BO3819" s="181"/>
      <c r="BS3819" s="181"/>
    </row>
    <row r="3820" spans="41:71">
      <c r="AO3820" s="38">
        <f t="shared" si="466"/>
        <v>0</v>
      </c>
      <c r="AP3820" s="38">
        <f t="shared" si="467"/>
        <v>0</v>
      </c>
      <c r="AR3820" s="181"/>
      <c r="AS3820" s="181"/>
      <c r="AT3820" s="181"/>
      <c r="AU3820" s="181"/>
      <c r="AY3820" s="181"/>
      <c r="BB3820" s="181"/>
      <c r="BC3820" s="181"/>
      <c r="BD3820" s="181"/>
      <c r="BE3820" s="181"/>
      <c r="BI3820" s="181"/>
      <c r="BL3820" s="181"/>
      <c r="BM3820" s="181"/>
      <c r="BN3820" s="181"/>
      <c r="BO3820" s="181"/>
      <c r="BS3820" s="181"/>
    </row>
    <row r="3821" spans="41:71">
      <c r="AO3821" s="38">
        <f t="shared" si="466"/>
        <v>0</v>
      </c>
      <c r="AP3821" s="38">
        <f t="shared" si="467"/>
        <v>0</v>
      </c>
      <c r="AR3821" s="181"/>
      <c r="AS3821" s="181"/>
      <c r="AT3821" s="181"/>
      <c r="AU3821" s="181"/>
      <c r="AY3821" s="181"/>
      <c r="BB3821" s="181"/>
      <c r="BC3821" s="181"/>
      <c r="BD3821" s="181"/>
      <c r="BE3821" s="181"/>
      <c r="BI3821" s="181"/>
      <c r="BL3821" s="181"/>
      <c r="BM3821" s="181"/>
      <c r="BN3821" s="181"/>
      <c r="BO3821" s="181"/>
      <c r="BS3821" s="181"/>
    </row>
    <row r="3822" spans="41:71">
      <c r="AO3822" s="38">
        <f t="shared" si="466"/>
        <v>0</v>
      </c>
      <c r="AP3822" s="38">
        <f t="shared" si="467"/>
        <v>0</v>
      </c>
      <c r="AR3822" s="181"/>
      <c r="AS3822" s="181"/>
      <c r="AT3822" s="181"/>
      <c r="AU3822" s="181"/>
      <c r="AY3822" s="181"/>
      <c r="BB3822" s="181"/>
      <c r="BC3822" s="181"/>
      <c r="BD3822" s="181"/>
      <c r="BE3822" s="181"/>
      <c r="BI3822" s="181"/>
      <c r="BL3822" s="181"/>
      <c r="BM3822" s="181"/>
      <c r="BN3822" s="181"/>
      <c r="BO3822" s="181"/>
      <c r="BS3822" s="181"/>
    </row>
    <row r="3823" spans="41:71">
      <c r="AO3823" s="38">
        <f t="shared" si="466"/>
        <v>0</v>
      </c>
      <c r="AP3823" s="38">
        <f t="shared" si="467"/>
        <v>0</v>
      </c>
      <c r="AR3823" s="181"/>
      <c r="AS3823" s="181"/>
      <c r="AT3823" s="181"/>
      <c r="AU3823" s="181"/>
      <c r="AY3823" s="181"/>
      <c r="BB3823" s="181"/>
      <c r="BC3823" s="181"/>
      <c r="BD3823" s="181"/>
      <c r="BE3823" s="181"/>
      <c r="BI3823" s="181"/>
      <c r="BL3823" s="181"/>
      <c r="BM3823" s="181"/>
      <c r="BN3823" s="181"/>
      <c r="BO3823" s="181"/>
      <c r="BS3823" s="181"/>
    </row>
    <row r="3824" spans="41:71">
      <c r="AO3824" s="38">
        <f t="shared" si="466"/>
        <v>0</v>
      </c>
      <c r="AP3824" s="38">
        <f t="shared" si="467"/>
        <v>0</v>
      </c>
      <c r="AR3824" s="181"/>
      <c r="AS3824" s="181"/>
      <c r="AT3824" s="181"/>
      <c r="AU3824" s="181"/>
      <c r="AY3824" s="181"/>
      <c r="BB3824" s="181"/>
      <c r="BC3824" s="181"/>
      <c r="BD3824" s="181"/>
      <c r="BE3824" s="181"/>
      <c r="BI3824" s="181"/>
      <c r="BL3824" s="181"/>
      <c r="BM3824" s="181"/>
      <c r="BN3824" s="181"/>
      <c r="BO3824" s="181"/>
      <c r="BS3824" s="181"/>
    </row>
    <row r="3825" spans="41:71">
      <c r="AO3825" s="38">
        <f t="shared" si="466"/>
        <v>0</v>
      </c>
      <c r="AP3825" s="38">
        <f t="shared" si="467"/>
        <v>0</v>
      </c>
      <c r="AR3825" s="181"/>
      <c r="AS3825" s="181"/>
      <c r="AT3825" s="181"/>
      <c r="AU3825" s="181"/>
      <c r="AY3825" s="181"/>
      <c r="BB3825" s="181"/>
      <c r="BC3825" s="181"/>
      <c r="BD3825" s="181"/>
      <c r="BE3825" s="181"/>
      <c r="BI3825" s="181"/>
      <c r="BL3825" s="181"/>
      <c r="BM3825" s="181"/>
      <c r="BN3825" s="181"/>
      <c r="BO3825" s="181"/>
      <c r="BS3825" s="181"/>
    </row>
    <row r="3826" spans="41:71">
      <c r="AO3826" s="38">
        <f t="shared" si="466"/>
        <v>0</v>
      </c>
      <c r="AP3826" s="38">
        <f t="shared" si="467"/>
        <v>0</v>
      </c>
      <c r="AR3826" s="181"/>
      <c r="AS3826" s="181"/>
      <c r="AT3826" s="181"/>
      <c r="AU3826" s="181"/>
      <c r="AY3826" s="181"/>
      <c r="BB3826" s="181"/>
      <c r="BC3826" s="181"/>
      <c r="BD3826" s="181"/>
      <c r="BE3826" s="181"/>
      <c r="BI3826" s="181"/>
      <c r="BL3826" s="181"/>
      <c r="BM3826" s="181"/>
      <c r="BN3826" s="181"/>
      <c r="BO3826" s="181"/>
      <c r="BS3826" s="181"/>
    </row>
    <row r="3827" spans="41:71">
      <c r="AO3827" s="38">
        <f t="shared" si="466"/>
        <v>0</v>
      </c>
      <c r="AP3827" s="38">
        <f t="shared" si="467"/>
        <v>0</v>
      </c>
      <c r="AR3827" s="181"/>
      <c r="AS3827" s="181"/>
      <c r="AT3827" s="181"/>
      <c r="AU3827" s="181"/>
      <c r="AY3827" s="181"/>
      <c r="BB3827" s="181"/>
      <c r="BC3827" s="181"/>
      <c r="BD3827" s="181"/>
      <c r="BE3827" s="181"/>
      <c r="BI3827" s="181"/>
      <c r="BL3827" s="181"/>
      <c r="BM3827" s="181"/>
      <c r="BN3827" s="181"/>
      <c r="BO3827" s="181"/>
      <c r="BS3827" s="181"/>
    </row>
    <row r="3828" spans="41:71">
      <c r="AO3828" s="38">
        <f t="shared" si="466"/>
        <v>0</v>
      </c>
      <c r="AP3828" s="38">
        <f t="shared" si="467"/>
        <v>0</v>
      </c>
      <c r="AR3828" s="181"/>
      <c r="AS3828" s="181"/>
      <c r="AT3828" s="181"/>
      <c r="AU3828" s="181"/>
      <c r="AY3828" s="181"/>
      <c r="BB3828" s="181"/>
      <c r="BC3828" s="181"/>
      <c r="BD3828" s="181"/>
      <c r="BE3828" s="181"/>
      <c r="BI3828" s="181"/>
      <c r="BL3828" s="181"/>
      <c r="BM3828" s="181"/>
      <c r="BN3828" s="181"/>
      <c r="BO3828" s="181"/>
      <c r="BS3828" s="181"/>
    </row>
    <row r="3829" spans="41:71">
      <c r="AO3829" s="38">
        <f t="shared" si="466"/>
        <v>0</v>
      </c>
      <c r="AP3829" s="38">
        <f t="shared" si="467"/>
        <v>0</v>
      </c>
      <c r="AR3829" s="181"/>
      <c r="AS3829" s="181"/>
      <c r="AT3829" s="181"/>
      <c r="AU3829" s="181"/>
      <c r="AY3829" s="181"/>
      <c r="BB3829" s="181"/>
      <c r="BC3829" s="181"/>
      <c r="BD3829" s="181"/>
      <c r="BE3829" s="181"/>
      <c r="BI3829" s="181"/>
      <c r="BL3829" s="181"/>
      <c r="BM3829" s="181"/>
      <c r="BN3829" s="181"/>
      <c r="BO3829" s="181"/>
      <c r="BS3829" s="181"/>
    </row>
    <row r="3830" spans="41:71">
      <c r="AO3830" s="38">
        <f t="shared" si="466"/>
        <v>0</v>
      </c>
      <c r="AP3830" s="38">
        <f t="shared" si="467"/>
        <v>0</v>
      </c>
      <c r="AR3830" s="181"/>
      <c r="AS3830" s="181"/>
      <c r="AT3830" s="181"/>
      <c r="AU3830" s="181"/>
      <c r="AY3830" s="181"/>
      <c r="BB3830" s="181"/>
      <c r="BC3830" s="181"/>
      <c r="BD3830" s="181"/>
      <c r="BE3830" s="181"/>
      <c r="BI3830" s="181"/>
      <c r="BL3830" s="181"/>
      <c r="BM3830" s="181"/>
      <c r="BN3830" s="181"/>
      <c r="BO3830" s="181"/>
      <c r="BS3830" s="181"/>
    </row>
    <row r="3831" spans="41:71">
      <c r="AO3831" s="38">
        <f t="shared" si="466"/>
        <v>0</v>
      </c>
      <c r="AP3831" s="38">
        <f t="shared" si="467"/>
        <v>0</v>
      </c>
      <c r="AR3831" s="181"/>
      <c r="AS3831" s="181"/>
      <c r="AT3831" s="181"/>
      <c r="AU3831" s="181"/>
      <c r="AY3831" s="181"/>
      <c r="BB3831" s="181"/>
      <c r="BC3831" s="181"/>
      <c r="BD3831" s="181"/>
      <c r="BE3831" s="181"/>
      <c r="BI3831" s="181"/>
      <c r="BL3831" s="181"/>
      <c r="BM3831" s="181"/>
      <c r="BN3831" s="181"/>
      <c r="BO3831" s="181"/>
      <c r="BS3831" s="181"/>
    </row>
    <row r="3832" spans="41:71">
      <c r="AO3832" s="38">
        <f t="shared" si="466"/>
        <v>0</v>
      </c>
      <c r="AP3832" s="38">
        <f t="shared" si="467"/>
        <v>0</v>
      </c>
      <c r="AR3832" s="181"/>
      <c r="AS3832" s="181"/>
      <c r="AT3832" s="181"/>
      <c r="AU3832" s="181"/>
      <c r="AY3832" s="181"/>
      <c r="BB3832" s="181"/>
      <c r="BC3832" s="181"/>
      <c r="BD3832" s="181"/>
      <c r="BE3832" s="181"/>
      <c r="BI3832" s="181"/>
      <c r="BL3832" s="181"/>
      <c r="BM3832" s="181"/>
      <c r="BN3832" s="181"/>
      <c r="BO3832" s="181"/>
      <c r="BS3832" s="181"/>
    </row>
    <row r="3833" spans="41:71">
      <c r="AO3833" s="38">
        <f t="shared" si="466"/>
        <v>0</v>
      </c>
      <c r="AP3833" s="38">
        <f t="shared" si="467"/>
        <v>0</v>
      </c>
      <c r="AR3833" s="181"/>
      <c r="AS3833" s="181"/>
      <c r="AT3833" s="181"/>
      <c r="AU3833" s="181"/>
      <c r="AY3833" s="181"/>
      <c r="BB3833" s="181"/>
      <c r="BC3833" s="181"/>
      <c r="BD3833" s="181"/>
      <c r="BE3833" s="181"/>
      <c r="BI3833" s="181"/>
      <c r="BL3833" s="181"/>
      <c r="BM3833" s="181"/>
      <c r="BN3833" s="181"/>
      <c r="BO3833" s="181"/>
      <c r="BS3833" s="181"/>
    </row>
    <row r="3834" spans="41:71">
      <c r="AO3834" s="38">
        <f t="shared" si="466"/>
        <v>0</v>
      </c>
      <c r="AP3834" s="38">
        <f t="shared" si="467"/>
        <v>0</v>
      </c>
      <c r="AR3834" s="181"/>
      <c r="AS3834" s="181"/>
      <c r="AT3834" s="181"/>
      <c r="AU3834" s="181"/>
      <c r="AY3834" s="181"/>
      <c r="BB3834" s="181"/>
      <c r="BC3834" s="181"/>
      <c r="BD3834" s="181"/>
      <c r="BE3834" s="181"/>
      <c r="BI3834" s="181"/>
      <c r="BL3834" s="181"/>
      <c r="BM3834" s="181"/>
      <c r="BN3834" s="181"/>
      <c r="BO3834" s="181"/>
      <c r="BS3834" s="181"/>
    </row>
    <row r="3835" spans="41:71">
      <c r="AO3835" s="38">
        <f t="shared" si="466"/>
        <v>0</v>
      </c>
      <c r="AP3835" s="38">
        <f t="shared" si="467"/>
        <v>0</v>
      </c>
      <c r="AR3835" s="181"/>
      <c r="AS3835" s="181"/>
      <c r="AT3835" s="181"/>
      <c r="AU3835" s="181"/>
      <c r="AY3835" s="181"/>
      <c r="BB3835" s="181"/>
      <c r="BC3835" s="181"/>
      <c r="BD3835" s="181"/>
      <c r="BE3835" s="181"/>
      <c r="BI3835" s="181"/>
      <c r="BL3835" s="181"/>
      <c r="BM3835" s="181"/>
      <c r="BN3835" s="181"/>
      <c r="BO3835" s="181"/>
      <c r="BS3835" s="181"/>
    </row>
    <row r="3836" spans="41:71">
      <c r="AO3836" s="38">
        <f t="shared" si="466"/>
        <v>0</v>
      </c>
      <c r="AP3836" s="38">
        <f t="shared" si="467"/>
        <v>0</v>
      </c>
      <c r="AR3836" s="181"/>
      <c r="AS3836" s="181"/>
      <c r="AT3836" s="181"/>
      <c r="AU3836" s="181"/>
      <c r="AY3836" s="181"/>
      <c r="BB3836" s="181"/>
      <c r="BC3836" s="181"/>
      <c r="BD3836" s="181"/>
      <c r="BE3836" s="181"/>
      <c r="BI3836" s="181"/>
      <c r="BL3836" s="181"/>
      <c r="BM3836" s="181"/>
      <c r="BN3836" s="181"/>
      <c r="BO3836" s="181"/>
      <c r="BS3836" s="181"/>
    </row>
    <row r="3837" spans="41:71">
      <c r="AO3837" s="38">
        <f t="shared" si="466"/>
        <v>0</v>
      </c>
      <c r="AP3837" s="38">
        <f t="shared" si="467"/>
        <v>0</v>
      </c>
      <c r="AR3837" s="181"/>
      <c r="AS3837" s="181"/>
      <c r="AT3837" s="181"/>
      <c r="AU3837" s="181"/>
      <c r="AY3837" s="181"/>
      <c r="BB3837" s="181"/>
      <c r="BC3837" s="181"/>
      <c r="BD3837" s="181"/>
      <c r="BE3837" s="181"/>
      <c r="BI3837" s="181"/>
      <c r="BL3837" s="181"/>
      <c r="BM3837" s="181"/>
      <c r="BN3837" s="181"/>
      <c r="BO3837" s="181"/>
      <c r="BS3837" s="181"/>
    </row>
    <row r="3838" spans="41:71">
      <c r="AO3838" s="38">
        <f t="shared" si="466"/>
        <v>0</v>
      </c>
      <c r="AP3838" s="38">
        <f t="shared" si="467"/>
        <v>0</v>
      </c>
      <c r="AR3838" s="181"/>
      <c r="AS3838" s="181"/>
      <c r="AT3838" s="181"/>
      <c r="AU3838" s="181"/>
      <c r="AY3838" s="181"/>
      <c r="BB3838" s="181"/>
      <c r="BC3838" s="181"/>
      <c r="BD3838" s="181"/>
      <c r="BE3838" s="181"/>
      <c r="BI3838" s="181"/>
      <c r="BL3838" s="181"/>
      <c r="BM3838" s="181"/>
      <c r="BN3838" s="181"/>
      <c r="BO3838" s="181"/>
      <c r="BS3838" s="181"/>
    </row>
    <row r="3839" spans="41:71">
      <c r="AO3839" s="38">
        <f t="shared" si="466"/>
        <v>0</v>
      </c>
      <c r="AP3839" s="38">
        <f t="shared" si="467"/>
        <v>0</v>
      </c>
      <c r="AR3839" s="181"/>
      <c r="AS3839" s="181"/>
      <c r="AT3839" s="181"/>
      <c r="AU3839" s="181"/>
      <c r="AY3839" s="181"/>
      <c r="BB3839" s="181"/>
      <c r="BC3839" s="181"/>
      <c r="BD3839" s="181"/>
      <c r="BE3839" s="181"/>
      <c r="BI3839" s="181"/>
      <c r="BL3839" s="181"/>
      <c r="BM3839" s="181"/>
      <c r="BN3839" s="181"/>
      <c r="BO3839" s="181"/>
      <c r="BS3839" s="181"/>
    </row>
    <row r="3840" spans="41:71">
      <c r="AO3840" s="38">
        <f t="shared" si="466"/>
        <v>0</v>
      </c>
      <c r="AP3840" s="38">
        <f t="shared" si="467"/>
        <v>0</v>
      </c>
      <c r="AR3840" s="181"/>
      <c r="AS3840" s="181"/>
      <c r="AT3840" s="181"/>
      <c r="AU3840" s="181"/>
      <c r="AY3840" s="181"/>
      <c r="BB3840" s="181"/>
      <c r="BC3840" s="181"/>
      <c r="BD3840" s="181"/>
      <c r="BE3840" s="181"/>
      <c r="BI3840" s="181"/>
      <c r="BL3840" s="181"/>
      <c r="BM3840" s="181"/>
      <c r="BN3840" s="181"/>
      <c r="BO3840" s="181"/>
      <c r="BS3840" s="181"/>
    </row>
    <row r="3841" spans="41:71">
      <c r="AO3841" s="38">
        <f t="shared" si="466"/>
        <v>0</v>
      </c>
      <c r="AP3841" s="38">
        <f t="shared" si="467"/>
        <v>0</v>
      </c>
      <c r="AR3841" s="181"/>
      <c r="AS3841" s="181"/>
      <c r="AT3841" s="181"/>
      <c r="AU3841" s="181"/>
      <c r="AY3841" s="181"/>
      <c r="BB3841" s="181"/>
      <c r="BC3841" s="181"/>
      <c r="BD3841" s="181"/>
      <c r="BE3841" s="181"/>
      <c r="BI3841" s="181"/>
      <c r="BL3841" s="181"/>
      <c r="BM3841" s="181"/>
      <c r="BN3841" s="181"/>
      <c r="BO3841" s="181"/>
      <c r="BS3841" s="181"/>
    </row>
    <row r="3842" spans="41:71">
      <c r="AO3842" s="38">
        <f t="shared" si="466"/>
        <v>0</v>
      </c>
      <c r="AP3842" s="38">
        <f t="shared" si="467"/>
        <v>0</v>
      </c>
      <c r="AR3842" s="181"/>
      <c r="AS3842" s="181"/>
      <c r="AT3842" s="181"/>
      <c r="AU3842" s="181"/>
      <c r="AY3842" s="181"/>
      <c r="BB3842" s="181"/>
      <c r="BC3842" s="181"/>
      <c r="BD3842" s="181"/>
      <c r="BE3842" s="181"/>
      <c r="BI3842" s="181"/>
      <c r="BL3842" s="181"/>
      <c r="BM3842" s="181"/>
      <c r="BN3842" s="181"/>
      <c r="BO3842" s="181"/>
      <c r="BS3842" s="181"/>
    </row>
    <row r="3843" spans="41:71">
      <c r="AO3843" s="38">
        <f t="shared" si="466"/>
        <v>0</v>
      </c>
      <c r="AP3843" s="38">
        <f t="shared" si="467"/>
        <v>0</v>
      </c>
      <c r="AR3843" s="181"/>
      <c r="AS3843" s="181"/>
      <c r="AT3843" s="181"/>
      <c r="AU3843" s="181"/>
      <c r="AY3843" s="181"/>
      <c r="BB3843" s="181"/>
      <c r="BC3843" s="181"/>
      <c r="BD3843" s="181"/>
      <c r="BE3843" s="181"/>
      <c r="BI3843" s="181"/>
      <c r="BL3843" s="181"/>
      <c r="BM3843" s="181"/>
      <c r="BN3843" s="181"/>
      <c r="BO3843" s="181"/>
      <c r="BS3843" s="181"/>
    </row>
    <row r="3844" spans="41:71">
      <c r="AO3844" s="38">
        <f t="shared" si="466"/>
        <v>0</v>
      </c>
      <c r="AP3844" s="38">
        <f t="shared" si="467"/>
        <v>0</v>
      </c>
      <c r="AR3844" s="181"/>
      <c r="AS3844" s="181"/>
      <c r="AT3844" s="181"/>
      <c r="AU3844" s="181"/>
      <c r="AY3844" s="181"/>
      <c r="BB3844" s="181"/>
      <c r="BC3844" s="181"/>
      <c r="BD3844" s="181"/>
      <c r="BE3844" s="181"/>
      <c r="BI3844" s="181"/>
      <c r="BL3844" s="181"/>
      <c r="BM3844" s="181"/>
      <c r="BN3844" s="181"/>
      <c r="BO3844" s="181"/>
      <c r="BS3844" s="181"/>
    </row>
    <row r="3845" spans="41:71">
      <c r="AO3845" s="38">
        <f t="shared" si="466"/>
        <v>0</v>
      </c>
      <c r="AP3845" s="38">
        <f t="shared" si="467"/>
        <v>0</v>
      </c>
      <c r="AR3845" s="181"/>
      <c r="AS3845" s="181"/>
      <c r="AT3845" s="181"/>
      <c r="AU3845" s="181"/>
      <c r="AY3845" s="181"/>
      <c r="BB3845" s="181"/>
      <c r="BC3845" s="181"/>
      <c r="BD3845" s="181"/>
      <c r="BE3845" s="181"/>
      <c r="BI3845" s="181"/>
      <c r="BL3845" s="181"/>
      <c r="BM3845" s="181"/>
      <c r="BN3845" s="181"/>
      <c r="BO3845" s="181"/>
      <c r="BS3845" s="181"/>
    </row>
    <row r="3846" spans="41:71">
      <c r="AO3846" s="38">
        <f t="shared" si="466"/>
        <v>0</v>
      </c>
      <c r="AP3846" s="38">
        <f t="shared" si="467"/>
        <v>0</v>
      </c>
      <c r="AR3846" s="181"/>
      <c r="AS3846" s="181"/>
      <c r="AT3846" s="181"/>
      <c r="AU3846" s="181"/>
      <c r="AY3846" s="181"/>
      <c r="BB3846" s="181"/>
      <c r="BC3846" s="181"/>
      <c r="BD3846" s="181"/>
      <c r="BE3846" s="181"/>
      <c r="BI3846" s="181"/>
      <c r="BL3846" s="181"/>
      <c r="BM3846" s="181"/>
      <c r="BN3846" s="181"/>
      <c r="BO3846" s="181"/>
      <c r="BS3846" s="181"/>
    </row>
    <row r="3847" spans="41:71">
      <c r="AO3847" s="38">
        <f t="shared" si="466"/>
        <v>0</v>
      </c>
      <c r="AP3847" s="38">
        <f t="shared" si="467"/>
        <v>0</v>
      </c>
      <c r="AR3847" s="181"/>
      <c r="AS3847" s="181"/>
      <c r="AT3847" s="181"/>
      <c r="AU3847" s="181"/>
      <c r="AY3847" s="181"/>
      <c r="BB3847" s="181"/>
      <c r="BC3847" s="181"/>
      <c r="BD3847" s="181"/>
      <c r="BE3847" s="181"/>
      <c r="BI3847" s="181"/>
      <c r="BL3847" s="181"/>
      <c r="BM3847" s="181"/>
      <c r="BN3847" s="181"/>
      <c r="BO3847" s="181"/>
      <c r="BS3847" s="181"/>
    </row>
    <row r="3848" spans="41:71">
      <c r="AO3848" s="38">
        <f t="shared" si="466"/>
        <v>0</v>
      </c>
      <c r="AP3848" s="38">
        <f t="shared" si="467"/>
        <v>0</v>
      </c>
      <c r="AR3848" s="181"/>
      <c r="AS3848" s="181"/>
      <c r="AT3848" s="181"/>
      <c r="AU3848" s="181"/>
      <c r="AY3848" s="181"/>
      <c r="BB3848" s="181"/>
      <c r="BC3848" s="181"/>
      <c r="BD3848" s="181"/>
      <c r="BE3848" s="181"/>
      <c r="BI3848" s="181"/>
      <c r="BL3848" s="181"/>
      <c r="BM3848" s="181"/>
      <c r="BN3848" s="181"/>
      <c r="BO3848" s="181"/>
      <c r="BS3848" s="181"/>
    </row>
    <row r="3849" spans="41:71">
      <c r="AO3849" s="38">
        <f t="shared" si="466"/>
        <v>0</v>
      </c>
      <c r="AP3849" s="38">
        <f t="shared" si="467"/>
        <v>0</v>
      </c>
      <c r="AR3849" s="181"/>
      <c r="AS3849" s="181"/>
      <c r="AT3849" s="181"/>
      <c r="AU3849" s="181"/>
      <c r="AY3849" s="181"/>
      <c r="BB3849" s="181"/>
      <c r="BC3849" s="181"/>
      <c r="BD3849" s="181"/>
      <c r="BE3849" s="181"/>
      <c r="BI3849" s="181"/>
      <c r="BL3849" s="181"/>
      <c r="BM3849" s="181"/>
      <c r="BN3849" s="181"/>
      <c r="BO3849" s="181"/>
      <c r="BS3849" s="181"/>
    </row>
    <row r="3850" spans="41:71">
      <c r="AO3850" s="38">
        <f t="shared" si="466"/>
        <v>0</v>
      </c>
      <c r="AP3850" s="38">
        <f t="shared" si="467"/>
        <v>0</v>
      </c>
      <c r="AR3850" s="181"/>
      <c r="AS3850" s="181"/>
      <c r="AT3850" s="181"/>
      <c r="AU3850" s="181"/>
      <c r="AY3850" s="181"/>
      <c r="BB3850" s="181"/>
      <c r="BC3850" s="181"/>
      <c r="BD3850" s="181"/>
      <c r="BE3850" s="181"/>
      <c r="BI3850" s="181"/>
      <c r="BL3850" s="181"/>
      <c r="BM3850" s="181"/>
      <c r="BN3850" s="181"/>
      <c r="BO3850" s="181"/>
      <c r="BS3850" s="181"/>
    </row>
    <row r="3851" spans="41:71">
      <c r="AO3851" s="38">
        <f t="shared" si="466"/>
        <v>0</v>
      </c>
      <c r="AP3851" s="38">
        <f t="shared" si="467"/>
        <v>0</v>
      </c>
      <c r="AR3851" s="181"/>
      <c r="AS3851" s="181"/>
      <c r="AT3851" s="181"/>
      <c r="AU3851" s="181"/>
      <c r="AY3851" s="181"/>
      <c r="BB3851" s="181"/>
      <c r="BC3851" s="181"/>
      <c r="BD3851" s="181"/>
      <c r="BE3851" s="181"/>
      <c r="BI3851" s="181"/>
      <c r="BL3851" s="181"/>
      <c r="BM3851" s="181"/>
      <c r="BN3851" s="181"/>
      <c r="BO3851" s="181"/>
      <c r="BS3851" s="181"/>
    </row>
    <row r="3852" spans="41:71">
      <c r="AO3852" s="38">
        <f t="shared" si="466"/>
        <v>0</v>
      </c>
      <c r="AP3852" s="38">
        <f t="shared" si="467"/>
        <v>0</v>
      </c>
      <c r="AR3852" s="181"/>
      <c r="AS3852" s="181"/>
      <c r="AT3852" s="181"/>
      <c r="AU3852" s="181"/>
      <c r="AY3852" s="181"/>
      <c r="BB3852" s="181"/>
      <c r="BC3852" s="181"/>
      <c r="BD3852" s="181"/>
      <c r="BE3852" s="181"/>
      <c r="BI3852" s="181"/>
      <c r="BL3852" s="181"/>
      <c r="BM3852" s="181"/>
      <c r="BN3852" s="181"/>
      <c r="BO3852" s="181"/>
      <c r="BS3852" s="181"/>
    </row>
    <row r="3853" spans="41:71">
      <c r="AO3853" s="38">
        <f t="shared" si="466"/>
        <v>0</v>
      </c>
      <c r="AP3853" s="38">
        <f t="shared" si="467"/>
        <v>0</v>
      </c>
      <c r="AR3853" s="181"/>
      <c r="AS3853" s="181"/>
      <c r="AT3853" s="181"/>
      <c r="AU3853" s="181"/>
      <c r="AY3853" s="181"/>
      <c r="BB3853" s="181"/>
      <c r="BC3853" s="181"/>
      <c r="BD3853" s="181"/>
      <c r="BE3853" s="181"/>
      <c r="BI3853" s="181"/>
      <c r="BL3853" s="181"/>
      <c r="BM3853" s="181"/>
      <c r="BN3853" s="181"/>
      <c r="BO3853" s="181"/>
      <c r="BS3853" s="181"/>
    </row>
    <row r="3854" spans="41:71">
      <c r="AO3854" s="38">
        <f t="shared" si="466"/>
        <v>0</v>
      </c>
      <c r="AP3854" s="38">
        <f t="shared" si="467"/>
        <v>0</v>
      </c>
      <c r="AR3854" s="181"/>
      <c r="AS3854" s="181"/>
      <c r="AT3854" s="181"/>
      <c r="AU3854" s="181"/>
      <c r="AY3854" s="181"/>
      <c r="BB3854" s="181"/>
      <c r="BC3854" s="181"/>
      <c r="BD3854" s="181"/>
      <c r="BE3854" s="181"/>
      <c r="BI3854" s="181"/>
      <c r="BL3854" s="181"/>
      <c r="BM3854" s="181"/>
      <c r="BN3854" s="181"/>
      <c r="BO3854" s="181"/>
      <c r="BS3854" s="181"/>
    </row>
    <row r="3855" spans="41:71">
      <c r="AO3855" s="38">
        <f t="shared" si="466"/>
        <v>0</v>
      </c>
      <c r="AP3855" s="38">
        <f t="shared" si="467"/>
        <v>0</v>
      </c>
      <c r="AR3855" s="181"/>
      <c r="AS3855" s="181"/>
      <c r="AT3855" s="181"/>
      <c r="AU3855" s="181"/>
      <c r="AY3855" s="181"/>
      <c r="BB3855" s="181"/>
      <c r="BC3855" s="181"/>
      <c r="BD3855" s="181"/>
      <c r="BE3855" s="181"/>
      <c r="BI3855" s="181"/>
      <c r="BL3855" s="181"/>
      <c r="BM3855" s="181"/>
      <c r="BN3855" s="181"/>
      <c r="BO3855" s="181"/>
      <c r="BS3855" s="181"/>
    </row>
    <row r="3856" spans="41:71">
      <c r="AO3856" s="38">
        <f t="shared" si="466"/>
        <v>0</v>
      </c>
      <c r="AP3856" s="38">
        <f t="shared" si="467"/>
        <v>0</v>
      </c>
      <c r="AR3856" s="181"/>
      <c r="AS3856" s="181"/>
      <c r="AT3856" s="181"/>
      <c r="AU3856" s="181"/>
      <c r="AY3856" s="181"/>
      <c r="BB3856" s="181"/>
      <c r="BC3856" s="181"/>
      <c r="BD3856" s="181"/>
      <c r="BE3856" s="181"/>
      <c r="BI3856" s="181"/>
      <c r="BL3856" s="181"/>
      <c r="BM3856" s="181"/>
      <c r="BN3856" s="181"/>
      <c r="BO3856" s="181"/>
      <c r="BS3856" s="181"/>
    </row>
    <row r="3857" spans="41:71">
      <c r="AO3857" s="38">
        <f t="shared" si="466"/>
        <v>0</v>
      </c>
      <c r="AP3857" s="38">
        <f t="shared" si="467"/>
        <v>0</v>
      </c>
      <c r="AR3857" s="181"/>
      <c r="AS3857" s="181"/>
      <c r="AT3857" s="181"/>
      <c r="AU3857" s="181"/>
      <c r="AY3857" s="181"/>
      <c r="BB3857" s="181"/>
      <c r="BC3857" s="181"/>
      <c r="BD3857" s="181"/>
      <c r="BE3857" s="181"/>
      <c r="BI3857" s="181"/>
      <c r="BL3857" s="181"/>
      <c r="BM3857" s="181"/>
      <c r="BN3857" s="181"/>
      <c r="BO3857" s="181"/>
      <c r="BS3857" s="181"/>
    </row>
    <row r="3858" spans="41:71">
      <c r="AO3858" s="38">
        <f t="shared" si="466"/>
        <v>0</v>
      </c>
      <c r="AP3858" s="38">
        <f t="shared" si="467"/>
        <v>0</v>
      </c>
      <c r="AR3858" s="181"/>
      <c r="AS3858" s="181"/>
      <c r="AT3858" s="181"/>
      <c r="AU3858" s="181"/>
      <c r="AY3858" s="181"/>
      <c r="BB3858" s="181"/>
      <c r="BC3858" s="181"/>
      <c r="BD3858" s="181"/>
      <c r="BE3858" s="181"/>
      <c r="BI3858" s="181"/>
      <c r="BL3858" s="181"/>
      <c r="BM3858" s="181"/>
      <c r="BN3858" s="181"/>
      <c r="BO3858" s="181"/>
      <c r="BS3858" s="181"/>
    </row>
    <row r="3859" spans="41:71">
      <c r="AO3859" s="38">
        <f t="shared" si="466"/>
        <v>0</v>
      </c>
      <c r="AP3859" s="38">
        <f t="shared" si="467"/>
        <v>0</v>
      </c>
      <c r="AR3859" s="181"/>
      <c r="AS3859" s="181"/>
      <c r="AT3859" s="181"/>
      <c r="AU3859" s="181"/>
      <c r="AY3859" s="181"/>
      <c r="BB3859" s="181"/>
      <c r="BC3859" s="181"/>
      <c r="BD3859" s="181"/>
      <c r="BE3859" s="181"/>
      <c r="BI3859" s="181"/>
      <c r="BL3859" s="181"/>
      <c r="BM3859" s="181"/>
      <c r="BN3859" s="181"/>
      <c r="BO3859" s="181"/>
      <c r="BS3859" s="181"/>
    </row>
    <row r="3860" spans="41:71">
      <c r="AO3860" s="38">
        <f t="shared" si="466"/>
        <v>0</v>
      </c>
      <c r="AP3860" s="38">
        <f t="shared" si="467"/>
        <v>0</v>
      </c>
      <c r="AR3860" s="181"/>
      <c r="AS3860" s="181"/>
      <c r="AT3860" s="181"/>
      <c r="AU3860" s="181"/>
      <c r="AY3860" s="181"/>
      <c r="BB3860" s="181"/>
      <c r="BC3860" s="181"/>
      <c r="BD3860" s="181"/>
      <c r="BE3860" s="181"/>
      <c r="BI3860" s="181"/>
      <c r="BL3860" s="181"/>
      <c r="BM3860" s="181"/>
      <c r="BN3860" s="181"/>
      <c r="BO3860" s="181"/>
      <c r="BS3860" s="181"/>
    </row>
    <row r="3861" spans="41:71">
      <c r="AO3861" s="38">
        <f t="shared" si="466"/>
        <v>0</v>
      </c>
      <c r="AP3861" s="38">
        <f t="shared" si="467"/>
        <v>0</v>
      </c>
      <c r="AR3861" s="181"/>
      <c r="AS3861" s="181"/>
      <c r="AT3861" s="181"/>
      <c r="AU3861" s="181"/>
      <c r="AY3861" s="181"/>
      <c r="BB3861" s="181"/>
      <c r="BC3861" s="181"/>
      <c r="BD3861" s="181"/>
      <c r="BE3861" s="181"/>
      <c r="BI3861" s="181"/>
      <c r="BL3861" s="181"/>
      <c r="BM3861" s="181"/>
      <c r="BN3861" s="181"/>
      <c r="BO3861" s="181"/>
      <c r="BS3861" s="181"/>
    </row>
    <row r="3862" spans="41:71">
      <c r="AO3862" s="38">
        <f t="shared" si="466"/>
        <v>0</v>
      </c>
      <c r="AP3862" s="38">
        <f t="shared" si="467"/>
        <v>0</v>
      </c>
      <c r="AR3862" s="181"/>
      <c r="AS3862" s="181"/>
      <c r="AT3862" s="181"/>
      <c r="AU3862" s="181"/>
      <c r="AY3862" s="181"/>
      <c r="BB3862" s="181"/>
      <c r="BC3862" s="181"/>
      <c r="BD3862" s="181"/>
      <c r="BE3862" s="181"/>
      <c r="BI3862" s="181"/>
      <c r="BL3862" s="181"/>
      <c r="BM3862" s="181"/>
      <c r="BN3862" s="181"/>
      <c r="BO3862" s="181"/>
      <c r="BS3862" s="181"/>
    </row>
    <row r="3863" spans="41:71">
      <c r="AO3863" s="38">
        <f t="shared" si="466"/>
        <v>0</v>
      </c>
      <c r="AP3863" s="38">
        <f t="shared" si="467"/>
        <v>0</v>
      </c>
      <c r="AR3863" s="181"/>
      <c r="AS3863" s="181"/>
      <c r="AT3863" s="181"/>
      <c r="AU3863" s="181"/>
      <c r="AY3863" s="181"/>
      <c r="BB3863" s="181"/>
      <c r="BC3863" s="181"/>
      <c r="BD3863" s="181"/>
      <c r="BE3863" s="181"/>
      <c r="BI3863" s="181"/>
      <c r="BL3863" s="181"/>
      <c r="BM3863" s="181"/>
      <c r="BN3863" s="181"/>
      <c r="BO3863" s="181"/>
      <c r="BS3863" s="181"/>
    </row>
    <row r="3864" spans="41:71">
      <c r="AO3864" s="38">
        <f t="shared" si="466"/>
        <v>0</v>
      </c>
      <c r="AP3864" s="38">
        <f t="shared" si="467"/>
        <v>0</v>
      </c>
      <c r="AR3864" s="181"/>
      <c r="AS3864" s="181"/>
      <c r="AT3864" s="181"/>
      <c r="AU3864" s="181"/>
      <c r="AY3864" s="181"/>
      <c r="BB3864" s="181"/>
      <c r="BC3864" s="181"/>
      <c r="BD3864" s="181"/>
      <c r="BE3864" s="181"/>
      <c r="BI3864" s="181"/>
      <c r="BL3864" s="181"/>
      <c r="BM3864" s="181"/>
      <c r="BN3864" s="181"/>
      <c r="BO3864" s="181"/>
      <c r="BS3864" s="181"/>
    </row>
    <row r="3865" spans="41:71">
      <c r="AO3865" s="38">
        <f t="shared" si="466"/>
        <v>0</v>
      </c>
      <c r="AP3865" s="38">
        <f t="shared" si="467"/>
        <v>0</v>
      </c>
      <c r="AR3865" s="181"/>
      <c r="AS3865" s="181"/>
      <c r="AT3865" s="181"/>
      <c r="AU3865" s="181"/>
      <c r="AY3865" s="181"/>
      <c r="BB3865" s="181"/>
      <c r="BC3865" s="181"/>
      <c r="BD3865" s="181"/>
      <c r="BE3865" s="181"/>
      <c r="BI3865" s="181"/>
      <c r="BL3865" s="181"/>
      <c r="BM3865" s="181"/>
      <c r="BN3865" s="181"/>
      <c r="BO3865" s="181"/>
      <c r="BS3865" s="181"/>
    </row>
    <row r="3866" spans="41:71">
      <c r="AO3866" s="38">
        <f t="shared" si="466"/>
        <v>0</v>
      </c>
      <c r="AP3866" s="38">
        <f t="shared" si="467"/>
        <v>0</v>
      </c>
      <c r="AR3866" s="181"/>
      <c r="AS3866" s="181"/>
      <c r="AT3866" s="181"/>
      <c r="AU3866" s="181"/>
      <c r="AY3866" s="181"/>
      <c r="BB3866" s="181"/>
      <c r="BC3866" s="181"/>
      <c r="BD3866" s="181"/>
      <c r="BE3866" s="181"/>
      <c r="BI3866" s="181"/>
      <c r="BL3866" s="181"/>
      <c r="BM3866" s="181"/>
      <c r="BN3866" s="181"/>
      <c r="BO3866" s="181"/>
      <c r="BS3866" s="181"/>
    </row>
    <row r="3867" spans="41:71">
      <c r="AO3867" s="38">
        <f t="shared" si="466"/>
        <v>0</v>
      </c>
      <c r="AP3867" s="38">
        <f t="shared" si="467"/>
        <v>0</v>
      </c>
      <c r="AR3867" s="181"/>
      <c r="AS3867" s="181"/>
      <c r="AT3867" s="181"/>
      <c r="AU3867" s="181"/>
      <c r="AY3867" s="181"/>
      <c r="BB3867" s="181"/>
      <c r="BC3867" s="181"/>
      <c r="BD3867" s="181"/>
      <c r="BE3867" s="181"/>
      <c r="BI3867" s="181"/>
      <c r="BL3867" s="181"/>
      <c r="BM3867" s="181"/>
      <c r="BN3867" s="181"/>
      <c r="BO3867" s="181"/>
      <c r="BS3867" s="181"/>
    </row>
    <row r="3868" spans="41:71">
      <c r="AO3868" s="38">
        <f t="shared" si="466"/>
        <v>0</v>
      </c>
      <c r="AP3868" s="38">
        <f t="shared" si="467"/>
        <v>0</v>
      </c>
      <c r="AR3868" s="181"/>
      <c r="AS3868" s="181"/>
      <c r="AT3868" s="181"/>
      <c r="AU3868" s="181"/>
      <c r="AY3868" s="181"/>
      <c r="BB3868" s="181"/>
      <c r="BC3868" s="181"/>
      <c r="BD3868" s="181"/>
      <c r="BE3868" s="181"/>
      <c r="BI3868" s="181"/>
      <c r="BL3868" s="181"/>
      <c r="BM3868" s="181"/>
      <c r="BN3868" s="181"/>
      <c r="BO3868" s="181"/>
      <c r="BS3868" s="181"/>
    </row>
    <row r="3869" spans="41:71">
      <c r="AO3869" s="38">
        <f t="shared" si="466"/>
        <v>0</v>
      </c>
      <c r="AP3869" s="38">
        <f t="shared" si="467"/>
        <v>0</v>
      </c>
      <c r="AR3869" s="181"/>
      <c r="AS3869" s="181"/>
      <c r="AT3869" s="181"/>
      <c r="AU3869" s="181"/>
      <c r="AY3869" s="181"/>
      <c r="BB3869" s="181"/>
      <c r="BC3869" s="181"/>
      <c r="BD3869" s="181"/>
      <c r="BE3869" s="181"/>
      <c r="BI3869" s="181"/>
      <c r="BL3869" s="181"/>
      <c r="BM3869" s="181"/>
      <c r="BN3869" s="181"/>
      <c r="BO3869" s="181"/>
      <c r="BS3869" s="181"/>
    </row>
    <row r="3870" spans="41:71">
      <c r="AO3870" s="38">
        <f t="shared" si="466"/>
        <v>0</v>
      </c>
      <c r="AP3870" s="38">
        <f t="shared" si="467"/>
        <v>0</v>
      </c>
      <c r="AR3870" s="181"/>
      <c r="AS3870" s="181"/>
      <c r="AT3870" s="181"/>
      <c r="AU3870" s="181"/>
      <c r="AY3870" s="181"/>
      <c r="BB3870" s="181"/>
      <c r="BC3870" s="181"/>
      <c r="BD3870" s="181"/>
      <c r="BE3870" s="181"/>
      <c r="BI3870" s="181"/>
      <c r="BL3870" s="181"/>
      <c r="BM3870" s="181"/>
      <c r="BN3870" s="181"/>
      <c r="BO3870" s="181"/>
      <c r="BS3870" s="181"/>
    </row>
    <row r="3871" spans="41:71">
      <c r="AO3871" s="38">
        <f t="shared" si="466"/>
        <v>0</v>
      </c>
      <c r="AP3871" s="38">
        <f t="shared" si="467"/>
        <v>0</v>
      </c>
      <c r="AR3871" s="181"/>
      <c r="AS3871" s="181"/>
      <c r="AT3871" s="181"/>
      <c r="AU3871" s="181"/>
      <c r="AY3871" s="181"/>
      <c r="BB3871" s="181"/>
      <c r="BC3871" s="181"/>
      <c r="BD3871" s="181"/>
      <c r="BE3871" s="181"/>
      <c r="BI3871" s="181"/>
      <c r="BL3871" s="181"/>
      <c r="BM3871" s="181"/>
      <c r="BN3871" s="181"/>
      <c r="BO3871" s="181"/>
      <c r="BS3871" s="181"/>
    </row>
    <row r="3872" spans="41:71">
      <c r="AO3872" s="38">
        <f t="shared" si="466"/>
        <v>0</v>
      </c>
      <c r="AP3872" s="38">
        <f t="shared" si="467"/>
        <v>0</v>
      </c>
      <c r="AR3872" s="181"/>
      <c r="AS3872" s="181"/>
      <c r="AT3872" s="181"/>
      <c r="AU3872" s="181"/>
      <c r="AY3872" s="181"/>
      <c r="BB3872" s="181"/>
      <c r="BC3872" s="181"/>
      <c r="BD3872" s="181"/>
      <c r="BE3872" s="181"/>
      <c r="BI3872" s="181"/>
      <c r="BL3872" s="181"/>
      <c r="BM3872" s="181"/>
      <c r="BN3872" s="181"/>
      <c r="BO3872" s="181"/>
      <c r="BS3872" s="181"/>
    </row>
    <row r="3873" spans="41:71">
      <c r="AO3873" s="38">
        <f t="shared" si="466"/>
        <v>0</v>
      </c>
      <c r="AP3873" s="38">
        <f t="shared" si="467"/>
        <v>0</v>
      </c>
      <c r="AR3873" s="181"/>
      <c r="AS3873" s="181"/>
      <c r="AT3873" s="181"/>
      <c r="AU3873" s="181"/>
      <c r="AY3873" s="181"/>
      <c r="BB3873" s="181"/>
      <c r="BC3873" s="181"/>
      <c r="BD3873" s="181"/>
      <c r="BE3873" s="181"/>
      <c r="BI3873" s="181"/>
      <c r="BL3873" s="181"/>
      <c r="BM3873" s="181"/>
      <c r="BN3873" s="181"/>
      <c r="BO3873" s="181"/>
      <c r="BS3873" s="181"/>
    </row>
    <row r="3874" spans="41:71">
      <c r="AO3874" s="38">
        <f t="shared" si="466"/>
        <v>0</v>
      </c>
      <c r="AP3874" s="38">
        <f t="shared" si="467"/>
        <v>0</v>
      </c>
      <c r="AR3874" s="181"/>
      <c r="AS3874" s="181"/>
      <c r="AT3874" s="181"/>
      <c r="AU3874" s="181"/>
      <c r="AY3874" s="181"/>
      <c r="BB3874" s="181"/>
      <c r="BC3874" s="181"/>
      <c r="BD3874" s="181"/>
      <c r="BE3874" s="181"/>
      <c r="BI3874" s="181"/>
      <c r="BL3874" s="181"/>
      <c r="BM3874" s="181"/>
      <c r="BN3874" s="181"/>
      <c r="BO3874" s="181"/>
      <c r="BS3874" s="181"/>
    </row>
    <row r="3875" spans="41:71">
      <c r="AO3875" s="38">
        <f t="shared" si="466"/>
        <v>0</v>
      </c>
      <c r="AP3875" s="38">
        <f t="shared" si="467"/>
        <v>0</v>
      </c>
      <c r="AR3875" s="181"/>
      <c r="AS3875" s="181"/>
      <c r="AT3875" s="181"/>
      <c r="AU3875" s="181"/>
      <c r="AY3875" s="181"/>
      <c r="BB3875" s="181"/>
      <c r="BC3875" s="181"/>
      <c r="BD3875" s="181"/>
      <c r="BE3875" s="181"/>
      <c r="BI3875" s="181"/>
      <c r="BL3875" s="181"/>
      <c r="BM3875" s="181"/>
      <c r="BN3875" s="181"/>
      <c r="BO3875" s="181"/>
      <c r="BS3875" s="181"/>
    </row>
    <row r="3876" spans="41:71">
      <c r="AO3876" s="38">
        <f t="shared" si="466"/>
        <v>0</v>
      </c>
      <c r="AP3876" s="38">
        <f t="shared" si="467"/>
        <v>0</v>
      </c>
      <c r="AR3876" s="181"/>
      <c r="AS3876" s="181"/>
      <c r="AT3876" s="181"/>
      <c r="AU3876" s="181"/>
      <c r="AY3876" s="181"/>
      <c r="BB3876" s="181"/>
      <c r="BC3876" s="181"/>
      <c r="BD3876" s="181"/>
      <c r="BE3876" s="181"/>
      <c r="BI3876" s="181"/>
      <c r="BL3876" s="181"/>
      <c r="BM3876" s="181"/>
      <c r="BN3876" s="181"/>
      <c r="BO3876" s="181"/>
      <c r="BS3876" s="181"/>
    </row>
    <row r="3877" spans="41:71">
      <c r="AO3877" s="38">
        <f t="shared" si="466"/>
        <v>0</v>
      </c>
      <c r="AP3877" s="38">
        <f t="shared" si="467"/>
        <v>0</v>
      </c>
      <c r="AR3877" s="181"/>
      <c r="AS3877" s="181"/>
      <c r="AT3877" s="181"/>
      <c r="AU3877" s="181"/>
      <c r="AY3877" s="181"/>
      <c r="BB3877" s="181"/>
      <c r="BC3877" s="181"/>
      <c r="BD3877" s="181"/>
      <c r="BE3877" s="181"/>
      <c r="BI3877" s="181"/>
      <c r="BL3877" s="181"/>
      <c r="BM3877" s="181"/>
      <c r="BN3877" s="181"/>
      <c r="BO3877" s="181"/>
      <c r="BS3877" s="181"/>
    </row>
    <row r="3878" spans="41:71">
      <c r="AO3878" s="38">
        <f t="shared" si="466"/>
        <v>0</v>
      </c>
      <c r="AP3878" s="38">
        <f t="shared" si="467"/>
        <v>0</v>
      </c>
      <c r="AR3878" s="181"/>
      <c r="AS3878" s="181"/>
      <c r="AT3878" s="181"/>
      <c r="AU3878" s="181"/>
      <c r="AY3878" s="181"/>
      <c r="BB3878" s="181"/>
      <c r="BC3878" s="181"/>
      <c r="BD3878" s="181"/>
      <c r="BE3878" s="181"/>
      <c r="BI3878" s="181"/>
      <c r="BL3878" s="181"/>
      <c r="BM3878" s="181"/>
      <c r="BN3878" s="181"/>
      <c r="BO3878" s="181"/>
      <c r="BS3878" s="181"/>
    </row>
    <row r="3879" spans="41:71">
      <c r="AO3879" s="38">
        <f t="shared" si="466"/>
        <v>0</v>
      </c>
      <c r="AP3879" s="38">
        <f t="shared" si="467"/>
        <v>0</v>
      </c>
      <c r="AR3879" s="181"/>
      <c r="AS3879" s="181"/>
      <c r="AT3879" s="181"/>
      <c r="AU3879" s="181"/>
      <c r="AY3879" s="181"/>
      <c r="BB3879" s="181"/>
      <c r="BC3879" s="181"/>
      <c r="BD3879" s="181"/>
      <c r="BE3879" s="181"/>
      <c r="BI3879" s="181"/>
      <c r="BL3879" s="181"/>
      <c r="BM3879" s="181"/>
      <c r="BN3879" s="181"/>
      <c r="BO3879" s="181"/>
      <c r="BS3879" s="181"/>
    </row>
    <row r="3880" spans="41:71">
      <c r="AO3880" s="38">
        <f t="shared" si="466"/>
        <v>0</v>
      </c>
      <c r="AP3880" s="38">
        <f t="shared" si="467"/>
        <v>0</v>
      </c>
      <c r="AR3880" s="181"/>
      <c r="AS3880" s="181"/>
      <c r="AT3880" s="181"/>
      <c r="AU3880" s="181"/>
      <c r="AY3880" s="181"/>
      <c r="BB3880" s="181"/>
      <c r="BC3880" s="181"/>
      <c r="BD3880" s="181"/>
      <c r="BE3880" s="181"/>
      <c r="BI3880" s="181"/>
      <c r="BL3880" s="181"/>
      <c r="BM3880" s="181"/>
      <c r="BN3880" s="181"/>
      <c r="BO3880" s="181"/>
      <c r="BS3880" s="181"/>
    </row>
    <row r="3881" spans="41:71">
      <c r="AO3881" s="38">
        <f t="shared" si="466"/>
        <v>0</v>
      </c>
      <c r="AP3881" s="38">
        <f t="shared" si="467"/>
        <v>0</v>
      </c>
      <c r="AR3881" s="181"/>
      <c r="AS3881" s="181"/>
      <c r="AT3881" s="181"/>
      <c r="AU3881" s="181"/>
      <c r="AY3881" s="181"/>
      <c r="BB3881" s="181"/>
      <c r="BC3881" s="181"/>
      <c r="BD3881" s="181"/>
      <c r="BE3881" s="181"/>
      <c r="BI3881" s="181"/>
      <c r="BL3881" s="181"/>
      <c r="BM3881" s="181"/>
      <c r="BN3881" s="181"/>
      <c r="BO3881" s="181"/>
      <c r="BS3881" s="181"/>
    </row>
    <row r="3882" spans="41:71">
      <c r="AO3882" s="38">
        <f t="shared" ref="AO3882:AO3945" si="468">B3883+1-1</f>
        <v>0</v>
      </c>
      <c r="AP3882" s="38">
        <f t="shared" ref="AP3882:AP3945" si="469">A3883</f>
        <v>0</v>
      </c>
      <c r="AR3882" s="181"/>
      <c r="AS3882" s="181"/>
      <c r="AT3882" s="181"/>
      <c r="AU3882" s="181"/>
      <c r="AY3882" s="181"/>
      <c r="BB3882" s="181"/>
      <c r="BC3882" s="181"/>
      <c r="BD3882" s="181"/>
      <c r="BE3882" s="181"/>
      <c r="BI3882" s="181"/>
      <c r="BL3882" s="181"/>
      <c r="BM3882" s="181"/>
      <c r="BN3882" s="181"/>
      <c r="BO3882" s="181"/>
      <c r="BS3882" s="181"/>
    </row>
    <row r="3883" spans="41:71">
      <c r="AO3883" s="38">
        <f t="shared" si="468"/>
        <v>0</v>
      </c>
      <c r="AP3883" s="38">
        <f t="shared" si="469"/>
        <v>0</v>
      </c>
      <c r="AR3883" s="181"/>
      <c r="AS3883" s="181"/>
      <c r="AT3883" s="181"/>
      <c r="AU3883" s="181"/>
      <c r="AY3883" s="181"/>
      <c r="BB3883" s="181"/>
      <c r="BC3883" s="181"/>
      <c r="BD3883" s="181"/>
      <c r="BE3883" s="181"/>
      <c r="BI3883" s="181"/>
      <c r="BL3883" s="181"/>
      <c r="BM3883" s="181"/>
      <c r="BN3883" s="181"/>
      <c r="BO3883" s="181"/>
      <c r="BS3883" s="181"/>
    </row>
    <row r="3884" spans="41:71">
      <c r="AO3884" s="38">
        <f t="shared" si="468"/>
        <v>0</v>
      </c>
      <c r="AP3884" s="38">
        <f t="shared" si="469"/>
        <v>0</v>
      </c>
      <c r="AR3884" s="181"/>
      <c r="AS3884" s="181"/>
      <c r="AT3884" s="181"/>
      <c r="AU3884" s="181"/>
      <c r="AY3884" s="181"/>
      <c r="BB3884" s="181"/>
      <c r="BC3884" s="181"/>
      <c r="BD3884" s="181"/>
      <c r="BE3884" s="181"/>
      <c r="BI3884" s="181"/>
      <c r="BL3884" s="181"/>
      <c r="BM3884" s="181"/>
      <c r="BN3884" s="181"/>
      <c r="BO3884" s="181"/>
      <c r="BS3884" s="181"/>
    </row>
    <row r="3885" spans="41:71">
      <c r="AO3885" s="38">
        <f t="shared" si="468"/>
        <v>0</v>
      </c>
      <c r="AP3885" s="38">
        <f t="shared" si="469"/>
        <v>0</v>
      </c>
      <c r="AR3885" s="181"/>
      <c r="AS3885" s="181"/>
      <c r="AT3885" s="181"/>
      <c r="AU3885" s="181"/>
      <c r="AY3885" s="181"/>
      <c r="BB3885" s="181"/>
      <c r="BC3885" s="181"/>
      <c r="BD3885" s="181"/>
      <c r="BE3885" s="181"/>
      <c r="BI3885" s="181"/>
      <c r="BL3885" s="181"/>
      <c r="BM3885" s="181"/>
      <c r="BN3885" s="181"/>
      <c r="BO3885" s="181"/>
      <c r="BS3885" s="181"/>
    </row>
    <row r="3886" spans="41:71">
      <c r="AO3886" s="38">
        <f t="shared" si="468"/>
        <v>0</v>
      </c>
      <c r="AP3886" s="38">
        <f t="shared" si="469"/>
        <v>0</v>
      </c>
      <c r="AR3886" s="181"/>
      <c r="AS3886" s="181"/>
      <c r="AT3886" s="181"/>
      <c r="AU3886" s="181"/>
      <c r="AY3886" s="181"/>
      <c r="BB3886" s="181"/>
      <c r="BC3886" s="181"/>
      <c r="BD3886" s="181"/>
      <c r="BE3886" s="181"/>
      <c r="BI3886" s="181"/>
      <c r="BL3886" s="181"/>
      <c r="BM3886" s="181"/>
      <c r="BN3886" s="181"/>
      <c r="BO3886" s="181"/>
      <c r="BS3886" s="181"/>
    </row>
    <row r="3887" spans="41:71">
      <c r="AO3887" s="38">
        <f t="shared" si="468"/>
        <v>0</v>
      </c>
      <c r="AP3887" s="38">
        <f t="shared" si="469"/>
        <v>0</v>
      </c>
      <c r="AR3887" s="181"/>
      <c r="AS3887" s="181"/>
      <c r="AT3887" s="181"/>
      <c r="AU3887" s="181"/>
      <c r="AY3887" s="181"/>
      <c r="BB3887" s="181"/>
      <c r="BC3887" s="181"/>
      <c r="BD3887" s="181"/>
      <c r="BE3887" s="181"/>
      <c r="BI3887" s="181"/>
      <c r="BL3887" s="181"/>
      <c r="BM3887" s="181"/>
      <c r="BN3887" s="181"/>
      <c r="BO3887" s="181"/>
      <c r="BS3887" s="181"/>
    </row>
    <row r="3888" spans="41:71">
      <c r="AO3888" s="38">
        <f t="shared" si="468"/>
        <v>0</v>
      </c>
      <c r="AP3888" s="38">
        <f t="shared" si="469"/>
        <v>0</v>
      </c>
      <c r="AR3888" s="181"/>
      <c r="AS3888" s="181"/>
      <c r="AT3888" s="181"/>
      <c r="AU3888" s="181"/>
      <c r="AY3888" s="181"/>
      <c r="BB3888" s="181"/>
      <c r="BC3888" s="181"/>
      <c r="BD3888" s="181"/>
      <c r="BE3888" s="181"/>
      <c r="BI3888" s="181"/>
      <c r="BL3888" s="181"/>
      <c r="BM3888" s="181"/>
      <c r="BN3888" s="181"/>
      <c r="BO3888" s="181"/>
      <c r="BS3888" s="181"/>
    </row>
    <row r="3889" spans="41:71">
      <c r="AO3889" s="38">
        <f t="shared" si="468"/>
        <v>0</v>
      </c>
      <c r="AP3889" s="38">
        <f t="shared" si="469"/>
        <v>0</v>
      </c>
      <c r="AR3889" s="181"/>
      <c r="AS3889" s="181"/>
      <c r="AT3889" s="181"/>
      <c r="AU3889" s="181"/>
      <c r="AY3889" s="181"/>
      <c r="BB3889" s="181"/>
      <c r="BC3889" s="181"/>
      <c r="BD3889" s="181"/>
      <c r="BE3889" s="181"/>
      <c r="BI3889" s="181"/>
      <c r="BL3889" s="181"/>
      <c r="BM3889" s="181"/>
      <c r="BN3889" s="181"/>
      <c r="BO3889" s="181"/>
      <c r="BS3889" s="181"/>
    </row>
    <row r="3890" spans="41:71">
      <c r="AO3890" s="38">
        <f t="shared" si="468"/>
        <v>0</v>
      </c>
      <c r="AP3890" s="38">
        <f t="shared" si="469"/>
        <v>0</v>
      </c>
      <c r="AR3890" s="181"/>
      <c r="AS3890" s="181"/>
      <c r="AT3890" s="181"/>
      <c r="AU3890" s="181"/>
      <c r="AY3890" s="181"/>
      <c r="BB3890" s="181"/>
      <c r="BC3890" s="181"/>
      <c r="BD3890" s="181"/>
      <c r="BE3890" s="181"/>
      <c r="BI3890" s="181"/>
      <c r="BL3890" s="181"/>
      <c r="BM3890" s="181"/>
      <c r="BN3890" s="181"/>
      <c r="BO3890" s="181"/>
      <c r="BS3890" s="181"/>
    </row>
    <row r="3891" spans="41:71">
      <c r="AO3891" s="38">
        <f t="shared" si="468"/>
        <v>0</v>
      </c>
      <c r="AP3891" s="38">
        <f t="shared" si="469"/>
        <v>0</v>
      </c>
      <c r="AR3891" s="181"/>
      <c r="AS3891" s="181"/>
      <c r="AT3891" s="181"/>
      <c r="AU3891" s="181"/>
      <c r="AY3891" s="181"/>
      <c r="BB3891" s="181"/>
      <c r="BC3891" s="181"/>
      <c r="BD3891" s="181"/>
      <c r="BE3891" s="181"/>
      <c r="BI3891" s="181"/>
      <c r="BL3891" s="181"/>
      <c r="BM3891" s="181"/>
      <c r="BN3891" s="181"/>
      <c r="BO3891" s="181"/>
      <c r="BS3891" s="181"/>
    </row>
    <row r="3892" spans="41:71">
      <c r="AO3892" s="38">
        <f t="shared" si="468"/>
        <v>0</v>
      </c>
      <c r="AP3892" s="38">
        <f t="shared" si="469"/>
        <v>0</v>
      </c>
      <c r="AR3892" s="181"/>
      <c r="AS3892" s="181"/>
      <c r="AT3892" s="181"/>
      <c r="AU3892" s="181"/>
      <c r="AY3892" s="181"/>
      <c r="BB3892" s="181"/>
      <c r="BC3892" s="181"/>
      <c r="BD3892" s="181"/>
      <c r="BE3892" s="181"/>
      <c r="BI3892" s="181"/>
      <c r="BL3892" s="181"/>
      <c r="BM3892" s="181"/>
      <c r="BN3892" s="181"/>
      <c r="BO3892" s="181"/>
      <c r="BS3892" s="181"/>
    </row>
    <row r="3893" spans="41:71">
      <c r="AO3893" s="38">
        <f t="shared" si="468"/>
        <v>0</v>
      </c>
      <c r="AP3893" s="38">
        <f t="shared" si="469"/>
        <v>0</v>
      </c>
      <c r="AR3893" s="181"/>
      <c r="AS3893" s="181"/>
      <c r="AT3893" s="181"/>
      <c r="AU3893" s="181"/>
      <c r="AY3893" s="181"/>
      <c r="BB3893" s="181"/>
      <c r="BC3893" s="181"/>
      <c r="BD3893" s="181"/>
      <c r="BE3893" s="181"/>
      <c r="BI3893" s="181"/>
      <c r="BL3893" s="181"/>
      <c r="BM3893" s="181"/>
      <c r="BN3893" s="181"/>
      <c r="BO3893" s="181"/>
      <c r="BS3893" s="181"/>
    </row>
    <row r="3894" spans="41:71">
      <c r="AO3894" s="38">
        <f t="shared" si="468"/>
        <v>0</v>
      </c>
      <c r="AP3894" s="38">
        <f t="shared" si="469"/>
        <v>0</v>
      </c>
      <c r="AR3894" s="181"/>
      <c r="AS3894" s="181"/>
      <c r="AT3894" s="181"/>
      <c r="AU3894" s="181"/>
      <c r="AY3894" s="181"/>
      <c r="BB3894" s="181"/>
      <c r="BC3894" s="181"/>
      <c r="BD3894" s="181"/>
      <c r="BE3894" s="181"/>
      <c r="BI3894" s="181"/>
      <c r="BL3894" s="181"/>
      <c r="BM3894" s="181"/>
      <c r="BN3894" s="181"/>
      <c r="BO3894" s="181"/>
      <c r="BS3894" s="181"/>
    </row>
    <row r="3895" spans="41:71">
      <c r="AO3895" s="38">
        <f t="shared" si="468"/>
        <v>0</v>
      </c>
      <c r="AP3895" s="38">
        <f t="shared" si="469"/>
        <v>0</v>
      </c>
      <c r="AR3895" s="181"/>
      <c r="AS3895" s="181"/>
      <c r="AT3895" s="181"/>
      <c r="AU3895" s="181"/>
      <c r="AY3895" s="181"/>
      <c r="BB3895" s="181"/>
      <c r="BC3895" s="181"/>
      <c r="BD3895" s="181"/>
      <c r="BE3895" s="181"/>
      <c r="BI3895" s="181"/>
      <c r="BL3895" s="181"/>
      <c r="BM3895" s="181"/>
      <c r="BN3895" s="181"/>
      <c r="BO3895" s="181"/>
      <c r="BS3895" s="181"/>
    </row>
    <row r="3896" spans="41:71">
      <c r="AO3896" s="38">
        <f t="shared" si="468"/>
        <v>0</v>
      </c>
      <c r="AP3896" s="38">
        <f t="shared" si="469"/>
        <v>0</v>
      </c>
      <c r="AR3896" s="181"/>
      <c r="AS3896" s="181"/>
      <c r="AT3896" s="181"/>
      <c r="AU3896" s="181"/>
      <c r="AY3896" s="181"/>
      <c r="BB3896" s="181"/>
      <c r="BC3896" s="181"/>
      <c r="BD3896" s="181"/>
      <c r="BE3896" s="181"/>
      <c r="BI3896" s="181"/>
      <c r="BL3896" s="181"/>
      <c r="BM3896" s="181"/>
      <c r="BN3896" s="181"/>
      <c r="BO3896" s="181"/>
      <c r="BS3896" s="181"/>
    </row>
    <row r="3897" spans="41:71">
      <c r="AO3897" s="38">
        <f t="shared" si="468"/>
        <v>0</v>
      </c>
      <c r="AP3897" s="38">
        <f t="shared" si="469"/>
        <v>0</v>
      </c>
      <c r="AR3897" s="181"/>
      <c r="AS3897" s="181"/>
      <c r="AT3897" s="181"/>
      <c r="AU3897" s="181"/>
      <c r="AY3897" s="181"/>
      <c r="BB3897" s="181"/>
      <c r="BC3897" s="181"/>
      <c r="BD3897" s="181"/>
      <c r="BE3897" s="181"/>
      <c r="BI3897" s="181"/>
      <c r="BL3897" s="181"/>
      <c r="BM3897" s="181"/>
      <c r="BN3897" s="181"/>
      <c r="BO3897" s="181"/>
      <c r="BS3897" s="181"/>
    </row>
    <row r="3898" spans="41:71">
      <c r="AO3898" s="38">
        <f t="shared" si="468"/>
        <v>0</v>
      </c>
      <c r="AP3898" s="38">
        <f t="shared" si="469"/>
        <v>0</v>
      </c>
      <c r="AR3898" s="181"/>
      <c r="AS3898" s="181"/>
      <c r="AT3898" s="181"/>
      <c r="AU3898" s="181"/>
      <c r="AY3898" s="181"/>
      <c r="BB3898" s="181"/>
      <c r="BC3898" s="181"/>
      <c r="BD3898" s="181"/>
      <c r="BE3898" s="181"/>
      <c r="BI3898" s="181"/>
      <c r="BL3898" s="181"/>
      <c r="BM3898" s="181"/>
      <c r="BN3898" s="181"/>
      <c r="BO3898" s="181"/>
      <c r="BS3898" s="181"/>
    </row>
    <row r="3899" spans="41:71">
      <c r="AO3899" s="38">
        <f t="shared" si="468"/>
        <v>0</v>
      </c>
      <c r="AP3899" s="38">
        <f t="shared" si="469"/>
        <v>0</v>
      </c>
      <c r="AR3899" s="181"/>
      <c r="AS3899" s="181"/>
      <c r="AT3899" s="181"/>
      <c r="AU3899" s="181"/>
      <c r="AY3899" s="181"/>
      <c r="BB3899" s="181"/>
      <c r="BC3899" s="181"/>
      <c r="BD3899" s="181"/>
      <c r="BE3899" s="181"/>
      <c r="BI3899" s="181"/>
      <c r="BL3899" s="181"/>
      <c r="BM3899" s="181"/>
      <c r="BN3899" s="181"/>
      <c r="BO3899" s="181"/>
      <c r="BS3899" s="181"/>
    </row>
    <row r="3900" spans="41:71">
      <c r="AO3900" s="38">
        <f t="shared" si="468"/>
        <v>0</v>
      </c>
      <c r="AP3900" s="38">
        <f t="shared" si="469"/>
        <v>0</v>
      </c>
      <c r="AR3900" s="181"/>
      <c r="AS3900" s="181"/>
      <c r="AT3900" s="181"/>
      <c r="AU3900" s="181"/>
      <c r="AY3900" s="181"/>
      <c r="BB3900" s="181"/>
      <c r="BC3900" s="181"/>
      <c r="BD3900" s="181"/>
      <c r="BE3900" s="181"/>
      <c r="BI3900" s="181"/>
      <c r="BL3900" s="181"/>
      <c r="BM3900" s="181"/>
      <c r="BN3900" s="181"/>
      <c r="BO3900" s="181"/>
      <c r="BS3900" s="181"/>
    </row>
    <row r="3901" spans="41:71">
      <c r="AO3901" s="38">
        <f t="shared" si="468"/>
        <v>0</v>
      </c>
      <c r="AP3901" s="38">
        <f t="shared" si="469"/>
        <v>0</v>
      </c>
      <c r="AR3901" s="181"/>
      <c r="AS3901" s="181"/>
      <c r="AT3901" s="181"/>
      <c r="AU3901" s="181"/>
      <c r="AY3901" s="181"/>
      <c r="BB3901" s="181"/>
      <c r="BC3901" s="181"/>
      <c r="BD3901" s="181"/>
      <c r="BE3901" s="181"/>
      <c r="BI3901" s="181"/>
      <c r="BL3901" s="181"/>
      <c r="BM3901" s="181"/>
      <c r="BN3901" s="181"/>
      <c r="BO3901" s="181"/>
      <c r="BS3901" s="181"/>
    </row>
    <row r="3902" spans="41:71">
      <c r="AO3902" s="38">
        <f t="shared" si="468"/>
        <v>0</v>
      </c>
      <c r="AP3902" s="38">
        <f t="shared" si="469"/>
        <v>0</v>
      </c>
      <c r="AR3902" s="181"/>
      <c r="AS3902" s="181"/>
      <c r="AT3902" s="181"/>
      <c r="AU3902" s="181"/>
      <c r="AY3902" s="181"/>
      <c r="BB3902" s="181"/>
      <c r="BC3902" s="181"/>
      <c r="BD3902" s="181"/>
      <c r="BE3902" s="181"/>
      <c r="BI3902" s="181"/>
      <c r="BL3902" s="181"/>
      <c r="BM3902" s="181"/>
      <c r="BN3902" s="181"/>
      <c r="BO3902" s="181"/>
      <c r="BS3902" s="181"/>
    </row>
    <row r="3903" spans="41:71">
      <c r="AO3903" s="38">
        <f t="shared" si="468"/>
        <v>0</v>
      </c>
      <c r="AP3903" s="38">
        <f t="shared" si="469"/>
        <v>0</v>
      </c>
      <c r="AR3903" s="181"/>
      <c r="AS3903" s="181"/>
      <c r="AT3903" s="181"/>
      <c r="AU3903" s="181"/>
      <c r="AY3903" s="181"/>
      <c r="BB3903" s="181"/>
      <c r="BC3903" s="181"/>
      <c r="BD3903" s="181"/>
      <c r="BE3903" s="181"/>
      <c r="BI3903" s="181"/>
      <c r="BL3903" s="181"/>
      <c r="BM3903" s="181"/>
      <c r="BN3903" s="181"/>
      <c r="BO3903" s="181"/>
      <c r="BS3903" s="181"/>
    </row>
    <row r="3904" spans="41:71">
      <c r="AO3904" s="38">
        <f t="shared" si="468"/>
        <v>0</v>
      </c>
      <c r="AP3904" s="38">
        <f t="shared" si="469"/>
        <v>0</v>
      </c>
      <c r="AR3904" s="181"/>
      <c r="AS3904" s="181"/>
      <c r="AT3904" s="181"/>
      <c r="AU3904" s="181"/>
      <c r="AY3904" s="181"/>
      <c r="BB3904" s="181"/>
      <c r="BC3904" s="181"/>
      <c r="BD3904" s="181"/>
      <c r="BE3904" s="181"/>
      <c r="BI3904" s="181"/>
      <c r="BL3904" s="181"/>
      <c r="BM3904" s="181"/>
      <c r="BN3904" s="181"/>
      <c r="BO3904" s="181"/>
      <c r="BS3904" s="181"/>
    </row>
    <row r="3905" spans="41:71">
      <c r="AO3905" s="38">
        <f t="shared" si="468"/>
        <v>0</v>
      </c>
      <c r="AP3905" s="38">
        <f t="shared" si="469"/>
        <v>0</v>
      </c>
      <c r="AR3905" s="181"/>
      <c r="AS3905" s="181"/>
      <c r="AT3905" s="181"/>
      <c r="AU3905" s="181"/>
      <c r="AY3905" s="181"/>
      <c r="BB3905" s="181"/>
      <c r="BC3905" s="181"/>
      <c r="BD3905" s="181"/>
      <c r="BE3905" s="181"/>
      <c r="BI3905" s="181"/>
      <c r="BL3905" s="181"/>
      <c r="BM3905" s="181"/>
      <c r="BN3905" s="181"/>
      <c r="BO3905" s="181"/>
      <c r="BS3905" s="181"/>
    </row>
    <row r="3906" spans="41:71">
      <c r="AO3906" s="38">
        <f t="shared" si="468"/>
        <v>0</v>
      </c>
      <c r="AP3906" s="38">
        <f t="shared" si="469"/>
        <v>0</v>
      </c>
      <c r="AR3906" s="181"/>
      <c r="AS3906" s="181"/>
      <c r="AT3906" s="181"/>
      <c r="AU3906" s="181"/>
      <c r="AY3906" s="181"/>
      <c r="BB3906" s="181"/>
      <c r="BC3906" s="181"/>
      <c r="BD3906" s="181"/>
      <c r="BE3906" s="181"/>
      <c r="BI3906" s="181"/>
      <c r="BL3906" s="181"/>
      <c r="BM3906" s="181"/>
      <c r="BN3906" s="181"/>
      <c r="BO3906" s="181"/>
      <c r="BS3906" s="181"/>
    </row>
    <row r="3907" spans="41:71">
      <c r="AO3907" s="38">
        <f t="shared" si="468"/>
        <v>0</v>
      </c>
      <c r="AP3907" s="38">
        <f t="shared" si="469"/>
        <v>0</v>
      </c>
      <c r="AR3907" s="181"/>
      <c r="AS3907" s="181"/>
      <c r="AT3907" s="181"/>
      <c r="AU3907" s="181"/>
      <c r="AY3907" s="181"/>
      <c r="BB3907" s="181"/>
      <c r="BC3907" s="181"/>
      <c r="BD3907" s="181"/>
      <c r="BE3907" s="181"/>
      <c r="BI3907" s="181"/>
      <c r="BL3907" s="181"/>
      <c r="BM3907" s="181"/>
      <c r="BN3907" s="181"/>
      <c r="BO3907" s="181"/>
      <c r="BS3907" s="181"/>
    </row>
    <row r="3908" spans="41:71">
      <c r="AO3908" s="38">
        <f t="shared" si="468"/>
        <v>0</v>
      </c>
      <c r="AP3908" s="38">
        <f t="shared" si="469"/>
        <v>0</v>
      </c>
      <c r="AR3908" s="181"/>
      <c r="AS3908" s="181"/>
      <c r="AT3908" s="181"/>
      <c r="AU3908" s="181"/>
      <c r="AY3908" s="181"/>
      <c r="BB3908" s="181"/>
      <c r="BC3908" s="181"/>
      <c r="BD3908" s="181"/>
      <c r="BE3908" s="181"/>
      <c r="BI3908" s="181"/>
      <c r="BL3908" s="181"/>
      <c r="BM3908" s="181"/>
      <c r="BN3908" s="181"/>
      <c r="BO3908" s="181"/>
      <c r="BS3908" s="181"/>
    </row>
    <row r="3909" spans="41:71">
      <c r="AO3909" s="38">
        <f t="shared" si="468"/>
        <v>0</v>
      </c>
      <c r="AP3909" s="38">
        <f t="shared" si="469"/>
        <v>0</v>
      </c>
      <c r="AR3909" s="181"/>
      <c r="AS3909" s="181"/>
      <c r="AT3909" s="181"/>
      <c r="AU3909" s="181"/>
      <c r="AY3909" s="181"/>
      <c r="BB3909" s="181"/>
      <c r="BC3909" s="181"/>
      <c r="BD3909" s="181"/>
      <c r="BE3909" s="181"/>
      <c r="BI3909" s="181"/>
      <c r="BL3909" s="181"/>
      <c r="BM3909" s="181"/>
      <c r="BN3909" s="181"/>
      <c r="BO3909" s="181"/>
      <c r="BS3909" s="181"/>
    </row>
    <row r="3910" spans="41:71">
      <c r="AO3910" s="38">
        <f t="shared" si="468"/>
        <v>0</v>
      </c>
      <c r="AP3910" s="38">
        <f t="shared" si="469"/>
        <v>0</v>
      </c>
      <c r="AR3910" s="181"/>
      <c r="AS3910" s="181"/>
      <c r="AT3910" s="181"/>
      <c r="AU3910" s="181"/>
      <c r="AY3910" s="181"/>
      <c r="BB3910" s="181"/>
      <c r="BC3910" s="181"/>
      <c r="BD3910" s="181"/>
      <c r="BE3910" s="181"/>
      <c r="BI3910" s="181"/>
      <c r="BL3910" s="181"/>
      <c r="BM3910" s="181"/>
      <c r="BN3910" s="181"/>
      <c r="BO3910" s="181"/>
      <c r="BS3910" s="181"/>
    </row>
    <row r="3911" spans="41:71">
      <c r="AO3911" s="38">
        <f t="shared" si="468"/>
        <v>0</v>
      </c>
      <c r="AP3911" s="38">
        <f t="shared" si="469"/>
        <v>0</v>
      </c>
      <c r="AR3911" s="181"/>
      <c r="AS3911" s="181"/>
      <c r="AT3911" s="181"/>
      <c r="AU3911" s="181"/>
      <c r="AY3911" s="181"/>
      <c r="BB3911" s="181"/>
      <c r="BC3911" s="181"/>
      <c r="BD3911" s="181"/>
      <c r="BE3911" s="181"/>
      <c r="BI3911" s="181"/>
      <c r="BL3911" s="181"/>
      <c r="BM3911" s="181"/>
      <c r="BN3911" s="181"/>
      <c r="BO3911" s="181"/>
      <c r="BS3911" s="181"/>
    </row>
    <row r="3912" spans="41:71">
      <c r="AO3912" s="38">
        <f t="shared" si="468"/>
        <v>0</v>
      </c>
      <c r="AP3912" s="38">
        <f t="shared" si="469"/>
        <v>0</v>
      </c>
      <c r="AR3912" s="181"/>
      <c r="AS3912" s="181"/>
      <c r="AT3912" s="181"/>
      <c r="AU3912" s="181"/>
      <c r="AY3912" s="181"/>
      <c r="BB3912" s="181"/>
      <c r="BC3912" s="181"/>
      <c r="BD3912" s="181"/>
      <c r="BE3912" s="181"/>
      <c r="BI3912" s="181"/>
      <c r="BL3912" s="181"/>
      <c r="BM3912" s="181"/>
      <c r="BN3912" s="181"/>
      <c r="BO3912" s="181"/>
      <c r="BS3912" s="181"/>
    </row>
    <row r="3913" spans="41:71">
      <c r="AO3913" s="38">
        <f t="shared" si="468"/>
        <v>0</v>
      </c>
      <c r="AP3913" s="38">
        <f t="shared" si="469"/>
        <v>0</v>
      </c>
      <c r="AR3913" s="181"/>
      <c r="AS3913" s="181"/>
      <c r="AT3913" s="181"/>
      <c r="AU3913" s="181"/>
      <c r="AY3913" s="181"/>
      <c r="BB3913" s="181"/>
      <c r="BC3913" s="181"/>
      <c r="BD3913" s="181"/>
      <c r="BE3913" s="181"/>
      <c r="BI3913" s="181"/>
      <c r="BL3913" s="181"/>
      <c r="BM3913" s="181"/>
      <c r="BN3913" s="181"/>
      <c r="BO3913" s="181"/>
      <c r="BS3913" s="181"/>
    </row>
    <row r="3914" spans="41:71">
      <c r="AO3914" s="38">
        <f t="shared" si="468"/>
        <v>0</v>
      </c>
      <c r="AP3914" s="38">
        <f t="shared" si="469"/>
        <v>0</v>
      </c>
      <c r="AR3914" s="181"/>
      <c r="AS3914" s="181"/>
      <c r="AT3914" s="181"/>
      <c r="AU3914" s="181"/>
      <c r="AY3914" s="181"/>
      <c r="BB3914" s="181"/>
      <c r="BC3914" s="181"/>
      <c r="BD3914" s="181"/>
      <c r="BE3914" s="181"/>
      <c r="BI3914" s="181"/>
      <c r="BL3914" s="181"/>
      <c r="BM3914" s="181"/>
      <c r="BN3914" s="181"/>
      <c r="BO3914" s="181"/>
      <c r="BS3914" s="181"/>
    </row>
    <row r="3915" spans="41:71">
      <c r="AO3915" s="38">
        <f t="shared" si="468"/>
        <v>0</v>
      </c>
      <c r="AP3915" s="38">
        <f t="shared" si="469"/>
        <v>0</v>
      </c>
      <c r="AR3915" s="181"/>
      <c r="AS3915" s="181"/>
      <c r="AT3915" s="181"/>
      <c r="AU3915" s="181"/>
      <c r="AY3915" s="181"/>
      <c r="BB3915" s="181"/>
      <c r="BC3915" s="181"/>
      <c r="BD3915" s="181"/>
      <c r="BE3915" s="181"/>
      <c r="BI3915" s="181"/>
      <c r="BL3915" s="181"/>
      <c r="BM3915" s="181"/>
      <c r="BN3915" s="181"/>
      <c r="BO3915" s="181"/>
      <c r="BS3915" s="181"/>
    </row>
    <row r="3916" spans="41:71">
      <c r="AO3916" s="38">
        <f t="shared" si="468"/>
        <v>0</v>
      </c>
      <c r="AP3916" s="38">
        <f t="shared" si="469"/>
        <v>0</v>
      </c>
      <c r="AR3916" s="181"/>
      <c r="AS3916" s="181"/>
      <c r="AT3916" s="181"/>
      <c r="AU3916" s="181"/>
      <c r="AY3916" s="181"/>
      <c r="BB3916" s="181"/>
      <c r="BC3916" s="181"/>
      <c r="BD3916" s="181"/>
      <c r="BE3916" s="181"/>
      <c r="BI3916" s="181"/>
      <c r="BL3916" s="181"/>
      <c r="BM3916" s="181"/>
      <c r="BN3916" s="181"/>
      <c r="BO3916" s="181"/>
      <c r="BS3916" s="181"/>
    </row>
    <row r="3917" spans="41:71">
      <c r="AO3917" s="38">
        <f t="shared" si="468"/>
        <v>0</v>
      </c>
      <c r="AP3917" s="38">
        <f t="shared" si="469"/>
        <v>0</v>
      </c>
      <c r="AR3917" s="181"/>
      <c r="AS3917" s="181"/>
      <c r="AT3917" s="181"/>
      <c r="AU3917" s="181"/>
      <c r="AY3917" s="181"/>
      <c r="BB3917" s="181"/>
      <c r="BC3917" s="181"/>
      <c r="BD3917" s="181"/>
      <c r="BE3917" s="181"/>
      <c r="BI3917" s="181"/>
      <c r="BL3917" s="181"/>
      <c r="BM3917" s="181"/>
      <c r="BN3917" s="181"/>
      <c r="BO3917" s="181"/>
      <c r="BS3917" s="181"/>
    </row>
    <row r="3918" spans="41:71">
      <c r="AO3918" s="38">
        <f t="shared" si="468"/>
        <v>0</v>
      </c>
      <c r="AP3918" s="38">
        <f t="shared" si="469"/>
        <v>0</v>
      </c>
      <c r="AR3918" s="181"/>
      <c r="AS3918" s="181"/>
      <c r="AT3918" s="181"/>
      <c r="AU3918" s="181"/>
      <c r="AY3918" s="181"/>
      <c r="BB3918" s="181"/>
      <c r="BC3918" s="181"/>
      <c r="BD3918" s="181"/>
      <c r="BE3918" s="181"/>
      <c r="BI3918" s="181"/>
      <c r="BL3918" s="181"/>
      <c r="BM3918" s="181"/>
      <c r="BN3918" s="181"/>
      <c r="BO3918" s="181"/>
      <c r="BS3918" s="181"/>
    </row>
    <row r="3919" spans="41:71">
      <c r="AO3919" s="38">
        <f t="shared" si="468"/>
        <v>0</v>
      </c>
      <c r="AP3919" s="38">
        <f t="shared" si="469"/>
        <v>0</v>
      </c>
      <c r="AR3919" s="181"/>
      <c r="AS3919" s="181"/>
      <c r="AT3919" s="181"/>
      <c r="AU3919" s="181"/>
      <c r="AY3919" s="181"/>
      <c r="BB3919" s="181"/>
      <c r="BC3919" s="181"/>
      <c r="BD3919" s="181"/>
      <c r="BE3919" s="181"/>
      <c r="BI3919" s="181"/>
      <c r="BL3919" s="181"/>
      <c r="BM3919" s="181"/>
      <c r="BN3919" s="181"/>
      <c r="BO3919" s="181"/>
      <c r="BS3919" s="181"/>
    </row>
    <row r="3920" spans="41:71">
      <c r="AO3920" s="38">
        <f t="shared" si="468"/>
        <v>0</v>
      </c>
      <c r="AP3920" s="38">
        <f t="shared" si="469"/>
        <v>0</v>
      </c>
      <c r="AR3920" s="181"/>
      <c r="AS3920" s="181"/>
      <c r="AT3920" s="181"/>
      <c r="AU3920" s="181"/>
      <c r="AY3920" s="181"/>
      <c r="BB3920" s="181"/>
      <c r="BC3920" s="181"/>
      <c r="BD3920" s="181"/>
      <c r="BE3920" s="181"/>
      <c r="BI3920" s="181"/>
      <c r="BL3920" s="181"/>
      <c r="BM3920" s="181"/>
      <c r="BN3920" s="181"/>
      <c r="BO3920" s="181"/>
      <c r="BS3920" s="181"/>
    </row>
    <row r="3921" spans="41:71">
      <c r="AO3921" s="38">
        <f t="shared" si="468"/>
        <v>0</v>
      </c>
      <c r="AP3921" s="38">
        <f t="shared" si="469"/>
        <v>0</v>
      </c>
      <c r="AR3921" s="181"/>
      <c r="AS3921" s="181"/>
      <c r="AT3921" s="181"/>
      <c r="AU3921" s="181"/>
      <c r="AY3921" s="181"/>
      <c r="BB3921" s="181"/>
      <c r="BC3921" s="181"/>
      <c r="BD3921" s="181"/>
      <c r="BE3921" s="181"/>
      <c r="BI3921" s="181"/>
      <c r="BL3921" s="181"/>
      <c r="BM3921" s="181"/>
      <c r="BN3921" s="181"/>
      <c r="BO3921" s="181"/>
      <c r="BS3921" s="181"/>
    </row>
    <row r="3922" spans="41:71">
      <c r="AO3922" s="38">
        <f t="shared" si="468"/>
        <v>0</v>
      </c>
      <c r="AP3922" s="38">
        <f t="shared" si="469"/>
        <v>0</v>
      </c>
      <c r="AR3922" s="181"/>
      <c r="AS3922" s="181"/>
      <c r="AT3922" s="181"/>
      <c r="AU3922" s="181"/>
      <c r="AY3922" s="181"/>
      <c r="BB3922" s="181"/>
      <c r="BC3922" s="181"/>
      <c r="BD3922" s="181"/>
      <c r="BE3922" s="181"/>
      <c r="BI3922" s="181"/>
      <c r="BL3922" s="181"/>
      <c r="BM3922" s="181"/>
      <c r="BN3922" s="181"/>
      <c r="BO3922" s="181"/>
      <c r="BS3922" s="181"/>
    </row>
    <row r="3923" spans="41:71">
      <c r="AO3923" s="38">
        <f t="shared" si="468"/>
        <v>0</v>
      </c>
      <c r="AP3923" s="38">
        <f t="shared" si="469"/>
        <v>0</v>
      </c>
      <c r="AR3923" s="181"/>
      <c r="AS3923" s="181"/>
      <c r="AT3923" s="181"/>
      <c r="AU3923" s="181"/>
      <c r="AY3923" s="181"/>
      <c r="BB3923" s="181"/>
      <c r="BC3923" s="181"/>
      <c r="BD3923" s="181"/>
      <c r="BE3923" s="181"/>
      <c r="BI3923" s="181"/>
      <c r="BL3923" s="181"/>
      <c r="BM3923" s="181"/>
      <c r="BN3923" s="181"/>
      <c r="BO3923" s="181"/>
      <c r="BS3923" s="181"/>
    </row>
    <row r="3924" spans="41:71">
      <c r="AO3924" s="38">
        <f t="shared" si="468"/>
        <v>0</v>
      </c>
      <c r="AP3924" s="38">
        <f t="shared" si="469"/>
        <v>0</v>
      </c>
      <c r="AR3924" s="181"/>
      <c r="AS3924" s="181"/>
      <c r="AT3924" s="181"/>
      <c r="AU3924" s="181"/>
      <c r="AY3924" s="181"/>
      <c r="BB3924" s="181"/>
      <c r="BC3924" s="181"/>
      <c r="BD3924" s="181"/>
      <c r="BE3924" s="181"/>
      <c r="BI3924" s="181"/>
      <c r="BL3924" s="181"/>
      <c r="BM3924" s="181"/>
      <c r="BN3924" s="181"/>
      <c r="BO3924" s="181"/>
      <c r="BS3924" s="181"/>
    </row>
    <row r="3925" spans="41:71">
      <c r="AO3925" s="38">
        <f t="shared" si="468"/>
        <v>0</v>
      </c>
      <c r="AP3925" s="38">
        <f t="shared" si="469"/>
        <v>0</v>
      </c>
      <c r="AR3925" s="181"/>
      <c r="AS3925" s="181"/>
      <c r="AT3925" s="181"/>
      <c r="AU3925" s="181"/>
      <c r="AY3925" s="181"/>
      <c r="BB3925" s="181"/>
      <c r="BC3925" s="181"/>
      <c r="BD3925" s="181"/>
      <c r="BE3925" s="181"/>
      <c r="BI3925" s="181"/>
      <c r="BL3925" s="181"/>
      <c r="BM3925" s="181"/>
      <c r="BN3925" s="181"/>
      <c r="BO3925" s="181"/>
      <c r="BS3925" s="181"/>
    </row>
    <row r="3926" spans="41:71">
      <c r="AO3926" s="38">
        <f t="shared" si="468"/>
        <v>0</v>
      </c>
      <c r="AP3926" s="38">
        <f t="shared" si="469"/>
        <v>0</v>
      </c>
      <c r="AR3926" s="181"/>
      <c r="AS3926" s="181"/>
      <c r="AT3926" s="181"/>
      <c r="AU3926" s="181"/>
      <c r="AY3926" s="181"/>
      <c r="BB3926" s="181"/>
      <c r="BC3926" s="181"/>
      <c r="BD3926" s="181"/>
      <c r="BE3926" s="181"/>
      <c r="BI3926" s="181"/>
      <c r="BL3926" s="181"/>
      <c r="BM3926" s="181"/>
      <c r="BN3926" s="181"/>
      <c r="BO3926" s="181"/>
      <c r="BS3926" s="181"/>
    </row>
    <row r="3927" spans="41:71">
      <c r="AO3927" s="38">
        <f t="shared" si="468"/>
        <v>0</v>
      </c>
      <c r="AP3927" s="38">
        <f t="shared" si="469"/>
        <v>0</v>
      </c>
      <c r="AR3927" s="181"/>
      <c r="AS3927" s="181"/>
      <c r="AT3927" s="181"/>
      <c r="AU3927" s="181"/>
      <c r="AY3927" s="181"/>
      <c r="BB3927" s="181"/>
      <c r="BC3927" s="181"/>
      <c r="BD3927" s="181"/>
      <c r="BE3927" s="181"/>
      <c r="BI3927" s="181"/>
      <c r="BL3927" s="181"/>
      <c r="BM3927" s="181"/>
      <c r="BN3927" s="181"/>
      <c r="BO3927" s="181"/>
      <c r="BS3927" s="181"/>
    </row>
    <row r="3928" spans="41:71">
      <c r="AO3928" s="38">
        <f t="shared" si="468"/>
        <v>0</v>
      </c>
      <c r="AP3928" s="38">
        <f t="shared" si="469"/>
        <v>0</v>
      </c>
      <c r="AR3928" s="181"/>
      <c r="AS3928" s="181"/>
      <c r="AT3928" s="181"/>
      <c r="AU3928" s="181"/>
      <c r="AY3928" s="181"/>
      <c r="BB3928" s="181"/>
      <c r="BC3928" s="181"/>
      <c r="BD3928" s="181"/>
      <c r="BE3928" s="181"/>
      <c r="BI3928" s="181"/>
      <c r="BL3928" s="181"/>
      <c r="BM3928" s="181"/>
      <c r="BN3928" s="181"/>
      <c r="BO3928" s="181"/>
      <c r="BS3928" s="181"/>
    </row>
    <row r="3929" spans="41:71">
      <c r="AO3929" s="38">
        <f t="shared" si="468"/>
        <v>0</v>
      </c>
      <c r="AP3929" s="38">
        <f t="shared" si="469"/>
        <v>0</v>
      </c>
      <c r="AR3929" s="181"/>
      <c r="AS3929" s="181"/>
      <c r="AT3929" s="181"/>
      <c r="AU3929" s="181"/>
      <c r="AY3929" s="181"/>
      <c r="BB3929" s="181"/>
      <c r="BC3929" s="181"/>
      <c r="BD3929" s="181"/>
      <c r="BE3929" s="181"/>
      <c r="BI3929" s="181"/>
      <c r="BL3929" s="181"/>
      <c r="BM3929" s="181"/>
      <c r="BN3929" s="181"/>
      <c r="BO3929" s="181"/>
      <c r="BS3929" s="181"/>
    </row>
    <row r="3930" spans="41:71">
      <c r="AO3930" s="38">
        <f t="shared" si="468"/>
        <v>0</v>
      </c>
      <c r="AP3930" s="38">
        <f t="shared" si="469"/>
        <v>0</v>
      </c>
      <c r="AR3930" s="181"/>
      <c r="AS3930" s="181"/>
      <c r="AT3930" s="181"/>
      <c r="AU3930" s="181"/>
      <c r="AY3930" s="181"/>
      <c r="BB3930" s="181"/>
      <c r="BC3930" s="181"/>
      <c r="BD3930" s="181"/>
      <c r="BE3930" s="181"/>
      <c r="BI3930" s="181"/>
      <c r="BL3930" s="181"/>
      <c r="BM3930" s="181"/>
      <c r="BN3930" s="181"/>
      <c r="BO3930" s="181"/>
      <c r="BS3930" s="181"/>
    </row>
    <row r="3931" spans="41:71">
      <c r="AO3931" s="38">
        <f t="shared" si="468"/>
        <v>0</v>
      </c>
      <c r="AP3931" s="38">
        <f t="shared" si="469"/>
        <v>0</v>
      </c>
      <c r="AR3931" s="181"/>
      <c r="AS3931" s="181"/>
      <c r="AT3931" s="181"/>
      <c r="AU3931" s="181"/>
      <c r="AY3931" s="181"/>
      <c r="BB3931" s="181"/>
      <c r="BC3931" s="181"/>
      <c r="BD3931" s="181"/>
      <c r="BE3931" s="181"/>
      <c r="BI3931" s="181"/>
      <c r="BL3931" s="181"/>
      <c r="BM3931" s="181"/>
      <c r="BN3931" s="181"/>
      <c r="BO3931" s="181"/>
      <c r="BS3931" s="181"/>
    </row>
    <row r="3932" spans="41:71">
      <c r="AO3932" s="38">
        <f t="shared" si="468"/>
        <v>0</v>
      </c>
      <c r="AP3932" s="38">
        <f t="shared" si="469"/>
        <v>0</v>
      </c>
      <c r="AR3932" s="181"/>
      <c r="AS3932" s="181"/>
      <c r="AT3932" s="181"/>
      <c r="AU3932" s="181"/>
      <c r="AY3932" s="181"/>
      <c r="BB3932" s="181"/>
      <c r="BC3932" s="181"/>
      <c r="BD3932" s="181"/>
      <c r="BE3932" s="181"/>
      <c r="BI3932" s="181"/>
      <c r="BL3932" s="181"/>
      <c r="BM3932" s="181"/>
      <c r="BN3932" s="181"/>
      <c r="BO3932" s="181"/>
      <c r="BS3932" s="181"/>
    </row>
    <row r="3933" spans="41:71">
      <c r="AO3933" s="38">
        <f t="shared" si="468"/>
        <v>0</v>
      </c>
      <c r="AP3933" s="38">
        <f t="shared" si="469"/>
        <v>0</v>
      </c>
      <c r="AR3933" s="181"/>
      <c r="AS3933" s="181"/>
      <c r="AT3933" s="181"/>
      <c r="AU3933" s="181"/>
      <c r="AY3933" s="181"/>
      <c r="BB3933" s="181"/>
      <c r="BC3933" s="181"/>
      <c r="BD3933" s="181"/>
      <c r="BE3933" s="181"/>
      <c r="BI3933" s="181"/>
      <c r="BL3933" s="181"/>
      <c r="BM3933" s="181"/>
      <c r="BN3933" s="181"/>
      <c r="BO3933" s="181"/>
      <c r="BS3933" s="181"/>
    </row>
    <row r="3934" spans="41:71">
      <c r="AO3934" s="38">
        <f t="shared" si="468"/>
        <v>0</v>
      </c>
      <c r="AP3934" s="38">
        <f t="shared" si="469"/>
        <v>0</v>
      </c>
      <c r="AR3934" s="181"/>
      <c r="AS3934" s="181"/>
      <c r="AT3934" s="181"/>
      <c r="AU3934" s="181"/>
      <c r="AY3934" s="181"/>
      <c r="BB3934" s="181"/>
      <c r="BC3934" s="181"/>
      <c r="BD3934" s="181"/>
      <c r="BE3934" s="181"/>
      <c r="BI3934" s="181"/>
      <c r="BL3934" s="181"/>
      <c r="BM3934" s="181"/>
      <c r="BN3934" s="181"/>
      <c r="BO3934" s="181"/>
      <c r="BS3934" s="181"/>
    </row>
    <row r="3935" spans="41:71">
      <c r="AO3935" s="38">
        <f t="shared" si="468"/>
        <v>0</v>
      </c>
      <c r="AP3935" s="38">
        <f t="shared" si="469"/>
        <v>0</v>
      </c>
      <c r="AR3935" s="181"/>
      <c r="AS3935" s="181"/>
      <c r="AT3935" s="181"/>
      <c r="AU3935" s="181"/>
      <c r="AY3935" s="181"/>
      <c r="BB3935" s="181"/>
      <c r="BC3935" s="181"/>
      <c r="BD3935" s="181"/>
      <c r="BE3935" s="181"/>
      <c r="BI3935" s="181"/>
      <c r="BL3935" s="181"/>
      <c r="BM3935" s="181"/>
      <c r="BN3935" s="181"/>
      <c r="BO3935" s="181"/>
      <c r="BS3935" s="181"/>
    </row>
    <row r="3936" spans="41:71">
      <c r="AO3936" s="38">
        <f t="shared" si="468"/>
        <v>0</v>
      </c>
      <c r="AP3936" s="38">
        <f t="shared" si="469"/>
        <v>0</v>
      </c>
      <c r="AR3936" s="181"/>
      <c r="AS3936" s="181"/>
      <c r="AT3936" s="181"/>
      <c r="AU3936" s="181"/>
      <c r="AY3936" s="181"/>
      <c r="BB3936" s="181"/>
      <c r="BC3936" s="181"/>
      <c r="BD3936" s="181"/>
      <c r="BE3936" s="181"/>
      <c r="BI3936" s="181"/>
      <c r="BL3936" s="181"/>
      <c r="BM3936" s="181"/>
      <c r="BN3936" s="181"/>
      <c r="BO3936" s="181"/>
      <c r="BS3936" s="181"/>
    </row>
    <row r="3937" spans="41:71">
      <c r="AO3937" s="38">
        <f t="shared" si="468"/>
        <v>0</v>
      </c>
      <c r="AP3937" s="38">
        <f t="shared" si="469"/>
        <v>0</v>
      </c>
      <c r="AR3937" s="181"/>
      <c r="AS3937" s="181"/>
      <c r="AT3937" s="181"/>
      <c r="AU3937" s="181"/>
      <c r="AY3937" s="181"/>
      <c r="BB3937" s="181"/>
      <c r="BC3937" s="181"/>
      <c r="BD3937" s="181"/>
      <c r="BE3937" s="181"/>
      <c r="BI3937" s="181"/>
      <c r="BL3937" s="181"/>
      <c r="BM3937" s="181"/>
      <c r="BN3937" s="181"/>
      <c r="BO3937" s="181"/>
      <c r="BS3937" s="181"/>
    </row>
    <row r="3938" spans="41:71">
      <c r="AO3938" s="38">
        <f t="shared" si="468"/>
        <v>0</v>
      </c>
      <c r="AP3938" s="38">
        <f t="shared" si="469"/>
        <v>0</v>
      </c>
      <c r="AR3938" s="181"/>
      <c r="AS3938" s="181"/>
      <c r="AT3938" s="181"/>
      <c r="AU3938" s="181"/>
      <c r="AY3938" s="181"/>
      <c r="BB3938" s="181"/>
      <c r="BC3938" s="181"/>
      <c r="BD3938" s="181"/>
      <c r="BE3938" s="181"/>
      <c r="BI3938" s="181"/>
      <c r="BL3938" s="181"/>
      <c r="BM3938" s="181"/>
      <c r="BN3938" s="181"/>
      <c r="BO3938" s="181"/>
      <c r="BS3938" s="181"/>
    </row>
    <row r="3939" spans="41:71">
      <c r="AO3939" s="38">
        <f t="shared" si="468"/>
        <v>0</v>
      </c>
      <c r="AP3939" s="38">
        <f t="shared" si="469"/>
        <v>0</v>
      </c>
      <c r="AR3939" s="181"/>
      <c r="AS3939" s="181"/>
      <c r="AT3939" s="181"/>
      <c r="AU3939" s="181"/>
      <c r="AY3939" s="181"/>
      <c r="BB3939" s="181"/>
      <c r="BC3939" s="181"/>
      <c r="BD3939" s="181"/>
      <c r="BE3939" s="181"/>
      <c r="BI3939" s="181"/>
      <c r="BL3939" s="181"/>
      <c r="BM3939" s="181"/>
      <c r="BN3939" s="181"/>
      <c r="BO3939" s="181"/>
      <c r="BS3939" s="181"/>
    </row>
    <row r="3940" spans="41:71">
      <c r="AO3940" s="38">
        <f t="shared" si="468"/>
        <v>0</v>
      </c>
      <c r="AP3940" s="38">
        <f t="shared" si="469"/>
        <v>0</v>
      </c>
      <c r="AR3940" s="181"/>
      <c r="AS3940" s="181"/>
      <c r="AT3940" s="181"/>
      <c r="AU3940" s="181"/>
      <c r="AY3940" s="181"/>
      <c r="BB3940" s="181"/>
      <c r="BC3940" s="181"/>
      <c r="BD3940" s="181"/>
      <c r="BE3940" s="181"/>
      <c r="BI3940" s="181"/>
      <c r="BL3940" s="181"/>
      <c r="BM3940" s="181"/>
      <c r="BN3940" s="181"/>
      <c r="BO3940" s="181"/>
      <c r="BS3940" s="181"/>
    </row>
    <row r="3941" spans="41:71">
      <c r="AO3941" s="38">
        <f t="shared" si="468"/>
        <v>0</v>
      </c>
      <c r="AP3941" s="38">
        <f t="shared" si="469"/>
        <v>0</v>
      </c>
      <c r="AR3941" s="181"/>
      <c r="AS3941" s="181"/>
      <c r="AT3941" s="181"/>
      <c r="AU3941" s="181"/>
      <c r="AY3941" s="181"/>
      <c r="BB3941" s="181"/>
      <c r="BC3941" s="181"/>
      <c r="BD3941" s="181"/>
      <c r="BE3941" s="181"/>
      <c r="BI3941" s="181"/>
      <c r="BL3941" s="181"/>
      <c r="BM3941" s="181"/>
      <c r="BN3941" s="181"/>
      <c r="BO3941" s="181"/>
      <c r="BS3941" s="181"/>
    </row>
    <row r="3942" spans="41:71">
      <c r="AO3942" s="38">
        <f t="shared" si="468"/>
        <v>0</v>
      </c>
      <c r="AP3942" s="38">
        <f t="shared" si="469"/>
        <v>0</v>
      </c>
      <c r="AR3942" s="181"/>
      <c r="AS3942" s="181"/>
      <c r="AT3942" s="181"/>
      <c r="AU3942" s="181"/>
      <c r="AY3942" s="181"/>
      <c r="BB3942" s="181"/>
      <c r="BC3942" s="181"/>
      <c r="BD3942" s="181"/>
      <c r="BE3942" s="181"/>
      <c r="BI3942" s="181"/>
      <c r="BL3942" s="181"/>
      <c r="BM3942" s="181"/>
      <c r="BN3942" s="181"/>
      <c r="BO3942" s="181"/>
      <c r="BS3942" s="181"/>
    </row>
    <row r="3943" spans="41:71">
      <c r="AO3943" s="38">
        <f t="shared" si="468"/>
        <v>0</v>
      </c>
      <c r="AP3943" s="38">
        <f t="shared" si="469"/>
        <v>0</v>
      </c>
      <c r="AR3943" s="181"/>
      <c r="AS3943" s="181"/>
      <c r="AT3943" s="181"/>
      <c r="AU3943" s="181"/>
      <c r="AY3943" s="181"/>
      <c r="BB3943" s="181"/>
      <c r="BC3943" s="181"/>
      <c r="BD3943" s="181"/>
      <c r="BE3943" s="181"/>
      <c r="BI3943" s="181"/>
      <c r="BL3943" s="181"/>
      <c r="BM3943" s="181"/>
      <c r="BN3943" s="181"/>
      <c r="BO3943" s="181"/>
      <c r="BS3943" s="181"/>
    </row>
    <row r="3944" spans="41:71">
      <c r="AO3944" s="38">
        <f t="shared" si="468"/>
        <v>0</v>
      </c>
      <c r="AP3944" s="38">
        <f t="shared" si="469"/>
        <v>0</v>
      </c>
      <c r="AR3944" s="181"/>
      <c r="AS3944" s="181"/>
      <c r="AT3944" s="181"/>
      <c r="AU3944" s="181"/>
      <c r="AY3944" s="181"/>
      <c r="BB3944" s="181"/>
      <c r="BC3944" s="181"/>
      <c r="BD3944" s="181"/>
      <c r="BE3944" s="181"/>
      <c r="BI3944" s="181"/>
      <c r="BL3944" s="181"/>
      <c r="BM3944" s="181"/>
      <c r="BN3944" s="181"/>
      <c r="BO3944" s="181"/>
      <c r="BS3944" s="181"/>
    </row>
    <row r="3945" spans="41:71">
      <c r="AO3945" s="38">
        <f t="shared" si="468"/>
        <v>0</v>
      </c>
      <c r="AP3945" s="38">
        <f t="shared" si="469"/>
        <v>0</v>
      </c>
      <c r="AR3945" s="181"/>
      <c r="AS3945" s="181"/>
      <c r="AT3945" s="181"/>
      <c r="AU3945" s="181"/>
      <c r="AY3945" s="181"/>
      <c r="BB3945" s="181"/>
      <c r="BC3945" s="181"/>
      <c r="BD3945" s="181"/>
      <c r="BE3945" s="181"/>
      <c r="BI3945" s="181"/>
      <c r="BL3945" s="181"/>
      <c r="BM3945" s="181"/>
      <c r="BN3945" s="181"/>
      <c r="BO3945" s="181"/>
      <c r="BS3945" s="181"/>
    </row>
    <row r="3946" spans="41:71">
      <c r="AO3946" s="38">
        <f t="shared" ref="AO3946:AO4009" si="470">B3947+1-1</f>
        <v>0</v>
      </c>
      <c r="AP3946" s="38">
        <f t="shared" ref="AP3946:AP4009" si="471">A3947</f>
        <v>0</v>
      </c>
      <c r="AR3946" s="181"/>
      <c r="AS3946" s="181"/>
      <c r="AT3946" s="181"/>
      <c r="AU3946" s="181"/>
      <c r="AY3946" s="181"/>
      <c r="BB3946" s="181"/>
      <c r="BC3946" s="181"/>
      <c r="BD3946" s="181"/>
      <c r="BE3946" s="181"/>
      <c r="BI3946" s="181"/>
      <c r="BL3946" s="181"/>
      <c r="BM3946" s="181"/>
      <c r="BN3946" s="181"/>
      <c r="BO3946" s="181"/>
      <c r="BS3946" s="181"/>
    </row>
    <row r="3947" spans="41:71">
      <c r="AO3947" s="38">
        <f t="shared" si="470"/>
        <v>0</v>
      </c>
      <c r="AP3947" s="38">
        <f t="shared" si="471"/>
        <v>0</v>
      </c>
      <c r="AR3947" s="181"/>
      <c r="AS3947" s="181"/>
      <c r="AT3947" s="181"/>
      <c r="AU3947" s="181"/>
      <c r="AY3947" s="181"/>
      <c r="BB3947" s="181"/>
      <c r="BC3947" s="181"/>
      <c r="BD3947" s="181"/>
      <c r="BE3947" s="181"/>
      <c r="BI3947" s="181"/>
      <c r="BL3947" s="181"/>
      <c r="BM3947" s="181"/>
      <c r="BN3947" s="181"/>
      <c r="BO3947" s="181"/>
      <c r="BS3947" s="181"/>
    </row>
    <row r="3948" spans="41:71">
      <c r="AO3948" s="38">
        <f t="shared" si="470"/>
        <v>0</v>
      </c>
      <c r="AP3948" s="38">
        <f t="shared" si="471"/>
        <v>0</v>
      </c>
      <c r="AR3948" s="181"/>
      <c r="AS3948" s="181"/>
      <c r="AT3948" s="181"/>
      <c r="AU3948" s="181"/>
      <c r="AY3948" s="181"/>
      <c r="BB3948" s="181"/>
      <c r="BC3948" s="181"/>
      <c r="BD3948" s="181"/>
      <c r="BE3948" s="181"/>
      <c r="BI3948" s="181"/>
      <c r="BL3948" s="181"/>
      <c r="BM3948" s="181"/>
      <c r="BN3948" s="181"/>
      <c r="BO3948" s="181"/>
      <c r="BS3948" s="181"/>
    </row>
    <row r="3949" spans="41:71">
      <c r="AO3949" s="38">
        <f t="shared" si="470"/>
        <v>0</v>
      </c>
      <c r="AP3949" s="38">
        <f t="shared" si="471"/>
        <v>0</v>
      </c>
      <c r="AR3949" s="181"/>
      <c r="AS3949" s="181"/>
      <c r="AT3949" s="181"/>
      <c r="AU3949" s="181"/>
      <c r="AY3949" s="181"/>
      <c r="BB3949" s="181"/>
      <c r="BC3949" s="181"/>
      <c r="BD3949" s="181"/>
      <c r="BE3949" s="181"/>
      <c r="BI3949" s="181"/>
      <c r="BL3949" s="181"/>
      <c r="BM3949" s="181"/>
      <c r="BN3949" s="181"/>
      <c r="BO3949" s="181"/>
      <c r="BS3949" s="181"/>
    </row>
    <row r="3950" spans="41:71">
      <c r="AO3950" s="38">
        <f t="shared" si="470"/>
        <v>0</v>
      </c>
      <c r="AP3950" s="38">
        <f t="shared" si="471"/>
        <v>0</v>
      </c>
      <c r="AR3950" s="181"/>
      <c r="AS3950" s="181"/>
      <c r="AT3950" s="181"/>
      <c r="AU3950" s="181"/>
      <c r="AY3950" s="181"/>
      <c r="BB3950" s="181"/>
      <c r="BC3950" s="181"/>
      <c r="BD3950" s="181"/>
      <c r="BE3950" s="181"/>
      <c r="BI3950" s="181"/>
      <c r="BL3950" s="181"/>
      <c r="BM3950" s="181"/>
      <c r="BN3950" s="181"/>
      <c r="BO3950" s="181"/>
      <c r="BS3950" s="181"/>
    </row>
    <row r="3951" spans="41:71">
      <c r="AO3951" s="38">
        <f t="shared" si="470"/>
        <v>0</v>
      </c>
      <c r="AP3951" s="38">
        <f t="shared" si="471"/>
        <v>0</v>
      </c>
      <c r="AR3951" s="181"/>
      <c r="AS3951" s="181"/>
      <c r="AT3951" s="181"/>
      <c r="AU3951" s="181"/>
      <c r="AY3951" s="181"/>
      <c r="BB3951" s="181"/>
      <c r="BC3951" s="181"/>
      <c r="BD3951" s="181"/>
      <c r="BE3951" s="181"/>
      <c r="BI3951" s="181"/>
      <c r="BL3951" s="181"/>
      <c r="BM3951" s="181"/>
      <c r="BN3951" s="181"/>
      <c r="BO3951" s="181"/>
      <c r="BS3951" s="181"/>
    </row>
    <row r="3952" spans="41:71">
      <c r="AO3952" s="38">
        <f t="shared" si="470"/>
        <v>0</v>
      </c>
      <c r="AP3952" s="38">
        <f t="shared" si="471"/>
        <v>0</v>
      </c>
      <c r="AR3952" s="181"/>
      <c r="AS3952" s="181"/>
      <c r="AT3952" s="181"/>
      <c r="AU3952" s="181"/>
      <c r="AY3952" s="181"/>
      <c r="BB3952" s="181"/>
      <c r="BC3952" s="181"/>
      <c r="BD3952" s="181"/>
      <c r="BE3952" s="181"/>
      <c r="BI3952" s="181"/>
      <c r="BL3952" s="181"/>
      <c r="BM3952" s="181"/>
      <c r="BN3952" s="181"/>
      <c r="BO3952" s="181"/>
      <c r="BS3952" s="181"/>
    </row>
    <row r="3953" spans="41:71">
      <c r="AO3953" s="38">
        <f t="shared" si="470"/>
        <v>0</v>
      </c>
      <c r="AP3953" s="38">
        <f t="shared" si="471"/>
        <v>0</v>
      </c>
      <c r="AR3953" s="181"/>
      <c r="AS3953" s="181"/>
      <c r="AT3953" s="181"/>
      <c r="AU3953" s="181"/>
      <c r="AY3953" s="181"/>
      <c r="BB3953" s="181"/>
      <c r="BC3953" s="181"/>
      <c r="BD3953" s="181"/>
      <c r="BE3953" s="181"/>
      <c r="BI3953" s="181"/>
      <c r="BL3953" s="181"/>
      <c r="BM3953" s="181"/>
      <c r="BN3953" s="181"/>
      <c r="BO3953" s="181"/>
      <c r="BS3953" s="181"/>
    </row>
    <row r="3954" spans="41:71">
      <c r="AO3954" s="38">
        <f t="shared" si="470"/>
        <v>0</v>
      </c>
      <c r="AP3954" s="38">
        <f t="shared" si="471"/>
        <v>0</v>
      </c>
      <c r="AR3954" s="181"/>
      <c r="AS3954" s="181"/>
      <c r="AT3954" s="181"/>
      <c r="AU3954" s="181"/>
      <c r="AY3954" s="181"/>
      <c r="BB3954" s="181"/>
      <c r="BC3954" s="181"/>
      <c r="BD3954" s="181"/>
      <c r="BE3954" s="181"/>
      <c r="BI3954" s="181"/>
      <c r="BL3954" s="181"/>
      <c r="BM3954" s="181"/>
      <c r="BN3954" s="181"/>
      <c r="BO3954" s="181"/>
      <c r="BS3954" s="181"/>
    </row>
    <row r="3955" spans="41:71">
      <c r="AO3955" s="38">
        <f t="shared" si="470"/>
        <v>0</v>
      </c>
      <c r="AP3955" s="38">
        <f t="shared" si="471"/>
        <v>0</v>
      </c>
      <c r="AR3955" s="181"/>
      <c r="AS3955" s="181"/>
      <c r="AT3955" s="181"/>
      <c r="AU3955" s="181"/>
      <c r="AY3955" s="181"/>
      <c r="BB3955" s="181"/>
      <c r="BC3955" s="181"/>
      <c r="BD3955" s="181"/>
      <c r="BE3955" s="181"/>
      <c r="BI3955" s="181"/>
      <c r="BL3955" s="181"/>
      <c r="BM3955" s="181"/>
      <c r="BN3955" s="181"/>
      <c r="BO3955" s="181"/>
      <c r="BS3955" s="181"/>
    </row>
    <row r="3956" spans="41:71">
      <c r="AO3956" s="38">
        <f t="shared" si="470"/>
        <v>0</v>
      </c>
      <c r="AP3956" s="38">
        <f t="shared" si="471"/>
        <v>0</v>
      </c>
      <c r="AR3956" s="181"/>
      <c r="AS3956" s="181"/>
      <c r="AT3956" s="181"/>
      <c r="AU3956" s="181"/>
      <c r="AY3956" s="181"/>
      <c r="BB3956" s="181"/>
      <c r="BC3956" s="181"/>
      <c r="BD3956" s="181"/>
      <c r="BE3956" s="181"/>
      <c r="BI3956" s="181"/>
      <c r="BL3956" s="181"/>
      <c r="BM3956" s="181"/>
      <c r="BN3956" s="181"/>
      <c r="BO3956" s="181"/>
      <c r="BS3956" s="181"/>
    </row>
    <row r="3957" spans="41:71">
      <c r="AO3957" s="38">
        <f t="shared" si="470"/>
        <v>0</v>
      </c>
      <c r="AP3957" s="38">
        <f t="shared" si="471"/>
        <v>0</v>
      </c>
      <c r="AR3957" s="181"/>
      <c r="AS3957" s="181"/>
      <c r="AT3957" s="181"/>
      <c r="AU3957" s="181"/>
      <c r="AY3957" s="181"/>
      <c r="BB3957" s="181"/>
      <c r="BC3957" s="181"/>
      <c r="BD3957" s="181"/>
      <c r="BE3957" s="181"/>
      <c r="BI3957" s="181"/>
      <c r="BL3957" s="181"/>
      <c r="BM3957" s="181"/>
      <c r="BN3957" s="181"/>
      <c r="BO3957" s="181"/>
      <c r="BS3957" s="181"/>
    </row>
    <row r="3958" spans="41:71">
      <c r="AO3958" s="38">
        <f t="shared" si="470"/>
        <v>0</v>
      </c>
      <c r="AP3958" s="38">
        <f t="shared" si="471"/>
        <v>0</v>
      </c>
      <c r="AR3958" s="181"/>
      <c r="AS3958" s="181"/>
      <c r="AT3958" s="181"/>
      <c r="AU3958" s="181"/>
      <c r="AY3958" s="181"/>
      <c r="BB3958" s="181"/>
      <c r="BC3958" s="181"/>
      <c r="BD3958" s="181"/>
      <c r="BE3958" s="181"/>
      <c r="BI3958" s="181"/>
      <c r="BL3958" s="181"/>
      <c r="BM3958" s="181"/>
      <c r="BN3958" s="181"/>
      <c r="BO3958" s="181"/>
      <c r="BS3958" s="181"/>
    </row>
    <row r="3959" spans="41:71">
      <c r="AO3959" s="38">
        <f t="shared" si="470"/>
        <v>0</v>
      </c>
      <c r="AP3959" s="38">
        <f t="shared" si="471"/>
        <v>0</v>
      </c>
      <c r="AR3959" s="181"/>
      <c r="AS3959" s="181"/>
      <c r="AT3959" s="181"/>
      <c r="AU3959" s="181"/>
      <c r="AY3959" s="181"/>
      <c r="BB3959" s="181"/>
      <c r="BC3959" s="181"/>
      <c r="BD3959" s="181"/>
      <c r="BE3959" s="181"/>
      <c r="BI3959" s="181"/>
      <c r="BL3959" s="181"/>
      <c r="BM3959" s="181"/>
      <c r="BN3959" s="181"/>
      <c r="BO3959" s="181"/>
      <c r="BS3959" s="181"/>
    </row>
    <row r="3960" spans="41:71">
      <c r="AO3960" s="38">
        <f t="shared" si="470"/>
        <v>0</v>
      </c>
      <c r="AP3960" s="38">
        <f t="shared" si="471"/>
        <v>0</v>
      </c>
      <c r="AR3960" s="181"/>
      <c r="AS3960" s="181"/>
      <c r="AT3960" s="181"/>
      <c r="AU3960" s="181"/>
      <c r="AY3960" s="181"/>
      <c r="BB3960" s="181"/>
      <c r="BC3960" s="181"/>
      <c r="BD3960" s="181"/>
      <c r="BE3960" s="181"/>
      <c r="BI3960" s="181"/>
      <c r="BL3960" s="181"/>
      <c r="BM3960" s="181"/>
      <c r="BN3960" s="181"/>
      <c r="BO3960" s="181"/>
      <c r="BS3960" s="181"/>
    </row>
    <row r="3961" spans="41:71">
      <c r="AO3961" s="38">
        <f t="shared" si="470"/>
        <v>0</v>
      </c>
      <c r="AP3961" s="38">
        <f t="shared" si="471"/>
        <v>0</v>
      </c>
      <c r="AR3961" s="181"/>
      <c r="AS3961" s="181"/>
      <c r="AT3961" s="181"/>
      <c r="AU3961" s="181"/>
      <c r="AY3961" s="181"/>
      <c r="BB3961" s="181"/>
      <c r="BC3961" s="181"/>
      <c r="BD3961" s="181"/>
      <c r="BE3961" s="181"/>
      <c r="BI3961" s="181"/>
      <c r="BL3961" s="181"/>
      <c r="BM3961" s="181"/>
      <c r="BN3961" s="181"/>
      <c r="BO3961" s="181"/>
      <c r="BS3961" s="181"/>
    </row>
    <row r="3962" spans="41:71">
      <c r="AO3962" s="38">
        <f t="shared" si="470"/>
        <v>0</v>
      </c>
      <c r="AP3962" s="38">
        <f t="shared" si="471"/>
        <v>0</v>
      </c>
      <c r="AR3962" s="181"/>
      <c r="AS3962" s="181"/>
      <c r="AT3962" s="181"/>
      <c r="AU3962" s="181"/>
      <c r="AY3962" s="181"/>
      <c r="BB3962" s="181"/>
      <c r="BC3962" s="181"/>
      <c r="BD3962" s="181"/>
      <c r="BE3962" s="181"/>
      <c r="BI3962" s="181"/>
      <c r="BL3962" s="181"/>
      <c r="BM3962" s="181"/>
      <c r="BN3962" s="181"/>
      <c r="BO3962" s="181"/>
      <c r="BS3962" s="181"/>
    </row>
    <row r="3963" spans="41:71">
      <c r="AO3963" s="38">
        <f t="shared" si="470"/>
        <v>0</v>
      </c>
      <c r="AP3963" s="38">
        <f t="shared" si="471"/>
        <v>0</v>
      </c>
      <c r="AR3963" s="181"/>
      <c r="AS3963" s="181"/>
      <c r="AT3963" s="181"/>
      <c r="AU3963" s="181"/>
      <c r="AY3963" s="181"/>
      <c r="BB3963" s="181"/>
      <c r="BC3963" s="181"/>
      <c r="BD3963" s="181"/>
      <c r="BE3963" s="181"/>
      <c r="BI3963" s="181"/>
      <c r="BL3963" s="181"/>
      <c r="BM3963" s="181"/>
      <c r="BN3963" s="181"/>
      <c r="BO3963" s="181"/>
      <c r="BS3963" s="181"/>
    </row>
    <row r="3964" spans="41:71">
      <c r="AO3964" s="38">
        <f t="shared" si="470"/>
        <v>0</v>
      </c>
      <c r="AP3964" s="38">
        <f t="shared" si="471"/>
        <v>0</v>
      </c>
      <c r="AR3964" s="181"/>
      <c r="AS3964" s="181"/>
      <c r="AT3964" s="181"/>
      <c r="AU3964" s="181"/>
      <c r="AY3964" s="181"/>
      <c r="BB3964" s="181"/>
      <c r="BC3964" s="181"/>
      <c r="BD3964" s="181"/>
      <c r="BE3964" s="181"/>
      <c r="BI3964" s="181"/>
      <c r="BL3964" s="181"/>
      <c r="BM3964" s="181"/>
      <c r="BN3964" s="181"/>
      <c r="BO3964" s="181"/>
      <c r="BS3964" s="181"/>
    </row>
    <row r="3965" spans="41:71">
      <c r="AO3965" s="38">
        <f t="shared" si="470"/>
        <v>0</v>
      </c>
      <c r="AP3965" s="38">
        <f t="shared" si="471"/>
        <v>0</v>
      </c>
      <c r="AR3965" s="181"/>
      <c r="AS3965" s="181"/>
      <c r="AT3965" s="181"/>
      <c r="AU3965" s="181"/>
      <c r="AY3965" s="181"/>
      <c r="BB3965" s="181"/>
      <c r="BC3965" s="181"/>
      <c r="BD3965" s="181"/>
      <c r="BE3965" s="181"/>
      <c r="BI3965" s="181"/>
      <c r="BL3965" s="181"/>
      <c r="BM3965" s="181"/>
      <c r="BN3965" s="181"/>
      <c r="BO3965" s="181"/>
      <c r="BS3965" s="181"/>
    </row>
    <row r="3966" spans="41:71">
      <c r="AO3966" s="38">
        <f t="shared" si="470"/>
        <v>0</v>
      </c>
      <c r="AP3966" s="38">
        <f t="shared" si="471"/>
        <v>0</v>
      </c>
      <c r="AR3966" s="181"/>
      <c r="AS3966" s="181"/>
      <c r="AT3966" s="181"/>
      <c r="AU3966" s="181"/>
      <c r="AY3966" s="181"/>
      <c r="BB3966" s="181"/>
      <c r="BC3966" s="181"/>
      <c r="BD3966" s="181"/>
      <c r="BE3966" s="181"/>
      <c r="BI3966" s="181"/>
      <c r="BL3966" s="181"/>
      <c r="BM3966" s="181"/>
      <c r="BN3966" s="181"/>
      <c r="BO3966" s="181"/>
      <c r="BS3966" s="181"/>
    </row>
    <row r="3967" spans="41:71">
      <c r="AO3967" s="38">
        <f t="shared" si="470"/>
        <v>0</v>
      </c>
      <c r="AP3967" s="38">
        <f t="shared" si="471"/>
        <v>0</v>
      </c>
      <c r="AR3967" s="181"/>
      <c r="AS3967" s="181"/>
      <c r="AT3967" s="181"/>
      <c r="AU3967" s="181"/>
      <c r="AY3967" s="181"/>
      <c r="BB3967" s="181"/>
      <c r="BC3967" s="181"/>
      <c r="BD3967" s="181"/>
      <c r="BE3967" s="181"/>
      <c r="BI3967" s="181"/>
      <c r="BL3967" s="181"/>
      <c r="BM3967" s="181"/>
      <c r="BN3967" s="181"/>
      <c r="BO3967" s="181"/>
      <c r="BS3967" s="181"/>
    </row>
    <row r="3968" spans="41:71">
      <c r="AO3968" s="38">
        <f t="shared" si="470"/>
        <v>0</v>
      </c>
      <c r="AP3968" s="38">
        <f t="shared" si="471"/>
        <v>0</v>
      </c>
      <c r="AR3968" s="181"/>
      <c r="AS3968" s="181"/>
      <c r="AT3968" s="181"/>
      <c r="AU3968" s="181"/>
      <c r="AY3968" s="181"/>
      <c r="BB3968" s="181"/>
      <c r="BC3968" s="181"/>
      <c r="BD3968" s="181"/>
      <c r="BE3968" s="181"/>
      <c r="BI3968" s="181"/>
      <c r="BL3968" s="181"/>
      <c r="BM3968" s="181"/>
      <c r="BN3968" s="181"/>
      <c r="BO3968" s="181"/>
      <c r="BS3968" s="181"/>
    </row>
    <row r="3969" spans="41:71">
      <c r="AO3969" s="38">
        <f t="shared" si="470"/>
        <v>0</v>
      </c>
      <c r="AP3969" s="38">
        <f t="shared" si="471"/>
        <v>0</v>
      </c>
      <c r="AR3969" s="181"/>
      <c r="AS3969" s="181"/>
      <c r="AT3969" s="181"/>
      <c r="AU3969" s="181"/>
      <c r="AY3969" s="181"/>
      <c r="BB3969" s="181"/>
      <c r="BC3969" s="181"/>
      <c r="BD3969" s="181"/>
      <c r="BE3969" s="181"/>
      <c r="BI3969" s="181"/>
      <c r="BL3969" s="181"/>
      <c r="BM3969" s="181"/>
      <c r="BN3969" s="181"/>
      <c r="BO3969" s="181"/>
      <c r="BS3969" s="181"/>
    </row>
    <row r="3970" spans="41:71">
      <c r="AO3970" s="38">
        <f t="shared" si="470"/>
        <v>0</v>
      </c>
      <c r="AP3970" s="38">
        <f t="shared" si="471"/>
        <v>0</v>
      </c>
      <c r="AR3970" s="181"/>
      <c r="AS3970" s="181"/>
      <c r="AT3970" s="181"/>
      <c r="AU3970" s="181"/>
      <c r="AY3970" s="181"/>
      <c r="BB3970" s="181"/>
      <c r="BC3970" s="181"/>
      <c r="BD3970" s="181"/>
      <c r="BE3970" s="181"/>
      <c r="BI3970" s="181"/>
      <c r="BL3970" s="181"/>
      <c r="BM3970" s="181"/>
      <c r="BN3970" s="181"/>
      <c r="BO3970" s="181"/>
      <c r="BS3970" s="181"/>
    </row>
    <row r="3971" spans="41:71">
      <c r="AO3971" s="38">
        <f t="shared" si="470"/>
        <v>0</v>
      </c>
      <c r="AP3971" s="38">
        <f t="shared" si="471"/>
        <v>0</v>
      </c>
      <c r="AR3971" s="181"/>
      <c r="AS3971" s="181"/>
      <c r="AT3971" s="181"/>
      <c r="AU3971" s="181"/>
      <c r="AY3971" s="181"/>
      <c r="BB3971" s="181"/>
      <c r="BC3971" s="181"/>
      <c r="BD3971" s="181"/>
      <c r="BE3971" s="181"/>
      <c r="BI3971" s="181"/>
      <c r="BL3971" s="181"/>
      <c r="BM3971" s="181"/>
      <c r="BN3971" s="181"/>
      <c r="BO3971" s="181"/>
      <c r="BS3971" s="181"/>
    </row>
    <row r="3972" spans="41:71">
      <c r="AO3972" s="38">
        <f t="shared" si="470"/>
        <v>0</v>
      </c>
      <c r="AP3972" s="38">
        <f t="shared" si="471"/>
        <v>0</v>
      </c>
      <c r="AR3972" s="181"/>
      <c r="AS3972" s="181"/>
      <c r="AT3972" s="181"/>
      <c r="AU3972" s="181"/>
      <c r="AY3972" s="181"/>
      <c r="BB3972" s="181"/>
      <c r="BC3972" s="181"/>
      <c r="BD3972" s="181"/>
      <c r="BE3972" s="181"/>
      <c r="BI3972" s="181"/>
      <c r="BL3972" s="181"/>
      <c r="BM3972" s="181"/>
      <c r="BN3972" s="181"/>
      <c r="BO3972" s="181"/>
      <c r="BS3972" s="181"/>
    </row>
    <row r="3973" spans="41:71">
      <c r="AO3973" s="38">
        <f t="shared" si="470"/>
        <v>0</v>
      </c>
      <c r="AP3973" s="38">
        <f t="shared" si="471"/>
        <v>0</v>
      </c>
      <c r="AR3973" s="181"/>
      <c r="AS3973" s="181"/>
      <c r="AT3973" s="181"/>
      <c r="AU3973" s="181"/>
      <c r="AY3973" s="181"/>
      <c r="BB3973" s="181"/>
      <c r="BC3973" s="181"/>
      <c r="BD3973" s="181"/>
      <c r="BE3973" s="181"/>
      <c r="BI3973" s="181"/>
      <c r="BL3973" s="181"/>
      <c r="BM3973" s="181"/>
      <c r="BN3973" s="181"/>
      <c r="BO3973" s="181"/>
      <c r="BS3973" s="181"/>
    </row>
    <row r="3974" spans="41:71">
      <c r="AO3974" s="38">
        <f t="shared" si="470"/>
        <v>0</v>
      </c>
      <c r="AP3974" s="38">
        <f t="shared" si="471"/>
        <v>0</v>
      </c>
      <c r="AR3974" s="181"/>
      <c r="AS3974" s="181"/>
      <c r="AT3974" s="181"/>
      <c r="AU3974" s="181"/>
      <c r="AY3974" s="181"/>
      <c r="BB3974" s="181"/>
      <c r="BC3974" s="181"/>
      <c r="BD3974" s="181"/>
      <c r="BE3974" s="181"/>
      <c r="BI3974" s="181"/>
      <c r="BL3974" s="181"/>
      <c r="BM3974" s="181"/>
      <c r="BN3974" s="181"/>
      <c r="BO3974" s="181"/>
      <c r="BS3974" s="181"/>
    </row>
    <row r="3975" spans="41:71">
      <c r="AO3975" s="38">
        <f t="shared" si="470"/>
        <v>0</v>
      </c>
      <c r="AP3975" s="38">
        <f t="shared" si="471"/>
        <v>0</v>
      </c>
      <c r="AR3975" s="181"/>
      <c r="AS3975" s="181"/>
      <c r="AT3975" s="181"/>
      <c r="AU3975" s="181"/>
      <c r="AY3975" s="181"/>
      <c r="BB3975" s="181"/>
      <c r="BC3975" s="181"/>
      <c r="BD3975" s="181"/>
      <c r="BE3975" s="181"/>
      <c r="BI3975" s="181"/>
      <c r="BL3975" s="181"/>
      <c r="BM3975" s="181"/>
      <c r="BN3975" s="181"/>
      <c r="BO3975" s="181"/>
      <c r="BS3975" s="181"/>
    </row>
    <row r="3976" spans="41:71">
      <c r="AO3976" s="38">
        <f t="shared" si="470"/>
        <v>0</v>
      </c>
      <c r="AP3976" s="38">
        <f t="shared" si="471"/>
        <v>0</v>
      </c>
      <c r="AR3976" s="181"/>
      <c r="AS3976" s="181"/>
      <c r="AT3976" s="181"/>
      <c r="AU3976" s="181"/>
      <c r="AY3976" s="181"/>
      <c r="BB3976" s="181"/>
      <c r="BC3976" s="181"/>
      <c r="BD3976" s="181"/>
      <c r="BE3976" s="181"/>
      <c r="BI3976" s="181"/>
      <c r="BL3976" s="181"/>
      <c r="BM3976" s="181"/>
      <c r="BN3976" s="181"/>
      <c r="BO3976" s="181"/>
      <c r="BS3976" s="181"/>
    </row>
    <row r="3977" spans="41:71">
      <c r="AO3977" s="38">
        <f t="shared" si="470"/>
        <v>0</v>
      </c>
      <c r="AP3977" s="38">
        <f t="shared" si="471"/>
        <v>0</v>
      </c>
      <c r="AR3977" s="181"/>
      <c r="AS3977" s="181"/>
      <c r="AT3977" s="181"/>
      <c r="AU3977" s="181"/>
      <c r="AY3977" s="181"/>
      <c r="BB3977" s="181"/>
      <c r="BC3977" s="181"/>
      <c r="BD3977" s="181"/>
      <c r="BE3977" s="181"/>
      <c r="BI3977" s="181"/>
      <c r="BL3977" s="181"/>
      <c r="BM3977" s="181"/>
      <c r="BN3977" s="181"/>
      <c r="BO3977" s="181"/>
      <c r="BS3977" s="181"/>
    </row>
    <row r="3978" spans="41:71">
      <c r="AO3978" s="38">
        <f t="shared" si="470"/>
        <v>0</v>
      </c>
      <c r="AP3978" s="38">
        <f t="shared" si="471"/>
        <v>0</v>
      </c>
      <c r="AR3978" s="181"/>
      <c r="AS3978" s="181"/>
      <c r="AT3978" s="181"/>
      <c r="AU3978" s="181"/>
      <c r="AY3978" s="181"/>
      <c r="BB3978" s="181"/>
      <c r="BC3978" s="181"/>
      <c r="BD3978" s="181"/>
      <c r="BE3978" s="181"/>
      <c r="BI3978" s="181"/>
      <c r="BL3978" s="181"/>
      <c r="BM3978" s="181"/>
      <c r="BN3978" s="181"/>
      <c r="BO3978" s="181"/>
      <c r="BS3978" s="181"/>
    </row>
    <row r="3979" spans="41:71">
      <c r="AO3979" s="38">
        <f t="shared" si="470"/>
        <v>0</v>
      </c>
      <c r="AP3979" s="38">
        <f t="shared" si="471"/>
        <v>0</v>
      </c>
      <c r="AR3979" s="181"/>
      <c r="AS3979" s="181"/>
      <c r="AT3979" s="181"/>
      <c r="AU3979" s="181"/>
      <c r="AY3979" s="181"/>
      <c r="BB3979" s="181"/>
      <c r="BC3979" s="181"/>
      <c r="BD3979" s="181"/>
      <c r="BE3979" s="181"/>
      <c r="BI3979" s="181"/>
      <c r="BL3979" s="181"/>
      <c r="BM3979" s="181"/>
      <c r="BN3979" s="181"/>
      <c r="BO3979" s="181"/>
      <c r="BS3979" s="181"/>
    </row>
    <row r="3980" spans="41:71">
      <c r="AO3980" s="38">
        <f t="shared" si="470"/>
        <v>0</v>
      </c>
      <c r="AP3980" s="38">
        <f t="shared" si="471"/>
        <v>0</v>
      </c>
      <c r="AR3980" s="181"/>
      <c r="AS3980" s="181"/>
      <c r="AT3980" s="181"/>
      <c r="AU3980" s="181"/>
      <c r="AY3980" s="181"/>
      <c r="BB3980" s="181"/>
      <c r="BC3980" s="181"/>
      <c r="BD3980" s="181"/>
      <c r="BE3980" s="181"/>
      <c r="BI3980" s="181"/>
      <c r="BL3980" s="181"/>
      <c r="BM3980" s="181"/>
      <c r="BN3980" s="181"/>
      <c r="BO3980" s="181"/>
      <c r="BS3980" s="181"/>
    </row>
    <row r="3981" spans="41:71">
      <c r="AO3981" s="38">
        <f t="shared" si="470"/>
        <v>0</v>
      </c>
      <c r="AP3981" s="38">
        <f t="shared" si="471"/>
        <v>0</v>
      </c>
      <c r="AR3981" s="181"/>
      <c r="AS3981" s="181"/>
      <c r="AT3981" s="181"/>
      <c r="AU3981" s="181"/>
      <c r="AY3981" s="181"/>
      <c r="BB3981" s="181"/>
      <c r="BC3981" s="181"/>
      <c r="BD3981" s="181"/>
      <c r="BE3981" s="181"/>
      <c r="BI3981" s="181"/>
      <c r="BL3981" s="181"/>
      <c r="BM3981" s="181"/>
      <c r="BN3981" s="181"/>
      <c r="BO3981" s="181"/>
      <c r="BS3981" s="181"/>
    </row>
    <row r="3982" spans="41:71">
      <c r="AO3982" s="38">
        <f t="shared" si="470"/>
        <v>0</v>
      </c>
      <c r="AP3982" s="38">
        <f t="shared" si="471"/>
        <v>0</v>
      </c>
      <c r="AR3982" s="181"/>
      <c r="AS3982" s="181"/>
      <c r="AT3982" s="181"/>
      <c r="AU3982" s="181"/>
      <c r="AY3982" s="181"/>
      <c r="BB3982" s="181"/>
      <c r="BC3982" s="181"/>
      <c r="BD3982" s="181"/>
      <c r="BE3982" s="181"/>
      <c r="BI3982" s="181"/>
      <c r="BL3982" s="181"/>
      <c r="BM3982" s="181"/>
      <c r="BN3982" s="181"/>
      <c r="BO3982" s="181"/>
      <c r="BS3982" s="181"/>
    </row>
    <row r="3983" spans="41:71">
      <c r="AO3983" s="38">
        <f t="shared" si="470"/>
        <v>0</v>
      </c>
      <c r="AP3983" s="38">
        <f t="shared" si="471"/>
        <v>0</v>
      </c>
      <c r="AR3983" s="181"/>
      <c r="AS3983" s="181"/>
      <c r="AT3983" s="181"/>
      <c r="AU3983" s="181"/>
      <c r="AY3983" s="181"/>
      <c r="BB3983" s="181"/>
      <c r="BC3983" s="181"/>
      <c r="BD3983" s="181"/>
      <c r="BE3983" s="181"/>
      <c r="BI3983" s="181"/>
      <c r="BL3983" s="181"/>
      <c r="BM3983" s="181"/>
      <c r="BN3983" s="181"/>
      <c r="BO3983" s="181"/>
      <c r="BS3983" s="181"/>
    </row>
    <row r="3984" spans="41:71">
      <c r="AO3984" s="38">
        <f t="shared" si="470"/>
        <v>0</v>
      </c>
      <c r="AP3984" s="38">
        <f t="shared" si="471"/>
        <v>0</v>
      </c>
      <c r="AR3984" s="181"/>
      <c r="AS3984" s="181"/>
      <c r="AT3984" s="181"/>
      <c r="AU3984" s="181"/>
      <c r="AY3984" s="181"/>
      <c r="BB3984" s="181"/>
      <c r="BC3984" s="181"/>
      <c r="BD3984" s="181"/>
      <c r="BE3984" s="181"/>
      <c r="BI3984" s="181"/>
      <c r="BL3984" s="181"/>
      <c r="BM3984" s="181"/>
      <c r="BN3984" s="181"/>
      <c r="BO3984" s="181"/>
      <c r="BS3984" s="181"/>
    </row>
    <row r="3985" spans="41:71">
      <c r="AO3985" s="38">
        <f t="shared" si="470"/>
        <v>0</v>
      </c>
      <c r="AP3985" s="38">
        <f t="shared" si="471"/>
        <v>0</v>
      </c>
      <c r="AR3985" s="181"/>
      <c r="AS3985" s="181"/>
      <c r="AT3985" s="181"/>
      <c r="AU3985" s="181"/>
      <c r="AY3985" s="181"/>
      <c r="BB3985" s="181"/>
      <c r="BC3985" s="181"/>
      <c r="BD3985" s="181"/>
      <c r="BE3985" s="181"/>
      <c r="BI3985" s="181"/>
      <c r="BL3985" s="181"/>
      <c r="BM3985" s="181"/>
      <c r="BN3985" s="181"/>
      <c r="BO3985" s="181"/>
      <c r="BS3985" s="181"/>
    </row>
    <row r="3986" spans="41:71">
      <c r="AO3986" s="38">
        <f t="shared" si="470"/>
        <v>0</v>
      </c>
      <c r="AP3986" s="38">
        <f t="shared" si="471"/>
        <v>0</v>
      </c>
      <c r="AR3986" s="181"/>
      <c r="AS3986" s="181"/>
      <c r="AT3986" s="181"/>
      <c r="AU3986" s="181"/>
      <c r="AY3986" s="181"/>
      <c r="BB3986" s="181"/>
      <c r="BC3986" s="181"/>
      <c r="BD3986" s="181"/>
      <c r="BE3986" s="181"/>
      <c r="BI3986" s="181"/>
      <c r="BL3986" s="181"/>
      <c r="BM3986" s="181"/>
      <c r="BN3986" s="181"/>
      <c r="BO3986" s="181"/>
      <c r="BS3986" s="181"/>
    </row>
    <row r="3987" spans="41:71">
      <c r="AO3987" s="38">
        <f t="shared" si="470"/>
        <v>0</v>
      </c>
      <c r="AP3987" s="38">
        <f t="shared" si="471"/>
        <v>0</v>
      </c>
      <c r="AR3987" s="181"/>
      <c r="AS3987" s="181"/>
      <c r="AT3987" s="181"/>
      <c r="AU3987" s="181"/>
      <c r="AY3987" s="181"/>
      <c r="BB3987" s="181"/>
      <c r="BC3987" s="181"/>
      <c r="BD3987" s="181"/>
      <c r="BE3987" s="181"/>
      <c r="BI3987" s="181"/>
      <c r="BL3987" s="181"/>
      <c r="BM3987" s="181"/>
      <c r="BN3987" s="181"/>
      <c r="BO3987" s="181"/>
      <c r="BS3987" s="181"/>
    </row>
    <row r="3988" spans="41:71">
      <c r="AO3988" s="38">
        <f t="shared" si="470"/>
        <v>0</v>
      </c>
      <c r="AP3988" s="38">
        <f t="shared" si="471"/>
        <v>0</v>
      </c>
      <c r="AR3988" s="181"/>
      <c r="AS3988" s="181"/>
      <c r="AT3988" s="181"/>
      <c r="AU3988" s="181"/>
      <c r="AY3988" s="181"/>
      <c r="BB3988" s="181"/>
      <c r="BC3988" s="181"/>
      <c r="BD3988" s="181"/>
      <c r="BE3988" s="181"/>
      <c r="BI3988" s="181"/>
      <c r="BL3988" s="181"/>
      <c r="BM3988" s="181"/>
      <c r="BN3988" s="181"/>
      <c r="BO3988" s="181"/>
      <c r="BS3988" s="181"/>
    </row>
    <row r="3989" spans="41:71">
      <c r="AO3989" s="38">
        <f t="shared" si="470"/>
        <v>0</v>
      </c>
      <c r="AP3989" s="38">
        <f t="shared" si="471"/>
        <v>0</v>
      </c>
      <c r="AR3989" s="181"/>
      <c r="AS3989" s="181"/>
      <c r="AT3989" s="181"/>
      <c r="AU3989" s="181"/>
      <c r="AY3989" s="181"/>
      <c r="BB3989" s="181"/>
      <c r="BC3989" s="181"/>
      <c r="BD3989" s="181"/>
      <c r="BE3989" s="181"/>
      <c r="BI3989" s="181"/>
      <c r="BL3989" s="181"/>
      <c r="BM3989" s="181"/>
      <c r="BN3989" s="181"/>
      <c r="BO3989" s="181"/>
      <c r="BS3989" s="181"/>
    </row>
    <row r="3990" spans="41:71">
      <c r="AO3990" s="38">
        <f t="shared" si="470"/>
        <v>0</v>
      </c>
      <c r="AP3990" s="38">
        <f t="shared" si="471"/>
        <v>0</v>
      </c>
      <c r="AR3990" s="181"/>
      <c r="AS3990" s="181"/>
      <c r="AT3990" s="181"/>
      <c r="AU3990" s="181"/>
      <c r="AY3990" s="181"/>
      <c r="BB3990" s="181"/>
      <c r="BC3990" s="181"/>
      <c r="BD3990" s="181"/>
      <c r="BE3990" s="181"/>
      <c r="BI3990" s="181"/>
      <c r="BL3990" s="181"/>
      <c r="BM3990" s="181"/>
      <c r="BN3990" s="181"/>
      <c r="BO3990" s="181"/>
      <c r="BS3990" s="181"/>
    </row>
    <row r="3991" spans="41:71">
      <c r="AO3991" s="38">
        <f t="shared" si="470"/>
        <v>0</v>
      </c>
      <c r="AP3991" s="38">
        <f t="shared" si="471"/>
        <v>0</v>
      </c>
      <c r="AR3991" s="181"/>
      <c r="AS3991" s="181"/>
      <c r="AT3991" s="181"/>
      <c r="AU3991" s="181"/>
      <c r="AY3991" s="181"/>
      <c r="BB3991" s="181"/>
      <c r="BC3991" s="181"/>
      <c r="BD3991" s="181"/>
      <c r="BE3991" s="181"/>
      <c r="BI3991" s="181"/>
      <c r="BL3991" s="181"/>
      <c r="BM3991" s="181"/>
      <c r="BN3991" s="181"/>
      <c r="BO3991" s="181"/>
      <c r="BS3991" s="181"/>
    </row>
    <row r="3992" spans="41:71">
      <c r="AO3992" s="38">
        <f t="shared" si="470"/>
        <v>0</v>
      </c>
      <c r="AP3992" s="38">
        <f t="shared" si="471"/>
        <v>0</v>
      </c>
      <c r="AR3992" s="181"/>
      <c r="AS3992" s="181"/>
      <c r="AT3992" s="181"/>
      <c r="AU3992" s="181"/>
      <c r="AY3992" s="181"/>
      <c r="BB3992" s="181"/>
      <c r="BC3992" s="181"/>
      <c r="BD3992" s="181"/>
      <c r="BE3992" s="181"/>
      <c r="BI3992" s="181"/>
      <c r="BL3992" s="181"/>
      <c r="BM3992" s="181"/>
      <c r="BN3992" s="181"/>
      <c r="BO3992" s="181"/>
      <c r="BS3992" s="181"/>
    </row>
    <row r="3993" spans="41:71">
      <c r="AO3993" s="38">
        <f t="shared" si="470"/>
        <v>0</v>
      </c>
      <c r="AP3993" s="38">
        <f t="shared" si="471"/>
        <v>0</v>
      </c>
      <c r="AR3993" s="181"/>
      <c r="AS3993" s="181"/>
      <c r="AT3993" s="181"/>
      <c r="AU3993" s="181"/>
      <c r="AY3993" s="181"/>
      <c r="BB3993" s="181"/>
      <c r="BC3993" s="181"/>
      <c r="BD3993" s="181"/>
      <c r="BE3993" s="181"/>
      <c r="BI3993" s="181"/>
      <c r="BL3993" s="181"/>
      <c r="BM3993" s="181"/>
      <c r="BN3993" s="181"/>
      <c r="BO3993" s="181"/>
      <c r="BS3993" s="181"/>
    </row>
    <row r="3994" spans="41:71">
      <c r="AO3994" s="38">
        <f t="shared" si="470"/>
        <v>0</v>
      </c>
      <c r="AP3994" s="38">
        <f t="shared" si="471"/>
        <v>0</v>
      </c>
      <c r="AR3994" s="181"/>
      <c r="AS3994" s="181"/>
      <c r="AT3994" s="181"/>
      <c r="AU3994" s="181"/>
      <c r="AY3994" s="181"/>
      <c r="BB3994" s="181"/>
      <c r="BC3994" s="181"/>
      <c r="BD3994" s="181"/>
      <c r="BE3994" s="181"/>
      <c r="BI3994" s="181"/>
      <c r="BL3994" s="181"/>
      <c r="BM3994" s="181"/>
      <c r="BN3994" s="181"/>
      <c r="BO3994" s="181"/>
      <c r="BS3994" s="181"/>
    </row>
    <row r="3995" spans="41:71">
      <c r="AO3995" s="38">
        <f t="shared" si="470"/>
        <v>0</v>
      </c>
      <c r="AP3995" s="38">
        <f t="shared" si="471"/>
        <v>0</v>
      </c>
      <c r="AR3995" s="181"/>
      <c r="AS3995" s="181"/>
      <c r="AT3995" s="181"/>
      <c r="AU3995" s="181"/>
      <c r="AY3995" s="181"/>
      <c r="BB3995" s="181"/>
      <c r="BC3995" s="181"/>
      <c r="BD3995" s="181"/>
      <c r="BE3995" s="181"/>
      <c r="BI3995" s="181"/>
      <c r="BL3995" s="181"/>
      <c r="BM3995" s="181"/>
      <c r="BN3995" s="181"/>
      <c r="BO3995" s="181"/>
      <c r="BS3995" s="181"/>
    </row>
    <row r="3996" spans="41:71">
      <c r="AO3996" s="38">
        <f t="shared" si="470"/>
        <v>0</v>
      </c>
      <c r="AP3996" s="38">
        <f t="shared" si="471"/>
        <v>0</v>
      </c>
      <c r="AR3996" s="181"/>
      <c r="AS3996" s="181"/>
      <c r="AT3996" s="181"/>
      <c r="AU3996" s="181"/>
      <c r="AY3996" s="181"/>
      <c r="BB3996" s="181"/>
      <c r="BC3996" s="181"/>
      <c r="BD3996" s="181"/>
      <c r="BE3996" s="181"/>
      <c r="BI3996" s="181"/>
      <c r="BL3996" s="181"/>
      <c r="BM3996" s="181"/>
      <c r="BN3996" s="181"/>
      <c r="BO3996" s="181"/>
      <c r="BS3996" s="181"/>
    </row>
    <row r="3997" spans="41:71">
      <c r="AO3997" s="38">
        <f t="shared" si="470"/>
        <v>0</v>
      </c>
      <c r="AP3997" s="38">
        <f t="shared" si="471"/>
        <v>0</v>
      </c>
      <c r="AR3997" s="181"/>
      <c r="AS3997" s="181"/>
      <c r="AT3997" s="181"/>
      <c r="AU3997" s="181"/>
      <c r="AY3997" s="181"/>
      <c r="BB3997" s="181"/>
      <c r="BC3997" s="181"/>
      <c r="BD3997" s="181"/>
      <c r="BE3997" s="181"/>
      <c r="BI3997" s="181"/>
      <c r="BL3997" s="181"/>
      <c r="BM3997" s="181"/>
      <c r="BN3997" s="181"/>
      <c r="BO3997" s="181"/>
      <c r="BS3997" s="181"/>
    </row>
    <row r="3998" spans="41:71">
      <c r="AO3998" s="38">
        <f t="shared" si="470"/>
        <v>0</v>
      </c>
      <c r="AP3998" s="38">
        <f t="shared" si="471"/>
        <v>0</v>
      </c>
      <c r="AR3998" s="181"/>
      <c r="AS3998" s="181"/>
      <c r="AT3998" s="181"/>
      <c r="AU3998" s="181"/>
      <c r="AY3998" s="181"/>
      <c r="BB3998" s="181"/>
      <c r="BC3998" s="181"/>
      <c r="BD3998" s="181"/>
      <c r="BE3998" s="181"/>
      <c r="BI3998" s="181"/>
      <c r="BL3998" s="181"/>
      <c r="BM3998" s="181"/>
      <c r="BN3998" s="181"/>
      <c r="BO3998" s="181"/>
      <c r="BS3998" s="181"/>
    </row>
    <row r="3999" spans="41:71">
      <c r="AO3999" s="38">
        <f t="shared" si="470"/>
        <v>0</v>
      </c>
      <c r="AP3999" s="38">
        <f t="shared" si="471"/>
        <v>0</v>
      </c>
      <c r="AR3999" s="181"/>
      <c r="AS3999" s="181"/>
      <c r="AT3999" s="181"/>
      <c r="AU3999" s="181"/>
      <c r="AY3999" s="181"/>
      <c r="BB3999" s="181"/>
      <c r="BC3999" s="181"/>
      <c r="BD3999" s="181"/>
      <c r="BE3999" s="181"/>
      <c r="BI3999" s="181"/>
      <c r="BL3999" s="181"/>
      <c r="BM3999" s="181"/>
      <c r="BN3999" s="181"/>
      <c r="BO3999" s="181"/>
      <c r="BS3999" s="181"/>
    </row>
    <row r="4000" spans="41:71">
      <c r="AO4000" s="38">
        <f t="shared" si="470"/>
        <v>0</v>
      </c>
      <c r="AP4000" s="38">
        <f t="shared" si="471"/>
        <v>0</v>
      </c>
      <c r="AR4000" s="181"/>
      <c r="AS4000" s="181"/>
      <c r="AT4000" s="181"/>
      <c r="AU4000" s="181"/>
      <c r="AY4000" s="181"/>
      <c r="BB4000" s="181"/>
      <c r="BC4000" s="181"/>
      <c r="BD4000" s="181"/>
      <c r="BE4000" s="181"/>
      <c r="BI4000" s="181"/>
      <c r="BL4000" s="181"/>
      <c r="BM4000" s="181"/>
      <c r="BN4000" s="181"/>
      <c r="BO4000" s="181"/>
      <c r="BS4000" s="181"/>
    </row>
    <row r="4001" spans="41:71">
      <c r="AO4001" s="38">
        <f t="shared" si="470"/>
        <v>0</v>
      </c>
      <c r="AP4001" s="38">
        <f t="shared" si="471"/>
        <v>0</v>
      </c>
      <c r="AR4001" s="181"/>
      <c r="AS4001" s="181"/>
      <c r="AT4001" s="181"/>
      <c r="AU4001" s="181"/>
      <c r="AY4001" s="181"/>
      <c r="BB4001" s="181"/>
      <c r="BC4001" s="181"/>
      <c r="BD4001" s="181"/>
      <c r="BE4001" s="181"/>
      <c r="BI4001" s="181"/>
      <c r="BL4001" s="181"/>
      <c r="BM4001" s="181"/>
      <c r="BN4001" s="181"/>
      <c r="BO4001" s="181"/>
      <c r="BS4001" s="181"/>
    </row>
    <row r="4002" spans="41:71">
      <c r="AO4002" s="38">
        <f t="shared" si="470"/>
        <v>0</v>
      </c>
      <c r="AP4002" s="38">
        <f t="shared" si="471"/>
        <v>0</v>
      </c>
      <c r="AR4002" s="181"/>
      <c r="AS4002" s="181"/>
      <c r="AT4002" s="181"/>
      <c r="AU4002" s="181"/>
      <c r="AY4002" s="181"/>
      <c r="BB4002" s="181"/>
      <c r="BC4002" s="181"/>
      <c r="BD4002" s="181"/>
      <c r="BE4002" s="181"/>
      <c r="BI4002" s="181"/>
      <c r="BL4002" s="181"/>
      <c r="BM4002" s="181"/>
      <c r="BN4002" s="181"/>
      <c r="BO4002" s="181"/>
      <c r="BS4002" s="181"/>
    </row>
    <row r="4003" spans="41:71">
      <c r="AO4003" s="38">
        <f t="shared" si="470"/>
        <v>0</v>
      </c>
      <c r="AP4003" s="38">
        <f t="shared" si="471"/>
        <v>0</v>
      </c>
      <c r="AR4003" s="181"/>
      <c r="AS4003" s="181"/>
      <c r="AT4003" s="181"/>
      <c r="AU4003" s="181"/>
      <c r="AY4003" s="181"/>
      <c r="BB4003" s="181"/>
      <c r="BC4003" s="181"/>
      <c r="BD4003" s="181"/>
      <c r="BE4003" s="181"/>
      <c r="BI4003" s="181"/>
      <c r="BL4003" s="181"/>
      <c r="BM4003" s="181"/>
      <c r="BN4003" s="181"/>
      <c r="BO4003" s="181"/>
      <c r="BS4003" s="181"/>
    </row>
    <row r="4004" spans="41:71">
      <c r="AO4004" s="38">
        <f t="shared" si="470"/>
        <v>0</v>
      </c>
      <c r="AP4004" s="38">
        <f t="shared" si="471"/>
        <v>0</v>
      </c>
      <c r="AR4004" s="181"/>
      <c r="AS4004" s="181"/>
      <c r="AT4004" s="181"/>
      <c r="AU4004" s="181"/>
      <c r="AY4004" s="181"/>
      <c r="BB4004" s="181"/>
      <c r="BC4004" s="181"/>
      <c r="BD4004" s="181"/>
      <c r="BE4004" s="181"/>
      <c r="BI4004" s="181"/>
      <c r="BL4004" s="181"/>
      <c r="BM4004" s="181"/>
      <c r="BN4004" s="181"/>
      <c r="BO4004" s="181"/>
      <c r="BS4004" s="181"/>
    </row>
    <row r="4005" spans="41:71">
      <c r="AO4005" s="38">
        <f t="shared" si="470"/>
        <v>0</v>
      </c>
      <c r="AP4005" s="38">
        <f t="shared" si="471"/>
        <v>0</v>
      </c>
      <c r="AR4005" s="181"/>
      <c r="AS4005" s="181"/>
      <c r="AT4005" s="181"/>
      <c r="AU4005" s="181"/>
      <c r="AY4005" s="181"/>
      <c r="BB4005" s="181"/>
      <c r="BC4005" s="181"/>
      <c r="BD4005" s="181"/>
      <c r="BE4005" s="181"/>
      <c r="BI4005" s="181"/>
      <c r="BL4005" s="181"/>
      <c r="BM4005" s="181"/>
      <c r="BN4005" s="181"/>
      <c r="BO4005" s="181"/>
      <c r="BS4005" s="181"/>
    </row>
    <row r="4006" spans="41:71">
      <c r="AO4006" s="38">
        <f t="shared" si="470"/>
        <v>0</v>
      </c>
      <c r="AP4006" s="38">
        <f t="shared" si="471"/>
        <v>0</v>
      </c>
      <c r="AR4006" s="181"/>
      <c r="AS4006" s="181"/>
      <c r="AT4006" s="181"/>
      <c r="AU4006" s="181"/>
      <c r="AY4006" s="181"/>
      <c r="BB4006" s="181"/>
      <c r="BC4006" s="181"/>
      <c r="BD4006" s="181"/>
      <c r="BE4006" s="181"/>
      <c r="BI4006" s="181"/>
      <c r="BL4006" s="181"/>
      <c r="BM4006" s="181"/>
      <c r="BN4006" s="181"/>
      <c r="BO4006" s="181"/>
      <c r="BS4006" s="181"/>
    </row>
    <row r="4007" spans="41:71">
      <c r="AO4007" s="38">
        <f t="shared" si="470"/>
        <v>0</v>
      </c>
      <c r="AP4007" s="38">
        <f t="shared" si="471"/>
        <v>0</v>
      </c>
      <c r="AR4007" s="181"/>
      <c r="AS4007" s="181"/>
      <c r="AT4007" s="181"/>
      <c r="AU4007" s="181"/>
      <c r="AY4007" s="181"/>
      <c r="BB4007" s="181"/>
      <c r="BC4007" s="181"/>
      <c r="BD4007" s="181"/>
      <c r="BE4007" s="181"/>
      <c r="BI4007" s="181"/>
      <c r="BL4007" s="181"/>
      <c r="BM4007" s="181"/>
      <c r="BN4007" s="181"/>
      <c r="BO4007" s="181"/>
      <c r="BS4007" s="181"/>
    </row>
    <row r="4008" spans="41:71">
      <c r="AO4008" s="38">
        <f t="shared" si="470"/>
        <v>0</v>
      </c>
      <c r="AP4008" s="38">
        <f t="shared" si="471"/>
        <v>0</v>
      </c>
      <c r="AR4008" s="181"/>
      <c r="AS4008" s="181"/>
      <c r="AT4008" s="181"/>
      <c r="AU4008" s="181"/>
      <c r="AY4008" s="181"/>
      <c r="BB4008" s="181"/>
      <c r="BC4008" s="181"/>
      <c r="BD4008" s="181"/>
      <c r="BE4008" s="181"/>
      <c r="BI4008" s="181"/>
      <c r="BL4008" s="181"/>
      <c r="BM4008" s="181"/>
      <c r="BN4008" s="181"/>
      <c r="BO4008" s="181"/>
      <c r="BS4008" s="181"/>
    </row>
    <row r="4009" spans="41:71">
      <c r="AO4009" s="38">
        <f t="shared" si="470"/>
        <v>0</v>
      </c>
      <c r="AP4009" s="38">
        <f t="shared" si="471"/>
        <v>0</v>
      </c>
      <c r="AR4009" s="181"/>
      <c r="AS4009" s="181"/>
      <c r="AT4009" s="181"/>
      <c r="AU4009" s="181"/>
      <c r="AY4009" s="181"/>
      <c r="BB4009" s="181"/>
      <c r="BC4009" s="181"/>
      <c r="BD4009" s="181"/>
      <c r="BE4009" s="181"/>
      <c r="BI4009" s="181"/>
      <c r="BL4009" s="181"/>
      <c r="BM4009" s="181"/>
      <c r="BN4009" s="181"/>
      <c r="BO4009" s="181"/>
      <c r="BS4009" s="181"/>
    </row>
    <row r="4010" spans="41:71">
      <c r="AO4010" s="38">
        <f t="shared" ref="AO4010:AO4073" si="472">B4011+1-1</f>
        <v>0</v>
      </c>
      <c r="AP4010" s="38">
        <f t="shared" ref="AP4010:AP4073" si="473">A4011</f>
        <v>0</v>
      </c>
      <c r="AR4010" s="181"/>
      <c r="AS4010" s="181"/>
      <c r="AT4010" s="181"/>
      <c r="AU4010" s="181"/>
      <c r="AY4010" s="181"/>
      <c r="BB4010" s="181"/>
      <c r="BC4010" s="181"/>
      <c r="BD4010" s="181"/>
      <c r="BE4010" s="181"/>
      <c r="BI4010" s="181"/>
      <c r="BL4010" s="181"/>
      <c r="BM4010" s="181"/>
      <c r="BN4010" s="181"/>
      <c r="BO4010" s="181"/>
      <c r="BS4010" s="181"/>
    </row>
    <row r="4011" spans="41:71">
      <c r="AO4011" s="38">
        <f t="shared" si="472"/>
        <v>0</v>
      </c>
      <c r="AP4011" s="38">
        <f t="shared" si="473"/>
        <v>0</v>
      </c>
      <c r="AR4011" s="181"/>
      <c r="AS4011" s="181"/>
      <c r="AT4011" s="181"/>
      <c r="AU4011" s="181"/>
      <c r="AY4011" s="181"/>
      <c r="BB4011" s="181"/>
      <c r="BC4011" s="181"/>
      <c r="BD4011" s="181"/>
      <c r="BE4011" s="181"/>
      <c r="BI4011" s="181"/>
      <c r="BL4011" s="181"/>
      <c r="BM4011" s="181"/>
      <c r="BN4011" s="181"/>
      <c r="BO4011" s="181"/>
      <c r="BS4011" s="181"/>
    </row>
    <row r="4012" spans="41:71">
      <c r="AO4012" s="38">
        <f t="shared" si="472"/>
        <v>0</v>
      </c>
      <c r="AP4012" s="38">
        <f t="shared" si="473"/>
        <v>0</v>
      </c>
      <c r="AR4012" s="181"/>
      <c r="AS4012" s="181"/>
      <c r="AT4012" s="181"/>
      <c r="AU4012" s="181"/>
      <c r="AY4012" s="181"/>
      <c r="BB4012" s="181"/>
      <c r="BC4012" s="181"/>
      <c r="BD4012" s="181"/>
      <c r="BE4012" s="181"/>
      <c r="BI4012" s="181"/>
      <c r="BL4012" s="181"/>
      <c r="BM4012" s="181"/>
      <c r="BN4012" s="181"/>
      <c r="BO4012" s="181"/>
      <c r="BS4012" s="181"/>
    </row>
    <row r="4013" spans="41:71">
      <c r="AO4013" s="38">
        <f t="shared" si="472"/>
        <v>0</v>
      </c>
      <c r="AP4013" s="38">
        <f t="shared" si="473"/>
        <v>0</v>
      </c>
      <c r="AR4013" s="181"/>
      <c r="AS4013" s="181"/>
      <c r="AT4013" s="181"/>
      <c r="AU4013" s="181"/>
      <c r="AY4013" s="181"/>
      <c r="BB4013" s="181"/>
      <c r="BC4013" s="181"/>
      <c r="BD4013" s="181"/>
      <c r="BE4013" s="181"/>
      <c r="BI4013" s="181"/>
      <c r="BL4013" s="181"/>
      <c r="BM4013" s="181"/>
      <c r="BN4013" s="181"/>
      <c r="BO4013" s="181"/>
      <c r="BS4013" s="181"/>
    </row>
    <row r="4014" spans="41:71">
      <c r="AO4014" s="38">
        <f t="shared" si="472"/>
        <v>0</v>
      </c>
      <c r="AP4014" s="38">
        <f t="shared" si="473"/>
        <v>0</v>
      </c>
      <c r="AR4014" s="181"/>
      <c r="AS4014" s="181"/>
      <c r="AT4014" s="181"/>
      <c r="AU4014" s="181"/>
      <c r="AY4014" s="181"/>
      <c r="BB4014" s="181"/>
      <c r="BC4014" s="181"/>
      <c r="BD4014" s="181"/>
      <c r="BE4014" s="181"/>
      <c r="BI4014" s="181"/>
      <c r="BL4014" s="181"/>
      <c r="BM4014" s="181"/>
      <c r="BN4014" s="181"/>
      <c r="BO4014" s="181"/>
      <c r="BS4014" s="181"/>
    </row>
    <row r="4015" spans="41:71">
      <c r="AO4015" s="38">
        <f t="shared" si="472"/>
        <v>0</v>
      </c>
      <c r="AP4015" s="38">
        <f t="shared" si="473"/>
        <v>0</v>
      </c>
      <c r="AR4015" s="181"/>
      <c r="AS4015" s="181"/>
      <c r="AT4015" s="181"/>
      <c r="AU4015" s="181"/>
      <c r="AY4015" s="181"/>
      <c r="BB4015" s="181"/>
      <c r="BC4015" s="181"/>
      <c r="BD4015" s="181"/>
      <c r="BE4015" s="181"/>
      <c r="BI4015" s="181"/>
      <c r="BL4015" s="181"/>
      <c r="BM4015" s="181"/>
      <c r="BN4015" s="181"/>
      <c r="BO4015" s="181"/>
      <c r="BS4015" s="181"/>
    </row>
    <row r="4016" spans="41:71">
      <c r="AO4016" s="38">
        <f t="shared" si="472"/>
        <v>0</v>
      </c>
      <c r="AP4016" s="38">
        <f t="shared" si="473"/>
        <v>0</v>
      </c>
      <c r="AR4016" s="181"/>
      <c r="AS4016" s="181"/>
      <c r="AT4016" s="181"/>
      <c r="AU4016" s="181"/>
      <c r="AY4016" s="181"/>
      <c r="BB4016" s="181"/>
      <c r="BC4016" s="181"/>
      <c r="BD4016" s="181"/>
      <c r="BE4016" s="181"/>
      <c r="BI4016" s="181"/>
      <c r="BL4016" s="181"/>
      <c r="BM4016" s="181"/>
      <c r="BN4016" s="181"/>
      <c r="BO4016" s="181"/>
      <c r="BS4016" s="181"/>
    </row>
    <row r="4017" spans="41:71">
      <c r="AO4017" s="38">
        <f t="shared" si="472"/>
        <v>0</v>
      </c>
      <c r="AP4017" s="38">
        <f t="shared" si="473"/>
        <v>0</v>
      </c>
      <c r="AR4017" s="181"/>
      <c r="AS4017" s="181"/>
      <c r="AT4017" s="181"/>
      <c r="AU4017" s="181"/>
      <c r="AY4017" s="181"/>
      <c r="BB4017" s="181"/>
      <c r="BC4017" s="181"/>
      <c r="BD4017" s="181"/>
      <c r="BE4017" s="181"/>
      <c r="BI4017" s="181"/>
      <c r="BL4017" s="181"/>
      <c r="BM4017" s="181"/>
      <c r="BN4017" s="181"/>
      <c r="BO4017" s="181"/>
      <c r="BS4017" s="181"/>
    </row>
    <row r="4018" spans="41:71">
      <c r="AO4018" s="38">
        <f t="shared" si="472"/>
        <v>0</v>
      </c>
      <c r="AP4018" s="38">
        <f t="shared" si="473"/>
        <v>0</v>
      </c>
      <c r="AR4018" s="181"/>
      <c r="AS4018" s="181"/>
      <c r="AT4018" s="181"/>
      <c r="AU4018" s="181"/>
      <c r="AY4018" s="181"/>
      <c r="BB4018" s="181"/>
      <c r="BC4018" s="181"/>
      <c r="BD4018" s="181"/>
      <c r="BE4018" s="181"/>
      <c r="BI4018" s="181"/>
      <c r="BL4018" s="181"/>
      <c r="BM4018" s="181"/>
      <c r="BN4018" s="181"/>
      <c r="BO4018" s="181"/>
      <c r="BS4018" s="181"/>
    </row>
    <row r="4019" spans="41:71">
      <c r="AO4019" s="38">
        <f t="shared" si="472"/>
        <v>0</v>
      </c>
      <c r="AP4019" s="38">
        <f t="shared" si="473"/>
        <v>0</v>
      </c>
      <c r="AR4019" s="181"/>
      <c r="AS4019" s="181"/>
      <c r="AT4019" s="181"/>
      <c r="AU4019" s="181"/>
      <c r="AY4019" s="181"/>
      <c r="BB4019" s="181"/>
      <c r="BC4019" s="181"/>
      <c r="BD4019" s="181"/>
      <c r="BE4019" s="181"/>
      <c r="BI4019" s="181"/>
      <c r="BL4019" s="181"/>
      <c r="BM4019" s="181"/>
      <c r="BN4019" s="181"/>
      <c r="BO4019" s="181"/>
      <c r="BS4019" s="181"/>
    </row>
    <row r="4020" spans="41:71">
      <c r="AO4020" s="38">
        <f t="shared" si="472"/>
        <v>0</v>
      </c>
      <c r="AP4020" s="38">
        <f t="shared" si="473"/>
        <v>0</v>
      </c>
      <c r="AR4020" s="181"/>
      <c r="AS4020" s="181"/>
      <c r="AT4020" s="181"/>
      <c r="AU4020" s="181"/>
      <c r="AY4020" s="181"/>
      <c r="BB4020" s="181"/>
      <c r="BC4020" s="181"/>
      <c r="BD4020" s="181"/>
      <c r="BE4020" s="181"/>
      <c r="BI4020" s="181"/>
      <c r="BL4020" s="181"/>
      <c r="BM4020" s="181"/>
      <c r="BN4020" s="181"/>
      <c r="BO4020" s="181"/>
      <c r="BS4020" s="181"/>
    </row>
    <row r="4021" spans="41:71">
      <c r="AO4021" s="38">
        <f t="shared" si="472"/>
        <v>0</v>
      </c>
      <c r="AP4021" s="38">
        <f t="shared" si="473"/>
        <v>0</v>
      </c>
      <c r="AR4021" s="181"/>
      <c r="AS4021" s="181"/>
      <c r="AT4021" s="181"/>
      <c r="AU4021" s="181"/>
      <c r="AY4021" s="181"/>
      <c r="BB4021" s="181"/>
      <c r="BC4021" s="181"/>
      <c r="BD4021" s="181"/>
      <c r="BE4021" s="181"/>
      <c r="BI4021" s="181"/>
      <c r="BL4021" s="181"/>
      <c r="BM4021" s="181"/>
      <c r="BN4021" s="181"/>
      <c r="BO4021" s="181"/>
      <c r="BS4021" s="181"/>
    </row>
    <row r="4022" spans="41:71">
      <c r="AO4022" s="38">
        <f t="shared" si="472"/>
        <v>0</v>
      </c>
      <c r="AP4022" s="38">
        <f t="shared" si="473"/>
        <v>0</v>
      </c>
      <c r="AR4022" s="181"/>
      <c r="AS4022" s="181"/>
      <c r="AT4022" s="181"/>
      <c r="AU4022" s="181"/>
      <c r="AY4022" s="181"/>
      <c r="BB4022" s="181"/>
      <c r="BC4022" s="181"/>
      <c r="BD4022" s="181"/>
      <c r="BE4022" s="181"/>
      <c r="BI4022" s="181"/>
      <c r="BL4022" s="181"/>
      <c r="BM4022" s="181"/>
      <c r="BN4022" s="181"/>
      <c r="BO4022" s="181"/>
      <c r="BS4022" s="181"/>
    </row>
    <row r="4023" spans="41:71">
      <c r="AO4023" s="38">
        <f t="shared" si="472"/>
        <v>0</v>
      </c>
      <c r="AP4023" s="38">
        <f t="shared" si="473"/>
        <v>0</v>
      </c>
      <c r="AR4023" s="181"/>
      <c r="AS4023" s="181"/>
      <c r="AT4023" s="181"/>
      <c r="AU4023" s="181"/>
      <c r="AY4023" s="181"/>
      <c r="BB4023" s="181"/>
      <c r="BC4023" s="181"/>
      <c r="BD4023" s="181"/>
      <c r="BE4023" s="181"/>
      <c r="BI4023" s="181"/>
      <c r="BL4023" s="181"/>
      <c r="BM4023" s="181"/>
      <c r="BN4023" s="181"/>
      <c r="BO4023" s="181"/>
      <c r="BS4023" s="181"/>
    </row>
    <row r="4024" spans="41:71">
      <c r="AO4024" s="38">
        <f t="shared" si="472"/>
        <v>0</v>
      </c>
      <c r="AP4024" s="38">
        <f t="shared" si="473"/>
        <v>0</v>
      </c>
      <c r="AR4024" s="181"/>
      <c r="AS4024" s="181"/>
      <c r="AT4024" s="181"/>
      <c r="AU4024" s="181"/>
      <c r="AY4024" s="181"/>
      <c r="BB4024" s="181"/>
      <c r="BC4024" s="181"/>
      <c r="BD4024" s="181"/>
      <c r="BE4024" s="181"/>
      <c r="BI4024" s="181"/>
      <c r="BL4024" s="181"/>
      <c r="BM4024" s="181"/>
      <c r="BN4024" s="181"/>
      <c r="BO4024" s="181"/>
      <c r="BS4024" s="181"/>
    </row>
    <row r="4025" spans="41:71">
      <c r="AO4025" s="38">
        <f t="shared" si="472"/>
        <v>0</v>
      </c>
      <c r="AP4025" s="38">
        <f t="shared" si="473"/>
        <v>0</v>
      </c>
      <c r="AR4025" s="181"/>
      <c r="AS4025" s="181"/>
      <c r="AT4025" s="181"/>
      <c r="AU4025" s="181"/>
      <c r="AY4025" s="181"/>
      <c r="BB4025" s="181"/>
      <c r="BC4025" s="181"/>
      <c r="BD4025" s="181"/>
      <c r="BE4025" s="181"/>
      <c r="BI4025" s="181"/>
      <c r="BL4025" s="181"/>
      <c r="BM4025" s="181"/>
      <c r="BN4025" s="181"/>
      <c r="BO4025" s="181"/>
      <c r="BS4025" s="181"/>
    </row>
    <row r="4026" spans="41:71">
      <c r="AO4026" s="38">
        <f t="shared" si="472"/>
        <v>0</v>
      </c>
      <c r="AP4026" s="38">
        <f t="shared" si="473"/>
        <v>0</v>
      </c>
      <c r="AR4026" s="181"/>
      <c r="AS4026" s="181"/>
      <c r="AT4026" s="181"/>
      <c r="AU4026" s="181"/>
      <c r="AY4026" s="181"/>
      <c r="BB4026" s="181"/>
      <c r="BC4026" s="181"/>
      <c r="BD4026" s="181"/>
      <c r="BE4026" s="181"/>
      <c r="BI4026" s="181"/>
      <c r="BL4026" s="181"/>
      <c r="BM4026" s="181"/>
      <c r="BN4026" s="181"/>
      <c r="BO4026" s="181"/>
      <c r="BS4026" s="181"/>
    </row>
    <row r="4027" spans="41:71">
      <c r="AO4027" s="38">
        <f t="shared" si="472"/>
        <v>0</v>
      </c>
      <c r="AP4027" s="38">
        <f t="shared" si="473"/>
        <v>0</v>
      </c>
      <c r="AR4027" s="181"/>
      <c r="AS4027" s="181"/>
      <c r="AT4027" s="181"/>
      <c r="AU4027" s="181"/>
      <c r="AY4027" s="181"/>
      <c r="BB4027" s="181"/>
      <c r="BC4027" s="181"/>
      <c r="BD4027" s="181"/>
      <c r="BE4027" s="181"/>
      <c r="BI4027" s="181"/>
      <c r="BL4027" s="181"/>
      <c r="BM4027" s="181"/>
      <c r="BN4027" s="181"/>
      <c r="BO4027" s="181"/>
      <c r="BS4027" s="181"/>
    </row>
    <row r="4028" spans="41:71">
      <c r="AO4028" s="38">
        <f t="shared" si="472"/>
        <v>0</v>
      </c>
      <c r="AP4028" s="38">
        <f t="shared" si="473"/>
        <v>0</v>
      </c>
      <c r="AR4028" s="181"/>
      <c r="AS4028" s="181"/>
      <c r="AT4028" s="181"/>
      <c r="AU4028" s="181"/>
      <c r="AY4028" s="181"/>
      <c r="BB4028" s="181"/>
      <c r="BC4028" s="181"/>
      <c r="BD4028" s="181"/>
      <c r="BE4028" s="181"/>
      <c r="BI4028" s="181"/>
      <c r="BL4028" s="181"/>
      <c r="BM4028" s="181"/>
      <c r="BN4028" s="181"/>
      <c r="BO4028" s="181"/>
      <c r="BS4028" s="181"/>
    </row>
    <row r="4029" spans="41:71">
      <c r="AO4029" s="38">
        <f t="shared" si="472"/>
        <v>0</v>
      </c>
      <c r="AP4029" s="38">
        <f t="shared" si="473"/>
        <v>0</v>
      </c>
      <c r="AR4029" s="181"/>
      <c r="AS4029" s="181"/>
      <c r="AT4029" s="181"/>
      <c r="AU4029" s="181"/>
      <c r="AY4029" s="181"/>
      <c r="BB4029" s="181"/>
      <c r="BC4029" s="181"/>
      <c r="BD4029" s="181"/>
      <c r="BE4029" s="181"/>
      <c r="BI4029" s="181"/>
      <c r="BL4029" s="181"/>
      <c r="BM4029" s="181"/>
      <c r="BN4029" s="181"/>
      <c r="BO4029" s="181"/>
      <c r="BS4029" s="181"/>
    </row>
    <row r="4030" spans="41:71">
      <c r="AO4030" s="38">
        <f t="shared" si="472"/>
        <v>0</v>
      </c>
      <c r="AP4030" s="38">
        <f t="shared" si="473"/>
        <v>0</v>
      </c>
      <c r="AR4030" s="181"/>
      <c r="AS4030" s="181"/>
      <c r="AT4030" s="181"/>
      <c r="AU4030" s="181"/>
      <c r="AY4030" s="181"/>
      <c r="BB4030" s="181"/>
      <c r="BC4030" s="181"/>
      <c r="BD4030" s="181"/>
      <c r="BE4030" s="181"/>
      <c r="BI4030" s="181"/>
      <c r="BL4030" s="181"/>
      <c r="BM4030" s="181"/>
      <c r="BN4030" s="181"/>
      <c r="BO4030" s="181"/>
      <c r="BS4030" s="181"/>
    </row>
    <row r="4031" spans="41:71">
      <c r="AO4031" s="38">
        <f t="shared" si="472"/>
        <v>0</v>
      </c>
      <c r="AP4031" s="38">
        <f t="shared" si="473"/>
        <v>0</v>
      </c>
      <c r="AR4031" s="181"/>
      <c r="AS4031" s="181"/>
      <c r="AT4031" s="181"/>
      <c r="AU4031" s="181"/>
      <c r="AY4031" s="181"/>
      <c r="BB4031" s="181"/>
      <c r="BC4031" s="181"/>
      <c r="BD4031" s="181"/>
      <c r="BE4031" s="181"/>
      <c r="BI4031" s="181"/>
      <c r="BL4031" s="181"/>
      <c r="BM4031" s="181"/>
      <c r="BN4031" s="181"/>
      <c r="BO4031" s="181"/>
      <c r="BS4031" s="181"/>
    </row>
    <row r="4032" spans="41:71">
      <c r="AO4032" s="38">
        <f t="shared" si="472"/>
        <v>0</v>
      </c>
      <c r="AP4032" s="38">
        <f t="shared" si="473"/>
        <v>0</v>
      </c>
      <c r="AR4032" s="181"/>
      <c r="AS4032" s="181"/>
      <c r="AT4032" s="181"/>
      <c r="AU4032" s="181"/>
      <c r="AY4032" s="181"/>
      <c r="BB4032" s="181"/>
      <c r="BC4032" s="181"/>
      <c r="BD4032" s="181"/>
      <c r="BE4032" s="181"/>
      <c r="BI4032" s="181"/>
      <c r="BL4032" s="181"/>
      <c r="BM4032" s="181"/>
      <c r="BN4032" s="181"/>
      <c r="BO4032" s="181"/>
      <c r="BS4032" s="181"/>
    </row>
    <row r="4033" spans="41:71">
      <c r="AO4033" s="38">
        <f t="shared" si="472"/>
        <v>0</v>
      </c>
      <c r="AP4033" s="38">
        <f t="shared" si="473"/>
        <v>0</v>
      </c>
      <c r="AR4033" s="181"/>
      <c r="AS4033" s="181"/>
      <c r="AT4033" s="181"/>
      <c r="AU4033" s="181"/>
      <c r="AY4033" s="181"/>
      <c r="BB4033" s="181"/>
      <c r="BC4033" s="181"/>
      <c r="BD4033" s="181"/>
      <c r="BE4033" s="181"/>
      <c r="BI4033" s="181"/>
      <c r="BL4033" s="181"/>
      <c r="BM4033" s="181"/>
      <c r="BN4033" s="181"/>
      <c r="BO4033" s="181"/>
      <c r="BS4033" s="181"/>
    </row>
    <row r="4034" spans="41:71">
      <c r="AO4034" s="38">
        <f t="shared" si="472"/>
        <v>0</v>
      </c>
      <c r="AP4034" s="38">
        <f t="shared" si="473"/>
        <v>0</v>
      </c>
      <c r="AR4034" s="181"/>
      <c r="AS4034" s="181"/>
      <c r="AT4034" s="181"/>
      <c r="AU4034" s="181"/>
      <c r="AY4034" s="181"/>
      <c r="BB4034" s="181"/>
      <c r="BC4034" s="181"/>
      <c r="BD4034" s="181"/>
      <c r="BE4034" s="181"/>
      <c r="BI4034" s="181"/>
      <c r="BL4034" s="181"/>
      <c r="BM4034" s="181"/>
      <c r="BN4034" s="181"/>
      <c r="BO4034" s="181"/>
      <c r="BS4034" s="181"/>
    </row>
    <row r="4035" spans="41:71">
      <c r="AO4035" s="38">
        <f t="shared" si="472"/>
        <v>0</v>
      </c>
      <c r="AP4035" s="38">
        <f t="shared" si="473"/>
        <v>0</v>
      </c>
      <c r="AR4035" s="181"/>
      <c r="AS4035" s="181"/>
      <c r="AT4035" s="181"/>
      <c r="AU4035" s="181"/>
      <c r="AY4035" s="181"/>
      <c r="BB4035" s="181"/>
      <c r="BC4035" s="181"/>
      <c r="BD4035" s="181"/>
      <c r="BE4035" s="181"/>
      <c r="BI4035" s="181"/>
      <c r="BL4035" s="181"/>
      <c r="BM4035" s="181"/>
      <c r="BN4035" s="181"/>
      <c r="BO4035" s="181"/>
      <c r="BS4035" s="181"/>
    </row>
    <row r="4036" spans="41:71">
      <c r="AO4036" s="38">
        <f t="shared" si="472"/>
        <v>0</v>
      </c>
      <c r="AP4036" s="38">
        <f t="shared" si="473"/>
        <v>0</v>
      </c>
      <c r="AR4036" s="181"/>
      <c r="AS4036" s="181"/>
      <c r="AT4036" s="181"/>
      <c r="AU4036" s="181"/>
      <c r="AY4036" s="181"/>
      <c r="BB4036" s="181"/>
      <c r="BC4036" s="181"/>
      <c r="BD4036" s="181"/>
      <c r="BE4036" s="181"/>
      <c r="BI4036" s="181"/>
      <c r="BL4036" s="181"/>
      <c r="BM4036" s="181"/>
      <c r="BN4036" s="181"/>
      <c r="BO4036" s="181"/>
      <c r="BS4036" s="181"/>
    </row>
    <row r="4037" spans="41:71">
      <c r="AO4037" s="38">
        <f t="shared" si="472"/>
        <v>0</v>
      </c>
      <c r="AP4037" s="38">
        <f t="shared" si="473"/>
        <v>0</v>
      </c>
      <c r="AR4037" s="181"/>
      <c r="AS4037" s="181"/>
      <c r="AT4037" s="181"/>
      <c r="AU4037" s="181"/>
      <c r="AY4037" s="181"/>
      <c r="BB4037" s="181"/>
      <c r="BC4037" s="181"/>
      <c r="BD4037" s="181"/>
      <c r="BE4037" s="181"/>
      <c r="BI4037" s="181"/>
      <c r="BL4037" s="181"/>
      <c r="BM4037" s="181"/>
      <c r="BN4037" s="181"/>
      <c r="BO4037" s="181"/>
      <c r="BS4037" s="181"/>
    </row>
    <row r="4038" spans="41:71">
      <c r="AO4038" s="38">
        <f t="shared" si="472"/>
        <v>0</v>
      </c>
      <c r="AP4038" s="38">
        <f t="shared" si="473"/>
        <v>0</v>
      </c>
      <c r="AR4038" s="181"/>
      <c r="AS4038" s="181"/>
      <c r="AT4038" s="181"/>
      <c r="AU4038" s="181"/>
      <c r="AY4038" s="181"/>
      <c r="BB4038" s="181"/>
      <c r="BC4038" s="181"/>
      <c r="BD4038" s="181"/>
      <c r="BE4038" s="181"/>
      <c r="BI4038" s="181"/>
      <c r="BL4038" s="181"/>
      <c r="BM4038" s="181"/>
      <c r="BN4038" s="181"/>
      <c r="BO4038" s="181"/>
      <c r="BS4038" s="181"/>
    </row>
    <row r="4039" spans="41:71">
      <c r="AO4039" s="38">
        <f t="shared" si="472"/>
        <v>0</v>
      </c>
      <c r="AP4039" s="38">
        <f t="shared" si="473"/>
        <v>0</v>
      </c>
      <c r="AR4039" s="181"/>
      <c r="AS4039" s="181"/>
      <c r="AT4039" s="181"/>
      <c r="AU4039" s="181"/>
      <c r="AY4039" s="181"/>
      <c r="BB4039" s="181"/>
      <c r="BC4039" s="181"/>
      <c r="BD4039" s="181"/>
      <c r="BE4039" s="181"/>
      <c r="BI4039" s="181"/>
      <c r="BL4039" s="181"/>
      <c r="BM4039" s="181"/>
      <c r="BN4039" s="181"/>
      <c r="BO4039" s="181"/>
      <c r="BS4039" s="181"/>
    </row>
    <row r="4040" spans="41:71">
      <c r="AO4040" s="38">
        <f t="shared" si="472"/>
        <v>0</v>
      </c>
      <c r="AP4040" s="38">
        <f t="shared" si="473"/>
        <v>0</v>
      </c>
      <c r="AR4040" s="181"/>
      <c r="AS4040" s="181"/>
      <c r="AT4040" s="181"/>
      <c r="AU4040" s="181"/>
      <c r="AY4040" s="181"/>
      <c r="BB4040" s="181"/>
      <c r="BC4040" s="181"/>
      <c r="BD4040" s="181"/>
      <c r="BE4040" s="181"/>
      <c r="BI4040" s="181"/>
      <c r="BL4040" s="181"/>
      <c r="BM4040" s="181"/>
      <c r="BN4040" s="181"/>
      <c r="BO4040" s="181"/>
      <c r="BS4040" s="181"/>
    </row>
    <row r="4041" spans="41:71">
      <c r="AO4041" s="38">
        <f t="shared" si="472"/>
        <v>0</v>
      </c>
      <c r="AP4041" s="38">
        <f t="shared" si="473"/>
        <v>0</v>
      </c>
      <c r="AR4041" s="181"/>
      <c r="AS4041" s="181"/>
      <c r="AT4041" s="181"/>
      <c r="AU4041" s="181"/>
      <c r="AY4041" s="181"/>
      <c r="BB4041" s="181"/>
      <c r="BC4041" s="181"/>
      <c r="BD4041" s="181"/>
      <c r="BE4041" s="181"/>
      <c r="BI4041" s="181"/>
      <c r="BL4041" s="181"/>
      <c r="BM4041" s="181"/>
      <c r="BN4041" s="181"/>
      <c r="BO4041" s="181"/>
      <c r="BS4041" s="181"/>
    </row>
    <row r="4042" spans="41:71">
      <c r="AO4042" s="38">
        <f t="shared" si="472"/>
        <v>0</v>
      </c>
      <c r="AP4042" s="38">
        <f t="shared" si="473"/>
        <v>0</v>
      </c>
      <c r="AR4042" s="181"/>
      <c r="AS4042" s="181"/>
      <c r="AT4042" s="181"/>
      <c r="AU4042" s="181"/>
      <c r="AY4042" s="181"/>
      <c r="BB4042" s="181"/>
      <c r="BC4042" s="181"/>
      <c r="BD4042" s="181"/>
      <c r="BE4042" s="181"/>
      <c r="BI4042" s="181"/>
      <c r="BL4042" s="181"/>
      <c r="BM4042" s="181"/>
      <c r="BN4042" s="181"/>
      <c r="BO4042" s="181"/>
      <c r="BS4042" s="181"/>
    </row>
    <row r="4043" spans="41:71">
      <c r="AO4043" s="38">
        <f t="shared" si="472"/>
        <v>0</v>
      </c>
      <c r="AP4043" s="38">
        <f t="shared" si="473"/>
        <v>0</v>
      </c>
      <c r="AR4043" s="181"/>
      <c r="AS4043" s="181"/>
      <c r="AT4043" s="181"/>
      <c r="AU4043" s="181"/>
      <c r="AY4043" s="181"/>
      <c r="BB4043" s="181"/>
      <c r="BC4043" s="181"/>
      <c r="BD4043" s="181"/>
      <c r="BE4043" s="181"/>
      <c r="BI4043" s="181"/>
      <c r="BL4043" s="181"/>
      <c r="BM4043" s="181"/>
      <c r="BN4043" s="181"/>
      <c r="BO4043" s="181"/>
      <c r="BS4043" s="181"/>
    </row>
    <row r="4044" spans="41:71">
      <c r="AO4044" s="38">
        <f t="shared" si="472"/>
        <v>0</v>
      </c>
      <c r="AP4044" s="38">
        <f t="shared" si="473"/>
        <v>0</v>
      </c>
      <c r="AR4044" s="181"/>
      <c r="AS4044" s="181"/>
      <c r="AT4044" s="181"/>
      <c r="AU4044" s="181"/>
      <c r="AY4044" s="181"/>
      <c r="BB4044" s="181"/>
      <c r="BC4044" s="181"/>
      <c r="BD4044" s="181"/>
      <c r="BE4044" s="181"/>
      <c r="BI4044" s="181"/>
      <c r="BL4044" s="181"/>
      <c r="BM4044" s="181"/>
      <c r="BN4044" s="181"/>
      <c r="BO4044" s="181"/>
      <c r="BS4044" s="181"/>
    </row>
    <row r="4045" spans="41:71">
      <c r="AO4045" s="38">
        <f t="shared" si="472"/>
        <v>0</v>
      </c>
      <c r="AP4045" s="38">
        <f t="shared" si="473"/>
        <v>0</v>
      </c>
      <c r="AR4045" s="181"/>
      <c r="AS4045" s="181"/>
      <c r="AT4045" s="181"/>
      <c r="AU4045" s="181"/>
      <c r="AY4045" s="181"/>
      <c r="BB4045" s="181"/>
      <c r="BC4045" s="181"/>
      <c r="BD4045" s="181"/>
      <c r="BE4045" s="181"/>
      <c r="BI4045" s="181"/>
      <c r="BL4045" s="181"/>
      <c r="BM4045" s="181"/>
      <c r="BN4045" s="181"/>
      <c r="BO4045" s="181"/>
      <c r="BS4045" s="181"/>
    </row>
    <row r="4046" spans="41:71">
      <c r="AO4046" s="38">
        <f t="shared" si="472"/>
        <v>0</v>
      </c>
      <c r="AP4046" s="38">
        <f t="shared" si="473"/>
        <v>0</v>
      </c>
      <c r="AR4046" s="181"/>
      <c r="AS4046" s="181"/>
      <c r="AT4046" s="181"/>
      <c r="AU4046" s="181"/>
      <c r="AY4046" s="181"/>
      <c r="BB4046" s="181"/>
      <c r="BC4046" s="181"/>
      <c r="BD4046" s="181"/>
      <c r="BE4046" s="181"/>
      <c r="BI4046" s="181"/>
      <c r="BL4046" s="181"/>
      <c r="BM4046" s="181"/>
      <c r="BN4046" s="181"/>
      <c r="BO4046" s="181"/>
      <c r="BS4046" s="181"/>
    </row>
    <row r="4047" spans="41:71">
      <c r="AO4047" s="38">
        <f t="shared" si="472"/>
        <v>0</v>
      </c>
      <c r="AP4047" s="38">
        <f t="shared" si="473"/>
        <v>0</v>
      </c>
      <c r="AR4047" s="181"/>
      <c r="AS4047" s="181"/>
      <c r="AT4047" s="181"/>
      <c r="AU4047" s="181"/>
      <c r="AY4047" s="181"/>
      <c r="BB4047" s="181"/>
      <c r="BC4047" s="181"/>
      <c r="BD4047" s="181"/>
      <c r="BE4047" s="181"/>
      <c r="BI4047" s="181"/>
      <c r="BL4047" s="181"/>
      <c r="BM4047" s="181"/>
      <c r="BN4047" s="181"/>
      <c r="BO4047" s="181"/>
      <c r="BS4047" s="181"/>
    </row>
    <row r="4048" spans="41:71">
      <c r="AO4048" s="38">
        <f t="shared" si="472"/>
        <v>0</v>
      </c>
      <c r="AP4048" s="38">
        <f t="shared" si="473"/>
        <v>0</v>
      </c>
      <c r="AR4048" s="181"/>
      <c r="AS4048" s="181"/>
      <c r="AT4048" s="181"/>
      <c r="AU4048" s="181"/>
      <c r="AY4048" s="181"/>
      <c r="BB4048" s="181"/>
      <c r="BC4048" s="181"/>
      <c r="BD4048" s="181"/>
      <c r="BE4048" s="181"/>
      <c r="BI4048" s="181"/>
      <c r="BL4048" s="181"/>
      <c r="BM4048" s="181"/>
      <c r="BN4048" s="181"/>
      <c r="BO4048" s="181"/>
      <c r="BS4048" s="181"/>
    </row>
    <row r="4049" spans="41:71">
      <c r="AO4049" s="38">
        <f t="shared" si="472"/>
        <v>0</v>
      </c>
      <c r="AP4049" s="38">
        <f t="shared" si="473"/>
        <v>0</v>
      </c>
      <c r="AR4049" s="181"/>
      <c r="AS4049" s="181"/>
      <c r="AT4049" s="181"/>
      <c r="AU4049" s="181"/>
      <c r="AY4049" s="181"/>
      <c r="BB4049" s="181"/>
      <c r="BC4049" s="181"/>
      <c r="BD4049" s="181"/>
      <c r="BE4049" s="181"/>
      <c r="BI4049" s="181"/>
      <c r="BL4049" s="181"/>
      <c r="BM4049" s="181"/>
      <c r="BN4049" s="181"/>
      <c r="BO4049" s="181"/>
      <c r="BS4049" s="181"/>
    </row>
    <row r="4050" spans="41:71">
      <c r="AO4050" s="38">
        <f t="shared" si="472"/>
        <v>0</v>
      </c>
      <c r="AP4050" s="38">
        <f t="shared" si="473"/>
        <v>0</v>
      </c>
      <c r="AR4050" s="181"/>
      <c r="AS4050" s="181"/>
      <c r="AT4050" s="181"/>
      <c r="AU4050" s="181"/>
      <c r="AY4050" s="181"/>
      <c r="BB4050" s="181"/>
      <c r="BC4050" s="181"/>
      <c r="BD4050" s="181"/>
      <c r="BE4050" s="181"/>
      <c r="BI4050" s="181"/>
      <c r="BL4050" s="181"/>
      <c r="BM4050" s="181"/>
      <c r="BN4050" s="181"/>
      <c r="BO4050" s="181"/>
      <c r="BS4050" s="181"/>
    </row>
    <row r="4051" spans="41:71">
      <c r="AO4051" s="38">
        <f t="shared" si="472"/>
        <v>0</v>
      </c>
      <c r="AP4051" s="38">
        <f t="shared" si="473"/>
        <v>0</v>
      </c>
      <c r="AR4051" s="181"/>
      <c r="AS4051" s="181"/>
      <c r="AT4051" s="181"/>
      <c r="AU4051" s="181"/>
      <c r="AY4051" s="181"/>
      <c r="BB4051" s="181"/>
      <c r="BC4051" s="181"/>
      <c r="BD4051" s="181"/>
      <c r="BE4051" s="181"/>
      <c r="BI4051" s="181"/>
      <c r="BL4051" s="181"/>
      <c r="BM4051" s="181"/>
      <c r="BN4051" s="181"/>
      <c r="BO4051" s="181"/>
      <c r="BS4051" s="181"/>
    </row>
    <row r="4052" spans="41:71">
      <c r="AO4052" s="38">
        <f t="shared" si="472"/>
        <v>0</v>
      </c>
      <c r="AP4052" s="38">
        <f t="shared" si="473"/>
        <v>0</v>
      </c>
      <c r="AR4052" s="181"/>
      <c r="AS4052" s="181"/>
      <c r="AT4052" s="181"/>
      <c r="AU4052" s="181"/>
      <c r="AY4052" s="181"/>
      <c r="BB4052" s="181"/>
      <c r="BC4052" s="181"/>
      <c r="BD4052" s="181"/>
      <c r="BE4052" s="181"/>
      <c r="BI4052" s="181"/>
      <c r="BL4052" s="181"/>
      <c r="BM4052" s="181"/>
      <c r="BN4052" s="181"/>
      <c r="BO4052" s="181"/>
      <c r="BS4052" s="181"/>
    </row>
    <row r="4053" spans="41:71">
      <c r="AO4053" s="38">
        <f t="shared" si="472"/>
        <v>0</v>
      </c>
      <c r="AP4053" s="38">
        <f t="shared" si="473"/>
        <v>0</v>
      </c>
      <c r="AR4053" s="181"/>
      <c r="AS4053" s="181"/>
      <c r="AT4053" s="181"/>
      <c r="AU4053" s="181"/>
      <c r="AY4053" s="181"/>
      <c r="BB4053" s="181"/>
      <c r="BC4053" s="181"/>
      <c r="BD4053" s="181"/>
      <c r="BE4053" s="181"/>
      <c r="BI4053" s="181"/>
      <c r="BL4053" s="181"/>
      <c r="BM4053" s="181"/>
      <c r="BN4053" s="181"/>
      <c r="BO4053" s="181"/>
      <c r="BS4053" s="181"/>
    </row>
    <row r="4054" spans="41:71">
      <c r="AO4054" s="38">
        <f t="shared" si="472"/>
        <v>0</v>
      </c>
      <c r="AP4054" s="38">
        <f t="shared" si="473"/>
        <v>0</v>
      </c>
      <c r="AR4054" s="181"/>
      <c r="AS4054" s="181"/>
      <c r="AT4054" s="181"/>
      <c r="AU4054" s="181"/>
      <c r="AY4054" s="181"/>
      <c r="BB4054" s="181"/>
      <c r="BC4054" s="181"/>
      <c r="BD4054" s="181"/>
      <c r="BE4054" s="181"/>
      <c r="BI4054" s="181"/>
      <c r="BL4054" s="181"/>
      <c r="BM4054" s="181"/>
      <c r="BN4054" s="181"/>
      <c r="BO4054" s="181"/>
      <c r="BS4054" s="181"/>
    </row>
    <row r="4055" spans="41:71">
      <c r="AO4055" s="38">
        <f t="shared" si="472"/>
        <v>0</v>
      </c>
      <c r="AP4055" s="38">
        <f t="shared" si="473"/>
        <v>0</v>
      </c>
      <c r="AR4055" s="181"/>
      <c r="AS4055" s="181"/>
      <c r="AT4055" s="181"/>
      <c r="AU4055" s="181"/>
      <c r="AY4055" s="181"/>
      <c r="BB4055" s="181"/>
      <c r="BC4055" s="181"/>
      <c r="BD4055" s="181"/>
      <c r="BE4055" s="181"/>
      <c r="BI4055" s="181"/>
      <c r="BL4055" s="181"/>
      <c r="BM4055" s="181"/>
      <c r="BN4055" s="181"/>
      <c r="BO4055" s="181"/>
      <c r="BS4055" s="181"/>
    </row>
    <row r="4056" spans="41:71">
      <c r="AO4056" s="38">
        <f t="shared" si="472"/>
        <v>0</v>
      </c>
      <c r="AP4056" s="38">
        <f t="shared" si="473"/>
        <v>0</v>
      </c>
      <c r="AR4056" s="181"/>
      <c r="AS4056" s="181"/>
      <c r="AT4056" s="181"/>
      <c r="AU4056" s="181"/>
      <c r="AY4056" s="181"/>
      <c r="BB4056" s="181"/>
      <c r="BC4056" s="181"/>
      <c r="BD4056" s="181"/>
      <c r="BE4056" s="181"/>
      <c r="BI4056" s="181"/>
      <c r="BL4056" s="181"/>
      <c r="BM4056" s="181"/>
      <c r="BN4056" s="181"/>
      <c r="BO4056" s="181"/>
      <c r="BS4056" s="181"/>
    </row>
    <row r="4057" spans="41:71">
      <c r="AO4057" s="38">
        <f t="shared" si="472"/>
        <v>0</v>
      </c>
      <c r="AP4057" s="38">
        <f t="shared" si="473"/>
        <v>0</v>
      </c>
      <c r="AR4057" s="181"/>
      <c r="AS4057" s="181"/>
      <c r="AT4057" s="181"/>
      <c r="AU4057" s="181"/>
      <c r="AY4057" s="181"/>
      <c r="BB4057" s="181"/>
      <c r="BC4057" s="181"/>
      <c r="BD4057" s="181"/>
      <c r="BE4057" s="181"/>
      <c r="BI4057" s="181"/>
      <c r="BL4057" s="181"/>
      <c r="BM4057" s="181"/>
      <c r="BN4057" s="181"/>
      <c r="BO4057" s="181"/>
      <c r="BS4057" s="181"/>
    </row>
    <row r="4058" spans="41:71">
      <c r="AO4058" s="38">
        <f t="shared" si="472"/>
        <v>0</v>
      </c>
      <c r="AP4058" s="38">
        <f t="shared" si="473"/>
        <v>0</v>
      </c>
      <c r="AR4058" s="181"/>
      <c r="AS4058" s="181"/>
      <c r="AT4058" s="181"/>
      <c r="AU4058" s="181"/>
      <c r="AY4058" s="181"/>
      <c r="BB4058" s="181"/>
      <c r="BC4058" s="181"/>
      <c r="BD4058" s="181"/>
      <c r="BE4058" s="181"/>
      <c r="BI4058" s="181"/>
      <c r="BL4058" s="181"/>
      <c r="BM4058" s="181"/>
      <c r="BN4058" s="181"/>
      <c r="BO4058" s="181"/>
      <c r="BS4058" s="181"/>
    </row>
    <row r="4059" spans="41:71">
      <c r="AO4059" s="38">
        <f t="shared" si="472"/>
        <v>0</v>
      </c>
      <c r="AP4059" s="38">
        <f t="shared" si="473"/>
        <v>0</v>
      </c>
      <c r="AR4059" s="181"/>
      <c r="AS4059" s="181"/>
      <c r="AT4059" s="181"/>
      <c r="AU4059" s="181"/>
      <c r="AY4059" s="181"/>
      <c r="BB4059" s="181"/>
      <c r="BC4059" s="181"/>
      <c r="BD4059" s="181"/>
      <c r="BE4059" s="181"/>
      <c r="BI4059" s="181"/>
      <c r="BL4059" s="181"/>
      <c r="BM4059" s="181"/>
      <c r="BN4059" s="181"/>
      <c r="BO4059" s="181"/>
      <c r="BS4059" s="181"/>
    </row>
    <row r="4060" spans="41:71">
      <c r="AO4060" s="38">
        <f t="shared" si="472"/>
        <v>0</v>
      </c>
      <c r="AP4060" s="38">
        <f t="shared" si="473"/>
        <v>0</v>
      </c>
      <c r="AR4060" s="181"/>
      <c r="AS4060" s="181"/>
      <c r="AT4060" s="181"/>
      <c r="AU4060" s="181"/>
      <c r="AY4060" s="181"/>
      <c r="BB4060" s="181"/>
      <c r="BC4060" s="181"/>
      <c r="BD4060" s="181"/>
      <c r="BE4060" s="181"/>
      <c r="BI4060" s="181"/>
      <c r="BL4060" s="181"/>
      <c r="BM4060" s="181"/>
      <c r="BN4060" s="181"/>
      <c r="BO4060" s="181"/>
      <c r="BS4060" s="181"/>
    </row>
    <row r="4061" spans="41:71">
      <c r="AO4061" s="38">
        <f t="shared" si="472"/>
        <v>0</v>
      </c>
      <c r="AP4061" s="38">
        <f t="shared" si="473"/>
        <v>0</v>
      </c>
      <c r="AR4061" s="181"/>
      <c r="AS4061" s="181"/>
      <c r="AT4061" s="181"/>
      <c r="AU4061" s="181"/>
      <c r="AY4061" s="181"/>
      <c r="BB4061" s="181"/>
      <c r="BC4061" s="181"/>
      <c r="BD4061" s="181"/>
      <c r="BE4061" s="181"/>
      <c r="BI4061" s="181"/>
      <c r="BL4061" s="181"/>
      <c r="BM4061" s="181"/>
      <c r="BN4061" s="181"/>
      <c r="BO4061" s="181"/>
      <c r="BS4061" s="181"/>
    </row>
    <row r="4062" spans="41:71">
      <c r="AO4062" s="38">
        <f t="shared" si="472"/>
        <v>0</v>
      </c>
      <c r="AP4062" s="38">
        <f t="shared" si="473"/>
        <v>0</v>
      </c>
      <c r="AR4062" s="181"/>
      <c r="AS4062" s="181"/>
      <c r="AT4062" s="181"/>
      <c r="AU4062" s="181"/>
      <c r="AY4062" s="181"/>
      <c r="BB4062" s="181"/>
      <c r="BC4062" s="181"/>
      <c r="BD4062" s="181"/>
      <c r="BE4062" s="181"/>
      <c r="BI4062" s="181"/>
      <c r="BL4062" s="181"/>
      <c r="BM4062" s="181"/>
      <c r="BN4062" s="181"/>
      <c r="BO4062" s="181"/>
      <c r="BS4062" s="181"/>
    </row>
    <row r="4063" spans="41:71">
      <c r="AO4063" s="38">
        <f t="shared" si="472"/>
        <v>0</v>
      </c>
      <c r="AP4063" s="38">
        <f t="shared" si="473"/>
        <v>0</v>
      </c>
      <c r="AR4063" s="181"/>
      <c r="AS4063" s="181"/>
      <c r="AT4063" s="181"/>
      <c r="AU4063" s="181"/>
      <c r="AY4063" s="181"/>
      <c r="BB4063" s="181"/>
      <c r="BC4063" s="181"/>
      <c r="BD4063" s="181"/>
      <c r="BE4063" s="181"/>
      <c r="BI4063" s="181"/>
      <c r="BL4063" s="181"/>
      <c r="BM4063" s="181"/>
      <c r="BN4063" s="181"/>
      <c r="BO4063" s="181"/>
      <c r="BS4063" s="181"/>
    </row>
    <row r="4064" spans="41:71">
      <c r="AO4064" s="38">
        <f t="shared" si="472"/>
        <v>0</v>
      </c>
      <c r="AP4064" s="38">
        <f t="shared" si="473"/>
        <v>0</v>
      </c>
      <c r="AR4064" s="181"/>
      <c r="AS4064" s="181"/>
      <c r="AT4064" s="181"/>
      <c r="AU4064" s="181"/>
      <c r="AY4064" s="181"/>
      <c r="BB4064" s="181"/>
      <c r="BC4064" s="181"/>
      <c r="BD4064" s="181"/>
      <c r="BE4064" s="181"/>
      <c r="BI4064" s="181"/>
      <c r="BL4064" s="181"/>
      <c r="BM4064" s="181"/>
      <c r="BN4064" s="181"/>
      <c r="BO4064" s="181"/>
      <c r="BS4064" s="181"/>
    </row>
    <row r="4065" spans="41:71">
      <c r="AO4065" s="38">
        <f t="shared" si="472"/>
        <v>0</v>
      </c>
      <c r="AP4065" s="38">
        <f t="shared" si="473"/>
        <v>0</v>
      </c>
      <c r="AR4065" s="181"/>
      <c r="AS4065" s="181"/>
      <c r="AT4065" s="181"/>
      <c r="AU4065" s="181"/>
      <c r="AY4065" s="181"/>
      <c r="BB4065" s="181"/>
      <c r="BC4065" s="181"/>
      <c r="BD4065" s="181"/>
      <c r="BE4065" s="181"/>
      <c r="BI4065" s="181"/>
      <c r="BL4065" s="181"/>
      <c r="BM4065" s="181"/>
      <c r="BN4065" s="181"/>
      <c r="BO4065" s="181"/>
      <c r="BS4065" s="181"/>
    </row>
    <row r="4066" spans="41:71">
      <c r="AO4066" s="38">
        <f t="shared" si="472"/>
        <v>0</v>
      </c>
      <c r="AP4066" s="38">
        <f t="shared" si="473"/>
        <v>0</v>
      </c>
      <c r="AR4066" s="181"/>
      <c r="AS4066" s="181"/>
      <c r="AT4066" s="181"/>
      <c r="AU4066" s="181"/>
      <c r="AY4066" s="181"/>
      <c r="BB4066" s="181"/>
      <c r="BC4066" s="181"/>
      <c r="BD4066" s="181"/>
      <c r="BE4066" s="181"/>
      <c r="BI4066" s="181"/>
      <c r="BL4066" s="181"/>
      <c r="BM4066" s="181"/>
      <c r="BN4066" s="181"/>
      <c r="BO4066" s="181"/>
      <c r="BS4066" s="181"/>
    </row>
    <row r="4067" spans="41:71">
      <c r="AO4067" s="38">
        <f t="shared" si="472"/>
        <v>0</v>
      </c>
      <c r="AP4067" s="38">
        <f t="shared" si="473"/>
        <v>0</v>
      </c>
      <c r="AR4067" s="181"/>
      <c r="AS4067" s="181"/>
      <c r="AT4067" s="181"/>
      <c r="AU4067" s="181"/>
      <c r="AY4067" s="181"/>
      <c r="BB4067" s="181"/>
      <c r="BC4067" s="181"/>
      <c r="BD4067" s="181"/>
      <c r="BE4067" s="181"/>
      <c r="BI4067" s="181"/>
      <c r="BL4067" s="181"/>
      <c r="BM4067" s="181"/>
      <c r="BN4067" s="181"/>
      <c r="BO4067" s="181"/>
      <c r="BS4067" s="181"/>
    </row>
    <row r="4068" spans="41:71">
      <c r="AO4068" s="38">
        <f t="shared" si="472"/>
        <v>0</v>
      </c>
      <c r="AP4068" s="38">
        <f t="shared" si="473"/>
        <v>0</v>
      </c>
      <c r="AR4068" s="181"/>
      <c r="AS4068" s="181"/>
      <c r="AT4068" s="181"/>
      <c r="AU4068" s="181"/>
      <c r="AY4068" s="181"/>
      <c r="BB4068" s="181"/>
      <c r="BC4068" s="181"/>
      <c r="BD4068" s="181"/>
      <c r="BE4068" s="181"/>
      <c r="BI4068" s="181"/>
      <c r="BL4068" s="181"/>
      <c r="BM4068" s="181"/>
      <c r="BN4068" s="181"/>
      <c r="BO4068" s="181"/>
      <c r="BS4068" s="181"/>
    </row>
    <row r="4069" spans="41:71">
      <c r="AO4069" s="38">
        <f t="shared" si="472"/>
        <v>0</v>
      </c>
      <c r="AP4069" s="38">
        <f t="shared" si="473"/>
        <v>0</v>
      </c>
      <c r="AR4069" s="181"/>
      <c r="AS4069" s="181"/>
      <c r="AT4069" s="181"/>
      <c r="AU4069" s="181"/>
      <c r="AY4069" s="181"/>
      <c r="BB4069" s="181"/>
      <c r="BC4069" s="181"/>
      <c r="BD4069" s="181"/>
      <c r="BE4069" s="181"/>
      <c r="BI4069" s="181"/>
      <c r="BL4069" s="181"/>
      <c r="BM4069" s="181"/>
      <c r="BN4069" s="181"/>
      <c r="BO4069" s="181"/>
      <c r="BS4069" s="181"/>
    </row>
    <row r="4070" spans="41:71">
      <c r="AO4070" s="38">
        <f t="shared" si="472"/>
        <v>0</v>
      </c>
      <c r="AP4070" s="38">
        <f t="shared" si="473"/>
        <v>0</v>
      </c>
      <c r="AR4070" s="181"/>
      <c r="AS4070" s="181"/>
      <c r="AT4070" s="181"/>
      <c r="AU4070" s="181"/>
      <c r="AY4070" s="181"/>
      <c r="BB4070" s="181"/>
      <c r="BC4070" s="181"/>
      <c r="BD4070" s="181"/>
      <c r="BE4070" s="181"/>
      <c r="BI4070" s="181"/>
      <c r="BL4070" s="181"/>
      <c r="BM4070" s="181"/>
      <c r="BN4070" s="181"/>
      <c r="BO4070" s="181"/>
      <c r="BS4070" s="181"/>
    </row>
    <row r="4071" spans="41:71">
      <c r="AO4071" s="38">
        <f t="shared" si="472"/>
        <v>0</v>
      </c>
      <c r="AP4071" s="38">
        <f t="shared" si="473"/>
        <v>0</v>
      </c>
      <c r="AR4071" s="181"/>
      <c r="AS4071" s="181"/>
      <c r="AT4071" s="181"/>
      <c r="AU4071" s="181"/>
      <c r="AY4071" s="181"/>
      <c r="BB4071" s="181"/>
      <c r="BC4071" s="181"/>
      <c r="BD4071" s="181"/>
      <c r="BE4071" s="181"/>
      <c r="BI4071" s="181"/>
      <c r="BL4071" s="181"/>
      <c r="BM4071" s="181"/>
      <c r="BN4071" s="181"/>
      <c r="BO4071" s="181"/>
      <c r="BS4071" s="181"/>
    </row>
    <row r="4072" spans="41:71">
      <c r="AO4072" s="38">
        <f t="shared" si="472"/>
        <v>0</v>
      </c>
      <c r="AP4072" s="38">
        <f t="shared" si="473"/>
        <v>0</v>
      </c>
      <c r="AR4072" s="181"/>
      <c r="AS4072" s="181"/>
      <c r="AT4072" s="181"/>
      <c r="AU4072" s="181"/>
      <c r="AY4072" s="181"/>
      <c r="BB4072" s="181"/>
      <c r="BC4072" s="181"/>
      <c r="BD4072" s="181"/>
      <c r="BE4072" s="181"/>
      <c r="BI4072" s="181"/>
      <c r="BL4072" s="181"/>
      <c r="BM4072" s="181"/>
      <c r="BN4072" s="181"/>
      <c r="BO4072" s="181"/>
      <c r="BS4072" s="181"/>
    </row>
    <row r="4073" spans="41:71">
      <c r="AO4073" s="38">
        <f t="shared" si="472"/>
        <v>0</v>
      </c>
      <c r="AP4073" s="38">
        <f t="shared" si="473"/>
        <v>0</v>
      </c>
      <c r="AR4073" s="181"/>
      <c r="AS4073" s="181"/>
      <c r="AT4073" s="181"/>
      <c r="AU4073" s="181"/>
      <c r="AY4073" s="181"/>
      <c r="BB4073" s="181"/>
      <c r="BC4073" s="181"/>
      <c r="BD4073" s="181"/>
      <c r="BE4073" s="181"/>
      <c r="BI4073" s="181"/>
      <c r="BL4073" s="181"/>
      <c r="BM4073" s="181"/>
      <c r="BN4073" s="181"/>
      <c r="BO4073" s="181"/>
      <c r="BS4073" s="181"/>
    </row>
    <row r="4074" spans="41:71">
      <c r="AO4074" s="38">
        <f t="shared" ref="AO4074:AO4137" si="474">B4075+1-1</f>
        <v>0</v>
      </c>
      <c r="AP4074" s="38">
        <f t="shared" ref="AP4074:AP4137" si="475">A4075</f>
        <v>0</v>
      </c>
      <c r="AR4074" s="181"/>
      <c r="AS4074" s="181"/>
      <c r="AT4074" s="181"/>
      <c r="AU4074" s="181"/>
      <c r="AY4074" s="181"/>
      <c r="BB4074" s="181"/>
      <c r="BC4074" s="181"/>
      <c r="BD4074" s="181"/>
      <c r="BE4074" s="181"/>
      <c r="BI4074" s="181"/>
      <c r="BL4074" s="181"/>
      <c r="BM4074" s="181"/>
      <c r="BN4074" s="181"/>
      <c r="BO4074" s="181"/>
      <c r="BS4074" s="181"/>
    </row>
    <row r="4075" spans="41:71">
      <c r="AO4075" s="38">
        <f t="shared" si="474"/>
        <v>0</v>
      </c>
      <c r="AP4075" s="38">
        <f t="shared" si="475"/>
        <v>0</v>
      </c>
      <c r="AR4075" s="181"/>
      <c r="AS4075" s="181"/>
      <c r="AT4075" s="181"/>
      <c r="AU4075" s="181"/>
      <c r="AY4075" s="181"/>
      <c r="BB4075" s="181"/>
      <c r="BC4075" s="181"/>
      <c r="BD4075" s="181"/>
      <c r="BE4075" s="181"/>
      <c r="BI4075" s="181"/>
      <c r="BL4075" s="181"/>
      <c r="BM4075" s="181"/>
      <c r="BN4075" s="181"/>
      <c r="BO4075" s="181"/>
      <c r="BS4075" s="181"/>
    </row>
    <row r="4076" spans="41:71">
      <c r="AO4076" s="38">
        <f t="shared" si="474"/>
        <v>0</v>
      </c>
      <c r="AP4076" s="38">
        <f t="shared" si="475"/>
        <v>0</v>
      </c>
      <c r="AR4076" s="181"/>
      <c r="AS4076" s="181"/>
      <c r="AT4076" s="181"/>
      <c r="AU4076" s="181"/>
      <c r="AY4076" s="181"/>
      <c r="BB4076" s="181"/>
      <c r="BC4076" s="181"/>
      <c r="BD4076" s="181"/>
      <c r="BE4076" s="181"/>
      <c r="BI4076" s="181"/>
      <c r="BL4076" s="181"/>
      <c r="BM4076" s="181"/>
      <c r="BN4076" s="181"/>
      <c r="BO4076" s="181"/>
      <c r="BS4076" s="181"/>
    </row>
    <row r="4077" spans="41:71">
      <c r="AO4077" s="38">
        <f t="shared" si="474"/>
        <v>0</v>
      </c>
      <c r="AP4077" s="38">
        <f t="shared" si="475"/>
        <v>0</v>
      </c>
      <c r="AR4077" s="181"/>
      <c r="AS4077" s="181"/>
      <c r="AT4077" s="181"/>
      <c r="AU4077" s="181"/>
      <c r="AY4077" s="181"/>
      <c r="BB4077" s="181"/>
      <c r="BC4077" s="181"/>
      <c r="BD4077" s="181"/>
      <c r="BE4077" s="181"/>
      <c r="BI4077" s="181"/>
      <c r="BL4077" s="181"/>
      <c r="BM4077" s="181"/>
      <c r="BN4077" s="181"/>
      <c r="BO4077" s="181"/>
      <c r="BS4077" s="181"/>
    </row>
    <row r="4078" spans="41:71">
      <c r="AO4078" s="38">
        <f t="shared" si="474"/>
        <v>0</v>
      </c>
      <c r="AP4078" s="38">
        <f t="shared" si="475"/>
        <v>0</v>
      </c>
      <c r="AR4078" s="181"/>
      <c r="AS4078" s="181"/>
      <c r="AT4078" s="181"/>
      <c r="AU4078" s="181"/>
      <c r="AY4078" s="181"/>
      <c r="BB4078" s="181"/>
      <c r="BC4078" s="181"/>
      <c r="BD4078" s="181"/>
      <c r="BE4078" s="181"/>
      <c r="BI4078" s="181"/>
      <c r="BL4078" s="181"/>
      <c r="BM4078" s="181"/>
      <c r="BN4078" s="181"/>
      <c r="BO4078" s="181"/>
      <c r="BS4078" s="181"/>
    </row>
    <row r="4079" spans="41:71">
      <c r="AO4079" s="38">
        <f t="shared" si="474"/>
        <v>0</v>
      </c>
      <c r="AP4079" s="38">
        <f t="shared" si="475"/>
        <v>0</v>
      </c>
      <c r="AR4079" s="181"/>
      <c r="AS4079" s="181"/>
      <c r="AT4079" s="181"/>
      <c r="AU4079" s="181"/>
      <c r="AY4079" s="181"/>
      <c r="BB4079" s="181"/>
      <c r="BC4079" s="181"/>
      <c r="BD4079" s="181"/>
      <c r="BE4079" s="181"/>
      <c r="BI4079" s="181"/>
      <c r="BL4079" s="181"/>
      <c r="BM4079" s="181"/>
      <c r="BN4079" s="181"/>
      <c r="BO4079" s="181"/>
      <c r="BS4079" s="181"/>
    </row>
    <row r="4080" spans="41:71">
      <c r="AO4080" s="38">
        <f t="shared" si="474"/>
        <v>0</v>
      </c>
      <c r="AP4080" s="38">
        <f t="shared" si="475"/>
        <v>0</v>
      </c>
      <c r="AR4080" s="181"/>
      <c r="AS4080" s="181"/>
      <c r="AT4080" s="181"/>
      <c r="AU4080" s="181"/>
      <c r="AY4080" s="181"/>
      <c r="BB4080" s="181"/>
      <c r="BC4080" s="181"/>
      <c r="BD4080" s="181"/>
      <c r="BE4080" s="181"/>
      <c r="BI4080" s="181"/>
      <c r="BL4080" s="181"/>
      <c r="BM4080" s="181"/>
      <c r="BN4080" s="181"/>
      <c r="BO4080" s="181"/>
      <c r="BS4080" s="181"/>
    </row>
    <row r="4081" spans="41:71">
      <c r="AO4081" s="38">
        <f t="shared" si="474"/>
        <v>0</v>
      </c>
      <c r="AP4081" s="38">
        <f t="shared" si="475"/>
        <v>0</v>
      </c>
      <c r="AR4081" s="181"/>
      <c r="AS4081" s="181"/>
      <c r="AT4081" s="181"/>
      <c r="AU4081" s="181"/>
      <c r="AY4081" s="181"/>
      <c r="BB4081" s="181"/>
      <c r="BC4081" s="181"/>
      <c r="BD4081" s="181"/>
      <c r="BE4081" s="181"/>
      <c r="BI4081" s="181"/>
      <c r="BL4081" s="181"/>
      <c r="BM4081" s="181"/>
      <c r="BN4081" s="181"/>
      <c r="BO4081" s="181"/>
      <c r="BS4081" s="181"/>
    </row>
    <row r="4082" spans="41:71">
      <c r="AO4082" s="38">
        <f t="shared" si="474"/>
        <v>0</v>
      </c>
      <c r="AP4082" s="38">
        <f t="shared" si="475"/>
        <v>0</v>
      </c>
      <c r="AR4082" s="181"/>
      <c r="AS4082" s="181"/>
      <c r="AT4082" s="181"/>
      <c r="AU4082" s="181"/>
      <c r="AY4082" s="181"/>
      <c r="BB4082" s="181"/>
      <c r="BC4082" s="181"/>
      <c r="BD4082" s="181"/>
      <c r="BE4082" s="181"/>
      <c r="BI4082" s="181"/>
      <c r="BL4082" s="181"/>
      <c r="BM4082" s="181"/>
      <c r="BN4082" s="181"/>
      <c r="BO4082" s="181"/>
      <c r="BS4082" s="181"/>
    </row>
    <row r="4083" spans="41:71">
      <c r="AO4083" s="38">
        <f t="shared" si="474"/>
        <v>0</v>
      </c>
      <c r="AP4083" s="38">
        <f t="shared" si="475"/>
        <v>0</v>
      </c>
      <c r="AR4083" s="181"/>
      <c r="AS4083" s="181"/>
      <c r="AT4083" s="181"/>
      <c r="AU4083" s="181"/>
      <c r="AY4083" s="181"/>
      <c r="BB4083" s="181"/>
      <c r="BC4083" s="181"/>
      <c r="BD4083" s="181"/>
      <c r="BE4083" s="181"/>
      <c r="BI4083" s="181"/>
      <c r="BL4083" s="181"/>
      <c r="BM4083" s="181"/>
      <c r="BN4083" s="181"/>
      <c r="BO4083" s="181"/>
      <c r="BS4083" s="181"/>
    </row>
    <row r="4084" spans="41:71">
      <c r="AO4084" s="38">
        <f t="shared" si="474"/>
        <v>0</v>
      </c>
      <c r="AP4084" s="38">
        <f t="shared" si="475"/>
        <v>0</v>
      </c>
      <c r="AR4084" s="181"/>
      <c r="AS4084" s="181"/>
      <c r="AT4084" s="181"/>
      <c r="AU4084" s="181"/>
      <c r="AY4084" s="181"/>
      <c r="BB4084" s="181"/>
      <c r="BC4084" s="181"/>
      <c r="BD4084" s="181"/>
      <c r="BE4084" s="181"/>
      <c r="BI4084" s="181"/>
      <c r="BL4084" s="181"/>
      <c r="BM4084" s="181"/>
      <c r="BN4084" s="181"/>
      <c r="BO4084" s="181"/>
      <c r="BS4084" s="181"/>
    </row>
    <row r="4085" spans="41:71">
      <c r="AO4085" s="38">
        <f t="shared" si="474"/>
        <v>0</v>
      </c>
      <c r="AP4085" s="38">
        <f t="shared" si="475"/>
        <v>0</v>
      </c>
      <c r="AR4085" s="181"/>
      <c r="AS4085" s="181"/>
      <c r="AT4085" s="181"/>
      <c r="AU4085" s="181"/>
      <c r="AY4085" s="181"/>
      <c r="BB4085" s="181"/>
      <c r="BC4085" s="181"/>
      <c r="BD4085" s="181"/>
      <c r="BE4085" s="181"/>
      <c r="BI4085" s="181"/>
      <c r="BL4085" s="181"/>
      <c r="BM4085" s="181"/>
      <c r="BN4085" s="181"/>
      <c r="BO4085" s="181"/>
      <c r="BS4085" s="181"/>
    </row>
    <row r="4086" spans="41:71">
      <c r="AO4086" s="38">
        <f t="shared" si="474"/>
        <v>0</v>
      </c>
      <c r="AP4086" s="38">
        <f t="shared" si="475"/>
        <v>0</v>
      </c>
      <c r="AR4086" s="181"/>
      <c r="AS4086" s="181"/>
      <c r="AT4086" s="181"/>
      <c r="AU4086" s="181"/>
      <c r="AY4086" s="181"/>
      <c r="BB4086" s="181"/>
      <c r="BC4086" s="181"/>
      <c r="BD4086" s="181"/>
      <c r="BE4086" s="181"/>
      <c r="BI4086" s="181"/>
      <c r="BL4086" s="181"/>
      <c r="BM4086" s="181"/>
      <c r="BN4086" s="181"/>
      <c r="BO4086" s="181"/>
      <c r="BS4086" s="181"/>
    </row>
    <row r="4087" spans="41:71">
      <c r="AO4087" s="38">
        <f t="shared" si="474"/>
        <v>0</v>
      </c>
      <c r="AP4087" s="38">
        <f t="shared" si="475"/>
        <v>0</v>
      </c>
      <c r="AR4087" s="181"/>
      <c r="AS4087" s="181"/>
      <c r="AT4087" s="181"/>
      <c r="AU4087" s="181"/>
      <c r="AY4087" s="181"/>
      <c r="BB4087" s="181"/>
      <c r="BC4087" s="181"/>
      <c r="BD4087" s="181"/>
      <c r="BE4087" s="181"/>
      <c r="BI4087" s="181"/>
      <c r="BL4087" s="181"/>
      <c r="BM4087" s="181"/>
      <c r="BN4087" s="181"/>
      <c r="BO4087" s="181"/>
      <c r="BS4087" s="181"/>
    </row>
    <row r="4088" spans="41:71">
      <c r="AO4088" s="38">
        <f t="shared" si="474"/>
        <v>0</v>
      </c>
      <c r="AP4088" s="38">
        <f t="shared" si="475"/>
        <v>0</v>
      </c>
      <c r="AR4088" s="181"/>
      <c r="AS4088" s="181"/>
      <c r="AT4088" s="181"/>
      <c r="AU4088" s="181"/>
      <c r="AY4088" s="181"/>
      <c r="BB4088" s="181"/>
      <c r="BC4088" s="181"/>
      <c r="BD4088" s="181"/>
      <c r="BE4088" s="181"/>
      <c r="BI4088" s="181"/>
      <c r="BL4088" s="181"/>
      <c r="BM4088" s="181"/>
      <c r="BN4088" s="181"/>
      <c r="BO4088" s="181"/>
      <c r="BS4088" s="181"/>
    </row>
    <row r="4089" spans="41:71">
      <c r="AO4089" s="38">
        <f t="shared" si="474"/>
        <v>0</v>
      </c>
      <c r="AP4089" s="38">
        <f t="shared" si="475"/>
        <v>0</v>
      </c>
      <c r="AR4089" s="181"/>
      <c r="AS4089" s="181"/>
      <c r="AT4089" s="181"/>
      <c r="AU4089" s="181"/>
      <c r="AY4089" s="181"/>
      <c r="BB4089" s="181"/>
      <c r="BC4089" s="181"/>
      <c r="BD4089" s="181"/>
      <c r="BE4089" s="181"/>
      <c r="BI4089" s="181"/>
      <c r="BL4089" s="181"/>
      <c r="BM4089" s="181"/>
      <c r="BN4089" s="181"/>
      <c r="BO4089" s="181"/>
      <c r="BS4089" s="181"/>
    </row>
    <row r="4090" spans="41:71">
      <c r="AO4090" s="38">
        <f t="shared" si="474"/>
        <v>0</v>
      </c>
      <c r="AP4090" s="38">
        <f t="shared" si="475"/>
        <v>0</v>
      </c>
      <c r="AR4090" s="181"/>
      <c r="AS4090" s="181"/>
      <c r="AT4090" s="181"/>
      <c r="AU4090" s="181"/>
      <c r="AY4090" s="181"/>
      <c r="BB4090" s="181"/>
      <c r="BC4090" s="181"/>
      <c r="BD4090" s="181"/>
      <c r="BE4090" s="181"/>
      <c r="BI4090" s="181"/>
      <c r="BL4090" s="181"/>
      <c r="BM4090" s="181"/>
      <c r="BN4090" s="181"/>
      <c r="BO4090" s="181"/>
      <c r="BS4090" s="181"/>
    </row>
    <row r="4091" spans="41:71">
      <c r="AO4091" s="38">
        <f t="shared" si="474"/>
        <v>0</v>
      </c>
      <c r="AP4091" s="38">
        <f t="shared" si="475"/>
        <v>0</v>
      </c>
      <c r="AR4091" s="181"/>
      <c r="AS4091" s="181"/>
      <c r="AT4091" s="181"/>
      <c r="AU4091" s="181"/>
      <c r="AY4091" s="181"/>
      <c r="BB4091" s="181"/>
      <c r="BC4091" s="181"/>
      <c r="BD4091" s="181"/>
      <c r="BE4091" s="181"/>
      <c r="BI4091" s="181"/>
      <c r="BL4091" s="181"/>
      <c r="BM4091" s="181"/>
      <c r="BN4091" s="181"/>
      <c r="BO4091" s="181"/>
      <c r="BS4091" s="181"/>
    </row>
    <row r="4092" spans="41:71">
      <c r="AO4092" s="38">
        <f t="shared" si="474"/>
        <v>0</v>
      </c>
      <c r="AP4092" s="38">
        <f t="shared" si="475"/>
        <v>0</v>
      </c>
      <c r="AR4092" s="181"/>
      <c r="AS4092" s="181"/>
      <c r="AT4092" s="181"/>
      <c r="AU4092" s="181"/>
      <c r="AY4092" s="181"/>
      <c r="BB4092" s="181"/>
      <c r="BC4092" s="181"/>
      <c r="BD4092" s="181"/>
      <c r="BE4092" s="181"/>
      <c r="BI4092" s="181"/>
      <c r="BL4092" s="181"/>
      <c r="BM4092" s="181"/>
      <c r="BN4092" s="181"/>
      <c r="BO4092" s="181"/>
      <c r="BS4092" s="181"/>
    </row>
    <row r="4093" spans="41:71">
      <c r="AO4093" s="38">
        <f t="shared" si="474"/>
        <v>0</v>
      </c>
      <c r="AP4093" s="38">
        <f t="shared" si="475"/>
        <v>0</v>
      </c>
      <c r="AR4093" s="181"/>
      <c r="AS4093" s="181"/>
      <c r="AT4093" s="181"/>
      <c r="AU4093" s="181"/>
      <c r="AY4093" s="181"/>
      <c r="BB4093" s="181"/>
      <c r="BC4093" s="181"/>
      <c r="BD4093" s="181"/>
      <c r="BE4093" s="181"/>
      <c r="BI4093" s="181"/>
      <c r="BL4093" s="181"/>
      <c r="BM4093" s="181"/>
      <c r="BN4093" s="181"/>
      <c r="BO4093" s="181"/>
      <c r="BS4093" s="181"/>
    </row>
    <row r="4094" spans="41:71">
      <c r="AO4094" s="38">
        <f t="shared" si="474"/>
        <v>0</v>
      </c>
      <c r="AP4094" s="38">
        <f t="shared" si="475"/>
        <v>0</v>
      </c>
      <c r="AR4094" s="181"/>
      <c r="AS4094" s="181"/>
      <c r="AT4094" s="181"/>
      <c r="AU4094" s="181"/>
      <c r="AY4094" s="181"/>
      <c r="BB4094" s="181"/>
      <c r="BC4094" s="181"/>
      <c r="BD4094" s="181"/>
      <c r="BE4094" s="181"/>
      <c r="BI4094" s="181"/>
      <c r="BL4094" s="181"/>
      <c r="BM4094" s="181"/>
      <c r="BN4094" s="181"/>
      <c r="BO4094" s="181"/>
      <c r="BS4094" s="181"/>
    </row>
    <row r="4095" spans="41:71">
      <c r="AO4095" s="38">
        <f t="shared" si="474"/>
        <v>0</v>
      </c>
      <c r="AP4095" s="38">
        <f t="shared" si="475"/>
        <v>0</v>
      </c>
      <c r="AR4095" s="181"/>
      <c r="AS4095" s="181"/>
      <c r="AT4095" s="181"/>
      <c r="AU4095" s="181"/>
      <c r="AY4095" s="181"/>
      <c r="BB4095" s="181"/>
      <c r="BC4095" s="181"/>
      <c r="BD4095" s="181"/>
      <c r="BE4095" s="181"/>
      <c r="BI4095" s="181"/>
      <c r="BL4095" s="181"/>
      <c r="BM4095" s="181"/>
      <c r="BN4095" s="181"/>
      <c r="BO4095" s="181"/>
      <c r="BS4095" s="181"/>
    </row>
    <row r="4096" spans="41:71">
      <c r="AO4096" s="38">
        <f t="shared" si="474"/>
        <v>0</v>
      </c>
      <c r="AP4096" s="38">
        <f t="shared" si="475"/>
        <v>0</v>
      </c>
      <c r="AR4096" s="181"/>
      <c r="AS4096" s="181"/>
      <c r="AT4096" s="181"/>
      <c r="AU4096" s="181"/>
      <c r="AY4096" s="181"/>
      <c r="BB4096" s="181"/>
      <c r="BC4096" s="181"/>
      <c r="BD4096" s="181"/>
      <c r="BE4096" s="181"/>
      <c r="BI4096" s="181"/>
      <c r="BL4096" s="181"/>
      <c r="BM4096" s="181"/>
      <c r="BN4096" s="181"/>
      <c r="BO4096" s="181"/>
      <c r="BS4096" s="181"/>
    </row>
    <row r="4097" spans="41:71">
      <c r="AO4097" s="38">
        <f t="shared" si="474"/>
        <v>0</v>
      </c>
      <c r="AP4097" s="38">
        <f t="shared" si="475"/>
        <v>0</v>
      </c>
      <c r="AR4097" s="181"/>
      <c r="AS4097" s="181"/>
      <c r="AT4097" s="181"/>
      <c r="AU4097" s="181"/>
      <c r="AY4097" s="181"/>
      <c r="BB4097" s="181"/>
      <c r="BC4097" s="181"/>
      <c r="BD4097" s="181"/>
      <c r="BE4097" s="181"/>
      <c r="BI4097" s="181"/>
      <c r="BL4097" s="181"/>
      <c r="BM4097" s="181"/>
      <c r="BN4097" s="181"/>
      <c r="BO4097" s="181"/>
      <c r="BS4097" s="181"/>
    </row>
    <row r="4098" spans="41:71">
      <c r="AO4098" s="38">
        <f t="shared" si="474"/>
        <v>0</v>
      </c>
      <c r="AP4098" s="38">
        <f t="shared" si="475"/>
        <v>0</v>
      </c>
      <c r="AR4098" s="181"/>
      <c r="AS4098" s="181"/>
      <c r="AT4098" s="181"/>
      <c r="AU4098" s="181"/>
      <c r="AY4098" s="181"/>
      <c r="BB4098" s="181"/>
      <c r="BC4098" s="181"/>
      <c r="BD4098" s="181"/>
      <c r="BE4098" s="181"/>
      <c r="BI4098" s="181"/>
      <c r="BL4098" s="181"/>
      <c r="BM4098" s="181"/>
      <c r="BN4098" s="181"/>
      <c r="BO4098" s="181"/>
      <c r="BS4098" s="181"/>
    </row>
    <row r="4099" spans="41:71">
      <c r="AO4099" s="38">
        <f t="shared" si="474"/>
        <v>0</v>
      </c>
      <c r="AP4099" s="38">
        <f t="shared" si="475"/>
        <v>0</v>
      </c>
      <c r="AR4099" s="181"/>
      <c r="AS4099" s="181"/>
      <c r="AT4099" s="181"/>
      <c r="AU4099" s="181"/>
      <c r="AY4099" s="181"/>
      <c r="BB4099" s="181"/>
      <c r="BC4099" s="181"/>
      <c r="BD4099" s="181"/>
      <c r="BE4099" s="181"/>
      <c r="BI4099" s="181"/>
      <c r="BL4099" s="181"/>
      <c r="BM4099" s="181"/>
      <c r="BN4099" s="181"/>
      <c r="BO4099" s="181"/>
      <c r="BS4099" s="181"/>
    </row>
    <row r="4100" spans="41:71">
      <c r="AO4100" s="38">
        <f t="shared" si="474"/>
        <v>0</v>
      </c>
      <c r="AP4100" s="38">
        <f t="shared" si="475"/>
        <v>0</v>
      </c>
      <c r="AR4100" s="181"/>
      <c r="AS4100" s="181"/>
      <c r="AT4100" s="181"/>
      <c r="AU4100" s="181"/>
      <c r="AY4100" s="181"/>
      <c r="BB4100" s="181"/>
      <c r="BC4100" s="181"/>
      <c r="BD4100" s="181"/>
      <c r="BE4100" s="181"/>
      <c r="BI4100" s="181"/>
      <c r="BL4100" s="181"/>
      <c r="BM4100" s="181"/>
      <c r="BN4100" s="181"/>
      <c r="BO4100" s="181"/>
      <c r="BS4100" s="181"/>
    </row>
    <row r="4101" spans="41:71">
      <c r="AO4101" s="38">
        <f t="shared" si="474"/>
        <v>0</v>
      </c>
      <c r="AP4101" s="38">
        <f t="shared" si="475"/>
        <v>0</v>
      </c>
      <c r="AR4101" s="181"/>
      <c r="AS4101" s="181"/>
      <c r="AT4101" s="181"/>
      <c r="AU4101" s="181"/>
      <c r="AY4101" s="181"/>
      <c r="BB4101" s="181"/>
      <c r="BC4101" s="181"/>
      <c r="BD4101" s="181"/>
      <c r="BE4101" s="181"/>
      <c r="BI4101" s="181"/>
      <c r="BL4101" s="181"/>
      <c r="BM4101" s="181"/>
      <c r="BN4101" s="181"/>
      <c r="BO4101" s="181"/>
      <c r="BS4101" s="181"/>
    </row>
    <row r="4102" spans="41:71">
      <c r="AO4102" s="38">
        <f t="shared" si="474"/>
        <v>0</v>
      </c>
      <c r="AP4102" s="38">
        <f t="shared" si="475"/>
        <v>0</v>
      </c>
      <c r="AR4102" s="181"/>
      <c r="AS4102" s="181"/>
      <c r="AT4102" s="181"/>
      <c r="AU4102" s="181"/>
      <c r="AY4102" s="181"/>
      <c r="BB4102" s="181"/>
      <c r="BC4102" s="181"/>
      <c r="BD4102" s="181"/>
      <c r="BE4102" s="181"/>
      <c r="BI4102" s="181"/>
      <c r="BL4102" s="181"/>
      <c r="BM4102" s="181"/>
      <c r="BN4102" s="181"/>
      <c r="BO4102" s="181"/>
      <c r="BS4102" s="181"/>
    </row>
    <row r="4103" spans="41:71">
      <c r="AO4103" s="38">
        <f t="shared" si="474"/>
        <v>0</v>
      </c>
      <c r="AP4103" s="38">
        <f t="shared" si="475"/>
        <v>0</v>
      </c>
      <c r="AR4103" s="181"/>
      <c r="AS4103" s="181"/>
      <c r="AT4103" s="181"/>
      <c r="AU4103" s="181"/>
      <c r="AY4103" s="181"/>
      <c r="BB4103" s="181"/>
      <c r="BC4103" s="181"/>
      <c r="BD4103" s="181"/>
      <c r="BE4103" s="181"/>
      <c r="BI4103" s="181"/>
      <c r="BL4103" s="181"/>
      <c r="BM4103" s="181"/>
      <c r="BN4103" s="181"/>
      <c r="BO4103" s="181"/>
      <c r="BS4103" s="181"/>
    </row>
    <row r="4104" spans="41:71">
      <c r="AO4104" s="38">
        <f t="shared" si="474"/>
        <v>0</v>
      </c>
      <c r="AP4104" s="38">
        <f t="shared" si="475"/>
        <v>0</v>
      </c>
      <c r="AR4104" s="181"/>
      <c r="AS4104" s="181"/>
      <c r="AT4104" s="181"/>
      <c r="AU4104" s="181"/>
      <c r="AY4104" s="181"/>
      <c r="BB4104" s="181"/>
      <c r="BC4104" s="181"/>
      <c r="BD4104" s="181"/>
      <c r="BE4104" s="181"/>
      <c r="BI4104" s="181"/>
      <c r="BL4104" s="181"/>
      <c r="BM4104" s="181"/>
      <c r="BN4104" s="181"/>
      <c r="BO4104" s="181"/>
      <c r="BS4104" s="181"/>
    </row>
    <row r="4105" spans="41:71">
      <c r="AO4105" s="38">
        <f t="shared" si="474"/>
        <v>0</v>
      </c>
      <c r="AP4105" s="38">
        <f t="shared" si="475"/>
        <v>0</v>
      </c>
      <c r="AR4105" s="181"/>
      <c r="AS4105" s="181"/>
      <c r="AT4105" s="181"/>
      <c r="AU4105" s="181"/>
      <c r="AY4105" s="181"/>
      <c r="BB4105" s="181"/>
      <c r="BC4105" s="181"/>
      <c r="BD4105" s="181"/>
      <c r="BE4105" s="181"/>
      <c r="BI4105" s="181"/>
      <c r="BL4105" s="181"/>
      <c r="BM4105" s="181"/>
      <c r="BN4105" s="181"/>
      <c r="BO4105" s="181"/>
      <c r="BS4105" s="181"/>
    </row>
    <row r="4106" spans="41:71">
      <c r="AO4106" s="38">
        <f t="shared" si="474"/>
        <v>0</v>
      </c>
      <c r="AP4106" s="38">
        <f t="shared" si="475"/>
        <v>0</v>
      </c>
      <c r="AR4106" s="181"/>
      <c r="AS4106" s="181"/>
      <c r="AT4106" s="181"/>
      <c r="AU4106" s="181"/>
      <c r="AY4106" s="181"/>
      <c r="BB4106" s="181"/>
      <c r="BC4106" s="181"/>
      <c r="BD4106" s="181"/>
      <c r="BE4106" s="181"/>
      <c r="BI4106" s="181"/>
      <c r="BL4106" s="181"/>
      <c r="BM4106" s="181"/>
      <c r="BN4106" s="181"/>
      <c r="BO4106" s="181"/>
      <c r="BS4106" s="181"/>
    </row>
    <row r="4107" spans="41:71">
      <c r="AO4107" s="38">
        <f t="shared" si="474"/>
        <v>0</v>
      </c>
      <c r="AP4107" s="38">
        <f t="shared" si="475"/>
        <v>0</v>
      </c>
      <c r="AR4107" s="181"/>
      <c r="AS4107" s="181"/>
      <c r="AT4107" s="181"/>
      <c r="AU4107" s="181"/>
      <c r="AY4107" s="181"/>
      <c r="BB4107" s="181"/>
      <c r="BC4107" s="181"/>
      <c r="BD4107" s="181"/>
      <c r="BE4107" s="181"/>
      <c r="BI4107" s="181"/>
      <c r="BL4107" s="181"/>
      <c r="BM4107" s="181"/>
      <c r="BN4107" s="181"/>
      <c r="BO4107" s="181"/>
      <c r="BS4107" s="181"/>
    </row>
    <row r="4108" spans="41:71">
      <c r="AO4108" s="38">
        <f t="shared" si="474"/>
        <v>0</v>
      </c>
      <c r="AP4108" s="38">
        <f t="shared" si="475"/>
        <v>0</v>
      </c>
      <c r="AR4108" s="181"/>
      <c r="AS4108" s="181"/>
      <c r="AT4108" s="181"/>
      <c r="AU4108" s="181"/>
      <c r="AY4108" s="181"/>
      <c r="BB4108" s="181"/>
      <c r="BC4108" s="181"/>
      <c r="BD4108" s="181"/>
      <c r="BE4108" s="181"/>
      <c r="BI4108" s="181"/>
      <c r="BL4108" s="181"/>
      <c r="BM4108" s="181"/>
      <c r="BN4108" s="181"/>
      <c r="BO4108" s="181"/>
      <c r="BS4108" s="181"/>
    </row>
    <row r="4109" spans="41:71">
      <c r="AO4109" s="38">
        <f t="shared" si="474"/>
        <v>0</v>
      </c>
      <c r="AP4109" s="38">
        <f t="shared" si="475"/>
        <v>0</v>
      </c>
      <c r="AR4109" s="181"/>
      <c r="AS4109" s="181"/>
      <c r="AT4109" s="181"/>
      <c r="AU4109" s="181"/>
      <c r="AY4109" s="181"/>
      <c r="BB4109" s="181"/>
      <c r="BC4109" s="181"/>
      <c r="BD4109" s="181"/>
      <c r="BE4109" s="181"/>
      <c r="BI4109" s="181"/>
      <c r="BL4109" s="181"/>
      <c r="BM4109" s="181"/>
      <c r="BN4109" s="181"/>
      <c r="BO4109" s="181"/>
      <c r="BS4109" s="181"/>
    </row>
    <row r="4110" spans="41:71">
      <c r="AO4110" s="38">
        <f t="shared" si="474"/>
        <v>0</v>
      </c>
      <c r="AP4110" s="38">
        <f t="shared" si="475"/>
        <v>0</v>
      </c>
      <c r="AR4110" s="181"/>
      <c r="AS4110" s="181"/>
      <c r="AT4110" s="181"/>
      <c r="AU4110" s="181"/>
      <c r="AY4110" s="181"/>
      <c r="BB4110" s="181"/>
      <c r="BC4110" s="181"/>
      <c r="BD4110" s="181"/>
      <c r="BE4110" s="181"/>
      <c r="BI4110" s="181"/>
      <c r="BL4110" s="181"/>
      <c r="BM4110" s="181"/>
      <c r="BN4110" s="181"/>
      <c r="BO4110" s="181"/>
      <c r="BS4110" s="181"/>
    </row>
    <row r="4111" spans="41:71">
      <c r="AO4111" s="38">
        <f t="shared" si="474"/>
        <v>0</v>
      </c>
      <c r="AP4111" s="38">
        <f t="shared" si="475"/>
        <v>0</v>
      </c>
      <c r="AR4111" s="181"/>
      <c r="AS4111" s="181"/>
      <c r="AT4111" s="181"/>
      <c r="AU4111" s="181"/>
      <c r="AY4111" s="181"/>
      <c r="BB4111" s="181"/>
      <c r="BC4111" s="181"/>
      <c r="BD4111" s="181"/>
      <c r="BE4111" s="181"/>
      <c r="BI4111" s="181"/>
      <c r="BL4111" s="181"/>
      <c r="BM4111" s="181"/>
      <c r="BN4111" s="181"/>
      <c r="BO4111" s="181"/>
      <c r="BS4111" s="181"/>
    </row>
    <row r="4112" spans="41:71">
      <c r="AO4112" s="38">
        <f t="shared" si="474"/>
        <v>0</v>
      </c>
      <c r="AP4112" s="38">
        <f t="shared" si="475"/>
        <v>0</v>
      </c>
      <c r="AR4112" s="181"/>
      <c r="AS4112" s="181"/>
      <c r="AT4112" s="181"/>
      <c r="AU4112" s="181"/>
      <c r="AY4112" s="181"/>
      <c r="BB4112" s="181"/>
      <c r="BC4112" s="181"/>
      <c r="BD4112" s="181"/>
      <c r="BE4112" s="181"/>
      <c r="BI4112" s="181"/>
      <c r="BL4112" s="181"/>
      <c r="BM4112" s="181"/>
      <c r="BN4112" s="181"/>
      <c r="BO4112" s="181"/>
      <c r="BS4112" s="181"/>
    </row>
    <row r="4113" spans="41:71">
      <c r="AO4113" s="38">
        <f t="shared" si="474"/>
        <v>0</v>
      </c>
      <c r="AP4113" s="38">
        <f t="shared" si="475"/>
        <v>0</v>
      </c>
      <c r="AR4113" s="181"/>
      <c r="AS4113" s="181"/>
      <c r="AT4113" s="181"/>
      <c r="AU4113" s="181"/>
      <c r="AY4113" s="181"/>
      <c r="BB4113" s="181"/>
      <c r="BC4113" s="181"/>
      <c r="BD4113" s="181"/>
      <c r="BE4113" s="181"/>
      <c r="BI4113" s="181"/>
      <c r="BL4113" s="181"/>
      <c r="BM4113" s="181"/>
      <c r="BN4113" s="181"/>
      <c r="BO4113" s="181"/>
      <c r="BS4113" s="181"/>
    </row>
    <row r="4114" spans="41:71">
      <c r="AO4114" s="38">
        <f t="shared" si="474"/>
        <v>0</v>
      </c>
      <c r="AP4114" s="38">
        <f t="shared" si="475"/>
        <v>0</v>
      </c>
      <c r="AR4114" s="181"/>
      <c r="AS4114" s="181"/>
      <c r="AT4114" s="181"/>
      <c r="AU4114" s="181"/>
      <c r="AY4114" s="181"/>
      <c r="BB4114" s="181"/>
      <c r="BC4114" s="181"/>
      <c r="BD4114" s="181"/>
      <c r="BE4114" s="181"/>
      <c r="BI4114" s="181"/>
      <c r="BL4114" s="181"/>
      <c r="BM4114" s="181"/>
      <c r="BN4114" s="181"/>
      <c r="BO4114" s="181"/>
      <c r="BS4114" s="181"/>
    </row>
    <row r="4115" spans="41:71">
      <c r="AO4115" s="38">
        <f t="shared" si="474"/>
        <v>0</v>
      </c>
      <c r="AP4115" s="38">
        <f t="shared" si="475"/>
        <v>0</v>
      </c>
      <c r="AR4115" s="181"/>
      <c r="AS4115" s="181"/>
      <c r="AT4115" s="181"/>
      <c r="AU4115" s="181"/>
      <c r="AY4115" s="181"/>
      <c r="BB4115" s="181"/>
      <c r="BC4115" s="181"/>
      <c r="BD4115" s="181"/>
      <c r="BE4115" s="181"/>
      <c r="BI4115" s="181"/>
      <c r="BL4115" s="181"/>
      <c r="BM4115" s="181"/>
      <c r="BN4115" s="181"/>
      <c r="BO4115" s="181"/>
      <c r="BS4115" s="181"/>
    </row>
    <row r="4116" spans="41:71">
      <c r="AO4116" s="38">
        <f t="shared" si="474"/>
        <v>0</v>
      </c>
      <c r="AP4116" s="38">
        <f t="shared" si="475"/>
        <v>0</v>
      </c>
      <c r="AR4116" s="181"/>
      <c r="AS4116" s="181"/>
      <c r="AT4116" s="181"/>
      <c r="AU4116" s="181"/>
      <c r="AY4116" s="181"/>
      <c r="BB4116" s="181"/>
      <c r="BC4116" s="181"/>
      <c r="BD4116" s="181"/>
      <c r="BE4116" s="181"/>
      <c r="BI4116" s="181"/>
      <c r="BL4116" s="181"/>
      <c r="BM4116" s="181"/>
      <c r="BN4116" s="181"/>
      <c r="BO4116" s="181"/>
      <c r="BS4116" s="181"/>
    </row>
    <row r="4117" spans="41:71">
      <c r="AO4117" s="38">
        <f t="shared" si="474"/>
        <v>0</v>
      </c>
      <c r="AP4117" s="38">
        <f t="shared" si="475"/>
        <v>0</v>
      </c>
      <c r="AR4117" s="181"/>
      <c r="AS4117" s="181"/>
      <c r="AT4117" s="181"/>
      <c r="AU4117" s="181"/>
      <c r="AY4117" s="181"/>
      <c r="BB4117" s="181"/>
      <c r="BC4117" s="181"/>
      <c r="BD4117" s="181"/>
      <c r="BE4117" s="181"/>
      <c r="BI4117" s="181"/>
      <c r="BL4117" s="181"/>
      <c r="BM4117" s="181"/>
      <c r="BN4117" s="181"/>
      <c r="BO4117" s="181"/>
      <c r="BS4117" s="181"/>
    </row>
    <row r="4118" spans="41:71">
      <c r="AO4118" s="38">
        <f t="shared" si="474"/>
        <v>0</v>
      </c>
      <c r="AP4118" s="38">
        <f t="shared" si="475"/>
        <v>0</v>
      </c>
      <c r="AR4118" s="181"/>
      <c r="AS4118" s="181"/>
      <c r="AT4118" s="181"/>
      <c r="AU4118" s="181"/>
      <c r="AY4118" s="181"/>
      <c r="BB4118" s="181"/>
      <c r="BC4118" s="181"/>
      <c r="BD4118" s="181"/>
      <c r="BE4118" s="181"/>
      <c r="BI4118" s="181"/>
      <c r="BL4118" s="181"/>
      <c r="BM4118" s="181"/>
      <c r="BN4118" s="181"/>
      <c r="BO4118" s="181"/>
      <c r="BS4118" s="181"/>
    </row>
    <row r="4119" spans="41:71">
      <c r="AO4119" s="38">
        <f t="shared" si="474"/>
        <v>0</v>
      </c>
      <c r="AP4119" s="38">
        <f t="shared" si="475"/>
        <v>0</v>
      </c>
      <c r="AR4119" s="181"/>
      <c r="AS4119" s="181"/>
      <c r="AT4119" s="181"/>
      <c r="AU4119" s="181"/>
      <c r="AY4119" s="181"/>
      <c r="BB4119" s="181"/>
      <c r="BC4119" s="181"/>
      <c r="BD4119" s="181"/>
      <c r="BE4119" s="181"/>
      <c r="BI4119" s="181"/>
      <c r="BL4119" s="181"/>
      <c r="BM4119" s="181"/>
      <c r="BN4119" s="181"/>
      <c r="BO4119" s="181"/>
      <c r="BS4119" s="181"/>
    </row>
    <row r="4120" spans="41:71">
      <c r="AO4120" s="38">
        <f t="shared" si="474"/>
        <v>0</v>
      </c>
      <c r="AP4120" s="38">
        <f t="shared" si="475"/>
        <v>0</v>
      </c>
      <c r="AR4120" s="181"/>
      <c r="AS4120" s="181"/>
      <c r="AT4120" s="181"/>
      <c r="AU4120" s="181"/>
      <c r="AY4120" s="181"/>
      <c r="BB4120" s="181"/>
      <c r="BC4120" s="181"/>
      <c r="BD4120" s="181"/>
      <c r="BE4120" s="181"/>
      <c r="BI4120" s="181"/>
      <c r="BL4120" s="181"/>
      <c r="BM4120" s="181"/>
      <c r="BN4120" s="181"/>
      <c r="BO4120" s="181"/>
      <c r="BS4120" s="181"/>
    </row>
    <row r="4121" spans="41:71">
      <c r="AO4121" s="38">
        <f t="shared" si="474"/>
        <v>0</v>
      </c>
      <c r="AP4121" s="38">
        <f t="shared" si="475"/>
        <v>0</v>
      </c>
      <c r="AR4121" s="181"/>
      <c r="AS4121" s="181"/>
      <c r="AT4121" s="181"/>
      <c r="AU4121" s="181"/>
      <c r="AY4121" s="181"/>
      <c r="BB4121" s="181"/>
      <c r="BC4121" s="181"/>
      <c r="BD4121" s="181"/>
      <c r="BE4121" s="181"/>
      <c r="BI4121" s="181"/>
      <c r="BL4121" s="181"/>
      <c r="BM4121" s="181"/>
      <c r="BN4121" s="181"/>
      <c r="BO4121" s="181"/>
      <c r="BS4121" s="181"/>
    </row>
    <row r="4122" spans="41:71">
      <c r="AO4122" s="38">
        <f t="shared" si="474"/>
        <v>0</v>
      </c>
      <c r="AP4122" s="38">
        <f t="shared" si="475"/>
        <v>0</v>
      </c>
      <c r="AR4122" s="181"/>
      <c r="AS4122" s="181"/>
      <c r="AT4122" s="181"/>
      <c r="AU4122" s="181"/>
      <c r="AY4122" s="181"/>
      <c r="BB4122" s="181"/>
      <c r="BC4122" s="181"/>
      <c r="BD4122" s="181"/>
      <c r="BE4122" s="181"/>
      <c r="BI4122" s="181"/>
      <c r="BL4122" s="181"/>
      <c r="BM4122" s="181"/>
      <c r="BN4122" s="181"/>
      <c r="BO4122" s="181"/>
      <c r="BS4122" s="181"/>
    </row>
    <row r="4123" spans="41:71">
      <c r="AO4123" s="38">
        <f t="shared" si="474"/>
        <v>0</v>
      </c>
      <c r="AP4123" s="38">
        <f t="shared" si="475"/>
        <v>0</v>
      </c>
      <c r="AR4123" s="181"/>
      <c r="AS4123" s="181"/>
      <c r="AT4123" s="181"/>
      <c r="AU4123" s="181"/>
      <c r="AY4123" s="181"/>
      <c r="BB4123" s="181"/>
      <c r="BC4123" s="181"/>
      <c r="BD4123" s="181"/>
      <c r="BE4123" s="181"/>
      <c r="BI4123" s="181"/>
      <c r="BL4123" s="181"/>
      <c r="BM4123" s="181"/>
      <c r="BN4123" s="181"/>
      <c r="BO4123" s="181"/>
      <c r="BS4123" s="181"/>
    </row>
    <row r="4124" spans="41:71">
      <c r="AO4124" s="38">
        <f t="shared" si="474"/>
        <v>0</v>
      </c>
      <c r="AP4124" s="38">
        <f t="shared" si="475"/>
        <v>0</v>
      </c>
      <c r="AR4124" s="181"/>
      <c r="AS4124" s="181"/>
      <c r="AT4124" s="181"/>
      <c r="AU4124" s="181"/>
      <c r="AY4124" s="181"/>
      <c r="BB4124" s="181"/>
      <c r="BC4124" s="181"/>
      <c r="BD4124" s="181"/>
      <c r="BE4124" s="181"/>
      <c r="BI4124" s="181"/>
      <c r="BL4124" s="181"/>
      <c r="BM4124" s="181"/>
      <c r="BN4124" s="181"/>
      <c r="BO4124" s="181"/>
      <c r="BS4124" s="181"/>
    </row>
    <row r="4125" spans="41:71">
      <c r="AO4125" s="38">
        <f t="shared" si="474"/>
        <v>0</v>
      </c>
      <c r="AP4125" s="38">
        <f t="shared" si="475"/>
        <v>0</v>
      </c>
      <c r="AR4125" s="181"/>
      <c r="AS4125" s="181"/>
      <c r="AT4125" s="181"/>
      <c r="AU4125" s="181"/>
      <c r="AY4125" s="181"/>
      <c r="BB4125" s="181"/>
      <c r="BC4125" s="181"/>
      <c r="BD4125" s="181"/>
      <c r="BE4125" s="181"/>
      <c r="BI4125" s="181"/>
      <c r="BL4125" s="181"/>
      <c r="BM4125" s="181"/>
      <c r="BN4125" s="181"/>
      <c r="BO4125" s="181"/>
      <c r="BS4125" s="181"/>
    </row>
    <row r="4126" spans="41:71">
      <c r="AO4126" s="38">
        <f t="shared" si="474"/>
        <v>0</v>
      </c>
      <c r="AP4126" s="38">
        <f t="shared" si="475"/>
        <v>0</v>
      </c>
      <c r="AR4126" s="181"/>
      <c r="AS4126" s="181"/>
      <c r="AT4126" s="181"/>
      <c r="AU4126" s="181"/>
      <c r="AY4126" s="181"/>
      <c r="BB4126" s="181"/>
      <c r="BC4126" s="181"/>
      <c r="BD4126" s="181"/>
      <c r="BE4126" s="181"/>
      <c r="BI4126" s="181"/>
      <c r="BL4126" s="181"/>
      <c r="BM4126" s="181"/>
      <c r="BN4126" s="181"/>
      <c r="BO4126" s="181"/>
      <c r="BS4126" s="181"/>
    </row>
    <row r="4127" spans="41:71">
      <c r="AO4127" s="38">
        <f t="shared" si="474"/>
        <v>0</v>
      </c>
      <c r="AP4127" s="38">
        <f t="shared" si="475"/>
        <v>0</v>
      </c>
      <c r="AR4127" s="181"/>
      <c r="AS4127" s="181"/>
      <c r="AT4127" s="181"/>
      <c r="AU4127" s="181"/>
      <c r="AY4127" s="181"/>
      <c r="BB4127" s="181"/>
      <c r="BC4127" s="181"/>
      <c r="BD4127" s="181"/>
      <c r="BE4127" s="181"/>
      <c r="BI4127" s="181"/>
      <c r="BL4127" s="181"/>
      <c r="BM4127" s="181"/>
      <c r="BN4127" s="181"/>
      <c r="BO4127" s="181"/>
      <c r="BS4127" s="181"/>
    </row>
    <row r="4128" spans="41:71">
      <c r="AO4128" s="38">
        <f t="shared" si="474"/>
        <v>0</v>
      </c>
      <c r="AP4128" s="38">
        <f t="shared" si="475"/>
        <v>0</v>
      </c>
      <c r="AR4128" s="181"/>
      <c r="AS4128" s="181"/>
      <c r="AT4128" s="181"/>
      <c r="AU4128" s="181"/>
      <c r="AY4128" s="181"/>
      <c r="BB4128" s="181"/>
      <c r="BC4128" s="181"/>
      <c r="BD4128" s="181"/>
      <c r="BE4128" s="181"/>
      <c r="BI4128" s="181"/>
      <c r="BL4128" s="181"/>
      <c r="BM4128" s="181"/>
      <c r="BN4128" s="181"/>
      <c r="BO4128" s="181"/>
      <c r="BS4128" s="181"/>
    </row>
    <row r="4129" spans="41:71">
      <c r="AO4129" s="38">
        <f t="shared" si="474"/>
        <v>0</v>
      </c>
      <c r="AP4129" s="38">
        <f t="shared" si="475"/>
        <v>0</v>
      </c>
      <c r="AR4129" s="181"/>
      <c r="AS4129" s="181"/>
      <c r="AT4129" s="181"/>
      <c r="AU4129" s="181"/>
      <c r="AY4129" s="181"/>
      <c r="BB4129" s="181"/>
      <c r="BC4129" s="181"/>
      <c r="BD4129" s="181"/>
      <c r="BE4129" s="181"/>
      <c r="BI4129" s="181"/>
      <c r="BL4129" s="181"/>
      <c r="BM4129" s="181"/>
      <c r="BN4129" s="181"/>
      <c r="BO4129" s="181"/>
      <c r="BS4129" s="181"/>
    </row>
    <row r="4130" spans="41:71">
      <c r="AO4130" s="38">
        <f t="shared" si="474"/>
        <v>0</v>
      </c>
      <c r="AP4130" s="38">
        <f t="shared" si="475"/>
        <v>0</v>
      </c>
      <c r="AR4130" s="181"/>
      <c r="AS4130" s="181"/>
      <c r="AT4130" s="181"/>
      <c r="AU4130" s="181"/>
      <c r="AY4130" s="181"/>
      <c r="BB4130" s="181"/>
      <c r="BC4130" s="181"/>
      <c r="BD4130" s="181"/>
      <c r="BE4130" s="181"/>
      <c r="BI4130" s="181"/>
      <c r="BL4130" s="181"/>
      <c r="BM4130" s="181"/>
      <c r="BN4130" s="181"/>
      <c r="BO4130" s="181"/>
      <c r="BS4130" s="181"/>
    </row>
    <row r="4131" spans="41:71">
      <c r="AO4131" s="38">
        <f t="shared" si="474"/>
        <v>0</v>
      </c>
      <c r="AP4131" s="38">
        <f t="shared" si="475"/>
        <v>0</v>
      </c>
      <c r="AR4131" s="181"/>
      <c r="AS4131" s="181"/>
      <c r="AT4131" s="181"/>
      <c r="AU4131" s="181"/>
      <c r="AY4131" s="181"/>
      <c r="BB4131" s="181"/>
      <c r="BC4131" s="181"/>
      <c r="BD4131" s="181"/>
      <c r="BE4131" s="181"/>
      <c r="BI4131" s="181"/>
      <c r="BL4131" s="181"/>
      <c r="BM4131" s="181"/>
      <c r="BN4131" s="181"/>
      <c r="BO4131" s="181"/>
      <c r="BS4131" s="181"/>
    </row>
    <row r="4132" spans="41:71">
      <c r="AO4132" s="38">
        <f t="shared" si="474"/>
        <v>0</v>
      </c>
      <c r="AP4132" s="38">
        <f t="shared" si="475"/>
        <v>0</v>
      </c>
      <c r="AR4132" s="181"/>
      <c r="AS4132" s="181"/>
      <c r="AT4132" s="181"/>
      <c r="AU4132" s="181"/>
      <c r="AY4132" s="181"/>
      <c r="BB4132" s="181"/>
      <c r="BC4132" s="181"/>
      <c r="BD4132" s="181"/>
      <c r="BE4132" s="181"/>
      <c r="BI4132" s="181"/>
      <c r="BL4132" s="181"/>
      <c r="BM4132" s="181"/>
      <c r="BN4132" s="181"/>
      <c r="BO4132" s="181"/>
      <c r="BS4132" s="181"/>
    </row>
    <row r="4133" spans="41:71">
      <c r="AO4133" s="38">
        <f t="shared" si="474"/>
        <v>0</v>
      </c>
      <c r="AP4133" s="38">
        <f t="shared" si="475"/>
        <v>0</v>
      </c>
      <c r="AR4133" s="181"/>
      <c r="AS4133" s="181"/>
      <c r="AT4133" s="181"/>
      <c r="AU4133" s="181"/>
      <c r="AY4133" s="181"/>
      <c r="BB4133" s="181"/>
      <c r="BC4133" s="181"/>
      <c r="BD4133" s="181"/>
      <c r="BE4133" s="181"/>
      <c r="BI4133" s="181"/>
      <c r="BL4133" s="181"/>
      <c r="BM4133" s="181"/>
      <c r="BN4133" s="181"/>
      <c r="BO4133" s="181"/>
      <c r="BS4133" s="181"/>
    </row>
    <row r="4134" spans="41:71">
      <c r="AO4134" s="38">
        <f t="shared" si="474"/>
        <v>0</v>
      </c>
      <c r="AP4134" s="38">
        <f t="shared" si="475"/>
        <v>0</v>
      </c>
      <c r="AR4134" s="181"/>
      <c r="AS4134" s="181"/>
      <c r="AT4134" s="181"/>
      <c r="AU4134" s="181"/>
      <c r="AY4134" s="181"/>
      <c r="BB4134" s="181"/>
      <c r="BC4134" s="181"/>
      <c r="BD4134" s="181"/>
      <c r="BE4134" s="181"/>
      <c r="BI4134" s="181"/>
      <c r="BL4134" s="181"/>
      <c r="BM4134" s="181"/>
      <c r="BN4134" s="181"/>
      <c r="BO4134" s="181"/>
      <c r="BS4134" s="181"/>
    </row>
    <row r="4135" spans="41:71">
      <c r="AO4135" s="38">
        <f t="shared" si="474"/>
        <v>0</v>
      </c>
      <c r="AP4135" s="38">
        <f t="shared" si="475"/>
        <v>0</v>
      </c>
      <c r="AR4135" s="181"/>
      <c r="AS4135" s="181"/>
      <c r="AT4135" s="181"/>
      <c r="AU4135" s="181"/>
      <c r="AY4135" s="181"/>
      <c r="BB4135" s="181"/>
      <c r="BC4135" s="181"/>
      <c r="BD4135" s="181"/>
      <c r="BE4135" s="181"/>
      <c r="BI4135" s="181"/>
      <c r="BL4135" s="181"/>
      <c r="BM4135" s="181"/>
      <c r="BN4135" s="181"/>
      <c r="BO4135" s="181"/>
      <c r="BS4135" s="181"/>
    </row>
    <row r="4136" spans="41:71">
      <c r="AO4136" s="38">
        <f t="shared" si="474"/>
        <v>0</v>
      </c>
      <c r="AP4136" s="38">
        <f t="shared" si="475"/>
        <v>0</v>
      </c>
      <c r="AR4136" s="181"/>
      <c r="AS4136" s="181"/>
      <c r="AT4136" s="181"/>
      <c r="AU4136" s="181"/>
      <c r="AY4136" s="181"/>
      <c r="BB4136" s="181"/>
      <c r="BC4136" s="181"/>
      <c r="BD4136" s="181"/>
      <c r="BE4136" s="181"/>
      <c r="BI4136" s="181"/>
      <c r="BL4136" s="181"/>
      <c r="BM4136" s="181"/>
      <c r="BN4136" s="181"/>
      <c r="BO4136" s="181"/>
      <c r="BS4136" s="181"/>
    </row>
    <row r="4137" spans="41:71">
      <c r="AO4137" s="38">
        <f t="shared" si="474"/>
        <v>0</v>
      </c>
      <c r="AP4137" s="38">
        <f t="shared" si="475"/>
        <v>0</v>
      </c>
      <c r="AR4137" s="181"/>
      <c r="AS4137" s="181"/>
      <c r="AT4137" s="181"/>
      <c r="AU4137" s="181"/>
      <c r="AY4137" s="181"/>
      <c r="BB4137" s="181"/>
      <c r="BC4137" s="181"/>
      <c r="BD4137" s="181"/>
      <c r="BE4137" s="181"/>
      <c r="BI4137" s="181"/>
      <c r="BL4137" s="181"/>
      <c r="BM4137" s="181"/>
      <c r="BN4137" s="181"/>
      <c r="BO4137" s="181"/>
      <c r="BS4137" s="181"/>
    </row>
    <row r="4138" spans="41:71">
      <c r="AO4138" s="38">
        <f t="shared" ref="AO4138:AO4201" si="476">B4139+1-1</f>
        <v>0</v>
      </c>
      <c r="AP4138" s="38">
        <f t="shared" ref="AP4138:AP4201" si="477">A4139</f>
        <v>0</v>
      </c>
      <c r="AR4138" s="181"/>
      <c r="AS4138" s="181"/>
      <c r="AT4138" s="181"/>
      <c r="AU4138" s="181"/>
      <c r="AY4138" s="181"/>
      <c r="BB4138" s="181"/>
      <c r="BC4138" s="181"/>
      <c r="BD4138" s="181"/>
      <c r="BE4138" s="181"/>
      <c r="BI4138" s="181"/>
      <c r="BL4138" s="181"/>
      <c r="BM4138" s="181"/>
      <c r="BN4138" s="181"/>
      <c r="BO4138" s="181"/>
      <c r="BS4138" s="181"/>
    </row>
    <row r="4139" spans="41:71">
      <c r="AO4139" s="38">
        <f t="shared" si="476"/>
        <v>0</v>
      </c>
      <c r="AP4139" s="38">
        <f t="shared" si="477"/>
        <v>0</v>
      </c>
      <c r="AR4139" s="181"/>
      <c r="AS4139" s="181"/>
      <c r="AT4139" s="181"/>
      <c r="AU4139" s="181"/>
      <c r="AY4139" s="181"/>
      <c r="BB4139" s="181"/>
      <c r="BC4139" s="181"/>
      <c r="BD4139" s="181"/>
      <c r="BE4139" s="181"/>
      <c r="BI4139" s="181"/>
      <c r="BL4139" s="181"/>
      <c r="BM4139" s="181"/>
      <c r="BN4139" s="181"/>
      <c r="BO4139" s="181"/>
      <c r="BS4139" s="181"/>
    </row>
    <row r="4140" spans="41:71">
      <c r="AO4140" s="38">
        <f t="shared" si="476"/>
        <v>0</v>
      </c>
      <c r="AP4140" s="38">
        <f t="shared" si="477"/>
        <v>0</v>
      </c>
      <c r="AR4140" s="181"/>
      <c r="AS4140" s="181"/>
      <c r="AT4140" s="181"/>
      <c r="AU4140" s="181"/>
      <c r="AY4140" s="181"/>
      <c r="BB4140" s="181"/>
      <c r="BC4140" s="181"/>
      <c r="BD4140" s="181"/>
      <c r="BE4140" s="181"/>
      <c r="BI4140" s="181"/>
      <c r="BL4140" s="181"/>
      <c r="BM4140" s="181"/>
      <c r="BN4140" s="181"/>
      <c r="BO4140" s="181"/>
      <c r="BS4140" s="181"/>
    </row>
    <row r="4141" spans="41:71">
      <c r="AO4141" s="38">
        <f t="shared" si="476"/>
        <v>0</v>
      </c>
      <c r="AP4141" s="38">
        <f t="shared" si="477"/>
        <v>0</v>
      </c>
      <c r="AR4141" s="181"/>
      <c r="AS4141" s="181"/>
      <c r="AT4141" s="181"/>
      <c r="AU4141" s="181"/>
      <c r="AY4141" s="181"/>
      <c r="BB4141" s="181"/>
      <c r="BC4141" s="181"/>
      <c r="BD4141" s="181"/>
      <c r="BE4141" s="181"/>
      <c r="BI4141" s="181"/>
      <c r="BL4141" s="181"/>
      <c r="BM4141" s="181"/>
      <c r="BN4141" s="181"/>
      <c r="BO4141" s="181"/>
      <c r="BS4141" s="181"/>
    </row>
    <row r="4142" spans="41:71">
      <c r="AO4142" s="38">
        <f t="shared" si="476"/>
        <v>0</v>
      </c>
      <c r="AP4142" s="38">
        <f t="shared" si="477"/>
        <v>0</v>
      </c>
      <c r="AR4142" s="181"/>
      <c r="AS4142" s="181"/>
      <c r="AT4142" s="181"/>
      <c r="AU4142" s="181"/>
      <c r="AY4142" s="181"/>
      <c r="BB4142" s="181"/>
      <c r="BC4142" s="181"/>
      <c r="BD4142" s="181"/>
      <c r="BE4142" s="181"/>
      <c r="BI4142" s="181"/>
      <c r="BL4142" s="181"/>
      <c r="BM4142" s="181"/>
      <c r="BN4142" s="181"/>
      <c r="BO4142" s="181"/>
      <c r="BS4142" s="181"/>
    </row>
    <row r="4143" spans="41:71">
      <c r="AO4143" s="38">
        <f t="shared" si="476"/>
        <v>0</v>
      </c>
      <c r="AP4143" s="38">
        <f t="shared" si="477"/>
        <v>0</v>
      </c>
      <c r="AR4143" s="181"/>
      <c r="AS4143" s="181"/>
      <c r="AT4143" s="181"/>
      <c r="AU4143" s="181"/>
      <c r="AY4143" s="181"/>
      <c r="BB4143" s="181"/>
      <c r="BC4143" s="181"/>
      <c r="BD4143" s="181"/>
      <c r="BE4143" s="181"/>
      <c r="BI4143" s="181"/>
      <c r="BL4143" s="181"/>
      <c r="BM4143" s="181"/>
      <c r="BN4143" s="181"/>
      <c r="BO4143" s="181"/>
      <c r="BS4143" s="181"/>
    </row>
    <row r="4144" spans="41:71">
      <c r="AO4144" s="38">
        <f t="shared" si="476"/>
        <v>0</v>
      </c>
      <c r="AP4144" s="38">
        <f t="shared" si="477"/>
        <v>0</v>
      </c>
      <c r="AR4144" s="181"/>
      <c r="AS4144" s="181"/>
      <c r="AT4144" s="181"/>
      <c r="AU4144" s="181"/>
      <c r="AY4144" s="181"/>
      <c r="BB4144" s="181"/>
      <c r="BC4144" s="181"/>
      <c r="BD4144" s="181"/>
      <c r="BE4144" s="181"/>
      <c r="BI4144" s="181"/>
      <c r="BL4144" s="181"/>
      <c r="BM4144" s="181"/>
      <c r="BN4144" s="181"/>
      <c r="BO4144" s="181"/>
      <c r="BS4144" s="181"/>
    </row>
    <row r="4145" spans="41:71">
      <c r="AO4145" s="38">
        <f t="shared" si="476"/>
        <v>0</v>
      </c>
      <c r="AP4145" s="38">
        <f t="shared" si="477"/>
        <v>0</v>
      </c>
      <c r="AR4145" s="181"/>
      <c r="AS4145" s="181"/>
      <c r="AT4145" s="181"/>
      <c r="AU4145" s="181"/>
      <c r="AY4145" s="181"/>
      <c r="BB4145" s="181"/>
      <c r="BC4145" s="181"/>
      <c r="BD4145" s="181"/>
      <c r="BE4145" s="181"/>
      <c r="BI4145" s="181"/>
      <c r="BL4145" s="181"/>
      <c r="BM4145" s="181"/>
      <c r="BN4145" s="181"/>
      <c r="BO4145" s="181"/>
      <c r="BS4145" s="181"/>
    </row>
    <row r="4146" spans="41:71">
      <c r="AO4146" s="38">
        <f t="shared" si="476"/>
        <v>0</v>
      </c>
      <c r="AP4146" s="38">
        <f t="shared" si="477"/>
        <v>0</v>
      </c>
      <c r="AR4146" s="181"/>
      <c r="AS4146" s="181"/>
      <c r="AT4146" s="181"/>
      <c r="AU4146" s="181"/>
      <c r="AY4146" s="181"/>
      <c r="BB4146" s="181"/>
      <c r="BC4146" s="181"/>
      <c r="BD4146" s="181"/>
      <c r="BE4146" s="181"/>
      <c r="BI4146" s="181"/>
      <c r="BL4146" s="181"/>
      <c r="BM4146" s="181"/>
      <c r="BN4146" s="181"/>
      <c r="BO4146" s="181"/>
      <c r="BS4146" s="181"/>
    </row>
    <row r="4147" spans="41:71">
      <c r="AO4147" s="38">
        <f t="shared" si="476"/>
        <v>0</v>
      </c>
      <c r="AP4147" s="38">
        <f t="shared" si="477"/>
        <v>0</v>
      </c>
      <c r="AR4147" s="181"/>
      <c r="AS4147" s="181"/>
      <c r="AT4147" s="181"/>
      <c r="AU4147" s="181"/>
      <c r="AY4147" s="181"/>
      <c r="BB4147" s="181"/>
      <c r="BC4147" s="181"/>
      <c r="BD4147" s="181"/>
      <c r="BE4147" s="181"/>
      <c r="BI4147" s="181"/>
      <c r="BL4147" s="181"/>
      <c r="BM4147" s="181"/>
      <c r="BN4147" s="181"/>
      <c r="BO4147" s="181"/>
      <c r="BS4147" s="181"/>
    </row>
    <row r="4148" spans="41:71">
      <c r="AO4148" s="38">
        <f t="shared" si="476"/>
        <v>0</v>
      </c>
      <c r="AP4148" s="38">
        <f t="shared" si="477"/>
        <v>0</v>
      </c>
      <c r="AR4148" s="181"/>
      <c r="AS4148" s="181"/>
      <c r="AT4148" s="181"/>
      <c r="AU4148" s="181"/>
      <c r="AY4148" s="181"/>
      <c r="BB4148" s="181"/>
      <c r="BC4148" s="181"/>
      <c r="BD4148" s="181"/>
      <c r="BE4148" s="181"/>
      <c r="BI4148" s="181"/>
      <c r="BL4148" s="181"/>
      <c r="BM4148" s="181"/>
      <c r="BN4148" s="181"/>
      <c r="BO4148" s="181"/>
      <c r="BS4148" s="181"/>
    </row>
    <row r="4149" spans="41:71">
      <c r="AO4149" s="38">
        <f t="shared" si="476"/>
        <v>0</v>
      </c>
      <c r="AP4149" s="38">
        <f t="shared" si="477"/>
        <v>0</v>
      </c>
      <c r="AR4149" s="181"/>
      <c r="AS4149" s="181"/>
      <c r="AT4149" s="181"/>
      <c r="AU4149" s="181"/>
      <c r="AY4149" s="181"/>
      <c r="BB4149" s="181"/>
      <c r="BC4149" s="181"/>
      <c r="BD4149" s="181"/>
      <c r="BE4149" s="181"/>
      <c r="BI4149" s="181"/>
      <c r="BL4149" s="181"/>
      <c r="BM4149" s="181"/>
      <c r="BN4149" s="181"/>
      <c r="BO4149" s="181"/>
      <c r="BS4149" s="181"/>
    </row>
    <row r="4150" spans="41:71">
      <c r="AO4150" s="38">
        <f t="shared" si="476"/>
        <v>0</v>
      </c>
      <c r="AP4150" s="38">
        <f t="shared" si="477"/>
        <v>0</v>
      </c>
      <c r="AR4150" s="181"/>
      <c r="AS4150" s="181"/>
      <c r="AT4150" s="181"/>
      <c r="AU4150" s="181"/>
      <c r="AY4150" s="181"/>
      <c r="BB4150" s="181"/>
      <c r="BC4150" s="181"/>
      <c r="BD4150" s="181"/>
      <c r="BE4150" s="181"/>
      <c r="BI4150" s="181"/>
      <c r="BL4150" s="181"/>
      <c r="BM4150" s="181"/>
      <c r="BN4150" s="181"/>
      <c r="BO4150" s="181"/>
      <c r="BS4150" s="181"/>
    </row>
    <row r="4151" spans="41:71">
      <c r="AO4151" s="38">
        <f t="shared" si="476"/>
        <v>0</v>
      </c>
      <c r="AP4151" s="38">
        <f t="shared" si="477"/>
        <v>0</v>
      </c>
      <c r="AR4151" s="181"/>
      <c r="AS4151" s="181"/>
      <c r="AT4151" s="181"/>
      <c r="AU4151" s="181"/>
      <c r="AY4151" s="181"/>
      <c r="BB4151" s="181"/>
      <c r="BC4151" s="181"/>
      <c r="BD4151" s="181"/>
      <c r="BE4151" s="181"/>
      <c r="BI4151" s="181"/>
      <c r="BL4151" s="181"/>
      <c r="BM4151" s="181"/>
      <c r="BN4151" s="181"/>
      <c r="BO4151" s="181"/>
      <c r="BS4151" s="181"/>
    </row>
    <row r="4152" spans="41:71">
      <c r="AO4152" s="38">
        <f t="shared" si="476"/>
        <v>0</v>
      </c>
      <c r="AP4152" s="38">
        <f t="shared" si="477"/>
        <v>0</v>
      </c>
      <c r="AR4152" s="181"/>
      <c r="AS4152" s="181"/>
      <c r="AT4152" s="181"/>
      <c r="AU4152" s="181"/>
      <c r="AY4152" s="181"/>
      <c r="BB4152" s="181"/>
      <c r="BC4152" s="181"/>
      <c r="BD4152" s="181"/>
      <c r="BE4152" s="181"/>
      <c r="BI4152" s="181"/>
      <c r="BL4152" s="181"/>
      <c r="BM4152" s="181"/>
      <c r="BN4152" s="181"/>
      <c r="BO4152" s="181"/>
      <c r="BS4152" s="181"/>
    </row>
    <row r="4153" spans="41:71">
      <c r="AO4153" s="38">
        <f t="shared" si="476"/>
        <v>0</v>
      </c>
      <c r="AP4153" s="38">
        <f t="shared" si="477"/>
        <v>0</v>
      </c>
      <c r="AR4153" s="181"/>
      <c r="AS4153" s="181"/>
      <c r="AT4153" s="181"/>
      <c r="AU4153" s="181"/>
      <c r="AY4153" s="181"/>
      <c r="BB4153" s="181"/>
      <c r="BC4153" s="181"/>
      <c r="BD4153" s="181"/>
      <c r="BE4153" s="181"/>
      <c r="BI4153" s="181"/>
      <c r="BL4153" s="181"/>
      <c r="BM4153" s="181"/>
      <c r="BN4153" s="181"/>
      <c r="BO4153" s="181"/>
      <c r="BS4153" s="181"/>
    </row>
    <row r="4154" spans="41:71">
      <c r="AO4154" s="38">
        <f t="shared" si="476"/>
        <v>0</v>
      </c>
      <c r="AP4154" s="38">
        <f t="shared" si="477"/>
        <v>0</v>
      </c>
      <c r="AR4154" s="181"/>
      <c r="AS4154" s="181"/>
      <c r="AT4154" s="181"/>
      <c r="AU4154" s="181"/>
      <c r="AY4154" s="181"/>
      <c r="BB4154" s="181"/>
      <c r="BC4154" s="181"/>
      <c r="BD4154" s="181"/>
      <c r="BE4154" s="181"/>
      <c r="BI4154" s="181"/>
      <c r="BL4154" s="181"/>
      <c r="BM4154" s="181"/>
      <c r="BN4154" s="181"/>
      <c r="BO4154" s="181"/>
      <c r="BS4154" s="181"/>
    </row>
    <row r="4155" spans="41:71">
      <c r="AO4155" s="38">
        <f t="shared" si="476"/>
        <v>0</v>
      </c>
      <c r="AP4155" s="38">
        <f t="shared" si="477"/>
        <v>0</v>
      </c>
      <c r="AR4155" s="181"/>
      <c r="AS4155" s="181"/>
      <c r="AT4155" s="181"/>
      <c r="AU4155" s="181"/>
      <c r="AY4155" s="181"/>
      <c r="BB4155" s="181"/>
      <c r="BC4155" s="181"/>
      <c r="BD4155" s="181"/>
      <c r="BE4155" s="181"/>
      <c r="BI4155" s="181"/>
      <c r="BL4155" s="181"/>
      <c r="BM4155" s="181"/>
      <c r="BN4155" s="181"/>
      <c r="BO4155" s="181"/>
      <c r="BS4155" s="181"/>
    </row>
    <row r="4156" spans="41:71">
      <c r="AO4156" s="38">
        <f t="shared" si="476"/>
        <v>0</v>
      </c>
      <c r="AP4156" s="38">
        <f t="shared" si="477"/>
        <v>0</v>
      </c>
      <c r="AR4156" s="181"/>
      <c r="AS4156" s="181"/>
      <c r="AT4156" s="181"/>
      <c r="AU4156" s="181"/>
      <c r="AY4156" s="181"/>
      <c r="BB4156" s="181"/>
      <c r="BC4156" s="181"/>
      <c r="BD4156" s="181"/>
      <c r="BE4156" s="181"/>
      <c r="BI4156" s="181"/>
      <c r="BL4156" s="181"/>
      <c r="BM4156" s="181"/>
      <c r="BN4156" s="181"/>
      <c r="BO4156" s="181"/>
      <c r="BS4156" s="181"/>
    </row>
    <row r="4157" spans="41:71">
      <c r="AO4157" s="38">
        <f t="shared" si="476"/>
        <v>0</v>
      </c>
      <c r="AP4157" s="38">
        <f t="shared" si="477"/>
        <v>0</v>
      </c>
      <c r="AR4157" s="181"/>
      <c r="AS4157" s="181"/>
      <c r="AT4157" s="181"/>
      <c r="AU4157" s="181"/>
      <c r="AY4157" s="181"/>
      <c r="BB4157" s="181"/>
      <c r="BC4157" s="181"/>
      <c r="BD4157" s="181"/>
      <c r="BE4157" s="181"/>
      <c r="BI4157" s="181"/>
      <c r="BL4157" s="181"/>
      <c r="BM4157" s="181"/>
      <c r="BN4157" s="181"/>
      <c r="BO4157" s="181"/>
      <c r="BS4157" s="181"/>
    </row>
    <row r="4158" spans="41:71">
      <c r="AO4158" s="38">
        <f t="shared" si="476"/>
        <v>0</v>
      </c>
      <c r="AP4158" s="38">
        <f t="shared" si="477"/>
        <v>0</v>
      </c>
      <c r="AR4158" s="181"/>
      <c r="AS4158" s="181"/>
      <c r="AT4158" s="181"/>
      <c r="AU4158" s="181"/>
      <c r="AY4158" s="181"/>
      <c r="BB4158" s="181"/>
      <c r="BC4158" s="181"/>
      <c r="BD4158" s="181"/>
      <c r="BE4158" s="181"/>
      <c r="BI4158" s="181"/>
      <c r="BL4158" s="181"/>
      <c r="BM4158" s="181"/>
      <c r="BN4158" s="181"/>
      <c r="BO4158" s="181"/>
      <c r="BS4158" s="181"/>
    </row>
    <row r="4159" spans="41:71">
      <c r="AO4159" s="38">
        <f t="shared" si="476"/>
        <v>0</v>
      </c>
      <c r="AP4159" s="38">
        <f t="shared" si="477"/>
        <v>0</v>
      </c>
      <c r="AR4159" s="181"/>
      <c r="AS4159" s="181"/>
      <c r="AT4159" s="181"/>
      <c r="AU4159" s="181"/>
      <c r="AY4159" s="181"/>
      <c r="BB4159" s="181"/>
      <c r="BC4159" s="181"/>
      <c r="BD4159" s="181"/>
      <c r="BE4159" s="181"/>
      <c r="BI4159" s="181"/>
      <c r="BL4159" s="181"/>
      <c r="BM4159" s="181"/>
      <c r="BN4159" s="181"/>
      <c r="BO4159" s="181"/>
      <c r="BS4159" s="181"/>
    </row>
    <row r="4160" spans="41:71">
      <c r="AO4160" s="38">
        <f t="shared" si="476"/>
        <v>0</v>
      </c>
      <c r="AP4160" s="38">
        <f t="shared" si="477"/>
        <v>0</v>
      </c>
      <c r="AR4160" s="181"/>
      <c r="AS4160" s="181"/>
      <c r="AT4160" s="181"/>
      <c r="AU4160" s="181"/>
      <c r="AY4160" s="181"/>
      <c r="BB4160" s="181"/>
      <c r="BC4160" s="181"/>
      <c r="BD4160" s="181"/>
      <c r="BE4160" s="181"/>
      <c r="BI4160" s="181"/>
      <c r="BL4160" s="181"/>
      <c r="BM4160" s="181"/>
      <c r="BN4160" s="181"/>
      <c r="BO4160" s="181"/>
      <c r="BS4160" s="181"/>
    </row>
    <row r="4161" spans="41:71">
      <c r="AO4161" s="38">
        <f t="shared" si="476"/>
        <v>0</v>
      </c>
      <c r="AP4161" s="38">
        <f t="shared" si="477"/>
        <v>0</v>
      </c>
      <c r="AR4161" s="181"/>
      <c r="AS4161" s="181"/>
      <c r="AT4161" s="181"/>
      <c r="AU4161" s="181"/>
      <c r="AY4161" s="181"/>
      <c r="BB4161" s="181"/>
      <c r="BC4161" s="181"/>
      <c r="BD4161" s="181"/>
      <c r="BE4161" s="181"/>
      <c r="BI4161" s="181"/>
      <c r="BL4161" s="181"/>
      <c r="BM4161" s="181"/>
      <c r="BN4161" s="181"/>
      <c r="BO4161" s="181"/>
      <c r="BS4161" s="181"/>
    </row>
    <row r="4162" spans="41:71">
      <c r="AO4162" s="38">
        <f t="shared" si="476"/>
        <v>0</v>
      </c>
      <c r="AP4162" s="38">
        <f t="shared" si="477"/>
        <v>0</v>
      </c>
      <c r="AR4162" s="181"/>
      <c r="AS4162" s="181"/>
      <c r="AT4162" s="181"/>
      <c r="AU4162" s="181"/>
      <c r="AY4162" s="181"/>
      <c r="BB4162" s="181"/>
      <c r="BC4162" s="181"/>
      <c r="BD4162" s="181"/>
      <c r="BE4162" s="181"/>
      <c r="BI4162" s="181"/>
      <c r="BL4162" s="181"/>
      <c r="BM4162" s="181"/>
      <c r="BN4162" s="181"/>
      <c r="BO4162" s="181"/>
      <c r="BS4162" s="181"/>
    </row>
    <row r="4163" spans="41:71">
      <c r="AO4163" s="38">
        <f t="shared" si="476"/>
        <v>0</v>
      </c>
      <c r="AP4163" s="38">
        <f t="shared" si="477"/>
        <v>0</v>
      </c>
      <c r="AR4163" s="181"/>
      <c r="AS4163" s="181"/>
      <c r="AT4163" s="181"/>
      <c r="AU4163" s="181"/>
      <c r="AY4163" s="181"/>
      <c r="BB4163" s="181"/>
      <c r="BC4163" s="181"/>
      <c r="BD4163" s="181"/>
      <c r="BE4163" s="181"/>
      <c r="BI4163" s="181"/>
      <c r="BL4163" s="181"/>
      <c r="BM4163" s="181"/>
      <c r="BN4163" s="181"/>
      <c r="BO4163" s="181"/>
      <c r="BS4163" s="181"/>
    </row>
    <row r="4164" spans="41:71">
      <c r="AO4164" s="38">
        <f t="shared" si="476"/>
        <v>0</v>
      </c>
      <c r="AP4164" s="38">
        <f t="shared" si="477"/>
        <v>0</v>
      </c>
      <c r="AR4164" s="181"/>
      <c r="AS4164" s="181"/>
      <c r="AT4164" s="181"/>
      <c r="AU4164" s="181"/>
      <c r="AY4164" s="181"/>
      <c r="BB4164" s="181"/>
      <c r="BC4164" s="181"/>
      <c r="BD4164" s="181"/>
      <c r="BE4164" s="181"/>
      <c r="BI4164" s="181"/>
      <c r="BL4164" s="181"/>
      <c r="BM4164" s="181"/>
      <c r="BN4164" s="181"/>
      <c r="BO4164" s="181"/>
      <c r="BS4164" s="181"/>
    </row>
    <row r="4165" spans="41:71">
      <c r="AO4165" s="38">
        <f t="shared" si="476"/>
        <v>0</v>
      </c>
      <c r="AP4165" s="38">
        <f t="shared" si="477"/>
        <v>0</v>
      </c>
      <c r="AR4165" s="181"/>
      <c r="AS4165" s="181"/>
      <c r="AT4165" s="181"/>
      <c r="AU4165" s="181"/>
      <c r="AY4165" s="181"/>
      <c r="BB4165" s="181"/>
      <c r="BC4165" s="181"/>
      <c r="BD4165" s="181"/>
      <c r="BE4165" s="181"/>
      <c r="BI4165" s="181"/>
      <c r="BL4165" s="181"/>
      <c r="BM4165" s="181"/>
      <c r="BN4165" s="181"/>
      <c r="BO4165" s="181"/>
      <c r="BS4165" s="181"/>
    </row>
    <row r="4166" spans="41:71">
      <c r="AO4166" s="38">
        <f t="shared" si="476"/>
        <v>0</v>
      </c>
      <c r="AP4166" s="38">
        <f t="shared" si="477"/>
        <v>0</v>
      </c>
      <c r="AR4166" s="181"/>
      <c r="AS4166" s="181"/>
      <c r="AT4166" s="181"/>
      <c r="AU4166" s="181"/>
      <c r="AY4166" s="181"/>
      <c r="BB4166" s="181"/>
      <c r="BC4166" s="181"/>
      <c r="BD4166" s="181"/>
      <c r="BE4166" s="181"/>
      <c r="BI4166" s="181"/>
      <c r="BL4166" s="181"/>
      <c r="BM4166" s="181"/>
      <c r="BN4166" s="181"/>
      <c r="BO4166" s="181"/>
      <c r="BS4166" s="181"/>
    </row>
    <row r="4167" spans="41:71">
      <c r="AO4167" s="38">
        <f t="shared" si="476"/>
        <v>0</v>
      </c>
      <c r="AP4167" s="38">
        <f t="shared" si="477"/>
        <v>0</v>
      </c>
      <c r="AR4167" s="181"/>
      <c r="AS4167" s="181"/>
      <c r="AT4167" s="181"/>
      <c r="AU4167" s="181"/>
      <c r="AY4167" s="181"/>
      <c r="BB4167" s="181"/>
      <c r="BC4167" s="181"/>
      <c r="BD4167" s="181"/>
      <c r="BE4167" s="181"/>
      <c r="BI4167" s="181"/>
      <c r="BL4167" s="181"/>
      <c r="BM4167" s="181"/>
      <c r="BN4167" s="181"/>
      <c r="BO4167" s="181"/>
      <c r="BS4167" s="181"/>
    </row>
    <row r="4168" spans="41:71">
      <c r="AO4168" s="38">
        <f t="shared" si="476"/>
        <v>0</v>
      </c>
      <c r="AP4168" s="38">
        <f t="shared" si="477"/>
        <v>0</v>
      </c>
      <c r="AR4168" s="181"/>
      <c r="AS4168" s="181"/>
      <c r="AT4168" s="181"/>
      <c r="AU4168" s="181"/>
      <c r="AY4168" s="181"/>
      <c r="BB4168" s="181"/>
      <c r="BC4168" s="181"/>
      <c r="BD4168" s="181"/>
      <c r="BE4168" s="181"/>
      <c r="BI4168" s="181"/>
      <c r="BL4168" s="181"/>
      <c r="BM4168" s="181"/>
      <c r="BN4168" s="181"/>
      <c r="BO4168" s="181"/>
      <c r="BS4168" s="181"/>
    </row>
    <row r="4169" spans="41:71">
      <c r="AO4169" s="38">
        <f t="shared" si="476"/>
        <v>0</v>
      </c>
      <c r="AP4169" s="38">
        <f t="shared" si="477"/>
        <v>0</v>
      </c>
      <c r="AR4169" s="181"/>
      <c r="AS4169" s="181"/>
      <c r="AT4169" s="181"/>
      <c r="AU4169" s="181"/>
      <c r="AY4169" s="181"/>
      <c r="BB4169" s="181"/>
      <c r="BC4169" s="181"/>
      <c r="BD4169" s="181"/>
      <c r="BE4169" s="181"/>
      <c r="BI4169" s="181"/>
      <c r="BL4169" s="181"/>
      <c r="BM4169" s="181"/>
      <c r="BN4169" s="181"/>
      <c r="BO4169" s="181"/>
      <c r="BS4169" s="181"/>
    </row>
    <row r="4170" spans="41:71">
      <c r="AO4170" s="38">
        <f t="shared" si="476"/>
        <v>0</v>
      </c>
      <c r="AP4170" s="38">
        <f t="shared" si="477"/>
        <v>0</v>
      </c>
      <c r="AR4170" s="181"/>
      <c r="AS4170" s="181"/>
      <c r="AT4170" s="181"/>
      <c r="AU4170" s="181"/>
      <c r="AY4170" s="181"/>
      <c r="BB4170" s="181"/>
      <c r="BC4170" s="181"/>
      <c r="BD4170" s="181"/>
      <c r="BE4170" s="181"/>
      <c r="BI4170" s="181"/>
      <c r="BL4170" s="181"/>
      <c r="BM4170" s="181"/>
      <c r="BN4170" s="181"/>
      <c r="BO4170" s="181"/>
      <c r="BS4170" s="181"/>
    </row>
    <row r="4171" spans="41:71">
      <c r="AO4171" s="38">
        <f t="shared" si="476"/>
        <v>0</v>
      </c>
      <c r="AP4171" s="38">
        <f t="shared" si="477"/>
        <v>0</v>
      </c>
      <c r="AR4171" s="181"/>
      <c r="AS4171" s="181"/>
      <c r="AT4171" s="181"/>
      <c r="AU4171" s="181"/>
      <c r="AY4171" s="181"/>
      <c r="BB4171" s="181"/>
      <c r="BC4171" s="181"/>
      <c r="BD4171" s="181"/>
      <c r="BE4171" s="181"/>
      <c r="BI4171" s="181"/>
      <c r="BL4171" s="181"/>
      <c r="BM4171" s="181"/>
      <c r="BN4171" s="181"/>
      <c r="BO4171" s="181"/>
      <c r="BS4171" s="181"/>
    </row>
    <row r="4172" spans="41:71">
      <c r="AO4172" s="38">
        <f t="shared" si="476"/>
        <v>0</v>
      </c>
      <c r="AP4172" s="38">
        <f t="shared" si="477"/>
        <v>0</v>
      </c>
      <c r="AR4172" s="181"/>
      <c r="AS4172" s="181"/>
      <c r="AT4172" s="181"/>
      <c r="AU4172" s="181"/>
      <c r="AY4172" s="181"/>
      <c r="BB4172" s="181"/>
      <c r="BC4172" s="181"/>
      <c r="BD4172" s="181"/>
      <c r="BE4172" s="181"/>
      <c r="BI4172" s="181"/>
      <c r="BL4172" s="181"/>
      <c r="BM4172" s="181"/>
      <c r="BN4172" s="181"/>
      <c r="BO4172" s="181"/>
      <c r="BS4172" s="181"/>
    </row>
    <row r="4173" spans="41:71">
      <c r="AO4173" s="38">
        <f t="shared" si="476"/>
        <v>0</v>
      </c>
      <c r="AP4173" s="38">
        <f t="shared" si="477"/>
        <v>0</v>
      </c>
      <c r="AR4173" s="181"/>
      <c r="AS4173" s="181"/>
      <c r="AT4173" s="181"/>
      <c r="AU4173" s="181"/>
      <c r="AY4173" s="181"/>
      <c r="BB4173" s="181"/>
      <c r="BC4173" s="181"/>
      <c r="BD4173" s="181"/>
      <c r="BE4173" s="181"/>
      <c r="BI4173" s="181"/>
      <c r="BL4173" s="181"/>
      <c r="BM4173" s="181"/>
      <c r="BN4173" s="181"/>
      <c r="BO4173" s="181"/>
      <c r="BS4173" s="181"/>
    </row>
    <row r="4174" spans="41:71">
      <c r="AO4174" s="38">
        <f t="shared" si="476"/>
        <v>0</v>
      </c>
      <c r="AP4174" s="38">
        <f t="shared" si="477"/>
        <v>0</v>
      </c>
      <c r="AR4174" s="181"/>
      <c r="AS4174" s="181"/>
      <c r="AT4174" s="181"/>
      <c r="AU4174" s="181"/>
      <c r="AY4174" s="181"/>
      <c r="BB4174" s="181"/>
      <c r="BC4174" s="181"/>
      <c r="BD4174" s="181"/>
      <c r="BE4174" s="181"/>
      <c r="BI4174" s="181"/>
      <c r="BL4174" s="181"/>
      <c r="BM4174" s="181"/>
      <c r="BN4174" s="181"/>
      <c r="BO4174" s="181"/>
      <c r="BS4174" s="181"/>
    </row>
    <row r="4175" spans="41:71">
      <c r="AO4175" s="38">
        <f t="shared" si="476"/>
        <v>0</v>
      </c>
      <c r="AP4175" s="38">
        <f t="shared" si="477"/>
        <v>0</v>
      </c>
      <c r="AR4175" s="181"/>
      <c r="AS4175" s="181"/>
      <c r="AT4175" s="181"/>
      <c r="AU4175" s="181"/>
      <c r="AY4175" s="181"/>
      <c r="BB4175" s="181"/>
      <c r="BC4175" s="181"/>
      <c r="BD4175" s="181"/>
      <c r="BE4175" s="181"/>
      <c r="BI4175" s="181"/>
      <c r="BL4175" s="181"/>
      <c r="BM4175" s="181"/>
      <c r="BN4175" s="181"/>
      <c r="BO4175" s="181"/>
      <c r="BS4175" s="181"/>
    </row>
    <row r="4176" spans="41:71">
      <c r="AO4176" s="38">
        <f t="shared" si="476"/>
        <v>0</v>
      </c>
      <c r="AP4176" s="38">
        <f t="shared" si="477"/>
        <v>0</v>
      </c>
      <c r="AR4176" s="181"/>
      <c r="AS4176" s="181"/>
      <c r="AT4176" s="181"/>
      <c r="AU4176" s="181"/>
      <c r="AY4176" s="181"/>
      <c r="BB4176" s="181"/>
      <c r="BC4176" s="181"/>
      <c r="BD4176" s="181"/>
      <c r="BE4176" s="181"/>
      <c r="BI4176" s="181"/>
      <c r="BL4176" s="181"/>
      <c r="BM4176" s="181"/>
      <c r="BN4176" s="181"/>
      <c r="BO4176" s="181"/>
      <c r="BS4176" s="181"/>
    </row>
    <row r="4177" spans="41:71">
      <c r="AO4177" s="38">
        <f t="shared" si="476"/>
        <v>0</v>
      </c>
      <c r="AP4177" s="38">
        <f t="shared" si="477"/>
        <v>0</v>
      </c>
      <c r="AR4177" s="181"/>
      <c r="AS4177" s="181"/>
      <c r="AT4177" s="181"/>
      <c r="AU4177" s="181"/>
      <c r="AY4177" s="181"/>
      <c r="BB4177" s="181"/>
      <c r="BC4177" s="181"/>
      <c r="BD4177" s="181"/>
      <c r="BE4177" s="181"/>
      <c r="BI4177" s="181"/>
      <c r="BL4177" s="181"/>
      <c r="BM4177" s="181"/>
      <c r="BN4177" s="181"/>
      <c r="BO4177" s="181"/>
      <c r="BS4177" s="181"/>
    </row>
    <row r="4178" spans="41:71">
      <c r="AO4178" s="38">
        <f t="shared" si="476"/>
        <v>0</v>
      </c>
      <c r="AP4178" s="38">
        <f t="shared" si="477"/>
        <v>0</v>
      </c>
      <c r="AR4178" s="181"/>
      <c r="AS4178" s="181"/>
      <c r="AT4178" s="181"/>
      <c r="AU4178" s="181"/>
      <c r="AY4178" s="181"/>
      <c r="BB4178" s="181"/>
      <c r="BC4178" s="181"/>
      <c r="BD4178" s="181"/>
      <c r="BE4178" s="181"/>
      <c r="BI4178" s="181"/>
      <c r="BL4178" s="181"/>
      <c r="BM4178" s="181"/>
      <c r="BN4178" s="181"/>
      <c r="BO4178" s="181"/>
      <c r="BS4178" s="181"/>
    </row>
    <row r="4179" spans="41:71">
      <c r="AO4179" s="38">
        <f t="shared" si="476"/>
        <v>0</v>
      </c>
      <c r="AP4179" s="38">
        <f t="shared" si="477"/>
        <v>0</v>
      </c>
      <c r="AR4179" s="181"/>
      <c r="AS4179" s="181"/>
      <c r="AT4179" s="181"/>
      <c r="AU4179" s="181"/>
      <c r="AY4179" s="181"/>
      <c r="BB4179" s="181"/>
      <c r="BC4179" s="181"/>
      <c r="BD4179" s="181"/>
      <c r="BE4179" s="181"/>
      <c r="BI4179" s="181"/>
      <c r="BL4179" s="181"/>
      <c r="BM4179" s="181"/>
      <c r="BN4179" s="181"/>
      <c r="BO4179" s="181"/>
      <c r="BS4179" s="181"/>
    </row>
    <row r="4180" spans="41:71">
      <c r="AO4180" s="38">
        <f t="shared" si="476"/>
        <v>0</v>
      </c>
      <c r="AP4180" s="38">
        <f t="shared" si="477"/>
        <v>0</v>
      </c>
      <c r="AR4180" s="181"/>
      <c r="AS4180" s="181"/>
      <c r="AT4180" s="181"/>
      <c r="AU4180" s="181"/>
      <c r="AY4180" s="181"/>
      <c r="BB4180" s="181"/>
      <c r="BC4180" s="181"/>
      <c r="BD4180" s="181"/>
      <c r="BE4180" s="181"/>
      <c r="BI4180" s="181"/>
      <c r="BL4180" s="181"/>
      <c r="BM4180" s="181"/>
      <c r="BN4180" s="181"/>
      <c r="BO4180" s="181"/>
      <c r="BS4180" s="181"/>
    </row>
    <row r="4181" spans="41:71">
      <c r="AO4181" s="38">
        <f t="shared" si="476"/>
        <v>0</v>
      </c>
      <c r="AP4181" s="38">
        <f t="shared" si="477"/>
        <v>0</v>
      </c>
      <c r="AR4181" s="181"/>
      <c r="AS4181" s="181"/>
      <c r="AT4181" s="181"/>
      <c r="AU4181" s="181"/>
      <c r="AY4181" s="181"/>
      <c r="BB4181" s="181"/>
      <c r="BC4181" s="181"/>
      <c r="BD4181" s="181"/>
      <c r="BE4181" s="181"/>
      <c r="BI4181" s="181"/>
      <c r="BL4181" s="181"/>
      <c r="BM4181" s="181"/>
      <c r="BN4181" s="181"/>
      <c r="BO4181" s="181"/>
      <c r="BS4181" s="181"/>
    </row>
    <row r="4182" spans="41:71">
      <c r="AO4182" s="38">
        <f t="shared" si="476"/>
        <v>0</v>
      </c>
      <c r="AP4182" s="38">
        <f t="shared" si="477"/>
        <v>0</v>
      </c>
      <c r="AR4182" s="181"/>
      <c r="AS4182" s="181"/>
      <c r="AT4182" s="181"/>
      <c r="AU4182" s="181"/>
      <c r="AY4182" s="181"/>
      <c r="BB4182" s="181"/>
      <c r="BC4182" s="181"/>
      <c r="BD4182" s="181"/>
      <c r="BE4182" s="181"/>
      <c r="BI4182" s="181"/>
      <c r="BL4182" s="181"/>
      <c r="BM4182" s="181"/>
      <c r="BN4182" s="181"/>
      <c r="BO4182" s="181"/>
      <c r="BS4182" s="181"/>
    </row>
    <row r="4183" spans="41:71">
      <c r="AO4183" s="38">
        <f t="shared" si="476"/>
        <v>0</v>
      </c>
      <c r="AP4183" s="38">
        <f t="shared" si="477"/>
        <v>0</v>
      </c>
      <c r="AR4183" s="181"/>
      <c r="AS4183" s="181"/>
      <c r="AT4183" s="181"/>
      <c r="AU4183" s="181"/>
      <c r="AY4183" s="181"/>
      <c r="BB4183" s="181"/>
      <c r="BC4183" s="181"/>
      <c r="BD4183" s="181"/>
      <c r="BE4183" s="181"/>
      <c r="BI4183" s="181"/>
      <c r="BL4183" s="181"/>
      <c r="BM4183" s="181"/>
      <c r="BN4183" s="181"/>
      <c r="BO4183" s="181"/>
      <c r="BS4183" s="181"/>
    </row>
    <row r="4184" spans="41:71">
      <c r="AO4184" s="38">
        <f t="shared" si="476"/>
        <v>0</v>
      </c>
      <c r="AP4184" s="38">
        <f t="shared" si="477"/>
        <v>0</v>
      </c>
      <c r="AR4184" s="181"/>
      <c r="AS4184" s="181"/>
      <c r="AT4184" s="181"/>
      <c r="AU4184" s="181"/>
      <c r="AY4184" s="181"/>
      <c r="BB4184" s="181"/>
      <c r="BC4184" s="181"/>
      <c r="BD4184" s="181"/>
      <c r="BE4184" s="181"/>
      <c r="BI4184" s="181"/>
      <c r="BL4184" s="181"/>
      <c r="BM4184" s="181"/>
      <c r="BN4184" s="181"/>
      <c r="BO4184" s="181"/>
      <c r="BS4184" s="181"/>
    </row>
    <row r="4185" spans="41:71">
      <c r="AO4185" s="38">
        <f t="shared" si="476"/>
        <v>0</v>
      </c>
      <c r="AP4185" s="38">
        <f t="shared" si="477"/>
        <v>0</v>
      </c>
      <c r="AR4185" s="181"/>
      <c r="AS4185" s="181"/>
      <c r="AT4185" s="181"/>
      <c r="AU4185" s="181"/>
      <c r="AY4185" s="181"/>
      <c r="BB4185" s="181"/>
      <c r="BC4185" s="181"/>
      <c r="BD4185" s="181"/>
      <c r="BE4185" s="181"/>
      <c r="BI4185" s="181"/>
      <c r="BL4185" s="181"/>
      <c r="BM4185" s="181"/>
      <c r="BN4185" s="181"/>
      <c r="BO4185" s="181"/>
      <c r="BS4185" s="181"/>
    </row>
    <row r="4186" spans="41:71">
      <c r="AO4186" s="38">
        <f t="shared" si="476"/>
        <v>0</v>
      </c>
      <c r="AP4186" s="38">
        <f t="shared" si="477"/>
        <v>0</v>
      </c>
      <c r="AR4186" s="181"/>
      <c r="AS4186" s="181"/>
      <c r="AT4186" s="181"/>
      <c r="AU4186" s="181"/>
      <c r="AY4186" s="181"/>
      <c r="BB4186" s="181"/>
      <c r="BC4186" s="181"/>
      <c r="BD4186" s="181"/>
      <c r="BE4186" s="181"/>
      <c r="BI4186" s="181"/>
      <c r="BL4186" s="181"/>
      <c r="BM4186" s="181"/>
      <c r="BN4186" s="181"/>
      <c r="BO4186" s="181"/>
      <c r="BS4186" s="181"/>
    </row>
    <row r="4187" spans="41:71">
      <c r="AO4187" s="38">
        <f t="shared" si="476"/>
        <v>0</v>
      </c>
      <c r="AP4187" s="38">
        <f t="shared" si="477"/>
        <v>0</v>
      </c>
      <c r="AR4187" s="181"/>
      <c r="AS4187" s="181"/>
      <c r="AT4187" s="181"/>
      <c r="AU4187" s="181"/>
      <c r="AY4187" s="181"/>
      <c r="BB4187" s="181"/>
      <c r="BC4187" s="181"/>
      <c r="BD4187" s="181"/>
      <c r="BE4187" s="181"/>
      <c r="BI4187" s="181"/>
      <c r="BL4187" s="181"/>
      <c r="BM4187" s="181"/>
      <c r="BN4187" s="181"/>
      <c r="BO4187" s="181"/>
      <c r="BS4187" s="181"/>
    </row>
    <row r="4188" spans="41:71">
      <c r="AO4188" s="38">
        <f t="shared" si="476"/>
        <v>0</v>
      </c>
      <c r="AP4188" s="38">
        <f t="shared" si="477"/>
        <v>0</v>
      </c>
      <c r="AR4188" s="181"/>
      <c r="AS4188" s="181"/>
      <c r="AT4188" s="181"/>
      <c r="AU4188" s="181"/>
      <c r="AY4188" s="181"/>
      <c r="BB4188" s="181"/>
      <c r="BC4188" s="181"/>
      <c r="BD4188" s="181"/>
      <c r="BE4188" s="181"/>
      <c r="BI4188" s="181"/>
      <c r="BL4188" s="181"/>
      <c r="BM4188" s="181"/>
      <c r="BN4188" s="181"/>
      <c r="BO4188" s="181"/>
      <c r="BS4188" s="181"/>
    </row>
    <row r="4189" spans="41:71">
      <c r="AO4189" s="38">
        <f t="shared" si="476"/>
        <v>0</v>
      </c>
      <c r="AP4189" s="38">
        <f t="shared" si="477"/>
        <v>0</v>
      </c>
      <c r="AR4189" s="181"/>
      <c r="AS4189" s="181"/>
      <c r="AT4189" s="181"/>
      <c r="AU4189" s="181"/>
      <c r="AY4189" s="181"/>
      <c r="BB4189" s="181"/>
      <c r="BC4189" s="181"/>
      <c r="BD4189" s="181"/>
      <c r="BE4189" s="181"/>
      <c r="BI4189" s="181"/>
      <c r="BL4189" s="181"/>
      <c r="BM4189" s="181"/>
      <c r="BN4189" s="181"/>
      <c r="BO4189" s="181"/>
      <c r="BS4189" s="181"/>
    </row>
    <row r="4190" spans="41:71">
      <c r="AO4190" s="38">
        <f t="shared" si="476"/>
        <v>0</v>
      </c>
      <c r="AP4190" s="38">
        <f t="shared" si="477"/>
        <v>0</v>
      </c>
      <c r="AR4190" s="181"/>
      <c r="AS4190" s="181"/>
      <c r="AT4190" s="181"/>
      <c r="AU4190" s="181"/>
      <c r="AY4190" s="181"/>
      <c r="BB4190" s="181"/>
      <c r="BC4190" s="181"/>
      <c r="BD4190" s="181"/>
      <c r="BE4190" s="181"/>
      <c r="BI4190" s="181"/>
      <c r="BL4190" s="181"/>
      <c r="BM4190" s="181"/>
      <c r="BN4190" s="181"/>
      <c r="BO4190" s="181"/>
      <c r="BS4190" s="181"/>
    </row>
    <row r="4191" spans="41:71">
      <c r="AO4191" s="38">
        <f t="shared" si="476"/>
        <v>0</v>
      </c>
      <c r="AP4191" s="38">
        <f t="shared" si="477"/>
        <v>0</v>
      </c>
      <c r="AR4191" s="181"/>
      <c r="AS4191" s="181"/>
      <c r="AT4191" s="181"/>
      <c r="AU4191" s="181"/>
      <c r="AY4191" s="181"/>
      <c r="BB4191" s="181"/>
      <c r="BC4191" s="181"/>
      <c r="BD4191" s="181"/>
      <c r="BE4191" s="181"/>
      <c r="BI4191" s="181"/>
      <c r="BL4191" s="181"/>
      <c r="BM4191" s="181"/>
      <c r="BN4191" s="181"/>
      <c r="BO4191" s="181"/>
      <c r="BS4191" s="181"/>
    </row>
    <row r="4192" spans="41:71">
      <c r="AO4192" s="38">
        <f t="shared" si="476"/>
        <v>0</v>
      </c>
      <c r="AP4192" s="38">
        <f t="shared" si="477"/>
        <v>0</v>
      </c>
      <c r="AR4192" s="181"/>
      <c r="AS4192" s="181"/>
      <c r="AT4192" s="181"/>
      <c r="AU4192" s="181"/>
      <c r="AY4192" s="181"/>
      <c r="BB4192" s="181"/>
      <c r="BC4192" s="181"/>
      <c r="BD4192" s="181"/>
      <c r="BE4192" s="181"/>
      <c r="BI4192" s="181"/>
      <c r="BL4192" s="181"/>
      <c r="BM4192" s="181"/>
      <c r="BN4192" s="181"/>
      <c r="BO4192" s="181"/>
      <c r="BS4192" s="181"/>
    </row>
    <row r="4193" spans="41:71">
      <c r="AO4193" s="38">
        <f t="shared" si="476"/>
        <v>0</v>
      </c>
      <c r="AP4193" s="38">
        <f t="shared" si="477"/>
        <v>0</v>
      </c>
      <c r="AR4193" s="181"/>
      <c r="AS4193" s="181"/>
      <c r="AT4193" s="181"/>
      <c r="AU4193" s="181"/>
      <c r="AY4193" s="181"/>
      <c r="BB4193" s="181"/>
      <c r="BC4193" s="181"/>
      <c r="BD4193" s="181"/>
      <c r="BE4193" s="181"/>
      <c r="BI4193" s="181"/>
      <c r="BL4193" s="181"/>
      <c r="BM4193" s="181"/>
      <c r="BN4193" s="181"/>
      <c r="BO4193" s="181"/>
      <c r="BS4193" s="181"/>
    </row>
    <row r="4194" spans="41:71">
      <c r="AO4194" s="38">
        <f t="shared" si="476"/>
        <v>0</v>
      </c>
      <c r="AP4194" s="38">
        <f t="shared" si="477"/>
        <v>0</v>
      </c>
      <c r="AR4194" s="181"/>
      <c r="AS4194" s="181"/>
      <c r="AT4194" s="181"/>
      <c r="AU4194" s="181"/>
      <c r="AY4194" s="181"/>
      <c r="BB4194" s="181"/>
      <c r="BC4194" s="181"/>
      <c r="BD4194" s="181"/>
      <c r="BE4194" s="181"/>
      <c r="BI4194" s="181"/>
      <c r="BL4194" s="181"/>
      <c r="BM4194" s="181"/>
      <c r="BN4194" s="181"/>
      <c r="BO4194" s="181"/>
      <c r="BS4194" s="181"/>
    </row>
    <row r="4195" spans="41:71">
      <c r="AO4195" s="38">
        <f t="shared" si="476"/>
        <v>0</v>
      </c>
      <c r="AP4195" s="38">
        <f t="shared" si="477"/>
        <v>0</v>
      </c>
      <c r="AR4195" s="181"/>
      <c r="AS4195" s="181"/>
      <c r="AT4195" s="181"/>
      <c r="AU4195" s="181"/>
      <c r="AY4195" s="181"/>
      <c r="BB4195" s="181"/>
      <c r="BC4195" s="181"/>
      <c r="BD4195" s="181"/>
      <c r="BE4195" s="181"/>
      <c r="BI4195" s="181"/>
      <c r="BL4195" s="181"/>
      <c r="BM4195" s="181"/>
      <c r="BN4195" s="181"/>
      <c r="BO4195" s="181"/>
      <c r="BS4195" s="181"/>
    </row>
    <row r="4196" spans="41:71">
      <c r="AO4196" s="38">
        <f t="shared" si="476"/>
        <v>0</v>
      </c>
      <c r="AP4196" s="38">
        <f t="shared" si="477"/>
        <v>0</v>
      </c>
      <c r="AR4196" s="181"/>
      <c r="AS4196" s="181"/>
      <c r="AT4196" s="181"/>
      <c r="AU4196" s="181"/>
      <c r="AY4196" s="181"/>
      <c r="BB4196" s="181"/>
      <c r="BC4196" s="181"/>
      <c r="BD4196" s="181"/>
      <c r="BE4196" s="181"/>
      <c r="BI4196" s="181"/>
      <c r="BL4196" s="181"/>
      <c r="BM4196" s="181"/>
      <c r="BN4196" s="181"/>
      <c r="BO4196" s="181"/>
      <c r="BS4196" s="181"/>
    </row>
    <row r="4197" spans="41:71">
      <c r="AO4197" s="38">
        <f t="shared" si="476"/>
        <v>0</v>
      </c>
      <c r="AP4197" s="38">
        <f t="shared" si="477"/>
        <v>0</v>
      </c>
      <c r="AR4197" s="181"/>
      <c r="AS4197" s="181"/>
      <c r="AT4197" s="181"/>
      <c r="AU4197" s="181"/>
      <c r="AY4197" s="181"/>
      <c r="BB4197" s="181"/>
      <c r="BC4197" s="181"/>
      <c r="BD4197" s="181"/>
      <c r="BE4197" s="181"/>
      <c r="BI4197" s="181"/>
      <c r="BL4197" s="181"/>
      <c r="BM4197" s="181"/>
      <c r="BN4197" s="181"/>
      <c r="BO4197" s="181"/>
      <c r="BS4197" s="181"/>
    </row>
    <row r="4198" spans="41:71">
      <c r="AO4198" s="38">
        <f t="shared" si="476"/>
        <v>0</v>
      </c>
      <c r="AP4198" s="38">
        <f t="shared" si="477"/>
        <v>0</v>
      </c>
      <c r="AR4198" s="181"/>
      <c r="AS4198" s="181"/>
      <c r="AT4198" s="181"/>
      <c r="AU4198" s="181"/>
      <c r="AY4198" s="181"/>
      <c r="BB4198" s="181"/>
      <c r="BC4198" s="181"/>
      <c r="BD4198" s="181"/>
      <c r="BE4198" s="181"/>
      <c r="BI4198" s="181"/>
      <c r="BL4198" s="181"/>
      <c r="BM4198" s="181"/>
      <c r="BN4198" s="181"/>
      <c r="BO4198" s="181"/>
      <c r="BS4198" s="181"/>
    </row>
    <row r="4199" spans="41:71">
      <c r="AO4199" s="38">
        <f t="shared" si="476"/>
        <v>0</v>
      </c>
      <c r="AP4199" s="38">
        <f t="shared" si="477"/>
        <v>0</v>
      </c>
      <c r="AR4199" s="181"/>
      <c r="AS4199" s="181"/>
      <c r="AT4199" s="181"/>
      <c r="AU4199" s="181"/>
      <c r="AY4199" s="181"/>
      <c r="BB4199" s="181"/>
      <c r="BC4199" s="181"/>
      <c r="BD4199" s="181"/>
      <c r="BE4199" s="181"/>
      <c r="BI4199" s="181"/>
      <c r="BL4199" s="181"/>
      <c r="BM4199" s="181"/>
      <c r="BN4199" s="181"/>
      <c r="BO4199" s="181"/>
      <c r="BS4199" s="181"/>
    </row>
    <row r="4200" spans="41:71">
      <c r="AO4200" s="38">
        <f t="shared" si="476"/>
        <v>0</v>
      </c>
      <c r="AP4200" s="38">
        <f t="shared" si="477"/>
        <v>0</v>
      </c>
      <c r="AR4200" s="181"/>
      <c r="AS4200" s="181"/>
      <c r="AT4200" s="181"/>
      <c r="AU4200" s="181"/>
      <c r="AY4200" s="181"/>
      <c r="BB4200" s="181"/>
      <c r="BC4200" s="181"/>
      <c r="BD4200" s="181"/>
      <c r="BE4200" s="181"/>
      <c r="BI4200" s="181"/>
      <c r="BL4200" s="181"/>
      <c r="BM4200" s="181"/>
      <c r="BN4200" s="181"/>
      <c r="BO4200" s="181"/>
      <c r="BS4200" s="181"/>
    </row>
    <row r="4201" spans="41:71">
      <c r="AO4201" s="38">
        <f t="shared" si="476"/>
        <v>0</v>
      </c>
      <c r="AP4201" s="38">
        <f t="shared" si="477"/>
        <v>0</v>
      </c>
      <c r="AR4201" s="181"/>
      <c r="AS4201" s="181"/>
      <c r="AT4201" s="181"/>
      <c r="AU4201" s="181"/>
      <c r="AY4201" s="181"/>
      <c r="BB4201" s="181"/>
      <c r="BC4201" s="181"/>
      <c r="BD4201" s="181"/>
      <c r="BE4201" s="181"/>
      <c r="BI4201" s="181"/>
      <c r="BL4201" s="181"/>
      <c r="BM4201" s="181"/>
      <c r="BN4201" s="181"/>
      <c r="BO4201" s="181"/>
      <c r="BS4201" s="181"/>
    </row>
    <row r="4202" spans="41:71">
      <c r="AO4202" s="38">
        <f t="shared" ref="AO4202:AO4265" si="478">B4203+1-1</f>
        <v>0</v>
      </c>
      <c r="AP4202" s="38">
        <f t="shared" ref="AP4202:AP4265" si="479">A4203</f>
        <v>0</v>
      </c>
      <c r="AR4202" s="181"/>
      <c r="AS4202" s="181"/>
      <c r="AT4202" s="181"/>
      <c r="AU4202" s="181"/>
      <c r="AY4202" s="181"/>
      <c r="BB4202" s="181"/>
      <c r="BC4202" s="181"/>
      <c r="BD4202" s="181"/>
      <c r="BE4202" s="181"/>
      <c r="BI4202" s="181"/>
      <c r="BL4202" s="181"/>
      <c r="BM4202" s="181"/>
      <c r="BN4202" s="181"/>
      <c r="BO4202" s="181"/>
      <c r="BS4202" s="181"/>
    </row>
    <row r="4203" spans="41:71">
      <c r="AO4203" s="38">
        <f t="shared" si="478"/>
        <v>0</v>
      </c>
      <c r="AP4203" s="38">
        <f t="shared" si="479"/>
        <v>0</v>
      </c>
      <c r="AR4203" s="181"/>
      <c r="AS4203" s="181"/>
      <c r="AT4203" s="181"/>
      <c r="AU4203" s="181"/>
      <c r="AY4203" s="181"/>
      <c r="BB4203" s="181"/>
      <c r="BC4203" s="181"/>
      <c r="BD4203" s="181"/>
      <c r="BE4203" s="181"/>
      <c r="BI4203" s="181"/>
      <c r="BL4203" s="181"/>
      <c r="BM4203" s="181"/>
      <c r="BN4203" s="181"/>
      <c r="BO4203" s="181"/>
      <c r="BS4203" s="181"/>
    </row>
    <row r="4204" spans="41:71">
      <c r="AO4204" s="38">
        <f t="shared" si="478"/>
        <v>0</v>
      </c>
      <c r="AP4204" s="38">
        <f t="shared" si="479"/>
        <v>0</v>
      </c>
      <c r="AR4204" s="181"/>
      <c r="AS4204" s="181"/>
      <c r="AT4204" s="181"/>
      <c r="AU4204" s="181"/>
      <c r="AY4204" s="181"/>
      <c r="BB4204" s="181"/>
      <c r="BC4204" s="181"/>
      <c r="BD4204" s="181"/>
      <c r="BE4204" s="181"/>
      <c r="BI4204" s="181"/>
      <c r="BL4204" s="181"/>
      <c r="BM4204" s="181"/>
      <c r="BN4204" s="181"/>
      <c r="BO4204" s="181"/>
      <c r="BS4204" s="181"/>
    </row>
    <row r="4205" spans="41:71">
      <c r="AO4205" s="38">
        <f t="shared" si="478"/>
        <v>0</v>
      </c>
      <c r="AP4205" s="38">
        <f t="shared" si="479"/>
        <v>0</v>
      </c>
      <c r="AR4205" s="181"/>
      <c r="AS4205" s="181"/>
      <c r="AT4205" s="181"/>
      <c r="AU4205" s="181"/>
      <c r="AY4205" s="181"/>
      <c r="BB4205" s="181"/>
      <c r="BC4205" s="181"/>
      <c r="BD4205" s="181"/>
      <c r="BE4205" s="181"/>
      <c r="BI4205" s="181"/>
      <c r="BL4205" s="181"/>
      <c r="BM4205" s="181"/>
      <c r="BN4205" s="181"/>
      <c r="BO4205" s="181"/>
      <c r="BS4205" s="181"/>
    </row>
    <row r="4206" spans="41:71">
      <c r="AO4206" s="38">
        <f t="shared" si="478"/>
        <v>0</v>
      </c>
      <c r="AP4206" s="38">
        <f t="shared" si="479"/>
        <v>0</v>
      </c>
      <c r="AR4206" s="181"/>
      <c r="AS4206" s="181"/>
      <c r="AT4206" s="181"/>
      <c r="AU4206" s="181"/>
      <c r="AY4206" s="181"/>
      <c r="BB4206" s="181"/>
      <c r="BC4206" s="181"/>
      <c r="BD4206" s="181"/>
      <c r="BE4206" s="181"/>
      <c r="BI4206" s="181"/>
      <c r="BL4206" s="181"/>
      <c r="BM4206" s="181"/>
      <c r="BN4206" s="181"/>
      <c r="BO4206" s="181"/>
      <c r="BS4206" s="181"/>
    </row>
    <row r="4207" spans="41:71">
      <c r="AO4207" s="38">
        <f t="shared" si="478"/>
        <v>0</v>
      </c>
      <c r="AP4207" s="38">
        <f t="shared" si="479"/>
        <v>0</v>
      </c>
      <c r="AR4207" s="181"/>
      <c r="AS4207" s="181"/>
      <c r="AT4207" s="181"/>
      <c r="AU4207" s="181"/>
      <c r="AY4207" s="181"/>
      <c r="BB4207" s="181"/>
      <c r="BC4207" s="181"/>
      <c r="BD4207" s="181"/>
      <c r="BE4207" s="181"/>
      <c r="BI4207" s="181"/>
      <c r="BL4207" s="181"/>
      <c r="BM4207" s="181"/>
      <c r="BN4207" s="181"/>
      <c r="BO4207" s="181"/>
      <c r="BS4207" s="181"/>
    </row>
    <row r="4208" spans="41:71">
      <c r="AO4208" s="38">
        <f t="shared" si="478"/>
        <v>0</v>
      </c>
      <c r="AP4208" s="38">
        <f t="shared" si="479"/>
        <v>0</v>
      </c>
      <c r="AR4208" s="181"/>
      <c r="AS4208" s="181"/>
      <c r="AT4208" s="181"/>
      <c r="AU4208" s="181"/>
      <c r="AY4208" s="181"/>
      <c r="BB4208" s="181"/>
      <c r="BC4208" s="181"/>
      <c r="BD4208" s="181"/>
      <c r="BE4208" s="181"/>
      <c r="BI4208" s="181"/>
      <c r="BL4208" s="181"/>
      <c r="BM4208" s="181"/>
      <c r="BN4208" s="181"/>
      <c r="BO4208" s="181"/>
      <c r="BS4208" s="181"/>
    </row>
    <row r="4209" spans="41:71">
      <c r="AO4209" s="38">
        <f t="shared" si="478"/>
        <v>0</v>
      </c>
      <c r="AP4209" s="38">
        <f t="shared" si="479"/>
        <v>0</v>
      </c>
      <c r="AR4209" s="181"/>
      <c r="AS4209" s="181"/>
      <c r="AT4209" s="181"/>
      <c r="AU4209" s="181"/>
      <c r="AY4209" s="181"/>
      <c r="BB4209" s="181"/>
      <c r="BC4209" s="181"/>
      <c r="BD4209" s="181"/>
      <c r="BE4209" s="181"/>
      <c r="BI4209" s="181"/>
      <c r="BL4209" s="181"/>
      <c r="BM4209" s="181"/>
      <c r="BN4209" s="181"/>
      <c r="BO4209" s="181"/>
      <c r="BS4209" s="181"/>
    </row>
    <row r="4210" spans="41:71">
      <c r="AO4210" s="38">
        <f t="shared" si="478"/>
        <v>0</v>
      </c>
      <c r="AP4210" s="38">
        <f t="shared" si="479"/>
        <v>0</v>
      </c>
      <c r="AR4210" s="181"/>
      <c r="AS4210" s="181"/>
      <c r="AT4210" s="181"/>
      <c r="AU4210" s="181"/>
      <c r="AY4210" s="181"/>
      <c r="BB4210" s="181"/>
      <c r="BC4210" s="181"/>
      <c r="BD4210" s="181"/>
      <c r="BE4210" s="181"/>
      <c r="BI4210" s="181"/>
      <c r="BL4210" s="181"/>
      <c r="BM4210" s="181"/>
      <c r="BN4210" s="181"/>
      <c r="BO4210" s="181"/>
      <c r="BS4210" s="181"/>
    </row>
    <row r="4211" spans="41:71">
      <c r="AO4211" s="38">
        <f t="shared" si="478"/>
        <v>0</v>
      </c>
      <c r="AP4211" s="38">
        <f t="shared" si="479"/>
        <v>0</v>
      </c>
      <c r="AR4211" s="181"/>
      <c r="AS4211" s="181"/>
      <c r="AT4211" s="181"/>
      <c r="AU4211" s="181"/>
      <c r="AY4211" s="181"/>
      <c r="BB4211" s="181"/>
      <c r="BC4211" s="181"/>
      <c r="BD4211" s="181"/>
      <c r="BE4211" s="181"/>
      <c r="BI4211" s="181"/>
      <c r="BL4211" s="181"/>
      <c r="BM4211" s="181"/>
      <c r="BN4211" s="181"/>
      <c r="BO4211" s="181"/>
      <c r="BS4211" s="181"/>
    </row>
    <row r="4212" spans="41:71">
      <c r="AO4212" s="38">
        <f t="shared" si="478"/>
        <v>0</v>
      </c>
      <c r="AP4212" s="38">
        <f t="shared" si="479"/>
        <v>0</v>
      </c>
      <c r="AR4212" s="181"/>
      <c r="AS4212" s="181"/>
      <c r="AT4212" s="181"/>
      <c r="AU4212" s="181"/>
      <c r="AY4212" s="181"/>
      <c r="BB4212" s="181"/>
      <c r="BC4212" s="181"/>
      <c r="BD4212" s="181"/>
      <c r="BE4212" s="181"/>
      <c r="BI4212" s="181"/>
      <c r="BL4212" s="181"/>
      <c r="BM4212" s="181"/>
      <c r="BN4212" s="181"/>
      <c r="BO4212" s="181"/>
      <c r="BS4212" s="181"/>
    </row>
    <row r="4213" spans="41:71">
      <c r="AO4213" s="38">
        <f t="shared" si="478"/>
        <v>0</v>
      </c>
      <c r="AP4213" s="38">
        <f t="shared" si="479"/>
        <v>0</v>
      </c>
      <c r="AR4213" s="181"/>
      <c r="AS4213" s="181"/>
      <c r="AT4213" s="181"/>
      <c r="AU4213" s="181"/>
      <c r="AY4213" s="181"/>
      <c r="BB4213" s="181"/>
      <c r="BC4213" s="181"/>
      <c r="BD4213" s="181"/>
      <c r="BE4213" s="181"/>
      <c r="BI4213" s="181"/>
      <c r="BL4213" s="181"/>
      <c r="BM4213" s="181"/>
      <c r="BN4213" s="181"/>
      <c r="BO4213" s="181"/>
      <c r="BS4213" s="181"/>
    </row>
    <row r="4214" spans="41:71">
      <c r="AO4214" s="38">
        <f t="shared" si="478"/>
        <v>0</v>
      </c>
      <c r="AP4214" s="38">
        <f t="shared" si="479"/>
        <v>0</v>
      </c>
      <c r="AR4214" s="181"/>
      <c r="AS4214" s="181"/>
      <c r="AT4214" s="181"/>
      <c r="AU4214" s="181"/>
      <c r="AY4214" s="181"/>
      <c r="BB4214" s="181"/>
      <c r="BC4214" s="181"/>
      <c r="BD4214" s="181"/>
      <c r="BE4214" s="181"/>
      <c r="BI4214" s="181"/>
      <c r="BL4214" s="181"/>
      <c r="BM4214" s="181"/>
      <c r="BN4214" s="181"/>
      <c r="BO4214" s="181"/>
      <c r="BS4214" s="181"/>
    </row>
    <row r="4215" spans="41:71">
      <c r="AO4215" s="38">
        <f t="shared" si="478"/>
        <v>0</v>
      </c>
      <c r="AP4215" s="38">
        <f t="shared" si="479"/>
        <v>0</v>
      </c>
      <c r="AR4215" s="181"/>
      <c r="AS4215" s="181"/>
      <c r="AT4215" s="181"/>
      <c r="AU4215" s="181"/>
      <c r="AY4215" s="181"/>
      <c r="BB4215" s="181"/>
      <c r="BC4215" s="181"/>
      <c r="BD4215" s="181"/>
      <c r="BE4215" s="181"/>
      <c r="BI4215" s="181"/>
      <c r="BL4215" s="181"/>
      <c r="BM4215" s="181"/>
      <c r="BN4215" s="181"/>
      <c r="BO4215" s="181"/>
      <c r="BS4215" s="181"/>
    </row>
    <row r="4216" spans="41:71">
      <c r="AO4216" s="38">
        <f t="shared" si="478"/>
        <v>0</v>
      </c>
      <c r="AP4216" s="38">
        <f t="shared" si="479"/>
        <v>0</v>
      </c>
      <c r="AR4216" s="181"/>
      <c r="AS4216" s="181"/>
      <c r="AT4216" s="181"/>
      <c r="AU4216" s="181"/>
      <c r="AY4216" s="181"/>
      <c r="BB4216" s="181"/>
      <c r="BC4216" s="181"/>
      <c r="BD4216" s="181"/>
      <c r="BE4216" s="181"/>
      <c r="BI4216" s="181"/>
      <c r="BL4216" s="181"/>
      <c r="BM4216" s="181"/>
      <c r="BN4216" s="181"/>
      <c r="BO4216" s="181"/>
      <c r="BS4216" s="181"/>
    </row>
    <row r="4217" spans="41:71">
      <c r="AO4217" s="38">
        <f t="shared" si="478"/>
        <v>0</v>
      </c>
      <c r="AP4217" s="38">
        <f t="shared" si="479"/>
        <v>0</v>
      </c>
      <c r="AR4217" s="181"/>
      <c r="AS4217" s="181"/>
      <c r="AT4217" s="181"/>
      <c r="AU4217" s="181"/>
      <c r="AY4217" s="181"/>
      <c r="BB4217" s="181"/>
      <c r="BC4217" s="181"/>
      <c r="BD4217" s="181"/>
      <c r="BE4217" s="181"/>
      <c r="BI4217" s="181"/>
      <c r="BL4217" s="181"/>
      <c r="BM4217" s="181"/>
      <c r="BN4217" s="181"/>
      <c r="BO4217" s="181"/>
      <c r="BS4217" s="181"/>
    </row>
    <row r="4218" spans="41:71">
      <c r="AO4218" s="38">
        <f t="shared" si="478"/>
        <v>0</v>
      </c>
      <c r="AP4218" s="38">
        <f t="shared" si="479"/>
        <v>0</v>
      </c>
      <c r="AR4218" s="181"/>
      <c r="AS4218" s="181"/>
      <c r="AT4218" s="181"/>
      <c r="AU4218" s="181"/>
      <c r="AY4218" s="181"/>
      <c r="BB4218" s="181"/>
      <c r="BC4218" s="181"/>
      <c r="BD4218" s="181"/>
      <c r="BE4218" s="181"/>
      <c r="BI4218" s="181"/>
      <c r="BL4218" s="181"/>
      <c r="BM4218" s="181"/>
      <c r="BN4218" s="181"/>
      <c r="BO4218" s="181"/>
      <c r="BS4218" s="181"/>
    </row>
    <row r="4219" spans="41:71">
      <c r="AO4219" s="38">
        <f t="shared" si="478"/>
        <v>0</v>
      </c>
      <c r="AP4219" s="38">
        <f t="shared" si="479"/>
        <v>0</v>
      </c>
      <c r="AR4219" s="181"/>
      <c r="AS4219" s="181"/>
      <c r="AT4219" s="181"/>
      <c r="AU4219" s="181"/>
      <c r="AY4219" s="181"/>
      <c r="BB4219" s="181"/>
      <c r="BC4219" s="181"/>
      <c r="BD4219" s="181"/>
      <c r="BE4219" s="181"/>
      <c r="BI4219" s="181"/>
      <c r="BL4219" s="181"/>
      <c r="BM4219" s="181"/>
      <c r="BN4219" s="181"/>
      <c r="BO4219" s="181"/>
      <c r="BS4219" s="181"/>
    </row>
    <row r="4220" spans="41:71">
      <c r="AO4220" s="38">
        <f t="shared" si="478"/>
        <v>0</v>
      </c>
      <c r="AP4220" s="38">
        <f t="shared" si="479"/>
        <v>0</v>
      </c>
      <c r="AR4220" s="181"/>
      <c r="AS4220" s="181"/>
      <c r="AT4220" s="181"/>
      <c r="AU4220" s="181"/>
      <c r="AY4220" s="181"/>
      <c r="BB4220" s="181"/>
      <c r="BC4220" s="181"/>
      <c r="BD4220" s="181"/>
      <c r="BE4220" s="181"/>
      <c r="BI4220" s="181"/>
      <c r="BL4220" s="181"/>
      <c r="BM4220" s="181"/>
      <c r="BN4220" s="181"/>
      <c r="BO4220" s="181"/>
      <c r="BS4220" s="181"/>
    </row>
    <row r="4221" spans="41:71">
      <c r="AO4221" s="38">
        <f t="shared" si="478"/>
        <v>0</v>
      </c>
      <c r="AP4221" s="38">
        <f t="shared" si="479"/>
        <v>0</v>
      </c>
      <c r="AR4221" s="181"/>
      <c r="AS4221" s="181"/>
      <c r="AT4221" s="181"/>
      <c r="AU4221" s="181"/>
      <c r="AY4221" s="181"/>
      <c r="BB4221" s="181"/>
      <c r="BC4221" s="181"/>
      <c r="BD4221" s="181"/>
      <c r="BE4221" s="181"/>
      <c r="BI4221" s="181"/>
      <c r="BL4221" s="181"/>
      <c r="BM4221" s="181"/>
      <c r="BN4221" s="181"/>
      <c r="BO4221" s="181"/>
      <c r="BS4221" s="181"/>
    </row>
    <row r="4222" spans="41:71">
      <c r="AO4222" s="38">
        <f t="shared" si="478"/>
        <v>0</v>
      </c>
      <c r="AP4222" s="38">
        <f t="shared" si="479"/>
        <v>0</v>
      </c>
      <c r="AR4222" s="181"/>
      <c r="AS4222" s="181"/>
      <c r="AT4222" s="181"/>
      <c r="AU4222" s="181"/>
      <c r="AY4222" s="181"/>
      <c r="BB4222" s="181"/>
      <c r="BC4222" s="181"/>
      <c r="BD4222" s="181"/>
      <c r="BE4222" s="181"/>
      <c r="BI4222" s="181"/>
      <c r="BL4222" s="181"/>
      <c r="BM4222" s="181"/>
      <c r="BN4222" s="181"/>
      <c r="BO4222" s="181"/>
      <c r="BS4222" s="181"/>
    </row>
    <row r="4223" spans="41:71">
      <c r="AO4223" s="38">
        <f t="shared" si="478"/>
        <v>0</v>
      </c>
      <c r="AP4223" s="38">
        <f t="shared" si="479"/>
        <v>0</v>
      </c>
      <c r="AR4223" s="181"/>
      <c r="AS4223" s="181"/>
      <c r="AT4223" s="181"/>
      <c r="AU4223" s="181"/>
      <c r="AY4223" s="181"/>
      <c r="BB4223" s="181"/>
      <c r="BC4223" s="181"/>
      <c r="BD4223" s="181"/>
      <c r="BE4223" s="181"/>
      <c r="BI4223" s="181"/>
      <c r="BL4223" s="181"/>
      <c r="BM4223" s="181"/>
      <c r="BN4223" s="181"/>
      <c r="BO4223" s="181"/>
      <c r="BS4223" s="181"/>
    </row>
    <row r="4224" spans="41:71">
      <c r="AO4224" s="38">
        <f t="shared" si="478"/>
        <v>0</v>
      </c>
      <c r="AP4224" s="38">
        <f t="shared" si="479"/>
        <v>0</v>
      </c>
      <c r="AR4224" s="181"/>
      <c r="AS4224" s="181"/>
      <c r="AT4224" s="181"/>
      <c r="AU4224" s="181"/>
      <c r="AY4224" s="181"/>
      <c r="BB4224" s="181"/>
      <c r="BC4224" s="181"/>
      <c r="BD4224" s="181"/>
      <c r="BE4224" s="181"/>
      <c r="BI4224" s="181"/>
      <c r="BL4224" s="181"/>
      <c r="BM4224" s="181"/>
      <c r="BN4224" s="181"/>
      <c r="BO4224" s="181"/>
      <c r="BS4224" s="181"/>
    </row>
    <row r="4225" spans="41:71">
      <c r="AO4225" s="38">
        <f t="shared" si="478"/>
        <v>0</v>
      </c>
      <c r="AP4225" s="38">
        <f t="shared" si="479"/>
        <v>0</v>
      </c>
      <c r="AR4225" s="181"/>
      <c r="AS4225" s="181"/>
      <c r="AT4225" s="181"/>
      <c r="AU4225" s="181"/>
      <c r="AY4225" s="181"/>
      <c r="BB4225" s="181"/>
      <c r="BC4225" s="181"/>
      <c r="BD4225" s="181"/>
      <c r="BE4225" s="181"/>
      <c r="BI4225" s="181"/>
      <c r="BL4225" s="181"/>
      <c r="BM4225" s="181"/>
      <c r="BN4225" s="181"/>
      <c r="BO4225" s="181"/>
      <c r="BS4225" s="181"/>
    </row>
    <row r="4226" spans="41:71">
      <c r="AO4226" s="38">
        <f t="shared" si="478"/>
        <v>0</v>
      </c>
      <c r="AP4226" s="38">
        <f t="shared" si="479"/>
        <v>0</v>
      </c>
      <c r="AR4226" s="181"/>
      <c r="AS4226" s="181"/>
      <c r="AT4226" s="181"/>
      <c r="AU4226" s="181"/>
      <c r="AY4226" s="181"/>
      <c r="BB4226" s="181"/>
      <c r="BC4226" s="181"/>
      <c r="BD4226" s="181"/>
      <c r="BE4226" s="181"/>
      <c r="BI4226" s="181"/>
      <c r="BL4226" s="181"/>
      <c r="BM4226" s="181"/>
      <c r="BN4226" s="181"/>
      <c r="BO4226" s="181"/>
      <c r="BS4226" s="181"/>
    </row>
    <row r="4227" spans="41:71">
      <c r="AO4227" s="38">
        <f t="shared" si="478"/>
        <v>0</v>
      </c>
      <c r="AP4227" s="38">
        <f t="shared" si="479"/>
        <v>0</v>
      </c>
      <c r="AR4227" s="181"/>
      <c r="AS4227" s="181"/>
      <c r="AT4227" s="181"/>
      <c r="AU4227" s="181"/>
      <c r="AY4227" s="181"/>
      <c r="BB4227" s="181"/>
      <c r="BC4227" s="181"/>
      <c r="BD4227" s="181"/>
      <c r="BE4227" s="181"/>
      <c r="BI4227" s="181"/>
      <c r="BL4227" s="181"/>
      <c r="BM4227" s="181"/>
      <c r="BN4227" s="181"/>
      <c r="BO4227" s="181"/>
      <c r="BS4227" s="181"/>
    </row>
    <row r="4228" spans="41:71">
      <c r="AO4228" s="38">
        <f t="shared" si="478"/>
        <v>0</v>
      </c>
      <c r="AP4228" s="38">
        <f t="shared" si="479"/>
        <v>0</v>
      </c>
      <c r="AR4228" s="181"/>
      <c r="AS4228" s="181"/>
      <c r="AT4228" s="181"/>
      <c r="AU4228" s="181"/>
      <c r="AY4228" s="181"/>
      <c r="BB4228" s="181"/>
      <c r="BC4228" s="181"/>
      <c r="BD4228" s="181"/>
      <c r="BE4228" s="181"/>
      <c r="BI4228" s="181"/>
      <c r="BL4228" s="181"/>
      <c r="BM4228" s="181"/>
      <c r="BN4228" s="181"/>
      <c r="BO4228" s="181"/>
      <c r="BS4228" s="181"/>
    </row>
    <row r="4229" spans="41:71">
      <c r="AO4229" s="38">
        <f t="shared" si="478"/>
        <v>0</v>
      </c>
      <c r="AP4229" s="38">
        <f t="shared" si="479"/>
        <v>0</v>
      </c>
      <c r="AR4229" s="181"/>
      <c r="AS4229" s="181"/>
      <c r="AT4229" s="181"/>
      <c r="AU4229" s="181"/>
      <c r="AY4229" s="181"/>
      <c r="BB4229" s="181"/>
      <c r="BC4229" s="181"/>
      <c r="BD4229" s="181"/>
      <c r="BE4229" s="181"/>
      <c r="BI4229" s="181"/>
      <c r="BL4229" s="181"/>
      <c r="BM4229" s="181"/>
      <c r="BN4229" s="181"/>
      <c r="BO4229" s="181"/>
      <c r="BS4229" s="181"/>
    </row>
    <row r="4230" spans="41:71">
      <c r="AO4230" s="38">
        <f t="shared" si="478"/>
        <v>0</v>
      </c>
      <c r="AP4230" s="38">
        <f t="shared" si="479"/>
        <v>0</v>
      </c>
      <c r="AR4230" s="181"/>
      <c r="AS4230" s="181"/>
      <c r="AT4230" s="181"/>
      <c r="AU4230" s="181"/>
      <c r="AY4230" s="181"/>
      <c r="BB4230" s="181"/>
      <c r="BC4230" s="181"/>
      <c r="BD4230" s="181"/>
      <c r="BE4230" s="181"/>
      <c r="BI4230" s="181"/>
      <c r="BL4230" s="181"/>
      <c r="BM4230" s="181"/>
      <c r="BN4230" s="181"/>
      <c r="BO4230" s="181"/>
      <c r="BS4230" s="181"/>
    </row>
    <row r="4231" spans="41:71">
      <c r="AO4231" s="38">
        <f t="shared" si="478"/>
        <v>0</v>
      </c>
      <c r="AP4231" s="38">
        <f t="shared" si="479"/>
        <v>0</v>
      </c>
      <c r="AR4231" s="181"/>
      <c r="AS4231" s="181"/>
      <c r="AT4231" s="181"/>
      <c r="AU4231" s="181"/>
      <c r="AY4231" s="181"/>
      <c r="BB4231" s="181"/>
      <c r="BC4231" s="181"/>
      <c r="BD4231" s="181"/>
      <c r="BE4231" s="181"/>
      <c r="BI4231" s="181"/>
      <c r="BL4231" s="181"/>
      <c r="BM4231" s="181"/>
      <c r="BN4231" s="181"/>
      <c r="BO4231" s="181"/>
      <c r="BS4231" s="181"/>
    </row>
    <row r="4232" spans="41:71">
      <c r="AO4232" s="38">
        <f t="shared" si="478"/>
        <v>0</v>
      </c>
      <c r="AP4232" s="38">
        <f t="shared" si="479"/>
        <v>0</v>
      </c>
      <c r="AR4232" s="181"/>
      <c r="AS4232" s="181"/>
      <c r="AT4232" s="181"/>
      <c r="AU4232" s="181"/>
      <c r="AY4232" s="181"/>
      <c r="BB4232" s="181"/>
      <c r="BC4232" s="181"/>
      <c r="BD4232" s="181"/>
      <c r="BE4232" s="181"/>
      <c r="BI4232" s="181"/>
      <c r="BL4232" s="181"/>
      <c r="BM4232" s="181"/>
      <c r="BN4232" s="181"/>
      <c r="BO4232" s="181"/>
      <c r="BS4232" s="181"/>
    </row>
    <row r="4233" spans="41:71">
      <c r="AO4233" s="38">
        <f t="shared" si="478"/>
        <v>0</v>
      </c>
      <c r="AP4233" s="38">
        <f t="shared" si="479"/>
        <v>0</v>
      </c>
      <c r="AR4233" s="181"/>
      <c r="AS4233" s="181"/>
      <c r="AT4233" s="181"/>
      <c r="AU4233" s="181"/>
      <c r="AY4233" s="181"/>
      <c r="BB4233" s="181"/>
      <c r="BC4233" s="181"/>
      <c r="BD4233" s="181"/>
      <c r="BE4233" s="181"/>
      <c r="BI4233" s="181"/>
      <c r="BL4233" s="181"/>
      <c r="BM4233" s="181"/>
      <c r="BN4233" s="181"/>
      <c r="BO4233" s="181"/>
      <c r="BS4233" s="181"/>
    </row>
    <row r="4234" spans="41:71">
      <c r="AO4234" s="38">
        <f t="shared" si="478"/>
        <v>0</v>
      </c>
      <c r="AP4234" s="38">
        <f t="shared" si="479"/>
        <v>0</v>
      </c>
      <c r="AR4234" s="181"/>
      <c r="AS4234" s="181"/>
      <c r="AT4234" s="181"/>
      <c r="AU4234" s="181"/>
      <c r="AY4234" s="181"/>
      <c r="BB4234" s="181"/>
      <c r="BC4234" s="181"/>
      <c r="BD4234" s="181"/>
      <c r="BE4234" s="181"/>
      <c r="BI4234" s="181"/>
      <c r="BL4234" s="181"/>
      <c r="BM4234" s="181"/>
      <c r="BN4234" s="181"/>
      <c r="BO4234" s="181"/>
      <c r="BS4234" s="181"/>
    </row>
    <row r="4235" spans="41:71">
      <c r="AO4235" s="38">
        <f t="shared" si="478"/>
        <v>0</v>
      </c>
      <c r="AP4235" s="38">
        <f t="shared" si="479"/>
        <v>0</v>
      </c>
      <c r="AR4235" s="181"/>
      <c r="AS4235" s="181"/>
      <c r="AT4235" s="181"/>
      <c r="AU4235" s="181"/>
      <c r="AY4235" s="181"/>
      <c r="BB4235" s="181"/>
      <c r="BC4235" s="181"/>
      <c r="BD4235" s="181"/>
      <c r="BE4235" s="181"/>
      <c r="BI4235" s="181"/>
      <c r="BL4235" s="181"/>
      <c r="BM4235" s="181"/>
      <c r="BN4235" s="181"/>
      <c r="BO4235" s="181"/>
      <c r="BS4235" s="181"/>
    </row>
    <row r="4236" spans="41:71">
      <c r="AO4236" s="38">
        <f t="shared" si="478"/>
        <v>0</v>
      </c>
      <c r="AP4236" s="38">
        <f t="shared" si="479"/>
        <v>0</v>
      </c>
      <c r="AR4236" s="181"/>
      <c r="AS4236" s="181"/>
      <c r="AT4236" s="181"/>
      <c r="AU4236" s="181"/>
      <c r="AY4236" s="181"/>
      <c r="BB4236" s="181"/>
      <c r="BC4236" s="181"/>
      <c r="BD4236" s="181"/>
      <c r="BE4236" s="181"/>
      <c r="BI4236" s="181"/>
      <c r="BL4236" s="181"/>
      <c r="BM4236" s="181"/>
      <c r="BN4236" s="181"/>
      <c r="BO4236" s="181"/>
      <c r="BS4236" s="181"/>
    </row>
    <row r="4237" spans="41:71">
      <c r="AO4237" s="38">
        <f t="shared" si="478"/>
        <v>0</v>
      </c>
      <c r="AP4237" s="38">
        <f t="shared" si="479"/>
        <v>0</v>
      </c>
      <c r="AR4237" s="181"/>
      <c r="AS4237" s="181"/>
      <c r="AT4237" s="181"/>
      <c r="AU4237" s="181"/>
      <c r="AY4237" s="181"/>
      <c r="BB4237" s="181"/>
      <c r="BC4237" s="181"/>
      <c r="BD4237" s="181"/>
      <c r="BE4237" s="181"/>
      <c r="BI4237" s="181"/>
      <c r="BL4237" s="181"/>
      <c r="BM4237" s="181"/>
      <c r="BN4237" s="181"/>
      <c r="BO4237" s="181"/>
      <c r="BS4237" s="181"/>
    </row>
    <row r="4238" spans="41:71">
      <c r="AO4238" s="38">
        <f t="shared" si="478"/>
        <v>0</v>
      </c>
      <c r="AP4238" s="38">
        <f t="shared" si="479"/>
        <v>0</v>
      </c>
      <c r="AR4238" s="181"/>
      <c r="AS4238" s="181"/>
      <c r="AT4238" s="181"/>
      <c r="AU4238" s="181"/>
      <c r="AY4238" s="181"/>
      <c r="BB4238" s="181"/>
      <c r="BC4238" s="181"/>
      <c r="BD4238" s="181"/>
      <c r="BE4238" s="181"/>
      <c r="BI4238" s="181"/>
      <c r="BL4238" s="181"/>
      <c r="BM4238" s="181"/>
      <c r="BN4238" s="181"/>
      <c r="BO4238" s="181"/>
      <c r="BS4238" s="181"/>
    </row>
    <row r="4239" spans="41:71">
      <c r="AO4239" s="38">
        <f t="shared" si="478"/>
        <v>0</v>
      </c>
      <c r="AP4239" s="38">
        <f t="shared" si="479"/>
        <v>0</v>
      </c>
      <c r="AR4239" s="181"/>
      <c r="AS4239" s="181"/>
      <c r="AT4239" s="181"/>
      <c r="AU4239" s="181"/>
      <c r="AY4239" s="181"/>
      <c r="BB4239" s="181"/>
      <c r="BC4239" s="181"/>
      <c r="BD4239" s="181"/>
      <c r="BE4239" s="181"/>
      <c r="BI4239" s="181"/>
      <c r="BL4239" s="181"/>
      <c r="BM4239" s="181"/>
      <c r="BN4239" s="181"/>
      <c r="BO4239" s="181"/>
      <c r="BS4239" s="181"/>
    </row>
    <row r="4240" spans="41:71">
      <c r="AO4240" s="38">
        <f t="shared" si="478"/>
        <v>0</v>
      </c>
      <c r="AP4240" s="38">
        <f t="shared" si="479"/>
        <v>0</v>
      </c>
      <c r="AR4240" s="181"/>
      <c r="AS4240" s="181"/>
      <c r="AT4240" s="181"/>
      <c r="AU4240" s="181"/>
      <c r="AY4240" s="181"/>
      <c r="BB4240" s="181"/>
      <c r="BC4240" s="181"/>
      <c r="BD4240" s="181"/>
      <c r="BE4240" s="181"/>
      <c r="BI4240" s="181"/>
      <c r="BL4240" s="181"/>
      <c r="BM4240" s="181"/>
      <c r="BN4240" s="181"/>
      <c r="BO4240" s="181"/>
      <c r="BS4240" s="181"/>
    </row>
    <row r="4241" spans="41:71">
      <c r="AO4241" s="38">
        <f t="shared" si="478"/>
        <v>0</v>
      </c>
      <c r="AP4241" s="38">
        <f t="shared" si="479"/>
        <v>0</v>
      </c>
      <c r="AR4241" s="181"/>
      <c r="AS4241" s="181"/>
      <c r="AT4241" s="181"/>
      <c r="AU4241" s="181"/>
      <c r="AY4241" s="181"/>
      <c r="BB4241" s="181"/>
      <c r="BC4241" s="181"/>
      <c r="BD4241" s="181"/>
      <c r="BE4241" s="181"/>
      <c r="BI4241" s="181"/>
      <c r="BL4241" s="181"/>
      <c r="BM4241" s="181"/>
      <c r="BN4241" s="181"/>
      <c r="BO4241" s="181"/>
      <c r="BS4241" s="181"/>
    </row>
    <row r="4242" spans="41:71">
      <c r="AO4242" s="38">
        <f t="shared" si="478"/>
        <v>0</v>
      </c>
      <c r="AP4242" s="38">
        <f t="shared" si="479"/>
        <v>0</v>
      </c>
      <c r="AR4242" s="181"/>
      <c r="AS4242" s="181"/>
      <c r="AT4242" s="181"/>
      <c r="AU4242" s="181"/>
      <c r="AY4242" s="181"/>
      <c r="BB4242" s="181"/>
      <c r="BC4242" s="181"/>
      <c r="BD4242" s="181"/>
      <c r="BE4242" s="181"/>
      <c r="BI4242" s="181"/>
      <c r="BL4242" s="181"/>
      <c r="BM4242" s="181"/>
      <c r="BN4242" s="181"/>
      <c r="BO4242" s="181"/>
      <c r="BS4242" s="181"/>
    </row>
    <row r="4243" spans="41:71">
      <c r="AO4243" s="38">
        <f t="shared" si="478"/>
        <v>0</v>
      </c>
      <c r="AP4243" s="38">
        <f t="shared" si="479"/>
        <v>0</v>
      </c>
      <c r="AR4243" s="181"/>
      <c r="AS4243" s="181"/>
      <c r="AT4243" s="181"/>
      <c r="AU4243" s="181"/>
      <c r="AY4243" s="181"/>
      <c r="BB4243" s="181"/>
      <c r="BC4243" s="181"/>
      <c r="BD4243" s="181"/>
      <c r="BE4243" s="181"/>
      <c r="BI4243" s="181"/>
      <c r="BL4243" s="181"/>
      <c r="BM4243" s="181"/>
      <c r="BN4243" s="181"/>
      <c r="BO4243" s="181"/>
      <c r="BS4243" s="181"/>
    </row>
    <row r="4244" spans="41:71">
      <c r="AO4244" s="38">
        <f t="shared" si="478"/>
        <v>0</v>
      </c>
      <c r="AP4244" s="38">
        <f t="shared" si="479"/>
        <v>0</v>
      </c>
      <c r="AR4244" s="181"/>
      <c r="AS4244" s="181"/>
      <c r="AT4244" s="181"/>
      <c r="AU4244" s="181"/>
      <c r="AY4244" s="181"/>
      <c r="BB4244" s="181"/>
      <c r="BC4244" s="181"/>
      <c r="BD4244" s="181"/>
      <c r="BE4244" s="181"/>
      <c r="BI4244" s="181"/>
      <c r="BL4244" s="181"/>
      <c r="BM4244" s="181"/>
      <c r="BN4244" s="181"/>
      <c r="BO4244" s="181"/>
      <c r="BS4244" s="181"/>
    </row>
    <row r="4245" spans="41:71">
      <c r="AO4245" s="38">
        <f t="shared" si="478"/>
        <v>0</v>
      </c>
      <c r="AP4245" s="38">
        <f t="shared" si="479"/>
        <v>0</v>
      </c>
      <c r="AR4245" s="181"/>
      <c r="AS4245" s="181"/>
      <c r="AT4245" s="181"/>
      <c r="AU4245" s="181"/>
      <c r="AY4245" s="181"/>
      <c r="BB4245" s="181"/>
      <c r="BC4245" s="181"/>
      <c r="BD4245" s="181"/>
      <c r="BE4245" s="181"/>
      <c r="BI4245" s="181"/>
      <c r="BL4245" s="181"/>
      <c r="BM4245" s="181"/>
      <c r="BN4245" s="181"/>
      <c r="BO4245" s="181"/>
      <c r="BS4245" s="181"/>
    </row>
    <row r="4246" spans="41:71">
      <c r="AO4246" s="38">
        <f t="shared" si="478"/>
        <v>0</v>
      </c>
      <c r="AP4246" s="38">
        <f t="shared" si="479"/>
        <v>0</v>
      </c>
      <c r="AR4246" s="181"/>
      <c r="AS4246" s="181"/>
      <c r="AT4246" s="181"/>
      <c r="AU4246" s="181"/>
      <c r="AY4246" s="181"/>
      <c r="BB4246" s="181"/>
      <c r="BC4246" s="181"/>
      <c r="BD4246" s="181"/>
      <c r="BE4246" s="181"/>
      <c r="BI4246" s="181"/>
      <c r="BL4246" s="181"/>
      <c r="BM4246" s="181"/>
      <c r="BN4246" s="181"/>
      <c r="BO4246" s="181"/>
      <c r="BS4246" s="181"/>
    </row>
    <row r="4247" spans="41:71">
      <c r="AO4247" s="38">
        <f t="shared" si="478"/>
        <v>0</v>
      </c>
      <c r="AP4247" s="38">
        <f t="shared" si="479"/>
        <v>0</v>
      </c>
      <c r="AR4247" s="181"/>
      <c r="AS4247" s="181"/>
      <c r="AT4247" s="181"/>
      <c r="AU4247" s="181"/>
      <c r="AY4247" s="181"/>
      <c r="BB4247" s="181"/>
      <c r="BC4247" s="181"/>
      <c r="BD4247" s="181"/>
      <c r="BE4247" s="181"/>
      <c r="BI4247" s="181"/>
      <c r="BL4247" s="181"/>
      <c r="BM4247" s="181"/>
      <c r="BN4247" s="181"/>
      <c r="BO4247" s="181"/>
      <c r="BS4247" s="181"/>
    </row>
    <row r="4248" spans="41:71">
      <c r="AO4248" s="38">
        <f t="shared" si="478"/>
        <v>0</v>
      </c>
      <c r="AP4248" s="38">
        <f t="shared" si="479"/>
        <v>0</v>
      </c>
      <c r="AR4248" s="181"/>
      <c r="AS4248" s="181"/>
      <c r="AT4248" s="181"/>
      <c r="AU4248" s="181"/>
      <c r="AY4248" s="181"/>
      <c r="BB4248" s="181"/>
      <c r="BC4248" s="181"/>
      <c r="BD4248" s="181"/>
      <c r="BE4248" s="181"/>
      <c r="BI4248" s="181"/>
      <c r="BL4248" s="181"/>
      <c r="BM4248" s="181"/>
      <c r="BN4248" s="181"/>
      <c r="BO4248" s="181"/>
      <c r="BS4248" s="181"/>
    </row>
    <row r="4249" spans="41:71">
      <c r="AO4249" s="38">
        <f t="shared" si="478"/>
        <v>0</v>
      </c>
      <c r="AP4249" s="38">
        <f t="shared" si="479"/>
        <v>0</v>
      </c>
      <c r="AR4249" s="181"/>
      <c r="AS4249" s="181"/>
      <c r="AT4249" s="181"/>
      <c r="AU4249" s="181"/>
      <c r="AY4249" s="181"/>
      <c r="BB4249" s="181"/>
      <c r="BC4249" s="181"/>
      <c r="BD4249" s="181"/>
      <c r="BE4249" s="181"/>
      <c r="BI4249" s="181"/>
      <c r="BL4249" s="181"/>
      <c r="BM4249" s="181"/>
      <c r="BN4249" s="181"/>
      <c r="BO4249" s="181"/>
      <c r="BS4249" s="181"/>
    </row>
    <row r="4250" spans="41:71">
      <c r="AO4250" s="38">
        <f t="shared" si="478"/>
        <v>0</v>
      </c>
      <c r="AP4250" s="38">
        <f t="shared" si="479"/>
        <v>0</v>
      </c>
      <c r="AR4250" s="181"/>
      <c r="AS4250" s="181"/>
      <c r="AT4250" s="181"/>
      <c r="AU4250" s="181"/>
      <c r="AY4250" s="181"/>
      <c r="BB4250" s="181"/>
      <c r="BC4250" s="181"/>
      <c r="BD4250" s="181"/>
      <c r="BE4250" s="181"/>
      <c r="BI4250" s="181"/>
      <c r="BL4250" s="181"/>
      <c r="BM4250" s="181"/>
      <c r="BN4250" s="181"/>
      <c r="BO4250" s="181"/>
      <c r="BS4250" s="181"/>
    </row>
    <row r="4251" spans="41:71">
      <c r="AO4251" s="38">
        <f t="shared" si="478"/>
        <v>0</v>
      </c>
      <c r="AP4251" s="38">
        <f t="shared" si="479"/>
        <v>0</v>
      </c>
      <c r="AR4251" s="181"/>
      <c r="AS4251" s="181"/>
      <c r="AT4251" s="181"/>
      <c r="AU4251" s="181"/>
      <c r="AY4251" s="181"/>
      <c r="BB4251" s="181"/>
      <c r="BC4251" s="181"/>
      <c r="BD4251" s="181"/>
      <c r="BE4251" s="181"/>
      <c r="BI4251" s="181"/>
      <c r="BL4251" s="181"/>
      <c r="BM4251" s="181"/>
      <c r="BN4251" s="181"/>
      <c r="BO4251" s="181"/>
      <c r="BS4251" s="181"/>
    </row>
    <row r="4252" spans="41:71">
      <c r="AO4252" s="38">
        <f t="shared" si="478"/>
        <v>0</v>
      </c>
      <c r="AP4252" s="38">
        <f t="shared" si="479"/>
        <v>0</v>
      </c>
      <c r="AR4252" s="181"/>
      <c r="AS4252" s="181"/>
      <c r="AT4252" s="181"/>
      <c r="AU4252" s="181"/>
      <c r="AY4252" s="181"/>
      <c r="BB4252" s="181"/>
      <c r="BC4252" s="181"/>
      <c r="BD4252" s="181"/>
      <c r="BE4252" s="181"/>
      <c r="BI4252" s="181"/>
      <c r="BL4252" s="181"/>
      <c r="BM4252" s="181"/>
      <c r="BN4252" s="181"/>
      <c r="BO4252" s="181"/>
      <c r="BS4252" s="181"/>
    </row>
    <row r="4253" spans="41:71">
      <c r="AO4253" s="38">
        <f t="shared" si="478"/>
        <v>0</v>
      </c>
      <c r="AP4253" s="38">
        <f t="shared" si="479"/>
        <v>0</v>
      </c>
      <c r="AR4253" s="181"/>
      <c r="AS4253" s="181"/>
      <c r="AT4253" s="181"/>
      <c r="AU4253" s="181"/>
      <c r="AY4253" s="181"/>
      <c r="BB4253" s="181"/>
      <c r="BC4253" s="181"/>
      <c r="BD4253" s="181"/>
      <c r="BE4253" s="181"/>
      <c r="BI4253" s="181"/>
      <c r="BL4253" s="181"/>
      <c r="BM4253" s="181"/>
      <c r="BN4253" s="181"/>
      <c r="BO4253" s="181"/>
      <c r="BS4253" s="181"/>
    </row>
    <row r="4254" spans="41:71">
      <c r="AO4254" s="38">
        <f t="shared" si="478"/>
        <v>0</v>
      </c>
      <c r="AP4254" s="38">
        <f t="shared" si="479"/>
        <v>0</v>
      </c>
      <c r="AR4254" s="181"/>
      <c r="AS4254" s="181"/>
      <c r="AT4254" s="181"/>
      <c r="AU4254" s="181"/>
      <c r="AY4254" s="181"/>
      <c r="BB4254" s="181"/>
      <c r="BC4254" s="181"/>
      <c r="BD4254" s="181"/>
      <c r="BE4254" s="181"/>
      <c r="BI4254" s="181"/>
      <c r="BL4254" s="181"/>
      <c r="BM4254" s="181"/>
      <c r="BN4254" s="181"/>
      <c r="BO4254" s="181"/>
      <c r="BS4254" s="181"/>
    </row>
    <row r="4255" spans="41:71">
      <c r="AO4255" s="38">
        <f t="shared" si="478"/>
        <v>0</v>
      </c>
      <c r="AP4255" s="38">
        <f t="shared" si="479"/>
        <v>0</v>
      </c>
      <c r="AR4255" s="181"/>
      <c r="AS4255" s="181"/>
      <c r="AT4255" s="181"/>
      <c r="AU4255" s="181"/>
      <c r="AY4255" s="181"/>
      <c r="BB4255" s="181"/>
      <c r="BC4255" s="181"/>
      <c r="BD4255" s="181"/>
      <c r="BE4255" s="181"/>
      <c r="BI4255" s="181"/>
      <c r="BL4255" s="181"/>
      <c r="BM4255" s="181"/>
      <c r="BN4255" s="181"/>
      <c r="BO4255" s="181"/>
      <c r="BS4255" s="181"/>
    </row>
    <row r="4256" spans="41:71">
      <c r="AO4256" s="38">
        <f t="shared" si="478"/>
        <v>0</v>
      </c>
      <c r="AP4256" s="38">
        <f t="shared" si="479"/>
        <v>0</v>
      </c>
      <c r="AR4256" s="181"/>
      <c r="AS4256" s="181"/>
      <c r="AT4256" s="181"/>
      <c r="AU4256" s="181"/>
      <c r="AY4256" s="181"/>
      <c r="BB4256" s="181"/>
      <c r="BC4256" s="181"/>
      <c r="BD4256" s="181"/>
      <c r="BE4256" s="181"/>
      <c r="BI4256" s="181"/>
      <c r="BL4256" s="181"/>
      <c r="BM4256" s="181"/>
      <c r="BN4256" s="181"/>
      <c r="BO4256" s="181"/>
      <c r="BS4256" s="181"/>
    </row>
    <row r="4257" spans="41:71">
      <c r="AO4257" s="38">
        <f t="shared" si="478"/>
        <v>0</v>
      </c>
      <c r="AP4257" s="38">
        <f t="shared" si="479"/>
        <v>0</v>
      </c>
      <c r="AR4257" s="181"/>
      <c r="AS4257" s="181"/>
      <c r="AT4257" s="181"/>
      <c r="AU4257" s="181"/>
      <c r="AY4257" s="181"/>
      <c r="BB4257" s="181"/>
      <c r="BC4257" s="181"/>
      <c r="BD4257" s="181"/>
      <c r="BE4257" s="181"/>
      <c r="BI4257" s="181"/>
      <c r="BL4257" s="181"/>
      <c r="BM4257" s="181"/>
      <c r="BN4257" s="181"/>
      <c r="BO4257" s="181"/>
      <c r="BS4257" s="181"/>
    </row>
    <row r="4258" spans="41:71">
      <c r="AO4258" s="38">
        <f t="shared" si="478"/>
        <v>0</v>
      </c>
      <c r="AP4258" s="38">
        <f t="shared" si="479"/>
        <v>0</v>
      </c>
      <c r="AR4258" s="181"/>
      <c r="AS4258" s="181"/>
      <c r="AT4258" s="181"/>
      <c r="AU4258" s="181"/>
      <c r="AY4258" s="181"/>
      <c r="BB4258" s="181"/>
      <c r="BC4258" s="181"/>
      <c r="BD4258" s="181"/>
      <c r="BE4258" s="181"/>
      <c r="BI4258" s="181"/>
      <c r="BL4258" s="181"/>
      <c r="BM4258" s="181"/>
      <c r="BN4258" s="181"/>
      <c r="BO4258" s="181"/>
      <c r="BS4258" s="181"/>
    </row>
    <row r="4259" spans="41:71">
      <c r="AO4259" s="38">
        <f t="shared" si="478"/>
        <v>0</v>
      </c>
      <c r="AP4259" s="38">
        <f t="shared" si="479"/>
        <v>0</v>
      </c>
      <c r="AR4259" s="181"/>
      <c r="AS4259" s="181"/>
      <c r="AT4259" s="181"/>
      <c r="AU4259" s="181"/>
      <c r="AY4259" s="181"/>
      <c r="BB4259" s="181"/>
      <c r="BC4259" s="181"/>
      <c r="BD4259" s="181"/>
      <c r="BE4259" s="181"/>
      <c r="BI4259" s="181"/>
      <c r="BL4259" s="181"/>
      <c r="BM4259" s="181"/>
      <c r="BN4259" s="181"/>
      <c r="BO4259" s="181"/>
      <c r="BS4259" s="181"/>
    </row>
    <row r="4260" spans="41:71">
      <c r="AO4260" s="38">
        <f t="shared" si="478"/>
        <v>0</v>
      </c>
      <c r="AP4260" s="38">
        <f t="shared" si="479"/>
        <v>0</v>
      </c>
      <c r="AR4260" s="181"/>
      <c r="AS4260" s="181"/>
      <c r="AT4260" s="181"/>
      <c r="AU4260" s="181"/>
      <c r="AY4260" s="181"/>
      <c r="BB4260" s="181"/>
      <c r="BC4260" s="181"/>
      <c r="BD4260" s="181"/>
      <c r="BE4260" s="181"/>
      <c r="BI4260" s="181"/>
      <c r="BL4260" s="181"/>
      <c r="BM4260" s="181"/>
      <c r="BN4260" s="181"/>
      <c r="BO4260" s="181"/>
      <c r="BS4260" s="181"/>
    </row>
    <row r="4261" spans="41:71">
      <c r="AO4261" s="38">
        <f t="shared" si="478"/>
        <v>0</v>
      </c>
      <c r="AP4261" s="38">
        <f t="shared" si="479"/>
        <v>0</v>
      </c>
      <c r="AR4261" s="181"/>
      <c r="AS4261" s="181"/>
      <c r="AT4261" s="181"/>
      <c r="AU4261" s="181"/>
      <c r="AY4261" s="181"/>
      <c r="BB4261" s="181"/>
      <c r="BC4261" s="181"/>
      <c r="BD4261" s="181"/>
      <c r="BE4261" s="181"/>
      <c r="BI4261" s="181"/>
      <c r="BL4261" s="181"/>
      <c r="BM4261" s="181"/>
      <c r="BN4261" s="181"/>
      <c r="BO4261" s="181"/>
      <c r="BS4261" s="181"/>
    </row>
    <row r="4262" spans="41:71">
      <c r="AO4262" s="38">
        <f t="shared" si="478"/>
        <v>0</v>
      </c>
      <c r="AP4262" s="38">
        <f t="shared" si="479"/>
        <v>0</v>
      </c>
      <c r="AR4262" s="181"/>
      <c r="AS4262" s="181"/>
      <c r="AT4262" s="181"/>
      <c r="AU4262" s="181"/>
      <c r="AY4262" s="181"/>
      <c r="BB4262" s="181"/>
      <c r="BC4262" s="181"/>
      <c r="BD4262" s="181"/>
      <c r="BE4262" s="181"/>
      <c r="BI4262" s="181"/>
      <c r="BL4262" s="181"/>
      <c r="BM4262" s="181"/>
      <c r="BN4262" s="181"/>
      <c r="BO4262" s="181"/>
      <c r="BS4262" s="181"/>
    </row>
    <row r="4263" spans="41:71">
      <c r="AO4263" s="38">
        <f t="shared" si="478"/>
        <v>0</v>
      </c>
      <c r="AP4263" s="38">
        <f t="shared" si="479"/>
        <v>0</v>
      </c>
      <c r="AR4263" s="181"/>
      <c r="AS4263" s="181"/>
      <c r="AT4263" s="181"/>
      <c r="AU4263" s="181"/>
      <c r="AY4263" s="181"/>
      <c r="BB4263" s="181"/>
      <c r="BC4263" s="181"/>
      <c r="BD4263" s="181"/>
      <c r="BE4263" s="181"/>
      <c r="BI4263" s="181"/>
      <c r="BL4263" s="181"/>
      <c r="BM4263" s="181"/>
      <c r="BN4263" s="181"/>
      <c r="BO4263" s="181"/>
      <c r="BS4263" s="181"/>
    </row>
    <row r="4264" spans="41:71">
      <c r="AO4264" s="38">
        <f t="shared" si="478"/>
        <v>0</v>
      </c>
      <c r="AP4264" s="38">
        <f t="shared" si="479"/>
        <v>0</v>
      </c>
      <c r="AR4264" s="181"/>
      <c r="AS4264" s="181"/>
      <c r="AT4264" s="181"/>
      <c r="AU4264" s="181"/>
      <c r="AY4264" s="181"/>
      <c r="BB4264" s="181"/>
      <c r="BC4264" s="181"/>
      <c r="BD4264" s="181"/>
      <c r="BE4264" s="181"/>
      <c r="BI4264" s="181"/>
      <c r="BL4264" s="181"/>
      <c r="BM4264" s="181"/>
      <c r="BN4264" s="181"/>
      <c r="BO4264" s="181"/>
      <c r="BS4264" s="181"/>
    </row>
    <row r="4265" spans="41:71">
      <c r="AO4265" s="38">
        <f t="shared" si="478"/>
        <v>0</v>
      </c>
      <c r="AP4265" s="38">
        <f t="shared" si="479"/>
        <v>0</v>
      </c>
      <c r="AR4265" s="181"/>
      <c r="AS4265" s="181"/>
      <c r="AT4265" s="181"/>
      <c r="AU4265" s="181"/>
      <c r="AY4265" s="181"/>
      <c r="BB4265" s="181"/>
      <c r="BC4265" s="181"/>
      <c r="BD4265" s="181"/>
      <c r="BE4265" s="181"/>
      <c r="BI4265" s="181"/>
      <c r="BL4265" s="181"/>
      <c r="BM4265" s="181"/>
      <c r="BN4265" s="181"/>
      <c r="BO4265" s="181"/>
      <c r="BS4265" s="181"/>
    </row>
    <row r="4266" spans="41:71">
      <c r="AO4266" s="38">
        <f t="shared" ref="AO4266:AO4329" si="480">B4267+1-1</f>
        <v>0</v>
      </c>
      <c r="AP4266" s="38">
        <f t="shared" ref="AP4266:AP4329" si="481">A4267</f>
        <v>0</v>
      </c>
      <c r="AR4266" s="181"/>
      <c r="AS4266" s="181"/>
      <c r="AT4266" s="181"/>
      <c r="AU4266" s="181"/>
      <c r="AY4266" s="181"/>
      <c r="BB4266" s="181"/>
      <c r="BC4266" s="181"/>
      <c r="BD4266" s="181"/>
      <c r="BE4266" s="181"/>
      <c r="BI4266" s="181"/>
      <c r="BL4266" s="181"/>
      <c r="BM4266" s="181"/>
      <c r="BN4266" s="181"/>
      <c r="BO4266" s="181"/>
      <c r="BS4266" s="181"/>
    </row>
    <row r="4267" spans="41:71">
      <c r="AO4267" s="38">
        <f t="shared" si="480"/>
        <v>0</v>
      </c>
      <c r="AP4267" s="38">
        <f t="shared" si="481"/>
        <v>0</v>
      </c>
      <c r="AR4267" s="181"/>
      <c r="AS4267" s="181"/>
      <c r="AT4267" s="181"/>
      <c r="AU4267" s="181"/>
      <c r="AY4267" s="181"/>
      <c r="BB4267" s="181"/>
      <c r="BC4267" s="181"/>
      <c r="BD4267" s="181"/>
      <c r="BE4267" s="181"/>
      <c r="BI4267" s="181"/>
      <c r="BL4267" s="181"/>
      <c r="BM4267" s="181"/>
      <c r="BN4267" s="181"/>
      <c r="BO4267" s="181"/>
      <c r="BS4267" s="181"/>
    </row>
    <row r="4268" spans="41:71">
      <c r="AO4268" s="38">
        <f t="shared" si="480"/>
        <v>0</v>
      </c>
      <c r="AP4268" s="38">
        <f t="shared" si="481"/>
        <v>0</v>
      </c>
      <c r="AR4268" s="181"/>
      <c r="AS4268" s="181"/>
      <c r="AT4268" s="181"/>
      <c r="AU4268" s="181"/>
      <c r="AY4268" s="181"/>
      <c r="BB4268" s="181"/>
      <c r="BC4268" s="181"/>
      <c r="BD4268" s="181"/>
      <c r="BE4268" s="181"/>
      <c r="BI4268" s="181"/>
      <c r="BL4268" s="181"/>
      <c r="BM4268" s="181"/>
      <c r="BN4268" s="181"/>
      <c r="BO4268" s="181"/>
      <c r="BS4268" s="181"/>
    </row>
    <row r="4269" spans="41:71">
      <c r="AO4269" s="38">
        <f t="shared" si="480"/>
        <v>0</v>
      </c>
      <c r="AP4269" s="38">
        <f t="shared" si="481"/>
        <v>0</v>
      </c>
      <c r="AR4269" s="181"/>
      <c r="AS4269" s="181"/>
      <c r="AT4269" s="181"/>
      <c r="AU4269" s="181"/>
      <c r="AY4269" s="181"/>
      <c r="BB4269" s="181"/>
      <c r="BC4269" s="181"/>
      <c r="BD4269" s="181"/>
      <c r="BE4269" s="181"/>
      <c r="BI4269" s="181"/>
      <c r="BL4269" s="181"/>
      <c r="BM4269" s="181"/>
      <c r="BN4269" s="181"/>
      <c r="BO4269" s="181"/>
      <c r="BS4269" s="181"/>
    </row>
    <row r="4270" spans="41:71">
      <c r="AO4270" s="38">
        <f t="shared" si="480"/>
        <v>0</v>
      </c>
      <c r="AP4270" s="38">
        <f t="shared" si="481"/>
        <v>0</v>
      </c>
      <c r="AR4270" s="181"/>
      <c r="AS4270" s="181"/>
      <c r="AT4270" s="181"/>
      <c r="AU4270" s="181"/>
      <c r="AY4270" s="181"/>
      <c r="BB4270" s="181"/>
      <c r="BC4270" s="181"/>
      <c r="BD4270" s="181"/>
      <c r="BE4270" s="181"/>
      <c r="BI4270" s="181"/>
      <c r="BL4270" s="181"/>
      <c r="BM4270" s="181"/>
      <c r="BN4270" s="181"/>
      <c r="BO4270" s="181"/>
      <c r="BS4270" s="181"/>
    </row>
    <row r="4271" spans="41:71">
      <c r="AO4271" s="38">
        <f t="shared" si="480"/>
        <v>0</v>
      </c>
      <c r="AP4271" s="38">
        <f t="shared" si="481"/>
        <v>0</v>
      </c>
      <c r="AR4271" s="181"/>
      <c r="AS4271" s="181"/>
      <c r="AT4271" s="181"/>
      <c r="AU4271" s="181"/>
      <c r="AY4271" s="181"/>
      <c r="BB4271" s="181"/>
      <c r="BC4271" s="181"/>
      <c r="BD4271" s="181"/>
      <c r="BE4271" s="181"/>
      <c r="BI4271" s="181"/>
      <c r="BL4271" s="181"/>
      <c r="BM4271" s="181"/>
      <c r="BN4271" s="181"/>
      <c r="BO4271" s="181"/>
      <c r="BS4271" s="181"/>
    </row>
    <row r="4272" spans="41:71">
      <c r="AO4272" s="38">
        <f t="shared" si="480"/>
        <v>0</v>
      </c>
      <c r="AP4272" s="38">
        <f t="shared" si="481"/>
        <v>0</v>
      </c>
      <c r="AR4272" s="181"/>
      <c r="AS4272" s="181"/>
      <c r="AT4272" s="181"/>
      <c r="AU4272" s="181"/>
      <c r="AY4272" s="181"/>
      <c r="BB4272" s="181"/>
      <c r="BC4272" s="181"/>
      <c r="BD4272" s="181"/>
      <c r="BE4272" s="181"/>
      <c r="BI4272" s="181"/>
      <c r="BL4272" s="181"/>
      <c r="BM4272" s="181"/>
      <c r="BN4272" s="181"/>
      <c r="BO4272" s="181"/>
      <c r="BS4272" s="181"/>
    </row>
    <row r="4273" spans="41:71">
      <c r="AO4273" s="38">
        <f t="shared" si="480"/>
        <v>0</v>
      </c>
      <c r="AP4273" s="38">
        <f t="shared" si="481"/>
        <v>0</v>
      </c>
      <c r="AR4273" s="181"/>
      <c r="AS4273" s="181"/>
      <c r="AT4273" s="181"/>
      <c r="AU4273" s="181"/>
      <c r="AY4273" s="181"/>
      <c r="BB4273" s="181"/>
      <c r="BC4273" s="181"/>
      <c r="BD4273" s="181"/>
      <c r="BE4273" s="181"/>
      <c r="BI4273" s="181"/>
      <c r="BL4273" s="181"/>
      <c r="BM4273" s="181"/>
      <c r="BN4273" s="181"/>
      <c r="BO4273" s="181"/>
      <c r="BS4273" s="181"/>
    </row>
    <row r="4274" spans="41:71">
      <c r="AO4274" s="38">
        <f t="shared" si="480"/>
        <v>0</v>
      </c>
      <c r="AP4274" s="38">
        <f t="shared" si="481"/>
        <v>0</v>
      </c>
      <c r="AR4274" s="181"/>
      <c r="AS4274" s="181"/>
      <c r="AT4274" s="181"/>
      <c r="AU4274" s="181"/>
      <c r="AY4274" s="181"/>
      <c r="BB4274" s="181"/>
      <c r="BC4274" s="181"/>
      <c r="BD4274" s="181"/>
      <c r="BE4274" s="181"/>
      <c r="BI4274" s="181"/>
      <c r="BL4274" s="181"/>
      <c r="BM4274" s="181"/>
      <c r="BN4274" s="181"/>
      <c r="BO4274" s="181"/>
      <c r="BS4274" s="181"/>
    </row>
    <row r="4275" spans="41:71">
      <c r="AO4275" s="38">
        <f t="shared" si="480"/>
        <v>0</v>
      </c>
      <c r="AP4275" s="38">
        <f t="shared" si="481"/>
        <v>0</v>
      </c>
      <c r="AR4275" s="181"/>
      <c r="AS4275" s="181"/>
      <c r="AT4275" s="181"/>
      <c r="AU4275" s="181"/>
      <c r="AY4275" s="181"/>
      <c r="BB4275" s="181"/>
      <c r="BC4275" s="181"/>
      <c r="BD4275" s="181"/>
      <c r="BE4275" s="181"/>
      <c r="BI4275" s="181"/>
      <c r="BL4275" s="181"/>
      <c r="BM4275" s="181"/>
      <c r="BN4275" s="181"/>
      <c r="BO4275" s="181"/>
      <c r="BS4275" s="181"/>
    </row>
    <row r="4276" spans="41:71">
      <c r="AO4276" s="38">
        <f t="shared" si="480"/>
        <v>0</v>
      </c>
      <c r="AP4276" s="38">
        <f t="shared" si="481"/>
        <v>0</v>
      </c>
      <c r="AR4276" s="181"/>
      <c r="AS4276" s="181"/>
      <c r="AT4276" s="181"/>
      <c r="AU4276" s="181"/>
      <c r="AY4276" s="181"/>
      <c r="BB4276" s="181"/>
      <c r="BC4276" s="181"/>
      <c r="BD4276" s="181"/>
      <c r="BE4276" s="181"/>
      <c r="BI4276" s="181"/>
      <c r="BL4276" s="181"/>
      <c r="BM4276" s="181"/>
      <c r="BN4276" s="181"/>
      <c r="BO4276" s="181"/>
      <c r="BS4276" s="181"/>
    </row>
    <row r="4277" spans="41:71">
      <c r="AO4277" s="38">
        <f t="shared" si="480"/>
        <v>0</v>
      </c>
      <c r="AP4277" s="38">
        <f t="shared" si="481"/>
        <v>0</v>
      </c>
      <c r="AR4277" s="181"/>
      <c r="AS4277" s="181"/>
      <c r="AT4277" s="181"/>
      <c r="AU4277" s="181"/>
      <c r="AY4277" s="181"/>
      <c r="BB4277" s="181"/>
      <c r="BC4277" s="181"/>
      <c r="BD4277" s="181"/>
      <c r="BE4277" s="181"/>
      <c r="BI4277" s="181"/>
      <c r="BL4277" s="181"/>
      <c r="BM4277" s="181"/>
      <c r="BN4277" s="181"/>
      <c r="BO4277" s="181"/>
      <c r="BS4277" s="181"/>
    </row>
    <row r="4278" spans="41:71">
      <c r="AO4278" s="38">
        <f t="shared" si="480"/>
        <v>0</v>
      </c>
      <c r="AP4278" s="38">
        <f t="shared" si="481"/>
        <v>0</v>
      </c>
      <c r="AR4278" s="181"/>
      <c r="AS4278" s="181"/>
      <c r="AT4278" s="181"/>
      <c r="AU4278" s="181"/>
      <c r="AY4278" s="181"/>
      <c r="BB4278" s="181"/>
      <c r="BC4278" s="181"/>
      <c r="BD4278" s="181"/>
      <c r="BE4278" s="181"/>
      <c r="BI4278" s="181"/>
      <c r="BL4278" s="181"/>
      <c r="BM4278" s="181"/>
      <c r="BN4278" s="181"/>
      <c r="BO4278" s="181"/>
      <c r="BS4278" s="181"/>
    </row>
    <row r="4279" spans="41:71">
      <c r="AO4279" s="38">
        <f t="shared" si="480"/>
        <v>0</v>
      </c>
      <c r="AP4279" s="38">
        <f t="shared" si="481"/>
        <v>0</v>
      </c>
      <c r="AR4279" s="181"/>
      <c r="AS4279" s="181"/>
      <c r="AT4279" s="181"/>
      <c r="AU4279" s="181"/>
      <c r="AY4279" s="181"/>
      <c r="BB4279" s="181"/>
      <c r="BC4279" s="181"/>
      <c r="BD4279" s="181"/>
      <c r="BE4279" s="181"/>
      <c r="BI4279" s="181"/>
      <c r="BL4279" s="181"/>
      <c r="BM4279" s="181"/>
      <c r="BN4279" s="181"/>
      <c r="BO4279" s="181"/>
      <c r="BS4279" s="181"/>
    </row>
    <row r="4280" spans="41:71">
      <c r="AO4280" s="38">
        <f t="shared" si="480"/>
        <v>0</v>
      </c>
      <c r="AP4280" s="38">
        <f t="shared" si="481"/>
        <v>0</v>
      </c>
      <c r="AR4280" s="181"/>
      <c r="AS4280" s="181"/>
      <c r="AT4280" s="181"/>
      <c r="AU4280" s="181"/>
      <c r="AY4280" s="181"/>
      <c r="BB4280" s="181"/>
      <c r="BC4280" s="181"/>
      <c r="BD4280" s="181"/>
      <c r="BE4280" s="181"/>
      <c r="BI4280" s="181"/>
      <c r="BL4280" s="181"/>
      <c r="BM4280" s="181"/>
      <c r="BN4280" s="181"/>
      <c r="BO4280" s="181"/>
      <c r="BS4280" s="181"/>
    </row>
    <row r="4281" spans="41:71">
      <c r="AO4281" s="38">
        <f t="shared" si="480"/>
        <v>0</v>
      </c>
      <c r="AP4281" s="38">
        <f t="shared" si="481"/>
        <v>0</v>
      </c>
      <c r="AR4281" s="181"/>
      <c r="AS4281" s="181"/>
      <c r="AT4281" s="181"/>
      <c r="AU4281" s="181"/>
      <c r="AY4281" s="181"/>
      <c r="BB4281" s="181"/>
      <c r="BC4281" s="181"/>
      <c r="BD4281" s="181"/>
      <c r="BE4281" s="181"/>
      <c r="BI4281" s="181"/>
      <c r="BL4281" s="181"/>
      <c r="BM4281" s="181"/>
      <c r="BN4281" s="181"/>
      <c r="BO4281" s="181"/>
      <c r="BS4281" s="181"/>
    </row>
    <row r="4282" spans="41:71">
      <c r="AO4282" s="38">
        <f t="shared" si="480"/>
        <v>0</v>
      </c>
      <c r="AP4282" s="38">
        <f t="shared" si="481"/>
        <v>0</v>
      </c>
      <c r="AR4282" s="181"/>
      <c r="AS4282" s="181"/>
      <c r="AT4282" s="181"/>
      <c r="AU4282" s="181"/>
      <c r="AY4282" s="181"/>
      <c r="BB4282" s="181"/>
      <c r="BC4282" s="181"/>
      <c r="BD4282" s="181"/>
      <c r="BE4282" s="181"/>
      <c r="BI4282" s="181"/>
      <c r="BL4282" s="181"/>
      <c r="BM4282" s="181"/>
      <c r="BN4282" s="181"/>
      <c r="BO4282" s="181"/>
      <c r="BS4282" s="181"/>
    </row>
    <row r="4283" spans="41:71">
      <c r="AO4283" s="38">
        <f t="shared" si="480"/>
        <v>0</v>
      </c>
      <c r="AP4283" s="38">
        <f t="shared" si="481"/>
        <v>0</v>
      </c>
      <c r="AR4283" s="181"/>
      <c r="AS4283" s="181"/>
      <c r="AT4283" s="181"/>
      <c r="AU4283" s="181"/>
      <c r="AY4283" s="181"/>
      <c r="BB4283" s="181"/>
      <c r="BC4283" s="181"/>
      <c r="BD4283" s="181"/>
      <c r="BE4283" s="181"/>
      <c r="BI4283" s="181"/>
      <c r="BL4283" s="181"/>
      <c r="BM4283" s="181"/>
      <c r="BN4283" s="181"/>
      <c r="BO4283" s="181"/>
      <c r="BS4283" s="181"/>
    </row>
    <row r="4284" spans="41:71">
      <c r="AO4284" s="38">
        <f t="shared" si="480"/>
        <v>0</v>
      </c>
      <c r="AP4284" s="38">
        <f t="shared" si="481"/>
        <v>0</v>
      </c>
      <c r="AR4284" s="181"/>
      <c r="AS4284" s="181"/>
      <c r="AT4284" s="181"/>
      <c r="AU4284" s="181"/>
      <c r="AY4284" s="181"/>
      <c r="BB4284" s="181"/>
      <c r="BC4284" s="181"/>
      <c r="BD4284" s="181"/>
      <c r="BE4284" s="181"/>
      <c r="BI4284" s="181"/>
      <c r="BL4284" s="181"/>
      <c r="BM4284" s="181"/>
      <c r="BN4284" s="181"/>
      <c r="BO4284" s="181"/>
      <c r="BS4284" s="181"/>
    </row>
    <row r="4285" spans="41:71">
      <c r="AO4285" s="38">
        <f t="shared" si="480"/>
        <v>0</v>
      </c>
      <c r="AP4285" s="38">
        <f t="shared" si="481"/>
        <v>0</v>
      </c>
      <c r="AR4285" s="181"/>
      <c r="AS4285" s="181"/>
      <c r="AT4285" s="181"/>
      <c r="AU4285" s="181"/>
      <c r="AY4285" s="181"/>
      <c r="BB4285" s="181"/>
      <c r="BC4285" s="181"/>
      <c r="BD4285" s="181"/>
      <c r="BE4285" s="181"/>
      <c r="BI4285" s="181"/>
      <c r="BL4285" s="181"/>
      <c r="BM4285" s="181"/>
      <c r="BN4285" s="181"/>
      <c r="BO4285" s="181"/>
      <c r="BS4285" s="181"/>
    </row>
    <row r="4286" spans="41:71">
      <c r="AO4286" s="38">
        <f t="shared" si="480"/>
        <v>0</v>
      </c>
      <c r="AP4286" s="38">
        <f t="shared" si="481"/>
        <v>0</v>
      </c>
      <c r="AR4286" s="181"/>
      <c r="AS4286" s="181"/>
      <c r="AT4286" s="181"/>
      <c r="AU4286" s="181"/>
      <c r="AY4286" s="181"/>
      <c r="BB4286" s="181"/>
      <c r="BC4286" s="181"/>
      <c r="BD4286" s="181"/>
      <c r="BE4286" s="181"/>
      <c r="BI4286" s="181"/>
      <c r="BL4286" s="181"/>
      <c r="BM4286" s="181"/>
      <c r="BN4286" s="181"/>
      <c r="BO4286" s="181"/>
      <c r="BS4286" s="181"/>
    </row>
    <row r="4287" spans="41:71">
      <c r="AO4287" s="38">
        <f t="shared" si="480"/>
        <v>0</v>
      </c>
      <c r="AP4287" s="38">
        <f t="shared" si="481"/>
        <v>0</v>
      </c>
      <c r="AR4287" s="181"/>
      <c r="AS4287" s="181"/>
      <c r="AT4287" s="181"/>
      <c r="AU4287" s="181"/>
      <c r="AY4287" s="181"/>
      <c r="BB4287" s="181"/>
      <c r="BC4287" s="181"/>
      <c r="BD4287" s="181"/>
      <c r="BE4287" s="181"/>
      <c r="BI4287" s="181"/>
      <c r="BL4287" s="181"/>
      <c r="BM4287" s="181"/>
      <c r="BN4287" s="181"/>
      <c r="BO4287" s="181"/>
      <c r="BS4287" s="181"/>
    </row>
    <row r="4288" spans="41:71">
      <c r="AO4288" s="38">
        <f t="shared" si="480"/>
        <v>0</v>
      </c>
      <c r="AP4288" s="38">
        <f t="shared" si="481"/>
        <v>0</v>
      </c>
      <c r="AR4288" s="181"/>
      <c r="AS4288" s="181"/>
      <c r="AT4288" s="181"/>
      <c r="AU4288" s="181"/>
      <c r="AY4288" s="181"/>
      <c r="BB4288" s="181"/>
      <c r="BC4288" s="181"/>
      <c r="BD4288" s="181"/>
      <c r="BE4288" s="181"/>
      <c r="BI4288" s="181"/>
      <c r="BL4288" s="181"/>
      <c r="BM4288" s="181"/>
      <c r="BN4288" s="181"/>
      <c r="BO4288" s="181"/>
      <c r="BS4288" s="181"/>
    </row>
    <row r="4289" spans="41:71">
      <c r="AO4289" s="38">
        <f t="shared" si="480"/>
        <v>0</v>
      </c>
      <c r="AP4289" s="38">
        <f t="shared" si="481"/>
        <v>0</v>
      </c>
      <c r="AR4289" s="181"/>
      <c r="AS4289" s="181"/>
      <c r="AT4289" s="181"/>
      <c r="AU4289" s="181"/>
      <c r="AY4289" s="181"/>
      <c r="BB4289" s="181"/>
      <c r="BC4289" s="181"/>
      <c r="BD4289" s="181"/>
      <c r="BE4289" s="181"/>
      <c r="BI4289" s="181"/>
      <c r="BL4289" s="181"/>
      <c r="BM4289" s="181"/>
      <c r="BN4289" s="181"/>
      <c r="BO4289" s="181"/>
      <c r="BS4289" s="181"/>
    </row>
    <row r="4290" spans="41:71">
      <c r="AO4290" s="38">
        <f t="shared" si="480"/>
        <v>0</v>
      </c>
      <c r="AP4290" s="38">
        <f t="shared" si="481"/>
        <v>0</v>
      </c>
      <c r="AR4290" s="181"/>
      <c r="AS4290" s="181"/>
      <c r="AT4290" s="181"/>
      <c r="AU4290" s="181"/>
      <c r="AY4290" s="181"/>
      <c r="BB4290" s="181"/>
      <c r="BC4290" s="181"/>
      <c r="BD4290" s="181"/>
      <c r="BE4290" s="181"/>
      <c r="BI4290" s="181"/>
      <c r="BL4290" s="181"/>
      <c r="BM4290" s="181"/>
      <c r="BN4290" s="181"/>
      <c r="BO4290" s="181"/>
      <c r="BS4290" s="181"/>
    </row>
    <row r="4291" spans="41:71">
      <c r="AO4291" s="38">
        <f t="shared" si="480"/>
        <v>0</v>
      </c>
      <c r="AP4291" s="38">
        <f t="shared" si="481"/>
        <v>0</v>
      </c>
      <c r="AR4291" s="181"/>
      <c r="AS4291" s="181"/>
      <c r="AT4291" s="181"/>
      <c r="AU4291" s="181"/>
      <c r="AY4291" s="181"/>
      <c r="BB4291" s="181"/>
      <c r="BC4291" s="181"/>
      <c r="BD4291" s="181"/>
      <c r="BE4291" s="181"/>
      <c r="BI4291" s="181"/>
      <c r="BL4291" s="181"/>
      <c r="BM4291" s="181"/>
      <c r="BN4291" s="181"/>
      <c r="BO4291" s="181"/>
      <c r="BS4291" s="181"/>
    </row>
    <row r="4292" spans="41:71">
      <c r="AO4292" s="38">
        <f t="shared" si="480"/>
        <v>0</v>
      </c>
      <c r="AP4292" s="38">
        <f t="shared" si="481"/>
        <v>0</v>
      </c>
      <c r="AR4292" s="181"/>
      <c r="AS4292" s="181"/>
      <c r="AT4292" s="181"/>
      <c r="AU4292" s="181"/>
      <c r="AY4292" s="181"/>
      <c r="BB4292" s="181"/>
      <c r="BC4292" s="181"/>
      <c r="BD4292" s="181"/>
      <c r="BE4292" s="181"/>
      <c r="BI4292" s="181"/>
      <c r="BL4292" s="181"/>
      <c r="BM4292" s="181"/>
      <c r="BN4292" s="181"/>
      <c r="BO4292" s="181"/>
      <c r="BS4292" s="181"/>
    </row>
    <row r="4293" spans="41:71">
      <c r="AO4293" s="38">
        <f t="shared" si="480"/>
        <v>0</v>
      </c>
      <c r="AP4293" s="38">
        <f t="shared" si="481"/>
        <v>0</v>
      </c>
      <c r="AR4293" s="181"/>
      <c r="AS4293" s="181"/>
      <c r="AT4293" s="181"/>
      <c r="AU4293" s="181"/>
      <c r="AY4293" s="181"/>
      <c r="BB4293" s="181"/>
      <c r="BC4293" s="181"/>
      <c r="BD4293" s="181"/>
      <c r="BE4293" s="181"/>
      <c r="BI4293" s="181"/>
      <c r="BL4293" s="181"/>
      <c r="BM4293" s="181"/>
      <c r="BN4293" s="181"/>
      <c r="BO4293" s="181"/>
      <c r="BS4293" s="181"/>
    </row>
    <row r="4294" spans="41:71">
      <c r="AO4294" s="38">
        <f t="shared" si="480"/>
        <v>0</v>
      </c>
      <c r="AP4294" s="38">
        <f t="shared" si="481"/>
        <v>0</v>
      </c>
      <c r="AR4294" s="181"/>
      <c r="AS4294" s="181"/>
      <c r="AT4294" s="181"/>
      <c r="AU4294" s="181"/>
      <c r="AY4294" s="181"/>
      <c r="BB4294" s="181"/>
      <c r="BC4294" s="181"/>
      <c r="BD4294" s="181"/>
      <c r="BE4294" s="181"/>
      <c r="BI4294" s="181"/>
      <c r="BL4294" s="181"/>
      <c r="BM4294" s="181"/>
      <c r="BN4294" s="181"/>
      <c r="BO4294" s="181"/>
      <c r="BS4294" s="181"/>
    </row>
    <row r="4295" spans="41:71">
      <c r="AO4295" s="38">
        <f t="shared" si="480"/>
        <v>0</v>
      </c>
      <c r="AP4295" s="38">
        <f t="shared" si="481"/>
        <v>0</v>
      </c>
      <c r="AR4295" s="181"/>
      <c r="AS4295" s="181"/>
      <c r="AT4295" s="181"/>
      <c r="AU4295" s="181"/>
      <c r="AY4295" s="181"/>
      <c r="BB4295" s="181"/>
      <c r="BC4295" s="181"/>
      <c r="BD4295" s="181"/>
      <c r="BE4295" s="181"/>
      <c r="BI4295" s="181"/>
      <c r="BL4295" s="181"/>
      <c r="BM4295" s="181"/>
      <c r="BN4295" s="181"/>
      <c r="BO4295" s="181"/>
      <c r="BS4295" s="181"/>
    </row>
    <row r="4296" spans="41:71">
      <c r="AO4296" s="38">
        <f t="shared" si="480"/>
        <v>0</v>
      </c>
      <c r="AP4296" s="38">
        <f t="shared" si="481"/>
        <v>0</v>
      </c>
      <c r="AR4296" s="181"/>
      <c r="AS4296" s="181"/>
      <c r="AT4296" s="181"/>
      <c r="AU4296" s="181"/>
      <c r="AY4296" s="181"/>
      <c r="BB4296" s="181"/>
      <c r="BC4296" s="181"/>
      <c r="BD4296" s="181"/>
      <c r="BE4296" s="181"/>
      <c r="BI4296" s="181"/>
      <c r="BL4296" s="181"/>
      <c r="BM4296" s="181"/>
      <c r="BN4296" s="181"/>
      <c r="BO4296" s="181"/>
      <c r="BS4296" s="181"/>
    </row>
    <row r="4297" spans="41:71">
      <c r="AO4297" s="38">
        <f t="shared" si="480"/>
        <v>0</v>
      </c>
      <c r="AP4297" s="38">
        <f t="shared" si="481"/>
        <v>0</v>
      </c>
      <c r="AR4297" s="181"/>
      <c r="AS4297" s="181"/>
      <c r="AT4297" s="181"/>
      <c r="AU4297" s="181"/>
      <c r="AY4297" s="181"/>
      <c r="BB4297" s="181"/>
      <c r="BC4297" s="181"/>
      <c r="BD4297" s="181"/>
      <c r="BE4297" s="181"/>
      <c r="BI4297" s="181"/>
      <c r="BL4297" s="181"/>
      <c r="BM4297" s="181"/>
      <c r="BN4297" s="181"/>
      <c r="BO4297" s="181"/>
      <c r="BS4297" s="181"/>
    </row>
    <row r="4298" spans="41:71">
      <c r="AO4298" s="38">
        <f t="shared" si="480"/>
        <v>0</v>
      </c>
      <c r="AP4298" s="38">
        <f t="shared" si="481"/>
        <v>0</v>
      </c>
      <c r="AR4298" s="181"/>
      <c r="AS4298" s="181"/>
      <c r="AT4298" s="181"/>
      <c r="AU4298" s="181"/>
      <c r="AY4298" s="181"/>
      <c r="BB4298" s="181"/>
      <c r="BC4298" s="181"/>
      <c r="BD4298" s="181"/>
      <c r="BE4298" s="181"/>
      <c r="BI4298" s="181"/>
      <c r="BL4298" s="181"/>
      <c r="BM4298" s="181"/>
      <c r="BN4298" s="181"/>
      <c r="BO4298" s="181"/>
      <c r="BS4298" s="181"/>
    </row>
    <row r="4299" spans="41:71">
      <c r="AO4299" s="38">
        <f t="shared" si="480"/>
        <v>0</v>
      </c>
      <c r="AP4299" s="38">
        <f t="shared" si="481"/>
        <v>0</v>
      </c>
      <c r="AR4299" s="181"/>
      <c r="AS4299" s="181"/>
      <c r="AT4299" s="181"/>
      <c r="AU4299" s="181"/>
      <c r="AY4299" s="181"/>
      <c r="BB4299" s="181"/>
      <c r="BC4299" s="181"/>
      <c r="BD4299" s="181"/>
      <c r="BE4299" s="181"/>
      <c r="BI4299" s="181"/>
      <c r="BL4299" s="181"/>
      <c r="BM4299" s="181"/>
      <c r="BN4299" s="181"/>
      <c r="BO4299" s="181"/>
      <c r="BS4299" s="181"/>
    </row>
    <row r="4300" spans="41:71">
      <c r="AO4300" s="38">
        <f t="shared" si="480"/>
        <v>0</v>
      </c>
      <c r="AP4300" s="38">
        <f t="shared" si="481"/>
        <v>0</v>
      </c>
      <c r="AR4300" s="181"/>
      <c r="AS4300" s="181"/>
      <c r="AT4300" s="181"/>
      <c r="AU4300" s="181"/>
      <c r="AY4300" s="181"/>
      <c r="BB4300" s="181"/>
      <c r="BC4300" s="181"/>
      <c r="BD4300" s="181"/>
      <c r="BE4300" s="181"/>
      <c r="BI4300" s="181"/>
      <c r="BL4300" s="181"/>
      <c r="BM4300" s="181"/>
      <c r="BN4300" s="181"/>
      <c r="BO4300" s="181"/>
      <c r="BS4300" s="181"/>
    </row>
    <row r="4301" spans="41:71">
      <c r="AO4301" s="38">
        <f t="shared" si="480"/>
        <v>0</v>
      </c>
      <c r="AP4301" s="38">
        <f t="shared" si="481"/>
        <v>0</v>
      </c>
      <c r="AR4301" s="181"/>
      <c r="AS4301" s="181"/>
      <c r="AT4301" s="181"/>
      <c r="AU4301" s="181"/>
      <c r="AY4301" s="181"/>
      <c r="BB4301" s="181"/>
      <c r="BC4301" s="181"/>
      <c r="BD4301" s="181"/>
      <c r="BE4301" s="181"/>
      <c r="BI4301" s="181"/>
      <c r="BL4301" s="181"/>
      <c r="BM4301" s="181"/>
      <c r="BN4301" s="181"/>
      <c r="BO4301" s="181"/>
      <c r="BS4301" s="181"/>
    </row>
    <row r="4302" spans="41:71">
      <c r="AO4302" s="38">
        <f t="shared" si="480"/>
        <v>0</v>
      </c>
      <c r="AP4302" s="38">
        <f t="shared" si="481"/>
        <v>0</v>
      </c>
      <c r="AR4302" s="181"/>
      <c r="AS4302" s="181"/>
      <c r="AT4302" s="181"/>
      <c r="AU4302" s="181"/>
      <c r="AY4302" s="181"/>
      <c r="BB4302" s="181"/>
      <c r="BC4302" s="181"/>
      <c r="BD4302" s="181"/>
      <c r="BE4302" s="181"/>
      <c r="BI4302" s="181"/>
      <c r="BL4302" s="181"/>
      <c r="BM4302" s="181"/>
      <c r="BN4302" s="181"/>
      <c r="BO4302" s="181"/>
      <c r="BS4302" s="181"/>
    </row>
    <row r="4303" spans="41:71">
      <c r="AO4303" s="38">
        <f t="shared" si="480"/>
        <v>0</v>
      </c>
      <c r="AP4303" s="38">
        <f t="shared" si="481"/>
        <v>0</v>
      </c>
      <c r="AR4303" s="181"/>
      <c r="AS4303" s="181"/>
      <c r="AT4303" s="181"/>
      <c r="AU4303" s="181"/>
      <c r="AY4303" s="181"/>
      <c r="BB4303" s="181"/>
      <c r="BC4303" s="181"/>
      <c r="BD4303" s="181"/>
      <c r="BE4303" s="181"/>
      <c r="BI4303" s="181"/>
      <c r="BL4303" s="181"/>
      <c r="BM4303" s="181"/>
      <c r="BN4303" s="181"/>
      <c r="BO4303" s="181"/>
      <c r="BS4303" s="181"/>
    </row>
    <row r="4304" spans="41:71">
      <c r="AO4304" s="38">
        <f t="shared" si="480"/>
        <v>0</v>
      </c>
      <c r="AP4304" s="38">
        <f t="shared" si="481"/>
        <v>0</v>
      </c>
      <c r="AR4304" s="181"/>
      <c r="AS4304" s="181"/>
      <c r="AT4304" s="181"/>
      <c r="AU4304" s="181"/>
      <c r="AY4304" s="181"/>
      <c r="BB4304" s="181"/>
      <c r="BC4304" s="181"/>
      <c r="BD4304" s="181"/>
      <c r="BE4304" s="181"/>
      <c r="BI4304" s="181"/>
      <c r="BL4304" s="181"/>
      <c r="BM4304" s="181"/>
      <c r="BN4304" s="181"/>
      <c r="BO4304" s="181"/>
      <c r="BS4304" s="181"/>
    </row>
    <row r="4305" spans="41:71">
      <c r="AO4305" s="38">
        <f t="shared" si="480"/>
        <v>0</v>
      </c>
      <c r="AP4305" s="38">
        <f t="shared" si="481"/>
        <v>0</v>
      </c>
      <c r="AR4305" s="181"/>
      <c r="AS4305" s="181"/>
      <c r="AT4305" s="181"/>
      <c r="AU4305" s="181"/>
      <c r="AY4305" s="181"/>
      <c r="BB4305" s="181"/>
      <c r="BC4305" s="181"/>
      <c r="BD4305" s="181"/>
      <c r="BE4305" s="181"/>
      <c r="BI4305" s="181"/>
      <c r="BL4305" s="181"/>
      <c r="BM4305" s="181"/>
      <c r="BN4305" s="181"/>
      <c r="BO4305" s="181"/>
      <c r="BS4305" s="181"/>
    </row>
    <row r="4306" spans="41:71">
      <c r="AO4306" s="38">
        <f t="shared" si="480"/>
        <v>0</v>
      </c>
      <c r="AP4306" s="38">
        <f t="shared" si="481"/>
        <v>0</v>
      </c>
      <c r="AR4306" s="181"/>
      <c r="AS4306" s="181"/>
      <c r="AT4306" s="181"/>
      <c r="AU4306" s="181"/>
      <c r="AY4306" s="181"/>
      <c r="BB4306" s="181"/>
      <c r="BC4306" s="181"/>
      <c r="BD4306" s="181"/>
      <c r="BE4306" s="181"/>
      <c r="BI4306" s="181"/>
      <c r="BL4306" s="181"/>
      <c r="BM4306" s="181"/>
      <c r="BN4306" s="181"/>
      <c r="BO4306" s="181"/>
      <c r="BS4306" s="181"/>
    </row>
    <row r="4307" spans="41:71">
      <c r="AO4307" s="38">
        <f t="shared" si="480"/>
        <v>0</v>
      </c>
      <c r="AP4307" s="38">
        <f t="shared" si="481"/>
        <v>0</v>
      </c>
      <c r="AR4307" s="181"/>
      <c r="AS4307" s="181"/>
      <c r="AT4307" s="181"/>
      <c r="AU4307" s="181"/>
      <c r="AY4307" s="181"/>
      <c r="BB4307" s="181"/>
      <c r="BC4307" s="181"/>
      <c r="BD4307" s="181"/>
      <c r="BE4307" s="181"/>
      <c r="BI4307" s="181"/>
      <c r="BL4307" s="181"/>
      <c r="BM4307" s="181"/>
      <c r="BN4307" s="181"/>
      <c r="BO4307" s="181"/>
      <c r="BS4307" s="181"/>
    </row>
    <row r="4308" spans="41:71">
      <c r="AO4308" s="38">
        <f t="shared" si="480"/>
        <v>0</v>
      </c>
      <c r="AP4308" s="38">
        <f t="shared" si="481"/>
        <v>0</v>
      </c>
      <c r="AR4308" s="181"/>
      <c r="AS4308" s="181"/>
      <c r="AT4308" s="181"/>
      <c r="AU4308" s="181"/>
      <c r="AY4308" s="181"/>
      <c r="BB4308" s="181"/>
      <c r="BC4308" s="181"/>
      <c r="BD4308" s="181"/>
      <c r="BE4308" s="181"/>
      <c r="BI4308" s="181"/>
      <c r="BL4308" s="181"/>
      <c r="BM4308" s="181"/>
      <c r="BN4308" s="181"/>
      <c r="BO4308" s="181"/>
      <c r="BS4308" s="181"/>
    </row>
    <row r="4309" spans="41:71">
      <c r="AO4309" s="38">
        <f t="shared" si="480"/>
        <v>0</v>
      </c>
      <c r="AP4309" s="38">
        <f t="shared" si="481"/>
        <v>0</v>
      </c>
      <c r="AR4309" s="181"/>
      <c r="AS4309" s="181"/>
      <c r="AT4309" s="181"/>
      <c r="AU4309" s="181"/>
      <c r="AY4309" s="181"/>
      <c r="BB4309" s="181"/>
      <c r="BC4309" s="181"/>
      <c r="BD4309" s="181"/>
      <c r="BE4309" s="181"/>
      <c r="BI4309" s="181"/>
      <c r="BL4309" s="181"/>
      <c r="BM4309" s="181"/>
      <c r="BN4309" s="181"/>
      <c r="BO4309" s="181"/>
      <c r="BS4309" s="181"/>
    </row>
    <row r="4310" spans="41:71">
      <c r="AO4310" s="38">
        <f t="shared" si="480"/>
        <v>0</v>
      </c>
      <c r="AP4310" s="38">
        <f t="shared" si="481"/>
        <v>0</v>
      </c>
      <c r="AR4310" s="181"/>
      <c r="AS4310" s="181"/>
      <c r="AT4310" s="181"/>
      <c r="AU4310" s="181"/>
      <c r="AY4310" s="181"/>
      <c r="BB4310" s="181"/>
      <c r="BC4310" s="181"/>
      <c r="BD4310" s="181"/>
      <c r="BE4310" s="181"/>
      <c r="BI4310" s="181"/>
      <c r="BL4310" s="181"/>
      <c r="BM4310" s="181"/>
      <c r="BN4310" s="181"/>
      <c r="BO4310" s="181"/>
      <c r="BS4310" s="181"/>
    </row>
    <row r="4311" spans="41:71">
      <c r="AO4311" s="38">
        <f t="shared" si="480"/>
        <v>0</v>
      </c>
      <c r="AP4311" s="38">
        <f t="shared" si="481"/>
        <v>0</v>
      </c>
      <c r="AR4311" s="181"/>
      <c r="AS4311" s="181"/>
      <c r="AT4311" s="181"/>
      <c r="AU4311" s="181"/>
      <c r="AY4311" s="181"/>
      <c r="BB4311" s="181"/>
      <c r="BC4311" s="181"/>
      <c r="BD4311" s="181"/>
      <c r="BE4311" s="181"/>
      <c r="BI4311" s="181"/>
      <c r="BL4311" s="181"/>
      <c r="BM4311" s="181"/>
      <c r="BN4311" s="181"/>
      <c r="BO4311" s="181"/>
      <c r="BS4311" s="181"/>
    </row>
    <row r="4312" spans="41:71">
      <c r="AO4312" s="38">
        <f t="shared" si="480"/>
        <v>0</v>
      </c>
      <c r="AP4312" s="38">
        <f t="shared" si="481"/>
        <v>0</v>
      </c>
      <c r="AR4312" s="181"/>
      <c r="AS4312" s="181"/>
      <c r="AT4312" s="181"/>
      <c r="AU4312" s="181"/>
      <c r="AY4312" s="181"/>
      <c r="BB4312" s="181"/>
      <c r="BC4312" s="181"/>
      <c r="BD4312" s="181"/>
      <c r="BE4312" s="181"/>
      <c r="BI4312" s="181"/>
      <c r="BL4312" s="181"/>
      <c r="BM4312" s="181"/>
      <c r="BN4312" s="181"/>
      <c r="BO4312" s="181"/>
      <c r="BS4312" s="181"/>
    </row>
    <row r="4313" spans="41:71">
      <c r="AO4313" s="38">
        <f t="shared" si="480"/>
        <v>0</v>
      </c>
      <c r="AP4313" s="38">
        <f t="shared" si="481"/>
        <v>0</v>
      </c>
      <c r="AR4313" s="181"/>
      <c r="AS4313" s="181"/>
      <c r="AT4313" s="181"/>
      <c r="AU4313" s="181"/>
      <c r="AY4313" s="181"/>
      <c r="BB4313" s="181"/>
      <c r="BC4313" s="181"/>
      <c r="BD4313" s="181"/>
      <c r="BE4313" s="181"/>
      <c r="BI4313" s="181"/>
      <c r="BL4313" s="181"/>
      <c r="BM4313" s="181"/>
      <c r="BN4313" s="181"/>
      <c r="BO4313" s="181"/>
      <c r="BS4313" s="181"/>
    </row>
    <row r="4314" spans="41:71">
      <c r="AO4314" s="38">
        <f t="shared" si="480"/>
        <v>0</v>
      </c>
      <c r="AP4314" s="38">
        <f t="shared" si="481"/>
        <v>0</v>
      </c>
      <c r="AR4314" s="181"/>
      <c r="AS4314" s="181"/>
      <c r="AT4314" s="181"/>
      <c r="AU4314" s="181"/>
      <c r="AY4314" s="181"/>
      <c r="BB4314" s="181"/>
      <c r="BC4314" s="181"/>
      <c r="BD4314" s="181"/>
      <c r="BE4314" s="181"/>
      <c r="BI4314" s="181"/>
      <c r="BL4314" s="181"/>
      <c r="BM4314" s="181"/>
      <c r="BN4314" s="181"/>
      <c r="BO4314" s="181"/>
      <c r="BS4314" s="181"/>
    </row>
    <row r="4315" spans="41:71">
      <c r="AO4315" s="38">
        <f t="shared" si="480"/>
        <v>0</v>
      </c>
      <c r="AP4315" s="38">
        <f t="shared" si="481"/>
        <v>0</v>
      </c>
      <c r="AR4315" s="181"/>
      <c r="AS4315" s="181"/>
      <c r="AT4315" s="181"/>
      <c r="AU4315" s="181"/>
      <c r="AY4315" s="181"/>
      <c r="BB4315" s="181"/>
      <c r="BC4315" s="181"/>
      <c r="BD4315" s="181"/>
      <c r="BE4315" s="181"/>
      <c r="BI4315" s="181"/>
      <c r="BL4315" s="181"/>
      <c r="BM4315" s="181"/>
      <c r="BN4315" s="181"/>
      <c r="BO4315" s="181"/>
      <c r="BS4315" s="181"/>
    </row>
    <row r="4316" spans="41:71">
      <c r="AO4316" s="38">
        <f t="shared" si="480"/>
        <v>0</v>
      </c>
      <c r="AP4316" s="38">
        <f t="shared" si="481"/>
        <v>0</v>
      </c>
      <c r="AR4316" s="181"/>
      <c r="AS4316" s="181"/>
      <c r="AT4316" s="181"/>
      <c r="AU4316" s="181"/>
      <c r="AY4316" s="181"/>
      <c r="BB4316" s="181"/>
      <c r="BC4316" s="181"/>
      <c r="BD4316" s="181"/>
      <c r="BE4316" s="181"/>
      <c r="BI4316" s="181"/>
      <c r="BL4316" s="181"/>
      <c r="BM4316" s="181"/>
      <c r="BN4316" s="181"/>
      <c r="BO4316" s="181"/>
      <c r="BS4316" s="181"/>
    </row>
    <row r="4317" spans="41:71">
      <c r="AO4317" s="38">
        <f t="shared" si="480"/>
        <v>0</v>
      </c>
      <c r="AP4317" s="38">
        <f t="shared" si="481"/>
        <v>0</v>
      </c>
      <c r="AR4317" s="181"/>
      <c r="AS4317" s="181"/>
      <c r="AT4317" s="181"/>
      <c r="AU4317" s="181"/>
      <c r="AY4317" s="181"/>
      <c r="BB4317" s="181"/>
      <c r="BC4317" s="181"/>
      <c r="BD4317" s="181"/>
      <c r="BE4317" s="181"/>
      <c r="BI4317" s="181"/>
      <c r="BL4317" s="181"/>
      <c r="BM4317" s="181"/>
      <c r="BN4317" s="181"/>
      <c r="BO4317" s="181"/>
      <c r="BS4317" s="181"/>
    </row>
    <row r="4318" spans="41:71">
      <c r="AO4318" s="38">
        <f t="shared" si="480"/>
        <v>0</v>
      </c>
      <c r="AP4318" s="38">
        <f t="shared" si="481"/>
        <v>0</v>
      </c>
      <c r="AR4318" s="181"/>
      <c r="AS4318" s="181"/>
      <c r="AT4318" s="181"/>
      <c r="AU4318" s="181"/>
      <c r="AY4318" s="181"/>
      <c r="BB4318" s="181"/>
      <c r="BC4318" s="181"/>
      <c r="BD4318" s="181"/>
      <c r="BE4318" s="181"/>
      <c r="BI4318" s="181"/>
      <c r="BL4318" s="181"/>
      <c r="BM4318" s="181"/>
      <c r="BN4318" s="181"/>
      <c r="BO4318" s="181"/>
      <c r="BS4318" s="181"/>
    </row>
    <row r="4319" spans="41:71">
      <c r="AO4319" s="38">
        <f t="shared" si="480"/>
        <v>0</v>
      </c>
      <c r="AP4319" s="38">
        <f t="shared" si="481"/>
        <v>0</v>
      </c>
      <c r="AR4319" s="181"/>
      <c r="AS4319" s="181"/>
      <c r="AT4319" s="181"/>
      <c r="AU4319" s="181"/>
      <c r="AY4319" s="181"/>
      <c r="BB4319" s="181"/>
      <c r="BC4319" s="181"/>
      <c r="BD4319" s="181"/>
      <c r="BE4319" s="181"/>
      <c r="BI4319" s="181"/>
      <c r="BL4319" s="181"/>
      <c r="BM4319" s="181"/>
      <c r="BN4319" s="181"/>
      <c r="BO4319" s="181"/>
      <c r="BS4319" s="181"/>
    </row>
    <row r="4320" spans="41:71">
      <c r="AO4320" s="38">
        <f t="shared" si="480"/>
        <v>0</v>
      </c>
      <c r="AP4320" s="38">
        <f t="shared" si="481"/>
        <v>0</v>
      </c>
      <c r="AR4320" s="181"/>
      <c r="AS4320" s="181"/>
      <c r="AT4320" s="181"/>
      <c r="AU4320" s="181"/>
      <c r="AY4320" s="181"/>
      <c r="BB4320" s="181"/>
      <c r="BC4320" s="181"/>
      <c r="BD4320" s="181"/>
      <c r="BE4320" s="181"/>
      <c r="BI4320" s="181"/>
      <c r="BL4320" s="181"/>
      <c r="BM4320" s="181"/>
      <c r="BN4320" s="181"/>
      <c r="BO4320" s="181"/>
      <c r="BS4320" s="181"/>
    </row>
    <row r="4321" spans="41:71">
      <c r="AO4321" s="38">
        <f t="shared" si="480"/>
        <v>0</v>
      </c>
      <c r="AP4321" s="38">
        <f t="shared" si="481"/>
        <v>0</v>
      </c>
      <c r="AR4321" s="181"/>
      <c r="AS4321" s="181"/>
      <c r="AT4321" s="181"/>
      <c r="AU4321" s="181"/>
      <c r="AY4321" s="181"/>
      <c r="BB4321" s="181"/>
      <c r="BC4321" s="181"/>
      <c r="BD4321" s="181"/>
      <c r="BE4321" s="181"/>
      <c r="BI4321" s="181"/>
      <c r="BL4321" s="181"/>
      <c r="BM4321" s="181"/>
      <c r="BN4321" s="181"/>
      <c r="BO4321" s="181"/>
      <c r="BS4321" s="181"/>
    </row>
    <row r="4322" spans="41:71">
      <c r="AO4322" s="38">
        <f t="shared" si="480"/>
        <v>0</v>
      </c>
      <c r="AP4322" s="38">
        <f t="shared" si="481"/>
        <v>0</v>
      </c>
      <c r="AR4322" s="181"/>
      <c r="AS4322" s="181"/>
      <c r="AT4322" s="181"/>
      <c r="AU4322" s="181"/>
      <c r="AY4322" s="181"/>
      <c r="BB4322" s="181"/>
      <c r="BC4322" s="181"/>
      <c r="BD4322" s="181"/>
      <c r="BE4322" s="181"/>
      <c r="BI4322" s="181"/>
      <c r="BL4322" s="181"/>
      <c r="BM4322" s="181"/>
      <c r="BN4322" s="181"/>
      <c r="BO4322" s="181"/>
      <c r="BS4322" s="181"/>
    </row>
    <row r="4323" spans="41:71">
      <c r="AO4323" s="38">
        <f t="shared" si="480"/>
        <v>0</v>
      </c>
      <c r="AP4323" s="38">
        <f t="shared" si="481"/>
        <v>0</v>
      </c>
      <c r="AR4323" s="181"/>
      <c r="AS4323" s="181"/>
      <c r="AT4323" s="181"/>
      <c r="AU4323" s="181"/>
      <c r="AY4323" s="181"/>
      <c r="BB4323" s="181"/>
      <c r="BC4323" s="181"/>
      <c r="BD4323" s="181"/>
      <c r="BE4323" s="181"/>
      <c r="BI4323" s="181"/>
      <c r="BL4323" s="181"/>
      <c r="BM4323" s="181"/>
      <c r="BN4323" s="181"/>
      <c r="BO4323" s="181"/>
      <c r="BS4323" s="181"/>
    </row>
    <row r="4324" spans="41:71">
      <c r="AO4324" s="38">
        <f t="shared" si="480"/>
        <v>0</v>
      </c>
      <c r="AP4324" s="38">
        <f t="shared" si="481"/>
        <v>0</v>
      </c>
      <c r="AR4324" s="181"/>
      <c r="AS4324" s="181"/>
      <c r="AT4324" s="181"/>
      <c r="AU4324" s="181"/>
      <c r="AY4324" s="181"/>
      <c r="BB4324" s="181"/>
      <c r="BC4324" s="181"/>
      <c r="BD4324" s="181"/>
      <c r="BE4324" s="181"/>
      <c r="BI4324" s="181"/>
      <c r="BL4324" s="181"/>
      <c r="BM4324" s="181"/>
      <c r="BN4324" s="181"/>
      <c r="BO4324" s="181"/>
      <c r="BS4324" s="181"/>
    </row>
    <row r="4325" spans="41:71">
      <c r="AO4325" s="38">
        <f t="shared" si="480"/>
        <v>0</v>
      </c>
      <c r="AP4325" s="38">
        <f t="shared" si="481"/>
        <v>0</v>
      </c>
      <c r="AR4325" s="181"/>
      <c r="AS4325" s="181"/>
      <c r="AT4325" s="181"/>
      <c r="AU4325" s="181"/>
      <c r="AY4325" s="181"/>
      <c r="BB4325" s="181"/>
      <c r="BC4325" s="181"/>
      <c r="BD4325" s="181"/>
      <c r="BE4325" s="181"/>
      <c r="BI4325" s="181"/>
      <c r="BL4325" s="181"/>
      <c r="BM4325" s="181"/>
      <c r="BN4325" s="181"/>
      <c r="BO4325" s="181"/>
      <c r="BS4325" s="181"/>
    </row>
    <row r="4326" spans="41:71">
      <c r="AO4326" s="38">
        <f t="shared" si="480"/>
        <v>0</v>
      </c>
      <c r="AP4326" s="38">
        <f t="shared" si="481"/>
        <v>0</v>
      </c>
      <c r="AR4326" s="181"/>
      <c r="AS4326" s="181"/>
      <c r="AT4326" s="181"/>
      <c r="AU4326" s="181"/>
      <c r="AY4326" s="181"/>
      <c r="BB4326" s="181"/>
      <c r="BC4326" s="181"/>
      <c r="BD4326" s="181"/>
      <c r="BE4326" s="181"/>
      <c r="BI4326" s="181"/>
      <c r="BL4326" s="181"/>
      <c r="BM4326" s="181"/>
      <c r="BN4326" s="181"/>
      <c r="BO4326" s="181"/>
      <c r="BS4326" s="181"/>
    </row>
    <row r="4327" spans="41:71">
      <c r="AO4327" s="38">
        <f t="shared" si="480"/>
        <v>0</v>
      </c>
      <c r="AP4327" s="38">
        <f t="shared" si="481"/>
        <v>0</v>
      </c>
      <c r="AR4327" s="181"/>
      <c r="AS4327" s="181"/>
      <c r="AT4327" s="181"/>
      <c r="AU4327" s="181"/>
      <c r="AY4327" s="181"/>
      <c r="BB4327" s="181"/>
      <c r="BC4327" s="181"/>
      <c r="BD4327" s="181"/>
      <c r="BE4327" s="181"/>
      <c r="BI4327" s="181"/>
      <c r="BL4327" s="181"/>
      <c r="BM4327" s="181"/>
      <c r="BN4327" s="181"/>
      <c r="BO4327" s="181"/>
      <c r="BS4327" s="181"/>
    </row>
    <row r="4328" spans="41:71">
      <c r="AO4328" s="38">
        <f t="shared" si="480"/>
        <v>0</v>
      </c>
      <c r="AP4328" s="38">
        <f t="shared" si="481"/>
        <v>0</v>
      </c>
      <c r="AR4328" s="181"/>
      <c r="AS4328" s="181"/>
      <c r="AT4328" s="181"/>
      <c r="AU4328" s="181"/>
      <c r="AY4328" s="181"/>
      <c r="BB4328" s="181"/>
      <c r="BC4328" s="181"/>
      <c r="BD4328" s="181"/>
      <c r="BE4328" s="181"/>
      <c r="BI4328" s="181"/>
      <c r="BL4328" s="181"/>
      <c r="BM4328" s="181"/>
      <c r="BN4328" s="181"/>
      <c r="BO4328" s="181"/>
      <c r="BS4328" s="181"/>
    </row>
    <row r="4329" spans="41:71">
      <c r="AO4329" s="38">
        <f t="shared" si="480"/>
        <v>0</v>
      </c>
      <c r="AP4329" s="38">
        <f t="shared" si="481"/>
        <v>0</v>
      </c>
      <c r="AR4329" s="181"/>
      <c r="AS4329" s="181"/>
      <c r="AT4329" s="181"/>
      <c r="AU4329" s="181"/>
      <c r="AY4329" s="181"/>
      <c r="BB4329" s="181"/>
      <c r="BC4329" s="181"/>
      <c r="BD4329" s="181"/>
      <c r="BE4329" s="181"/>
      <c r="BI4329" s="181"/>
      <c r="BL4329" s="181"/>
      <c r="BM4329" s="181"/>
      <c r="BN4329" s="181"/>
      <c r="BO4329" s="181"/>
      <c r="BS4329" s="181"/>
    </row>
    <row r="4330" spans="41:71">
      <c r="AO4330" s="38">
        <f t="shared" ref="AO4330:AO4393" si="482">B4331+1-1</f>
        <v>0</v>
      </c>
      <c r="AP4330" s="38">
        <f t="shared" ref="AP4330:AP4393" si="483">A4331</f>
        <v>0</v>
      </c>
      <c r="AR4330" s="181"/>
      <c r="AS4330" s="181"/>
      <c r="AT4330" s="181"/>
      <c r="AU4330" s="181"/>
      <c r="AY4330" s="181"/>
      <c r="BB4330" s="181"/>
      <c r="BC4330" s="181"/>
      <c r="BD4330" s="181"/>
      <c r="BE4330" s="181"/>
      <c r="BI4330" s="181"/>
      <c r="BL4330" s="181"/>
      <c r="BM4330" s="181"/>
      <c r="BN4330" s="181"/>
      <c r="BO4330" s="181"/>
      <c r="BS4330" s="181"/>
    </row>
    <row r="4331" spans="41:71">
      <c r="AO4331" s="38">
        <f t="shared" si="482"/>
        <v>0</v>
      </c>
      <c r="AP4331" s="38">
        <f t="shared" si="483"/>
        <v>0</v>
      </c>
      <c r="AR4331" s="181"/>
      <c r="AS4331" s="181"/>
      <c r="AT4331" s="181"/>
      <c r="AU4331" s="181"/>
      <c r="AY4331" s="181"/>
      <c r="BB4331" s="181"/>
      <c r="BC4331" s="181"/>
      <c r="BD4331" s="181"/>
      <c r="BE4331" s="181"/>
      <c r="BI4331" s="181"/>
      <c r="BL4331" s="181"/>
      <c r="BM4331" s="181"/>
      <c r="BN4331" s="181"/>
      <c r="BO4331" s="181"/>
      <c r="BS4331" s="181"/>
    </row>
    <row r="4332" spans="41:71">
      <c r="AO4332" s="38">
        <f t="shared" si="482"/>
        <v>0</v>
      </c>
      <c r="AP4332" s="38">
        <f t="shared" si="483"/>
        <v>0</v>
      </c>
      <c r="AR4332" s="181"/>
      <c r="AS4332" s="181"/>
      <c r="AT4332" s="181"/>
      <c r="AU4332" s="181"/>
      <c r="AY4332" s="181"/>
      <c r="BB4332" s="181"/>
      <c r="BC4332" s="181"/>
      <c r="BD4332" s="181"/>
      <c r="BE4332" s="181"/>
      <c r="BI4332" s="181"/>
      <c r="BL4332" s="181"/>
      <c r="BM4332" s="181"/>
      <c r="BN4332" s="181"/>
      <c r="BO4332" s="181"/>
      <c r="BS4332" s="181"/>
    </row>
    <row r="4333" spans="41:71">
      <c r="AO4333" s="38">
        <f t="shared" si="482"/>
        <v>0</v>
      </c>
      <c r="AP4333" s="38">
        <f t="shared" si="483"/>
        <v>0</v>
      </c>
      <c r="AR4333" s="181"/>
      <c r="AS4333" s="181"/>
      <c r="AT4333" s="181"/>
      <c r="AU4333" s="181"/>
      <c r="AY4333" s="181"/>
      <c r="BB4333" s="181"/>
      <c r="BC4333" s="181"/>
      <c r="BD4333" s="181"/>
      <c r="BE4333" s="181"/>
      <c r="BI4333" s="181"/>
      <c r="BL4333" s="181"/>
      <c r="BM4333" s="181"/>
      <c r="BN4333" s="181"/>
      <c r="BO4333" s="181"/>
      <c r="BS4333" s="181"/>
    </row>
    <row r="4334" spans="41:71">
      <c r="AO4334" s="38">
        <f t="shared" si="482"/>
        <v>0</v>
      </c>
      <c r="AP4334" s="38">
        <f t="shared" si="483"/>
        <v>0</v>
      </c>
      <c r="AR4334" s="181"/>
      <c r="AS4334" s="181"/>
      <c r="AT4334" s="181"/>
      <c r="AU4334" s="181"/>
      <c r="AY4334" s="181"/>
      <c r="BB4334" s="181"/>
      <c r="BC4334" s="181"/>
      <c r="BD4334" s="181"/>
      <c r="BE4334" s="181"/>
      <c r="BI4334" s="181"/>
      <c r="BL4334" s="181"/>
      <c r="BM4334" s="181"/>
      <c r="BN4334" s="181"/>
      <c r="BO4334" s="181"/>
      <c r="BS4334" s="181"/>
    </row>
    <row r="4335" spans="41:71">
      <c r="AO4335" s="38">
        <f t="shared" si="482"/>
        <v>0</v>
      </c>
      <c r="AP4335" s="38">
        <f t="shared" si="483"/>
        <v>0</v>
      </c>
      <c r="AR4335" s="181"/>
      <c r="AS4335" s="181"/>
      <c r="AT4335" s="181"/>
      <c r="AU4335" s="181"/>
      <c r="AY4335" s="181"/>
      <c r="BB4335" s="181"/>
      <c r="BC4335" s="181"/>
      <c r="BD4335" s="181"/>
      <c r="BE4335" s="181"/>
      <c r="BI4335" s="181"/>
      <c r="BL4335" s="181"/>
      <c r="BM4335" s="181"/>
      <c r="BN4335" s="181"/>
      <c r="BO4335" s="181"/>
      <c r="BS4335" s="181"/>
    </row>
    <row r="4336" spans="41:71">
      <c r="AO4336" s="38">
        <f t="shared" si="482"/>
        <v>0</v>
      </c>
      <c r="AP4336" s="38">
        <f t="shared" si="483"/>
        <v>0</v>
      </c>
      <c r="AR4336" s="181"/>
      <c r="AS4336" s="181"/>
      <c r="AT4336" s="181"/>
      <c r="AU4336" s="181"/>
      <c r="AY4336" s="181"/>
      <c r="BB4336" s="181"/>
      <c r="BC4336" s="181"/>
      <c r="BD4336" s="181"/>
      <c r="BE4336" s="181"/>
      <c r="BI4336" s="181"/>
      <c r="BL4336" s="181"/>
      <c r="BM4336" s="181"/>
      <c r="BN4336" s="181"/>
      <c r="BO4336" s="181"/>
      <c r="BS4336" s="181"/>
    </row>
    <row r="4337" spans="41:71">
      <c r="AO4337" s="38">
        <f t="shared" si="482"/>
        <v>0</v>
      </c>
      <c r="AP4337" s="38">
        <f t="shared" si="483"/>
        <v>0</v>
      </c>
      <c r="AR4337" s="181"/>
      <c r="AS4337" s="181"/>
      <c r="AT4337" s="181"/>
      <c r="AU4337" s="181"/>
      <c r="AY4337" s="181"/>
      <c r="BB4337" s="181"/>
      <c r="BC4337" s="181"/>
      <c r="BD4337" s="181"/>
      <c r="BE4337" s="181"/>
      <c r="BI4337" s="181"/>
      <c r="BL4337" s="181"/>
      <c r="BM4337" s="181"/>
      <c r="BN4337" s="181"/>
      <c r="BO4337" s="181"/>
      <c r="BS4337" s="181"/>
    </row>
    <row r="4338" spans="41:71">
      <c r="AO4338" s="38">
        <f t="shared" si="482"/>
        <v>0</v>
      </c>
      <c r="AP4338" s="38">
        <f t="shared" si="483"/>
        <v>0</v>
      </c>
      <c r="AR4338" s="181"/>
      <c r="AS4338" s="181"/>
      <c r="AT4338" s="181"/>
      <c r="AU4338" s="181"/>
      <c r="AY4338" s="181"/>
      <c r="BB4338" s="181"/>
      <c r="BC4338" s="181"/>
      <c r="BD4338" s="181"/>
      <c r="BE4338" s="181"/>
      <c r="BI4338" s="181"/>
      <c r="BL4338" s="181"/>
      <c r="BM4338" s="181"/>
      <c r="BN4338" s="181"/>
      <c r="BO4338" s="181"/>
      <c r="BS4338" s="181"/>
    </row>
    <row r="4339" spans="41:71">
      <c r="AO4339" s="38">
        <f t="shared" si="482"/>
        <v>0</v>
      </c>
      <c r="AP4339" s="38">
        <f t="shared" si="483"/>
        <v>0</v>
      </c>
      <c r="AR4339" s="181"/>
      <c r="AS4339" s="181"/>
      <c r="AT4339" s="181"/>
      <c r="AU4339" s="181"/>
      <c r="AY4339" s="181"/>
      <c r="BB4339" s="181"/>
      <c r="BC4339" s="181"/>
      <c r="BD4339" s="181"/>
      <c r="BE4339" s="181"/>
      <c r="BI4339" s="181"/>
      <c r="BL4339" s="181"/>
      <c r="BM4339" s="181"/>
      <c r="BN4339" s="181"/>
      <c r="BO4339" s="181"/>
      <c r="BS4339" s="181"/>
    </row>
    <row r="4340" spans="41:71">
      <c r="AO4340" s="38">
        <f t="shared" si="482"/>
        <v>0</v>
      </c>
      <c r="AP4340" s="38">
        <f t="shared" si="483"/>
        <v>0</v>
      </c>
      <c r="AR4340" s="181"/>
      <c r="AS4340" s="181"/>
      <c r="AT4340" s="181"/>
      <c r="AU4340" s="181"/>
      <c r="AY4340" s="181"/>
      <c r="BB4340" s="181"/>
      <c r="BC4340" s="181"/>
      <c r="BD4340" s="181"/>
      <c r="BE4340" s="181"/>
      <c r="BI4340" s="181"/>
      <c r="BL4340" s="181"/>
      <c r="BM4340" s="181"/>
      <c r="BN4340" s="181"/>
      <c r="BO4340" s="181"/>
      <c r="BS4340" s="181"/>
    </row>
    <row r="4341" spans="41:71">
      <c r="AO4341" s="38">
        <f t="shared" si="482"/>
        <v>0</v>
      </c>
      <c r="AP4341" s="38">
        <f t="shared" si="483"/>
        <v>0</v>
      </c>
      <c r="AR4341" s="181"/>
      <c r="AS4341" s="181"/>
      <c r="AT4341" s="181"/>
      <c r="AU4341" s="181"/>
      <c r="AY4341" s="181"/>
      <c r="BB4341" s="181"/>
      <c r="BC4341" s="181"/>
      <c r="BD4341" s="181"/>
      <c r="BE4341" s="181"/>
      <c r="BI4341" s="181"/>
      <c r="BL4341" s="181"/>
      <c r="BM4341" s="181"/>
      <c r="BN4341" s="181"/>
      <c r="BO4341" s="181"/>
      <c r="BS4341" s="181"/>
    </row>
    <row r="4342" spans="41:71">
      <c r="AO4342" s="38">
        <f t="shared" si="482"/>
        <v>0</v>
      </c>
      <c r="AP4342" s="38">
        <f t="shared" si="483"/>
        <v>0</v>
      </c>
      <c r="AR4342" s="181"/>
      <c r="AS4342" s="181"/>
      <c r="AT4342" s="181"/>
      <c r="AU4342" s="181"/>
      <c r="AY4342" s="181"/>
      <c r="BB4342" s="181"/>
      <c r="BC4342" s="181"/>
      <c r="BD4342" s="181"/>
      <c r="BE4342" s="181"/>
      <c r="BI4342" s="181"/>
      <c r="BL4342" s="181"/>
      <c r="BM4342" s="181"/>
      <c r="BN4342" s="181"/>
      <c r="BO4342" s="181"/>
      <c r="BS4342" s="181"/>
    </row>
    <row r="4343" spans="41:71">
      <c r="AO4343" s="38">
        <f t="shared" si="482"/>
        <v>0</v>
      </c>
      <c r="AP4343" s="38">
        <f t="shared" si="483"/>
        <v>0</v>
      </c>
      <c r="AR4343" s="181"/>
      <c r="AS4343" s="181"/>
      <c r="AT4343" s="181"/>
      <c r="AU4343" s="181"/>
      <c r="AY4343" s="181"/>
      <c r="BB4343" s="181"/>
      <c r="BC4343" s="181"/>
      <c r="BD4343" s="181"/>
      <c r="BE4343" s="181"/>
      <c r="BI4343" s="181"/>
      <c r="BL4343" s="181"/>
      <c r="BM4343" s="181"/>
      <c r="BN4343" s="181"/>
      <c r="BO4343" s="181"/>
      <c r="BS4343" s="181"/>
    </row>
    <row r="4344" spans="41:71">
      <c r="AO4344" s="38">
        <f t="shared" si="482"/>
        <v>0</v>
      </c>
      <c r="AP4344" s="38">
        <f t="shared" si="483"/>
        <v>0</v>
      </c>
      <c r="AR4344" s="181"/>
      <c r="AS4344" s="181"/>
      <c r="AT4344" s="181"/>
      <c r="AU4344" s="181"/>
      <c r="AY4344" s="181"/>
      <c r="BB4344" s="181"/>
      <c r="BC4344" s="181"/>
      <c r="BD4344" s="181"/>
      <c r="BE4344" s="181"/>
      <c r="BI4344" s="181"/>
      <c r="BL4344" s="181"/>
      <c r="BM4344" s="181"/>
      <c r="BN4344" s="181"/>
      <c r="BO4344" s="181"/>
      <c r="BS4344" s="181"/>
    </row>
    <row r="4345" spans="41:71">
      <c r="AO4345" s="38">
        <f t="shared" si="482"/>
        <v>0</v>
      </c>
      <c r="AP4345" s="38">
        <f t="shared" si="483"/>
        <v>0</v>
      </c>
      <c r="AR4345" s="181"/>
      <c r="AS4345" s="181"/>
      <c r="AT4345" s="181"/>
      <c r="AU4345" s="181"/>
      <c r="AY4345" s="181"/>
      <c r="BB4345" s="181"/>
      <c r="BC4345" s="181"/>
      <c r="BD4345" s="181"/>
      <c r="BE4345" s="181"/>
      <c r="BI4345" s="181"/>
      <c r="BL4345" s="181"/>
      <c r="BM4345" s="181"/>
      <c r="BN4345" s="181"/>
      <c r="BO4345" s="181"/>
      <c r="BS4345" s="181"/>
    </row>
    <row r="4346" spans="41:71">
      <c r="AO4346" s="38">
        <f t="shared" si="482"/>
        <v>0</v>
      </c>
      <c r="AP4346" s="38">
        <f t="shared" si="483"/>
        <v>0</v>
      </c>
      <c r="AR4346" s="181"/>
      <c r="AS4346" s="181"/>
      <c r="AT4346" s="181"/>
      <c r="AU4346" s="181"/>
      <c r="AY4346" s="181"/>
      <c r="BB4346" s="181"/>
      <c r="BC4346" s="181"/>
      <c r="BD4346" s="181"/>
      <c r="BE4346" s="181"/>
      <c r="BI4346" s="181"/>
      <c r="BL4346" s="181"/>
      <c r="BM4346" s="181"/>
      <c r="BN4346" s="181"/>
      <c r="BO4346" s="181"/>
      <c r="BS4346" s="181"/>
    </row>
    <row r="4347" spans="41:71">
      <c r="AO4347" s="38">
        <f t="shared" si="482"/>
        <v>0</v>
      </c>
      <c r="AP4347" s="38">
        <f t="shared" si="483"/>
        <v>0</v>
      </c>
      <c r="AR4347" s="181"/>
      <c r="AS4347" s="181"/>
      <c r="AT4347" s="181"/>
      <c r="AU4347" s="181"/>
      <c r="AY4347" s="181"/>
      <c r="BB4347" s="181"/>
      <c r="BC4347" s="181"/>
      <c r="BD4347" s="181"/>
      <c r="BE4347" s="181"/>
      <c r="BI4347" s="181"/>
      <c r="BL4347" s="181"/>
      <c r="BM4347" s="181"/>
      <c r="BN4347" s="181"/>
      <c r="BO4347" s="181"/>
      <c r="BS4347" s="181"/>
    </row>
    <row r="4348" spans="41:71">
      <c r="AO4348" s="38">
        <f t="shared" si="482"/>
        <v>0</v>
      </c>
      <c r="AP4348" s="38">
        <f t="shared" si="483"/>
        <v>0</v>
      </c>
      <c r="AR4348" s="181"/>
      <c r="AS4348" s="181"/>
      <c r="AT4348" s="181"/>
      <c r="AU4348" s="181"/>
      <c r="AY4348" s="181"/>
      <c r="BB4348" s="181"/>
      <c r="BC4348" s="181"/>
      <c r="BD4348" s="181"/>
      <c r="BE4348" s="181"/>
      <c r="BI4348" s="181"/>
      <c r="BL4348" s="181"/>
      <c r="BM4348" s="181"/>
      <c r="BN4348" s="181"/>
      <c r="BO4348" s="181"/>
      <c r="BS4348" s="181"/>
    </row>
    <row r="4349" spans="41:71">
      <c r="AO4349" s="38">
        <f t="shared" si="482"/>
        <v>0</v>
      </c>
      <c r="AP4349" s="38">
        <f t="shared" si="483"/>
        <v>0</v>
      </c>
      <c r="AR4349" s="181"/>
      <c r="AS4349" s="181"/>
      <c r="AT4349" s="181"/>
      <c r="AU4349" s="181"/>
      <c r="AY4349" s="181"/>
      <c r="BB4349" s="181"/>
      <c r="BC4349" s="181"/>
      <c r="BD4349" s="181"/>
      <c r="BE4349" s="181"/>
      <c r="BI4349" s="181"/>
      <c r="BL4349" s="181"/>
      <c r="BM4349" s="181"/>
      <c r="BN4349" s="181"/>
      <c r="BO4349" s="181"/>
      <c r="BS4349" s="181"/>
    </row>
    <row r="4350" spans="41:71">
      <c r="AO4350" s="38">
        <f t="shared" si="482"/>
        <v>0</v>
      </c>
      <c r="AP4350" s="38">
        <f t="shared" si="483"/>
        <v>0</v>
      </c>
      <c r="AR4350" s="181"/>
      <c r="AS4350" s="181"/>
      <c r="AT4350" s="181"/>
      <c r="AU4350" s="181"/>
      <c r="AY4350" s="181"/>
      <c r="BB4350" s="181"/>
      <c r="BC4350" s="181"/>
      <c r="BD4350" s="181"/>
      <c r="BE4350" s="181"/>
      <c r="BI4350" s="181"/>
      <c r="BL4350" s="181"/>
      <c r="BM4350" s="181"/>
      <c r="BN4350" s="181"/>
      <c r="BO4350" s="181"/>
      <c r="BS4350" s="181"/>
    </row>
    <row r="4351" spans="41:71">
      <c r="AO4351" s="38">
        <f t="shared" si="482"/>
        <v>0</v>
      </c>
      <c r="AP4351" s="38">
        <f t="shared" si="483"/>
        <v>0</v>
      </c>
      <c r="AR4351" s="181"/>
      <c r="AS4351" s="181"/>
      <c r="AT4351" s="181"/>
      <c r="AU4351" s="181"/>
      <c r="AY4351" s="181"/>
      <c r="BB4351" s="181"/>
      <c r="BC4351" s="181"/>
      <c r="BD4351" s="181"/>
      <c r="BE4351" s="181"/>
      <c r="BI4351" s="181"/>
      <c r="BL4351" s="181"/>
      <c r="BM4351" s="181"/>
      <c r="BN4351" s="181"/>
      <c r="BO4351" s="181"/>
      <c r="BS4351" s="181"/>
    </row>
    <row r="4352" spans="41:71">
      <c r="AO4352" s="38">
        <f t="shared" si="482"/>
        <v>0</v>
      </c>
      <c r="AP4352" s="38">
        <f t="shared" si="483"/>
        <v>0</v>
      </c>
      <c r="AR4352" s="181"/>
      <c r="AS4352" s="181"/>
      <c r="AT4352" s="181"/>
      <c r="AU4352" s="181"/>
      <c r="AY4352" s="181"/>
      <c r="BB4352" s="181"/>
      <c r="BC4352" s="181"/>
      <c r="BD4352" s="181"/>
      <c r="BE4352" s="181"/>
      <c r="BI4352" s="181"/>
      <c r="BL4352" s="181"/>
      <c r="BM4352" s="181"/>
      <c r="BN4352" s="181"/>
      <c r="BO4352" s="181"/>
      <c r="BS4352" s="181"/>
    </row>
    <row r="4353" spans="41:71">
      <c r="AO4353" s="38">
        <f t="shared" si="482"/>
        <v>0</v>
      </c>
      <c r="AP4353" s="38">
        <f t="shared" si="483"/>
        <v>0</v>
      </c>
      <c r="AR4353" s="181"/>
      <c r="AS4353" s="181"/>
      <c r="AT4353" s="181"/>
      <c r="AU4353" s="181"/>
      <c r="AY4353" s="181"/>
      <c r="BB4353" s="181"/>
      <c r="BC4353" s="181"/>
      <c r="BD4353" s="181"/>
      <c r="BE4353" s="181"/>
      <c r="BI4353" s="181"/>
      <c r="BL4353" s="181"/>
      <c r="BM4353" s="181"/>
      <c r="BN4353" s="181"/>
      <c r="BO4353" s="181"/>
      <c r="BS4353" s="181"/>
    </row>
    <row r="4354" spans="41:71">
      <c r="AO4354" s="38">
        <f t="shared" si="482"/>
        <v>0</v>
      </c>
      <c r="AP4354" s="38">
        <f t="shared" si="483"/>
        <v>0</v>
      </c>
      <c r="AR4354" s="181"/>
      <c r="AS4354" s="181"/>
      <c r="AT4354" s="181"/>
      <c r="AU4354" s="181"/>
      <c r="AY4354" s="181"/>
      <c r="BB4354" s="181"/>
      <c r="BC4354" s="181"/>
      <c r="BD4354" s="181"/>
      <c r="BE4354" s="181"/>
      <c r="BI4354" s="181"/>
      <c r="BL4354" s="181"/>
      <c r="BM4354" s="181"/>
      <c r="BN4354" s="181"/>
      <c r="BO4354" s="181"/>
      <c r="BS4354" s="181"/>
    </row>
    <row r="4355" spans="41:71">
      <c r="AO4355" s="38">
        <f t="shared" si="482"/>
        <v>0</v>
      </c>
      <c r="AP4355" s="38">
        <f t="shared" si="483"/>
        <v>0</v>
      </c>
      <c r="AR4355" s="181"/>
      <c r="AS4355" s="181"/>
      <c r="AT4355" s="181"/>
      <c r="AU4355" s="181"/>
      <c r="AY4355" s="181"/>
      <c r="BB4355" s="181"/>
      <c r="BC4355" s="181"/>
      <c r="BD4355" s="181"/>
      <c r="BE4355" s="181"/>
      <c r="BI4355" s="181"/>
      <c r="BL4355" s="181"/>
      <c r="BM4355" s="181"/>
      <c r="BN4355" s="181"/>
      <c r="BO4355" s="181"/>
      <c r="BS4355" s="181"/>
    </row>
    <row r="4356" spans="41:71">
      <c r="AO4356" s="38">
        <f t="shared" si="482"/>
        <v>0</v>
      </c>
      <c r="AP4356" s="38">
        <f t="shared" si="483"/>
        <v>0</v>
      </c>
      <c r="AR4356" s="181"/>
      <c r="AS4356" s="181"/>
      <c r="AT4356" s="181"/>
      <c r="AU4356" s="181"/>
      <c r="AY4356" s="181"/>
      <c r="BB4356" s="181"/>
      <c r="BC4356" s="181"/>
      <c r="BD4356" s="181"/>
      <c r="BE4356" s="181"/>
      <c r="BI4356" s="181"/>
      <c r="BL4356" s="181"/>
      <c r="BM4356" s="181"/>
      <c r="BN4356" s="181"/>
      <c r="BO4356" s="181"/>
      <c r="BS4356" s="181"/>
    </row>
    <row r="4357" spans="41:71">
      <c r="AO4357" s="38">
        <f t="shared" si="482"/>
        <v>0</v>
      </c>
      <c r="AP4357" s="38">
        <f t="shared" si="483"/>
        <v>0</v>
      </c>
      <c r="AR4357" s="181"/>
      <c r="AS4357" s="181"/>
      <c r="AT4357" s="181"/>
      <c r="AU4357" s="181"/>
      <c r="AY4357" s="181"/>
      <c r="BB4357" s="181"/>
      <c r="BC4357" s="181"/>
      <c r="BD4357" s="181"/>
      <c r="BE4357" s="181"/>
      <c r="BI4357" s="181"/>
      <c r="BL4357" s="181"/>
      <c r="BM4357" s="181"/>
      <c r="BN4357" s="181"/>
      <c r="BO4357" s="181"/>
      <c r="BS4357" s="181"/>
    </row>
    <row r="4358" spans="41:71">
      <c r="AO4358" s="38">
        <f t="shared" si="482"/>
        <v>0</v>
      </c>
      <c r="AP4358" s="38">
        <f t="shared" si="483"/>
        <v>0</v>
      </c>
      <c r="AR4358" s="181"/>
      <c r="AS4358" s="181"/>
      <c r="AT4358" s="181"/>
      <c r="AU4358" s="181"/>
      <c r="AY4358" s="181"/>
      <c r="BB4358" s="181"/>
      <c r="BC4358" s="181"/>
      <c r="BD4358" s="181"/>
      <c r="BE4358" s="181"/>
      <c r="BI4358" s="181"/>
      <c r="BL4358" s="181"/>
      <c r="BM4358" s="181"/>
      <c r="BN4358" s="181"/>
      <c r="BO4358" s="181"/>
      <c r="BS4358" s="181"/>
    </row>
    <row r="4359" spans="41:71">
      <c r="AO4359" s="38">
        <f t="shared" si="482"/>
        <v>0</v>
      </c>
      <c r="AP4359" s="38">
        <f t="shared" si="483"/>
        <v>0</v>
      </c>
      <c r="AR4359" s="181"/>
      <c r="AS4359" s="181"/>
      <c r="AT4359" s="181"/>
      <c r="AU4359" s="181"/>
      <c r="AY4359" s="181"/>
      <c r="BB4359" s="181"/>
      <c r="BC4359" s="181"/>
      <c r="BD4359" s="181"/>
      <c r="BE4359" s="181"/>
      <c r="BI4359" s="181"/>
      <c r="BL4359" s="181"/>
      <c r="BM4359" s="181"/>
      <c r="BN4359" s="181"/>
      <c r="BO4359" s="181"/>
      <c r="BS4359" s="181"/>
    </row>
    <row r="4360" spans="41:71">
      <c r="AO4360" s="38">
        <f t="shared" si="482"/>
        <v>0</v>
      </c>
      <c r="AP4360" s="38">
        <f t="shared" si="483"/>
        <v>0</v>
      </c>
      <c r="AR4360" s="181"/>
      <c r="AS4360" s="181"/>
      <c r="AT4360" s="181"/>
      <c r="AU4360" s="181"/>
      <c r="AY4360" s="181"/>
      <c r="BB4360" s="181"/>
      <c r="BC4360" s="181"/>
      <c r="BD4360" s="181"/>
      <c r="BE4360" s="181"/>
      <c r="BI4360" s="181"/>
      <c r="BL4360" s="181"/>
      <c r="BM4360" s="181"/>
      <c r="BN4360" s="181"/>
      <c r="BO4360" s="181"/>
      <c r="BS4360" s="181"/>
    </row>
    <row r="4361" spans="41:71">
      <c r="AO4361" s="38">
        <f t="shared" si="482"/>
        <v>0</v>
      </c>
      <c r="AP4361" s="38">
        <f t="shared" si="483"/>
        <v>0</v>
      </c>
      <c r="AR4361" s="181"/>
      <c r="AS4361" s="181"/>
      <c r="AT4361" s="181"/>
      <c r="AU4361" s="181"/>
      <c r="AY4361" s="181"/>
      <c r="BB4361" s="181"/>
      <c r="BC4361" s="181"/>
      <c r="BD4361" s="181"/>
      <c r="BE4361" s="181"/>
      <c r="BI4361" s="181"/>
      <c r="BL4361" s="181"/>
      <c r="BM4361" s="181"/>
      <c r="BN4361" s="181"/>
      <c r="BO4361" s="181"/>
      <c r="BS4361" s="181"/>
    </row>
    <row r="4362" spans="41:71">
      <c r="AO4362" s="38">
        <f t="shared" si="482"/>
        <v>0</v>
      </c>
      <c r="AP4362" s="38">
        <f t="shared" si="483"/>
        <v>0</v>
      </c>
      <c r="AR4362" s="181"/>
      <c r="AS4362" s="181"/>
      <c r="AT4362" s="181"/>
      <c r="AU4362" s="181"/>
      <c r="AY4362" s="181"/>
      <c r="BB4362" s="181"/>
      <c r="BC4362" s="181"/>
      <c r="BD4362" s="181"/>
      <c r="BE4362" s="181"/>
      <c r="BI4362" s="181"/>
      <c r="BL4362" s="181"/>
      <c r="BM4362" s="181"/>
      <c r="BN4362" s="181"/>
      <c r="BO4362" s="181"/>
      <c r="BS4362" s="181"/>
    </row>
    <row r="4363" spans="41:71">
      <c r="AO4363" s="38">
        <f t="shared" si="482"/>
        <v>0</v>
      </c>
      <c r="AP4363" s="38">
        <f t="shared" si="483"/>
        <v>0</v>
      </c>
      <c r="AR4363" s="181"/>
      <c r="AS4363" s="181"/>
      <c r="AT4363" s="181"/>
      <c r="AU4363" s="181"/>
      <c r="AY4363" s="181"/>
      <c r="BB4363" s="181"/>
      <c r="BC4363" s="181"/>
      <c r="BD4363" s="181"/>
      <c r="BE4363" s="181"/>
      <c r="BI4363" s="181"/>
      <c r="BL4363" s="181"/>
      <c r="BM4363" s="181"/>
      <c r="BN4363" s="181"/>
      <c r="BO4363" s="181"/>
      <c r="BS4363" s="181"/>
    </row>
    <row r="4364" spans="41:71">
      <c r="AO4364" s="38">
        <f t="shared" si="482"/>
        <v>0</v>
      </c>
      <c r="AP4364" s="38">
        <f t="shared" si="483"/>
        <v>0</v>
      </c>
      <c r="AR4364" s="181"/>
      <c r="AS4364" s="181"/>
      <c r="AT4364" s="181"/>
      <c r="AU4364" s="181"/>
      <c r="AY4364" s="181"/>
      <c r="BB4364" s="181"/>
      <c r="BC4364" s="181"/>
      <c r="BD4364" s="181"/>
      <c r="BE4364" s="181"/>
      <c r="BI4364" s="181"/>
      <c r="BL4364" s="181"/>
      <c r="BM4364" s="181"/>
      <c r="BN4364" s="181"/>
      <c r="BO4364" s="181"/>
      <c r="BS4364" s="181"/>
    </row>
    <row r="4365" spans="41:71">
      <c r="AO4365" s="38">
        <f t="shared" si="482"/>
        <v>0</v>
      </c>
      <c r="AP4365" s="38">
        <f t="shared" si="483"/>
        <v>0</v>
      </c>
      <c r="AR4365" s="181"/>
      <c r="AS4365" s="181"/>
      <c r="AT4365" s="181"/>
      <c r="AU4365" s="181"/>
      <c r="AY4365" s="181"/>
      <c r="BB4365" s="181"/>
      <c r="BC4365" s="181"/>
      <c r="BD4365" s="181"/>
      <c r="BE4365" s="181"/>
      <c r="BI4365" s="181"/>
      <c r="BL4365" s="181"/>
      <c r="BM4365" s="181"/>
      <c r="BN4365" s="181"/>
      <c r="BO4365" s="181"/>
      <c r="BS4365" s="181"/>
    </row>
    <row r="4366" spans="41:71">
      <c r="AO4366" s="38">
        <f t="shared" si="482"/>
        <v>0</v>
      </c>
      <c r="AP4366" s="38">
        <f t="shared" si="483"/>
        <v>0</v>
      </c>
      <c r="AR4366" s="181"/>
      <c r="AS4366" s="181"/>
      <c r="AT4366" s="181"/>
      <c r="AU4366" s="181"/>
      <c r="AY4366" s="181"/>
      <c r="BB4366" s="181"/>
      <c r="BC4366" s="181"/>
      <c r="BD4366" s="181"/>
      <c r="BE4366" s="181"/>
      <c r="BI4366" s="181"/>
      <c r="BL4366" s="181"/>
      <c r="BM4366" s="181"/>
      <c r="BN4366" s="181"/>
      <c r="BO4366" s="181"/>
      <c r="BS4366" s="181"/>
    </row>
    <row r="4367" spans="41:71">
      <c r="AO4367" s="38">
        <f t="shared" si="482"/>
        <v>0</v>
      </c>
      <c r="AP4367" s="38">
        <f t="shared" si="483"/>
        <v>0</v>
      </c>
      <c r="AR4367" s="181"/>
      <c r="AS4367" s="181"/>
      <c r="AT4367" s="181"/>
      <c r="AU4367" s="181"/>
      <c r="AY4367" s="181"/>
      <c r="BB4367" s="181"/>
      <c r="BC4367" s="181"/>
      <c r="BD4367" s="181"/>
      <c r="BE4367" s="181"/>
      <c r="BI4367" s="181"/>
      <c r="BL4367" s="181"/>
      <c r="BM4367" s="181"/>
      <c r="BN4367" s="181"/>
      <c r="BO4367" s="181"/>
      <c r="BS4367" s="181"/>
    </row>
    <row r="4368" spans="41:71">
      <c r="AO4368" s="38">
        <f t="shared" si="482"/>
        <v>0</v>
      </c>
      <c r="AP4368" s="38">
        <f t="shared" si="483"/>
        <v>0</v>
      </c>
      <c r="AR4368" s="181"/>
      <c r="AS4368" s="181"/>
      <c r="AT4368" s="181"/>
      <c r="AU4368" s="181"/>
      <c r="AY4368" s="181"/>
      <c r="BB4368" s="181"/>
      <c r="BC4368" s="181"/>
      <c r="BD4368" s="181"/>
      <c r="BE4368" s="181"/>
      <c r="BI4368" s="181"/>
      <c r="BL4368" s="181"/>
      <c r="BM4368" s="181"/>
      <c r="BN4368" s="181"/>
      <c r="BO4368" s="181"/>
      <c r="BS4368" s="181"/>
    </row>
    <row r="4369" spans="41:71">
      <c r="AO4369" s="38">
        <f t="shared" si="482"/>
        <v>0</v>
      </c>
      <c r="AP4369" s="38">
        <f t="shared" si="483"/>
        <v>0</v>
      </c>
      <c r="AR4369" s="181"/>
      <c r="AS4369" s="181"/>
      <c r="AT4369" s="181"/>
      <c r="AU4369" s="181"/>
      <c r="AY4369" s="181"/>
      <c r="BB4369" s="181"/>
      <c r="BC4369" s="181"/>
      <c r="BD4369" s="181"/>
      <c r="BE4369" s="181"/>
      <c r="BI4369" s="181"/>
      <c r="BL4369" s="181"/>
      <c r="BM4369" s="181"/>
      <c r="BN4369" s="181"/>
      <c r="BO4369" s="181"/>
      <c r="BS4369" s="181"/>
    </row>
    <row r="4370" spans="41:71">
      <c r="AO4370" s="38">
        <f t="shared" si="482"/>
        <v>0</v>
      </c>
      <c r="AP4370" s="38">
        <f t="shared" si="483"/>
        <v>0</v>
      </c>
      <c r="AR4370" s="181"/>
      <c r="AS4370" s="181"/>
      <c r="AT4370" s="181"/>
      <c r="AU4370" s="181"/>
      <c r="AY4370" s="181"/>
      <c r="BB4370" s="181"/>
      <c r="BC4370" s="181"/>
      <c r="BD4370" s="181"/>
      <c r="BE4370" s="181"/>
      <c r="BI4370" s="181"/>
      <c r="BL4370" s="181"/>
      <c r="BM4370" s="181"/>
      <c r="BN4370" s="181"/>
      <c r="BO4370" s="181"/>
      <c r="BS4370" s="181"/>
    </row>
    <row r="4371" spans="41:71">
      <c r="AO4371" s="38">
        <f t="shared" si="482"/>
        <v>0</v>
      </c>
      <c r="AP4371" s="38">
        <f t="shared" si="483"/>
        <v>0</v>
      </c>
      <c r="AR4371" s="181"/>
      <c r="AS4371" s="181"/>
      <c r="AT4371" s="181"/>
      <c r="AU4371" s="181"/>
      <c r="AY4371" s="181"/>
      <c r="BB4371" s="181"/>
      <c r="BC4371" s="181"/>
      <c r="BD4371" s="181"/>
      <c r="BE4371" s="181"/>
      <c r="BI4371" s="181"/>
      <c r="BL4371" s="181"/>
      <c r="BM4371" s="181"/>
      <c r="BN4371" s="181"/>
      <c r="BO4371" s="181"/>
      <c r="BS4371" s="181"/>
    </row>
    <row r="4372" spans="41:71">
      <c r="AO4372" s="38">
        <f t="shared" si="482"/>
        <v>0</v>
      </c>
      <c r="AP4372" s="38">
        <f t="shared" si="483"/>
        <v>0</v>
      </c>
      <c r="AR4372" s="181"/>
      <c r="AS4372" s="181"/>
      <c r="AT4372" s="181"/>
      <c r="AU4372" s="181"/>
      <c r="AY4372" s="181"/>
      <c r="BB4372" s="181"/>
      <c r="BC4372" s="181"/>
      <c r="BD4372" s="181"/>
      <c r="BE4372" s="181"/>
      <c r="BI4372" s="181"/>
      <c r="BL4372" s="181"/>
      <c r="BM4372" s="181"/>
      <c r="BN4372" s="181"/>
      <c r="BO4372" s="181"/>
      <c r="BS4372" s="181"/>
    </row>
    <row r="4373" spans="41:71">
      <c r="AO4373" s="38">
        <f t="shared" si="482"/>
        <v>0</v>
      </c>
      <c r="AP4373" s="38">
        <f t="shared" si="483"/>
        <v>0</v>
      </c>
      <c r="AR4373" s="181"/>
      <c r="AS4373" s="181"/>
      <c r="AT4373" s="181"/>
      <c r="AU4373" s="181"/>
      <c r="AY4373" s="181"/>
      <c r="BB4373" s="181"/>
      <c r="BC4373" s="181"/>
      <c r="BD4373" s="181"/>
      <c r="BE4373" s="181"/>
      <c r="BI4373" s="181"/>
      <c r="BL4373" s="181"/>
      <c r="BM4373" s="181"/>
      <c r="BN4373" s="181"/>
      <c r="BO4373" s="181"/>
      <c r="BS4373" s="181"/>
    </row>
    <row r="4374" spans="41:71">
      <c r="AO4374" s="38">
        <f t="shared" si="482"/>
        <v>0</v>
      </c>
      <c r="AP4374" s="38">
        <f t="shared" si="483"/>
        <v>0</v>
      </c>
      <c r="AR4374" s="181"/>
      <c r="AS4374" s="181"/>
      <c r="AT4374" s="181"/>
      <c r="AU4374" s="181"/>
      <c r="AY4374" s="181"/>
      <c r="BB4374" s="181"/>
      <c r="BC4374" s="181"/>
      <c r="BD4374" s="181"/>
      <c r="BE4374" s="181"/>
      <c r="BI4374" s="181"/>
      <c r="BL4374" s="181"/>
      <c r="BM4374" s="181"/>
      <c r="BN4374" s="181"/>
      <c r="BO4374" s="181"/>
      <c r="BS4374" s="181"/>
    </row>
    <row r="4375" spans="41:71">
      <c r="AO4375" s="38">
        <f t="shared" si="482"/>
        <v>0</v>
      </c>
      <c r="AP4375" s="38">
        <f t="shared" si="483"/>
        <v>0</v>
      </c>
      <c r="AR4375" s="181"/>
      <c r="AS4375" s="181"/>
      <c r="AT4375" s="181"/>
      <c r="AU4375" s="181"/>
      <c r="AY4375" s="181"/>
      <c r="BB4375" s="181"/>
      <c r="BC4375" s="181"/>
      <c r="BD4375" s="181"/>
      <c r="BE4375" s="181"/>
      <c r="BI4375" s="181"/>
      <c r="BL4375" s="181"/>
      <c r="BM4375" s="181"/>
      <c r="BN4375" s="181"/>
      <c r="BO4375" s="181"/>
      <c r="BS4375" s="181"/>
    </row>
    <row r="4376" spans="41:71">
      <c r="AO4376" s="38">
        <f t="shared" si="482"/>
        <v>0</v>
      </c>
      <c r="AP4376" s="38">
        <f t="shared" si="483"/>
        <v>0</v>
      </c>
      <c r="AR4376" s="181"/>
      <c r="AS4376" s="181"/>
      <c r="AT4376" s="181"/>
      <c r="AU4376" s="181"/>
      <c r="AY4376" s="181"/>
      <c r="BB4376" s="181"/>
      <c r="BC4376" s="181"/>
      <c r="BD4376" s="181"/>
      <c r="BE4376" s="181"/>
      <c r="BI4376" s="181"/>
      <c r="BL4376" s="181"/>
      <c r="BM4376" s="181"/>
      <c r="BN4376" s="181"/>
      <c r="BO4376" s="181"/>
      <c r="BS4376" s="181"/>
    </row>
    <row r="4377" spans="41:71">
      <c r="AO4377" s="38">
        <f t="shared" si="482"/>
        <v>0</v>
      </c>
      <c r="AP4377" s="38">
        <f t="shared" si="483"/>
        <v>0</v>
      </c>
      <c r="AR4377" s="181"/>
      <c r="AS4377" s="181"/>
      <c r="AT4377" s="181"/>
      <c r="AU4377" s="181"/>
      <c r="AY4377" s="181"/>
      <c r="BB4377" s="181"/>
      <c r="BC4377" s="181"/>
      <c r="BD4377" s="181"/>
      <c r="BE4377" s="181"/>
      <c r="BI4377" s="181"/>
      <c r="BL4377" s="181"/>
      <c r="BM4377" s="181"/>
      <c r="BN4377" s="181"/>
      <c r="BO4377" s="181"/>
      <c r="BS4377" s="181"/>
    </row>
    <row r="4378" spans="41:71">
      <c r="AO4378" s="38">
        <f t="shared" si="482"/>
        <v>0</v>
      </c>
      <c r="AP4378" s="38">
        <f t="shared" si="483"/>
        <v>0</v>
      </c>
      <c r="AR4378" s="181"/>
      <c r="AS4378" s="181"/>
      <c r="AT4378" s="181"/>
      <c r="AU4378" s="181"/>
      <c r="AY4378" s="181"/>
      <c r="BB4378" s="181"/>
      <c r="BC4378" s="181"/>
      <c r="BD4378" s="181"/>
      <c r="BE4378" s="181"/>
      <c r="BI4378" s="181"/>
      <c r="BL4378" s="181"/>
      <c r="BM4378" s="181"/>
      <c r="BN4378" s="181"/>
      <c r="BO4378" s="181"/>
      <c r="BS4378" s="181"/>
    </row>
    <row r="4379" spans="41:71">
      <c r="AO4379" s="38">
        <f t="shared" si="482"/>
        <v>0</v>
      </c>
      <c r="AP4379" s="38">
        <f t="shared" si="483"/>
        <v>0</v>
      </c>
      <c r="AR4379" s="181"/>
      <c r="AS4379" s="181"/>
      <c r="AT4379" s="181"/>
      <c r="AU4379" s="181"/>
      <c r="AY4379" s="181"/>
      <c r="BB4379" s="181"/>
      <c r="BC4379" s="181"/>
      <c r="BD4379" s="181"/>
      <c r="BE4379" s="181"/>
      <c r="BI4379" s="181"/>
      <c r="BL4379" s="181"/>
      <c r="BM4379" s="181"/>
      <c r="BN4379" s="181"/>
      <c r="BO4379" s="181"/>
      <c r="BS4379" s="181"/>
    </row>
    <row r="4380" spans="41:71">
      <c r="AO4380" s="38">
        <f t="shared" si="482"/>
        <v>0</v>
      </c>
      <c r="AP4380" s="38">
        <f t="shared" si="483"/>
        <v>0</v>
      </c>
      <c r="AR4380" s="181"/>
      <c r="AS4380" s="181"/>
      <c r="AT4380" s="181"/>
      <c r="AU4380" s="181"/>
      <c r="AY4380" s="181"/>
      <c r="BB4380" s="181"/>
      <c r="BC4380" s="181"/>
      <c r="BD4380" s="181"/>
      <c r="BE4380" s="181"/>
      <c r="BI4380" s="181"/>
      <c r="BL4380" s="181"/>
      <c r="BM4380" s="181"/>
      <c r="BN4380" s="181"/>
      <c r="BO4380" s="181"/>
      <c r="BS4380" s="181"/>
    </row>
    <row r="4381" spans="41:71">
      <c r="AO4381" s="38">
        <f t="shared" si="482"/>
        <v>0</v>
      </c>
      <c r="AP4381" s="38">
        <f t="shared" si="483"/>
        <v>0</v>
      </c>
      <c r="AR4381" s="181"/>
      <c r="AS4381" s="181"/>
      <c r="AT4381" s="181"/>
      <c r="AU4381" s="181"/>
      <c r="AY4381" s="181"/>
      <c r="BB4381" s="181"/>
      <c r="BC4381" s="181"/>
      <c r="BD4381" s="181"/>
      <c r="BE4381" s="181"/>
      <c r="BI4381" s="181"/>
      <c r="BL4381" s="181"/>
      <c r="BM4381" s="181"/>
      <c r="BN4381" s="181"/>
      <c r="BO4381" s="181"/>
      <c r="BS4381" s="181"/>
    </row>
    <row r="4382" spans="41:71">
      <c r="AO4382" s="38">
        <f t="shared" si="482"/>
        <v>0</v>
      </c>
      <c r="AP4382" s="38">
        <f t="shared" si="483"/>
        <v>0</v>
      </c>
      <c r="AR4382" s="181"/>
      <c r="AS4382" s="181"/>
      <c r="AT4382" s="181"/>
      <c r="AU4382" s="181"/>
      <c r="AY4382" s="181"/>
      <c r="BB4382" s="181"/>
      <c r="BC4382" s="181"/>
      <c r="BD4382" s="181"/>
      <c r="BE4382" s="181"/>
      <c r="BI4382" s="181"/>
      <c r="BL4382" s="181"/>
      <c r="BM4382" s="181"/>
      <c r="BN4382" s="181"/>
      <c r="BO4382" s="181"/>
      <c r="BS4382" s="181"/>
    </row>
    <row r="4383" spans="41:71">
      <c r="AO4383" s="38">
        <f t="shared" si="482"/>
        <v>0</v>
      </c>
      <c r="AP4383" s="38">
        <f t="shared" si="483"/>
        <v>0</v>
      </c>
      <c r="AR4383" s="181"/>
      <c r="AS4383" s="181"/>
      <c r="AT4383" s="181"/>
      <c r="AU4383" s="181"/>
      <c r="AY4383" s="181"/>
      <c r="BB4383" s="181"/>
      <c r="BC4383" s="181"/>
      <c r="BD4383" s="181"/>
      <c r="BE4383" s="181"/>
      <c r="BI4383" s="181"/>
      <c r="BL4383" s="181"/>
      <c r="BM4383" s="181"/>
      <c r="BN4383" s="181"/>
      <c r="BO4383" s="181"/>
      <c r="BS4383" s="181"/>
    </row>
    <row r="4384" spans="41:71">
      <c r="AO4384" s="38">
        <f t="shared" si="482"/>
        <v>0</v>
      </c>
      <c r="AP4384" s="38">
        <f t="shared" si="483"/>
        <v>0</v>
      </c>
      <c r="AR4384" s="181"/>
      <c r="AS4384" s="181"/>
      <c r="AT4384" s="181"/>
      <c r="AU4384" s="181"/>
      <c r="AY4384" s="181"/>
      <c r="BB4384" s="181"/>
      <c r="BC4384" s="181"/>
      <c r="BD4384" s="181"/>
      <c r="BE4384" s="181"/>
      <c r="BI4384" s="181"/>
      <c r="BL4384" s="181"/>
      <c r="BM4384" s="181"/>
      <c r="BN4384" s="181"/>
      <c r="BO4384" s="181"/>
      <c r="BS4384" s="181"/>
    </row>
    <row r="4385" spans="41:71">
      <c r="AO4385" s="38">
        <f t="shared" si="482"/>
        <v>0</v>
      </c>
      <c r="AP4385" s="38">
        <f t="shared" si="483"/>
        <v>0</v>
      </c>
      <c r="AR4385" s="181"/>
      <c r="AS4385" s="181"/>
      <c r="AT4385" s="181"/>
      <c r="AU4385" s="181"/>
      <c r="AY4385" s="181"/>
      <c r="BB4385" s="181"/>
      <c r="BC4385" s="181"/>
      <c r="BD4385" s="181"/>
      <c r="BE4385" s="181"/>
      <c r="BI4385" s="181"/>
      <c r="BL4385" s="181"/>
      <c r="BM4385" s="181"/>
      <c r="BN4385" s="181"/>
      <c r="BO4385" s="181"/>
      <c r="BS4385" s="181"/>
    </row>
    <row r="4386" spans="41:71">
      <c r="AO4386" s="38">
        <f t="shared" si="482"/>
        <v>0</v>
      </c>
      <c r="AP4386" s="38">
        <f t="shared" si="483"/>
        <v>0</v>
      </c>
      <c r="AR4386" s="181"/>
      <c r="AS4386" s="181"/>
      <c r="AT4386" s="181"/>
      <c r="AU4386" s="181"/>
      <c r="AY4386" s="181"/>
      <c r="BB4386" s="181"/>
      <c r="BC4386" s="181"/>
      <c r="BD4386" s="181"/>
      <c r="BE4386" s="181"/>
      <c r="BI4386" s="181"/>
      <c r="BL4386" s="181"/>
      <c r="BM4386" s="181"/>
      <c r="BN4386" s="181"/>
      <c r="BO4386" s="181"/>
      <c r="BS4386" s="181"/>
    </row>
    <row r="4387" spans="41:71">
      <c r="AO4387" s="38">
        <f t="shared" si="482"/>
        <v>0</v>
      </c>
      <c r="AP4387" s="38">
        <f t="shared" si="483"/>
        <v>0</v>
      </c>
      <c r="AR4387" s="181"/>
      <c r="AS4387" s="181"/>
      <c r="AT4387" s="181"/>
      <c r="AU4387" s="181"/>
      <c r="AY4387" s="181"/>
      <c r="BB4387" s="181"/>
      <c r="BC4387" s="181"/>
      <c r="BD4387" s="181"/>
      <c r="BE4387" s="181"/>
      <c r="BI4387" s="181"/>
      <c r="BL4387" s="181"/>
      <c r="BM4387" s="181"/>
      <c r="BN4387" s="181"/>
      <c r="BO4387" s="181"/>
      <c r="BS4387" s="181"/>
    </row>
    <row r="4388" spans="41:71">
      <c r="AO4388" s="38">
        <f t="shared" si="482"/>
        <v>0</v>
      </c>
      <c r="AP4388" s="38">
        <f t="shared" si="483"/>
        <v>0</v>
      </c>
      <c r="AR4388" s="181"/>
      <c r="AS4388" s="181"/>
      <c r="AT4388" s="181"/>
      <c r="AU4388" s="181"/>
      <c r="AY4388" s="181"/>
      <c r="BB4388" s="181"/>
      <c r="BC4388" s="181"/>
      <c r="BD4388" s="181"/>
      <c r="BE4388" s="181"/>
      <c r="BI4388" s="181"/>
      <c r="BL4388" s="181"/>
      <c r="BM4388" s="181"/>
      <c r="BN4388" s="181"/>
      <c r="BO4388" s="181"/>
      <c r="BS4388" s="181"/>
    </row>
    <row r="4389" spans="41:71">
      <c r="AO4389" s="38">
        <f t="shared" si="482"/>
        <v>0</v>
      </c>
      <c r="AP4389" s="38">
        <f t="shared" si="483"/>
        <v>0</v>
      </c>
      <c r="AR4389" s="181"/>
      <c r="AS4389" s="181"/>
      <c r="AT4389" s="181"/>
      <c r="AU4389" s="181"/>
      <c r="AY4389" s="181"/>
      <c r="BB4389" s="181"/>
      <c r="BC4389" s="181"/>
      <c r="BD4389" s="181"/>
      <c r="BE4389" s="181"/>
      <c r="BI4389" s="181"/>
      <c r="BL4389" s="181"/>
      <c r="BM4389" s="181"/>
      <c r="BN4389" s="181"/>
      <c r="BO4389" s="181"/>
      <c r="BS4389" s="181"/>
    </row>
    <row r="4390" spans="41:71">
      <c r="AO4390" s="38">
        <f t="shared" si="482"/>
        <v>0</v>
      </c>
      <c r="AP4390" s="38">
        <f t="shared" si="483"/>
        <v>0</v>
      </c>
      <c r="AR4390" s="181"/>
      <c r="AS4390" s="181"/>
      <c r="AT4390" s="181"/>
      <c r="AU4390" s="181"/>
      <c r="AY4390" s="181"/>
      <c r="BB4390" s="181"/>
      <c r="BC4390" s="181"/>
      <c r="BD4390" s="181"/>
      <c r="BE4390" s="181"/>
      <c r="BI4390" s="181"/>
      <c r="BL4390" s="181"/>
      <c r="BM4390" s="181"/>
      <c r="BN4390" s="181"/>
      <c r="BO4390" s="181"/>
      <c r="BS4390" s="181"/>
    </row>
    <row r="4391" spans="41:71">
      <c r="AO4391" s="38">
        <f t="shared" si="482"/>
        <v>0</v>
      </c>
      <c r="AP4391" s="38">
        <f t="shared" si="483"/>
        <v>0</v>
      </c>
      <c r="AR4391" s="181"/>
      <c r="AS4391" s="181"/>
      <c r="AT4391" s="181"/>
      <c r="AU4391" s="181"/>
      <c r="AY4391" s="181"/>
      <c r="BB4391" s="181"/>
      <c r="BC4391" s="181"/>
      <c r="BD4391" s="181"/>
      <c r="BE4391" s="181"/>
      <c r="BI4391" s="181"/>
      <c r="BL4391" s="181"/>
      <c r="BM4391" s="181"/>
      <c r="BN4391" s="181"/>
      <c r="BO4391" s="181"/>
      <c r="BS4391" s="181"/>
    </row>
    <row r="4392" spans="41:71">
      <c r="AO4392" s="38">
        <f t="shared" si="482"/>
        <v>0</v>
      </c>
      <c r="AP4392" s="38">
        <f t="shared" si="483"/>
        <v>0</v>
      </c>
      <c r="AR4392" s="181"/>
      <c r="AS4392" s="181"/>
      <c r="AT4392" s="181"/>
      <c r="AU4392" s="181"/>
      <c r="AY4392" s="181"/>
      <c r="BB4392" s="181"/>
      <c r="BC4392" s="181"/>
      <c r="BD4392" s="181"/>
      <c r="BE4392" s="181"/>
      <c r="BI4392" s="181"/>
      <c r="BL4392" s="181"/>
      <c r="BM4392" s="181"/>
      <c r="BN4392" s="181"/>
      <c r="BO4392" s="181"/>
      <c r="BS4392" s="181"/>
    </row>
    <row r="4393" spans="41:71">
      <c r="AO4393" s="38">
        <f t="shared" si="482"/>
        <v>0</v>
      </c>
      <c r="AP4393" s="38">
        <f t="shared" si="483"/>
        <v>0</v>
      </c>
      <c r="AR4393" s="181"/>
      <c r="AS4393" s="181"/>
      <c r="AT4393" s="181"/>
      <c r="AU4393" s="181"/>
      <c r="AY4393" s="181"/>
      <c r="BB4393" s="181"/>
      <c r="BC4393" s="181"/>
      <c r="BD4393" s="181"/>
      <c r="BE4393" s="181"/>
      <c r="BI4393" s="181"/>
      <c r="BL4393" s="181"/>
      <c r="BM4393" s="181"/>
      <c r="BN4393" s="181"/>
      <c r="BO4393" s="181"/>
      <c r="BS4393" s="181"/>
    </row>
    <row r="4394" spans="41:71">
      <c r="AO4394" s="38">
        <f t="shared" ref="AO4394:AO4457" si="484">B4395+1-1</f>
        <v>0</v>
      </c>
      <c r="AP4394" s="38">
        <f t="shared" ref="AP4394:AP4457" si="485">A4395</f>
        <v>0</v>
      </c>
      <c r="AR4394" s="181"/>
      <c r="AS4394" s="181"/>
      <c r="AT4394" s="181"/>
      <c r="AU4394" s="181"/>
      <c r="AY4394" s="181"/>
      <c r="BB4394" s="181"/>
      <c r="BC4394" s="181"/>
      <c r="BD4394" s="181"/>
      <c r="BE4394" s="181"/>
      <c r="BI4394" s="181"/>
      <c r="BL4394" s="181"/>
      <c r="BM4394" s="181"/>
      <c r="BN4394" s="181"/>
      <c r="BO4394" s="181"/>
      <c r="BS4394" s="181"/>
    </row>
    <row r="4395" spans="41:71">
      <c r="AO4395" s="38">
        <f t="shared" si="484"/>
        <v>0</v>
      </c>
      <c r="AP4395" s="38">
        <f t="shared" si="485"/>
        <v>0</v>
      </c>
      <c r="AR4395" s="181"/>
      <c r="AS4395" s="181"/>
      <c r="AT4395" s="181"/>
      <c r="AU4395" s="181"/>
      <c r="AY4395" s="181"/>
      <c r="BB4395" s="181"/>
      <c r="BC4395" s="181"/>
      <c r="BD4395" s="181"/>
      <c r="BE4395" s="181"/>
      <c r="BI4395" s="181"/>
      <c r="BL4395" s="181"/>
      <c r="BM4395" s="181"/>
      <c r="BN4395" s="181"/>
      <c r="BO4395" s="181"/>
      <c r="BS4395" s="181"/>
    </row>
    <row r="4396" spans="41:71">
      <c r="AO4396" s="38">
        <f t="shared" si="484"/>
        <v>0</v>
      </c>
      <c r="AP4396" s="38">
        <f t="shared" si="485"/>
        <v>0</v>
      </c>
      <c r="AR4396" s="181"/>
      <c r="AS4396" s="181"/>
      <c r="AT4396" s="181"/>
      <c r="AU4396" s="181"/>
      <c r="AY4396" s="181"/>
      <c r="BB4396" s="181"/>
      <c r="BC4396" s="181"/>
      <c r="BD4396" s="181"/>
      <c r="BE4396" s="181"/>
      <c r="BI4396" s="181"/>
      <c r="BL4396" s="181"/>
      <c r="BM4396" s="181"/>
      <c r="BN4396" s="181"/>
      <c r="BO4396" s="181"/>
      <c r="BS4396" s="181"/>
    </row>
    <row r="4397" spans="41:71">
      <c r="AO4397" s="38">
        <f t="shared" si="484"/>
        <v>0</v>
      </c>
      <c r="AP4397" s="38">
        <f t="shared" si="485"/>
        <v>0</v>
      </c>
      <c r="AR4397" s="181"/>
      <c r="AS4397" s="181"/>
      <c r="AT4397" s="181"/>
      <c r="AU4397" s="181"/>
      <c r="AY4397" s="181"/>
      <c r="BB4397" s="181"/>
      <c r="BC4397" s="181"/>
      <c r="BD4397" s="181"/>
      <c r="BE4397" s="181"/>
      <c r="BI4397" s="181"/>
      <c r="BL4397" s="181"/>
      <c r="BM4397" s="181"/>
      <c r="BN4397" s="181"/>
      <c r="BO4397" s="181"/>
      <c r="BS4397" s="181"/>
    </row>
    <row r="4398" spans="41:71">
      <c r="AO4398" s="38">
        <f t="shared" si="484"/>
        <v>0</v>
      </c>
      <c r="AP4398" s="38">
        <f t="shared" si="485"/>
        <v>0</v>
      </c>
      <c r="AR4398" s="181"/>
      <c r="AS4398" s="181"/>
      <c r="AT4398" s="181"/>
      <c r="AU4398" s="181"/>
      <c r="AY4398" s="181"/>
      <c r="BB4398" s="181"/>
      <c r="BC4398" s="181"/>
      <c r="BD4398" s="181"/>
      <c r="BE4398" s="181"/>
      <c r="BI4398" s="181"/>
      <c r="BL4398" s="181"/>
      <c r="BM4398" s="181"/>
      <c r="BN4398" s="181"/>
      <c r="BO4398" s="181"/>
      <c r="BS4398" s="181"/>
    </row>
    <row r="4399" spans="41:71">
      <c r="AO4399" s="38">
        <f t="shared" si="484"/>
        <v>0</v>
      </c>
      <c r="AP4399" s="38">
        <f t="shared" si="485"/>
        <v>0</v>
      </c>
      <c r="AR4399" s="181"/>
      <c r="AS4399" s="181"/>
      <c r="AT4399" s="181"/>
      <c r="AU4399" s="181"/>
      <c r="AY4399" s="181"/>
      <c r="BB4399" s="181"/>
      <c r="BC4399" s="181"/>
      <c r="BD4399" s="181"/>
      <c r="BE4399" s="181"/>
      <c r="BI4399" s="181"/>
      <c r="BL4399" s="181"/>
      <c r="BM4399" s="181"/>
      <c r="BN4399" s="181"/>
      <c r="BO4399" s="181"/>
      <c r="BS4399" s="181"/>
    </row>
    <row r="4400" spans="41:71">
      <c r="AO4400" s="38">
        <f t="shared" si="484"/>
        <v>0</v>
      </c>
      <c r="AP4400" s="38">
        <f t="shared" si="485"/>
        <v>0</v>
      </c>
      <c r="AR4400" s="181"/>
      <c r="AS4400" s="181"/>
      <c r="AT4400" s="181"/>
      <c r="AU4400" s="181"/>
      <c r="AY4400" s="181"/>
      <c r="BB4400" s="181"/>
      <c r="BC4400" s="181"/>
      <c r="BD4400" s="181"/>
      <c r="BE4400" s="181"/>
      <c r="BI4400" s="181"/>
      <c r="BL4400" s="181"/>
      <c r="BM4400" s="181"/>
      <c r="BN4400" s="181"/>
      <c r="BO4400" s="181"/>
      <c r="BS4400" s="181"/>
    </row>
    <row r="4401" spans="41:71">
      <c r="AO4401" s="38">
        <f t="shared" si="484"/>
        <v>0</v>
      </c>
      <c r="AP4401" s="38">
        <f t="shared" si="485"/>
        <v>0</v>
      </c>
      <c r="AR4401" s="181"/>
      <c r="AS4401" s="181"/>
      <c r="AT4401" s="181"/>
      <c r="AU4401" s="181"/>
      <c r="AY4401" s="181"/>
      <c r="BB4401" s="181"/>
      <c r="BC4401" s="181"/>
      <c r="BD4401" s="181"/>
      <c r="BE4401" s="181"/>
      <c r="BI4401" s="181"/>
      <c r="BL4401" s="181"/>
      <c r="BM4401" s="181"/>
      <c r="BN4401" s="181"/>
      <c r="BO4401" s="181"/>
      <c r="BS4401" s="181"/>
    </row>
    <row r="4402" spans="41:71">
      <c r="AO4402" s="38">
        <f t="shared" si="484"/>
        <v>0</v>
      </c>
      <c r="AP4402" s="38">
        <f t="shared" si="485"/>
        <v>0</v>
      </c>
      <c r="AR4402" s="181"/>
      <c r="AS4402" s="181"/>
      <c r="AT4402" s="181"/>
      <c r="AU4402" s="181"/>
      <c r="AY4402" s="181"/>
      <c r="BB4402" s="181"/>
      <c r="BC4402" s="181"/>
      <c r="BD4402" s="181"/>
      <c r="BE4402" s="181"/>
      <c r="BI4402" s="181"/>
      <c r="BL4402" s="181"/>
      <c r="BM4402" s="181"/>
      <c r="BN4402" s="181"/>
      <c r="BO4402" s="181"/>
      <c r="BS4402" s="181"/>
    </row>
    <row r="4403" spans="41:71">
      <c r="AO4403" s="38">
        <f t="shared" si="484"/>
        <v>0</v>
      </c>
      <c r="AP4403" s="38">
        <f t="shared" si="485"/>
        <v>0</v>
      </c>
      <c r="AR4403" s="181"/>
      <c r="AS4403" s="181"/>
      <c r="AT4403" s="181"/>
      <c r="AU4403" s="181"/>
      <c r="AY4403" s="181"/>
      <c r="BB4403" s="181"/>
      <c r="BC4403" s="181"/>
      <c r="BD4403" s="181"/>
      <c r="BE4403" s="181"/>
      <c r="BI4403" s="181"/>
      <c r="BL4403" s="181"/>
      <c r="BM4403" s="181"/>
      <c r="BN4403" s="181"/>
      <c r="BO4403" s="181"/>
      <c r="BS4403" s="181"/>
    </row>
    <row r="4404" spans="41:71">
      <c r="AO4404" s="38">
        <f t="shared" si="484"/>
        <v>0</v>
      </c>
      <c r="AP4404" s="38">
        <f t="shared" si="485"/>
        <v>0</v>
      </c>
      <c r="AR4404" s="181"/>
      <c r="AS4404" s="181"/>
      <c r="AT4404" s="181"/>
      <c r="AU4404" s="181"/>
      <c r="AY4404" s="181"/>
      <c r="BB4404" s="181"/>
      <c r="BC4404" s="181"/>
      <c r="BD4404" s="181"/>
      <c r="BE4404" s="181"/>
      <c r="BI4404" s="181"/>
      <c r="BL4404" s="181"/>
      <c r="BM4404" s="181"/>
      <c r="BN4404" s="181"/>
      <c r="BO4404" s="181"/>
      <c r="BS4404" s="181"/>
    </row>
    <row r="4405" spans="41:71">
      <c r="AO4405" s="38">
        <f t="shared" si="484"/>
        <v>0</v>
      </c>
      <c r="AP4405" s="38">
        <f t="shared" si="485"/>
        <v>0</v>
      </c>
      <c r="AR4405" s="181"/>
      <c r="AS4405" s="181"/>
      <c r="AT4405" s="181"/>
      <c r="AU4405" s="181"/>
      <c r="AY4405" s="181"/>
      <c r="BB4405" s="181"/>
      <c r="BC4405" s="181"/>
      <c r="BD4405" s="181"/>
      <c r="BE4405" s="181"/>
      <c r="BI4405" s="181"/>
      <c r="BL4405" s="181"/>
      <c r="BM4405" s="181"/>
      <c r="BN4405" s="181"/>
      <c r="BO4405" s="181"/>
      <c r="BS4405" s="181"/>
    </row>
    <row r="4406" spans="41:71">
      <c r="AO4406" s="38">
        <f t="shared" si="484"/>
        <v>0</v>
      </c>
      <c r="AP4406" s="38">
        <f t="shared" si="485"/>
        <v>0</v>
      </c>
      <c r="AR4406" s="181"/>
      <c r="AS4406" s="181"/>
      <c r="AT4406" s="181"/>
      <c r="AU4406" s="181"/>
      <c r="AY4406" s="181"/>
      <c r="BB4406" s="181"/>
      <c r="BC4406" s="181"/>
      <c r="BD4406" s="181"/>
      <c r="BE4406" s="181"/>
      <c r="BI4406" s="181"/>
      <c r="BL4406" s="181"/>
      <c r="BM4406" s="181"/>
      <c r="BN4406" s="181"/>
      <c r="BO4406" s="181"/>
      <c r="BS4406" s="181"/>
    </row>
    <row r="4407" spans="41:71">
      <c r="AO4407" s="38">
        <f t="shared" si="484"/>
        <v>0</v>
      </c>
      <c r="AP4407" s="38">
        <f t="shared" si="485"/>
        <v>0</v>
      </c>
      <c r="AR4407" s="181"/>
      <c r="AS4407" s="181"/>
      <c r="AT4407" s="181"/>
      <c r="AU4407" s="181"/>
      <c r="AY4407" s="181"/>
      <c r="BB4407" s="181"/>
      <c r="BC4407" s="181"/>
      <c r="BD4407" s="181"/>
      <c r="BE4407" s="181"/>
      <c r="BI4407" s="181"/>
      <c r="BL4407" s="181"/>
      <c r="BM4407" s="181"/>
      <c r="BN4407" s="181"/>
      <c r="BO4407" s="181"/>
      <c r="BS4407" s="181"/>
    </row>
    <row r="4408" spans="41:71">
      <c r="AO4408" s="38">
        <f t="shared" si="484"/>
        <v>0</v>
      </c>
      <c r="AP4408" s="38">
        <f t="shared" si="485"/>
        <v>0</v>
      </c>
      <c r="AR4408" s="181"/>
      <c r="AS4408" s="181"/>
      <c r="AT4408" s="181"/>
      <c r="AU4408" s="181"/>
      <c r="AY4408" s="181"/>
      <c r="BB4408" s="181"/>
      <c r="BC4408" s="181"/>
      <c r="BD4408" s="181"/>
      <c r="BE4408" s="181"/>
      <c r="BI4408" s="181"/>
      <c r="BL4408" s="181"/>
      <c r="BM4408" s="181"/>
      <c r="BN4408" s="181"/>
      <c r="BO4408" s="181"/>
      <c r="BS4408" s="181"/>
    </row>
    <row r="4409" spans="41:71">
      <c r="AO4409" s="38">
        <f t="shared" si="484"/>
        <v>0</v>
      </c>
      <c r="AP4409" s="38">
        <f t="shared" si="485"/>
        <v>0</v>
      </c>
      <c r="AR4409" s="181"/>
      <c r="AS4409" s="181"/>
      <c r="AT4409" s="181"/>
      <c r="AU4409" s="181"/>
      <c r="AY4409" s="181"/>
      <c r="BB4409" s="181"/>
      <c r="BC4409" s="181"/>
      <c r="BD4409" s="181"/>
      <c r="BE4409" s="181"/>
      <c r="BI4409" s="181"/>
      <c r="BL4409" s="181"/>
      <c r="BM4409" s="181"/>
      <c r="BN4409" s="181"/>
      <c r="BO4409" s="181"/>
      <c r="BS4409" s="181"/>
    </row>
    <row r="4410" spans="41:71">
      <c r="AO4410" s="38">
        <f t="shared" si="484"/>
        <v>0</v>
      </c>
      <c r="AP4410" s="38">
        <f t="shared" si="485"/>
        <v>0</v>
      </c>
      <c r="AR4410" s="181"/>
      <c r="AS4410" s="181"/>
      <c r="AT4410" s="181"/>
      <c r="AU4410" s="181"/>
      <c r="AY4410" s="181"/>
      <c r="BB4410" s="181"/>
      <c r="BC4410" s="181"/>
      <c r="BD4410" s="181"/>
      <c r="BE4410" s="181"/>
      <c r="BI4410" s="181"/>
      <c r="BL4410" s="181"/>
      <c r="BM4410" s="181"/>
      <c r="BN4410" s="181"/>
      <c r="BO4410" s="181"/>
      <c r="BS4410" s="181"/>
    </row>
    <row r="4411" spans="41:71">
      <c r="AO4411" s="38">
        <f t="shared" si="484"/>
        <v>0</v>
      </c>
      <c r="AP4411" s="38">
        <f t="shared" si="485"/>
        <v>0</v>
      </c>
      <c r="AR4411" s="181"/>
      <c r="AS4411" s="181"/>
      <c r="AT4411" s="181"/>
      <c r="AU4411" s="181"/>
      <c r="AY4411" s="181"/>
      <c r="BB4411" s="181"/>
      <c r="BC4411" s="181"/>
      <c r="BD4411" s="181"/>
      <c r="BE4411" s="181"/>
      <c r="BI4411" s="181"/>
      <c r="BL4411" s="181"/>
      <c r="BM4411" s="181"/>
      <c r="BN4411" s="181"/>
      <c r="BO4411" s="181"/>
      <c r="BS4411" s="181"/>
    </row>
    <row r="4412" spans="41:71">
      <c r="AO4412" s="38">
        <f t="shared" si="484"/>
        <v>0</v>
      </c>
      <c r="AP4412" s="38">
        <f t="shared" si="485"/>
        <v>0</v>
      </c>
      <c r="AR4412" s="181"/>
      <c r="AS4412" s="181"/>
      <c r="AT4412" s="181"/>
      <c r="AU4412" s="181"/>
      <c r="AY4412" s="181"/>
      <c r="BB4412" s="181"/>
      <c r="BC4412" s="181"/>
      <c r="BD4412" s="181"/>
      <c r="BE4412" s="181"/>
      <c r="BI4412" s="181"/>
      <c r="BL4412" s="181"/>
      <c r="BM4412" s="181"/>
      <c r="BN4412" s="181"/>
      <c r="BO4412" s="181"/>
      <c r="BS4412" s="181"/>
    </row>
    <row r="4413" spans="41:71">
      <c r="AO4413" s="38">
        <f t="shared" si="484"/>
        <v>0</v>
      </c>
      <c r="AP4413" s="38">
        <f t="shared" si="485"/>
        <v>0</v>
      </c>
      <c r="AR4413" s="181"/>
      <c r="AS4413" s="181"/>
      <c r="AT4413" s="181"/>
      <c r="AU4413" s="181"/>
      <c r="AY4413" s="181"/>
      <c r="BB4413" s="181"/>
      <c r="BC4413" s="181"/>
      <c r="BD4413" s="181"/>
      <c r="BE4413" s="181"/>
      <c r="BI4413" s="181"/>
      <c r="BL4413" s="181"/>
      <c r="BM4413" s="181"/>
      <c r="BN4413" s="181"/>
      <c r="BO4413" s="181"/>
      <c r="BS4413" s="181"/>
    </row>
    <row r="4414" spans="41:71">
      <c r="AO4414" s="38">
        <f t="shared" si="484"/>
        <v>0</v>
      </c>
      <c r="AP4414" s="38">
        <f t="shared" si="485"/>
        <v>0</v>
      </c>
      <c r="AR4414" s="181"/>
      <c r="AS4414" s="181"/>
      <c r="AT4414" s="181"/>
      <c r="AU4414" s="181"/>
      <c r="AY4414" s="181"/>
      <c r="BB4414" s="181"/>
      <c r="BC4414" s="181"/>
      <c r="BD4414" s="181"/>
      <c r="BE4414" s="181"/>
      <c r="BI4414" s="181"/>
      <c r="BL4414" s="181"/>
      <c r="BM4414" s="181"/>
      <c r="BN4414" s="181"/>
      <c r="BO4414" s="181"/>
      <c r="BS4414" s="181"/>
    </row>
    <row r="4415" spans="41:71">
      <c r="AO4415" s="38">
        <f t="shared" si="484"/>
        <v>0</v>
      </c>
      <c r="AP4415" s="38">
        <f t="shared" si="485"/>
        <v>0</v>
      </c>
      <c r="AR4415" s="181"/>
      <c r="AS4415" s="181"/>
      <c r="AT4415" s="181"/>
      <c r="AU4415" s="181"/>
      <c r="AY4415" s="181"/>
      <c r="BB4415" s="181"/>
      <c r="BC4415" s="181"/>
      <c r="BD4415" s="181"/>
      <c r="BE4415" s="181"/>
      <c r="BI4415" s="181"/>
      <c r="BL4415" s="181"/>
      <c r="BM4415" s="181"/>
      <c r="BN4415" s="181"/>
      <c r="BO4415" s="181"/>
      <c r="BS4415" s="181"/>
    </row>
    <row r="4416" spans="41:71">
      <c r="AO4416" s="38">
        <f t="shared" si="484"/>
        <v>0</v>
      </c>
      <c r="AP4416" s="38">
        <f t="shared" si="485"/>
        <v>0</v>
      </c>
      <c r="AR4416" s="181"/>
      <c r="AS4416" s="181"/>
      <c r="AT4416" s="181"/>
      <c r="AU4416" s="181"/>
      <c r="AY4416" s="181"/>
      <c r="BB4416" s="181"/>
      <c r="BC4416" s="181"/>
      <c r="BD4416" s="181"/>
      <c r="BE4416" s="181"/>
      <c r="BI4416" s="181"/>
      <c r="BL4416" s="181"/>
      <c r="BM4416" s="181"/>
      <c r="BN4416" s="181"/>
      <c r="BO4416" s="181"/>
      <c r="BS4416" s="181"/>
    </row>
    <row r="4417" spans="41:71">
      <c r="AO4417" s="38">
        <f t="shared" si="484"/>
        <v>0</v>
      </c>
      <c r="AP4417" s="38">
        <f t="shared" si="485"/>
        <v>0</v>
      </c>
      <c r="AR4417" s="181"/>
      <c r="AS4417" s="181"/>
      <c r="AT4417" s="181"/>
      <c r="AU4417" s="181"/>
      <c r="AY4417" s="181"/>
      <c r="BB4417" s="181"/>
      <c r="BC4417" s="181"/>
      <c r="BD4417" s="181"/>
      <c r="BE4417" s="181"/>
      <c r="BI4417" s="181"/>
      <c r="BL4417" s="181"/>
      <c r="BM4417" s="181"/>
      <c r="BN4417" s="181"/>
      <c r="BO4417" s="181"/>
      <c r="BS4417" s="181"/>
    </row>
    <row r="4418" spans="41:71">
      <c r="AO4418" s="38">
        <f t="shared" si="484"/>
        <v>0</v>
      </c>
      <c r="AP4418" s="38">
        <f t="shared" si="485"/>
        <v>0</v>
      </c>
      <c r="AR4418" s="181"/>
      <c r="AS4418" s="181"/>
      <c r="AT4418" s="181"/>
      <c r="AU4418" s="181"/>
      <c r="AY4418" s="181"/>
      <c r="BB4418" s="181"/>
      <c r="BC4418" s="181"/>
      <c r="BD4418" s="181"/>
      <c r="BE4418" s="181"/>
      <c r="BI4418" s="181"/>
      <c r="BL4418" s="181"/>
      <c r="BM4418" s="181"/>
      <c r="BN4418" s="181"/>
      <c r="BO4418" s="181"/>
      <c r="BS4418" s="181"/>
    </row>
    <row r="4419" spans="41:71">
      <c r="AO4419" s="38">
        <f t="shared" si="484"/>
        <v>0</v>
      </c>
      <c r="AP4419" s="38">
        <f t="shared" si="485"/>
        <v>0</v>
      </c>
      <c r="AR4419" s="181"/>
      <c r="AS4419" s="181"/>
      <c r="AT4419" s="181"/>
      <c r="AU4419" s="181"/>
      <c r="AY4419" s="181"/>
      <c r="BB4419" s="181"/>
      <c r="BC4419" s="181"/>
      <c r="BD4419" s="181"/>
      <c r="BE4419" s="181"/>
      <c r="BI4419" s="181"/>
      <c r="BL4419" s="181"/>
      <c r="BM4419" s="181"/>
      <c r="BN4419" s="181"/>
      <c r="BO4419" s="181"/>
      <c r="BS4419" s="181"/>
    </row>
    <row r="4420" spans="41:71">
      <c r="AO4420" s="38">
        <f t="shared" si="484"/>
        <v>0</v>
      </c>
      <c r="AP4420" s="38">
        <f t="shared" si="485"/>
        <v>0</v>
      </c>
      <c r="AR4420" s="181"/>
      <c r="AS4420" s="181"/>
      <c r="AT4420" s="181"/>
      <c r="AU4420" s="181"/>
      <c r="AY4420" s="181"/>
      <c r="BB4420" s="181"/>
      <c r="BC4420" s="181"/>
      <c r="BD4420" s="181"/>
      <c r="BE4420" s="181"/>
      <c r="BI4420" s="181"/>
      <c r="BL4420" s="181"/>
      <c r="BM4420" s="181"/>
      <c r="BN4420" s="181"/>
      <c r="BO4420" s="181"/>
      <c r="BS4420" s="181"/>
    </row>
    <row r="4421" spans="41:71">
      <c r="AO4421" s="38">
        <f t="shared" si="484"/>
        <v>0</v>
      </c>
      <c r="AP4421" s="38">
        <f t="shared" si="485"/>
        <v>0</v>
      </c>
      <c r="AR4421" s="181"/>
      <c r="AS4421" s="181"/>
      <c r="AT4421" s="181"/>
      <c r="AU4421" s="181"/>
      <c r="AY4421" s="181"/>
      <c r="BB4421" s="181"/>
      <c r="BC4421" s="181"/>
      <c r="BD4421" s="181"/>
      <c r="BE4421" s="181"/>
      <c r="BI4421" s="181"/>
      <c r="BL4421" s="181"/>
      <c r="BM4421" s="181"/>
      <c r="BN4421" s="181"/>
      <c r="BO4421" s="181"/>
      <c r="BS4421" s="181"/>
    </row>
    <row r="4422" spans="41:71">
      <c r="AO4422" s="38">
        <f t="shared" si="484"/>
        <v>0</v>
      </c>
      <c r="AP4422" s="38">
        <f t="shared" si="485"/>
        <v>0</v>
      </c>
      <c r="AR4422" s="181"/>
      <c r="AS4422" s="181"/>
      <c r="AT4422" s="181"/>
      <c r="AU4422" s="181"/>
      <c r="AY4422" s="181"/>
      <c r="BB4422" s="181"/>
      <c r="BC4422" s="181"/>
      <c r="BD4422" s="181"/>
      <c r="BE4422" s="181"/>
      <c r="BI4422" s="181"/>
      <c r="BL4422" s="181"/>
      <c r="BM4422" s="181"/>
      <c r="BN4422" s="181"/>
      <c r="BO4422" s="181"/>
      <c r="BS4422" s="181"/>
    </row>
    <row r="4423" spans="41:71">
      <c r="AO4423" s="38">
        <f t="shared" si="484"/>
        <v>0</v>
      </c>
      <c r="AP4423" s="38">
        <f t="shared" si="485"/>
        <v>0</v>
      </c>
      <c r="AR4423" s="181"/>
      <c r="AS4423" s="181"/>
      <c r="AT4423" s="181"/>
      <c r="AU4423" s="181"/>
      <c r="AY4423" s="181"/>
      <c r="BB4423" s="181"/>
      <c r="BC4423" s="181"/>
      <c r="BD4423" s="181"/>
      <c r="BE4423" s="181"/>
      <c r="BI4423" s="181"/>
      <c r="BL4423" s="181"/>
      <c r="BM4423" s="181"/>
      <c r="BN4423" s="181"/>
      <c r="BO4423" s="181"/>
      <c r="BS4423" s="181"/>
    </row>
    <row r="4424" spans="41:71">
      <c r="AO4424" s="38">
        <f t="shared" si="484"/>
        <v>0</v>
      </c>
      <c r="AP4424" s="38">
        <f t="shared" si="485"/>
        <v>0</v>
      </c>
      <c r="AR4424" s="181"/>
      <c r="AS4424" s="181"/>
      <c r="AT4424" s="181"/>
      <c r="AU4424" s="181"/>
      <c r="AY4424" s="181"/>
      <c r="BB4424" s="181"/>
      <c r="BC4424" s="181"/>
      <c r="BD4424" s="181"/>
      <c r="BE4424" s="181"/>
      <c r="BI4424" s="181"/>
      <c r="BL4424" s="181"/>
      <c r="BM4424" s="181"/>
      <c r="BN4424" s="181"/>
      <c r="BO4424" s="181"/>
      <c r="BS4424" s="181"/>
    </row>
    <row r="4425" spans="41:71">
      <c r="AO4425" s="38">
        <f t="shared" si="484"/>
        <v>0</v>
      </c>
      <c r="AP4425" s="38">
        <f t="shared" si="485"/>
        <v>0</v>
      </c>
      <c r="AR4425" s="181"/>
      <c r="AS4425" s="181"/>
      <c r="AT4425" s="181"/>
      <c r="AU4425" s="181"/>
      <c r="AY4425" s="181"/>
      <c r="BB4425" s="181"/>
      <c r="BC4425" s="181"/>
      <c r="BD4425" s="181"/>
      <c r="BE4425" s="181"/>
      <c r="BI4425" s="181"/>
      <c r="BL4425" s="181"/>
      <c r="BM4425" s="181"/>
      <c r="BN4425" s="181"/>
      <c r="BO4425" s="181"/>
      <c r="BS4425" s="181"/>
    </row>
    <row r="4426" spans="41:71">
      <c r="AO4426" s="38">
        <f t="shared" si="484"/>
        <v>0</v>
      </c>
      <c r="AP4426" s="38">
        <f t="shared" si="485"/>
        <v>0</v>
      </c>
      <c r="AR4426" s="181"/>
      <c r="AS4426" s="181"/>
      <c r="AT4426" s="181"/>
      <c r="AU4426" s="181"/>
      <c r="AY4426" s="181"/>
      <c r="BB4426" s="181"/>
      <c r="BC4426" s="181"/>
      <c r="BD4426" s="181"/>
      <c r="BE4426" s="181"/>
      <c r="BI4426" s="181"/>
      <c r="BL4426" s="181"/>
      <c r="BM4426" s="181"/>
      <c r="BN4426" s="181"/>
      <c r="BO4426" s="181"/>
      <c r="BS4426" s="181"/>
    </row>
    <row r="4427" spans="41:71">
      <c r="AO4427" s="38">
        <f t="shared" si="484"/>
        <v>0</v>
      </c>
      <c r="AP4427" s="38">
        <f t="shared" si="485"/>
        <v>0</v>
      </c>
      <c r="AR4427" s="181"/>
      <c r="AS4427" s="181"/>
      <c r="AT4427" s="181"/>
      <c r="AU4427" s="181"/>
      <c r="AY4427" s="181"/>
      <c r="BB4427" s="181"/>
      <c r="BC4427" s="181"/>
      <c r="BD4427" s="181"/>
      <c r="BE4427" s="181"/>
      <c r="BI4427" s="181"/>
      <c r="BL4427" s="181"/>
      <c r="BM4427" s="181"/>
      <c r="BN4427" s="181"/>
      <c r="BO4427" s="181"/>
      <c r="BS4427" s="181"/>
    </row>
    <row r="4428" spans="41:71">
      <c r="AO4428" s="38">
        <f t="shared" si="484"/>
        <v>0</v>
      </c>
      <c r="AP4428" s="38">
        <f t="shared" si="485"/>
        <v>0</v>
      </c>
      <c r="AR4428" s="181"/>
      <c r="AS4428" s="181"/>
      <c r="AT4428" s="181"/>
      <c r="AU4428" s="181"/>
      <c r="AY4428" s="181"/>
      <c r="BB4428" s="181"/>
      <c r="BC4428" s="181"/>
      <c r="BD4428" s="181"/>
      <c r="BE4428" s="181"/>
      <c r="BI4428" s="181"/>
      <c r="BL4428" s="181"/>
      <c r="BM4428" s="181"/>
      <c r="BN4428" s="181"/>
      <c r="BO4428" s="181"/>
      <c r="BS4428" s="181"/>
    </row>
    <row r="4429" spans="41:71">
      <c r="AO4429" s="38">
        <f t="shared" si="484"/>
        <v>0</v>
      </c>
      <c r="AP4429" s="38">
        <f t="shared" si="485"/>
        <v>0</v>
      </c>
      <c r="AR4429" s="181"/>
      <c r="AS4429" s="181"/>
      <c r="AT4429" s="181"/>
      <c r="AU4429" s="181"/>
      <c r="AY4429" s="181"/>
      <c r="BB4429" s="181"/>
      <c r="BC4429" s="181"/>
      <c r="BD4429" s="181"/>
      <c r="BE4429" s="181"/>
      <c r="BI4429" s="181"/>
      <c r="BL4429" s="181"/>
      <c r="BM4429" s="181"/>
      <c r="BN4429" s="181"/>
      <c r="BO4429" s="181"/>
      <c r="BS4429" s="181"/>
    </row>
    <row r="4430" spans="41:71">
      <c r="AO4430" s="38">
        <f t="shared" si="484"/>
        <v>0</v>
      </c>
      <c r="AP4430" s="38">
        <f t="shared" si="485"/>
        <v>0</v>
      </c>
      <c r="AR4430" s="181"/>
      <c r="AS4430" s="181"/>
      <c r="AT4430" s="181"/>
      <c r="AU4430" s="181"/>
      <c r="AY4430" s="181"/>
      <c r="BB4430" s="181"/>
      <c r="BC4430" s="181"/>
      <c r="BD4430" s="181"/>
      <c r="BE4430" s="181"/>
      <c r="BI4430" s="181"/>
      <c r="BL4430" s="181"/>
      <c r="BM4430" s="181"/>
      <c r="BN4430" s="181"/>
      <c r="BO4430" s="181"/>
      <c r="BS4430" s="181"/>
    </row>
    <row r="4431" spans="41:71">
      <c r="AO4431" s="38">
        <f t="shared" si="484"/>
        <v>0</v>
      </c>
      <c r="AP4431" s="38">
        <f t="shared" si="485"/>
        <v>0</v>
      </c>
      <c r="AR4431" s="181"/>
      <c r="AS4431" s="181"/>
      <c r="AT4431" s="181"/>
      <c r="AU4431" s="181"/>
      <c r="AY4431" s="181"/>
      <c r="BB4431" s="181"/>
      <c r="BC4431" s="181"/>
      <c r="BD4431" s="181"/>
      <c r="BE4431" s="181"/>
      <c r="BI4431" s="181"/>
      <c r="BL4431" s="181"/>
      <c r="BM4431" s="181"/>
      <c r="BN4431" s="181"/>
      <c r="BO4431" s="181"/>
      <c r="BS4431" s="181"/>
    </row>
    <row r="4432" spans="41:71">
      <c r="AO4432" s="38">
        <f t="shared" si="484"/>
        <v>0</v>
      </c>
      <c r="AP4432" s="38">
        <f t="shared" si="485"/>
        <v>0</v>
      </c>
      <c r="AR4432" s="181"/>
      <c r="AS4432" s="181"/>
      <c r="AT4432" s="181"/>
      <c r="AU4432" s="181"/>
      <c r="AY4432" s="181"/>
      <c r="BB4432" s="181"/>
      <c r="BC4432" s="181"/>
      <c r="BD4432" s="181"/>
      <c r="BE4432" s="181"/>
      <c r="BI4432" s="181"/>
      <c r="BL4432" s="181"/>
      <c r="BM4432" s="181"/>
      <c r="BN4432" s="181"/>
      <c r="BO4432" s="181"/>
      <c r="BS4432" s="181"/>
    </row>
    <row r="4433" spans="41:71">
      <c r="AO4433" s="38">
        <f t="shared" si="484"/>
        <v>0</v>
      </c>
      <c r="AP4433" s="38">
        <f t="shared" si="485"/>
        <v>0</v>
      </c>
      <c r="AR4433" s="181"/>
      <c r="AS4433" s="181"/>
      <c r="AT4433" s="181"/>
      <c r="AU4433" s="181"/>
      <c r="AY4433" s="181"/>
      <c r="BB4433" s="181"/>
      <c r="BC4433" s="181"/>
      <c r="BD4433" s="181"/>
      <c r="BE4433" s="181"/>
      <c r="BI4433" s="181"/>
      <c r="BL4433" s="181"/>
      <c r="BM4433" s="181"/>
      <c r="BN4433" s="181"/>
      <c r="BO4433" s="181"/>
      <c r="BS4433" s="181"/>
    </row>
    <row r="4434" spans="41:71">
      <c r="AO4434" s="38">
        <f t="shared" si="484"/>
        <v>0</v>
      </c>
      <c r="AP4434" s="38">
        <f t="shared" si="485"/>
        <v>0</v>
      </c>
      <c r="AR4434" s="181"/>
      <c r="AS4434" s="181"/>
      <c r="AT4434" s="181"/>
      <c r="AU4434" s="181"/>
      <c r="AY4434" s="181"/>
      <c r="BB4434" s="181"/>
      <c r="BC4434" s="181"/>
      <c r="BD4434" s="181"/>
      <c r="BE4434" s="181"/>
      <c r="BI4434" s="181"/>
      <c r="BL4434" s="181"/>
      <c r="BM4434" s="181"/>
      <c r="BN4434" s="181"/>
      <c r="BO4434" s="181"/>
      <c r="BS4434" s="181"/>
    </row>
    <row r="4435" spans="41:71">
      <c r="AO4435" s="38">
        <f t="shared" si="484"/>
        <v>0</v>
      </c>
      <c r="AP4435" s="38">
        <f t="shared" si="485"/>
        <v>0</v>
      </c>
      <c r="AR4435" s="181"/>
      <c r="AS4435" s="181"/>
      <c r="AT4435" s="181"/>
      <c r="AU4435" s="181"/>
      <c r="AY4435" s="181"/>
      <c r="BB4435" s="181"/>
      <c r="BC4435" s="181"/>
      <c r="BD4435" s="181"/>
      <c r="BE4435" s="181"/>
      <c r="BI4435" s="181"/>
      <c r="BL4435" s="181"/>
      <c r="BM4435" s="181"/>
      <c r="BN4435" s="181"/>
      <c r="BO4435" s="181"/>
      <c r="BS4435" s="181"/>
    </row>
    <row r="4436" spans="41:71">
      <c r="AO4436" s="38">
        <f t="shared" si="484"/>
        <v>0</v>
      </c>
      <c r="AP4436" s="38">
        <f t="shared" si="485"/>
        <v>0</v>
      </c>
      <c r="AR4436" s="181"/>
      <c r="AS4436" s="181"/>
      <c r="AT4436" s="181"/>
      <c r="AU4436" s="181"/>
      <c r="AY4436" s="181"/>
      <c r="BB4436" s="181"/>
      <c r="BC4436" s="181"/>
      <c r="BD4436" s="181"/>
      <c r="BE4436" s="181"/>
      <c r="BI4436" s="181"/>
      <c r="BL4436" s="181"/>
      <c r="BM4436" s="181"/>
      <c r="BN4436" s="181"/>
      <c r="BO4436" s="181"/>
      <c r="BS4436" s="181"/>
    </row>
    <row r="4437" spans="41:71">
      <c r="AO4437" s="38">
        <f t="shared" si="484"/>
        <v>0</v>
      </c>
      <c r="AP4437" s="38">
        <f t="shared" si="485"/>
        <v>0</v>
      </c>
      <c r="AR4437" s="181"/>
      <c r="AS4437" s="181"/>
      <c r="AT4437" s="181"/>
      <c r="AU4437" s="181"/>
      <c r="AY4437" s="181"/>
      <c r="BB4437" s="181"/>
      <c r="BC4437" s="181"/>
      <c r="BD4437" s="181"/>
      <c r="BE4437" s="181"/>
      <c r="BI4437" s="181"/>
      <c r="BL4437" s="181"/>
      <c r="BM4437" s="181"/>
      <c r="BN4437" s="181"/>
      <c r="BO4437" s="181"/>
      <c r="BS4437" s="181"/>
    </row>
    <row r="4438" spans="41:71">
      <c r="AO4438" s="38">
        <f t="shared" si="484"/>
        <v>0</v>
      </c>
      <c r="AP4438" s="38">
        <f t="shared" si="485"/>
        <v>0</v>
      </c>
      <c r="AR4438" s="181"/>
      <c r="AS4438" s="181"/>
      <c r="AT4438" s="181"/>
      <c r="AU4438" s="181"/>
      <c r="AY4438" s="181"/>
      <c r="BB4438" s="181"/>
      <c r="BC4438" s="181"/>
      <c r="BD4438" s="181"/>
      <c r="BE4438" s="181"/>
      <c r="BI4438" s="181"/>
      <c r="BL4438" s="181"/>
      <c r="BM4438" s="181"/>
      <c r="BN4438" s="181"/>
      <c r="BO4438" s="181"/>
      <c r="BS4438" s="181"/>
    </row>
    <row r="4439" spans="41:71">
      <c r="AO4439" s="38">
        <f t="shared" si="484"/>
        <v>0</v>
      </c>
      <c r="AP4439" s="38">
        <f t="shared" si="485"/>
        <v>0</v>
      </c>
      <c r="AR4439" s="181"/>
      <c r="AS4439" s="181"/>
      <c r="AT4439" s="181"/>
      <c r="AU4439" s="181"/>
      <c r="AY4439" s="181"/>
      <c r="BB4439" s="181"/>
      <c r="BC4439" s="181"/>
      <c r="BD4439" s="181"/>
      <c r="BE4439" s="181"/>
      <c r="BI4439" s="181"/>
      <c r="BL4439" s="181"/>
      <c r="BM4439" s="181"/>
      <c r="BN4439" s="181"/>
      <c r="BO4439" s="181"/>
      <c r="BS4439" s="181"/>
    </row>
    <row r="4440" spans="41:71">
      <c r="AO4440" s="38">
        <f t="shared" si="484"/>
        <v>0</v>
      </c>
      <c r="AP4440" s="38">
        <f t="shared" si="485"/>
        <v>0</v>
      </c>
      <c r="AR4440" s="181"/>
      <c r="AS4440" s="181"/>
      <c r="AT4440" s="181"/>
      <c r="AU4440" s="181"/>
      <c r="AY4440" s="181"/>
      <c r="BB4440" s="181"/>
      <c r="BC4440" s="181"/>
      <c r="BD4440" s="181"/>
      <c r="BE4440" s="181"/>
      <c r="BI4440" s="181"/>
      <c r="BL4440" s="181"/>
      <c r="BM4440" s="181"/>
      <c r="BN4440" s="181"/>
      <c r="BO4440" s="181"/>
      <c r="BS4440" s="181"/>
    </row>
    <row r="4441" spans="41:71">
      <c r="AO4441" s="38">
        <f t="shared" si="484"/>
        <v>0</v>
      </c>
      <c r="AP4441" s="38">
        <f t="shared" si="485"/>
        <v>0</v>
      </c>
      <c r="AR4441" s="181"/>
      <c r="AS4441" s="181"/>
      <c r="AT4441" s="181"/>
      <c r="AU4441" s="181"/>
      <c r="AY4441" s="181"/>
      <c r="BB4441" s="181"/>
      <c r="BC4441" s="181"/>
      <c r="BD4441" s="181"/>
      <c r="BE4441" s="181"/>
      <c r="BI4441" s="181"/>
      <c r="BL4441" s="181"/>
      <c r="BM4441" s="181"/>
      <c r="BN4441" s="181"/>
      <c r="BO4441" s="181"/>
      <c r="BS4441" s="181"/>
    </row>
    <row r="4442" spans="41:71">
      <c r="AO4442" s="38">
        <f t="shared" si="484"/>
        <v>0</v>
      </c>
      <c r="AP4442" s="38">
        <f t="shared" si="485"/>
        <v>0</v>
      </c>
      <c r="AR4442" s="181"/>
      <c r="AS4442" s="181"/>
      <c r="AT4442" s="181"/>
      <c r="AU4442" s="181"/>
      <c r="AY4442" s="181"/>
      <c r="BB4442" s="181"/>
      <c r="BC4442" s="181"/>
      <c r="BD4442" s="181"/>
      <c r="BE4442" s="181"/>
      <c r="BI4442" s="181"/>
      <c r="BL4442" s="181"/>
      <c r="BM4442" s="181"/>
      <c r="BN4442" s="181"/>
      <c r="BO4442" s="181"/>
      <c r="BS4442" s="181"/>
    </row>
    <row r="4443" spans="41:71">
      <c r="AO4443" s="38">
        <f t="shared" si="484"/>
        <v>0</v>
      </c>
      <c r="AP4443" s="38">
        <f t="shared" si="485"/>
        <v>0</v>
      </c>
      <c r="AR4443" s="181"/>
      <c r="AS4443" s="181"/>
      <c r="AT4443" s="181"/>
      <c r="AU4443" s="181"/>
      <c r="AY4443" s="181"/>
      <c r="BB4443" s="181"/>
      <c r="BC4443" s="181"/>
      <c r="BD4443" s="181"/>
      <c r="BE4443" s="181"/>
      <c r="BI4443" s="181"/>
      <c r="BL4443" s="181"/>
      <c r="BM4443" s="181"/>
      <c r="BN4443" s="181"/>
      <c r="BO4443" s="181"/>
      <c r="BS4443" s="181"/>
    </row>
    <row r="4444" spans="41:71">
      <c r="AO4444" s="38">
        <f t="shared" si="484"/>
        <v>0</v>
      </c>
      <c r="AP4444" s="38">
        <f t="shared" si="485"/>
        <v>0</v>
      </c>
      <c r="AR4444" s="181"/>
      <c r="AS4444" s="181"/>
      <c r="AT4444" s="181"/>
      <c r="AU4444" s="181"/>
      <c r="AY4444" s="181"/>
      <c r="BB4444" s="181"/>
      <c r="BC4444" s="181"/>
      <c r="BD4444" s="181"/>
      <c r="BE4444" s="181"/>
      <c r="BI4444" s="181"/>
      <c r="BL4444" s="181"/>
      <c r="BM4444" s="181"/>
      <c r="BN4444" s="181"/>
      <c r="BO4444" s="181"/>
      <c r="BS4444" s="181"/>
    </row>
    <row r="4445" spans="41:71">
      <c r="AO4445" s="38">
        <f t="shared" si="484"/>
        <v>0</v>
      </c>
      <c r="AP4445" s="38">
        <f t="shared" si="485"/>
        <v>0</v>
      </c>
      <c r="AR4445" s="181"/>
      <c r="AS4445" s="181"/>
      <c r="AT4445" s="181"/>
      <c r="AU4445" s="181"/>
      <c r="AY4445" s="181"/>
      <c r="BB4445" s="181"/>
      <c r="BC4445" s="181"/>
      <c r="BD4445" s="181"/>
      <c r="BE4445" s="181"/>
      <c r="BI4445" s="181"/>
      <c r="BL4445" s="181"/>
      <c r="BM4445" s="181"/>
      <c r="BN4445" s="181"/>
      <c r="BO4445" s="181"/>
      <c r="BS4445" s="181"/>
    </row>
    <row r="4446" spans="41:71">
      <c r="AO4446" s="38">
        <f t="shared" si="484"/>
        <v>0</v>
      </c>
      <c r="AP4446" s="38">
        <f t="shared" si="485"/>
        <v>0</v>
      </c>
      <c r="AR4446" s="181"/>
      <c r="AS4446" s="181"/>
      <c r="AT4446" s="181"/>
      <c r="AU4446" s="181"/>
      <c r="AY4446" s="181"/>
      <c r="BB4446" s="181"/>
      <c r="BC4446" s="181"/>
      <c r="BD4446" s="181"/>
      <c r="BE4446" s="181"/>
      <c r="BI4446" s="181"/>
      <c r="BL4446" s="181"/>
      <c r="BM4446" s="181"/>
      <c r="BN4446" s="181"/>
      <c r="BO4446" s="181"/>
      <c r="BS4446" s="181"/>
    </row>
    <row r="4447" spans="41:71">
      <c r="AO4447" s="38">
        <f t="shared" si="484"/>
        <v>0</v>
      </c>
      <c r="AP4447" s="38">
        <f t="shared" si="485"/>
        <v>0</v>
      </c>
      <c r="AR4447" s="181"/>
      <c r="AS4447" s="181"/>
      <c r="AT4447" s="181"/>
      <c r="AU4447" s="181"/>
      <c r="AY4447" s="181"/>
      <c r="BB4447" s="181"/>
      <c r="BC4447" s="181"/>
      <c r="BD4447" s="181"/>
      <c r="BE4447" s="181"/>
      <c r="BI4447" s="181"/>
      <c r="BL4447" s="181"/>
      <c r="BM4447" s="181"/>
      <c r="BN4447" s="181"/>
      <c r="BO4447" s="181"/>
      <c r="BS4447" s="181"/>
    </row>
    <row r="4448" spans="41:71">
      <c r="AO4448" s="38">
        <f t="shared" si="484"/>
        <v>0</v>
      </c>
      <c r="AP4448" s="38">
        <f t="shared" si="485"/>
        <v>0</v>
      </c>
      <c r="AR4448" s="181"/>
      <c r="AS4448" s="181"/>
      <c r="AT4448" s="181"/>
      <c r="AU4448" s="181"/>
      <c r="AY4448" s="181"/>
      <c r="BB4448" s="181"/>
      <c r="BC4448" s="181"/>
      <c r="BD4448" s="181"/>
      <c r="BE4448" s="181"/>
      <c r="BI4448" s="181"/>
      <c r="BL4448" s="181"/>
      <c r="BM4448" s="181"/>
      <c r="BN4448" s="181"/>
      <c r="BO4448" s="181"/>
      <c r="BS4448" s="181"/>
    </row>
    <row r="4449" spans="41:71">
      <c r="AO4449" s="38">
        <f t="shared" si="484"/>
        <v>0</v>
      </c>
      <c r="AP4449" s="38">
        <f t="shared" si="485"/>
        <v>0</v>
      </c>
      <c r="AR4449" s="181"/>
      <c r="AS4449" s="181"/>
      <c r="AT4449" s="181"/>
      <c r="AU4449" s="181"/>
      <c r="AY4449" s="181"/>
      <c r="BB4449" s="181"/>
      <c r="BC4449" s="181"/>
      <c r="BD4449" s="181"/>
      <c r="BE4449" s="181"/>
      <c r="BI4449" s="181"/>
      <c r="BL4449" s="181"/>
      <c r="BM4449" s="181"/>
      <c r="BN4449" s="181"/>
      <c r="BO4449" s="181"/>
      <c r="BS4449" s="181"/>
    </row>
    <row r="4450" spans="41:71">
      <c r="AO4450" s="38">
        <f t="shared" si="484"/>
        <v>0</v>
      </c>
      <c r="AP4450" s="38">
        <f t="shared" si="485"/>
        <v>0</v>
      </c>
      <c r="AR4450" s="181"/>
      <c r="AS4450" s="181"/>
      <c r="AT4450" s="181"/>
      <c r="AU4450" s="181"/>
      <c r="AY4450" s="181"/>
      <c r="BB4450" s="181"/>
      <c r="BC4450" s="181"/>
      <c r="BD4450" s="181"/>
      <c r="BE4450" s="181"/>
      <c r="BI4450" s="181"/>
      <c r="BL4450" s="181"/>
      <c r="BM4450" s="181"/>
      <c r="BN4450" s="181"/>
      <c r="BO4450" s="181"/>
      <c r="BS4450" s="181"/>
    </row>
    <row r="4451" spans="41:71">
      <c r="AO4451" s="38">
        <f t="shared" si="484"/>
        <v>0</v>
      </c>
      <c r="AP4451" s="38">
        <f t="shared" si="485"/>
        <v>0</v>
      </c>
      <c r="AR4451" s="181"/>
      <c r="AS4451" s="181"/>
      <c r="AT4451" s="181"/>
      <c r="AU4451" s="181"/>
      <c r="AY4451" s="181"/>
      <c r="BB4451" s="181"/>
      <c r="BC4451" s="181"/>
      <c r="BD4451" s="181"/>
      <c r="BE4451" s="181"/>
      <c r="BI4451" s="181"/>
      <c r="BL4451" s="181"/>
      <c r="BM4451" s="181"/>
      <c r="BN4451" s="181"/>
      <c r="BO4451" s="181"/>
      <c r="BS4451" s="181"/>
    </row>
    <row r="4452" spans="41:71">
      <c r="AO4452" s="38">
        <f t="shared" si="484"/>
        <v>0</v>
      </c>
      <c r="AP4452" s="38">
        <f t="shared" si="485"/>
        <v>0</v>
      </c>
      <c r="AR4452" s="181"/>
      <c r="AS4452" s="181"/>
      <c r="AT4452" s="181"/>
      <c r="AU4452" s="181"/>
      <c r="AY4452" s="181"/>
      <c r="BB4452" s="181"/>
      <c r="BC4452" s="181"/>
      <c r="BD4452" s="181"/>
      <c r="BE4452" s="181"/>
      <c r="BI4452" s="181"/>
      <c r="BL4452" s="181"/>
      <c r="BM4452" s="181"/>
      <c r="BN4452" s="181"/>
      <c r="BO4452" s="181"/>
      <c r="BS4452" s="181"/>
    </row>
    <row r="4453" spans="41:71">
      <c r="AO4453" s="38">
        <f t="shared" si="484"/>
        <v>0</v>
      </c>
      <c r="AP4453" s="38">
        <f t="shared" si="485"/>
        <v>0</v>
      </c>
      <c r="AR4453" s="181"/>
      <c r="AS4453" s="181"/>
      <c r="AT4453" s="181"/>
      <c r="AU4453" s="181"/>
      <c r="AY4453" s="181"/>
      <c r="BB4453" s="181"/>
      <c r="BC4453" s="181"/>
      <c r="BD4453" s="181"/>
      <c r="BE4453" s="181"/>
      <c r="BI4453" s="181"/>
      <c r="BL4453" s="181"/>
      <c r="BM4453" s="181"/>
      <c r="BN4453" s="181"/>
      <c r="BO4453" s="181"/>
      <c r="BS4453" s="181"/>
    </row>
    <row r="4454" spans="41:71">
      <c r="AO4454" s="38">
        <f t="shared" si="484"/>
        <v>0</v>
      </c>
      <c r="AP4454" s="38">
        <f t="shared" si="485"/>
        <v>0</v>
      </c>
      <c r="AR4454" s="181"/>
      <c r="AS4454" s="181"/>
      <c r="AT4454" s="181"/>
      <c r="AU4454" s="181"/>
      <c r="AY4454" s="181"/>
      <c r="BB4454" s="181"/>
      <c r="BC4454" s="181"/>
      <c r="BD4454" s="181"/>
      <c r="BE4454" s="181"/>
      <c r="BI4454" s="181"/>
      <c r="BL4454" s="181"/>
      <c r="BM4454" s="181"/>
      <c r="BN4454" s="181"/>
      <c r="BO4454" s="181"/>
      <c r="BS4454" s="181"/>
    </row>
    <row r="4455" spans="41:71">
      <c r="AO4455" s="38">
        <f t="shared" si="484"/>
        <v>0</v>
      </c>
      <c r="AP4455" s="38">
        <f t="shared" si="485"/>
        <v>0</v>
      </c>
      <c r="AR4455" s="181"/>
      <c r="AS4455" s="181"/>
      <c r="AT4455" s="181"/>
      <c r="AU4455" s="181"/>
      <c r="AY4455" s="181"/>
      <c r="BB4455" s="181"/>
      <c r="BC4455" s="181"/>
      <c r="BD4455" s="181"/>
      <c r="BE4455" s="181"/>
      <c r="BI4455" s="181"/>
      <c r="BL4455" s="181"/>
      <c r="BM4455" s="181"/>
      <c r="BN4455" s="181"/>
      <c r="BO4455" s="181"/>
      <c r="BS4455" s="181"/>
    </row>
    <row r="4456" spans="41:71">
      <c r="AO4456" s="38">
        <f t="shared" si="484"/>
        <v>0</v>
      </c>
      <c r="AP4456" s="38">
        <f t="shared" si="485"/>
        <v>0</v>
      </c>
      <c r="AR4456" s="181"/>
      <c r="AS4456" s="181"/>
      <c r="AT4456" s="181"/>
      <c r="AU4456" s="181"/>
      <c r="AY4456" s="181"/>
      <c r="BB4456" s="181"/>
      <c r="BC4456" s="181"/>
      <c r="BD4456" s="181"/>
      <c r="BE4456" s="181"/>
      <c r="BI4456" s="181"/>
      <c r="BL4456" s="181"/>
      <c r="BM4456" s="181"/>
      <c r="BN4456" s="181"/>
      <c r="BO4456" s="181"/>
      <c r="BS4456" s="181"/>
    </row>
    <row r="4457" spans="41:71">
      <c r="AO4457" s="38">
        <f t="shared" si="484"/>
        <v>0</v>
      </c>
      <c r="AP4457" s="38">
        <f t="shared" si="485"/>
        <v>0</v>
      </c>
      <c r="AR4457" s="181"/>
      <c r="AS4457" s="181"/>
      <c r="AT4457" s="181"/>
      <c r="AU4457" s="181"/>
      <c r="AY4457" s="181"/>
      <c r="BB4457" s="181"/>
      <c r="BC4457" s="181"/>
      <c r="BD4457" s="181"/>
      <c r="BE4457" s="181"/>
      <c r="BI4457" s="181"/>
      <c r="BL4457" s="181"/>
      <c r="BM4457" s="181"/>
      <c r="BN4457" s="181"/>
      <c r="BO4457" s="181"/>
      <c r="BS4457" s="181"/>
    </row>
    <row r="4458" spans="41:71">
      <c r="AO4458" s="38">
        <f t="shared" ref="AO4458:AO4521" si="486">B4459+1-1</f>
        <v>0</v>
      </c>
      <c r="AP4458" s="38">
        <f t="shared" ref="AP4458:AP4521" si="487">A4459</f>
        <v>0</v>
      </c>
      <c r="AR4458" s="181"/>
      <c r="AS4458" s="181"/>
      <c r="AT4458" s="181"/>
      <c r="AU4458" s="181"/>
      <c r="AY4458" s="181"/>
      <c r="BB4458" s="181"/>
      <c r="BC4458" s="181"/>
      <c r="BD4458" s="181"/>
      <c r="BE4458" s="181"/>
      <c r="BI4458" s="181"/>
      <c r="BL4458" s="181"/>
      <c r="BM4458" s="181"/>
      <c r="BN4458" s="181"/>
      <c r="BO4458" s="181"/>
      <c r="BS4458" s="181"/>
    </row>
    <row r="4459" spans="41:71">
      <c r="AO4459" s="38">
        <f t="shared" si="486"/>
        <v>0</v>
      </c>
      <c r="AP4459" s="38">
        <f t="shared" si="487"/>
        <v>0</v>
      </c>
      <c r="AR4459" s="181"/>
      <c r="AS4459" s="181"/>
      <c r="AT4459" s="181"/>
      <c r="AU4459" s="181"/>
      <c r="AY4459" s="181"/>
      <c r="BB4459" s="181"/>
      <c r="BC4459" s="181"/>
      <c r="BD4459" s="181"/>
      <c r="BE4459" s="181"/>
      <c r="BI4459" s="181"/>
      <c r="BL4459" s="181"/>
      <c r="BM4459" s="181"/>
      <c r="BN4459" s="181"/>
      <c r="BO4459" s="181"/>
      <c r="BS4459" s="181"/>
    </row>
    <row r="4460" spans="41:71">
      <c r="AO4460" s="38">
        <f t="shared" si="486"/>
        <v>0</v>
      </c>
      <c r="AP4460" s="38">
        <f t="shared" si="487"/>
        <v>0</v>
      </c>
      <c r="AR4460" s="181"/>
      <c r="AS4460" s="181"/>
      <c r="AT4460" s="181"/>
      <c r="AU4460" s="181"/>
      <c r="AY4460" s="181"/>
      <c r="BB4460" s="181"/>
      <c r="BC4460" s="181"/>
      <c r="BD4460" s="181"/>
      <c r="BE4460" s="181"/>
      <c r="BI4460" s="181"/>
      <c r="BL4460" s="181"/>
      <c r="BM4460" s="181"/>
      <c r="BN4460" s="181"/>
      <c r="BO4460" s="181"/>
      <c r="BS4460" s="181"/>
    </row>
    <row r="4461" spans="41:71">
      <c r="AO4461" s="38">
        <f t="shared" si="486"/>
        <v>0</v>
      </c>
      <c r="AP4461" s="38">
        <f t="shared" si="487"/>
        <v>0</v>
      </c>
      <c r="AR4461" s="181"/>
      <c r="AS4461" s="181"/>
      <c r="AT4461" s="181"/>
      <c r="AU4461" s="181"/>
      <c r="AY4461" s="181"/>
      <c r="BB4461" s="181"/>
      <c r="BC4461" s="181"/>
      <c r="BD4461" s="181"/>
      <c r="BE4461" s="181"/>
      <c r="BI4461" s="181"/>
      <c r="BL4461" s="181"/>
      <c r="BM4461" s="181"/>
      <c r="BN4461" s="181"/>
      <c r="BO4461" s="181"/>
      <c r="BS4461" s="181"/>
    </row>
    <row r="4462" spans="41:71">
      <c r="AO4462" s="38">
        <f t="shared" si="486"/>
        <v>0</v>
      </c>
      <c r="AP4462" s="38">
        <f t="shared" si="487"/>
        <v>0</v>
      </c>
      <c r="AR4462" s="181"/>
      <c r="AS4462" s="181"/>
      <c r="AT4462" s="181"/>
      <c r="AU4462" s="181"/>
      <c r="AY4462" s="181"/>
      <c r="BB4462" s="181"/>
      <c r="BC4462" s="181"/>
      <c r="BD4462" s="181"/>
      <c r="BE4462" s="181"/>
      <c r="BI4462" s="181"/>
      <c r="BL4462" s="181"/>
      <c r="BM4462" s="181"/>
      <c r="BN4462" s="181"/>
      <c r="BO4462" s="181"/>
      <c r="BS4462" s="181"/>
    </row>
    <row r="4463" spans="41:71">
      <c r="AO4463" s="38">
        <f t="shared" si="486"/>
        <v>0</v>
      </c>
      <c r="AP4463" s="38">
        <f t="shared" si="487"/>
        <v>0</v>
      </c>
      <c r="AR4463" s="181"/>
      <c r="AS4463" s="181"/>
      <c r="AT4463" s="181"/>
      <c r="AU4463" s="181"/>
      <c r="AY4463" s="181"/>
      <c r="BB4463" s="181"/>
      <c r="BC4463" s="181"/>
      <c r="BD4463" s="181"/>
      <c r="BE4463" s="181"/>
      <c r="BI4463" s="181"/>
      <c r="BL4463" s="181"/>
      <c r="BM4463" s="181"/>
      <c r="BN4463" s="181"/>
      <c r="BO4463" s="181"/>
      <c r="BS4463" s="181"/>
    </row>
    <row r="4464" spans="41:71">
      <c r="AO4464" s="38">
        <f t="shared" si="486"/>
        <v>0</v>
      </c>
      <c r="AP4464" s="38">
        <f t="shared" si="487"/>
        <v>0</v>
      </c>
      <c r="AR4464" s="181"/>
      <c r="AS4464" s="181"/>
      <c r="AT4464" s="181"/>
      <c r="AU4464" s="181"/>
      <c r="AY4464" s="181"/>
      <c r="BB4464" s="181"/>
      <c r="BC4464" s="181"/>
      <c r="BD4464" s="181"/>
      <c r="BE4464" s="181"/>
      <c r="BI4464" s="181"/>
      <c r="BL4464" s="181"/>
      <c r="BM4464" s="181"/>
      <c r="BN4464" s="181"/>
      <c r="BO4464" s="181"/>
      <c r="BS4464" s="181"/>
    </row>
    <row r="4465" spans="41:71">
      <c r="AO4465" s="38">
        <f t="shared" si="486"/>
        <v>0</v>
      </c>
      <c r="AP4465" s="38">
        <f t="shared" si="487"/>
        <v>0</v>
      </c>
      <c r="AR4465" s="181"/>
      <c r="AS4465" s="181"/>
      <c r="AT4465" s="181"/>
      <c r="AU4465" s="181"/>
      <c r="AY4465" s="181"/>
      <c r="BB4465" s="181"/>
      <c r="BC4465" s="181"/>
      <c r="BD4465" s="181"/>
      <c r="BE4465" s="181"/>
      <c r="BI4465" s="181"/>
      <c r="BL4465" s="181"/>
      <c r="BM4465" s="181"/>
      <c r="BN4465" s="181"/>
      <c r="BO4465" s="181"/>
      <c r="BS4465" s="181"/>
    </row>
    <row r="4466" spans="41:71">
      <c r="AO4466" s="38">
        <f t="shared" si="486"/>
        <v>0</v>
      </c>
      <c r="AP4466" s="38">
        <f t="shared" si="487"/>
        <v>0</v>
      </c>
      <c r="AR4466" s="181"/>
      <c r="AS4466" s="181"/>
      <c r="AT4466" s="181"/>
      <c r="AU4466" s="181"/>
      <c r="AY4466" s="181"/>
      <c r="BB4466" s="181"/>
      <c r="BC4466" s="181"/>
      <c r="BD4466" s="181"/>
      <c r="BE4466" s="181"/>
      <c r="BI4466" s="181"/>
      <c r="BL4466" s="181"/>
      <c r="BM4466" s="181"/>
      <c r="BN4466" s="181"/>
      <c r="BO4466" s="181"/>
      <c r="BS4466" s="181"/>
    </row>
    <row r="4467" spans="41:71">
      <c r="AO4467" s="38">
        <f t="shared" si="486"/>
        <v>0</v>
      </c>
      <c r="AP4467" s="38">
        <f t="shared" si="487"/>
        <v>0</v>
      </c>
      <c r="AR4467" s="181"/>
      <c r="AS4467" s="181"/>
      <c r="AT4467" s="181"/>
      <c r="AU4467" s="181"/>
      <c r="AY4467" s="181"/>
      <c r="BB4467" s="181"/>
      <c r="BC4467" s="181"/>
      <c r="BD4467" s="181"/>
      <c r="BE4467" s="181"/>
      <c r="BI4467" s="181"/>
      <c r="BL4467" s="181"/>
      <c r="BM4467" s="181"/>
      <c r="BN4467" s="181"/>
      <c r="BO4467" s="181"/>
      <c r="BS4467" s="181"/>
    </row>
    <row r="4468" spans="41:71">
      <c r="AO4468" s="38">
        <f t="shared" si="486"/>
        <v>0</v>
      </c>
      <c r="AP4468" s="38">
        <f t="shared" si="487"/>
        <v>0</v>
      </c>
      <c r="AR4468" s="181"/>
      <c r="AS4468" s="181"/>
      <c r="AT4468" s="181"/>
      <c r="AU4468" s="181"/>
      <c r="AY4468" s="181"/>
      <c r="BB4468" s="181"/>
      <c r="BC4468" s="181"/>
      <c r="BD4468" s="181"/>
      <c r="BE4468" s="181"/>
      <c r="BI4468" s="181"/>
      <c r="BL4468" s="181"/>
      <c r="BM4468" s="181"/>
      <c r="BN4468" s="181"/>
      <c r="BO4468" s="181"/>
      <c r="BS4468" s="181"/>
    </row>
    <row r="4469" spans="41:71">
      <c r="AO4469" s="38">
        <f t="shared" si="486"/>
        <v>0</v>
      </c>
      <c r="AP4469" s="38">
        <f t="shared" si="487"/>
        <v>0</v>
      </c>
      <c r="AR4469" s="181"/>
      <c r="AS4469" s="181"/>
      <c r="AT4469" s="181"/>
      <c r="AU4469" s="181"/>
      <c r="AY4469" s="181"/>
      <c r="BB4469" s="181"/>
      <c r="BC4469" s="181"/>
      <c r="BD4469" s="181"/>
      <c r="BE4469" s="181"/>
      <c r="BI4469" s="181"/>
      <c r="BL4469" s="181"/>
      <c r="BM4469" s="181"/>
      <c r="BN4469" s="181"/>
      <c r="BO4469" s="181"/>
      <c r="BS4469" s="181"/>
    </row>
    <row r="4470" spans="41:71">
      <c r="AO4470" s="38">
        <f t="shared" si="486"/>
        <v>0</v>
      </c>
      <c r="AP4470" s="38">
        <f t="shared" si="487"/>
        <v>0</v>
      </c>
      <c r="AR4470" s="181"/>
      <c r="AS4470" s="181"/>
      <c r="AT4470" s="181"/>
      <c r="AU4470" s="181"/>
      <c r="AY4470" s="181"/>
      <c r="BB4470" s="181"/>
      <c r="BC4470" s="181"/>
      <c r="BD4470" s="181"/>
      <c r="BE4470" s="181"/>
      <c r="BI4470" s="181"/>
      <c r="BL4470" s="181"/>
      <c r="BM4470" s="181"/>
      <c r="BN4470" s="181"/>
      <c r="BO4470" s="181"/>
      <c r="BS4470" s="181"/>
    </row>
    <row r="4471" spans="41:71">
      <c r="AO4471" s="38">
        <f t="shared" si="486"/>
        <v>0</v>
      </c>
      <c r="AP4471" s="38">
        <f t="shared" si="487"/>
        <v>0</v>
      </c>
      <c r="AR4471" s="181"/>
      <c r="AS4471" s="181"/>
      <c r="AT4471" s="181"/>
      <c r="AU4471" s="181"/>
      <c r="AY4471" s="181"/>
      <c r="BB4471" s="181"/>
      <c r="BC4471" s="181"/>
      <c r="BD4471" s="181"/>
      <c r="BE4471" s="181"/>
      <c r="BI4471" s="181"/>
      <c r="BL4471" s="181"/>
      <c r="BM4471" s="181"/>
      <c r="BN4471" s="181"/>
      <c r="BO4471" s="181"/>
      <c r="BS4471" s="181"/>
    </row>
    <row r="4472" spans="41:71">
      <c r="AO4472" s="38">
        <f t="shared" si="486"/>
        <v>0</v>
      </c>
      <c r="AP4472" s="38">
        <f t="shared" si="487"/>
        <v>0</v>
      </c>
      <c r="AR4472" s="181"/>
      <c r="AS4472" s="181"/>
      <c r="AT4472" s="181"/>
      <c r="AU4472" s="181"/>
      <c r="AY4472" s="181"/>
      <c r="BB4472" s="181"/>
      <c r="BC4472" s="181"/>
      <c r="BD4472" s="181"/>
      <c r="BE4472" s="181"/>
      <c r="BI4472" s="181"/>
      <c r="BL4472" s="181"/>
      <c r="BM4472" s="181"/>
      <c r="BN4472" s="181"/>
      <c r="BO4472" s="181"/>
      <c r="BS4472" s="181"/>
    </row>
    <row r="4473" spans="41:71">
      <c r="AO4473" s="38">
        <f t="shared" si="486"/>
        <v>0</v>
      </c>
      <c r="AP4473" s="38">
        <f t="shared" si="487"/>
        <v>0</v>
      </c>
      <c r="AR4473" s="181"/>
      <c r="AS4473" s="181"/>
      <c r="AT4473" s="181"/>
      <c r="AU4473" s="181"/>
      <c r="AY4473" s="181"/>
      <c r="BB4473" s="181"/>
      <c r="BC4473" s="181"/>
      <c r="BD4473" s="181"/>
      <c r="BE4473" s="181"/>
      <c r="BI4473" s="181"/>
      <c r="BL4473" s="181"/>
      <c r="BM4473" s="181"/>
      <c r="BN4473" s="181"/>
      <c r="BO4473" s="181"/>
      <c r="BS4473" s="181"/>
    </row>
    <row r="4474" spans="41:71">
      <c r="AO4474" s="38">
        <f t="shared" si="486"/>
        <v>0</v>
      </c>
      <c r="AP4474" s="38">
        <f t="shared" si="487"/>
        <v>0</v>
      </c>
      <c r="AR4474" s="181"/>
      <c r="AS4474" s="181"/>
      <c r="AT4474" s="181"/>
      <c r="AU4474" s="181"/>
      <c r="AY4474" s="181"/>
      <c r="BB4474" s="181"/>
      <c r="BC4474" s="181"/>
      <c r="BD4474" s="181"/>
      <c r="BE4474" s="181"/>
      <c r="BI4474" s="181"/>
      <c r="BL4474" s="181"/>
      <c r="BM4474" s="181"/>
      <c r="BN4474" s="181"/>
      <c r="BO4474" s="181"/>
      <c r="BS4474" s="181"/>
    </row>
    <row r="4475" spans="41:71">
      <c r="AO4475" s="38">
        <f t="shared" si="486"/>
        <v>0</v>
      </c>
      <c r="AP4475" s="38">
        <f t="shared" si="487"/>
        <v>0</v>
      </c>
      <c r="AR4475" s="181"/>
      <c r="AS4475" s="181"/>
      <c r="AT4475" s="181"/>
      <c r="AU4475" s="181"/>
      <c r="AY4475" s="181"/>
      <c r="BB4475" s="181"/>
      <c r="BC4475" s="181"/>
      <c r="BD4475" s="181"/>
      <c r="BE4475" s="181"/>
      <c r="BI4475" s="181"/>
      <c r="BL4475" s="181"/>
      <c r="BM4475" s="181"/>
      <c r="BN4475" s="181"/>
      <c r="BO4475" s="181"/>
      <c r="BS4475" s="181"/>
    </row>
    <row r="4476" spans="41:71">
      <c r="AO4476" s="38">
        <f t="shared" si="486"/>
        <v>0</v>
      </c>
      <c r="AP4476" s="38">
        <f t="shared" si="487"/>
        <v>0</v>
      </c>
      <c r="AR4476" s="181"/>
      <c r="AS4476" s="181"/>
      <c r="AT4476" s="181"/>
      <c r="AU4476" s="181"/>
      <c r="AY4476" s="181"/>
      <c r="BB4476" s="181"/>
      <c r="BC4476" s="181"/>
      <c r="BD4476" s="181"/>
      <c r="BE4476" s="181"/>
      <c r="BI4476" s="181"/>
      <c r="BL4476" s="181"/>
      <c r="BM4476" s="181"/>
      <c r="BN4476" s="181"/>
      <c r="BO4476" s="181"/>
      <c r="BS4476" s="181"/>
    </row>
    <row r="4477" spans="41:71">
      <c r="AO4477" s="38">
        <f t="shared" si="486"/>
        <v>0</v>
      </c>
      <c r="AP4477" s="38">
        <f t="shared" si="487"/>
        <v>0</v>
      </c>
      <c r="AR4477" s="181"/>
      <c r="AS4477" s="181"/>
      <c r="AT4477" s="181"/>
      <c r="AU4477" s="181"/>
      <c r="AY4477" s="181"/>
      <c r="BB4477" s="181"/>
      <c r="BC4477" s="181"/>
      <c r="BD4477" s="181"/>
      <c r="BE4477" s="181"/>
      <c r="BI4477" s="181"/>
      <c r="BL4477" s="181"/>
      <c r="BM4477" s="181"/>
      <c r="BN4477" s="181"/>
      <c r="BO4477" s="181"/>
      <c r="BS4477" s="181"/>
    </row>
    <row r="4478" spans="41:71">
      <c r="AO4478" s="38">
        <f t="shared" si="486"/>
        <v>0</v>
      </c>
      <c r="AP4478" s="38">
        <f t="shared" si="487"/>
        <v>0</v>
      </c>
      <c r="AR4478" s="181"/>
      <c r="AS4478" s="181"/>
      <c r="AT4478" s="181"/>
      <c r="AU4478" s="181"/>
      <c r="AY4478" s="181"/>
      <c r="BB4478" s="181"/>
      <c r="BC4478" s="181"/>
      <c r="BD4478" s="181"/>
      <c r="BE4478" s="181"/>
      <c r="BI4478" s="181"/>
      <c r="BL4478" s="181"/>
      <c r="BM4478" s="181"/>
      <c r="BN4478" s="181"/>
      <c r="BO4478" s="181"/>
      <c r="BS4478" s="181"/>
    </row>
    <row r="4479" spans="41:71">
      <c r="AO4479" s="38">
        <f t="shared" si="486"/>
        <v>0</v>
      </c>
      <c r="AP4479" s="38">
        <f t="shared" si="487"/>
        <v>0</v>
      </c>
      <c r="AR4479" s="181"/>
      <c r="AS4479" s="181"/>
      <c r="AT4479" s="181"/>
      <c r="AU4479" s="181"/>
      <c r="AY4479" s="181"/>
      <c r="BB4479" s="181"/>
      <c r="BC4479" s="181"/>
      <c r="BD4479" s="181"/>
      <c r="BE4479" s="181"/>
      <c r="BI4479" s="181"/>
      <c r="BL4479" s="181"/>
      <c r="BM4479" s="181"/>
      <c r="BN4479" s="181"/>
      <c r="BO4479" s="181"/>
      <c r="BS4479" s="181"/>
    </row>
    <row r="4480" spans="41:71">
      <c r="AO4480" s="38">
        <f t="shared" si="486"/>
        <v>0</v>
      </c>
      <c r="AP4480" s="38">
        <f t="shared" si="487"/>
        <v>0</v>
      </c>
      <c r="AR4480" s="181"/>
      <c r="AS4480" s="181"/>
      <c r="AT4480" s="181"/>
      <c r="AU4480" s="181"/>
      <c r="AY4480" s="181"/>
      <c r="BB4480" s="181"/>
      <c r="BC4480" s="181"/>
      <c r="BD4480" s="181"/>
      <c r="BE4480" s="181"/>
      <c r="BI4480" s="181"/>
      <c r="BL4480" s="181"/>
      <c r="BM4480" s="181"/>
      <c r="BN4480" s="181"/>
      <c r="BO4480" s="181"/>
      <c r="BS4480" s="181"/>
    </row>
    <row r="4481" spans="41:71">
      <c r="AO4481" s="38">
        <f t="shared" si="486"/>
        <v>0</v>
      </c>
      <c r="AP4481" s="38">
        <f t="shared" si="487"/>
        <v>0</v>
      </c>
      <c r="AR4481" s="181"/>
      <c r="AS4481" s="181"/>
      <c r="AT4481" s="181"/>
      <c r="AU4481" s="181"/>
      <c r="AY4481" s="181"/>
      <c r="BB4481" s="181"/>
      <c r="BC4481" s="181"/>
      <c r="BD4481" s="181"/>
      <c r="BE4481" s="181"/>
      <c r="BI4481" s="181"/>
      <c r="BL4481" s="181"/>
      <c r="BM4481" s="181"/>
      <c r="BN4481" s="181"/>
      <c r="BO4481" s="181"/>
      <c r="BS4481" s="181"/>
    </row>
    <row r="4482" spans="41:71">
      <c r="AO4482" s="38">
        <f t="shared" si="486"/>
        <v>0</v>
      </c>
      <c r="AP4482" s="38">
        <f t="shared" si="487"/>
        <v>0</v>
      </c>
      <c r="AR4482" s="181"/>
      <c r="AS4482" s="181"/>
      <c r="AT4482" s="181"/>
      <c r="AU4482" s="181"/>
      <c r="AY4482" s="181"/>
      <c r="BB4482" s="181"/>
      <c r="BC4482" s="181"/>
      <c r="BD4482" s="181"/>
      <c r="BE4482" s="181"/>
      <c r="BI4482" s="181"/>
      <c r="BL4482" s="181"/>
      <c r="BM4482" s="181"/>
      <c r="BN4482" s="181"/>
      <c r="BO4482" s="181"/>
      <c r="BS4482" s="181"/>
    </row>
    <row r="4483" spans="41:71">
      <c r="AO4483" s="38">
        <f t="shared" si="486"/>
        <v>0</v>
      </c>
      <c r="AP4483" s="38">
        <f t="shared" si="487"/>
        <v>0</v>
      </c>
      <c r="AR4483" s="181"/>
      <c r="AS4483" s="181"/>
      <c r="AT4483" s="181"/>
      <c r="AU4483" s="181"/>
      <c r="AY4483" s="181"/>
      <c r="BB4483" s="181"/>
      <c r="BC4483" s="181"/>
      <c r="BD4483" s="181"/>
      <c r="BE4483" s="181"/>
      <c r="BI4483" s="181"/>
      <c r="BL4483" s="181"/>
      <c r="BM4483" s="181"/>
      <c r="BN4483" s="181"/>
      <c r="BO4483" s="181"/>
      <c r="BS4483" s="181"/>
    </row>
    <row r="4484" spans="41:71">
      <c r="AO4484" s="38">
        <f t="shared" si="486"/>
        <v>0</v>
      </c>
      <c r="AP4484" s="38">
        <f t="shared" si="487"/>
        <v>0</v>
      </c>
      <c r="AR4484" s="181"/>
      <c r="AS4484" s="181"/>
      <c r="AT4484" s="181"/>
      <c r="AU4484" s="181"/>
      <c r="AY4484" s="181"/>
      <c r="BB4484" s="181"/>
      <c r="BC4484" s="181"/>
      <c r="BD4484" s="181"/>
      <c r="BE4484" s="181"/>
      <c r="BI4484" s="181"/>
      <c r="BL4484" s="181"/>
      <c r="BM4484" s="181"/>
      <c r="BN4484" s="181"/>
      <c r="BO4484" s="181"/>
      <c r="BS4484" s="181"/>
    </row>
    <row r="4485" spans="41:71">
      <c r="AO4485" s="38">
        <f t="shared" si="486"/>
        <v>0</v>
      </c>
      <c r="AP4485" s="38">
        <f t="shared" si="487"/>
        <v>0</v>
      </c>
      <c r="AR4485" s="181"/>
      <c r="AS4485" s="181"/>
      <c r="AT4485" s="181"/>
      <c r="AU4485" s="181"/>
      <c r="AY4485" s="181"/>
      <c r="BB4485" s="181"/>
      <c r="BC4485" s="181"/>
      <c r="BD4485" s="181"/>
      <c r="BE4485" s="181"/>
      <c r="BI4485" s="181"/>
      <c r="BL4485" s="181"/>
      <c r="BM4485" s="181"/>
      <c r="BN4485" s="181"/>
      <c r="BO4485" s="181"/>
      <c r="BS4485" s="181"/>
    </row>
    <row r="4486" spans="41:71">
      <c r="AO4486" s="38">
        <f t="shared" si="486"/>
        <v>0</v>
      </c>
      <c r="AP4486" s="38">
        <f t="shared" si="487"/>
        <v>0</v>
      </c>
      <c r="AR4486" s="181"/>
      <c r="AS4486" s="181"/>
      <c r="AT4486" s="181"/>
      <c r="AU4486" s="181"/>
      <c r="AY4486" s="181"/>
      <c r="BB4486" s="181"/>
      <c r="BC4486" s="181"/>
      <c r="BD4486" s="181"/>
      <c r="BE4486" s="181"/>
      <c r="BI4486" s="181"/>
      <c r="BL4486" s="181"/>
      <c r="BM4486" s="181"/>
      <c r="BN4486" s="181"/>
      <c r="BO4486" s="181"/>
      <c r="BS4486" s="181"/>
    </row>
    <row r="4487" spans="41:71">
      <c r="AO4487" s="38">
        <f t="shared" si="486"/>
        <v>0</v>
      </c>
      <c r="AP4487" s="38">
        <f t="shared" si="487"/>
        <v>0</v>
      </c>
      <c r="AR4487" s="181"/>
      <c r="AS4487" s="181"/>
      <c r="AT4487" s="181"/>
      <c r="AU4487" s="181"/>
      <c r="AY4487" s="181"/>
      <c r="BB4487" s="181"/>
      <c r="BC4487" s="181"/>
      <c r="BD4487" s="181"/>
      <c r="BE4487" s="181"/>
      <c r="BI4487" s="181"/>
      <c r="BL4487" s="181"/>
      <c r="BM4487" s="181"/>
      <c r="BN4487" s="181"/>
      <c r="BO4487" s="181"/>
      <c r="BS4487" s="181"/>
    </row>
    <row r="4488" spans="41:71">
      <c r="AO4488" s="38">
        <f t="shared" si="486"/>
        <v>0</v>
      </c>
      <c r="AP4488" s="38">
        <f t="shared" si="487"/>
        <v>0</v>
      </c>
      <c r="AR4488" s="181"/>
      <c r="AS4488" s="181"/>
      <c r="AT4488" s="181"/>
      <c r="AU4488" s="181"/>
      <c r="AY4488" s="181"/>
      <c r="BB4488" s="181"/>
      <c r="BC4488" s="181"/>
      <c r="BD4488" s="181"/>
      <c r="BE4488" s="181"/>
      <c r="BI4488" s="181"/>
      <c r="BL4488" s="181"/>
      <c r="BM4488" s="181"/>
      <c r="BN4488" s="181"/>
      <c r="BO4488" s="181"/>
      <c r="BS4488" s="181"/>
    </row>
    <row r="4489" spans="41:71">
      <c r="AO4489" s="38">
        <f t="shared" si="486"/>
        <v>0</v>
      </c>
      <c r="AP4489" s="38">
        <f t="shared" si="487"/>
        <v>0</v>
      </c>
      <c r="AR4489" s="181"/>
      <c r="AS4489" s="181"/>
      <c r="AT4489" s="181"/>
      <c r="AU4489" s="181"/>
      <c r="AY4489" s="181"/>
      <c r="BB4489" s="181"/>
      <c r="BC4489" s="181"/>
      <c r="BD4489" s="181"/>
      <c r="BE4489" s="181"/>
      <c r="BI4489" s="181"/>
      <c r="BL4489" s="181"/>
      <c r="BM4489" s="181"/>
      <c r="BN4489" s="181"/>
      <c r="BO4489" s="181"/>
      <c r="BS4489" s="181"/>
    </row>
    <row r="4490" spans="41:71">
      <c r="AO4490" s="38">
        <f t="shared" si="486"/>
        <v>0</v>
      </c>
      <c r="AP4490" s="38">
        <f t="shared" si="487"/>
        <v>0</v>
      </c>
      <c r="AR4490" s="181"/>
      <c r="AS4490" s="181"/>
      <c r="AT4490" s="181"/>
      <c r="AU4490" s="181"/>
      <c r="AY4490" s="181"/>
      <c r="BB4490" s="181"/>
      <c r="BC4490" s="181"/>
      <c r="BD4490" s="181"/>
      <c r="BE4490" s="181"/>
      <c r="BI4490" s="181"/>
      <c r="BL4490" s="181"/>
      <c r="BM4490" s="181"/>
      <c r="BN4490" s="181"/>
      <c r="BO4490" s="181"/>
      <c r="BS4490" s="181"/>
    </row>
    <row r="4491" spans="41:71">
      <c r="AO4491" s="38">
        <f t="shared" si="486"/>
        <v>0</v>
      </c>
      <c r="AP4491" s="38">
        <f t="shared" si="487"/>
        <v>0</v>
      </c>
      <c r="AR4491" s="181"/>
      <c r="AS4491" s="181"/>
      <c r="AT4491" s="181"/>
      <c r="AU4491" s="181"/>
      <c r="AY4491" s="181"/>
      <c r="BB4491" s="181"/>
      <c r="BC4491" s="181"/>
      <c r="BD4491" s="181"/>
      <c r="BE4491" s="181"/>
      <c r="BI4491" s="181"/>
      <c r="BL4491" s="181"/>
      <c r="BM4491" s="181"/>
      <c r="BN4491" s="181"/>
      <c r="BO4491" s="181"/>
      <c r="BS4491" s="181"/>
    </row>
    <row r="4492" spans="41:71">
      <c r="AO4492" s="38">
        <f t="shared" si="486"/>
        <v>0</v>
      </c>
      <c r="AP4492" s="38">
        <f t="shared" si="487"/>
        <v>0</v>
      </c>
      <c r="AR4492" s="181"/>
      <c r="AS4492" s="181"/>
      <c r="AT4492" s="181"/>
      <c r="AU4492" s="181"/>
      <c r="AY4492" s="181"/>
      <c r="BB4492" s="181"/>
      <c r="BC4492" s="181"/>
      <c r="BD4492" s="181"/>
      <c r="BE4492" s="181"/>
      <c r="BI4492" s="181"/>
      <c r="BL4492" s="181"/>
      <c r="BM4492" s="181"/>
      <c r="BN4492" s="181"/>
      <c r="BO4492" s="181"/>
      <c r="BS4492" s="181"/>
    </row>
    <row r="4493" spans="41:71">
      <c r="AO4493" s="38">
        <f t="shared" si="486"/>
        <v>0</v>
      </c>
      <c r="AP4493" s="38">
        <f t="shared" si="487"/>
        <v>0</v>
      </c>
      <c r="AR4493" s="181"/>
      <c r="AS4493" s="181"/>
      <c r="AT4493" s="181"/>
      <c r="AU4493" s="181"/>
      <c r="AY4493" s="181"/>
      <c r="BB4493" s="181"/>
      <c r="BC4493" s="181"/>
      <c r="BD4493" s="181"/>
      <c r="BE4493" s="181"/>
      <c r="BI4493" s="181"/>
      <c r="BL4493" s="181"/>
      <c r="BM4493" s="181"/>
      <c r="BN4493" s="181"/>
      <c r="BO4493" s="181"/>
      <c r="BS4493" s="181"/>
    </row>
    <row r="4494" spans="41:71">
      <c r="AO4494" s="38">
        <f t="shared" si="486"/>
        <v>0</v>
      </c>
      <c r="AP4494" s="38">
        <f t="shared" si="487"/>
        <v>0</v>
      </c>
      <c r="AR4494" s="181"/>
      <c r="AS4494" s="181"/>
      <c r="AT4494" s="181"/>
      <c r="AU4494" s="181"/>
      <c r="AY4494" s="181"/>
      <c r="BB4494" s="181"/>
      <c r="BC4494" s="181"/>
      <c r="BD4494" s="181"/>
      <c r="BE4494" s="181"/>
      <c r="BI4494" s="181"/>
      <c r="BL4494" s="181"/>
      <c r="BM4494" s="181"/>
      <c r="BN4494" s="181"/>
      <c r="BO4494" s="181"/>
      <c r="BS4494" s="181"/>
    </row>
    <row r="4495" spans="41:71">
      <c r="AO4495" s="38">
        <f t="shared" si="486"/>
        <v>0</v>
      </c>
      <c r="AP4495" s="38">
        <f t="shared" si="487"/>
        <v>0</v>
      </c>
      <c r="AR4495" s="181"/>
      <c r="AS4495" s="181"/>
      <c r="AT4495" s="181"/>
      <c r="AU4495" s="181"/>
      <c r="AY4495" s="181"/>
      <c r="BB4495" s="181"/>
      <c r="BC4495" s="181"/>
      <c r="BD4495" s="181"/>
      <c r="BE4495" s="181"/>
      <c r="BI4495" s="181"/>
      <c r="BL4495" s="181"/>
      <c r="BM4495" s="181"/>
      <c r="BN4495" s="181"/>
      <c r="BO4495" s="181"/>
      <c r="BS4495" s="181"/>
    </row>
    <row r="4496" spans="41:71">
      <c r="AO4496" s="38">
        <f t="shared" si="486"/>
        <v>0</v>
      </c>
      <c r="AP4496" s="38">
        <f t="shared" si="487"/>
        <v>0</v>
      </c>
      <c r="AR4496" s="181"/>
      <c r="AS4496" s="181"/>
      <c r="AT4496" s="181"/>
      <c r="AU4496" s="181"/>
      <c r="AY4496" s="181"/>
      <c r="BB4496" s="181"/>
      <c r="BC4496" s="181"/>
      <c r="BD4496" s="181"/>
      <c r="BE4496" s="181"/>
      <c r="BI4496" s="181"/>
      <c r="BL4496" s="181"/>
      <c r="BM4496" s="181"/>
      <c r="BN4496" s="181"/>
      <c r="BO4496" s="181"/>
      <c r="BS4496" s="181"/>
    </row>
    <row r="4497" spans="41:71">
      <c r="AO4497" s="38">
        <f t="shared" si="486"/>
        <v>0</v>
      </c>
      <c r="AP4497" s="38">
        <f t="shared" si="487"/>
        <v>0</v>
      </c>
      <c r="AR4497" s="181"/>
      <c r="AS4497" s="181"/>
      <c r="AT4497" s="181"/>
      <c r="AU4497" s="181"/>
      <c r="AY4497" s="181"/>
      <c r="BB4497" s="181"/>
      <c r="BC4497" s="181"/>
      <c r="BD4497" s="181"/>
      <c r="BE4497" s="181"/>
      <c r="BI4497" s="181"/>
      <c r="BL4497" s="181"/>
      <c r="BM4497" s="181"/>
      <c r="BN4497" s="181"/>
      <c r="BO4497" s="181"/>
      <c r="BS4497" s="181"/>
    </row>
    <row r="4498" spans="41:71">
      <c r="AO4498" s="38">
        <f t="shared" si="486"/>
        <v>0</v>
      </c>
      <c r="AP4498" s="38">
        <f t="shared" si="487"/>
        <v>0</v>
      </c>
      <c r="AR4498" s="181"/>
      <c r="AS4498" s="181"/>
      <c r="AT4498" s="181"/>
      <c r="AU4498" s="181"/>
      <c r="AY4498" s="181"/>
      <c r="BB4498" s="181"/>
      <c r="BC4498" s="181"/>
      <c r="BD4498" s="181"/>
      <c r="BE4498" s="181"/>
      <c r="BI4498" s="181"/>
      <c r="BL4498" s="181"/>
      <c r="BM4498" s="181"/>
      <c r="BN4498" s="181"/>
      <c r="BO4498" s="181"/>
      <c r="BS4498" s="181"/>
    </row>
    <row r="4499" spans="41:71">
      <c r="AO4499" s="38">
        <f t="shared" si="486"/>
        <v>0</v>
      </c>
      <c r="AP4499" s="38">
        <f t="shared" si="487"/>
        <v>0</v>
      </c>
      <c r="AR4499" s="181"/>
      <c r="AS4499" s="181"/>
      <c r="AT4499" s="181"/>
      <c r="AU4499" s="181"/>
      <c r="AY4499" s="181"/>
      <c r="BB4499" s="181"/>
      <c r="BC4499" s="181"/>
      <c r="BD4499" s="181"/>
      <c r="BE4499" s="181"/>
      <c r="BI4499" s="181"/>
      <c r="BL4499" s="181"/>
      <c r="BM4499" s="181"/>
      <c r="BN4499" s="181"/>
      <c r="BO4499" s="181"/>
      <c r="BS4499" s="181"/>
    </row>
    <row r="4500" spans="41:71">
      <c r="AO4500" s="38">
        <f t="shared" si="486"/>
        <v>0</v>
      </c>
      <c r="AP4500" s="38">
        <f t="shared" si="487"/>
        <v>0</v>
      </c>
      <c r="AR4500" s="181"/>
      <c r="AS4500" s="181"/>
      <c r="AT4500" s="181"/>
      <c r="AU4500" s="181"/>
      <c r="AY4500" s="181"/>
      <c r="BB4500" s="181"/>
      <c r="BC4500" s="181"/>
      <c r="BD4500" s="181"/>
      <c r="BE4500" s="181"/>
      <c r="BI4500" s="181"/>
      <c r="BL4500" s="181"/>
      <c r="BM4500" s="181"/>
      <c r="BN4500" s="181"/>
      <c r="BO4500" s="181"/>
      <c r="BS4500" s="181"/>
    </row>
    <row r="4501" spans="41:71">
      <c r="AO4501" s="38">
        <f t="shared" si="486"/>
        <v>0</v>
      </c>
      <c r="AP4501" s="38">
        <f t="shared" si="487"/>
        <v>0</v>
      </c>
      <c r="AR4501" s="181"/>
      <c r="AS4501" s="181"/>
      <c r="AT4501" s="181"/>
      <c r="AU4501" s="181"/>
      <c r="AY4501" s="181"/>
      <c r="BB4501" s="181"/>
      <c r="BC4501" s="181"/>
      <c r="BD4501" s="181"/>
      <c r="BE4501" s="181"/>
      <c r="BI4501" s="181"/>
      <c r="BL4501" s="181"/>
      <c r="BM4501" s="181"/>
      <c r="BN4501" s="181"/>
      <c r="BO4501" s="181"/>
      <c r="BS4501" s="181"/>
    </row>
    <row r="4502" spans="41:71">
      <c r="AO4502" s="38">
        <f t="shared" si="486"/>
        <v>0</v>
      </c>
      <c r="AP4502" s="38">
        <f t="shared" si="487"/>
        <v>0</v>
      </c>
      <c r="AR4502" s="181"/>
      <c r="AS4502" s="181"/>
      <c r="AT4502" s="181"/>
      <c r="AU4502" s="181"/>
      <c r="AY4502" s="181"/>
      <c r="BB4502" s="181"/>
      <c r="BC4502" s="181"/>
      <c r="BD4502" s="181"/>
      <c r="BE4502" s="181"/>
      <c r="BI4502" s="181"/>
      <c r="BL4502" s="181"/>
      <c r="BM4502" s="181"/>
      <c r="BN4502" s="181"/>
      <c r="BO4502" s="181"/>
      <c r="BS4502" s="181"/>
    </row>
    <row r="4503" spans="41:71">
      <c r="AO4503" s="38">
        <f t="shared" si="486"/>
        <v>0</v>
      </c>
      <c r="AP4503" s="38">
        <f t="shared" si="487"/>
        <v>0</v>
      </c>
      <c r="AR4503" s="181"/>
      <c r="AS4503" s="181"/>
      <c r="AT4503" s="181"/>
      <c r="AU4503" s="181"/>
      <c r="AY4503" s="181"/>
      <c r="BB4503" s="181"/>
      <c r="BC4503" s="181"/>
      <c r="BD4503" s="181"/>
      <c r="BE4503" s="181"/>
      <c r="BI4503" s="181"/>
      <c r="BL4503" s="181"/>
      <c r="BM4503" s="181"/>
      <c r="BN4503" s="181"/>
      <c r="BO4503" s="181"/>
      <c r="BS4503" s="181"/>
    </row>
    <row r="4504" spans="41:71">
      <c r="AO4504" s="38">
        <f t="shared" si="486"/>
        <v>0</v>
      </c>
      <c r="AP4504" s="38">
        <f t="shared" si="487"/>
        <v>0</v>
      </c>
      <c r="AR4504" s="181"/>
      <c r="AS4504" s="181"/>
      <c r="AT4504" s="181"/>
      <c r="AU4504" s="181"/>
      <c r="AY4504" s="181"/>
      <c r="BB4504" s="181"/>
      <c r="BC4504" s="181"/>
      <c r="BD4504" s="181"/>
      <c r="BE4504" s="181"/>
      <c r="BI4504" s="181"/>
      <c r="BL4504" s="181"/>
      <c r="BM4504" s="181"/>
      <c r="BN4504" s="181"/>
      <c r="BO4504" s="181"/>
      <c r="BS4504" s="181"/>
    </row>
    <row r="4505" spans="41:71">
      <c r="AO4505" s="38">
        <f t="shared" si="486"/>
        <v>0</v>
      </c>
      <c r="AP4505" s="38">
        <f t="shared" si="487"/>
        <v>0</v>
      </c>
      <c r="AR4505" s="181"/>
      <c r="AS4505" s="181"/>
      <c r="AT4505" s="181"/>
      <c r="AU4505" s="181"/>
      <c r="AY4505" s="181"/>
      <c r="BB4505" s="181"/>
      <c r="BC4505" s="181"/>
      <c r="BD4505" s="181"/>
      <c r="BE4505" s="181"/>
      <c r="BI4505" s="181"/>
      <c r="BL4505" s="181"/>
      <c r="BM4505" s="181"/>
      <c r="BN4505" s="181"/>
      <c r="BO4505" s="181"/>
      <c r="BS4505" s="181"/>
    </row>
    <row r="4506" spans="41:71">
      <c r="AO4506" s="38">
        <f t="shared" si="486"/>
        <v>0</v>
      </c>
      <c r="AP4506" s="38">
        <f t="shared" si="487"/>
        <v>0</v>
      </c>
      <c r="AR4506" s="181"/>
      <c r="AS4506" s="181"/>
      <c r="AT4506" s="181"/>
      <c r="AU4506" s="181"/>
      <c r="AY4506" s="181"/>
      <c r="BB4506" s="181"/>
      <c r="BC4506" s="181"/>
      <c r="BD4506" s="181"/>
      <c r="BE4506" s="181"/>
      <c r="BI4506" s="181"/>
      <c r="BL4506" s="181"/>
      <c r="BM4506" s="181"/>
      <c r="BN4506" s="181"/>
      <c r="BO4506" s="181"/>
      <c r="BS4506" s="181"/>
    </row>
    <row r="4507" spans="41:71">
      <c r="AO4507" s="38">
        <f t="shared" si="486"/>
        <v>0</v>
      </c>
      <c r="AP4507" s="38">
        <f t="shared" si="487"/>
        <v>0</v>
      </c>
      <c r="AR4507" s="181"/>
      <c r="AS4507" s="181"/>
      <c r="AT4507" s="181"/>
      <c r="AU4507" s="181"/>
      <c r="AY4507" s="181"/>
      <c r="BB4507" s="181"/>
      <c r="BC4507" s="181"/>
      <c r="BD4507" s="181"/>
      <c r="BE4507" s="181"/>
      <c r="BI4507" s="181"/>
      <c r="BL4507" s="181"/>
      <c r="BM4507" s="181"/>
      <c r="BN4507" s="181"/>
      <c r="BO4507" s="181"/>
      <c r="BS4507" s="181"/>
    </row>
    <row r="4508" spans="41:71">
      <c r="AO4508" s="38">
        <f t="shared" si="486"/>
        <v>0</v>
      </c>
      <c r="AP4508" s="38">
        <f t="shared" si="487"/>
        <v>0</v>
      </c>
      <c r="AR4508" s="181"/>
      <c r="AS4508" s="181"/>
      <c r="AT4508" s="181"/>
      <c r="AU4508" s="181"/>
      <c r="AY4508" s="181"/>
      <c r="BB4508" s="181"/>
      <c r="BC4508" s="181"/>
      <c r="BD4508" s="181"/>
      <c r="BE4508" s="181"/>
      <c r="BI4508" s="181"/>
      <c r="BL4508" s="181"/>
      <c r="BM4508" s="181"/>
      <c r="BN4508" s="181"/>
      <c r="BO4508" s="181"/>
      <c r="BS4508" s="181"/>
    </row>
    <row r="4509" spans="41:71">
      <c r="AO4509" s="38">
        <f t="shared" si="486"/>
        <v>0</v>
      </c>
      <c r="AP4509" s="38">
        <f t="shared" si="487"/>
        <v>0</v>
      </c>
      <c r="AR4509" s="181"/>
      <c r="AS4509" s="181"/>
      <c r="AT4509" s="181"/>
      <c r="AU4509" s="181"/>
      <c r="AY4509" s="181"/>
      <c r="BB4509" s="181"/>
      <c r="BC4509" s="181"/>
      <c r="BD4509" s="181"/>
      <c r="BE4509" s="181"/>
      <c r="BI4509" s="181"/>
      <c r="BL4509" s="181"/>
      <c r="BM4509" s="181"/>
      <c r="BN4509" s="181"/>
      <c r="BO4509" s="181"/>
      <c r="BS4509" s="181"/>
    </row>
    <row r="4510" spans="41:71">
      <c r="AO4510" s="38">
        <f t="shared" si="486"/>
        <v>0</v>
      </c>
      <c r="AP4510" s="38">
        <f t="shared" si="487"/>
        <v>0</v>
      </c>
      <c r="AR4510" s="181"/>
      <c r="AS4510" s="181"/>
      <c r="AT4510" s="181"/>
      <c r="AU4510" s="181"/>
      <c r="AY4510" s="181"/>
      <c r="BB4510" s="181"/>
      <c r="BC4510" s="181"/>
      <c r="BD4510" s="181"/>
      <c r="BE4510" s="181"/>
      <c r="BI4510" s="181"/>
      <c r="BL4510" s="181"/>
      <c r="BM4510" s="181"/>
      <c r="BN4510" s="181"/>
      <c r="BO4510" s="181"/>
      <c r="BS4510" s="181"/>
    </row>
    <row r="4511" spans="41:71">
      <c r="AO4511" s="38">
        <f t="shared" si="486"/>
        <v>0</v>
      </c>
      <c r="AP4511" s="38">
        <f t="shared" si="487"/>
        <v>0</v>
      </c>
      <c r="AR4511" s="181"/>
      <c r="AS4511" s="181"/>
      <c r="AT4511" s="181"/>
      <c r="AU4511" s="181"/>
      <c r="AY4511" s="181"/>
      <c r="BB4511" s="181"/>
      <c r="BC4511" s="181"/>
      <c r="BD4511" s="181"/>
      <c r="BE4511" s="181"/>
      <c r="BI4511" s="181"/>
      <c r="BL4511" s="181"/>
      <c r="BM4511" s="181"/>
      <c r="BN4511" s="181"/>
      <c r="BO4511" s="181"/>
      <c r="BS4511" s="181"/>
    </row>
    <row r="4512" spans="41:71">
      <c r="AO4512" s="38">
        <f t="shared" si="486"/>
        <v>0</v>
      </c>
      <c r="AP4512" s="38">
        <f t="shared" si="487"/>
        <v>0</v>
      </c>
      <c r="AR4512" s="181"/>
      <c r="AS4512" s="181"/>
      <c r="AT4512" s="181"/>
      <c r="AU4512" s="181"/>
      <c r="AY4512" s="181"/>
      <c r="BB4512" s="181"/>
      <c r="BC4512" s="181"/>
      <c r="BD4512" s="181"/>
      <c r="BE4512" s="181"/>
      <c r="BI4512" s="181"/>
      <c r="BL4512" s="181"/>
      <c r="BM4512" s="181"/>
      <c r="BN4512" s="181"/>
      <c r="BO4512" s="181"/>
      <c r="BS4512" s="181"/>
    </row>
    <row r="4513" spans="41:71">
      <c r="AO4513" s="38">
        <f t="shared" si="486"/>
        <v>0</v>
      </c>
      <c r="AP4513" s="38">
        <f t="shared" si="487"/>
        <v>0</v>
      </c>
      <c r="AR4513" s="181"/>
      <c r="AS4513" s="181"/>
      <c r="AT4513" s="181"/>
      <c r="AU4513" s="181"/>
      <c r="AY4513" s="181"/>
      <c r="BB4513" s="181"/>
      <c r="BC4513" s="181"/>
      <c r="BD4513" s="181"/>
      <c r="BE4513" s="181"/>
      <c r="BI4513" s="181"/>
      <c r="BL4513" s="181"/>
      <c r="BM4513" s="181"/>
      <c r="BN4513" s="181"/>
      <c r="BO4513" s="181"/>
      <c r="BS4513" s="181"/>
    </row>
    <row r="4514" spans="41:71">
      <c r="AO4514" s="38">
        <f t="shared" si="486"/>
        <v>0</v>
      </c>
      <c r="AP4514" s="38">
        <f t="shared" si="487"/>
        <v>0</v>
      </c>
      <c r="AR4514" s="181"/>
      <c r="AS4514" s="181"/>
      <c r="AT4514" s="181"/>
      <c r="AU4514" s="181"/>
      <c r="AY4514" s="181"/>
      <c r="BB4514" s="181"/>
      <c r="BC4514" s="181"/>
      <c r="BD4514" s="181"/>
      <c r="BE4514" s="181"/>
      <c r="BI4514" s="181"/>
      <c r="BL4514" s="181"/>
      <c r="BM4514" s="181"/>
      <c r="BN4514" s="181"/>
      <c r="BO4514" s="181"/>
      <c r="BS4514" s="181"/>
    </row>
    <row r="4515" spans="41:71">
      <c r="AO4515" s="38">
        <f t="shared" si="486"/>
        <v>0</v>
      </c>
      <c r="AP4515" s="38">
        <f t="shared" si="487"/>
        <v>0</v>
      </c>
      <c r="AR4515" s="181"/>
      <c r="AS4515" s="181"/>
      <c r="AT4515" s="181"/>
      <c r="AU4515" s="181"/>
      <c r="AY4515" s="181"/>
      <c r="BB4515" s="181"/>
      <c r="BC4515" s="181"/>
      <c r="BD4515" s="181"/>
      <c r="BE4515" s="181"/>
      <c r="BI4515" s="181"/>
      <c r="BL4515" s="181"/>
      <c r="BM4515" s="181"/>
      <c r="BN4515" s="181"/>
      <c r="BO4515" s="181"/>
      <c r="BS4515" s="181"/>
    </row>
    <row r="4516" spans="41:71">
      <c r="AO4516" s="38">
        <f t="shared" si="486"/>
        <v>0</v>
      </c>
      <c r="AP4516" s="38">
        <f t="shared" si="487"/>
        <v>0</v>
      </c>
      <c r="AR4516" s="181"/>
      <c r="AS4516" s="181"/>
      <c r="AT4516" s="181"/>
      <c r="AU4516" s="181"/>
      <c r="AY4516" s="181"/>
      <c r="BB4516" s="181"/>
      <c r="BC4516" s="181"/>
      <c r="BD4516" s="181"/>
      <c r="BE4516" s="181"/>
      <c r="BI4516" s="181"/>
      <c r="BL4516" s="181"/>
      <c r="BM4516" s="181"/>
      <c r="BN4516" s="181"/>
      <c r="BO4516" s="181"/>
      <c r="BS4516" s="181"/>
    </row>
    <row r="4517" spans="41:71">
      <c r="AO4517" s="38">
        <f t="shared" si="486"/>
        <v>0</v>
      </c>
      <c r="AP4517" s="38">
        <f t="shared" si="487"/>
        <v>0</v>
      </c>
      <c r="AR4517" s="181"/>
      <c r="AS4517" s="181"/>
      <c r="AT4517" s="181"/>
      <c r="AU4517" s="181"/>
      <c r="AY4517" s="181"/>
      <c r="BB4517" s="181"/>
      <c r="BC4517" s="181"/>
      <c r="BD4517" s="181"/>
      <c r="BE4517" s="181"/>
      <c r="BI4517" s="181"/>
      <c r="BL4517" s="181"/>
      <c r="BM4517" s="181"/>
      <c r="BN4517" s="181"/>
      <c r="BO4517" s="181"/>
      <c r="BS4517" s="181"/>
    </row>
    <row r="4518" spans="41:71">
      <c r="AO4518" s="38">
        <f t="shared" si="486"/>
        <v>0</v>
      </c>
      <c r="AP4518" s="38">
        <f t="shared" si="487"/>
        <v>0</v>
      </c>
      <c r="AR4518" s="181"/>
      <c r="AS4518" s="181"/>
      <c r="AT4518" s="181"/>
      <c r="AU4518" s="181"/>
      <c r="AY4518" s="181"/>
      <c r="BB4518" s="181"/>
      <c r="BC4518" s="181"/>
      <c r="BD4518" s="181"/>
      <c r="BE4518" s="181"/>
      <c r="BI4518" s="181"/>
      <c r="BL4518" s="181"/>
      <c r="BM4518" s="181"/>
      <c r="BN4518" s="181"/>
      <c r="BO4518" s="181"/>
      <c r="BS4518" s="181"/>
    </row>
    <row r="4519" spans="41:71">
      <c r="AO4519" s="38">
        <f t="shared" si="486"/>
        <v>0</v>
      </c>
      <c r="AP4519" s="38">
        <f t="shared" si="487"/>
        <v>0</v>
      </c>
      <c r="AR4519" s="181"/>
      <c r="AS4519" s="181"/>
      <c r="AT4519" s="181"/>
      <c r="AU4519" s="181"/>
      <c r="AY4519" s="181"/>
      <c r="BB4519" s="181"/>
      <c r="BC4519" s="181"/>
      <c r="BD4519" s="181"/>
      <c r="BE4519" s="181"/>
      <c r="BI4519" s="181"/>
      <c r="BL4519" s="181"/>
      <c r="BM4519" s="181"/>
      <c r="BN4519" s="181"/>
      <c r="BO4519" s="181"/>
      <c r="BS4519" s="181"/>
    </row>
    <row r="4520" spans="41:71">
      <c r="AO4520" s="38">
        <f t="shared" si="486"/>
        <v>0</v>
      </c>
      <c r="AP4520" s="38">
        <f t="shared" si="487"/>
        <v>0</v>
      </c>
      <c r="AR4520" s="181"/>
      <c r="AS4520" s="181"/>
      <c r="AT4520" s="181"/>
      <c r="AU4520" s="181"/>
      <c r="AY4520" s="181"/>
      <c r="BB4520" s="181"/>
      <c r="BC4520" s="181"/>
      <c r="BD4520" s="181"/>
      <c r="BE4520" s="181"/>
      <c r="BI4520" s="181"/>
      <c r="BL4520" s="181"/>
      <c r="BM4520" s="181"/>
      <c r="BN4520" s="181"/>
      <c r="BO4520" s="181"/>
      <c r="BS4520" s="181"/>
    </row>
    <row r="4521" spans="41:71">
      <c r="AO4521" s="38">
        <f t="shared" si="486"/>
        <v>0</v>
      </c>
      <c r="AP4521" s="38">
        <f t="shared" si="487"/>
        <v>0</v>
      </c>
      <c r="AR4521" s="181"/>
      <c r="AS4521" s="181"/>
      <c r="AT4521" s="181"/>
      <c r="AU4521" s="181"/>
      <c r="AY4521" s="181"/>
      <c r="BB4521" s="181"/>
      <c r="BC4521" s="181"/>
      <c r="BD4521" s="181"/>
      <c r="BE4521" s="181"/>
      <c r="BI4521" s="181"/>
      <c r="BL4521" s="181"/>
      <c r="BM4521" s="181"/>
      <c r="BN4521" s="181"/>
      <c r="BO4521" s="181"/>
      <c r="BS4521" s="181"/>
    </row>
    <row r="4522" spans="41:71">
      <c r="AO4522" s="38">
        <f t="shared" ref="AO4522:AO4585" si="488">B4523+1-1</f>
        <v>0</v>
      </c>
      <c r="AP4522" s="38">
        <f t="shared" ref="AP4522:AP4585" si="489">A4523</f>
        <v>0</v>
      </c>
      <c r="AR4522" s="181"/>
      <c r="AS4522" s="181"/>
      <c r="AT4522" s="181"/>
      <c r="AU4522" s="181"/>
      <c r="AY4522" s="181"/>
      <c r="BB4522" s="181"/>
      <c r="BC4522" s="181"/>
      <c r="BD4522" s="181"/>
      <c r="BE4522" s="181"/>
      <c r="BI4522" s="181"/>
      <c r="BL4522" s="181"/>
      <c r="BM4522" s="181"/>
      <c r="BN4522" s="181"/>
      <c r="BO4522" s="181"/>
      <c r="BS4522" s="181"/>
    </row>
    <row r="4523" spans="41:71">
      <c r="AO4523" s="38">
        <f t="shared" si="488"/>
        <v>0</v>
      </c>
      <c r="AP4523" s="38">
        <f t="shared" si="489"/>
        <v>0</v>
      </c>
      <c r="AR4523" s="181"/>
      <c r="AS4523" s="181"/>
      <c r="AT4523" s="181"/>
      <c r="AU4523" s="181"/>
      <c r="AY4523" s="181"/>
      <c r="BB4523" s="181"/>
      <c r="BC4523" s="181"/>
      <c r="BD4523" s="181"/>
      <c r="BE4523" s="181"/>
      <c r="BI4523" s="181"/>
      <c r="BL4523" s="181"/>
      <c r="BM4523" s="181"/>
      <c r="BN4523" s="181"/>
      <c r="BO4523" s="181"/>
      <c r="BS4523" s="181"/>
    </row>
    <row r="4524" spans="41:71">
      <c r="AO4524" s="38">
        <f t="shared" si="488"/>
        <v>0</v>
      </c>
      <c r="AP4524" s="38">
        <f t="shared" si="489"/>
        <v>0</v>
      </c>
      <c r="AR4524" s="181"/>
      <c r="AS4524" s="181"/>
      <c r="AT4524" s="181"/>
      <c r="AU4524" s="181"/>
      <c r="AY4524" s="181"/>
      <c r="BB4524" s="181"/>
      <c r="BC4524" s="181"/>
      <c r="BD4524" s="181"/>
      <c r="BE4524" s="181"/>
      <c r="BI4524" s="181"/>
      <c r="BL4524" s="181"/>
      <c r="BM4524" s="181"/>
      <c r="BN4524" s="181"/>
      <c r="BO4524" s="181"/>
      <c r="BS4524" s="181"/>
    </row>
    <row r="4525" spans="41:71">
      <c r="AO4525" s="38">
        <f t="shared" si="488"/>
        <v>0</v>
      </c>
      <c r="AP4525" s="38">
        <f t="shared" si="489"/>
        <v>0</v>
      </c>
      <c r="AR4525" s="181"/>
      <c r="AS4525" s="181"/>
      <c r="AT4525" s="181"/>
      <c r="AU4525" s="181"/>
      <c r="AY4525" s="181"/>
      <c r="BB4525" s="181"/>
      <c r="BC4525" s="181"/>
      <c r="BD4525" s="181"/>
      <c r="BE4525" s="181"/>
      <c r="BI4525" s="181"/>
      <c r="BL4525" s="181"/>
      <c r="BM4525" s="181"/>
      <c r="BN4525" s="181"/>
      <c r="BO4525" s="181"/>
      <c r="BS4525" s="181"/>
    </row>
    <row r="4526" spans="41:71">
      <c r="AO4526" s="38">
        <f t="shared" si="488"/>
        <v>0</v>
      </c>
      <c r="AP4526" s="38">
        <f t="shared" si="489"/>
        <v>0</v>
      </c>
      <c r="AR4526" s="181"/>
      <c r="AS4526" s="181"/>
      <c r="AT4526" s="181"/>
      <c r="AU4526" s="181"/>
      <c r="AY4526" s="181"/>
      <c r="BB4526" s="181"/>
      <c r="BC4526" s="181"/>
      <c r="BD4526" s="181"/>
      <c r="BE4526" s="181"/>
      <c r="BI4526" s="181"/>
      <c r="BL4526" s="181"/>
      <c r="BM4526" s="181"/>
      <c r="BN4526" s="181"/>
      <c r="BO4526" s="181"/>
      <c r="BS4526" s="181"/>
    </row>
    <row r="4527" spans="41:71">
      <c r="AO4527" s="38">
        <f t="shared" si="488"/>
        <v>0</v>
      </c>
      <c r="AP4527" s="38">
        <f t="shared" si="489"/>
        <v>0</v>
      </c>
      <c r="AR4527" s="181"/>
      <c r="AS4527" s="181"/>
      <c r="AT4527" s="181"/>
      <c r="AU4527" s="181"/>
      <c r="AY4527" s="181"/>
      <c r="BB4527" s="181"/>
      <c r="BC4527" s="181"/>
      <c r="BD4527" s="181"/>
      <c r="BE4527" s="181"/>
      <c r="BI4527" s="181"/>
      <c r="BL4527" s="181"/>
      <c r="BM4527" s="181"/>
      <c r="BN4527" s="181"/>
      <c r="BO4527" s="181"/>
      <c r="BS4527" s="181"/>
    </row>
    <row r="4528" spans="41:71">
      <c r="AO4528" s="38">
        <f t="shared" si="488"/>
        <v>0</v>
      </c>
      <c r="AP4528" s="38">
        <f t="shared" si="489"/>
        <v>0</v>
      </c>
      <c r="AR4528" s="181"/>
      <c r="AS4528" s="181"/>
      <c r="AT4528" s="181"/>
      <c r="AU4528" s="181"/>
      <c r="AY4528" s="181"/>
      <c r="BB4528" s="181"/>
      <c r="BC4528" s="181"/>
      <c r="BD4528" s="181"/>
      <c r="BE4528" s="181"/>
      <c r="BI4528" s="181"/>
      <c r="BL4528" s="181"/>
      <c r="BM4528" s="181"/>
      <c r="BN4528" s="181"/>
      <c r="BO4528" s="181"/>
      <c r="BS4528" s="181"/>
    </row>
    <row r="4529" spans="41:71">
      <c r="AO4529" s="38">
        <f t="shared" si="488"/>
        <v>0</v>
      </c>
      <c r="AP4529" s="38">
        <f t="shared" si="489"/>
        <v>0</v>
      </c>
      <c r="AR4529" s="181"/>
      <c r="AS4529" s="181"/>
      <c r="AT4529" s="181"/>
      <c r="AU4529" s="181"/>
      <c r="AY4529" s="181"/>
      <c r="BB4529" s="181"/>
      <c r="BC4529" s="181"/>
      <c r="BD4529" s="181"/>
      <c r="BE4529" s="181"/>
      <c r="BI4529" s="181"/>
      <c r="BL4529" s="181"/>
      <c r="BM4529" s="181"/>
      <c r="BN4529" s="181"/>
      <c r="BO4529" s="181"/>
      <c r="BS4529" s="181"/>
    </row>
    <row r="4530" spans="41:71">
      <c r="AO4530" s="38">
        <f t="shared" si="488"/>
        <v>0</v>
      </c>
      <c r="AP4530" s="38">
        <f t="shared" si="489"/>
        <v>0</v>
      </c>
      <c r="AR4530" s="181"/>
      <c r="AS4530" s="181"/>
      <c r="AT4530" s="181"/>
      <c r="AU4530" s="181"/>
      <c r="AY4530" s="181"/>
      <c r="BB4530" s="181"/>
      <c r="BC4530" s="181"/>
      <c r="BD4530" s="181"/>
      <c r="BE4530" s="181"/>
      <c r="BI4530" s="181"/>
      <c r="BL4530" s="181"/>
      <c r="BM4530" s="181"/>
      <c r="BN4530" s="181"/>
      <c r="BO4530" s="181"/>
      <c r="BS4530" s="181"/>
    </row>
    <row r="4531" spans="41:71">
      <c r="AO4531" s="38">
        <f t="shared" si="488"/>
        <v>0</v>
      </c>
      <c r="AP4531" s="38">
        <f t="shared" si="489"/>
        <v>0</v>
      </c>
      <c r="AR4531" s="181"/>
      <c r="AS4531" s="181"/>
      <c r="AT4531" s="181"/>
      <c r="AU4531" s="181"/>
      <c r="AY4531" s="181"/>
      <c r="BB4531" s="181"/>
      <c r="BC4531" s="181"/>
      <c r="BD4531" s="181"/>
      <c r="BE4531" s="181"/>
      <c r="BI4531" s="181"/>
      <c r="BL4531" s="181"/>
      <c r="BM4531" s="181"/>
      <c r="BN4531" s="181"/>
      <c r="BO4531" s="181"/>
      <c r="BS4531" s="181"/>
    </row>
    <row r="4532" spans="41:71">
      <c r="AO4532" s="38">
        <f t="shared" si="488"/>
        <v>0</v>
      </c>
      <c r="AP4532" s="38">
        <f t="shared" si="489"/>
        <v>0</v>
      </c>
      <c r="AR4532" s="181"/>
      <c r="AS4532" s="181"/>
      <c r="AT4532" s="181"/>
      <c r="AU4532" s="181"/>
      <c r="AY4532" s="181"/>
      <c r="BB4532" s="181"/>
      <c r="BC4532" s="181"/>
      <c r="BD4532" s="181"/>
      <c r="BE4532" s="181"/>
      <c r="BL4532" s="181"/>
      <c r="BM4532" s="181"/>
      <c r="BN4532" s="181"/>
      <c r="BO4532" s="181"/>
      <c r="BS4532" s="181"/>
    </row>
    <row r="4533" spans="41:71">
      <c r="AO4533" s="38">
        <f t="shared" si="488"/>
        <v>0</v>
      </c>
      <c r="AP4533" s="38">
        <f t="shared" si="489"/>
        <v>0</v>
      </c>
      <c r="AR4533" s="181"/>
      <c r="AS4533" s="181"/>
      <c r="AT4533" s="181"/>
      <c r="AU4533" s="181"/>
      <c r="AY4533" s="181"/>
      <c r="BB4533" s="181"/>
      <c r="BC4533" s="181"/>
      <c r="BD4533" s="181"/>
      <c r="BE4533" s="181"/>
      <c r="BL4533" s="181"/>
      <c r="BM4533" s="181"/>
      <c r="BN4533" s="181"/>
      <c r="BO4533" s="181"/>
      <c r="BS4533" s="181"/>
    </row>
    <row r="4534" spans="41:71">
      <c r="AO4534" s="38">
        <f t="shared" si="488"/>
        <v>0</v>
      </c>
      <c r="AP4534" s="38">
        <f t="shared" si="489"/>
        <v>0</v>
      </c>
      <c r="AR4534" s="181"/>
      <c r="AS4534" s="181"/>
      <c r="AT4534" s="181"/>
      <c r="AU4534" s="181"/>
      <c r="AY4534" s="181"/>
      <c r="BB4534" s="181"/>
      <c r="BC4534" s="181"/>
      <c r="BD4534" s="181"/>
      <c r="BE4534" s="181"/>
      <c r="BL4534" s="181"/>
      <c r="BM4534" s="181"/>
      <c r="BN4534" s="181"/>
      <c r="BO4534" s="181"/>
      <c r="BS4534" s="181"/>
    </row>
    <row r="4535" spans="41:71">
      <c r="AO4535" s="38">
        <f t="shared" si="488"/>
        <v>0</v>
      </c>
      <c r="AP4535" s="38">
        <f t="shared" si="489"/>
        <v>0</v>
      </c>
      <c r="AR4535" s="181"/>
      <c r="AS4535" s="181"/>
      <c r="AT4535" s="181"/>
      <c r="AU4535" s="181"/>
      <c r="AY4535" s="181"/>
      <c r="BB4535" s="181"/>
      <c r="BC4535" s="181"/>
      <c r="BD4535" s="181"/>
      <c r="BE4535" s="181"/>
      <c r="BL4535" s="181"/>
      <c r="BM4535" s="181"/>
      <c r="BN4535" s="181"/>
      <c r="BO4535" s="181"/>
      <c r="BS4535" s="181"/>
    </row>
    <row r="4536" spans="41:71">
      <c r="AO4536" s="38">
        <f t="shared" si="488"/>
        <v>0</v>
      </c>
      <c r="AP4536" s="38">
        <f t="shared" si="489"/>
        <v>0</v>
      </c>
      <c r="AR4536" s="181"/>
      <c r="AS4536" s="181"/>
      <c r="AT4536" s="181"/>
      <c r="AU4536" s="181"/>
      <c r="AY4536" s="181"/>
      <c r="BB4536" s="181"/>
      <c r="BC4536" s="181"/>
      <c r="BD4536" s="181"/>
      <c r="BE4536" s="181"/>
      <c r="BL4536" s="181"/>
      <c r="BM4536" s="181"/>
      <c r="BN4536" s="181"/>
      <c r="BO4536" s="181"/>
      <c r="BS4536" s="181"/>
    </row>
    <row r="4537" spans="41:71">
      <c r="AO4537" s="38">
        <f t="shared" si="488"/>
        <v>0</v>
      </c>
      <c r="AP4537" s="38">
        <f t="shared" si="489"/>
        <v>0</v>
      </c>
      <c r="AR4537" s="181"/>
      <c r="AS4537" s="181"/>
      <c r="AT4537" s="181"/>
      <c r="AU4537" s="181"/>
      <c r="BB4537" s="181"/>
      <c r="BC4537" s="181"/>
      <c r="BD4537" s="181"/>
      <c r="BE4537" s="181"/>
      <c r="BL4537" s="181"/>
      <c r="BM4537" s="181"/>
      <c r="BN4537" s="181"/>
      <c r="BO4537" s="181"/>
      <c r="BS4537" s="181"/>
    </row>
    <row r="4538" spans="41:71">
      <c r="AO4538" s="38">
        <f t="shared" si="488"/>
        <v>0</v>
      </c>
      <c r="AP4538" s="38">
        <f t="shared" si="489"/>
        <v>0</v>
      </c>
      <c r="AR4538" s="181"/>
      <c r="AS4538" s="181"/>
      <c r="AT4538" s="181"/>
      <c r="AU4538" s="181"/>
      <c r="BB4538" s="181"/>
      <c r="BC4538" s="181"/>
      <c r="BD4538" s="181"/>
      <c r="BE4538" s="181"/>
      <c r="BL4538" s="181"/>
      <c r="BM4538" s="181"/>
      <c r="BN4538" s="181"/>
      <c r="BO4538" s="181"/>
      <c r="BS4538" s="181"/>
    </row>
    <row r="4539" spans="41:71">
      <c r="AO4539" s="38">
        <f t="shared" si="488"/>
        <v>0</v>
      </c>
      <c r="AP4539" s="38">
        <f t="shared" si="489"/>
        <v>0</v>
      </c>
      <c r="AR4539" s="181"/>
      <c r="AS4539" s="181"/>
      <c r="AT4539" s="181"/>
      <c r="AU4539" s="181"/>
      <c r="BB4539" s="181"/>
      <c r="BC4539" s="181"/>
      <c r="BD4539" s="181"/>
      <c r="BE4539" s="181"/>
      <c r="BL4539" s="181"/>
      <c r="BM4539" s="181"/>
      <c r="BN4539" s="181"/>
      <c r="BO4539" s="181"/>
      <c r="BS4539" s="181"/>
    </row>
    <row r="4540" spans="41:71">
      <c r="AO4540" s="38">
        <f t="shared" si="488"/>
        <v>0</v>
      </c>
      <c r="AP4540" s="38">
        <f t="shared" si="489"/>
        <v>0</v>
      </c>
      <c r="AR4540" s="181"/>
      <c r="AS4540" s="181"/>
      <c r="AT4540" s="181"/>
      <c r="AU4540" s="181"/>
      <c r="BB4540" s="181"/>
      <c r="BC4540" s="181"/>
      <c r="BD4540" s="181"/>
      <c r="BE4540" s="181"/>
      <c r="BL4540" s="181"/>
      <c r="BM4540" s="181"/>
      <c r="BN4540" s="181"/>
      <c r="BO4540" s="181"/>
      <c r="BS4540" s="181"/>
    </row>
    <row r="4541" spans="41:71">
      <c r="AO4541" s="38">
        <f t="shared" si="488"/>
        <v>0</v>
      </c>
      <c r="AP4541" s="38">
        <f t="shared" si="489"/>
        <v>0</v>
      </c>
      <c r="AR4541" s="181"/>
      <c r="AS4541" s="181"/>
      <c r="AT4541" s="181"/>
      <c r="AU4541" s="181"/>
      <c r="BB4541" s="181"/>
      <c r="BC4541" s="181"/>
      <c r="BD4541" s="181"/>
      <c r="BE4541" s="181"/>
      <c r="BL4541" s="181"/>
      <c r="BM4541" s="181"/>
      <c r="BN4541" s="181"/>
      <c r="BO4541" s="181"/>
      <c r="BS4541" s="181"/>
    </row>
    <row r="4542" spans="41:71">
      <c r="AO4542" s="38">
        <f t="shared" si="488"/>
        <v>0</v>
      </c>
      <c r="AP4542" s="38">
        <f t="shared" si="489"/>
        <v>0</v>
      </c>
      <c r="AR4542" s="181"/>
      <c r="AS4542" s="181"/>
      <c r="AT4542" s="181"/>
      <c r="AU4542" s="181"/>
      <c r="BB4542" s="181"/>
      <c r="BC4542" s="181"/>
      <c r="BD4542" s="181"/>
      <c r="BE4542" s="181"/>
      <c r="BL4542" s="181"/>
      <c r="BM4542" s="181"/>
      <c r="BN4542" s="181"/>
      <c r="BO4542" s="181"/>
      <c r="BS4542" s="181"/>
    </row>
    <row r="4543" spans="41:71">
      <c r="AO4543" s="38">
        <f t="shared" si="488"/>
        <v>0</v>
      </c>
      <c r="AP4543" s="38">
        <f t="shared" si="489"/>
        <v>0</v>
      </c>
      <c r="AR4543" s="181"/>
      <c r="AS4543" s="181"/>
      <c r="AT4543" s="181"/>
      <c r="AU4543" s="181"/>
      <c r="BB4543" s="181"/>
      <c r="BC4543" s="181"/>
      <c r="BD4543" s="181"/>
      <c r="BE4543" s="181"/>
      <c r="BL4543" s="181"/>
      <c r="BM4543" s="181"/>
      <c r="BN4543" s="181"/>
      <c r="BO4543" s="181"/>
      <c r="BS4543" s="181"/>
    </row>
    <row r="4544" spans="41:71">
      <c r="AO4544" s="38">
        <f t="shared" si="488"/>
        <v>0</v>
      </c>
      <c r="AP4544" s="38">
        <f t="shared" si="489"/>
        <v>0</v>
      </c>
      <c r="AR4544" s="181"/>
      <c r="AS4544" s="181"/>
      <c r="AT4544" s="181"/>
      <c r="AU4544" s="181"/>
      <c r="BB4544" s="181"/>
      <c r="BC4544" s="181"/>
      <c r="BD4544" s="181"/>
      <c r="BE4544" s="181"/>
      <c r="BL4544" s="181"/>
      <c r="BM4544" s="181"/>
      <c r="BN4544" s="181"/>
      <c r="BO4544" s="181"/>
      <c r="BS4544" s="181"/>
    </row>
    <row r="4545" spans="41:71">
      <c r="AO4545" s="38">
        <f t="shared" si="488"/>
        <v>0</v>
      </c>
      <c r="AP4545" s="38">
        <f t="shared" si="489"/>
        <v>0</v>
      </c>
      <c r="AR4545" s="181"/>
      <c r="AS4545" s="181"/>
      <c r="AT4545" s="181"/>
      <c r="AU4545" s="181"/>
      <c r="BB4545" s="181"/>
      <c r="BC4545" s="181"/>
      <c r="BD4545" s="181"/>
      <c r="BE4545" s="181"/>
      <c r="BL4545" s="181"/>
      <c r="BM4545" s="181"/>
      <c r="BN4545" s="181"/>
      <c r="BO4545" s="181"/>
      <c r="BS4545" s="181"/>
    </row>
    <row r="4546" spans="41:71">
      <c r="AO4546" s="38">
        <f t="shared" si="488"/>
        <v>0</v>
      </c>
      <c r="AP4546" s="38">
        <f t="shared" si="489"/>
        <v>0</v>
      </c>
      <c r="AR4546" s="181"/>
      <c r="AS4546" s="181"/>
      <c r="AT4546" s="181"/>
      <c r="AU4546" s="181"/>
      <c r="BB4546" s="181"/>
      <c r="BC4546" s="181"/>
      <c r="BD4546" s="181"/>
      <c r="BE4546" s="181"/>
      <c r="BL4546" s="181"/>
      <c r="BM4546" s="181"/>
      <c r="BN4546" s="181"/>
      <c r="BO4546" s="181"/>
      <c r="BS4546" s="181"/>
    </row>
    <row r="4547" spans="41:71">
      <c r="AO4547" s="38">
        <f t="shared" si="488"/>
        <v>0</v>
      </c>
      <c r="AP4547" s="38">
        <f t="shared" si="489"/>
        <v>0</v>
      </c>
      <c r="AR4547" s="181"/>
      <c r="AS4547" s="181"/>
      <c r="AT4547" s="181"/>
      <c r="AU4547" s="181"/>
      <c r="BB4547" s="181"/>
      <c r="BC4547" s="181"/>
      <c r="BD4547" s="181"/>
      <c r="BE4547" s="181"/>
      <c r="BL4547" s="181"/>
      <c r="BM4547" s="181"/>
      <c r="BN4547" s="181"/>
      <c r="BO4547" s="181"/>
      <c r="BS4547" s="181"/>
    </row>
    <row r="4548" spans="41:71">
      <c r="AO4548" s="38">
        <f t="shared" si="488"/>
        <v>0</v>
      </c>
      <c r="AP4548" s="38">
        <f t="shared" si="489"/>
        <v>0</v>
      </c>
      <c r="AR4548" s="181"/>
      <c r="AS4548" s="181"/>
      <c r="AT4548" s="181"/>
      <c r="AU4548" s="181"/>
      <c r="BB4548" s="181"/>
      <c r="BC4548" s="181"/>
      <c r="BD4548" s="181"/>
      <c r="BE4548" s="181"/>
      <c r="BL4548" s="181"/>
      <c r="BM4548" s="181"/>
      <c r="BN4548" s="181"/>
      <c r="BO4548" s="181"/>
      <c r="BS4548" s="181"/>
    </row>
    <row r="4549" spans="41:71">
      <c r="AO4549" s="38">
        <f t="shared" si="488"/>
        <v>0</v>
      </c>
      <c r="AP4549" s="38">
        <f t="shared" si="489"/>
        <v>0</v>
      </c>
      <c r="AR4549" s="181"/>
      <c r="AS4549" s="181"/>
      <c r="AT4549" s="181"/>
      <c r="AU4549" s="181"/>
      <c r="BB4549" s="181"/>
      <c r="BC4549" s="181"/>
      <c r="BD4549" s="181"/>
      <c r="BE4549" s="181"/>
      <c r="BL4549" s="181"/>
      <c r="BM4549" s="181"/>
      <c r="BN4549" s="181"/>
      <c r="BO4549" s="181"/>
      <c r="BS4549" s="181"/>
    </row>
    <row r="4550" spans="41:71">
      <c r="AO4550" s="38">
        <f t="shared" si="488"/>
        <v>0</v>
      </c>
      <c r="AP4550" s="38">
        <f t="shared" si="489"/>
        <v>0</v>
      </c>
      <c r="AR4550" s="181"/>
      <c r="AS4550" s="181"/>
      <c r="AT4550" s="181"/>
      <c r="AU4550" s="181"/>
      <c r="BB4550" s="181"/>
      <c r="BC4550" s="181"/>
      <c r="BD4550" s="181"/>
      <c r="BE4550" s="181"/>
      <c r="BL4550" s="181"/>
      <c r="BM4550" s="181"/>
      <c r="BN4550" s="181"/>
      <c r="BO4550" s="181"/>
      <c r="BS4550" s="181"/>
    </row>
    <row r="4551" spans="41:71">
      <c r="AO4551" s="38">
        <f t="shared" si="488"/>
        <v>0</v>
      </c>
      <c r="AP4551" s="38">
        <f t="shared" si="489"/>
        <v>0</v>
      </c>
      <c r="AR4551" s="181"/>
      <c r="AS4551" s="181"/>
      <c r="AT4551" s="181"/>
      <c r="AU4551" s="181"/>
      <c r="BB4551" s="181"/>
      <c r="BC4551" s="181"/>
      <c r="BD4551" s="181"/>
      <c r="BE4551" s="181"/>
      <c r="BL4551" s="181"/>
      <c r="BM4551" s="181"/>
      <c r="BN4551" s="181"/>
      <c r="BO4551" s="181"/>
      <c r="BS4551" s="181"/>
    </row>
    <row r="4552" spans="41:71">
      <c r="AO4552" s="38">
        <f t="shared" si="488"/>
        <v>0</v>
      </c>
      <c r="AP4552" s="38">
        <f t="shared" si="489"/>
        <v>0</v>
      </c>
      <c r="AR4552" s="181"/>
      <c r="AS4552" s="181"/>
      <c r="AT4552" s="181"/>
      <c r="AU4552" s="181"/>
      <c r="BB4552" s="181"/>
      <c r="BC4552" s="181"/>
      <c r="BD4552" s="181"/>
      <c r="BE4552" s="181"/>
      <c r="BL4552" s="181"/>
      <c r="BM4552" s="181"/>
      <c r="BN4552" s="181"/>
      <c r="BO4552" s="181"/>
      <c r="BS4552" s="181"/>
    </row>
    <row r="4553" spans="41:71">
      <c r="AO4553" s="38">
        <f t="shared" si="488"/>
        <v>0</v>
      </c>
      <c r="AP4553" s="38">
        <f t="shared" si="489"/>
        <v>0</v>
      </c>
      <c r="AR4553" s="181"/>
      <c r="AS4553" s="181"/>
      <c r="AT4553" s="181"/>
      <c r="AU4553" s="181"/>
      <c r="BB4553" s="181"/>
      <c r="BC4553" s="181"/>
      <c r="BD4553" s="181"/>
      <c r="BE4553" s="181"/>
      <c r="BL4553" s="181"/>
      <c r="BM4553" s="181"/>
      <c r="BN4553" s="181"/>
      <c r="BO4553" s="181"/>
      <c r="BS4553" s="181"/>
    </row>
    <row r="4554" spans="41:71">
      <c r="AO4554" s="38">
        <f t="shared" si="488"/>
        <v>0</v>
      </c>
      <c r="AP4554" s="38">
        <f t="shared" si="489"/>
        <v>0</v>
      </c>
      <c r="AR4554" s="181"/>
      <c r="AS4554" s="181"/>
      <c r="AT4554" s="181"/>
      <c r="AU4554" s="181"/>
      <c r="BB4554" s="181"/>
      <c r="BC4554" s="181"/>
      <c r="BD4554" s="181"/>
      <c r="BE4554" s="181"/>
      <c r="BL4554" s="181"/>
      <c r="BM4554" s="181"/>
      <c r="BN4554" s="181"/>
      <c r="BO4554" s="181"/>
      <c r="BS4554" s="181"/>
    </row>
    <row r="4555" spans="41:71">
      <c r="AO4555" s="38">
        <f t="shared" si="488"/>
        <v>0</v>
      </c>
      <c r="AP4555" s="38">
        <f t="shared" si="489"/>
        <v>0</v>
      </c>
      <c r="AR4555" s="181"/>
      <c r="AS4555" s="181"/>
      <c r="AT4555" s="181"/>
      <c r="AU4555" s="181"/>
      <c r="BB4555" s="181"/>
      <c r="BC4555" s="181"/>
      <c r="BD4555" s="181"/>
      <c r="BE4555" s="181"/>
      <c r="BL4555" s="181"/>
      <c r="BM4555" s="181"/>
      <c r="BN4555" s="181"/>
      <c r="BO4555" s="181"/>
      <c r="BS4555" s="181"/>
    </row>
    <row r="4556" spans="41:71">
      <c r="AO4556" s="38">
        <f t="shared" si="488"/>
        <v>0</v>
      </c>
      <c r="AP4556" s="38">
        <f t="shared" si="489"/>
        <v>0</v>
      </c>
      <c r="AR4556" s="181"/>
      <c r="AS4556" s="181"/>
      <c r="AT4556" s="181"/>
      <c r="AU4556" s="181"/>
      <c r="BB4556" s="181"/>
      <c r="BC4556" s="181"/>
      <c r="BD4556" s="181"/>
      <c r="BE4556" s="181"/>
      <c r="BL4556" s="181"/>
      <c r="BM4556" s="181"/>
      <c r="BN4556" s="181"/>
      <c r="BO4556" s="181"/>
      <c r="BS4556" s="181"/>
    </row>
    <row r="4557" spans="41:71">
      <c r="AO4557" s="38">
        <f t="shared" si="488"/>
        <v>0</v>
      </c>
      <c r="AP4557" s="38">
        <f t="shared" si="489"/>
        <v>0</v>
      </c>
      <c r="AR4557" s="181"/>
      <c r="AS4557" s="181"/>
      <c r="AT4557" s="181"/>
      <c r="AU4557" s="181"/>
      <c r="BB4557" s="181"/>
      <c r="BC4557" s="181"/>
      <c r="BD4557" s="181"/>
      <c r="BE4557" s="181"/>
      <c r="BL4557" s="181"/>
      <c r="BM4557" s="181"/>
      <c r="BN4557" s="181"/>
      <c r="BO4557" s="181"/>
      <c r="BS4557" s="181"/>
    </row>
    <row r="4558" spans="41:71">
      <c r="AO4558" s="38">
        <f t="shared" si="488"/>
        <v>0</v>
      </c>
      <c r="AP4558" s="38">
        <f t="shared" si="489"/>
        <v>0</v>
      </c>
      <c r="AR4558" s="181"/>
      <c r="AS4558" s="181"/>
      <c r="AT4558" s="181"/>
      <c r="AU4558" s="181"/>
      <c r="BB4558" s="181"/>
      <c r="BC4558" s="181"/>
      <c r="BD4558" s="181"/>
      <c r="BE4558" s="181"/>
      <c r="BL4558" s="181"/>
      <c r="BM4558" s="181"/>
      <c r="BN4558" s="181"/>
      <c r="BO4558" s="181"/>
      <c r="BS4558" s="181"/>
    </row>
    <row r="4559" spans="41:71">
      <c r="AO4559" s="38">
        <f t="shared" si="488"/>
        <v>0</v>
      </c>
      <c r="AP4559" s="38">
        <f t="shared" si="489"/>
        <v>0</v>
      </c>
      <c r="AR4559" s="181"/>
      <c r="AS4559" s="181"/>
      <c r="AT4559" s="181"/>
      <c r="AU4559" s="181"/>
      <c r="BB4559" s="181"/>
      <c r="BC4559" s="181"/>
      <c r="BD4559" s="181"/>
      <c r="BE4559" s="181"/>
      <c r="BL4559" s="181"/>
      <c r="BM4559" s="181"/>
      <c r="BN4559" s="181"/>
      <c r="BO4559" s="181"/>
      <c r="BS4559" s="181"/>
    </row>
    <row r="4560" spans="41:71">
      <c r="AO4560" s="38">
        <f t="shared" si="488"/>
        <v>0</v>
      </c>
      <c r="AP4560" s="38">
        <f t="shared" si="489"/>
        <v>0</v>
      </c>
      <c r="AR4560" s="181"/>
      <c r="AS4560" s="181"/>
      <c r="AT4560" s="181"/>
      <c r="AU4560" s="181"/>
      <c r="BB4560" s="181"/>
      <c r="BC4560" s="181"/>
      <c r="BD4560" s="181"/>
      <c r="BE4560" s="181"/>
      <c r="BL4560" s="181"/>
      <c r="BM4560" s="181"/>
      <c r="BN4560" s="181"/>
      <c r="BO4560" s="181"/>
      <c r="BS4560" s="181"/>
    </row>
    <row r="4561" spans="41:71">
      <c r="AO4561" s="38">
        <f t="shared" si="488"/>
        <v>0</v>
      </c>
      <c r="AP4561" s="38">
        <f t="shared" si="489"/>
        <v>0</v>
      </c>
      <c r="AR4561" s="181"/>
      <c r="AS4561" s="181"/>
      <c r="AT4561" s="181"/>
      <c r="AU4561" s="181"/>
      <c r="BB4561" s="181"/>
      <c r="BC4561" s="181"/>
      <c r="BD4561" s="181"/>
      <c r="BE4561" s="181"/>
      <c r="BL4561" s="181"/>
      <c r="BM4561" s="181"/>
      <c r="BN4561" s="181"/>
      <c r="BO4561" s="181"/>
      <c r="BS4561" s="181"/>
    </row>
    <row r="4562" spans="41:71">
      <c r="AO4562" s="38">
        <f t="shared" si="488"/>
        <v>0</v>
      </c>
      <c r="AP4562" s="38">
        <f t="shared" si="489"/>
        <v>0</v>
      </c>
      <c r="AR4562" s="181"/>
      <c r="AS4562" s="181"/>
      <c r="AT4562" s="181"/>
      <c r="AU4562" s="181"/>
      <c r="BB4562" s="181"/>
      <c r="BC4562" s="181"/>
      <c r="BD4562" s="181"/>
      <c r="BE4562" s="181"/>
      <c r="BL4562" s="181"/>
      <c r="BM4562" s="181"/>
      <c r="BN4562" s="181"/>
      <c r="BO4562" s="181"/>
      <c r="BS4562" s="181"/>
    </row>
    <row r="4563" spans="41:71">
      <c r="AO4563" s="38">
        <f t="shared" si="488"/>
        <v>0</v>
      </c>
      <c r="AP4563" s="38">
        <f t="shared" si="489"/>
        <v>0</v>
      </c>
      <c r="AR4563" s="181"/>
      <c r="AS4563" s="181"/>
      <c r="AT4563" s="181"/>
      <c r="AU4563" s="181"/>
      <c r="BB4563" s="181"/>
      <c r="BC4563" s="181"/>
      <c r="BD4563" s="181"/>
      <c r="BE4563" s="181"/>
      <c r="BL4563" s="181"/>
      <c r="BM4563" s="181"/>
      <c r="BN4563" s="181"/>
      <c r="BO4563" s="181"/>
      <c r="BS4563" s="181"/>
    </row>
    <row r="4564" spans="41:71">
      <c r="AO4564" s="38">
        <f t="shared" si="488"/>
        <v>0</v>
      </c>
      <c r="AP4564" s="38">
        <f t="shared" si="489"/>
        <v>0</v>
      </c>
      <c r="AR4564" s="181"/>
      <c r="AS4564" s="181"/>
      <c r="AT4564" s="181"/>
      <c r="AU4564" s="181"/>
      <c r="BB4564" s="181"/>
      <c r="BC4564" s="181"/>
      <c r="BD4564" s="181"/>
      <c r="BE4564" s="181"/>
      <c r="BL4564" s="181"/>
      <c r="BM4564" s="181"/>
      <c r="BN4564" s="181"/>
      <c r="BO4564" s="181"/>
      <c r="BS4564" s="181"/>
    </row>
    <row r="4565" spans="41:71">
      <c r="AO4565" s="38">
        <f t="shared" si="488"/>
        <v>0</v>
      </c>
      <c r="AP4565" s="38">
        <f t="shared" si="489"/>
        <v>0</v>
      </c>
      <c r="AR4565" s="181"/>
      <c r="AS4565" s="181"/>
      <c r="AT4565" s="181"/>
      <c r="AU4565" s="181"/>
      <c r="BB4565" s="181"/>
      <c r="BC4565" s="181"/>
      <c r="BD4565" s="181"/>
      <c r="BE4565" s="181"/>
      <c r="BL4565" s="181"/>
      <c r="BM4565" s="181"/>
      <c r="BN4565" s="181"/>
      <c r="BO4565" s="181"/>
      <c r="BS4565" s="181"/>
    </row>
    <row r="4566" spans="41:71">
      <c r="AO4566" s="38">
        <f t="shared" si="488"/>
        <v>0</v>
      </c>
      <c r="AP4566" s="38">
        <f t="shared" si="489"/>
        <v>0</v>
      </c>
      <c r="AR4566" s="181"/>
      <c r="AS4566" s="181"/>
      <c r="AT4566" s="181"/>
      <c r="AU4566" s="181"/>
      <c r="BB4566" s="181"/>
      <c r="BC4566" s="181"/>
      <c r="BD4566" s="181"/>
      <c r="BE4566" s="181"/>
      <c r="BL4566" s="181"/>
      <c r="BM4566" s="181"/>
      <c r="BN4566" s="181"/>
      <c r="BO4566" s="181"/>
      <c r="BS4566" s="181"/>
    </row>
    <row r="4567" spans="41:71">
      <c r="AO4567" s="38">
        <f t="shared" si="488"/>
        <v>0</v>
      </c>
      <c r="AP4567" s="38">
        <f t="shared" si="489"/>
        <v>0</v>
      </c>
      <c r="AR4567" s="181"/>
      <c r="AS4567" s="181"/>
      <c r="AT4567" s="181"/>
      <c r="AU4567" s="181"/>
      <c r="BB4567" s="181"/>
      <c r="BC4567" s="181"/>
      <c r="BD4567" s="181"/>
      <c r="BE4567" s="181"/>
      <c r="BL4567" s="181"/>
      <c r="BM4567" s="181"/>
      <c r="BN4567" s="181"/>
      <c r="BO4567" s="181"/>
      <c r="BS4567" s="181"/>
    </row>
    <row r="4568" spans="41:71">
      <c r="AO4568" s="38">
        <f t="shared" si="488"/>
        <v>0</v>
      </c>
      <c r="AP4568" s="38">
        <f t="shared" si="489"/>
        <v>0</v>
      </c>
      <c r="AR4568" s="181"/>
      <c r="AS4568" s="181"/>
      <c r="AT4568" s="181"/>
      <c r="AU4568" s="181"/>
      <c r="BB4568" s="181"/>
      <c r="BC4568" s="181"/>
      <c r="BD4568" s="181"/>
      <c r="BE4568" s="181"/>
      <c r="BL4568" s="181"/>
      <c r="BM4568" s="181"/>
      <c r="BN4568" s="181"/>
      <c r="BO4568" s="181"/>
      <c r="BS4568" s="181"/>
    </row>
    <row r="4569" spans="41:71">
      <c r="AO4569" s="38">
        <f t="shared" si="488"/>
        <v>0</v>
      </c>
      <c r="AP4569" s="38">
        <f t="shared" si="489"/>
        <v>0</v>
      </c>
      <c r="AR4569" s="181"/>
      <c r="AS4569" s="181"/>
      <c r="AT4569" s="181"/>
      <c r="AU4569" s="181"/>
      <c r="BB4569" s="181"/>
      <c r="BC4569" s="181"/>
      <c r="BD4569" s="181"/>
      <c r="BE4569" s="181"/>
      <c r="BL4569" s="181"/>
      <c r="BM4569" s="181"/>
      <c r="BN4569" s="181"/>
      <c r="BO4569" s="181"/>
      <c r="BS4569" s="181"/>
    </row>
    <row r="4570" spans="41:71">
      <c r="AO4570" s="38">
        <f t="shared" si="488"/>
        <v>0</v>
      </c>
      <c r="AP4570" s="38">
        <f t="shared" si="489"/>
        <v>0</v>
      </c>
      <c r="AR4570" s="181"/>
      <c r="AS4570" s="181"/>
      <c r="AT4570" s="181"/>
      <c r="AU4570" s="181"/>
      <c r="BB4570" s="181"/>
      <c r="BC4570" s="181"/>
      <c r="BD4570" s="181"/>
      <c r="BE4570" s="181"/>
      <c r="BL4570" s="181"/>
      <c r="BM4570" s="181"/>
      <c r="BN4570" s="181"/>
      <c r="BO4570" s="181"/>
      <c r="BS4570" s="181"/>
    </row>
    <row r="4571" spans="41:71">
      <c r="AO4571" s="38">
        <f t="shared" si="488"/>
        <v>0</v>
      </c>
      <c r="AP4571" s="38">
        <f t="shared" si="489"/>
        <v>0</v>
      </c>
      <c r="AR4571" s="181"/>
      <c r="AS4571" s="181"/>
      <c r="AT4571" s="181"/>
      <c r="AU4571" s="181"/>
      <c r="BB4571" s="181"/>
      <c r="BC4571" s="181"/>
      <c r="BD4571" s="181"/>
      <c r="BE4571" s="181"/>
      <c r="BL4571" s="181"/>
      <c r="BM4571" s="181"/>
      <c r="BN4571" s="181"/>
      <c r="BO4571" s="181"/>
      <c r="BS4571" s="181"/>
    </row>
    <row r="4572" spans="41:71">
      <c r="AO4572" s="38">
        <f t="shared" si="488"/>
        <v>0</v>
      </c>
      <c r="AP4572" s="38">
        <f t="shared" si="489"/>
        <v>0</v>
      </c>
      <c r="AR4572" s="181"/>
      <c r="AS4572" s="181"/>
      <c r="AT4572" s="181"/>
      <c r="AU4572" s="181"/>
      <c r="BB4572" s="181"/>
      <c r="BC4572" s="181"/>
      <c r="BD4572" s="181"/>
      <c r="BE4572" s="181"/>
      <c r="BL4572" s="181"/>
      <c r="BM4572" s="181"/>
      <c r="BN4572" s="181"/>
      <c r="BO4572" s="181"/>
      <c r="BS4572" s="181"/>
    </row>
    <row r="4573" spans="41:71">
      <c r="AO4573" s="38">
        <f t="shared" si="488"/>
        <v>0</v>
      </c>
      <c r="AP4573" s="38">
        <f t="shared" si="489"/>
        <v>0</v>
      </c>
      <c r="AR4573" s="181"/>
      <c r="AS4573" s="181"/>
      <c r="AT4573" s="181"/>
      <c r="AU4573" s="181"/>
      <c r="BB4573" s="181"/>
      <c r="BC4573" s="181"/>
      <c r="BD4573" s="181"/>
      <c r="BE4573" s="181"/>
      <c r="BL4573" s="181"/>
      <c r="BM4573" s="181"/>
      <c r="BN4573" s="181"/>
      <c r="BO4573" s="181"/>
      <c r="BS4573" s="181"/>
    </row>
    <row r="4574" spans="41:71">
      <c r="AO4574" s="38">
        <f t="shared" si="488"/>
        <v>0</v>
      </c>
      <c r="AP4574" s="38">
        <f t="shared" si="489"/>
        <v>0</v>
      </c>
      <c r="AR4574" s="181"/>
      <c r="AS4574" s="181"/>
      <c r="AT4574" s="181"/>
      <c r="AU4574" s="181"/>
      <c r="BB4574" s="181"/>
      <c r="BC4574" s="181"/>
      <c r="BD4574" s="181"/>
      <c r="BE4574" s="181"/>
      <c r="BL4574" s="181"/>
      <c r="BM4574" s="181"/>
      <c r="BN4574" s="181"/>
      <c r="BO4574" s="181"/>
      <c r="BS4574" s="181"/>
    </row>
    <row r="4575" spans="41:71">
      <c r="AO4575" s="38">
        <f t="shared" si="488"/>
        <v>0</v>
      </c>
      <c r="AP4575" s="38">
        <f t="shared" si="489"/>
        <v>0</v>
      </c>
      <c r="AR4575" s="181"/>
      <c r="AS4575" s="181"/>
      <c r="AT4575" s="181"/>
      <c r="AU4575" s="181"/>
      <c r="BB4575" s="181"/>
      <c r="BC4575" s="181"/>
      <c r="BD4575" s="181"/>
      <c r="BE4575" s="181"/>
      <c r="BL4575" s="181"/>
      <c r="BM4575" s="181"/>
      <c r="BN4575" s="181"/>
      <c r="BO4575" s="181"/>
      <c r="BS4575" s="181"/>
    </row>
    <row r="4576" spans="41:71">
      <c r="AO4576" s="38">
        <f t="shared" si="488"/>
        <v>0</v>
      </c>
      <c r="AP4576" s="38">
        <f t="shared" si="489"/>
        <v>0</v>
      </c>
      <c r="AR4576" s="181"/>
      <c r="AS4576" s="181"/>
      <c r="AT4576" s="181"/>
      <c r="AU4576" s="181"/>
      <c r="BB4576" s="181"/>
      <c r="BC4576" s="181"/>
      <c r="BD4576" s="181"/>
      <c r="BE4576" s="181"/>
      <c r="BL4576" s="181"/>
      <c r="BM4576" s="181"/>
      <c r="BN4576" s="181"/>
      <c r="BO4576" s="181"/>
      <c r="BS4576" s="181"/>
    </row>
    <row r="4577" spans="41:71">
      <c r="AO4577" s="38">
        <f t="shared" si="488"/>
        <v>0</v>
      </c>
      <c r="AP4577" s="38">
        <f t="shared" si="489"/>
        <v>0</v>
      </c>
      <c r="AR4577" s="181"/>
      <c r="AS4577" s="181"/>
      <c r="AT4577" s="181"/>
      <c r="AU4577" s="181"/>
      <c r="BB4577" s="181"/>
      <c r="BC4577" s="181"/>
      <c r="BD4577" s="181"/>
      <c r="BE4577" s="181"/>
      <c r="BL4577" s="181"/>
      <c r="BM4577" s="181"/>
      <c r="BN4577" s="181"/>
      <c r="BO4577" s="181"/>
      <c r="BS4577" s="181"/>
    </row>
    <row r="4578" spans="41:71">
      <c r="AO4578" s="38">
        <f t="shared" si="488"/>
        <v>0</v>
      </c>
      <c r="AP4578" s="38">
        <f t="shared" si="489"/>
        <v>0</v>
      </c>
      <c r="AR4578" s="181"/>
      <c r="AS4578" s="181"/>
      <c r="AT4578" s="181"/>
      <c r="AU4578" s="181"/>
      <c r="BB4578" s="181"/>
      <c r="BC4578" s="181"/>
      <c r="BD4578" s="181"/>
      <c r="BE4578" s="181"/>
      <c r="BL4578" s="181"/>
      <c r="BM4578" s="181"/>
      <c r="BN4578" s="181"/>
      <c r="BO4578" s="181"/>
      <c r="BS4578" s="181"/>
    </row>
    <row r="4579" spans="41:71">
      <c r="AO4579" s="38">
        <f t="shared" si="488"/>
        <v>0</v>
      </c>
      <c r="AP4579" s="38">
        <f t="shared" si="489"/>
        <v>0</v>
      </c>
      <c r="AR4579" s="181"/>
      <c r="AS4579" s="181"/>
      <c r="AT4579" s="181"/>
      <c r="AU4579" s="181"/>
      <c r="BB4579" s="181"/>
      <c r="BC4579" s="181"/>
      <c r="BD4579" s="181"/>
      <c r="BE4579" s="181"/>
      <c r="BL4579" s="181"/>
      <c r="BM4579" s="181"/>
      <c r="BN4579" s="181"/>
      <c r="BO4579" s="181"/>
      <c r="BS4579" s="181"/>
    </row>
    <row r="4580" spans="41:71">
      <c r="AO4580" s="38">
        <f t="shared" si="488"/>
        <v>0</v>
      </c>
      <c r="AP4580" s="38">
        <f t="shared" si="489"/>
        <v>0</v>
      </c>
      <c r="AR4580" s="181"/>
      <c r="AS4580" s="181"/>
      <c r="AT4580" s="181"/>
      <c r="AU4580" s="181"/>
      <c r="BB4580" s="181"/>
      <c r="BC4580" s="181"/>
      <c r="BD4580" s="181"/>
      <c r="BE4580" s="181"/>
      <c r="BL4580" s="181"/>
      <c r="BM4580" s="181"/>
      <c r="BN4580" s="181"/>
      <c r="BO4580" s="181"/>
      <c r="BS4580" s="181"/>
    </row>
    <row r="4581" spans="41:71">
      <c r="AO4581" s="38">
        <f t="shared" si="488"/>
        <v>0</v>
      </c>
      <c r="AP4581" s="38">
        <f t="shared" si="489"/>
        <v>0</v>
      </c>
      <c r="AR4581" s="181"/>
      <c r="AS4581" s="181"/>
      <c r="AT4581" s="181"/>
      <c r="AU4581" s="181"/>
      <c r="BB4581" s="181"/>
      <c r="BC4581" s="181"/>
      <c r="BD4581" s="181"/>
      <c r="BE4581" s="181"/>
      <c r="BL4581" s="181"/>
      <c r="BM4581" s="181"/>
      <c r="BN4581" s="181"/>
      <c r="BO4581" s="181"/>
      <c r="BS4581" s="181"/>
    </row>
    <row r="4582" spans="41:71">
      <c r="AO4582" s="38">
        <f t="shared" si="488"/>
        <v>0</v>
      </c>
      <c r="AP4582" s="38">
        <f t="shared" si="489"/>
        <v>0</v>
      </c>
      <c r="AR4582" s="181"/>
      <c r="AS4582" s="181"/>
      <c r="AT4582" s="181"/>
      <c r="AU4582" s="181"/>
      <c r="BB4582" s="181"/>
      <c r="BC4582" s="181"/>
      <c r="BD4582" s="181"/>
      <c r="BE4582" s="181"/>
      <c r="BL4582" s="181"/>
      <c r="BM4582" s="181"/>
      <c r="BN4582" s="181"/>
      <c r="BO4582" s="181"/>
      <c r="BS4582" s="181"/>
    </row>
    <row r="4583" spans="41:71">
      <c r="AO4583" s="38">
        <f t="shared" si="488"/>
        <v>0</v>
      </c>
      <c r="AP4583" s="38">
        <f t="shared" si="489"/>
        <v>0</v>
      </c>
      <c r="AR4583" s="181"/>
      <c r="AS4583" s="181"/>
      <c r="AT4583" s="181"/>
      <c r="AU4583" s="181"/>
      <c r="BB4583" s="181"/>
      <c r="BC4583" s="181"/>
      <c r="BD4583" s="181"/>
      <c r="BE4583" s="181"/>
      <c r="BL4583" s="181"/>
      <c r="BM4583" s="181"/>
      <c r="BN4583" s="181"/>
      <c r="BO4583" s="181"/>
      <c r="BS4583" s="181"/>
    </row>
    <row r="4584" spans="41:71">
      <c r="AO4584" s="38">
        <f t="shared" si="488"/>
        <v>0</v>
      </c>
      <c r="AP4584" s="38">
        <f t="shared" si="489"/>
        <v>0</v>
      </c>
      <c r="AR4584" s="181"/>
      <c r="AS4584" s="181"/>
      <c r="AT4584" s="181"/>
      <c r="AU4584" s="181"/>
      <c r="BB4584" s="181"/>
      <c r="BC4584" s="181"/>
      <c r="BD4584" s="181"/>
      <c r="BE4584" s="181"/>
      <c r="BL4584" s="181"/>
      <c r="BM4584" s="181"/>
      <c r="BN4584" s="181"/>
      <c r="BO4584" s="181"/>
      <c r="BS4584" s="181"/>
    </row>
    <row r="4585" spans="41:71">
      <c r="AO4585" s="38">
        <f t="shared" si="488"/>
        <v>0</v>
      </c>
      <c r="AP4585" s="38">
        <f t="shared" si="489"/>
        <v>0</v>
      </c>
      <c r="AR4585" s="181"/>
      <c r="AS4585" s="181"/>
      <c r="AT4585" s="181"/>
      <c r="AU4585" s="181"/>
      <c r="BB4585" s="181"/>
      <c r="BC4585" s="181"/>
      <c r="BD4585" s="181"/>
      <c r="BE4585" s="181"/>
      <c r="BL4585" s="181"/>
      <c r="BM4585" s="181"/>
      <c r="BN4585" s="181"/>
      <c r="BO4585" s="181"/>
      <c r="BS4585" s="181"/>
    </row>
    <row r="4586" spans="41:71">
      <c r="AO4586" s="38">
        <f t="shared" ref="AO4586:AO4649" si="490">B4587+1-1</f>
        <v>0</v>
      </c>
      <c r="AP4586" s="38">
        <f t="shared" ref="AP4586:AP4649" si="491">A4587</f>
        <v>0</v>
      </c>
      <c r="AR4586" s="181"/>
      <c r="AS4586" s="181"/>
      <c r="AT4586" s="181"/>
      <c r="AU4586" s="181"/>
      <c r="BB4586" s="181"/>
      <c r="BC4586" s="181"/>
      <c r="BD4586" s="181"/>
      <c r="BE4586" s="181"/>
      <c r="BL4586" s="181"/>
      <c r="BM4586" s="181"/>
      <c r="BN4586" s="181"/>
      <c r="BO4586" s="181"/>
      <c r="BS4586" s="181"/>
    </row>
    <row r="4587" spans="41:71">
      <c r="AO4587" s="38">
        <f t="shared" si="490"/>
        <v>0</v>
      </c>
      <c r="AP4587" s="38">
        <f t="shared" si="491"/>
        <v>0</v>
      </c>
      <c r="AR4587" s="181"/>
      <c r="AS4587" s="181"/>
      <c r="AT4587" s="181"/>
      <c r="AU4587" s="181"/>
      <c r="BB4587" s="181"/>
      <c r="BC4587" s="181"/>
      <c r="BD4587" s="181"/>
      <c r="BE4587" s="181"/>
      <c r="BL4587" s="181"/>
      <c r="BM4587" s="181"/>
      <c r="BN4587" s="181"/>
      <c r="BO4587" s="181"/>
      <c r="BS4587" s="181"/>
    </row>
    <row r="4588" spans="41:71">
      <c r="AO4588" s="38">
        <f t="shared" si="490"/>
        <v>0</v>
      </c>
      <c r="AP4588" s="38">
        <f t="shared" si="491"/>
        <v>0</v>
      </c>
      <c r="AR4588" s="181"/>
      <c r="AS4588" s="181"/>
      <c r="AT4588" s="181"/>
      <c r="AU4588" s="181"/>
      <c r="BB4588" s="181"/>
      <c r="BC4588" s="181"/>
      <c r="BD4588" s="181"/>
      <c r="BE4588" s="181"/>
      <c r="BL4588" s="181"/>
      <c r="BM4588" s="181"/>
      <c r="BN4588" s="181"/>
      <c r="BO4588" s="181"/>
      <c r="BS4588" s="181"/>
    </row>
    <row r="4589" spans="41:71">
      <c r="AO4589" s="38">
        <f t="shared" si="490"/>
        <v>0</v>
      </c>
      <c r="AP4589" s="38">
        <f t="shared" si="491"/>
        <v>0</v>
      </c>
      <c r="AR4589" s="181"/>
      <c r="AS4589" s="181"/>
      <c r="AT4589" s="181"/>
      <c r="AU4589" s="181"/>
      <c r="BB4589" s="181"/>
      <c r="BC4589" s="181"/>
      <c r="BD4589" s="181"/>
      <c r="BE4589" s="181"/>
      <c r="BL4589" s="181"/>
      <c r="BM4589" s="181"/>
      <c r="BN4589" s="181"/>
      <c r="BO4589" s="181"/>
      <c r="BS4589" s="181"/>
    </row>
    <row r="4590" spans="41:71">
      <c r="AO4590" s="38">
        <f t="shared" si="490"/>
        <v>0</v>
      </c>
      <c r="AP4590" s="38">
        <f t="shared" si="491"/>
        <v>0</v>
      </c>
      <c r="AR4590" s="181"/>
      <c r="AS4590" s="181"/>
      <c r="AT4590" s="181"/>
      <c r="AU4590" s="181"/>
      <c r="BB4590" s="181"/>
      <c r="BC4590" s="181"/>
      <c r="BD4590" s="181"/>
      <c r="BE4590" s="181"/>
      <c r="BL4590" s="181"/>
      <c r="BM4590" s="181"/>
      <c r="BN4590" s="181"/>
      <c r="BO4590" s="181"/>
      <c r="BS4590" s="181"/>
    </row>
    <row r="4591" spans="41:71">
      <c r="AO4591" s="38">
        <f t="shared" si="490"/>
        <v>0</v>
      </c>
      <c r="AP4591" s="38">
        <f t="shared" si="491"/>
        <v>0</v>
      </c>
      <c r="AR4591" s="181"/>
      <c r="AS4591" s="181"/>
      <c r="AT4591" s="181"/>
      <c r="AU4591" s="181"/>
      <c r="BB4591" s="181"/>
      <c r="BC4591" s="181"/>
      <c r="BD4591" s="181"/>
      <c r="BE4591" s="181"/>
      <c r="BL4591" s="181"/>
      <c r="BM4591" s="181"/>
      <c r="BN4591" s="181"/>
      <c r="BO4591" s="181"/>
      <c r="BS4591" s="181"/>
    </row>
    <row r="4592" spans="41:71">
      <c r="AO4592" s="38">
        <f t="shared" si="490"/>
        <v>0</v>
      </c>
      <c r="AP4592" s="38">
        <f t="shared" si="491"/>
        <v>0</v>
      </c>
      <c r="AR4592" s="181"/>
      <c r="AS4592" s="181"/>
      <c r="AT4592" s="181"/>
      <c r="AU4592" s="181"/>
      <c r="BB4592" s="181"/>
      <c r="BC4592" s="181"/>
      <c r="BD4592" s="181"/>
      <c r="BE4592" s="181"/>
      <c r="BL4592" s="181"/>
      <c r="BM4592" s="181"/>
      <c r="BN4592" s="181"/>
      <c r="BO4592" s="181"/>
      <c r="BS4592" s="181"/>
    </row>
    <row r="4593" spans="41:71">
      <c r="AO4593" s="38">
        <f t="shared" si="490"/>
        <v>0</v>
      </c>
      <c r="AP4593" s="38">
        <f t="shared" si="491"/>
        <v>0</v>
      </c>
      <c r="AR4593" s="181"/>
      <c r="AS4593" s="181"/>
      <c r="AT4593" s="181"/>
      <c r="AU4593" s="181"/>
      <c r="BB4593" s="181"/>
      <c r="BC4593" s="181"/>
      <c r="BD4593" s="181"/>
      <c r="BE4593" s="181"/>
      <c r="BL4593" s="181"/>
      <c r="BM4593" s="181"/>
      <c r="BN4593" s="181"/>
      <c r="BO4593" s="181"/>
      <c r="BS4593" s="181"/>
    </row>
    <row r="4594" spans="41:71">
      <c r="AO4594" s="38">
        <f t="shared" si="490"/>
        <v>0</v>
      </c>
      <c r="AP4594" s="38">
        <f t="shared" si="491"/>
        <v>0</v>
      </c>
      <c r="AR4594" s="181"/>
      <c r="AS4594" s="181"/>
      <c r="AT4594" s="181"/>
      <c r="AU4594" s="181"/>
      <c r="BB4594" s="181"/>
      <c r="BC4594" s="181"/>
      <c r="BD4594" s="181"/>
      <c r="BE4594" s="181"/>
      <c r="BL4594" s="181"/>
      <c r="BM4594" s="181"/>
      <c r="BN4594" s="181"/>
      <c r="BO4594" s="181"/>
      <c r="BS4594" s="181"/>
    </row>
    <row r="4595" spans="41:71">
      <c r="AO4595" s="38">
        <f t="shared" si="490"/>
        <v>0</v>
      </c>
      <c r="AP4595" s="38">
        <f t="shared" si="491"/>
        <v>0</v>
      </c>
      <c r="AR4595" s="181"/>
      <c r="AS4595" s="181"/>
      <c r="AT4595" s="181"/>
      <c r="AU4595" s="181"/>
      <c r="BB4595" s="181"/>
      <c r="BC4595" s="181"/>
      <c r="BD4595" s="181"/>
      <c r="BE4595" s="181"/>
      <c r="BL4595" s="181"/>
      <c r="BM4595" s="181"/>
      <c r="BN4595" s="181"/>
      <c r="BO4595" s="181"/>
      <c r="BS4595" s="181"/>
    </row>
    <row r="4596" spans="41:71">
      <c r="AO4596" s="38">
        <f t="shared" si="490"/>
        <v>0</v>
      </c>
      <c r="AP4596" s="38">
        <f t="shared" si="491"/>
        <v>0</v>
      </c>
      <c r="AR4596" s="181"/>
      <c r="AS4596" s="181"/>
      <c r="AT4596" s="181"/>
      <c r="AU4596" s="181"/>
      <c r="BB4596" s="181"/>
      <c r="BC4596" s="181"/>
      <c r="BD4596" s="181"/>
      <c r="BE4596" s="181"/>
      <c r="BL4596" s="181"/>
      <c r="BM4596" s="181"/>
      <c r="BN4596" s="181"/>
      <c r="BO4596" s="181"/>
      <c r="BS4596" s="181"/>
    </row>
    <row r="4597" spans="41:71">
      <c r="AO4597" s="38">
        <f t="shared" si="490"/>
        <v>0</v>
      </c>
      <c r="AP4597" s="38">
        <f t="shared" si="491"/>
        <v>0</v>
      </c>
      <c r="AR4597" s="181"/>
      <c r="AS4597" s="181"/>
      <c r="AT4597" s="181"/>
      <c r="AU4597" s="181"/>
      <c r="BB4597" s="181"/>
      <c r="BC4597" s="181"/>
      <c r="BD4597" s="181"/>
      <c r="BE4597" s="181"/>
      <c r="BL4597" s="181"/>
      <c r="BM4597" s="181"/>
      <c r="BN4597" s="181"/>
      <c r="BO4597" s="181"/>
      <c r="BS4597" s="181"/>
    </row>
    <row r="4598" spans="41:71">
      <c r="AO4598" s="38">
        <f t="shared" si="490"/>
        <v>0</v>
      </c>
      <c r="AP4598" s="38">
        <f t="shared" si="491"/>
        <v>0</v>
      </c>
      <c r="AR4598" s="181"/>
      <c r="AS4598" s="181"/>
      <c r="AT4598" s="181"/>
      <c r="AU4598" s="181"/>
      <c r="BB4598" s="181"/>
      <c r="BC4598" s="181"/>
      <c r="BD4598" s="181"/>
      <c r="BE4598" s="181"/>
      <c r="BL4598" s="181"/>
      <c r="BM4598" s="181"/>
      <c r="BN4598" s="181"/>
      <c r="BO4598" s="181"/>
      <c r="BS4598" s="181"/>
    </row>
    <row r="4599" spans="41:71">
      <c r="AO4599" s="38">
        <f t="shared" si="490"/>
        <v>0</v>
      </c>
      <c r="AP4599" s="38">
        <f t="shared" si="491"/>
        <v>0</v>
      </c>
      <c r="AR4599" s="181"/>
      <c r="AS4599" s="181"/>
      <c r="AT4599" s="181"/>
      <c r="AU4599" s="181"/>
      <c r="BB4599" s="181"/>
      <c r="BC4599" s="181"/>
      <c r="BD4599" s="181"/>
      <c r="BE4599" s="181"/>
      <c r="BL4599" s="181"/>
      <c r="BM4599" s="181"/>
      <c r="BN4599" s="181"/>
      <c r="BO4599" s="181"/>
      <c r="BS4599" s="181"/>
    </row>
    <row r="4600" spans="41:71">
      <c r="AO4600" s="38">
        <f t="shared" si="490"/>
        <v>0</v>
      </c>
      <c r="AP4600" s="38">
        <f t="shared" si="491"/>
        <v>0</v>
      </c>
      <c r="AR4600" s="181"/>
      <c r="AS4600" s="181"/>
      <c r="AT4600" s="181"/>
      <c r="AU4600" s="181"/>
      <c r="BB4600" s="181"/>
      <c r="BC4600" s="181"/>
      <c r="BD4600" s="181"/>
      <c r="BE4600" s="181"/>
      <c r="BL4600" s="181"/>
      <c r="BM4600" s="181"/>
      <c r="BN4600" s="181"/>
      <c r="BO4600" s="181"/>
      <c r="BS4600" s="181"/>
    </row>
    <row r="4601" spans="41:71">
      <c r="AO4601" s="38">
        <f t="shared" si="490"/>
        <v>0</v>
      </c>
      <c r="AP4601" s="38">
        <f t="shared" si="491"/>
        <v>0</v>
      </c>
      <c r="AR4601" s="181"/>
      <c r="AS4601" s="181"/>
      <c r="AT4601" s="181"/>
      <c r="AU4601" s="181"/>
      <c r="BB4601" s="181"/>
      <c r="BC4601" s="181"/>
      <c r="BD4601" s="181"/>
      <c r="BE4601" s="181"/>
      <c r="BL4601" s="181"/>
      <c r="BM4601" s="181"/>
      <c r="BN4601" s="181"/>
      <c r="BO4601" s="181"/>
      <c r="BS4601" s="181"/>
    </row>
    <row r="4602" spans="41:71">
      <c r="AO4602" s="38">
        <f t="shared" si="490"/>
        <v>0</v>
      </c>
      <c r="AP4602" s="38">
        <f t="shared" si="491"/>
        <v>0</v>
      </c>
      <c r="AR4602" s="181"/>
      <c r="AS4602" s="181"/>
      <c r="AT4602" s="181"/>
      <c r="AU4602" s="181"/>
      <c r="BB4602" s="181"/>
      <c r="BC4602" s="181"/>
      <c r="BD4602" s="181"/>
      <c r="BE4602" s="181"/>
      <c r="BL4602" s="181"/>
      <c r="BM4602" s="181"/>
      <c r="BN4602" s="181"/>
      <c r="BO4602" s="181"/>
      <c r="BS4602" s="181"/>
    </row>
    <row r="4603" spans="41:71">
      <c r="AO4603" s="38">
        <f t="shared" si="490"/>
        <v>0</v>
      </c>
      <c r="AP4603" s="38">
        <f t="shared" si="491"/>
        <v>0</v>
      </c>
      <c r="AR4603" s="181"/>
      <c r="AS4603" s="181"/>
      <c r="AT4603" s="181"/>
      <c r="AU4603" s="181"/>
      <c r="BB4603" s="181"/>
      <c r="BC4603" s="181"/>
      <c r="BD4603" s="181"/>
      <c r="BE4603" s="181"/>
      <c r="BL4603" s="181"/>
      <c r="BM4603" s="181"/>
      <c r="BN4603" s="181"/>
      <c r="BO4603" s="181"/>
      <c r="BS4603" s="181"/>
    </row>
    <row r="4604" spans="41:71">
      <c r="AO4604" s="38">
        <f t="shared" si="490"/>
        <v>0</v>
      </c>
      <c r="AP4604" s="38">
        <f t="shared" si="491"/>
        <v>0</v>
      </c>
      <c r="AR4604" s="181"/>
      <c r="AS4604" s="181"/>
      <c r="AT4604" s="181"/>
      <c r="AU4604" s="181"/>
      <c r="BB4604" s="181"/>
      <c r="BC4604" s="181"/>
      <c r="BD4604" s="181"/>
      <c r="BE4604" s="181"/>
      <c r="BL4604" s="181"/>
      <c r="BM4604" s="181"/>
      <c r="BN4604" s="181"/>
      <c r="BO4604" s="181"/>
      <c r="BS4604" s="181"/>
    </row>
    <row r="4605" spans="41:71">
      <c r="AO4605" s="38">
        <f t="shared" si="490"/>
        <v>0</v>
      </c>
      <c r="AP4605" s="38">
        <f t="shared" si="491"/>
        <v>0</v>
      </c>
      <c r="AR4605" s="181"/>
      <c r="AS4605" s="181"/>
      <c r="AT4605" s="181"/>
      <c r="AU4605" s="181"/>
      <c r="BB4605" s="181"/>
      <c r="BC4605" s="181"/>
      <c r="BD4605" s="181"/>
      <c r="BE4605" s="181"/>
      <c r="BL4605" s="181"/>
      <c r="BM4605" s="181"/>
      <c r="BN4605" s="181"/>
      <c r="BO4605" s="181"/>
      <c r="BS4605" s="181"/>
    </row>
    <row r="4606" spans="41:71">
      <c r="AO4606" s="38">
        <f t="shared" si="490"/>
        <v>0</v>
      </c>
      <c r="AP4606" s="38">
        <f t="shared" si="491"/>
        <v>0</v>
      </c>
      <c r="AR4606" s="181"/>
      <c r="AS4606" s="181"/>
      <c r="AT4606" s="181"/>
      <c r="AU4606" s="181"/>
      <c r="BB4606" s="181"/>
      <c r="BC4606" s="181"/>
      <c r="BD4606" s="181"/>
      <c r="BE4606" s="181"/>
      <c r="BL4606" s="181"/>
      <c r="BM4606" s="181"/>
      <c r="BN4606" s="181"/>
      <c r="BO4606" s="181"/>
      <c r="BS4606" s="181"/>
    </row>
    <row r="4607" spans="41:71">
      <c r="AO4607" s="38">
        <f t="shared" si="490"/>
        <v>0</v>
      </c>
      <c r="AP4607" s="38">
        <f t="shared" si="491"/>
        <v>0</v>
      </c>
      <c r="AR4607" s="181"/>
      <c r="AS4607" s="181"/>
      <c r="AT4607" s="181"/>
      <c r="AU4607" s="181"/>
      <c r="BB4607" s="181"/>
      <c r="BC4607" s="181"/>
      <c r="BD4607" s="181"/>
      <c r="BE4607" s="181"/>
      <c r="BL4607" s="181"/>
      <c r="BM4607" s="181"/>
      <c r="BN4607" s="181"/>
      <c r="BO4607" s="181"/>
      <c r="BS4607" s="181"/>
    </row>
    <row r="4608" spans="41:71">
      <c r="AO4608" s="38">
        <f t="shared" si="490"/>
        <v>0</v>
      </c>
      <c r="AP4608" s="38">
        <f t="shared" si="491"/>
        <v>0</v>
      </c>
      <c r="AR4608" s="181"/>
      <c r="AS4608" s="181"/>
      <c r="AT4608" s="181"/>
      <c r="AU4608" s="181"/>
      <c r="BB4608" s="181"/>
      <c r="BC4608" s="181"/>
      <c r="BD4608" s="181"/>
      <c r="BE4608" s="181"/>
      <c r="BL4608" s="181"/>
      <c r="BM4608" s="181"/>
      <c r="BN4608" s="181"/>
      <c r="BO4608" s="181"/>
      <c r="BS4608" s="181"/>
    </row>
    <row r="4609" spans="41:71">
      <c r="AO4609" s="38">
        <f t="shared" si="490"/>
        <v>0</v>
      </c>
      <c r="AP4609" s="38">
        <f t="shared" si="491"/>
        <v>0</v>
      </c>
      <c r="AR4609" s="181"/>
      <c r="AS4609" s="181"/>
      <c r="AT4609" s="181"/>
      <c r="AU4609" s="181"/>
      <c r="BB4609" s="181"/>
      <c r="BC4609" s="181"/>
      <c r="BD4609" s="181"/>
      <c r="BE4609" s="181"/>
      <c r="BL4609" s="181"/>
      <c r="BM4609" s="181"/>
      <c r="BN4609" s="181"/>
      <c r="BO4609" s="181"/>
      <c r="BS4609" s="181"/>
    </row>
    <row r="4610" spans="41:71">
      <c r="AO4610" s="38">
        <f t="shared" si="490"/>
        <v>0</v>
      </c>
      <c r="AP4610" s="38">
        <f t="shared" si="491"/>
        <v>0</v>
      </c>
      <c r="AR4610" s="181"/>
      <c r="AS4610" s="181"/>
      <c r="AT4610" s="181"/>
      <c r="AU4610" s="181"/>
      <c r="BB4610" s="181"/>
      <c r="BC4610" s="181"/>
      <c r="BD4610" s="181"/>
      <c r="BE4610" s="181"/>
      <c r="BL4610" s="181"/>
      <c r="BM4610" s="181"/>
      <c r="BN4610" s="181"/>
      <c r="BO4610" s="181"/>
      <c r="BS4610" s="181"/>
    </row>
    <row r="4611" spans="41:71">
      <c r="AO4611" s="38">
        <f t="shared" si="490"/>
        <v>0</v>
      </c>
      <c r="AP4611" s="38">
        <f t="shared" si="491"/>
        <v>0</v>
      </c>
      <c r="AR4611" s="181"/>
      <c r="AS4611" s="181"/>
      <c r="AT4611" s="181"/>
      <c r="AU4611" s="181"/>
      <c r="BB4611" s="181"/>
      <c r="BC4611" s="181"/>
      <c r="BD4611" s="181"/>
      <c r="BE4611" s="181"/>
      <c r="BL4611" s="181"/>
      <c r="BM4611" s="181"/>
      <c r="BN4611" s="181"/>
      <c r="BO4611" s="181"/>
      <c r="BS4611" s="181"/>
    </row>
    <row r="4612" spans="41:71">
      <c r="AO4612" s="38">
        <f t="shared" si="490"/>
        <v>0</v>
      </c>
      <c r="AP4612" s="38">
        <f t="shared" si="491"/>
        <v>0</v>
      </c>
      <c r="AR4612" s="181"/>
      <c r="AS4612" s="181"/>
      <c r="AT4612" s="181"/>
      <c r="AU4612" s="181"/>
      <c r="BB4612" s="181"/>
      <c r="BC4612" s="181"/>
      <c r="BD4612" s="181"/>
      <c r="BE4612" s="181"/>
      <c r="BL4612" s="181"/>
      <c r="BM4612" s="181"/>
      <c r="BN4612" s="181"/>
      <c r="BO4612" s="181"/>
      <c r="BS4612" s="181"/>
    </row>
    <row r="4613" spans="41:71">
      <c r="AO4613" s="38">
        <f t="shared" si="490"/>
        <v>0</v>
      </c>
      <c r="AP4613" s="38">
        <f t="shared" si="491"/>
        <v>0</v>
      </c>
      <c r="AR4613" s="181"/>
      <c r="AS4613" s="181"/>
      <c r="AT4613" s="181"/>
      <c r="AU4613" s="181"/>
      <c r="BB4613" s="181"/>
      <c r="BC4613" s="181"/>
      <c r="BD4613" s="181"/>
      <c r="BE4613" s="181"/>
      <c r="BL4613" s="181"/>
      <c r="BM4613" s="181"/>
      <c r="BN4613" s="181"/>
      <c r="BO4613" s="181"/>
      <c r="BS4613" s="181"/>
    </row>
    <row r="4614" spans="41:71">
      <c r="AO4614" s="38">
        <f t="shared" si="490"/>
        <v>0</v>
      </c>
      <c r="AP4614" s="38">
        <f t="shared" si="491"/>
        <v>0</v>
      </c>
      <c r="AR4614" s="181"/>
      <c r="AS4614" s="181"/>
      <c r="AT4614" s="181"/>
      <c r="AU4614" s="181"/>
      <c r="BB4614" s="181"/>
      <c r="BC4614" s="181"/>
      <c r="BD4614" s="181"/>
      <c r="BE4614" s="181"/>
      <c r="BL4614" s="181"/>
      <c r="BM4614" s="181"/>
      <c r="BN4614" s="181"/>
      <c r="BO4614" s="181"/>
      <c r="BS4614" s="181"/>
    </row>
    <row r="4615" spans="41:71">
      <c r="AO4615" s="38">
        <f t="shared" si="490"/>
        <v>0</v>
      </c>
      <c r="AP4615" s="38">
        <f t="shared" si="491"/>
        <v>0</v>
      </c>
      <c r="AR4615" s="181"/>
      <c r="AS4615" s="181"/>
      <c r="AT4615" s="181"/>
      <c r="AU4615" s="181"/>
      <c r="BB4615" s="181"/>
      <c r="BC4615" s="181"/>
      <c r="BD4615" s="181"/>
      <c r="BE4615" s="181"/>
      <c r="BL4615" s="181"/>
      <c r="BM4615" s="181"/>
      <c r="BN4615" s="181"/>
      <c r="BO4615" s="181"/>
      <c r="BS4615" s="181"/>
    </row>
    <row r="4616" spans="41:71">
      <c r="AO4616" s="38">
        <f t="shared" si="490"/>
        <v>0</v>
      </c>
      <c r="AP4616" s="38">
        <f t="shared" si="491"/>
        <v>0</v>
      </c>
      <c r="AR4616" s="181"/>
      <c r="AS4616" s="181"/>
      <c r="AT4616" s="181"/>
      <c r="AU4616" s="181"/>
      <c r="BB4616" s="181"/>
      <c r="BC4616" s="181"/>
      <c r="BD4616" s="181"/>
      <c r="BE4616" s="181"/>
      <c r="BL4616" s="181"/>
      <c r="BM4616" s="181"/>
      <c r="BN4616" s="181"/>
      <c r="BO4616" s="181"/>
      <c r="BS4616" s="181"/>
    </row>
    <row r="4617" spans="41:71">
      <c r="AO4617" s="38">
        <f t="shared" si="490"/>
        <v>0</v>
      </c>
      <c r="AP4617" s="38">
        <f t="shared" si="491"/>
        <v>0</v>
      </c>
      <c r="AR4617" s="181"/>
      <c r="AS4617" s="181"/>
      <c r="AT4617" s="181"/>
      <c r="AU4617" s="181"/>
      <c r="BB4617" s="181"/>
      <c r="BC4617" s="181"/>
      <c r="BD4617" s="181"/>
      <c r="BE4617" s="181"/>
      <c r="BL4617" s="181"/>
      <c r="BM4617" s="181"/>
      <c r="BN4617" s="181"/>
      <c r="BO4617" s="181"/>
      <c r="BS4617" s="181"/>
    </row>
    <row r="4618" spans="41:71">
      <c r="AO4618" s="38">
        <f t="shared" si="490"/>
        <v>0</v>
      </c>
      <c r="AP4618" s="38">
        <f t="shared" si="491"/>
        <v>0</v>
      </c>
      <c r="AR4618" s="181"/>
      <c r="AS4618" s="181"/>
      <c r="AT4618" s="181"/>
      <c r="AU4618" s="181"/>
      <c r="BB4618" s="181"/>
      <c r="BC4618" s="181"/>
      <c r="BD4618" s="181"/>
      <c r="BE4618" s="181"/>
      <c r="BL4618" s="181"/>
      <c r="BM4618" s="181"/>
      <c r="BN4618" s="181"/>
      <c r="BO4618" s="181"/>
      <c r="BS4618" s="181"/>
    </row>
    <row r="4619" spans="41:71">
      <c r="AO4619" s="38">
        <f t="shared" si="490"/>
        <v>0</v>
      </c>
      <c r="AP4619" s="38">
        <f t="shared" si="491"/>
        <v>0</v>
      </c>
      <c r="AR4619" s="181"/>
      <c r="AS4619" s="181"/>
      <c r="AT4619" s="181"/>
      <c r="AU4619" s="181"/>
      <c r="BB4619" s="181"/>
      <c r="BC4619" s="181"/>
      <c r="BD4619" s="181"/>
      <c r="BE4619" s="181"/>
      <c r="BL4619" s="181"/>
      <c r="BM4619" s="181"/>
      <c r="BN4619" s="181"/>
      <c r="BO4619" s="181"/>
      <c r="BS4619" s="181"/>
    </row>
    <row r="4620" spans="41:71">
      <c r="AO4620" s="38">
        <f t="shared" si="490"/>
        <v>0</v>
      </c>
      <c r="AP4620" s="38">
        <f t="shared" si="491"/>
        <v>0</v>
      </c>
      <c r="AR4620" s="181"/>
      <c r="AS4620" s="181"/>
      <c r="AT4620" s="181"/>
      <c r="AU4620" s="181"/>
      <c r="BB4620" s="181"/>
      <c r="BC4620" s="181"/>
      <c r="BD4620" s="181"/>
      <c r="BE4620" s="181"/>
      <c r="BL4620" s="181"/>
      <c r="BM4620" s="181"/>
      <c r="BN4620" s="181"/>
      <c r="BO4620" s="181"/>
      <c r="BS4620" s="181"/>
    </row>
    <row r="4621" spans="41:71">
      <c r="AO4621" s="38">
        <f t="shared" si="490"/>
        <v>0</v>
      </c>
      <c r="AP4621" s="38">
        <f t="shared" si="491"/>
        <v>0</v>
      </c>
      <c r="AR4621" s="181"/>
      <c r="AS4621" s="181"/>
      <c r="AT4621" s="181"/>
      <c r="AU4621" s="181"/>
      <c r="BB4621" s="181"/>
      <c r="BC4621" s="181"/>
      <c r="BD4621" s="181"/>
      <c r="BE4621" s="181"/>
      <c r="BL4621" s="181"/>
      <c r="BM4621" s="181"/>
      <c r="BN4621" s="181"/>
      <c r="BO4621" s="181"/>
      <c r="BS4621" s="181"/>
    </row>
    <row r="4622" spans="41:71">
      <c r="AO4622" s="38">
        <f t="shared" si="490"/>
        <v>0</v>
      </c>
      <c r="AP4622" s="38">
        <f t="shared" si="491"/>
        <v>0</v>
      </c>
      <c r="AR4622" s="181"/>
      <c r="AS4622" s="181"/>
      <c r="AT4622" s="181"/>
      <c r="AU4622" s="181"/>
      <c r="BB4622" s="181"/>
      <c r="BC4622" s="181"/>
      <c r="BD4622" s="181"/>
      <c r="BE4622" s="181"/>
      <c r="BL4622" s="181"/>
      <c r="BM4622" s="181"/>
      <c r="BN4622" s="181"/>
      <c r="BO4622" s="181"/>
      <c r="BS4622" s="181"/>
    </row>
    <row r="4623" spans="41:71">
      <c r="AO4623" s="38">
        <f t="shared" si="490"/>
        <v>0</v>
      </c>
      <c r="AP4623" s="38">
        <f t="shared" si="491"/>
        <v>0</v>
      </c>
      <c r="AR4623" s="181"/>
      <c r="AS4623" s="181"/>
      <c r="AT4623" s="181"/>
      <c r="AU4623" s="181"/>
      <c r="BB4623" s="181"/>
      <c r="BC4623" s="181"/>
      <c r="BD4623" s="181"/>
      <c r="BE4623" s="181"/>
      <c r="BL4623" s="181"/>
      <c r="BM4623" s="181"/>
      <c r="BN4623" s="181"/>
      <c r="BO4623" s="181"/>
      <c r="BS4623" s="181"/>
    </row>
    <row r="4624" spans="41:71">
      <c r="AO4624" s="38">
        <f t="shared" si="490"/>
        <v>0</v>
      </c>
      <c r="AP4624" s="38">
        <f t="shared" si="491"/>
        <v>0</v>
      </c>
      <c r="AR4624" s="181"/>
      <c r="AS4624" s="181"/>
      <c r="AT4624" s="181"/>
      <c r="AU4624" s="181"/>
      <c r="BB4624" s="181"/>
      <c r="BC4624" s="181"/>
      <c r="BD4624" s="181"/>
      <c r="BE4624" s="181"/>
      <c r="BL4624" s="181"/>
      <c r="BM4624" s="181"/>
      <c r="BN4624" s="181"/>
      <c r="BO4624" s="181"/>
      <c r="BS4624" s="181"/>
    </row>
    <row r="4625" spans="41:71">
      <c r="AO4625" s="38">
        <f t="shared" si="490"/>
        <v>0</v>
      </c>
      <c r="AP4625" s="38">
        <f t="shared" si="491"/>
        <v>0</v>
      </c>
      <c r="AR4625" s="181"/>
      <c r="AS4625" s="181"/>
      <c r="AT4625" s="181"/>
      <c r="AU4625" s="181"/>
      <c r="BB4625" s="181"/>
      <c r="BC4625" s="181"/>
      <c r="BD4625" s="181"/>
      <c r="BE4625" s="181"/>
      <c r="BL4625" s="181"/>
      <c r="BM4625" s="181"/>
      <c r="BN4625" s="181"/>
      <c r="BO4625" s="181"/>
      <c r="BS4625" s="181"/>
    </row>
    <row r="4626" spans="41:71">
      <c r="AO4626" s="38">
        <f t="shared" si="490"/>
        <v>0</v>
      </c>
      <c r="AP4626" s="38">
        <f t="shared" si="491"/>
        <v>0</v>
      </c>
      <c r="AR4626" s="181"/>
      <c r="AS4626" s="181"/>
      <c r="AT4626" s="181"/>
      <c r="AU4626" s="181"/>
      <c r="BB4626" s="181"/>
      <c r="BC4626" s="181"/>
      <c r="BD4626" s="181"/>
      <c r="BE4626" s="181"/>
      <c r="BL4626" s="181"/>
      <c r="BM4626" s="181"/>
      <c r="BN4626" s="181"/>
      <c r="BO4626" s="181"/>
      <c r="BS4626" s="181"/>
    </row>
    <row r="4627" spans="41:71">
      <c r="AO4627" s="38">
        <f t="shared" si="490"/>
        <v>0</v>
      </c>
      <c r="AP4627" s="38">
        <f t="shared" si="491"/>
        <v>0</v>
      </c>
      <c r="AR4627" s="181"/>
      <c r="AS4627" s="181"/>
      <c r="AT4627" s="181"/>
      <c r="AU4627" s="181"/>
      <c r="BB4627" s="181"/>
      <c r="BC4627" s="181"/>
      <c r="BD4627" s="181"/>
      <c r="BE4627" s="181"/>
      <c r="BL4627" s="181"/>
      <c r="BM4627" s="181"/>
      <c r="BN4627" s="181"/>
      <c r="BO4627" s="181"/>
      <c r="BS4627" s="181"/>
    </row>
    <row r="4628" spans="41:71">
      <c r="AO4628" s="38">
        <f t="shared" si="490"/>
        <v>0</v>
      </c>
      <c r="AP4628" s="38">
        <f t="shared" si="491"/>
        <v>0</v>
      </c>
      <c r="AR4628" s="181"/>
      <c r="AS4628" s="181"/>
      <c r="AT4628" s="181"/>
      <c r="AU4628" s="181"/>
      <c r="BB4628" s="181"/>
      <c r="BC4628" s="181"/>
      <c r="BD4628" s="181"/>
      <c r="BE4628" s="181"/>
      <c r="BL4628" s="181"/>
      <c r="BM4628" s="181"/>
      <c r="BN4628" s="181"/>
      <c r="BO4628" s="181"/>
      <c r="BS4628" s="181"/>
    </row>
    <row r="4629" spans="41:71">
      <c r="AO4629" s="38">
        <f t="shared" si="490"/>
        <v>0</v>
      </c>
      <c r="AP4629" s="38">
        <f t="shared" si="491"/>
        <v>0</v>
      </c>
      <c r="AR4629" s="181"/>
      <c r="AS4629" s="181"/>
      <c r="AT4629" s="181"/>
      <c r="AU4629" s="181"/>
      <c r="BB4629" s="181"/>
      <c r="BC4629" s="181"/>
      <c r="BD4629" s="181"/>
      <c r="BE4629" s="181"/>
      <c r="BL4629" s="181"/>
      <c r="BM4629" s="181"/>
      <c r="BN4629" s="181"/>
      <c r="BO4629" s="181"/>
      <c r="BS4629" s="181"/>
    </row>
    <row r="4630" spans="41:71">
      <c r="AO4630" s="38">
        <f t="shared" si="490"/>
        <v>0</v>
      </c>
      <c r="AP4630" s="38">
        <f t="shared" si="491"/>
        <v>0</v>
      </c>
      <c r="AR4630" s="181"/>
      <c r="AS4630" s="181"/>
      <c r="AT4630" s="181"/>
      <c r="AU4630" s="181"/>
      <c r="BB4630" s="181"/>
      <c r="BC4630" s="181"/>
      <c r="BD4630" s="181"/>
      <c r="BE4630" s="181"/>
      <c r="BL4630" s="181"/>
      <c r="BM4630" s="181"/>
      <c r="BN4630" s="181"/>
      <c r="BO4630" s="181"/>
      <c r="BS4630" s="181"/>
    </row>
    <row r="4631" spans="41:71">
      <c r="AO4631" s="38">
        <f t="shared" si="490"/>
        <v>0</v>
      </c>
      <c r="AP4631" s="38">
        <f t="shared" si="491"/>
        <v>0</v>
      </c>
      <c r="AR4631" s="181"/>
      <c r="AS4631" s="181"/>
      <c r="AT4631" s="181"/>
      <c r="AU4631" s="181"/>
      <c r="BB4631" s="181"/>
      <c r="BC4631" s="181"/>
      <c r="BD4631" s="181"/>
      <c r="BE4631" s="181"/>
      <c r="BL4631" s="181"/>
      <c r="BM4631" s="181"/>
      <c r="BN4631" s="181"/>
      <c r="BO4631" s="181"/>
      <c r="BS4631" s="181"/>
    </row>
    <row r="4632" spans="41:71">
      <c r="AO4632" s="38">
        <f t="shared" si="490"/>
        <v>0</v>
      </c>
      <c r="AP4632" s="38">
        <f t="shared" si="491"/>
        <v>0</v>
      </c>
      <c r="AR4632" s="181"/>
      <c r="AS4632" s="181"/>
      <c r="AT4632" s="181"/>
      <c r="AU4632" s="181"/>
      <c r="BB4632" s="181"/>
      <c r="BC4632" s="181"/>
      <c r="BD4632" s="181"/>
      <c r="BE4632" s="181"/>
      <c r="BL4632" s="181"/>
      <c r="BM4632" s="181"/>
      <c r="BN4632" s="181"/>
      <c r="BO4632" s="181"/>
      <c r="BS4632" s="181"/>
    </row>
    <row r="4633" spans="41:71">
      <c r="AO4633" s="38">
        <f t="shared" si="490"/>
        <v>0</v>
      </c>
      <c r="AP4633" s="38">
        <f t="shared" si="491"/>
        <v>0</v>
      </c>
      <c r="AR4633" s="181"/>
      <c r="AS4633" s="181"/>
      <c r="AT4633" s="181"/>
      <c r="AU4633" s="181"/>
      <c r="BB4633" s="181"/>
      <c r="BC4633" s="181"/>
      <c r="BD4633" s="181"/>
      <c r="BE4633" s="181"/>
      <c r="BL4633" s="181"/>
      <c r="BM4633" s="181"/>
      <c r="BN4633" s="181"/>
      <c r="BO4633" s="181"/>
      <c r="BS4633" s="181"/>
    </row>
    <row r="4634" spans="41:71">
      <c r="AO4634" s="38">
        <f t="shared" si="490"/>
        <v>0</v>
      </c>
      <c r="AP4634" s="38">
        <f t="shared" si="491"/>
        <v>0</v>
      </c>
      <c r="AR4634" s="181"/>
      <c r="AS4634" s="181"/>
      <c r="AT4634" s="181"/>
      <c r="AU4634" s="181"/>
      <c r="BB4634" s="181"/>
      <c r="BC4634" s="181"/>
      <c r="BD4634" s="181"/>
      <c r="BE4634" s="181"/>
      <c r="BL4634" s="181"/>
      <c r="BM4634" s="181"/>
      <c r="BN4634" s="181"/>
      <c r="BO4634" s="181"/>
      <c r="BS4634" s="181"/>
    </row>
    <row r="4635" spans="41:71">
      <c r="AO4635" s="38">
        <f t="shared" si="490"/>
        <v>0</v>
      </c>
      <c r="AP4635" s="38">
        <f t="shared" si="491"/>
        <v>0</v>
      </c>
      <c r="AR4635" s="181"/>
      <c r="AS4635" s="181"/>
      <c r="AT4635" s="181"/>
      <c r="AU4635" s="181"/>
      <c r="BB4635" s="181"/>
      <c r="BC4635" s="181"/>
      <c r="BD4635" s="181"/>
      <c r="BE4635" s="181"/>
      <c r="BL4635" s="181"/>
      <c r="BM4635" s="181"/>
      <c r="BN4635" s="181"/>
      <c r="BO4635" s="181"/>
      <c r="BS4635" s="181"/>
    </row>
    <row r="4636" spans="41:71">
      <c r="AO4636" s="38">
        <f t="shared" si="490"/>
        <v>0</v>
      </c>
      <c r="AP4636" s="38">
        <f t="shared" si="491"/>
        <v>0</v>
      </c>
      <c r="AR4636" s="181"/>
      <c r="AS4636" s="181"/>
      <c r="AT4636" s="181"/>
      <c r="AU4636" s="181"/>
      <c r="BB4636" s="181"/>
      <c r="BC4636" s="181"/>
      <c r="BD4636" s="181"/>
      <c r="BE4636" s="181"/>
      <c r="BL4636" s="181"/>
      <c r="BM4636" s="181"/>
      <c r="BN4636" s="181"/>
      <c r="BO4636" s="181"/>
      <c r="BS4636" s="181"/>
    </row>
    <row r="4637" spans="41:71">
      <c r="AO4637" s="38">
        <f t="shared" si="490"/>
        <v>0</v>
      </c>
      <c r="AP4637" s="38">
        <f t="shared" si="491"/>
        <v>0</v>
      </c>
      <c r="AR4637" s="181"/>
      <c r="AS4637" s="181"/>
      <c r="AT4637" s="181"/>
      <c r="AU4637" s="181"/>
      <c r="BB4637" s="181"/>
      <c r="BC4637" s="181"/>
      <c r="BD4637" s="181"/>
      <c r="BE4637" s="181"/>
      <c r="BL4637" s="181"/>
      <c r="BM4637" s="181"/>
      <c r="BN4637" s="181"/>
      <c r="BO4637" s="181"/>
      <c r="BS4637" s="181"/>
    </row>
    <row r="4638" spans="41:71">
      <c r="AO4638" s="38">
        <f t="shared" si="490"/>
        <v>0</v>
      </c>
      <c r="AP4638" s="38">
        <f t="shared" si="491"/>
        <v>0</v>
      </c>
      <c r="AR4638" s="181"/>
      <c r="AS4638" s="181"/>
      <c r="AT4638" s="181"/>
      <c r="AU4638" s="181"/>
      <c r="BB4638" s="181"/>
      <c r="BC4638" s="181"/>
      <c r="BD4638" s="181"/>
      <c r="BE4638" s="181"/>
      <c r="BL4638" s="181"/>
      <c r="BM4638" s="181"/>
      <c r="BN4638" s="181"/>
      <c r="BO4638" s="181"/>
      <c r="BS4638" s="181"/>
    </row>
    <row r="4639" spans="41:71">
      <c r="AO4639" s="38">
        <f t="shared" si="490"/>
        <v>0</v>
      </c>
      <c r="AP4639" s="38">
        <f t="shared" si="491"/>
        <v>0</v>
      </c>
      <c r="AR4639" s="181"/>
      <c r="AS4639" s="181"/>
      <c r="AT4639" s="181"/>
      <c r="AU4639" s="181"/>
      <c r="BB4639" s="181"/>
      <c r="BC4639" s="181"/>
      <c r="BD4639" s="181"/>
      <c r="BE4639" s="181"/>
      <c r="BL4639" s="181"/>
      <c r="BM4639" s="181"/>
      <c r="BN4639" s="181"/>
      <c r="BO4639" s="181"/>
      <c r="BS4639" s="181"/>
    </row>
    <row r="4640" spans="41:71">
      <c r="AO4640" s="38">
        <f t="shared" si="490"/>
        <v>0</v>
      </c>
      <c r="AP4640" s="38">
        <f t="shared" si="491"/>
        <v>0</v>
      </c>
      <c r="AR4640" s="181"/>
      <c r="AS4640" s="181"/>
      <c r="AT4640" s="181"/>
      <c r="AU4640" s="181"/>
      <c r="BB4640" s="181"/>
      <c r="BC4640" s="181"/>
      <c r="BD4640" s="181"/>
      <c r="BE4640" s="181"/>
      <c r="BL4640" s="181"/>
      <c r="BM4640" s="181"/>
      <c r="BN4640" s="181"/>
      <c r="BO4640" s="181"/>
      <c r="BS4640" s="181"/>
    </row>
    <row r="4641" spans="41:71">
      <c r="AO4641" s="38">
        <f t="shared" si="490"/>
        <v>0</v>
      </c>
      <c r="AP4641" s="38">
        <f t="shared" si="491"/>
        <v>0</v>
      </c>
      <c r="AR4641" s="181"/>
      <c r="AS4641" s="181"/>
      <c r="AT4641" s="181"/>
      <c r="AU4641" s="181"/>
      <c r="BB4641" s="181"/>
      <c r="BC4641" s="181"/>
      <c r="BD4641" s="181"/>
      <c r="BE4641" s="181"/>
      <c r="BL4641" s="181"/>
      <c r="BM4641" s="181"/>
      <c r="BN4641" s="181"/>
      <c r="BO4641" s="181"/>
      <c r="BS4641" s="181"/>
    </row>
    <row r="4642" spans="41:71">
      <c r="AO4642" s="38">
        <f t="shared" si="490"/>
        <v>0</v>
      </c>
      <c r="AP4642" s="38">
        <f t="shared" si="491"/>
        <v>0</v>
      </c>
      <c r="AR4642" s="181"/>
      <c r="AS4642" s="181"/>
      <c r="AT4642" s="181"/>
      <c r="AU4642" s="181"/>
      <c r="BB4642" s="181"/>
      <c r="BC4642" s="181"/>
      <c r="BD4642" s="181"/>
      <c r="BE4642" s="181"/>
      <c r="BL4642" s="181"/>
      <c r="BM4642" s="181"/>
      <c r="BN4642" s="181"/>
      <c r="BO4642" s="181"/>
      <c r="BS4642" s="181"/>
    </row>
    <row r="4643" spans="41:71">
      <c r="AO4643" s="38">
        <f t="shared" si="490"/>
        <v>0</v>
      </c>
      <c r="AP4643" s="38">
        <f t="shared" si="491"/>
        <v>0</v>
      </c>
      <c r="AR4643" s="181"/>
      <c r="AS4643" s="181"/>
      <c r="AT4643" s="181"/>
      <c r="AU4643" s="181"/>
      <c r="BB4643" s="181"/>
      <c r="BC4643" s="181"/>
      <c r="BD4643" s="181"/>
      <c r="BE4643" s="181"/>
      <c r="BL4643" s="181"/>
      <c r="BM4643" s="181"/>
      <c r="BN4643" s="181"/>
      <c r="BO4643" s="181"/>
      <c r="BS4643" s="181"/>
    </row>
    <row r="4644" spans="41:71">
      <c r="AO4644" s="38">
        <f t="shared" si="490"/>
        <v>0</v>
      </c>
      <c r="AP4644" s="38">
        <f t="shared" si="491"/>
        <v>0</v>
      </c>
      <c r="AR4644" s="181"/>
      <c r="AS4644" s="181"/>
      <c r="AT4644" s="181"/>
      <c r="AU4644" s="181"/>
      <c r="BB4644" s="181"/>
      <c r="BC4644" s="181"/>
      <c r="BD4644" s="181"/>
      <c r="BE4644" s="181"/>
      <c r="BL4644" s="181"/>
      <c r="BM4644" s="181"/>
      <c r="BN4644" s="181"/>
      <c r="BO4644" s="181"/>
      <c r="BS4644" s="181"/>
    </row>
    <row r="4645" spans="41:71">
      <c r="AO4645" s="38">
        <f t="shared" si="490"/>
        <v>0</v>
      </c>
      <c r="AP4645" s="38">
        <f t="shared" si="491"/>
        <v>0</v>
      </c>
      <c r="AR4645" s="181"/>
      <c r="AS4645" s="181"/>
      <c r="AT4645" s="181"/>
      <c r="AU4645" s="181"/>
      <c r="BB4645" s="181"/>
      <c r="BC4645" s="181"/>
      <c r="BD4645" s="181"/>
      <c r="BE4645" s="181"/>
      <c r="BL4645" s="181"/>
      <c r="BM4645" s="181"/>
      <c r="BN4645" s="181"/>
      <c r="BO4645" s="181"/>
      <c r="BS4645" s="181"/>
    </row>
    <row r="4646" spans="41:71">
      <c r="AO4646" s="38">
        <f t="shared" si="490"/>
        <v>0</v>
      </c>
      <c r="AP4646" s="38">
        <f t="shared" si="491"/>
        <v>0</v>
      </c>
      <c r="AR4646" s="181"/>
      <c r="AS4646" s="181"/>
      <c r="AT4646" s="181"/>
      <c r="AU4646" s="181"/>
      <c r="BB4646" s="181"/>
      <c r="BC4646" s="181"/>
      <c r="BD4646" s="181"/>
      <c r="BE4646" s="181"/>
      <c r="BL4646" s="181"/>
      <c r="BM4646" s="181"/>
      <c r="BN4646" s="181"/>
      <c r="BO4646" s="181"/>
      <c r="BS4646" s="181"/>
    </row>
    <row r="4647" spans="41:71">
      <c r="AO4647" s="38">
        <f t="shared" si="490"/>
        <v>0</v>
      </c>
      <c r="AP4647" s="38">
        <f t="shared" si="491"/>
        <v>0</v>
      </c>
      <c r="AR4647" s="181"/>
      <c r="AS4647" s="181"/>
      <c r="AT4647" s="181"/>
      <c r="AU4647" s="181"/>
      <c r="BB4647" s="181"/>
      <c r="BC4647" s="181"/>
      <c r="BD4647" s="181"/>
      <c r="BE4647" s="181"/>
      <c r="BL4647" s="181"/>
      <c r="BM4647" s="181"/>
      <c r="BN4647" s="181"/>
      <c r="BO4647" s="181"/>
      <c r="BS4647" s="181"/>
    </row>
    <row r="4648" spans="41:71">
      <c r="AO4648" s="38">
        <f t="shared" si="490"/>
        <v>0</v>
      </c>
      <c r="AP4648" s="38">
        <f t="shared" si="491"/>
        <v>0</v>
      </c>
      <c r="AR4648" s="181"/>
      <c r="AS4648" s="181"/>
      <c r="AT4648" s="181"/>
      <c r="AU4648" s="181"/>
      <c r="BB4648" s="181"/>
      <c r="BC4648" s="181"/>
      <c r="BD4648" s="181"/>
      <c r="BE4648" s="181"/>
      <c r="BL4648" s="181"/>
      <c r="BM4648" s="181"/>
      <c r="BN4648" s="181"/>
      <c r="BO4648" s="181"/>
      <c r="BS4648" s="181"/>
    </row>
    <row r="4649" spans="41:71">
      <c r="AO4649" s="38">
        <f t="shared" si="490"/>
        <v>0</v>
      </c>
      <c r="AP4649" s="38">
        <f t="shared" si="491"/>
        <v>0</v>
      </c>
      <c r="AR4649" s="181"/>
      <c r="AS4649" s="181"/>
      <c r="AT4649" s="181"/>
      <c r="AU4649" s="181"/>
      <c r="BB4649" s="181"/>
      <c r="BC4649" s="181"/>
      <c r="BD4649" s="181"/>
      <c r="BE4649" s="181"/>
      <c r="BL4649" s="181"/>
      <c r="BM4649" s="181"/>
      <c r="BN4649" s="181"/>
      <c r="BO4649" s="181"/>
      <c r="BS4649" s="181"/>
    </row>
    <row r="4650" spans="41:71">
      <c r="AO4650" s="38">
        <f t="shared" ref="AO4650:AO4713" si="492">B4651+1-1</f>
        <v>0</v>
      </c>
      <c r="AP4650" s="38">
        <f t="shared" ref="AP4650:AP4713" si="493">A4651</f>
        <v>0</v>
      </c>
      <c r="AR4650" s="181"/>
      <c r="AS4650" s="181"/>
      <c r="AT4650" s="181"/>
      <c r="AU4650" s="181"/>
      <c r="BB4650" s="181"/>
      <c r="BC4650" s="181"/>
      <c r="BD4650" s="181"/>
      <c r="BE4650" s="181"/>
      <c r="BL4650" s="181"/>
      <c r="BM4650" s="181"/>
      <c r="BN4650" s="181"/>
      <c r="BO4650" s="181"/>
      <c r="BS4650" s="181"/>
    </row>
    <row r="4651" spans="41:71">
      <c r="AO4651" s="38">
        <f t="shared" si="492"/>
        <v>0</v>
      </c>
      <c r="AP4651" s="38">
        <f t="shared" si="493"/>
        <v>0</v>
      </c>
      <c r="AR4651" s="181"/>
      <c r="AS4651" s="181"/>
      <c r="AT4651" s="181"/>
      <c r="AU4651" s="181"/>
      <c r="BB4651" s="181"/>
      <c r="BC4651" s="181"/>
      <c r="BD4651" s="181"/>
      <c r="BE4651" s="181"/>
      <c r="BL4651" s="181"/>
      <c r="BM4651" s="181"/>
      <c r="BN4651" s="181"/>
      <c r="BO4651" s="181"/>
      <c r="BS4651" s="181"/>
    </row>
    <row r="4652" spans="41:71">
      <c r="AO4652" s="38">
        <f t="shared" si="492"/>
        <v>0</v>
      </c>
      <c r="AP4652" s="38">
        <f t="shared" si="493"/>
        <v>0</v>
      </c>
      <c r="AR4652" s="181"/>
      <c r="AS4652" s="181"/>
      <c r="AT4652" s="181"/>
      <c r="AU4652" s="181"/>
      <c r="BB4652" s="181"/>
      <c r="BC4652" s="181"/>
      <c r="BD4652" s="181"/>
      <c r="BE4652" s="181"/>
      <c r="BL4652" s="181"/>
      <c r="BM4652" s="181"/>
      <c r="BN4652" s="181"/>
      <c r="BO4652" s="181"/>
      <c r="BS4652" s="181"/>
    </row>
    <row r="4653" spans="41:71">
      <c r="AO4653" s="38">
        <f t="shared" si="492"/>
        <v>0</v>
      </c>
      <c r="AP4653" s="38">
        <f t="shared" si="493"/>
        <v>0</v>
      </c>
      <c r="AR4653" s="181"/>
      <c r="AS4653" s="181"/>
      <c r="AT4653" s="181"/>
      <c r="AU4653" s="181"/>
      <c r="BB4653" s="181"/>
      <c r="BC4653" s="181"/>
      <c r="BD4653" s="181"/>
      <c r="BE4653" s="181"/>
      <c r="BL4653" s="181"/>
      <c r="BM4653" s="181"/>
      <c r="BN4653" s="181"/>
      <c r="BO4653" s="181"/>
      <c r="BS4653" s="181"/>
    </row>
    <row r="4654" spans="41:71">
      <c r="AO4654" s="38">
        <f t="shared" si="492"/>
        <v>0</v>
      </c>
      <c r="AP4654" s="38">
        <f t="shared" si="493"/>
        <v>0</v>
      </c>
      <c r="AR4654" s="181"/>
      <c r="AS4654" s="181"/>
      <c r="AT4654" s="181"/>
      <c r="AU4654" s="181"/>
      <c r="BB4654" s="181"/>
      <c r="BC4654" s="181"/>
      <c r="BD4654" s="181"/>
      <c r="BE4654" s="181"/>
      <c r="BL4654" s="181"/>
      <c r="BM4654" s="181"/>
      <c r="BN4654" s="181"/>
      <c r="BO4654" s="181"/>
      <c r="BS4654" s="181"/>
    </row>
    <row r="4655" spans="41:71">
      <c r="AO4655" s="38">
        <f t="shared" si="492"/>
        <v>0</v>
      </c>
      <c r="AP4655" s="38">
        <f t="shared" si="493"/>
        <v>0</v>
      </c>
      <c r="AR4655" s="181"/>
      <c r="AS4655" s="181"/>
      <c r="AT4655" s="181"/>
      <c r="AU4655" s="181"/>
      <c r="BB4655" s="181"/>
      <c r="BC4655" s="181"/>
      <c r="BD4655" s="181"/>
      <c r="BE4655" s="181"/>
      <c r="BL4655" s="181"/>
      <c r="BM4655" s="181"/>
      <c r="BN4655" s="181"/>
      <c r="BO4655" s="181"/>
      <c r="BS4655" s="181"/>
    </row>
    <row r="4656" spans="41:71">
      <c r="AO4656" s="38">
        <f t="shared" si="492"/>
        <v>0</v>
      </c>
      <c r="AP4656" s="38">
        <f t="shared" si="493"/>
        <v>0</v>
      </c>
      <c r="AR4656" s="181"/>
      <c r="AS4656" s="181"/>
      <c r="AT4656" s="181"/>
      <c r="AU4656" s="181"/>
      <c r="BB4656" s="181"/>
      <c r="BC4656" s="181"/>
      <c r="BD4656" s="181"/>
      <c r="BE4656" s="181"/>
      <c r="BL4656" s="181"/>
      <c r="BM4656" s="181"/>
      <c r="BN4656" s="181"/>
      <c r="BO4656" s="181"/>
      <c r="BS4656" s="181"/>
    </row>
    <row r="4657" spans="41:71">
      <c r="AO4657" s="38">
        <f t="shared" si="492"/>
        <v>0</v>
      </c>
      <c r="AP4657" s="38">
        <f t="shared" si="493"/>
        <v>0</v>
      </c>
      <c r="AR4657" s="181"/>
      <c r="AS4657" s="181"/>
      <c r="AT4657" s="181"/>
      <c r="AU4657" s="181"/>
      <c r="BB4657" s="181"/>
      <c r="BC4657" s="181"/>
      <c r="BD4657" s="181"/>
      <c r="BE4657" s="181"/>
      <c r="BL4657" s="181"/>
      <c r="BM4657" s="181"/>
      <c r="BN4657" s="181"/>
      <c r="BO4657" s="181"/>
      <c r="BS4657" s="181"/>
    </row>
    <row r="4658" spans="41:71">
      <c r="AO4658" s="38">
        <f t="shared" si="492"/>
        <v>0</v>
      </c>
      <c r="AP4658" s="38">
        <f t="shared" si="493"/>
        <v>0</v>
      </c>
      <c r="AR4658" s="181"/>
      <c r="AS4658" s="181"/>
      <c r="AT4658" s="181"/>
      <c r="AU4658" s="181"/>
      <c r="BB4658" s="181"/>
      <c r="BC4658" s="181"/>
      <c r="BD4658" s="181"/>
      <c r="BE4658" s="181"/>
      <c r="BL4658" s="181"/>
      <c r="BM4658" s="181"/>
      <c r="BN4658" s="181"/>
      <c r="BO4658" s="181"/>
      <c r="BS4658" s="181"/>
    </row>
    <row r="4659" spans="41:71">
      <c r="AO4659" s="38">
        <f t="shared" si="492"/>
        <v>0</v>
      </c>
      <c r="AP4659" s="38">
        <f t="shared" si="493"/>
        <v>0</v>
      </c>
      <c r="AR4659" s="181"/>
      <c r="AS4659" s="181"/>
      <c r="AT4659" s="181"/>
      <c r="AU4659" s="181"/>
      <c r="BB4659" s="181"/>
      <c r="BC4659" s="181"/>
      <c r="BD4659" s="181"/>
      <c r="BE4659" s="181"/>
      <c r="BL4659" s="181"/>
      <c r="BM4659" s="181"/>
      <c r="BN4659" s="181"/>
      <c r="BO4659" s="181"/>
      <c r="BS4659" s="181"/>
    </row>
    <row r="4660" spans="41:71">
      <c r="AO4660" s="38">
        <f t="shared" si="492"/>
        <v>0</v>
      </c>
      <c r="AP4660" s="38">
        <f t="shared" si="493"/>
        <v>0</v>
      </c>
      <c r="AR4660" s="181"/>
      <c r="AS4660" s="181"/>
      <c r="AT4660" s="181"/>
      <c r="AU4660" s="181"/>
      <c r="BB4660" s="181"/>
      <c r="BC4660" s="181"/>
      <c r="BD4660" s="181"/>
      <c r="BE4660" s="181"/>
      <c r="BL4660" s="181"/>
      <c r="BM4660" s="181"/>
      <c r="BN4660" s="181"/>
      <c r="BO4660" s="181"/>
      <c r="BS4660" s="181"/>
    </row>
    <row r="4661" spans="41:71">
      <c r="AO4661" s="38">
        <f t="shared" si="492"/>
        <v>0</v>
      </c>
      <c r="AP4661" s="38">
        <f t="shared" si="493"/>
        <v>0</v>
      </c>
      <c r="AR4661" s="181"/>
      <c r="AS4661" s="181"/>
      <c r="AT4661" s="181"/>
      <c r="AU4661" s="181"/>
      <c r="BB4661" s="181"/>
      <c r="BC4661" s="181"/>
      <c r="BD4661" s="181"/>
      <c r="BE4661" s="181"/>
      <c r="BL4661" s="181"/>
      <c r="BM4661" s="181"/>
      <c r="BN4661" s="181"/>
      <c r="BO4661" s="181"/>
      <c r="BS4661" s="181"/>
    </row>
    <row r="4662" spans="41:71">
      <c r="AO4662" s="38">
        <f t="shared" si="492"/>
        <v>0</v>
      </c>
      <c r="AP4662" s="38">
        <f t="shared" si="493"/>
        <v>0</v>
      </c>
      <c r="AR4662" s="181"/>
      <c r="AS4662" s="181"/>
      <c r="AT4662" s="181"/>
      <c r="AU4662" s="181"/>
      <c r="BB4662" s="181"/>
      <c r="BC4662" s="181"/>
      <c r="BD4662" s="181"/>
      <c r="BE4662" s="181"/>
      <c r="BL4662" s="181"/>
      <c r="BM4662" s="181"/>
      <c r="BN4662" s="181"/>
      <c r="BO4662" s="181"/>
      <c r="BS4662" s="181"/>
    </row>
    <row r="4663" spans="41:71">
      <c r="AO4663" s="38">
        <f t="shared" si="492"/>
        <v>0</v>
      </c>
      <c r="AP4663" s="38">
        <f t="shared" si="493"/>
        <v>0</v>
      </c>
      <c r="AR4663" s="181"/>
      <c r="AS4663" s="181"/>
      <c r="AT4663" s="181"/>
      <c r="AU4663" s="181"/>
      <c r="BB4663" s="181"/>
      <c r="BC4663" s="181"/>
      <c r="BD4663" s="181"/>
      <c r="BE4663" s="181"/>
      <c r="BL4663" s="181"/>
      <c r="BM4663" s="181"/>
      <c r="BN4663" s="181"/>
      <c r="BO4663" s="181"/>
      <c r="BS4663" s="181"/>
    </row>
    <row r="4664" spans="41:71">
      <c r="AO4664" s="38">
        <f t="shared" si="492"/>
        <v>0</v>
      </c>
      <c r="AP4664" s="38">
        <f t="shared" si="493"/>
        <v>0</v>
      </c>
      <c r="AR4664" s="181"/>
      <c r="AS4664" s="181"/>
      <c r="AT4664" s="181"/>
      <c r="AU4664" s="181"/>
      <c r="BB4664" s="181"/>
      <c r="BC4664" s="181"/>
      <c r="BD4664" s="181"/>
      <c r="BE4664" s="181"/>
      <c r="BL4664" s="181"/>
      <c r="BM4664" s="181"/>
      <c r="BN4664" s="181"/>
      <c r="BO4664" s="181"/>
      <c r="BS4664" s="181"/>
    </row>
    <row r="4665" spans="41:71">
      <c r="AO4665" s="38">
        <f t="shared" si="492"/>
        <v>0</v>
      </c>
      <c r="AP4665" s="38">
        <f t="shared" si="493"/>
        <v>0</v>
      </c>
      <c r="AR4665" s="181"/>
      <c r="AS4665" s="181"/>
      <c r="AT4665" s="181"/>
      <c r="AU4665" s="181"/>
      <c r="BB4665" s="181"/>
      <c r="BC4665" s="181"/>
      <c r="BD4665" s="181"/>
      <c r="BE4665" s="181"/>
      <c r="BL4665" s="181"/>
      <c r="BM4665" s="181"/>
      <c r="BN4665" s="181"/>
      <c r="BO4665" s="181"/>
      <c r="BS4665" s="181"/>
    </row>
    <row r="4666" spans="41:71">
      <c r="AO4666" s="38">
        <f t="shared" si="492"/>
        <v>0</v>
      </c>
      <c r="AP4666" s="38">
        <f t="shared" si="493"/>
        <v>0</v>
      </c>
      <c r="AR4666" s="181"/>
      <c r="AS4666" s="181"/>
      <c r="AT4666" s="181"/>
      <c r="AU4666" s="181"/>
      <c r="BB4666" s="181"/>
      <c r="BC4666" s="181"/>
      <c r="BD4666" s="181"/>
      <c r="BE4666" s="181"/>
      <c r="BL4666" s="181"/>
      <c r="BM4666" s="181"/>
      <c r="BN4666" s="181"/>
      <c r="BO4666" s="181"/>
      <c r="BS4666" s="181"/>
    </row>
    <row r="4667" spans="41:71">
      <c r="AO4667" s="38">
        <f t="shared" si="492"/>
        <v>0</v>
      </c>
      <c r="AP4667" s="38">
        <f t="shared" si="493"/>
        <v>0</v>
      </c>
      <c r="AR4667" s="181"/>
      <c r="AS4667" s="181"/>
      <c r="AT4667" s="181"/>
      <c r="AU4667" s="181"/>
      <c r="BB4667" s="181"/>
      <c r="BC4667" s="181"/>
      <c r="BD4667" s="181"/>
      <c r="BE4667" s="181"/>
      <c r="BL4667" s="181"/>
      <c r="BM4667" s="181"/>
      <c r="BN4667" s="181"/>
      <c r="BO4667" s="181"/>
      <c r="BS4667" s="181"/>
    </row>
    <row r="4668" spans="41:71">
      <c r="AO4668" s="38">
        <f t="shared" si="492"/>
        <v>0</v>
      </c>
      <c r="AP4668" s="38">
        <f t="shared" si="493"/>
        <v>0</v>
      </c>
      <c r="AR4668" s="181"/>
      <c r="AS4668" s="181"/>
      <c r="AT4668" s="181"/>
      <c r="AU4668" s="181"/>
      <c r="BB4668" s="181"/>
      <c r="BC4668" s="181"/>
      <c r="BD4668" s="181"/>
      <c r="BE4668" s="181"/>
      <c r="BL4668" s="181"/>
      <c r="BM4668" s="181"/>
      <c r="BN4668" s="181"/>
      <c r="BO4668" s="181"/>
      <c r="BS4668" s="181"/>
    </row>
    <row r="4669" spans="41:71">
      <c r="AO4669" s="38">
        <f t="shared" si="492"/>
        <v>0</v>
      </c>
      <c r="AP4669" s="38">
        <f t="shared" si="493"/>
        <v>0</v>
      </c>
      <c r="AR4669" s="181"/>
      <c r="AS4669" s="181"/>
      <c r="AT4669" s="181"/>
      <c r="AU4669" s="181"/>
      <c r="BB4669" s="181"/>
      <c r="BC4669" s="181"/>
      <c r="BD4669" s="181"/>
      <c r="BE4669" s="181"/>
      <c r="BL4669" s="181"/>
      <c r="BM4669" s="181"/>
      <c r="BN4669" s="181"/>
      <c r="BO4669" s="181"/>
      <c r="BS4669" s="181"/>
    </row>
    <row r="4670" spans="41:71">
      <c r="AO4670" s="38">
        <f t="shared" si="492"/>
        <v>0</v>
      </c>
      <c r="AP4670" s="38">
        <f t="shared" si="493"/>
        <v>0</v>
      </c>
      <c r="AR4670" s="181"/>
      <c r="AS4670" s="181"/>
      <c r="AT4670" s="181"/>
      <c r="AU4670" s="181"/>
      <c r="BB4670" s="181"/>
      <c r="BC4670" s="181"/>
      <c r="BD4670" s="181"/>
      <c r="BE4670" s="181"/>
      <c r="BL4670" s="181"/>
      <c r="BM4670" s="181"/>
      <c r="BN4670" s="181"/>
      <c r="BO4670" s="181"/>
      <c r="BS4670" s="181"/>
    </row>
    <row r="4671" spans="41:71">
      <c r="AO4671" s="38">
        <f t="shared" si="492"/>
        <v>0</v>
      </c>
      <c r="AP4671" s="38">
        <f t="shared" si="493"/>
        <v>0</v>
      </c>
      <c r="AR4671" s="181"/>
      <c r="AS4671" s="181"/>
      <c r="AT4671" s="181"/>
      <c r="AU4671" s="181"/>
      <c r="BB4671" s="181"/>
      <c r="BC4671" s="181"/>
      <c r="BD4671" s="181"/>
      <c r="BE4671" s="181"/>
      <c r="BL4671" s="181"/>
      <c r="BM4671" s="181"/>
      <c r="BN4671" s="181"/>
      <c r="BO4671" s="181"/>
      <c r="BS4671" s="181"/>
    </row>
    <row r="4672" spans="41:71">
      <c r="AO4672" s="38">
        <f t="shared" si="492"/>
        <v>0</v>
      </c>
      <c r="AP4672" s="38">
        <f t="shared" si="493"/>
        <v>0</v>
      </c>
      <c r="AR4672" s="181"/>
      <c r="AS4672" s="181"/>
      <c r="AT4672" s="181"/>
      <c r="AU4672" s="181"/>
      <c r="BB4672" s="181"/>
      <c r="BC4672" s="181"/>
      <c r="BD4672" s="181"/>
      <c r="BE4672" s="181"/>
      <c r="BL4672" s="181"/>
      <c r="BM4672" s="181"/>
      <c r="BN4672" s="181"/>
      <c r="BO4672" s="181"/>
      <c r="BS4672" s="181"/>
    </row>
    <row r="4673" spans="41:71">
      <c r="AO4673" s="38">
        <f t="shared" si="492"/>
        <v>0</v>
      </c>
      <c r="AP4673" s="38">
        <f t="shared" si="493"/>
        <v>0</v>
      </c>
      <c r="AR4673" s="181"/>
      <c r="AS4673" s="181"/>
      <c r="AT4673" s="181"/>
      <c r="AU4673" s="181"/>
      <c r="BB4673" s="181"/>
      <c r="BC4673" s="181"/>
      <c r="BD4673" s="181"/>
      <c r="BE4673" s="181"/>
      <c r="BL4673" s="181"/>
      <c r="BM4673" s="181"/>
      <c r="BN4673" s="181"/>
      <c r="BO4673" s="181"/>
      <c r="BS4673" s="181"/>
    </row>
    <row r="4674" spans="41:71">
      <c r="AO4674" s="38">
        <f t="shared" si="492"/>
        <v>0</v>
      </c>
      <c r="AP4674" s="38">
        <f t="shared" si="493"/>
        <v>0</v>
      </c>
      <c r="AR4674" s="181"/>
      <c r="AS4674" s="181"/>
      <c r="AT4674" s="181"/>
      <c r="AU4674" s="181"/>
      <c r="BB4674" s="181"/>
      <c r="BC4674" s="181"/>
      <c r="BD4674" s="181"/>
      <c r="BE4674" s="181"/>
      <c r="BL4674" s="181"/>
      <c r="BM4674" s="181"/>
      <c r="BN4674" s="181"/>
      <c r="BO4674" s="181"/>
      <c r="BS4674" s="181"/>
    </row>
    <row r="4675" spans="41:71">
      <c r="AO4675" s="38">
        <f t="shared" si="492"/>
        <v>0</v>
      </c>
      <c r="AP4675" s="38">
        <f t="shared" si="493"/>
        <v>0</v>
      </c>
      <c r="AR4675" s="181"/>
      <c r="AS4675" s="181"/>
      <c r="AT4675" s="181"/>
      <c r="AU4675" s="181"/>
      <c r="BB4675" s="181"/>
      <c r="BC4675" s="181"/>
      <c r="BD4675" s="181"/>
      <c r="BE4675" s="181"/>
      <c r="BL4675" s="181"/>
      <c r="BM4675" s="181"/>
      <c r="BN4675" s="181"/>
      <c r="BO4675" s="181"/>
      <c r="BS4675" s="181"/>
    </row>
    <row r="4676" spans="41:71">
      <c r="AO4676" s="38">
        <f t="shared" si="492"/>
        <v>0</v>
      </c>
      <c r="AP4676" s="38">
        <f t="shared" si="493"/>
        <v>0</v>
      </c>
      <c r="AR4676" s="181"/>
      <c r="AS4676" s="181"/>
      <c r="AT4676" s="181"/>
      <c r="AU4676" s="181"/>
      <c r="BB4676" s="181"/>
      <c r="BC4676" s="181"/>
      <c r="BD4676" s="181"/>
      <c r="BE4676" s="181"/>
      <c r="BL4676" s="181"/>
      <c r="BM4676" s="181"/>
      <c r="BN4676" s="181"/>
      <c r="BO4676" s="181"/>
      <c r="BS4676" s="181"/>
    </row>
    <row r="4677" spans="41:71">
      <c r="AO4677" s="38">
        <f t="shared" si="492"/>
        <v>0</v>
      </c>
      <c r="AP4677" s="38">
        <f t="shared" si="493"/>
        <v>0</v>
      </c>
      <c r="AR4677" s="181"/>
      <c r="AS4677" s="181"/>
      <c r="AT4677" s="181"/>
      <c r="AU4677" s="181"/>
      <c r="BB4677" s="181"/>
      <c r="BC4677" s="181"/>
      <c r="BD4677" s="181"/>
      <c r="BE4677" s="181"/>
      <c r="BL4677" s="181"/>
      <c r="BM4677" s="181"/>
      <c r="BN4677" s="181"/>
      <c r="BO4677" s="181"/>
      <c r="BS4677" s="181"/>
    </row>
    <row r="4678" spans="41:71">
      <c r="AO4678" s="38">
        <f t="shared" si="492"/>
        <v>0</v>
      </c>
      <c r="AP4678" s="38">
        <f t="shared" si="493"/>
        <v>0</v>
      </c>
      <c r="AR4678" s="181"/>
      <c r="AS4678" s="181"/>
      <c r="AT4678" s="181"/>
      <c r="AU4678" s="181"/>
      <c r="BB4678" s="181"/>
      <c r="BC4678" s="181"/>
      <c r="BD4678" s="181"/>
      <c r="BE4678" s="181"/>
      <c r="BL4678" s="181"/>
      <c r="BM4678" s="181"/>
      <c r="BN4678" s="181"/>
      <c r="BO4678" s="181"/>
      <c r="BS4678" s="181"/>
    </row>
    <row r="4679" spans="41:71">
      <c r="AO4679" s="38">
        <f t="shared" si="492"/>
        <v>0</v>
      </c>
      <c r="AP4679" s="38">
        <f t="shared" si="493"/>
        <v>0</v>
      </c>
      <c r="AR4679" s="181"/>
      <c r="AS4679" s="181"/>
      <c r="AT4679" s="181"/>
      <c r="AU4679" s="181"/>
      <c r="BB4679" s="181"/>
      <c r="BC4679" s="181"/>
      <c r="BD4679" s="181"/>
      <c r="BE4679" s="181"/>
      <c r="BL4679" s="181"/>
      <c r="BM4679" s="181"/>
      <c r="BN4679" s="181"/>
      <c r="BO4679" s="181"/>
      <c r="BS4679" s="181"/>
    </row>
    <row r="4680" spans="41:71">
      <c r="AO4680" s="38">
        <f t="shared" si="492"/>
        <v>0</v>
      </c>
      <c r="AP4680" s="38">
        <f t="shared" si="493"/>
        <v>0</v>
      </c>
      <c r="AR4680" s="181"/>
      <c r="AS4680" s="181"/>
      <c r="AT4680" s="181"/>
      <c r="AU4680" s="181"/>
      <c r="BB4680" s="181"/>
      <c r="BC4680" s="181"/>
      <c r="BD4680" s="181"/>
      <c r="BE4680" s="181"/>
      <c r="BL4680" s="181"/>
      <c r="BM4680" s="181"/>
      <c r="BN4680" s="181"/>
      <c r="BO4680" s="181"/>
      <c r="BS4680" s="181"/>
    </row>
    <row r="4681" spans="41:71">
      <c r="AO4681" s="38">
        <f t="shared" si="492"/>
        <v>0</v>
      </c>
      <c r="AP4681" s="38">
        <f t="shared" si="493"/>
        <v>0</v>
      </c>
      <c r="AR4681" s="181"/>
      <c r="AS4681" s="181"/>
      <c r="AT4681" s="181"/>
      <c r="AU4681" s="181"/>
      <c r="BB4681" s="181"/>
      <c r="BC4681" s="181"/>
      <c r="BD4681" s="181"/>
      <c r="BE4681" s="181"/>
      <c r="BL4681" s="181"/>
      <c r="BM4681" s="181"/>
      <c r="BN4681" s="181"/>
      <c r="BO4681" s="181"/>
      <c r="BS4681" s="181"/>
    </row>
    <row r="4682" spans="41:71">
      <c r="AO4682" s="38">
        <f t="shared" si="492"/>
        <v>0</v>
      </c>
      <c r="AP4682" s="38">
        <f t="shared" si="493"/>
        <v>0</v>
      </c>
      <c r="AR4682" s="181"/>
      <c r="AS4682" s="181"/>
      <c r="AT4682" s="181"/>
      <c r="AU4682" s="181"/>
      <c r="BB4682" s="181"/>
      <c r="BC4682" s="181"/>
      <c r="BD4682" s="181"/>
      <c r="BE4682" s="181"/>
      <c r="BL4682" s="181"/>
      <c r="BM4682" s="181"/>
      <c r="BN4682" s="181"/>
      <c r="BO4682" s="181"/>
      <c r="BS4682" s="181"/>
    </row>
    <row r="4683" spans="41:71">
      <c r="AO4683" s="38">
        <f t="shared" si="492"/>
        <v>0</v>
      </c>
      <c r="AP4683" s="38">
        <f t="shared" si="493"/>
        <v>0</v>
      </c>
      <c r="AR4683" s="181"/>
      <c r="AS4683" s="181"/>
      <c r="AT4683" s="181"/>
      <c r="AU4683" s="181"/>
      <c r="BB4683" s="181"/>
      <c r="BC4683" s="181"/>
      <c r="BD4683" s="181"/>
      <c r="BE4683" s="181"/>
      <c r="BL4683" s="181"/>
      <c r="BM4683" s="181"/>
      <c r="BN4683" s="181"/>
      <c r="BO4683" s="181"/>
      <c r="BS4683" s="181"/>
    </row>
    <row r="4684" spans="41:71">
      <c r="AO4684" s="38">
        <f t="shared" si="492"/>
        <v>0</v>
      </c>
      <c r="AP4684" s="38">
        <f t="shared" si="493"/>
        <v>0</v>
      </c>
      <c r="AR4684" s="181"/>
      <c r="AS4684" s="181"/>
      <c r="AT4684" s="181"/>
      <c r="AU4684" s="181"/>
      <c r="BB4684" s="181"/>
      <c r="BC4684" s="181"/>
      <c r="BD4684" s="181"/>
      <c r="BE4684" s="181"/>
      <c r="BL4684" s="181"/>
      <c r="BM4684" s="181"/>
      <c r="BN4684" s="181"/>
      <c r="BO4684" s="181"/>
      <c r="BS4684" s="181"/>
    </row>
    <row r="4685" spans="41:71">
      <c r="AO4685" s="38">
        <f t="shared" si="492"/>
        <v>0</v>
      </c>
      <c r="AP4685" s="38">
        <f t="shared" si="493"/>
        <v>0</v>
      </c>
      <c r="AR4685" s="181"/>
      <c r="AS4685" s="181"/>
      <c r="AT4685" s="181"/>
      <c r="AU4685" s="181"/>
      <c r="BB4685" s="181"/>
      <c r="BC4685" s="181"/>
      <c r="BD4685" s="181"/>
      <c r="BE4685" s="181"/>
      <c r="BL4685" s="181"/>
      <c r="BM4685" s="181"/>
      <c r="BN4685" s="181"/>
      <c r="BO4685" s="181"/>
      <c r="BS4685" s="181"/>
    </row>
    <row r="4686" spans="41:71">
      <c r="AO4686" s="38">
        <f t="shared" si="492"/>
        <v>0</v>
      </c>
      <c r="AP4686" s="38">
        <f t="shared" si="493"/>
        <v>0</v>
      </c>
      <c r="AR4686" s="181"/>
      <c r="AS4686" s="181"/>
      <c r="AT4686" s="181"/>
      <c r="AU4686" s="181"/>
      <c r="BB4686" s="181"/>
      <c r="BC4686" s="181"/>
      <c r="BD4686" s="181"/>
      <c r="BE4686" s="181"/>
      <c r="BL4686" s="181"/>
      <c r="BM4686" s="181"/>
      <c r="BN4686" s="181"/>
      <c r="BO4686" s="181"/>
      <c r="BS4686" s="181"/>
    </row>
    <row r="4687" spans="41:71">
      <c r="AO4687" s="38">
        <f t="shared" si="492"/>
        <v>0</v>
      </c>
      <c r="AP4687" s="38">
        <f t="shared" si="493"/>
        <v>0</v>
      </c>
      <c r="AR4687" s="181"/>
      <c r="AS4687" s="181"/>
      <c r="AT4687" s="181"/>
      <c r="AU4687" s="181"/>
      <c r="BB4687" s="181"/>
      <c r="BC4687" s="181"/>
      <c r="BD4687" s="181"/>
      <c r="BE4687" s="181"/>
      <c r="BL4687" s="181"/>
      <c r="BM4687" s="181"/>
      <c r="BN4687" s="181"/>
      <c r="BO4687" s="181"/>
      <c r="BS4687" s="181"/>
    </row>
    <row r="4688" spans="41:71">
      <c r="AO4688" s="38">
        <f t="shared" si="492"/>
        <v>0</v>
      </c>
      <c r="AP4688" s="38">
        <f t="shared" si="493"/>
        <v>0</v>
      </c>
      <c r="AR4688" s="181"/>
      <c r="AS4688" s="181"/>
      <c r="AT4688" s="181"/>
      <c r="AU4688" s="181"/>
      <c r="BB4688" s="181"/>
      <c r="BC4688" s="181"/>
      <c r="BD4688" s="181"/>
      <c r="BE4688" s="181"/>
      <c r="BL4688" s="181"/>
      <c r="BM4688" s="181"/>
      <c r="BN4688" s="181"/>
      <c r="BO4688" s="181"/>
      <c r="BS4688" s="181"/>
    </row>
    <row r="4689" spans="41:71">
      <c r="AO4689" s="38">
        <f t="shared" si="492"/>
        <v>0</v>
      </c>
      <c r="AP4689" s="38">
        <f t="shared" si="493"/>
        <v>0</v>
      </c>
      <c r="AR4689" s="181"/>
      <c r="AS4689" s="181"/>
      <c r="AT4689" s="181"/>
      <c r="AU4689" s="181"/>
      <c r="BB4689" s="181"/>
      <c r="BC4689" s="181"/>
      <c r="BD4689" s="181"/>
      <c r="BE4689" s="181"/>
      <c r="BL4689" s="181"/>
      <c r="BM4689" s="181"/>
      <c r="BN4689" s="181"/>
      <c r="BO4689" s="181"/>
      <c r="BS4689" s="181"/>
    </row>
    <row r="4690" spans="41:71">
      <c r="AO4690" s="38">
        <f t="shared" si="492"/>
        <v>0</v>
      </c>
      <c r="AP4690" s="38">
        <f t="shared" si="493"/>
        <v>0</v>
      </c>
      <c r="AR4690" s="181"/>
      <c r="AS4690" s="181"/>
      <c r="AT4690" s="181"/>
      <c r="AU4690" s="181"/>
      <c r="BB4690" s="181"/>
      <c r="BC4690" s="181"/>
      <c r="BD4690" s="181"/>
      <c r="BE4690" s="181"/>
      <c r="BL4690" s="181"/>
      <c r="BM4690" s="181"/>
      <c r="BN4690" s="181"/>
      <c r="BO4690" s="181"/>
      <c r="BS4690" s="181"/>
    </row>
    <row r="4691" spans="41:71">
      <c r="AO4691" s="38">
        <f t="shared" si="492"/>
        <v>0</v>
      </c>
      <c r="AP4691" s="38">
        <f t="shared" si="493"/>
        <v>0</v>
      </c>
      <c r="AR4691" s="181"/>
      <c r="AS4691" s="181"/>
      <c r="AT4691" s="181"/>
      <c r="AU4691" s="181"/>
      <c r="BB4691" s="181"/>
      <c r="BC4691" s="181"/>
      <c r="BD4691" s="181"/>
      <c r="BE4691" s="181"/>
      <c r="BL4691" s="181"/>
      <c r="BM4691" s="181"/>
      <c r="BN4691" s="181"/>
      <c r="BO4691" s="181"/>
      <c r="BS4691" s="181"/>
    </row>
    <row r="4692" spans="41:71">
      <c r="AO4692" s="38">
        <f t="shared" si="492"/>
        <v>0</v>
      </c>
      <c r="AP4692" s="38">
        <f t="shared" si="493"/>
        <v>0</v>
      </c>
      <c r="AR4692" s="181"/>
      <c r="AS4692" s="181"/>
      <c r="AT4692" s="181"/>
      <c r="AU4692" s="181"/>
      <c r="BB4692" s="181"/>
      <c r="BC4692" s="181"/>
      <c r="BD4692" s="181"/>
      <c r="BE4692" s="181"/>
      <c r="BL4692" s="181"/>
      <c r="BM4692" s="181"/>
      <c r="BN4692" s="181"/>
      <c r="BO4692" s="181"/>
      <c r="BS4692" s="181"/>
    </row>
    <row r="4693" spans="41:71">
      <c r="AO4693" s="38">
        <f t="shared" si="492"/>
        <v>0</v>
      </c>
      <c r="AP4693" s="38">
        <f t="shared" si="493"/>
        <v>0</v>
      </c>
      <c r="AR4693" s="181"/>
      <c r="AS4693" s="181"/>
      <c r="AT4693" s="181"/>
      <c r="AU4693" s="181"/>
      <c r="BB4693" s="181"/>
      <c r="BC4693" s="181"/>
      <c r="BD4693" s="181"/>
      <c r="BE4693" s="181"/>
      <c r="BL4693" s="181"/>
      <c r="BM4693" s="181"/>
      <c r="BN4693" s="181"/>
      <c r="BO4693" s="181"/>
      <c r="BS4693" s="181"/>
    </row>
    <row r="4694" spans="41:71">
      <c r="AO4694" s="38">
        <f t="shared" si="492"/>
        <v>0</v>
      </c>
      <c r="AP4694" s="38">
        <f t="shared" si="493"/>
        <v>0</v>
      </c>
      <c r="AR4694" s="181"/>
      <c r="AS4694" s="181"/>
      <c r="AT4694" s="181"/>
      <c r="AU4694" s="181"/>
      <c r="BB4694" s="181"/>
      <c r="BC4694" s="181"/>
      <c r="BD4694" s="181"/>
      <c r="BE4694" s="181"/>
      <c r="BL4694" s="181"/>
      <c r="BM4694" s="181"/>
      <c r="BN4694" s="181"/>
      <c r="BO4694" s="181"/>
      <c r="BS4694" s="181"/>
    </row>
    <row r="4695" spans="41:71">
      <c r="AO4695" s="38">
        <f t="shared" si="492"/>
        <v>0</v>
      </c>
      <c r="AP4695" s="38">
        <f t="shared" si="493"/>
        <v>0</v>
      </c>
      <c r="AR4695" s="181"/>
      <c r="AS4695" s="181"/>
      <c r="AT4695" s="181"/>
      <c r="AU4695" s="181"/>
      <c r="BB4695" s="181"/>
      <c r="BC4695" s="181"/>
      <c r="BD4695" s="181"/>
      <c r="BE4695" s="181"/>
      <c r="BL4695" s="181"/>
      <c r="BM4695" s="181"/>
      <c r="BN4695" s="181"/>
      <c r="BO4695" s="181"/>
      <c r="BS4695" s="181"/>
    </row>
    <row r="4696" spans="41:71">
      <c r="AO4696" s="38">
        <f t="shared" si="492"/>
        <v>0</v>
      </c>
      <c r="AP4696" s="38">
        <f t="shared" si="493"/>
        <v>0</v>
      </c>
      <c r="AR4696" s="181"/>
      <c r="AS4696" s="181"/>
      <c r="AT4696" s="181"/>
      <c r="AU4696" s="181"/>
      <c r="BB4696" s="181"/>
      <c r="BC4696" s="181"/>
      <c r="BD4696" s="181"/>
      <c r="BE4696" s="181"/>
      <c r="BL4696" s="181"/>
      <c r="BM4696" s="181"/>
      <c r="BN4696" s="181"/>
      <c r="BO4696" s="181"/>
      <c r="BS4696" s="181"/>
    </row>
    <row r="4697" spans="41:71">
      <c r="AO4697" s="38">
        <f t="shared" si="492"/>
        <v>0</v>
      </c>
      <c r="AP4697" s="38">
        <f t="shared" si="493"/>
        <v>0</v>
      </c>
      <c r="AR4697" s="181"/>
      <c r="AS4697" s="181"/>
      <c r="AT4697" s="181"/>
      <c r="AU4697" s="181"/>
      <c r="BB4697" s="181"/>
      <c r="BC4697" s="181"/>
      <c r="BD4697" s="181"/>
      <c r="BE4697" s="181"/>
      <c r="BL4697" s="181"/>
      <c r="BM4697" s="181"/>
      <c r="BN4697" s="181"/>
      <c r="BO4697" s="181"/>
      <c r="BS4697" s="181"/>
    </row>
    <row r="4698" spans="41:71">
      <c r="AO4698" s="38">
        <f t="shared" si="492"/>
        <v>0</v>
      </c>
      <c r="AP4698" s="38">
        <f t="shared" si="493"/>
        <v>0</v>
      </c>
      <c r="AR4698" s="181"/>
      <c r="AS4698" s="181"/>
      <c r="AT4698" s="181"/>
      <c r="AU4698" s="181"/>
      <c r="BB4698" s="181"/>
      <c r="BC4698" s="181"/>
      <c r="BD4698" s="181"/>
      <c r="BE4698" s="181"/>
      <c r="BL4698" s="181"/>
      <c r="BM4698" s="181"/>
      <c r="BN4698" s="181"/>
      <c r="BO4698" s="181"/>
      <c r="BS4698" s="181"/>
    </row>
    <row r="4699" spans="41:71">
      <c r="AO4699" s="38">
        <f t="shared" si="492"/>
        <v>0</v>
      </c>
      <c r="AP4699" s="38">
        <f t="shared" si="493"/>
        <v>0</v>
      </c>
      <c r="AR4699" s="181"/>
      <c r="AS4699" s="181"/>
      <c r="AT4699" s="181"/>
      <c r="AU4699" s="181"/>
      <c r="BB4699" s="181"/>
      <c r="BC4699" s="181"/>
      <c r="BD4699" s="181"/>
      <c r="BE4699" s="181"/>
      <c r="BL4699" s="181"/>
      <c r="BM4699" s="181"/>
      <c r="BN4699" s="181"/>
      <c r="BO4699" s="181"/>
      <c r="BS4699" s="181"/>
    </row>
    <row r="4700" spans="41:71">
      <c r="AO4700" s="38">
        <f t="shared" si="492"/>
        <v>0</v>
      </c>
      <c r="AP4700" s="38">
        <f t="shared" si="493"/>
        <v>0</v>
      </c>
      <c r="AR4700" s="181"/>
      <c r="AS4700" s="181"/>
      <c r="AT4700" s="181"/>
      <c r="AU4700" s="181"/>
      <c r="BB4700" s="181"/>
      <c r="BC4700" s="181"/>
      <c r="BD4700" s="181"/>
      <c r="BE4700" s="181"/>
      <c r="BL4700" s="181"/>
      <c r="BM4700" s="181"/>
      <c r="BN4700" s="181"/>
      <c r="BO4700" s="181"/>
      <c r="BS4700" s="181"/>
    </row>
    <row r="4701" spans="41:71">
      <c r="AO4701" s="38">
        <f t="shared" si="492"/>
        <v>0</v>
      </c>
      <c r="AP4701" s="38">
        <f t="shared" si="493"/>
        <v>0</v>
      </c>
      <c r="AR4701" s="181"/>
      <c r="AS4701" s="181"/>
      <c r="AT4701" s="181"/>
      <c r="AU4701" s="181"/>
      <c r="BB4701" s="181"/>
      <c r="BC4701" s="181"/>
      <c r="BD4701" s="181"/>
      <c r="BE4701" s="181"/>
      <c r="BL4701" s="181"/>
      <c r="BM4701" s="181"/>
      <c r="BN4701" s="181"/>
      <c r="BO4701" s="181"/>
      <c r="BS4701" s="181"/>
    </row>
    <row r="4702" spans="41:71">
      <c r="AO4702" s="38">
        <f t="shared" si="492"/>
        <v>0</v>
      </c>
      <c r="AP4702" s="38">
        <f t="shared" si="493"/>
        <v>0</v>
      </c>
      <c r="AR4702" s="181"/>
      <c r="AS4702" s="181"/>
      <c r="AT4702" s="181"/>
      <c r="AU4702" s="181"/>
      <c r="BB4702" s="181"/>
      <c r="BC4702" s="181"/>
      <c r="BD4702" s="181"/>
      <c r="BE4702" s="181"/>
      <c r="BL4702" s="181"/>
      <c r="BM4702" s="181"/>
      <c r="BN4702" s="181"/>
      <c r="BO4702" s="181"/>
      <c r="BS4702" s="181"/>
    </row>
    <row r="4703" spans="41:71">
      <c r="AO4703" s="38">
        <f t="shared" si="492"/>
        <v>0</v>
      </c>
      <c r="AP4703" s="38">
        <f t="shared" si="493"/>
        <v>0</v>
      </c>
      <c r="AR4703" s="181"/>
      <c r="AS4703" s="181"/>
      <c r="AT4703" s="181"/>
      <c r="AU4703" s="181"/>
      <c r="BB4703" s="181"/>
      <c r="BC4703" s="181"/>
      <c r="BD4703" s="181"/>
      <c r="BE4703" s="181"/>
      <c r="BL4703" s="181"/>
      <c r="BM4703" s="181"/>
      <c r="BN4703" s="181"/>
      <c r="BO4703" s="181"/>
      <c r="BS4703" s="181"/>
    </row>
    <row r="4704" spans="41:71">
      <c r="AO4704" s="38">
        <f t="shared" si="492"/>
        <v>0</v>
      </c>
      <c r="AP4704" s="38">
        <f t="shared" si="493"/>
        <v>0</v>
      </c>
      <c r="AR4704" s="181"/>
      <c r="AS4704" s="181"/>
      <c r="AT4704" s="181"/>
      <c r="AU4704" s="181"/>
      <c r="BB4704" s="181"/>
      <c r="BC4704" s="181"/>
      <c r="BD4704" s="181"/>
      <c r="BE4704" s="181"/>
      <c r="BL4704" s="181"/>
      <c r="BM4704" s="181"/>
      <c r="BN4704" s="181"/>
      <c r="BO4704" s="181"/>
      <c r="BS4704" s="181"/>
    </row>
    <row r="4705" spans="41:71">
      <c r="AO4705" s="38">
        <f t="shared" si="492"/>
        <v>0</v>
      </c>
      <c r="AP4705" s="38">
        <f t="shared" si="493"/>
        <v>0</v>
      </c>
      <c r="AR4705" s="181"/>
      <c r="AS4705" s="181"/>
      <c r="AT4705" s="181"/>
      <c r="AU4705" s="181"/>
      <c r="BB4705" s="181"/>
      <c r="BC4705" s="181"/>
      <c r="BD4705" s="181"/>
      <c r="BE4705" s="181"/>
      <c r="BL4705" s="181"/>
      <c r="BM4705" s="181"/>
      <c r="BN4705" s="181"/>
      <c r="BO4705" s="181"/>
      <c r="BS4705" s="181"/>
    </row>
    <row r="4706" spans="41:71">
      <c r="AO4706" s="38">
        <f t="shared" si="492"/>
        <v>0</v>
      </c>
      <c r="AP4706" s="38">
        <f t="shared" si="493"/>
        <v>0</v>
      </c>
      <c r="AR4706" s="181"/>
      <c r="AS4706" s="181"/>
      <c r="AT4706" s="181"/>
      <c r="AU4706" s="181"/>
      <c r="BB4706" s="181"/>
      <c r="BC4706" s="181"/>
      <c r="BD4706" s="181"/>
      <c r="BE4706" s="181"/>
      <c r="BL4706" s="181"/>
      <c r="BM4706" s="181"/>
      <c r="BN4706" s="181"/>
      <c r="BO4706" s="181"/>
      <c r="BS4706" s="181"/>
    </row>
    <row r="4707" spans="41:71">
      <c r="AO4707" s="38">
        <f t="shared" si="492"/>
        <v>0</v>
      </c>
      <c r="AP4707" s="38">
        <f t="shared" si="493"/>
        <v>0</v>
      </c>
      <c r="AR4707" s="181"/>
      <c r="AS4707" s="181"/>
      <c r="AT4707" s="181"/>
      <c r="AU4707" s="181"/>
      <c r="BB4707" s="181"/>
      <c r="BC4707" s="181"/>
      <c r="BD4707" s="181"/>
      <c r="BE4707" s="181"/>
      <c r="BL4707" s="181"/>
      <c r="BM4707" s="181"/>
      <c r="BN4707" s="181"/>
      <c r="BO4707" s="181"/>
      <c r="BS4707" s="181"/>
    </row>
    <row r="4708" spans="41:71">
      <c r="AO4708" s="38">
        <f t="shared" si="492"/>
        <v>0</v>
      </c>
      <c r="AP4708" s="38">
        <f t="shared" si="493"/>
        <v>0</v>
      </c>
      <c r="AR4708" s="181"/>
      <c r="AS4708" s="181"/>
      <c r="AT4708" s="181"/>
      <c r="AU4708" s="181"/>
      <c r="BB4708" s="181"/>
      <c r="BC4708" s="181"/>
      <c r="BD4708" s="181"/>
      <c r="BE4708" s="181"/>
      <c r="BL4708" s="181"/>
      <c r="BM4708" s="181"/>
      <c r="BN4708" s="181"/>
      <c r="BO4708" s="181"/>
      <c r="BS4708" s="181"/>
    </row>
    <row r="4709" spans="41:71">
      <c r="AO4709" s="38">
        <f t="shared" si="492"/>
        <v>0</v>
      </c>
      <c r="AP4709" s="38">
        <f t="shared" si="493"/>
        <v>0</v>
      </c>
      <c r="AR4709" s="181"/>
      <c r="AS4709" s="181"/>
      <c r="AT4709" s="181"/>
      <c r="AU4709" s="181"/>
      <c r="BB4709" s="181"/>
      <c r="BC4709" s="181"/>
      <c r="BD4709" s="181"/>
      <c r="BE4709" s="181"/>
      <c r="BL4709" s="181"/>
      <c r="BM4709" s="181"/>
      <c r="BN4709" s="181"/>
      <c r="BO4709" s="181"/>
      <c r="BS4709" s="181"/>
    </row>
    <row r="4710" spans="41:71">
      <c r="AO4710" s="38">
        <f t="shared" si="492"/>
        <v>0</v>
      </c>
      <c r="AP4710" s="38">
        <f t="shared" si="493"/>
        <v>0</v>
      </c>
      <c r="AR4710" s="181"/>
      <c r="AS4710" s="181"/>
      <c r="AT4710" s="181"/>
      <c r="AU4710" s="181"/>
      <c r="BB4710" s="181"/>
      <c r="BC4710" s="181"/>
      <c r="BD4710" s="181"/>
      <c r="BE4710" s="181"/>
      <c r="BL4710" s="181"/>
      <c r="BM4710" s="181"/>
      <c r="BN4710" s="181"/>
      <c r="BO4710" s="181"/>
      <c r="BS4710" s="181"/>
    </row>
    <row r="4711" spans="41:71">
      <c r="AO4711" s="38">
        <f t="shared" si="492"/>
        <v>0</v>
      </c>
      <c r="AP4711" s="38">
        <f t="shared" si="493"/>
        <v>0</v>
      </c>
      <c r="AR4711" s="181"/>
      <c r="AS4711" s="181"/>
      <c r="AT4711" s="181"/>
      <c r="AU4711" s="181"/>
      <c r="BB4711" s="181"/>
      <c r="BC4711" s="181"/>
      <c r="BD4711" s="181"/>
      <c r="BE4711" s="181"/>
      <c r="BL4711" s="181"/>
      <c r="BM4711" s="181"/>
      <c r="BN4711" s="181"/>
      <c r="BO4711" s="181"/>
      <c r="BS4711" s="181"/>
    </row>
    <row r="4712" spans="41:71">
      <c r="AO4712" s="38">
        <f t="shared" si="492"/>
        <v>0</v>
      </c>
      <c r="AP4712" s="38">
        <f t="shared" si="493"/>
        <v>0</v>
      </c>
      <c r="AR4712" s="181"/>
      <c r="AS4712" s="181"/>
      <c r="AT4712" s="181"/>
      <c r="AU4712" s="181"/>
      <c r="BB4712" s="181"/>
      <c r="BC4712" s="181"/>
      <c r="BD4712" s="181"/>
      <c r="BE4712" s="181"/>
      <c r="BL4712" s="181"/>
      <c r="BM4712" s="181"/>
      <c r="BN4712" s="181"/>
      <c r="BO4712" s="181"/>
      <c r="BS4712" s="181"/>
    </row>
    <row r="4713" spans="41:71">
      <c r="AO4713" s="38">
        <f t="shared" si="492"/>
        <v>0</v>
      </c>
      <c r="AP4713" s="38">
        <f t="shared" si="493"/>
        <v>0</v>
      </c>
      <c r="AR4713" s="181"/>
      <c r="AS4713" s="181"/>
      <c r="AT4713" s="181"/>
      <c r="AU4713" s="181"/>
      <c r="BB4713" s="181"/>
      <c r="BC4713" s="181"/>
      <c r="BD4713" s="181"/>
      <c r="BE4713" s="181"/>
      <c r="BL4713" s="181"/>
      <c r="BM4713" s="181"/>
      <c r="BN4713" s="181"/>
      <c r="BO4713" s="181"/>
      <c r="BS4713" s="181"/>
    </row>
    <row r="4714" spans="41:71">
      <c r="AO4714" s="38">
        <f t="shared" ref="AO4714:AO4777" si="494">B4715+1-1</f>
        <v>0</v>
      </c>
      <c r="AP4714" s="38">
        <f t="shared" ref="AP4714:AP4777" si="495">A4715</f>
        <v>0</v>
      </c>
      <c r="AR4714" s="181"/>
      <c r="AS4714" s="181"/>
      <c r="AT4714" s="181"/>
      <c r="AU4714" s="181"/>
      <c r="BB4714" s="181"/>
      <c r="BC4714" s="181"/>
      <c r="BD4714" s="181"/>
      <c r="BE4714" s="181"/>
      <c r="BL4714" s="181"/>
      <c r="BM4714" s="181"/>
      <c r="BN4714" s="181"/>
      <c r="BO4714" s="181"/>
      <c r="BS4714" s="181"/>
    </row>
    <row r="4715" spans="41:71">
      <c r="AO4715" s="38">
        <f t="shared" si="494"/>
        <v>0</v>
      </c>
      <c r="AP4715" s="38">
        <f t="shared" si="495"/>
        <v>0</v>
      </c>
      <c r="AR4715" s="181"/>
      <c r="AS4715" s="181"/>
      <c r="AT4715" s="181"/>
      <c r="AU4715" s="181"/>
      <c r="BB4715" s="181"/>
      <c r="BC4715" s="181"/>
      <c r="BD4715" s="181"/>
      <c r="BE4715" s="181"/>
      <c r="BL4715" s="181"/>
      <c r="BM4715" s="181"/>
      <c r="BN4715" s="181"/>
      <c r="BO4715" s="181"/>
      <c r="BS4715" s="181"/>
    </row>
    <row r="4716" spans="41:71">
      <c r="AO4716" s="38">
        <f t="shared" si="494"/>
        <v>0</v>
      </c>
      <c r="AP4716" s="38">
        <f t="shared" si="495"/>
        <v>0</v>
      </c>
      <c r="AR4716" s="181"/>
      <c r="AS4716" s="181"/>
      <c r="AT4716" s="181"/>
      <c r="AU4716" s="181"/>
      <c r="BB4716" s="181"/>
      <c r="BC4716" s="181"/>
      <c r="BD4716" s="181"/>
      <c r="BE4716" s="181"/>
      <c r="BL4716" s="181"/>
      <c r="BM4716" s="181"/>
      <c r="BN4716" s="181"/>
      <c r="BO4716" s="181"/>
      <c r="BS4716" s="181"/>
    </row>
    <row r="4717" spans="41:71">
      <c r="AO4717" s="38">
        <f t="shared" si="494"/>
        <v>0</v>
      </c>
      <c r="AP4717" s="38">
        <f t="shared" si="495"/>
        <v>0</v>
      </c>
      <c r="AR4717" s="181"/>
      <c r="AS4717" s="181"/>
      <c r="AT4717" s="181"/>
      <c r="AU4717" s="181"/>
      <c r="BB4717" s="181"/>
      <c r="BC4717" s="181"/>
      <c r="BD4717" s="181"/>
      <c r="BE4717" s="181"/>
      <c r="BL4717" s="181"/>
      <c r="BM4717" s="181"/>
      <c r="BN4717" s="181"/>
      <c r="BO4717" s="181"/>
      <c r="BS4717" s="181"/>
    </row>
    <row r="4718" spans="41:71">
      <c r="AO4718" s="38">
        <f t="shared" si="494"/>
        <v>0</v>
      </c>
      <c r="AP4718" s="38">
        <f t="shared" si="495"/>
        <v>0</v>
      </c>
      <c r="AR4718" s="181"/>
      <c r="AS4718" s="181"/>
      <c r="AT4718" s="181"/>
      <c r="AU4718" s="181"/>
      <c r="BB4718" s="181"/>
      <c r="BC4718" s="181"/>
      <c r="BD4718" s="181"/>
      <c r="BE4718" s="181"/>
      <c r="BL4718" s="181"/>
      <c r="BM4718" s="181"/>
      <c r="BN4718" s="181"/>
      <c r="BO4718" s="181"/>
      <c r="BS4718" s="181"/>
    </row>
    <row r="4719" spans="41:71">
      <c r="AO4719" s="38">
        <f t="shared" si="494"/>
        <v>0</v>
      </c>
      <c r="AP4719" s="38">
        <f t="shared" si="495"/>
        <v>0</v>
      </c>
      <c r="AR4719" s="181"/>
      <c r="AS4719" s="181"/>
      <c r="AT4719" s="181"/>
      <c r="AU4719" s="181"/>
      <c r="BB4719" s="181"/>
      <c r="BC4719" s="181"/>
      <c r="BD4719" s="181"/>
      <c r="BE4719" s="181"/>
      <c r="BL4719" s="181"/>
      <c r="BM4719" s="181"/>
      <c r="BN4719" s="181"/>
      <c r="BO4719" s="181"/>
      <c r="BS4719" s="181"/>
    </row>
    <row r="4720" spans="41:71">
      <c r="AO4720" s="38">
        <f t="shared" si="494"/>
        <v>0</v>
      </c>
      <c r="AP4720" s="38">
        <f t="shared" si="495"/>
        <v>0</v>
      </c>
      <c r="AR4720" s="181"/>
      <c r="AS4720" s="181"/>
      <c r="AT4720" s="181"/>
      <c r="AU4720" s="181"/>
      <c r="BB4720" s="181"/>
      <c r="BC4720" s="181"/>
      <c r="BD4720" s="181"/>
      <c r="BE4720" s="181"/>
      <c r="BL4720" s="181"/>
      <c r="BM4720" s="181"/>
      <c r="BN4720" s="181"/>
      <c r="BO4720" s="181"/>
      <c r="BS4720" s="181"/>
    </row>
    <row r="4721" spans="41:71">
      <c r="AO4721" s="38">
        <f t="shared" si="494"/>
        <v>0</v>
      </c>
      <c r="AP4721" s="38">
        <f t="shared" si="495"/>
        <v>0</v>
      </c>
      <c r="AR4721" s="181"/>
      <c r="AS4721" s="181"/>
      <c r="AT4721" s="181"/>
      <c r="AU4721" s="181"/>
      <c r="BB4721" s="181"/>
      <c r="BC4721" s="181"/>
      <c r="BD4721" s="181"/>
      <c r="BE4721" s="181"/>
      <c r="BL4721" s="181"/>
      <c r="BM4721" s="181"/>
      <c r="BN4721" s="181"/>
      <c r="BO4721" s="181"/>
      <c r="BS4721" s="181"/>
    </row>
    <row r="4722" spans="41:71">
      <c r="AO4722" s="38">
        <f t="shared" si="494"/>
        <v>0</v>
      </c>
      <c r="AP4722" s="38">
        <f t="shared" si="495"/>
        <v>0</v>
      </c>
      <c r="AR4722" s="181"/>
      <c r="AS4722" s="181"/>
      <c r="AT4722" s="181"/>
      <c r="AU4722" s="181"/>
      <c r="BB4722" s="181"/>
      <c r="BC4722" s="181"/>
      <c r="BD4722" s="181"/>
      <c r="BE4722" s="181"/>
      <c r="BL4722" s="181"/>
      <c r="BM4722" s="181"/>
      <c r="BN4722" s="181"/>
      <c r="BO4722" s="181"/>
      <c r="BS4722" s="181"/>
    </row>
    <row r="4723" spans="41:71">
      <c r="AO4723" s="38">
        <f t="shared" si="494"/>
        <v>0</v>
      </c>
      <c r="AP4723" s="38">
        <f t="shared" si="495"/>
        <v>0</v>
      </c>
      <c r="AR4723" s="181"/>
      <c r="AS4723" s="181"/>
      <c r="AT4723" s="181"/>
      <c r="AU4723" s="181"/>
      <c r="BB4723" s="181"/>
      <c r="BC4723" s="181"/>
      <c r="BD4723" s="181"/>
      <c r="BE4723" s="181"/>
      <c r="BL4723" s="181"/>
      <c r="BM4723" s="181"/>
      <c r="BN4723" s="181"/>
      <c r="BO4723" s="181"/>
      <c r="BS4723" s="181"/>
    </row>
    <row r="4724" spans="41:71">
      <c r="AO4724" s="38">
        <f t="shared" si="494"/>
        <v>0</v>
      </c>
      <c r="AP4724" s="38">
        <f t="shared" si="495"/>
        <v>0</v>
      </c>
      <c r="AR4724" s="181"/>
      <c r="AS4724" s="181"/>
      <c r="AT4724" s="181"/>
      <c r="AU4724" s="181"/>
      <c r="BB4724" s="181"/>
      <c r="BC4724" s="181"/>
      <c r="BD4724" s="181"/>
      <c r="BE4724" s="181"/>
      <c r="BL4724" s="181"/>
      <c r="BM4724" s="181"/>
      <c r="BN4724" s="181"/>
      <c r="BO4724" s="181"/>
      <c r="BS4724" s="181"/>
    </row>
    <row r="4725" spans="41:71">
      <c r="AO4725" s="38">
        <f t="shared" si="494"/>
        <v>0</v>
      </c>
      <c r="AP4725" s="38">
        <f t="shared" si="495"/>
        <v>0</v>
      </c>
      <c r="AR4725" s="181"/>
      <c r="AS4725" s="181"/>
      <c r="AT4725" s="181"/>
      <c r="AU4725" s="181"/>
      <c r="BB4725" s="181"/>
      <c r="BC4725" s="181"/>
      <c r="BD4725" s="181"/>
      <c r="BE4725" s="181"/>
      <c r="BL4725" s="181"/>
      <c r="BM4725" s="181"/>
      <c r="BN4725" s="181"/>
      <c r="BO4725" s="181"/>
      <c r="BS4725" s="181"/>
    </row>
    <row r="4726" spans="41:71">
      <c r="AO4726" s="38">
        <f t="shared" si="494"/>
        <v>0</v>
      </c>
      <c r="AP4726" s="38">
        <f t="shared" si="495"/>
        <v>0</v>
      </c>
      <c r="AR4726" s="181"/>
      <c r="AS4726" s="181"/>
      <c r="AT4726" s="181"/>
      <c r="AU4726" s="181"/>
      <c r="BB4726" s="181"/>
      <c r="BC4726" s="181"/>
      <c r="BD4726" s="181"/>
      <c r="BE4726" s="181"/>
      <c r="BL4726" s="181"/>
      <c r="BM4726" s="181"/>
      <c r="BN4726" s="181"/>
      <c r="BO4726" s="181"/>
      <c r="BS4726" s="181"/>
    </row>
    <row r="4727" spans="41:71">
      <c r="AO4727" s="38">
        <f t="shared" si="494"/>
        <v>0</v>
      </c>
      <c r="AP4727" s="38">
        <f t="shared" si="495"/>
        <v>0</v>
      </c>
      <c r="AR4727" s="181"/>
      <c r="AS4727" s="181"/>
      <c r="AT4727" s="181"/>
      <c r="AU4727" s="181"/>
      <c r="BB4727" s="181"/>
      <c r="BC4727" s="181"/>
      <c r="BD4727" s="181"/>
      <c r="BE4727" s="181"/>
      <c r="BL4727" s="181"/>
      <c r="BM4727" s="181"/>
      <c r="BN4727" s="181"/>
      <c r="BO4727" s="181"/>
      <c r="BS4727" s="181"/>
    </row>
    <row r="4728" spans="41:71">
      <c r="AO4728" s="38">
        <f t="shared" si="494"/>
        <v>0</v>
      </c>
      <c r="AP4728" s="38">
        <f t="shared" si="495"/>
        <v>0</v>
      </c>
      <c r="AR4728" s="181"/>
      <c r="AS4728" s="181"/>
      <c r="AT4728" s="181"/>
      <c r="AU4728" s="181"/>
      <c r="BB4728" s="181"/>
      <c r="BC4728" s="181"/>
      <c r="BD4728" s="181"/>
      <c r="BE4728" s="181"/>
      <c r="BL4728" s="181"/>
      <c r="BM4728" s="181"/>
      <c r="BN4728" s="181"/>
      <c r="BO4728" s="181"/>
      <c r="BS4728" s="181"/>
    </row>
    <row r="4729" spans="41:71">
      <c r="AO4729" s="38">
        <f t="shared" si="494"/>
        <v>0</v>
      </c>
      <c r="AP4729" s="38">
        <f t="shared" si="495"/>
        <v>0</v>
      </c>
      <c r="AR4729" s="181"/>
      <c r="AS4729" s="181"/>
      <c r="AT4729" s="181"/>
      <c r="AU4729" s="181"/>
      <c r="BB4729" s="181"/>
      <c r="BC4729" s="181"/>
      <c r="BD4729" s="181"/>
      <c r="BE4729" s="181"/>
      <c r="BL4729" s="181"/>
      <c r="BM4729" s="181"/>
      <c r="BN4729" s="181"/>
      <c r="BO4729" s="181"/>
      <c r="BS4729" s="181"/>
    </row>
    <row r="4730" spans="41:71">
      <c r="AO4730" s="38">
        <f t="shared" si="494"/>
        <v>0</v>
      </c>
      <c r="AP4730" s="38">
        <f t="shared" si="495"/>
        <v>0</v>
      </c>
      <c r="AR4730" s="181"/>
      <c r="AS4730" s="181"/>
      <c r="AT4730" s="181"/>
      <c r="AU4730" s="181"/>
      <c r="BB4730" s="181"/>
      <c r="BC4730" s="181"/>
      <c r="BD4730" s="181"/>
      <c r="BE4730" s="181"/>
      <c r="BL4730" s="181"/>
      <c r="BM4730" s="181"/>
      <c r="BN4730" s="181"/>
      <c r="BO4730" s="181"/>
      <c r="BS4730" s="181"/>
    </row>
    <row r="4731" spans="41:71">
      <c r="AO4731" s="38">
        <f t="shared" si="494"/>
        <v>0</v>
      </c>
      <c r="AP4731" s="38">
        <f t="shared" si="495"/>
        <v>0</v>
      </c>
      <c r="AR4731" s="181"/>
      <c r="AS4731" s="181"/>
      <c r="AT4731" s="181"/>
      <c r="AU4731" s="181"/>
      <c r="BB4731" s="181"/>
      <c r="BC4731" s="181"/>
      <c r="BD4731" s="181"/>
      <c r="BE4731" s="181"/>
      <c r="BL4731" s="181"/>
      <c r="BM4731" s="181"/>
      <c r="BN4731" s="181"/>
      <c r="BO4731" s="181"/>
      <c r="BS4731" s="181"/>
    </row>
    <row r="4732" spans="41:71">
      <c r="AO4732" s="38">
        <f t="shared" si="494"/>
        <v>0</v>
      </c>
      <c r="AP4732" s="38">
        <f t="shared" si="495"/>
        <v>0</v>
      </c>
      <c r="AR4732" s="181"/>
      <c r="AS4732" s="181"/>
      <c r="AT4732" s="181"/>
      <c r="AU4732" s="181"/>
      <c r="BB4732" s="181"/>
      <c r="BC4732" s="181"/>
      <c r="BD4732" s="181"/>
      <c r="BE4732" s="181"/>
      <c r="BL4732" s="181"/>
      <c r="BM4732" s="181"/>
      <c r="BN4732" s="181"/>
      <c r="BO4732" s="181"/>
      <c r="BS4732" s="181"/>
    </row>
    <row r="4733" spans="41:71">
      <c r="AO4733" s="38">
        <f t="shared" si="494"/>
        <v>0</v>
      </c>
      <c r="AP4733" s="38">
        <f t="shared" si="495"/>
        <v>0</v>
      </c>
      <c r="AR4733" s="181"/>
      <c r="AS4733" s="181"/>
      <c r="AT4733" s="181"/>
      <c r="AU4733" s="181"/>
      <c r="BB4733" s="181"/>
      <c r="BC4733" s="181"/>
      <c r="BD4733" s="181"/>
      <c r="BE4733" s="181"/>
      <c r="BL4733" s="181"/>
      <c r="BM4733" s="181"/>
      <c r="BN4733" s="181"/>
      <c r="BO4733" s="181"/>
      <c r="BS4733" s="181"/>
    </row>
    <row r="4734" spans="41:71">
      <c r="AO4734" s="38">
        <f t="shared" si="494"/>
        <v>0</v>
      </c>
      <c r="AP4734" s="38">
        <f t="shared" si="495"/>
        <v>0</v>
      </c>
      <c r="AR4734" s="181"/>
      <c r="AS4734" s="181"/>
      <c r="AT4734" s="181"/>
      <c r="AU4734" s="181"/>
      <c r="BB4734" s="181"/>
      <c r="BC4734" s="181"/>
      <c r="BD4734" s="181"/>
      <c r="BE4734" s="181"/>
      <c r="BL4734" s="181"/>
      <c r="BM4734" s="181"/>
      <c r="BN4734" s="181"/>
      <c r="BO4734" s="181"/>
      <c r="BS4734" s="181"/>
    </row>
    <row r="4735" spans="41:71">
      <c r="AO4735" s="38">
        <f t="shared" si="494"/>
        <v>0</v>
      </c>
      <c r="AP4735" s="38">
        <f t="shared" si="495"/>
        <v>0</v>
      </c>
      <c r="AR4735" s="181"/>
      <c r="AS4735" s="181"/>
      <c r="AT4735" s="181"/>
      <c r="AU4735" s="181"/>
      <c r="BB4735" s="181"/>
      <c r="BC4735" s="181"/>
      <c r="BD4735" s="181"/>
      <c r="BE4735" s="181"/>
      <c r="BL4735" s="181"/>
      <c r="BM4735" s="181"/>
      <c r="BN4735" s="181"/>
      <c r="BO4735" s="181"/>
      <c r="BS4735" s="181"/>
    </row>
    <row r="4736" spans="41:71">
      <c r="AO4736" s="38">
        <f t="shared" si="494"/>
        <v>0</v>
      </c>
      <c r="AP4736" s="38">
        <f t="shared" si="495"/>
        <v>0</v>
      </c>
      <c r="AR4736" s="181"/>
      <c r="AS4736" s="181"/>
      <c r="AT4736" s="181"/>
      <c r="AU4736" s="181"/>
      <c r="BB4736" s="181"/>
      <c r="BC4736" s="181"/>
      <c r="BD4736" s="181"/>
      <c r="BE4736" s="181"/>
      <c r="BL4736" s="181"/>
      <c r="BM4736" s="181"/>
      <c r="BN4736" s="181"/>
      <c r="BO4736" s="181"/>
      <c r="BS4736" s="181"/>
    </row>
    <row r="4737" spans="41:71">
      <c r="AO4737" s="38">
        <f t="shared" si="494"/>
        <v>0</v>
      </c>
      <c r="AP4737" s="38">
        <f t="shared" si="495"/>
        <v>0</v>
      </c>
      <c r="AR4737" s="181"/>
      <c r="AS4737" s="181"/>
      <c r="AT4737" s="181"/>
      <c r="AU4737" s="181"/>
      <c r="BB4737" s="181"/>
      <c r="BC4737" s="181"/>
      <c r="BD4737" s="181"/>
      <c r="BE4737" s="181"/>
      <c r="BL4737" s="181"/>
      <c r="BM4737" s="181"/>
      <c r="BN4737" s="181"/>
      <c r="BO4737" s="181"/>
      <c r="BS4737" s="181"/>
    </row>
    <row r="4738" spans="41:71">
      <c r="AO4738" s="38">
        <f t="shared" si="494"/>
        <v>0</v>
      </c>
      <c r="AP4738" s="38">
        <f t="shared" si="495"/>
        <v>0</v>
      </c>
      <c r="AR4738" s="181"/>
      <c r="AS4738" s="181"/>
      <c r="AT4738" s="181"/>
      <c r="AU4738" s="181"/>
      <c r="BB4738" s="181"/>
      <c r="BC4738" s="181"/>
      <c r="BD4738" s="181"/>
      <c r="BE4738" s="181"/>
      <c r="BL4738" s="181"/>
      <c r="BM4738" s="181"/>
      <c r="BN4738" s="181"/>
      <c r="BO4738" s="181"/>
      <c r="BS4738" s="181"/>
    </row>
    <row r="4739" spans="41:71">
      <c r="AO4739" s="38">
        <f t="shared" si="494"/>
        <v>0</v>
      </c>
      <c r="AP4739" s="38">
        <f t="shared" si="495"/>
        <v>0</v>
      </c>
      <c r="AR4739" s="181"/>
      <c r="AS4739" s="181"/>
      <c r="AT4739" s="181"/>
      <c r="AU4739" s="181"/>
      <c r="BB4739" s="181"/>
      <c r="BC4739" s="181"/>
      <c r="BD4739" s="181"/>
      <c r="BE4739" s="181"/>
      <c r="BL4739" s="181"/>
      <c r="BM4739" s="181"/>
      <c r="BN4739" s="181"/>
      <c r="BO4739" s="181"/>
      <c r="BS4739" s="181"/>
    </row>
    <row r="4740" spans="41:71">
      <c r="AO4740" s="38">
        <f t="shared" si="494"/>
        <v>0</v>
      </c>
      <c r="AP4740" s="38">
        <f t="shared" si="495"/>
        <v>0</v>
      </c>
      <c r="AR4740" s="181"/>
      <c r="AS4740" s="181"/>
      <c r="AT4740" s="181"/>
      <c r="AU4740" s="181"/>
      <c r="BB4740" s="181"/>
      <c r="BC4740" s="181"/>
      <c r="BD4740" s="181"/>
      <c r="BE4740" s="181"/>
      <c r="BL4740" s="181"/>
      <c r="BM4740" s="181"/>
      <c r="BN4740" s="181"/>
      <c r="BO4740" s="181"/>
      <c r="BS4740" s="181"/>
    </row>
    <row r="4741" spans="41:71">
      <c r="AO4741" s="38">
        <f t="shared" si="494"/>
        <v>0</v>
      </c>
      <c r="AP4741" s="38">
        <f t="shared" si="495"/>
        <v>0</v>
      </c>
      <c r="AR4741" s="181"/>
      <c r="AS4741" s="181"/>
      <c r="AT4741" s="181"/>
      <c r="AU4741" s="181"/>
      <c r="BB4741" s="181"/>
      <c r="BC4741" s="181"/>
      <c r="BD4741" s="181"/>
      <c r="BE4741" s="181"/>
      <c r="BL4741" s="181"/>
      <c r="BM4741" s="181"/>
      <c r="BN4741" s="181"/>
      <c r="BO4741" s="181"/>
      <c r="BS4741" s="181"/>
    </row>
    <row r="4742" spans="41:71">
      <c r="AO4742" s="38">
        <f t="shared" si="494"/>
        <v>0</v>
      </c>
      <c r="AP4742" s="38">
        <f t="shared" si="495"/>
        <v>0</v>
      </c>
      <c r="AR4742" s="181"/>
      <c r="AS4742" s="181"/>
      <c r="AT4742" s="181"/>
      <c r="AU4742" s="181"/>
      <c r="BB4742" s="181"/>
      <c r="BC4742" s="181"/>
      <c r="BD4742" s="181"/>
      <c r="BE4742" s="181"/>
      <c r="BL4742" s="181"/>
      <c r="BM4742" s="181"/>
      <c r="BN4742" s="181"/>
      <c r="BO4742" s="181"/>
      <c r="BS4742" s="181"/>
    </row>
    <row r="4743" spans="41:71">
      <c r="AO4743" s="38">
        <f t="shared" si="494"/>
        <v>0</v>
      </c>
      <c r="AP4743" s="38">
        <f t="shared" si="495"/>
        <v>0</v>
      </c>
      <c r="AR4743" s="181"/>
      <c r="AS4743" s="181"/>
      <c r="AT4743" s="181"/>
      <c r="AU4743" s="181"/>
      <c r="BB4743" s="181"/>
      <c r="BC4743" s="181"/>
      <c r="BD4743" s="181"/>
      <c r="BE4743" s="181"/>
      <c r="BL4743" s="181"/>
      <c r="BM4743" s="181"/>
      <c r="BN4743" s="181"/>
      <c r="BO4743" s="181"/>
      <c r="BS4743" s="181"/>
    </row>
    <row r="4744" spans="41:71">
      <c r="AO4744" s="38">
        <f t="shared" si="494"/>
        <v>0</v>
      </c>
      <c r="AP4744" s="38">
        <f t="shared" si="495"/>
        <v>0</v>
      </c>
      <c r="AR4744" s="181"/>
      <c r="AS4744" s="181"/>
      <c r="AT4744" s="181"/>
      <c r="AU4744" s="181"/>
      <c r="BB4744" s="181"/>
      <c r="BC4744" s="181"/>
      <c r="BD4744" s="181"/>
      <c r="BE4744" s="181"/>
      <c r="BL4744" s="181"/>
      <c r="BM4744" s="181"/>
      <c r="BN4744" s="181"/>
      <c r="BO4744" s="181"/>
      <c r="BS4744" s="181"/>
    </row>
    <row r="4745" spans="41:71">
      <c r="AO4745" s="38">
        <f t="shared" si="494"/>
        <v>0</v>
      </c>
      <c r="AP4745" s="38">
        <f t="shared" si="495"/>
        <v>0</v>
      </c>
      <c r="AR4745" s="181"/>
      <c r="AS4745" s="181"/>
      <c r="AT4745" s="181"/>
      <c r="AU4745" s="181"/>
      <c r="BB4745" s="181"/>
      <c r="BC4745" s="181"/>
      <c r="BD4745" s="181"/>
      <c r="BE4745" s="181"/>
      <c r="BL4745" s="181"/>
      <c r="BM4745" s="181"/>
      <c r="BN4745" s="181"/>
      <c r="BO4745" s="181"/>
      <c r="BS4745" s="181"/>
    </row>
    <row r="4746" spans="41:71">
      <c r="AO4746" s="38">
        <f t="shared" si="494"/>
        <v>0</v>
      </c>
      <c r="AP4746" s="38">
        <f t="shared" si="495"/>
        <v>0</v>
      </c>
      <c r="AR4746" s="181"/>
      <c r="AS4746" s="181"/>
      <c r="AT4746" s="181"/>
      <c r="AU4746" s="181"/>
      <c r="BB4746" s="181"/>
      <c r="BC4746" s="181"/>
      <c r="BD4746" s="181"/>
      <c r="BE4746" s="181"/>
      <c r="BL4746" s="181"/>
      <c r="BM4746" s="181"/>
      <c r="BN4746" s="181"/>
      <c r="BO4746" s="181"/>
      <c r="BS4746" s="181"/>
    </row>
    <row r="4747" spans="41:71">
      <c r="AO4747" s="38">
        <f t="shared" si="494"/>
        <v>0</v>
      </c>
      <c r="AP4747" s="38">
        <f t="shared" si="495"/>
        <v>0</v>
      </c>
      <c r="AR4747" s="181"/>
      <c r="AS4747" s="181"/>
      <c r="AT4747" s="181"/>
      <c r="AU4747" s="181"/>
      <c r="BB4747" s="181"/>
      <c r="BC4747" s="181"/>
      <c r="BD4747" s="181"/>
      <c r="BE4747" s="181"/>
      <c r="BL4747" s="181"/>
      <c r="BM4747" s="181"/>
      <c r="BN4747" s="181"/>
      <c r="BO4747" s="181"/>
      <c r="BS4747" s="181"/>
    </row>
    <row r="4748" spans="41:71">
      <c r="AO4748" s="38">
        <f t="shared" si="494"/>
        <v>0</v>
      </c>
      <c r="AP4748" s="38">
        <f t="shared" si="495"/>
        <v>0</v>
      </c>
      <c r="AR4748" s="181"/>
      <c r="AS4748" s="181"/>
      <c r="AT4748" s="181"/>
      <c r="AU4748" s="181"/>
      <c r="BB4748" s="181"/>
      <c r="BC4748" s="181"/>
      <c r="BD4748" s="181"/>
      <c r="BE4748" s="181"/>
      <c r="BL4748" s="181"/>
      <c r="BM4748" s="181"/>
      <c r="BN4748" s="181"/>
      <c r="BO4748" s="181"/>
      <c r="BS4748" s="181"/>
    </row>
    <row r="4749" spans="41:71">
      <c r="AO4749" s="38">
        <f t="shared" si="494"/>
        <v>0</v>
      </c>
      <c r="AP4749" s="38">
        <f t="shared" si="495"/>
        <v>0</v>
      </c>
      <c r="AR4749" s="181"/>
      <c r="AS4749" s="181"/>
      <c r="AT4749" s="181"/>
      <c r="AU4749" s="181"/>
      <c r="BB4749" s="181"/>
      <c r="BC4749" s="181"/>
      <c r="BD4749" s="181"/>
      <c r="BE4749" s="181"/>
      <c r="BL4749" s="181"/>
      <c r="BM4749" s="181"/>
      <c r="BN4749" s="181"/>
      <c r="BO4749" s="181"/>
      <c r="BS4749" s="181"/>
    </row>
    <row r="4750" spans="41:71">
      <c r="AO4750" s="38">
        <f t="shared" si="494"/>
        <v>0</v>
      </c>
      <c r="AP4750" s="38">
        <f t="shared" si="495"/>
        <v>0</v>
      </c>
      <c r="AR4750" s="181"/>
      <c r="AS4750" s="181"/>
      <c r="AT4750" s="181"/>
      <c r="AU4750" s="181"/>
      <c r="BB4750" s="181"/>
      <c r="BC4750" s="181"/>
      <c r="BD4750" s="181"/>
      <c r="BE4750" s="181"/>
      <c r="BL4750" s="181"/>
      <c r="BM4750" s="181"/>
      <c r="BN4750" s="181"/>
      <c r="BO4750" s="181"/>
      <c r="BS4750" s="181"/>
    </row>
    <row r="4751" spans="41:71">
      <c r="AO4751" s="38">
        <f t="shared" si="494"/>
        <v>0</v>
      </c>
      <c r="AP4751" s="38">
        <f t="shared" si="495"/>
        <v>0</v>
      </c>
      <c r="AR4751" s="181"/>
      <c r="AS4751" s="181"/>
      <c r="AT4751" s="181"/>
      <c r="AU4751" s="181"/>
      <c r="BB4751" s="181"/>
      <c r="BC4751" s="181"/>
      <c r="BD4751" s="181"/>
      <c r="BE4751" s="181"/>
      <c r="BL4751" s="181"/>
      <c r="BM4751" s="181"/>
      <c r="BN4751" s="181"/>
      <c r="BO4751" s="181"/>
      <c r="BS4751" s="181"/>
    </row>
    <row r="4752" spans="41:71">
      <c r="AO4752" s="38">
        <f t="shared" si="494"/>
        <v>0</v>
      </c>
      <c r="AP4752" s="38">
        <f t="shared" si="495"/>
        <v>0</v>
      </c>
      <c r="AR4752" s="181"/>
      <c r="AS4752" s="181"/>
      <c r="AT4752" s="181"/>
      <c r="AU4752" s="181"/>
      <c r="BB4752" s="181"/>
      <c r="BC4752" s="181"/>
      <c r="BD4752" s="181"/>
      <c r="BE4752" s="181"/>
      <c r="BL4752" s="181"/>
      <c r="BM4752" s="181"/>
      <c r="BN4752" s="181"/>
      <c r="BO4752" s="181"/>
      <c r="BS4752" s="181"/>
    </row>
    <row r="4753" spans="41:71">
      <c r="AO4753" s="38">
        <f t="shared" si="494"/>
        <v>0</v>
      </c>
      <c r="AP4753" s="38">
        <f t="shared" si="495"/>
        <v>0</v>
      </c>
      <c r="AR4753" s="181"/>
      <c r="AS4753" s="181"/>
      <c r="AT4753" s="181"/>
      <c r="AU4753" s="181"/>
      <c r="BB4753" s="181"/>
      <c r="BC4753" s="181"/>
      <c r="BD4753" s="181"/>
      <c r="BE4753" s="181"/>
      <c r="BL4753" s="181"/>
      <c r="BM4753" s="181"/>
      <c r="BN4753" s="181"/>
      <c r="BO4753" s="181"/>
      <c r="BS4753" s="181"/>
    </row>
    <row r="4754" spans="41:71">
      <c r="AO4754" s="38">
        <f t="shared" si="494"/>
        <v>0</v>
      </c>
      <c r="AP4754" s="38">
        <f t="shared" si="495"/>
        <v>0</v>
      </c>
      <c r="AR4754" s="181"/>
      <c r="AS4754" s="181"/>
      <c r="AT4754" s="181"/>
      <c r="AU4754" s="181"/>
      <c r="BB4754" s="181"/>
      <c r="BC4754" s="181"/>
      <c r="BD4754" s="181"/>
      <c r="BE4754" s="181"/>
      <c r="BL4754" s="181"/>
      <c r="BM4754" s="181"/>
      <c r="BN4754" s="181"/>
      <c r="BO4754" s="181"/>
      <c r="BS4754" s="181"/>
    </row>
    <row r="4755" spans="41:71">
      <c r="AO4755" s="38">
        <f t="shared" si="494"/>
        <v>0</v>
      </c>
      <c r="AP4755" s="38">
        <f t="shared" si="495"/>
        <v>0</v>
      </c>
      <c r="AR4755" s="181"/>
      <c r="AS4755" s="181"/>
      <c r="AT4755" s="181"/>
      <c r="AU4755" s="181"/>
      <c r="BB4755" s="181"/>
      <c r="BC4755" s="181"/>
      <c r="BD4755" s="181"/>
      <c r="BE4755" s="181"/>
      <c r="BL4755" s="181"/>
      <c r="BM4755" s="181"/>
      <c r="BN4755" s="181"/>
      <c r="BO4755" s="181"/>
      <c r="BS4755" s="181"/>
    </row>
    <row r="4756" spans="41:71">
      <c r="AO4756" s="38">
        <f t="shared" si="494"/>
        <v>0</v>
      </c>
      <c r="AP4756" s="38">
        <f t="shared" si="495"/>
        <v>0</v>
      </c>
      <c r="AR4756" s="181"/>
      <c r="AS4756" s="181"/>
      <c r="AT4756" s="181"/>
      <c r="AU4756" s="181"/>
      <c r="BB4756" s="181"/>
      <c r="BC4756" s="181"/>
      <c r="BD4756" s="181"/>
      <c r="BE4756" s="181"/>
      <c r="BL4756" s="181"/>
      <c r="BM4756" s="181"/>
      <c r="BN4756" s="181"/>
      <c r="BO4756" s="181"/>
      <c r="BS4756" s="181"/>
    </row>
    <row r="4757" spans="41:71">
      <c r="AO4757" s="38">
        <f t="shared" si="494"/>
        <v>0</v>
      </c>
      <c r="AP4757" s="38">
        <f t="shared" si="495"/>
        <v>0</v>
      </c>
      <c r="AR4757" s="181"/>
      <c r="AS4757" s="181"/>
      <c r="AT4757" s="181"/>
      <c r="AU4757" s="181"/>
      <c r="BB4757" s="181"/>
      <c r="BC4757" s="181"/>
      <c r="BD4757" s="181"/>
      <c r="BE4757" s="181"/>
      <c r="BL4757" s="181"/>
      <c r="BM4757" s="181"/>
      <c r="BN4757" s="181"/>
      <c r="BO4757" s="181"/>
      <c r="BS4757" s="181"/>
    </row>
    <row r="4758" spans="41:71">
      <c r="AO4758" s="38">
        <f t="shared" si="494"/>
        <v>0</v>
      </c>
      <c r="AP4758" s="38">
        <f t="shared" si="495"/>
        <v>0</v>
      </c>
      <c r="AR4758" s="181"/>
      <c r="AS4758" s="181"/>
      <c r="AT4758" s="181"/>
      <c r="AU4758" s="181"/>
      <c r="BB4758" s="181"/>
      <c r="BC4758" s="181"/>
      <c r="BD4758" s="181"/>
      <c r="BE4758" s="181"/>
      <c r="BL4758" s="181"/>
      <c r="BM4758" s="181"/>
      <c r="BN4758" s="181"/>
      <c r="BO4758" s="181"/>
      <c r="BS4758" s="181"/>
    </row>
    <row r="4759" spans="41:71">
      <c r="AO4759" s="38">
        <f t="shared" si="494"/>
        <v>0</v>
      </c>
      <c r="AP4759" s="38">
        <f t="shared" si="495"/>
        <v>0</v>
      </c>
      <c r="AR4759" s="181"/>
      <c r="AS4759" s="181"/>
      <c r="AT4759" s="181"/>
      <c r="AU4759" s="181"/>
      <c r="BB4759" s="181"/>
      <c r="BC4759" s="181"/>
      <c r="BD4759" s="181"/>
      <c r="BE4759" s="181"/>
      <c r="BL4759" s="181"/>
      <c r="BM4759" s="181"/>
      <c r="BN4759" s="181"/>
      <c r="BO4759" s="181"/>
      <c r="BS4759" s="181"/>
    </row>
    <row r="4760" spans="41:71">
      <c r="AO4760" s="38">
        <f t="shared" si="494"/>
        <v>0</v>
      </c>
      <c r="AP4760" s="38">
        <f t="shared" si="495"/>
        <v>0</v>
      </c>
      <c r="AR4760" s="181"/>
      <c r="AS4760" s="181"/>
      <c r="AT4760" s="181"/>
      <c r="AU4760" s="181"/>
      <c r="BB4760" s="181"/>
      <c r="BC4760" s="181"/>
      <c r="BD4760" s="181"/>
      <c r="BE4760" s="181"/>
      <c r="BL4760" s="181"/>
      <c r="BM4760" s="181"/>
      <c r="BN4760" s="181"/>
      <c r="BO4760" s="181"/>
      <c r="BS4760" s="181"/>
    </row>
    <row r="4761" spans="41:71">
      <c r="AO4761" s="38">
        <f t="shared" si="494"/>
        <v>0</v>
      </c>
      <c r="AP4761" s="38">
        <f t="shared" si="495"/>
        <v>0</v>
      </c>
      <c r="AR4761" s="181"/>
      <c r="AS4761" s="181"/>
      <c r="AT4761" s="181"/>
      <c r="AU4761" s="181"/>
      <c r="BB4761" s="181"/>
      <c r="BC4761" s="181"/>
      <c r="BD4761" s="181"/>
      <c r="BE4761" s="181"/>
      <c r="BL4761" s="181"/>
      <c r="BM4761" s="181"/>
      <c r="BN4761" s="181"/>
      <c r="BO4761" s="181"/>
      <c r="BS4761" s="181"/>
    </row>
    <row r="4762" spans="41:71">
      <c r="AO4762" s="38">
        <f t="shared" si="494"/>
        <v>0</v>
      </c>
      <c r="AP4762" s="38">
        <f t="shared" si="495"/>
        <v>0</v>
      </c>
      <c r="AR4762" s="181"/>
      <c r="AS4762" s="181"/>
      <c r="AT4762" s="181"/>
      <c r="AU4762" s="181"/>
      <c r="BB4762" s="181"/>
      <c r="BC4762" s="181"/>
      <c r="BD4762" s="181"/>
      <c r="BE4762" s="181"/>
      <c r="BL4762" s="181"/>
      <c r="BM4762" s="181"/>
      <c r="BN4762" s="181"/>
      <c r="BO4762" s="181"/>
      <c r="BS4762" s="181"/>
    </row>
    <row r="4763" spans="41:71">
      <c r="AO4763" s="38">
        <f t="shared" si="494"/>
        <v>0</v>
      </c>
      <c r="AP4763" s="38">
        <f t="shared" si="495"/>
        <v>0</v>
      </c>
      <c r="AR4763" s="181"/>
      <c r="AS4763" s="181"/>
      <c r="AT4763" s="181"/>
      <c r="AU4763" s="181"/>
      <c r="BB4763" s="181"/>
      <c r="BC4763" s="181"/>
      <c r="BD4763" s="181"/>
      <c r="BE4763" s="181"/>
      <c r="BL4763" s="181"/>
      <c r="BM4763" s="181"/>
      <c r="BN4763" s="181"/>
      <c r="BO4763" s="181"/>
      <c r="BS4763" s="181"/>
    </row>
    <row r="4764" spans="41:71">
      <c r="AO4764" s="38">
        <f t="shared" si="494"/>
        <v>0</v>
      </c>
      <c r="AP4764" s="38">
        <f t="shared" si="495"/>
        <v>0</v>
      </c>
      <c r="AR4764" s="181"/>
      <c r="AS4764" s="181"/>
      <c r="AT4764" s="181"/>
      <c r="AU4764" s="181"/>
      <c r="BB4764" s="181"/>
      <c r="BC4764" s="181"/>
      <c r="BD4764" s="181"/>
      <c r="BE4764" s="181"/>
      <c r="BL4764" s="181"/>
      <c r="BM4764" s="181"/>
      <c r="BN4764" s="181"/>
      <c r="BO4764" s="181"/>
      <c r="BS4764" s="181"/>
    </row>
    <row r="4765" spans="41:71">
      <c r="AO4765" s="38">
        <f t="shared" si="494"/>
        <v>0</v>
      </c>
      <c r="AP4765" s="38">
        <f t="shared" si="495"/>
        <v>0</v>
      </c>
      <c r="AR4765" s="181"/>
      <c r="AS4765" s="181"/>
      <c r="AT4765" s="181"/>
      <c r="AU4765" s="181"/>
      <c r="BB4765" s="181"/>
      <c r="BC4765" s="181"/>
      <c r="BD4765" s="181"/>
      <c r="BE4765" s="181"/>
      <c r="BL4765" s="181"/>
      <c r="BM4765" s="181"/>
      <c r="BN4765" s="181"/>
      <c r="BO4765" s="181"/>
      <c r="BS4765" s="181"/>
    </row>
    <row r="4766" spans="41:71">
      <c r="AO4766" s="38">
        <f t="shared" si="494"/>
        <v>0</v>
      </c>
      <c r="AP4766" s="38">
        <f t="shared" si="495"/>
        <v>0</v>
      </c>
      <c r="AR4766" s="181"/>
      <c r="AS4766" s="181"/>
      <c r="AT4766" s="181"/>
      <c r="AU4766" s="181"/>
      <c r="BB4766" s="181"/>
      <c r="BC4766" s="181"/>
      <c r="BD4766" s="181"/>
      <c r="BE4766" s="181"/>
      <c r="BL4766" s="181"/>
      <c r="BM4766" s="181"/>
      <c r="BN4766" s="181"/>
      <c r="BO4766" s="181"/>
      <c r="BS4766" s="181"/>
    </row>
    <row r="4767" spans="41:71">
      <c r="AO4767" s="38">
        <f t="shared" si="494"/>
        <v>0</v>
      </c>
      <c r="AP4767" s="38">
        <f t="shared" si="495"/>
        <v>0</v>
      </c>
      <c r="AR4767" s="181"/>
      <c r="AS4767" s="181"/>
      <c r="AT4767" s="181"/>
      <c r="AU4767" s="181"/>
      <c r="BB4767" s="181"/>
      <c r="BC4767" s="181"/>
      <c r="BD4767" s="181"/>
      <c r="BE4767" s="181"/>
      <c r="BL4767" s="181"/>
      <c r="BM4767" s="181"/>
      <c r="BN4767" s="181"/>
      <c r="BO4767" s="181"/>
      <c r="BS4767" s="181"/>
    </row>
    <row r="4768" spans="41:71">
      <c r="AO4768" s="38">
        <f t="shared" si="494"/>
        <v>0</v>
      </c>
      <c r="AP4768" s="38">
        <f t="shared" si="495"/>
        <v>0</v>
      </c>
      <c r="AR4768" s="181"/>
      <c r="AS4768" s="181"/>
      <c r="AT4768" s="181"/>
      <c r="AU4768" s="181"/>
      <c r="BB4768" s="181"/>
      <c r="BC4768" s="181"/>
      <c r="BD4768" s="181"/>
      <c r="BE4768" s="181"/>
      <c r="BL4768" s="181"/>
      <c r="BM4768" s="181"/>
      <c r="BN4768" s="181"/>
      <c r="BO4768" s="181"/>
      <c r="BS4768" s="181"/>
    </row>
    <row r="4769" spans="41:71">
      <c r="AO4769" s="38">
        <f t="shared" si="494"/>
        <v>0</v>
      </c>
      <c r="AP4769" s="38">
        <f t="shared" si="495"/>
        <v>0</v>
      </c>
      <c r="AR4769" s="181"/>
      <c r="AS4769" s="181"/>
      <c r="AT4769" s="181"/>
      <c r="AU4769" s="181"/>
      <c r="BB4769" s="181"/>
      <c r="BC4769" s="181"/>
      <c r="BD4769" s="181"/>
      <c r="BE4769" s="181"/>
      <c r="BL4769" s="181"/>
      <c r="BM4769" s="181"/>
      <c r="BN4769" s="181"/>
      <c r="BO4769" s="181"/>
      <c r="BS4769" s="181"/>
    </row>
    <row r="4770" spans="41:71">
      <c r="AO4770" s="38">
        <f t="shared" si="494"/>
        <v>0</v>
      </c>
      <c r="AP4770" s="38">
        <f t="shared" si="495"/>
        <v>0</v>
      </c>
      <c r="AR4770" s="181"/>
      <c r="AS4770" s="181"/>
      <c r="AT4770" s="181"/>
      <c r="AU4770" s="181"/>
      <c r="BB4770" s="181"/>
      <c r="BC4770" s="181"/>
      <c r="BD4770" s="181"/>
      <c r="BE4770" s="181"/>
      <c r="BL4770" s="181"/>
      <c r="BM4770" s="181"/>
      <c r="BN4770" s="181"/>
      <c r="BO4770" s="181"/>
      <c r="BS4770" s="181"/>
    </row>
    <row r="4771" spans="41:71">
      <c r="AO4771" s="38">
        <f t="shared" si="494"/>
        <v>0</v>
      </c>
      <c r="AP4771" s="38">
        <f t="shared" si="495"/>
        <v>0</v>
      </c>
      <c r="AR4771" s="181"/>
      <c r="AS4771" s="181"/>
      <c r="AT4771" s="181"/>
      <c r="AU4771" s="181"/>
      <c r="BB4771" s="181"/>
      <c r="BC4771" s="181"/>
      <c r="BD4771" s="181"/>
      <c r="BE4771" s="181"/>
      <c r="BL4771" s="181"/>
      <c r="BM4771" s="181"/>
      <c r="BN4771" s="181"/>
      <c r="BO4771" s="181"/>
      <c r="BS4771" s="181"/>
    </row>
    <row r="4772" spans="41:71">
      <c r="AO4772" s="38">
        <f t="shared" si="494"/>
        <v>0</v>
      </c>
      <c r="AP4772" s="38">
        <f t="shared" si="495"/>
        <v>0</v>
      </c>
      <c r="AR4772" s="181"/>
      <c r="AS4772" s="181"/>
      <c r="AT4772" s="181"/>
      <c r="AU4772" s="181"/>
      <c r="BB4772" s="181"/>
      <c r="BC4772" s="181"/>
      <c r="BD4772" s="181"/>
      <c r="BE4772" s="181"/>
      <c r="BL4772" s="181"/>
      <c r="BM4772" s="181"/>
      <c r="BN4772" s="181"/>
      <c r="BO4772" s="181"/>
      <c r="BS4772" s="181"/>
    </row>
    <row r="4773" spans="41:71">
      <c r="AO4773" s="38">
        <f t="shared" si="494"/>
        <v>0</v>
      </c>
      <c r="AP4773" s="38">
        <f t="shared" si="495"/>
        <v>0</v>
      </c>
      <c r="AR4773" s="181"/>
      <c r="AS4773" s="181"/>
      <c r="AT4773" s="181"/>
      <c r="AU4773" s="181"/>
      <c r="BB4773" s="181"/>
      <c r="BC4773" s="181"/>
      <c r="BD4773" s="181"/>
      <c r="BE4773" s="181"/>
      <c r="BL4773" s="181"/>
      <c r="BM4773" s="181"/>
      <c r="BN4773" s="181"/>
      <c r="BO4773" s="181"/>
      <c r="BS4773" s="181"/>
    </row>
    <row r="4774" spans="41:71">
      <c r="AO4774" s="38">
        <f t="shared" si="494"/>
        <v>0</v>
      </c>
      <c r="AP4774" s="38">
        <f t="shared" si="495"/>
        <v>0</v>
      </c>
      <c r="AR4774" s="181"/>
      <c r="AS4774" s="181"/>
      <c r="AT4774" s="181"/>
      <c r="AU4774" s="181"/>
      <c r="BB4774" s="181"/>
      <c r="BC4774" s="181"/>
      <c r="BD4774" s="181"/>
      <c r="BE4774" s="181"/>
      <c r="BL4774" s="181"/>
      <c r="BM4774" s="181"/>
      <c r="BN4774" s="181"/>
      <c r="BO4774" s="181"/>
      <c r="BS4774" s="181"/>
    </row>
    <row r="4775" spans="41:71">
      <c r="AO4775" s="38">
        <f t="shared" si="494"/>
        <v>0</v>
      </c>
      <c r="AP4775" s="38">
        <f t="shared" si="495"/>
        <v>0</v>
      </c>
      <c r="AR4775" s="181"/>
      <c r="AS4775" s="181"/>
      <c r="AT4775" s="181"/>
      <c r="AU4775" s="181"/>
      <c r="BB4775" s="181"/>
      <c r="BC4775" s="181"/>
      <c r="BD4775" s="181"/>
      <c r="BE4775" s="181"/>
      <c r="BL4775" s="181"/>
      <c r="BM4775" s="181"/>
      <c r="BN4775" s="181"/>
      <c r="BO4775" s="181"/>
      <c r="BS4775" s="181"/>
    </row>
    <row r="4776" spans="41:71">
      <c r="AO4776" s="38">
        <f t="shared" si="494"/>
        <v>0</v>
      </c>
      <c r="AP4776" s="38">
        <f t="shared" si="495"/>
        <v>0</v>
      </c>
      <c r="AR4776" s="181"/>
      <c r="AS4776" s="181"/>
      <c r="AT4776" s="181"/>
      <c r="AU4776" s="181"/>
      <c r="BB4776" s="181"/>
      <c r="BC4776" s="181"/>
      <c r="BD4776" s="181"/>
      <c r="BE4776" s="181"/>
      <c r="BL4776" s="181"/>
      <c r="BM4776" s="181"/>
      <c r="BN4776" s="181"/>
      <c r="BO4776" s="181"/>
      <c r="BS4776" s="181"/>
    </row>
    <row r="4777" spans="41:71">
      <c r="AO4777" s="38">
        <f t="shared" si="494"/>
        <v>0</v>
      </c>
      <c r="AP4777" s="38">
        <f t="shared" si="495"/>
        <v>0</v>
      </c>
      <c r="AR4777" s="181"/>
      <c r="AS4777" s="181"/>
      <c r="AT4777" s="181"/>
      <c r="AU4777" s="181"/>
      <c r="BB4777" s="181"/>
      <c r="BC4777" s="181"/>
      <c r="BD4777" s="181"/>
      <c r="BE4777" s="181"/>
      <c r="BL4777" s="181"/>
      <c r="BM4777" s="181"/>
      <c r="BN4777" s="181"/>
      <c r="BO4777" s="181"/>
      <c r="BS4777" s="181"/>
    </row>
    <row r="4778" spans="41:71">
      <c r="AO4778" s="38">
        <f t="shared" ref="AO4778:AO4841" si="496">B4779+1-1</f>
        <v>0</v>
      </c>
      <c r="AP4778" s="38">
        <f t="shared" ref="AP4778:AP4841" si="497">A4779</f>
        <v>0</v>
      </c>
      <c r="AR4778" s="181"/>
      <c r="AS4778" s="181"/>
      <c r="AT4778" s="181"/>
      <c r="AU4778" s="181"/>
      <c r="BB4778" s="181"/>
      <c r="BC4778" s="181"/>
      <c r="BD4778" s="181"/>
      <c r="BE4778" s="181"/>
      <c r="BL4778" s="181"/>
      <c r="BM4778" s="181"/>
      <c r="BN4778" s="181"/>
      <c r="BO4778" s="181"/>
      <c r="BS4778" s="181"/>
    </row>
    <row r="4779" spans="41:71">
      <c r="AO4779" s="38">
        <f t="shared" si="496"/>
        <v>0</v>
      </c>
      <c r="AP4779" s="38">
        <f t="shared" si="497"/>
        <v>0</v>
      </c>
      <c r="AR4779" s="181"/>
      <c r="AS4779" s="181"/>
      <c r="AT4779" s="181"/>
      <c r="AU4779" s="181"/>
      <c r="BB4779" s="181"/>
      <c r="BC4779" s="181"/>
      <c r="BD4779" s="181"/>
      <c r="BE4779" s="181"/>
      <c r="BL4779" s="181"/>
      <c r="BM4779" s="181"/>
      <c r="BN4779" s="181"/>
      <c r="BO4779" s="181"/>
      <c r="BS4779" s="181"/>
    </row>
    <row r="4780" spans="41:71">
      <c r="AO4780" s="38">
        <f t="shared" si="496"/>
        <v>0</v>
      </c>
      <c r="AP4780" s="38">
        <f t="shared" si="497"/>
        <v>0</v>
      </c>
      <c r="AR4780" s="181"/>
      <c r="AS4780" s="181"/>
      <c r="AT4780" s="181"/>
      <c r="AU4780" s="181"/>
      <c r="BB4780" s="181"/>
      <c r="BC4780" s="181"/>
      <c r="BD4780" s="181"/>
      <c r="BE4780" s="181"/>
      <c r="BL4780" s="181"/>
      <c r="BM4780" s="181"/>
      <c r="BN4780" s="181"/>
      <c r="BO4780" s="181"/>
      <c r="BS4780" s="181"/>
    </row>
    <row r="4781" spans="41:71">
      <c r="AO4781" s="38">
        <f t="shared" si="496"/>
        <v>0</v>
      </c>
      <c r="AP4781" s="38">
        <f t="shared" si="497"/>
        <v>0</v>
      </c>
      <c r="AR4781" s="181"/>
      <c r="AS4781" s="181"/>
      <c r="AT4781" s="181"/>
      <c r="AU4781" s="181"/>
      <c r="BB4781" s="181"/>
      <c r="BC4781" s="181"/>
      <c r="BD4781" s="181"/>
      <c r="BE4781" s="181"/>
      <c r="BL4781" s="181"/>
      <c r="BM4781" s="181"/>
      <c r="BN4781" s="181"/>
      <c r="BO4781" s="181"/>
      <c r="BS4781" s="181"/>
    </row>
    <row r="4782" spans="41:71">
      <c r="AO4782" s="38">
        <f t="shared" si="496"/>
        <v>0</v>
      </c>
      <c r="AP4782" s="38">
        <f t="shared" si="497"/>
        <v>0</v>
      </c>
      <c r="AR4782" s="181"/>
      <c r="AS4782" s="181"/>
      <c r="AT4782" s="181"/>
      <c r="AU4782" s="181"/>
      <c r="BB4782" s="181"/>
      <c r="BC4782" s="181"/>
      <c r="BD4782" s="181"/>
      <c r="BE4782" s="181"/>
      <c r="BL4782" s="181"/>
      <c r="BM4782" s="181"/>
      <c r="BN4782" s="181"/>
      <c r="BO4782" s="181"/>
      <c r="BS4782" s="181"/>
    </row>
    <row r="4783" spans="41:71">
      <c r="AO4783" s="38">
        <f t="shared" si="496"/>
        <v>0</v>
      </c>
      <c r="AP4783" s="38">
        <f t="shared" si="497"/>
        <v>0</v>
      </c>
      <c r="AR4783" s="181"/>
      <c r="AS4783" s="181"/>
      <c r="AT4783" s="181"/>
      <c r="AU4783" s="181"/>
      <c r="BB4783" s="181"/>
      <c r="BC4783" s="181"/>
      <c r="BD4783" s="181"/>
      <c r="BE4783" s="181"/>
      <c r="BL4783" s="181"/>
      <c r="BM4783" s="181"/>
      <c r="BN4783" s="181"/>
      <c r="BO4783" s="181"/>
      <c r="BS4783" s="181"/>
    </row>
    <row r="4784" spans="41:71">
      <c r="AO4784" s="38">
        <f t="shared" si="496"/>
        <v>0</v>
      </c>
      <c r="AP4784" s="38">
        <f t="shared" si="497"/>
        <v>0</v>
      </c>
      <c r="AR4784" s="181"/>
      <c r="AS4784" s="181"/>
      <c r="AT4784" s="181"/>
      <c r="AU4784" s="181"/>
      <c r="BB4784" s="181"/>
      <c r="BC4784" s="181"/>
      <c r="BD4784" s="181"/>
      <c r="BE4784" s="181"/>
      <c r="BL4784" s="181"/>
      <c r="BM4784" s="181"/>
      <c r="BN4784" s="181"/>
      <c r="BO4784" s="181"/>
      <c r="BS4784" s="181"/>
    </row>
    <row r="4785" spans="41:71">
      <c r="AO4785" s="38">
        <f t="shared" si="496"/>
        <v>0</v>
      </c>
      <c r="AP4785" s="38">
        <f t="shared" si="497"/>
        <v>0</v>
      </c>
      <c r="AR4785" s="181"/>
      <c r="AS4785" s="181"/>
      <c r="AT4785" s="181"/>
      <c r="AU4785" s="181"/>
      <c r="BB4785" s="181"/>
      <c r="BC4785" s="181"/>
      <c r="BD4785" s="181"/>
      <c r="BE4785" s="181"/>
      <c r="BL4785" s="181"/>
      <c r="BM4785" s="181"/>
      <c r="BN4785" s="181"/>
      <c r="BO4785" s="181"/>
      <c r="BS4785" s="181"/>
    </row>
    <row r="4786" spans="41:71">
      <c r="AO4786" s="38">
        <f t="shared" si="496"/>
        <v>0</v>
      </c>
      <c r="AP4786" s="38">
        <f t="shared" si="497"/>
        <v>0</v>
      </c>
      <c r="AR4786" s="181"/>
      <c r="AS4786" s="181"/>
      <c r="AT4786" s="181"/>
      <c r="AU4786" s="181"/>
      <c r="BB4786" s="181"/>
      <c r="BC4786" s="181"/>
      <c r="BD4786" s="181"/>
      <c r="BE4786" s="181"/>
      <c r="BL4786" s="181"/>
      <c r="BM4786" s="181"/>
      <c r="BN4786" s="181"/>
      <c r="BO4786" s="181"/>
      <c r="BS4786" s="181"/>
    </row>
    <row r="4787" spans="41:71">
      <c r="AO4787" s="38">
        <f t="shared" si="496"/>
        <v>0</v>
      </c>
      <c r="AP4787" s="38">
        <f t="shared" si="497"/>
        <v>0</v>
      </c>
      <c r="AR4787" s="181"/>
      <c r="AS4787" s="181"/>
      <c r="AT4787" s="181"/>
      <c r="AU4787" s="181"/>
      <c r="BB4787" s="181"/>
      <c r="BC4787" s="181"/>
      <c r="BD4787" s="181"/>
      <c r="BE4787" s="181"/>
      <c r="BL4787" s="181"/>
      <c r="BM4787" s="181"/>
      <c r="BN4787" s="181"/>
      <c r="BO4787" s="181"/>
      <c r="BS4787" s="181"/>
    </row>
    <row r="4788" spans="41:71">
      <c r="AO4788" s="38">
        <f t="shared" si="496"/>
        <v>0</v>
      </c>
      <c r="AP4788" s="38">
        <f t="shared" si="497"/>
        <v>0</v>
      </c>
      <c r="AR4788" s="181"/>
      <c r="AS4788" s="181"/>
      <c r="AT4788" s="181"/>
      <c r="AU4788" s="181"/>
      <c r="BB4788" s="181"/>
      <c r="BC4788" s="181"/>
      <c r="BD4788" s="181"/>
      <c r="BE4788" s="181"/>
      <c r="BL4788" s="181"/>
      <c r="BM4788" s="181"/>
      <c r="BN4788" s="181"/>
      <c r="BO4788" s="181"/>
      <c r="BS4788" s="181"/>
    </row>
    <row r="4789" spans="41:71">
      <c r="AO4789" s="38">
        <f t="shared" si="496"/>
        <v>0</v>
      </c>
      <c r="AP4789" s="38">
        <f t="shared" si="497"/>
        <v>0</v>
      </c>
      <c r="AR4789" s="181"/>
      <c r="AS4789" s="181"/>
      <c r="AT4789" s="181"/>
      <c r="AU4789" s="181"/>
      <c r="BB4789" s="181"/>
      <c r="BC4789" s="181"/>
      <c r="BD4789" s="181"/>
      <c r="BE4789" s="181"/>
      <c r="BL4789" s="181"/>
      <c r="BM4789" s="181"/>
      <c r="BN4789" s="181"/>
      <c r="BO4789" s="181"/>
      <c r="BS4789" s="181"/>
    </row>
    <row r="4790" spans="41:71">
      <c r="AO4790" s="38">
        <f t="shared" si="496"/>
        <v>0</v>
      </c>
      <c r="AP4790" s="38">
        <f t="shared" si="497"/>
        <v>0</v>
      </c>
      <c r="AR4790" s="181"/>
      <c r="AS4790" s="181"/>
      <c r="AT4790" s="181"/>
      <c r="AU4790" s="181"/>
      <c r="BB4790" s="181"/>
      <c r="BC4790" s="181"/>
      <c r="BD4790" s="181"/>
      <c r="BE4790" s="181"/>
      <c r="BL4790" s="181"/>
      <c r="BM4790" s="181"/>
      <c r="BN4790" s="181"/>
      <c r="BO4790" s="181"/>
      <c r="BS4790" s="181"/>
    </row>
    <row r="4791" spans="41:71">
      <c r="AO4791" s="38">
        <f t="shared" si="496"/>
        <v>0</v>
      </c>
      <c r="AP4791" s="38">
        <f t="shared" si="497"/>
        <v>0</v>
      </c>
      <c r="AR4791" s="181"/>
      <c r="AS4791" s="181"/>
      <c r="AT4791" s="181"/>
      <c r="AU4791" s="181"/>
      <c r="BB4791" s="181"/>
      <c r="BC4791" s="181"/>
      <c r="BD4791" s="181"/>
      <c r="BE4791" s="181"/>
      <c r="BL4791" s="181"/>
      <c r="BM4791" s="181"/>
      <c r="BN4791" s="181"/>
      <c r="BO4791" s="181"/>
      <c r="BS4791" s="181"/>
    </row>
    <row r="4792" spans="41:71">
      <c r="AO4792" s="38">
        <f t="shared" si="496"/>
        <v>0</v>
      </c>
      <c r="AP4792" s="38">
        <f t="shared" si="497"/>
        <v>0</v>
      </c>
      <c r="AR4792" s="181"/>
      <c r="AS4792" s="181"/>
      <c r="AT4792" s="181"/>
      <c r="AU4792" s="181"/>
      <c r="BB4792" s="181"/>
      <c r="BC4792" s="181"/>
      <c r="BD4792" s="181"/>
      <c r="BE4792" s="181"/>
      <c r="BL4792" s="181"/>
      <c r="BM4792" s="181"/>
      <c r="BN4792" s="181"/>
      <c r="BO4792" s="181"/>
      <c r="BS4792" s="181"/>
    </row>
    <row r="4793" spans="41:71">
      <c r="AO4793" s="38">
        <f t="shared" si="496"/>
        <v>0</v>
      </c>
      <c r="AP4793" s="38">
        <f t="shared" si="497"/>
        <v>0</v>
      </c>
      <c r="AR4793" s="181"/>
      <c r="AS4793" s="181"/>
      <c r="AT4793" s="181"/>
      <c r="AU4793" s="181"/>
      <c r="BB4793" s="181"/>
      <c r="BC4793" s="181"/>
      <c r="BD4793" s="181"/>
      <c r="BE4793" s="181"/>
      <c r="BL4793" s="181"/>
      <c r="BM4793" s="181"/>
      <c r="BN4793" s="181"/>
      <c r="BO4793" s="181"/>
      <c r="BS4793" s="181"/>
    </row>
    <row r="4794" spans="41:71">
      <c r="AO4794" s="38">
        <f t="shared" si="496"/>
        <v>0</v>
      </c>
      <c r="AP4794" s="38">
        <f t="shared" si="497"/>
        <v>0</v>
      </c>
      <c r="AR4794" s="181"/>
      <c r="AS4794" s="181"/>
      <c r="AT4794" s="181"/>
      <c r="AU4794" s="181"/>
      <c r="BB4794" s="181"/>
      <c r="BC4794" s="181"/>
      <c r="BD4794" s="181"/>
      <c r="BE4794" s="181"/>
      <c r="BL4794" s="181"/>
      <c r="BM4794" s="181"/>
      <c r="BN4794" s="181"/>
      <c r="BO4794" s="181"/>
      <c r="BS4794" s="181"/>
    </row>
    <row r="4795" spans="41:71">
      <c r="AO4795" s="38">
        <f t="shared" si="496"/>
        <v>0</v>
      </c>
      <c r="AP4795" s="38">
        <f t="shared" si="497"/>
        <v>0</v>
      </c>
      <c r="AR4795" s="181"/>
      <c r="AS4795" s="181"/>
      <c r="AT4795" s="181"/>
      <c r="AU4795" s="181"/>
      <c r="BB4795" s="181"/>
      <c r="BC4795" s="181"/>
      <c r="BD4795" s="181"/>
      <c r="BE4795" s="181"/>
      <c r="BL4795" s="181"/>
      <c r="BM4795" s="181"/>
      <c r="BN4795" s="181"/>
      <c r="BO4795" s="181"/>
      <c r="BS4795" s="181"/>
    </row>
    <row r="4796" spans="41:71">
      <c r="AO4796" s="38">
        <f t="shared" si="496"/>
        <v>0</v>
      </c>
      <c r="AP4796" s="38">
        <f t="shared" si="497"/>
        <v>0</v>
      </c>
      <c r="AR4796" s="181"/>
      <c r="AS4796" s="181"/>
      <c r="AT4796" s="181"/>
      <c r="AU4796" s="181"/>
      <c r="BB4796" s="181"/>
      <c r="BC4796" s="181"/>
      <c r="BD4796" s="181"/>
      <c r="BE4796" s="181"/>
      <c r="BL4796" s="181"/>
      <c r="BM4796" s="181"/>
      <c r="BN4796" s="181"/>
      <c r="BO4796" s="181"/>
      <c r="BS4796" s="181"/>
    </row>
    <row r="4797" spans="41:71">
      <c r="AO4797" s="38">
        <f t="shared" si="496"/>
        <v>0</v>
      </c>
      <c r="AP4797" s="38">
        <f t="shared" si="497"/>
        <v>0</v>
      </c>
      <c r="AR4797" s="181"/>
      <c r="AS4797" s="181"/>
      <c r="AT4797" s="181"/>
      <c r="AU4797" s="181"/>
      <c r="BB4797" s="181"/>
      <c r="BC4797" s="181"/>
      <c r="BD4797" s="181"/>
      <c r="BE4797" s="181"/>
      <c r="BL4797" s="181"/>
      <c r="BM4797" s="181"/>
      <c r="BN4797" s="181"/>
      <c r="BO4797" s="181"/>
      <c r="BS4797" s="181"/>
    </row>
    <row r="4798" spans="41:71">
      <c r="AO4798" s="38">
        <f t="shared" si="496"/>
        <v>0</v>
      </c>
      <c r="AP4798" s="38">
        <f t="shared" si="497"/>
        <v>0</v>
      </c>
      <c r="AR4798" s="181"/>
      <c r="AS4798" s="181"/>
      <c r="AT4798" s="181"/>
      <c r="AU4798" s="181"/>
      <c r="BB4798" s="181"/>
      <c r="BC4798" s="181"/>
      <c r="BD4798" s="181"/>
      <c r="BE4798" s="181"/>
      <c r="BL4798" s="181"/>
      <c r="BM4798" s="181"/>
      <c r="BN4798" s="181"/>
      <c r="BO4798" s="181"/>
      <c r="BS4798" s="181"/>
    </row>
    <row r="4799" spans="41:71">
      <c r="AO4799" s="38">
        <f t="shared" si="496"/>
        <v>0</v>
      </c>
      <c r="AP4799" s="38">
        <f t="shared" si="497"/>
        <v>0</v>
      </c>
      <c r="AR4799" s="181"/>
      <c r="AS4799" s="181"/>
      <c r="AT4799" s="181"/>
      <c r="AU4799" s="181"/>
      <c r="BB4799" s="181"/>
      <c r="BC4799" s="181"/>
      <c r="BD4799" s="181"/>
      <c r="BE4799" s="181"/>
      <c r="BL4799" s="181"/>
      <c r="BM4799" s="181"/>
      <c r="BN4799" s="181"/>
      <c r="BO4799" s="181"/>
      <c r="BS4799" s="181"/>
    </row>
    <row r="4800" spans="41:71">
      <c r="AO4800" s="38">
        <f t="shared" si="496"/>
        <v>0</v>
      </c>
      <c r="AP4800" s="38">
        <f t="shared" si="497"/>
        <v>0</v>
      </c>
      <c r="AR4800" s="181"/>
      <c r="AS4800" s="181"/>
      <c r="AT4800" s="181"/>
      <c r="AU4800" s="181"/>
      <c r="BB4800" s="181"/>
      <c r="BC4800" s="181"/>
      <c r="BD4800" s="181"/>
      <c r="BE4800" s="181"/>
      <c r="BL4800" s="181"/>
      <c r="BM4800" s="181"/>
      <c r="BN4800" s="181"/>
      <c r="BO4800" s="181"/>
      <c r="BS4800" s="181"/>
    </row>
    <row r="4801" spans="41:71">
      <c r="AO4801" s="38">
        <f t="shared" si="496"/>
        <v>0</v>
      </c>
      <c r="AP4801" s="38">
        <f t="shared" si="497"/>
        <v>0</v>
      </c>
      <c r="AR4801" s="181"/>
      <c r="AS4801" s="181"/>
      <c r="AT4801" s="181"/>
      <c r="AU4801" s="181"/>
      <c r="BB4801" s="181"/>
      <c r="BC4801" s="181"/>
      <c r="BD4801" s="181"/>
      <c r="BE4801" s="181"/>
      <c r="BL4801" s="181"/>
      <c r="BM4801" s="181"/>
      <c r="BN4801" s="181"/>
      <c r="BO4801" s="181"/>
      <c r="BS4801" s="181"/>
    </row>
    <row r="4802" spans="41:71">
      <c r="AO4802" s="38">
        <f t="shared" si="496"/>
        <v>0</v>
      </c>
      <c r="AP4802" s="38">
        <f t="shared" si="497"/>
        <v>0</v>
      </c>
      <c r="AR4802" s="181"/>
      <c r="AS4802" s="181"/>
      <c r="AT4802" s="181"/>
      <c r="AU4802" s="181"/>
      <c r="BB4802" s="181"/>
      <c r="BC4802" s="181"/>
      <c r="BD4802" s="181"/>
      <c r="BE4802" s="181"/>
      <c r="BL4802" s="181"/>
      <c r="BM4802" s="181"/>
      <c r="BN4802" s="181"/>
      <c r="BO4802" s="181"/>
      <c r="BS4802" s="181"/>
    </row>
    <row r="4803" spans="41:71">
      <c r="AO4803" s="38">
        <f t="shared" si="496"/>
        <v>0</v>
      </c>
      <c r="AP4803" s="38">
        <f t="shared" si="497"/>
        <v>0</v>
      </c>
      <c r="AR4803" s="181"/>
      <c r="AS4803" s="181"/>
      <c r="AT4803" s="181"/>
      <c r="AU4803" s="181"/>
      <c r="BB4803" s="181"/>
      <c r="BC4803" s="181"/>
      <c r="BD4803" s="181"/>
      <c r="BE4803" s="181"/>
      <c r="BL4803" s="181"/>
      <c r="BM4803" s="181"/>
      <c r="BN4803" s="181"/>
      <c r="BO4803" s="181"/>
      <c r="BS4803" s="181"/>
    </row>
    <row r="4804" spans="41:71">
      <c r="AO4804" s="38">
        <f t="shared" si="496"/>
        <v>0</v>
      </c>
      <c r="AP4804" s="38">
        <f t="shared" si="497"/>
        <v>0</v>
      </c>
      <c r="AR4804" s="181"/>
      <c r="AS4804" s="181"/>
      <c r="AT4804" s="181"/>
      <c r="AU4804" s="181"/>
      <c r="BB4804" s="181"/>
      <c r="BC4804" s="181"/>
      <c r="BD4804" s="181"/>
      <c r="BE4804" s="181"/>
      <c r="BL4804" s="181"/>
      <c r="BM4804" s="181"/>
      <c r="BN4804" s="181"/>
      <c r="BO4804" s="181"/>
      <c r="BS4804" s="181"/>
    </row>
    <row r="4805" spans="41:71">
      <c r="AO4805" s="38">
        <f t="shared" si="496"/>
        <v>0</v>
      </c>
      <c r="AP4805" s="38">
        <f t="shared" si="497"/>
        <v>0</v>
      </c>
      <c r="AR4805" s="181"/>
      <c r="AS4805" s="181"/>
      <c r="AT4805" s="181"/>
      <c r="AU4805" s="181"/>
      <c r="BB4805" s="181"/>
      <c r="BC4805" s="181"/>
      <c r="BD4805" s="181"/>
      <c r="BE4805" s="181"/>
      <c r="BL4805" s="181"/>
      <c r="BM4805" s="181"/>
      <c r="BN4805" s="181"/>
      <c r="BO4805" s="181"/>
      <c r="BS4805" s="181"/>
    </row>
    <row r="4806" spans="41:71">
      <c r="AO4806" s="38">
        <f t="shared" si="496"/>
        <v>0</v>
      </c>
      <c r="AP4806" s="38">
        <f t="shared" si="497"/>
        <v>0</v>
      </c>
      <c r="AR4806" s="181"/>
      <c r="AS4806" s="181"/>
      <c r="AT4806" s="181"/>
      <c r="AU4806" s="181"/>
      <c r="BB4806" s="181"/>
      <c r="BC4806" s="181"/>
      <c r="BD4806" s="181"/>
      <c r="BE4806" s="181"/>
      <c r="BL4806" s="181"/>
      <c r="BM4806" s="181"/>
      <c r="BN4806" s="181"/>
      <c r="BO4806" s="181"/>
      <c r="BS4806" s="181"/>
    </row>
    <row r="4807" spans="41:71">
      <c r="AO4807" s="38">
        <f t="shared" si="496"/>
        <v>0</v>
      </c>
      <c r="AP4807" s="38">
        <f t="shared" si="497"/>
        <v>0</v>
      </c>
      <c r="AR4807" s="181"/>
      <c r="AS4807" s="181"/>
      <c r="AT4807" s="181"/>
      <c r="AU4807" s="181"/>
      <c r="BB4807" s="181"/>
      <c r="BC4807" s="181"/>
      <c r="BD4807" s="181"/>
      <c r="BE4807" s="181"/>
      <c r="BL4807" s="181"/>
      <c r="BM4807" s="181"/>
      <c r="BN4807" s="181"/>
      <c r="BO4807" s="181"/>
      <c r="BS4807" s="181"/>
    </row>
    <row r="4808" spans="41:71">
      <c r="AO4808" s="38">
        <f t="shared" si="496"/>
        <v>0</v>
      </c>
      <c r="AP4808" s="38">
        <f t="shared" si="497"/>
        <v>0</v>
      </c>
      <c r="AR4808" s="181"/>
      <c r="AS4808" s="181"/>
      <c r="AT4808" s="181"/>
      <c r="AU4808" s="181"/>
      <c r="BB4808" s="181"/>
      <c r="BC4808" s="181"/>
      <c r="BD4808" s="181"/>
      <c r="BE4808" s="181"/>
      <c r="BL4808" s="181"/>
      <c r="BM4808" s="181"/>
      <c r="BN4808" s="181"/>
      <c r="BO4808" s="181"/>
      <c r="BS4808" s="181"/>
    </row>
    <row r="4809" spans="41:71">
      <c r="AO4809" s="38">
        <f t="shared" si="496"/>
        <v>0</v>
      </c>
      <c r="AP4809" s="38">
        <f t="shared" si="497"/>
        <v>0</v>
      </c>
      <c r="AR4809" s="181"/>
      <c r="AS4809" s="181"/>
      <c r="AT4809" s="181"/>
      <c r="AU4809" s="181"/>
      <c r="BB4809" s="181"/>
      <c r="BC4809" s="181"/>
      <c r="BD4809" s="181"/>
      <c r="BE4809" s="181"/>
      <c r="BL4809" s="181"/>
      <c r="BM4809" s="181"/>
      <c r="BN4809" s="181"/>
      <c r="BO4809" s="181"/>
      <c r="BS4809" s="181"/>
    </row>
    <row r="4810" spans="41:71">
      <c r="AO4810" s="38">
        <f t="shared" si="496"/>
        <v>0</v>
      </c>
      <c r="AP4810" s="38">
        <f t="shared" si="497"/>
        <v>0</v>
      </c>
      <c r="AR4810" s="181"/>
      <c r="AS4810" s="181"/>
      <c r="AT4810" s="181"/>
      <c r="AU4810" s="181"/>
      <c r="BB4810" s="181"/>
      <c r="BC4810" s="181"/>
      <c r="BD4810" s="181"/>
      <c r="BE4810" s="181"/>
      <c r="BL4810" s="181"/>
      <c r="BM4810" s="181"/>
      <c r="BN4810" s="181"/>
      <c r="BO4810" s="181"/>
      <c r="BS4810" s="181"/>
    </row>
    <row r="4811" spans="41:71">
      <c r="AO4811" s="38">
        <f t="shared" si="496"/>
        <v>0</v>
      </c>
      <c r="AP4811" s="38">
        <f t="shared" si="497"/>
        <v>0</v>
      </c>
      <c r="AR4811" s="181"/>
      <c r="AS4811" s="181"/>
      <c r="AT4811" s="181"/>
      <c r="AU4811" s="181"/>
      <c r="BB4811" s="181"/>
      <c r="BC4811" s="181"/>
      <c r="BD4811" s="181"/>
      <c r="BE4811" s="181"/>
      <c r="BL4811" s="181"/>
      <c r="BM4811" s="181"/>
      <c r="BN4811" s="181"/>
      <c r="BO4811" s="181"/>
      <c r="BS4811" s="181"/>
    </row>
    <row r="4812" spans="41:71">
      <c r="AO4812" s="38">
        <f t="shared" si="496"/>
        <v>0</v>
      </c>
      <c r="AP4812" s="38">
        <f t="shared" si="497"/>
        <v>0</v>
      </c>
      <c r="AR4812" s="181"/>
      <c r="AS4812" s="181"/>
      <c r="AT4812" s="181"/>
      <c r="AU4812" s="181"/>
      <c r="BB4812" s="181"/>
      <c r="BC4812" s="181"/>
      <c r="BD4812" s="181"/>
      <c r="BE4812" s="181"/>
      <c r="BL4812" s="181"/>
      <c r="BM4812" s="181"/>
      <c r="BN4812" s="181"/>
      <c r="BO4812" s="181"/>
      <c r="BS4812" s="181"/>
    </row>
    <row r="4813" spans="41:71">
      <c r="AO4813" s="38">
        <f t="shared" si="496"/>
        <v>0</v>
      </c>
      <c r="AP4813" s="38">
        <f t="shared" si="497"/>
        <v>0</v>
      </c>
      <c r="AR4813" s="181"/>
      <c r="AS4813" s="181"/>
      <c r="AT4813" s="181"/>
      <c r="AU4813" s="181"/>
      <c r="BB4813" s="181"/>
      <c r="BC4813" s="181"/>
      <c r="BD4813" s="181"/>
      <c r="BE4813" s="181"/>
      <c r="BL4813" s="181"/>
      <c r="BM4813" s="181"/>
      <c r="BN4813" s="181"/>
      <c r="BO4813" s="181"/>
      <c r="BS4813" s="181"/>
    </row>
    <row r="4814" spans="41:71">
      <c r="AO4814" s="38">
        <f t="shared" si="496"/>
        <v>0</v>
      </c>
      <c r="AP4814" s="38">
        <f t="shared" si="497"/>
        <v>0</v>
      </c>
      <c r="AR4814" s="181"/>
      <c r="AS4814" s="181"/>
      <c r="AT4814" s="181"/>
      <c r="AU4814" s="181"/>
      <c r="BB4814" s="181"/>
      <c r="BC4814" s="181"/>
      <c r="BD4814" s="181"/>
      <c r="BE4814" s="181"/>
      <c r="BL4814" s="181"/>
      <c r="BM4814" s="181"/>
      <c r="BN4814" s="181"/>
      <c r="BO4814" s="181"/>
      <c r="BS4814" s="181"/>
    </row>
    <row r="4815" spans="41:71">
      <c r="AO4815" s="38">
        <f t="shared" si="496"/>
        <v>0</v>
      </c>
      <c r="AP4815" s="38">
        <f t="shared" si="497"/>
        <v>0</v>
      </c>
      <c r="AR4815" s="181"/>
      <c r="AS4815" s="181"/>
      <c r="AT4815" s="181"/>
      <c r="AU4815" s="181"/>
      <c r="BB4815" s="181"/>
      <c r="BC4815" s="181"/>
      <c r="BD4815" s="181"/>
      <c r="BE4815" s="181"/>
      <c r="BL4815" s="181"/>
      <c r="BM4815" s="181"/>
      <c r="BN4815" s="181"/>
      <c r="BO4815" s="181"/>
      <c r="BS4815" s="181"/>
    </row>
    <row r="4816" spans="41:71">
      <c r="AO4816" s="38">
        <f t="shared" si="496"/>
        <v>0</v>
      </c>
      <c r="AP4816" s="38">
        <f t="shared" si="497"/>
        <v>0</v>
      </c>
      <c r="AR4816" s="181"/>
      <c r="AS4816" s="181"/>
      <c r="AT4816" s="181"/>
      <c r="AU4816" s="181"/>
      <c r="BB4816" s="181"/>
      <c r="BC4816" s="181"/>
      <c r="BD4816" s="181"/>
      <c r="BE4816" s="181"/>
      <c r="BL4816" s="181"/>
      <c r="BM4816" s="181"/>
      <c r="BN4816" s="181"/>
      <c r="BO4816" s="181"/>
      <c r="BS4816" s="181"/>
    </row>
    <row r="4817" spans="41:71">
      <c r="AO4817" s="38">
        <f t="shared" si="496"/>
        <v>0</v>
      </c>
      <c r="AP4817" s="38">
        <f t="shared" si="497"/>
        <v>0</v>
      </c>
      <c r="AR4817" s="181"/>
      <c r="AS4817" s="181"/>
      <c r="AT4817" s="181"/>
      <c r="AU4817" s="181"/>
      <c r="BB4817" s="181"/>
      <c r="BC4817" s="181"/>
      <c r="BD4817" s="181"/>
      <c r="BE4817" s="181"/>
      <c r="BL4817" s="181"/>
      <c r="BM4817" s="181"/>
      <c r="BN4817" s="181"/>
      <c r="BO4817" s="181"/>
      <c r="BS4817" s="181"/>
    </row>
    <row r="4818" spans="41:71">
      <c r="AO4818" s="38">
        <f t="shared" si="496"/>
        <v>0</v>
      </c>
      <c r="AP4818" s="38">
        <f t="shared" si="497"/>
        <v>0</v>
      </c>
      <c r="AR4818" s="181"/>
      <c r="AS4818" s="181"/>
      <c r="AT4818" s="181"/>
      <c r="AU4818" s="181"/>
      <c r="BB4818" s="181"/>
      <c r="BC4818" s="181"/>
      <c r="BD4818" s="181"/>
      <c r="BE4818" s="181"/>
      <c r="BL4818" s="181"/>
      <c r="BM4818" s="181"/>
      <c r="BN4818" s="181"/>
      <c r="BO4818" s="181"/>
      <c r="BS4818" s="181"/>
    </row>
    <row r="4819" spans="41:71">
      <c r="AO4819" s="38">
        <f t="shared" si="496"/>
        <v>0</v>
      </c>
      <c r="AP4819" s="38">
        <f t="shared" si="497"/>
        <v>0</v>
      </c>
      <c r="AR4819" s="181"/>
      <c r="AS4819" s="181"/>
      <c r="AT4819" s="181"/>
      <c r="AU4819" s="181"/>
      <c r="BB4819" s="181"/>
      <c r="BC4819" s="181"/>
      <c r="BD4819" s="181"/>
      <c r="BE4819" s="181"/>
      <c r="BL4819" s="181"/>
      <c r="BM4819" s="181"/>
      <c r="BN4819" s="181"/>
      <c r="BO4819" s="181"/>
      <c r="BS4819" s="181"/>
    </row>
    <row r="4820" spans="41:71">
      <c r="AO4820" s="38">
        <f t="shared" si="496"/>
        <v>0</v>
      </c>
      <c r="AP4820" s="38">
        <f t="shared" si="497"/>
        <v>0</v>
      </c>
      <c r="AR4820" s="181"/>
      <c r="AS4820" s="181"/>
      <c r="AT4820" s="181"/>
      <c r="AU4820" s="181"/>
      <c r="BB4820" s="181"/>
      <c r="BC4820" s="181"/>
      <c r="BD4820" s="181"/>
      <c r="BE4820" s="181"/>
      <c r="BL4820" s="181"/>
      <c r="BM4820" s="181"/>
      <c r="BN4820" s="181"/>
      <c r="BO4820" s="181"/>
      <c r="BS4820" s="181"/>
    </row>
    <row r="4821" spans="41:71">
      <c r="AO4821" s="38">
        <f t="shared" si="496"/>
        <v>0</v>
      </c>
      <c r="AP4821" s="38">
        <f t="shared" si="497"/>
        <v>0</v>
      </c>
      <c r="AR4821" s="181"/>
      <c r="AS4821" s="181"/>
      <c r="AT4821" s="181"/>
      <c r="AU4821" s="181"/>
      <c r="BB4821" s="181"/>
      <c r="BC4821" s="181"/>
      <c r="BD4821" s="181"/>
      <c r="BE4821" s="181"/>
      <c r="BL4821" s="181"/>
      <c r="BM4821" s="181"/>
      <c r="BN4821" s="181"/>
      <c r="BO4821" s="181"/>
      <c r="BS4821" s="181"/>
    </row>
    <row r="4822" spans="41:71">
      <c r="AO4822" s="38">
        <f t="shared" si="496"/>
        <v>0</v>
      </c>
      <c r="AP4822" s="38">
        <f t="shared" si="497"/>
        <v>0</v>
      </c>
      <c r="AR4822" s="181"/>
      <c r="AS4822" s="181"/>
      <c r="AT4822" s="181"/>
      <c r="AU4822" s="181"/>
      <c r="BB4822" s="181"/>
      <c r="BC4822" s="181"/>
      <c r="BD4822" s="181"/>
      <c r="BE4822" s="181"/>
      <c r="BL4822" s="181"/>
      <c r="BM4822" s="181"/>
      <c r="BN4822" s="181"/>
      <c r="BO4822" s="181"/>
      <c r="BS4822" s="181"/>
    </row>
    <row r="4823" spans="41:71">
      <c r="AO4823" s="38">
        <f t="shared" si="496"/>
        <v>0</v>
      </c>
      <c r="AP4823" s="38">
        <f t="shared" si="497"/>
        <v>0</v>
      </c>
      <c r="AR4823" s="181"/>
      <c r="AS4823" s="181"/>
      <c r="AT4823" s="181"/>
      <c r="AU4823" s="181"/>
      <c r="BB4823" s="181"/>
      <c r="BC4823" s="181"/>
      <c r="BD4823" s="181"/>
      <c r="BE4823" s="181"/>
      <c r="BL4823" s="181"/>
      <c r="BM4823" s="181"/>
      <c r="BN4823" s="181"/>
      <c r="BO4823" s="181"/>
      <c r="BS4823" s="181"/>
    </row>
    <row r="4824" spans="41:71">
      <c r="AO4824" s="38">
        <f t="shared" si="496"/>
        <v>0</v>
      </c>
      <c r="AP4824" s="38">
        <f t="shared" si="497"/>
        <v>0</v>
      </c>
      <c r="AR4824" s="181"/>
      <c r="AS4824" s="181"/>
      <c r="AT4824" s="181"/>
      <c r="AU4824" s="181"/>
      <c r="BB4824" s="181"/>
      <c r="BC4824" s="181"/>
      <c r="BD4824" s="181"/>
      <c r="BE4824" s="181"/>
      <c r="BL4824" s="181"/>
      <c r="BM4824" s="181"/>
      <c r="BN4824" s="181"/>
      <c r="BO4824" s="181"/>
      <c r="BS4824" s="181"/>
    </row>
    <row r="4825" spans="41:71">
      <c r="AO4825" s="38">
        <f t="shared" si="496"/>
        <v>0</v>
      </c>
      <c r="AP4825" s="38">
        <f t="shared" si="497"/>
        <v>0</v>
      </c>
      <c r="AR4825" s="181"/>
      <c r="AS4825" s="181"/>
      <c r="AT4825" s="181"/>
      <c r="AU4825" s="181"/>
      <c r="BB4825" s="181"/>
      <c r="BC4825" s="181"/>
      <c r="BD4825" s="181"/>
      <c r="BE4825" s="181"/>
      <c r="BL4825" s="181"/>
      <c r="BM4825" s="181"/>
      <c r="BN4825" s="181"/>
      <c r="BO4825" s="181"/>
      <c r="BS4825" s="181"/>
    </row>
    <row r="4826" spans="41:71">
      <c r="AO4826" s="38">
        <f t="shared" si="496"/>
        <v>0</v>
      </c>
      <c r="AP4826" s="38">
        <f t="shared" si="497"/>
        <v>0</v>
      </c>
      <c r="AR4826" s="181"/>
      <c r="AS4826" s="181"/>
      <c r="AT4826" s="181"/>
      <c r="AU4826" s="181"/>
      <c r="BB4826" s="181"/>
      <c r="BC4826" s="181"/>
      <c r="BD4826" s="181"/>
      <c r="BE4826" s="181"/>
      <c r="BL4826" s="181"/>
      <c r="BM4826" s="181"/>
      <c r="BN4826" s="181"/>
      <c r="BO4826" s="181"/>
      <c r="BS4826" s="181"/>
    </row>
    <row r="4827" spans="41:71">
      <c r="AO4827" s="38">
        <f t="shared" si="496"/>
        <v>0</v>
      </c>
      <c r="AP4827" s="38">
        <f t="shared" si="497"/>
        <v>0</v>
      </c>
      <c r="AR4827" s="181"/>
      <c r="AS4827" s="181"/>
      <c r="AT4827" s="181"/>
      <c r="AU4827" s="181"/>
      <c r="BB4827" s="181"/>
      <c r="BC4827" s="181"/>
      <c r="BD4827" s="181"/>
      <c r="BE4827" s="181"/>
      <c r="BL4827" s="181"/>
      <c r="BM4827" s="181"/>
      <c r="BN4827" s="181"/>
      <c r="BO4827" s="181"/>
      <c r="BS4827" s="181"/>
    </row>
    <row r="4828" spans="41:71">
      <c r="AO4828" s="38">
        <f t="shared" si="496"/>
        <v>0</v>
      </c>
      <c r="AP4828" s="38">
        <f t="shared" si="497"/>
        <v>0</v>
      </c>
      <c r="AR4828" s="181"/>
      <c r="AS4828" s="181"/>
      <c r="AT4828" s="181"/>
      <c r="AU4828" s="181"/>
      <c r="BB4828" s="181"/>
      <c r="BC4828" s="181"/>
      <c r="BD4828" s="181"/>
      <c r="BE4828" s="181"/>
      <c r="BL4828" s="181"/>
      <c r="BM4828" s="181"/>
      <c r="BN4828" s="181"/>
      <c r="BO4828" s="181"/>
      <c r="BS4828" s="181"/>
    </row>
    <row r="4829" spans="41:71">
      <c r="AO4829" s="38">
        <f t="shared" si="496"/>
        <v>0</v>
      </c>
      <c r="AP4829" s="38">
        <f t="shared" si="497"/>
        <v>0</v>
      </c>
      <c r="AR4829" s="181"/>
      <c r="AS4829" s="181"/>
      <c r="AT4829" s="181"/>
      <c r="AU4829" s="181"/>
      <c r="BB4829" s="181"/>
      <c r="BC4829" s="181"/>
      <c r="BD4829" s="181"/>
      <c r="BE4829" s="181"/>
      <c r="BL4829" s="181"/>
      <c r="BM4829" s="181"/>
      <c r="BN4829" s="181"/>
      <c r="BO4829" s="181"/>
      <c r="BS4829" s="181"/>
    </row>
    <row r="4830" spans="41:71">
      <c r="AO4830" s="38">
        <f t="shared" si="496"/>
        <v>0</v>
      </c>
      <c r="AP4830" s="38">
        <f t="shared" si="497"/>
        <v>0</v>
      </c>
      <c r="AR4830" s="181"/>
      <c r="AS4830" s="181"/>
      <c r="AT4830" s="181"/>
      <c r="AU4830" s="181"/>
      <c r="BB4830" s="181"/>
      <c r="BC4830" s="181"/>
      <c r="BD4830" s="181"/>
      <c r="BE4830" s="181"/>
      <c r="BL4830" s="181"/>
      <c r="BM4830" s="181"/>
      <c r="BN4830" s="181"/>
      <c r="BO4830" s="181"/>
      <c r="BS4830" s="181"/>
    </row>
    <row r="4831" spans="41:71">
      <c r="AO4831" s="38">
        <f t="shared" si="496"/>
        <v>0</v>
      </c>
      <c r="AP4831" s="38">
        <f t="shared" si="497"/>
        <v>0</v>
      </c>
      <c r="AR4831" s="181"/>
      <c r="AS4831" s="181"/>
      <c r="AT4831" s="181"/>
      <c r="AU4831" s="181"/>
      <c r="BB4831" s="181"/>
      <c r="BC4831" s="181"/>
      <c r="BD4831" s="181"/>
      <c r="BE4831" s="181"/>
      <c r="BL4831" s="181"/>
      <c r="BM4831" s="181"/>
      <c r="BN4831" s="181"/>
      <c r="BO4831" s="181"/>
      <c r="BS4831" s="181"/>
    </row>
    <row r="4832" spans="41:71">
      <c r="AO4832" s="38">
        <f t="shared" si="496"/>
        <v>0</v>
      </c>
      <c r="AP4832" s="38">
        <f t="shared" si="497"/>
        <v>0</v>
      </c>
      <c r="AR4832" s="181"/>
      <c r="AS4832" s="181"/>
      <c r="AT4832" s="181"/>
      <c r="AU4832" s="181"/>
      <c r="BB4832" s="181"/>
      <c r="BC4832" s="181"/>
      <c r="BD4832" s="181"/>
      <c r="BE4832" s="181"/>
      <c r="BL4832" s="181"/>
      <c r="BM4832" s="181"/>
      <c r="BN4832" s="181"/>
      <c r="BO4832" s="181"/>
      <c r="BS4832" s="181"/>
    </row>
    <row r="4833" spans="41:71">
      <c r="AO4833" s="38">
        <f t="shared" si="496"/>
        <v>0</v>
      </c>
      <c r="AP4833" s="38">
        <f t="shared" si="497"/>
        <v>0</v>
      </c>
      <c r="AR4833" s="181"/>
      <c r="AS4833" s="181"/>
      <c r="AT4833" s="181"/>
      <c r="AU4833" s="181"/>
      <c r="BB4833" s="181"/>
      <c r="BC4833" s="181"/>
      <c r="BD4833" s="181"/>
      <c r="BE4833" s="181"/>
      <c r="BL4833" s="181"/>
      <c r="BM4833" s="181"/>
      <c r="BN4833" s="181"/>
      <c r="BO4833" s="181"/>
      <c r="BS4833" s="181"/>
    </row>
    <row r="4834" spans="41:71">
      <c r="AO4834" s="38">
        <f t="shared" si="496"/>
        <v>0</v>
      </c>
      <c r="AP4834" s="38">
        <f t="shared" si="497"/>
        <v>0</v>
      </c>
      <c r="AR4834" s="181"/>
      <c r="AS4834" s="181"/>
      <c r="AT4834" s="181"/>
      <c r="AU4834" s="181"/>
      <c r="BB4834" s="181"/>
      <c r="BC4834" s="181"/>
      <c r="BD4834" s="181"/>
      <c r="BE4834" s="181"/>
      <c r="BL4834" s="181"/>
      <c r="BM4834" s="181"/>
      <c r="BN4834" s="181"/>
      <c r="BO4834" s="181"/>
      <c r="BS4834" s="181"/>
    </row>
    <row r="4835" spans="41:71">
      <c r="AO4835" s="38">
        <f t="shared" si="496"/>
        <v>0</v>
      </c>
      <c r="AP4835" s="38">
        <f t="shared" si="497"/>
        <v>0</v>
      </c>
      <c r="AR4835" s="181"/>
      <c r="AS4835" s="181"/>
      <c r="AT4835" s="181"/>
      <c r="AU4835" s="181"/>
      <c r="BB4835" s="181"/>
      <c r="BC4835" s="181"/>
      <c r="BD4835" s="181"/>
      <c r="BE4835" s="181"/>
      <c r="BL4835" s="181"/>
      <c r="BM4835" s="181"/>
      <c r="BN4835" s="181"/>
      <c r="BO4835" s="181"/>
      <c r="BS4835" s="181"/>
    </row>
    <row r="4836" spans="41:71">
      <c r="AO4836" s="38">
        <f t="shared" si="496"/>
        <v>0</v>
      </c>
      <c r="AP4836" s="38">
        <f t="shared" si="497"/>
        <v>0</v>
      </c>
      <c r="AR4836" s="181"/>
      <c r="AS4836" s="181"/>
      <c r="AT4836" s="181"/>
      <c r="AU4836" s="181"/>
      <c r="BB4836" s="181"/>
      <c r="BC4836" s="181"/>
      <c r="BD4836" s="181"/>
      <c r="BE4836" s="181"/>
      <c r="BL4836" s="181"/>
      <c r="BM4836" s="181"/>
      <c r="BN4836" s="181"/>
      <c r="BO4836" s="181"/>
      <c r="BS4836" s="181"/>
    </row>
    <row r="4837" spans="41:71">
      <c r="AO4837" s="38">
        <f t="shared" si="496"/>
        <v>0</v>
      </c>
      <c r="AP4837" s="38">
        <f t="shared" si="497"/>
        <v>0</v>
      </c>
      <c r="AR4837" s="181"/>
      <c r="AS4837" s="181"/>
      <c r="AT4837" s="181"/>
      <c r="AU4837" s="181"/>
      <c r="BB4837" s="181"/>
      <c r="BC4837" s="181"/>
      <c r="BD4837" s="181"/>
      <c r="BE4837" s="181"/>
      <c r="BL4837" s="181"/>
      <c r="BM4837" s="181"/>
      <c r="BN4837" s="181"/>
      <c r="BO4837" s="181"/>
      <c r="BS4837" s="181"/>
    </row>
    <row r="4838" spans="41:71">
      <c r="AO4838" s="38">
        <f t="shared" si="496"/>
        <v>0</v>
      </c>
      <c r="AP4838" s="38">
        <f t="shared" si="497"/>
        <v>0</v>
      </c>
      <c r="AR4838" s="181"/>
      <c r="AS4838" s="181"/>
      <c r="AT4838" s="181"/>
      <c r="AU4838" s="181"/>
      <c r="BB4838" s="181"/>
      <c r="BC4838" s="181"/>
      <c r="BD4838" s="181"/>
      <c r="BE4838" s="181"/>
      <c r="BL4838" s="181"/>
      <c r="BM4838" s="181"/>
      <c r="BN4838" s="181"/>
      <c r="BO4838" s="181"/>
      <c r="BS4838" s="181"/>
    </row>
    <row r="4839" spans="41:71">
      <c r="AO4839" s="38">
        <f t="shared" si="496"/>
        <v>0</v>
      </c>
      <c r="AP4839" s="38">
        <f t="shared" si="497"/>
        <v>0</v>
      </c>
      <c r="AR4839" s="181"/>
      <c r="AS4839" s="181"/>
      <c r="AT4839" s="181"/>
      <c r="AU4839" s="181"/>
      <c r="BB4839" s="181"/>
      <c r="BC4839" s="181"/>
      <c r="BD4839" s="181"/>
      <c r="BE4839" s="181"/>
      <c r="BL4839" s="181"/>
      <c r="BM4839" s="181"/>
      <c r="BN4839" s="181"/>
      <c r="BO4839" s="181"/>
      <c r="BS4839" s="181"/>
    </row>
    <row r="4840" spans="41:71">
      <c r="AO4840" s="38">
        <f t="shared" si="496"/>
        <v>0</v>
      </c>
      <c r="AP4840" s="38">
        <f t="shared" si="497"/>
        <v>0</v>
      </c>
      <c r="AR4840" s="181"/>
      <c r="AS4840" s="181"/>
      <c r="AT4840" s="181"/>
      <c r="AU4840" s="181"/>
      <c r="BB4840" s="181"/>
      <c r="BC4840" s="181"/>
      <c r="BD4840" s="181"/>
      <c r="BE4840" s="181"/>
      <c r="BL4840" s="181"/>
      <c r="BM4840" s="181"/>
      <c r="BN4840" s="181"/>
      <c r="BO4840" s="181"/>
      <c r="BS4840" s="181"/>
    </row>
    <row r="4841" spans="41:71">
      <c r="AO4841" s="38">
        <f t="shared" si="496"/>
        <v>0</v>
      </c>
      <c r="AP4841" s="38">
        <f t="shared" si="497"/>
        <v>0</v>
      </c>
      <c r="AR4841" s="181"/>
      <c r="AS4841" s="181"/>
      <c r="AT4841" s="181"/>
      <c r="AU4841" s="181"/>
      <c r="BB4841" s="181"/>
      <c r="BC4841" s="181"/>
      <c r="BD4841" s="181"/>
      <c r="BE4841" s="181"/>
      <c r="BL4841" s="181"/>
      <c r="BM4841" s="181"/>
      <c r="BN4841" s="181"/>
      <c r="BO4841" s="181"/>
      <c r="BS4841" s="181"/>
    </row>
    <row r="4842" spans="41:71">
      <c r="AO4842" s="38">
        <f t="shared" ref="AO4842:AO4905" si="498">B4843+1-1</f>
        <v>0</v>
      </c>
      <c r="AP4842" s="38">
        <f t="shared" ref="AP4842:AP4905" si="499">A4843</f>
        <v>0</v>
      </c>
      <c r="AR4842" s="181"/>
      <c r="AS4842" s="181"/>
      <c r="AT4842" s="181"/>
      <c r="AU4842" s="181"/>
      <c r="BB4842" s="181"/>
      <c r="BC4842" s="181"/>
      <c r="BD4842" s="181"/>
      <c r="BE4842" s="181"/>
      <c r="BL4842" s="181"/>
      <c r="BM4842" s="181"/>
      <c r="BN4842" s="181"/>
      <c r="BO4842" s="181"/>
      <c r="BS4842" s="181"/>
    </row>
    <row r="4843" spans="41:71">
      <c r="AO4843" s="38">
        <f t="shared" si="498"/>
        <v>0</v>
      </c>
      <c r="AP4843" s="38">
        <f t="shared" si="499"/>
        <v>0</v>
      </c>
      <c r="AR4843" s="181"/>
      <c r="AS4843" s="181"/>
      <c r="AT4843" s="181"/>
      <c r="AU4843" s="181"/>
      <c r="BB4843" s="181"/>
      <c r="BC4843" s="181"/>
      <c r="BD4843" s="181"/>
      <c r="BE4843" s="181"/>
      <c r="BL4843" s="181"/>
      <c r="BM4843" s="181"/>
      <c r="BN4843" s="181"/>
      <c r="BO4843" s="181"/>
      <c r="BS4843" s="181"/>
    </row>
    <row r="4844" spans="41:71">
      <c r="AO4844" s="38">
        <f t="shared" si="498"/>
        <v>0</v>
      </c>
      <c r="AP4844" s="38">
        <f t="shared" si="499"/>
        <v>0</v>
      </c>
      <c r="AR4844" s="181"/>
      <c r="AS4844" s="181"/>
      <c r="AT4844" s="181"/>
      <c r="AU4844" s="181"/>
      <c r="BB4844" s="181"/>
      <c r="BC4844" s="181"/>
      <c r="BD4844" s="181"/>
      <c r="BE4844" s="181"/>
      <c r="BL4844" s="181"/>
      <c r="BM4844" s="181"/>
      <c r="BN4844" s="181"/>
      <c r="BO4844" s="181"/>
      <c r="BS4844" s="181"/>
    </row>
    <row r="4845" spans="41:71">
      <c r="AO4845" s="38">
        <f t="shared" si="498"/>
        <v>0</v>
      </c>
      <c r="AP4845" s="38">
        <f t="shared" si="499"/>
        <v>0</v>
      </c>
      <c r="AR4845" s="181"/>
      <c r="AS4845" s="181"/>
      <c r="AT4845" s="181"/>
      <c r="AU4845" s="181"/>
      <c r="BB4845" s="181"/>
      <c r="BC4845" s="181"/>
      <c r="BD4845" s="181"/>
      <c r="BE4845" s="181"/>
      <c r="BL4845" s="181"/>
      <c r="BM4845" s="181"/>
      <c r="BN4845" s="181"/>
      <c r="BO4845" s="181"/>
      <c r="BS4845" s="181"/>
    </row>
    <row r="4846" spans="41:71">
      <c r="AO4846" s="38">
        <f t="shared" si="498"/>
        <v>0</v>
      </c>
      <c r="AP4846" s="38">
        <f t="shared" si="499"/>
        <v>0</v>
      </c>
      <c r="AR4846" s="181"/>
      <c r="AS4846" s="181"/>
      <c r="AT4846" s="181"/>
      <c r="AU4846" s="181"/>
      <c r="BB4846" s="181"/>
      <c r="BC4846" s="181"/>
      <c r="BD4846" s="181"/>
      <c r="BE4846" s="181"/>
      <c r="BL4846" s="181"/>
      <c r="BM4846" s="181"/>
      <c r="BN4846" s="181"/>
      <c r="BO4846" s="181"/>
      <c r="BS4846" s="181"/>
    </row>
    <row r="4847" spans="41:71">
      <c r="AO4847" s="38">
        <f t="shared" si="498"/>
        <v>0</v>
      </c>
      <c r="AP4847" s="38">
        <f t="shared" si="499"/>
        <v>0</v>
      </c>
      <c r="AR4847" s="181"/>
      <c r="AS4847" s="181"/>
      <c r="AT4847" s="181"/>
      <c r="AU4847" s="181"/>
      <c r="BB4847" s="181"/>
      <c r="BC4847" s="181"/>
      <c r="BD4847" s="181"/>
      <c r="BE4847" s="181"/>
      <c r="BL4847" s="181"/>
      <c r="BM4847" s="181"/>
      <c r="BN4847" s="181"/>
      <c r="BO4847" s="181"/>
      <c r="BS4847" s="181"/>
    </row>
    <row r="4848" spans="41:71">
      <c r="AO4848" s="38">
        <f t="shared" si="498"/>
        <v>0</v>
      </c>
      <c r="AP4848" s="38">
        <f t="shared" si="499"/>
        <v>0</v>
      </c>
      <c r="AR4848" s="181"/>
      <c r="AS4848" s="181"/>
      <c r="AT4848" s="181"/>
      <c r="AU4848" s="181"/>
      <c r="BB4848" s="181"/>
      <c r="BC4848" s="181"/>
      <c r="BD4848" s="181"/>
      <c r="BE4848" s="181"/>
      <c r="BL4848" s="181"/>
      <c r="BM4848" s="181"/>
      <c r="BN4848" s="181"/>
      <c r="BO4848" s="181"/>
      <c r="BS4848" s="181"/>
    </row>
    <row r="4849" spans="41:71">
      <c r="AO4849" s="38">
        <f t="shared" si="498"/>
        <v>0</v>
      </c>
      <c r="AP4849" s="38">
        <f t="shared" si="499"/>
        <v>0</v>
      </c>
      <c r="AR4849" s="181"/>
      <c r="AS4849" s="181"/>
      <c r="AT4849" s="181"/>
      <c r="AU4849" s="181"/>
      <c r="BB4849" s="181"/>
      <c r="BC4849" s="181"/>
      <c r="BD4849" s="181"/>
      <c r="BE4849" s="181"/>
      <c r="BL4849" s="181"/>
      <c r="BM4849" s="181"/>
      <c r="BN4849" s="181"/>
      <c r="BO4849" s="181"/>
      <c r="BS4849" s="181"/>
    </row>
    <row r="4850" spans="41:71">
      <c r="AO4850" s="38">
        <f t="shared" si="498"/>
        <v>0</v>
      </c>
      <c r="AP4850" s="38">
        <f t="shared" si="499"/>
        <v>0</v>
      </c>
      <c r="AR4850" s="181"/>
      <c r="AS4850" s="181"/>
      <c r="AT4850" s="181"/>
      <c r="AU4850" s="181"/>
      <c r="BB4850" s="181"/>
      <c r="BC4850" s="181"/>
      <c r="BD4850" s="181"/>
      <c r="BE4850" s="181"/>
      <c r="BL4850" s="181"/>
      <c r="BM4850" s="181"/>
      <c r="BN4850" s="181"/>
      <c r="BO4850" s="181"/>
      <c r="BS4850" s="181"/>
    </row>
    <row r="4851" spans="41:71">
      <c r="AO4851" s="38">
        <f t="shared" si="498"/>
        <v>0</v>
      </c>
      <c r="AP4851" s="38">
        <f t="shared" si="499"/>
        <v>0</v>
      </c>
      <c r="AR4851" s="181"/>
      <c r="AS4851" s="181"/>
      <c r="AT4851" s="181"/>
      <c r="AU4851" s="181"/>
      <c r="BB4851" s="181"/>
      <c r="BC4851" s="181"/>
      <c r="BD4851" s="181"/>
      <c r="BE4851" s="181"/>
      <c r="BL4851" s="181"/>
      <c r="BM4851" s="181"/>
      <c r="BN4851" s="181"/>
      <c r="BO4851" s="181"/>
      <c r="BS4851" s="181"/>
    </row>
    <row r="4852" spans="41:71">
      <c r="AO4852" s="38">
        <f t="shared" si="498"/>
        <v>0</v>
      </c>
      <c r="AP4852" s="38">
        <f t="shared" si="499"/>
        <v>0</v>
      </c>
      <c r="AR4852" s="181"/>
      <c r="AS4852" s="181"/>
      <c r="AT4852" s="181"/>
      <c r="AU4852" s="181"/>
      <c r="BB4852" s="181"/>
      <c r="BC4852" s="181"/>
      <c r="BD4852" s="181"/>
      <c r="BE4852" s="181"/>
      <c r="BL4852" s="181"/>
      <c r="BM4852" s="181"/>
      <c r="BN4852" s="181"/>
      <c r="BO4852" s="181"/>
      <c r="BS4852" s="181"/>
    </row>
    <row r="4853" spans="41:71">
      <c r="AO4853" s="38">
        <f t="shared" si="498"/>
        <v>0</v>
      </c>
      <c r="AP4853" s="38">
        <f t="shared" si="499"/>
        <v>0</v>
      </c>
      <c r="AR4853" s="181"/>
      <c r="AS4853" s="181"/>
      <c r="AT4853" s="181"/>
      <c r="AU4853" s="181"/>
      <c r="BB4853" s="181"/>
      <c r="BC4853" s="181"/>
      <c r="BD4853" s="181"/>
      <c r="BE4853" s="181"/>
      <c r="BL4853" s="181"/>
      <c r="BM4853" s="181"/>
      <c r="BN4853" s="181"/>
      <c r="BO4853" s="181"/>
      <c r="BS4853" s="181"/>
    </row>
    <row r="4854" spans="41:71">
      <c r="AO4854" s="38">
        <f t="shared" si="498"/>
        <v>0</v>
      </c>
      <c r="AP4854" s="38">
        <f t="shared" si="499"/>
        <v>0</v>
      </c>
      <c r="AR4854" s="181"/>
      <c r="AS4854" s="181"/>
      <c r="AT4854" s="181"/>
      <c r="AU4854" s="181"/>
      <c r="BB4854" s="181"/>
      <c r="BC4854" s="181"/>
      <c r="BD4854" s="181"/>
      <c r="BE4854" s="181"/>
      <c r="BL4854" s="181"/>
      <c r="BM4854" s="181"/>
      <c r="BN4854" s="181"/>
      <c r="BO4854" s="181"/>
      <c r="BS4854" s="181"/>
    </row>
    <row r="4855" spans="41:71">
      <c r="AO4855" s="38">
        <f t="shared" si="498"/>
        <v>0</v>
      </c>
      <c r="AP4855" s="38">
        <f t="shared" si="499"/>
        <v>0</v>
      </c>
      <c r="AR4855" s="181"/>
      <c r="AS4855" s="181"/>
      <c r="AT4855" s="181"/>
      <c r="AU4855" s="181"/>
      <c r="BB4855" s="181"/>
      <c r="BC4855" s="181"/>
      <c r="BD4855" s="181"/>
      <c r="BE4855" s="181"/>
      <c r="BL4855" s="181"/>
      <c r="BM4855" s="181"/>
      <c r="BN4855" s="181"/>
      <c r="BO4855" s="181"/>
      <c r="BS4855" s="181"/>
    </row>
    <row r="4856" spans="41:71">
      <c r="AO4856" s="38">
        <f t="shared" si="498"/>
        <v>0</v>
      </c>
      <c r="AP4856" s="38">
        <f t="shared" si="499"/>
        <v>0</v>
      </c>
      <c r="AR4856" s="181"/>
      <c r="AS4856" s="181"/>
      <c r="AT4856" s="181"/>
      <c r="AU4856" s="181"/>
      <c r="BB4856" s="181"/>
      <c r="BC4856" s="181"/>
      <c r="BD4856" s="181"/>
      <c r="BE4856" s="181"/>
      <c r="BL4856" s="181"/>
      <c r="BM4856" s="181"/>
      <c r="BN4856" s="181"/>
      <c r="BO4856" s="181"/>
      <c r="BS4856" s="181"/>
    </row>
    <row r="4857" spans="41:71">
      <c r="AO4857" s="38">
        <f t="shared" si="498"/>
        <v>0</v>
      </c>
      <c r="AP4857" s="38">
        <f t="shared" si="499"/>
        <v>0</v>
      </c>
      <c r="AR4857" s="181"/>
      <c r="AS4857" s="181"/>
      <c r="AT4857" s="181"/>
      <c r="AU4857" s="181"/>
      <c r="BB4857" s="181"/>
      <c r="BC4857" s="181"/>
      <c r="BD4857" s="181"/>
      <c r="BE4857" s="181"/>
      <c r="BL4857" s="181"/>
      <c r="BM4857" s="181"/>
      <c r="BN4857" s="181"/>
      <c r="BO4857" s="181"/>
      <c r="BS4857" s="181"/>
    </row>
    <row r="4858" spans="41:71">
      <c r="AO4858" s="38">
        <f t="shared" si="498"/>
        <v>0</v>
      </c>
      <c r="AP4858" s="38">
        <f t="shared" si="499"/>
        <v>0</v>
      </c>
      <c r="AR4858" s="181"/>
      <c r="AS4858" s="181"/>
      <c r="AT4858" s="181"/>
      <c r="AU4858" s="181"/>
      <c r="BB4858" s="181"/>
      <c r="BC4858" s="181"/>
      <c r="BD4858" s="181"/>
      <c r="BE4858" s="181"/>
      <c r="BL4858" s="181"/>
      <c r="BM4858" s="181"/>
      <c r="BN4858" s="181"/>
      <c r="BO4858" s="181"/>
      <c r="BS4858" s="181"/>
    </row>
    <row r="4859" spans="41:71">
      <c r="AO4859" s="38">
        <f t="shared" si="498"/>
        <v>0</v>
      </c>
      <c r="AP4859" s="38">
        <f t="shared" si="499"/>
        <v>0</v>
      </c>
      <c r="AR4859" s="181"/>
      <c r="AS4859" s="181"/>
      <c r="AT4859" s="181"/>
      <c r="AU4859" s="181"/>
      <c r="BB4859" s="181"/>
      <c r="BC4859" s="181"/>
      <c r="BD4859" s="181"/>
      <c r="BE4859" s="181"/>
      <c r="BL4859" s="181"/>
      <c r="BM4859" s="181"/>
      <c r="BN4859" s="181"/>
      <c r="BO4859" s="181"/>
      <c r="BS4859" s="181"/>
    </row>
    <row r="4860" spans="41:71">
      <c r="AO4860" s="38">
        <f t="shared" si="498"/>
        <v>0</v>
      </c>
      <c r="AP4860" s="38">
        <f t="shared" si="499"/>
        <v>0</v>
      </c>
      <c r="AR4860" s="181"/>
      <c r="AS4860" s="181"/>
      <c r="AT4860" s="181"/>
      <c r="AU4860" s="181"/>
      <c r="BB4860" s="181"/>
      <c r="BC4860" s="181"/>
      <c r="BD4860" s="181"/>
      <c r="BE4860" s="181"/>
      <c r="BL4860" s="181"/>
      <c r="BM4860" s="181"/>
      <c r="BN4860" s="181"/>
      <c r="BO4860" s="181"/>
      <c r="BS4860" s="181"/>
    </row>
    <row r="4861" spans="41:71">
      <c r="AO4861" s="38">
        <f t="shared" si="498"/>
        <v>0</v>
      </c>
      <c r="AP4861" s="38">
        <f t="shared" si="499"/>
        <v>0</v>
      </c>
      <c r="AR4861" s="181"/>
      <c r="AS4861" s="181"/>
      <c r="AT4861" s="181"/>
      <c r="AU4861" s="181"/>
      <c r="BB4861" s="181"/>
      <c r="BC4861" s="181"/>
      <c r="BD4861" s="181"/>
      <c r="BE4861" s="181"/>
      <c r="BL4861" s="181"/>
      <c r="BM4861" s="181"/>
      <c r="BN4861" s="181"/>
      <c r="BO4861" s="181"/>
      <c r="BS4861" s="181"/>
    </row>
    <row r="4862" spans="41:71">
      <c r="AO4862" s="38">
        <f t="shared" si="498"/>
        <v>0</v>
      </c>
      <c r="AP4862" s="38">
        <f t="shared" si="499"/>
        <v>0</v>
      </c>
      <c r="AR4862" s="181"/>
      <c r="AS4862" s="181"/>
      <c r="AT4862" s="181"/>
      <c r="AU4862" s="181"/>
      <c r="BB4862" s="181"/>
      <c r="BC4862" s="181"/>
      <c r="BD4862" s="181"/>
      <c r="BE4862" s="181"/>
      <c r="BL4862" s="181"/>
      <c r="BM4862" s="181"/>
      <c r="BN4862" s="181"/>
      <c r="BO4862" s="181"/>
      <c r="BS4862" s="181"/>
    </row>
    <row r="4863" spans="41:71">
      <c r="AO4863" s="38">
        <f t="shared" si="498"/>
        <v>0</v>
      </c>
      <c r="AP4863" s="38">
        <f t="shared" si="499"/>
        <v>0</v>
      </c>
      <c r="AR4863" s="181"/>
      <c r="AS4863" s="181"/>
      <c r="AT4863" s="181"/>
      <c r="AU4863" s="181"/>
      <c r="BB4863" s="181"/>
      <c r="BC4863" s="181"/>
      <c r="BD4863" s="181"/>
      <c r="BE4863" s="181"/>
      <c r="BL4863" s="181"/>
      <c r="BM4863" s="181"/>
      <c r="BN4863" s="181"/>
      <c r="BO4863" s="181"/>
      <c r="BS4863" s="181"/>
    </row>
    <row r="4864" spans="41:71">
      <c r="AO4864" s="38">
        <f t="shared" si="498"/>
        <v>0</v>
      </c>
      <c r="AP4864" s="38">
        <f t="shared" si="499"/>
        <v>0</v>
      </c>
      <c r="AR4864" s="181"/>
      <c r="AS4864" s="181"/>
      <c r="AT4864" s="181"/>
      <c r="AU4864" s="181"/>
      <c r="BB4864" s="181"/>
      <c r="BC4864" s="181"/>
      <c r="BD4864" s="181"/>
      <c r="BE4864" s="181"/>
      <c r="BL4864" s="181"/>
      <c r="BM4864" s="181"/>
      <c r="BN4864" s="181"/>
      <c r="BO4864" s="181"/>
      <c r="BS4864" s="181"/>
    </row>
    <row r="4865" spans="41:71">
      <c r="AO4865" s="38">
        <f t="shared" si="498"/>
        <v>0</v>
      </c>
      <c r="AP4865" s="38">
        <f t="shared" si="499"/>
        <v>0</v>
      </c>
      <c r="AR4865" s="181"/>
      <c r="AS4865" s="181"/>
      <c r="AT4865" s="181"/>
      <c r="AU4865" s="181"/>
      <c r="BB4865" s="181"/>
      <c r="BC4865" s="181"/>
      <c r="BD4865" s="181"/>
      <c r="BE4865" s="181"/>
      <c r="BL4865" s="181"/>
      <c r="BM4865" s="181"/>
      <c r="BN4865" s="181"/>
      <c r="BO4865" s="181"/>
      <c r="BS4865" s="181"/>
    </row>
    <row r="4866" spans="41:71">
      <c r="AO4866" s="38">
        <f t="shared" si="498"/>
        <v>0</v>
      </c>
      <c r="AP4866" s="38">
        <f t="shared" si="499"/>
        <v>0</v>
      </c>
      <c r="AR4866" s="181"/>
      <c r="AS4866" s="181"/>
      <c r="AT4866" s="181"/>
      <c r="AU4866" s="181"/>
      <c r="BB4866" s="181"/>
      <c r="BC4866" s="181"/>
      <c r="BD4866" s="181"/>
      <c r="BE4866" s="181"/>
      <c r="BL4866" s="181"/>
      <c r="BM4866" s="181"/>
      <c r="BN4866" s="181"/>
      <c r="BO4866" s="181"/>
      <c r="BS4866" s="181"/>
    </row>
    <row r="4867" spans="41:71">
      <c r="AO4867" s="38">
        <f t="shared" si="498"/>
        <v>0</v>
      </c>
      <c r="AP4867" s="38">
        <f t="shared" si="499"/>
        <v>0</v>
      </c>
      <c r="AR4867" s="181"/>
      <c r="AS4867" s="181"/>
      <c r="AT4867" s="181"/>
      <c r="AU4867" s="181"/>
      <c r="BB4867" s="181"/>
      <c r="BC4867" s="181"/>
      <c r="BD4867" s="181"/>
      <c r="BE4867" s="181"/>
      <c r="BL4867" s="181"/>
      <c r="BM4867" s="181"/>
      <c r="BN4867" s="181"/>
      <c r="BO4867" s="181"/>
      <c r="BS4867" s="181"/>
    </row>
    <row r="4868" spans="41:71">
      <c r="AO4868" s="38">
        <f t="shared" si="498"/>
        <v>0</v>
      </c>
      <c r="AP4868" s="38">
        <f t="shared" si="499"/>
        <v>0</v>
      </c>
      <c r="AR4868" s="181"/>
      <c r="AS4868" s="181"/>
      <c r="AT4868" s="181"/>
      <c r="AU4868" s="181"/>
      <c r="BB4868" s="181"/>
      <c r="BC4868" s="181"/>
      <c r="BD4868" s="181"/>
      <c r="BE4868" s="181"/>
      <c r="BL4868" s="181"/>
      <c r="BM4868" s="181"/>
      <c r="BN4868" s="181"/>
      <c r="BO4868" s="181"/>
      <c r="BS4868" s="181"/>
    </row>
    <row r="4869" spans="41:71">
      <c r="AO4869" s="38">
        <f t="shared" si="498"/>
        <v>0</v>
      </c>
      <c r="AP4869" s="38">
        <f t="shared" si="499"/>
        <v>0</v>
      </c>
      <c r="AR4869" s="181"/>
      <c r="AS4869" s="181"/>
      <c r="AT4869" s="181"/>
      <c r="AU4869" s="181"/>
      <c r="BB4869" s="181"/>
      <c r="BC4869" s="181"/>
      <c r="BD4869" s="181"/>
      <c r="BE4869" s="181"/>
      <c r="BL4869" s="181"/>
      <c r="BM4869" s="181"/>
      <c r="BN4869" s="181"/>
      <c r="BO4869" s="181"/>
      <c r="BS4869" s="181"/>
    </row>
    <row r="4870" spans="41:71">
      <c r="AO4870" s="38">
        <f t="shared" si="498"/>
        <v>0</v>
      </c>
      <c r="AP4870" s="38">
        <f t="shared" si="499"/>
        <v>0</v>
      </c>
      <c r="AR4870" s="181"/>
      <c r="AS4870" s="181"/>
      <c r="AT4870" s="181"/>
      <c r="AU4870" s="181"/>
      <c r="BB4870" s="181"/>
      <c r="BC4870" s="181"/>
      <c r="BD4870" s="181"/>
      <c r="BE4870" s="181"/>
      <c r="BL4870" s="181"/>
      <c r="BM4870" s="181"/>
      <c r="BN4870" s="181"/>
      <c r="BO4870" s="181"/>
      <c r="BS4870" s="181"/>
    </row>
    <row r="4871" spans="41:71">
      <c r="AO4871" s="38">
        <f t="shared" si="498"/>
        <v>0</v>
      </c>
      <c r="AP4871" s="38">
        <f t="shared" si="499"/>
        <v>0</v>
      </c>
      <c r="AR4871" s="181"/>
      <c r="AS4871" s="181"/>
      <c r="AT4871" s="181"/>
      <c r="AU4871" s="181"/>
      <c r="BB4871" s="181"/>
      <c r="BC4871" s="181"/>
      <c r="BD4871" s="181"/>
      <c r="BE4871" s="181"/>
      <c r="BL4871" s="181"/>
      <c r="BM4871" s="181"/>
      <c r="BN4871" s="181"/>
      <c r="BO4871" s="181"/>
      <c r="BS4871" s="181"/>
    </row>
    <row r="4872" spans="41:71">
      <c r="AO4872" s="38">
        <f t="shared" si="498"/>
        <v>0</v>
      </c>
      <c r="AP4872" s="38">
        <f t="shared" si="499"/>
        <v>0</v>
      </c>
      <c r="AR4872" s="181"/>
      <c r="AS4872" s="181"/>
      <c r="AT4872" s="181"/>
      <c r="AU4872" s="181"/>
      <c r="BB4872" s="181"/>
      <c r="BC4872" s="181"/>
      <c r="BD4872" s="181"/>
      <c r="BE4872" s="181"/>
      <c r="BL4872" s="181"/>
      <c r="BM4872" s="181"/>
      <c r="BN4872" s="181"/>
      <c r="BO4872" s="181"/>
      <c r="BS4872" s="181"/>
    </row>
    <row r="4873" spans="41:71">
      <c r="AO4873" s="38">
        <f t="shared" si="498"/>
        <v>0</v>
      </c>
      <c r="AP4873" s="38">
        <f t="shared" si="499"/>
        <v>0</v>
      </c>
      <c r="AR4873" s="181"/>
      <c r="AS4873" s="181"/>
      <c r="AT4873" s="181"/>
      <c r="AU4873" s="181"/>
      <c r="BB4873" s="181"/>
      <c r="BC4873" s="181"/>
      <c r="BD4873" s="181"/>
      <c r="BE4873" s="181"/>
      <c r="BL4873" s="181"/>
      <c r="BM4873" s="181"/>
      <c r="BN4873" s="181"/>
      <c r="BO4873" s="181"/>
      <c r="BS4873" s="181"/>
    </row>
    <row r="4874" spans="41:71">
      <c r="AO4874" s="38">
        <f t="shared" si="498"/>
        <v>0</v>
      </c>
      <c r="AP4874" s="38">
        <f t="shared" si="499"/>
        <v>0</v>
      </c>
      <c r="AR4874" s="181"/>
      <c r="AS4874" s="181"/>
      <c r="AT4874" s="181"/>
      <c r="AU4874" s="181"/>
      <c r="BB4874" s="181"/>
      <c r="BC4874" s="181"/>
      <c r="BD4874" s="181"/>
      <c r="BE4874" s="181"/>
      <c r="BL4874" s="181"/>
      <c r="BM4874" s="181"/>
      <c r="BN4874" s="181"/>
      <c r="BO4874" s="181"/>
      <c r="BS4874" s="181"/>
    </row>
    <row r="4875" spans="41:71">
      <c r="AO4875" s="38">
        <f t="shared" si="498"/>
        <v>0</v>
      </c>
      <c r="AP4875" s="38">
        <f t="shared" si="499"/>
        <v>0</v>
      </c>
      <c r="AR4875" s="181"/>
      <c r="AS4875" s="181"/>
      <c r="AT4875" s="181"/>
      <c r="AU4875" s="181"/>
      <c r="BB4875" s="181"/>
      <c r="BC4875" s="181"/>
      <c r="BD4875" s="181"/>
      <c r="BE4875" s="181"/>
      <c r="BL4875" s="181"/>
      <c r="BM4875" s="181"/>
      <c r="BN4875" s="181"/>
      <c r="BO4875" s="181"/>
      <c r="BS4875" s="181"/>
    </row>
    <row r="4876" spans="41:71">
      <c r="AO4876" s="38">
        <f t="shared" si="498"/>
        <v>0</v>
      </c>
      <c r="AP4876" s="38">
        <f t="shared" si="499"/>
        <v>0</v>
      </c>
      <c r="AR4876" s="181"/>
      <c r="AS4876" s="181"/>
      <c r="AT4876" s="181"/>
      <c r="AU4876" s="181"/>
      <c r="BB4876" s="181"/>
      <c r="BC4876" s="181"/>
      <c r="BD4876" s="181"/>
      <c r="BE4876" s="181"/>
      <c r="BL4876" s="181"/>
      <c r="BM4876" s="181"/>
      <c r="BN4876" s="181"/>
      <c r="BO4876" s="181"/>
      <c r="BS4876" s="181"/>
    </row>
    <row r="4877" spans="41:71">
      <c r="AO4877" s="38">
        <f t="shared" si="498"/>
        <v>0</v>
      </c>
      <c r="AP4877" s="38">
        <f t="shared" si="499"/>
        <v>0</v>
      </c>
      <c r="AR4877" s="181"/>
      <c r="AS4877" s="181"/>
      <c r="AT4877" s="181"/>
      <c r="AU4877" s="181"/>
      <c r="BB4877" s="181"/>
      <c r="BC4877" s="181"/>
      <c r="BD4877" s="181"/>
      <c r="BE4877" s="181"/>
      <c r="BL4877" s="181"/>
      <c r="BM4877" s="181"/>
      <c r="BN4877" s="181"/>
      <c r="BO4877" s="181"/>
      <c r="BS4877" s="181"/>
    </row>
    <row r="4878" spans="41:71">
      <c r="AO4878" s="38">
        <f t="shared" si="498"/>
        <v>0</v>
      </c>
      <c r="AP4878" s="38">
        <f t="shared" si="499"/>
        <v>0</v>
      </c>
      <c r="AR4878" s="181"/>
      <c r="AS4878" s="181"/>
      <c r="AT4878" s="181"/>
      <c r="AU4878" s="181"/>
      <c r="BB4878" s="181"/>
      <c r="BC4878" s="181"/>
      <c r="BD4878" s="181"/>
      <c r="BE4878" s="181"/>
      <c r="BL4878" s="181"/>
      <c r="BM4878" s="181"/>
      <c r="BN4878" s="181"/>
      <c r="BO4878" s="181"/>
      <c r="BS4878" s="181"/>
    </row>
    <row r="4879" spans="41:71">
      <c r="AO4879" s="38">
        <f t="shared" si="498"/>
        <v>0</v>
      </c>
      <c r="AP4879" s="38">
        <f t="shared" si="499"/>
        <v>0</v>
      </c>
      <c r="AR4879" s="181"/>
      <c r="AS4879" s="181"/>
      <c r="AT4879" s="181"/>
      <c r="AU4879" s="181"/>
      <c r="BB4879" s="181"/>
      <c r="BC4879" s="181"/>
      <c r="BD4879" s="181"/>
      <c r="BE4879" s="181"/>
      <c r="BL4879" s="181"/>
      <c r="BM4879" s="181"/>
      <c r="BN4879" s="181"/>
      <c r="BO4879" s="181"/>
      <c r="BS4879" s="181"/>
    </row>
    <row r="4880" spans="41:71">
      <c r="AO4880" s="38">
        <f t="shared" si="498"/>
        <v>0</v>
      </c>
      <c r="AP4880" s="38">
        <f t="shared" si="499"/>
        <v>0</v>
      </c>
      <c r="AR4880" s="181"/>
      <c r="AS4880" s="181"/>
      <c r="AT4880" s="181"/>
      <c r="AU4880" s="181"/>
      <c r="BB4880" s="181"/>
      <c r="BC4880" s="181"/>
      <c r="BD4880" s="181"/>
      <c r="BE4880" s="181"/>
      <c r="BL4880" s="181"/>
      <c r="BM4880" s="181"/>
      <c r="BN4880" s="181"/>
      <c r="BO4880" s="181"/>
      <c r="BS4880" s="181"/>
    </row>
    <row r="4881" spans="41:71">
      <c r="AO4881" s="38">
        <f t="shared" si="498"/>
        <v>0</v>
      </c>
      <c r="AP4881" s="38">
        <f t="shared" si="499"/>
        <v>0</v>
      </c>
      <c r="AR4881" s="181"/>
      <c r="AS4881" s="181"/>
      <c r="AT4881" s="181"/>
      <c r="AU4881" s="181"/>
      <c r="BB4881" s="181"/>
      <c r="BC4881" s="181"/>
      <c r="BD4881" s="181"/>
      <c r="BE4881" s="181"/>
      <c r="BL4881" s="181"/>
      <c r="BM4881" s="181"/>
      <c r="BN4881" s="181"/>
      <c r="BO4881" s="181"/>
      <c r="BS4881" s="181"/>
    </row>
    <row r="4882" spans="41:71">
      <c r="AO4882" s="38">
        <f t="shared" si="498"/>
        <v>0</v>
      </c>
      <c r="AP4882" s="38">
        <f t="shared" si="499"/>
        <v>0</v>
      </c>
      <c r="AR4882" s="181"/>
      <c r="AS4882" s="181"/>
      <c r="AT4882" s="181"/>
      <c r="AU4882" s="181"/>
      <c r="BB4882" s="181"/>
      <c r="BC4882" s="181"/>
      <c r="BD4882" s="181"/>
      <c r="BE4882" s="181"/>
      <c r="BL4882" s="181"/>
      <c r="BM4882" s="181"/>
      <c r="BN4882" s="181"/>
      <c r="BO4882" s="181"/>
      <c r="BS4882" s="181"/>
    </row>
    <row r="4883" spans="41:71">
      <c r="AO4883" s="38">
        <f t="shared" si="498"/>
        <v>0</v>
      </c>
      <c r="AP4883" s="38">
        <f t="shared" si="499"/>
        <v>0</v>
      </c>
      <c r="AR4883" s="181"/>
      <c r="AS4883" s="181"/>
      <c r="AT4883" s="181"/>
      <c r="AU4883" s="181"/>
      <c r="BB4883" s="181"/>
      <c r="BC4883" s="181"/>
      <c r="BD4883" s="181"/>
      <c r="BE4883" s="181"/>
      <c r="BL4883" s="181"/>
      <c r="BM4883" s="181"/>
      <c r="BN4883" s="181"/>
      <c r="BO4883" s="181"/>
      <c r="BS4883" s="181"/>
    </row>
    <row r="4884" spans="41:71">
      <c r="AO4884" s="38">
        <f t="shared" si="498"/>
        <v>0</v>
      </c>
      <c r="AP4884" s="38">
        <f t="shared" si="499"/>
        <v>0</v>
      </c>
      <c r="AR4884" s="181"/>
      <c r="AS4884" s="181"/>
      <c r="AT4884" s="181"/>
      <c r="AU4884" s="181"/>
      <c r="BB4884" s="181"/>
      <c r="BC4884" s="181"/>
      <c r="BD4884" s="181"/>
      <c r="BE4884" s="181"/>
      <c r="BL4884" s="181"/>
      <c r="BM4884" s="181"/>
      <c r="BN4884" s="181"/>
      <c r="BO4884" s="181"/>
      <c r="BS4884" s="181"/>
    </row>
    <row r="4885" spans="41:71">
      <c r="AO4885" s="38">
        <f t="shared" si="498"/>
        <v>0</v>
      </c>
      <c r="AP4885" s="38">
        <f t="shared" si="499"/>
        <v>0</v>
      </c>
      <c r="AR4885" s="181"/>
      <c r="AS4885" s="181"/>
      <c r="AT4885" s="181"/>
      <c r="AU4885" s="181"/>
      <c r="BB4885" s="181"/>
      <c r="BC4885" s="181"/>
      <c r="BD4885" s="181"/>
      <c r="BE4885" s="181"/>
      <c r="BL4885" s="181"/>
      <c r="BM4885" s="181"/>
      <c r="BN4885" s="181"/>
      <c r="BO4885" s="181"/>
      <c r="BS4885" s="181"/>
    </row>
    <row r="4886" spans="41:71">
      <c r="AO4886" s="38">
        <f t="shared" si="498"/>
        <v>0</v>
      </c>
      <c r="AP4886" s="38">
        <f t="shared" si="499"/>
        <v>0</v>
      </c>
      <c r="AR4886" s="181"/>
      <c r="AS4886" s="181"/>
      <c r="AT4886" s="181"/>
      <c r="AU4886" s="181"/>
      <c r="BB4886" s="181"/>
      <c r="BC4886" s="181"/>
      <c r="BD4886" s="181"/>
      <c r="BE4886" s="181"/>
      <c r="BL4886" s="181"/>
      <c r="BM4886" s="181"/>
      <c r="BN4886" s="181"/>
      <c r="BO4886" s="181"/>
      <c r="BS4886" s="181"/>
    </row>
    <row r="4887" spans="41:71">
      <c r="AO4887" s="38">
        <f t="shared" si="498"/>
        <v>0</v>
      </c>
      <c r="AP4887" s="38">
        <f t="shared" si="499"/>
        <v>0</v>
      </c>
      <c r="AR4887" s="181"/>
      <c r="AS4887" s="181"/>
      <c r="AT4887" s="181"/>
      <c r="AU4887" s="181"/>
      <c r="BB4887" s="181"/>
      <c r="BC4887" s="181"/>
      <c r="BD4887" s="181"/>
      <c r="BE4887" s="181"/>
      <c r="BL4887" s="181"/>
      <c r="BM4887" s="181"/>
      <c r="BN4887" s="181"/>
      <c r="BO4887" s="181"/>
      <c r="BS4887" s="181"/>
    </row>
    <row r="4888" spans="41:71">
      <c r="AO4888" s="38">
        <f t="shared" si="498"/>
        <v>0</v>
      </c>
      <c r="AP4888" s="38">
        <f t="shared" si="499"/>
        <v>0</v>
      </c>
      <c r="AR4888" s="181"/>
      <c r="AS4888" s="181"/>
      <c r="AT4888" s="181"/>
      <c r="AU4888" s="181"/>
      <c r="BB4888" s="181"/>
      <c r="BC4888" s="181"/>
      <c r="BD4888" s="181"/>
      <c r="BE4888" s="181"/>
      <c r="BL4888" s="181"/>
      <c r="BM4888" s="181"/>
      <c r="BN4888" s="181"/>
      <c r="BO4888" s="181"/>
      <c r="BS4888" s="181"/>
    </row>
    <row r="4889" spans="41:71">
      <c r="AO4889" s="38">
        <f t="shared" si="498"/>
        <v>0</v>
      </c>
      <c r="AP4889" s="38">
        <f t="shared" si="499"/>
        <v>0</v>
      </c>
      <c r="AR4889" s="181"/>
      <c r="AS4889" s="181"/>
      <c r="AT4889" s="181"/>
      <c r="AU4889" s="181"/>
      <c r="BB4889" s="181"/>
      <c r="BC4889" s="181"/>
      <c r="BD4889" s="181"/>
      <c r="BE4889" s="181"/>
      <c r="BL4889" s="181"/>
      <c r="BM4889" s="181"/>
      <c r="BN4889" s="181"/>
      <c r="BO4889" s="181"/>
      <c r="BS4889" s="181"/>
    </row>
    <row r="4890" spans="41:71">
      <c r="AO4890" s="38">
        <f t="shared" si="498"/>
        <v>0</v>
      </c>
      <c r="AP4890" s="38">
        <f t="shared" si="499"/>
        <v>0</v>
      </c>
      <c r="AR4890" s="181"/>
      <c r="AS4890" s="181"/>
      <c r="AT4890" s="181"/>
      <c r="AU4890" s="181"/>
      <c r="BB4890" s="181"/>
      <c r="BC4890" s="181"/>
      <c r="BD4890" s="181"/>
      <c r="BE4890" s="181"/>
      <c r="BL4890" s="181"/>
      <c r="BM4890" s="181"/>
      <c r="BN4890" s="181"/>
      <c r="BO4890" s="181"/>
      <c r="BS4890" s="181"/>
    </row>
    <row r="4891" spans="41:71">
      <c r="AO4891" s="38">
        <f t="shared" si="498"/>
        <v>0</v>
      </c>
      <c r="AP4891" s="38">
        <f t="shared" si="499"/>
        <v>0</v>
      </c>
      <c r="AR4891" s="181"/>
      <c r="AS4891" s="181"/>
      <c r="AT4891" s="181"/>
      <c r="AU4891" s="181"/>
      <c r="BB4891" s="181"/>
      <c r="BC4891" s="181"/>
      <c r="BD4891" s="181"/>
      <c r="BE4891" s="181"/>
      <c r="BL4891" s="181"/>
      <c r="BM4891" s="181"/>
      <c r="BN4891" s="181"/>
      <c r="BO4891" s="181"/>
      <c r="BS4891" s="181"/>
    </row>
    <row r="4892" spans="41:71">
      <c r="AO4892" s="38">
        <f t="shared" si="498"/>
        <v>0</v>
      </c>
      <c r="AP4892" s="38">
        <f t="shared" si="499"/>
        <v>0</v>
      </c>
      <c r="AR4892" s="181"/>
      <c r="AS4892" s="181"/>
      <c r="AT4892" s="181"/>
      <c r="AU4892" s="181"/>
      <c r="BB4892" s="181"/>
      <c r="BC4892" s="181"/>
      <c r="BD4892" s="181"/>
      <c r="BE4892" s="181"/>
      <c r="BL4892" s="181"/>
      <c r="BM4892" s="181"/>
      <c r="BN4892" s="181"/>
      <c r="BO4892" s="181"/>
      <c r="BS4892" s="181"/>
    </row>
    <row r="4893" spans="41:71">
      <c r="AO4893" s="38">
        <f t="shared" si="498"/>
        <v>0</v>
      </c>
      <c r="AP4893" s="38">
        <f t="shared" si="499"/>
        <v>0</v>
      </c>
      <c r="AR4893" s="181"/>
      <c r="AS4893" s="181"/>
      <c r="AT4893" s="181"/>
      <c r="AU4893" s="181"/>
      <c r="BB4893" s="181"/>
      <c r="BC4893" s="181"/>
      <c r="BD4893" s="181"/>
      <c r="BE4893" s="181"/>
      <c r="BL4893" s="181"/>
      <c r="BM4893" s="181"/>
      <c r="BN4893" s="181"/>
      <c r="BO4893" s="181"/>
      <c r="BS4893" s="181"/>
    </row>
    <row r="4894" spans="41:71">
      <c r="AO4894" s="38">
        <f t="shared" si="498"/>
        <v>0</v>
      </c>
      <c r="AP4894" s="38">
        <f t="shared" si="499"/>
        <v>0</v>
      </c>
      <c r="AR4894" s="181"/>
      <c r="AS4894" s="181"/>
      <c r="AT4894" s="181"/>
      <c r="AU4894" s="181"/>
      <c r="BB4894" s="181"/>
      <c r="BC4894" s="181"/>
      <c r="BD4894" s="181"/>
      <c r="BE4894" s="181"/>
      <c r="BL4894" s="181"/>
      <c r="BM4894" s="181"/>
      <c r="BN4894" s="181"/>
      <c r="BO4894" s="181"/>
      <c r="BS4894" s="181"/>
    </row>
    <row r="4895" spans="41:71">
      <c r="AO4895" s="38">
        <f t="shared" si="498"/>
        <v>0</v>
      </c>
      <c r="AP4895" s="38">
        <f t="shared" si="499"/>
        <v>0</v>
      </c>
      <c r="AR4895" s="181"/>
      <c r="AS4895" s="181"/>
      <c r="AT4895" s="181"/>
      <c r="AU4895" s="181"/>
      <c r="BB4895" s="181"/>
      <c r="BC4895" s="181"/>
      <c r="BD4895" s="181"/>
      <c r="BE4895" s="181"/>
      <c r="BL4895" s="181"/>
      <c r="BM4895" s="181"/>
      <c r="BN4895" s="181"/>
      <c r="BO4895" s="181"/>
      <c r="BS4895" s="181"/>
    </row>
    <row r="4896" spans="41:71">
      <c r="AO4896" s="38">
        <f t="shared" si="498"/>
        <v>0</v>
      </c>
      <c r="AP4896" s="38">
        <f t="shared" si="499"/>
        <v>0</v>
      </c>
      <c r="AR4896" s="181"/>
      <c r="AS4896" s="181"/>
      <c r="AT4896" s="181"/>
      <c r="AU4896" s="181"/>
      <c r="BB4896" s="181"/>
      <c r="BC4896" s="181"/>
      <c r="BD4896" s="181"/>
      <c r="BE4896" s="181"/>
      <c r="BL4896" s="181"/>
      <c r="BM4896" s="181"/>
      <c r="BN4896" s="181"/>
      <c r="BO4896" s="181"/>
      <c r="BS4896" s="181"/>
    </row>
    <row r="4897" spans="41:71">
      <c r="AO4897" s="38">
        <f t="shared" si="498"/>
        <v>0</v>
      </c>
      <c r="AP4897" s="38">
        <f t="shared" si="499"/>
        <v>0</v>
      </c>
      <c r="AR4897" s="181"/>
      <c r="AS4897" s="181"/>
      <c r="AT4897" s="181"/>
      <c r="AU4897" s="181"/>
      <c r="BB4897" s="181"/>
      <c r="BC4897" s="181"/>
      <c r="BD4897" s="181"/>
      <c r="BE4897" s="181"/>
      <c r="BL4897" s="181"/>
      <c r="BM4897" s="181"/>
      <c r="BN4897" s="181"/>
      <c r="BO4897" s="181"/>
      <c r="BS4897" s="181"/>
    </row>
    <row r="4898" spans="41:71">
      <c r="AO4898" s="38">
        <f t="shared" si="498"/>
        <v>0</v>
      </c>
      <c r="AP4898" s="38">
        <f t="shared" si="499"/>
        <v>0</v>
      </c>
      <c r="AR4898" s="181"/>
      <c r="AS4898" s="181"/>
      <c r="AT4898" s="181"/>
      <c r="AU4898" s="181"/>
      <c r="BB4898" s="181"/>
      <c r="BC4898" s="181"/>
      <c r="BD4898" s="181"/>
      <c r="BE4898" s="181"/>
      <c r="BL4898" s="181"/>
      <c r="BM4898" s="181"/>
      <c r="BN4898" s="181"/>
      <c r="BO4898" s="181"/>
      <c r="BS4898" s="181"/>
    </row>
    <row r="4899" spans="41:71">
      <c r="AO4899" s="38">
        <f t="shared" si="498"/>
        <v>0</v>
      </c>
      <c r="AP4899" s="38">
        <f t="shared" si="499"/>
        <v>0</v>
      </c>
      <c r="AR4899" s="181"/>
      <c r="AS4899" s="181"/>
      <c r="AT4899" s="181"/>
      <c r="AU4899" s="181"/>
      <c r="BB4899" s="181"/>
      <c r="BC4899" s="181"/>
      <c r="BD4899" s="181"/>
      <c r="BE4899" s="181"/>
      <c r="BL4899" s="181"/>
      <c r="BM4899" s="181"/>
      <c r="BN4899" s="181"/>
      <c r="BO4899" s="181"/>
      <c r="BS4899" s="181"/>
    </row>
    <row r="4900" spans="41:71">
      <c r="AO4900" s="38">
        <f t="shared" si="498"/>
        <v>0</v>
      </c>
      <c r="AP4900" s="38">
        <f t="shared" si="499"/>
        <v>0</v>
      </c>
      <c r="AR4900" s="181"/>
      <c r="AS4900" s="181"/>
      <c r="AT4900" s="181"/>
      <c r="AU4900" s="181"/>
      <c r="BB4900" s="181"/>
      <c r="BC4900" s="181"/>
      <c r="BD4900" s="181"/>
      <c r="BE4900" s="181"/>
      <c r="BL4900" s="181"/>
      <c r="BM4900" s="181"/>
      <c r="BN4900" s="181"/>
      <c r="BO4900" s="181"/>
      <c r="BS4900" s="181"/>
    </row>
    <row r="4901" spans="41:71">
      <c r="AO4901" s="38">
        <f t="shared" si="498"/>
        <v>0</v>
      </c>
      <c r="AP4901" s="38">
        <f t="shared" si="499"/>
        <v>0</v>
      </c>
      <c r="AR4901" s="181"/>
      <c r="AS4901" s="181"/>
      <c r="AT4901" s="181"/>
      <c r="AU4901" s="181"/>
      <c r="BB4901" s="181"/>
      <c r="BC4901" s="181"/>
      <c r="BD4901" s="181"/>
      <c r="BE4901" s="181"/>
      <c r="BL4901" s="181"/>
      <c r="BM4901" s="181"/>
      <c r="BN4901" s="181"/>
      <c r="BO4901" s="181"/>
      <c r="BS4901" s="181"/>
    </row>
    <row r="4902" spans="41:71">
      <c r="AO4902" s="38">
        <f t="shared" si="498"/>
        <v>0</v>
      </c>
      <c r="AP4902" s="38">
        <f t="shared" si="499"/>
        <v>0</v>
      </c>
      <c r="AR4902" s="181"/>
      <c r="AS4902" s="181"/>
      <c r="AT4902" s="181"/>
      <c r="AU4902" s="181"/>
      <c r="BB4902" s="181"/>
      <c r="BC4902" s="181"/>
      <c r="BD4902" s="181"/>
      <c r="BE4902" s="181"/>
      <c r="BL4902" s="181"/>
      <c r="BM4902" s="181"/>
      <c r="BN4902" s="181"/>
      <c r="BO4902" s="181"/>
      <c r="BS4902" s="181"/>
    </row>
    <row r="4903" spans="41:71">
      <c r="AO4903" s="38">
        <f t="shared" si="498"/>
        <v>0</v>
      </c>
      <c r="AP4903" s="38">
        <f t="shared" si="499"/>
        <v>0</v>
      </c>
      <c r="AR4903" s="181"/>
      <c r="AS4903" s="181"/>
      <c r="AT4903" s="181"/>
      <c r="AU4903" s="181"/>
      <c r="BB4903" s="181"/>
      <c r="BC4903" s="181"/>
      <c r="BD4903" s="181"/>
      <c r="BE4903" s="181"/>
      <c r="BL4903" s="181"/>
      <c r="BM4903" s="181"/>
      <c r="BN4903" s="181"/>
      <c r="BO4903" s="181"/>
      <c r="BS4903" s="181"/>
    </row>
    <row r="4904" spans="41:71">
      <c r="AO4904" s="38">
        <f t="shared" si="498"/>
        <v>0</v>
      </c>
      <c r="AP4904" s="38">
        <f t="shared" si="499"/>
        <v>0</v>
      </c>
      <c r="AR4904" s="181"/>
      <c r="AS4904" s="181"/>
      <c r="AT4904" s="181"/>
      <c r="AU4904" s="181"/>
      <c r="BB4904" s="181"/>
      <c r="BC4904" s="181"/>
      <c r="BD4904" s="181"/>
      <c r="BE4904" s="181"/>
      <c r="BL4904" s="181"/>
      <c r="BM4904" s="181"/>
      <c r="BN4904" s="181"/>
      <c r="BO4904" s="181"/>
      <c r="BS4904" s="181"/>
    </row>
    <row r="4905" spans="41:71">
      <c r="AO4905" s="38">
        <f t="shared" si="498"/>
        <v>0</v>
      </c>
      <c r="AP4905" s="38">
        <f t="shared" si="499"/>
        <v>0</v>
      </c>
      <c r="AR4905" s="181"/>
      <c r="AS4905" s="181"/>
      <c r="AT4905" s="181"/>
      <c r="AU4905" s="181"/>
      <c r="BB4905" s="181"/>
      <c r="BC4905" s="181"/>
      <c r="BD4905" s="181"/>
      <c r="BE4905" s="181"/>
      <c r="BL4905" s="181"/>
      <c r="BM4905" s="181"/>
      <c r="BN4905" s="181"/>
      <c r="BO4905" s="181"/>
      <c r="BS4905" s="181"/>
    </row>
    <row r="4906" spans="41:71">
      <c r="AO4906" s="38">
        <f t="shared" ref="AO4906:AO4969" si="500">B4907+1-1</f>
        <v>0</v>
      </c>
      <c r="AP4906" s="38">
        <f t="shared" ref="AP4906:AP4969" si="501">A4907</f>
        <v>0</v>
      </c>
      <c r="AR4906" s="181"/>
      <c r="AS4906" s="181"/>
      <c r="AT4906" s="181"/>
      <c r="AU4906" s="181"/>
      <c r="BB4906" s="181"/>
      <c r="BC4906" s="181"/>
      <c r="BD4906" s="181"/>
      <c r="BE4906" s="181"/>
      <c r="BL4906" s="181"/>
      <c r="BM4906" s="181"/>
      <c r="BN4906" s="181"/>
      <c r="BO4906" s="181"/>
      <c r="BS4906" s="181"/>
    </row>
    <row r="4907" spans="41:71">
      <c r="AO4907" s="38">
        <f t="shared" si="500"/>
        <v>0</v>
      </c>
      <c r="AP4907" s="38">
        <f t="shared" si="501"/>
        <v>0</v>
      </c>
      <c r="AR4907" s="181"/>
      <c r="AS4907" s="181"/>
      <c r="AT4907" s="181"/>
      <c r="AU4907" s="181"/>
      <c r="BB4907" s="181"/>
      <c r="BC4907" s="181"/>
      <c r="BD4907" s="181"/>
      <c r="BE4907" s="181"/>
      <c r="BL4907" s="181"/>
      <c r="BM4907" s="181"/>
      <c r="BN4907" s="181"/>
      <c r="BO4907" s="181"/>
      <c r="BS4907" s="181"/>
    </row>
    <row r="4908" spans="41:71">
      <c r="AO4908" s="38">
        <f t="shared" si="500"/>
        <v>0</v>
      </c>
      <c r="AP4908" s="38">
        <f t="shared" si="501"/>
        <v>0</v>
      </c>
      <c r="AR4908" s="181"/>
      <c r="AS4908" s="181"/>
      <c r="AT4908" s="181"/>
      <c r="AU4908" s="181"/>
      <c r="BB4908" s="181"/>
      <c r="BC4908" s="181"/>
      <c r="BD4908" s="181"/>
      <c r="BE4908" s="181"/>
      <c r="BL4908" s="181"/>
      <c r="BM4908" s="181"/>
      <c r="BN4908" s="181"/>
      <c r="BO4908" s="181"/>
      <c r="BS4908" s="181"/>
    </row>
    <row r="4909" spans="41:71">
      <c r="AO4909" s="38">
        <f t="shared" si="500"/>
        <v>0</v>
      </c>
      <c r="AP4909" s="38">
        <f t="shared" si="501"/>
        <v>0</v>
      </c>
      <c r="AR4909" s="181"/>
      <c r="AS4909" s="181"/>
      <c r="AT4909" s="181"/>
      <c r="AU4909" s="181"/>
      <c r="BB4909" s="181"/>
      <c r="BC4909" s="181"/>
      <c r="BD4909" s="181"/>
      <c r="BE4909" s="181"/>
      <c r="BL4909" s="181"/>
      <c r="BM4909" s="181"/>
      <c r="BN4909" s="181"/>
      <c r="BO4909" s="181"/>
      <c r="BS4909" s="181"/>
    </row>
    <row r="4910" spans="41:71">
      <c r="AO4910" s="38">
        <f t="shared" si="500"/>
        <v>0</v>
      </c>
      <c r="AP4910" s="38">
        <f t="shared" si="501"/>
        <v>0</v>
      </c>
      <c r="AR4910" s="181"/>
      <c r="AS4910" s="181"/>
      <c r="AT4910" s="181"/>
      <c r="AU4910" s="181"/>
      <c r="BB4910" s="181"/>
      <c r="BC4910" s="181"/>
      <c r="BD4910" s="181"/>
      <c r="BE4910" s="181"/>
      <c r="BL4910" s="181"/>
      <c r="BM4910" s="181"/>
      <c r="BN4910" s="181"/>
      <c r="BO4910" s="181"/>
      <c r="BS4910" s="181"/>
    </row>
    <row r="4911" spans="41:71">
      <c r="AO4911" s="38">
        <f t="shared" si="500"/>
        <v>0</v>
      </c>
      <c r="AP4911" s="38">
        <f t="shared" si="501"/>
        <v>0</v>
      </c>
      <c r="AR4911" s="181"/>
      <c r="AS4911" s="181"/>
      <c r="AT4911" s="181"/>
      <c r="AU4911" s="181"/>
      <c r="BB4911" s="181"/>
      <c r="BC4911" s="181"/>
      <c r="BD4911" s="181"/>
      <c r="BE4911" s="181"/>
      <c r="BL4911" s="181"/>
      <c r="BM4911" s="181"/>
      <c r="BN4911" s="181"/>
      <c r="BO4911" s="181"/>
      <c r="BS4911" s="181"/>
    </row>
    <row r="4912" spans="41:71">
      <c r="AO4912" s="38">
        <f t="shared" si="500"/>
        <v>0</v>
      </c>
      <c r="AP4912" s="38">
        <f t="shared" si="501"/>
        <v>0</v>
      </c>
      <c r="AR4912" s="181"/>
      <c r="AS4912" s="181"/>
      <c r="AT4912" s="181"/>
      <c r="AU4912" s="181"/>
      <c r="BB4912" s="181"/>
      <c r="BC4912" s="181"/>
      <c r="BD4912" s="181"/>
      <c r="BE4912" s="181"/>
      <c r="BL4912" s="181"/>
      <c r="BM4912" s="181"/>
      <c r="BN4912" s="181"/>
      <c r="BO4912" s="181"/>
      <c r="BS4912" s="181"/>
    </row>
    <row r="4913" spans="41:71">
      <c r="AO4913" s="38">
        <f t="shared" si="500"/>
        <v>0</v>
      </c>
      <c r="AP4913" s="38">
        <f t="shared" si="501"/>
        <v>0</v>
      </c>
      <c r="AR4913" s="181"/>
      <c r="AS4913" s="181"/>
      <c r="AT4913" s="181"/>
      <c r="AU4913" s="181"/>
      <c r="BB4913" s="181"/>
      <c r="BC4913" s="181"/>
      <c r="BD4913" s="181"/>
      <c r="BE4913" s="181"/>
      <c r="BL4913" s="181"/>
      <c r="BM4913" s="181"/>
      <c r="BN4913" s="181"/>
      <c r="BO4913" s="181"/>
      <c r="BS4913" s="181"/>
    </row>
    <row r="4914" spans="41:71">
      <c r="AO4914" s="38">
        <f t="shared" si="500"/>
        <v>0</v>
      </c>
      <c r="AP4914" s="38">
        <f t="shared" si="501"/>
        <v>0</v>
      </c>
      <c r="AR4914" s="181"/>
      <c r="AS4914" s="181"/>
      <c r="AT4914" s="181"/>
      <c r="AU4914" s="181"/>
      <c r="BB4914" s="181"/>
      <c r="BC4914" s="181"/>
      <c r="BD4914" s="181"/>
      <c r="BE4914" s="181"/>
      <c r="BL4914" s="181"/>
      <c r="BM4914" s="181"/>
      <c r="BN4914" s="181"/>
      <c r="BO4914" s="181"/>
      <c r="BS4914" s="181"/>
    </row>
    <row r="4915" spans="41:71">
      <c r="AO4915" s="38">
        <f t="shared" si="500"/>
        <v>0</v>
      </c>
      <c r="AP4915" s="38">
        <f t="shared" si="501"/>
        <v>0</v>
      </c>
      <c r="AR4915" s="181"/>
      <c r="AS4915" s="181"/>
      <c r="AT4915" s="181"/>
      <c r="AU4915" s="181"/>
      <c r="BB4915" s="181"/>
      <c r="BC4915" s="181"/>
      <c r="BD4915" s="181"/>
      <c r="BE4915" s="181"/>
      <c r="BL4915" s="181"/>
      <c r="BM4915" s="181"/>
      <c r="BN4915" s="181"/>
      <c r="BO4915" s="181"/>
      <c r="BS4915" s="181"/>
    </row>
    <row r="4916" spans="41:71">
      <c r="AO4916" s="38">
        <f t="shared" si="500"/>
        <v>0</v>
      </c>
      <c r="AP4916" s="38">
        <f t="shared" si="501"/>
        <v>0</v>
      </c>
      <c r="AR4916" s="181"/>
      <c r="AS4916" s="181"/>
      <c r="AT4916" s="181"/>
      <c r="AU4916" s="181"/>
      <c r="BB4916" s="181"/>
      <c r="BC4916" s="181"/>
      <c r="BD4916" s="181"/>
      <c r="BE4916" s="181"/>
      <c r="BL4916" s="181"/>
      <c r="BM4916" s="181"/>
      <c r="BN4916" s="181"/>
      <c r="BO4916" s="181"/>
      <c r="BS4916" s="181"/>
    </row>
    <row r="4917" spans="41:71">
      <c r="AO4917" s="38">
        <f t="shared" si="500"/>
        <v>0</v>
      </c>
      <c r="AP4917" s="38">
        <f t="shared" si="501"/>
        <v>0</v>
      </c>
      <c r="AR4917" s="181"/>
      <c r="AS4917" s="181"/>
      <c r="AT4917" s="181"/>
      <c r="AU4917" s="181"/>
      <c r="BB4917" s="181"/>
      <c r="BC4917" s="181"/>
      <c r="BD4917" s="181"/>
      <c r="BE4917" s="181"/>
      <c r="BL4917" s="181"/>
      <c r="BM4917" s="181"/>
      <c r="BN4917" s="181"/>
      <c r="BO4917" s="181"/>
      <c r="BS4917" s="181"/>
    </row>
    <row r="4918" spans="41:71">
      <c r="AO4918" s="38">
        <f t="shared" si="500"/>
        <v>0</v>
      </c>
      <c r="AP4918" s="38">
        <f t="shared" si="501"/>
        <v>0</v>
      </c>
      <c r="AR4918" s="181"/>
      <c r="AS4918" s="181"/>
      <c r="AT4918" s="181"/>
      <c r="AU4918" s="181"/>
      <c r="BB4918" s="181"/>
      <c r="BC4918" s="181"/>
      <c r="BD4918" s="181"/>
      <c r="BE4918" s="181"/>
      <c r="BL4918" s="181"/>
      <c r="BM4918" s="181"/>
      <c r="BN4918" s="181"/>
      <c r="BO4918" s="181"/>
      <c r="BS4918" s="181"/>
    </row>
    <row r="4919" spans="41:71">
      <c r="AO4919" s="38">
        <f t="shared" si="500"/>
        <v>0</v>
      </c>
      <c r="AP4919" s="38">
        <f t="shared" si="501"/>
        <v>0</v>
      </c>
      <c r="AR4919" s="181"/>
      <c r="AS4919" s="181"/>
      <c r="AT4919" s="181"/>
      <c r="AU4919" s="181"/>
      <c r="BB4919" s="181"/>
      <c r="BC4919" s="181"/>
      <c r="BD4919" s="181"/>
      <c r="BE4919" s="181"/>
      <c r="BL4919" s="181"/>
      <c r="BM4919" s="181"/>
      <c r="BN4919" s="181"/>
      <c r="BO4919" s="181"/>
      <c r="BS4919" s="181"/>
    </row>
    <row r="4920" spans="41:71">
      <c r="AO4920" s="38">
        <f t="shared" si="500"/>
        <v>0</v>
      </c>
      <c r="AP4920" s="38">
        <f t="shared" si="501"/>
        <v>0</v>
      </c>
      <c r="AR4920" s="181"/>
      <c r="AS4920" s="181"/>
      <c r="AT4920" s="181"/>
      <c r="AU4920" s="181"/>
      <c r="BB4920" s="181"/>
      <c r="BC4920" s="181"/>
      <c r="BD4920" s="181"/>
      <c r="BE4920" s="181"/>
      <c r="BL4920" s="181"/>
      <c r="BM4920" s="181"/>
      <c r="BN4920" s="181"/>
      <c r="BO4920" s="181"/>
      <c r="BS4920" s="181"/>
    </row>
    <row r="4921" spans="41:71">
      <c r="AO4921" s="38">
        <f t="shared" si="500"/>
        <v>0</v>
      </c>
      <c r="AP4921" s="38">
        <f t="shared" si="501"/>
        <v>0</v>
      </c>
      <c r="AR4921" s="181"/>
      <c r="AS4921" s="181"/>
      <c r="AT4921" s="181"/>
      <c r="AU4921" s="181"/>
      <c r="BB4921" s="181"/>
      <c r="BC4921" s="181"/>
      <c r="BD4921" s="181"/>
      <c r="BE4921" s="181"/>
      <c r="BL4921" s="181"/>
      <c r="BM4921" s="181"/>
      <c r="BN4921" s="181"/>
      <c r="BO4921" s="181"/>
      <c r="BS4921" s="181"/>
    </row>
    <row r="4922" spans="41:71">
      <c r="AO4922" s="38">
        <f t="shared" si="500"/>
        <v>0</v>
      </c>
      <c r="AP4922" s="38">
        <f t="shared" si="501"/>
        <v>0</v>
      </c>
      <c r="AR4922" s="181"/>
      <c r="AS4922" s="181"/>
      <c r="AT4922" s="181"/>
      <c r="AU4922" s="181"/>
      <c r="BB4922" s="181"/>
      <c r="BC4922" s="181"/>
      <c r="BD4922" s="181"/>
      <c r="BE4922" s="181"/>
      <c r="BL4922" s="181"/>
      <c r="BM4922" s="181"/>
      <c r="BN4922" s="181"/>
      <c r="BO4922" s="181"/>
      <c r="BS4922" s="181"/>
    </row>
    <row r="4923" spans="41:71">
      <c r="AO4923" s="38">
        <f t="shared" si="500"/>
        <v>0</v>
      </c>
      <c r="AP4923" s="38">
        <f t="shared" si="501"/>
        <v>0</v>
      </c>
      <c r="AR4923" s="181"/>
      <c r="AS4923" s="181"/>
      <c r="AT4923" s="181"/>
      <c r="AU4923" s="181"/>
      <c r="BB4923" s="181"/>
      <c r="BC4923" s="181"/>
      <c r="BD4923" s="181"/>
      <c r="BE4923" s="181"/>
      <c r="BL4923" s="181"/>
      <c r="BM4923" s="181"/>
      <c r="BN4923" s="181"/>
      <c r="BO4923" s="181"/>
      <c r="BS4923" s="181"/>
    </row>
    <row r="4924" spans="41:71">
      <c r="AO4924" s="38">
        <f t="shared" si="500"/>
        <v>0</v>
      </c>
      <c r="AP4924" s="38">
        <f t="shared" si="501"/>
        <v>0</v>
      </c>
      <c r="AR4924" s="181"/>
      <c r="AS4924" s="181"/>
      <c r="AT4924" s="181"/>
      <c r="AU4924" s="181"/>
      <c r="BB4924" s="181"/>
      <c r="BC4924" s="181"/>
      <c r="BD4924" s="181"/>
      <c r="BE4924" s="181"/>
      <c r="BL4924" s="181"/>
      <c r="BM4924" s="181"/>
      <c r="BN4924" s="181"/>
      <c r="BO4924" s="181"/>
      <c r="BS4924" s="181"/>
    </row>
    <row r="4925" spans="41:71">
      <c r="AO4925" s="38">
        <f t="shared" si="500"/>
        <v>0</v>
      </c>
      <c r="AP4925" s="38">
        <f t="shared" si="501"/>
        <v>0</v>
      </c>
      <c r="AR4925" s="181"/>
      <c r="AS4925" s="181"/>
      <c r="AT4925" s="181"/>
      <c r="AU4925" s="181"/>
      <c r="BB4925" s="181"/>
      <c r="BC4925" s="181"/>
      <c r="BD4925" s="181"/>
      <c r="BE4925" s="181"/>
      <c r="BL4925" s="181"/>
      <c r="BM4925" s="181"/>
      <c r="BN4925" s="181"/>
      <c r="BO4925" s="181"/>
      <c r="BS4925" s="181"/>
    </row>
    <row r="4926" spans="41:71">
      <c r="AO4926" s="38">
        <f t="shared" si="500"/>
        <v>0</v>
      </c>
      <c r="AP4926" s="38">
        <f t="shared" si="501"/>
        <v>0</v>
      </c>
      <c r="AR4926" s="181"/>
      <c r="AS4926" s="181"/>
      <c r="AT4926" s="181"/>
      <c r="AU4926" s="181"/>
      <c r="BB4926" s="181"/>
      <c r="BC4926" s="181"/>
      <c r="BD4926" s="181"/>
      <c r="BE4926" s="181"/>
      <c r="BL4926" s="181"/>
      <c r="BM4926" s="181"/>
      <c r="BN4926" s="181"/>
      <c r="BO4926" s="181"/>
      <c r="BS4926" s="181"/>
    </row>
    <row r="4927" spans="41:71">
      <c r="AO4927" s="38">
        <f t="shared" si="500"/>
        <v>0</v>
      </c>
      <c r="AP4927" s="38">
        <f t="shared" si="501"/>
        <v>0</v>
      </c>
      <c r="AR4927" s="181"/>
      <c r="AS4927" s="181"/>
      <c r="AT4927" s="181"/>
      <c r="AU4927" s="181"/>
      <c r="BB4927" s="181"/>
      <c r="BC4927" s="181"/>
      <c r="BD4927" s="181"/>
      <c r="BE4927" s="181"/>
      <c r="BL4927" s="181"/>
      <c r="BM4927" s="181"/>
      <c r="BN4927" s="181"/>
      <c r="BO4927" s="181"/>
      <c r="BS4927" s="181"/>
    </row>
    <row r="4928" spans="41:71">
      <c r="AO4928" s="38">
        <f t="shared" si="500"/>
        <v>0</v>
      </c>
      <c r="AP4928" s="38">
        <f t="shared" si="501"/>
        <v>0</v>
      </c>
      <c r="AR4928" s="181"/>
      <c r="AS4928" s="181"/>
      <c r="AT4928" s="181"/>
      <c r="AU4928" s="181"/>
      <c r="BB4928" s="181"/>
      <c r="BC4928" s="181"/>
      <c r="BD4928" s="181"/>
      <c r="BE4928" s="181"/>
      <c r="BL4928" s="181"/>
      <c r="BM4928" s="181"/>
      <c r="BN4928" s="181"/>
      <c r="BO4928" s="181"/>
      <c r="BS4928" s="181"/>
    </row>
    <row r="4929" spans="41:71">
      <c r="AO4929" s="38">
        <f t="shared" si="500"/>
        <v>0</v>
      </c>
      <c r="AP4929" s="38">
        <f t="shared" si="501"/>
        <v>0</v>
      </c>
      <c r="AR4929" s="181"/>
      <c r="AS4929" s="181"/>
      <c r="AT4929" s="181"/>
      <c r="AU4929" s="181"/>
      <c r="BB4929" s="181"/>
      <c r="BC4929" s="181"/>
      <c r="BD4929" s="181"/>
      <c r="BE4929" s="181"/>
      <c r="BL4929" s="181"/>
      <c r="BM4929" s="181"/>
      <c r="BN4929" s="181"/>
      <c r="BO4929" s="181"/>
      <c r="BS4929" s="181"/>
    </row>
    <row r="4930" spans="41:71">
      <c r="AO4930" s="38">
        <f t="shared" si="500"/>
        <v>0</v>
      </c>
      <c r="AP4930" s="38">
        <f t="shared" si="501"/>
        <v>0</v>
      </c>
      <c r="AR4930" s="181"/>
      <c r="AS4930" s="181"/>
      <c r="AT4930" s="181"/>
      <c r="AU4930" s="181"/>
      <c r="BB4930" s="181"/>
      <c r="BC4930" s="181"/>
      <c r="BD4930" s="181"/>
      <c r="BE4930" s="181"/>
      <c r="BL4930" s="181"/>
      <c r="BM4930" s="181"/>
      <c r="BN4930" s="181"/>
      <c r="BO4930" s="181"/>
      <c r="BS4930" s="181"/>
    </row>
    <row r="4931" spans="41:71">
      <c r="AO4931" s="38">
        <f t="shared" si="500"/>
        <v>0</v>
      </c>
      <c r="AP4931" s="38">
        <f t="shared" si="501"/>
        <v>0</v>
      </c>
      <c r="AR4931" s="181"/>
      <c r="AS4931" s="181"/>
      <c r="AT4931" s="181"/>
      <c r="AU4931" s="181"/>
      <c r="BB4931" s="181"/>
      <c r="BC4931" s="181"/>
      <c r="BD4931" s="181"/>
      <c r="BE4931" s="181"/>
      <c r="BL4931" s="181"/>
      <c r="BM4931" s="181"/>
      <c r="BN4931" s="181"/>
      <c r="BO4931" s="181"/>
      <c r="BS4931" s="181"/>
    </row>
    <row r="4932" spans="41:71">
      <c r="AO4932" s="38">
        <f t="shared" si="500"/>
        <v>0</v>
      </c>
      <c r="AP4932" s="38">
        <f t="shared" si="501"/>
        <v>0</v>
      </c>
      <c r="AR4932" s="181"/>
      <c r="AS4932" s="181"/>
      <c r="AT4932" s="181"/>
      <c r="AU4932" s="181"/>
      <c r="BB4932" s="181"/>
      <c r="BC4932" s="181"/>
      <c r="BD4932" s="181"/>
      <c r="BE4932" s="181"/>
      <c r="BL4932" s="181"/>
      <c r="BM4932" s="181"/>
      <c r="BN4932" s="181"/>
      <c r="BO4932" s="181"/>
      <c r="BS4932" s="181"/>
    </row>
    <row r="4933" spans="41:71">
      <c r="AO4933" s="38">
        <f t="shared" si="500"/>
        <v>0</v>
      </c>
      <c r="AP4933" s="38">
        <f t="shared" si="501"/>
        <v>0</v>
      </c>
      <c r="AR4933" s="181"/>
      <c r="AS4933" s="181"/>
      <c r="AT4933" s="181"/>
      <c r="AU4933" s="181"/>
      <c r="BB4933" s="181"/>
      <c r="BC4933" s="181"/>
      <c r="BD4933" s="181"/>
      <c r="BE4933" s="181"/>
      <c r="BL4933" s="181"/>
      <c r="BM4933" s="181"/>
      <c r="BN4933" s="181"/>
      <c r="BO4933" s="181"/>
      <c r="BS4933" s="181"/>
    </row>
    <row r="4934" spans="41:71">
      <c r="AO4934" s="38">
        <f t="shared" si="500"/>
        <v>0</v>
      </c>
      <c r="AP4934" s="38">
        <f t="shared" si="501"/>
        <v>0</v>
      </c>
      <c r="AR4934" s="181"/>
      <c r="AS4934" s="181"/>
      <c r="AT4934" s="181"/>
      <c r="AU4934" s="181"/>
      <c r="BB4934" s="181"/>
      <c r="BC4934" s="181"/>
      <c r="BD4934" s="181"/>
      <c r="BE4934" s="181"/>
      <c r="BL4934" s="181"/>
      <c r="BM4934" s="181"/>
      <c r="BN4934" s="181"/>
      <c r="BO4934" s="181"/>
    </row>
    <row r="4935" spans="41:71">
      <c r="AO4935" s="38">
        <f t="shared" si="500"/>
        <v>0</v>
      </c>
      <c r="AP4935" s="38">
        <f t="shared" si="501"/>
        <v>0</v>
      </c>
      <c r="AR4935" s="181"/>
      <c r="AS4935" s="181"/>
      <c r="AT4935" s="181"/>
      <c r="AU4935" s="181"/>
      <c r="BB4935" s="181"/>
      <c r="BC4935" s="181"/>
      <c r="BD4935" s="181"/>
      <c r="BE4935" s="181"/>
      <c r="BL4935" s="181"/>
      <c r="BM4935" s="181"/>
      <c r="BN4935" s="181"/>
      <c r="BO4935" s="181"/>
    </row>
    <row r="4936" spans="41:71">
      <c r="AO4936" s="38">
        <f t="shared" si="500"/>
        <v>0</v>
      </c>
      <c r="AP4936" s="38">
        <f t="shared" si="501"/>
        <v>0</v>
      </c>
      <c r="AR4936" s="181"/>
      <c r="AS4936" s="181"/>
      <c r="AT4936" s="181"/>
      <c r="AU4936" s="181"/>
      <c r="BB4936" s="181"/>
      <c r="BC4936" s="181"/>
      <c r="BD4936" s="181"/>
      <c r="BE4936" s="181"/>
      <c r="BL4936" s="181"/>
      <c r="BM4936" s="181"/>
      <c r="BN4936" s="181"/>
      <c r="BO4936" s="181"/>
    </row>
    <row r="4937" spans="41:71">
      <c r="AO4937" s="38">
        <f t="shared" si="500"/>
        <v>0</v>
      </c>
      <c r="AP4937" s="38">
        <f t="shared" si="501"/>
        <v>0</v>
      </c>
      <c r="AR4937" s="181"/>
      <c r="AS4937" s="181"/>
      <c r="AT4937" s="181"/>
      <c r="AU4937" s="181"/>
      <c r="BB4937" s="181"/>
      <c r="BC4937" s="181"/>
      <c r="BD4937" s="181"/>
      <c r="BE4937" s="181"/>
      <c r="BL4937" s="181"/>
      <c r="BM4937" s="181"/>
      <c r="BN4937" s="181"/>
      <c r="BO4937" s="181"/>
    </row>
    <row r="4938" spans="41:71">
      <c r="AO4938" s="38">
        <f t="shared" si="500"/>
        <v>0</v>
      </c>
      <c r="AP4938" s="38">
        <f t="shared" si="501"/>
        <v>0</v>
      </c>
      <c r="AR4938" s="181"/>
      <c r="AS4938" s="181"/>
      <c r="AT4938" s="181"/>
      <c r="AU4938" s="181"/>
      <c r="BB4938" s="181"/>
      <c r="BC4938" s="181"/>
      <c r="BD4938" s="181"/>
      <c r="BE4938" s="181"/>
      <c r="BL4938" s="181"/>
      <c r="BM4938" s="181"/>
      <c r="BN4938" s="181"/>
      <c r="BO4938" s="181"/>
    </row>
    <row r="4939" spans="41:71">
      <c r="AO4939" s="38">
        <f t="shared" si="500"/>
        <v>0</v>
      </c>
      <c r="AP4939" s="38">
        <f t="shared" si="501"/>
        <v>0</v>
      </c>
      <c r="AR4939" s="181"/>
      <c r="AS4939" s="181"/>
      <c r="AT4939" s="181"/>
      <c r="AU4939" s="181"/>
      <c r="BB4939" s="181"/>
      <c r="BC4939" s="181"/>
      <c r="BD4939" s="181"/>
      <c r="BE4939" s="181"/>
      <c r="BL4939" s="181"/>
      <c r="BM4939" s="181"/>
      <c r="BN4939" s="181"/>
      <c r="BO4939" s="181"/>
    </row>
    <row r="4940" spans="41:71">
      <c r="AO4940" s="38">
        <f t="shared" si="500"/>
        <v>0</v>
      </c>
      <c r="AP4940" s="38">
        <f t="shared" si="501"/>
        <v>0</v>
      </c>
      <c r="AR4940" s="181"/>
      <c r="AS4940" s="181"/>
      <c r="AT4940" s="181"/>
      <c r="AU4940" s="181"/>
      <c r="BB4940" s="181"/>
      <c r="BC4940" s="181"/>
      <c r="BD4940" s="181"/>
      <c r="BE4940" s="181"/>
      <c r="BL4940" s="181"/>
      <c r="BM4940" s="181"/>
      <c r="BN4940" s="181"/>
      <c r="BO4940" s="181"/>
    </row>
    <row r="4941" spans="41:71">
      <c r="AO4941" s="38">
        <f t="shared" si="500"/>
        <v>0</v>
      </c>
      <c r="AP4941" s="38">
        <f t="shared" si="501"/>
        <v>0</v>
      </c>
      <c r="AR4941" s="181"/>
      <c r="AS4941" s="181"/>
      <c r="AT4941" s="181"/>
      <c r="AU4941" s="181"/>
      <c r="BB4941" s="181"/>
      <c r="BC4941" s="181"/>
      <c r="BD4941" s="181"/>
      <c r="BE4941" s="181"/>
      <c r="BL4941" s="181"/>
      <c r="BM4941" s="181"/>
      <c r="BN4941" s="181"/>
      <c r="BO4941" s="181"/>
    </row>
    <row r="4942" spans="41:71">
      <c r="AO4942" s="38">
        <f t="shared" si="500"/>
        <v>0</v>
      </c>
      <c r="AP4942" s="38">
        <f t="shared" si="501"/>
        <v>0</v>
      </c>
      <c r="AR4942" s="181"/>
      <c r="AS4942" s="181"/>
      <c r="AT4942" s="181"/>
      <c r="AU4942" s="181"/>
      <c r="BB4942" s="181"/>
      <c r="BC4942" s="181"/>
      <c r="BD4942" s="181"/>
      <c r="BE4942" s="181"/>
      <c r="BL4942" s="181"/>
      <c r="BM4942" s="181"/>
      <c r="BN4942" s="181"/>
      <c r="BO4942" s="181"/>
    </row>
    <row r="4943" spans="41:71">
      <c r="AO4943" s="38">
        <f t="shared" si="500"/>
        <v>0</v>
      </c>
      <c r="AP4943" s="38">
        <f t="shared" si="501"/>
        <v>0</v>
      </c>
      <c r="AR4943" s="181"/>
      <c r="AS4943" s="181"/>
      <c r="AT4943" s="181"/>
      <c r="AU4943" s="181"/>
      <c r="BB4943" s="181"/>
      <c r="BC4943" s="181"/>
      <c r="BD4943" s="181"/>
      <c r="BE4943" s="181"/>
      <c r="BL4943" s="181"/>
      <c r="BM4943" s="181"/>
      <c r="BN4943" s="181"/>
      <c r="BO4943" s="181"/>
    </row>
    <row r="4944" spans="41:71">
      <c r="AO4944" s="38">
        <f t="shared" si="500"/>
        <v>0</v>
      </c>
      <c r="AP4944" s="38">
        <f t="shared" si="501"/>
        <v>0</v>
      </c>
      <c r="AR4944" s="181"/>
      <c r="AS4944" s="181"/>
      <c r="AT4944" s="181"/>
      <c r="AU4944" s="181"/>
      <c r="BB4944" s="181"/>
      <c r="BC4944" s="181"/>
      <c r="BD4944" s="181"/>
      <c r="BE4944" s="181"/>
      <c r="BL4944" s="181"/>
      <c r="BM4944" s="181"/>
      <c r="BN4944" s="181"/>
      <c r="BO4944" s="181"/>
    </row>
    <row r="4945" spans="41:67">
      <c r="AO4945" s="38">
        <f t="shared" si="500"/>
        <v>0</v>
      </c>
      <c r="AP4945" s="38">
        <f t="shared" si="501"/>
        <v>0</v>
      </c>
      <c r="AR4945" s="181"/>
      <c r="AS4945" s="181"/>
      <c r="AT4945" s="181"/>
      <c r="AU4945" s="181"/>
      <c r="BB4945" s="181"/>
      <c r="BC4945" s="181"/>
      <c r="BD4945" s="181"/>
      <c r="BE4945" s="181"/>
      <c r="BL4945" s="181"/>
      <c r="BM4945" s="181"/>
      <c r="BN4945" s="181"/>
      <c r="BO4945" s="181"/>
    </row>
    <row r="4946" spans="41:67">
      <c r="AO4946" s="38">
        <f t="shared" si="500"/>
        <v>0</v>
      </c>
      <c r="AP4946" s="38">
        <f t="shared" si="501"/>
        <v>0</v>
      </c>
      <c r="AR4946" s="181"/>
      <c r="AS4946" s="181"/>
      <c r="AT4946" s="181"/>
      <c r="AU4946" s="181"/>
      <c r="BB4946" s="181"/>
      <c r="BC4946" s="181"/>
      <c r="BD4946" s="181"/>
      <c r="BE4946" s="181"/>
      <c r="BL4946" s="181"/>
      <c r="BM4946" s="181"/>
      <c r="BN4946" s="181"/>
      <c r="BO4946" s="181"/>
    </row>
    <row r="4947" spans="41:67">
      <c r="AO4947" s="38">
        <f t="shared" si="500"/>
        <v>0</v>
      </c>
      <c r="AP4947" s="38">
        <f t="shared" si="501"/>
        <v>0</v>
      </c>
      <c r="AR4947" s="181"/>
      <c r="AS4947" s="181"/>
      <c r="AT4947" s="181"/>
      <c r="AU4947" s="181"/>
      <c r="BB4947" s="181"/>
      <c r="BC4947" s="181"/>
      <c r="BD4947" s="181"/>
      <c r="BE4947" s="181"/>
      <c r="BL4947" s="181"/>
      <c r="BM4947" s="181"/>
      <c r="BN4947" s="181"/>
      <c r="BO4947" s="181"/>
    </row>
    <row r="4948" spans="41:67">
      <c r="AO4948" s="38">
        <f t="shared" si="500"/>
        <v>0</v>
      </c>
      <c r="AP4948" s="38">
        <f t="shared" si="501"/>
        <v>0</v>
      </c>
      <c r="AR4948" s="181"/>
      <c r="AS4948" s="181"/>
      <c r="AT4948" s="181"/>
      <c r="AU4948" s="181"/>
      <c r="BB4948" s="181"/>
      <c r="BC4948" s="181"/>
      <c r="BD4948" s="181"/>
      <c r="BE4948" s="181"/>
      <c r="BL4948" s="181"/>
      <c r="BM4948" s="181"/>
      <c r="BN4948" s="181"/>
      <c r="BO4948" s="181"/>
    </row>
    <row r="4949" spans="41:67">
      <c r="AO4949" s="38">
        <f t="shared" si="500"/>
        <v>0</v>
      </c>
      <c r="AP4949" s="38">
        <f t="shared" si="501"/>
        <v>0</v>
      </c>
      <c r="AR4949" s="181"/>
      <c r="AS4949" s="181"/>
      <c r="AT4949" s="181"/>
      <c r="AU4949" s="181"/>
      <c r="BB4949" s="181"/>
      <c r="BC4949" s="181"/>
      <c r="BD4949" s="181"/>
      <c r="BE4949" s="181"/>
      <c r="BL4949" s="181"/>
      <c r="BM4949" s="181"/>
      <c r="BN4949" s="181"/>
      <c r="BO4949" s="181"/>
    </row>
    <row r="4950" spans="41:67">
      <c r="AO4950" s="38">
        <f t="shared" si="500"/>
        <v>0</v>
      </c>
      <c r="AP4950" s="38">
        <f t="shared" si="501"/>
        <v>0</v>
      </c>
      <c r="AR4950" s="181"/>
      <c r="AS4950" s="181"/>
      <c r="AT4950" s="181"/>
      <c r="AU4950" s="181"/>
      <c r="BB4950" s="181"/>
      <c r="BC4950" s="181"/>
      <c r="BD4950" s="181"/>
      <c r="BE4950" s="181"/>
      <c r="BL4950" s="181"/>
      <c r="BM4950" s="181"/>
      <c r="BN4950" s="181"/>
      <c r="BO4950" s="181"/>
    </row>
    <row r="4951" spans="41:67">
      <c r="AO4951" s="38">
        <f t="shared" si="500"/>
        <v>0</v>
      </c>
      <c r="AP4951" s="38">
        <f t="shared" si="501"/>
        <v>0</v>
      </c>
      <c r="AR4951" s="181"/>
      <c r="AS4951" s="181"/>
      <c r="AT4951" s="181"/>
      <c r="AU4951" s="181"/>
      <c r="BB4951" s="181"/>
      <c r="BC4951" s="181"/>
      <c r="BD4951" s="181"/>
      <c r="BE4951" s="181"/>
      <c r="BL4951" s="181"/>
      <c r="BM4951" s="181"/>
      <c r="BN4951" s="181"/>
      <c r="BO4951" s="181"/>
    </row>
    <row r="4952" spans="41:67">
      <c r="AO4952" s="38">
        <f t="shared" si="500"/>
        <v>0</v>
      </c>
      <c r="AP4952" s="38">
        <f t="shared" si="501"/>
        <v>0</v>
      </c>
      <c r="AR4952" s="181"/>
      <c r="AS4952" s="181"/>
      <c r="AT4952" s="181"/>
      <c r="AU4952" s="181"/>
      <c r="BB4952" s="181"/>
      <c r="BC4952" s="181"/>
      <c r="BD4952" s="181"/>
      <c r="BE4952" s="181"/>
      <c r="BL4952" s="181"/>
      <c r="BM4952" s="181"/>
      <c r="BN4952" s="181"/>
      <c r="BO4952" s="181"/>
    </row>
    <row r="4953" spans="41:67">
      <c r="AO4953" s="38">
        <f t="shared" si="500"/>
        <v>0</v>
      </c>
      <c r="AP4953" s="38">
        <f t="shared" si="501"/>
        <v>0</v>
      </c>
      <c r="AR4953" s="181"/>
      <c r="AS4953" s="181"/>
      <c r="AT4953" s="181"/>
      <c r="AU4953" s="181"/>
      <c r="BB4953" s="181"/>
      <c r="BC4953" s="181"/>
      <c r="BD4953" s="181"/>
      <c r="BE4953" s="181"/>
      <c r="BL4953" s="181"/>
      <c r="BM4953" s="181"/>
      <c r="BN4953" s="181"/>
      <c r="BO4953" s="181"/>
    </row>
    <row r="4954" spans="41:67">
      <c r="AO4954" s="38">
        <f t="shared" si="500"/>
        <v>0</v>
      </c>
      <c r="AP4954" s="38">
        <f t="shared" si="501"/>
        <v>0</v>
      </c>
      <c r="AR4954" s="181"/>
      <c r="AS4954" s="181"/>
      <c r="AT4954" s="181"/>
      <c r="AU4954" s="181"/>
      <c r="BB4954" s="181"/>
      <c r="BC4954" s="181"/>
      <c r="BD4954" s="181"/>
      <c r="BE4954" s="181"/>
      <c r="BL4954" s="181"/>
      <c r="BM4954" s="181"/>
      <c r="BN4954" s="181"/>
      <c r="BO4954" s="181"/>
    </row>
    <row r="4955" spans="41:67">
      <c r="AO4955" s="38">
        <f t="shared" si="500"/>
        <v>0</v>
      </c>
      <c r="AP4955" s="38">
        <f t="shared" si="501"/>
        <v>0</v>
      </c>
      <c r="AR4955" s="181"/>
      <c r="AS4955" s="181"/>
      <c r="AT4955" s="181"/>
      <c r="AU4955" s="181"/>
      <c r="BB4955" s="181"/>
      <c r="BC4955" s="181"/>
      <c r="BD4955" s="181"/>
      <c r="BE4955" s="181"/>
      <c r="BL4955" s="181"/>
      <c r="BM4955" s="181"/>
      <c r="BN4955" s="181"/>
      <c r="BO4955" s="181"/>
    </row>
    <row r="4956" spans="41:67">
      <c r="AO4956" s="38">
        <f t="shared" si="500"/>
        <v>0</v>
      </c>
      <c r="AP4956" s="38">
        <f t="shared" si="501"/>
        <v>0</v>
      </c>
      <c r="AR4956" s="181"/>
      <c r="AS4956" s="181"/>
      <c r="AT4956" s="181"/>
      <c r="AU4956" s="181"/>
      <c r="BB4956" s="181"/>
      <c r="BC4956" s="181"/>
      <c r="BD4956" s="181"/>
      <c r="BE4956" s="181"/>
      <c r="BL4956" s="181"/>
      <c r="BM4956" s="181"/>
      <c r="BN4956" s="181"/>
      <c r="BO4956" s="181"/>
    </row>
    <row r="4957" spans="41:67">
      <c r="AO4957" s="38">
        <f t="shared" si="500"/>
        <v>0</v>
      </c>
      <c r="AP4957" s="38">
        <f t="shared" si="501"/>
        <v>0</v>
      </c>
      <c r="AR4957" s="181"/>
      <c r="AS4957" s="181"/>
      <c r="AT4957" s="181"/>
      <c r="AU4957" s="181"/>
      <c r="BB4957" s="181"/>
      <c r="BC4957" s="181"/>
      <c r="BD4957" s="181"/>
      <c r="BE4957" s="181"/>
      <c r="BL4957" s="181"/>
      <c r="BM4957" s="181"/>
      <c r="BN4957" s="181"/>
      <c r="BO4957" s="181"/>
    </row>
    <row r="4958" spans="41:67">
      <c r="AO4958" s="38">
        <f t="shared" si="500"/>
        <v>0</v>
      </c>
      <c r="AP4958" s="38">
        <f t="shared" si="501"/>
        <v>0</v>
      </c>
      <c r="AR4958" s="181"/>
      <c r="AS4958" s="181"/>
      <c r="AT4958" s="181"/>
      <c r="AU4958" s="181"/>
      <c r="BB4958" s="181"/>
      <c r="BC4958" s="181"/>
      <c r="BD4958" s="181"/>
      <c r="BE4958" s="181"/>
      <c r="BL4958" s="181"/>
      <c r="BM4958" s="181"/>
      <c r="BN4958" s="181"/>
      <c r="BO4958" s="181"/>
    </row>
    <row r="4959" spans="41:67">
      <c r="AO4959" s="38">
        <f t="shared" si="500"/>
        <v>0</v>
      </c>
      <c r="AP4959" s="38">
        <f t="shared" si="501"/>
        <v>0</v>
      </c>
      <c r="AR4959" s="181"/>
      <c r="AS4959" s="181"/>
      <c r="AT4959" s="181"/>
      <c r="AU4959" s="181"/>
      <c r="BB4959" s="181"/>
      <c r="BC4959" s="181"/>
      <c r="BD4959" s="181"/>
      <c r="BE4959" s="181"/>
      <c r="BL4959" s="181"/>
      <c r="BM4959" s="181"/>
      <c r="BN4959" s="181"/>
      <c r="BO4959" s="181"/>
    </row>
    <row r="4960" spans="41:67">
      <c r="AO4960" s="38">
        <f t="shared" si="500"/>
        <v>0</v>
      </c>
      <c r="AP4960" s="38">
        <f t="shared" si="501"/>
        <v>0</v>
      </c>
      <c r="AR4960" s="181"/>
      <c r="AS4960" s="181"/>
      <c r="AT4960" s="181"/>
      <c r="AU4960" s="181"/>
      <c r="BB4960" s="181"/>
      <c r="BC4960" s="181"/>
      <c r="BD4960" s="181"/>
      <c r="BE4960" s="181"/>
      <c r="BL4960" s="181"/>
      <c r="BM4960" s="181"/>
      <c r="BN4960" s="181"/>
      <c r="BO4960" s="181"/>
    </row>
    <row r="4961" spans="41:67">
      <c r="AO4961" s="38">
        <f t="shared" si="500"/>
        <v>0</v>
      </c>
      <c r="AP4961" s="38">
        <f t="shared" si="501"/>
        <v>0</v>
      </c>
      <c r="AR4961" s="181"/>
      <c r="AS4961" s="181"/>
      <c r="AT4961" s="181"/>
      <c r="AU4961" s="181"/>
      <c r="BB4961" s="181"/>
      <c r="BC4961" s="181"/>
      <c r="BD4961" s="181"/>
      <c r="BE4961" s="181"/>
      <c r="BL4961" s="181"/>
      <c r="BM4961" s="181"/>
      <c r="BN4961" s="181"/>
      <c r="BO4961" s="181"/>
    </row>
    <row r="4962" spans="41:67">
      <c r="AO4962" s="38">
        <f t="shared" si="500"/>
        <v>0</v>
      </c>
      <c r="AP4962" s="38">
        <f t="shared" si="501"/>
        <v>0</v>
      </c>
      <c r="AR4962" s="181"/>
      <c r="AS4962" s="181"/>
      <c r="AT4962" s="181"/>
      <c r="AU4962" s="181"/>
      <c r="BB4962" s="181"/>
      <c r="BC4962" s="181"/>
      <c r="BD4962" s="181"/>
      <c r="BE4962" s="181"/>
      <c r="BL4962" s="181"/>
      <c r="BM4962" s="181"/>
      <c r="BN4962" s="181"/>
      <c r="BO4962" s="181"/>
    </row>
    <row r="4963" spans="41:67">
      <c r="AO4963" s="38">
        <f t="shared" si="500"/>
        <v>0</v>
      </c>
      <c r="AP4963" s="38">
        <f t="shared" si="501"/>
        <v>0</v>
      </c>
      <c r="AR4963" s="181"/>
      <c r="AS4963" s="181"/>
      <c r="AT4963" s="181"/>
      <c r="AU4963" s="181"/>
      <c r="BB4963" s="181"/>
      <c r="BC4963" s="181"/>
      <c r="BD4963" s="181"/>
      <c r="BE4963" s="181"/>
      <c r="BL4963" s="181"/>
      <c r="BM4963" s="181"/>
      <c r="BN4963" s="181"/>
      <c r="BO4963" s="181"/>
    </row>
    <row r="4964" spans="41:67">
      <c r="AO4964" s="38">
        <f t="shared" si="500"/>
        <v>0</v>
      </c>
      <c r="AP4964" s="38">
        <f t="shared" si="501"/>
        <v>0</v>
      </c>
      <c r="AR4964" s="181"/>
      <c r="AS4964" s="181"/>
      <c r="AT4964" s="181"/>
      <c r="AU4964" s="181"/>
      <c r="BB4964" s="181"/>
      <c r="BC4964" s="181"/>
      <c r="BD4964" s="181"/>
      <c r="BE4964" s="181"/>
      <c r="BL4964" s="181"/>
      <c r="BM4964" s="181"/>
      <c r="BN4964" s="181"/>
      <c r="BO4964" s="181"/>
    </row>
    <row r="4965" spans="41:67">
      <c r="AO4965" s="38">
        <f t="shared" si="500"/>
        <v>0</v>
      </c>
      <c r="AP4965" s="38">
        <f t="shared" si="501"/>
        <v>0</v>
      </c>
      <c r="AR4965" s="181"/>
      <c r="AS4965" s="181"/>
      <c r="AT4965" s="181"/>
      <c r="AU4965" s="181"/>
      <c r="BB4965" s="181"/>
      <c r="BC4965" s="181"/>
      <c r="BD4965" s="181"/>
      <c r="BE4965" s="181"/>
      <c r="BL4965" s="181"/>
      <c r="BM4965" s="181"/>
      <c r="BN4965" s="181"/>
      <c r="BO4965" s="181"/>
    </row>
    <row r="4966" spans="41:67">
      <c r="AO4966" s="38">
        <f t="shared" si="500"/>
        <v>0</v>
      </c>
      <c r="AP4966" s="38">
        <f t="shared" si="501"/>
        <v>0</v>
      </c>
      <c r="AR4966" s="181"/>
      <c r="AS4966" s="181"/>
      <c r="AT4966" s="181"/>
      <c r="AU4966" s="181"/>
      <c r="BB4966" s="181"/>
      <c r="BC4966" s="181"/>
      <c r="BD4966" s="181"/>
      <c r="BE4966" s="181"/>
      <c r="BL4966" s="181"/>
      <c r="BM4966" s="181"/>
      <c r="BN4966" s="181"/>
      <c r="BO4966" s="181"/>
    </row>
    <row r="4967" spans="41:67">
      <c r="AO4967" s="38">
        <f t="shared" si="500"/>
        <v>0</v>
      </c>
      <c r="AP4967" s="38">
        <f t="shared" si="501"/>
        <v>0</v>
      </c>
      <c r="AR4967" s="181"/>
      <c r="AS4967" s="181"/>
      <c r="AT4967" s="181"/>
      <c r="AU4967" s="181"/>
      <c r="BB4967" s="181"/>
      <c r="BC4967" s="181"/>
      <c r="BD4967" s="181"/>
      <c r="BE4967" s="181"/>
      <c r="BL4967" s="181"/>
      <c r="BM4967" s="181"/>
      <c r="BN4967" s="181"/>
      <c r="BO4967" s="181"/>
    </row>
    <row r="4968" spans="41:67">
      <c r="AO4968" s="38">
        <f t="shared" si="500"/>
        <v>0</v>
      </c>
      <c r="AP4968" s="38">
        <f t="shared" si="501"/>
        <v>0</v>
      </c>
      <c r="AR4968" s="181"/>
      <c r="AS4968" s="181"/>
      <c r="AT4968" s="181"/>
      <c r="AU4968" s="181"/>
      <c r="BB4968" s="181"/>
      <c r="BC4968" s="181"/>
      <c r="BD4968" s="181"/>
      <c r="BE4968" s="181"/>
      <c r="BL4968" s="181"/>
      <c r="BM4968" s="181"/>
      <c r="BN4968" s="181"/>
      <c r="BO4968" s="181"/>
    </row>
    <row r="4969" spans="41:67">
      <c r="AO4969" s="38">
        <f t="shared" si="500"/>
        <v>0</v>
      </c>
      <c r="AP4969" s="38">
        <f t="shared" si="501"/>
        <v>0</v>
      </c>
      <c r="AR4969" s="181"/>
      <c r="AS4969" s="181"/>
      <c r="AT4969" s="181"/>
      <c r="AU4969" s="181"/>
      <c r="BB4969" s="181"/>
      <c r="BC4969" s="181"/>
      <c r="BD4969" s="181"/>
      <c r="BE4969" s="181"/>
      <c r="BL4969" s="181"/>
      <c r="BM4969" s="181"/>
      <c r="BN4969" s="181"/>
      <c r="BO4969" s="181"/>
    </row>
    <row r="4970" spans="41:67">
      <c r="AO4970" s="38">
        <f t="shared" ref="AO4970:AO5033" si="502">B4971+1-1</f>
        <v>0</v>
      </c>
      <c r="AP4970" s="38">
        <f t="shared" ref="AP4970:AP5033" si="503">A4971</f>
        <v>0</v>
      </c>
      <c r="AR4970" s="181"/>
      <c r="AS4970" s="181"/>
      <c r="AT4970" s="181"/>
      <c r="AU4970" s="181"/>
      <c r="BB4970" s="181"/>
      <c r="BC4970" s="181"/>
      <c r="BD4970" s="181"/>
      <c r="BE4970" s="181"/>
      <c r="BL4970" s="181"/>
      <c r="BM4970" s="181"/>
      <c r="BN4970" s="181"/>
      <c r="BO4970" s="181"/>
    </row>
    <row r="4971" spans="41:67">
      <c r="AO4971" s="38">
        <f t="shared" si="502"/>
        <v>0</v>
      </c>
      <c r="AP4971" s="38">
        <f t="shared" si="503"/>
        <v>0</v>
      </c>
      <c r="AR4971" s="181"/>
      <c r="AS4971" s="181"/>
      <c r="AT4971" s="181"/>
      <c r="AU4971" s="181"/>
      <c r="BB4971" s="181"/>
      <c r="BC4971" s="181"/>
      <c r="BD4971" s="181"/>
      <c r="BE4971" s="181"/>
      <c r="BL4971" s="181"/>
      <c r="BM4971" s="181"/>
      <c r="BN4971" s="181"/>
      <c r="BO4971" s="181"/>
    </row>
    <row r="4972" spans="41:67">
      <c r="AO4972" s="38">
        <f t="shared" si="502"/>
        <v>0</v>
      </c>
      <c r="AP4972" s="38">
        <f t="shared" si="503"/>
        <v>0</v>
      </c>
      <c r="AR4972" s="181"/>
      <c r="AS4972" s="181"/>
      <c r="AT4972" s="181"/>
      <c r="AU4972" s="181"/>
      <c r="BB4972" s="181"/>
      <c r="BC4972" s="181"/>
      <c r="BD4972" s="181"/>
      <c r="BE4972" s="181"/>
      <c r="BL4972" s="181"/>
      <c r="BM4972" s="181"/>
      <c r="BN4972" s="181"/>
      <c r="BO4972" s="181"/>
    </row>
    <row r="4973" spans="41:67">
      <c r="AO4973" s="38">
        <f t="shared" si="502"/>
        <v>0</v>
      </c>
      <c r="AP4973" s="38">
        <f t="shared" si="503"/>
        <v>0</v>
      </c>
      <c r="AR4973" s="181"/>
      <c r="AS4973" s="181"/>
      <c r="AT4973" s="181"/>
      <c r="AU4973" s="181"/>
      <c r="BB4973" s="181"/>
      <c r="BC4973" s="181"/>
      <c r="BD4973" s="181"/>
      <c r="BE4973" s="181"/>
      <c r="BL4973" s="181"/>
      <c r="BM4973" s="181"/>
      <c r="BN4973" s="181"/>
      <c r="BO4973" s="181"/>
    </row>
    <row r="4974" spans="41:67">
      <c r="AO4974" s="38">
        <f t="shared" si="502"/>
        <v>0</v>
      </c>
      <c r="AP4974" s="38">
        <f t="shared" si="503"/>
        <v>0</v>
      </c>
      <c r="AR4974" s="181"/>
      <c r="AS4974" s="181"/>
      <c r="AT4974" s="181"/>
      <c r="AU4974" s="181"/>
      <c r="BB4974" s="181"/>
      <c r="BC4974" s="181"/>
      <c r="BD4974" s="181"/>
      <c r="BE4974" s="181"/>
      <c r="BL4974" s="181"/>
      <c r="BM4974" s="181"/>
      <c r="BN4974" s="181"/>
      <c r="BO4974" s="181"/>
    </row>
    <row r="4975" spans="41:67">
      <c r="AO4975" s="38">
        <f t="shared" si="502"/>
        <v>0</v>
      </c>
      <c r="AP4975" s="38">
        <f t="shared" si="503"/>
        <v>0</v>
      </c>
      <c r="AR4975" s="181"/>
      <c r="AS4975" s="181"/>
      <c r="AT4975" s="181"/>
      <c r="AU4975" s="181"/>
      <c r="BB4975" s="181"/>
      <c r="BC4975" s="181"/>
      <c r="BD4975" s="181"/>
      <c r="BE4975" s="181"/>
      <c r="BL4975" s="181"/>
      <c r="BM4975" s="181"/>
      <c r="BN4975" s="181"/>
      <c r="BO4975" s="181"/>
    </row>
    <row r="4976" spans="41:67">
      <c r="AO4976" s="38">
        <f t="shared" si="502"/>
        <v>0</v>
      </c>
      <c r="AP4976" s="38">
        <f t="shared" si="503"/>
        <v>0</v>
      </c>
      <c r="AR4976" s="181"/>
      <c r="AS4976" s="181"/>
      <c r="AT4976" s="181"/>
      <c r="AU4976" s="181"/>
      <c r="BB4976" s="181"/>
      <c r="BC4976" s="181"/>
      <c r="BD4976" s="181"/>
      <c r="BE4976" s="181"/>
      <c r="BL4976" s="181"/>
      <c r="BM4976" s="181"/>
      <c r="BN4976" s="181"/>
      <c r="BO4976" s="181"/>
    </row>
    <row r="4977" spans="41:67">
      <c r="AO4977" s="38">
        <f t="shared" si="502"/>
        <v>0</v>
      </c>
      <c r="AP4977" s="38">
        <f t="shared" si="503"/>
        <v>0</v>
      </c>
      <c r="AR4977" s="181"/>
      <c r="AS4977" s="181"/>
      <c r="AT4977" s="181"/>
      <c r="AU4977" s="181"/>
      <c r="BB4977" s="181"/>
      <c r="BC4977" s="181"/>
      <c r="BD4977" s="181"/>
      <c r="BE4977" s="181"/>
      <c r="BL4977" s="181"/>
      <c r="BM4977" s="181"/>
      <c r="BN4977" s="181"/>
      <c r="BO4977" s="181"/>
    </row>
    <row r="4978" spans="41:67">
      <c r="AO4978" s="38">
        <f t="shared" si="502"/>
        <v>0</v>
      </c>
      <c r="AP4978" s="38">
        <f t="shared" si="503"/>
        <v>0</v>
      </c>
      <c r="AR4978" s="181"/>
      <c r="AS4978" s="181"/>
      <c r="AT4978" s="181"/>
      <c r="AU4978" s="181"/>
      <c r="BB4978" s="181"/>
      <c r="BC4978" s="181"/>
      <c r="BD4978" s="181"/>
      <c r="BE4978" s="181"/>
      <c r="BL4978" s="181"/>
      <c r="BM4978" s="181"/>
      <c r="BN4978" s="181"/>
      <c r="BO4978" s="181"/>
    </row>
    <row r="4979" spans="41:67">
      <c r="AO4979" s="38">
        <f t="shared" si="502"/>
        <v>0</v>
      </c>
      <c r="AP4979" s="38">
        <f t="shared" si="503"/>
        <v>0</v>
      </c>
      <c r="AR4979" s="181"/>
      <c r="AS4979" s="181"/>
      <c r="AT4979" s="181"/>
      <c r="AU4979" s="181"/>
      <c r="BB4979" s="181"/>
      <c r="BC4979" s="181"/>
      <c r="BD4979" s="181"/>
      <c r="BE4979" s="181"/>
      <c r="BL4979" s="181"/>
      <c r="BM4979" s="181"/>
      <c r="BN4979" s="181"/>
      <c r="BO4979" s="181"/>
    </row>
    <row r="4980" spans="41:67">
      <c r="AO4980" s="38">
        <f t="shared" si="502"/>
        <v>0</v>
      </c>
      <c r="AP4980" s="38">
        <f t="shared" si="503"/>
        <v>0</v>
      </c>
      <c r="AR4980" s="181"/>
      <c r="AS4980" s="181"/>
      <c r="AT4980" s="181"/>
      <c r="AU4980" s="181"/>
      <c r="BB4980" s="181"/>
      <c r="BC4980" s="181"/>
      <c r="BD4980" s="181"/>
      <c r="BE4980" s="181"/>
      <c r="BL4980" s="181"/>
      <c r="BM4980" s="181"/>
      <c r="BN4980" s="181"/>
      <c r="BO4980" s="181"/>
    </row>
    <row r="4981" spans="41:67">
      <c r="AO4981" s="38">
        <f t="shared" si="502"/>
        <v>0</v>
      </c>
      <c r="AP4981" s="38">
        <f t="shared" si="503"/>
        <v>0</v>
      </c>
      <c r="AR4981" s="181"/>
      <c r="AS4981" s="181"/>
      <c r="AT4981" s="181"/>
      <c r="AU4981" s="181"/>
      <c r="BB4981" s="181"/>
      <c r="BC4981" s="181"/>
      <c r="BD4981" s="181"/>
      <c r="BE4981" s="181"/>
      <c r="BL4981" s="181"/>
      <c r="BM4981" s="181"/>
      <c r="BN4981" s="181"/>
      <c r="BO4981" s="181"/>
    </row>
    <row r="4982" spans="41:67">
      <c r="AO4982" s="38">
        <f t="shared" si="502"/>
        <v>0</v>
      </c>
      <c r="AP4982" s="38">
        <f t="shared" si="503"/>
        <v>0</v>
      </c>
      <c r="AR4982" s="181"/>
      <c r="AS4982" s="181"/>
      <c r="AT4982" s="181"/>
      <c r="AU4982" s="181"/>
      <c r="BB4982" s="181"/>
      <c r="BC4982" s="181"/>
      <c r="BD4982" s="181"/>
      <c r="BE4982" s="181"/>
      <c r="BL4982" s="181"/>
      <c r="BM4982" s="181"/>
      <c r="BN4982" s="181"/>
      <c r="BO4982" s="181"/>
    </row>
    <row r="4983" spans="41:67">
      <c r="AO4983" s="38">
        <f t="shared" si="502"/>
        <v>0</v>
      </c>
      <c r="AP4983" s="38">
        <f t="shared" si="503"/>
        <v>0</v>
      </c>
      <c r="AR4983" s="181"/>
      <c r="AS4983" s="181"/>
      <c r="AT4983" s="181"/>
      <c r="AU4983" s="181"/>
      <c r="BB4983" s="181"/>
      <c r="BC4983" s="181"/>
      <c r="BD4983" s="181"/>
      <c r="BE4983" s="181"/>
      <c r="BL4983" s="181"/>
      <c r="BM4983" s="181"/>
      <c r="BN4983" s="181"/>
      <c r="BO4983" s="181"/>
    </row>
    <row r="4984" spans="41:67">
      <c r="AO4984" s="38">
        <f t="shared" si="502"/>
        <v>0</v>
      </c>
      <c r="AP4984" s="38">
        <f t="shared" si="503"/>
        <v>0</v>
      </c>
      <c r="AR4984" s="181"/>
      <c r="AS4984" s="181"/>
      <c r="AT4984" s="181"/>
      <c r="AU4984" s="181"/>
      <c r="BB4984" s="181"/>
      <c r="BC4984" s="181"/>
      <c r="BD4984" s="181"/>
      <c r="BE4984" s="181"/>
      <c r="BL4984" s="181"/>
      <c r="BM4984" s="181"/>
      <c r="BN4984" s="181"/>
      <c r="BO4984" s="181"/>
    </row>
    <row r="4985" spans="41:67">
      <c r="AO4985" s="38">
        <f t="shared" si="502"/>
        <v>0</v>
      </c>
      <c r="AP4985" s="38">
        <f t="shared" si="503"/>
        <v>0</v>
      </c>
      <c r="AR4985" s="181"/>
      <c r="AS4985" s="181"/>
      <c r="AT4985" s="181"/>
      <c r="AU4985" s="181"/>
      <c r="BB4985" s="181"/>
      <c r="BC4985" s="181"/>
      <c r="BD4985" s="181"/>
      <c r="BE4985" s="181"/>
      <c r="BL4985" s="181"/>
      <c r="BM4985" s="181"/>
      <c r="BN4985" s="181"/>
      <c r="BO4985" s="181"/>
    </row>
    <row r="4986" spans="41:67">
      <c r="AO4986" s="38">
        <f t="shared" si="502"/>
        <v>0</v>
      </c>
      <c r="AP4986" s="38">
        <f t="shared" si="503"/>
        <v>0</v>
      </c>
      <c r="AR4986" s="181"/>
      <c r="AS4986" s="181"/>
      <c r="AT4986" s="181"/>
      <c r="AU4986" s="181"/>
      <c r="BB4986" s="181"/>
      <c r="BC4986" s="181"/>
      <c r="BD4986" s="181"/>
      <c r="BE4986" s="181"/>
      <c r="BL4986" s="181"/>
      <c r="BM4986" s="181"/>
      <c r="BN4986" s="181"/>
      <c r="BO4986" s="181"/>
    </row>
    <row r="4987" spans="41:67">
      <c r="AO4987" s="38">
        <f t="shared" si="502"/>
        <v>0</v>
      </c>
      <c r="AP4987" s="38">
        <f t="shared" si="503"/>
        <v>0</v>
      </c>
      <c r="AR4987" s="181"/>
      <c r="AS4987" s="181"/>
      <c r="AT4987" s="181"/>
      <c r="AU4987" s="181"/>
      <c r="BB4987" s="181"/>
      <c r="BC4987" s="181"/>
      <c r="BD4987" s="181"/>
      <c r="BE4987" s="181"/>
      <c r="BL4987" s="181"/>
      <c r="BM4987" s="181"/>
      <c r="BN4987" s="181"/>
      <c r="BO4987" s="181"/>
    </row>
    <row r="4988" spans="41:67">
      <c r="AO4988" s="38">
        <f t="shared" si="502"/>
        <v>0</v>
      </c>
      <c r="AP4988" s="38">
        <f t="shared" si="503"/>
        <v>0</v>
      </c>
      <c r="AR4988" s="181"/>
      <c r="AS4988" s="181"/>
      <c r="AT4988" s="181"/>
      <c r="AU4988" s="181"/>
      <c r="BB4988" s="181"/>
      <c r="BC4988" s="181"/>
      <c r="BD4988" s="181"/>
      <c r="BE4988" s="181"/>
      <c r="BL4988" s="181"/>
      <c r="BM4988" s="181"/>
      <c r="BN4988" s="181"/>
      <c r="BO4988" s="181"/>
    </row>
    <row r="4989" spans="41:67">
      <c r="AO4989" s="38">
        <f t="shared" si="502"/>
        <v>0</v>
      </c>
      <c r="AP4989" s="38">
        <f t="shared" si="503"/>
        <v>0</v>
      </c>
      <c r="AR4989" s="181"/>
      <c r="AS4989" s="181"/>
      <c r="AT4989" s="181"/>
      <c r="AU4989" s="181"/>
      <c r="BB4989" s="181"/>
      <c r="BC4989" s="181"/>
      <c r="BD4989" s="181"/>
      <c r="BE4989" s="181"/>
      <c r="BL4989" s="181"/>
      <c r="BM4989" s="181"/>
      <c r="BN4989" s="181"/>
      <c r="BO4989" s="181"/>
    </row>
    <row r="4990" spans="41:67">
      <c r="AO4990" s="38">
        <f t="shared" si="502"/>
        <v>0</v>
      </c>
      <c r="AP4990" s="38">
        <f t="shared" si="503"/>
        <v>0</v>
      </c>
      <c r="AR4990" s="181"/>
      <c r="AS4990" s="181"/>
      <c r="AT4990" s="181"/>
      <c r="AU4990" s="181"/>
      <c r="BB4990" s="181"/>
      <c r="BC4990" s="181"/>
      <c r="BD4990" s="181"/>
      <c r="BE4990" s="181"/>
      <c r="BL4990" s="181"/>
      <c r="BM4990" s="181"/>
      <c r="BN4990" s="181"/>
      <c r="BO4990" s="181"/>
    </row>
    <row r="4991" spans="41:67">
      <c r="AO4991" s="38">
        <f t="shared" si="502"/>
        <v>0</v>
      </c>
      <c r="AP4991" s="38">
        <f t="shared" si="503"/>
        <v>0</v>
      </c>
      <c r="AR4991" s="181"/>
      <c r="AS4991" s="181"/>
      <c r="AT4991" s="181"/>
      <c r="AU4991" s="181"/>
      <c r="BB4991" s="181"/>
      <c r="BC4991" s="181"/>
      <c r="BD4991" s="181"/>
      <c r="BE4991" s="181"/>
      <c r="BL4991" s="181"/>
      <c r="BM4991" s="181"/>
      <c r="BN4991" s="181"/>
      <c r="BO4991" s="181"/>
    </row>
    <row r="4992" spans="41:67">
      <c r="AO4992" s="38">
        <f t="shared" si="502"/>
        <v>0</v>
      </c>
      <c r="AP4992" s="38">
        <f t="shared" si="503"/>
        <v>0</v>
      </c>
      <c r="AR4992" s="181"/>
      <c r="AS4992" s="181"/>
      <c r="AT4992" s="181"/>
      <c r="AU4992" s="181"/>
      <c r="BB4992" s="181"/>
      <c r="BC4992" s="181"/>
      <c r="BD4992" s="181"/>
      <c r="BE4992" s="181"/>
      <c r="BL4992" s="181"/>
      <c r="BM4992" s="181"/>
      <c r="BN4992" s="181"/>
      <c r="BO4992" s="181"/>
    </row>
    <row r="4993" spans="41:67">
      <c r="AO4993" s="38">
        <f t="shared" si="502"/>
        <v>0</v>
      </c>
      <c r="AP4993" s="38">
        <f t="shared" si="503"/>
        <v>0</v>
      </c>
      <c r="AR4993" s="181"/>
      <c r="AS4993" s="181"/>
      <c r="AT4993" s="181"/>
      <c r="AU4993" s="181"/>
      <c r="BB4993" s="181"/>
      <c r="BC4993" s="181"/>
      <c r="BD4993" s="181"/>
      <c r="BE4993" s="181"/>
      <c r="BL4993" s="181"/>
      <c r="BM4993" s="181"/>
      <c r="BN4993" s="181"/>
      <c r="BO4993" s="181"/>
    </row>
    <row r="4994" spans="41:67">
      <c r="AO4994" s="38">
        <f t="shared" si="502"/>
        <v>0</v>
      </c>
      <c r="AP4994" s="38">
        <f t="shared" si="503"/>
        <v>0</v>
      </c>
      <c r="AR4994" s="181"/>
      <c r="AS4994" s="181"/>
      <c r="AT4994" s="181"/>
      <c r="AU4994" s="181"/>
      <c r="BB4994" s="181"/>
      <c r="BC4994" s="181"/>
      <c r="BD4994" s="181"/>
      <c r="BE4994" s="181"/>
      <c r="BL4994" s="181"/>
      <c r="BM4994" s="181"/>
      <c r="BN4994" s="181"/>
      <c r="BO4994" s="181"/>
    </row>
    <row r="4995" spans="41:67">
      <c r="AO4995" s="38">
        <f t="shared" si="502"/>
        <v>0</v>
      </c>
      <c r="AP4995" s="38">
        <f t="shared" si="503"/>
        <v>0</v>
      </c>
      <c r="AR4995" s="181"/>
      <c r="AS4995" s="181"/>
      <c r="AT4995" s="181"/>
      <c r="AU4995" s="181"/>
      <c r="BB4995" s="181"/>
      <c r="BC4995" s="181"/>
      <c r="BD4995" s="181"/>
      <c r="BE4995" s="181"/>
      <c r="BL4995" s="181"/>
      <c r="BM4995" s="181"/>
      <c r="BN4995" s="181"/>
      <c r="BO4995" s="181"/>
    </row>
    <row r="4996" spans="41:67">
      <c r="AO4996" s="38">
        <f t="shared" si="502"/>
        <v>0</v>
      </c>
      <c r="AP4996" s="38">
        <f t="shared" si="503"/>
        <v>0</v>
      </c>
      <c r="AR4996" s="181"/>
      <c r="AS4996" s="181"/>
      <c r="AT4996" s="181"/>
      <c r="AU4996" s="181"/>
      <c r="BB4996" s="181"/>
      <c r="BC4996" s="181"/>
      <c r="BD4996" s="181"/>
      <c r="BE4996" s="181"/>
      <c r="BL4996" s="181"/>
      <c r="BM4996" s="181"/>
      <c r="BN4996" s="181"/>
      <c r="BO4996" s="181"/>
    </row>
    <row r="4997" spans="41:67">
      <c r="AO4997" s="38">
        <f t="shared" si="502"/>
        <v>0</v>
      </c>
      <c r="AP4997" s="38">
        <f t="shared" si="503"/>
        <v>0</v>
      </c>
      <c r="AR4997" s="181"/>
      <c r="AS4997" s="181"/>
      <c r="AT4997" s="181"/>
      <c r="AU4997" s="181"/>
      <c r="BB4997" s="181"/>
      <c r="BC4997" s="181"/>
      <c r="BD4997" s="181"/>
      <c r="BE4997" s="181"/>
      <c r="BL4997" s="181"/>
      <c r="BM4997" s="181"/>
      <c r="BN4997" s="181"/>
      <c r="BO4997" s="181"/>
    </row>
    <row r="4998" spans="41:67">
      <c r="AO4998" s="38">
        <f t="shared" si="502"/>
        <v>0</v>
      </c>
      <c r="AP4998" s="38">
        <f t="shared" si="503"/>
        <v>0</v>
      </c>
      <c r="AR4998" s="181"/>
      <c r="AS4998" s="181"/>
      <c r="AT4998" s="181"/>
      <c r="AU4998" s="181"/>
      <c r="BB4998" s="181"/>
      <c r="BC4998" s="181"/>
      <c r="BD4998" s="181"/>
      <c r="BE4998" s="181"/>
      <c r="BL4998" s="181"/>
      <c r="BM4998" s="181"/>
      <c r="BN4998" s="181"/>
      <c r="BO4998" s="181"/>
    </row>
    <row r="4999" spans="41:67">
      <c r="AO4999" s="38">
        <f t="shared" si="502"/>
        <v>0</v>
      </c>
      <c r="AP4999" s="38">
        <f t="shared" si="503"/>
        <v>0</v>
      </c>
      <c r="AR4999" s="181"/>
      <c r="AS4999" s="181"/>
      <c r="AT4999" s="181"/>
      <c r="AU4999" s="181"/>
      <c r="BB4999" s="181"/>
      <c r="BC4999" s="181"/>
      <c r="BD4999" s="181"/>
      <c r="BE4999" s="181"/>
      <c r="BL4999" s="181"/>
      <c r="BM4999" s="181"/>
      <c r="BN4999" s="181"/>
      <c r="BO4999" s="181"/>
    </row>
    <row r="5000" spans="41:67">
      <c r="AO5000" s="38">
        <f t="shared" si="502"/>
        <v>0</v>
      </c>
      <c r="AP5000" s="38">
        <f t="shared" si="503"/>
        <v>0</v>
      </c>
      <c r="AR5000" s="181"/>
      <c r="AS5000" s="181"/>
      <c r="AT5000" s="181"/>
      <c r="AU5000" s="181"/>
      <c r="BB5000" s="181"/>
      <c r="BC5000" s="181"/>
      <c r="BD5000" s="181"/>
      <c r="BE5000" s="181"/>
      <c r="BL5000" s="181"/>
      <c r="BM5000" s="181"/>
      <c r="BN5000" s="181"/>
      <c r="BO5000" s="181"/>
    </row>
    <row r="5001" spans="41:67">
      <c r="AO5001" s="38">
        <f t="shared" si="502"/>
        <v>0</v>
      </c>
      <c r="AP5001" s="38">
        <f t="shared" si="503"/>
        <v>0</v>
      </c>
      <c r="AR5001" s="181"/>
      <c r="AS5001" s="181"/>
      <c r="AT5001" s="181"/>
      <c r="AU5001" s="181"/>
      <c r="BB5001" s="181"/>
      <c r="BC5001" s="181"/>
      <c r="BD5001" s="181"/>
      <c r="BE5001" s="181"/>
      <c r="BL5001" s="181"/>
      <c r="BM5001" s="181"/>
      <c r="BN5001" s="181"/>
      <c r="BO5001" s="181"/>
    </row>
    <row r="5002" spans="41:67">
      <c r="AO5002" s="38">
        <f t="shared" si="502"/>
        <v>0</v>
      </c>
      <c r="AP5002" s="38">
        <f t="shared" si="503"/>
        <v>0</v>
      </c>
      <c r="AR5002" s="181"/>
      <c r="AS5002" s="181"/>
      <c r="AT5002" s="181"/>
      <c r="AU5002" s="181"/>
      <c r="BB5002" s="181"/>
      <c r="BC5002" s="181"/>
      <c r="BD5002" s="181"/>
      <c r="BE5002" s="181"/>
      <c r="BL5002" s="181"/>
      <c r="BM5002" s="181"/>
      <c r="BN5002" s="181"/>
      <c r="BO5002" s="181"/>
    </row>
    <row r="5003" spans="41:67">
      <c r="AO5003" s="38">
        <f t="shared" si="502"/>
        <v>0</v>
      </c>
      <c r="AP5003" s="38">
        <f t="shared" si="503"/>
        <v>0</v>
      </c>
      <c r="AR5003" s="181"/>
      <c r="AS5003" s="181"/>
      <c r="AT5003" s="181"/>
      <c r="AU5003" s="181"/>
      <c r="BB5003" s="181"/>
      <c r="BC5003" s="181"/>
      <c r="BD5003" s="181"/>
      <c r="BE5003" s="181"/>
      <c r="BL5003" s="181"/>
      <c r="BM5003" s="181"/>
      <c r="BN5003" s="181"/>
      <c r="BO5003" s="181"/>
    </row>
    <row r="5004" spans="41:67">
      <c r="AO5004" s="38">
        <f t="shared" si="502"/>
        <v>0</v>
      </c>
      <c r="AP5004" s="38">
        <f t="shared" si="503"/>
        <v>0</v>
      </c>
      <c r="AR5004" s="181"/>
      <c r="AS5004" s="181"/>
      <c r="AT5004" s="181"/>
      <c r="AU5004" s="181"/>
      <c r="BB5004" s="181"/>
      <c r="BC5004" s="181"/>
      <c r="BD5004" s="181"/>
      <c r="BE5004" s="181"/>
      <c r="BL5004" s="181"/>
      <c r="BM5004" s="181"/>
      <c r="BN5004" s="181"/>
      <c r="BO5004" s="181"/>
    </row>
    <row r="5005" spans="41:67">
      <c r="AO5005" s="38">
        <f t="shared" si="502"/>
        <v>0</v>
      </c>
      <c r="AP5005" s="38">
        <f t="shared" si="503"/>
        <v>0</v>
      </c>
      <c r="AR5005" s="181"/>
      <c r="AS5005" s="181"/>
      <c r="AT5005" s="181"/>
      <c r="AU5005" s="181"/>
      <c r="BB5005" s="181"/>
      <c r="BC5005" s="181"/>
      <c r="BD5005" s="181"/>
      <c r="BE5005" s="181"/>
      <c r="BL5005" s="181"/>
      <c r="BM5005" s="181"/>
      <c r="BN5005" s="181"/>
      <c r="BO5005" s="181"/>
    </row>
    <row r="5006" spans="41:67">
      <c r="AO5006" s="38">
        <f t="shared" si="502"/>
        <v>0</v>
      </c>
      <c r="AP5006" s="38">
        <f t="shared" si="503"/>
        <v>0</v>
      </c>
      <c r="AR5006" s="181"/>
      <c r="AS5006" s="181"/>
      <c r="AT5006" s="181"/>
      <c r="AU5006" s="181"/>
      <c r="BB5006" s="181"/>
      <c r="BC5006" s="181"/>
      <c r="BD5006" s="181"/>
      <c r="BE5006" s="181"/>
      <c r="BL5006" s="181"/>
      <c r="BM5006" s="181"/>
      <c r="BN5006" s="181"/>
      <c r="BO5006" s="181"/>
    </row>
    <row r="5007" spans="41:67">
      <c r="AO5007" s="38">
        <f t="shared" si="502"/>
        <v>0</v>
      </c>
      <c r="AP5007" s="38">
        <f t="shared" si="503"/>
        <v>0</v>
      </c>
      <c r="AR5007" s="181"/>
      <c r="AS5007" s="181"/>
      <c r="AT5007" s="181"/>
      <c r="AU5007" s="181"/>
      <c r="BB5007" s="181"/>
      <c r="BC5007" s="181"/>
      <c r="BD5007" s="181"/>
      <c r="BE5007" s="181"/>
      <c r="BL5007" s="181"/>
      <c r="BM5007" s="181"/>
      <c r="BN5007" s="181"/>
      <c r="BO5007" s="181"/>
    </row>
    <row r="5008" spans="41:67">
      <c r="AO5008" s="38">
        <f t="shared" si="502"/>
        <v>0</v>
      </c>
      <c r="AP5008" s="38">
        <f t="shared" si="503"/>
        <v>0</v>
      </c>
      <c r="AR5008" s="181"/>
      <c r="AS5008" s="181"/>
      <c r="AT5008" s="181"/>
      <c r="AU5008" s="181"/>
      <c r="BB5008" s="181"/>
      <c r="BC5008" s="181"/>
      <c r="BD5008" s="181"/>
      <c r="BE5008" s="181"/>
      <c r="BL5008" s="181"/>
      <c r="BM5008" s="181"/>
      <c r="BN5008" s="181"/>
      <c r="BO5008" s="181"/>
    </row>
    <row r="5009" spans="41:67">
      <c r="AO5009" s="38">
        <f t="shared" si="502"/>
        <v>0</v>
      </c>
      <c r="AP5009" s="38">
        <f t="shared" si="503"/>
        <v>0</v>
      </c>
      <c r="AR5009" s="181"/>
      <c r="AS5009" s="181"/>
      <c r="AT5009" s="181"/>
      <c r="AU5009" s="181"/>
      <c r="BB5009" s="181"/>
      <c r="BC5009" s="181"/>
      <c r="BD5009" s="181"/>
      <c r="BE5009" s="181"/>
      <c r="BL5009" s="181"/>
      <c r="BM5009" s="181"/>
      <c r="BN5009" s="181"/>
      <c r="BO5009" s="181"/>
    </row>
    <row r="5010" spans="41:67">
      <c r="AO5010" s="38">
        <f t="shared" si="502"/>
        <v>0</v>
      </c>
      <c r="AP5010" s="38">
        <f t="shared" si="503"/>
        <v>0</v>
      </c>
      <c r="AR5010" s="181"/>
      <c r="AS5010" s="181"/>
      <c r="AT5010" s="181"/>
      <c r="AU5010" s="181"/>
      <c r="BB5010" s="181"/>
      <c r="BC5010" s="181"/>
      <c r="BD5010" s="181"/>
      <c r="BE5010" s="181"/>
      <c r="BL5010" s="181"/>
      <c r="BM5010" s="181"/>
      <c r="BN5010" s="181"/>
      <c r="BO5010" s="181"/>
    </row>
    <row r="5011" spans="41:67">
      <c r="AO5011" s="38">
        <f t="shared" si="502"/>
        <v>0</v>
      </c>
      <c r="AP5011" s="38">
        <f t="shared" si="503"/>
        <v>0</v>
      </c>
      <c r="AR5011" s="181"/>
      <c r="AS5011" s="181"/>
      <c r="AT5011" s="181"/>
      <c r="AU5011" s="181"/>
      <c r="BB5011" s="181"/>
      <c r="BC5011" s="181"/>
      <c r="BD5011" s="181"/>
      <c r="BE5011" s="181"/>
      <c r="BL5011" s="181"/>
      <c r="BM5011" s="181"/>
      <c r="BN5011" s="181"/>
      <c r="BO5011" s="181"/>
    </row>
    <row r="5012" spans="41:67">
      <c r="AO5012" s="38">
        <f t="shared" si="502"/>
        <v>0</v>
      </c>
      <c r="AP5012" s="38">
        <f t="shared" si="503"/>
        <v>0</v>
      </c>
      <c r="AR5012" s="181"/>
      <c r="AS5012" s="181"/>
      <c r="AT5012" s="181"/>
      <c r="AU5012" s="181"/>
      <c r="BB5012" s="181"/>
      <c r="BC5012" s="181"/>
      <c r="BD5012" s="181"/>
      <c r="BE5012" s="181"/>
      <c r="BL5012" s="181"/>
      <c r="BM5012" s="181"/>
      <c r="BN5012" s="181"/>
      <c r="BO5012" s="181"/>
    </row>
    <row r="5013" spans="41:67">
      <c r="AO5013" s="38">
        <f t="shared" si="502"/>
        <v>0</v>
      </c>
      <c r="AP5013" s="38">
        <f t="shared" si="503"/>
        <v>0</v>
      </c>
      <c r="AR5013" s="181"/>
      <c r="AS5013" s="181"/>
      <c r="AT5013" s="181"/>
      <c r="AU5013" s="181"/>
      <c r="BB5013" s="181"/>
      <c r="BC5013" s="181"/>
      <c r="BD5013" s="181"/>
      <c r="BE5013" s="181"/>
      <c r="BL5013" s="181"/>
      <c r="BM5013" s="181"/>
      <c r="BN5013" s="181"/>
      <c r="BO5013" s="181"/>
    </row>
    <row r="5014" spans="41:67">
      <c r="AO5014" s="38">
        <f t="shared" si="502"/>
        <v>0</v>
      </c>
      <c r="AP5014" s="38">
        <f t="shared" si="503"/>
        <v>0</v>
      </c>
      <c r="AR5014" s="181"/>
      <c r="AS5014" s="181"/>
      <c r="AT5014" s="181"/>
      <c r="AU5014" s="181"/>
      <c r="BB5014" s="181"/>
      <c r="BC5014" s="181"/>
      <c r="BD5014" s="181"/>
      <c r="BE5014" s="181"/>
      <c r="BL5014" s="181"/>
      <c r="BM5014" s="181"/>
      <c r="BN5014" s="181"/>
      <c r="BO5014" s="181"/>
    </row>
    <row r="5015" spans="41:67">
      <c r="AO5015" s="38">
        <f t="shared" si="502"/>
        <v>0</v>
      </c>
      <c r="AP5015" s="38">
        <f t="shared" si="503"/>
        <v>0</v>
      </c>
      <c r="AR5015" s="181"/>
      <c r="AS5015" s="181"/>
      <c r="AT5015" s="181"/>
      <c r="AU5015" s="181"/>
      <c r="BB5015" s="181"/>
      <c r="BC5015" s="181"/>
      <c r="BD5015" s="181"/>
      <c r="BE5015" s="181"/>
      <c r="BL5015" s="181"/>
      <c r="BM5015" s="181"/>
      <c r="BN5015" s="181"/>
      <c r="BO5015" s="181"/>
    </row>
    <row r="5016" spans="41:67">
      <c r="AO5016" s="38">
        <f t="shared" si="502"/>
        <v>0</v>
      </c>
      <c r="AP5016" s="38">
        <f t="shared" si="503"/>
        <v>0</v>
      </c>
      <c r="AR5016" s="181"/>
      <c r="AS5016" s="181"/>
      <c r="AT5016" s="181"/>
      <c r="AU5016" s="181"/>
      <c r="BB5016" s="181"/>
      <c r="BC5016" s="181"/>
      <c r="BD5016" s="181"/>
      <c r="BE5016" s="181"/>
      <c r="BL5016" s="181"/>
      <c r="BM5016" s="181"/>
      <c r="BN5016" s="181"/>
      <c r="BO5016" s="181"/>
    </row>
    <row r="5017" spans="41:67">
      <c r="AO5017" s="38">
        <f t="shared" si="502"/>
        <v>0</v>
      </c>
      <c r="AP5017" s="38">
        <f t="shared" si="503"/>
        <v>0</v>
      </c>
      <c r="AR5017" s="181"/>
      <c r="AS5017" s="181"/>
      <c r="AT5017" s="181"/>
      <c r="AU5017" s="181"/>
      <c r="BB5017" s="181"/>
      <c r="BC5017" s="181"/>
      <c r="BD5017" s="181"/>
      <c r="BE5017" s="181"/>
      <c r="BL5017" s="181"/>
      <c r="BM5017" s="181"/>
      <c r="BN5017" s="181"/>
      <c r="BO5017" s="181"/>
    </row>
    <row r="5018" spans="41:67">
      <c r="AO5018" s="38">
        <f t="shared" si="502"/>
        <v>0</v>
      </c>
      <c r="AP5018" s="38">
        <f t="shared" si="503"/>
        <v>0</v>
      </c>
      <c r="AR5018" s="181"/>
      <c r="AS5018" s="181"/>
      <c r="AT5018" s="181"/>
      <c r="AU5018" s="181"/>
      <c r="BB5018" s="181"/>
      <c r="BC5018" s="181"/>
      <c r="BD5018" s="181"/>
      <c r="BE5018" s="181"/>
      <c r="BL5018" s="181"/>
      <c r="BM5018" s="181"/>
      <c r="BN5018" s="181"/>
      <c r="BO5018" s="181"/>
    </row>
    <row r="5019" spans="41:67">
      <c r="AO5019" s="38">
        <f t="shared" si="502"/>
        <v>0</v>
      </c>
      <c r="AP5019" s="38">
        <f t="shared" si="503"/>
        <v>0</v>
      </c>
      <c r="AR5019" s="181"/>
      <c r="AS5019" s="181"/>
      <c r="AT5019" s="181"/>
      <c r="AU5019" s="181"/>
      <c r="BB5019" s="181"/>
      <c r="BC5019" s="181"/>
      <c r="BD5019" s="181"/>
      <c r="BE5019" s="181"/>
      <c r="BL5019" s="181"/>
      <c r="BM5019" s="181"/>
      <c r="BN5019" s="181"/>
      <c r="BO5019" s="181"/>
    </row>
    <row r="5020" spans="41:67">
      <c r="AO5020" s="38">
        <f t="shared" si="502"/>
        <v>0</v>
      </c>
      <c r="AP5020" s="38">
        <f t="shared" si="503"/>
        <v>0</v>
      </c>
      <c r="AR5020" s="181"/>
      <c r="AS5020" s="181"/>
      <c r="AT5020" s="181"/>
      <c r="AU5020" s="181"/>
      <c r="BB5020" s="181"/>
      <c r="BC5020" s="181"/>
      <c r="BD5020" s="181"/>
      <c r="BE5020" s="181"/>
      <c r="BL5020" s="181"/>
      <c r="BM5020" s="181"/>
      <c r="BN5020" s="181"/>
      <c r="BO5020" s="181"/>
    </row>
    <row r="5021" spans="41:67">
      <c r="AO5021" s="38">
        <f t="shared" si="502"/>
        <v>0</v>
      </c>
      <c r="AP5021" s="38">
        <f t="shared" si="503"/>
        <v>0</v>
      </c>
      <c r="AR5021" s="181"/>
      <c r="AS5021" s="181"/>
      <c r="AT5021" s="181"/>
      <c r="AU5021" s="181"/>
      <c r="BB5021" s="181"/>
      <c r="BC5021" s="181"/>
      <c r="BD5021" s="181"/>
      <c r="BE5021" s="181"/>
      <c r="BL5021" s="181"/>
      <c r="BM5021" s="181"/>
      <c r="BN5021" s="181"/>
      <c r="BO5021" s="181"/>
    </row>
    <row r="5022" spans="41:67">
      <c r="AO5022" s="38">
        <f t="shared" si="502"/>
        <v>0</v>
      </c>
      <c r="AP5022" s="38">
        <f t="shared" si="503"/>
        <v>0</v>
      </c>
      <c r="AR5022" s="181"/>
      <c r="AS5022" s="181"/>
      <c r="AT5022" s="181"/>
      <c r="AU5022" s="181"/>
      <c r="BB5022" s="181"/>
      <c r="BC5022" s="181"/>
      <c r="BD5022" s="181"/>
      <c r="BE5022" s="181"/>
      <c r="BL5022" s="181"/>
      <c r="BM5022" s="181"/>
      <c r="BN5022" s="181"/>
      <c r="BO5022" s="181"/>
    </row>
    <row r="5023" spans="41:67">
      <c r="AO5023" s="38">
        <f t="shared" si="502"/>
        <v>0</v>
      </c>
      <c r="AP5023" s="38">
        <f t="shared" si="503"/>
        <v>0</v>
      </c>
      <c r="AR5023" s="181"/>
      <c r="AS5023" s="181"/>
      <c r="AT5023" s="181"/>
      <c r="AU5023" s="181"/>
      <c r="BB5023" s="181"/>
      <c r="BC5023" s="181"/>
      <c r="BD5023" s="181"/>
      <c r="BE5023" s="181"/>
      <c r="BL5023" s="181"/>
      <c r="BM5023" s="181"/>
      <c r="BN5023" s="181"/>
      <c r="BO5023" s="181"/>
    </row>
    <row r="5024" spans="41:67">
      <c r="AO5024" s="38">
        <f t="shared" si="502"/>
        <v>0</v>
      </c>
      <c r="AP5024" s="38">
        <f t="shared" si="503"/>
        <v>0</v>
      </c>
      <c r="AR5024" s="181"/>
      <c r="AS5024" s="181"/>
      <c r="AT5024" s="181"/>
      <c r="AU5024" s="181"/>
      <c r="BB5024" s="181"/>
      <c r="BC5024" s="181"/>
      <c r="BD5024" s="181"/>
      <c r="BE5024" s="181"/>
      <c r="BL5024" s="181"/>
      <c r="BM5024" s="181"/>
      <c r="BN5024" s="181"/>
      <c r="BO5024" s="181"/>
    </row>
    <row r="5025" spans="41:67">
      <c r="AO5025" s="38">
        <f t="shared" si="502"/>
        <v>0</v>
      </c>
      <c r="AP5025" s="38">
        <f t="shared" si="503"/>
        <v>0</v>
      </c>
      <c r="AR5025" s="181"/>
      <c r="AS5025" s="181"/>
      <c r="AT5025" s="181"/>
      <c r="AU5025" s="181"/>
      <c r="BB5025" s="181"/>
      <c r="BC5025" s="181"/>
      <c r="BD5025" s="181"/>
      <c r="BE5025" s="181"/>
      <c r="BL5025" s="181"/>
      <c r="BM5025" s="181"/>
      <c r="BN5025" s="181"/>
      <c r="BO5025" s="181"/>
    </row>
    <row r="5026" spans="41:67">
      <c r="AO5026" s="38">
        <f t="shared" si="502"/>
        <v>0</v>
      </c>
      <c r="AP5026" s="38">
        <f t="shared" si="503"/>
        <v>0</v>
      </c>
      <c r="AR5026" s="181"/>
      <c r="AS5026" s="181"/>
      <c r="AT5026" s="181"/>
      <c r="AU5026" s="181"/>
      <c r="BB5026" s="181"/>
      <c r="BC5026" s="181"/>
      <c r="BD5026" s="181"/>
      <c r="BE5026" s="181"/>
      <c r="BL5026" s="181"/>
      <c r="BM5026" s="181"/>
      <c r="BN5026" s="181"/>
      <c r="BO5026" s="181"/>
    </row>
    <row r="5027" spans="41:67">
      <c r="AO5027" s="38">
        <f t="shared" si="502"/>
        <v>0</v>
      </c>
      <c r="AP5027" s="38">
        <f t="shared" si="503"/>
        <v>0</v>
      </c>
      <c r="AR5027" s="181"/>
      <c r="AS5027" s="181"/>
      <c r="AT5027" s="181"/>
      <c r="AU5027" s="181"/>
      <c r="BB5027" s="181"/>
      <c r="BC5027" s="181"/>
      <c r="BD5027" s="181"/>
      <c r="BE5027" s="181"/>
      <c r="BL5027" s="181"/>
      <c r="BM5027" s="181"/>
      <c r="BN5027" s="181"/>
      <c r="BO5027" s="181"/>
    </row>
    <row r="5028" spans="41:67">
      <c r="AO5028" s="38">
        <f t="shared" si="502"/>
        <v>0</v>
      </c>
      <c r="AP5028" s="38">
        <f t="shared" si="503"/>
        <v>0</v>
      </c>
      <c r="AR5028" s="181"/>
      <c r="AS5028" s="181"/>
      <c r="AT5028" s="181"/>
      <c r="AU5028" s="181"/>
      <c r="BB5028" s="181"/>
      <c r="BC5028" s="181"/>
      <c r="BD5028" s="181"/>
      <c r="BE5028" s="181"/>
      <c r="BL5028" s="181"/>
      <c r="BM5028" s="181"/>
      <c r="BN5028" s="181"/>
      <c r="BO5028" s="181"/>
    </row>
    <row r="5029" spans="41:67">
      <c r="AO5029" s="38">
        <f t="shared" si="502"/>
        <v>0</v>
      </c>
      <c r="AP5029" s="38">
        <f t="shared" si="503"/>
        <v>0</v>
      </c>
      <c r="AR5029" s="181"/>
      <c r="AS5029" s="181"/>
      <c r="AT5029" s="181"/>
      <c r="AU5029" s="181"/>
      <c r="BB5029" s="181"/>
      <c r="BC5029" s="181"/>
      <c r="BD5029" s="181"/>
      <c r="BE5029" s="181"/>
      <c r="BL5029" s="181"/>
      <c r="BM5029" s="181"/>
      <c r="BN5029" s="181"/>
      <c r="BO5029" s="181"/>
    </row>
    <row r="5030" spans="41:67">
      <c r="AO5030" s="38">
        <f t="shared" si="502"/>
        <v>0</v>
      </c>
      <c r="AP5030" s="38">
        <f t="shared" si="503"/>
        <v>0</v>
      </c>
      <c r="AR5030" s="181"/>
      <c r="AS5030" s="181"/>
      <c r="AT5030" s="181"/>
      <c r="AU5030" s="181"/>
      <c r="BB5030" s="181"/>
      <c r="BC5030" s="181"/>
      <c r="BD5030" s="181"/>
      <c r="BE5030" s="181"/>
      <c r="BL5030" s="181"/>
      <c r="BM5030" s="181"/>
      <c r="BN5030" s="181"/>
      <c r="BO5030" s="181"/>
    </row>
    <row r="5031" spans="41:67">
      <c r="AO5031" s="38">
        <f t="shared" si="502"/>
        <v>0</v>
      </c>
      <c r="AP5031" s="38">
        <f t="shared" si="503"/>
        <v>0</v>
      </c>
      <c r="AR5031" s="181"/>
      <c r="AS5031" s="181"/>
      <c r="AT5031" s="181"/>
      <c r="AU5031" s="181"/>
      <c r="BB5031" s="181"/>
      <c r="BC5031" s="181"/>
      <c r="BD5031" s="181"/>
      <c r="BE5031" s="181"/>
      <c r="BL5031" s="181"/>
      <c r="BM5031" s="181"/>
      <c r="BN5031" s="181"/>
      <c r="BO5031" s="181"/>
    </row>
    <row r="5032" spans="41:67">
      <c r="AO5032" s="38">
        <f t="shared" si="502"/>
        <v>0</v>
      </c>
      <c r="AP5032" s="38">
        <f t="shared" si="503"/>
        <v>0</v>
      </c>
      <c r="AR5032" s="181"/>
      <c r="AS5032" s="181"/>
      <c r="AT5032" s="181"/>
      <c r="AU5032" s="181"/>
      <c r="BB5032" s="181"/>
      <c r="BC5032" s="181"/>
      <c r="BD5032" s="181"/>
      <c r="BE5032" s="181"/>
      <c r="BL5032" s="181"/>
      <c r="BM5032" s="181"/>
      <c r="BN5032" s="181"/>
      <c r="BO5032" s="181"/>
    </row>
    <row r="5033" spans="41:67">
      <c r="AO5033" s="38">
        <f t="shared" si="502"/>
        <v>0</v>
      </c>
      <c r="AP5033" s="38">
        <f t="shared" si="503"/>
        <v>0</v>
      </c>
      <c r="AR5033" s="181"/>
      <c r="AS5033" s="181"/>
      <c r="AT5033" s="181"/>
      <c r="AU5033" s="181"/>
      <c r="BB5033" s="181"/>
      <c r="BC5033" s="181"/>
      <c r="BD5033" s="181"/>
      <c r="BE5033" s="181"/>
      <c r="BL5033" s="181"/>
      <c r="BM5033" s="181"/>
      <c r="BN5033" s="181"/>
      <c r="BO5033" s="181"/>
    </row>
    <row r="5034" spans="41:67">
      <c r="AO5034" s="38">
        <f t="shared" ref="AO5034:AO5097" si="504">B5035+1-1</f>
        <v>0</v>
      </c>
      <c r="AP5034" s="38">
        <f t="shared" ref="AP5034:AP5097" si="505">A5035</f>
        <v>0</v>
      </c>
      <c r="AR5034" s="181"/>
      <c r="AS5034" s="181"/>
      <c r="AT5034" s="181"/>
      <c r="AU5034" s="181"/>
      <c r="BB5034" s="181"/>
      <c r="BC5034" s="181"/>
      <c r="BD5034" s="181"/>
      <c r="BE5034" s="181"/>
      <c r="BL5034" s="181"/>
      <c r="BM5034" s="181"/>
      <c r="BN5034" s="181"/>
      <c r="BO5034" s="181"/>
    </row>
    <row r="5035" spans="41:67">
      <c r="AO5035" s="38">
        <f t="shared" si="504"/>
        <v>0</v>
      </c>
      <c r="AP5035" s="38">
        <f t="shared" si="505"/>
        <v>0</v>
      </c>
      <c r="AR5035" s="181"/>
      <c r="AS5035" s="181"/>
      <c r="AT5035" s="181"/>
      <c r="AU5035" s="181"/>
      <c r="BB5035" s="181"/>
      <c r="BC5035" s="181"/>
      <c r="BD5035" s="181"/>
      <c r="BE5035" s="181"/>
      <c r="BL5035" s="181"/>
      <c r="BM5035" s="181"/>
      <c r="BN5035" s="181"/>
      <c r="BO5035" s="181"/>
    </row>
    <row r="5036" spans="41:67">
      <c r="AO5036" s="38">
        <f t="shared" si="504"/>
        <v>0</v>
      </c>
      <c r="AP5036" s="38">
        <f t="shared" si="505"/>
        <v>0</v>
      </c>
      <c r="AR5036" s="181"/>
      <c r="AS5036" s="181"/>
      <c r="AT5036" s="181"/>
      <c r="AU5036" s="181"/>
      <c r="BB5036" s="181"/>
      <c r="BC5036" s="181"/>
      <c r="BD5036" s="181"/>
      <c r="BE5036" s="181"/>
      <c r="BL5036" s="181"/>
      <c r="BM5036" s="181"/>
      <c r="BN5036" s="181"/>
      <c r="BO5036" s="181"/>
    </row>
    <row r="5037" spans="41:67">
      <c r="AO5037" s="38">
        <f t="shared" si="504"/>
        <v>0</v>
      </c>
      <c r="AP5037" s="38">
        <f t="shared" si="505"/>
        <v>0</v>
      </c>
      <c r="AR5037" s="181"/>
      <c r="AS5037" s="181"/>
      <c r="AT5037" s="181"/>
      <c r="AU5037" s="181"/>
      <c r="BB5037" s="181"/>
      <c r="BC5037" s="181"/>
      <c r="BD5037" s="181"/>
      <c r="BE5037" s="181"/>
      <c r="BL5037" s="181"/>
      <c r="BM5037" s="181"/>
      <c r="BN5037" s="181"/>
      <c r="BO5037" s="181"/>
    </row>
    <row r="5038" spans="41:67">
      <c r="AO5038" s="38">
        <f t="shared" si="504"/>
        <v>0</v>
      </c>
      <c r="AP5038" s="38">
        <f t="shared" si="505"/>
        <v>0</v>
      </c>
      <c r="AR5038" s="181"/>
      <c r="AS5038" s="181"/>
      <c r="AT5038" s="181"/>
      <c r="AU5038" s="181"/>
      <c r="BB5038" s="181"/>
      <c r="BC5038" s="181"/>
      <c r="BD5038" s="181"/>
      <c r="BE5038" s="181"/>
      <c r="BL5038" s="181"/>
      <c r="BM5038" s="181"/>
      <c r="BN5038" s="181"/>
      <c r="BO5038" s="181"/>
    </row>
    <row r="5039" spans="41:67">
      <c r="AO5039" s="38">
        <f t="shared" si="504"/>
        <v>0</v>
      </c>
      <c r="AP5039" s="38">
        <f t="shared" si="505"/>
        <v>0</v>
      </c>
      <c r="AR5039" s="181"/>
      <c r="AS5039" s="181"/>
      <c r="AT5039" s="181"/>
      <c r="AU5039" s="181"/>
      <c r="BB5039" s="181"/>
      <c r="BC5039" s="181"/>
      <c r="BD5039" s="181"/>
      <c r="BE5039" s="181"/>
      <c r="BL5039" s="181"/>
      <c r="BM5039" s="181"/>
      <c r="BN5039" s="181"/>
      <c r="BO5039" s="181"/>
    </row>
    <row r="5040" spans="41:67">
      <c r="AO5040" s="38">
        <f t="shared" si="504"/>
        <v>0</v>
      </c>
      <c r="AP5040" s="38">
        <f t="shared" si="505"/>
        <v>0</v>
      </c>
      <c r="AR5040" s="181"/>
      <c r="AS5040" s="181"/>
      <c r="AT5040" s="181"/>
      <c r="AU5040" s="181"/>
      <c r="BB5040" s="181"/>
      <c r="BC5040" s="181"/>
      <c r="BD5040" s="181"/>
      <c r="BE5040" s="181"/>
      <c r="BL5040" s="181"/>
      <c r="BM5040" s="181"/>
      <c r="BN5040" s="181"/>
      <c r="BO5040" s="181"/>
    </row>
    <row r="5041" spans="41:67">
      <c r="AO5041" s="38">
        <f t="shared" si="504"/>
        <v>0</v>
      </c>
      <c r="AP5041" s="38">
        <f t="shared" si="505"/>
        <v>0</v>
      </c>
      <c r="AR5041" s="181"/>
      <c r="AS5041" s="181"/>
      <c r="AT5041" s="181"/>
      <c r="AU5041" s="181"/>
      <c r="BB5041" s="181"/>
      <c r="BC5041" s="181"/>
      <c r="BD5041" s="181"/>
      <c r="BE5041" s="181"/>
      <c r="BL5041" s="181"/>
      <c r="BM5041" s="181"/>
      <c r="BN5041" s="181"/>
      <c r="BO5041" s="181"/>
    </row>
    <row r="5042" spans="41:67">
      <c r="AO5042" s="38">
        <f t="shared" si="504"/>
        <v>0</v>
      </c>
      <c r="AP5042" s="38">
        <f t="shared" si="505"/>
        <v>0</v>
      </c>
      <c r="AR5042" s="181"/>
      <c r="AS5042" s="181"/>
      <c r="AT5042" s="181"/>
      <c r="AU5042" s="181"/>
      <c r="BB5042" s="181"/>
      <c r="BC5042" s="181"/>
      <c r="BD5042" s="181"/>
      <c r="BE5042" s="181"/>
      <c r="BL5042" s="181"/>
      <c r="BM5042" s="181"/>
      <c r="BN5042" s="181"/>
      <c r="BO5042" s="181"/>
    </row>
    <row r="5043" spans="41:67">
      <c r="AO5043" s="38">
        <f t="shared" si="504"/>
        <v>0</v>
      </c>
      <c r="AP5043" s="38">
        <f t="shared" si="505"/>
        <v>0</v>
      </c>
      <c r="AR5043" s="181"/>
      <c r="AS5043" s="181"/>
      <c r="AT5043" s="181"/>
      <c r="AU5043" s="181"/>
      <c r="BB5043" s="181"/>
      <c r="BC5043" s="181"/>
      <c r="BD5043" s="181"/>
      <c r="BE5043" s="181"/>
      <c r="BL5043" s="181"/>
      <c r="BM5043" s="181"/>
      <c r="BN5043" s="181"/>
      <c r="BO5043" s="181"/>
    </row>
    <row r="5044" spans="41:67">
      <c r="AO5044" s="38">
        <f t="shared" si="504"/>
        <v>0</v>
      </c>
      <c r="AP5044" s="38">
        <f t="shared" si="505"/>
        <v>0</v>
      </c>
      <c r="AR5044" s="181"/>
      <c r="AS5044" s="181"/>
      <c r="AT5044" s="181"/>
      <c r="AU5044" s="181"/>
      <c r="BB5044" s="181"/>
      <c r="BC5044" s="181"/>
      <c r="BD5044" s="181"/>
      <c r="BE5044" s="181"/>
      <c r="BL5044" s="181"/>
      <c r="BM5044" s="181"/>
      <c r="BN5044" s="181"/>
      <c r="BO5044" s="181"/>
    </row>
    <row r="5045" spans="41:67">
      <c r="AO5045" s="38">
        <f t="shared" si="504"/>
        <v>0</v>
      </c>
      <c r="AP5045" s="38">
        <f t="shared" si="505"/>
        <v>0</v>
      </c>
      <c r="AR5045" s="181"/>
      <c r="AS5045" s="181"/>
      <c r="AT5045" s="181"/>
      <c r="AU5045" s="181"/>
      <c r="BB5045" s="181"/>
      <c r="BC5045" s="181"/>
      <c r="BD5045" s="181"/>
      <c r="BE5045" s="181"/>
      <c r="BL5045" s="181"/>
      <c r="BM5045" s="181"/>
      <c r="BN5045" s="181"/>
      <c r="BO5045" s="181"/>
    </row>
    <row r="5046" spans="41:67">
      <c r="AO5046" s="38">
        <f t="shared" si="504"/>
        <v>0</v>
      </c>
      <c r="AP5046" s="38">
        <f t="shared" si="505"/>
        <v>0</v>
      </c>
      <c r="AR5046" s="181"/>
      <c r="AS5046" s="181"/>
      <c r="AT5046" s="181"/>
      <c r="AU5046" s="181"/>
      <c r="BB5046" s="181"/>
      <c r="BC5046" s="181"/>
      <c r="BD5046" s="181"/>
      <c r="BE5046" s="181"/>
      <c r="BL5046" s="181"/>
      <c r="BM5046" s="181"/>
      <c r="BN5046" s="181"/>
      <c r="BO5046" s="181"/>
    </row>
    <row r="5047" spans="41:67">
      <c r="AO5047" s="38">
        <f t="shared" si="504"/>
        <v>0</v>
      </c>
      <c r="AP5047" s="38">
        <f t="shared" si="505"/>
        <v>0</v>
      </c>
      <c r="AR5047" s="181"/>
      <c r="AS5047" s="181"/>
      <c r="AT5047" s="181"/>
      <c r="AU5047" s="181"/>
      <c r="BB5047" s="181"/>
      <c r="BC5047" s="181"/>
      <c r="BD5047" s="181"/>
      <c r="BE5047" s="181"/>
      <c r="BL5047" s="181"/>
      <c r="BM5047" s="181"/>
      <c r="BN5047" s="181"/>
      <c r="BO5047" s="181"/>
    </row>
    <row r="5048" spans="41:67">
      <c r="AO5048" s="38">
        <f t="shared" si="504"/>
        <v>0</v>
      </c>
      <c r="AP5048" s="38">
        <f t="shared" si="505"/>
        <v>0</v>
      </c>
      <c r="AR5048" s="181"/>
      <c r="AS5048" s="181"/>
      <c r="AT5048" s="181"/>
      <c r="AU5048" s="181"/>
      <c r="BB5048" s="181"/>
      <c r="BC5048" s="181"/>
      <c r="BD5048" s="181"/>
      <c r="BE5048" s="181"/>
      <c r="BL5048" s="181"/>
      <c r="BM5048" s="181"/>
      <c r="BN5048" s="181"/>
      <c r="BO5048" s="181"/>
    </row>
    <row r="5049" spans="41:67">
      <c r="AO5049" s="38">
        <f t="shared" si="504"/>
        <v>0</v>
      </c>
      <c r="AP5049" s="38">
        <f t="shared" si="505"/>
        <v>0</v>
      </c>
      <c r="AR5049" s="181"/>
      <c r="AS5049" s="181"/>
      <c r="AT5049" s="181"/>
      <c r="AU5049" s="181"/>
      <c r="BB5049" s="181"/>
      <c r="BC5049" s="181"/>
      <c r="BD5049" s="181"/>
      <c r="BE5049" s="181"/>
      <c r="BL5049" s="181"/>
      <c r="BM5049" s="181"/>
      <c r="BN5049" s="181"/>
      <c r="BO5049" s="181"/>
    </row>
    <row r="5050" spans="41:67">
      <c r="AO5050" s="38">
        <f t="shared" si="504"/>
        <v>0</v>
      </c>
      <c r="AP5050" s="38">
        <f t="shared" si="505"/>
        <v>0</v>
      </c>
      <c r="AR5050" s="181"/>
      <c r="AS5050" s="181"/>
      <c r="AT5050" s="181"/>
      <c r="AU5050" s="181"/>
      <c r="BB5050" s="181"/>
      <c r="BC5050" s="181"/>
      <c r="BD5050" s="181"/>
      <c r="BE5050" s="181"/>
      <c r="BL5050" s="181"/>
      <c r="BM5050" s="181"/>
      <c r="BN5050" s="181"/>
      <c r="BO5050" s="181"/>
    </row>
    <row r="5051" spans="41:67">
      <c r="AO5051" s="38">
        <f t="shared" si="504"/>
        <v>0</v>
      </c>
      <c r="AP5051" s="38">
        <f t="shared" si="505"/>
        <v>0</v>
      </c>
      <c r="AR5051" s="181"/>
      <c r="AS5051" s="181"/>
      <c r="AT5051" s="181"/>
      <c r="AU5051" s="181"/>
      <c r="BB5051" s="181"/>
      <c r="BC5051" s="181"/>
      <c r="BD5051" s="181"/>
      <c r="BE5051" s="181"/>
      <c r="BL5051" s="181"/>
      <c r="BM5051" s="181"/>
      <c r="BN5051" s="181"/>
      <c r="BO5051" s="181"/>
    </row>
    <row r="5052" spans="41:67">
      <c r="AO5052" s="38">
        <f t="shared" si="504"/>
        <v>0</v>
      </c>
      <c r="AP5052" s="38">
        <f t="shared" si="505"/>
        <v>0</v>
      </c>
      <c r="AR5052" s="181"/>
      <c r="AS5052" s="181"/>
      <c r="AT5052" s="181"/>
      <c r="AU5052" s="181"/>
      <c r="BB5052" s="181"/>
      <c r="BC5052" s="181"/>
      <c r="BD5052" s="181"/>
      <c r="BE5052" s="181"/>
      <c r="BL5052" s="181"/>
      <c r="BM5052" s="181"/>
      <c r="BN5052" s="181"/>
      <c r="BO5052" s="181"/>
    </row>
    <row r="5053" spans="41:67">
      <c r="AO5053" s="38">
        <f t="shared" si="504"/>
        <v>0</v>
      </c>
      <c r="AP5053" s="38">
        <f t="shared" si="505"/>
        <v>0</v>
      </c>
      <c r="AR5053" s="181"/>
      <c r="AS5053" s="181"/>
      <c r="AT5053" s="181"/>
      <c r="AU5053" s="181"/>
      <c r="BB5053" s="181"/>
      <c r="BC5053" s="181"/>
      <c r="BD5053" s="181"/>
      <c r="BE5053" s="181"/>
      <c r="BL5053" s="181"/>
      <c r="BM5053" s="181"/>
      <c r="BN5053" s="181"/>
      <c r="BO5053" s="181"/>
    </row>
    <row r="5054" spans="41:67">
      <c r="AO5054" s="38">
        <f t="shared" si="504"/>
        <v>0</v>
      </c>
      <c r="AP5054" s="38">
        <f t="shared" si="505"/>
        <v>0</v>
      </c>
      <c r="AR5054" s="181"/>
      <c r="AS5054" s="181"/>
      <c r="AT5054" s="181"/>
      <c r="AU5054" s="181"/>
      <c r="BB5054" s="181"/>
      <c r="BC5054" s="181"/>
      <c r="BD5054" s="181"/>
      <c r="BE5054" s="181"/>
      <c r="BL5054" s="181"/>
      <c r="BM5054" s="181"/>
      <c r="BN5054" s="181"/>
      <c r="BO5054" s="181"/>
    </row>
    <row r="5055" spans="41:67">
      <c r="AO5055" s="38">
        <f t="shared" si="504"/>
        <v>0</v>
      </c>
      <c r="AP5055" s="38">
        <f t="shared" si="505"/>
        <v>0</v>
      </c>
      <c r="AR5055" s="181"/>
      <c r="AS5055" s="181"/>
      <c r="AT5055" s="181"/>
      <c r="AU5055" s="181"/>
      <c r="BB5055" s="181"/>
      <c r="BC5055" s="181"/>
      <c r="BD5055" s="181"/>
      <c r="BE5055" s="181"/>
      <c r="BL5055" s="181"/>
      <c r="BM5055" s="181"/>
      <c r="BN5055" s="181"/>
      <c r="BO5055" s="181"/>
    </row>
    <row r="5056" spans="41:67">
      <c r="AO5056" s="38">
        <f t="shared" si="504"/>
        <v>0</v>
      </c>
      <c r="AP5056" s="38">
        <f t="shared" si="505"/>
        <v>0</v>
      </c>
      <c r="AR5056" s="181"/>
      <c r="AS5056" s="181"/>
      <c r="AT5056" s="181"/>
      <c r="AU5056" s="181"/>
      <c r="BB5056" s="181"/>
      <c r="BC5056" s="181"/>
      <c r="BD5056" s="181"/>
      <c r="BE5056" s="181"/>
      <c r="BL5056" s="181"/>
      <c r="BM5056" s="181"/>
      <c r="BN5056" s="181"/>
      <c r="BO5056" s="181"/>
    </row>
    <row r="5057" spans="41:67">
      <c r="AO5057" s="38">
        <f t="shared" si="504"/>
        <v>0</v>
      </c>
      <c r="AP5057" s="38">
        <f t="shared" si="505"/>
        <v>0</v>
      </c>
      <c r="AR5057" s="181"/>
      <c r="AS5057" s="181"/>
      <c r="AT5057" s="181"/>
      <c r="AU5057" s="181"/>
      <c r="BB5057" s="181"/>
      <c r="BC5057" s="181"/>
      <c r="BD5057" s="181"/>
      <c r="BE5057" s="181"/>
      <c r="BL5057" s="181"/>
      <c r="BM5057" s="181"/>
      <c r="BN5057" s="181"/>
      <c r="BO5057" s="181"/>
    </row>
    <row r="5058" spans="41:67">
      <c r="AO5058" s="38">
        <f t="shared" si="504"/>
        <v>0</v>
      </c>
      <c r="AP5058" s="38">
        <f t="shared" si="505"/>
        <v>0</v>
      </c>
      <c r="AR5058" s="181"/>
      <c r="AS5058" s="181"/>
      <c r="AT5058" s="181"/>
      <c r="AU5058" s="181"/>
      <c r="BB5058" s="181"/>
      <c r="BC5058" s="181"/>
      <c r="BD5058" s="181"/>
      <c r="BE5058" s="181"/>
      <c r="BL5058" s="181"/>
      <c r="BM5058" s="181"/>
      <c r="BN5058" s="181"/>
      <c r="BO5058" s="181"/>
    </row>
    <row r="5059" spans="41:67">
      <c r="AO5059" s="38">
        <f t="shared" si="504"/>
        <v>0</v>
      </c>
      <c r="AP5059" s="38">
        <f t="shared" si="505"/>
        <v>0</v>
      </c>
      <c r="AR5059" s="181"/>
      <c r="AS5059" s="181"/>
      <c r="AT5059" s="181"/>
      <c r="AU5059" s="181"/>
      <c r="BB5059" s="181"/>
      <c r="BC5059" s="181"/>
      <c r="BD5059" s="181"/>
      <c r="BE5059" s="181"/>
      <c r="BL5059" s="181"/>
      <c r="BM5059" s="181"/>
      <c r="BN5059" s="181"/>
      <c r="BO5059" s="181"/>
    </row>
    <row r="5060" spans="41:67">
      <c r="AO5060" s="38">
        <f t="shared" si="504"/>
        <v>0</v>
      </c>
      <c r="AP5060" s="38">
        <f t="shared" si="505"/>
        <v>0</v>
      </c>
      <c r="AR5060" s="181"/>
      <c r="AS5060" s="181"/>
      <c r="AT5060" s="181"/>
      <c r="AU5060" s="181"/>
      <c r="BB5060" s="181"/>
      <c r="BC5060" s="181"/>
      <c r="BD5060" s="181"/>
      <c r="BE5060" s="181"/>
      <c r="BL5060" s="181"/>
      <c r="BM5060" s="181"/>
      <c r="BN5060" s="181"/>
      <c r="BO5060" s="181"/>
    </row>
    <row r="5061" spans="41:67">
      <c r="AO5061" s="38">
        <f t="shared" si="504"/>
        <v>0</v>
      </c>
      <c r="AP5061" s="38">
        <f t="shared" si="505"/>
        <v>0</v>
      </c>
      <c r="AR5061" s="181"/>
      <c r="AS5061" s="181"/>
      <c r="AT5061" s="181"/>
      <c r="AU5061" s="181"/>
      <c r="BB5061" s="181"/>
      <c r="BC5061" s="181"/>
      <c r="BD5061" s="181"/>
      <c r="BE5061" s="181"/>
      <c r="BL5061" s="181"/>
      <c r="BM5061" s="181"/>
      <c r="BN5061" s="181"/>
      <c r="BO5061" s="181"/>
    </row>
    <row r="5062" spans="41:67">
      <c r="AO5062" s="38">
        <f t="shared" si="504"/>
        <v>0</v>
      </c>
      <c r="AP5062" s="38">
        <f t="shared" si="505"/>
        <v>0</v>
      </c>
      <c r="AR5062" s="181"/>
      <c r="AS5062" s="181"/>
      <c r="AT5062" s="181"/>
      <c r="AU5062" s="181"/>
      <c r="BB5062" s="181"/>
      <c r="BC5062" s="181"/>
      <c r="BD5062" s="181"/>
      <c r="BE5062" s="181"/>
      <c r="BL5062" s="181"/>
      <c r="BM5062" s="181"/>
      <c r="BN5062" s="181"/>
      <c r="BO5062" s="181"/>
    </row>
    <row r="5063" spans="41:67">
      <c r="AO5063" s="38">
        <f t="shared" si="504"/>
        <v>0</v>
      </c>
      <c r="AP5063" s="38">
        <f t="shared" si="505"/>
        <v>0</v>
      </c>
      <c r="AR5063" s="181"/>
      <c r="AS5063" s="181"/>
      <c r="AT5063" s="181"/>
      <c r="AU5063" s="181"/>
      <c r="BB5063" s="181"/>
      <c r="BC5063" s="181"/>
      <c r="BD5063" s="181"/>
      <c r="BE5063" s="181"/>
      <c r="BL5063" s="181"/>
      <c r="BM5063" s="181"/>
      <c r="BN5063" s="181"/>
      <c r="BO5063" s="181"/>
    </row>
    <row r="5064" spans="41:67">
      <c r="AO5064" s="38">
        <f t="shared" si="504"/>
        <v>0</v>
      </c>
      <c r="AP5064" s="38">
        <f t="shared" si="505"/>
        <v>0</v>
      </c>
      <c r="AR5064" s="181"/>
      <c r="AS5064" s="181"/>
      <c r="AT5064" s="181"/>
      <c r="AU5064" s="181"/>
      <c r="BB5064" s="181"/>
      <c r="BC5064" s="181"/>
      <c r="BD5064" s="181"/>
      <c r="BE5064" s="181"/>
      <c r="BL5064" s="181"/>
      <c r="BM5064" s="181"/>
      <c r="BN5064" s="181"/>
      <c r="BO5064" s="181"/>
    </row>
    <row r="5065" spans="41:67">
      <c r="AO5065" s="38">
        <f t="shared" si="504"/>
        <v>0</v>
      </c>
      <c r="AP5065" s="38">
        <f t="shared" si="505"/>
        <v>0</v>
      </c>
      <c r="AR5065" s="181"/>
      <c r="AS5065" s="181"/>
      <c r="AT5065" s="181"/>
      <c r="AU5065" s="181"/>
      <c r="BB5065" s="181"/>
      <c r="BC5065" s="181"/>
      <c r="BD5065" s="181"/>
      <c r="BE5065" s="181"/>
      <c r="BL5065" s="181"/>
      <c r="BM5065" s="181"/>
      <c r="BN5065" s="181"/>
      <c r="BO5065" s="181"/>
    </row>
    <row r="5066" spans="41:67">
      <c r="AO5066" s="38">
        <f t="shared" si="504"/>
        <v>0</v>
      </c>
      <c r="AP5066" s="38">
        <f t="shared" si="505"/>
        <v>0</v>
      </c>
      <c r="AR5066" s="181"/>
      <c r="AS5066" s="181"/>
      <c r="AT5066" s="181"/>
      <c r="AU5066" s="181"/>
      <c r="BB5066" s="181"/>
      <c r="BC5066" s="181"/>
      <c r="BD5066" s="181"/>
      <c r="BE5066" s="181"/>
      <c r="BL5066" s="181"/>
      <c r="BM5066" s="181"/>
      <c r="BN5066" s="181"/>
      <c r="BO5066" s="181"/>
    </row>
    <row r="5067" spans="41:67">
      <c r="AO5067" s="38">
        <f t="shared" si="504"/>
        <v>0</v>
      </c>
      <c r="AP5067" s="38">
        <f t="shared" si="505"/>
        <v>0</v>
      </c>
      <c r="AR5067" s="181"/>
      <c r="AS5067" s="181"/>
      <c r="AT5067" s="181"/>
      <c r="AU5067" s="181"/>
      <c r="BB5067" s="181"/>
      <c r="BC5067" s="181"/>
      <c r="BD5067" s="181"/>
      <c r="BE5067" s="181"/>
      <c r="BL5067" s="181"/>
      <c r="BM5067" s="181"/>
      <c r="BN5067" s="181"/>
      <c r="BO5067" s="181"/>
    </row>
    <row r="5068" spans="41:67">
      <c r="AO5068" s="38">
        <f t="shared" si="504"/>
        <v>0</v>
      </c>
      <c r="AP5068" s="38">
        <f t="shared" si="505"/>
        <v>0</v>
      </c>
      <c r="AR5068" s="181"/>
      <c r="AS5068" s="181"/>
      <c r="AT5068" s="181"/>
      <c r="AU5068" s="181"/>
      <c r="BB5068" s="181"/>
      <c r="BC5068" s="181"/>
      <c r="BD5068" s="181"/>
      <c r="BE5068" s="181"/>
      <c r="BL5068" s="181"/>
      <c r="BM5068" s="181"/>
      <c r="BN5068" s="181"/>
      <c r="BO5068" s="181"/>
    </row>
    <row r="5069" spans="41:67">
      <c r="AO5069" s="38">
        <f t="shared" si="504"/>
        <v>0</v>
      </c>
      <c r="AP5069" s="38">
        <f t="shared" si="505"/>
        <v>0</v>
      </c>
      <c r="AR5069" s="181"/>
      <c r="AS5069" s="181"/>
      <c r="AT5069" s="181"/>
      <c r="AU5069" s="181"/>
      <c r="BB5069" s="181"/>
      <c r="BC5069" s="181"/>
      <c r="BD5069" s="181"/>
      <c r="BE5069" s="181"/>
      <c r="BL5069" s="181"/>
      <c r="BM5069" s="181"/>
      <c r="BN5069" s="181"/>
      <c r="BO5069" s="181"/>
    </row>
    <row r="5070" spans="41:67">
      <c r="AO5070" s="38">
        <f t="shared" si="504"/>
        <v>0</v>
      </c>
      <c r="AP5070" s="38">
        <f t="shared" si="505"/>
        <v>0</v>
      </c>
      <c r="AR5070" s="181"/>
      <c r="AS5070" s="181"/>
      <c r="AT5070" s="181"/>
      <c r="AU5070" s="181"/>
      <c r="BB5070" s="181"/>
      <c r="BC5070" s="181"/>
      <c r="BD5070" s="181"/>
      <c r="BE5070" s="181"/>
      <c r="BL5070" s="181"/>
      <c r="BM5070" s="181"/>
      <c r="BN5070" s="181"/>
      <c r="BO5070" s="181"/>
    </row>
    <row r="5071" spans="41:67">
      <c r="AO5071" s="38">
        <f t="shared" si="504"/>
        <v>0</v>
      </c>
      <c r="AP5071" s="38">
        <f t="shared" si="505"/>
        <v>0</v>
      </c>
      <c r="AR5071" s="181"/>
      <c r="AS5071" s="181"/>
      <c r="AT5071" s="181"/>
      <c r="AU5071" s="181"/>
      <c r="BB5071" s="181"/>
      <c r="BC5071" s="181"/>
      <c r="BD5071" s="181"/>
      <c r="BE5071" s="181"/>
      <c r="BL5071" s="181"/>
      <c r="BM5071" s="181"/>
      <c r="BN5071" s="181"/>
      <c r="BO5071" s="181"/>
    </row>
    <row r="5072" spans="41:67">
      <c r="AO5072" s="38">
        <f t="shared" si="504"/>
        <v>0</v>
      </c>
      <c r="AP5072" s="38">
        <f t="shared" si="505"/>
        <v>0</v>
      </c>
      <c r="AR5072" s="181"/>
      <c r="AS5072" s="181"/>
      <c r="AT5072" s="181"/>
      <c r="AU5072" s="181"/>
      <c r="BB5072" s="181"/>
      <c r="BC5072" s="181"/>
      <c r="BD5072" s="181"/>
      <c r="BE5072" s="181"/>
      <c r="BL5072" s="181"/>
      <c r="BM5072" s="181"/>
      <c r="BN5072" s="181"/>
      <c r="BO5072" s="181"/>
    </row>
    <row r="5073" spans="41:67">
      <c r="AO5073" s="38">
        <f t="shared" si="504"/>
        <v>0</v>
      </c>
      <c r="AP5073" s="38">
        <f t="shared" si="505"/>
        <v>0</v>
      </c>
      <c r="AR5073" s="181"/>
      <c r="AS5073" s="181"/>
      <c r="AT5073" s="181"/>
      <c r="AU5073" s="181"/>
      <c r="BB5073" s="181"/>
      <c r="BC5073" s="181"/>
      <c r="BD5073" s="181"/>
      <c r="BE5073" s="181"/>
      <c r="BL5073" s="181"/>
      <c r="BM5073" s="181"/>
      <c r="BN5073" s="181"/>
      <c r="BO5073" s="181"/>
    </row>
    <row r="5074" spans="41:67">
      <c r="AO5074" s="38">
        <f t="shared" si="504"/>
        <v>0</v>
      </c>
      <c r="AP5074" s="38">
        <f t="shared" si="505"/>
        <v>0</v>
      </c>
      <c r="AR5074" s="181"/>
      <c r="AS5074" s="181"/>
      <c r="AT5074" s="181"/>
      <c r="AU5074" s="181"/>
      <c r="BB5074" s="181"/>
      <c r="BC5074" s="181"/>
      <c r="BD5074" s="181"/>
      <c r="BE5074" s="181"/>
      <c r="BL5074" s="181"/>
      <c r="BM5074" s="181"/>
      <c r="BN5074" s="181"/>
      <c r="BO5074" s="181"/>
    </row>
    <row r="5075" spans="41:67">
      <c r="AO5075" s="38">
        <f t="shared" si="504"/>
        <v>0</v>
      </c>
      <c r="AP5075" s="38">
        <f t="shared" si="505"/>
        <v>0</v>
      </c>
      <c r="AR5075" s="181"/>
      <c r="AS5075" s="181"/>
      <c r="AT5075" s="181"/>
      <c r="AU5075" s="181"/>
      <c r="BB5075" s="181"/>
      <c r="BC5075" s="181"/>
      <c r="BD5075" s="181"/>
      <c r="BE5075" s="181"/>
      <c r="BL5075" s="181"/>
      <c r="BM5075" s="181"/>
      <c r="BN5075" s="181"/>
      <c r="BO5075" s="181"/>
    </row>
    <row r="5076" spans="41:67">
      <c r="AO5076" s="38">
        <f t="shared" si="504"/>
        <v>0</v>
      </c>
      <c r="AP5076" s="38">
        <f t="shared" si="505"/>
        <v>0</v>
      </c>
      <c r="AR5076" s="181"/>
      <c r="AS5076" s="181"/>
      <c r="AT5076" s="181"/>
      <c r="AU5076" s="181"/>
      <c r="BB5076" s="181"/>
      <c r="BC5076" s="181"/>
      <c r="BD5076" s="181"/>
      <c r="BE5076" s="181"/>
      <c r="BL5076" s="181"/>
      <c r="BM5076" s="181"/>
      <c r="BN5076" s="181"/>
      <c r="BO5076" s="181"/>
    </row>
    <row r="5077" spans="41:67">
      <c r="AO5077" s="38">
        <f t="shared" si="504"/>
        <v>0</v>
      </c>
      <c r="AP5077" s="38">
        <f t="shared" si="505"/>
        <v>0</v>
      </c>
      <c r="AR5077" s="181"/>
      <c r="AS5077" s="181"/>
      <c r="AT5077" s="181"/>
      <c r="AU5077" s="181"/>
      <c r="BB5077" s="181"/>
      <c r="BC5077" s="181"/>
      <c r="BD5077" s="181"/>
      <c r="BE5077" s="181"/>
      <c r="BL5077" s="181"/>
      <c r="BM5077" s="181"/>
      <c r="BN5077" s="181"/>
      <c r="BO5077" s="181"/>
    </row>
    <row r="5078" spans="41:67">
      <c r="AO5078" s="38">
        <f t="shared" si="504"/>
        <v>0</v>
      </c>
      <c r="AP5078" s="38">
        <f t="shared" si="505"/>
        <v>0</v>
      </c>
      <c r="AR5078" s="181"/>
      <c r="AS5078" s="181"/>
      <c r="AT5078" s="181"/>
      <c r="AU5078" s="181"/>
      <c r="BB5078" s="181"/>
      <c r="BC5078" s="181"/>
      <c r="BD5078" s="181"/>
      <c r="BE5078" s="181"/>
      <c r="BL5078" s="181"/>
      <c r="BM5078" s="181"/>
      <c r="BN5078" s="181"/>
      <c r="BO5078" s="181"/>
    </row>
    <row r="5079" spans="41:67">
      <c r="AO5079" s="38">
        <f t="shared" si="504"/>
        <v>0</v>
      </c>
      <c r="AP5079" s="38">
        <f t="shared" si="505"/>
        <v>0</v>
      </c>
      <c r="AR5079" s="181"/>
      <c r="AS5079" s="181"/>
      <c r="AT5079" s="181"/>
      <c r="AU5079" s="181"/>
      <c r="BB5079" s="181"/>
      <c r="BC5079" s="181"/>
      <c r="BD5079" s="181"/>
      <c r="BE5079" s="181"/>
      <c r="BL5079" s="181"/>
      <c r="BM5079" s="181"/>
      <c r="BN5079" s="181"/>
      <c r="BO5079" s="181"/>
    </row>
    <row r="5080" spans="41:67">
      <c r="AO5080" s="38">
        <f t="shared" si="504"/>
        <v>0</v>
      </c>
      <c r="AP5080" s="38">
        <f t="shared" si="505"/>
        <v>0</v>
      </c>
      <c r="AR5080" s="181"/>
      <c r="AS5080" s="181"/>
      <c r="AT5080" s="181"/>
      <c r="AU5080" s="181"/>
      <c r="BB5080" s="181"/>
      <c r="BC5080" s="181"/>
      <c r="BD5080" s="181"/>
      <c r="BE5080" s="181"/>
      <c r="BL5080" s="181"/>
      <c r="BM5080" s="181"/>
      <c r="BN5080" s="181"/>
      <c r="BO5080" s="181"/>
    </row>
    <row r="5081" spans="41:67">
      <c r="AO5081" s="38">
        <f t="shared" si="504"/>
        <v>0</v>
      </c>
      <c r="AP5081" s="38">
        <f t="shared" si="505"/>
        <v>0</v>
      </c>
      <c r="AR5081" s="181"/>
      <c r="AS5081" s="181"/>
      <c r="AT5081" s="181"/>
      <c r="AU5081" s="181"/>
      <c r="BB5081" s="181"/>
      <c r="BC5081" s="181"/>
      <c r="BD5081" s="181"/>
      <c r="BE5081" s="181"/>
      <c r="BL5081" s="181"/>
      <c r="BM5081" s="181"/>
      <c r="BN5081" s="181"/>
      <c r="BO5081" s="181"/>
    </row>
    <row r="5082" spans="41:67">
      <c r="AO5082" s="38">
        <f t="shared" si="504"/>
        <v>0</v>
      </c>
      <c r="AP5082" s="38">
        <f t="shared" si="505"/>
        <v>0</v>
      </c>
      <c r="AR5082" s="181"/>
      <c r="AS5082" s="181"/>
      <c r="AT5082" s="181"/>
      <c r="AU5082" s="181"/>
      <c r="BB5082" s="181"/>
      <c r="BC5082" s="181"/>
      <c r="BD5082" s="181"/>
      <c r="BE5082" s="181"/>
      <c r="BL5082" s="181"/>
      <c r="BM5082" s="181"/>
      <c r="BN5082" s="181"/>
      <c r="BO5082" s="181"/>
    </row>
    <row r="5083" spans="41:67">
      <c r="AO5083" s="38">
        <f t="shared" si="504"/>
        <v>0</v>
      </c>
      <c r="AP5083" s="38">
        <f t="shared" si="505"/>
        <v>0</v>
      </c>
      <c r="AR5083" s="181"/>
      <c r="AS5083" s="181"/>
      <c r="AT5083" s="181"/>
      <c r="AU5083" s="181"/>
      <c r="BB5083" s="181"/>
      <c r="BC5083" s="181"/>
      <c r="BD5083" s="181"/>
      <c r="BE5083" s="181"/>
      <c r="BL5083" s="181"/>
      <c r="BM5083" s="181"/>
      <c r="BN5083" s="181"/>
      <c r="BO5083" s="181"/>
    </row>
    <row r="5084" spans="41:67">
      <c r="AO5084" s="38">
        <f t="shared" si="504"/>
        <v>0</v>
      </c>
      <c r="AP5084" s="38">
        <f t="shared" si="505"/>
        <v>0</v>
      </c>
      <c r="AR5084" s="181"/>
      <c r="AS5084" s="181"/>
      <c r="AT5084" s="181"/>
      <c r="AU5084" s="181"/>
      <c r="BB5084" s="181"/>
      <c r="BC5084" s="181"/>
      <c r="BD5084" s="181"/>
      <c r="BE5084" s="181"/>
      <c r="BL5084" s="181"/>
      <c r="BM5084" s="181"/>
      <c r="BN5084" s="181"/>
      <c r="BO5084" s="181"/>
    </row>
    <row r="5085" spans="41:67">
      <c r="AO5085" s="38">
        <f t="shared" si="504"/>
        <v>0</v>
      </c>
      <c r="AP5085" s="38">
        <f t="shared" si="505"/>
        <v>0</v>
      </c>
      <c r="AR5085" s="181"/>
      <c r="AS5085" s="181"/>
      <c r="AT5085" s="181"/>
      <c r="AU5085" s="181"/>
      <c r="BB5085" s="181"/>
      <c r="BC5085" s="181"/>
      <c r="BD5085" s="181"/>
      <c r="BE5085" s="181"/>
      <c r="BL5085" s="181"/>
      <c r="BM5085" s="181"/>
      <c r="BN5085" s="181"/>
      <c r="BO5085" s="181"/>
    </row>
    <row r="5086" spans="41:67">
      <c r="AO5086" s="38">
        <f t="shared" si="504"/>
        <v>0</v>
      </c>
      <c r="AP5086" s="38">
        <f t="shared" si="505"/>
        <v>0</v>
      </c>
      <c r="AR5086" s="181"/>
      <c r="AS5086" s="181"/>
      <c r="AT5086" s="181"/>
      <c r="AU5086" s="181"/>
      <c r="BB5086" s="181"/>
      <c r="BC5086" s="181"/>
      <c r="BD5086" s="181"/>
      <c r="BE5086" s="181"/>
      <c r="BL5086" s="181"/>
      <c r="BM5086" s="181"/>
      <c r="BN5086" s="181"/>
      <c r="BO5086" s="181"/>
    </row>
    <row r="5087" spans="41:67">
      <c r="AO5087" s="38">
        <f t="shared" si="504"/>
        <v>0</v>
      </c>
      <c r="AP5087" s="38">
        <f t="shared" si="505"/>
        <v>0</v>
      </c>
      <c r="AR5087" s="181"/>
      <c r="AS5087" s="181"/>
      <c r="AT5087" s="181"/>
      <c r="AU5087" s="181"/>
      <c r="BB5087" s="181"/>
      <c r="BC5087" s="181"/>
      <c r="BD5087" s="181"/>
      <c r="BE5087" s="181"/>
      <c r="BL5087" s="181"/>
      <c r="BM5087" s="181"/>
      <c r="BN5087" s="181"/>
      <c r="BO5087" s="181"/>
    </row>
    <row r="5088" spans="41:67">
      <c r="AO5088" s="38">
        <f t="shared" si="504"/>
        <v>0</v>
      </c>
      <c r="AP5088" s="38">
        <f t="shared" si="505"/>
        <v>0</v>
      </c>
      <c r="AR5088" s="181"/>
      <c r="AS5088" s="181"/>
      <c r="AT5088" s="181"/>
      <c r="AU5088" s="181"/>
      <c r="BB5088" s="181"/>
      <c r="BC5088" s="181"/>
      <c r="BD5088" s="181"/>
      <c r="BE5088" s="181"/>
      <c r="BL5088" s="181"/>
      <c r="BM5088" s="181"/>
      <c r="BN5088" s="181"/>
      <c r="BO5088" s="181"/>
    </row>
    <row r="5089" spans="41:67">
      <c r="AO5089" s="38">
        <f t="shared" si="504"/>
        <v>0</v>
      </c>
      <c r="AP5089" s="38">
        <f t="shared" si="505"/>
        <v>0</v>
      </c>
      <c r="AR5089" s="181"/>
      <c r="AS5089" s="181"/>
      <c r="AT5089" s="181"/>
      <c r="AU5089" s="181"/>
      <c r="BB5089" s="181"/>
      <c r="BC5089" s="181"/>
      <c r="BD5089" s="181"/>
      <c r="BE5089" s="181"/>
      <c r="BL5089" s="181"/>
      <c r="BM5089" s="181"/>
      <c r="BN5089" s="181"/>
      <c r="BO5089" s="181"/>
    </row>
    <row r="5090" spans="41:67">
      <c r="AO5090" s="38">
        <f t="shared" si="504"/>
        <v>0</v>
      </c>
      <c r="AP5090" s="38">
        <f t="shared" si="505"/>
        <v>0</v>
      </c>
      <c r="AR5090" s="181"/>
      <c r="AS5090" s="181"/>
      <c r="AT5090" s="181"/>
      <c r="AU5090" s="181"/>
      <c r="BB5090" s="181"/>
      <c r="BC5090" s="181"/>
      <c r="BD5090" s="181"/>
      <c r="BE5090" s="181"/>
      <c r="BL5090" s="181"/>
      <c r="BM5090" s="181"/>
      <c r="BN5090" s="181"/>
      <c r="BO5090" s="181"/>
    </row>
    <row r="5091" spans="41:67">
      <c r="AO5091" s="38">
        <f t="shared" si="504"/>
        <v>0</v>
      </c>
      <c r="AP5091" s="38">
        <f t="shared" si="505"/>
        <v>0</v>
      </c>
      <c r="AR5091" s="181"/>
      <c r="AS5091" s="181"/>
      <c r="AT5091" s="181"/>
      <c r="AU5091" s="181"/>
      <c r="BB5091" s="181"/>
      <c r="BC5091" s="181"/>
      <c r="BD5091" s="181"/>
      <c r="BE5091" s="181"/>
      <c r="BL5091" s="181"/>
      <c r="BM5091" s="181"/>
      <c r="BN5091" s="181"/>
      <c r="BO5091" s="181"/>
    </row>
    <row r="5092" spans="41:67">
      <c r="AO5092" s="38">
        <f t="shared" si="504"/>
        <v>0</v>
      </c>
      <c r="AP5092" s="38">
        <f t="shared" si="505"/>
        <v>0</v>
      </c>
      <c r="AR5092" s="181"/>
      <c r="AS5092" s="181"/>
      <c r="AT5092" s="181"/>
      <c r="AU5092" s="181"/>
      <c r="BB5092" s="181"/>
      <c r="BC5092" s="181"/>
      <c r="BD5092" s="181"/>
      <c r="BE5092" s="181"/>
      <c r="BL5092" s="181"/>
      <c r="BM5092" s="181"/>
      <c r="BN5092" s="181"/>
      <c r="BO5092" s="181"/>
    </row>
    <row r="5093" spans="41:67">
      <c r="AO5093" s="38">
        <f t="shared" si="504"/>
        <v>0</v>
      </c>
      <c r="AP5093" s="38">
        <f t="shared" si="505"/>
        <v>0</v>
      </c>
      <c r="AR5093" s="181"/>
      <c r="AS5093" s="181"/>
      <c r="AT5093" s="181"/>
      <c r="AU5093" s="181"/>
      <c r="BB5093" s="181"/>
      <c r="BC5093" s="181"/>
      <c r="BD5093" s="181"/>
      <c r="BE5093" s="181"/>
      <c r="BL5093" s="181"/>
      <c r="BM5093" s="181"/>
      <c r="BN5093" s="181"/>
      <c r="BO5093" s="181"/>
    </row>
    <row r="5094" spans="41:67">
      <c r="AO5094" s="38">
        <f t="shared" si="504"/>
        <v>0</v>
      </c>
      <c r="AP5094" s="38">
        <f t="shared" si="505"/>
        <v>0</v>
      </c>
      <c r="AR5094" s="181"/>
      <c r="AS5094" s="181"/>
      <c r="AT5094" s="181"/>
      <c r="AU5094" s="181"/>
      <c r="BB5094" s="181"/>
      <c r="BC5094" s="181"/>
      <c r="BD5094" s="181"/>
      <c r="BE5094" s="181"/>
      <c r="BL5094" s="181"/>
      <c r="BM5094" s="181"/>
      <c r="BN5094" s="181"/>
      <c r="BO5094" s="181"/>
    </row>
    <row r="5095" spans="41:67">
      <c r="AO5095" s="38">
        <f t="shared" si="504"/>
        <v>0</v>
      </c>
      <c r="AP5095" s="38">
        <f t="shared" si="505"/>
        <v>0</v>
      </c>
      <c r="AR5095" s="181"/>
      <c r="AS5095" s="181"/>
      <c r="AT5095" s="181"/>
      <c r="AU5095" s="181"/>
      <c r="BB5095" s="181"/>
      <c r="BC5095" s="181"/>
      <c r="BD5095" s="181"/>
      <c r="BE5095" s="181"/>
      <c r="BL5095" s="181"/>
      <c r="BM5095" s="181"/>
      <c r="BN5095" s="181"/>
      <c r="BO5095" s="181"/>
    </row>
    <row r="5096" spans="41:67">
      <c r="AO5096" s="38">
        <f t="shared" si="504"/>
        <v>0</v>
      </c>
      <c r="AP5096" s="38">
        <f t="shared" si="505"/>
        <v>0</v>
      </c>
      <c r="AR5096" s="181"/>
      <c r="AS5096" s="181"/>
      <c r="AT5096" s="181"/>
      <c r="AU5096" s="181"/>
      <c r="BB5096" s="181"/>
      <c r="BC5096" s="181"/>
      <c r="BD5096" s="181"/>
      <c r="BE5096" s="181"/>
      <c r="BL5096" s="181"/>
      <c r="BM5096" s="181"/>
      <c r="BN5096" s="181"/>
      <c r="BO5096" s="181"/>
    </row>
    <row r="5097" spans="41:67">
      <c r="AO5097" s="38">
        <f t="shared" si="504"/>
        <v>0</v>
      </c>
      <c r="AP5097" s="38">
        <f t="shared" si="505"/>
        <v>0</v>
      </c>
      <c r="AR5097" s="181"/>
      <c r="AS5097" s="181"/>
      <c r="AT5097" s="181"/>
      <c r="AU5097" s="181"/>
      <c r="BB5097" s="181"/>
      <c r="BC5097" s="181"/>
      <c r="BD5097" s="181"/>
      <c r="BE5097" s="181"/>
      <c r="BL5097" s="181"/>
      <c r="BM5097" s="181"/>
      <c r="BN5097" s="181"/>
      <c r="BO5097" s="181"/>
    </row>
    <row r="5098" spans="41:67">
      <c r="AO5098" s="38">
        <f t="shared" ref="AO5098:AO5161" si="506">B5099+1-1</f>
        <v>0</v>
      </c>
      <c r="AP5098" s="38">
        <f t="shared" ref="AP5098:AP5161" si="507">A5099</f>
        <v>0</v>
      </c>
      <c r="AR5098" s="181"/>
      <c r="AS5098" s="181"/>
      <c r="AT5098" s="181"/>
      <c r="AU5098" s="181"/>
      <c r="BB5098" s="181"/>
      <c r="BC5098" s="181"/>
      <c r="BD5098" s="181"/>
      <c r="BE5098" s="181"/>
      <c r="BL5098" s="181"/>
      <c r="BM5098" s="181"/>
      <c r="BN5098" s="181"/>
      <c r="BO5098" s="181"/>
    </row>
    <row r="5099" spans="41:67">
      <c r="AO5099" s="38">
        <f t="shared" si="506"/>
        <v>0</v>
      </c>
      <c r="AP5099" s="38">
        <f t="shared" si="507"/>
        <v>0</v>
      </c>
      <c r="AR5099" s="181"/>
      <c r="AS5099" s="181"/>
      <c r="AT5099" s="181"/>
      <c r="AU5099" s="181"/>
      <c r="BB5099" s="181"/>
      <c r="BC5099" s="181"/>
      <c r="BD5099" s="181"/>
      <c r="BE5099" s="181"/>
      <c r="BL5099" s="181"/>
      <c r="BM5099" s="181"/>
      <c r="BN5099" s="181"/>
      <c r="BO5099" s="181"/>
    </row>
    <row r="5100" spans="41:67">
      <c r="AO5100" s="38">
        <f t="shared" si="506"/>
        <v>0</v>
      </c>
      <c r="AP5100" s="38">
        <f t="shared" si="507"/>
        <v>0</v>
      </c>
      <c r="AR5100" s="181"/>
      <c r="AS5100" s="181"/>
      <c r="AT5100" s="181"/>
      <c r="AU5100" s="181"/>
      <c r="BB5100" s="181"/>
      <c r="BC5100" s="181"/>
      <c r="BD5100" s="181"/>
      <c r="BE5100" s="181"/>
      <c r="BL5100" s="181"/>
      <c r="BM5100" s="181"/>
      <c r="BN5100" s="181"/>
      <c r="BO5100" s="181"/>
    </row>
    <row r="5101" spans="41:67">
      <c r="AO5101" s="38">
        <f t="shared" si="506"/>
        <v>0</v>
      </c>
      <c r="AP5101" s="38">
        <f t="shared" si="507"/>
        <v>0</v>
      </c>
      <c r="AR5101" s="181"/>
      <c r="AS5101" s="181"/>
      <c r="AT5101" s="181"/>
      <c r="AU5101" s="181"/>
      <c r="BB5101" s="181"/>
      <c r="BC5101" s="181"/>
      <c r="BD5101" s="181"/>
      <c r="BE5101" s="181"/>
      <c r="BL5101" s="181"/>
      <c r="BM5101" s="181"/>
      <c r="BN5101" s="181"/>
      <c r="BO5101" s="181"/>
    </row>
    <row r="5102" spans="41:67">
      <c r="AO5102" s="38">
        <f t="shared" si="506"/>
        <v>0</v>
      </c>
      <c r="AP5102" s="38">
        <f t="shared" si="507"/>
        <v>0</v>
      </c>
      <c r="AR5102" s="181"/>
      <c r="AS5102" s="181"/>
      <c r="AT5102" s="181"/>
      <c r="AU5102" s="181"/>
      <c r="BB5102" s="181"/>
      <c r="BC5102" s="181"/>
      <c r="BD5102" s="181"/>
      <c r="BE5102" s="181"/>
      <c r="BL5102" s="181"/>
      <c r="BM5102" s="181"/>
      <c r="BN5102" s="181"/>
      <c r="BO5102" s="181"/>
    </row>
    <row r="5103" spans="41:67">
      <c r="AO5103" s="38">
        <f t="shared" si="506"/>
        <v>0</v>
      </c>
      <c r="AP5103" s="38">
        <f t="shared" si="507"/>
        <v>0</v>
      </c>
      <c r="AR5103" s="181"/>
      <c r="AS5103" s="181"/>
      <c r="AT5103" s="181"/>
      <c r="AU5103" s="181"/>
      <c r="BB5103" s="181"/>
      <c r="BC5103" s="181"/>
      <c r="BD5103" s="181"/>
      <c r="BE5103" s="181"/>
      <c r="BL5103" s="181"/>
      <c r="BM5103" s="181"/>
      <c r="BN5103" s="181"/>
      <c r="BO5103" s="181"/>
    </row>
    <row r="5104" spans="41:67">
      <c r="AO5104" s="38">
        <f t="shared" si="506"/>
        <v>0</v>
      </c>
      <c r="AP5104" s="38">
        <f t="shared" si="507"/>
        <v>0</v>
      </c>
      <c r="AR5104" s="181"/>
      <c r="AS5104" s="181"/>
      <c r="AT5104" s="181"/>
      <c r="AU5104" s="181"/>
      <c r="BB5104" s="181"/>
      <c r="BC5104" s="181"/>
      <c r="BD5104" s="181"/>
      <c r="BE5104" s="181"/>
      <c r="BL5104" s="181"/>
      <c r="BM5104" s="181"/>
      <c r="BN5104" s="181"/>
      <c r="BO5104" s="181"/>
    </row>
    <row r="5105" spans="41:67">
      <c r="AO5105" s="38">
        <f t="shared" si="506"/>
        <v>0</v>
      </c>
      <c r="AP5105" s="38">
        <f t="shared" si="507"/>
        <v>0</v>
      </c>
      <c r="AR5105" s="181"/>
      <c r="AS5105" s="181"/>
      <c r="AT5105" s="181"/>
      <c r="AU5105" s="181"/>
      <c r="BB5105" s="181"/>
      <c r="BC5105" s="181"/>
      <c r="BD5105" s="181"/>
      <c r="BE5105" s="181"/>
      <c r="BL5105" s="181"/>
      <c r="BM5105" s="181"/>
      <c r="BN5105" s="181"/>
      <c r="BO5105" s="181"/>
    </row>
    <row r="5106" spans="41:67">
      <c r="AO5106" s="38">
        <f t="shared" si="506"/>
        <v>0</v>
      </c>
      <c r="AP5106" s="38">
        <f t="shared" si="507"/>
        <v>0</v>
      </c>
      <c r="AR5106" s="181"/>
      <c r="AS5106" s="181"/>
      <c r="AT5106" s="181"/>
      <c r="AU5106" s="181"/>
      <c r="BB5106" s="181"/>
      <c r="BC5106" s="181"/>
      <c r="BD5106" s="181"/>
      <c r="BE5106" s="181"/>
      <c r="BL5106" s="181"/>
      <c r="BM5106" s="181"/>
      <c r="BN5106" s="181"/>
      <c r="BO5106" s="181"/>
    </row>
    <row r="5107" spans="41:67">
      <c r="AO5107" s="38">
        <f t="shared" si="506"/>
        <v>0</v>
      </c>
      <c r="AP5107" s="38">
        <f t="shared" si="507"/>
        <v>0</v>
      </c>
      <c r="AR5107" s="181"/>
      <c r="AS5107" s="181"/>
      <c r="AT5107" s="181"/>
      <c r="AU5107" s="181"/>
      <c r="BB5107" s="181"/>
      <c r="BC5107" s="181"/>
      <c r="BD5107" s="181"/>
      <c r="BE5107" s="181"/>
      <c r="BL5107" s="181"/>
      <c r="BM5107" s="181"/>
      <c r="BN5107" s="181"/>
      <c r="BO5107" s="181"/>
    </row>
    <row r="5108" spans="41:67">
      <c r="AO5108" s="38">
        <f t="shared" si="506"/>
        <v>0</v>
      </c>
      <c r="AP5108" s="38">
        <f t="shared" si="507"/>
        <v>0</v>
      </c>
      <c r="AR5108" s="181"/>
      <c r="AS5108" s="181"/>
      <c r="AT5108" s="181"/>
      <c r="AU5108" s="181"/>
      <c r="BB5108" s="181"/>
      <c r="BC5108" s="181"/>
      <c r="BD5108" s="181"/>
      <c r="BE5108" s="181"/>
      <c r="BL5108" s="181"/>
      <c r="BM5108" s="181"/>
      <c r="BN5108" s="181"/>
      <c r="BO5108" s="181"/>
    </row>
    <row r="5109" spans="41:67">
      <c r="AO5109" s="38">
        <f t="shared" si="506"/>
        <v>0</v>
      </c>
      <c r="AP5109" s="38">
        <f t="shared" si="507"/>
        <v>0</v>
      </c>
      <c r="AR5109" s="181"/>
      <c r="AS5109" s="181"/>
      <c r="AT5109" s="181"/>
      <c r="AU5109" s="181"/>
      <c r="BB5109" s="181"/>
      <c r="BC5109" s="181"/>
      <c r="BD5109" s="181"/>
      <c r="BE5109" s="181"/>
      <c r="BL5109" s="181"/>
      <c r="BM5109" s="181"/>
      <c r="BN5109" s="181"/>
      <c r="BO5109" s="181"/>
    </row>
    <row r="5110" spans="41:67">
      <c r="AO5110" s="38">
        <f t="shared" si="506"/>
        <v>0</v>
      </c>
      <c r="AP5110" s="38">
        <f t="shared" si="507"/>
        <v>0</v>
      </c>
      <c r="AR5110" s="181"/>
      <c r="AS5110" s="181"/>
      <c r="AT5110" s="181"/>
      <c r="AU5110" s="181"/>
      <c r="BB5110" s="181"/>
      <c r="BC5110" s="181"/>
      <c r="BD5110" s="181"/>
      <c r="BE5110" s="181"/>
      <c r="BL5110" s="181"/>
      <c r="BM5110" s="181"/>
      <c r="BN5110" s="181"/>
      <c r="BO5110" s="181"/>
    </row>
    <row r="5111" spans="41:67">
      <c r="AO5111" s="38">
        <f t="shared" si="506"/>
        <v>0</v>
      </c>
      <c r="AP5111" s="38">
        <f t="shared" si="507"/>
        <v>0</v>
      </c>
      <c r="AR5111" s="181"/>
      <c r="AS5111" s="181"/>
      <c r="AT5111" s="181"/>
      <c r="AU5111" s="181"/>
      <c r="BB5111" s="181"/>
      <c r="BC5111" s="181"/>
      <c r="BD5111" s="181"/>
      <c r="BE5111" s="181"/>
      <c r="BL5111" s="181"/>
      <c r="BM5111" s="181"/>
      <c r="BN5111" s="181"/>
      <c r="BO5111" s="181"/>
    </row>
    <row r="5112" spans="41:67">
      <c r="AO5112" s="38">
        <f t="shared" si="506"/>
        <v>0</v>
      </c>
      <c r="AP5112" s="38">
        <f t="shared" si="507"/>
        <v>0</v>
      </c>
      <c r="AR5112" s="181"/>
      <c r="AS5112" s="181"/>
      <c r="AT5112" s="181"/>
      <c r="AU5112" s="181"/>
      <c r="BB5112" s="181"/>
      <c r="BC5112" s="181"/>
      <c r="BD5112" s="181"/>
      <c r="BE5112" s="181"/>
      <c r="BL5112" s="181"/>
      <c r="BM5112" s="181"/>
      <c r="BN5112" s="181"/>
      <c r="BO5112" s="181"/>
    </row>
    <row r="5113" spans="41:67">
      <c r="AO5113" s="38">
        <f t="shared" si="506"/>
        <v>0</v>
      </c>
      <c r="AP5113" s="38">
        <f t="shared" si="507"/>
        <v>0</v>
      </c>
      <c r="AR5113" s="181"/>
      <c r="AS5113" s="181"/>
      <c r="AT5113" s="181"/>
      <c r="AU5113" s="181"/>
      <c r="BB5113" s="181"/>
      <c r="BC5113" s="181"/>
      <c r="BD5113" s="181"/>
      <c r="BE5113" s="181"/>
      <c r="BL5113" s="181"/>
      <c r="BM5113" s="181"/>
      <c r="BN5113" s="181"/>
      <c r="BO5113" s="181"/>
    </row>
    <row r="5114" spans="41:67">
      <c r="AO5114" s="38">
        <f t="shared" si="506"/>
        <v>0</v>
      </c>
      <c r="AP5114" s="38">
        <f t="shared" si="507"/>
        <v>0</v>
      </c>
      <c r="AR5114" s="181"/>
      <c r="AS5114" s="181"/>
      <c r="AT5114" s="181"/>
      <c r="AU5114" s="181"/>
      <c r="BB5114" s="181"/>
      <c r="BC5114" s="181"/>
      <c r="BD5114" s="181"/>
      <c r="BE5114" s="181"/>
      <c r="BL5114" s="181"/>
      <c r="BM5114" s="181"/>
      <c r="BN5114" s="181"/>
      <c r="BO5114" s="181"/>
    </row>
    <row r="5115" spans="41:67">
      <c r="AO5115" s="38">
        <f t="shared" si="506"/>
        <v>0</v>
      </c>
      <c r="AP5115" s="38">
        <f t="shared" si="507"/>
        <v>0</v>
      </c>
      <c r="AR5115" s="181"/>
      <c r="AS5115" s="181"/>
      <c r="AT5115" s="181"/>
      <c r="AU5115" s="181"/>
      <c r="BB5115" s="181"/>
      <c r="BC5115" s="181"/>
      <c r="BD5115" s="181"/>
      <c r="BE5115" s="181"/>
      <c r="BL5115" s="181"/>
      <c r="BM5115" s="181"/>
      <c r="BN5115" s="181"/>
      <c r="BO5115" s="181"/>
    </row>
    <row r="5116" spans="41:67">
      <c r="AO5116" s="38">
        <f t="shared" si="506"/>
        <v>0</v>
      </c>
      <c r="AP5116" s="38">
        <f t="shared" si="507"/>
        <v>0</v>
      </c>
      <c r="AR5116" s="181"/>
      <c r="AS5116" s="181"/>
      <c r="AT5116" s="181"/>
      <c r="AU5116" s="181"/>
      <c r="BB5116" s="181"/>
      <c r="BC5116" s="181"/>
      <c r="BD5116" s="181"/>
      <c r="BE5116" s="181"/>
      <c r="BL5116" s="181"/>
      <c r="BM5116" s="181"/>
      <c r="BN5116" s="181"/>
      <c r="BO5116" s="181"/>
    </row>
    <row r="5117" spans="41:67">
      <c r="AO5117" s="38">
        <f t="shared" si="506"/>
        <v>0</v>
      </c>
      <c r="AP5117" s="38">
        <f t="shared" si="507"/>
        <v>0</v>
      </c>
      <c r="AR5117" s="181"/>
      <c r="AS5117" s="181"/>
      <c r="AT5117" s="181"/>
      <c r="AU5117" s="181"/>
      <c r="BB5117" s="181"/>
      <c r="BC5117" s="181"/>
      <c r="BD5117" s="181"/>
      <c r="BE5117" s="181"/>
      <c r="BL5117" s="181"/>
      <c r="BM5117" s="181"/>
      <c r="BN5117" s="181"/>
      <c r="BO5117" s="181"/>
    </row>
    <row r="5118" spans="41:67">
      <c r="AO5118" s="38">
        <f t="shared" si="506"/>
        <v>0</v>
      </c>
      <c r="AP5118" s="38">
        <f t="shared" si="507"/>
        <v>0</v>
      </c>
      <c r="AR5118" s="181"/>
      <c r="AS5118" s="181"/>
      <c r="AT5118" s="181"/>
      <c r="AU5118" s="181"/>
      <c r="BB5118" s="181"/>
      <c r="BC5118" s="181"/>
      <c r="BD5118" s="181"/>
      <c r="BE5118" s="181"/>
      <c r="BL5118" s="181"/>
      <c r="BM5118" s="181"/>
      <c r="BN5118" s="181"/>
      <c r="BO5118" s="181"/>
    </row>
    <row r="5119" spans="41:67">
      <c r="AO5119" s="38">
        <f t="shared" si="506"/>
        <v>0</v>
      </c>
      <c r="AP5119" s="38">
        <f t="shared" si="507"/>
        <v>0</v>
      </c>
      <c r="AR5119" s="181"/>
      <c r="AS5119" s="181"/>
      <c r="AT5119" s="181"/>
      <c r="AU5119" s="181"/>
      <c r="BB5119" s="181"/>
      <c r="BC5119" s="181"/>
      <c r="BD5119" s="181"/>
      <c r="BE5119" s="181"/>
      <c r="BL5119" s="181"/>
      <c r="BM5119" s="181"/>
      <c r="BN5119" s="181"/>
      <c r="BO5119" s="181"/>
    </row>
    <row r="5120" spans="41:67">
      <c r="AO5120" s="38">
        <f t="shared" si="506"/>
        <v>0</v>
      </c>
      <c r="AP5120" s="38">
        <f t="shared" si="507"/>
        <v>0</v>
      </c>
      <c r="AR5120" s="181"/>
      <c r="AS5120" s="181"/>
      <c r="AT5120" s="181"/>
      <c r="AU5120" s="181"/>
      <c r="BB5120" s="181"/>
      <c r="BC5120" s="181"/>
      <c r="BD5120" s="181"/>
      <c r="BE5120" s="181"/>
      <c r="BL5120" s="181"/>
      <c r="BM5120" s="181"/>
      <c r="BN5120" s="181"/>
      <c r="BO5120" s="181"/>
    </row>
    <row r="5121" spans="41:67">
      <c r="AO5121" s="38">
        <f t="shared" si="506"/>
        <v>0</v>
      </c>
      <c r="AP5121" s="38">
        <f t="shared" si="507"/>
        <v>0</v>
      </c>
      <c r="AR5121" s="181"/>
      <c r="AS5121" s="181"/>
      <c r="AT5121" s="181"/>
      <c r="AU5121" s="181"/>
      <c r="BB5121" s="181"/>
      <c r="BC5121" s="181"/>
      <c r="BD5121" s="181"/>
      <c r="BE5121" s="181"/>
      <c r="BL5121" s="181"/>
      <c r="BM5121" s="181"/>
      <c r="BN5121" s="181"/>
      <c r="BO5121" s="181"/>
    </row>
    <row r="5122" spans="41:67">
      <c r="AO5122" s="38">
        <f t="shared" si="506"/>
        <v>0</v>
      </c>
      <c r="AP5122" s="38">
        <f t="shared" si="507"/>
        <v>0</v>
      </c>
      <c r="AR5122" s="181"/>
      <c r="AS5122" s="181"/>
      <c r="AT5122" s="181"/>
      <c r="AU5122" s="181"/>
      <c r="BB5122" s="181"/>
      <c r="BC5122" s="181"/>
      <c r="BD5122" s="181"/>
      <c r="BE5122" s="181"/>
      <c r="BL5122" s="181"/>
      <c r="BM5122" s="181"/>
      <c r="BN5122" s="181"/>
      <c r="BO5122" s="181"/>
    </row>
    <row r="5123" spans="41:67">
      <c r="AO5123" s="38">
        <f t="shared" si="506"/>
        <v>0</v>
      </c>
      <c r="AP5123" s="38">
        <f t="shared" si="507"/>
        <v>0</v>
      </c>
      <c r="AR5123" s="181"/>
      <c r="AS5123" s="181"/>
      <c r="AT5123" s="181"/>
      <c r="AU5123" s="181"/>
      <c r="BB5123" s="181"/>
      <c r="BC5123" s="181"/>
      <c r="BD5123" s="181"/>
      <c r="BE5123" s="181"/>
      <c r="BL5123" s="181"/>
      <c r="BM5123" s="181"/>
      <c r="BN5123" s="181"/>
      <c r="BO5123" s="181"/>
    </row>
    <row r="5124" spans="41:67">
      <c r="AO5124" s="38">
        <f t="shared" si="506"/>
        <v>0</v>
      </c>
      <c r="AP5124" s="38">
        <f t="shared" si="507"/>
        <v>0</v>
      </c>
      <c r="AR5124" s="181"/>
      <c r="AS5124" s="181"/>
      <c r="AT5124" s="181"/>
      <c r="AU5124" s="181"/>
      <c r="BB5124" s="181"/>
      <c r="BC5124" s="181"/>
      <c r="BD5124" s="181"/>
      <c r="BE5124" s="181"/>
      <c r="BL5124" s="181"/>
      <c r="BM5124" s="181"/>
      <c r="BN5124" s="181"/>
      <c r="BO5124" s="181"/>
    </row>
    <row r="5125" spans="41:67">
      <c r="AO5125" s="38">
        <f t="shared" si="506"/>
        <v>0</v>
      </c>
      <c r="AP5125" s="38">
        <f t="shared" si="507"/>
        <v>0</v>
      </c>
      <c r="AR5125" s="181"/>
      <c r="AS5125" s="181"/>
      <c r="AT5125" s="181"/>
      <c r="AU5125" s="181"/>
      <c r="BB5125" s="181"/>
      <c r="BC5125" s="181"/>
      <c r="BD5125" s="181"/>
      <c r="BE5125" s="181"/>
      <c r="BL5125" s="181"/>
      <c r="BM5125" s="181"/>
      <c r="BN5125" s="181"/>
      <c r="BO5125" s="181"/>
    </row>
    <row r="5126" spans="41:67">
      <c r="AO5126" s="38">
        <f t="shared" si="506"/>
        <v>0</v>
      </c>
      <c r="AP5126" s="38">
        <f t="shared" si="507"/>
        <v>0</v>
      </c>
      <c r="AR5126" s="181"/>
      <c r="AS5126" s="181"/>
      <c r="AT5126" s="181"/>
      <c r="AU5126" s="181"/>
      <c r="BB5126" s="181"/>
      <c r="BC5126" s="181"/>
      <c r="BD5126" s="181"/>
      <c r="BE5126" s="181"/>
      <c r="BL5126" s="181"/>
      <c r="BM5126" s="181"/>
      <c r="BN5126" s="181"/>
      <c r="BO5126" s="181"/>
    </row>
    <row r="5127" spans="41:67">
      <c r="AO5127" s="38">
        <f t="shared" si="506"/>
        <v>0</v>
      </c>
      <c r="AP5127" s="38">
        <f t="shared" si="507"/>
        <v>0</v>
      </c>
      <c r="AR5127" s="181"/>
      <c r="AS5127" s="181"/>
      <c r="AT5127" s="181"/>
      <c r="AU5127" s="181"/>
      <c r="BB5127" s="181"/>
      <c r="BC5127" s="181"/>
      <c r="BD5127" s="181"/>
      <c r="BE5127" s="181"/>
      <c r="BL5127" s="181"/>
      <c r="BM5127" s="181"/>
      <c r="BN5127" s="181"/>
      <c r="BO5127" s="181"/>
    </row>
    <row r="5128" spans="41:67">
      <c r="AO5128" s="38">
        <f t="shared" si="506"/>
        <v>0</v>
      </c>
      <c r="AP5128" s="38">
        <f t="shared" si="507"/>
        <v>0</v>
      </c>
      <c r="AR5128" s="181"/>
      <c r="AS5128" s="181"/>
      <c r="AT5128" s="181"/>
      <c r="AU5128" s="181"/>
      <c r="BB5128" s="181"/>
      <c r="BC5128" s="181"/>
      <c r="BD5128" s="181"/>
      <c r="BE5128" s="181"/>
      <c r="BL5128" s="181"/>
      <c r="BM5128" s="181"/>
      <c r="BN5128" s="181"/>
      <c r="BO5128" s="181"/>
    </row>
    <row r="5129" spans="41:67">
      <c r="AO5129" s="38">
        <f t="shared" si="506"/>
        <v>0</v>
      </c>
      <c r="AP5129" s="38">
        <f t="shared" si="507"/>
        <v>0</v>
      </c>
      <c r="AR5129" s="181"/>
      <c r="AS5129" s="181"/>
      <c r="AT5129" s="181"/>
      <c r="AU5129" s="181"/>
      <c r="BB5129" s="181"/>
      <c r="BC5129" s="181"/>
      <c r="BD5129" s="181"/>
      <c r="BE5129" s="181"/>
      <c r="BL5129" s="181"/>
      <c r="BM5129" s="181"/>
      <c r="BN5129" s="181"/>
      <c r="BO5129" s="181"/>
    </row>
    <row r="5130" spans="41:67">
      <c r="AO5130" s="38">
        <f t="shared" si="506"/>
        <v>0</v>
      </c>
      <c r="AP5130" s="38">
        <f t="shared" si="507"/>
        <v>0</v>
      </c>
      <c r="AR5130" s="181"/>
      <c r="AS5130" s="181"/>
      <c r="AT5130" s="181"/>
      <c r="AU5130" s="181"/>
      <c r="BB5130" s="181"/>
      <c r="BC5130" s="181"/>
      <c r="BD5130" s="181"/>
      <c r="BE5130" s="181"/>
      <c r="BL5130" s="181"/>
      <c r="BM5130" s="181"/>
      <c r="BN5130" s="181"/>
      <c r="BO5130" s="181"/>
    </row>
    <row r="5131" spans="41:67">
      <c r="AO5131" s="38">
        <f t="shared" si="506"/>
        <v>0</v>
      </c>
      <c r="AP5131" s="38">
        <f t="shared" si="507"/>
        <v>0</v>
      </c>
      <c r="AR5131" s="181"/>
      <c r="AS5131" s="181"/>
      <c r="AT5131" s="181"/>
      <c r="AU5131" s="181"/>
      <c r="BB5131" s="181"/>
      <c r="BC5131" s="181"/>
      <c r="BD5131" s="181"/>
      <c r="BE5131" s="181"/>
      <c r="BL5131" s="181"/>
      <c r="BM5131" s="181"/>
      <c r="BN5131" s="181"/>
      <c r="BO5131" s="181"/>
    </row>
    <row r="5132" spans="41:67">
      <c r="AO5132" s="38">
        <f t="shared" si="506"/>
        <v>0</v>
      </c>
      <c r="AP5132" s="38">
        <f t="shared" si="507"/>
        <v>0</v>
      </c>
      <c r="AR5132" s="181"/>
      <c r="AS5132" s="181"/>
      <c r="AT5132" s="181"/>
      <c r="AU5132" s="181"/>
      <c r="BB5132" s="181"/>
      <c r="BC5132" s="181"/>
      <c r="BD5132" s="181"/>
      <c r="BE5132" s="181"/>
      <c r="BL5132" s="181"/>
      <c r="BM5132" s="181"/>
      <c r="BN5132" s="181"/>
      <c r="BO5132" s="181"/>
    </row>
    <row r="5133" spans="41:67">
      <c r="AO5133" s="38">
        <f t="shared" si="506"/>
        <v>0</v>
      </c>
      <c r="AP5133" s="38">
        <f t="shared" si="507"/>
        <v>0</v>
      </c>
      <c r="AR5133" s="181"/>
      <c r="AS5133" s="181"/>
      <c r="AT5133" s="181"/>
      <c r="AU5133" s="181"/>
      <c r="BB5133" s="181"/>
      <c r="BC5133" s="181"/>
      <c r="BD5133" s="181"/>
      <c r="BE5133" s="181"/>
      <c r="BL5133" s="181"/>
      <c r="BM5133" s="181"/>
      <c r="BN5133" s="181"/>
      <c r="BO5133" s="181"/>
    </row>
    <row r="5134" spans="41:67">
      <c r="AO5134" s="38">
        <f t="shared" si="506"/>
        <v>0</v>
      </c>
      <c r="AP5134" s="38">
        <f t="shared" si="507"/>
        <v>0</v>
      </c>
      <c r="AR5134" s="181"/>
      <c r="AS5134" s="181"/>
      <c r="AT5134" s="181"/>
      <c r="AU5134" s="181"/>
      <c r="BB5134" s="181"/>
      <c r="BC5134" s="181"/>
      <c r="BD5134" s="181"/>
      <c r="BE5134" s="181"/>
      <c r="BL5134" s="181"/>
      <c r="BM5134" s="181"/>
      <c r="BN5134" s="181"/>
      <c r="BO5134" s="181"/>
    </row>
    <row r="5135" spans="41:67">
      <c r="AO5135" s="38">
        <f t="shared" si="506"/>
        <v>0</v>
      </c>
      <c r="AP5135" s="38">
        <f t="shared" si="507"/>
        <v>0</v>
      </c>
      <c r="AR5135" s="181"/>
      <c r="AS5135" s="181"/>
      <c r="AT5135" s="181"/>
      <c r="AU5135" s="181"/>
      <c r="BB5135" s="181"/>
      <c r="BC5135" s="181"/>
      <c r="BD5135" s="181"/>
      <c r="BE5135" s="181"/>
      <c r="BL5135" s="181"/>
      <c r="BM5135" s="181"/>
      <c r="BN5135" s="181"/>
      <c r="BO5135" s="181"/>
    </row>
    <row r="5136" spans="41:67">
      <c r="AO5136" s="38">
        <f t="shared" si="506"/>
        <v>0</v>
      </c>
      <c r="AP5136" s="38">
        <f t="shared" si="507"/>
        <v>0</v>
      </c>
      <c r="AR5136" s="181"/>
      <c r="AS5136" s="181"/>
      <c r="AT5136" s="181"/>
      <c r="AU5136" s="181"/>
      <c r="BB5136" s="181"/>
      <c r="BC5136" s="181"/>
      <c r="BD5136" s="181"/>
      <c r="BE5136" s="181"/>
      <c r="BL5136" s="181"/>
      <c r="BM5136" s="181"/>
      <c r="BN5136" s="181"/>
      <c r="BO5136" s="181"/>
    </row>
    <row r="5137" spans="41:67">
      <c r="AO5137" s="38">
        <f t="shared" si="506"/>
        <v>0</v>
      </c>
      <c r="AP5137" s="38">
        <f t="shared" si="507"/>
        <v>0</v>
      </c>
      <c r="AR5137" s="181"/>
      <c r="AS5137" s="181"/>
      <c r="AT5137" s="181"/>
      <c r="AU5137" s="181"/>
      <c r="BB5137" s="181"/>
      <c r="BC5137" s="181"/>
      <c r="BD5137" s="181"/>
      <c r="BE5137" s="181"/>
      <c r="BL5137" s="181"/>
      <c r="BM5137" s="181"/>
      <c r="BN5137" s="181"/>
      <c r="BO5137" s="181"/>
    </row>
    <row r="5138" spans="41:67">
      <c r="AO5138" s="38">
        <f t="shared" si="506"/>
        <v>0</v>
      </c>
      <c r="AP5138" s="38">
        <f t="shared" si="507"/>
        <v>0</v>
      </c>
      <c r="AR5138" s="181"/>
      <c r="AS5138" s="181"/>
      <c r="AT5138" s="181"/>
      <c r="AU5138" s="181"/>
      <c r="BB5138" s="181"/>
      <c r="BC5138" s="181"/>
      <c r="BD5138" s="181"/>
      <c r="BE5138" s="181"/>
      <c r="BL5138" s="181"/>
      <c r="BM5138" s="181"/>
      <c r="BN5138" s="181"/>
      <c r="BO5138" s="181"/>
    </row>
    <row r="5139" spans="41:67">
      <c r="AO5139" s="38">
        <f t="shared" si="506"/>
        <v>0</v>
      </c>
      <c r="AP5139" s="38">
        <f t="shared" si="507"/>
        <v>0</v>
      </c>
      <c r="AR5139" s="181"/>
      <c r="AS5139" s="181"/>
      <c r="AT5139" s="181"/>
      <c r="AU5139" s="181"/>
      <c r="BB5139" s="181"/>
      <c r="BC5139" s="181"/>
      <c r="BD5139" s="181"/>
      <c r="BE5139" s="181"/>
      <c r="BL5139" s="181"/>
      <c r="BM5139" s="181"/>
      <c r="BN5139" s="181"/>
      <c r="BO5139" s="181"/>
    </row>
    <row r="5140" spans="41:67">
      <c r="AO5140" s="38">
        <f t="shared" si="506"/>
        <v>0</v>
      </c>
      <c r="AP5140" s="38">
        <f t="shared" si="507"/>
        <v>0</v>
      </c>
      <c r="AR5140" s="181"/>
      <c r="AS5140" s="181"/>
      <c r="AT5140" s="181"/>
      <c r="AU5140" s="181"/>
      <c r="BB5140" s="181"/>
      <c r="BC5140" s="181"/>
      <c r="BD5140" s="181"/>
      <c r="BE5140" s="181"/>
      <c r="BL5140" s="181"/>
      <c r="BM5140" s="181"/>
      <c r="BN5140" s="181"/>
      <c r="BO5140" s="181"/>
    </row>
    <row r="5141" spans="41:67">
      <c r="AO5141" s="38">
        <f t="shared" si="506"/>
        <v>0</v>
      </c>
      <c r="AP5141" s="38">
        <f t="shared" si="507"/>
        <v>0</v>
      </c>
      <c r="AR5141" s="181"/>
      <c r="AS5141" s="181"/>
      <c r="AT5141" s="181"/>
      <c r="AU5141" s="181"/>
      <c r="BB5141" s="181"/>
      <c r="BC5141" s="181"/>
      <c r="BD5141" s="181"/>
      <c r="BE5141" s="181"/>
      <c r="BL5141" s="181"/>
      <c r="BM5141" s="181"/>
      <c r="BN5141" s="181"/>
      <c r="BO5141" s="181"/>
    </row>
    <row r="5142" spans="41:67">
      <c r="AO5142" s="38">
        <f t="shared" si="506"/>
        <v>0</v>
      </c>
      <c r="AP5142" s="38">
        <f t="shared" si="507"/>
        <v>0</v>
      </c>
      <c r="AR5142" s="181"/>
      <c r="AS5142" s="181"/>
      <c r="AT5142" s="181"/>
      <c r="AU5142" s="181"/>
      <c r="BB5142" s="181"/>
      <c r="BC5142" s="181"/>
      <c r="BD5142" s="181"/>
      <c r="BE5142" s="181"/>
      <c r="BL5142" s="181"/>
      <c r="BM5142" s="181"/>
      <c r="BN5142" s="181"/>
      <c r="BO5142" s="181"/>
    </row>
    <row r="5143" spans="41:67">
      <c r="AO5143" s="38">
        <f t="shared" si="506"/>
        <v>0</v>
      </c>
      <c r="AP5143" s="38">
        <f t="shared" si="507"/>
        <v>0</v>
      </c>
      <c r="AR5143" s="181"/>
      <c r="AS5143" s="181"/>
      <c r="AT5143" s="181"/>
      <c r="AU5143" s="181"/>
      <c r="BB5143" s="181"/>
      <c r="BC5143" s="181"/>
      <c r="BD5143" s="181"/>
      <c r="BE5143" s="181"/>
      <c r="BL5143" s="181"/>
      <c r="BM5143" s="181"/>
      <c r="BN5143" s="181"/>
      <c r="BO5143" s="181"/>
    </row>
    <row r="5144" spans="41:67">
      <c r="AO5144" s="38">
        <f t="shared" si="506"/>
        <v>0</v>
      </c>
      <c r="AP5144" s="38">
        <f t="shared" si="507"/>
        <v>0</v>
      </c>
      <c r="AR5144" s="181"/>
      <c r="AS5144" s="181"/>
      <c r="AT5144" s="181"/>
      <c r="AU5144" s="181"/>
      <c r="BB5144" s="181"/>
      <c r="BC5144" s="181"/>
      <c r="BD5144" s="181"/>
      <c r="BE5144" s="181"/>
      <c r="BL5144" s="181"/>
      <c r="BM5144" s="181"/>
      <c r="BN5144" s="181"/>
      <c r="BO5144" s="181"/>
    </row>
    <row r="5145" spans="41:67">
      <c r="AO5145" s="38">
        <f t="shared" si="506"/>
        <v>0</v>
      </c>
      <c r="AP5145" s="38">
        <f t="shared" si="507"/>
        <v>0</v>
      </c>
      <c r="AR5145" s="181"/>
      <c r="AS5145" s="181"/>
      <c r="AT5145" s="181"/>
      <c r="AU5145" s="181"/>
      <c r="BB5145" s="181"/>
      <c r="BC5145" s="181"/>
      <c r="BD5145" s="181"/>
      <c r="BE5145" s="181"/>
      <c r="BL5145" s="181"/>
      <c r="BM5145" s="181"/>
      <c r="BN5145" s="181"/>
      <c r="BO5145" s="181"/>
    </row>
    <row r="5146" spans="41:67">
      <c r="AO5146" s="38">
        <f t="shared" si="506"/>
        <v>0</v>
      </c>
      <c r="AP5146" s="38">
        <f t="shared" si="507"/>
        <v>0</v>
      </c>
      <c r="AR5146" s="181"/>
      <c r="AS5146" s="181"/>
      <c r="AT5146" s="181"/>
      <c r="AU5146" s="181"/>
      <c r="BB5146" s="181"/>
      <c r="BC5146" s="181"/>
      <c r="BD5146" s="181"/>
      <c r="BE5146" s="181"/>
      <c r="BL5146" s="181"/>
      <c r="BM5146" s="181"/>
      <c r="BN5146" s="181"/>
      <c r="BO5146" s="181"/>
    </row>
    <row r="5147" spans="41:67">
      <c r="AO5147" s="38">
        <f t="shared" si="506"/>
        <v>0</v>
      </c>
      <c r="AP5147" s="38">
        <f t="shared" si="507"/>
        <v>0</v>
      </c>
      <c r="AR5147" s="181"/>
      <c r="AS5147" s="181"/>
      <c r="AT5147" s="181"/>
      <c r="AU5147" s="181"/>
      <c r="BB5147" s="181"/>
      <c r="BC5147" s="181"/>
      <c r="BD5147" s="181"/>
      <c r="BE5147" s="181"/>
      <c r="BL5147" s="181"/>
      <c r="BM5147" s="181"/>
      <c r="BN5147" s="181"/>
      <c r="BO5147" s="181"/>
    </row>
    <row r="5148" spans="41:67">
      <c r="AO5148" s="38">
        <f t="shared" si="506"/>
        <v>0</v>
      </c>
      <c r="AP5148" s="38">
        <f t="shared" si="507"/>
        <v>0</v>
      </c>
      <c r="AR5148" s="181"/>
      <c r="AS5148" s="181"/>
      <c r="AT5148" s="181"/>
      <c r="AU5148" s="181"/>
      <c r="BB5148" s="181"/>
      <c r="BC5148" s="181"/>
      <c r="BD5148" s="181"/>
      <c r="BE5148" s="181"/>
      <c r="BL5148" s="181"/>
      <c r="BM5148" s="181"/>
      <c r="BN5148" s="181"/>
      <c r="BO5148" s="181"/>
    </row>
    <row r="5149" spans="41:67">
      <c r="AO5149" s="38">
        <f t="shared" si="506"/>
        <v>0</v>
      </c>
      <c r="AP5149" s="38">
        <f t="shared" si="507"/>
        <v>0</v>
      </c>
      <c r="AR5149" s="181"/>
      <c r="AS5149" s="181"/>
      <c r="AT5149" s="181"/>
      <c r="AU5149" s="181"/>
      <c r="BB5149" s="181"/>
      <c r="BC5149" s="181"/>
      <c r="BD5149" s="181"/>
      <c r="BE5149" s="181"/>
      <c r="BL5149" s="181"/>
      <c r="BM5149" s="181"/>
      <c r="BN5149" s="181"/>
      <c r="BO5149" s="181"/>
    </row>
    <row r="5150" spans="41:67">
      <c r="AO5150" s="38">
        <f t="shared" si="506"/>
        <v>0</v>
      </c>
      <c r="AP5150" s="38">
        <f t="shared" si="507"/>
        <v>0</v>
      </c>
      <c r="AR5150" s="181"/>
      <c r="AS5150" s="181"/>
      <c r="AT5150" s="181"/>
      <c r="AU5150" s="181"/>
      <c r="BB5150" s="181"/>
      <c r="BC5150" s="181"/>
      <c r="BD5150" s="181"/>
      <c r="BE5150" s="181"/>
      <c r="BL5150" s="181"/>
      <c r="BM5150" s="181"/>
      <c r="BN5150" s="181"/>
      <c r="BO5150" s="181"/>
    </row>
    <row r="5151" spans="41:67">
      <c r="AO5151" s="38">
        <f t="shared" si="506"/>
        <v>0</v>
      </c>
      <c r="AP5151" s="38">
        <f t="shared" si="507"/>
        <v>0</v>
      </c>
      <c r="AR5151" s="181"/>
      <c r="AS5151" s="181"/>
      <c r="AT5151" s="181"/>
      <c r="AU5151" s="181"/>
      <c r="BB5151" s="181"/>
      <c r="BC5151" s="181"/>
      <c r="BD5151" s="181"/>
      <c r="BE5151" s="181"/>
      <c r="BL5151" s="181"/>
      <c r="BM5151" s="181"/>
      <c r="BN5151" s="181"/>
      <c r="BO5151" s="181"/>
    </row>
    <row r="5152" spans="41:67">
      <c r="AO5152" s="38">
        <f t="shared" si="506"/>
        <v>0</v>
      </c>
      <c r="AP5152" s="38">
        <f t="shared" si="507"/>
        <v>0</v>
      </c>
      <c r="AR5152" s="181"/>
      <c r="AS5152" s="181"/>
      <c r="AT5152" s="181"/>
      <c r="AU5152" s="181"/>
      <c r="BB5152" s="181"/>
      <c r="BC5152" s="181"/>
      <c r="BD5152" s="181"/>
      <c r="BE5152" s="181"/>
      <c r="BL5152" s="181"/>
      <c r="BM5152" s="181"/>
      <c r="BN5152" s="181"/>
      <c r="BO5152" s="181"/>
    </row>
    <row r="5153" spans="41:67">
      <c r="AO5153" s="38">
        <f t="shared" si="506"/>
        <v>0</v>
      </c>
      <c r="AP5153" s="38">
        <f t="shared" si="507"/>
        <v>0</v>
      </c>
      <c r="AR5153" s="181"/>
      <c r="AS5153" s="181"/>
      <c r="AT5153" s="181"/>
      <c r="AU5153" s="181"/>
      <c r="BB5153" s="181"/>
      <c r="BC5153" s="181"/>
      <c r="BD5153" s="181"/>
      <c r="BE5153" s="181"/>
      <c r="BL5153" s="181"/>
      <c r="BM5153" s="181"/>
      <c r="BN5153" s="181"/>
      <c r="BO5153" s="181"/>
    </row>
    <row r="5154" spans="41:67">
      <c r="AO5154" s="38">
        <f t="shared" si="506"/>
        <v>0</v>
      </c>
      <c r="AP5154" s="38">
        <f t="shared" si="507"/>
        <v>0</v>
      </c>
      <c r="AR5154" s="181"/>
      <c r="AS5154" s="181"/>
      <c r="AT5154" s="181"/>
      <c r="AU5154" s="181"/>
      <c r="BB5154" s="181"/>
      <c r="BC5154" s="181"/>
      <c r="BD5154" s="181"/>
      <c r="BE5154" s="181"/>
      <c r="BL5154" s="181"/>
      <c r="BM5154" s="181"/>
      <c r="BN5154" s="181"/>
      <c r="BO5154" s="181"/>
    </row>
    <row r="5155" spans="41:67">
      <c r="AO5155" s="38">
        <f t="shared" si="506"/>
        <v>0</v>
      </c>
      <c r="AP5155" s="38">
        <f t="shared" si="507"/>
        <v>0</v>
      </c>
      <c r="AR5155" s="181"/>
      <c r="AS5155" s="181"/>
      <c r="AT5155" s="181"/>
      <c r="AU5155" s="181"/>
      <c r="BB5155" s="181"/>
      <c r="BC5155" s="181"/>
      <c r="BD5155" s="181"/>
      <c r="BE5155" s="181"/>
      <c r="BL5155" s="181"/>
      <c r="BM5155" s="181"/>
      <c r="BN5155" s="181"/>
      <c r="BO5155" s="181"/>
    </row>
    <row r="5156" spans="41:67">
      <c r="AO5156" s="38">
        <f t="shared" si="506"/>
        <v>0</v>
      </c>
      <c r="AP5156" s="38">
        <f t="shared" si="507"/>
        <v>0</v>
      </c>
      <c r="AR5156" s="181"/>
      <c r="AS5156" s="181"/>
      <c r="AT5156" s="181"/>
      <c r="AU5156" s="181"/>
      <c r="BB5156" s="181"/>
      <c r="BC5156" s="181"/>
      <c r="BD5156" s="181"/>
      <c r="BE5156" s="181"/>
      <c r="BL5156" s="181"/>
      <c r="BM5156" s="181"/>
      <c r="BN5156" s="181"/>
      <c r="BO5156" s="181"/>
    </row>
    <row r="5157" spans="41:67">
      <c r="AO5157" s="38">
        <f t="shared" si="506"/>
        <v>0</v>
      </c>
      <c r="AP5157" s="38">
        <f t="shared" si="507"/>
        <v>0</v>
      </c>
      <c r="AR5157" s="181"/>
      <c r="AS5157" s="181"/>
      <c r="AT5157" s="181"/>
      <c r="AU5157" s="181"/>
      <c r="BB5157" s="181"/>
      <c r="BC5157" s="181"/>
      <c r="BD5157" s="181"/>
      <c r="BE5157" s="181"/>
      <c r="BL5157" s="181"/>
      <c r="BM5157" s="181"/>
      <c r="BN5157" s="181"/>
      <c r="BO5157" s="181"/>
    </row>
    <row r="5158" spans="41:67">
      <c r="AO5158" s="38">
        <f t="shared" si="506"/>
        <v>0</v>
      </c>
      <c r="AP5158" s="38">
        <f t="shared" si="507"/>
        <v>0</v>
      </c>
      <c r="AR5158" s="181"/>
      <c r="AS5158" s="181"/>
      <c r="AT5158" s="181"/>
      <c r="AU5158" s="181"/>
      <c r="BB5158" s="181"/>
      <c r="BC5158" s="181"/>
      <c r="BD5158" s="181"/>
      <c r="BE5158" s="181"/>
      <c r="BL5158" s="181"/>
      <c r="BM5158" s="181"/>
      <c r="BN5158" s="181"/>
      <c r="BO5158" s="181"/>
    </row>
    <row r="5159" spans="41:67">
      <c r="AO5159" s="38">
        <f t="shared" si="506"/>
        <v>0</v>
      </c>
      <c r="AP5159" s="38">
        <f t="shared" si="507"/>
        <v>0</v>
      </c>
      <c r="AR5159" s="181"/>
      <c r="AS5159" s="181"/>
      <c r="AT5159" s="181"/>
      <c r="AU5159" s="181"/>
      <c r="BB5159" s="181"/>
      <c r="BC5159" s="181"/>
      <c r="BD5159" s="181"/>
      <c r="BE5159" s="181"/>
      <c r="BL5159" s="181"/>
      <c r="BM5159" s="181"/>
      <c r="BN5159" s="181"/>
      <c r="BO5159" s="181"/>
    </row>
    <row r="5160" spans="41:67">
      <c r="AO5160" s="38">
        <f t="shared" si="506"/>
        <v>0</v>
      </c>
      <c r="AP5160" s="38">
        <f t="shared" si="507"/>
        <v>0</v>
      </c>
      <c r="AR5160" s="181"/>
      <c r="AS5160" s="181"/>
      <c r="AT5160" s="181"/>
      <c r="AU5160" s="181"/>
      <c r="BB5160" s="181"/>
      <c r="BC5160" s="181"/>
      <c r="BD5160" s="181"/>
      <c r="BE5160" s="181"/>
      <c r="BL5160" s="181"/>
      <c r="BM5160" s="181"/>
      <c r="BN5160" s="181"/>
      <c r="BO5160" s="181"/>
    </row>
    <row r="5161" spans="41:67">
      <c r="AO5161" s="38">
        <f t="shared" si="506"/>
        <v>0</v>
      </c>
      <c r="AP5161" s="38">
        <f t="shared" si="507"/>
        <v>0</v>
      </c>
      <c r="AR5161" s="181"/>
      <c r="AS5161" s="181"/>
      <c r="AT5161" s="181"/>
      <c r="AU5161" s="181"/>
      <c r="BB5161" s="181"/>
      <c r="BC5161" s="181"/>
      <c r="BD5161" s="181"/>
      <c r="BE5161" s="181"/>
      <c r="BL5161" s="181"/>
      <c r="BM5161" s="181"/>
      <c r="BN5161" s="181"/>
      <c r="BO5161" s="181"/>
    </row>
    <row r="5162" spans="41:67">
      <c r="AO5162" s="38">
        <f t="shared" ref="AO5162:AO5225" si="508">B5163+1-1</f>
        <v>0</v>
      </c>
      <c r="AP5162" s="38">
        <f t="shared" ref="AP5162:AP5225" si="509">A5163</f>
        <v>0</v>
      </c>
      <c r="AR5162" s="181"/>
      <c r="AS5162" s="181"/>
      <c r="AT5162" s="181"/>
      <c r="AU5162" s="181"/>
      <c r="BB5162" s="181"/>
      <c r="BC5162" s="181"/>
      <c r="BD5162" s="181"/>
      <c r="BE5162" s="181"/>
      <c r="BL5162" s="181"/>
      <c r="BM5162" s="181"/>
      <c r="BN5162" s="181"/>
      <c r="BO5162" s="181"/>
    </row>
    <row r="5163" spans="41:67">
      <c r="AO5163" s="38">
        <f t="shared" si="508"/>
        <v>0</v>
      </c>
      <c r="AP5163" s="38">
        <f t="shared" si="509"/>
        <v>0</v>
      </c>
      <c r="AR5163" s="181"/>
      <c r="AS5163" s="181"/>
      <c r="AT5163" s="181"/>
      <c r="AU5163" s="181"/>
      <c r="BB5163" s="181"/>
      <c r="BC5163" s="181"/>
      <c r="BD5163" s="181"/>
      <c r="BE5163" s="181"/>
      <c r="BL5163" s="181"/>
      <c r="BM5163" s="181"/>
      <c r="BN5163" s="181"/>
      <c r="BO5163" s="181"/>
    </row>
    <row r="5164" spans="41:67">
      <c r="AO5164" s="38">
        <f t="shared" si="508"/>
        <v>0</v>
      </c>
      <c r="AP5164" s="38">
        <f t="shared" si="509"/>
        <v>0</v>
      </c>
      <c r="AR5164" s="181"/>
      <c r="AS5164" s="181"/>
      <c r="AT5164" s="181"/>
      <c r="AU5164" s="181"/>
      <c r="BB5164" s="181"/>
      <c r="BC5164" s="181"/>
      <c r="BD5164" s="181"/>
      <c r="BE5164" s="181"/>
      <c r="BL5164" s="181"/>
      <c r="BM5164" s="181"/>
      <c r="BN5164" s="181"/>
      <c r="BO5164" s="181"/>
    </row>
    <row r="5165" spans="41:67">
      <c r="AO5165" s="38">
        <f t="shared" si="508"/>
        <v>0</v>
      </c>
      <c r="AP5165" s="38">
        <f t="shared" si="509"/>
        <v>0</v>
      </c>
      <c r="AR5165" s="181"/>
      <c r="AS5165" s="181"/>
      <c r="AT5165" s="181"/>
      <c r="AU5165" s="181"/>
      <c r="BB5165" s="181"/>
      <c r="BC5165" s="181"/>
      <c r="BD5165" s="181"/>
      <c r="BE5165" s="181"/>
      <c r="BL5165" s="181"/>
      <c r="BM5165" s="181"/>
      <c r="BN5165" s="181"/>
      <c r="BO5165" s="181"/>
    </row>
    <row r="5166" spans="41:67">
      <c r="AO5166" s="38">
        <f t="shared" si="508"/>
        <v>0</v>
      </c>
      <c r="AP5166" s="38">
        <f t="shared" si="509"/>
        <v>0</v>
      </c>
      <c r="AR5166" s="181"/>
      <c r="AS5166" s="181"/>
      <c r="AT5166" s="181"/>
      <c r="AU5166" s="181"/>
      <c r="BB5166" s="181"/>
      <c r="BC5166" s="181"/>
      <c r="BD5166" s="181"/>
      <c r="BE5166" s="181"/>
      <c r="BL5166" s="181"/>
      <c r="BM5166" s="181"/>
      <c r="BN5166" s="181"/>
      <c r="BO5166" s="181"/>
    </row>
    <row r="5167" spans="41:67">
      <c r="AO5167" s="38">
        <f t="shared" si="508"/>
        <v>0</v>
      </c>
      <c r="AP5167" s="38">
        <f t="shared" si="509"/>
        <v>0</v>
      </c>
      <c r="AR5167" s="181"/>
      <c r="AS5167" s="181"/>
      <c r="AT5167" s="181"/>
      <c r="AU5167" s="181"/>
      <c r="BB5167" s="181"/>
      <c r="BC5167" s="181"/>
      <c r="BD5167" s="181"/>
      <c r="BE5167" s="181"/>
      <c r="BL5167" s="181"/>
      <c r="BM5167" s="181"/>
      <c r="BN5167" s="181"/>
      <c r="BO5167" s="181"/>
    </row>
    <row r="5168" spans="41:67">
      <c r="AO5168" s="38">
        <f t="shared" si="508"/>
        <v>0</v>
      </c>
      <c r="AP5168" s="38">
        <f t="shared" si="509"/>
        <v>0</v>
      </c>
      <c r="AR5168" s="181"/>
      <c r="AS5168" s="181"/>
      <c r="AT5168" s="181"/>
      <c r="AU5168" s="181"/>
      <c r="BB5168" s="181"/>
      <c r="BC5168" s="181"/>
      <c r="BD5168" s="181"/>
      <c r="BE5168" s="181"/>
      <c r="BL5168" s="181"/>
      <c r="BM5168" s="181"/>
      <c r="BN5168" s="181"/>
      <c r="BO5168" s="181"/>
    </row>
    <row r="5169" spans="41:67">
      <c r="AO5169" s="38">
        <f t="shared" si="508"/>
        <v>0</v>
      </c>
      <c r="AP5169" s="38">
        <f t="shared" si="509"/>
        <v>0</v>
      </c>
      <c r="AR5169" s="181"/>
      <c r="AS5169" s="181"/>
      <c r="AT5169" s="181"/>
      <c r="AU5169" s="181"/>
      <c r="BB5169" s="181"/>
      <c r="BC5169" s="181"/>
      <c r="BD5169" s="181"/>
      <c r="BE5169" s="181"/>
      <c r="BL5169" s="181"/>
      <c r="BM5169" s="181"/>
      <c r="BN5169" s="181"/>
      <c r="BO5169" s="181"/>
    </row>
    <row r="5170" spans="41:67">
      <c r="AO5170" s="38">
        <f t="shared" si="508"/>
        <v>0</v>
      </c>
      <c r="AP5170" s="38">
        <f t="shared" si="509"/>
        <v>0</v>
      </c>
      <c r="AR5170" s="181"/>
      <c r="AS5170" s="181"/>
      <c r="AT5170" s="181"/>
      <c r="AU5170" s="181"/>
      <c r="BB5170" s="181"/>
      <c r="BC5170" s="181"/>
      <c r="BD5170" s="181"/>
      <c r="BE5170" s="181"/>
      <c r="BL5170" s="181"/>
      <c r="BM5170" s="181"/>
      <c r="BN5170" s="181"/>
      <c r="BO5170" s="181"/>
    </row>
    <row r="5171" spans="41:67">
      <c r="AO5171" s="38">
        <f t="shared" si="508"/>
        <v>0</v>
      </c>
      <c r="AP5171" s="38">
        <f t="shared" si="509"/>
        <v>0</v>
      </c>
      <c r="AR5171" s="181"/>
      <c r="AS5171" s="181"/>
      <c r="AT5171" s="181"/>
      <c r="AU5171" s="181"/>
      <c r="BB5171" s="181"/>
      <c r="BC5171" s="181"/>
      <c r="BD5171" s="181"/>
      <c r="BE5171" s="181"/>
      <c r="BL5171" s="181"/>
      <c r="BM5171" s="181"/>
      <c r="BN5171" s="181"/>
      <c r="BO5171" s="181"/>
    </row>
    <row r="5172" spans="41:67">
      <c r="AO5172" s="38">
        <f t="shared" si="508"/>
        <v>0</v>
      </c>
      <c r="AP5172" s="38">
        <f t="shared" si="509"/>
        <v>0</v>
      </c>
      <c r="AR5172" s="181"/>
      <c r="AS5172" s="181"/>
      <c r="AT5172" s="181"/>
      <c r="AU5172" s="181"/>
      <c r="BB5172" s="181"/>
      <c r="BC5172" s="181"/>
      <c r="BD5172" s="181"/>
      <c r="BE5172" s="181"/>
      <c r="BL5172" s="181"/>
      <c r="BM5172" s="181"/>
      <c r="BN5172" s="181"/>
      <c r="BO5172" s="181"/>
    </row>
    <row r="5173" spans="41:67">
      <c r="AO5173" s="38">
        <f t="shared" si="508"/>
        <v>0</v>
      </c>
      <c r="AP5173" s="38">
        <f t="shared" si="509"/>
        <v>0</v>
      </c>
      <c r="AR5173" s="181"/>
      <c r="AS5173" s="181"/>
      <c r="AT5173" s="181"/>
      <c r="AU5173" s="181"/>
      <c r="BB5173" s="181"/>
      <c r="BC5173" s="181"/>
      <c r="BD5173" s="181"/>
      <c r="BE5173" s="181"/>
      <c r="BL5173" s="181"/>
      <c r="BM5173" s="181"/>
      <c r="BN5173" s="181"/>
      <c r="BO5173" s="181"/>
    </row>
    <row r="5174" spans="41:67">
      <c r="AO5174" s="38">
        <f t="shared" si="508"/>
        <v>0</v>
      </c>
      <c r="AP5174" s="38">
        <f t="shared" si="509"/>
        <v>0</v>
      </c>
      <c r="AR5174" s="181"/>
      <c r="AS5174" s="181"/>
      <c r="AT5174" s="181"/>
      <c r="AU5174" s="181"/>
      <c r="BB5174" s="181"/>
      <c r="BC5174" s="181"/>
      <c r="BD5174" s="181"/>
      <c r="BE5174" s="181"/>
      <c r="BL5174" s="181"/>
      <c r="BM5174" s="181"/>
      <c r="BN5174" s="181"/>
      <c r="BO5174" s="181"/>
    </row>
    <row r="5175" spans="41:67">
      <c r="AO5175" s="38">
        <f t="shared" si="508"/>
        <v>0</v>
      </c>
      <c r="AP5175" s="38">
        <f t="shared" si="509"/>
        <v>0</v>
      </c>
      <c r="AR5175" s="181"/>
      <c r="AS5175" s="181"/>
      <c r="AT5175" s="181"/>
      <c r="AU5175" s="181"/>
      <c r="BB5175" s="181"/>
      <c r="BC5175" s="181"/>
      <c r="BD5175" s="181"/>
      <c r="BE5175" s="181"/>
      <c r="BL5175" s="181"/>
      <c r="BM5175" s="181"/>
      <c r="BN5175" s="181"/>
      <c r="BO5175" s="181"/>
    </row>
    <row r="5176" spans="41:67">
      <c r="AO5176" s="38">
        <f t="shared" si="508"/>
        <v>0</v>
      </c>
      <c r="AP5176" s="38">
        <f t="shared" si="509"/>
        <v>0</v>
      </c>
      <c r="AR5176" s="181"/>
      <c r="AS5176" s="181"/>
      <c r="AT5176" s="181"/>
      <c r="AU5176" s="181"/>
      <c r="BB5176" s="181"/>
      <c r="BC5176" s="181"/>
      <c r="BD5176" s="181"/>
      <c r="BE5176" s="181"/>
      <c r="BL5176" s="181"/>
      <c r="BM5176" s="181"/>
      <c r="BN5176" s="181"/>
      <c r="BO5176" s="181"/>
    </row>
    <row r="5177" spans="41:67">
      <c r="AO5177" s="38">
        <f t="shared" si="508"/>
        <v>0</v>
      </c>
      <c r="AP5177" s="38">
        <f t="shared" si="509"/>
        <v>0</v>
      </c>
      <c r="AR5177" s="181"/>
      <c r="AS5177" s="181"/>
      <c r="AT5177" s="181"/>
      <c r="AU5177" s="181"/>
      <c r="BB5177" s="181"/>
      <c r="BC5177" s="181"/>
      <c r="BD5177" s="181"/>
      <c r="BE5177" s="181"/>
      <c r="BL5177" s="181"/>
      <c r="BM5177" s="181"/>
      <c r="BN5177" s="181"/>
      <c r="BO5177" s="181"/>
    </row>
    <row r="5178" spans="41:67">
      <c r="AO5178" s="38">
        <f t="shared" si="508"/>
        <v>0</v>
      </c>
      <c r="AP5178" s="38">
        <f t="shared" si="509"/>
        <v>0</v>
      </c>
      <c r="AR5178" s="181"/>
      <c r="AS5178" s="181"/>
      <c r="AT5178" s="181"/>
      <c r="AU5178" s="181"/>
      <c r="BB5178" s="181"/>
      <c r="BC5178" s="181"/>
      <c r="BD5178" s="181"/>
      <c r="BE5178" s="181"/>
      <c r="BL5178" s="181"/>
      <c r="BM5178" s="181"/>
      <c r="BN5178" s="181"/>
      <c r="BO5178" s="181"/>
    </row>
    <row r="5179" spans="41:67">
      <c r="AO5179" s="38">
        <f t="shared" si="508"/>
        <v>0</v>
      </c>
      <c r="AP5179" s="38">
        <f t="shared" si="509"/>
        <v>0</v>
      </c>
      <c r="AR5179" s="181"/>
      <c r="AS5179" s="181"/>
      <c r="AT5179" s="181"/>
      <c r="AU5179" s="181"/>
      <c r="BB5179" s="181"/>
      <c r="BC5179" s="181"/>
      <c r="BD5179" s="181"/>
      <c r="BE5179" s="181"/>
      <c r="BL5179" s="181"/>
      <c r="BM5179" s="181"/>
      <c r="BN5179" s="181"/>
      <c r="BO5179" s="181"/>
    </row>
    <row r="5180" spans="41:67">
      <c r="AO5180" s="38">
        <f t="shared" si="508"/>
        <v>0</v>
      </c>
      <c r="AP5180" s="38">
        <f t="shared" si="509"/>
        <v>0</v>
      </c>
      <c r="AR5180" s="181"/>
      <c r="AS5180" s="181"/>
      <c r="AT5180" s="181"/>
      <c r="AU5180" s="181"/>
      <c r="BB5180" s="181"/>
      <c r="BC5180" s="181"/>
      <c r="BD5180" s="181"/>
      <c r="BE5180" s="181"/>
      <c r="BL5180" s="181"/>
      <c r="BM5180" s="181"/>
      <c r="BN5180" s="181"/>
      <c r="BO5180" s="181"/>
    </row>
    <row r="5181" spans="41:67">
      <c r="AO5181" s="38">
        <f t="shared" si="508"/>
        <v>0</v>
      </c>
      <c r="AP5181" s="38">
        <f t="shared" si="509"/>
        <v>0</v>
      </c>
      <c r="AR5181" s="181"/>
      <c r="AS5181" s="181"/>
      <c r="AT5181" s="181"/>
      <c r="AU5181" s="181"/>
      <c r="BB5181" s="181"/>
      <c r="BC5181" s="181"/>
      <c r="BD5181" s="181"/>
      <c r="BE5181" s="181"/>
      <c r="BL5181" s="181"/>
      <c r="BM5181" s="181"/>
      <c r="BN5181" s="181"/>
      <c r="BO5181" s="181"/>
    </row>
    <row r="5182" spans="41:67">
      <c r="AO5182" s="38">
        <f t="shared" si="508"/>
        <v>0</v>
      </c>
      <c r="AP5182" s="38">
        <f t="shared" si="509"/>
        <v>0</v>
      </c>
      <c r="AR5182" s="181"/>
      <c r="AS5182" s="181"/>
      <c r="AT5182" s="181"/>
      <c r="AU5182" s="181"/>
      <c r="BB5182" s="181"/>
      <c r="BC5182" s="181"/>
      <c r="BD5182" s="181"/>
      <c r="BE5182" s="181"/>
      <c r="BL5182" s="181"/>
      <c r="BM5182" s="181"/>
      <c r="BN5182" s="181"/>
      <c r="BO5182" s="181"/>
    </row>
    <row r="5183" spans="41:67">
      <c r="AO5183" s="38">
        <f t="shared" si="508"/>
        <v>0</v>
      </c>
      <c r="AP5183" s="38">
        <f t="shared" si="509"/>
        <v>0</v>
      </c>
      <c r="AR5183" s="181"/>
      <c r="AS5183" s="181"/>
      <c r="AT5183" s="181"/>
      <c r="AU5183" s="181"/>
      <c r="BB5183" s="181"/>
      <c r="BC5183" s="181"/>
      <c r="BD5183" s="181"/>
      <c r="BE5183" s="181"/>
      <c r="BL5183" s="181"/>
      <c r="BM5183" s="181"/>
      <c r="BN5183" s="181"/>
      <c r="BO5183" s="181"/>
    </row>
    <row r="5184" spans="41:67">
      <c r="AO5184" s="38">
        <f t="shared" si="508"/>
        <v>0</v>
      </c>
      <c r="AP5184" s="38">
        <f t="shared" si="509"/>
        <v>0</v>
      </c>
      <c r="AR5184" s="181"/>
      <c r="AS5184" s="181"/>
      <c r="AT5184" s="181"/>
      <c r="AU5184" s="181"/>
      <c r="BB5184" s="181"/>
      <c r="BC5184" s="181"/>
      <c r="BD5184" s="181"/>
      <c r="BE5184" s="181"/>
      <c r="BL5184" s="181"/>
      <c r="BM5184" s="181"/>
      <c r="BN5184" s="181"/>
      <c r="BO5184" s="181"/>
    </row>
    <row r="5185" spans="41:67">
      <c r="AO5185" s="38">
        <f t="shared" si="508"/>
        <v>0</v>
      </c>
      <c r="AP5185" s="38">
        <f t="shared" si="509"/>
        <v>0</v>
      </c>
      <c r="AR5185" s="181"/>
      <c r="AS5185" s="181"/>
      <c r="AT5185" s="181"/>
      <c r="AU5185" s="181"/>
      <c r="BB5185" s="181"/>
      <c r="BC5185" s="181"/>
      <c r="BD5185" s="181"/>
      <c r="BE5185" s="181"/>
      <c r="BL5185" s="181"/>
      <c r="BM5185" s="181"/>
      <c r="BN5185" s="181"/>
      <c r="BO5185" s="181"/>
    </row>
    <row r="5186" spans="41:67">
      <c r="AO5186" s="38">
        <f t="shared" si="508"/>
        <v>0</v>
      </c>
      <c r="AP5186" s="38">
        <f t="shared" si="509"/>
        <v>0</v>
      </c>
      <c r="AR5186" s="181"/>
      <c r="AS5186" s="181"/>
      <c r="AT5186" s="181"/>
      <c r="AU5186" s="181"/>
      <c r="BB5186" s="181"/>
      <c r="BC5186" s="181"/>
      <c r="BD5186" s="181"/>
      <c r="BE5186" s="181"/>
      <c r="BL5186" s="181"/>
      <c r="BM5186" s="181"/>
      <c r="BN5186" s="181"/>
      <c r="BO5186" s="181"/>
    </row>
    <row r="5187" spans="41:67">
      <c r="AO5187" s="38">
        <f t="shared" si="508"/>
        <v>0</v>
      </c>
      <c r="AP5187" s="38">
        <f t="shared" si="509"/>
        <v>0</v>
      </c>
      <c r="AR5187" s="181"/>
      <c r="AS5187" s="181"/>
      <c r="AT5187" s="181"/>
      <c r="AU5187" s="181"/>
      <c r="BB5187" s="181"/>
      <c r="BC5187" s="181"/>
      <c r="BD5187" s="181"/>
      <c r="BE5187" s="181"/>
      <c r="BL5187" s="181"/>
      <c r="BM5187" s="181"/>
      <c r="BN5187" s="181"/>
      <c r="BO5187" s="181"/>
    </row>
    <row r="5188" spans="41:67">
      <c r="AO5188" s="38">
        <f t="shared" si="508"/>
        <v>0</v>
      </c>
      <c r="AP5188" s="38">
        <f t="shared" si="509"/>
        <v>0</v>
      </c>
      <c r="AR5188" s="181"/>
      <c r="AS5188" s="181"/>
      <c r="AT5188" s="181"/>
      <c r="AU5188" s="181"/>
      <c r="BB5188" s="181"/>
      <c r="BC5188" s="181"/>
      <c r="BD5188" s="181"/>
      <c r="BE5188" s="181"/>
      <c r="BL5188" s="181"/>
      <c r="BM5188" s="181"/>
      <c r="BN5188" s="181"/>
      <c r="BO5188" s="181"/>
    </row>
    <row r="5189" spans="41:67">
      <c r="AO5189" s="38">
        <f t="shared" si="508"/>
        <v>0</v>
      </c>
      <c r="AP5189" s="38">
        <f t="shared" si="509"/>
        <v>0</v>
      </c>
      <c r="AR5189" s="181"/>
      <c r="AS5189" s="181"/>
      <c r="AT5189" s="181"/>
      <c r="AU5189" s="181"/>
      <c r="BB5189" s="181"/>
      <c r="BC5189" s="181"/>
      <c r="BD5189" s="181"/>
      <c r="BE5189" s="181"/>
      <c r="BL5189" s="181"/>
      <c r="BM5189" s="181"/>
      <c r="BN5189" s="181"/>
      <c r="BO5189" s="181"/>
    </row>
    <row r="5190" spans="41:67">
      <c r="AO5190" s="38">
        <f t="shared" si="508"/>
        <v>0</v>
      </c>
      <c r="AP5190" s="38">
        <f t="shared" si="509"/>
        <v>0</v>
      </c>
      <c r="AR5190" s="181"/>
      <c r="AS5190" s="181"/>
      <c r="AT5190" s="181"/>
      <c r="AU5190" s="181"/>
      <c r="BB5190" s="181"/>
      <c r="BC5190" s="181"/>
      <c r="BD5190" s="181"/>
      <c r="BE5190" s="181"/>
      <c r="BL5190" s="181"/>
      <c r="BM5190" s="181"/>
      <c r="BN5190" s="181"/>
      <c r="BO5190" s="181"/>
    </row>
    <row r="5191" spans="41:67">
      <c r="AO5191" s="38">
        <f t="shared" si="508"/>
        <v>0</v>
      </c>
      <c r="AP5191" s="38">
        <f t="shared" si="509"/>
        <v>0</v>
      </c>
      <c r="AR5191" s="181"/>
      <c r="AS5191" s="181"/>
      <c r="AT5191" s="181"/>
      <c r="AU5191" s="181"/>
      <c r="BB5191" s="181"/>
      <c r="BC5191" s="181"/>
      <c r="BD5191" s="181"/>
      <c r="BE5191" s="181"/>
      <c r="BL5191" s="181"/>
      <c r="BM5191" s="181"/>
      <c r="BN5191" s="181"/>
      <c r="BO5191" s="181"/>
    </row>
    <row r="5192" spans="41:67">
      <c r="AO5192" s="38">
        <f t="shared" si="508"/>
        <v>0</v>
      </c>
      <c r="AP5192" s="38">
        <f t="shared" si="509"/>
        <v>0</v>
      </c>
      <c r="AR5192" s="181"/>
      <c r="AS5192" s="181"/>
      <c r="AT5192" s="181"/>
      <c r="AU5192" s="181"/>
      <c r="BB5192" s="181"/>
      <c r="BC5192" s="181"/>
      <c r="BD5192" s="181"/>
      <c r="BE5192" s="181"/>
      <c r="BL5192" s="181"/>
      <c r="BM5192" s="181"/>
      <c r="BN5192" s="181"/>
      <c r="BO5192" s="181"/>
    </row>
    <row r="5193" spans="41:67">
      <c r="AO5193" s="38">
        <f t="shared" si="508"/>
        <v>0</v>
      </c>
      <c r="AP5193" s="38">
        <f t="shared" si="509"/>
        <v>0</v>
      </c>
      <c r="AR5193" s="181"/>
      <c r="AS5193" s="181"/>
      <c r="AT5193" s="181"/>
      <c r="AU5193" s="181"/>
      <c r="BB5193" s="181"/>
      <c r="BC5193" s="181"/>
      <c r="BD5193" s="181"/>
      <c r="BE5193" s="181"/>
      <c r="BL5193" s="181"/>
      <c r="BM5193" s="181"/>
      <c r="BN5193" s="181"/>
      <c r="BO5193" s="181"/>
    </row>
    <row r="5194" spans="41:67">
      <c r="AO5194" s="38">
        <f t="shared" si="508"/>
        <v>0</v>
      </c>
      <c r="AP5194" s="38">
        <f t="shared" si="509"/>
        <v>0</v>
      </c>
      <c r="AR5194" s="181"/>
      <c r="AS5194" s="181"/>
      <c r="AT5194" s="181"/>
      <c r="AU5194" s="181"/>
      <c r="BB5194" s="181"/>
      <c r="BC5194" s="181"/>
      <c r="BD5194" s="181"/>
      <c r="BE5194" s="181"/>
      <c r="BL5194" s="181"/>
      <c r="BM5194" s="181"/>
      <c r="BN5194" s="181"/>
      <c r="BO5194" s="181"/>
    </row>
    <row r="5195" spans="41:67">
      <c r="AO5195" s="38">
        <f t="shared" si="508"/>
        <v>0</v>
      </c>
      <c r="AP5195" s="38">
        <f t="shared" si="509"/>
        <v>0</v>
      </c>
      <c r="AR5195" s="181"/>
      <c r="AS5195" s="181"/>
      <c r="AT5195" s="181"/>
      <c r="AU5195" s="181"/>
      <c r="BB5195" s="181"/>
      <c r="BC5195" s="181"/>
      <c r="BD5195" s="181"/>
      <c r="BE5195" s="181"/>
      <c r="BL5195" s="181"/>
      <c r="BM5195" s="181"/>
      <c r="BN5195" s="181"/>
      <c r="BO5195" s="181"/>
    </row>
    <row r="5196" spans="41:67">
      <c r="AO5196" s="38">
        <f t="shared" si="508"/>
        <v>0</v>
      </c>
      <c r="AP5196" s="38">
        <f t="shared" si="509"/>
        <v>0</v>
      </c>
      <c r="AR5196" s="181"/>
      <c r="AS5196" s="181"/>
      <c r="AT5196" s="181"/>
      <c r="AU5196" s="181"/>
      <c r="BB5196" s="181"/>
      <c r="BC5196" s="181"/>
      <c r="BD5196" s="181"/>
      <c r="BE5196" s="181"/>
      <c r="BL5196" s="181"/>
      <c r="BM5196" s="181"/>
      <c r="BN5196" s="181"/>
      <c r="BO5196" s="181"/>
    </row>
    <row r="5197" spans="41:67">
      <c r="AO5197" s="38">
        <f t="shared" si="508"/>
        <v>0</v>
      </c>
      <c r="AP5197" s="38">
        <f t="shared" si="509"/>
        <v>0</v>
      </c>
      <c r="AR5197" s="181"/>
      <c r="AS5197" s="181"/>
      <c r="AT5197" s="181"/>
      <c r="AU5197" s="181"/>
      <c r="BB5197" s="181"/>
      <c r="BC5197" s="181"/>
      <c r="BD5197" s="181"/>
      <c r="BE5197" s="181"/>
      <c r="BL5197" s="181"/>
      <c r="BM5197" s="181"/>
      <c r="BN5197" s="181"/>
      <c r="BO5197" s="181"/>
    </row>
    <row r="5198" spans="41:67">
      <c r="AO5198" s="38">
        <f t="shared" si="508"/>
        <v>0</v>
      </c>
      <c r="AP5198" s="38">
        <f t="shared" si="509"/>
        <v>0</v>
      </c>
      <c r="AR5198" s="181"/>
      <c r="AS5198" s="181"/>
      <c r="AT5198" s="181"/>
      <c r="AU5198" s="181"/>
      <c r="BB5198" s="181"/>
      <c r="BC5198" s="181"/>
      <c r="BD5198" s="181"/>
      <c r="BE5198" s="181"/>
      <c r="BL5198" s="181"/>
      <c r="BM5198" s="181"/>
      <c r="BN5198" s="181"/>
      <c r="BO5198" s="181"/>
    </row>
    <row r="5199" spans="41:67">
      <c r="AO5199" s="38">
        <f t="shared" si="508"/>
        <v>0</v>
      </c>
      <c r="AP5199" s="38">
        <f t="shared" si="509"/>
        <v>0</v>
      </c>
      <c r="AR5199" s="181"/>
      <c r="AS5199" s="181"/>
      <c r="AT5199" s="181"/>
      <c r="AU5199" s="181"/>
      <c r="BB5199" s="181"/>
      <c r="BC5199" s="181"/>
      <c r="BD5199" s="181"/>
      <c r="BE5199" s="181"/>
      <c r="BL5199" s="181"/>
      <c r="BM5199" s="181"/>
      <c r="BN5199" s="181"/>
      <c r="BO5199" s="181"/>
    </row>
    <row r="5200" spans="41:67">
      <c r="AO5200" s="38">
        <f t="shared" si="508"/>
        <v>0</v>
      </c>
      <c r="AP5200" s="38">
        <f t="shared" si="509"/>
        <v>0</v>
      </c>
      <c r="AR5200" s="181"/>
      <c r="AS5200" s="181"/>
      <c r="AT5200" s="181"/>
      <c r="AU5200" s="181"/>
      <c r="BB5200" s="181"/>
      <c r="BC5200" s="181"/>
      <c r="BD5200" s="181"/>
      <c r="BE5200" s="181"/>
      <c r="BL5200" s="181"/>
      <c r="BM5200" s="181"/>
      <c r="BN5200" s="181"/>
      <c r="BO5200" s="181"/>
    </row>
    <row r="5201" spans="41:67">
      <c r="AO5201" s="38">
        <f t="shared" si="508"/>
        <v>0</v>
      </c>
      <c r="AP5201" s="38">
        <f t="shared" si="509"/>
        <v>0</v>
      </c>
      <c r="AR5201" s="181"/>
      <c r="AS5201" s="181"/>
      <c r="AT5201" s="181"/>
      <c r="AU5201" s="181"/>
      <c r="BB5201" s="181"/>
      <c r="BC5201" s="181"/>
      <c r="BD5201" s="181"/>
      <c r="BE5201" s="181"/>
      <c r="BL5201" s="181"/>
      <c r="BM5201" s="181"/>
      <c r="BN5201" s="181"/>
      <c r="BO5201" s="181"/>
    </row>
    <row r="5202" spans="41:67">
      <c r="AO5202" s="38">
        <f t="shared" si="508"/>
        <v>0</v>
      </c>
      <c r="AP5202" s="38">
        <f t="shared" si="509"/>
        <v>0</v>
      </c>
      <c r="AR5202" s="181"/>
      <c r="AS5202" s="181"/>
      <c r="AT5202" s="181"/>
      <c r="AU5202" s="181"/>
      <c r="BB5202" s="181"/>
      <c r="BC5202" s="181"/>
      <c r="BD5202" s="181"/>
      <c r="BE5202" s="181"/>
      <c r="BL5202" s="181"/>
      <c r="BM5202" s="181"/>
      <c r="BN5202" s="181"/>
      <c r="BO5202" s="181"/>
    </row>
    <row r="5203" spans="41:67">
      <c r="AO5203" s="38">
        <f t="shared" si="508"/>
        <v>0</v>
      </c>
      <c r="AP5203" s="38">
        <f t="shared" si="509"/>
        <v>0</v>
      </c>
      <c r="AR5203" s="181"/>
      <c r="AS5203" s="181"/>
      <c r="AT5203" s="181"/>
      <c r="AU5203" s="181"/>
      <c r="BB5203" s="181"/>
      <c r="BC5203" s="181"/>
      <c r="BD5203" s="181"/>
      <c r="BE5203" s="181"/>
      <c r="BL5203" s="181"/>
      <c r="BM5203" s="181"/>
      <c r="BN5203" s="181"/>
      <c r="BO5203" s="181"/>
    </row>
    <row r="5204" spans="41:67">
      <c r="AO5204" s="38">
        <f t="shared" si="508"/>
        <v>0</v>
      </c>
      <c r="AP5204" s="38">
        <f t="shared" si="509"/>
        <v>0</v>
      </c>
      <c r="AR5204" s="181"/>
      <c r="AS5204" s="181"/>
      <c r="AT5204" s="181"/>
      <c r="AU5204" s="181"/>
      <c r="BB5204" s="181"/>
      <c r="BC5204" s="181"/>
      <c r="BD5204" s="181"/>
      <c r="BE5204" s="181"/>
      <c r="BL5204" s="181"/>
      <c r="BM5204" s="181"/>
      <c r="BN5204" s="181"/>
      <c r="BO5204" s="181"/>
    </row>
    <row r="5205" spans="41:67">
      <c r="AO5205" s="38">
        <f t="shared" si="508"/>
        <v>0</v>
      </c>
      <c r="AP5205" s="38">
        <f t="shared" si="509"/>
        <v>0</v>
      </c>
      <c r="AR5205" s="181"/>
      <c r="AS5205" s="181"/>
      <c r="AT5205" s="181"/>
      <c r="AU5205" s="181"/>
      <c r="BB5205" s="181"/>
      <c r="BC5205" s="181"/>
      <c r="BD5205" s="181"/>
      <c r="BE5205" s="181"/>
      <c r="BL5205" s="181"/>
      <c r="BM5205" s="181"/>
      <c r="BN5205" s="181"/>
      <c r="BO5205" s="181"/>
    </row>
    <row r="5206" spans="41:67">
      <c r="AO5206" s="38">
        <f t="shared" si="508"/>
        <v>0</v>
      </c>
      <c r="AP5206" s="38">
        <f t="shared" si="509"/>
        <v>0</v>
      </c>
      <c r="AR5206" s="181"/>
      <c r="AS5206" s="181"/>
      <c r="AT5206" s="181"/>
      <c r="AU5206" s="181"/>
      <c r="BB5206" s="181"/>
      <c r="BC5206" s="181"/>
      <c r="BD5206" s="181"/>
      <c r="BE5206" s="181"/>
      <c r="BL5206" s="181"/>
      <c r="BM5206" s="181"/>
      <c r="BN5206" s="181"/>
      <c r="BO5206" s="181"/>
    </row>
    <row r="5207" spans="41:67">
      <c r="AO5207" s="38">
        <f t="shared" si="508"/>
        <v>0</v>
      </c>
      <c r="AP5207" s="38">
        <f t="shared" si="509"/>
        <v>0</v>
      </c>
      <c r="AR5207" s="181"/>
      <c r="AS5207" s="181"/>
      <c r="AT5207" s="181"/>
      <c r="AU5207" s="181"/>
      <c r="BB5207" s="181"/>
      <c r="BC5207" s="181"/>
      <c r="BD5207" s="181"/>
      <c r="BE5207" s="181"/>
      <c r="BL5207" s="181"/>
      <c r="BM5207" s="181"/>
      <c r="BN5207" s="181"/>
      <c r="BO5207" s="181"/>
    </row>
    <row r="5208" spans="41:67">
      <c r="AO5208" s="38">
        <f t="shared" si="508"/>
        <v>0</v>
      </c>
      <c r="AP5208" s="38">
        <f t="shared" si="509"/>
        <v>0</v>
      </c>
      <c r="AR5208" s="181"/>
      <c r="AS5208" s="181"/>
      <c r="AT5208" s="181"/>
      <c r="AU5208" s="181"/>
      <c r="BB5208" s="181"/>
      <c r="BC5208" s="181"/>
      <c r="BD5208" s="181"/>
      <c r="BE5208" s="181"/>
      <c r="BL5208" s="181"/>
      <c r="BM5208" s="181"/>
      <c r="BN5208" s="181"/>
      <c r="BO5208" s="181"/>
    </row>
    <row r="5209" spans="41:67">
      <c r="AO5209" s="38">
        <f t="shared" si="508"/>
        <v>0</v>
      </c>
      <c r="AP5209" s="38">
        <f t="shared" si="509"/>
        <v>0</v>
      </c>
      <c r="AR5209" s="181"/>
      <c r="AS5209" s="181"/>
      <c r="AT5209" s="181"/>
      <c r="AU5209" s="181"/>
      <c r="BB5209" s="181"/>
      <c r="BC5209" s="181"/>
      <c r="BD5209" s="181"/>
      <c r="BE5209" s="181"/>
      <c r="BL5209" s="181"/>
      <c r="BM5209" s="181"/>
      <c r="BN5209" s="181"/>
      <c r="BO5209" s="181"/>
    </row>
    <row r="5210" spans="41:67">
      <c r="AO5210" s="38">
        <f t="shared" si="508"/>
        <v>0</v>
      </c>
      <c r="AP5210" s="38">
        <f t="shared" si="509"/>
        <v>0</v>
      </c>
      <c r="AR5210" s="181"/>
      <c r="AS5210" s="181"/>
      <c r="AT5210" s="181"/>
      <c r="AU5210" s="181"/>
      <c r="BB5210" s="181"/>
      <c r="BC5210" s="181"/>
      <c r="BD5210" s="181"/>
      <c r="BE5210" s="181"/>
      <c r="BL5210" s="181"/>
      <c r="BM5210" s="181"/>
      <c r="BN5210" s="181"/>
      <c r="BO5210" s="181"/>
    </row>
    <row r="5211" spans="41:67">
      <c r="AO5211" s="38">
        <f t="shared" si="508"/>
        <v>0</v>
      </c>
      <c r="AP5211" s="38">
        <f t="shared" si="509"/>
        <v>0</v>
      </c>
      <c r="AR5211" s="181"/>
      <c r="AS5211" s="181"/>
      <c r="AT5211" s="181"/>
      <c r="AU5211" s="181"/>
      <c r="BB5211" s="181"/>
      <c r="BC5211" s="181"/>
      <c r="BD5211" s="181"/>
      <c r="BE5211" s="181"/>
      <c r="BL5211" s="181"/>
      <c r="BM5211" s="181"/>
      <c r="BN5211" s="181"/>
      <c r="BO5211" s="181"/>
    </row>
    <row r="5212" spans="41:67">
      <c r="AO5212" s="38">
        <f t="shared" si="508"/>
        <v>0</v>
      </c>
      <c r="AP5212" s="38">
        <f t="shared" si="509"/>
        <v>0</v>
      </c>
      <c r="AR5212" s="181"/>
      <c r="AS5212" s="181"/>
      <c r="AT5212" s="181"/>
      <c r="AU5212" s="181"/>
      <c r="BB5212" s="181"/>
      <c r="BC5212" s="181"/>
      <c r="BD5212" s="181"/>
      <c r="BE5212" s="181"/>
      <c r="BL5212" s="181"/>
      <c r="BM5212" s="181"/>
      <c r="BN5212" s="181"/>
      <c r="BO5212" s="181"/>
    </row>
    <row r="5213" spans="41:67">
      <c r="AO5213" s="38">
        <f t="shared" si="508"/>
        <v>0</v>
      </c>
      <c r="AP5213" s="38">
        <f t="shared" si="509"/>
        <v>0</v>
      </c>
      <c r="AR5213" s="181"/>
      <c r="AS5213" s="181"/>
      <c r="AT5213" s="181"/>
      <c r="AU5213" s="181"/>
      <c r="BB5213" s="181"/>
      <c r="BC5213" s="181"/>
      <c r="BD5213" s="181"/>
      <c r="BE5213" s="181"/>
      <c r="BL5213" s="181"/>
      <c r="BM5213" s="181"/>
      <c r="BN5213" s="181"/>
      <c r="BO5213" s="181"/>
    </row>
    <row r="5214" spans="41:67">
      <c r="AO5214" s="38">
        <f t="shared" si="508"/>
        <v>0</v>
      </c>
      <c r="AP5214" s="38">
        <f t="shared" si="509"/>
        <v>0</v>
      </c>
      <c r="AR5214" s="181"/>
      <c r="AS5214" s="181"/>
      <c r="AT5214" s="181"/>
      <c r="AU5214" s="181"/>
      <c r="BB5214" s="181"/>
      <c r="BC5214" s="181"/>
      <c r="BD5214" s="181"/>
      <c r="BE5214" s="181"/>
      <c r="BL5214" s="181"/>
      <c r="BM5214" s="181"/>
      <c r="BN5214" s="181"/>
      <c r="BO5214" s="181"/>
    </row>
    <row r="5215" spans="41:67">
      <c r="AO5215" s="38">
        <f t="shared" si="508"/>
        <v>0</v>
      </c>
      <c r="AP5215" s="38">
        <f t="shared" si="509"/>
        <v>0</v>
      </c>
      <c r="AR5215" s="181"/>
      <c r="AS5215" s="181"/>
      <c r="AT5215" s="181"/>
      <c r="AU5215" s="181"/>
      <c r="BB5215" s="181"/>
      <c r="BC5215" s="181"/>
      <c r="BD5215" s="181"/>
      <c r="BE5215" s="181"/>
      <c r="BL5215" s="181"/>
      <c r="BM5215" s="181"/>
      <c r="BN5215" s="181"/>
      <c r="BO5215" s="181"/>
    </row>
    <row r="5216" spans="41:67">
      <c r="AO5216" s="38">
        <f t="shared" si="508"/>
        <v>0</v>
      </c>
      <c r="AP5216" s="38">
        <f t="shared" si="509"/>
        <v>0</v>
      </c>
      <c r="AR5216" s="181"/>
      <c r="AS5216" s="181"/>
      <c r="AT5216" s="181"/>
      <c r="AU5216" s="181"/>
      <c r="BB5216" s="181"/>
      <c r="BC5216" s="181"/>
      <c r="BD5216" s="181"/>
      <c r="BE5216" s="181"/>
      <c r="BL5216" s="181"/>
      <c r="BM5216" s="181"/>
      <c r="BN5216" s="181"/>
      <c r="BO5216" s="181"/>
    </row>
    <row r="5217" spans="41:67">
      <c r="AO5217" s="38">
        <f t="shared" si="508"/>
        <v>0</v>
      </c>
      <c r="AP5217" s="38">
        <f t="shared" si="509"/>
        <v>0</v>
      </c>
      <c r="AR5217" s="181"/>
      <c r="AS5217" s="181"/>
      <c r="AT5217" s="181"/>
      <c r="AU5217" s="181"/>
      <c r="BB5217" s="181"/>
      <c r="BC5217" s="181"/>
      <c r="BD5217" s="181"/>
      <c r="BE5217" s="181"/>
      <c r="BL5217" s="181"/>
      <c r="BM5217" s="181"/>
      <c r="BN5217" s="181"/>
      <c r="BO5217" s="181"/>
    </row>
    <row r="5218" spans="41:67">
      <c r="AO5218" s="38">
        <f t="shared" si="508"/>
        <v>0</v>
      </c>
      <c r="AP5218" s="38">
        <f t="shared" si="509"/>
        <v>0</v>
      </c>
      <c r="AR5218" s="181"/>
      <c r="AS5218" s="181"/>
      <c r="AT5218" s="181"/>
      <c r="AU5218" s="181"/>
      <c r="BB5218" s="181"/>
      <c r="BC5218" s="181"/>
      <c r="BD5218" s="181"/>
      <c r="BE5218" s="181"/>
      <c r="BL5218" s="181"/>
      <c r="BM5218" s="181"/>
      <c r="BN5218" s="181"/>
      <c r="BO5218" s="181"/>
    </row>
    <row r="5219" spans="41:67">
      <c r="AO5219" s="38">
        <f t="shared" si="508"/>
        <v>0</v>
      </c>
      <c r="AP5219" s="38">
        <f t="shared" si="509"/>
        <v>0</v>
      </c>
      <c r="AR5219" s="181"/>
      <c r="AS5219" s="181"/>
      <c r="AT5219" s="181"/>
      <c r="AU5219" s="181"/>
      <c r="BB5219" s="181"/>
      <c r="BC5219" s="181"/>
      <c r="BD5219" s="181"/>
      <c r="BE5219" s="181"/>
      <c r="BL5219" s="181"/>
      <c r="BM5219" s="181"/>
      <c r="BN5219" s="181"/>
      <c r="BO5219" s="181"/>
    </row>
    <row r="5220" spans="41:67">
      <c r="AO5220" s="38">
        <f t="shared" si="508"/>
        <v>0</v>
      </c>
      <c r="AP5220" s="38">
        <f t="shared" si="509"/>
        <v>0</v>
      </c>
      <c r="AR5220" s="181"/>
      <c r="AS5220" s="181"/>
      <c r="AT5220" s="181"/>
      <c r="AU5220" s="181"/>
      <c r="BB5220" s="181"/>
      <c r="BC5220" s="181"/>
      <c r="BD5220" s="181"/>
      <c r="BE5220" s="181"/>
      <c r="BL5220" s="181"/>
      <c r="BM5220" s="181"/>
      <c r="BN5220" s="181"/>
      <c r="BO5220" s="181"/>
    </row>
    <row r="5221" spans="41:67">
      <c r="AO5221" s="38">
        <f t="shared" si="508"/>
        <v>0</v>
      </c>
      <c r="AP5221" s="38">
        <f t="shared" si="509"/>
        <v>0</v>
      </c>
      <c r="AR5221" s="181"/>
      <c r="AS5221" s="181"/>
      <c r="AT5221" s="181"/>
      <c r="AU5221" s="181"/>
      <c r="BB5221" s="181"/>
      <c r="BC5221" s="181"/>
      <c r="BD5221" s="181"/>
      <c r="BE5221" s="181"/>
      <c r="BL5221" s="181"/>
      <c r="BM5221" s="181"/>
      <c r="BN5221" s="181"/>
      <c r="BO5221" s="181"/>
    </row>
    <row r="5222" spans="41:67">
      <c r="AO5222" s="38">
        <f t="shared" si="508"/>
        <v>0</v>
      </c>
      <c r="AP5222" s="38">
        <f t="shared" si="509"/>
        <v>0</v>
      </c>
      <c r="AR5222" s="181"/>
      <c r="AS5222" s="181"/>
      <c r="AT5222" s="181"/>
      <c r="AU5222" s="181"/>
      <c r="BB5222" s="181"/>
      <c r="BC5222" s="181"/>
      <c r="BD5222" s="181"/>
      <c r="BE5222" s="181"/>
      <c r="BL5222" s="181"/>
      <c r="BM5222" s="181"/>
      <c r="BN5222" s="181"/>
      <c r="BO5222" s="181"/>
    </row>
    <row r="5223" spans="41:67">
      <c r="AO5223" s="38">
        <f t="shared" si="508"/>
        <v>0</v>
      </c>
      <c r="AP5223" s="38">
        <f t="shared" si="509"/>
        <v>0</v>
      </c>
      <c r="AR5223" s="181"/>
      <c r="AS5223" s="181"/>
      <c r="AT5223" s="181"/>
      <c r="AU5223" s="181"/>
      <c r="BB5223" s="181"/>
      <c r="BC5223" s="181"/>
      <c r="BD5223" s="181"/>
      <c r="BE5223" s="181"/>
      <c r="BL5223" s="181"/>
      <c r="BM5223" s="181"/>
      <c r="BN5223" s="181"/>
      <c r="BO5223" s="181"/>
    </row>
    <row r="5224" spans="41:67">
      <c r="AO5224" s="38">
        <f t="shared" si="508"/>
        <v>0</v>
      </c>
      <c r="AP5224" s="38">
        <f t="shared" si="509"/>
        <v>0</v>
      </c>
      <c r="AR5224" s="181"/>
      <c r="AS5224" s="181"/>
      <c r="AT5224" s="181"/>
      <c r="AU5224" s="181"/>
      <c r="BB5224" s="181"/>
      <c r="BC5224" s="181"/>
      <c r="BD5224" s="181"/>
      <c r="BE5224" s="181"/>
      <c r="BL5224" s="181"/>
      <c r="BM5224" s="181"/>
      <c r="BN5224" s="181"/>
      <c r="BO5224" s="181"/>
    </row>
    <row r="5225" spans="41:67">
      <c r="AO5225" s="38">
        <f t="shared" si="508"/>
        <v>0</v>
      </c>
      <c r="AP5225" s="38">
        <f t="shared" si="509"/>
        <v>0</v>
      </c>
      <c r="AR5225" s="181"/>
      <c r="AS5225" s="181"/>
      <c r="AT5225" s="181"/>
      <c r="AU5225" s="181"/>
      <c r="BB5225" s="181"/>
      <c r="BC5225" s="181"/>
      <c r="BD5225" s="181"/>
      <c r="BE5225" s="181"/>
      <c r="BL5225" s="181"/>
      <c r="BM5225" s="181"/>
      <c r="BN5225" s="181"/>
      <c r="BO5225" s="181"/>
    </row>
    <row r="5226" spans="41:67">
      <c r="AO5226" s="38">
        <f t="shared" ref="AO5226:AO5289" si="510">B5227+1-1</f>
        <v>0</v>
      </c>
      <c r="AP5226" s="38">
        <f t="shared" ref="AP5226:AP5289" si="511">A5227</f>
        <v>0</v>
      </c>
      <c r="AR5226" s="181"/>
      <c r="AS5226" s="181"/>
      <c r="AT5226" s="181"/>
      <c r="AU5226" s="181"/>
      <c r="BB5226" s="181"/>
      <c r="BC5226" s="181"/>
      <c r="BD5226" s="181"/>
      <c r="BE5226" s="181"/>
      <c r="BL5226" s="181"/>
      <c r="BM5226" s="181"/>
      <c r="BN5226" s="181"/>
      <c r="BO5226" s="181"/>
    </row>
    <row r="5227" spans="41:67">
      <c r="AO5227" s="38">
        <f t="shared" si="510"/>
        <v>0</v>
      </c>
      <c r="AP5227" s="38">
        <f t="shared" si="511"/>
        <v>0</v>
      </c>
      <c r="AR5227" s="181"/>
      <c r="AS5227" s="181"/>
      <c r="AT5227" s="181"/>
      <c r="AU5227" s="181"/>
      <c r="BB5227" s="181"/>
      <c r="BC5227" s="181"/>
      <c r="BD5227" s="181"/>
      <c r="BE5227" s="181"/>
      <c r="BL5227" s="181"/>
      <c r="BM5227" s="181"/>
      <c r="BN5227" s="181"/>
      <c r="BO5227" s="181"/>
    </row>
    <row r="5228" spans="41:67">
      <c r="AO5228" s="38">
        <f t="shared" si="510"/>
        <v>0</v>
      </c>
      <c r="AP5228" s="38">
        <f t="shared" si="511"/>
        <v>0</v>
      </c>
      <c r="AR5228" s="181"/>
      <c r="AS5228" s="181"/>
      <c r="AT5228" s="181"/>
      <c r="AU5228" s="181"/>
      <c r="BB5228" s="181"/>
      <c r="BC5228" s="181"/>
      <c r="BD5228" s="181"/>
      <c r="BE5228" s="181"/>
      <c r="BL5228" s="181"/>
      <c r="BM5228" s="181"/>
      <c r="BN5228" s="181"/>
      <c r="BO5228" s="181"/>
    </row>
    <row r="5229" spans="41:67">
      <c r="AO5229" s="38">
        <f t="shared" si="510"/>
        <v>0</v>
      </c>
      <c r="AP5229" s="38">
        <f t="shared" si="511"/>
        <v>0</v>
      </c>
      <c r="AR5229" s="181"/>
      <c r="AS5229" s="181"/>
      <c r="AT5229" s="181"/>
      <c r="AU5229" s="181"/>
      <c r="BB5229" s="181"/>
      <c r="BC5229" s="181"/>
      <c r="BD5229" s="181"/>
      <c r="BE5229" s="181"/>
      <c r="BL5229" s="181"/>
      <c r="BM5229" s="181"/>
      <c r="BN5229" s="181"/>
      <c r="BO5229" s="181"/>
    </row>
    <row r="5230" spans="41:67">
      <c r="AO5230" s="38">
        <f t="shared" si="510"/>
        <v>0</v>
      </c>
      <c r="AP5230" s="38">
        <f t="shared" si="511"/>
        <v>0</v>
      </c>
      <c r="AR5230" s="181"/>
      <c r="AS5230" s="181"/>
      <c r="AT5230" s="181"/>
      <c r="AU5230" s="181"/>
      <c r="BB5230" s="181"/>
      <c r="BC5230" s="181"/>
      <c r="BD5230" s="181"/>
      <c r="BE5230" s="181"/>
      <c r="BL5230" s="181"/>
      <c r="BM5230" s="181"/>
      <c r="BN5230" s="181"/>
      <c r="BO5230" s="181"/>
    </row>
    <row r="5231" spans="41:67">
      <c r="AO5231" s="38">
        <f t="shared" si="510"/>
        <v>0</v>
      </c>
      <c r="AP5231" s="38">
        <f t="shared" si="511"/>
        <v>0</v>
      </c>
      <c r="AR5231" s="181"/>
      <c r="AS5231" s="181"/>
      <c r="AT5231" s="181"/>
      <c r="AU5231" s="181"/>
      <c r="BB5231" s="181"/>
      <c r="BC5231" s="181"/>
      <c r="BD5231" s="181"/>
      <c r="BE5231" s="181"/>
      <c r="BL5231" s="181"/>
      <c r="BM5231" s="181"/>
      <c r="BN5231" s="181"/>
      <c r="BO5231" s="181"/>
    </row>
    <row r="5232" spans="41:67">
      <c r="AO5232" s="38">
        <f t="shared" si="510"/>
        <v>0</v>
      </c>
      <c r="AP5232" s="38">
        <f t="shared" si="511"/>
        <v>0</v>
      </c>
      <c r="AR5232" s="181"/>
      <c r="AS5232" s="181"/>
      <c r="AT5232" s="181"/>
      <c r="AU5232" s="181"/>
      <c r="BB5232" s="181"/>
      <c r="BC5232" s="181"/>
      <c r="BD5232" s="181"/>
      <c r="BE5232" s="181"/>
      <c r="BL5232" s="181"/>
      <c r="BM5232" s="181"/>
      <c r="BN5232" s="181"/>
      <c r="BO5232" s="181"/>
    </row>
    <row r="5233" spans="41:67">
      <c r="AO5233" s="38">
        <f t="shared" si="510"/>
        <v>0</v>
      </c>
      <c r="AP5233" s="38">
        <f t="shared" si="511"/>
        <v>0</v>
      </c>
      <c r="AR5233" s="181"/>
      <c r="AS5233" s="181"/>
      <c r="AT5233" s="181"/>
      <c r="AU5233" s="181"/>
      <c r="BB5233" s="181"/>
      <c r="BC5233" s="181"/>
      <c r="BD5233" s="181"/>
      <c r="BE5233" s="181"/>
      <c r="BL5233" s="181"/>
      <c r="BM5233" s="181"/>
      <c r="BN5233" s="181"/>
      <c r="BO5233" s="181"/>
    </row>
    <row r="5234" spans="41:67">
      <c r="AO5234" s="38">
        <f t="shared" si="510"/>
        <v>0</v>
      </c>
      <c r="AP5234" s="38">
        <f t="shared" si="511"/>
        <v>0</v>
      </c>
      <c r="AR5234" s="181"/>
      <c r="AS5234" s="181"/>
      <c r="AT5234" s="181"/>
      <c r="AU5234" s="181"/>
      <c r="BB5234" s="181"/>
      <c r="BC5234" s="181"/>
      <c r="BD5234" s="181"/>
      <c r="BE5234" s="181"/>
      <c r="BL5234" s="181"/>
      <c r="BM5234" s="181"/>
      <c r="BN5234" s="181"/>
      <c r="BO5234" s="181"/>
    </row>
    <row r="5235" spans="41:67">
      <c r="AO5235" s="38">
        <f t="shared" si="510"/>
        <v>0</v>
      </c>
      <c r="AP5235" s="38">
        <f t="shared" si="511"/>
        <v>0</v>
      </c>
      <c r="AR5235" s="181"/>
      <c r="AS5235" s="181"/>
      <c r="AT5235" s="181"/>
      <c r="AU5235" s="181"/>
      <c r="BB5235" s="181"/>
      <c r="BC5235" s="181"/>
      <c r="BD5235" s="181"/>
      <c r="BE5235" s="181"/>
      <c r="BL5235" s="181"/>
      <c r="BM5235" s="181"/>
      <c r="BN5235" s="181"/>
      <c r="BO5235" s="181"/>
    </row>
    <row r="5236" spans="41:67">
      <c r="AO5236" s="38">
        <f t="shared" si="510"/>
        <v>0</v>
      </c>
      <c r="AP5236" s="38">
        <f t="shared" si="511"/>
        <v>0</v>
      </c>
      <c r="AR5236" s="181"/>
      <c r="AS5236" s="181"/>
      <c r="AT5236" s="181"/>
      <c r="AU5236" s="181"/>
      <c r="BB5236" s="181"/>
      <c r="BC5236" s="181"/>
      <c r="BD5236" s="181"/>
      <c r="BE5236" s="181"/>
      <c r="BL5236" s="181"/>
      <c r="BM5236" s="181"/>
      <c r="BN5236" s="181"/>
      <c r="BO5236" s="181"/>
    </row>
    <row r="5237" spans="41:67">
      <c r="AO5237" s="38">
        <f t="shared" si="510"/>
        <v>0</v>
      </c>
      <c r="AP5237" s="38">
        <f t="shared" si="511"/>
        <v>0</v>
      </c>
      <c r="AR5237" s="181"/>
      <c r="AS5237" s="181"/>
      <c r="AT5237" s="181"/>
      <c r="AU5237" s="181"/>
      <c r="BB5237" s="181"/>
      <c r="BC5237" s="181"/>
      <c r="BD5237" s="181"/>
      <c r="BE5237" s="181"/>
      <c r="BL5237" s="181"/>
      <c r="BM5237" s="181"/>
      <c r="BN5237" s="181"/>
      <c r="BO5237" s="181"/>
    </row>
    <row r="5238" spans="41:67">
      <c r="AO5238" s="38">
        <f t="shared" si="510"/>
        <v>0</v>
      </c>
      <c r="AP5238" s="38">
        <f t="shared" si="511"/>
        <v>0</v>
      </c>
      <c r="AR5238" s="181"/>
      <c r="AS5238" s="181"/>
      <c r="AT5238" s="181"/>
      <c r="AU5238" s="181"/>
      <c r="BB5238" s="181"/>
      <c r="BC5238" s="181"/>
      <c r="BD5238" s="181"/>
      <c r="BE5238" s="181"/>
      <c r="BL5238" s="181"/>
      <c r="BM5238" s="181"/>
      <c r="BN5238" s="181"/>
      <c r="BO5238" s="181"/>
    </row>
    <row r="5239" spans="41:67">
      <c r="AO5239" s="38">
        <f t="shared" si="510"/>
        <v>0</v>
      </c>
      <c r="AP5239" s="38">
        <f t="shared" si="511"/>
        <v>0</v>
      </c>
      <c r="AR5239" s="181"/>
      <c r="AS5239" s="181"/>
      <c r="AT5239" s="181"/>
      <c r="AU5239" s="181"/>
      <c r="BB5239" s="181"/>
      <c r="BC5239" s="181"/>
      <c r="BD5239" s="181"/>
      <c r="BE5239" s="181"/>
      <c r="BL5239" s="181"/>
      <c r="BM5239" s="181"/>
      <c r="BN5239" s="181"/>
      <c r="BO5239" s="181"/>
    </row>
    <row r="5240" spans="41:67">
      <c r="AO5240" s="38">
        <f t="shared" si="510"/>
        <v>0</v>
      </c>
      <c r="AP5240" s="38">
        <f t="shared" si="511"/>
        <v>0</v>
      </c>
      <c r="AR5240" s="181"/>
      <c r="AS5240" s="181"/>
      <c r="AT5240" s="181"/>
      <c r="AU5240" s="181"/>
      <c r="BB5240" s="181"/>
      <c r="BC5240" s="181"/>
      <c r="BD5240" s="181"/>
      <c r="BE5240" s="181"/>
      <c r="BL5240" s="181"/>
      <c r="BM5240" s="181"/>
      <c r="BN5240" s="181"/>
      <c r="BO5240" s="181"/>
    </row>
    <row r="5241" spans="41:67">
      <c r="AO5241" s="38">
        <f t="shared" si="510"/>
        <v>0</v>
      </c>
      <c r="AP5241" s="38">
        <f t="shared" si="511"/>
        <v>0</v>
      </c>
      <c r="AR5241" s="181"/>
      <c r="AS5241" s="181"/>
      <c r="AT5241" s="181"/>
      <c r="AU5241" s="181"/>
      <c r="BB5241" s="181"/>
      <c r="BC5241" s="181"/>
      <c r="BD5241" s="181"/>
      <c r="BE5241" s="181"/>
      <c r="BL5241" s="181"/>
      <c r="BM5241" s="181"/>
      <c r="BN5241" s="181"/>
      <c r="BO5241" s="181"/>
    </row>
    <row r="5242" spans="41:67">
      <c r="AO5242" s="38">
        <f t="shared" si="510"/>
        <v>0</v>
      </c>
      <c r="AP5242" s="38">
        <f t="shared" si="511"/>
        <v>0</v>
      </c>
      <c r="AR5242" s="181"/>
      <c r="AS5242" s="181"/>
      <c r="AT5242" s="181"/>
      <c r="AU5242" s="181"/>
      <c r="BB5242" s="181"/>
      <c r="BC5242" s="181"/>
      <c r="BD5242" s="181"/>
      <c r="BE5242" s="181"/>
      <c r="BL5242" s="181"/>
      <c r="BM5242" s="181"/>
      <c r="BN5242" s="181"/>
      <c r="BO5242" s="181"/>
    </row>
    <row r="5243" spans="41:67">
      <c r="AO5243" s="38">
        <f t="shared" si="510"/>
        <v>0</v>
      </c>
      <c r="AP5243" s="38">
        <f t="shared" si="511"/>
        <v>0</v>
      </c>
      <c r="AR5243" s="181"/>
      <c r="AS5243" s="181"/>
      <c r="AT5243" s="181"/>
      <c r="AU5243" s="181"/>
      <c r="BB5243" s="181"/>
      <c r="BC5243" s="181"/>
      <c r="BD5243" s="181"/>
      <c r="BE5243" s="181"/>
      <c r="BL5243" s="181"/>
      <c r="BM5243" s="181"/>
      <c r="BN5243" s="181"/>
      <c r="BO5243" s="181"/>
    </row>
    <row r="5244" spans="41:67">
      <c r="AO5244" s="38">
        <f t="shared" si="510"/>
        <v>0</v>
      </c>
      <c r="AP5244" s="38">
        <f t="shared" si="511"/>
        <v>0</v>
      </c>
      <c r="AR5244" s="181"/>
      <c r="AS5244" s="181"/>
      <c r="AT5244" s="181"/>
      <c r="AU5244" s="181"/>
      <c r="BB5244" s="181"/>
      <c r="BC5244" s="181"/>
      <c r="BD5244" s="181"/>
      <c r="BE5244" s="181"/>
      <c r="BL5244" s="181"/>
      <c r="BM5244" s="181"/>
      <c r="BN5244" s="181"/>
      <c r="BO5244" s="181"/>
    </row>
    <row r="5245" spans="41:67">
      <c r="AO5245" s="38">
        <f t="shared" si="510"/>
        <v>0</v>
      </c>
      <c r="AP5245" s="38">
        <f t="shared" si="511"/>
        <v>0</v>
      </c>
      <c r="AR5245" s="181"/>
      <c r="AS5245" s="181"/>
      <c r="AT5245" s="181"/>
      <c r="AU5245" s="181"/>
      <c r="BB5245" s="181"/>
      <c r="BC5245" s="181"/>
      <c r="BD5245" s="181"/>
      <c r="BE5245" s="181"/>
      <c r="BL5245" s="181"/>
      <c r="BM5245" s="181"/>
      <c r="BN5245" s="181"/>
      <c r="BO5245" s="181"/>
    </row>
    <row r="5246" spans="41:67">
      <c r="AO5246" s="38">
        <f t="shared" si="510"/>
        <v>0</v>
      </c>
      <c r="AP5246" s="38">
        <f t="shared" si="511"/>
        <v>0</v>
      </c>
      <c r="AR5246" s="181"/>
      <c r="AS5246" s="181"/>
      <c r="AT5246" s="181"/>
      <c r="AU5246" s="181"/>
      <c r="BB5246" s="181"/>
      <c r="BC5246" s="181"/>
      <c r="BD5246" s="181"/>
      <c r="BE5246" s="181"/>
      <c r="BL5246" s="181"/>
      <c r="BM5246" s="181"/>
      <c r="BN5246" s="181"/>
      <c r="BO5246" s="181"/>
    </row>
    <row r="5247" spans="41:67">
      <c r="AO5247" s="38">
        <f t="shared" si="510"/>
        <v>0</v>
      </c>
      <c r="AP5247" s="38">
        <f t="shared" si="511"/>
        <v>0</v>
      </c>
      <c r="AR5247" s="181"/>
      <c r="AS5247" s="181"/>
      <c r="AT5247" s="181"/>
      <c r="AU5247" s="181"/>
      <c r="BB5247" s="181"/>
      <c r="BC5247" s="181"/>
      <c r="BD5247" s="181"/>
      <c r="BE5247" s="181"/>
      <c r="BL5247" s="181"/>
      <c r="BM5247" s="181"/>
      <c r="BN5247" s="181"/>
      <c r="BO5247" s="181"/>
    </row>
    <row r="5248" spans="41:67">
      <c r="AO5248" s="38">
        <f t="shared" si="510"/>
        <v>0</v>
      </c>
      <c r="AP5248" s="38">
        <f t="shared" si="511"/>
        <v>0</v>
      </c>
      <c r="AR5248" s="181"/>
      <c r="AS5248" s="181"/>
      <c r="AT5248" s="181"/>
      <c r="AU5248" s="181"/>
      <c r="BB5248" s="181"/>
      <c r="BC5248" s="181"/>
      <c r="BD5248" s="181"/>
      <c r="BE5248" s="181"/>
      <c r="BL5248" s="181"/>
      <c r="BM5248" s="181"/>
      <c r="BN5248" s="181"/>
      <c r="BO5248" s="181"/>
    </row>
    <row r="5249" spans="41:67">
      <c r="AO5249" s="38">
        <f t="shared" si="510"/>
        <v>0</v>
      </c>
      <c r="AP5249" s="38">
        <f t="shared" si="511"/>
        <v>0</v>
      </c>
      <c r="AR5249" s="181"/>
      <c r="AS5249" s="181"/>
      <c r="AT5249" s="181"/>
      <c r="AU5249" s="181"/>
      <c r="BB5249" s="181"/>
      <c r="BC5249" s="181"/>
      <c r="BD5249" s="181"/>
      <c r="BE5249" s="181"/>
      <c r="BL5249" s="181"/>
      <c r="BM5249" s="181"/>
      <c r="BN5249" s="181"/>
      <c r="BO5249" s="181"/>
    </row>
    <row r="5250" spans="41:67">
      <c r="AO5250" s="38">
        <f t="shared" si="510"/>
        <v>0</v>
      </c>
      <c r="AP5250" s="38">
        <f t="shared" si="511"/>
        <v>0</v>
      </c>
      <c r="AR5250" s="181"/>
      <c r="AS5250" s="181"/>
      <c r="AT5250" s="181"/>
      <c r="AU5250" s="181"/>
      <c r="BB5250" s="181"/>
      <c r="BC5250" s="181"/>
      <c r="BD5250" s="181"/>
      <c r="BE5250" s="181"/>
      <c r="BL5250" s="181"/>
      <c r="BM5250" s="181"/>
      <c r="BN5250" s="181"/>
      <c r="BO5250" s="181"/>
    </row>
    <row r="5251" spans="41:67">
      <c r="AO5251" s="38">
        <f t="shared" si="510"/>
        <v>0</v>
      </c>
      <c r="AP5251" s="38">
        <f t="shared" si="511"/>
        <v>0</v>
      </c>
      <c r="AR5251" s="181"/>
      <c r="AS5251" s="181"/>
      <c r="AT5251" s="181"/>
      <c r="AU5251" s="181"/>
      <c r="BB5251" s="181"/>
      <c r="BC5251" s="181"/>
      <c r="BD5251" s="181"/>
      <c r="BE5251" s="181"/>
      <c r="BL5251" s="181"/>
      <c r="BM5251" s="181"/>
      <c r="BN5251" s="181"/>
      <c r="BO5251" s="181"/>
    </row>
    <row r="5252" spans="41:67">
      <c r="AO5252" s="38">
        <f t="shared" si="510"/>
        <v>0</v>
      </c>
      <c r="AP5252" s="38">
        <f t="shared" si="511"/>
        <v>0</v>
      </c>
      <c r="AR5252" s="181"/>
      <c r="AS5252" s="181"/>
      <c r="AT5252" s="181"/>
      <c r="AU5252" s="181"/>
      <c r="BB5252" s="181"/>
      <c r="BC5252" s="181"/>
      <c r="BD5252" s="181"/>
      <c r="BE5252" s="181"/>
      <c r="BL5252" s="181"/>
      <c r="BM5252" s="181"/>
      <c r="BN5252" s="181"/>
      <c r="BO5252" s="181"/>
    </row>
    <row r="5253" spans="41:67">
      <c r="AO5253" s="38">
        <f t="shared" si="510"/>
        <v>0</v>
      </c>
      <c r="AP5253" s="38">
        <f t="shared" si="511"/>
        <v>0</v>
      </c>
      <c r="AR5253" s="181"/>
      <c r="AS5253" s="181"/>
      <c r="AT5253" s="181"/>
      <c r="AU5253" s="181"/>
      <c r="BB5253" s="181"/>
      <c r="BC5253" s="181"/>
      <c r="BD5253" s="181"/>
      <c r="BE5253" s="181"/>
      <c r="BL5253" s="181"/>
      <c r="BM5253" s="181"/>
      <c r="BN5253" s="181"/>
      <c r="BO5253" s="181"/>
    </row>
    <row r="5254" spans="41:67">
      <c r="AO5254" s="38">
        <f t="shared" si="510"/>
        <v>0</v>
      </c>
      <c r="AP5254" s="38">
        <f t="shared" si="511"/>
        <v>0</v>
      </c>
      <c r="AR5254" s="181"/>
      <c r="AS5254" s="181"/>
      <c r="AT5254" s="181"/>
      <c r="AU5254" s="181"/>
      <c r="BB5254" s="181"/>
      <c r="BC5254" s="181"/>
      <c r="BD5254" s="181"/>
      <c r="BE5254" s="181"/>
      <c r="BL5254" s="181"/>
      <c r="BM5254" s="181"/>
      <c r="BN5254" s="181"/>
      <c r="BO5254" s="181"/>
    </row>
    <row r="5255" spans="41:67">
      <c r="AO5255" s="38">
        <f t="shared" si="510"/>
        <v>0</v>
      </c>
      <c r="AP5255" s="38">
        <f t="shared" si="511"/>
        <v>0</v>
      </c>
      <c r="AR5255" s="181"/>
      <c r="AS5255" s="181"/>
      <c r="AT5255" s="181"/>
      <c r="AU5255" s="181"/>
      <c r="BB5255" s="181"/>
      <c r="BC5255" s="181"/>
      <c r="BD5255" s="181"/>
      <c r="BE5255" s="181"/>
      <c r="BL5255" s="181"/>
      <c r="BM5255" s="181"/>
      <c r="BN5255" s="181"/>
      <c r="BO5255" s="181"/>
    </row>
    <row r="5256" spans="41:67">
      <c r="AO5256" s="38">
        <f t="shared" si="510"/>
        <v>0</v>
      </c>
      <c r="AP5256" s="38">
        <f t="shared" si="511"/>
        <v>0</v>
      </c>
      <c r="AR5256" s="181"/>
      <c r="AS5256" s="181"/>
      <c r="AT5256" s="181"/>
      <c r="AU5256" s="181"/>
      <c r="BB5256" s="181"/>
      <c r="BC5256" s="181"/>
      <c r="BD5256" s="181"/>
      <c r="BE5256" s="181"/>
      <c r="BL5256" s="181"/>
      <c r="BM5256" s="181"/>
      <c r="BN5256" s="181"/>
      <c r="BO5256" s="181"/>
    </row>
    <row r="5257" spans="41:67">
      <c r="AO5257" s="38">
        <f t="shared" si="510"/>
        <v>0</v>
      </c>
      <c r="AP5257" s="38">
        <f t="shared" si="511"/>
        <v>0</v>
      </c>
      <c r="AR5257" s="181"/>
      <c r="AS5257" s="181"/>
      <c r="AT5257" s="181"/>
      <c r="AU5257" s="181"/>
      <c r="BB5257" s="181"/>
      <c r="BC5257" s="181"/>
      <c r="BD5257" s="181"/>
      <c r="BE5257" s="181"/>
      <c r="BL5257" s="181"/>
      <c r="BM5257" s="181"/>
      <c r="BN5257" s="181"/>
      <c r="BO5257" s="181"/>
    </row>
    <row r="5258" spans="41:67">
      <c r="AO5258" s="38">
        <f t="shared" si="510"/>
        <v>0</v>
      </c>
      <c r="AP5258" s="38">
        <f t="shared" si="511"/>
        <v>0</v>
      </c>
      <c r="AR5258" s="181"/>
      <c r="AS5258" s="181"/>
      <c r="AT5258" s="181"/>
      <c r="AU5258" s="181"/>
      <c r="BB5258" s="181"/>
      <c r="BC5258" s="181"/>
      <c r="BD5258" s="181"/>
      <c r="BE5258" s="181"/>
      <c r="BL5258" s="181"/>
      <c r="BM5258" s="181"/>
      <c r="BN5258" s="181"/>
      <c r="BO5258" s="181"/>
    </row>
    <row r="5259" spans="41:67">
      <c r="AO5259" s="38">
        <f t="shared" si="510"/>
        <v>0</v>
      </c>
      <c r="AP5259" s="38">
        <f t="shared" si="511"/>
        <v>0</v>
      </c>
      <c r="AR5259" s="181"/>
      <c r="AS5259" s="181"/>
      <c r="AT5259" s="181"/>
      <c r="AU5259" s="181"/>
      <c r="BB5259" s="181"/>
      <c r="BC5259" s="181"/>
      <c r="BD5259" s="181"/>
      <c r="BE5259" s="181"/>
      <c r="BL5259" s="181"/>
      <c r="BM5259" s="181"/>
      <c r="BN5259" s="181"/>
      <c r="BO5259" s="181"/>
    </row>
    <row r="5260" spans="41:67">
      <c r="AO5260" s="38">
        <f t="shared" si="510"/>
        <v>0</v>
      </c>
      <c r="AP5260" s="38">
        <f t="shared" si="511"/>
        <v>0</v>
      </c>
      <c r="AR5260" s="181"/>
      <c r="AS5260" s="181"/>
      <c r="AT5260" s="181"/>
      <c r="AU5260" s="181"/>
      <c r="BB5260" s="181"/>
      <c r="BC5260" s="181"/>
      <c r="BD5260" s="181"/>
      <c r="BE5260" s="181"/>
      <c r="BL5260" s="181"/>
      <c r="BM5260" s="181"/>
      <c r="BN5260" s="181"/>
      <c r="BO5260" s="181"/>
    </row>
    <row r="5261" spans="41:67">
      <c r="AO5261" s="38">
        <f t="shared" si="510"/>
        <v>0</v>
      </c>
      <c r="AP5261" s="38">
        <f t="shared" si="511"/>
        <v>0</v>
      </c>
      <c r="AR5261" s="181"/>
      <c r="AS5261" s="181"/>
      <c r="AT5261" s="181"/>
      <c r="AU5261" s="181"/>
      <c r="BB5261" s="181"/>
      <c r="BC5261" s="181"/>
      <c r="BD5261" s="181"/>
      <c r="BE5261" s="181"/>
      <c r="BL5261" s="181"/>
      <c r="BM5261" s="181"/>
      <c r="BN5261" s="181"/>
      <c r="BO5261" s="181"/>
    </row>
    <row r="5262" spans="41:67">
      <c r="AO5262" s="38">
        <f t="shared" si="510"/>
        <v>0</v>
      </c>
      <c r="AP5262" s="38">
        <f t="shared" si="511"/>
        <v>0</v>
      </c>
      <c r="AR5262" s="181"/>
      <c r="AS5262" s="181"/>
      <c r="AT5262" s="181"/>
      <c r="AU5262" s="181"/>
      <c r="BB5262" s="181"/>
      <c r="BC5262" s="181"/>
      <c r="BD5262" s="181"/>
      <c r="BE5262" s="181"/>
      <c r="BL5262" s="181"/>
      <c r="BM5262" s="181"/>
      <c r="BN5262" s="181"/>
      <c r="BO5262" s="181"/>
    </row>
    <row r="5263" spans="41:67">
      <c r="AO5263" s="38">
        <f t="shared" si="510"/>
        <v>0</v>
      </c>
      <c r="AP5263" s="38">
        <f t="shared" si="511"/>
        <v>0</v>
      </c>
      <c r="AR5263" s="181"/>
      <c r="AS5263" s="181"/>
      <c r="AT5263" s="181"/>
      <c r="AU5263" s="181"/>
      <c r="BB5263" s="181"/>
      <c r="BC5263" s="181"/>
      <c r="BD5263" s="181"/>
      <c r="BE5263" s="181"/>
      <c r="BL5263" s="181"/>
      <c r="BM5263" s="181"/>
      <c r="BN5263" s="181"/>
      <c r="BO5263" s="181"/>
    </row>
    <row r="5264" spans="41:67">
      <c r="AO5264" s="38">
        <f t="shared" si="510"/>
        <v>0</v>
      </c>
      <c r="AP5264" s="38">
        <f t="shared" si="511"/>
        <v>0</v>
      </c>
      <c r="AR5264" s="181"/>
      <c r="AS5264" s="181"/>
      <c r="AT5264" s="181"/>
      <c r="AU5264" s="181"/>
      <c r="BB5264" s="181"/>
      <c r="BC5264" s="181"/>
      <c r="BD5264" s="181"/>
      <c r="BE5264" s="181"/>
      <c r="BL5264" s="181"/>
      <c r="BM5264" s="181"/>
      <c r="BN5264" s="181"/>
      <c r="BO5264" s="181"/>
    </row>
    <row r="5265" spans="41:67">
      <c r="AO5265" s="38">
        <f t="shared" si="510"/>
        <v>0</v>
      </c>
      <c r="AP5265" s="38">
        <f t="shared" si="511"/>
        <v>0</v>
      </c>
      <c r="AR5265" s="181"/>
      <c r="AS5265" s="181"/>
      <c r="AT5265" s="181"/>
      <c r="AU5265" s="181"/>
      <c r="BB5265" s="181"/>
      <c r="BC5265" s="181"/>
      <c r="BD5265" s="181"/>
      <c r="BE5265" s="181"/>
      <c r="BL5265" s="181"/>
      <c r="BM5265" s="181"/>
      <c r="BN5265" s="181"/>
      <c r="BO5265" s="181"/>
    </row>
    <row r="5266" spans="41:67">
      <c r="AO5266" s="38">
        <f t="shared" si="510"/>
        <v>0</v>
      </c>
      <c r="AP5266" s="38">
        <f t="shared" si="511"/>
        <v>0</v>
      </c>
      <c r="AR5266" s="181"/>
      <c r="AS5266" s="181"/>
      <c r="AT5266" s="181"/>
      <c r="AU5266" s="181"/>
      <c r="BB5266" s="181"/>
      <c r="BC5266" s="181"/>
      <c r="BD5266" s="181"/>
      <c r="BE5266" s="181"/>
      <c r="BL5266" s="181"/>
      <c r="BM5266" s="181"/>
      <c r="BN5266" s="181"/>
      <c r="BO5266" s="181"/>
    </row>
    <row r="5267" spans="41:67">
      <c r="AO5267" s="38">
        <f t="shared" si="510"/>
        <v>0</v>
      </c>
      <c r="AP5267" s="38">
        <f t="shared" si="511"/>
        <v>0</v>
      </c>
      <c r="AR5267" s="181"/>
      <c r="AS5267" s="181"/>
      <c r="AT5267" s="181"/>
      <c r="AU5267" s="181"/>
      <c r="BB5267" s="181"/>
      <c r="BC5267" s="181"/>
      <c r="BD5267" s="181"/>
      <c r="BE5267" s="181"/>
      <c r="BL5267" s="181"/>
      <c r="BM5267" s="181"/>
      <c r="BN5267" s="181"/>
      <c r="BO5267" s="181"/>
    </row>
    <row r="5268" spans="41:67">
      <c r="AO5268" s="38">
        <f t="shared" si="510"/>
        <v>0</v>
      </c>
      <c r="AP5268" s="38">
        <f t="shared" si="511"/>
        <v>0</v>
      </c>
      <c r="AR5268" s="181"/>
      <c r="AS5268" s="181"/>
      <c r="AT5268" s="181"/>
      <c r="AU5268" s="181"/>
      <c r="BB5268" s="181"/>
      <c r="BC5268" s="181"/>
      <c r="BD5268" s="181"/>
      <c r="BE5268" s="181"/>
      <c r="BL5268" s="181"/>
      <c r="BM5268" s="181"/>
      <c r="BN5268" s="181"/>
      <c r="BO5268" s="181"/>
    </row>
    <row r="5269" spans="41:67">
      <c r="AO5269" s="38">
        <f t="shared" si="510"/>
        <v>0</v>
      </c>
      <c r="AP5269" s="38">
        <f t="shared" si="511"/>
        <v>0</v>
      </c>
      <c r="AR5269" s="181"/>
      <c r="AS5269" s="181"/>
      <c r="AT5269" s="181"/>
      <c r="AU5269" s="181"/>
      <c r="BB5269" s="181"/>
      <c r="BC5269" s="181"/>
      <c r="BD5269" s="181"/>
      <c r="BE5269" s="181"/>
      <c r="BL5269" s="181"/>
      <c r="BM5269" s="181"/>
      <c r="BN5269" s="181"/>
      <c r="BO5269" s="181"/>
    </row>
    <row r="5270" spans="41:67">
      <c r="AO5270" s="38">
        <f t="shared" si="510"/>
        <v>0</v>
      </c>
      <c r="AP5270" s="38">
        <f t="shared" si="511"/>
        <v>0</v>
      </c>
      <c r="AR5270" s="181"/>
      <c r="AS5270" s="181"/>
      <c r="AT5270" s="181"/>
      <c r="AU5270" s="181"/>
      <c r="BB5270" s="181"/>
      <c r="BC5270" s="181"/>
      <c r="BD5270" s="181"/>
      <c r="BE5270" s="181"/>
      <c r="BL5270" s="181"/>
      <c r="BM5270" s="181"/>
      <c r="BN5270" s="181"/>
      <c r="BO5270" s="181"/>
    </row>
    <row r="5271" spans="41:67">
      <c r="AO5271" s="38">
        <f t="shared" si="510"/>
        <v>0</v>
      </c>
      <c r="AP5271" s="38">
        <f t="shared" si="511"/>
        <v>0</v>
      </c>
      <c r="AR5271" s="181"/>
      <c r="AS5271" s="181"/>
      <c r="AT5271" s="181"/>
      <c r="AU5271" s="181"/>
      <c r="BB5271" s="181"/>
      <c r="BC5271" s="181"/>
      <c r="BD5271" s="181"/>
      <c r="BE5271" s="181"/>
      <c r="BL5271" s="181"/>
      <c r="BM5271" s="181"/>
      <c r="BN5271" s="181"/>
      <c r="BO5271" s="181"/>
    </row>
    <row r="5272" spans="41:67">
      <c r="AO5272" s="38">
        <f t="shared" si="510"/>
        <v>0</v>
      </c>
      <c r="AP5272" s="38">
        <f t="shared" si="511"/>
        <v>0</v>
      </c>
      <c r="AR5272" s="181"/>
      <c r="AS5272" s="181"/>
      <c r="AT5272" s="181"/>
      <c r="AU5272" s="181"/>
      <c r="BB5272" s="181"/>
      <c r="BC5272" s="181"/>
      <c r="BD5272" s="181"/>
      <c r="BE5272" s="181"/>
      <c r="BL5272" s="181"/>
      <c r="BM5272" s="181"/>
      <c r="BN5272" s="181"/>
      <c r="BO5272" s="181"/>
    </row>
    <row r="5273" spans="41:67">
      <c r="AO5273" s="38">
        <f t="shared" si="510"/>
        <v>0</v>
      </c>
      <c r="AP5273" s="38">
        <f t="shared" si="511"/>
        <v>0</v>
      </c>
      <c r="AR5273" s="181"/>
      <c r="AS5273" s="181"/>
      <c r="AT5273" s="181"/>
      <c r="AU5273" s="181"/>
      <c r="BB5273" s="181"/>
      <c r="BC5273" s="181"/>
      <c r="BD5273" s="181"/>
      <c r="BE5273" s="181"/>
      <c r="BL5273" s="181"/>
      <c r="BM5273" s="181"/>
      <c r="BN5273" s="181"/>
      <c r="BO5273" s="181"/>
    </row>
    <row r="5274" spans="41:67">
      <c r="AO5274" s="38">
        <f t="shared" si="510"/>
        <v>0</v>
      </c>
      <c r="AP5274" s="38">
        <f t="shared" si="511"/>
        <v>0</v>
      </c>
      <c r="AR5274" s="181"/>
      <c r="AS5274" s="181"/>
      <c r="AT5274" s="181"/>
      <c r="AU5274" s="181"/>
      <c r="BB5274" s="181"/>
      <c r="BC5274" s="181"/>
      <c r="BD5274" s="181"/>
      <c r="BE5274" s="181"/>
      <c r="BL5274" s="181"/>
      <c r="BM5274" s="181"/>
      <c r="BN5274" s="181"/>
      <c r="BO5274" s="181"/>
    </row>
    <row r="5275" spans="41:67">
      <c r="AO5275" s="38">
        <f t="shared" si="510"/>
        <v>0</v>
      </c>
      <c r="AP5275" s="38">
        <f t="shared" si="511"/>
        <v>0</v>
      </c>
      <c r="AR5275" s="181"/>
      <c r="AS5275" s="181"/>
      <c r="AT5275" s="181"/>
      <c r="AU5275" s="181"/>
      <c r="BB5275" s="181"/>
      <c r="BC5275" s="181"/>
      <c r="BD5275" s="181"/>
      <c r="BE5275" s="181"/>
      <c r="BL5275" s="181"/>
      <c r="BM5275" s="181"/>
      <c r="BN5275" s="181"/>
      <c r="BO5275" s="181"/>
    </row>
    <row r="5276" spans="41:67">
      <c r="AO5276" s="38">
        <f t="shared" si="510"/>
        <v>0</v>
      </c>
      <c r="AP5276" s="38">
        <f t="shared" si="511"/>
        <v>0</v>
      </c>
      <c r="AR5276" s="181"/>
      <c r="AS5276" s="181"/>
      <c r="AT5276" s="181"/>
      <c r="AU5276" s="181"/>
      <c r="BB5276" s="181"/>
      <c r="BC5276" s="181"/>
      <c r="BD5276" s="181"/>
      <c r="BE5276" s="181"/>
      <c r="BL5276" s="181"/>
      <c r="BM5276" s="181"/>
      <c r="BN5276" s="181"/>
      <c r="BO5276" s="181"/>
    </row>
    <row r="5277" spans="41:67">
      <c r="AO5277" s="38">
        <f t="shared" si="510"/>
        <v>0</v>
      </c>
      <c r="AP5277" s="38">
        <f t="shared" si="511"/>
        <v>0</v>
      </c>
      <c r="AR5277" s="181"/>
      <c r="AS5277" s="181"/>
      <c r="AT5277" s="181"/>
      <c r="AU5277" s="181"/>
      <c r="BB5277" s="181"/>
      <c r="BC5277" s="181"/>
      <c r="BD5277" s="181"/>
      <c r="BE5277" s="181"/>
      <c r="BL5277" s="181"/>
      <c r="BM5277" s="181"/>
      <c r="BN5277" s="181"/>
      <c r="BO5277" s="181"/>
    </row>
    <row r="5278" spans="41:67">
      <c r="AO5278" s="38">
        <f t="shared" si="510"/>
        <v>0</v>
      </c>
      <c r="AP5278" s="38">
        <f t="shared" si="511"/>
        <v>0</v>
      </c>
      <c r="AR5278" s="181"/>
      <c r="AS5278" s="181"/>
      <c r="AT5278" s="181"/>
      <c r="AU5278" s="181"/>
      <c r="BB5278" s="181"/>
      <c r="BC5278" s="181"/>
      <c r="BD5278" s="181"/>
      <c r="BE5278" s="181"/>
      <c r="BL5278" s="181"/>
      <c r="BM5278" s="181"/>
      <c r="BN5278" s="181"/>
      <c r="BO5278" s="181"/>
    </row>
    <row r="5279" spans="41:67">
      <c r="AO5279" s="38">
        <f t="shared" si="510"/>
        <v>0</v>
      </c>
      <c r="AP5279" s="38">
        <f t="shared" si="511"/>
        <v>0</v>
      </c>
      <c r="AR5279" s="181"/>
      <c r="AS5279" s="181"/>
      <c r="AT5279" s="181"/>
      <c r="AU5279" s="181"/>
      <c r="BB5279" s="181"/>
      <c r="BC5279" s="181"/>
      <c r="BD5279" s="181"/>
      <c r="BE5279" s="181"/>
      <c r="BL5279" s="181"/>
      <c r="BM5279" s="181"/>
      <c r="BN5279" s="181"/>
      <c r="BO5279" s="181"/>
    </row>
    <row r="5280" spans="41:67">
      <c r="AO5280" s="38">
        <f t="shared" si="510"/>
        <v>0</v>
      </c>
      <c r="AP5280" s="38">
        <f t="shared" si="511"/>
        <v>0</v>
      </c>
      <c r="AR5280" s="181"/>
      <c r="AS5280" s="181"/>
      <c r="AT5280" s="181"/>
      <c r="AU5280" s="181"/>
      <c r="BB5280" s="181"/>
      <c r="BC5280" s="181"/>
      <c r="BD5280" s="181"/>
      <c r="BE5280" s="181"/>
      <c r="BL5280" s="181"/>
      <c r="BM5280" s="181"/>
      <c r="BN5280" s="181"/>
      <c r="BO5280" s="181"/>
    </row>
    <row r="5281" spans="41:67">
      <c r="AO5281" s="38">
        <f t="shared" si="510"/>
        <v>0</v>
      </c>
      <c r="AP5281" s="38">
        <f t="shared" si="511"/>
        <v>0</v>
      </c>
      <c r="AR5281" s="181"/>
      <c r="AS5281" s="181"/>
      <c r="AT5281" s="181"/>
      <c r="AU5281" s="181"/>
      <c r="BB5281" s="181"/>
      <c r="BC5281" s="181"/>
      <c r="BD5281" s="181"/>
      <c r="BE5281" s="181"/>
      <c r="BL5281" s="181"/>
      <c r="BM5281" s="181"/>
      <c r="BN5281" s="181"/>
      <c r="BO5281" s="181"/>
    </row>
    <row r="5282" spans="41:67">
      <c r="AO5282" s="38">
        <f t="shared" si="510"/>
        <v>0</v>
      </c>
      <c r="AP5282" s="38">
        <f t="shared" si="511"/>
        <v>0</v>
      </c>
      <c r="AR5282" s="181"/>
      <c r="AS5282" s="181"/>
      <c r="AT5282" s="181"/>
      <c r="AU5282" s="181"/>
      <c r="BB5282" s="181"/>
      <c r="BC5282" s="181"/>
      <c r="BD5282" s="181"/>
      <c r="BE5282" s="181"/>
      <c r="BL5282" s="181"/>
      <c r="BM5282" s="181"/>
      <c r="BN5282" s="181"/>
      <c r="BO5282" s="181"/>
    </row>
    <row r="5283" spans="41:67">
      <c r="AO5283" s="38">
        <f t="shared" si="510"/>
        <v>0</v>
      </c>
      <c r="AP5283" s="38">
        <f t="shared" si="511"/>
        <v>0</v>
      </c>
      <c r="AR5283" s="181"/>
      <c r="AS5283" s="181"/>
      <c r="AT5283" s="181"/>
      <c r="AU5283" s="181"/>
      <c r="BB5283" s="181"/>
      <c r="BC5283" s="181"/>
      <c r="BD5283" s="181"/>
      <c r="BE5283" s="181"/>
      <c r="BL5283" s="181"/>
      <c r="BM5283" s="181"/>
      <c r="BN5283" s="181"/>
      <c r="BO5283" s="181"/>
    </row>
    <row r="5284" spans="41:67">
      <c r="AO5284" s="38">
        <f t="shared" si="510"/>
        <v>0</v>
      </c>
      <c r="AP5284" s="38">
        <f t="shared" si="511"/>
        <v>0</v>
      </c>
      <c r="AR5284" s="181"/>
      <c r="AS5284" s="181"/>
      <c r="AT5284" s="181"/>
      <c r="AU5284" s="181"/>
      <c r="BB5284" s="181"/>
      <c r="BC5284" s="181"/>
      <c r="BD5284" s="181"/>
      <c r="BE5284" s="181"/>
      <c r="BL5284" s="181"/>
      <c r="BM5284" s="181"/>
      <c r="BN5284" s="181"/>
      <c r="BO5284" s="181"/>
    </row>
    <row r="5285" spans="41:67">
      <c r="AO5285" s="38">
        <f t="shared" si="510"/>
        <v>0</v>
      </c>
      <c r="AP5285" s="38">
        <f t="shared" si="511"/>
        <v>0</v>
      </c>
      <c r="AR5285" s="181"/>
      <c r="AS5285" s="181"/>
      <c r="AT5285" s="181"/>
      <c r="AU5285" s="181"/>
      <c r="BB5285" s="181"/>
      <c r="BC5285" s="181"/>
      <c r="BD5285" s="181"/>
      <c r="BE5285" s="181"/>
      <c r="BL5285" s="181"/>
      <c r="BM5285" s="181"/>
      <c r="BN5285" s="181"/>
      <c r="BO5285" s="181"/>
    </row>
    <row r="5286" spans="41:67">
      <c r="AO5286" s="38">
        <f t="shared" si="510"/>
        <v>0</v>
      </c>
      <c r="AP5286" s="38">
        <f t="shared" si="511"/>
        <v>0</v>
      </c>
      <c r="AR5286" s="181"/>
      <c r="AS5286" s="181"/>
      <c r="AT5286" s="181"/>
      <c r="AU5286" s="181"/>
      <c r="BB5286" s="181"/>
      <c r="BC5286" s="181"/>
      <c r="BD5286" s="181"/>
      <c r="BE5286" s="181"/>
      <c r="BL5286" s="181"/>
      <c r="BM5286" s="181"/>
      <c r="BN5286" s="181"/>
      <c r="BO5286" s="181"/>
    </row>
    <row r="5287" spans="41:67">
      <c r="AO5287" s="38">
        <f t="shared" si="510"/>
        <v>0</v>
      </c>
      <c r="AP5287" s="38">
        <f t="shared" si="511"/>
        <v>0</v>
      </c>
      <c r="AR5287" s="181"/>
      <c r="AS5287" s="181"/>
      <c r="AT5287" s="181"/>
      <c r="AU5287" s="181"/>
      <c r="BB5287" s="181"/>
      <c r="BC5287" s="181"/>
      <c r="BD5287" s="181"/>
      <c r="BE5287" s="181"/>
      <c r="BL5287" s="181"/>
      <c r="BM5287" s="181"/>
      <c r="BN5287" s="181"/>
      <c r="BO5287" s="181"/>
    </row>
    <row r="5288" spans="41:67">
      <c r="AO5288" s="38">
        <f t="shared" si="510"/>
        <v>0</v>
      </c>
      <c r="AP5288" s="38">
        <f t="shared" si="511"/>
        <v>0</v>
      </c>
      <c r="AR5288" s="181"/>
      <c r="AS5288" s="181"/>
      <c r="AT5288" s="181"/>
      <c r="AU5288" s="181"/>
      <c r="BB5288" s="181"/>
      <c r="BC5288" s="181"/>
      <c r="BD5288" s="181"/>
      <c r="BE5288" s="181"/>
      <c r="BL5288" s="181"/>
      <c r="BM5288" s="181"/>
      <c r="BN5288" s="181"/>
      <c r="BO5288" s="181"/>
    </row>
    <row r="5289" spans="41:67">
      <c r="AO5289" s="38">
        <f t="shared" si="510"/>
        <v>0</v>
      </c>
      <c r="AP5289" s="38">
        <f t="shared" si="511"/>
        <v>0</v>
      </c>
      <c r="AR5289" s="181"/>
      <c r="AS5289" s="181"/>
      <c r="AT5289" s="181"/>
      <c r="AU5289" s="181"/>
      <c r="BB5289" s="181"/>
      <c r="BC5289" s="181"/>
      <c r="BD5289" s="181"/>
      <c r="BE5289" s="181"/>
      <c r="BL5289" s="181"/>
      <c r="BM5289" s="181"/>
      <c r="BN5289" s="181"/>
      <c r="BO5289" s="181"/>
    </row>
    <row r="5290" spans="41:67">
      <c r="AO5290" s="38">
        <f t="shared" ref="AO5290:AO5353" si="512">B5291+1-1</f>
        <v>0</v>
      </c>
      <c r="AP5290" s="38">
        <f t="shared" ref="AP5290:AP5353" si="513">A5291</f>
        <v>0</v>
      </c>
      <c r="AR5290" s="181"/>
      <c r="AS5290" s="181"/>
      <c r="AT5290" s="181"/>
      <c r="AU5290" s="181"/>
      <c r="BB5290" s="181"/>
      <c r="BC5290" s="181"/>
      <c r="BD5290" s="181"/>
      <c r="BE5290" s="181"/>
      <c r="BL5290" s="181"/>
      <c r="BM5290" s="181"/>
      <c r="BN5290" s="181"/>
      <c r="BO5290" s="181"/>
    </row>
    <row r="5291" spans="41:67">
      <c r="AO5291" s="38">
        <f t="shared" si="512"/>
        <v>0</v>
      </c>
      <c r="AP5291" s="38">
        <f t="shared" si="513"/>
        <v>0</v>
      </c>
      <c r="AR5291" s="181"/>
      <c r="AS5291" s="181"/>
      <c r="AT5291" s="181"/>
      <c r="AU5291" s="181"/>
      <c r="BB5291" s="181"/>
      <c r="BC5291" s="181"/>
      <c r="BD5291" s="181"/>
      <c r="BE5291" s="181"/>
      <c r="BL5291" s="181"/>
      <c r="BM5291" s="181"/>
      <c r="BN5291" s="181"/>
      <c r="BO5291" s="181"/>
    </row>
    <row r="5292" spans="41:67">
      <c r="AO5292" s="38">
        <f t="shared" si="512"/>
        <v>0</v>
      </c>
      <c r="AP5292" s="38">
        <f t="shared" si="513"/>
        <v>0</v>
      </c>
      <c r="AR5292" s="181"/>
      <c r="AS5292" s="181"/>
      <c r="AT5292" s="181"/>
      <c r="AU5292" s="181"/>
      <c r="BB5292" s="181"/>
      <c r="BC5292" s="181"/>
      <c r="BD5292" s="181"/>
      <c r="BE5292" s="181"/>
      <c r="BL5292" s="181"/>
      <c r="BM5292" s="181"/>
      <c r="BN5292" s="181"/>
      <c r="BO5292" s="181"/>
    </row>
    <row r="5293" spans="41:67">
      <c r="AO5293" s="38">
        <f t="shared" si="512"/>
        <v>0</v>
      </c>
      <c r="AP5293" s="38">
        <f t="shared" si="513"/>
        <v>0</v>
      </c>
      <c r="AR5293" s="181"/>
      <c r="AS5293" s="181"/>
      <c r="AT5293" s="181"/>
      <c r="AU5293" s="181"/>
      <c r="BB5293" s="181"/>
      <c r="BC5293" s="181"/>
      <c r="BD5293" s="181"/>
      <c r="BE5293" s="181"/>
      <c r="BL5293" s="181"/>
      <c r="BM5293" s="181"/>
      <c r="BN5293" s="181"/>
      <c r="BO5293" s="181"/>
    </row>
    <row r="5294" spans="41:67">
      <c r="AO5294" s="38">
        <f t="shared" si="512"/>
        <v>0</v>
      </c>
      <c r="AP5294" s="38">
        <f t="shared" si="513"/>
        <v>0</v>
      </c>
      <c r="AR5294" s="181"/>
      <c r="AS5294" s="181"/>
      <c r="AT5294" s="181"/>
      <c r="AU5294" s="181"/>
      <c r="BB5294" s="181"/>
      <c r="BC5294" s="181"/>
      <c r="BD5294" s="181"/>
      <c r="BE5294" s="181"/>
      <c r="BL5294" s="181"/>
      <c r="BM5294" s="181"/>
      <c r="BN5294" s="181"/>
      <c r="BO5294" s="181"/>
    </row>
    <row r="5295" spans="41:67">
      <c r="AO5295" s="38">
        <f t="shared" si="512"/>
        <v>0</v>
      </c>
      <c r="AP5295" s="38">
        <f t="shared" si="513"/>
        <v>0</v>
      </c>
      <c r="AR5295" s="181"/>
      <c r="AS5295" s="181"/>
      <c r="AT5295" s="181"/>
      <c r="AU5295" s="181"/>
      <c r="BB5295" s="181"/>
      <c r="BC5295" s="181"/>
      <c r="BD5295" s="181"/>
      <c r="BE5295" s="181"/>
      <c r="BL5295" s="181"/>
      <c r="BM5295" s="181"/>
      <c r="BN5295" s="181"/>
      <c r="BO5295" s="181"/>
    </row>
    <row r="5296" spans="41:67">
      <c r="AO5296" s="38">
        <f t="shared" si="512"/>
        <v>0</v>
      </c>
      <c r="AP5296" s="38">
        <f t="shared" si="513"/>
        <v>0</v>
      </c>
      <c r="AR5296" s="181"/>
      <c r="AS5296" s="181"/>
      <c r="AT5296" s="181"/>
      <c r="AU5296" s="181"/>
      <c r="BB5296" s="181"/>
      <c r="BC5296" s="181"/>
      <c r="BD5296" s="181"/>
      <c r="BE5296" s="181"/>
      <c r="BL5296" s="181"/>
      <c r="BM5296" s="181"/>
      <c r="BN5296" s="181"/>
      <c r="BO5296" s="181"/>
    </row>
    <row r="5297" spans="41:67">
      <c r="AO5297" s="38">
        <f t="shared" si="512"/>
        <v>0</v>
      </c>
      <c r="AP5297" s="38">
        <f t="shared" si="513"/>
        <v>0</v>
      </c>
      <c r="AR5297" s="181"/>
      <c r="AS5297" s="181"/>
      <c r="AT5297" s="181"/>
      <c r="AU5297" s="181"/>
      <c r="BB5297" s="181"/>
      <c r="BC5297" s="181"/>
      <c r="BD5297" s="181"/>
      <c r="BE5297" s="181"/>
      <c r="BL5297" s="181"/>
      <c r="BM5297" s="181"/>
      <c r="BN5297" s="181"/>
      <c r="BO5297" s="181"/>
    </row>
    <row r="5298" spans="41:67">
      <c r="AO5298" s="38">
        <f t="shared" si="512"/>
        <v>0</v>
      </c>
      <c r="AP5298" s="38">
        <f t="shared" si="513"/>
        <v>0</v>
      </c>
      <c r="AR5298" s="181"/>
      <c r="AS5298" s="181"/>
      <c r="AT5298" s="181"/>
      <c r="AU5298" s="181"/>
      <c r="BB5298" s="181"/>
      <c r="BC5298" s="181"/>
      <c r="BD5298" s="181"/>
      <c r="BE5298" s="181"/>
      <c r="BL5298" s="181"/>
      <c r="BM5298" s="181"/>
      <c r="BN5298" s="181"/>
      <c r="BO5298" s="181"/>
    </row>
    <row r="5299" spans="41:67">
      <c r="AO5299" s="38">
        <f t="shared" si="512"/>
        <v>0</v>
      </c>
      <c r="AP5299" s="38">
        <f t="shared" si="513"/>
        <v>0</v>
      </c>
      <c r="AR5299" s="181"/>
      <c r="AS5299" s="181"/>
      <c r="AT5299" s="181"/>
      <c r="AU5299" s="181"/>
      <c r="BB5299" s="181"/>
      <c r="BC5299" s="181"/>
      <c r="BD5299" s="181"/>
      <c r="BE5299" s="181"/>
      <c r="BL5299" s="181"/>
      <c r="BM5299" s="181"/>
      <c r="BN5299" s="181"/>
      <c r="BO5299" s="181"/>
    </row>
    <row r="5300" spans="41:67">
      <c r="AO5300" s="38">
        <f t="shared" si="512"/>
        <v>0</v>
      </c>
      <c r="AP5300" s="38">
        <f t="shared" si="513"/>
        <v>0</v>
      </c>
      <c r="AR5300" s="181"/>
      <c r="AS5300" s="181"/>
      <c r="AT5300" s="181"/>
      <c r="AU5300" s="181"/>
      <c r="BB5300" s="181"/>
      <c r="BC5300" s="181"/>
      <c r="BD5300" s="181"/>
      <c r="BE5300" s="181"/>
      <c r="BL5300" s="181"/>
      <c r="BM5300" s="181"/>
      <c r="BN5300" s="181"/>
      <c r="BO5300" s="181"/>
    </row>
    <row r="5301" spans="41:67">
      <c r="AO5301" s="38">
        <f t="shared" si="512"/>
        <v>0</v>
      </c>
      <c r="AP5301" s="38">
        <f t="shared" si="513"/>
        <v>0</v>
      </c>
      <c r="AR5301" s="181"/>
      <c r="AS5301" s="181"/>
      <c r="AT5301" s="181"/>
      <c r="AU5301" s="181"/>
      <c r="BB5301" s="181"/>
      <c r="BC5301" s="181"/>
      <c r="BD5301" s="181"/>
      <c r="BE5301" s="181"/>
      <c r="BL5301" s="181"/>
      <c r="BM5301" s="181"/>
      <c r="BN5301" s="181"/>
      <c r="BO5301" s="181"/>
    </row>
    <row r="5302" spans="41:67">
      <c r="AO5302" s="38">
        <f t="shared" si="512"/>
        <v>0</v>
      </c>
      <c r="AP5302" s="38">
        <f t="shared" si="513"/>
        <v>0</v>
      </c>
      <c r="AR5302" s="181"/>
      <c r="AS5302" s="181"/>
      <c r="AT5302" s="181"/>
      <c r="AU5302" s="181"/>
      <c r="BB5302" s="181"/>
      <c r="BC5302" s="181"/>
      <c r="BD5302" s="181"/>
      <c r="BE5302" s="181"/>
      <c r="BL5302" s="181"/>
      <c r="BM5302" s="181"/>
      <c r="BN5302" s="181"/>
      <c r="BO5302" s="181"/>
    </row>
    <row r="5303" spans="41:67">
      <c r="AO5303" s="38">
        <f t="shared" si="512"/>
        <v>0</v>
      </c>
      <c r="AP5303" s="38">
        <f t="shared" si="513"/>
        <v>0</v>
      </c>
      <c r="AR5303" s="181"/>
      <c r="AS5303" s="181"/>
      <c r="AT5303" s="181"/>
      <c r="AU5303" s="181"/>
      <c r="BB5303" s="181"/>
      <c r="BC5303" s="181"/>
      <c r="BD5303" s="181"/>
      <c r="BE5303" s="181"/>
      <c r="BL5303" s="181"/>
      <c r="BM5303" s="181"/>
      <c r="BN5303" s="181"/>
      <c r="BO5303" s="181"/>
    </row>
    <row r="5304" spans="41:67">
      <c r="AO5304" s="38">
        <f t="shared" si="512"/>
        <v>0</v>
      </c>
      <c r="AP5304" s="38">
        <f t="shared" si="513"/>
        <v>0</v>
      </c>
      <c r="AR5304" s="181"/>
      <c r="AS5304" s="181"/>
      <c r="AT5304" s="181"/>
      <c r="AU5304" s="181"/>
      <c r="BB5304" s="181"/>
      <c r="BC5304" s="181"/>
      <c r="BD5304" s="181"/>
      <c r="BE5304" s="181"/>
      <c r="BL5304" s="181"/>
      <c r="BM5304" s="181"/>
      <c r="BN5304" s="181"/>
      <c r="BO5304" s="181"/>
    </row>
    <row r="5305" spans="41:67">
      <c r="AO5305" s="38">
        <f t="shared" si="512"/>
        <v>0</v>
      </c>
      <c r="AP5305" s="38">
        <f t="shared" si="513"/>
        <v>0</v>
      </c>
      <c r="AR5305" s="181"/>
      <c r="AS5305" s="181"/>
      <c r="AT5305" s="181"/>
      <c r="AU5305" s="181"/>
      <c r="BB5305" s="181"/>
      <c r="BC5305" s="181"/>
      <c r="BD5305" s="181"/>
      <c r="BE5305" s="181"/>
      <c r="BL5305" s="181"/>
      <c r="BM5305" s="181"/>
      <c r="BN5305" s="181"/>
      <c r="BO5305" s="181"/>
    </row>
    <row r="5306" spans="41:67">
      <c r="AO5306" s="38">
        <f t="shared" si="512"/>
        <v>0</v>
      </c>
      <c r="AP5306" s="38">
        <f t="shared" si="513"/>
        <v>0</v>
      </c>
      <c r="AR5306" s="181"/>
      <c r="AS5306" s="181"/>
      <c r="AT5306" s="181"/>
      <c r="AU5306" s="181"/>
      <c r="BB5306" s="181"/>
      <c r="BC5306" s="181"/>
      <c r="BD5306" s="181"/>
      <c r="BE5306" s="181"/>
      <c r="BL5306" s="181"/>
      <c r="BM5306" s="181"/>
      <c r="BN5306" s="181"/>
      <c r="BO5306" s="181"/>
    </row>
    <row r="5307" spans="41:67">
      <c r="AO5307" s="38">
        <f t="shared" si="512"/>
        <v>0</v>
      </c>
      <c r="AP5307" s="38">
        <f t="shared" si="513"/>
        <v>0</v>
      </c>
      <c r="AR5307" s="181"/>
      <c r="AS5307" s="181"/>
      <c r="AT5307" s="181"/>
      <c r="AU5307" s="181"/>
      <c r="BB5307" s="181"/>
      <c r="BC5307" s="181"/>
      <c r="BD5307" s="181"/>
      <c r="BE5307" s="181"/>
      <c r="BL5307" s="181"/>
      <c r="BM5307" s="181"/>
      <c r="BN5307" s="181"/>
      <c r="BO5307" s="181"/>
    </row>
    <row r="5308" spans="41:67">
      <c r="AO5308" s="38">
        <f t="shared" si="512"/>
        <v>0</v>
      </c>
      <c r="AP5308" s="38">
        <f t="shared" si="513"/>
        <v>0</v>
      </c>
      <c r="AR5308" s="181"/>
      <c r="AS5308" s="181"/>
      <c r="AT5308" s="181"/>
      <c r="AU5308" s="181"/>
      <c r="BB5308" s="181"/>
      <c r="BC5308" s="181"/>
      <c r="BD5308" s="181"/>
      <c r="BE5308" s="181"/>
      <c r="BL5308" s="181"/>
      <c r="BM5308" s="181"/>
      <c r="BN5308" s="181"/>
      <c r="BO5308" s="181"/>
    </row>
    <row r="5309" spans="41:67">
      <c r="AO5309" s="38">
        <f t="shared" si="512"/>
        <v>0</v>
      </c>
      <c r="AP5309" s="38">
        <f t="shared" si="513"/>
        <v>0</v>
      </c>
      <c r="AR5309" s="181"/>
      <c r="AS5309" s="181"/>
      <c r="AT5309" s="181"/>
      <c r="AU5309" s="181"/>
      <c r="BB5309" s="181"/>
      <c r="BC5309" s="181"/>
      <c r="BD5309" s="181"/>
      <c r="BE5309" s="181"/>
      <c r="BL5309" s="181"/>
      <c r="BM5309" s="181"/>
      <c r="BN5309" s="181"/>
      <c r="BO5309" s="181"/>
    </row>
    <row r="5310" spans="41:67">
      <c r="AO5310" s="38">
        <f t="shared" si="512"/>
        <v>0</v>
      </c>
      <c r="AP5310" s="38">
        <f t="shared" si="513"/>
        <v>0</v>
      </c>
      <c r="AR5310" s="181"/>
      <c r="AS5310" s="181"/>
      <c r="AT5310" s="181"/>
      <c r="AU5310" s="181"/>
      <c r="BB5310" s="181"/>
      <c r="BC5310" s="181"/>
      <c r="BD5310" s="181"/>
      <c r="BE5310" s="181"/>
      <c r="BL5310" s="181"/>
      <c r="BM5310" s="181"/>
      <c r="BN5310" s="181"/>
      <c r="BO5310" s="181"/>
    </row>
    <row r="5311" spans="41:67">
      <c r="AO5311" s="38">
        <f t="shared" si="512"/>
        <v>0</v>
      </c>
      <c r="AP5311" s="38">
        <f t="shared" si="513"/>
        <v>0</v>
      </c>
      <c r="AR5311" s="181"/>
      <c r="AS5311" s="181"/>
      <c r="AT5311" s="181"/>
      <c r="AU5311" s="181"/>
      <c r="BB5311" s="181"/>
      <c r="BC5311" s="181"/>
      <c r="BD5311" s="181"/>
      <c r="BE5311" s="181"/>
      <c r="BL5311" s="181"/>
      <c r="BM5311" s="181"/>
      <c r="BN5311" s="181"/>
      <c r="BO5311" s="181"/>
    </row>
    <row r="5312" spans="41:67">
      <c r="AO5312" s="38">
        <f t="shared" si="512"/>
        <v>0</v>
      </c>
      <c r="AP5312" s="38">
        <f t="shared" si="513"/>
        <v>0</v>
      </c>
      <c r="AR5312" s="181"/>
      <c r="AS5312" s="181"/>
      <c r="AT5312" s="181"/>
      <c r="AU5312" s="181"/>
      <c r="BB5312" s="181"/>
      <c r="BC5312" s="181"/>
      <c r="BD5312" s="181"/>
      <c r="BE5312" s="181"/>
      <c r="BL5312" s="181"/>
      <c r="BM5312" s="181"/>
      <c r="BN5312" s="181"/>
      <c r="BO5312" s="181"/>
    </row>
    <row r="5313" spans="41:67">
      <c r="AO5313" s="38">
        <f t="shared" si="512"/>
        <v>0</v>
      </c>
      <c r="AP5313" s="38">
        <f t="shared" si="513"/>
        <v>0</v>
      </c>
      <c r="AR5313" s="181"/>
      <c r="AS5313" s="181"/>
      <c r="AT5313" s="181"/>
      <c r="AU5313" s="181"/>
      <c r="BB5313" s="181"/>
      <c r="BC5313" s="181"/>
      <c r="BD5313" s="181"/>
      <c r="BE5313" s="181"/>
      <c r="BL5313" s="181"/>
      <c r="BM5313" s="181"/>
      <c r="BN5313" s="181"/>
      <c r="BO5313" s="181"/>
    </row>
    <row r="5314" spans="41:67">
      <c r="AO5314" s="38">
        <f t="shared" si="512"/>
        <v>0</v>
      </c>
      <c r="AP5314" s="38">
        <f t="shared" si="513"/>
        <v>0</v>
      </c>
      <c r="AR5314" s="181"/>
      <c r="AS5314" s="181"/>
      <c r="AT5314" s="181"/>
      <c r="AU5314" s="181"/>
      <c r="BB5314" s="181"/>
      <c r="BC5314" s="181"/>
      <c r="BD5314" s="181"/>
      <c r="BE5314" s="181"/>
      <c r="BL5314" s="181"/>
      <c r="BM5314" s="181"/>
      <c r="BN5314" s="181"/>
      <c r="BO5314" s="181"/>
    </row>
    <row r="5315" spans="41:67">
      <c r="AO5315" s="38">
        <f t="shared" si="512"/>
        <v>0</v>
      </c>
      <c r="AP5315" s="38">
        <f t="shared" si="513"/>
        <v>0</v>
      </c>
      <c r="AR5315" s="181"/>
      <c r="AS5315" s="181"/>
      <c r="AT5315" s="181"/>
      <c r="AU5315" s="181"/>
      <c r="BB5315" s="181"/>
      <c r="BC5315" s="181"/>
      <c r="BD5315" s="181"/>
      <c r="BE5315" s="181"/>
      <c r="BL5315" s="181"/>
      <c r="BM5315" s="181"/>
      <c r="BN5315" s="181"/>
      <c r="BO5315" s="181"/>
    </row>
    <row r="5316" spans="41:67">
      <c r="AO5316" s="38">
        <f t="shared" si="512"/>
        <v>0</v>
      </c>
      <c r="AP5316" s="38">
        <f t="shared" si="513"/>
        <v>0</v>
      </c>
      <c r="AR5316" s="181"/>
      <c r="AS5316" s="181"/>
      <c r="AT5316" s="181"/>
      <c r="AU5316" s="181"/>
      <c r="BB5316" s="181"/>
      <c r="BC5316" s="181"/>
      <c r="BD5316" s="181"/>
      <c r="BE5316" s="181"/>
      <c r="BL5316" s="181"/>
      <c r="BM5316" s="181"/>
      <c r="BN5316" s="181"/>
      <c r="BO5316" s="181"/>
    </row>
    <row r="5317" spans="41:67">
      <c r="AO5317" s="38">
        <f t="shared" si="512"/>
        <v>0</v>
      </c>
      <c r="AP5317" s="38">
        <f t="shared" si="513"/>
        <v>0</v>
      </c>
      <c r="AR5317" s="181"/>
      <c r="AS5317" s="181"/>
      <c r="AT5317" s="181"/>
      <c r="AU5317" s="181"/>
      <c r="BB5317" s="181"/>
      <c r="BC5317" s="181"/>
      <c r="BD5317" s="181"/>
      <c r="BE5317" s="181"/>
      <c r="BL5317" s="181"/>
      <c r="BM5317" s="181"/>
      <c r="BN5317" s="181"/>
      <c r="BO5317" s="181"/>
    </row>
    <row r="5318" spans="41:67">
      <c r="AO5318" s="38">
        <f t="shared" si="512"/>
        <v>0</v>
      </c>
      <c r="AP5318" s="38">
        <f t="shared" si="513"/>
        <v>0</v>
      </c>
      <c r="AR5318" s="181"/>
      <c r="AS5318" s="181"/>
      <c r="AT5318" s="181"/>
      <c r="AU5318" s="181"/>
      <c r="BB5318" s="181"/>
      <c r="BC5318" s="181"/>
      <c r="BD5318" s="181"/>
      <c r="BE5318" s="181"/>
      <c r="BL5318" s="181"/>
      <c r="BM5318" s="181"/>
      <c r="BN5318" s="181"/>
      <c r="BO5318" s="181"/>
    </row>
    <row r="5319" spans="41:67">
      <c r="AO5319" s="38">
        <f t="shared" si="512"/>
        <v>0</v>
      </c>
      <c r="AP5319" s="38">
        <f t="shared" si="513"/>
        <v>0</v>
      </c>
      <c r="AR5319" s="181"/>
      <c r="AS5319" s="181"/>
      <c r="AT5319" s="181"/>
      <c r="AU5319" s="181"/>
      <c r="BB5319" s="181"/>
      <c r="BC5319" s="181"/>
      <c r="BD5319" s="181"/>
      <c r="BE5319" s="181"/>
      <c r="BL5319" s="181"/>
      <c r="BM5319" s="181"/>
      <c r="BN5319" s="181"/>
      <c r="BO5319" s="181"/>
    </row>
    <row r="5320" spans="41:67">
      <c r="AO5320" s="38">
        <f t="shared" si="512"/>
        <v>0</v>
      </c>
      <c r="AP5320" s="38">
        <f t="shared" si="513"/>
        <v>0</v>
      </c>
      <c r="AR5320" s="181"/>
      <c r="AS5320" s="181"/>
      <c r="AT5320" s="181"/>
      <c r="AU5320" s="181"/>
      <c r="BB5320" s="181"/>
      <c r="BC5320" s="181"/>
      <c r="BD5320" s="181"/>
      <c r="BE5320" s="181"/>
      <c r="BL5320" s="181"/>
      <c r="BM5320" s="181"/>
      <c r="BN5320" s="181"/>
      <c r="BO5320" s="181"/>
    </row>
    <row r="5321" spans="41:67">
      <c r="AO5321" s="38">
        <f t="shared" si="512"/>
        <v>0</v>
      </c>
      <c r="AP5321" s="38">
        <f t="shared" si="513"/>
        <v>0</v>
      </c>
      <c r="AR5321" s="181"/>
      <c r="AS5321" s="181"/>
      <c r="AT5321" s="181"/>
      <c r="AU5321" s="181"/>
      <c r="BB5321" s="181"/>
      <c r="BC5321" s="181"/>
      <c r="BD5321" s="181"/>
      <c r="BE5321" s="181"/>
      <c r="BL5321" s="181"/>
      <c r="BM5321" s="181"/>
      <c r="BN5321" s="181"/>
      <c r="BO5321" s="181"/>
    </row>
    <row r="5322" spans="41:67">
      <c r="AO5322" s="38">
        <f t="shared" si="512"/>
        <v>0</v>
      </c>
      <c r="AP5322" s="38">
        <f t="shared" si="513"/>
        <v>0</v>
      </c>
      <c r="AR5322" s="181"/>
      <c r="AS5322" s="181"/>
      <c r="AT5322" s="181"/>
      <c r="AU5322" s="181"/>
      <c r="BB5322" s="181"/>
      <c r="BC5322" s="181"/>
      <c r="BD5322" s="181"/>
      <c r="BE5322" s="181"/>
      <c r="BL5322" s="181"/>
      <c r="BM5322" s="181"/>
      <c r="BN5322" s="181"/>
      <c r="BO5322" s="181"/>
    </row>
    <row r="5323" spans="41:67">
      <c r="AO5323" s="38">
        <f t="shared" si="512"/>
        <v>0</v>
      </c>
      <c r="AP5323" s="38">
        <f t="shared" si="513"/>
        <v>0</v>
      </c>
      <c r="AR5323" s="181"/>
      <c r="AS5323" s="181"/>
      <c r="AT5323" s="181"/>
      <c r="AU5323" s="181"/>
      <c r="BB5323" s="181"/>
      <c r="BC5323" s="181"/>
      <c r="BD5323" s="181"/>
      <c r="BE5323" s="181"/>
      <c r="BL5323" s="181"/>
      <c r="BM5323" s="181"/>
      <c r="BN5323" s="181"/>
      <c r="BO5323" s="181"/>
    </row>
    <row r="5324" spans="41:67">
      <c r="AO5324" s="38">
        <f t="shared" si="512"/>
        <v>0</v>
      </c>
      <c r="AP5324" s="38">
        <f t="shared" si="513"/>
        <v>0</v>
      </c>
      <c r="AR5324" s="181"/>
      <c r="AS5324" s="181"/>
      <c r="AT5324" s="181"/>
      <c r="AU5324" s="181"/>
      <c r="BB5324" s="181"/>
      <c r="BC5324" s="181"/>
      <c r="BD5324" s="181"/>
      <c r="BE5324" s="181"/>
      <c r="BL5324" s="181"/>
      <c r="BM5324" s="181"/>
      <c r="BN5324" s="181"/>
      <c r="BO5324" s="181"/>
    </row>
    <row r="5325" spans="41:67">
      <c r="AO5325" s="38">
        <f t="shared" si="512"/>
        <v>0</v>
      </c>
      <c r="AP5325" s="38">
        <f t="shared" si="513"/>
        <v>0</v>
      </c>
      <c r="AR5325" s="181"/>
      <c r="AS5325" s="181"/>
      <c r="AT5325" s="181"/>
      <c r="AU5325" s="181"/>
      <c r="BB5325" s="181"/>
      <c r="BC5325" s="181"/>
      <c r="BD5325" s="181"/>
      <c r="BE5325" s="181"/>
      <c r="BL5325" s="181"/>
      <c r="BM5325" s="181"/>
      <c r="BN5325" s="181"/>
      <c r="BO5325" s="181"/>
    </row>
    <row r="5326" spans="41:67">
      <c r="AO5326" s="38">
        <f t="shared" si="512"/>
        <v>0</v>
      </c>
      <c r="AP5326" s="38">
        <f t="shared" si="513"/>
        <v>0</v>
      </c>
      <c r="AR5326" s="181"/>
      <c r="AS5326" s="181"/>
      <c r="AT5326" s="181"/>
      <c r="AU5326" s="181"/>
      <c r="BB5326" s="181"/>
      <c r="BC5326" s="181"/>
      <c r="BD5326" s="181"/>
      <c r="BE5326" s="181"/>
      <c r="BL5326" s="181"/>
      <c r="BM5326" s="181"/>
      <c r="BN5326" s="181"/>
      <c r="BO5326" s="181"/>
    </row>
    <row r="5327" spans="41:67">
      <c r="AO5327" s="38">
        <f t="shared" si="512"/>
        <v>0</v>
      </c>
      <c r="AP5327" s="38">
        <f t="shared" si="513"/>
        <v>0</v>
      </c>
      <c r="AR5327" s="181"/>
      <c r="AS5327" s="181"/>
      <c r="AT5327" s="181"/>
      <c r="AU5327" s="181"/>
      <c r="BB5327" s="181"/>
      <c r="BC5327" s="181"/>
      <c r="BD5327" s="181"/>
      <c r="BE5327" s="181"/>
      <c r="BL5327" s="181"/>
      <c r="BM5327" s="181"/>
      <c r="BN5327" s="181"/>
      <c r="BO5327" s="181"/>
    </row>
    <row r="5328" spans="41:67">
      <c r="AO5328" s="38">
        <f t="shared" si="512"/>
        <v>0</v>
      </c>
      <c r="AP5328" s="38">
        <f t="shared" si="513"/>
        <v>0</v>
      </c>
      <c r="AR5328" s="181"/>
      <c r="AS5328" s="181"/>
      <c r="AT5328" s="181"/>
      <c r="AU5328" s="181"/>
      <c r="BB5328" s="181"/>
      <c r="BC5328" s="181"/>
      <c r="BD5328" s="181"/>
      <c r="BE5328" s="181"/>
      <c r="BL5328" s="181"/>
      <c r="BM5328" s="181"/>
      <c r="BN5328" s="181"/>
      <c r="BO5328" s="181"/>
    </row>
    <row r="5329" spans="41:67">
      <c r="AO5329" s="38">
        <f t="shared" si="512"/>
        <v>0</v>
      </c>
      <c r="AP5329" s="38">
        <f t="shared" si="513"/>
        <v>0</v>
      </c>
      <c r="AR5329" s="181"/>
      <c r="AS5329" s="181"/>
      <c r="AT5329" s="181"/>
      <c r="AU5329" s="181"/>
      <c r="BB5329" s="181"/>
      <c r="BC5329" s="181"/>
      <c r="BD5329" s="181"/>
      <c r="BE5329" s="181"/>
      <c r="BL5329" s="181"/>
      <c r="BM5329" s="181"/>
      <c r="BN5329" s="181"/>
      <c r="BO5329" s="181"/>
    </row>
    <row r="5330" spans="41:67">
      <c r="AO5330" s="38">
        <f t="shared" si="512"/>
        <v>0</v>
      </c>
      <c r="AP5330" s="38">
        <f t="shared" si="513"/>
        <v>0</v>
      </c>
      <c r="AR5330" s="181"/>
      <c r="AS5330" s="181"/>
      <c r="AT5330" s="181"/>
      <c r="AU5330" s="181"/>
      <c r="BB5330" s="181"/>
      <c r="BC5330" s="181"/>
      <c r="BD5330" s="181"/>
      <c r="BE5330" s="181"/>
      <c r="BL5330" s="181"/>
      <c r="BM5330" s="181"/>
      <c r="BN5330" s="181"/>
      <c r="BO5330" s="181"/>
    </row>
    <row r="5331" spans="41:67">
      <c r="AO5331" s="38">
        <f t="shared" si="512"/>
        <v>0</v>
      </c>
      <c r="AP5331" s="38">
        <f t="shared" si="513"/>
        <v>0</v>
      </c>
      <c r="AR5331" s="181"/>
      <c r="AS5331" s="181"/>
      <c r="AT5331" s="181"/>
      <c r="AU5331" s="181"/>
      <c r="BB5331" s="181"/>
      <c r="BC5331" s="181"/>
      <c r="BD5331" s="181"/>
      <c r="BE5331" s="181"/>
      <c r="BL5331" s="181"/>
      <c r="BM5331" s="181"/>
      <c r="BN5331" s="181"/>
      <c r="BO5331" s="181"/>
    </row>
    <row r="5332" spans="41:67">
      <c r="AO5332" s="38">
        <f t="shared" si="512"/>
        <v>0</v>
      </c>
      <c r="AP5332" s="38">
        <f t="shared" si="513"/>
        <v>0</v>
      </c>
      <c r="AR5332" s="181"/>
      <c r="AS5332" s="181"/>
      <c r="AT5332" s="181"/>
      <c r="AU5332" s="181"/>
      <c r="BB5332" s="181"/>
      <c r="BC5332" s="181"/>
      <c r="BD5332" s="181"/>
      <c r="BE5332" s="181"/>
      <c r="BL5332" s="181"/>
      <c r="BM5332" s="181"/>
      <c r="BN5332" s="181"/>
      <c r="BO5332" s="181"/>
    </row>
    <row r="5333" spans="41:67">
      <c r="AO5333" s="38">
        <f t="shared" si="512"/>
        <v>0</v>
      </c>
      <c r="AP5333" s="38">
        <f t="shared" si="513"/>
        <v>0</v>
      </c>
      <c r="AR5333" s="181"/>
      <c r="AS5333" s="181"/>
      <c r="AT5333" s="181"/>
      <c r="AU5333" s="181"/>
      <c r="BB5333" s="181"/>
      <c r="BC5333" s="181"/>
      <c r="BD5333" s="181"/>
      <c r="BE5333" s="181"/>
      <c r="BL5333" s="181"/>
      <c r="BM5333" s="181"/>
      <c r="BN5333" s="181"/>
      <c r="BO5333" s="181"/>
    </row>
    <row r="5334" spans="41:67">
      <c r="AO5334" s="38">
        <f t="shared" si="512"/>
        <v>0</v>
      </c>
      <c r="AP5334" s="38">
        <f t="shared" si="513"/>
        <v>0</v>
      </c>
      <c r="AR5334" s="181"/>
      <c r="AS5334" s="181"/>
      <c r="AT5334" s="181"/>
      <c r="AU5334" s="181"/>
      <c r="BB5334" s="181"/>
      <c r="BC5334" s="181"/>
      <c r="BD5334" s="181"/>
      <c r="BE5334" s="181"/>
      <c r="BL5334" s="181"/>
      <c r="BM5334" s="181"/>
      <c r="BN5334" s="181"/>
      <c r="BO5334" s="181"/>
    </row>
    <row r="5335" spans="41:67">
      <c r="AO5335" s="38">
        <f t="shared" si="512"/>
        <v>0</v>
      </c>
      <c r="AP5335" s="38">
        <f t="shared" si="513"/>
        <v>0</v>
      </c>
      <c r="AR5335" s="181"/>
      <c r="AS5335" s="181"/>
      <c r="AT5335" s="181"/>
      <c r="AU5335" s="181"/>
      <c r="BB5335" s="181"/>
      <c r="BC5335" s="181"/>
      <c r="BD5335" s="181"/>
      <c r="BE5335" s="181"/>
      <c r="BL5335" s="181"/>
      <c r="BM5335" s="181"/>
      <c r="BN5335" s="181"/>
      <c r="BO5335" s="181"/>
    </row>
    <row r="5336" spans="41:67">
      <c r="AO5336" s="38">
        <f t="shared" si="512"/>
        <v>0</v>
      </c>
      <c r="AP5336" s="38">
        <f t="shared" si="513"/>
        <v>0</v>
      </c>
      <c r="AR5336" s="181"/>
      <c r="AS5336" s="181"/>
      <c r="AT5336" s="181"/>
      <c r="AU5336" s="181"/>
      <c r="BB5336" s="181"/>
      <c r="BC5336" s="181"/>
      <c r="BD5336" s="181"/>
      <c r="BE5336" s="181"/>
      <c r="BL5336" s="181"/>
      <c r="BM5336" s="181"/>
      <c r="BN5336" s="181"/>
      <c r="BO5336" s="181"/>
    </row>
    <row r="5337" spans="41:67">
      <c r="AO5337" s="38">
        <f t="shared" si="512"/>
        <v>0</v>
      </c>
      <c r="AP5337" s="38">
        <f t="shared" si="513"/>
        <v>0</v>
      </c>
      <c r="AR5337" s="181"/>
      <c r="AS5337" s="181"/>
      <c r="AT5337" s="181"/>
      <c r="AU5337" s="181"/>
      <c r="BB5337" s="181"/>
      <c r="BC5337" s="181"/>
      <c r="BD5337" s="181"/>
      <c r="BE5337" s="181"/>
      <c r="BL5337" s="181"/>
      <c r="BM5337" s="181"/>
      <c r="BN5337" s="181"/>
      <c r="BO5337" s="181"/>
    </row>
    <row r="5338" spans="41:67">
      <c r="AO5338" s="38">
        <f t="shared" si="512"/>
        <v>0</v>
      </c>
      <c r="AP5338" s="38">
        <f t="shared" si="513"/>
        <v>0</v>
      </c>
      <c r="AR5338" s="181"/>
      <c r="AS5338" s="181"/>
      <c r="AT5338" s="181"/>
      <c r="AU5338" s="181"/>
      <c r="BB5338" s="181"/>
      <c r="BC5338" s="181"/>
      <c r="BD5338" s="181"/>
      <c r="BE5338" s="181"/>
      <c r="BL5338" s="181"/>
      <c r="BM5338" s="181"/>
      <c r="BN5338" s="181"/>
      <c r="BO5338" s="181"/>
    </row>
    <row r="5339" spans="41:67">
      <c r="AO5339" s="38">
        <f t="shared" si="512"/>
        <v>0</v>
      </c>
      <c r="AP5339" s="38">
        <f t="shared" si="513"/>
        <v>0</v>
      </c>
      <c r="AR5339" s="181"/>
      <c r="AS5339" s="181"/>
      <c r="AT5339" s="181"/>
      <c r="AU5339" s="181"/>
      <c r="BB5339" s="181"/>
      <c r="BC5339" s="181"/>
      <c r="BD5339" s="181"/>
      <c r="BE5339" s="181"/>
      <c r="BL5339" s="181"/>
      <c r="BM5339" s="181"/>
      <c r="BN5339" s="181"/>
      <c r="BO5339" s="181"/>
    </row>
    <row r="5340" spans="41:67">
      <c r="AO5340" s="38">
        <f t="shared" si="512"/>
        <v>0</v>
      </c>
      <c r="AP5340" s="38">
        <f t="shared" si="513"/>
        <v>0</v>
      </c>
      <c r="AR5340" s="181"/>
      <c r="AS5340" s="181"/>
      <c r="AT5340" s="181"/>
      <c r="AU5340" s="181"/>
      <c r="BB5340" s="181"/>
      <c r="BC5340" s="181"/>
      <c r="BD5340" s="181"/>
      <c r="BE5340" s="181"/>
      <c r="BL5340" s="181"/>
      <c r="BM5340" s="181"/>
      <c r="BN5340" s="181"/>
      <c r="BO5340" s="181"/>
    </row>
    <row r="5341" spans="41:67">
      <c r="AO5341" s="38">
        <f t="shared" si="512"/>
        <v>0</v>
      </c>
      <c r="AP5341" s="38">
        <f t="shared" si="513"/>
        <v>0</v>
      </c>
      <c r="AR5341" s="181"/>
      <c r="AS5341" s="181"/>
      <c r="AT5341" s="181"/>
      <c r="AU5341" s="181"/>
      <c r="BB5341" s="181"/>
      <c r="BC5341" s="181"/>
      <c r="BD5341" s="181"/>
      <c r="BE5341" s="181"/>
      <c r="BL5341" s="181"/>
      <c r="BM5341" s="181"/>
      <c r="BN5341" s="181"/>
      <c r="BO5341" s="181"/>
    </row>
    <row r="5342" spans="41:67">
      <c r="AO5342" s="38">
        <f t="shared" si="512"/>
        <v>0</v>
      </c>
      <c r="AP5342" s="38">
        <f t="shared" si="513"/>
        <v>0</v>
      </c>
      <c r="AR5342" s="181"/>
      <c r="AS5342" s="181"/>
      <c r="AT5342" s="181"/>
      <c r="AU5342" s="181"/>
      <c r="BB5342" s="181"/>
      <c r="BC5342" s="181"/>
      <c r="BD5342" s="181"/>
      <c r="BE5342" s="181"/>
      <c r="BL5342" s="181"/>
      <c r="BM5342" s="181"/>
      <c r="BN5342" s="181"/>
      <c r="BO5342" s="181"/>
    </row>
    <row r="5343" spans="41:67">
      <c r="AO5343" s="38">
        <f t="shared" si="512"/>
        <v>0</v>
      </c>
      <c r="AP5343" s="38">
        <f t="shared" si="513"/>
        <v>0</v>
      </c>
      <c r="AR5343" s="181"/>
      <c r="AS5343" s="181"/>
      <c r="AT5343" s="181"/>
      <c r="AU5343" s="181"/>
      <c r="BB5343" s="181"/>
      <c r="BC5343" s="181"/>
      <c r="BD5343" s="181"/>
      <c r="BE5343" s="181"/>
      <c r="BL5343" s="181"/>
      <c r="BM5343" s="181"/>
      <c r="BN5343" s="181"/>
      <c r="BO5343" s="181"/>
    </row>
    <row r="5344" spans="41:67">
      <c r="AO5344" s="38">
        <f t="shared" si="512"/>
        <v>0</v>
      </c>
      <c r="AP5344" s="38">
        <f t="shared" si="513"/>
        <v>0</v>
      </c>
      <c r="AR5344" s="181"/>
      <c r="AS5344" s="181"/>
      <c r="AT5344" s="181"/>
      <c r="AU5344" s="181"/>
      <c r="BB5344" s="181"/>
      <c r="BC5344" s="181"/>
      <c r="BD5344" s="181"/>
      <c r="BE5344" s="181"/>
      <c r="BL5344" s="181"/>
      <c r="BM5344" s="181"/>
      <c r="BN5344" s="181"/>
      <c r="BO5344" s="181"/>
    </row>
    <row r="5345" spans="41:67">
      <c r="AO5345" s="38">
        <f t="shared" si="512"/>
        <v>0</v>
      </c>
      <c r="AP5345" s="38">
        <f t="shared" si="513"/>
        <v>0</v>
      </c>
      <c r="AR5345" s="181"/>
      <c r="AS5345" s="181"/>
      <c r="AT5345" s="181"/>
      <c r="AU5345" s="181"/>
      <c r="BB5345" s="181"/>
      <c r="BC5345" s="181"/>
      <c r="BD5345" s="181"/>
      <c r="BE5345" s="181"/>
      <c r="BL5345" s="181"/>
      <c r="BM5345" s="181"/>
      <c r="BN5345" s="181"/>
      <c r="BO5345" s="181"/>
    </row>
    <row r="5346" spans="41:67">
      <c r="AO5346" s="38">
        <f t="shared" si="512"/>
        <v>0</v>
      </c>
      <c r="AP5346" s="38">
        <f t="shared" si="513"/>
        <v>0</v>
      </c>
      <c r="AR5346" s="181"/>
      <c r="AS5346" s="181"/>
      <c r="AT5346" s="181"/>
      <c r="AU5346" s="181"/>
      <c r="BB5346" s="181"/>
      <c r="BC5346" s="181"/>
      <c r="BD5346" s="181"/>
      <c r="BE5346" s="181"/>
      <c r="BL5346" s="181"/>
      <c r="BM5346" s="181"/>
      <c r="BN5346" s="181"/>
      <c r="BO5346" s="181"/>
    </row>
    <row r="5347" spans="41:67">
      <c r="AO5347" s="38">
        <f t="shared" si="512"/>
        <v>0</v>
      </c>
      <c r="AP5347" s="38">
        <f t="shared" si="513"/>
        <v>0</v>
      </c>
      <c r="AR5347" s="181"/>
      <c r="AS5347" s="181"/>
      <c r="AT5347" s="181"/>
      <c r="AU5347" s="181"/>
      <c r="BB5347" s="181"/>
      <c r="BC5347" s="181"/>
      <c r="BD5347" s="181"/>
      <c r="BE5347" s="181"/>
      <c r="BL5347" s="181"/>
      <c r="BM5347" s="181"/>
      <c r="BN5347" s="181"/>
      <c r="BO5347" s="181"/>
    </row>
    <row r="5348" spans="41:67">
      <c r="AO5348" s="38">
        <f t="shared" si="512"/>
        <v>0</v>
      </c>
      <c r="AP5348" s="38">
        <f t="shared" si="513"/>
        <v>0</v>
      </c>
      <c r="AR5348" s="181"/>
      <c r="AS5348" s="181"/>
      <c r="AT5348" s="181"/>
      <c r="AU5348" s="181"/>
      <c r="BB5348" s="181"/>
      <c r="BC5348" s="181"/>
      <c r="BD5348" s="181"/>
      <c r="BE5348" s="181"/>
      <c r="BL5348" s="181"/>
      <c r="BM5348" s="181"/>
      <c r="BN5348" s="181"/>
      <c r="BO5348" s="181"/>
    </row>
    <row r="5349" spans="41:67">
      <c r="AO5349" s="38">
        <f t="shared" si="512"/>
        <v>0</v>
      </c>
      <c r="AP5349" s="38">
        <f t="shared" si="513"/>
        <v>0</v>
      </c>
      <c r="AR5349" s="181"/>
      <c r="AS5349" s="181"/>
      <c r="AT5349" s="181"/>
      <c r="AU5349" s="181"/>
      <c r="BB5349" s="181"/>
      <c r="BC5349" s="181"/>
      <c r="BD5349" s="181"/>
      <c r="BE5349" s="181"/>
      <c r="BL5349" s="181"/>
      <c r="BM5349" s="181"/>
      <c r="BN5349" s="181"/>
      <c r="BO5349" s="181"/>
    </row>
    <row r="5350" spans="41:67">
      <c r="AO5350" s="38">
        <f t="shared" si="512"/>
        <v>0</v>
      </c>
      <c r="AP5350" s="38">
        <f t="shared" si="513"/>
        <v>0</v>
      </c>
      <c r="AR5350" s="181"/>
      <c r="AS5350" s="181"/>
      <c r="AT5350" s="181"/>
      <c r="AU5350" s="181"/>
      <c r="BB5350" s="181"/>
      <c r="BC5350" s="181"/>
      <c r="BD5350" s="181"/>
      <c r="BE5350" s="181"/>
      <c r="BL5350" s="181"/>
      <c r="BM5350" s="181"/>
      <c r="BN5350" s="181"/>
      <c r="BO5350" s="181"/>
    </row>
    <row r="5351" spans="41:67">
      <c r="AO5351" s="38">
        <f t="shared" si="512"/>
        <v>0</v>
      </c>
      <c r="AP5351" s="38">
        <f t="shared" si="513"/>
        <v>0</v>
      </c>
      <c r="AR5351" s="181"/>
      <c r="AS5351" s="181"/>
      <c r="AT5351" s="181"/>
      <c r="AU5351" s="181"/>
      <c r="BB5351" s="181"/>
      <c r="BC5351" s="181"/>
      <c r="BD5351" s="181"/>
      <c r="BE5351" s="181"/>
      <c r="BL5351" s="181"/>
      <c r="BM5351" s="181"/>
      <c r="BN5351" s="181"/>
      <c r="BO5351" s="181"/>
    </row>
    <row r="5352" spans="41:67">
      <c r="AO5352" s="38">
        <f t="shared" si="512"/>
        <v>0</v>
      </c>
      <c r="AP5352" s="38">
        <f t="shared" si="513"/>
        <v>0</v>
      </c>
      <c r="AR5352" s="181"/>
      <c r="AS5352" s="181"/>
      <c r="AT5352" s="181"/>
      <c r="AU5352" s="181"/>
      <c r="BB5352" s="181"/>
      <c r="BC5352" s="181"/>
      <c r="BD5352" s="181"/>
      <c r="BE5352" s="181"/>
      <c r="BL5352" s="181"/>
      <c r="BM5352" s="181"/>
      <c r="BN5352" s="181"/>
      <c r="BO5352" s="181"/>
    </row>
    <row r="5353" spans="41:67">
      <c r="AO5353" s="38">
        <f t="shared" si="512"/>
        <v>0</v>
      </c>
      <c r="AP5353" s="38">
        <f t="shared" si="513"/>
        <v>0</v>
      </c>
      <c r="AR5353" s="181"/>
      <c r="AS5353" s="181"/>
      <c r="AT5353" s="181"/>
      <c r="AU5353" s="181"/>
      <c r="BB5353" s="181"/>
      <c r="BC5353" s="181"/>
      <c r="BD5353" s="181"/>
      <c r="BE5353" s="181"/>
      <c r="BL5353" s="181"/>
      <c r="BM5353" s="181"/>
      <c r="BN5353" s="181"/>
      <c r="BO5353" s="181"/>
    </row>
    <row r="5354" spans="41:67">
      <c r="AO5354" s="38">
        <f t="shared" ref="AO5354:AO5417" si="514">B5355+1-1</f>
        <v>0</v>
      </c>
      <c r="AP5354" s="38">
        <f t="shared" ref="AP5354:AP5417" si="515">A5355</f>
        <v>0</v>
      </c>
      <c r="AR5354" s="181"/>
      <c r="AS5354" s="181"/>
      <c r="AT5354" s="181"/>
      <c r="AU5354" s="181"/>
      <c r="BB5354" s="181"/>
      <c r="BC5354" s="181"/>
      <c r="BD5354" s="181"/>
      <c r="BE5354" s="181"/>
      <c r="BL5354" s="181"/>
      <c r="BM5354" s="181"/>
      <c r="BN5354" s="181"/>
      <c r="BO5354" s="181"/>
    </row>
    <row r="5355" spans="41:67">
      <c r="AO5355" s="38">
        <f t="shared" si="514"/>
        <v>0</v>
      </c>
      <c r="AP5355" s="38">
        <f t="shared" si="515"/>
        <v>0</v>
      </c>
      <c r="AR5355" s="181"/>
      <c r="AS5355" s="181"/>
      <c r="AT5355" s="181"/>
      <c r="AU5355" s="181"/>
      <c r="BB5355" s="181"/>
      <c r="BC5355" s="181"/>
      <c r="BD5355" s="181"/>
      <c r="BE5355" s="181"/>
      <c r="BL5355" s="181"/>
      <c r="BM5355" s="181"/>
      <c r="BN5355" s="181"/>
      <c r="BO5355" s="181"/>
    </row>
    <row r="5356" spans="41:67">
      <c r="AO5356" s="38">
        <f t="shared" si="514"/>
        <v>0</v>
      </c>
      <c r="AP5356" s="38">
        <f t="shared" si="515"/>
        <v>0</v>
      </c>
      <c r="AR5356" s="181"/>
      <c r="AS5356" s="181"/>
      <c r="AT5356" s="181"/>
      <c r="AU5356" s="181"/>
      <c r="BB5356" s="181"/>
      <c r="BC5356" s="181"/>
      <c r="BD5356" s="181"/>
      <c r="BE5356" s="181"/>
      <c r="BL5356" s="181"/>
      <c r="BM5356" s="181"/>
      <c r="BN5356" s="181"/>
      <c r="BO5356" s="181"/>
    </row>
    <row r="5357" spans="41:67">
      <c r="AO5357" s="38">
        <f t="shared" si="514"/>
        <v>0</v>
      </c>
      <c r="AP5357" s="38">
        <f t="shared" si="515"/>
        <v>0</v>
      </c>
      <c r="AR5357" s="181"/>
      <c r="AS5357" s="181"/>
      <c r="AT5357" s="181"/>
      <c r="AU5357" s="181"/>
      <c r="BB5357" s="181"/>
      <c r="BC5357" s="181"/>
      <c r="BD5357" s="181"/>
      <c r="BE5357" s="181"/>
      <c r="BL5357" s="181"/>
      <c r="BM5357" s="181"/>
      <c r="BN5357" s="181"/>
      <c r="BO5357" s="181"/>
    </row>
    <row r="5358" spans="41:67">
      <c r="AO5358" s="38">
        <f t="shared" si="514"/>
        <v>0</v>
      </c>
      <c r="AP5358" s="38">
        <f t="shared" si="515"/>
        <v>0</v>
      </c>
      <c r="AR5358" s="181"/>
      <c r="AS5358" s="181"/>
      <c r="AT5358" s="181"/>
      <c r="AU5358" s="181"/>
      <c r="BB5358" s="181"/>
      <c r="BC5358" s="181"/>
      <c r="BD5358" s="181"/>
      <c r="BE5358" s="181"/>
      <c r="BL5358" s="181"/>
      <c r="BM5358" s="181"/>
      <c r="BN5358" s="181"/>
      <c r="BO5358" s="181"/>
    </row>
    <row r="5359" spans="41:67">
      <c r="AO5359" s="38">
        <f t="shared" si="514"/>
        <v>0</v>
      </c>
      <c r="AP5359" s="38">
        <f t="shared" si="515"/>
        <v>0</v>
      </c>
      <c r="AR5359" s="181"/>
      <c r="AS5359" s="181"/>
      <c r="AT5359" s="181"/>
      <c r="AU5359" s="181"/>
      <c r="BB5359" s="181"/>
      <c r="BC5359" s="181"/>
      <c r="BD5359" s="181"/>
      <c r="BE5359" s="181"/>
      <c r="BL5359" s="181"/>
      <c r="BM5359" s="181"/>
      <c r="BN5359" s="181"/>
      <c r="BO5359" s="181"/>
    </row>
    <row r="5360" spans="41:67">
      <c r="AO5360" s="38">
        <f t="shared" si="514"/>
        <v>0</v>
      </c>
      <c r="AP5360" s="38">
        <f t="shared" si="515"/>
        <v>0</v>
      </c>
      <c r="AR5360" s="181"/>
      <c r="AS5360" s="181"/>
      <c r="AT5360" s="181"/>
      <c r="AU5360" s="181"/>
      <c r="BB5360" s="181"/>
      <c r="BC5360" s="181"/>
      <c r="BD5360" s="181"/>
      <c r="BE5360" s="181"/>
      <c r="BL5360" s="181"/>
      <c r="BM5360" s="181"/>
      <c r="BN5360" s="181"/>
      <c r="BO5360" s="181"/>
    </row>
    <row r="5361" spans="41:67">
      <c r="AO5361" s="38">
        <f t="shared" si="514"/>
        <v>0</v>
      </c>
      <c r="AP5361" s="38">
        <f t="shared" si="515"/>
        <v>0</v>
      </c>
      <c r="AR5361" s="181"/>
      <c r="AS5361" s="181"/>
      <c r="AT5361" s="181"/>
      <c r="AU5361" s="181"/>
      <c r="BB5361" s="181"/>
      <c r="BC5361" s="181"/>
      <c r="BD5361" s="181"/>
      <c r="BE5361" s="181"/>
      <c r="BL5361" s="181"/>
      <c r="BM5361" s="181"/>
      <c r="BN5361" s="181"/>
      <c r="BO5361" s="181"/>
    </row>
    <row r="5362" spans="41:67">
      <c r="AO5362" s="38">
        <f t="shared" si="514"/>
        <v>0</v>
      </c>
      <c r="AP5362" s="38">
        <f t="shared" si="515"/>
        <v>0</v>
      </c>
      <c r="AR5362" s="181"/>
      <c r="AS5362" s="181"/>
      <c r="AT5362" s="181"/>
      <c r="AU5362" s="181"/>
      <c r="BB5362" s="181"/>
      <c r="BC5362" s="181"/>
      <c r="BD5362" s="181"/>
      <c r="BE5362" s="181"/>
      <c r="BL5362" s="181"/>
      <c r="BM5362" s="181"/>
      <c r="BN5362" s="181"/>
      <c r="BO5362" s="181"/>
    </row>
    <row r="5363" spans="41:67">
      <c r="AO5363" s="38">
        <f t="shared" si="514"/>
        <v>0</v>
      </c>
      <c r="AP5363" s="38">
        <f t="shared" si="515"/>
        <v>0</v>
      </c>
      <c r="AR5363" s="181"/>
      <c r="AS5363" s="181"/>
      <c r="AT5363" s="181"/>
      <c r="AU5363" s="181"/>
      <c r="BB5363" s="181"/>
      <c r="BC5363" s="181"/>
      <c r="BD5363" s="181"/>
      <c r="BE5363" s="181"/>
      <c r="BL5363" s="181"/>
      <c r="BM5363" s="181"/>
      <c r="BN5363" s="181"/>
      <c r="BO5363" s="181"/>
    </row>
    <row r="5364" spans="41:67">
      <c r="AO5364" s="38">
        <f t="shared" si="514"/>
        <v>0</v>
      </c>
      <c r="AP5364" s="38">
        <f t="shared" si="515"/>
        <v>0</v>
      </c>
      <c r="AR5364" s="181"/>
      <c r="AS5364" s="181"/>
      <c r="AT5364" s="181"/>
      <c r="AU5364" s="181"/>
      <c r="BB5364" s="181"/>
      <c r="BC5364" s="181"/>
      <c r="BD5364" s="181"/>
      <c r="BE5364" s="181"/>
      <c r="BL5364" s="181"/>
      <c r="BM5364" s="181"/>
      <c r="BN5364" s="181"/>
      <c r="BO5364" s="181"/>
    </row>
    <row r="5365" spans="41:67">
      <c r="AO5365" s="38">
        <f t="shared" si="514"/>
        <v>0</v>
      </c>
      <c r="AP5365" s="38">
        <f t="shared" si="515"/>
        <v>0</v>
      </c>
      <c r="AR5365" s="181"/>
      <c r="AS5365" s="181"/>
      <c r="AT5365" s="181"/>
      <c r="AU5365" s="181"/>
      <c r="BB5365" s="181"/>
      <c r="BC5365" s="181"/>
      <c r="BD5365" s="181"/>
      <c r="BE5365" s="181"/>
      <c r="BL5365" s="181"/>
      <c r="BM5365" s="181"/>
      <c r="BN5365" s="181"/>
      <c r="BO5365" s="181"/>
    </row>
    <row r="5366" spans="41:67">
      <c r="AO5366" s="38">
        <f t="shared" si="514"/>
        <v>0</v>
      </c>
      <c r="AP5366" s="38">
        <f t="shared" si="515"/>
        <v>0</v>
      </c>
      <c r="AR5366" s="181"/>
      <c r="AS5366" s="181"/>
      <c r="AT5366" s="181"/>
      <c r="AU5366" s="181"/>
      <c r="BB5366" s="181"/>
      <c r="BC5366" s="181"/>
      <c r="BD5366" s="181"/>
      <c r="BE5366" s="181"/>
      <c r="BL5366" s="181"/>
      <c r="BM5366" s="181"/>
      <c r="BN5366" s="181"/>
      <c r="BO5366" s="181"/>
    </row>
    <row r="5367" spans="41:67">
      <c r="AO5367" s="38">
        <f t="shared" si="514"/>
        <v>0</v>
      </c>
      <c r="AP5367" s="38">
        <f t="shared" si="515"/>
        <v>0</v>
      </c>
      <c r="AR5367" s="181"/>
      <c r="AS5367" s="181"/>
      <c r="AT5367" s="181"/>
      <c r="AU5367" s="181"/>
      <c r="BB5367" s="181"/>
      <c r="BC5367" s="181"/>
      <c r="BD5367" s="181"/>
      <c r="BE5367" s="181"/>
      <c r="BL5367" s="181"/>
      <c r="BM5367" s="181"/>
      <c r="BN5367" s="181"/>
      <c r="BO5367" s="181"/>
    </row>
    <row r="5368" spans="41:67">
      <c r="AO5368" s="38">
        <f t="shared" si="514"/>
        <v>0</v>
      </c>
      <c r="AP5368" s="38">
        <f t="shared" si="515"/>
        <v>0</v>
      </c>
      <c r="AR5368" s="181"/>
      <c r="AS5368" s="181"/>
      <c r="AT5368" s="181"/>
      <c r="AU5368" s="181"/>
      <c r="BB5368" s="181"/>
      <c r="BC5368" s="181"/>
      <c r="BD5368" s="181"/>
      <c r="BE5368" s="181"/>
      <c r="BL5368" s="181"/>
      <c r="BM5368" s="181"/>
      <c r="BN5368" s="181"/>
      <c r="BO5368" s="181"/>
    </row>
    <row r="5369" spans="41:67">
      <c r="AO5369" s="38">
        <f t="shared" si="514"/>
        <v>0</v>
      </c>
      <c r="AP5369" s="38">
        <f t="shared" si="515"/>
        <v>0</v>
      </c>
      <c r="AR5369" s="181"/>
      <c r="AS5369" s="181"/>
      <c r="AT5369" s="181"/>
      <c r="AU5369" s="181"/>
      <c r="BB5369" s="181"/>
      <c r="BC5369" s="181"/>
      <c r="BD5369" s="181"/>
      <c r="BE5369" s="181"/>
      <c r="BL5369" s="181"/>
      <c r="BM5369" s="181"/>
      <c r="BN5369" s="181"/>
      <c r="BO5369" s="181"/>
    </row>
    <row r="5370" spans="41:67">
      <c r="AO5370" s="38">
        <f t="shared" si="514"/>
        <v>0</v>
      </c>
      <c r="AP5370" s="38">
        <f t="shared" si="515"/>
        <v>0</v>
      </c>
      <c r="AR5370" s="181"/>
      <c r="AS5370" s="181"/>
      <c r="AT5370" s="181"/>
      <c r="AU5370" s="181"/>
      <c r="BB5370" s="181"/>
      <c r="BC5370" s="181"/>
      <c r="BD5370" s="181"/>
      <c r="BE5370" s="181"/>
      <c r="BL5370" s="181"/>
      <c r="BM5370" s="181"/>
      <c r="BN5370" s="181"/>
      <c r="BO5370" s="181"/>
    </row>
    <row r="5371" spans="41:67">
      <c r="AO5371" s="38">
        <f t="shared" si="514"/>
        <v>0</v>
      </c>
      <c r="AP5371" s="38">
        <f t="shared" si="515"/>
        <v>0</v>
      </c>
      <c r="AR5371" s="181"/>
      <c r="AS5371" s="181"/>
      <c r="AT5371" s="181"/>
      <c r="AU5371" s="181"/>
      <c r="BB5371" s="181"/>
      <c r="BC5371" s="181"/>
      <c r="BD5371" s="181"/>
      <c r="BE5371" s="181"/>
      <c r="BL5371" s="181"/>
      <c r="BM5371" s="181"/>
      <c r="BN5371" s="181"/>
      <c r="BO5371" s="181"/>
    </row>
    <row r="5372" spans="41:67">
      <c r="AO5372" s="38">
        <f t="shared" si="514"/>
        <v>0</v>
      </c>
      <c r="AP5372" s="38">
        <f t="shared" si="515"/>
        <v>0</v>
      </c>
      <c r="AR5372" s="181"/>
      <c r="AS5372" s="181"/>
      <c r="AT5372" s="181"/>
      <c r="AU5372" s="181"/>
      <c r="BB5372" s="181"/>
      <c r="BC5372" s="181"/>
      <c r="BD5372" s="181"/>
      <c r="BE5372" s="181"/>
      <c r="BL5372" s="181"/>
      <c r="BM5372" s="181"/>
      <c r="BN5372" s="181"/>
      <c r="BO5372" s="181"/>
    </row>
    <row r="5373" spans="41:67">
      <c r="AO5373" s="38">
        <f t="shared" si="514"/>
        <v>0</v>
      </c>
      <c r="AP5373" s="38">
        <f t="shared" si="515"/>
        <v>0</v>
      </c>
      <c r="AR5373" s="181"/>
      <c r="AS5373" s="181"/>
      <c r="AT5373" s="181"/>
      <c r="AU5373" s="181"/>
      <c r="BB5373" s="181"/>
      <c r="BC5373" s="181"/>
      <c r="BD5373" s="181"/>
      <c r="BE5373" s="181"/>
      <c r="BL5373" s="181"/>
      <c r="BM5373" s="181"/>
      <c r="BN5373" s="181"/>
      <c r="BO5373" s="181"/>
    </row>
    <row r="5374" spans="41:67">
      <c r="AO5374" s="38">
        <f t="shared" si="514"/>
        <v>0</v>
      </c>
      <c r="AP5374" s="38">
        <f t="shared" si="515"/>
        <v>0</v>
      </c>
      <c r="AR5374" s="181"/>
      <c r="AS5374" s="181"/>
      <c r="AT5374" s="181"/>
      <c r="AU5374" s="181"/>
      <c r="BB5374" s="181"/>
      <c r="BC5374" s="181"/>
      <c r="BD5374" s="181"/>
      <c r="BE5374" s="181"/>
      <c r="BL5374" s="181"/>
      <c r="BM5374" s="181"/>
      <c r="BN5374" s="181"/>
      <c r="BO5374" s="181"/>
    </row>
    <row r="5375" spans="41:67">
      <c r="AO5375" s="38">
        <f t="shared" si="514"/>
        <v>0</v>
      </c>
      <c r="AP5375" s="38">
        <f t="shared" si="515"/>
        <v>0</v>
      </c>
      <c r="AR5375" s="181"/>
      <c r="AS5375" s="181"/>
      <c r="AT5375" s="181"/>
      <c r="AU5375" s="181"/>
      <c r="BB5375" s="181"/>
      <c r="BC5375" s="181"/>
      <c r="BD5375" s="181"/>
      <c r="BE5375" s="181"/>
      <c r="BL5375" s="181"/>
      <c r="BM5375" s="181"/>
      <c r="BN5375" s="181"/>
      <c r="BO5375" s="181"/>
    </row>
    <row r="5376" spans="41:67">
      <c r="AO5376" s="38">
        <f t="shared" si="514"/>
        <v>0</v>
      </c>
      <c r="AP5376" s="38">
        <f t="shared" si="515"/>
        <v>0</v>
      </c>
      <c r="AR5376" s="181"/>
      <c r="AS5376" s="181"/>
      <c r="AT5376" s="181"/>
      <c r="AU5376" s="181"/>
      <c r="BB5376" s="181"/>
      <c r="BC5376" s="181"/>
      <c r="BD5376" s="181"/>
      <c r="BE5376" s="181"/>
      <c r="BL5376" s="181"/>
      <c r="BM5376" s="181"/>
      <c r="BN5376" s="181"/>
      <c r="BO5376" s="181"/>
    </row>
    <row r="5377" spans="41:67">
      <c r="AO5377" s="38">
        <f t="shared" si="514"/>
        <v>0</v>
      </c>
      <c r="AP5377" s="38">
        <f t="shared" si="515"/>
        <v>0</v>
      </c>
      <c r="AR5377" s="181"/>
      <c r="AS5377" s="181"/>
      <c r="AT5377" s="181"/>
      <c r="AU5377" s="181"/>
      <c r="BB5377" s="181"/>
      <c r="BC5377" s="181"/>
      <c r="BD5377" s="181"/>
      <c r="BE5377" s="181"/>
      <c r="BL5377" s="181"/>
      <c r="BM5377" s="181"/>
      <c r="BN5377" s="181"/>
      <c r="BO5377" s="181"/>
    </row>
    <row r="5378" spans="41:67">
      <c r="AO5378" s="38">
        <f t="shared" si="514"/>
        <v>0</v>
      </c>
      <c r="AP5378" s="38">
        <f t="shared" si="515"/>
        <v>0</v>
      </c>
      <c r="AR5378" s="181"/>
      <c r="AS5378" s="181"/>
      <c r="AT5378" s="181"/>
      <c r="AU5378" s="181"/>
      <c r="BB5378" s="181"/>
      <c r="BC5378" s="181"/>
      <c r="BD5378" s="181"/>
      <c r="BE5378" s="181"/>
      <c r="BL5378" s="181"/>
      <c r="BM5378" s="181"/>
      <c r="BN5378" s="181"/>
      <c r="BO5378" s="181"/>
    </row>
    <row r="5379" spans="41:67">
      <c r="AO5379" s="38">
        <f t="shared" si="514"/>
        <v>0</v>
      </c>
      <c r="AP5379" s="38">
        <f t="shared" si="515"/>
        <v>0</v>
      </c>
      <c r="AR5379" s="181"/>
      <c r="AS5379" s="181"/>
      <c r="AT5379" s="181"/>
      <c r="AU5379" s="181"/>
      <c r="BB5379" s="181"/>
      <c r="BC5379" s="181"/>
      <c r="BD5379" s="181"/>
      <c r="BE5379" s="181"/>
      <c r="BL5379" s="181"/>
      <c r="BM5379" s="181"/>
      <c r="BN5379" s="181"/>
      <c r="BO5379" s="181"/>
    </row>
    <row r="5380" spans="41:67">
      <c r="AO5380" s="38">
        <f t="shared" si="514"/>
        <v>0</v>
      </c>
      <c r="AP5380" s="38">
        <f t="shared" si="515"/>
        <v>0</v>
      </c>
      <c r="AR5380" s="181"/>
      <c r="AS5380" s="181"/>
      <c r="AT5380" s="181"/>
      <c r="AU5380" s="181"/>
      <c r="BB5380" s="181"/>
      <c r="BC5380" s="181"/>
      <c r="BD5380" s="181"/>
      <c r="BE5380" s="181"/>
      <c r="BL5380" s="181"/>
      <c r="BM5380" s="181"/>
      <c r="BN5380" s="181"/>
      <c r="BO5380" s="181"/>
    </row>
    <row r="5381" spans="41:67">
      <c r="AO5381" s="38">
        <f t="shared" si="514"/>
        <v>0</v>
      </c>
      <c r="AP5381" s="38">
        <f t="shared" si="515"/>
        <v>0</v>
      </c>
      <c r="AR5381" s="181"/>
      <c r="AS5381" s="181"/>
      <c r="AT5381" s="181"/>
      <c r="AU5381" s="181"/>
      <c r="BB5381" s="181"/>
      <c r="BC5381" s="181"/>
      <c r="BD5381" s="181"/>
      <c r="BE5381" s="181"/>
      <c r="BL5381" s="181"/>
      <c r="BM5381" s="181"/>
      <c r="BN5381" s="181"/>
      <c r="BO5381" s="181"/>
    </row>
    <row r="5382" spans="41:67">
      <c r="AO5382" s="38">
        <f t="shared" si="514"/>
        <v>0</v>
      </c>
      <c r="AP5382" s="38">
        <f t="shared" si="515"/>
        <v>0</v>
      </c>
      <c r="AR5382" s="181"/>
      <c r="AS5382" s="181"/>
      <c r="AT5382" s="181"/>
      <c r="AU5382" s="181"/>
      <c r="BB5382" s="181"/>
      <c r="BC5382" s="181"/>
      <c r="BD5382" s="181"/>
      <c r="BE5382" s="181"/>
      <c r="BL5382" s="181"/>
      <c r="BM5382" s="181"/>
      <c r="BN5382" s="181"/>
      <c r="BO5382" s="181"/>
    </row>
    <row r="5383" spans="41:67">
      <c r="AO5383" s="38">
        <f t="shared" si="514"/>
        <v>0</v>
      </c>
      <c r="AP5383" s="38">
        <f t="shared" si="515"/>
        <v>0</v>
      </c>
      <c r="AR5383" s="181"/>
      <c r="AS5383" s="181"/>
      <c r="AT5383" s="181"/>
      <c r="AU5383" s="181"/>
      <c r="BB5383" s="181"/>
      <c r="BC5383" s="181"/>
      <c r="BD5383" s="181"/>
      <c r="BE5383" s="181"/>
      <c r="BL5383" s="181"/>
      <c r="BM5383" s="181"/>
      <c r="BN5383" s="181"/>
      <c r="BO5383" s="181"/>
    </row>
    <row r="5384" spans="41:67">
      <c r="AO5384" s="38">
        <f t="shared" si="514"/>
        <v>0</v>
      </c>
      <c r="AP5384" s="38">
        <f t="shared" si="515"/>
        <v>0</v>
      </c>
      <c r="AR5384" s="181"/>
      <c r="AS5384" s="181"/>
      <c r="AT5384" s="181"/>
      <c r="AU5384" s="181"/>
      <c r="BB5384" s="181"/>
      <c r="BC5384" s="181"/>
      <c r="BD5384" s="181"/>
      <c r="BE5384" s="181"/>
      <c r="BL5384" s="181"/>
      <c r="BM5384" s="181"/>
      <c r="BN5384" s="181"/>
      <c r="BO5384" s="181"/>
    </row>
    <row r="5385" spans="41:67">
      <c r="AO5385" s="38">
        <f t="shared" si="514"/>
        <v>0</v>
      </c>
      <c r="AP5385" s="38">
        <f t="shared" si="515"/>
        <v>0</v>
      </c>
      <c r="AR5385" s="181"/>
      <c r="AS5385" s="181"/>
      <c r="AT5385" s="181"/>
      <c r="AU5385" s="181"/>
      <c r="BB5385" s="181"/>
      <c r="BC5385" s="181"/>
      <c r="BD5385" s="181"/>
      <c r="BE5385" s="181"/>
      <c r="BL5385" s="181"/>
      <c r="BM5385" s="181"/>
      <c r="BN5385" s="181"/>
      <c r="BO5385" s="181"/>
    </row>
    <row r="5386" spans="41:67">
      <c r="AO5386" s="38">
        <f t="shared" si="514"/>
        <v>0</v>
      </c>
      <c r="AP5386" s="38">
        <f t="shared" si="515"/>
        <v>0</v>
      </c>
      <c r="AR5386" s="181"/>
      <c r="AS5386" s="181"/>
      <c r="AT5386" s="181"/>
      <c r="AU5386" s="181"/>
      <c r="BB5386" s="181"/>
      <c r="BC5386" s="181"/>
      <c r="BD5386" s="181"/>
      <c r="BE5386" s="181"/>
      <c r="BL5386" s="181"/>
      <c r="BM5386" s="181"/>
      <c r="BN5386" s="181"/>
      <c r="BO5386" s="181"/>
    </row>
    <row r="5387" spans="41:67">
      <c r="AO5387" s="38">
        <f t="shared" si="514"/>
        <v>0</v>
      </c>
      <c r="AP5387" s="38">
        <f t="shared" si="515"/>
        <v>0</v>
      </c>
      <c r="AR5387" s="181"/>
      <c r="AS5387" s="181"/>
      <c r="AT5387" s="181"/>
      <c r="AU5387" s="181"/>
      <c r="BB5387" s="181"/>
      <c r="BC5387" s="181"/>
      <c r="BD5387" s="181"/>
      <c r="BE5387" s="181"/>
      <c r="BL5387" s="181"/>
      <c r="BM5387" s="181"/>
      <c r="BN5387" s="181"/>
      <c r="BO5387" s="181"/>
    </row>
    <row r="5388" spans="41:67">
      <c r="AO5388" s="38">
        <f t="shared" si="514"/>
        <v>0</v>
      </c>
      <c r="AP5388" s="38">
        <f t="shared" si="515"/>
        <v>0</v>
      </c>
      <c r="AR5388" s="181"/>
      <c r="AS5388" s="181"/>
      <c r="AT5388" s="181"/>
      <c r="AU5388" s="181"/>
      <c r="BB5388" s="181"/>
      <c r="BC5388" s="181"/>
      <c r="BD5388" s="181"/>
      <c r="BE5388" s="181"/>
      <c r="BL5388" s="181"/>
      <c r="BM5388" s="181"/>
      <c r="BN5388" s="181"/>
      <c r="BO5388" s="181"/>
    </row>
    <row r="5389" spans="41:67">
      <c r="AO5389" s="38">
        <f t="shared" si="514"/>
        <v>0</v>
      </c>
      <c r="AP5389" s="38">
        <f t="shared" si="515"/>
        <v>0</v>
      </c>
      <c r="AR5389" s="181"/>
      <c r="AS5389" s="181"/>
      <c r="AT5389" s="181"/>
      <c r="AU5389" s="181"/>
      <c r="BB5389" s="181"/>
      <c r="BC5389" s="181"/>
      <c r="BD5389" s="181"/>
      <c r="BE5389" s="181"/>
      <c r="BL5389" s="181"/>
      <c r="BM5389" s="181"/>
      <c r="BN5389" s="181"/>
      <c r="BO5389" s="181"/>
    </row>
    <row r="5390" spans="41:67">
      <c r="AO5390" s="38">
        <f t="shared" si="514"/>
        <v>0</v>
      </c>
      <c r="AP5390" s="38">
        <f t="shared" si="515"/>
        <v>0</v>
      </c>
      <c r="AR5390" s="181"/>
      <c r="AS5390" s="181"/>
      <c r="AT5390" s="181"/>
      <c r="AU5390" s="181"/>
      <c r="BB5390" s="181"/>
      <c r="BC5390" s="181"/>
      <c r="BD5390" s="181"/>
      <c r="BE5390" s="181"/>
      <c r="BL5390" s="181"/>
      <c r="BM5390" s="181"/>
      <c r="BN5390" s="181"/>
      <c r="BO5390" s="181"/>
    </row>
    <row r="5391" spans="41:67">
      <c r="AO5391" s="38">
        <f t="shared" si="514"/>
        <v>0</v>
      </c>
      <c r="AP5391" s="38">
        <f t="shared" si="515"/>
        <v>0</v>
      </c>
      <c r="AR5391" s="181"/>
      <c r="AS5391" s="181"/>
      <c r="AT5391" s="181"/>
      <c r="AU5391" s="181"/>
      <c r="BB5391" s="181"/>
      <c r="BC5391" s="181"/>
      <c r="BD5391" s="181"/>
      <c r="BE5391" s="181"/>
      <c r="BL5391" s="181"/>
      <c r="BM5391" s="181"/>
      <c r="BN5391" s="181"/>
      <c r="BO5391" s="181"/>
    </row>
    <row r="5392" spans="41:67">
      <c r="AO5392" s="38">
        <f t="shared" si="514"/>
        <v>0</v>
      </c>
      <c r="AP5392" s="38">
        <f t="shared" si="515"/>
        <v>0</v>
      </c>
      <c r="AR5392" s="181"/>
      <c r="AS5392" s="181"/>
      <c r="AT5392" s="181"/>
      <c r="AU5392" s="181"/>
      <c r="BB5392" s="181"/>
      <c r="BC5392" s="181"/>
      <c r="BD5392" s="181"/>
      <c r="BE5392" s="181"/>
      <c r="BL5392" s="181"/>
      <c r="BM5392" s="181"/>
      <c r="BN5392" s="181"/>
      <c r="BO5392" s="181"/>
    </row>
    <row r="5393" spans="41:67">
      <c r="AO5393" s="38">
        <f t="shared" si="514"/>
        <v>0</v>
      </c>
      <c r="AP5393" s="38">
        <f t="shared" si="515"/>
        <v>0</v>
      </c>
      <c r="AR5393" s="181"/>
      <c r="AS5393" s="181"/>
      <c r="AT5393" s="181"/>
      <c r="AU5393" s="181"/>
      <c r="BB5393" s="181"/>
      <c r="BC5393" s="181"/>
      <c r="BD5393" s="181"/>
      <c r="BE5393" s="181"/>
      <c r="BL5393" s="181"/>
      <c r="BM5393" s="181"/>
      <c r="BN5393" s="181"/>
      <c r="BO5393" s="181"/>
    </row>
    <row r="5394" spans="41:67">
      <c r="AO5394" s="38">
        <f t="shared" si="514"/>
        <v>0</v>
      </c>
      <c r="AP5394" s="38">
        <f t="shared" si="515"/>
        <v>0</v>
      </c>
      <c r="AR5394" s="181"/>
      <c r="AS5394" s="181"/>
      <c r="AT5394" s="181"/>
      <c r="AU5394" s="181"/>
      <c r="BB5394" s="181"/>
      <c r="BC5394" s="181"/>
      <c r="BD5394" s="181"/>
      <c r="BE5394" s="181"/>
      <c r="BL5394" s="181"/>
      <c r="BM5394" s="181"/>
      <c r="BN5394" s="181"/>
      <c r="BO5394" s="181"/>
    </row>
    <row r="5395" spans="41:67">
      <c r="AO5395" s="38">
        <f t="shared" si="514"/>
        <v>0</v>
      </c>
      <c r="AP5395" s="38">
        <f t="shared" si="515"/>
        <v>0</v>
      </c>
      <c r="AR5395" s="181"/>
      <c r="AS5395" s="181"/>
      <c r="AT5395" s="181"/>
      <c r="AU5395" s="181"/>
      <c r="BB5395" s="181"/>
      <c r="BC5395" s="181"/>
      <c r="BD5395" s="181"/>
      <c r="BE5395" s="181"/>
      <c r="BL5395" s="181"/>
      <c r="BM5395" s="181"/>
      <c r="BN5395" s="181"/>
      <c r="BO5395" s="181"/>
    </row>
    <row r="5396" spans="41:67">
      <c r="AO5396" s="38">
        <f t="shared" si="514"/>
        <v>0</v>
      </c>
      <c r="AP5396" s="38">
        <f t="shared" si="515"/>
        <v>0</v>
      </c>
      <c r="AR5396" s="181"/>
      <c r="AS5396" s="181"/>
      <c r="AT5396" s="181"/>
      <c r="AU5396" s="181"/>
      <c r="BB5396" s="181"/>
      <c r="BC5396" s="181"/>
      <c r="BD5396" s="181"/>
      <c r="BE5396" s="181"/>
      <c r="BL5396" s="181"/>
      <c r="BM5396" s="181"/>
      <c r="BN5396" s="181"/>
      <c r="BO5396" s="181"/>
    </row>
    <row r="5397" spans="41:67">
      <c r="AO5397" s="38">
        <f t="shared" si="514"/>
        <v>0</v>
      </c>
      <c r="AP5397" s="38">
        <f t="shared" si="515"/>
        <v>0</v>
      </c>
      <c r="AR5397" s="181"/>
      <c r="AS5397" s="181"/>
      <c r="AT5397" s="181"/>
      <c r="AU5397" s="181"/>
      <c r="BB5397" s="181"/>
      <c r="BC5397" s="181"/>
      <c r="BD5397" s="181"/>
      <c r="BE5397" s="181"/>
      <c r="BL5397" s="181"/>
      <c r="BM5397" s="181"/>
      <c r="BN5397" s="181"/>
      <c r="BO5397" s="181"/>
    </row>
    <row r="5398" spans="41:67">
      <c r="AO5398" s="38">
        <f t="shared" si="514"/>
        <v>0</v>
      </c>
      <c r="AP5398" s="38">
        <f t="shared" si="515"/>
        <v>0</v>
      </c>
      <c r="AR5398" s="181"/>
      <c r="AS5398" s="181"/>
      <c r="AT5398" s="181"/>
      <c r="AU5398" s="181"/>
      <c r="BB5398" s="181"/>
      <c r="BC5398" s="181"/>
      <c r="BD5398" s="181"/>
      <c r="BE5398" s="181"/>
      <c r="BL5398" s="181"/>
      <c r="BM5398" s="181"/>
      <c r="BN5398" s="181"/>
      <c r="BO5398" s="181"/>
    </row>
    <row r="5399" spans="41:67">
      <c r="AO5399" s="38">
        <f t="shared" si="514"/>
        <v>0</v>
      </c>
      <c r="AP5399" s="38">
        <f t="shared" si="515"/>
        <v>0</v>
      </c>
      <c r="AR5399" s="181"/>
      <c r="AS5399" s="181"/>
      <c r="AT5399" s="181"/>
      <c r="AU5399" s="181"/>
      <c r="BB5399" s="181"/>
      <c r="BC5399" s="181"/>
      <c r="BD5399" s="181"/>
      <c r="BE5399" s="181"/>
      <c r="BL5399" s="181"/>
      <c r="BM5399" s="181"/>
      <c r="BN5399" s="181"/>
      <c r="BO5399" s="181"/>
    </row>
    <row r="5400" spans="41:67">
      <c r="AO5400" s="38">
        <f t="shared" si="514"/>
        <v>0</v>
      </c>
      <c r="AP5400" s="38">
        <f t="shared" si="515"/>
        <v>0</v>
      </c>
      <c r="AR5400" s="181"/>
      <c r="AS5400" s="181"/>
      <c r="AT5400" s="181"/>
      <c r="AU5400" s="181"/>
      <c r="BB5400" s="181"/>
      <c r="BC5400" s="181"/>
      <c r="BD5400" s="181"/>
      <c r="BE5400" s="181"/>
      <c r="BL5400" s="181"/>
      <c r="BM5400" s="181"/>
      <c r="BN5400" s="181"/>
      <c r="BO5400" s="181"/>
    </row>
    <row r="5401" spans="41:67">
      <c r="AO5401" s="38">
        <f t="shared" si="514"/>
        <v>0</v>
      </c>
      <c r="AP5401" s="38">
        <f t="shared" si="515"/>
        <v>0</v>
      </c>
      <c r="AR5401" s="181"/>
      <c r="AS5401" s="181"/>
      <c r="AT5401" s="181"/>
      <c r="AU5401" s="181"/>
      <c r="BB5401" s="181"/>
      <c r="BC5401" s="181"/>
      <c r="BD5401" s="181"/>
      <c r="BE5401" s="181"/>
      <c r="BL5401" s="181"/>
      <c r="BM5401" s="181"/>
      <c r="BN5401" s="181"/>
      <c r="BO5401" s="181"/>
    </row>
    <row r="5402" spans="41:67">
      <c r="AO5402" s="38">
        <f t="shared" si="514"/>
        <v>0</v>
      </c>
      <c r="AP5402" s="38">
        <f t="shared" si="515"/>
        <v>0</v>
      </c>
      <c r="AR5402" s="181"/>
      <c r="AS5402" s="181"/>
      <c r="AT5402" s="181"/>
      <c r="AU5402" s="181"/>
      <c r="BB5402" s="181"/>
      <c r="BC5402" s="181"/>
      <c r="BD5402" s="181"/>
      <c r="BE5402" s="181"/>
      <c r="BL5402" s="181"/>
      <c r="BM5402" s="181"/>
      <c r="BN5402" s="181"/>
      <c r="BO5402" s="181"/>
    </row>
    <row r="5403" spans="41:67">
      <c r="AO5403" s="38">
        <f t="shared" si="514"/>
        <v>0</v>
      </c>
      <c r="AP5403" s="38">
        <f t="shared" si="515"/>
        <v>0</v>
      </c>
      <c r="AR5403" s="181"/>
      <c r="AS5403" s="181"/>
      <c r="AT5403" s="181"/>
      <c r="AU5403" s="181"/>
      <c r="BB5403" s="181"/>
      <c r="BC5403" s="181"/>
      <c r="BD5403" s="181"/>
      <c r="BE5403" s="181"/>
      <c r="BL5403" s="181"/>
      <c r="BM5403" s="181"/>
      <c r="BN5403" s="181"/>
      <c r="BO5403" s="181"/>
    </row>
    <row r="5404" spans="41:67">
      <c r="AO5404" s="38">
        <f t="shared" si="514"/>
        <v>0</v>
      </c>
      <c r="AP5404" s="38">
        <f t="shared" si="515"/>
        <v>0</v>
      </c>
      <c r="AR5404" s="181"/>
      <c r="AS5404" s="181"/>
      <c r="AT5404" s="181"/>
      <c r="AU5404" s="181"/>
      <c r="BB5404" s="181"/>
      <c r="BC5404" s="181"/>
      <c r="BD5404" s="181"/>
      <c r="BE5404" s="181"/>
      <c r="BL5404" s="181"/>
      <c r="BM5404" s="181"/>
      <c r="BN5404" s="181"/>
      <c r="BO5404" s="181"/>
    </row>
    <row r="5405" spans="41:67">
      <c r="AO5405" s="38">
        <f t="shared" si="514"/>
        <v>0</v>
      </c>
      <c r="AP5405" s="38">
        <f t="shared" si="515"/>
        <v>0</v>
      </c>
      <c r="AR5405" s="181"/>
      <c r="AS5405" s="181"/>
      <c r="AT5405" s="181"/>
      <c r="AU5405" s="181"/>
      <c r="BB5405" s="181"/>
      <c r="BC5405" s="181"/>
      <c r="BD5405" s="181"/>
      <c r="BE5405" s="181"/>
      <c r="BL5405" s="181"/>
      <c r="BM5405" s="181"/>
      <c r="BN5405" s="181"/>
      <c r="BO5405" s="181"/>
    </row>
    <row r="5406" spans="41:67">
      <c r="AO5406" s="38">
        <f t="shared" si="514"/>
        <v>0</v>
      </c>
      <c r="AP5406" s="38">
        <f t="shared" si="515"/>
        <v>0</v>
      </c>
      <c r="AR5406" s="181"/>
      <c r="AS5406" s="181"/>
      <c r="AT5406" s="181"/>
      <c r="AU5406" s="181"/>
      <c r="BB5406" s="181"/>
      <c r="BC5406" s="181"/>
      <c r="BD5406" s="181"/>
      <c r="BE5406" s="181"/>
      <c r="BL5406" s="181"/>
      <c r="BM5406" s="181"/>
      <c r="BN5406" s="181"/>
      <c r="BO5406" s="181"/>
    </row>
    <row r="5407" spans="41:67">
      <c r="AO5407" s="38">
        <f t="shared" si="514"/>
        <v>0</v>
      </c>
      <c r="AP5407" s="38">
        <f t="shared" si="515"/>
        <v>0</v>
      </c>
      <c r="AR5407" s="181"/>
      <c r="AS5407" s="181"/>
      <c r="AT5407" s="181"/>
      <c r="AU5407" s="181"/>
      <c r="BB5407" s="181"/>
      <c r="BC5407" s="181"/>
      <c r="BD5407" s="181"/>
      <c r="BE5407" s="181"/>
      <c r="BL5407" s="181"/>
      <c r="BM5407" s="181"/>
      <c r="BN5407" s="181"/>
      <c r="BO5407" s="181"/>
    </row>
    <row r="5408" spans="41:67">
      <c r="AO5408" s="38">
        <f t="shared" si="514"/>
        <v>0</v>
      </c>
      <c r="AP5408" s="38">
        <f t="shared" si="515"/>
        <v>0</v>
      </c>
      <c r="AR5408" s="181"/>
      <c r="AS5408" s="181"/>
      <c r="AT5408" s="181"/>
      <c r="AU5408" s="181"/>
      <c r="BB5408" s="181"/>
      <c r="BC5408" s="181"/>
      <c r="BD5408" s="181"/>
      <c r="BE5408" s="181"/>
      <c r="BL5408" s="181"/>
      <c r="BM5408" s="181"/>
      <c r="BN5408" s="181"/>
      <c r="BO5408" s="181"/>
    </row>
    <row r="5409" spans="41:67">
      <c r="AO5409" s="38">
        <f t="shared" si="514"/>
        <v>0</v>
      </c>
      <c r="AP5409" s="38">
        <f t="shared" si="515"/>
        <v>0</v>
      </c>
      <c r="AR5409" s="181"/>
      <c r="AS5409" s="181"/>
      <c r="AT5409" s="181"/>
      <c r="AU5409" s="181"/>
      <c r="BB5409" s="181"/>
      <c r="BC5409" s="181"/>
      <c r="BD5409" s="181"/>
      <c r="BE5409" s="181"/>
      <c r="BL5409" s="181"/>
      <c r="BM5409" s="181"/>
      <c r="BN5409" s="181"/>
      <c r="BO5409" s="181"/>
    </row>
    <row r="5410" spans="41:67">
      <c r="AO5410" s="38">
        <f t="shared" si="514"/>
        <v>0</v>
      </c>
      <c r="AP5410" s="38">
        <f t="shared" si="515"/>
        <v>0</v>
      </c>
      <c r="AR5410" s="181"/>
      <c r="AS5410" s="181"/>
      <c r="AT5410" s="181"/>
      <c r="AU5410" s="181"/>
      <c r="BB5410" s="181"/>
      <c r="BC5410" s="181"/>
      <c r="BD5410" s="181"/>
      <c r="BE5410" s="181"/>
      <c r="BL5410" s="181"/>
      <c r="BM5410" s="181"/>
      <c r="BN5410" s="181"/>
      <c r="BO5410" s="181"/>
    </row>
    <row r="5411" spans="41:67">
      <c r="AO5411" s="38">
        <f t="shared" si="514"/>
        <v>0</v>
      </c>
      <c r="AP5411" s="38">
        <f t="shared" si="515"/>
        <v>0</v>
      </c>
      <c r="AR5411" s="181"/>
      <c r="AS5411" s="181"/>
      <c r="AT5411" s="181"/>
      <c r="AU5411" s="181"/>
      <c r="BB5411" s="181"/>
      <c r="BC5411" s="181"/>
      <c r="BD5411" s="181"/>
      <c r="BE5411" s="181"/>
      <c r="BL5411" s="181"/>
      <c r="BM5411" s="181"/>
      <c r="BN5411" s="181"/>
      <c r="BO5411" s="181"/>
    </row>
    <row r="5412" spans="41:67">
      <c r="AO5412" s="38">
        <f t="shared" si="514"/>
        <v>0</v>
      </c>
      <c r="AP5412" s="38">
        <f t="shared" si="515"/>
        <v>0</v>
      </c>
      <c r="AR5412" s="181"/>
      <c r="AS5412" s="181"/>
      <c r="AT5412" s="181"/>
      <c r="AU5412" s="181"/>
      <c r="BB5412" s="181"/>
      <c r="BC5412" s="181"/>
      <c r="BD5412" s="181"/>
      <c r="BE5412" s="181"/>
      <c r="BL5412" s="181"/>
      <c r="BM5412" s="181"/>
      <c r="BN5412" s="181"/>
      <c r="BO5412" s="181"/>
    </row>
    <row r="5413" spans="41:67">
      <c r="AO5413" s="38">
        <f t="shared" si="514"/>
        <v>0</v>
      </c>
      <c r="AP5413" s="38">
        <f t="shared" si="515"/>
        <v>0</v>
      </c>
      <c r="AR5413" s="181"/>
      <c r="AS5413" s="181"/>
      <c r="AT5413" s="181"/>
      <c r="AU5413" s="181"/>
      <c r="BB5413" s="181"/>
      <c r="BC5413" s="181"/>
      <c r="BD5413" s="181"/>
      <c r="BE5413" s="181"/>
      <c r="BL5413" s="181"/>
      <c r="BM5413" s="181"/>
      <c r="BN5413" s="181"/>
      <c r="BO5413" s="181"/>
    </row>
    <row r="5414" spans="41:67">
      <c r="AO5414" s="38">
        <f t="shared" si="514"/>
        <v>0</v>
      </c>
      <c r="AP5414" s="38">
        <f t="shared" si="515"/>
        <v>0</v>
      </c>
      <c r="AR5414" s="181"/>
      <c r="AS5414" s="181"/>
      <c r="AT5414" s="181"/>
      <c r="AU5414" s="181"/>
      <c r="BB5414" s="181"/>
      <c r="BC5414" s="181"/>
      <c r="BD5414" s="181"/>
      <c r="BE5414" s="181"/>
      <c r="BL5414" s="181"/>
      <c r="BM5414" s="181"/>
      <c r="BN5414" s="181"/>
      <c r="BO5414" s="181"/>
    </row>
    <row r="5415" spans="41:67">
      <c r="AO5415" s="38">
        <f t="shared" si="514"/>
        <v>0</v>
      </c>
      <c r="AP5415" s="38">
        <f t="shared" si="515"/>
        <v>0</v>
      </c>
      <c r="AR5415" s="181"/>
      <c r="AS5415" s="181"/>
      <c r="AT5415" s="181"/>
      <c r="AU5415" s="181"/>
      <c r="BB5415" s="181"/>
      <c r="BC5415" s="181"/>
      <c r="BD5415" s="181"/>
      <c r="BE5415" s="181"/>
      <c r="BL5415" s="181"/>
      <c r="BM5415" s="181"/>
      <c r="BN5415" s="181"/>
      <c r="BO5415" s="181"/>
    </row>
    <row r="5416" spans="41:67">
      <c r="AO5416" s="38">
        <f t="shared" si="514"/>
        <v>0</v>
      </c>
      <c r="AP5416" s="38">
        <f t="shared" si="515"/>
        <v>0</v>
      </c>
      <c r="AR5416" s="181"/>
      <c r="AS5416" s="181"/>
      <c r="AT5416" s="181"/>
      <c r="AU5416" s="181"/>
      <c r="BB5416" s="181"/>
      <c r="BC5416" s="181"/>
      <c r="BD5416" s="181"/>
      <c r="BE5416" s="181"/>
      <c r="BL5416" s="181"/>
      <c r="BM5416" s="181"/>
      <c r="BN5416" s="181"/>
      <c r="BO5416" s="181"/>
    </row>
    <row r="5417" spans="41:67">
      <c r="AO5417" s="38">
        <f t="shared" si="514"/>
        <v>0</v>
      </c>
      <c r="AP5417" s="38">
        <f t="shared" si="515"/>
        <v>0</v>
      </c>
      <c r="AR5417" s="181"/>
      <c r="AS5417" s="181"/>
      <c r="AT5417" s="181"/>
      <c r="AU5417" s="181"/>
      <c r="BB5417" s="181"/>
      <c r="BC5417" s="181"/>
      <c r="BD5417" s="181"/>
      <c r="BE5417" s="181"/>
      <c r="BL5417" s="181"/>
      <c r="BM5417" s="181"/>
      <c r="BN5417" s="181"/>
      <c r="BO5417" s="181"/>
    </row>
    <row r="5418" spans="41:67">
      <c r="AO5418" s="38">
        <f t="shared" ref="AO5418:AO5481" si="516">B5419+1-1</f>
        <v>0</v>
      </c>
      <c r="AP5418" s="38">
        <f t="shared" ref="AP5418:AP5481" si="517">A5419</f>
        <v>0</v>
      </c>
      <c r="AR5418" s="181"/>
      <c r="AS5418" s="181"/>
      <c r="AT5418" s="181"/>
      <c r="AU5418" s="181"/>
      <c r="BB5418" s="181"/>
      <c r="BC5418" s="181"/>
      <c r="BD5418" s="181"/>
      <c r="BE5418" s="181"/>
      <c r="BL5418" s="181"/>
      <c r="BM5418" s="181"/>
      <c r="BN5418" s="181"/>
      <c r="BO5418" s="181"/>
    </row>
    <row r="5419" spans="41:67">
      <c r="AO5419" s="38">
        <f t="shared" si="516"/>
        <v>0</v>
      </c>
      <c r="AP5419" s="38">
        <f t="shared" si="517"/>
        <v>0</v>
      </c>
      <c r="AR5419" s="181"/>
      <c r="AS5419" s="181"/>
      <c r="AT5419" s="181"/>
      <c r="AU5419" s="181"/>
      <c r="BB5419" s="181"/>
      <c r="BC5419" s="181"/>
      <c r="BD5419" s="181"/>
      <c r="BE5419" s="181"/>
      <c r="BL5419" s="181"/>
      <c r="BM5419" s="181"/>
      <c r="BN5419" s="181"/>
      <c r="BO5419" s="181"/>
    </row>
    <row r="5420" spans="41:67">
      <c r="AO5420" s="38">
        <f t="shared" si="516"/>
        <v>0</v>
      </c>
      <c r="AP5420" s="38">
        <f t="shared" si="517"/>
        <v>0</v>
      </c>
      <c r="AR5420" s="181"/>
      <c r="AS5420" s="181"/>
      <c r="AT5420" s="181"/>
      <c r="AU5420" s="181"/>
      <c r="BB5420" s="181"/>
      <c r="BC5420" s="181"/>
      <c r="BD5420" s="181"/>
      <c r="BE5420" s="181"/>
      <c r="BL5420" s="181"/>
      <c r="BM5420" s="181"/>
      <c r="BN5420" s="181"/>
      <c r="BO5420" s="181"/>
    </row>
    <row r="5421" spans="41:67">
      <c r="AO5421" s="38">
        <f t="shared" si="516"/>
        <v>0</v>
      </c>
      <c r="AP5421" s="38">
        <f t="shared" si="517"/>
        <v>0</v>
      </c>
      <c r="AR5421" s="181"/>
      <c r="AS5421" s="181"/>
      <c r="AT5421" s="181"/>
      <c r="AU5421" s="181"/>
      <c r="BB5421" s="181"/>
      <c r="BC5421" s="181"/>
      <c r="BD5421" s="181"/>
      <c r="BE5421" s="181"/>
      <c r="BL5421" s="181"/>
      <c r="BM5421" s="181"/>
      <c r="BN5421" s="181"/>
      <c r="BO5421" s="181"/>
    </row>
    <row r="5422" spans="41:67">
      <c r="AO5422" s="38">
        <f t="shared" si="516"/>
        <v>0</v>
      </c>
      <c r="AP5422" s="38">
        <f t="shared" si="517"/>
        <v>0</v>
      </c>
      <c r="AR5422" s="181"/>
      <c r="AS5422" s="181"/>
      <c r="AT5422" s="181"/>
      <c r="AU5422" s="181"/>
      <c r="BB5422" s="181"/>
      <c r="BC5422" s="181"/>
      <c r="BD5422" s="181"/>
      <c r="BE5422" s="181"/>
      <c r="BL5422" s="181"/>
      <c r="BM5422" s="181"/>
      <c r="BN5422" s="181"/>
      <c r="BO5422" s="181"/>
    </row>
    <row r="5423" spans="41:67">
      <c r="AO5423" s="38">
        <f t="shared" si="516"/>
        <v>0</v>
      </c>
      <c r="AP5423" s="38">
        <f t="shared" si="517"/>
        <v>0</v>
      </c>
      <c r="AR5423" s="181"/>
      <c r="AS5423" s="181"/>
      <c r="AT5423" s="181"/>
      <c r="AU5423" s="181"/>
      <c r="BB5423" s="181"/>
      <c r="BC5423" s="181"/>
      <c r="BD5423" s="181"/>
      <c r="BE5423" s="181"/>
      <c r="BL5423" s="181"/>
      <c r="BM5423" s="181"/>
      <c r="BN5423" s="181"/>
      <c r="BO5423" s="181"/>
    </row>
    <row r="5424" spans="41:67">
      <c r="AO5424" s="38">
        <f t="shared" si="516"/>
        <v>0</v>
      </c>
      <c r="AP5424" s="38">
        <f t="shared" si="517"/>
        <v>0</v>
      </c>
      <c r="AR5424" s="181"/>
      <c r="AS5424" s="181"/>
      <c r="AT5424" s="181"/>
      <c r="AU5424" s="181"/>
      <c r="BB5424" s="181"/>
      <c r="BC5424" s="181"/>
      <c r="BD5424" s="181"/>
      <c r="BE5424" s="181"/>
      <c r="BL5424" s="181"/>
      <c r="BM5424" s="181"/>
      <c r="BN5424" s="181"/>
      <c r="BO5424" s="181"/>
    </row>
    <row r="5425" spans="41:67">
      <c r="AO5425" s="38">
        <f t="shared" si="516"/>
        <v>0</v>
      </c>
      <c r="AP5425" s="38">
        <f t="shared" si="517"/>
        <v>0</v>
      </c>
      <c r="AR5425" s="181"/>
      <c r="AS5425" s="181"/>
      <c r="AT5425" s="181"/>
      <c r="AU5425" s="181"/>
      <c r="BB5425" s="181"/>
      <c r="BC5425" s="181"/>
      <c r="BD5425" s="181"/>
      <c r="BE5425" s="181"/>
      <c r="BL5425" s="181"/>
      <c r="BM5425" s="181"/>
      <c r="BN5425" s="181"/>
      <c r="BO5425" s="181"/>
    </row>
    <row r="5426" spans="41:67">
      <c r="AO5426" s="38">
        <f t="shared" si="516"/>
        <v>0</v>
      </c>
      <c r="AP5426" s="38">
        <f t="shared" si="517"/>
        <v>0</v>
      </c>
      <c r="AR5426" s="181"/>
      <c r="AS5426" s="181"/>
      <c r="AT5426" s="181"/>
      <c r="AU5426" s="181"/>
      <c r="BB5426" s="181"/>
      <c r="BC5426" s="181"/>
      <c r="BD5426" s="181"/>
      <c r="BE5426" s="181"/>
      <c r="BL5426" s="181"/>
      <c r="BM5426" s="181"/>
      <c r="BN5426" s="181"/>
      <c r="BO5426" s="181"/>
    </row>
    <row r="5427" spans="41:67">
      <c r="AO5427" s="38">
        <f t="shared" si="516"/>
        <v>0</v>
      </c>
      <c r="AP5427" s="38">
        <f t="shared" si="517"/>
        <v>0</v>
      </c>
      <c r="AR5427" s="181"/>
      <c r="AS5427" s="181"/>
      <c r="AT5427" s="181"/>
      <c r="AU5427" s="181"/>
      <c r="BB5427" s="181"/>
      <c r="BC5427" s="181"/>
      <c r="BD5427" s="181"/>
      <c r="BE5427" s="181"/>
      <c r="BL5427" s="181"/>
      <c r="BM5427" s="181"/>
      <c r="BN5427" s="181"/>
      <c r="BO5427" s="181"/>
    </row>
    <row r="5428" spans="41:67">
      <c r="AO5428" s="38">
        <f t="shared" si="516"/>
        <v>0</v>
      </c>
      <c r="AP5428" s="38">
        <f t="shared" si="517"/>
        <v>0</v>
      </c>
      <c r="AR5428" s="181"/>
      <c r="AS5428" s="181"/>
      <c r="AT5428" s="181"/>
      <c r="AU5428" s="181"/>
      <c r="BB5428" s="181"/>
      <c r="BC5428" s="181"/>
      <c r="BD5428" s="181"/>
      <c r="BE5428" s="181"/>
      <c r="BL5428" s="181"/>
      <c r="BM5428" s="181"/>
      <c r="BN5428" s="181"/>
      <c r="BO5428" s="181"/>
    </row>
    <row r="5429" spans="41:67">
      <c r="AO5429" s="38">
        <f t="shared" si="516"/>
        <v>0</v>
      </c>
      <c r="AP5429" s="38">
        <f t="shared" si="517"/>
        <v>0</v>
      </c>
      <c r="AR5429" s="181"/>
      <c r="AS5429" s="181"/>
      <c r="AT5429" s="181"/>
      <c r="AU5429" s="181"/>
      <c r="BB5429" s="181"/>
      <c r="BC5429" s="181"/>
      <c r="BD5429" s="181"/>
      <c r="BE5429" s="181"/>
      <c r="BL5429" s="181"/>
      <c r="BM5429" s="181"/>
      <c r="BN5429" s="181"/>
      <c r="BO5429" s="181"/>
    </row>
    <row r="5430" spans="41:67">
      <c r="AO5430" s="38">
        <f t="shared" si="516"/>
        <v>0</v>
      </c>
      <c r="AP5430" s="38">
        <f t="shared" si="517"/>
        <v>0</v>
      </c>
      <c r="AR5430" s="181"/>
      <c r="AS5430" s="181"/>
      <c r="AT5430" s="181"/>
      <c r="AU5430" s="181"/>
      <c r="BB5430" s="181"/>
      <c r="BC5430" s="181"/>
      <c r="BD5430" s="181"/>
      <c r="BE5430" s="181"/>
      <c r="BL5430" s="181"/>
      <c r="BM5430" s="181"/>
      <c r="BN5430" s="181"/>
      <c r="BO5430" s="181"/>
    </row>
    <row r="5431" spans="41:67">
      <c r="AO5431" s="38">
        <f t="shared" si="516"/>
        <v>0</v>
      </c>
      <c r="AP5431" s="38">
        <f t="shared" si="517"/>
        <v>0</v>
      </c>
      <c r="AR5431" s="181"/>
      <c r="AS5431" s="181"/>
      <c r="AT5431" s="181"/>
      <c r="AU5431" s="181"/>
      <c r="BB5431" s="181"/>
      <c r="BC5431" s="181"/>
      <c r="BD5431" s="181"/>
      <c r="BE5431" s="181"/>
      <c r="BL5431" s="181"/>
      <c r="BM5431" s="181"/>
      <c r="BN5431" s="181"/>
      <c r="BO5431" s="181"/>
    </row>
    <row r="5432" spans="41:67">
      <c r="AO5432" s="38">
        <f t="shared" si="516"/>
        <v>0</v>
      </c>
      <c r="AP5432" s="38">
        <f t="shared" si="517"/>
        <v>0</v>
      </c>
      <c r="AR5432" s="181"/>
      <c r="AS5432" s="181"/>
      <c r="AT5432" s="181"/>
      <c r="AU5432" s="181"/>
      <c r="BB5432" s="181"/>
      <c r="BC5432" s="181"/>
      <c r="BD5432" s="181"/>
      <c r="BE5432" s="181"/>
      <c r="BL5432" s="181"/>
      <c r="BM5432" s="181"/>
      <c r="BN5432" s="181"/>
      <c r="BO5432" s="181"/>
    </row>
    <row r="5433" spans="41:67">
      <c r="AO5433" s="38">
        <f t="shared" si="516"/>
        <v>0</v>
      </c>
      <c r="AP5433" s="38">
        <f t="shared" si="517"/>
        <v>0</v>
      </c>
      <c r="AR5433" s="181"/>
      <c r="AS5433" s="181"/>
      <c r="AT5433" s="181"/>
      <c r="AU5433" s="181"/>
      <c r="BB5433" s="181"/>
      <c r="BC5433" s="181"/>
      <c r="BD5433" s="181"/>
      <c r="BE5433" s="181"/>
      <c r="BL5433" s="181"/>
      <c r="BM5433" s="181"/>
      <c r="BN5433" s="181"/>
      <c r="BO5433" s="181"/>
    </row>
    <row r="5434" spans="41:67">
      <c r="AO5434" s="38">
        <f t="shared" si="516"/>
        <v>0</v>
      </c>
      <c r="AP5434" s="38">
        <f t="shared" si="517"/>
        <v>0</v>
      </c>
      <c r="AR5434" s="181"/>
      <c r="AS5434" s="181"/>
      <c r="AT5434" s="181"/>
      <c r="AU5434" s="181"/>
      <c r="BB5434" s="181"/>
      <c r="BC5434" s="181"/>
      <c r="BD5434" s="181"/>
      <c r="BE5434" s="181"/>
      <c r="BL5434" s="181"/>
      <c r="BM5434" s="181"/>
      <c r="BN5434" s="181"/>
      <c r="BO5434" s="181"/>
    </row>
    <row r="5435" spans="41:67">
      <c r="AO5435" s="38">
        <f t="shared" si="516"/>
        <v>0</v>
      </c>
      <c r="AP5435" s="38">
        <f t="shared" si="517"/>
        <v>0</v>
      </c>
      <c r="AR5435" s="181"/>
      <c r="AS5435" s="181"/>
      <c r="AT5435" s="181"/>
      <c r="AU5435" s="181"/>
      <c r="BB5435" s="181"/>
      <c r="BC5435" s="181"/>
      <c r="BD5435" s="181"/>
      <c r="BE5435" s="181"/>
      <c r="BL5435" s="181"/>
      <c r="BM5435" s="181"/>
      <c r="BN5435" s="181"/>
      <c r="BO5435" s="181"/>
    </row>
    <row r="5436" spans="41:67">
      <c r="AO5436" s="38">
        <f t="shared" si="516"/>
        <v>0</v>
      </c>
      <c r="AP5436" s="38">
        <f t="shared" si="517"/>
        <v>0</v>
      </c>
      <c r="AR5436" s="181"/>
      <c r="AS5436" s="181"/>
      <c r="AT5436" s="181"/>
      <c r="AU5436" s="181"/>
      <c r="BB5436" s="181"/>
      <c r="BC5436" s="181"/>
      <c r="BD5436" s="181"/>
      <c r="BE5436" s="181"/>
      <c r="BL5436" s="181"/>
      <c r="BM5436" s="181"/>
      <c r="BN5436" s="181"/>
      <c r="BO5436" s="181"/>
    </row>
    <row r="5437" spans="41:67">
      <c r="AO5437" s="38">
        <f t="shared" si="516"/>
        <v>0</v>
      </c>
      <c r="AP5437" s="38">
        <f t="shared" si="517"/>
        <v>0</v>
      </c>
      <c r="AR5437" s="181"/>
      <c r="AS5437" s="181"/>
      <c r="AT5437" s="181"/>
      <c r="AU5437" s="181"/>
      <c r="BB5437" s="181"/>
      <c r="BC5437" s="181"/>
      <c r="BD5437" s="181"/>
      <c r="BE5437" s="181"/>
      <c r="BL5437" s="181"/>
      <c r="BM5437" s="181"/>
      <c r="BN5437" s="181"/>
      <c r="BO5437" s="181"/>
    </row>
    <row r="5438" spans="41:67">
      <c r="AO5438" s="38">
        <f t="shared" si="516"/>
        <v>0</v>
      </c>
      <c r="AP5438" s="38">
        <f t="shared" si="517"/>
        <v>0</v>
      </c>
      <c r="AR5438" s="181"/>
      <c r="AS5438" s="181"/>
      <c r="AT5438" s="181"/>
      <c r="AU5438" s="181"/>
      <c r="BB5438" s="181"/>
      <c r="BC5438" s="181"/>
      <c r="BD5438" s="181"/>
      <c r="BE5438" s="181"/>
      <c r="BL5438" s="181"/>
      <c r="BM5438" s="181"/>
      <c r="BN5438" s="181"/>
      <c r="BO5438" s="181"/>
    </row>
    <row r="5439" spans="41:67">
      <c r="AO5439" s="38">
        <f t="shared" si="516"/>
        <v>0</v>
      </c>
      <c r="AP5439" s="38">
        <f t="shared" si="517"/>
        <v>0</v>
      </c>
      <c r="AR5439" s="181"/>
      <c r="AS5439" s="181"/>
      <c r="AT5439" s="181"/>
      <c r="AU5439" s="181"/>
      <c r="BB5439" s="181"/>
      <c r="BC5439" s="181"/>
      <c r="BD5439" s="181"/>
      <c r="BE5439" s="181"/>
      <c r="BL5439" s="181"/>
      <c r="BM5439" s="181"/>
      <c r="BN5439" s="181"/>
      <c r="BO5439" s="181"/>
    </row>
    <row r="5440" spans="41:67">
      <c r="AO5440" s="38">
        <f t="shared" si="516"/>
        <v>0</v>
      </c>
      <c r="AP5440" s="38">
        <f t="shared" si="517"/>
        <v>0</v>
      </c>
      <c r="AR5440" s="181"/>
      <c r="AS5440" s="181"/>
      <c r="AT5440" s="181"/>
      <c r="AU5440" s="181"/>
      <c r="BB5440" s="181"/>
      <c r="BC5440" s="181"/>
      <c r="BD5440" s="181"/>
      <c r="BE5440" s="181"/>
      <c r="BL5440" s="181"/>
      <c r="BM5440" s="181"/>
      <c r="BN5440" s="181"/>
      <c r="BO5440" s="181"/>
    </row>
    <row r="5441" spans="41:67">
      <c r="AO5441" s="38">
        <f t="shared" si="516"/>
        <v>0</v>
      </c>
      <c r="AP5441" s="38">
        <f t="shared" si="517"/>
        <v>0</v>
      </c>
      <c r="AR5441" s="181"/>
      <c r="AS5441" s="181"/>
      <c r="AT5441" s="181"/>
      <c r="AU5441" s="181"/>
      <c r="BB5441" s="181"/>
      <c r="BC5441" s="181"/>
      <c r="BD5441" s="181"/>
      <c r="BE5441" s="181"/>
      <c r="BL5441" s="181"/>
      <c r="BM5441" s="181"/>
      <c r="BN5441" s="181"/>
      <c r="BO5441" s="181"/>
    </row>
    <row r="5442" spans="41:67">
      <c r="AO5442" s="38">
        <f t="shared" si="516"/>
        <v>0</v>
      </c>
      <c r="AP5442" s="38">
        <f t="shared" si="517"/>
        <v>0</v>
      </c>
      <c r="AR5442" s="181"/>
      <c r="AS5442" s="181"/>
      <c r="AT5442" s="181"/>
      <c r="AU5442" s="181"/>
      <c r="BB5442" s="181"/>
      <c r="BC5442" s="181"/>
      <c r="BD5442" s="181"/>
      <c r="BE5442" s="181"/>
      <c r="BL5442" s="181"/>
      <c r="BM5442" s="181"/>
      <c r="BN5442" s="181"/>
      <c r="BO5442" s="181"/>
    </row>
    <row r="5443" spans="41:67">
      <c r="AO5443" s="38">
        <f t="shared" si="516"/>
        <v>0</v>
      </c>
      <c r="AP5443" s="38">
        <f t="shared" si="517"/>
        <v>0</v>
      </c>
      <c r="AR5443" s="181"/>
      <c r="AS5443" s="181"/>
      <c r="AT5443" s="181"/>
      <c r="AU5443" s="181"/>
      <c r="BB5443" s="181"/>
      <c r="BC5443" s="181"/>
      <c r="BD5443" s="181"/>
      <c r="BE5443" s="181"/>
      <c r="BL5443" s="181"/>
      <c r="BM5443" s="181"/>
      <c r="BN5443" s="181"/>
      <c r="BO5443" s="181"/>
    </row>
    <row r="5444" spans="41:67">
      <c r="AO5444" s="38">
        <f t="shared" si="516"/>
        <v>0</v>
      </c>
      <c r="AP5444" s="38">
        <f t="shared" si="517"/>
        <v>0</v>
      </c>
      <c r="AR5444" s="181"/>
      <c r="AS5444" s="181"/>
      <c r="AT5444" s="181"/>
      <c r="AU5444" s="181"/>
      <c r="BB5444" s="181"/>
      <c r="BC5444" s="181"/>
      <c r="BD5444" s="181"/>
      <c r="BE5444" s="181"/>
      <c r="BL5444" s="181"/>
      <c r="BM5444" s="181"/>
      <c r="BN5444" s="181"/>
      <c r="BO5444" s="181"/>
    </row>
    <row r="5445" spans="41:67">
      <c r="AO5445" s="38">
        <f t="shared" si="516"/>
        <v>0</v>
      </c>
      <c r="AP5445" s="38">
        <f t="shared" si="517"/>
        <v>0</v>
      </c>
      <c r="AR5445" s="181"/>
      <c r="AS5445" s="181"/>
      <c r="AT5445" s="181"/>
      <c r="AU5445" s="181"/>
      <c r="BB5445" s="181"/>
      <c r="BC5445" s="181"/>
      <c r="BD5445" s="181"/>
      <c r="BE5445" s="181"/>
      <c r="BL5445" s="181"/>
      <c r="BM5445" s="181"/>
      <c r="BN5445" s="181"/>
      <c r="BO5445" s="181"/>
    </row>
    <row r="5446" spans="41:67">
      <c r="AO5446" s="38">
        <f t="shared" si="516"/>
        <v>0</v>
      </c>
      <c r="AP5446" s="38">
        <f t="shared" si="517"/>
        <v>0</v>
      </c>
      <c r="AR5446" s="181"/>
      <c r="AS5446" s="181"/>
      <c r="AT5446" s="181"/>
      <c r="AU5446" s="181"/>
      <c r="BB5446" s="181"/>
      <c r="BC5446" s="181"/>
      <c r="BD5446" s="181"/>
      <c r="BE5446" s="181"/>
      <c r="BL5446" s="181"/>
      <c r="BM5446" s="181"/>
      <c r="BN5446" s="181"/>
      <c r="BO5446" s="181"/>
    </row>
    <row r="5447" spans="41:67">
      <c r="AO5447" s="38">
        <f t="shared" si="516"/>
        <v>0</v>
      </c>
      <c r="AP5447" s="38">
        <f t="shared" si="517"/>
        <v>0</v>
      </c>
      <c r="AR5447" s="181"/>
      <c r="AS5447" s="181"/>
      <c r="AT5447" s="181"/>
      <c r="AU5447" s="181"/>
      <c r="BB5447" s="181"/>
      <c r="BC5447" s="181"/>
      <c r="BD5447" s="181"/>
      <c r="BE5447" s="181"/>
      <c r="BL5447" s="181"/>
      <c r="BM5447" s="181"/>
      <c r="BN5447" s="181"/>
      <c r="BO5447" s="181"/>
    </row>
    <row r="5448" spans="41:67">
      <c r="AO5448" s="38">
        <f t="shared" si="516"/>
        <v>0</v>
      </c>
      <c r="AP5448" s="38">
        <f t="shared" si="517"/>
        <v>0</v>
      </c>
      <c r="AR5448" s="181"/>
      <c r="AS5448" s="181"/>
      <c r="AT5448" s="181"/>
      <c r="AU5448" s="181"/>
      <c r="BB5448" s="181"/>
      <c r="BC5448" s="181"/>
      <c r="BD5448" s="181"/>
      <c r="BE5448" s="181"/>
      <c r="BL5448" s="181"/>
      <c r="BM5448" s="181"/>
      <c r="BN5448" s="181"/>
      <c r="BO5448" s="181"/>
    </row>
    <row r="5449" spans="41:67">
      <c r="AO5449" s="38">
        <f t="shared" si="516"/>
        <v>0</v>
      </c>
      <c r="AP5449" s="38">
        <f t="shared" si="517"/>
        <v>0</v>
      </c>
      <c r="AR5449" s="181"/>
      <c r="AS5449" s="181"/>
      <c r="AT5449" s="181"/>
      <c r="AU5449" s="181"/>
      <c r="BB5449" s="181"/>
      <c r="BC5449" s="181"/>
      <c r="BD5449" s="181"/>
      <c r="BE5449" s="181"/>
      <c r="BL5449" s="181"/>
      <c r="BM5449" s="181"/>
      <c r="BN5449" s="181"/>
      <c r="BO5449" s="181"/>
    </row>
    <row r="5450" spans="41:67">
      <c r="AO5450" s="38">
        <f t="shared" si="516"/>
        <v>0</v>
      </c>
      <c r="AP5450" s="38">
        <f t="shared" si="517"/>
        <v>0</v>
      </c>
      <c r="AR5450" s="181"/>
      <c r="AS5450" s="181"/>
      <c r="AT5450" s="181"/>
      <c r="AU5450" s="181"/>
      <c r="BB5450" s="181"/>
      <c r="BC5450" s="181"/>
      <c r="BD5450" s="181"/>
      <c r="BE5450" s="181"/>
      <c r="BL5450" s="181"/>
      <c r="BM5450" s="181"/>
      <c r="BN5450" s="181"/>
      <c r="BO5450" s="181"/>
    </row>
    <row r="5451" spans="41:67">
      <c r="AO5451" s="38">
        <f t="shared" si="516"/>
        <v>0</v>
      </c>
      <c r="AP5451" s="38">
        <f t="shared" si="517"/>
        <v>0</v>
      </c>
      <c r="AR5451" s="181"/>
      <c r="AS5451" s="181"/>
      <c r="AT5451" s="181"/>
      <c r="AU5451" s="181"/>
      <c r="BB5451" s="181"/>
      <c r="BC5451" s="181"/>
      <c r="BD5451" s="181"/>
      <c r="BE5451" s="181"/>
      <c r="BL5451" s="181"/>
      <c r="BM5451" s="181"/>
      <c r="BN5451" s="181"/>
      <c r="BO5451" s="181"/>
    </row>
    <row r="5452" spans="41:67">
      <c r="AO5452" s="38">
        <f t="shared" si="516"/>
        <v>0</v>
      </c>
      <c r="AP5452" s="38">
        <f t="shared" si="517"/>
        <v>0</v>
      </c>
      <c r="AR5452" s="181"/>
      <c r="AS5452" s="181"/>
      <c r="AT5452" s="181"/>
      <c r="AU5452" s="181"/>
      <c r="BB5452" s="181"/>
      <c r="BC5452" s="181"/>
      <c r="BD5452" s="181"/>
      <c r="BE5452" s="181"/>
      <c r="BL5452" s="181"/>
      <c r="BM5452" s="181"/>
      <c r="BN5452" s="181"/>
      <c r="BO5452" s="181"/>
    </row>
    <row r="5453" spans="41:67">
      <c r="AO5453" s="38">
        <f t="shared" si="516"/>
        <v>0</v>
      </c>
      <c r="AP5453" s="38">
        <f t="shared" si="517"/>
        <v>0</v>
      </c>
      <c r="AR5453" s="181"/>
      <c r="AS5453" s="181"/>
      <c r="AT5453" s="181"/>
      <c r="AU5453" s="181"/>
      <c r="BB5453" s="181"/>
      <c r="BC5453" s="181"/>
      <c r="BD5453" s="181"/>
      <c r="BE5453" s="181"/>
      <c r="BL5453" s="181"/>
      <c r="BM5453" s="181"/>
      <c r="BN5453" s="181"/>
      <c r="BO5453" s="181"/>
    </row>
    <row r="5454" spans="41:67">
      <c r="AO5454" s="38">
        <f t="shared" si="516"/>
        <v>0</v>
      </c>
      <c r="AP5454" s="38">
        <f t="shared" si="517"/>
        <v>0</v>
      </c>
      <c r="AR5454" s="181"/>
      <c r="AS5454" s="181"/>
      <c r="AT5454" s="181"/>
      <c r="AU5454" s="181"/>
      <c r="BB5454" s="181"/>
      <c r="BC5454" s="181"/>
      <c r="BD5454" s="181"/>
      <c r="BE5454" s="181"/>
      <c r="BL5454" s="181"/>
      <c r="BM5454" s="181"/>
      <c r="BN5454" s="181"/>
      <c r="BO5454" s="181"/>
    </row>
    <row r="5455" spans="41:67">
      <c r="AO5455" s="38">
        <f t="shared" si="516"/>
        <v>0</v>
      </c>
      <c r="AP5455" s="38">
        <f t="shared" si="517"/>
        <v>0</v>
      </c>
      <c r="AR5455" s="181"/>
      <c r="AS5455" s="181"/>
      <c r="AT5455" s="181"/>
      <c r="AU5455" s="181"/>
      <c r="BB5455" s="181"/>
      <c r="BC5455" s="181"/>
      <c r="BD5455" s="181"/>
      <c r="BE5455" s="181"/>
      <c r="BL5455" s="181"/>
      <c r="BM5455" s="181"/>
      <c r="BN5455" s="181"/>
      <c r="BO5455" s="181"/>
    </row>
    <row r="5456" spans="41:67">
      <c r="AO5456" s="38">
        <f t="shared" si="516"/>
        <v>0</v>
      </c>
      <c r="AP5456" s="38">
        <f t="shared" si="517"/>
        <v>0</v>
      </c>
      <c r="AR5456" s="181"/>
      <c r="AS5456" s="181"/>
      <c r="AT5456" s="181"/>
      <c r="AU5456" s="181"/>
      <c r="BB5456" s="181"/>
      <c r="BC5456" s="181"/>
      <c r="BD5456" s="181"/>
      <c r="BE5456" s="181"/>
      <c r="BL5456" s="181"/>
      <c r="BM5456" s="181"/>
      <c r="BN5456" s="181"/>
      <c r="BO5456" s="181"/>
    </row>
    <row r="5457" spans="41:67">
      <c r="AO5457" s="38">
        <f t="shared" si="516"/>
        <v>0</v>
      </c>
      <c r="AP5457" s="38">
        <f t="shared" si="517"/>
        <v>0</v>
      </c>
      <c r="AR5457" s="181"/>
      <c r="AS5457" s="181"/>
      <c r="AT5457" s="181"/>
      <c r="AU5457" s="181"/>
      <c r="BB5457" s="181"/>
      <c r="BC5457" s="181"/>
      <c r="BD5457" s="181"/>
      <c r="BE5457" s="181"/>
      <c r="BL5457" s="181"/>
      <c r="BM5457" s="181"/>
      <c r="BN5457" s="181"/>
      <c r="BO5457" s="181"/>
    </row>
    <row r="5458" spans="41:67">
      <c r="AO5458" s="38">
        <f t="shared" si="516"/>
        <v>0</v>
      </c>
      <c r="AP5458" s="38">
        <f t="shared" si="517"/>
        <v>0</v>
      </c>
      <c r="AR5458" s="181"/>
      <c r="AS5458" s="181"/>
      <c r="AT5458" s="181"/>
      <c r="AU5458" s="181"/>
      <c r="BB5458" s="181"/>
      <c r="BC5458" s="181"/>
      <c r="BD5458" s="181"/>
      <c r="BE5458" s="181"/>
      <c r="BL5458" s="181"/>
      <c r="BM5458" s="181"/>
      <c r="BN5458" s="181"/>
      <c r="BO5458" s="181"/>
    </row>
    <row r="5459" spans="41:67">
      <c r="AO5459" s="38">
        <f t="shared" si="516"/>
        <v>0</v>
      </c>
      <c r="AP5459" s="38">
        <f t="shared" si="517"/>
        <v>0</v>
      </c>
      <c r="AR5459" s="181"/>
      <c r="AS5459" s="181"/>
      <c r="AT5459" s="181"/>
      <c r="AU5459" s="181"/>
      <c r="BB5459" s="181"/>
      <c r="BC5459" s="181"/>
      <c r="BD5459" s="181"/>
      <c r="BE5459" s="181"/>
      <c r="BL5459" s="181"/>
      <c r="BM5459" s="181"/>
      <c r="BN5459" s="181"/>
      <c r="BO5459" s="181"/>
    </row>
    <row r="5460" spans="41:67">
      <c r="AO5460" s="38">
        <f t="shared" si="516"/>
        <v>0</v>
      </c>
      <c r="AP5460" s="38">
        <f t="shared" si="517"/>
        <v>0</v>
      </c>
      <c r="AR5460" s="181"/>
      <c r="AS5460" s="181"/>
      <c r="AT5460" s="181"/>
      <c r="AU5460" s="181"/>
      <c r="BB5460" s="181"/>
      <c r="BC5460" s="181"/>
      <c r="BD5460" s="181"/>
      <c r="BE5460" s="181"/>
      <c r="BL5460" s="181"/>
      <c r="BM5460" s="181"/>
      <c r="BN5460" s="181"/>
      <c r="BO5460" s="181"/>
    </row>
    <row r="5461" spans="41:67">
      <c r="AO5461" s="38">
        <f t="shared" si="516"/>
        <v>0</v>
      </c>
      <c r="AP5461" s="38">
        <f t="shared" si="517"/>
        <v>0</v>
      </c>
      <c r="AR5461" s="181"/>
      <c r="AS5461" s="181"/>
      <c r="AT5461" s="181"/>
      <c r="AU5461" s="181"/>
      <c r="BB5461" s="181"/>
      <c r="BC5461" s="181"/>
      <c r="BD5461" s="181"/>
      <c r="BE5461" s="181"/>
      <c r="BL5461" s="181"/>
      <c r="BM5461" s="181"/>
      <c r="BN5461" s="181"/>
      <c r="BO5461" s="181"/>
    </row>
    <row r="5462" spans="41:67">
      <c r="AO5462" s="38">
        <f t="shared" si="516"/>
        <v>0</v>
      </c>
      <c r="AP5462" s="38">
        <f t="shared" si="517"/>
        <v>0</v>
      </c>
      <c r="AR5462" s="181"/>
      <c r="AS5462" s="181"/>
      <c r="AT5462" s="181"/>
      <c r="AU5462" s="181"/>
      <c r="BB5462" s="181"/>
      <c r="BC5462" s="181"/>
      <c r="BD5462" s="181"/>
      <c r="BE5462" s="181"/>
      <c r="BL5462" s="181"/>
      <c r="BM5462" s="181"/>
      <c r="BN5462" s="181"/>
      <c r="BO5462" s="181"/>
    </row>
    <row r="5463" spans="41:67">
      <c r="AO5463" s="38">
        <f t="shared" si="516"/>
        <v>0</v>
      </c>
      <c r="AP5463" s="38">
        <f t="shared" si="517"/>
        <v>0</v>
      </c>
      <c r="AR5463" s="181"/>
      <c r="AS5463" s="181"/>
      <c r="AT5463" s="181"/>
      <c r="AU5463" s="181"/>
      <c r="BB5463" s="181"/>
      <c r="BC5463" s="181"/>
      <c r="BD5463" s="181"/>
      <c r="BE5463" s="181"/>
      <c r="BL5463" s="181"/>
      <c r="BM5463" s="181"/>
      <c r="BN5463" s="181"/>
      <c r="BO5463" s="181"/>
    </row>
    <row r="5464" spans="41:67">
      <c r="AO5464" s="38">
        <f t="shared" si="516"/>
        <v>0</v>
      </c>
      <c r="AP5464" s="38">
        <f t="shared" si="517"/>
        <v>0</v>
      </c>
      <c r="AR5464" s="181"/>
      <c r="AS5464" s="181"/>
      <c r="AT5464" s="181"/>
      <c r="AU5464" s="181"/>
      <c r="BB5464" s="181"/>
      <c r="BC5464" s="181"/>
      <c r="BD5464" s="181"/>
      <c r="BE5464" s="181"/>
      <c r="BL5464" s="181"/>
      <c r="BM5464" s="181"/>
      <c r="BN5464" s="181"/>
      <c r="BO5464" s="181"/>
    </row>
    <row r="5465" spans="41:67">
      <c r="AO5465" s="38">
        <f t="shared" si="516"/>
        <v>0</v>
      </c>
      <c r="AP5465" s="38">
        <f t="shared" si="517"/>
        <v>0</v>
      </c>
      <c r="AR5465" s="181"/>
      <c r="AS5465" s="181"/>
      <c r="AT5465" s="181"/>
      <c r="AU5465" s="181"/>
      <c r="BB5465" s="181"/>
      <c r="BC5465" s="181"/>
      <c r="BD5465" s="181"/>
      <c r="BE5465" s="181"/>
      <c r="BL5465" s="181"/>
      <c r="BM5465" s="181"/>
      <c r="BN5465" s="181"/>
      <c r="BO5465" s="181"/>
    </row>
    <row r="5466" spans="41:67">
      <c r="AO5466" s="38">
        <f t="shared" si="516"/>
        <v>0</v>
      </c>
      <c r="AP5466" s="38">
        <f t="shared" si="517"/>
        <v>0</v>
      </c>
      <c r="AR5466" s="181"/>
      <c r="AS5466" s="181"/>
      <c r="AT5466" s="181"/>
      <c r="AU5466" s="181"/>
      <c r="BB5466" s="181"/>
      <c r="BC5466" s="181"/>
      <c r="BD5466" s="181"/>
      <c r="BE5466" s="181"/>
      <c r="BL5466" s="181"/>
      <c r="BM5466" s="181"/>
      <c r="BN5466" s="181"/>
      <c r="BO5466" s="181"/>
    </row>
    <row r="5467" spans="41:67">
      <c r="AO5467" s="38">
        <f t="shared" si="516"/>
        <v>0</v>
      </c>
      <c r="AP5467" s="38">
        <f t="shared" si="517"/>
        <v>0</v>
      </c>
      <c r="AR5467" s="181"/>
      <c r="AS5467" s="181"/>
      <c r="AT5467" s="181"/>
      <c r="AU5467" s="181"/>
      <c r="BB5467" s="181"/>
      <c r="BC5467" s="181"/>
      <c r="BD5467" s="181"/>
      <c r="BE5467" s="181"/>
      <c r="BL5467" s="181"/>
      <c r="BM5467" s="181"/>
      <c r="BN5467" s="181"/>
      <c r="BO5467" s="181"/>
    </row>
    <row r="5468" spans="41:67">
      <c r="AO5468" s="38">
        <f t="shared" si="516"/>
        <v>0</v>
      </c>
      <c r="AP5468" s="38">
        <f t="shared" si="517"/>
        <v>0</v>
      </c>
      <c r="AR5468" s="181"/>
      <c r="AS5468" s="181"/>
      <c r="AT5468" s="181"/>
      <c r="AU5468" s="181"/>
      <c r="BB5468" s="181"/>
      <c r="BC5468" s="181"/>
      <c r="BD5468" s="181"/>
      <c r="BE5468" s="181"/>
      <c r="BL5468" s="181"/>
      <c r="BM5468" s="181"/>
      <c r="BN5468" s="181"/>
      <c r="BO5468" s="181"/>
    </row>
    <row r="5469" spans="41:67">
      <c r="AO5469" s="38">
        <f t="shared" si="516"/>
        <v>0</v>
      </c>
      <c r="AP5469" s="38">
        <f t="shared" si="517"/>
        <v>0</v>
      </c>
      <c r="AR5469" s="181"/>
      <c r="AS5469" s="181"/>
      <c r="AT5469" s="181"/>
      <c r="AU5469" s="181"/>
      <c r="BB5469" s="181"/>
      <c r="BC5469" s="181"/>
      <c r="BD5469" s="181"/>
      <c r="BE5469" s="181"/>
      <c r="BL5469" s="181"/>
      <c r="BM5469" s="181"/>
      <c r="BN5469" s="181"/>
      <c r="BO5469" s="181"/>
    </row>
    <row r="5470" spans="41:67">
      <c r="AO5470" s="38">
        <f t="shared" si="516"/>
        <v>0</v>
      </c>
      <c r="AP5470" s="38">
        <f t="shared" si="517"/>
        <v>0</v>
      </c>
      <c r="AR5470" s="181"/>
      <c r="AS5470" s="181"/>
      <c r="AT5470" s="181"/>
      <c r="AU5470" s="181"/>
      <c r="BB5470" s="181"/>
      <c r="BC5470" s="181"/>
      <c r="BD5470" s="181"/>
      <c r="BE5470" s="181"/>
      <c r="BL5470" s="181"/>
      <c r="BM5470" s="181"/>
      <c r="BN5470" s="181"/>
      <c r="BO5470" s="181"/>
    </row>
    <row r="5471" spans="41:67">
      <c r="AO5471" s="38">
        <f t="shared" si="516"/>
        <v>0</v>
      </c>
      <c r="AP5471" s="38">
        <f t="shared" si="517"/>
        <v>0</v>
      </c>
      <c r="AR5471" s="181"/>
      <c r="AS5471" s="181"/>
      <c r="AT5471" s="181"/>
      <c r="AU5471" s="181"/>
      <c r="BB5471" s="181"/>
      <c r="BC5471" s="181"/>
      <c r="BD5471" s="181"/>
      <c r="BE5471" s="181"/>
      <c r="BL5471" s="181"/>
      <c r="BM5471" s="181"/>
      <c r="BN5471" s="181"/>
      <c r="BO5471" s="181"/>
    </row>
    <row r="5472" spans="41:67">
      <c r="AO5472" s="38">
        <f t="shared" si="516"/>
        <v>0</v>
      </c>
      <c r="AP5472" s="38">
        <f t="shared" si="517"/>
        <v>0</v>
      </c>
      <c r="AR5472" s="181"/>
      <c r="AS5472" s="181"/>
      <c r="AT5472" s="181"/>
      <c r="AU5472" s="181"/>
      <c r="BB5472" s="181"/>
      <c r="BC5472" s="181"/>
      <c r="BD5472" s="181"/>
      <c r="BE5472" s="181"/>
      <c r="BL5472" s="181"/>
      <c r="BM5472" s="181"/>
      <c r="BN5472" s="181"/>
      <c r="BO5472" s="181"/>
    </row>
    <row r="5473" spans="41:67">
      <c r="AO5473" s="38">
        <f t="shared" si="516"/>
        <v>0</v>
      </c>
      <c r="AP5473" s="38">
        <f t="shared" si="517"/>
        <v>0</v>
      </c>
      <c r="AR5473" s="181"/>
      <c r="AS5473" s="181"/>
      <c r="AT5473" s="181"/>
      <c r="AU5473" s="181"/>
      <c r="BB5473" s="181"/>
      <c r="BC5473" s="181"/>
      <c r="BD5473" s="181"/>
      <c r="BE5473" s="181"/>
      <c r="BL5473" s="181"/>
      <c r="BM5473" s="181"/>
      <c r="BN5473" s="181"/>
      <c r="BO5473" s="181"/>
    </row>
    <row r="5474" spans="41:67">
      <c r="AO5474" s="38">
        <f t="shared" si="516"/>
        <v>0</v>
      </c>
      <c r="AP5474" s="38">
        <f t="shared" si="517"/>
        <v>0</v>
      </c>
      <c r="AR5474" s="181"/>
      <c r="AS5474" s="181"/>
      <c r="AT5474" s="181"/>
      <c r="AU5474" s="181"/>
      <c r="BB5474" s="181"/>
      <c r="BC5474" s="181"/>
      <c r="BD5474" s="181"/>
      <c r="BE5474" s="181"/>
      <c r="BL5474" s="181"/>
      <c r="BM5474" s="181"/>
      <c r="BN5474" s="181"/>
      <c r="BO5474" s="181"/>
    </row>
    <row r="5475" spans="41:67">
      <c r="AO5475" s="38">
        <f t="shared" si="516"/>
        <v>0</v>
      </c>
      <c r="AP5475" s="38">
        <f t="shared" si="517"/>
        <v>0</v>
      </c>
      <c r="AR5475" s="181"/>
      <c r="AS5475" s="181"/>
      <c r="AT5475" s="181"/>
      <c r="AU5475" s="181"/>
      <c r="BB5475" s="181"/>
      <c r="BC5475" s="181"/>
      <c r="BD5475" s="181"/>
      <c r="BE5475" s="181"/>
      <c r="BL5475" s="181"/>
      <c r="BM5475" s="181"/>
      <c r="BN5475" s="181"/>
      <c r="BO5475" s="181"/>
    </row>
    <row r="5476" spans="41:67">
      <c r="AO5476" s="38">
        <f t="shared" si="516"/>
        <v>0</v>
      </c>
      <c r="AP5476" s="38">
        <f t="shared" si="517"/>
        <v>0</v>
      </c>
      <c r="AR5476" s="181"/>
      <c r="AS5476" s="181"/>
      <c r="AT5476" s="181"/>
      <c r="AU5476" s="181"/>
      <c r="BB5476" s="181"/>
      <c r="BC5476" s="181"/>
      <c r="BD5476" s="181"/>
      <c r="BE5476" s="181"/>
      <c r="BL5476" s="181"/>
      <c r="BM5476" s="181"/>
      <c r="BN5476" s="181"/>
      <c r="BO5476" s="181"/>
    </row>
    <row r="5477" spans="41:67">
      <c r="AO5477" s="38">
        <f t="shared" si="516"/>
        <v>0</v>
      </c>
      <c r="AP5477" s="38">
        <f t="shared" si="517"/>
        <v>0</v>
      </c>
      <c r="AR5477" s="181"/>
      <c r="AS5477" s="181"/>
      <c r="AT5477" s="181"/>
      <c r="AU5477" s="181"/>
      <c r="BB5477" s="181"/>
      <c r="BC5477" s="181"/>
      <c r="BD5477" s="181"/>
      <c r="BE5477" s="181"/>
      <c r="BL5477" s="181"/>
      <c r="BM5477" s="181"/>
      <c r="BN5477" s="181"/>
      <c r="BO5477" s="181"/>
    </row>
    <row r="5478" spans="41:67">
      <c r="AO5478" s="38">
        <f t="shared" si="516"/>
        <v>0</v>
      </c>
      <c r="AP5478" s="38">
        <f t="shared" si="517"/>
        <v>0</v>
      </c>
      <c r="AR5478" s="181"/>
      <c r="AS5478" s="181"/>
      <c r="AT5478" s="181"/>
      <c r="AU5478" s="181"/>
      <c r="BB5478" s="181"/>
      <c r="BC5478" s="181"/>
      <c r="BD5478" s="181"/>
      <c r="BE5478" s="181"/>
      <c r="BL5478" s="181"/>
      <c r="BM5478" s="181"/>
      <c r="BN5478" s="181"/>
      <c r="BO5478" s="181"/>
    </row>
    <row r="5479" spans="41:67">
      <c r="AO5479" s="38">
        <f t="shared" si="516"/>
        <v>0</v>
      </c>
      <c r="AP5479" s="38">
        <f t="shared" si="517"/>
        <v>0</v>
      </c>
      <c r="AR5479" s="181"/>
      <c r="AS5479" s="181"/>
      <c r="AT5479" s="181"/>
      <c r="AU5479" s="181"/>
      <c r="BB5479" s="181"/>
      <c r="BC5479" s="181"/>
      <c r="BD5479" s="181"/>
      <c r="BE5479" s="181"/>
      <c r="BL5479" s="181"/>
      <c r="BM5479" s="181"/>
      <c r="BN5479" s="181"/>
      <c r="BO5479" s="181"/>
    </row>
    <row r="5480" spans="41:67">
      <c r="AO5480" s="38">
        <f t="shared" si="516"/>
        <v>0</v>
      </c>
      <c r="AP5480" s="38">
        <f t="shared" si="517"/>
        <v>0</v>
      </c>
      <c r="AR5480" s="181"/>
      <c r="AS5480" s="181"/>
      <c r="AT5480" s="181"/>
      <c r="AU5480" s="181"/>
      <c r="BB5480" s="181"/>
      <c r="BC5480" s="181"/>
      <c r="BD5480" s="181"/>
      <c r="BE5480" s="181"/>
      <c r="BL5480" s="181"/>
      <c r="BM5480" s="181"/>
      <c r="BN5480" s="181"/>
      <c r="BO5480" s="181"/>
    </row>
    <row r="5481" spans="41:67">
      <c r="AO5481" s="38">
        <f t="shared" si="516"/>
        <v>0</v>
      </c>
      <c r="AP5481" s="38">
        <f t="shared" si="517"/>
        <v>0</v>
      </c>
      <c r="AR5481" s="181"/>
      <c r="AS5481" s="181"/>
      <c r="AT5481" s="181"/>
      <c r="AU5481" s="181"/>
      <c r="BB5481" s="181"/>
      <c r="BC5481" s="181"/>
      <c r="BD5481" s="181"/>
      <c r="BE5481" s="181"/>
      <c r="BL5481" s="181"/>
      <c r="BM5481" s="181"/>
      <c r="BN5481" s="181"/>
      <c r="BO5481" s="181"/>
    </row>
    <row r="5482" spans="41:67">
      <c r="AO5482" s="38">
        <f t="shared" ref="AO5482:AO5545" si="518">B5483+1-1</f>
        <v>0</v>
      </c>
      <c r="AP5482" s="38">
        <f t="shared" ref="AP5482:AP5545" si="519">A5483</f>
        <v>0</v>
      </c>
      <c r="AR5482" s="181"/>
      <c r="AS5482" s="181"/>
      <c r="AT5482" s="181"/>
      <c r="AU5482" s="181"/>
      <c r="BB5482" s="181"/>
      <c r="BC5482" s="181"/>
      <c r="BD5482" s="181"/>
      <c r="BE5482" s="181"/>
      <c r="BL5482" s="181"/>
      <c r="BM5482" s="181"/>
      <c r="BN5482" s="181"/>
      <c r="BO5482" s="181"/>
    </row>
    <row r="5483" spans="41:67">
      <c r="AO5483" s="38">
        <f t="shared" si="518"/>
        <v>0</v>
      </c>
      <c r="AP5483" s="38">
        <f t="shared" si="519"/>
        <v>0</v>
      </c>
      <c r="AR5483" s="181"/>
      <c r="AS5483" s="181"/>
      <c r="AT5483" s="181"/>
      <c r="AU5483" s="181"/>
      <c r="BB5483" s="181"/>
      <c r="BC5483" s="181"/>
      <c r="BD5483" s="181"/>
      <c r="BE5483" s="181"/>
      <c r="BL5483" s="181"/>
      <c r="BM5483" s="181"/>
      <c r="BN5483" s="181"/>
      <c r="BO5483" s="181"/>
    </row>
    <row r="5484" spans="41:67">
      <c r="AO5484" s="38">
        <f t="shared" si="518"/>
        <v>0</v>
      </c>
      <c r="AP5484" s="38">
        <f t="shared" si="519"/>
        <v>0</v>
      </c>
      <c r="AR5484" s="181"/>
      <c r="AS5484" s="181"/>
      <c r="AT5484" s="181"/>
      <c r="AU5484" s="181"/>
      <c r="BB5484" s="181"/>
      <c r="BC5484" s="181"/>
      <c r="BD5484" s="181"/>
      <c r="BE5484" s="181"/>
      <c r="BL5484" s="181"/>
      <c r="BM5484" s="181"/>
      <c r="BN5484" s="181"/>
      <c r="BO5484" s="181"/>
    </row>
    <row r="5485" spans="41:67">
      <c r="AO5485" s="38">
        <f t="shared" si="518"/>
        <v>0</v>
      </c>
      <c r="AP5485" s="38">
        <f t="shared" si="519"/>
        <v>0</v>
      </c>
      <c r="AR5485" s="181"/>
      <c r="AS5485" s="181"/>
      <c r="AT5485" s="181"/>
      <c r="AU5485" s="181"/>
      <c r="BB5485" s="181"/>
      <c r="BC5485" s="181"/>
      <c r="BD5485" s="181"/>
      <c r="BE5485" s="181"/>
      <c r="BL5485" s="181"/>
      <c r="BM5485" s="181"/>
      <c r="BN5485" s="181"/>
      <c r="BO5485" s="181"/>
    </row>
    <row r="5486" spans="41:67">
      <c r="AO5486" s="38">
        <f t="shared" si="518"/>
        <v>0</v>
      </c>
      <c r="AP5486" s="38">
        <f t="shared" si="519"/>
        <v>0</v>
      </c>
      <c r="AR5486" s="181"/>
      <c r="AS5486" s="181"/>
      <c r="AT5486" s="181"/>
      <c r="AU5486" s="181"/>
      <c r="BB5486" s="181"/>
      <c r="BC5486" s="181"/>
      <c r="BD5486" s="181"/>
      <c r="BE5486" s="181"/>
      <c r="BL5486" s="181"/>
      <c r="BM5486" s="181"/>
      <c r="BN5486" s="181"/>
      <c r="BO5486" s="181"/>
    </row>
    <row r="5487" spans="41:67">
      <c r="AO5487" s="38">
        <f t="shared" si="518"/>
        <v>0</v>
      </c>
      <c r="AP5487" s="38">
        <f t="shared" si="519"/>
        <v>0</v>
      </c>
      <c r="AR5487" s="181"/>
      <c r="AS5487" s="181"/>
      <c r="AT5487" s="181"/>
      <c r="AU5487" s="181"/>
      <c r="BB5487" s="181"/>
      <c r="BC5487" s="181"/>
      <c r="BD5487" s="181"/>
      <c r="BE5487" s="181"/>
      <c r="BL5487" s="181"/>
      <c r="BM5487" s="181"/>
      <c r="BN5487" s="181"/>
      <c r="BO5487" s="181"/>
    </row>
    <row r="5488" spans="41:67">
      <c r="AO5488" s="38">
        <f t="shared" si="518"/>
        <v>0</v>
      </c>
      <c r="AP5488" s="38">
        <f t="shared" si="519"/>
        <v>0</v>
      </c>
      <c r="AR5488" s="181"/>
      <c r="AS5488" s="181"/>
      <c r="AT5488" s="181"/>
      <c r="AU5488" s="181"/>
      <c r="BB5488" s="181"/>
      <c r="BC5488" s="181"/>
      <c r="BD5488" s="181"/>
      <c r="BE5488" s="181"/>
      <c r="BL5488" s="181"/>
      <c r="BM5488" s="181"/>
      <c r="BN5488" s="181"/>
      <c r="BO5488" s="181"/>
    </row>
    <row r="5489" spans="41:67">
      <c r="AO5489" s="38">
        <f t="shared" si="518"/>
        <v>0</v>
      </c>
      <c r="AP5489" s="38">
        <f t="shared" si="519"/>
        <v>0</v>
      </c>
      <c r="AR5489" s="181"/>
      <c r="AS5489" s="181"/>
      <c r="AT5489" s="181"/>
      <c r="AU5489" s="181"/>
      <c r="BB5489" s="181"/>
      <c r="BC5489" s="181"/>
      <c r="BD5489" s="181"/>
      <c r="BE5489" s="181"/>
      <c r="BL5489" s="181"/>
      <c r="BM5489" s="181"/>
      <c r="BN5489" s="181"/>
      <c r="BO5489" s="181"/>
    </row>
    <row r="5490" spans="41:67">
      <c r="AO5490" s="38">
        <f t="shared" si="518"/>
        <v>0</v>
      </c>
      <c r="AP5490" s="38">
        <f t="shared" si="519"/>
        <v>0</v>
      </c>
      <c r="AR5490" s="181"/>
      <c r="AS5490" s="181"/>
      <c r="AT5490" s="181"/>
      <c r="AU5490" s="181"/>
      <c r="BB5490" s="181"/>
      <c r="BC5490" s="181"/>
      <c r="BD5490" s="181"/>
      <c r="BE5490" s="181"/>
      <c r="BL5490" s="181"/>
      <c r="BM5490" s="181"/>
      <c r="BN5490" s="181"/>
      <c r="BO5490" s="181"/>
    </row>
    <row r="5491" spans="41:67">
      <c r="AO5491" s="38">
        <f t="shared" si="518"/>
        <v>0</v>
      </c>
      <c r="AP5491" s="38">
        <f t="shared" si="519"/>
        <v>0</v>
      </c>
      <c r="AR5491" s="181"/>
      <c r="AS5491" s="181"/>
      <c r="AT5491" s="181"/>
      <c r="AU5491" s="181"/>
      <c r="BB5491" s="181"/>
      <c r="BC5491" s="181"/>
      <c r="BD5491" s="181"/>
      <c r="BE5491" s="181"/>
      <c r="BL5491" s="181"/>
      <c r="BM5491" s="181"/>
      <c r="BN5491" s="181"/>
      <c r="BO5491" s="181"/>
    </row>
    <row r="5492" spans="41:67">
      <c r="AO5492" s="38">
        <f t="shared" si="518"/>
        <v>0</v>
      </c>
      <c r="AP5492" s="38">
        <f t="shared" si="519"/>
        <v>0</v>
      </c>
      <c r="AR5492" s="181"/>
      <c r="AS5492" s="181"/>
      <c r="AT5492" s="181"/>
      <c r="AU5492" s="181"/>
      <c r="BB5492" s="181"/>
      <c r="BC5492" s="181"/>
      <c r="BD5492" s="181"/>
      <c r="BE5492" s="181"/>
      <c r="BL5492" s="181"/>
      <c r="BM5492" s="181"/>
      <c r="BN5492" s="181"/>
      <c r="BO5492" s="181"/>
    </row>
    <row r="5493" spans="41:67">
      <c r="AO5493" s="38">
        <f t="shared" si="518"/>
        <v>0</v>
      </c>
      <c r="AP5493" s="38">
        <f t="shared" si="519"/>
        <v>0</v>
      </c>
      <c r="AR5493" s="181"/>
      <c r="AS5493" s="181"/>
      <c r="AT5493" s="181"/>
      <c r="AU5493" s="181"/>
      <c r="BB5493" s="181"/>
      <c r="BC5493" s="181"/>
      <c r="BD5493" s="181"/>
      <c r="BE5493" s="181"/>
      <c r="BL5493" s="181"/>
      <c r="BM5493" s="181"/>
      <c r="BN5493" s="181"/>
      <c r="BO5493" s="181"/>
    </row>
    <row r="5494" spans="41:67">
      <c r="AO5494" s="38">
        <f t="shared" si="518"/>
        <v>0</v>
      </c>
      <c r="AP5494" s="38">
        <f t="shared" si="519"/>
        <v>0</v>
      </c>
      <c r="AR5494" s="181"/>
      <c r="AS5494" s="181"/>
      <c r="AT5494" s="181"/>
      <c r="AU5494" s="181"/>
      <c r="BB5494" s="181"/>
      <c r="BC5494" s="181"/>
      <c r="BD5494" s="181"/>
      <c r="BE5494" s="181"/>
      <c r="BL5494" s="181"/>
      <c r="BM5494" s="181"/>
      <c r="BN5494" s="181"/>
      <c r="BO5494" s="181"/>
    </row>
    <row r="5495" spans="41:67">
      <c r="AO5495" s="38">
        <f t="shared" si="518"/>
        <v>0</v>
      </c>
      <c r="AP5495" s="38">
        <f t="shared" si="519"/>
        <v>0</v>
      </c>
      <c r="AR5495" s="181"/>
      <c r="AS5495" s="181"/>
      <c r="AT5495" s="181"/>
      <c r="AU5495" s="181"/>
      <c r="BB5495" s="181"/>
      <c r="BC5495" s="181"/>
      <c r="BD5495" s="181"/>
      <c r="BE5495" s="181"/>
      <c r="BL5495" s="181"/>
      <c r="BM5495" s="181"/>
      <c r="BN5495" s="181"/>
      <c r="BO5495" s="181"/>
    </row>
    <row r="5496" spans="41:67">
      <c r="AO5496" s="38">
        <f t="shared" si="518"/>
        <v>0</v>
      </c>
      <c r="AP5496" s="38">
        <f t="shared" si="519"/>
        <v>0</v>
      </c>
      <c r="AR5496" s="181"/>
      <c r="AS5496" s="181"/>
      <c r="AT5496" s="181"/>
      <c r="AU5496" s="181"/>
      <c r="BB5496" s="181"/>
      <c r="BC5496" s="181"/>
      <c r="BD5496" s="181"/>
      <c r="BE5496" s="181"/>
      <c r="BL5496" s="181"/>
      <c r="BM5496" s="181"/>
      <c r="BN5496" s="181"/>
      <c r="BO5496" s="181"/>
    </row>
    <row r="5497" spans="41:67">
      <c r="AO5497" s="38">
        <f t="shared" si="518"/>
        <v>0</v>
      </c>
      <c r="AP5497" s="38">
        <f t="shared" si="519"/>
        <v>0</v>
      </c>
      <c r="AR5497" s="181"/>
      <c r="AS5497" s="181"/>
      <c r="AT5497" s="181"/>
      <c r="AU5497" s="181"/>
      <c r="BB5497" s="181"/>
      <c r="BC5497" s="181"/>
      <c r="BD5497" s="181"/>
      <c r="BE5497" s="181"/>
      <c r="BL5497" s="181"/>
      <c r="BM5497" s="181"/>
      <c r="BN5497" s="181"/>
      <c r="BO5497" s="181"/>
    </row>
    <row r="5498" spans="41:67">
      <c r="AO5498" s="38">
        <f t="shared" si="518"/>
        <v>0</v>
      </c>
      <c r="AP5498" s="38">
        <f t="shared" si="519"/>
        <v>0</v>
      </c>
      <c r="AR5498" s="181"/>
      <c r="AS5498" s="181"/>
      <c r="AT5498" s="181"/>
      <c r="AU5498" s="181"/>
      <c r="BB5498" s="181"/>
      <c r="BC5498" s="181"/>
      <c r="BD5498" s="181"/>
      <c r="BE5498" s="181"/>
      <c r="BL5498" s="181"/>
      <c r="BM5498" s="181"/>
      <c r="BN5498" s="181"/>
      <c r="BO5498" s="181"/>
    </row>
    <row r="5499" spans="41:67">
      <c r="AO5499" s="38">
        <f t="shared" si="518"/>
        <v>0</v>
      </c>
      <c r="AP5499" s="38">
        <f t="shared" si="519"/>
        <v>0</v>
      </c>
      <c r="AR5499" s="181"/>
      <c r="AS5499" s="181"/>
      <c r="AT5499" s="181"/>
      <c r="AU5499" s="181"/>
      <c r="BB5499" s="181"/>
      <c r="BC5499" s="181"/>
      <c r="BD5499" s="181"/>
      <c r="BE5499" s="181"/>
      <c r="BL5499" s="181"/>
      <c r="BM5499" s="181"/>
      <c r="BN5499" s="181"/>
      <c r="BO5499" s="181"/>
    </row>
    <row r="5500" spans="41:67">
      <c r="AO5500" s="38">
        <f t="shared" si="518"/>
        <v>0</v>
      </c>
      <c r="AP5500" s="38">
        <f t="shared" si="519"/>
        <v>0</v>
      </c>
      <c r="AR5500" s="181"/>
      <c r="AS5500" s="181"/>
      <c r="AT5500" s="181"/>
      <c r="AU5500" s="181"/>
      <c r="BB5500" s="181"/>
      <c r="BC5500" s="181"/>
      <c r="BD5500" s="181"/>
      <c r="BE5500" s="181"/>
      <c r="BL5500" s="181"/>
      <c r="BM5500" s="181"/>
      <c r="BN5500" s="181"/>
      <c r="BO5500" s="181"/>
    </row>
    <row r="5501" spans="41:67">
      <c r="AO5501" s="38">
        <f t="shared" si="518"/>
        <v>0</v>
      </c>
      <c r="AP5501" s="38">
        <f t="shared" si="519"/>
        <v>0</v>
      </c>
      <c r="AR5501" s="181"/>
      <c r="AS5501" s="181"/>
      <c r="AT5501" s="181"/>
      <c r="AU5501" s="181"/>
      <c r="BB5501" s="181"/>
      <c r="BC5501" s="181"/>
      <c r="BD5501" s="181"/>
      <c r="BE5501" s="181"/>
      <c r="BL5501" s="181"/>
      <c r="BM5501" s="181"/>
      <c r="BN5501" s="181"/>
      <c r="BO5501" s="181"/>
    </row>
    <row r="5502" spans="41:67">
      <c r="AO5502" s="38">
        <f t="shared" si="518"/>
        <v>0</v>
      </c>
      <c r="AP5502" s="38">
        <f t="shared" si="519"/>
        <v>0</v>
      </c>
      <c r="AR5502" s="181"/>
      <c r="AS5502" s="181"/>
      <c r="AT5502" s="181"/>
      <c r="AU5502" s="181"/>
      <c r="BB5502" s="181"/>
      <c r="BC5502" s="181"/>
      <c r="BD5502" s="181"/>
      <c r="BE5502" s="181"/>
      <c r="BL5502" s="181"/>
      <c r="BM5502" s="181"/>
      <c r="BN5502" s="181"/>
      <c r="BO5502" s="181"/>
    </row>
    <row r="5503" spans="41:67">
      <c r="AO5503" s="38">
        <f t="shared" si="518"/>
        <v>0</v>
      </c>
      <c r="AP5503" s="38">
        <f t="shared" si="519"/>
        <v>0</v>
      </c>
      <c r="AR5503" s="181"/>
      <c r="AS5503" s="181"/>
      <c r="AT5503" s="181"/>
      <c r="AU5503" s="181"/>
      <c r="BB5503" s="181"/>
      <c r="BC5503" s="181"/>
      <c r="BD5503" s="181"/>
      <c r="BE5503" s="181"/>
      <c r="BL5503" s="181"/>
      <c r="BM5503" s="181"/>
      <c r="BN5503" s="181"/>
      <c r="BO5503" s="181"/>
    </row>
    <row r="5504" spans="41:67">
      <c r="AO5504" s="38">
        <f t="shared" si="518"/>
        <v>0</v>
      </c>
      <c r="AP5504" s="38">
        <f t="shared" si="519"/>
        <v>0</v>
      </c>
      <c r="AR5504" s="181"/>
      <c r="AS5504" s="181"/>
      <c r="AT5504" s="181"/>
      <c r="AU5504" s="181"/>
      <c r="BB5504" s="181"/>
      <c r="BC5504" s="181"/>
      <c r="BD5504" s="181"/>
      <c r="BE5504" s="181"/>
      <c r="BL5504" s="181"/>
      <c r="BM5504" s="181"/>
      <c r="BN5504" s="181"/>
      <c r="BO5504" s="181"/>
    </row>
    <row r="5505" spans="41:67">
      <c r="AO5505" s="38">
        <f t="shared" si="518"/>
        <v>0</v>
      </c>
      <c r="AP5505" s="38">
        <f t="shared" si="519"/>
        <v>0</v>
      </c>
      <c r="AR5505" s="181"/>
      <c r="AS5505" s="181"/>
      <c r="AT5505" s="181"/>
      <c r="AU5505" s="181"/>
      <c r="BB5505" s="181"/>
      <c r="BC5505" s="181"/>
      <c r="BD5505" s="181"/>
      <c r="BE5505" s="181"/>
      <c r="BL5505" s="181"/>
      <c r="BM5505" s="181"/>
      <c r="BN5505" s="181"/>
      <c r="BO5505" s="181"/>
    </row>
    <row r="5506" spans="41:67">
      <c r="AO5506" s="38">
        <f t="shared" si="518"/>
        <v>0</v>
      </c>
      <c r="AP5506" s="38">
        <f t="shared" si="519"/>
        <v>0</v>
      </c>
      <c r="AR5506" s="181"/>
      <c r="AS5506" s="181"/>
      <c r="AT5506" s="181"/>
      <c r="AU5506" s="181"/>
      <c r="BB5506" s="181"/>
      <c r="BC5506" s="181"/>
      <c r="BD5506" s="181"/>
      <c r="BE5506" s="181"/>
      <c r="BL5506" s="181"/>
      <c r="BM5506" s="181"/>
      <c r="BN5506" s="181"/>
      <c r="BO5506" s="181"/>
    </row>
    <row r="5507" spans="41:67">
      <c r="AO5507" s="38">
        <f t="shared" si="518"/>
        <v>0</v>
      </c>
      <c r="AP5507" s="38">
        <f t="shared" si="519"/>
        <v>0</v>
      </c>
      <c r="AR5507" s="181"/>
      <c r="AS5507" s="181"/>
      <c r="AT5507" s="181"/>
      <c r="AU5507" s="181"/>
      <c r="BB5507" s="181"/>
      <c r="BC5507" s="181"/>
      <c r="BD5507" s="181"/>
      <c r="BE5507" s="181"/>
      <c r="BL5507" s="181"/>
      <c r="BM5507" s="181"/>
      <c r="BN5507" s="181"/>
      <c r="BO5507" s="181"/>
    </row>
    <row r="5508" spans="41:67">
      <c r="AO5508" s="38">
        <f t="shared" si="518"/>
        <v>0</v>
      </c>
      <c r="AP5508" s="38">
        <f t="shared" si="519"/>
        <v>0</v>
      </c>
      <c r="AR5508" s="181"/>
      <c r="AS5508" s="181"/>
      <c r="AT5508" s="181"/>
      <c r="AU5508" s="181"/>
      <c r="BB5508" s="181"/>
      <c r="BC5508" s="181"/>
      <c r="BD5508" s="181"/>
      <c r="BE5508" s="181"/>
      <c r="BL5508" s="181"/>
      <c r="BM5508" s="181"/>
      <c r="BN5508" s="181"/>
      <c r="BO5508" s="181"/>
    </row>
    <row r="5509" spans="41:67">
      <c r="AO5509" s="38">
        <f t="shared" si="518"/>
        <v>0</v>
      </c>
      <c r="AP5509" s="38">
        <f t="shared" si="519"/>
        <v>0</v>
      </c>
      <c r="AR5509" s="181"/>
      <c r="AS5509" s="181"/>
      <c r="AT5509" s="181"/>
      <c r="AU5509" s="181"/>
      <c r="BB5509" s="181"/>
      <c r="BC5509" s="181"/>
      <c r="BD5509" s="181"/>
      <c r="BE5509" s="181"/>
      <c r="BL5509" s="181"/>
      <c r="BM5509" s="181"/>
      <c r="BN5509" s="181"/>
      <c r="BO5509" s="181"/>
    </row>
    <row r="5510" spans="41:67">
      <c r="AO5510" s="38">
        <f t="shared" si="518"/>
        <v>0</v>
      </c>
      <c r="AP5510" s="38">
        <f t="shared" si="519"/>
        <v>0</v>
      </c>
      <c r="AR5510" s="181"/>
      <c r="AS5510" s="181"/>
      <c r="AT5510" s="181"/>
      <c r="AU5510" s="181"/>
      <c r="BB5510" s="181"/>
      <c r="BC5510" s="181"/>
      <c r="BD5510" s="181"/>
      <c r="BE5510" s="181"/>
      <c r="BL5510" s="181"/>
      <c r="BM5510" s="181"/>
      <c r="BN5510" s="181"/>
      <c r="BO5510" s="181"/>
    </row>
    <row r="5511" spans="41:67">
      <c r="AO5511" s="38">
        <f t="shared" si="518"/>
        <v>0</v>
      </c>
      <c r="AP5511" s="38">
        <f t="shared" si="519"/>
        <v>0</v>
      </c>
      <c r="AR5511" s="181"/>
      <c r="AS5511" s="181"/>
      <c r="AT5511" s="181"/>
      <c r="AU5511" s="181"/>
      <c r="BB5511" s="181"/>
      <c r="BC5511" s="181"/>
      <c r="BD5511" s="181"/>
      <c r="BE5511" s="181"/>
      <c r="BL5511" s="181"/>
      <c r="BM5511" s="181"/>
      <c r="BN5511" s="181"/>
      <c r="BO5511" s="181"/>
    </row>
    <row r="5512" spans="41:67">
      <c r="AO5512" s="38">
        <f t="shared" si="518"/>
        <v>0</v>
      </c>
      <c r="AP5512" s="38">
        <f t="shared" si="519"/>
        <v>0</v>
      </c>
      <c r="AR5512" s="181"/>
      <c r="AS5512" s="181"/>
      <c r="AT5512" s="181"/>
      <c r="AU5512" s="181"/>
      <c r="BB5512" s="181"/>
      <c r="BC5512" s="181"/>
      <c r="BD5512" s="181"/>
      <c r="BE5512" s="181"/>
      <c r="BL5512" s="181"/>
      <c r="BM5512" s="181"/>
      <c r="BN5512" s="181"/>
      <c r="BO5512" s="181"/>
    </row>
    <row r="5513" spans="41:67">
      <c r="AO5513" s="38">
        <f t="shared" si="518"/>
        <v>0</v>
      </c>
      <c r="AP5513" s="38">
        <f t="shared" si="519"/>
        <v>0</v>
      </c>
      <c r="AR5513" s="181"/>
      <c r="AS5513" s="181"/>
      <c r="AT5513" s="181"/>
      <c r="AU5513" s="181"/>
      <c r="BB5513" s="181"/>
      <c r="BC5513" s="181"/>
      <c r="BD5513" s="181"/>
      <c r="BE5513" s="181"/>
      <c r="BL5513" s="181"/>
      <c r="BM5513" s="181"/>
      <c r="BN5513" s="181"/>
      <c r="BO5513" s="181"/>
    </row>
    <row r="5514" spans="41:67">
      <c r="AO5514" s="38">
        <f t="shared" si="518"/>
        <v>0</v>
      </c>
      <c r="AP5514" s="38">
        <f t="shared" si="519"/>
        <v>0</v>
      </c>
      <c r="AR5514" s="181"/>
      <c r="AS5514" s="181"/>
      <c r="AT5514" s="181"/>
      <c r="AU5514" s="181"/>
      <c r="BB5514" s="181"/>
      <c r="BC5514" s="181"/>
      <c r="BD5514" s="181"/>
      <c r="BE5514" s="181"/>
      <c r="BL5514" s="181"/>
      <c r="BM5514" s="181"/>
      <c r="BN5514" s="181"/>
      <c r="BO5514" s="181"/>
    </row>
    <row r="5515" spans="41:67">
      <c r="AO5515" s="38">
        <f t="shared" si="518"/>
        <v>0</v>
      </c>
      <c r="AP5515" s="38">
        <f t="shared" si="519"/>
        <v>0</v>
      </c>
      <c r="AR5515" s="181"/>
      <c r="AS5515" s="181"/>
      <c r="AT5515" s="181"/>
      <c r="AU5515" s="181"/>
      <c r="BB5515" s="181"/>
      <c r="BC5515" s="181"/>
      <c r="BD5515" s="181"/>
      <c r="BE5515" s="181"/>
      <c r="BL5515" s="181"/>
      <c r="BM5515" s="181"/>
      <c r="BN5515" s="181"/>
      <c r="BO5515" s="181"/>
    </row>
    <row r="5516" spans="41:67">
      <c r="AO5516" s="38">
        <f t="shared" si="518"/>
        <v>0</v>
      </c>
      <c r="AP5516" s="38">
        <f t="shared" si="519"/>
        <v>0</v>
      </c>
      <c r="AR5516" s="181"/>
      <c r="AS5516" s="181"/>
      <c r="AT5516" s="181"/>
      <c r="AU5516" s="181"/>
      <c r="BB5516" s="181"/>
      <c r="BC5516" s="181"/>
      <c r="BD5516" s="181"/>
      <c r="BE5516" s="181"/>
      <c r="BL5516" s="181"/>
      <c r="BM5516" s="181"/>
      <c r="BN5516" s="181"/>
      <c r="BO5516" s="181"/>
    </row>
    <row r="5517" spans="41:67">
      <c r="AO5517" s="38">
        <f t="shared" si="518"/>
        <v>0</v>
      </c>
      <c r="AP5517" s="38">
        <f t="shared" si="519"/>
        <v>0</v>
      </c>
      <c r="AR5517" s="181"/>
      <c r="AS5517" s="181"/>
      <c r="AT5517" s="181"/>
      <c r="AU5517" s="181"/>
      <c r="BB5517" s="181"/>
      <c r="BC5517" s="181"/>
      <c r="BD5517" s="181"/>
      <c r="BE5517" s="181"/>
      <c r="BL5517" s="181"/>
      <c r="BM5517" s="181"/>
      <c r="BN5517" s="181"/>
      <c r="BO5517" s="181"/>
    </row>
    <row r="5518" spans="41:67">
      <c r="AO5518" s="38">
        <f t="shared" si="518"/>
        <v>0</v>
      </c>
      <c r="AP5518" s="38">
        <f t="shared" si="519"/>
        <v>0</v>
      </c>
      <c r="AR5518" s="181"/>
      <c r="AS5518" s="181"/>
      <c r="AT5518" s="181"/>
      <c r="AU5518" s="181"/>
      <c r="BB5518" s="181"/>
      <c r="BC5518" s="181"/>
      <c r="BD5518" s="181"/>
      <c r="BE5518" s="181"/>
      <c r="BL5518" s="181"/>
      <c r="BM5518" s="181"/>
      <c r="BN5518" s="181"/>
      <c r="BO5518" s="181"/>
    </row>
    <row r="5519" spans="41:67">
      <c r="AO5519" s="38">
        <f t="shared" si="518"/>
        <v>0</v>
      </c>
      <c r="AP5519" s="38">
        <f t="shared" si="519"/>
        <v>0</v>
      </c>
      <c r="AR5519" s="181"/>
      <c r="AS5519" s="181"/>
      <c r="AT5519" s="181"/>
      <c r="AU5519" s="181"/>
      <c r="BB5519" s="181"/>
      <c r="BC5519" s="181"/>
      <c r="BD5519" s="181"/>
      <c r="BE5519" s="181"/>
      <c r="BL5519" s="181"/>
      <c r="BM5519" s="181"/>
      <c r="BN5519" s="181"/>
      <c r="BO5519" s="181"/>
    </row>
    <row r="5520" spans="41:67">
      <c r="AO5520" s="38">
        <f t="shared" si="518"/>
        <v>0</v>
      </c>
      <c r="AP5520" s="38">
        <f t="shared" si="519"/>
        <v>0</v>
      </c>
      <c r="AR5520" s="181"/>
      <c r="AS5520" s="181"/>
      <c r="AT5520" s="181"/>
      <c r="AU5520" s="181"/>
      <c r="BB5520" s="181"/>
      <c r="BC5520" s="181"/>
      <c r="BD5520" s="181"/>
      <c r="BE5520" s="181"/>
      <c r="BL5520" s="181"/>
      <c r="BM5520" s="181"/>
      <c r="BN5520" s="181"/>
      <c r="BO5520" s="181"/>
    </row>
    <row r="5521" spans="41:67">
      <c r="AO5521" s="38">
        <f t="shared" si="518"/>
        <v>0</v>
      </c>
      <c r="AP5521" s="38">
        <f t="shared" si="519"/>
        <v>0</v>
      </c>
      <c r="AR5521" s="181"/>
      <c r="AS5521" s="181"/>
      <c r="AT5521" s="181"/>
      <c r="AU5521" s="181"/>
      <c r="BB5521" s="181"/>
      <c r="BC5521" s="181"/>
      <c r="BD5521" s="181"/>
      <c r="BE5521" s="181"/>
      <c r="BL5521" s="181"/>
      <c r="BM5521" s="181"/>
      <c r="BN5521" s="181"/>
      <c r="BO5521" s="181"/>
    </row>
    <row r="5522" spans="41:67">
      <c r="AO5522" s="38">
        <f t="shared" si="518"/>
        <v>0</v>
      </c>
      <c r="AP5522" s="38">
        <f t="shared" si="519"/>
        <v>0</v>
      </c>
      <c r="AR5522" s="181"/>
      <c r="AS5522" s="181"/>
      <c r="AT5522" s="181"/>
      <c r="AU5522" s="181"/>
      <c r="BB5522" s="181"/>
      <c r="BC5522" s="181"/>
      <c r="BD5522" s="181"/>
      <c r="BE5522" s="181"/>
      <c r="BL5522" s="181"/>
      <c r="BM5522" s="181"/>
      <c r="BN5522" s="181"/>
      <c r="BO5522" s="181"/>
    </row>
    <row r="5523" spans="41:67">
      <c r="AO5523" s="38">
        <f t="shared" si="518"/>
        <v>0</v>
      </c>
      <c r="AP5523" s="38">
        <f t="shared" si="519"/>
        <v>0</v>
      </c>
      <c r="AR5523" s="181"/>
      <c r="AS5523" s="181"/>
      <c r="AT5523" s="181"/>
      <c r="AU5523" s="181"/>
      <c r="BB5523" s="181"/>
      <c r="BC5523" s="181"/>
      <c r="BD5523" s="181"/>
      <c r="BE5523" s="181"/>
      <c r="BL5523" s="181"/>
      <c r="BM5523" s="181"/>
      <c r="BN5523" s="181"/>
      <c r="BO5523" s="181"/>
    </row>
    <row r="5524" spans="41:67">
      <c r="AO5524" s="38">
        <f t="shared" si="518"/>
        <v>0</v>
      </c>
      <c r="AP5524" s="38">
        <f t="shared" si="519"/>
        <v>0</v>
      </c>
      <c r="AR5524" s="181"/>
      <c r="AS5524" s="181"/>
      <c r="AT5524" s="181"/>
      <c r="AU5524" s="181"/>
      <c r="BB5524" s="181"/>
      <c r="BC5524" s="181"/>
      <c r="BD5524" s="181"/>
      <c r="BE5524" s="181"/>
      <c r="BL5524" s="181"/>
      <c r="BM5524" s="181"/>
      <c r="BN5524" s="181"/>
      <c r="BO5524" s="181"/>
    </row>
    <row r="5525" spans="41:67">
      <c r="AO5525" s="38">
        <f t="shared" si="518"/>
        <v>0</v>
      </c>
      <c r="AP5525" s="38">
        <f t="shared" si="519"/>
        <v>0</v>
      </c>
      <c r="AR5525" s="181"/>
      <c r="AS5525" s="181"/>
      <c r="AT5525" s="181"/>
      <c r="AU5525" s="181"/>
      <c r="BB5525" s="181"/>
      <c r="BC5525" s="181"/>
      <c r="BD5525" s="181"/>
      <c r="BE5525" s="181"/>
      <c r="BL5525" s="181"/>
      <c r="BM5525" s="181"/>
      <c r="BN5525" s="181"/>
      <c r="BO5525" s="181"/>
    </row>
    <row r="5526" spans="41:67">
      <c r="AO5526" s="38">
        <f t="shared" si="518"/>
        <v>0</v>
      </c>
      <c r="AP5526" s="38">
        <f t="shared" si="519"/>
        <v>0</v>
      </c>
      <c r="AR5526" s="181"/>
      <c r="AS5526" s="181"/>
      <c r="AT5526" s="181"/>
      <c r="AU5526" s="181"/>
      <c r="BB5526" s="181"/>
      <c r="BC5526" s="181"/>
      <c r="BD5526" s="181"/>
      <c r="BE5526" s="181"/>
      <c r="BL5526" s="181"/>
      <c r="BM5526" s="181"/>
      <c r="BN5526" s="181"/>
      <c r="BO5526" s="181"/>
    </row>
    <row r="5527" spans="41:67">
      <c r="AO5527" s="38">
        <f t="shared" si="518"/>
        <v>0</v>
      </c>
      <c r="AP5527" s="38">
        <f t="shared" si="519"/>
        <v>0</v>
      </c>
      <c r="AR5527" s="181"/>
      <c r="AS5527" s="181"/>
      <c r="AT5527" s="181"/>
      <c r="AU5527" s="181"/>
      <c r="BB5527" s="181"/>
      <c r="BC5527" s="181"/>
      <c r="BD5527" s="181"/>
      <c r="BE5527" s="181"/>
      <c r="BL5527" s="181"/>
      <c r="BM5527" s="181"/>
      <c r="BN5527" s="181"/>
      <c r="BO5527" s="181"/>
    </row>
    <row r="5528" spans="41:67">
      <c r="AO5528" s="38">
        <f t="shared" si="518"/>
        <v>0</v>
      </c>
      <c r="AP5528" s="38">
        <f t="shared" si="519"/>
        <v>0</v>
      </c>
      <c r="AR5528" s="181"/>
      <c r="AS5528" s="181"/>
      <c r="AT5528" s="181"/>
      <c r="AU5528" s="181"/>
      <c r="BB5528" s="181"/>
      <c r="BC5528" s="181"/>
      <c r="BD5528" s="181"/>
      <c r="BE5528" s="181"/>
      <c r="BL5528" s="181"/>
      <c r="BM5528" s="181"/>
      <c r="BN5528" s="181"/>
      <c r="BO5528" s="181"/>
    </row>
    <row r="5529" spans="41:67">
      <c r="AO5529" s="38">
        <f t="shared" si="518"/>
        <v>0</v>
      </c>
      <c r="AP5529" s="38">
        <f t="shared" si="519"/>
        <v>0</v>
      </c>
      <c r="AR5529" s="181"/>
      <c r="AS5529" s="181"/>
      <c r="AT5529" s="181"/>
      <c r="AU5529" s="181"/>
      <c r="BB5529" s="181"/>
      <c r="BC5529" s="181"/>
      <c r="BD5529" s="181"/>
      <c r="BE5529" s="181"/>
      <c r="BL5529" s="181"/>
      <c r="BM5529" s="181"/>
      <c r="BN5529" s="181"/>
      <c r="BO5529" s="181"/>
    </row>
    <row r="5530" spans="41:67">
      <c r="AO5530" s="38">
        <f t="shared" si="518"/>
        <v>0</v>
      </c>
      <c r="AP5530" s="38">
        <f t="shared" si="519"/>
        <v>0</v>
      </c>
      <c r="AR5530" s="181"/>
      <c r="AS5530" s="181"/>
      <c r="AT5530" s="181"/>
      <c r="AU5530" s="181"/>
      <c r="BB5530" s="181"/>
      <c r="BC5530" s="181"/>
      <c r="BD5530" s="181"/>
      <c r="BE5530" s="181"/>
      <c r="BL5530" s="181"/>
      <c r="BM5530" s="181"/>
      <c r="BN5530" s="181"/>
      <c r="BO5530" s="181"/>
    </row>
    <row r="5531" spans="41:67">
      <c r="AO5531" s="38">
        <f t="shared" si="518"/>
        <v>0</v>
      </c>
      <c r="AP5531" s="38">
        <f t="shared" si="519"/>
        <v>0</v>
      </c>
      <c r="AR5531" s="181"/>
      <c r="AS5531" s="181"/>
      <c r="AT5531" s="181"/>
      <c r="AU5531" s="181"/>
      <c r="BB5531" s="181"/>
      <c r="BC5531" s="181"/>
      <c r="BD5531" s="181"/>
      <c r="BE5531" s="181"/>
      <c r="BL5531" s="181"/>
      <c r="BM5531" s="181"/>
      <c r="BN5531" s="181"/>
      <c r="BO5531" s="181"/>
    </row>
    <row r="5532" spans="41:67">
      <c r="AO5532" s="38">
        <f t="shared" si="518"/>
        <v>0</v>
      </c>
      <c r="AP5532" s="38">
        <f t="shared" si="519"/>
        <v>0</v>
      </c>
      <c r="AR5532" s="181"/>
      <c r="AS5532" s="181"/>
      <c r="AT5532" s="181"/>
      <c r="AU5532" s="181"/>
      <c r="BB5532" s="181"/>
      <c r="BC5532" s="181"/>
      <c r="BD5532" s="181"/>
      <c r="BE5532" s="181"/>
      <c r="BL5532" s="181"/>
      <c r="BM5532" s="181"/>
      <c r="BN5532" s="181"/>
      <c r="BO5532" s="181"/>
    </row>
    <row r="5533" spans="41:67">
      <c r="AO5533" s="38">
        <f t="shared" si="518"/>
        <v>0</v>
      </c>
      <c r="AP5533" s="38">
        <f t="shared" si="519"/>
        <v>0</v>
      </c>
      <c r="AR5533" s="181"/>
      <c r="AS5533" s="181"/>
      <c r="AT5533" s="181"/>
      <c r="AU5533" s="181"/>
      <c r="BB5533" s="181"/>
      <c r="BC5533" s="181"/>
      <c r="BD5533" s="181"/>
      <c r="BE5533" s="181"/>
      <c r="BL5533" s="181"/>
      <c r="BM5533" s="181"/>
      <c r="BN5533" s="181"/>
      <c r="BO5533" s="181"/>
    </row>
    <row r="5534" spans="41:67">
      <c r="AO5534" s="38">
        <f t="shared" si="518"/>
        <v>0</v>
      </c>
      <c r="AP5534" s="38">
        <f t="shared" si="519"/>
        <v>0</v>
      </c>
      <c r="AR5534" s="181"/>
      <c r="AS5534" s="181"/>
      <c r="AT5534" s="181"/>
      <c r="AU5534" s="181"/>
      <c r="BB5534" s="181"/>
      <c r="BC5534" s="181"/>
      <c r="BD5534" s="181"/>
      <c r="BE5534" s="181"/>
      <c r="BL5534" s="181"/>
      <c r="BM5534" s="181"/>
      <c r="BN5534" s="181"/>
      <c r="BO5534" s="181"/>
    </row>
    <row r="5535" spans="41:67">
      <c r="AO5535" s="38">
        <f t="shared" si="518"/>
        <v>0</v>
      </c>
      <c r="AP5535" s="38">
        <f t="shared" si="519"/>
        <v>0</v>
      </c>
      <c r="AR5535" s="181"/>
      <c r="AS5535" s="181"/>
      <c r="AT5535" s="181"/>
      <c r="AU5535" s="181"/>
      <c r="BB5535" s="181"/>
      <c r="BC5535" s="181"/>
      <c r="BD5535" s="181"/>
      <c r="BE5535" s="181"/>
      <c r="BL5535" s="181"/>
      <c r="BM5535" s="181"/>
      <c r="BN5535" s="181"/>
      <c r="BO5535" s="181"/>
    </row>
    <row r="5536" spans="41:67">
      <c r="AO5536" s="38">
        <f t="shared" si="518"/>
        <v>0</v>
      </c>
      <c r="AP5536" s="38">
        <f t="shared" si="519"/>
        <v>0</v>
      </c>
      <c r="AR5536" s="181"/>
      <c r="AS5536" s="181"/>
      <c r="AT5536" s="181"/>
      <c r="AU5536" s="181"/>
      <c r="BB5536" s="181"/>
      <c r="BC5536" s="181"/>
      <c r="BD5536" s="181"/>
      <c r="BE5536" s="181"/>
      <c r="BL5536" s="181"/>
      <c r="BM5536" s="181"/>
      <c r="BN5536" s="181"/>
      <c r="BO5536" s="181"/>
    </row>
    <row r="5537" spans="41:67">
      <c r="AO5537" s="38">
        <f t="shared" si="518"/>
        <v>0</v>
      </c>
      <c r="AP5537" s="38">
        <f t="shared" si="519"/>
        <v>0</v>
      </c>
      <c r="AR5537" s="181"/>
      <c r="AS5537" s="181"/>
      <c r="AT5537" s="181"/>
      <c r="AU5537" s="181"/>
      <c r="BB5537" s="181"/>
      <c r="BC5537" s="181"/>
      <c r="BD5537" s="181"/>
      <c r="BE5537" s="181"/>
      <c r="BL5537" s="181"/>
      <c r="BM5537" s="181"/>
      <c r="BN5537" s="181"/>
      <c r="BO5537" s="181"/>
    </row>
    <row r="5538" spans="41:67">
      <c r="AO5538" s="38">
        <f t="shared" si="518"/>
        <v>0</v>
      </c>
      <c r="AP5538" s="38">
        <f t="shared" si="519"/>
        <v>0</v>
      </c>
      <c r="AR5538" s="181"/>
      <c r="AS5538" s="181"/>
      <c r="AT5538" s="181"/>
      <c r="AU5538" s="181"/>
      <c r="BB5538" s="181"/>
      <c r="BC5538" s="181"/>
      <c r="BD5538" s="181"/>
      <c r="BE5538" s="181"/>
      <c r="BL5538" s="181"/>
      <c r="BM5538" s="181"/>
      <c r="BN5538" s="181"/>
      <c r="BO5538" s="181"/>
    </row>
    <row r="5539" spans="41:67">
      <c r="AO5539" s="38">
        <f t="shared" si="518"/>
        <v>0</v>
      </c>
      <c r="AP5539" s="38">
        <f t="shared" si="519"/>
        <v>0</v>
      </c>
      <c r="AR5539" s="181"/>
      <c r="AS5539" s="181"/>
      <c r="AT5539" s="181"/>
      <c r="AU5539" s="181"/>
      <c r="BB5539" s="181"/>
      <c r="BC5539" s="181"/>
      <c r="BD5539" s="181"/>
      <c r="BE5539" s="181"/>
      <c r="BL5539" s="181"/>
      <c r="BM5539" s="181"/>
      <c r="BN5539" s="181"/>
      <c r="BO5539" s="181"/>
    </row>
    <row r="5540" spans="41:67">
      <c r="AO5540" s="38">
        <f t="shared" si="518"/>
        <v>0</v>
      </c>
      <c r="AP5540" s="38">
        <f t="shared" si="519"/>
        <v>0</v>
      </c>
      <c r="AR5540" s="181"/>
      <c r="AS5540" s="181"/>
      <c r="AT5540" s="181"/>
      <c r="AU5540" s="181"/>
      <c r="BB5540" s="181"/>
      <c r="BC5540" s="181"/>
      <c r="BD5540" s="181"/>
      <c r="BE5540" s="181"/>
      <c r="BL5540" s="181"/>
      <c r="BM5540" s="181"/>
      <c r="BN5540" s="181"/>
      <c r="BO5540" s="181"/>
    </row>
    <row r="5541" spans="41:67">
      <c r="AO5541" s="38">
        <f t="shared" si="518"/>
        <v>0</v>
      </c>
      <c r="AP5541" s="38">
        <f t="shared" si="519"/>
        <v>0</v>
      </c>
      <c r="AR5541" s="181"/>
      <c r="AS5541" s="181"/>
      <c r="AT5541" s="181"/>
      <c r="AU5541" s="181"/>
      <c r="BB5541" s="181"/>
      <c r="BC5541" s="181"/>
      <c r="BD5541" s="181"/>
      <c r="BE5541" s="181"/>
      <c r="BL5541" s="181"/>
      <c r="BM5541" s="181"/>
      <c r="BN5541" s="181"/>
      <c r="BO5541" s="181"/>
    </row>
    <row r="5542" spans="41:67">
      <c r="AO5542" s="38">
        <f t="shared" si="518"/>
        <v>0</v>
      </c>
      <c r="AP5542" s="38">
        <f t="shared" si="519"/>
        <v>0</v>
      </c>
      <c r="AR5542" s="181"/>
      <c r="AS5542" s="181"/>
      <c r="AT5542" s="181"/>
      <c r="AU5542" s="181"/>
      <c r="BB5542" s="181"/>
      <c r="BC5542" s="181"/>
      <c r="BD5542" s="181"/>
      <c r="BE5542" s="181"/>
      <c r="BL5542" s="181"/>
      <c r="BM5542" s="181"/>
      <c r="BN5542" s="181"/>
      <c r="BO5542" s="181"/>
    </row>
    <row r="5543" spans="41:67">
      <c r="AO5543" s="38">
        <f t="shared" si="518"/>
        <v>0</v>
      </c>
      <c r="AP5543" s="38">
        <f t="shared" si="519"/>
        <v>0</v>
      </c>
      <c r="AR5543" s="181"/>
      <c r="AS5543" s="181"/>
      <c r="AT5543" s="181"/>
      <c r="AU5543" s="181"/>
      <c r="BB5543" s="181"/>
      <c r="BC5543" s="181"/>
      <c r="BD5543" s="181"/>
      <c r="BE5543" s="181"/>
      <c r="BL5543" s="181"/>
      <c r="BM5543" s="181"/>
      <c r="BN5543" s="181"/>
      <c r="BO5543" s="181"/>
    </row>
    <row r="5544" spans="41:67">
      <c r="AO5544" s="38">
        <f t="shared" si="518"/>
        <v>0</v>
      </c>
      <c r="AP5544" s="38">
        <f t="shared" si="519"/>
        <v>0</v>
      </c>
      <c r="AR5544" s="181"/>
      <c r="AS5544" s="181"/>
      <c r="AT5544" s="181"/>
      <c r="AU5544" s="181"/>
      <c r="BB5544" s="181"/>
      <c r="BC5544" s="181"/>
      <c r="BD5544" s="181"/>
      <c r="BE5544" s="181"/>
      <c r="BL5544" s="181"/>
      <c r="BM5544" s="181"/>
      <c r="BN5544" s="181"/>
      <c r="BO5544" s="181"/>
    </row>
    <row r="5545" spans="41:67">
      <c r="AO5545" s="38">
        <f t="shared" si="518"/>
        <v>0</v>
      </c>
      <c r="AP5545" s="38">
        <f t="shared" si="519"/>
        <v>0</v>
      </c>
      <c r="AR5545" s="181"/>
      <c r="AS5545" s="181"/>
      <c r="AT5545" s="181"/>
      <c r="AU5545" s="181"/>
      <c r="BB5545" s="181"/>
      <c r="BC5545" s="181"/>
      <c r="BD5545" s="181"/>
      <c r="BE5545" s="181"/>
      <c r="BL5545" s="181"/>
      <c r="BM5545" s="181"/>
      <c r="BN5545" s="181"/>
      <c r="BO5545" s="181"/>
    </row>
    <row r="5546" spans="41:67">
      <c r="AO5546" s="38">
        <f t="shared" ref="AO5546:AO5609" si="520">B5547+1-1</f>
        <v>0</v>
      </c>
      <c r="AP5546" s="38">
        <f t="shared" ref="AP5546:AP5609" si="521">A5547</f>
        <v>0</v>
      </c>
      <c r="AR5546" s="181"/>
      <c r="AS5546" s="181"/>
      <c r="AT5546" s="181"/>
      <c r="AU5546" s="181"/>
      <c r="BB5546" s="181"/>
      <c r="BC5546" s="181"/>
      <c r="BD5546" s="181"/>
      <c r="BE5546" s="181"/>
      <c r="BL5546" s="181"/>
      <c r="BM5546" s="181"/>
      <c r="BN5546" s="181"/>
      <c r="BO5546" s="181"/>
    </row>
    <row r="5547" spans="41:67">
      <c r="AO5547" s="38">
        <f t="shared" si="520"/>
        <v>0</v>
      </c>
      <c r="AP5547" s="38">
        <f t="shared" si="521"/>
        <v>0</v>
      </c>
      <c r="AR5547" s="181"/>
      <c r="AS5547" s="181"/>
      <c r="AT5547" s="181"/>
      <c r="AU5547" s="181"/>
      <c r="BB5547" s="181"/>
      <c r="BC5547" s="181"/>
      <c r="BD5547" s="181"/>
      <c r="BE5547" s="181"/>
      <c r="BL5547" s="181"/>
      <c r="BM5547" s="181"/>
      <c r="BN5547" s="181"/>
      <c r="BO5547" s="181"/>
    </row>
    <row r="5548" spans="41:67">
      <c r="AO5548" s="38">
        <f t="shared" si="520"/>
        <v>0</v>
      </c>
      <c r="AP5548" s="38">
        <f t="shared" si="521"/>
        <v>0</v>
      </c>
      <c r="AR5548" s="181"/>
      <c r="AS5548" s="181"/>
      <c r="AT5548" s="181"/>
      <c r="AU5548" s="181"/>
      <c r="BB5548" s="181"/>
      <c r="BC5548" s="181"/>
      <c r="BD5548" s="181"/>
      <c r="BE5548" s="181"/>
      <c r="BL5548" s="181"/>
      <c r="BM5548" s="181"/>
      <c r="BN5548" s="181"/>
      <c r="BO5548" s="181"/>
    </row>
    <row r="5549" spans="41:67">
      <c r="AO5549" s="38">
        <f t="shared" si="520"/>
        <v>0</v>
      </c>
      <c r="AP5549" s="38">
        <f t="shared" si="521"/>
        <v>0</v>
      </c>
      <c r="AR5549" s="181"/>
      <c r="AS5549" s="181"/>
      <c r="AT5549" s="181"/>
      <c r="AU5549" s="181"/>
      <c r="BB5549" s="181"/>
      <c r="BC5549" s="181"/>
      <c r="BD5549" s="181"/>
      <c r="BE5549" s="181"/>
      <c r="BL5549" s="181"/>
      <c r="BM5549" s="181"/>
      <c r="BN5549" s="181"/>
      <c r="BO5549" s="181"/>
    </row>
    <row r="5550" spans="41:67">
      <c r="AO5550" s="38">
        <f t="shared" si="520"/>
        <v>0</v>
      </c>
      <c r="AP5550" s="38">
        <f t="shared" si="521"/>
        <v>0</v>
      </c>
      <c r="AR5550" s="181"/>
      <c r="AS5550" s="181"/>
      <c r="AT5550" s="181"/>
      <c r="AU5550" s="181"/>
      <c r="BB5550" s="181"/>
      <c r="BC5550" s="181"/>
      <c r="BD5550" s="181"/>
      <c r="BE5550" s="181"/>
      <c r="BL5550" s="181"/>
      <c r="BM5550" s="181"/>
      <c r="BN5550" s="181"/>
      <c r="BO5550" s="181"/>
    </row>
    <row r="5551" spans="41:67">
      <c r="AO5551" s="38">
        <f t="shared" si="520"/>
        <v>0</v>
      </c>
      <c r="AP5551" s="38">
        <f t="shared" si="521"/>
        <v>0</v>
      </c>
      <c r="AR5551" s="181"/>
      <c r="AS5551" s="181"/>
      <c r="AT5551" s="181"/>
      <c r="AU5551" s="181"/>
      <c r="BB5551" s="181"/>
      <c r="BC5551" s="181"/>
      <c r="BD5551" s="181"/>
      <c r="BE5551" s="181"/>
      <c r="BL5551" s="181"/>
      <c r="BM5551" s="181"/>
      <c r="BN5551" s="181"/>
      <c r="BO5551" s="181"/>
    </row>
    <row r="5552" spans="41:67">
      <c r="AO5552" s="38">
        <f t="shared" si="520"/>
        <v>0</v>
      </c>
      <c r="AP5552" s="38">
        <f t="shared" si="521"/>
        <v>0</v>
      </c>
      <c r="AR5552" s="181"/>
      <c r="AS5552" s="181"/>
      <c r="AT5552" s="181"/>
      <c r="AU5552" s="181"/>
      <c r="BB5552" s="181"/>
      <c r="BC5552" s="181"/>
      <c r="BD5552" s="181"/>
      <c r="BE5552" s="181"/>
      <c r="BL5552" s="181"/>
      <c r="BM5552" s="181"/>
      <c r="BN5552" s="181"/>
      <c r="BO5552" s="181"/>
    </row>
    <row r="5553" spans="41:67">
      <c r="AO5553" s="38">
        <f t="shared" si="520"/>
        <v>0</v>
      </c>
      <c r="AP5553" s="38">
        <f t="shared" si="521"/>
        <v>0</v>
      </c>
      <c r="AR5553" s="181"/>
      <c r="AS5553" s="181"/>
      <c r="AT5553" s="181"/>
      <c r="AU5553" s="181"/>
      <c r="BB5553" s="181"/>
      <c r="BC5553" s="181"/>
      <c r="BD5553" s="181"/>
      <c r="BE5553" s="181"/>
      <c r="BL5553" s="181"/>
      <c r="BM5553" s="181"/>
      <c r="BN5553" s="181"/>
      <c r="BO5553" s="181"/>
    </row>
    <row r="5554" spans="41:67">
      <c r="AO5554" s="38">
        <f t="shared" si="520"/>
        <v>0</v>
      </c>
      <c r="AP5554" s="38">
        <f t="shared" si="521"/>
        <v>0</v>
      </c>
      <c r="AR5554" s="181"/>
      <c r="AS5554" s="181"/>
      <c r="AT5554" s="181"/>
      <c r="AU5554" s="181"/>
      <c r="BB5554" s="181"/>
      <c r="BC5554" s="181"/>
      <c r="BD5554" s="181"/>
      <c r="BE5554" s="181"/>
      <c r="BL5554" s="181"/>
      <c r="BM5554" s="181"/>
      <c r="BN5554" s="181"/>
      <c r="BO5554" s="181"/>
    </row>
    <row r="5555" spans="41:67">
      <c r="AO5555" s="38">
        <f t="shared" si="520"/>
        <v>0</v>
      </c>
      <c r="AP5555" s="38">
        <f t="shared" si="521"/>
        <v>0</v>
      </c>
      <c r="AR5555" s="181"/>
      <c r="AS5555" s="181"/>
      <c r="AT5555" s="181"/>
      <c r="AU5555" s="181"/>
      <c r="BB5555" s="181"/>
      <c r="BC5555" s="181"/>
      <c r="BD5555" s="181"/>
      <c r="BE5555" s="181"/>
      <c r="BL5555" s="181"/>
      <c r="BM5555" s="181"/>
      <c r="BN5555" s="181"/>
      <c r="BO5555" s="181"/>
    </row>
    <row r="5556" spans="41:67">
      <c r="AO5556" s="38">
        <f t="shared" si="520"/>
        <v>0</v>
      </c>
      <c r="AP5556" s="38">
        <f t="shared" si="521"/>
        <v>0</v>
      </c>
      <c r="AR5556" s="181"/>
      <c r="AS5556" s="181"/>
      <c r="AT5556" s="181"/>
      <c r="AU5556" s="181"/>
      <c r="BB5556" s="181"/>
      <c r="BC5556" s="181"/>
      <c r="BD5556" s="181"/>
      <c r="BE5556" s="181"/>
      <c r="BL5556" s="181"/>
      <c r="BM5556" s="181"/>
      <c r="BN5556" s="181"/>
      <c r="BO5556" s="181"/>
    </row>
    <row r="5557" spans="41:67">
      <c r="AO5557" s="38">
        <f t="shared" si="520"/>
        <v>0</v>
      </c>
      <c r="AP5557" s="38">
        <f t="shared" si="521"/>
        <v>0</v>
      </c>
      <c r="AR5557" s="181"/>
      <c r="AS5557" s="181"/>
      <c r="AT5557" s="181"/>
      <c r="AU5557" s="181"/>
      <c r="BB5557" s="181"/>
      <c r="BC5557" s="181"/>
      <c r="BD5557" s="181"/>
      <c r="BE5557" s="181"/>
      <c r="BL5557" s="181"/>
      <c r="BM5557" s="181"/>
      <c r="BN5557" s="181"/>
      <c r="BO5557" s="181"/>
    </row>
    <row r="5558" spans="41:67">
      <c r="AO5558" s="38">
        <f t="shared" si="520"/>
        <v>0</v>
      </c>
      <c r="AP5558" s="38">
        <f t="shared" si="521"/>
        <v>0</v>
      </c>
      <c r="AR5558" s="181"/>
      <c r="AS5558" s="181"/>
      <c r="AT5558" s="181"/>
      <c r="AU5558" s="181"/>
      <c r="BB5558" s="181"/>
      <c r="BC5558" s="181"/>
      <c r="BD5558" s="181"/>
      <c r="BE5558" s="181"/>
      <c r="BL5558" s="181"/>
      <c r="BM5558" s="181"/>
      <c r="BN5558" s="181"/>
      <c r="BO5558" s="181"/>
    </row>
    <row r="5559" spans="41:67">
      <c r="AO5559" s="38">
        <f t="shared" si="520"/>
        <v>0</v>
      </c>
      <c r="AP5559" s="38">
        <f t="shared" si="521"/>
        <v>0</v>
      </c>
      <c r="AR5559" s="181"/>
      <c r="AS5559" s="181"/>
      <c r="AT5559" s="181"/>
      <c r="AU5559" s="181"/>
      <c r="BB5559" s="181"/>
      <c r="BC5559" s="181"/>
      <c r="BD5559" s="181"/>
      <c r="BE5559" s="181"/>
      <c r="BL5559" s="181"/>
      <c r="BM5559" s="181"/>
      <c r="BN5559" s="181"/>
      <c r="BO5559" s="181"/>
    </row>
    <row r="5560" spans="41:67">
      <c r="AO5560" s="38">
        <f t="shared" si="520"/>
        <v>0</v>
      </c>
      <c r="AP5560" s="38">
        <f t="shared" si="521"/>
        <v>0</v>
      </c>
      <c r="AR5560" s="181"/>
      <c r="AS5560" s="181"/>
      <c r="AT5560" s="181"/>
      <c r="AU5560" s="181"/>
      <c r="BB5560" s="181"/>
      <c r="BC5560" s="181"/>
      <c r="BD5560" s="181"/>
      <c r="BE5560" s="181"/>
      <c r="BL5560" s="181"/>
      <c r="BM5560" s="181"/>
      <c r="BN5560" s="181"/>
      <c r="BO5560" s="181"/>
    </row>
    <row r="5561" spans="41:67">
      <c r="AO5561" s="38">
        <f t="shared" si="520"/>
        <v>0</v>
      </c>
      <c r="AP5561" s="38">
        <f t="shared" si="521"/>
        <v>0</v>
      </c>
      <c r="AR5561" s="181"/>
      <c r="AS5561" s="181"/>
      <c r="AT5561" s="181"/>
      <c r="AU5561" s="181"/>
      <c r="BB5561" s="181"/>
      <c r="BC5561" s="181"/>
      <c r="BD5561" s="181"/>
      <c r="BE5561" s="181"/>
      <c r="BL5561" s="181"/>
      <c r="BM5561" s="181"/>
      <c r="BN5561" s="181"/>
      <c r="BO5561" s="181"/>
    </row>
    <row r="5562" spans="41:67">
      <c r="AO5562" s="38">
        <f t="shared" si="520"/>
        <v>0</v>
      </c>
      <c r="AP5562" s="38">
        <f t="shared" si="521"/>
        <v>0</v>
      </c>
      <c r="AR5562" s="181"/>
      <c r="AS5562" s="181"/>
      <c r="AT5562" s="181"/>
      <c r="AU5562" s="181"/>
      <c r="BB5562" s="181"/>
      <c r="BC5562" s="181"/>
      <c r="BD5562" s="181"/>
      <c r="BE5562" s="181"/>
      <c r="BL5562" s="181"/>
      <c r="BM5562" s="181"/>
      <c r="BN5562" s="181"/>
      <c r="BO5562" s="181"/>
    </row>
    <row r="5563" spans="41:67">
      <c r="AO5563" s="38">
        <f t="shared" si="520"/>
        <v>0</v>
      </c>
      <c r="AP5563" s="38">
        <f t="shared" si="521"/>
        <v>0</v>
      </c>
      <c r="AR5563" s="181"/>
      <c r="AS5563" s="181"/>
      <c r="AT5563" s="181"/>
      <c r="AU5563" s="181"/>
      <c r="BB5563" s="181"/>
      <c r="BC5563" s="181"/>
      <c r="BD5563" s="181"/>
      <c r="BE5563" s="181"/>
      <c r="BL5563" s="181"/>
      <c r="BM5563" s="181"/>
      <c r="BN5563" s="181"/>
      <c r="BO5563" s="181"/>
    </row>
    <row r="5564" spans="41:67">
      <c r="AO5564" s="38">
        <f t="shared" si="520"/>
        <v>0</v>
      </c>
      <c r="AP5564" s="38">
        <f t="shared" si="521"/>
        <v>0</v>
      </c>
      <c r="AR5564" s="181"/>
      <c r="AS5564" s="181"/>
      <c r="AT5564" s="181"/>
      <c r="AU5564" s="181"/>
      <c r="BB5564" s="181"/>
      <c r="BC5564" s="181"/>
      <c r="BD5564" s="181"/>
      <c r="BE5564" s="181"/>
      <c r="BL5564" s="181"/>
      <c r="BM5564" s="181"/>
      <c r="BN5564" s="181"/>
      <c r="BO5564" s="181"/>
    </row>
    <row r="5565" spans="41:67">
      <c r="AO5565" s="38">
        <f t="shared" si="520"/>
        <v>0</v>
      </c>
      <c r="AP5565" s="38">
        <f t="shared" si="521"/>
        <v>0</v>
      </c>
      <c r="AR5565" s="181"/>
      <c r="AS5565" s="181"/>
      <c r="AT5565" s="181"/>
      <c r="AU5565" s="181"/>
      <c r="BB5565" s="181"/>
      <c r="BC5565" s="181"/>
      <c r="BD5565" s="181"/>
      <c r="BE5565" s="181"/>
      <c r="BL5565" s="181"/>
      <c r="BM5565" s="181"/>
      <c r="BN5565" s="181"/>
      <c r="BO5565" s="181"/>
    </row>
    <row r="5566" spans="41:67">
      <c r="AO5566" s="38">
        <f t="shared" si="520"/>
        <v>0</v>
      </c>
      <c r="AP5566" s="38">
        <f t="shared" si="521"/>
        <v>0</v>
      </c>
      <c r="AR5566" s="181"/>
      <c r="AS5566" s="181"/>
      <c r="AT5566" s="181"/>
      <c r="AU5566" s="181"/>
      <c r="BB5566" s="181"/>
      <c r="BC5566" s="181"/>
      <c r="BD5566" s="181"/>
      <c r="BE5566" s="181"/>
      <c r="BL5566" s="181"/>
      <c r="BM5566" s="181"/>
      <c r="BN5566" s="181"/>
      <c r="BO5566" s="181"/>
    </row>
    <row r="5567" spans="41:67">
      <c r="AO5567" s="38">
        <f t="shared" si="520"/>
        <v>0</v>
      </c>
      <c r="AP5567" s="38">
        <f t="shared" si="521"/>
        <v>0</v>
      </c>
      <c r="AR5567" s="181"/>
      <c r="AS5567" s="181"/>
      <c r="AT5567" s="181"/>
      <c r="AU5567" s="181"/>
      <c r="BB5567" s="181"/>
      <c r="BC5567" s="181"/>
      <c r="BD5567" s="181"/>
      <c r="BE5567" s="181"/>
      <c r="BL5567" s="181"/>
      <c r="BM5567" s="181"/>
      <c r="BN5567" s="181"/>
      <c r="BO5567" s="181"/>
    </row>
    <row r="5568" spans="41:67">
      <c r="AO5568" s="38">
        <f t="shared" si="520"/>
        <v>0</v>
      </c>
      <c r="AP5568" s="38">
        <f t="shared" si="521"/>
        <v>0</v>
      </c>
      <c r="AR5568" s="181"/>
      <c r="AS5568" s="181"/>
      <c r="AT5568" s="181"/>
      <c r="AU5568" s="181"/>
      <c r="BB5568" s="181"/>
      <c r="BC5568" s="181"/>
      <c r="BD5568" s="181"/>
      <c r="BE5568" s="181"/>
      <c r="BL5568" s="181"/>
      <c r="BM5568" s="181"/>
      <c r="BN5568" s="181"/>
      <c r="BO5568" s="181"/>
    </row>
    <row r="5569" spans="41:67">
      <c r="AO5569" s="38">
        <f t="shared" si="520"/>
        <v>0</v>
      </c>
      <c r="AP5569" s="38">
        <f t="shared" si="521"/>
        <v>0</v>
      </c>
      <c r="AR5569" s="181"/>
      <c r="AS5569" s="181"/>
      <c r="AT5569" s="181"/>
      <c r="AU5569" s="181"/>
      <c r="BB5569" s="181"/>
      <c r="BC5569" s="181"/>
      <c r="BD5569" s="181"/>
      <c r="BE5569" s="181"/>
      <c r="BL5569" s="181"/>
      <c r="BM5569" s="181"/>
      <c r="BN5569" s="181"/>
      <c r="BO5569" s="181"/>
    </row>
    <row r="5570" spans="41:67">
      <c r="AO5570" s="38">
        <f t="shared" si="520"/>
        <v>0</v>
      </c>
      <c r="AP5570" s="38">
        <f t="shared" si="521"/>
        <v>0</v>
      </c>
      <c r="AR5570" s="181"/>
      <c r="AS5570" s="181"/>
      <c r="AT5570" s="181"/>
      <c r="AU5570" s="181"/>
      <c r="BB5570" s="181"/>
      <c r="BC5570" s="181"/>
      <c r="BD5570" s="181"/>
      <c r="BE5570" s="181"/>
      <c r="BL5570" s="181"/>
      <c r="BM5570" s="181"/>
      <c r="BN5570" s="181"/>
      <c r="BO5570" s="181"/>
    </row>
    <row r="5571" spans="41:67">
      <c r="AO5571" s="38">
        <f t="shared" si="520"/>
        <v>0</v>
      </c>
      <c r="AP5571" s="38">
        <f t="shared" si="521"/>
        <v>0</v>
      </c>
      <c r="AR5571" s="181"/>
      <c r="AS5571" s="181"/>
      <c r="AT5571" s="181"/>
      <c r="AU5571" s="181"/>
      <c r="BB5571" s="181"/>
      <c r="BC5571" s="181"/>
      <c r="BD5571" s="181"/>
      <c r="BE5571" s="181"/>
      <c r="BL5571" s="181"/>
      <c r="BM5571" s="181"/>
      <c r="BN5571" s="181"/>
      <c r="BO5571" s="181"/>
    </row>
    <row r="5572" spans="41:67">
      <c r="AO5572" s="38">
        <f t="shared" si="520"/>
        <v>0</v>
      </c>
      <c r="AP5572" s="38">
        <f t="shared" si="521"/>
        <v>0</v>
      </c>
      <c r="AR5572" s="181"/>
      <c r="AS5572" s="181"/>
      <c r="AT5572" s="181"/>
      <c r="AU5572" s="181"/>
      <c r="BB5572" s="181"/>
      <c r="BC5572" s="181"/>
      <c r="BD5572" s="181"/>
      <c r="BE5572" s="181"/>
      <c r="BL5572" s="181"/>
      <c r="BM5572" s="181"/>
      <c r="BN5572" s="181"/>
      <c r="BO5572" s="181"/>
    </row>
    <row r="5573" spans="41:67">
      <c r="AO5573" s="38">
        <f t="shared" si="520"/>
        <v>0</v>
      </c>
      <c r="AP5573" s="38">
        <f t="shared" si="521"/>
        <v>0</v>
      </c>
      <c r="AR5573" s="181"/>
      <c r="AS5573" s="181"/>
      <c r="AT5573" s="181"/>
      <c r="AU5573" s="181"/>
      <c r="BB5573" s="181"/>
      <c r="BC5573" s="181"/>
      <c r="BD5573" s="181"/>
      <c r="BE5573" s="181"/>
      <c r="BL5573" s="181"/>
      <c r="BM5573" s="181"/>
      <c r="BN5573" s="181"/>
      <c r="BO5573" s="181"/>
    </row>
    <row r="5574" spans="41:67">
      <c r="AO5574" s="38">
        <f t="shared" si="520"/>
        <v>0</v>
      </c>
      <c r="AP5574" s="38">
        <f t="shared" si="521"/>
        <v>0</v>
      </c>
      <c r="AR5574" s="181"/>
      <c r="AS5574" s="181"/>
      <c r="AT5574" s="181"/>
      <c r="AU5574" s="181"/>
      <c r="BB5574" s="181"/>
      <c r="BC5574" s="181"/>
      <c r="BD5574" s="181"/>
      <c r="BE5574" s="181"/>
      <c r="BL5574" s="181"/>
      <c r="BM5574" s="181"/>
      <c r="BN5574" s="181"/>
      <c r="BO5574" s="181"/>
    </row>
    <row r="5575" spans="41:67">
      <c r="AO5575" s="38">
        <f t="shared" si="520"/>
        <v>0</v>
      </c>
      <c r="AP5575" s="38">
        <f t="shared" si="521"/>
        <v>0</v>
      </c>
      <c r="AR5575" s="181"/>
      <c r="AS5575" s="181"/>
      <c r="AT5575" s="181"/>
      <c r="AU5575" s="181"/>
      <c r="BB5575" s="181"/>
      <c r="BC5575" s="181"/>
      <c r="BD5575" s="181"/>
      <c r="BE5575" s="181"/>
      <c r="BL5575" s="181"/>
      <c r="BM5575" s="181"/>
      <c r="BN5575" s="181"/>
      <c r="BO5575" s="181"/>
    </row>
    <row r="5576" spans="41:67">
      <c r="AO5576" s="38">
        <f t="shared" si="520"/>
        <v>0</v>
      </c>
      <c r="AP5576" s="38">
        <f t="shared" si="521"/>
        <v>0</v>
      </c>
      <c r="AR5576" s="181"/>
      <c r="AS5576" s="181"/>
      <c r="AT5576" s="181"/>
      <c r="AU5576" s="181"/>
      <c r="BB5576" s="181"/>
      <c r="BC5576" s="181"/>
      <c r="BD5576" s="181"/>
      <c r="BE5576" s="181"/>
      <c r="BL5576" s="181"/>
      <c r="BM5576" s="181"/>
      <c r="BN5576" s="181"/>
      <c r="BO5576" s="181"/>
    </row>
    <row r="5577" spans="41:67">
      <c r="AO5577" s="38">
        <f t="shared" si="520"/>
        <v>0</v>
      </c>
      <c r="AP5577" s="38">
        <f t="shared" si="521"/>
        <v>0</v>
      </c>
      <c r="AR5577" s="181"/>
      <c r="AS5577" s="181"/>
      <c r="AT5577" s="181"/>
      <c r="AU5577" s="181"/>
      <c r="BB5577" s="181"/>
      <c r="BC5577" s="181"/>
      <c r="BD5577" s="181"/>
      <c r="BE5577" s="181"/>
      <c r="BL5577" s="181"/>
      <c r="BM5577" s="181"/>
      <c r="BN5577" s="181"/>
      <c r="BO5577" s="181"/>
    </row>
    <row r="5578" spans="41:67">
      <c r="AO5578" s="38">
        <f t="shared" si="520"/>
        <v>0</v>
      </c>
      <c r="AP5578" s="38">
        <f t="shared" si="521"/>
        <v>0</v>
      </c>
      <c r="AR5578" s="181"/>
      <c r="AS5578" s="181"/>
      <c r="AT5578" s="181"/>
      <c r="AU5578" s="181"/>
      <c r="BB5578" s="181"/>
      <c r="BC5578" s="181"/>
      <c r="BD5578" s="181"/>
      <c r="BE5578" s="181"/>
      <c r="BL5578" s="181"/>
      <c r="BM5578" s="181"/>
      <c r="BN5578" s="181"/>
      <c r="BO5578" s="181"/>
    </row>
    <row r="5579" spans="41:67">
      <c r="AO5579" s="38">
        <f t="shared" si="520"/>
        <v>0</v>
      </c>
      <c r="AP5579" s="38">
        <f t="shared" si="521"/>
        <v>0</v>
      </c>
      <c r="AR5579" s="181"/>
      <c r="AS5579" s="181"/>
      <c r="AT5579" s="181"/>
      <c r="AU5579" s="181"/>
      <c r="BB5579" s="181"/>
      <c r="BC5579" s="181"/>
      <c r="BD5579" s="181"/>
      <c r="BE5579" s="181"/>
      <c r="BL5579" s="181"/>
      <c r="BM5579" s="181"/>
      <c r="BN5579" s="181"/>
      <c r="BO5579" s="181"/>
    </row>
    <row r="5580" spans="41:67">
      <c r="AO5580" s="38">
        <f t="shared" si="520"/>
        <v>0</v>
      </c>
      <c r="AP5580" s="38">
        <f t="shared" si="521"/>
        <v>0</v>
      </c>
      <c r="AR5580" s="181"/>
      <c r="AS5580" s="181"/>
      <c r="AT5580" s="181"/>
      <c r="AU5580" s="181"/>
      <c r="BB5580" s="181"/>
      <c r="BC5580" s="181"/>
      <c r="BD5580" s="181"/>
      <c r="BE5580" s="181"/>
      <c r="BL5580" s="181"/>
      <c r="BM5580" s="181"/>
      <c r="BN5580" s="181"/>
      <c r="BO5580" s="181"/>
    </row>
    <row r="5581" spans="41:67">
      <c r="AO5581" s="38">
        <f t="shared" si="520"/>
        <v>0</v>
      </c>
      <c r="AP5581" s="38">
        <f t="shared" si="521"/>
        <v>0</v>
      </c>
      <c r="AR5581" s="181"/>
      <c r="AS5581" s="181"/>
      <c r="AT5581" s="181"/>
      <c r="AU5581" s="181"/>
      <c r="BB5581" s="181"/>
      <c r="BC5581" s="181"/>
      <c r="BD5581" s="181"/>
      <c r="BE5581" s="181"/>
      <c r="BL5581" s="181"/>
      <c r="BM5581" s="181"/>
      <c r="BN5581" s="181"/>
      <c r="BO5581" s="181"/>
    </row>
    <row r="5582" spans="41:67">
      <c r="AO5582" s="38">
        <f t="shared" si="520"/>
        <v>0</v>
      </c>
      <c r="AP5582" s="38">
        <f t="shared" si="521"/>
        <v>0</v>
      </c>
      <c r="AR5582" s="181"/>
      <c r="AS5582" s="181"/>
      <c r="AT5582" s="181"/>
      <c r="AU5582" s="181"/>
      <c r="BB5582" s="181"/>
      <c r="BC5582" s="181"/>
      <c r="BD5582" s="181"/>
      <c r="BE5582" s="181"/>
      <c r="BL5582" s="181"/>
      <c r="BM5582" s="181"/>
      <c r="BN5582" s="181"/>
      <c r="BO5582" s="181"/>
    </row>
    <row r="5583" spans="41:67">
      <c r="AO5583" s="38">
        <f t="shared" si="520"/>
        <v>0</v>
      </c>
      <c r="AP5583" s="38">
        <f t="shared" si="521"/>
        <v>0</v>
      </c>
      <c r="AR5583" s="181"/>
      <c r="AS5583" s="181"/>
      <c r="AT5583" s="181"/>
      <c r="AU5583" s="181"/>
      <c r="BB5583" s="181"/>
      <c r="BC5583" s="181"/>
      <c r="BD5583" s="181"/>
      <c r="BE5583" s="181"/>
      <c r="BL5583" s="181"/>
      <c r="BM5583" s="181"/>
      <c r="BN5583" s="181"/>
      <c r="BO5583" s="181"/>
    </row>
    <row r="5584" spans="41:67">
      <c r="AO5584" s="38">
        <f t="shared" si="520"/>
        <v>0</v>
      </c>
      <c r="AP5584" s="38">
        <f t="shared" si="521"/>
        <v>0</v>
      </c>
      <c r="AR5584" s="181"/>
      <c r="AS5584" s="181"/>
      <c r="AT5584" s="181"/>
      <c r="AU5584" s="181"/>
      <c r="BB5584" s="181"/>
      <c r="BC5584" s="181"/>
      <c r="BD5584" s="181"/>
      <c r="BE5584" s="181"/>
      <c r="BL5584" s="181"/>
      <c r="BM5584" s="181"/>
      <c r="BN5584" s="181"/>
      <c r="BO5584" s="181"/>
    </row>
    <row r="5585" spans="41:67">
      <c r="AO5585" s="38">
        <f t="shared" si="520"/>
        <v>0</v>
      </c>
      <c r="AP5585" s="38">
        <f t="shared" si="521"/>
        <v>0</v>
      </c>
      <c r="AR5585" s="181"/>
      <c r="AS5585" s="181"/>
      <c r="AT5585" s="181"/>
      <c r="AU5585" s="181"/>
      <c r="BB5585" s="181"/>
      <c r="BC5585" s="181"/>
      <c r="BD5585" s="181"/>
      <c r="BE5585" s="181"/>
      <c r="BL5585" s="181"/>
      <c r="BM5585" s="181"/>
      <c r="BN5585" s="181"/>
      <c r="BO5585" s="181"/>
    </row>
    <row r="5586" spans="41:67">
      <c r="AO5586" s="38">
        <f t="shared" si="520"/>
        <v>0</v>
      </c>
      <c r="AP5586" s="38">
        <f t="shared" si="521"/>
        <v>0</v>
      </c>
      <c r="AR5586" s="181"/>
      <c r="AS5586" s="181"/>
      <c r="AT5586" s="181"/>
      <c r="AU5586" s="181"/>
      <c r="BB5586" s="181"/>
      <c r="BC5586" s="181"/>
      <c r="BD5586" s="181"/>
      <c r="BE5586" s="181"/>
      <c r="BL5586" s="181"/>
      <c r="BM5586" s="181"/>
      <c r="BN5586" s="181"/>
      <c r="BO5586" s="181"/>
    </row>
    <row r="5587" spans="41:67">
      <c r="AO5587" s="38">
        <f t="shared" si="520"/>
        <v>0</v>
      </c>
      <c r="AP5587" s="38">
        <f t="shared" si="521"/>
        <v>0</v>
      </c>
      <c r="AR5587" s="181"/>
      <c r="AS5587" s="181"/>
      <c r="AT5587" s="181"/>
      <c r="AU5587" s="181"/>
      <c r="BB5587" s="181"/>
      <c r="BC5587" s="181"/>
      <c r="BD5587" s="181"/>
      <c r="BE5587" s="181"/>
      <c r="BL5587" s="181"/>
      <c r="BM5587" s="181"/>
      <c r="BN5587" s="181"/>
      <c r="BO5587" s="181"/>
    </row>
    <row r="5588" spans="41:67">
      <c r="AO5588" s="38">
        <f t="shared" si="520"/>
        <v>0</v>
      </c>
      <c r="AP5588" s="38">
        <f t="shared" si="521"/>
        <v>0</v>
      </c>
      <c r="AR5588" s="181"/>
      <c r="AS5588" s="181"/>
      <c r="AT5588" s="181"/>
      <c r="AU5588" s="181"/>
      <c r="BB5588" s="181"/>
      <c r="BC5588" s="181"/>
      <c r="BD5588" s="181"/>
      <c r="BE5588" s="181"/>
      <c r="BL5588" s="181"/>
      <c r="BM5588" s="181"/>
      <c r="BN5588" s="181"/>
      <c r="BO5588" s="181"/>
    </row>
    <row r="5589" spans="41:67">
      <c r="AO5589" s="38">
        <f t="shared" si="520"/>
        <v>0</v>
      </c>
      <c r="AP5589" s="38">
        <f t="shared" si="521"/>
        <v>0</v>
      </c>
      <c r="AR5589" s="181"/>
      <c r="AS5589" s="181"/>
      <c r="AT5589" s="181"/>
      <c r="AU5589" s="181"/>
      <c r="BB5589" s="181"/>
      <c r="BC5589" s="181"/>
      <c r="BD5589" s="181"/>
      <c r="BE5589" s="181"/>
      <c r="BL5589" s="181"/>
      <c r="BM5589" s="181"/>
      <c r="BN5589" s="181"/>
      <c r="BO5589" s="181"/>
    </row>
    <row r="5590" spans="41:67">
      <c r="AO5590" s="38">
        <f t="shared" si="520"/>
        <v>0</v>
      </c>
      <c r="AP5590" s="38">
        <f t="shared" si="521"/>
        <v>0</v>
      </c>
      <c r="AR5590" s="181"/>
      <c r="AS5590" s="181"/>
      <c r="AT5590" s="181"/>
      <c r="AU5590" s="181"/>
      <c r="BB5590" s="181"/>
      <c r="BC5590" s="181"/>
      <c r="BD5590" s="181"/>
      <c r="BE5590" s="181"/>
      <c r="BL5590" s="181"/>
      <c r="BM5590" s="181"/>
      <c r="BN5590" s="181"/>
      <c r="BO5590" s="181"/>
    </row>
    <row r="5591" spans="41:67">
      <c r="AO5591" s="38">
        <f t="shared" si="520"/>
        <v>0</v>
      </c>
      <c r="AP5591" s="38">
        <f t="shared" si="521"/>
        <v>0</v>
      </c>
      <c r="AR5591" s="181"/>
      <c r="AS5591" s="181"/>
      <c r="AT5591" s="181"/>
      <c r="AU5591" s="181"/>
      <c r="BB5591" s="181"/>
      <c r="BC5591" s="181"/>
      <c r="BD5591" s="181"/>
      <c r="BE5591" s="181"/>
      <c r="BL5591" s="181"/>
      <c r="BM5591" s="181"/>
      <c r="BN5591" s="181"/>
      <c r="BO5591" s="181"/>
    </row>
    <row r="5592" spans="41:67">
      <c r="AO5592" s="38">
        <f t="shared" si="520"/>
        <v>0</v>
      </c>
      <c r="AP5592" s="38">
        <f t="shared" si="521"/>
        <v>0</v>
      </c>
      <c r="AR5592" s="181"/>
      <c r="AS5592" s="181"/>
      <c r="AT5592" s="181"/>
      <c r="AU5592" s="181"/>
      <c r="BB5592" s="181"/>
      <c r="BC5592" s="181"/>
      <c r="BD5592" s="181"/>
      <c r="BE5592" s="181"/>
      <c r="BL5592" s="181"/>
      <c r="BM5592" s="181"/>
      <c r="BN5592" s="181"/>
      <c r="BO5592" s="181"/>
    </row>
    <row r="5593" spans="41:67">
      <c r="AO5593" s="38">
        <f t="shared" si="520"/>
        <v>0</v>
      </c>
      <c r="AP5593" s="38">
        <f t="shared" si="521"/>
        <v>0</v>
      </c>
      <c r="AR5593" s="181"/>
      <c r="AS5593" s="181"/>
      <c r="AT5593" s="181"/>
      <c r="AU5593" s="181"/>
      <c r="BB5593" s="181"/>
      <c r="BC5593" s="181"/>
      <c r="BD5593" s="181"/>
      <c r="BE5593" s="181"/>
      <c r="BL5593" s="181"/>
      <c r="BM5593" s="181"/>
      <c r="BN5593" s="181"/>
      <c r="BO5593" s="181"/>
    </row>
    <row r="5594" spans="41:67">
      <c r="AO5594" s="38">
        <f t="shared" si="520"/>
        <v>0</v>
      </c>
      <c r="AP5594" s="38">
        <f t="shared" si="521"/>
        <v>0</v>
      </c>
      <c r="AR5594" s="181"/>
      <c r="AS5594" s="181"/>
      <c r="AT5594" s="181"/>
      <c r="AU5594" s="181"/>
      <c r="BB5594" s="181"/>
      <c r="BC5594" s="181"/>
      <c r="BD5594" s="181"/>
      <c r="BE5594" s="181"/>
      <c r="BL5594" s="181"/>
      <c r="BM5594" s="181"/>
      <c r="BN5594" s="181"/>
      <c r="BO5594" s="181"/>
    </row>
    <row r="5595" spans="41:67">
      <c r="AO5595" s="38">
        <f t="shared" si="520"/>
        <v>0</v>
      </c>
      <c r="AP5595" s="38">
        <f t="shared" si="521"/>
        <v>0</v>
      </c>
      <c r="AR5595" s="181"/>
      <c r="AS5595" s="181"/>
      <c r="AT5595" s="181"/>
      <c r="AU5595" s="181"/>
      <c r="BB5595" s="181"/>
      <c r="BC5595" s="181"/>
      <c r="BD5595" s="181"/>
      <c r="BE5595" s="181"/>
      <c r="BL5595" s="181"/>
      <c r="BM5595" s="181"/>
      <c r="BN5595" s="181"/>
      <c r="BO5595" s="181"/>
    </row>
    <row r="5596" spans="41:67">
      <c r="AO5596" s="38">
        <f t="shared" si="520"/>
        <v>0</v>
      </c>
      <c r="AP5596" s="38">
        <f t="shared" si="521"/>
        <v>0</v>
      </c>
      <c r="AR5596" s="181"/>
      <c r="AS5596" s="181"/>
      <c r="AT5596" s="181"/>
      <c r="AU5596" s="181"/>
      <c r="BB5596" s="181"/>
      <c r="BC5596" s="181"/>
      <c r="BD5596" s="181"/>
      <c r="BE5596" s="181"/>
      <c r="BL5596" s="181"/>
      <c r="BM5596" s="181"/>
      <c r="BN5596" s="181"/>
      <c r="BO5596" s="181"/>
    </row>
    <row r="5597" spans="41:67">
      <c r="AO5597" s="38">
        <f t="shared" si="520"/>
        <v>0</v>
      </c>
      <c r="AP5597" s="38">
        <f t="shared" si="521"/>
        <v>0</v>
      </c>
      <c r="AR5597" s="181"/>
      <c r="AS5597" s="181"/>
      <c r="AT5597" s="181"/>
      <c r="AU5597" s="181"/>
      <c r="BB5597" s="181"/>
      <c r="BC5597" s="181"/>
      <c r="BD5597" s="181"/>
      <c r="BE5597" s="181"/>
      <c r="BL5597" s="181"/>
      <c r="BM5597" s="181"/>
      <c r="BN5597" s="181"/>
      <c r="BO5597" s="181"/>
    </row>
    <row r="5598" spans="41:67">
      <c r="AO5598" s="38">
        <f t="shared" si="520"/>
        <v>0</v>
      </c>
      <c r="AP5598" s="38">
        <f t="shared" si="521"/>
        <v>0</v>
      </c>
      <c r="AR5598" s="181"/>
      <c r="AS5598" s="181"/>
      <c r="AT5598" s="181"/>
      <c r="AU5598" s="181"/>
      <c r="BB5598" s="181"/>
      <c r="BC5598" s="181"/>
      <c r="BD5598" s="181"/>
      <c r="BE5598" s="181"/>
      <c r="BL5598" s="181"/>
      <c r="BM5598" s="181"/>
      <c r="BN5598" s="181"/>
      <c r="BO5598" s="181"/>
    </row>
    <row r="5599" spans="41:67">
      <c r="AO5599" s="38">
        <f t="shared" si="520"/>
        <v>0</v>
      </c>
      <c r="AP5599" s="38">
        <f t="shared" si="521"/>
        <v>0</v>
      </c>
      <c r="AR5599" s="181"/>
      <c r="AS5599" s="181"/>
      <c r="AT5599" s="181"/>
      <c r="AU5599" s="181"/>
      <c r="BB5599" s="181"/>
      <c r="BC5599" s="181"/>
      <c r="BD5599" s="181"/>
      <c r="BE5599" s="181"/>
      <c r="BL5599" s="181"/>
      <c r="BM5599" s="181"/>
      <c r="BN5599" s="181"/>
      <c r="BO5599" s="181"/>
    </row>
    <row r="5600" spans="41:67">
      <c r="AO5600" s="38">
        <f t="shared" si="520"/>
        <v>0</v>
      </c>
      <c r="AP5600" s="38">
        <f t="shared" si="521"/>
        <v>0</v>
      </c>
      <c r="AR5600" s="181"/>
      <c r="AS5600" s="181"/>
      <c r="AT5600" s="181"/>
      <c r="AU5600" s="181"/>
      <c r="BB5600" s="181"/>
      <c r="BC5600" s="181"/>
      <c r="BD5600" s="181"/>
      <c r="BE5600" s="181"/>
      <c r="BL5600" s="181"/>
      <c r="BM5600" s="181"/>
      <c r="BN5600" s="181"/>
      <c r="BO5600" s="181"/>
    </row>
    <row r="5601" spans="41:67">
      <c r="AO5601" s="38">
        <f t="shared" si="520"/>
        <v>0</v>
      </c>
      <c r="AP5601" s="38">
        <f t="shared" si="521"/>
        <v>0</v>
      </c>
      <c r="AR5601" s="181"/>
      <c r="AS5601" s="181"/>
      <c r="AT5601" s="181"/>
      <c r="AU5601" s="181"/>
      <c r="BB5601" s="181"/>
      <c r="BC5601" s="181"/>
      <c r="BD5601" s="181"/>
      <c r="BE5601" s="181"/>
      <c r="BL5601" s="181"/>
      <c r="BM5601" s="181"/>
      <c r="BN5601" s="181"/>
      <c r="BO5601" s="181"/>
    </row>
    <row r="5602" spans="41:67">
      <c r="AO5602" s="38">
        <f t="shared" si="520"/>
        <v>0</v>
      </c>
      <c r="AP5602" s="38">
        <f t="shared" si="521"/>
        <v>0</v>
      </c>
      <c r="AR5602" s="181"/>
      <c r="AS5602" s="181"/>
      <c r="AT5602" s="181"/>
      <c r="AU5602" s="181"/>
      <c r="BB5602" s="181"/>
      <c r="BC5602" s="181"/>
      <c r="BD5602" s="181"/>
      <c r="BE5602" s="181"/>
      <c r="BL5602" s="181"/>
      <c r="BM5602" s="181"/>
      <c r="BN5602" s="181"/>
      <c r="BO5602" s="181"/>
    </row>
    <row r="5603" spans="41:67">
      <c r="AO5603" s="38">
        <f t="shared" si="520"/>
        <v>0</v>
      </c>
      <c r="AP5603" s="38">
        <f t="shared" si="521"/>
        <v>0</v>
      </c>
      <c r="AR5603" s="181"/>
      <c r="AS5603" s="181"/>
      <c r="AT5603" s="181"/>
      <c r="AU5603" s="181"/>
      <c r="BB5603" s="181"/>
      <c r="BC5603" s="181"/>
      <c r="BD5603" s="181"/>
      <c r="BE5603" s="181"/>
      <c r="BL5603" s="181"/>
      <c r="BM5603" s="181"/>
      <c r="BN5603" s="181"/>
      <c r="BO5603" s="181"/>
    </row>
    <row r="5604" spans="41:67">
      <c r="AO5604" s="38">
        <f t="shared" si="520"/>
        <v>0</v>
      </c>
      <c r="AP5604" s="38">
        <f t="shared" si="521"/>
        <v>0</v>
      </c>
      <c r="AR5604" s="181"/>
      <c r="AS5604" s="181"/>
      <c r="AT5604" s="181"/>
      <c r="AU5604" s="181"/>
      <c r="BB5604" s="181"/>
      <c r="BC5604" s="181"/>
      <c r="BD5604" s="181"/>
      <c r="BE5604" s="181"/>
      <c r="BL5604" s="181"/>
      <c r="BM5604" s="181"/>
      <c r="BN5604" s="181"/>
      <c r="BO5604" s="181"/>
    </row>
    <row r="5605" spans="41:67">
      <c r="AO5605" s="38">
        <f t="shared" si="520"/>
        <v>0</v>
      </c>
      <c r="AP5605" s="38">
        <f t="shared" si="521"/>
        <v>0</v>
      </c>
      <c r="AR5605" s="181"/>
      <c r="AS5605" s="181"/>
      <c r="AT5605" s="181"/>
      <c r="AU5605" s="181"/>
      <c r="BB5605" s="181"/>
      <c r="BC5605" s="181"/>
      <c r="BD5605" s="181"/>
      <c r="BE5605" s="181"/>
      <c r="BL5605" s="181"/>
      <c r="BM5605" s="181"/>
      <c r="BN5605" s="181"/>
      <c r="BO5605" s="181"/>
    </row>
    <row r="5606" spans="41:67">
      <c r="AO5606" s="38">
        <f t="shared" si="520"/>
        <v>0</v>
      </c>
      <c r="AP5606" s="38">
        <f t="shared" si="521"/>
        <v>0</v>
      </c>
      <c r="AR5606" s="181"/>
      <c r="AS5606" s="181"/>
      <c r="AT5606" s="181"/>
      <c r="AU5606" s="181"/>
      <c r="BB5606" s="181"/>
      <c r="BC5606" s="181"/>
      <c r="BD5606" s="181"/>
      <c r="BE5606" s="181"/>
      <c r="BL5606" s="181"/>
      <c r="BM5606" s="181"/>
      <c r="BN5606" s="181"/>
      <c r="BO5606" s="181"/>
    </row>
    <row r="5607" spans="41:67">
      <c r="AO5607" s="38">
        <f t="shared" si="520"/>
        <v>0</v>
      </c>
      <c r="AP5607" s="38">
        <f t="shared" si="521"/>
        <v>0</v>
      </c>
      <c r="AR5607" s="181"/>
      <c r="AS5607" s="181"/>
      <c r="AT5607" s="181"/>
      <c r="AU5607" s="181"/>
      <c r="BB5607" s="181"/>
      <c r="BC5607" s="181"/>
      <c r="BD5607" s="181"/>
      <c r="BE5607" s="181"/>
      <c r="BL5607" s="181"/>
      <c r="BM5607" s="181"/>
      <c r="BN5607" s="181"/>
      <c r="BO5607" s="181"/>
    </row>
    <row r="5608" spans="41:67">
      <c r="AO5608" s="38">
        <f t="shared" si="520"/>
        <v>0</v>
      </c>
      <c r="AP5608" s="38">
        <f t="shared" si="521"/>
        <v>0</v>
      </c>
      <c r="AR5608" s="181"/>
      <c r="AS5608" s="181"/>
      <c r="AT5608" s="181"/>
      <c r="AU5608" s="181"/>
      <c r="BB5608" s="181"/>
      <c r="BC5608" s="181"/>
      <c r="BD5608" s="181"/>
      <c r="BE5608" s="181"/>
      <c r="BL5608" s="181"/>
      <c r="BM5608" s="181"/>
      <c r="BN5608" s="181"/>
      <c r="BO5608" s="181"/>
    </row>
    <row r="5609" spans="41:67">
      <c r="AO5609" s="38">
        <f t="shared" si="520"/>
        <v>0</v>
      </c>
      <c r="AP5609" s="38">
        <f t="shared" si="521"/>
        <v>0</v>
      </c>
      <c r="AR5609" s="181"/>
      <c r="AS5609" s="181"/>
      <c r="AT5609" s="181"/>
      <c r="AU5609" s="181"/>
      <c r="BB5609" s="181"/>
      <c r="BC5609" s="181"/>
      <c r="BD5609" s="181"/>
      <c r="BE5609" s="181"/>
      <c r="BL5609" s="181"/>
      <c r="BM5609" s="181"/>
      <c r="BN5609" s="181"/>
      <c r="BO5609" s="181"/>
    </row>
    <row r="5610" spans="41:67">
      <c r="AO5610" s="38">
        <f t="shared" ref="AO5610:AO5673" si="522">B5611+1-1</f>
        <v>0</v>
      </c>
      <c r="AP5610" s="38">
        <f t="shared" ref="AP5610:AP5673" si="523">A5611</f>
        <v>0</v>
      </c>
      <c r="AR5610" s="181"/>
      <c r="AS5610" s="181"/>
      <c r="AT5610" s="181"/>
      <c r="AU5610" s="181"/>
      <c r="BB5610" s="181"/>
      <c r="BC5610" s="181"/>
      <c r="BD5610" s="181"/>
      <c r="BE5610" s="181"/>
      <c r="BL5610" s="181"/>
      <c r="BM5610" s="181"/>
      <c r="BN5610" s="181"/>
      <c r="BO5610" s="181"/>
    </row>
    <row r="5611" spans="41:67">
      <c r="AO5611" s="38">
        <f t="shared" si="522"/>
        <v>0</v>
      </c>
      <c r="AP5611" s="38">
        <f t="shared" si="523"/>
        <v>0</v>
      </c>
      <c r="AR5611" s="181"/>
      <c r="AS5611" s="181"/>
      <c r="AT5611" s="181"/>
      <c r="AU5611" s="181"/>
      <c r="BB5611" s="181"/>
      <c r="BC5611" s="181"/>
      <c r="BD5611" s="181"/>
      <c r="BE5611" s="181"/>
      <c r="BL5611" s="181"/>
      <c r="BM5611" s="181"/>
      <c r="BN5611" s="181"/>
      <c r="BO5611" s="181"/>
    </row>
    <row r="5612" spans="41:67">
      <c r="AO5612" s="38">
        <f t="shared" si="522"/>
        <v>0</v>
      </c>
      <c r="AP5612" s="38">
        <f t="shared" si="523"/>
        <v>0</v>
      </c>
      <c r="AR5612" s="181"/>
      <c r="AS5612" s="181"/>
      <c r="AT5612" s="181"/>
      <c r="AU5612" s="181"/>
      <c r="BB5612" s="181"/>
      <c r="BC5612" s="181"/>
      <c r="BD5612" s="181"/>
      <c r="BE5612" s="181"/>
      <c r="BL5612" s="181"/>
      <c r="BM5612" s="181"/>
      <c r="BN5612" s="181"/>
      <c r="BO5612" s="181"/>
    </row>
    <row r="5613" spans="41:67">
      <c r="AO5613" s="38">
        <f t="shared" si="522"/>
        <v>0</v>
      </c>
      <c r="AP5613" s="38">
        <f t="shared" si="523"/>
        <v>0</v>
      </c>
      <c r="AR5613" s="181"/>
      <c r="AS5613" s="181"/>
      <c r="AT5613" s="181"/>
      <c r="AU5613" s="181"/>
      <c r="BB5613" s="181"/>
      <c r="BC5613" s="181"/>
      <c r="BD5613" s="181"/>
      <c r="BE5613" s="181"/>
      <c r="BL5613" s="181"/>
      <c r="BM5613" s="181"/>
      <c r="BN5613" s="181"/>
      <c r="BO5613" s="181"/>
    </row>
    <row r="5614" spans="41:67">
      <c r="AO5614" s="38">
        <f t="shared" si="522"/>
        <v>0</v>
      </c>
      <c r="AP5614" s="38">
        <f t="shared" si="523"/>
        <v>0</v>
      </c>
      <c r="AR5614" s="181"/>
      <c r="AS5614" s="181"/>
      <c r="AT5614" s="181"/>
      <c r="AU5614" s="181"/>
      <c r="BB5614" s="181"/>
      <c r="BC5614" s="181"/>
      <c r="BD5614" s="181"/>
      <c r="BE5614" s="181"/>
      <c r="BL5614" s="181"/>
      <c r="BM5614" s="181"/>
      <c r="BN5614" s="181"/>
      <c r="BO5614" s="181"/>
    </row>
    <row r="5615" spans="41:67">
      <c r="AO5615" s="38">
        <f t="shared" si="522"/>
        <v>0</v>
      </c>
      <c r="AP5615" s="38">
        <f t="shared" si="523"/>
        <v>0</v>
      </c>
      <c r="AR5615" s="181"/>
      <c r="AS5615" s="181"/>
      <c r="AT5615" s="181"/>
      <c r="AU5615" s="181"/>
      <c r="BB5615" s="181"/>
      <c r="BC5615" s="181"/>
      <c r="BD5615" s="181"/>
      <c r="BE5615" s="181"/>
      <c r="BL5615" s="181"/>
      <c r="BM5615" s="181"/>
      <c r="BN5615" s="181"/>
      <c r="BO5615" s="181"/>
    </row>
    <row r="5616" spans="41:67">
      <c r="AO5616" s="38">
        <f t="shared" si="522"/>
        <v>0</v>
      </c>
      <c r="AP5616" s="38">
        <f t="shared" si="523"/>
        <v>0</v>
      </c>
      <c r="AR5616" s="181"/>
      <c r="AS5616" s="181"/>
      <c r="AT5616" s="181"/>
      <c r="AU5616" s="181"/>
      <c r="BB5616" s="181"/>
      <c r="BC5616" s="181"/>
      <c r="BD5616" s="181"/>
      <c r="BE5616" s="181"/>
      <c r="BL5616" s="181"/>
      <c r="BM5616" s="181"/>
      <c r="BN5616" s="181"/>
      <c r="BO5616" s="181"/>
    </row>
    <row r="5617" spans="41:67">
      <c r="AO5617" s="38">
        <f t="shared" si="522"/>
        <v>0</v>
      </c>
      <c r="AP5617" s="38">
        <f t="shared" si="523"/>
        <v>0</v>
      </c>
      <c r="AR5617" s="181"/>
      <c r="AS5617" s="181"/>
      <c r="AT5617" s="181"/>
      <c r="AU5617" s="181"/>
      <c r="BB5617" s="181"/>
      <c r="BC5617" s="181"/>
      <c r="BD5617" s="181"/>
      <c r="BE5617" s="181"/>
      <c r="BL5617" s="181"/>
      <c r="BM5617" s="181"/>
      <c r="BN5617" s="181"/>
      <c r="BO5617" s="181"/>
    </row>
    <row r="5618" spans="41:67">
      <c r="AO5618" s="38">
        <f t="shared" si="522"/>
        <v>0</v>
      </c>
      <c r="AP5618" s="38">
        <f t="shared" si="523"/>
        <v>0</v>
      </c>
      <c r="AR5618" s="181"/>
      <c r="AS5618" s="181"/>
      <c r="AT5618" s="181"/>
      <c r="AU5618" s="181"/>
      <c r="BB5618" s="181"/>
      <c r="BC5618" s="181"/>
      <c r="BD5618" s="181"/>
      <c r="BE5618" s="181"/>
      <c r="BL5618" s="181"/>
      <c r="BM5618" s="181"/>
      <c r="BN5618" s="181"/>
      <c r="BO5618" s="181"/>
    </row>
    <row r="5619" spans="41:67">
      <c r="AO5619" s="38">
        <f t="shared" si="522"/>
        <v>0</v>
      </c>
      <c r="AP5619" s="38">
        <f t="shared" si="523"/>
        <v>0</v>
      </c>
      <c r="AR5619" s="181"/>
      <c r="AS5619" s="181"/>
      <c r="AT5619" s="181"/>
      <c r="AU5619" s="181"/>
      <c r="BB5619" s="181"/>
      <c r="BC5619" s="181"/>
      <c r="BD5619" s="181"/>
      <c r="BE5619" s="181"/>
      <c r="BL5619" s="181"/>
      <c r="BM5619" s="181"/>
      <c r="BN5619" s="181"/>
      <c r="BO5619" s="181"/>
    </row>
    <row r="5620" spans="41:67">
      <c r="AO5620" s="38">
        <f t="shared" si="522"/>
        <v>0</v>
      </c>
      <c r="AP5620" s="38">
        <f t="shared" si="523"/>
        <v>0</v>
      </c>
      <c r="AR5620" s="181"/>
      <c r="AS5620" s="181"/>
      <c r="AT5620" s="181"/>
      <c r="AU5620" s="181"/>
      <c r="BB5620" s="181"/>
      <c r="BC5620" s="181"/>
      <c r="BD5620" s="181"/>
      <c r="BE5620" s="181"/>
      <c r="BL5620" s="181"/>
      <c r="BM5620" s="181"/>
      <c r="BN5620" s="181"/>
      <c r="BO5620" s="181"/>
    </row>
    <row r="5621" spans="41:67">
      <c r="AO5621" s="38">
        <f t="shared" si="522"/>
        <v>0</v>
      </c>
      <c r="AP5621" s="38">
        <f t="shared" si="523"/>
        <v>0</v>
      </c>
      <c r="AR5621" s="181"/>
      <c r="AS5621" s="181"/>
      <c r="AT5621" s="181"/>
      <c r="AU5621" s="181"/>
      <c r="BB5621" s="181"/>
      <c r="BC5621" s="181"/>
      <c r="BD5621" s="181"/>
      <c r="BE5621" s="181"/>
      <c r="BL5621" s="181"/>
      <c r="BM5621" s="181"/>
      <c r="BN5621" s="181"/>
      <c r="BO5621" s="181"/>
    </row>
    <row r="5622" spans="41:67">
      <c r="AO5622" s="38">
        <f t="shared" si="522"/>
        <v>0</v>
      </c>
      <c r="AP5622" s="38">
        <f t="shared" si="523"/>
        <v>0</v>
      </c>
      <c r="AR5622" s="181"/>
      <c r="AS5622" s="181"/>
      <c r="AT5622" s="181"/>
      <c r="AU5622" s="181"/>
      <c r="BB5622" s="181"/>
      <c r="BC5622" s="181"/>
      <c r="BD5622" s="181"/>
      <c r="BE5622" s="181"/>
      <c r="BL5622" s="181"/>
      <c r="BM5622" s="181"/>
      <c r="BN5622" s="181"/>
      <c r="BO5622" s="181"/>
    </row>
    <row r="5623" spans="41:67">
      <c r="AO5623" s="38">
        <f t="shared" si="522"/>
        <v>0</v>
      </c>
      <c r="AP5623" s="38">
        <f t="shared" si="523"/>
        <v>0</v>
      </c>
      <c r="AR5623" s="181"/>
      <c r="AS5623" s="181"/>
      <c r="AT5623" s="181"/>
      <c r="AU5623" s="181"/>
      <c r="BB5623" s="181"/>
      <c r="BC5623" s="181"/>
      <c r="BD5623" s="181"/>
      <c r="BE5623" s="181"/>
      <c r="BL5623" s="181"/>
      <c r="BM5623" s="181"/>
      <c r="BN5623" s="181"/>
      <c r="BO5623" s="181"/>
    </row>
    <row r="5624" spans="41:67">
      <c r="AO5624" s="38">
        <f t="shared" si="522"/>
        <v>0</v>
      </c>
      <c r="AP5624" s="38">
        <f t="shared" si="523"/>
        <v>0</v>
      </c>
      <c r="AR5624" s="181"/>
      <c r="AS5624" s="181"/>
      <c r="AT5624" s="181"/>
      <c r="AU5624" s="181"/>
      <c r="BB5624" s="181"/>
      <c r="BC5624" s="181"/>
      <c r="BD5624" s="181"/>
      <c r="BE5624" s="181"/>
      <c r="BL5624" s="181"/>
      <c r="BM5624" s="181"/>
      <c r="BN5624" s="181"/>
      <c r="BO5624" s="181"/>
    </row>
    <row r="5625" spans="41:67">
      <c r="AO5625" s="38">
        <f t="shared" si="522"/>
        <v>0</v>
      </c>
      <c r="AP5625" s="38">
        <f t="shared" si="523"/>
        <v>0</v>
      </c>
      <c r="AR5625" s="181"/>
      <c r="AS5625" s="181"/>
      <c r="AT5625" s="181"/>
      <c r="AU5625" s="181"/>
      <c r="BB5625" s="181"/>
      <c r="BC5625" s="181"/>
      <c r="BD5625" s="181"/>
      <c r="BE5625" s="181"/>
      <c r="BL5625" s="181"/>
      <c r="BM5625" s="181"/>
      <c r="BN5625" s="181"/>
      <c r="BO5625" s="181"/>
    </row>
    <row r="5626" spans="41:67">
      <c r="AO5626" s="38">
        <f t="shared" si="522"/>
        <v>0</v>
      </c>
      <c r="AP5626" s="38">
        <f t="shared" si="523"/>
        <v>0</v>
      </c>
      <c r="AR5626" s="181"/>
      <c r="AS5626" s="181"/>
      <c r="AT5626" s="181"/>
      <c r="AU5626" s="181"/>
      <c r="BB5626" s="181"/>
      <c r="BC5626" s="181"/>
      <c r="BD5626" s="181"/>
      <c r="BE5626" s="181"/>
      <c r="BL5626" s="181"/>
      <c r="BM5626" s="181"/>
      <c r="BN5626" s="181"/>
      <c r="BO5626" s="181"/>
    </row>
    <row r="5627" spans="41:67">
      <c r="AO5627" s="38">
        <f t="shared" si="522"/>
        <v>0</v>
      </c>
      <c r="AP5627" s="38">
        <f t="shared" si="523"/>
        <v>0</v>
      </c>
      <c r="AR5627" s="181"/>
      <c r="AS5627" s="181"/>
      <c r="AT5627" s="181"/>
      <c r="AU5627" s="181"/>
      <c r="BB5627" s="181"/>
      <c r="BC5627" s="181"/>
      <c r="BD5627" s="181"/>
      <c r="BE5627" s="181"/>
      <c r="BL5627" s="181"/>
      <c r="BM5627" s="181"/>
      <c r="BN5627" s="181"/>
      <c r="BO5627" s="181"/>
    </row>
    <row r="5628" spans="41:67">
      <c r="AO5628" s="38">
        <f t="shared" si="522"/>
        <v>0</v>
      </c>
      <c r="AP5628" s="38">
        <f t="shared" si="523"/>
        <v>0</v>
      </c>
      <c r="AR5628" s="181"/>
      <c r="AS5628" s="181"/>
      <c r="AT5628" s="181"/>
      <c r="AU5628" s="181"/>
      <c r="BB5628" s="181"/>
      <c r="BC5628" s="181"/>
      <c r="BD5628" s="181"/>
      <c r="BE5628" s="181"/>
      <c r="BL5628" s="181"/>
      <c r="BM5628" s="181"/>
      <c r="BN5628" s="181"/>
      <c r="BO5628" s="181"/>
    </row>
    <row r="5629" spans="41:67">
      <c r="AO5629" s="38">
        <f t="shared" si="522"/>
        <v>0</v>
      </c>
      <c r="AP5629" s="38">
        <f t="shared" si="523"/>
        <v>0</v>
      </c>
      <c r="AR5629" s="181"/>
      <c r="AS5629" s="181"/>
      <c r="AT5629" s="181"/>
      <c r="AU5629" s="181"/>
      <c r="BB5629" s="181"/>
      <c r="BC5629" s="181"/>
      <c r="BD5629" s="181"/>
      <c r="BE5629" s="181"/>
      <c r="BL5629" s="181"/>
      <c r="BM5629" s="181"/>
      <c r="BN5629" s="181"/>
      <c r="BO5629" s="181"/>
    </row>
    <row r="5630" spans="41:67">
      <c r="AO5630" s="38">
        <f t="shared" si="522"/>
        <v>0</v>
      </c>
      <c r="AP5630" s="38">
        <f t="shared" si="523"/>
        <v>0</v>
      </c>
      <c r="AR5630" s="181"/>
      <c r="AS5630" s="181"/>
      <c r="AT5630" s="181"/>
      <c r="AU5630" s="181"/>
      <c r="BB5630" s="181"/>
      <c r="BC5630" s="181"/>
      <c r="BD5630" s="181"/>
      <c r="BE5630" s="181"/>
      <c r="BL5630" s="181"/>
      <c r="BM5630" s="181"/>
      <c r="BN5630" s="181"/>
      <c r="BO5630" s="181"/>
    </row>
    <row r="5631" spans="41:67">
      <c r="AO5631" s="38">
        <f t="shared" si="522"/>
        <v>0</v>
      </c>
      <c r="AP5631" s="38">
        <f t="shared" si="523"/>
        <v>0</v>
      </c>
      <c r="AR5631" s="181"/>
      <c r="AS5631" s="181"/>
      <c r="AT5631" s="181"/>
      <c r="AU5631" s="181"/>
      <c r="BB5631" s="181"/>
      <c r="BC5631" s="181"/>
      <c r="BD5631" s="181"/>
      <c r="BE5631" s="181"/>
      <c r="BL5631" s="181"/>
      <c r="BM5631" s="181"/>
      <c r="BN5631" s="181"/>
      <c r="BO5631" s="181"/>
    </row>
    <row r="5632" spans="41:67">
      <c r="AO5632" s="38">
        <f t="shared" si="522"/>
        <v>0</v>
      </c>
      <c r="AP5632" s="38">
        <f t="shared" si="523"/>
        <v>0</v>
      </c>
      <c r="AR5632" s="181"/>
      <c r="AS5632" s="181"/>
      <c r="AT5632" s="181"/>
      <c r="AU5632" s="181"/>
      <c r="BB5632" s="181"/>
      <c r="BC5632" s="181"/>
      <c r="BD5632" s="181"/>
      <c r="BE5632" s="181"/>
      <c r="BL5632" s="181"/>
      <c r="BM5632" s="181"/>
      <c r="BN5632" s="181"/>
      <c r="BO5632" s="181"/>
    </row>
    <row r="5633" spans="41:67">
      <c r="AO5633" s="38">
        <f t="shared" si="522"/>
        <v>0</v>
      </c>
      <c r="AP5633" s="38">
        <f t="shared" si="523"/>
        <v>0</v>
      </c>
      <c r="AR5633" s="181"/>
      <c r="AS5633" s="181"/>
      <c r="AT5633" s="181"/>
      <c r="AU5633" s="181"/>
      <c r="BB5633" s="181"/>
      <c r="BC5633" s="181"/>
      <c r="BD5633" s="181"/>
      <c r="BE5633" s="181"/>
      <c r="BL5633" s="181"/>
      <c r="BM5633" s="181"/>
      <c r="BN5633" s="181"/>
      <c r="BO5633" s="181"/>
    </row>
    <row r="5634" spans="41:67">
      <c r="AO5634" s="38">
        <f t="shared" si="522"/>
        <v>0</v>
      </c>
      <c r="AP5634" s="38">
        <f t="shared" si="523"/>
        <v>0</v>
      </c>
      <c r="AR5634" s="181"/>
      <c r="AS5634" s="181"/>
      <c r="AT5634" s="181"/>
      <c r="AU5634" s="181"/>
      <c r="BB5634" s="181"/>
      <c r="BC5634" s="181"/>
      <c r="BD5634" s="181"/>
      <c r="BE5634" s="181"/>
      <c r="BL5634" s="181"/>
      <c r="BM5634" s="181"/>
      <c r="BN5634" s="181"/>
      <c r="BO5634" s="181"/>
    </row>
    <row r="5635" spans="41:67">
      <c r="AO5635" s="38">
        <f t="shared" si="522"/>
        <v>0</v>
      </c>
      <c r="AP5635" s="38">
        <f t="shared" si="523"/>
        <v>0</v>
      </c>
      <c r="AR5635" s="181"/>
      <c r="AS5635" s="181"/>
      <c r="AT5635" s="181"/>
      <c r="AU5635" s="181"/>
      <c r="BB5635" s="181"/>
      <c r="BC5635" s="181"/>
      <c r="BD5635" s="181"/>
      <c r="BE5635" s="181"/>
      <c r="BL5635" s="181"/>
      <c r="BM5635" s="181"/>
      <c r="BN5635" s="181"/>
      <c r="BO5635" s="181"/>
    </row>
    <row r="5636" spans="41:67">
      <c r="AO5636" s="38">
        <f t="shared" si="522"/>
        <v>0</v>
      </c>
      <c r="AP5636" s="38">
        <f t="shared" si="523"/>
        <v>0</v>
      </c>
      <c r="AR5636" s="181"/>
      <c r="AS5636" s="181"/>
      <c r="AT5636" s="181"/>
      <c r="AU5636" s="181"/>
      <c r="BB5636" s="181"/>
      <c r="BC5636" s="181"/>
      <c r="BD5636" s="181"/>
      <c r="BE5636" s="181"/>
      <c r="BL5636" s="181"/>
      <c r="BM5636" s="181"/>
      <c r="BN5636" s="181"/>
      <c r="BO5636" s="181"/>
    </row>
    <row r="5637" spans="41:67">
      <c r="AO5637" s="38">
        <f t="shared" si="522"/>
        <v>0</v>
      </c>
      <c r="AP5637" s="38">
        <f t="shared" si="523"/>
        <v>0</v>
      </c>
      <c r="AR5637" s="181"/>
      <c r="AS5637" s="181"/>
      <c r="AT5637" s="181"/>
      <c r="AU5637" s="181"/>
      <c r="BB5637" s="181"/>
      <c r="BC5637" s="181"/>
      <c r="BD5637" s="181"/>
      <c r="BE5637" s="181"/>
      <c r="BL5637" s="181"/>
      <c r="BM5637" s="181"/>
      <c r="BN5637" s="181"/>
      <c r="BO5637" s="181"/>
    </row>
    <row r="5638" spans="41:67">
      <c r="AO5638" s="38">
        <f t="shared" si="522"/>
        <v>0</v>
      </c>
      <c r="AP5638" s="38">
        <f t="shared" si="523"/>
        <v>0</v>
      </c>
      <c r="AR5638" s="181"/>
      <c r="AS5638" s="181"/>
      <c r="AT5638" s="181"/>
      <c r="AU5638" s="181"/>
      <c r="BB5638" s="181"/>
      <c r="BC5638" s="181"/>
      <c r="BD5638" s="181"/>
      <c r="BE5638" s="181"/>
      <c r="BL5638" s="181"/>
      <c r="BM5638" s="181"/>
      <c r="BN5638" s="181"/>
      <c r="BO5638" s="181"/>
    </row>
    <row r="5639" spans="41:67">
      <c r="AO5639" s="38">
        <f t="shared" si="522"/>
        <v>0</v>
      </c>
      <c r="AP5639" s="38">
        <f t="shared" si="523"/>
        <v>0</v>
      </c>
      <c r="AR5639" s="181"/>
      <c r="AS5639" s="181"/>
      <c r="AT5639" s="181"/>
      <c r="AU5639" s="181"/>
      <c r="BB5639" s="181"/>
      <c r="BC5639" s="181"/>
      <c r="BD5639" s="181"/>
      <c r="BE5639" s="181"/>
      <c r="BL5639" s="181"/>
      <c r="BM5639" s="181"/>
      <c r="BN5639" s="181"/>
      <c r="BO5639" s="181"/>
    </row>
    <row r="5640" spans="41:67">
      <c r="AO5640" s="38">
        <f t="shared" si="522"/>
        <v>0</v>
      </c>
      <c r="AP5640" s="38">
        <f t="shared" si="523"/>
        <v>0</v>
      </c>
      <c r="AR5640" s="181"/>
      <c r="AS5640" s="181"/>
      <c r="AT5640" s="181"/>
      <c r="AU5640" s="181"/>
      <c r="BB5640" s="181"/>
      <c r="BC5640" s="181"/>
      <c r="BD5640" s="181"/>
      <c r="BE5640" s="181"/>
      <c r="BL5640" s="181"/>
      <c r="BM5640" s="181"/>
      <c r="BN5640" s="181"/>
      <c r="BO5640" s="181"/>
    </row>
    <row r="5641" spans="41:67">
      <c r="AO5641" s="38">
        <f t="shared" si="522"/>
        <v>0</v>
      </c>
      <c r="AP5641" s="38">
        <f t="shared" si="523"/>
        <v>0</v>
      </c>
      <c r="AR5641" s="181"/>
      <c r="AS5641" s="181"/>
      <c r="AT5641" s="181"/>
      <c r="AU5641" s="181"/>
      <c r="BB5641" s="181"/>
      <c r="BC5641" s="181"/>
      <c r="BD5641" s="181"/>
      <c r="BE5641" s="181"/>
      <c r="BL5641" s="181"/>
      <c r="BM5641" s="181"/>
      <c r="BN5641" s="181"/>
      <c r="BO5641" s="181"/>
    </row>
    <row r="5642" spans="41:67">
      <c r="AO5642" s="38">
        <f t="shared" si="522"/>
        <v>0</v>
      </c>
      <c r="AP5642" s="38">
        <f t="shared" si="523"/>
        <v>0</v>
      </c>
      <c r="AR5642" s="181"/>
      <c r="AS5642" s="181"/>
      <c r="AT5642" s="181"/>
      <c r="AU5642" s="181"/>
      <c r="BB5642" s="181"/>
      <c r="BC5642" s="181"/>
      <c r="BD5642" s="181"/>
      <c r="BE5642" s="181"/>
      <c r="BL5642" s="181"/>
      <c r="BM5642" s="181"/>
      <c r="BN5642" s="181"/>
      <c r="BO5642" s="181"/>
    </row>
    <row r="5643" spans="41:67">
      <c r="AO5643" s="38">
        <f t="shared" si="522"/>
        <v>0</v>
      </c>
      <c r="AP5643" s="38">
        <f t="shared" si="523"/>
        <v>0</v>
      </c>
      <c r="AR5643" s="181"/>
      <c r="AS5643" s="181"/>
      <c r="AT5643" s="181"/>
      <c r="AU5643" s="181"/>
      <c r="BB5643" s="181"/>
      <c r="BC5643" s="181"/>
      <c r="BD5643" s="181"/>
      <c r="BE5643" s="181"/>
      <c r="BL5643" s="181"/>
      <c r="BM5643" s="181"/>
      <c r="BN5643" s="181"/>
      <c r="BO5643" s="181"/>
    </row>
    <row r="5644" spans="41:67">
      <c r="AO5644" s="38">
        <f t="shared" si="522"/>
        <v>0</v>
      </c>
      <c r="AP5644" s="38">
        <f t="shared" si="523"/>
        <v>0</v>
      </c>
      <c r="AR5644" s="181"/>
      <c r="AS5644" s="181"/>
      <c r="AT5644" s="181"/>
      <c r="AU5644" s="181"/>
      <c r="BB5644" s="181"/>
      <c r="BC5644" s="181"/>
      <c r="BD5644" s="181"/>
      <c r="BE5644" s="181"/>
      <c r="BL5644" s="181"/>
      <c r="BM5644" s="181"/>
      <c r="BN5644" s="181"/>
      <c r="BO5644" s="181"/>
    </row>
    <row r="5645" spans="41:67">
      <c r="AO5645" s="38">
        <f t="shared" si="522"/>
        <v>0</v>
      </c>
      <c r="AP5645" s="38">
        <f t="shared" si="523"/>
        <v>0</v>
      </c>
      <c r="AR5645" s="181"/>
      <c r="AS5645" s="181"/>
      <c r="AT5645" s="181"/>
      <c r="AU5645" s="181"/>
      <c r="BB5645" s="181"/>
      <c r="BC5645" s="181"/>
      <c r="BD5645" s="181"/>
      <c r="BE5645" s="181"/>
      <c r="BL5645" s="181"/>
      <c r="BM5645" s="181"/>
      <c r="BN5645" s="181"/>
      <c r="BO5645" s="181"/>
    </row>
    <row r="5646" spans="41:67">
      <c r="AO5646" s="38">
        <f t="shared" si="522"/>
        <v>0</v>
      </c>
      <c r="AP5646" s="38">
        <f t="shared" si="523"/>
        <v>0</v>
      </c>
      <c r="AR5646" s="181"/>
      <c r="AS5646" s="181"/>
      <c r="AT5646" s="181"/>
      <c r="AU5646" s="181"/>
      <c r="BB5646" s="181"/>
      <c r="BC5646" s="181"/>
      <c r="BD5646" s="181"/>
      <c r="BE5646" s="181"/>
      <c r="BL5646" s="181"/>
      <c r="BM5646" s="181"/>
      <c r="BN5646" s="181"/>
      <c r="BO5646" s="181"/>
    </row>
    <row r="5647" spans="41:67">
      <c r="AO5647" s="38">
        <f t="shared" si="522"/>
        <v>0</v>
      </c>
      <c r="AP5647" s="38">
        <f t="shared" si="523"/>
        <v>0</v>
      </c>
      <c r="AR5647" s="181"/>
      <c r="AS5647" s="181"/>
      <c r="AT5647" s="181"/>
      <c r="AU5647" s="181"/>
      <c r="BB5647" s="181"/>
      <c r="BC5647" s="181"/>
      <c r="BD5647" s="181"/>
      <c r="BE5647" s="181"/>
      <c r="BL5647" s="181"/>
      <c r="BM5647" s="181"/>
      <c r="BN5647" s="181"/>
      <c r="BO5647" s="181"/>
    </row>
    <row r="5648" spans="41:67">
      <c r="AO5648" s="38">
        <f t="shared" si="522"/>
        <v>0</v>
      </c>
      <c r="AP5648" s="38">
        <f t="shared" si="523"/>
        <v>0</v>
      </c>
      <c r="AR5648" s="181"/>
      <c r="AS5648" s="181"/>
      <c r="AT5648" s="181"/>
      <c r="AU5648" s="181"/>
      <c r="BB5648" s="181"/>
      <c r="BC5648" s="181"/>
      <c r="BD5648" s="181"/>
      <c r="BE5648" s="181"/>
      <c r="BL5648" s="181"/>
      <c r="BM5648" s="181"/>
      <c r="BN5648" s="181"/>
      <c r="BO5648" s="181"/>
    </row>
    <row r="5649" spans="41:67">
      <c r="AO5649" s="38">
        <f t="shared" si="522"/>
        <v>0</v>
      </c>
      <c r="AP5649" s="38">
        <f t="shared" si="523"/>
        <v>0</v>
      </c>
      <c r="AR5649" s="181"/>
      <c r="AS5649" s="181"/>
      <c r="AT5649" s="181"/>
      <c r="AU5649" s="181"/>
      <c r="BB5649" s="181"/>
      <c r="BC5649" s="181"/>
      <c r="BD5649" s="181"/>
      <c r="BE5649" s="181"/>
      <c r="BL5649" s="181"/>
      <c r="BM5649" s="181"/>
      <c r="BN5649" s="181"/>
      <c r="BO5649" s="181"/>
    </row>
    <row r="5650" spans="41:67">
      <c r="AO5650" s="38">
        <f t="shared" si="522"/>
        <v>0</v>
      </c>
      <c r="AP5650" s="38">
        <f t="shared" si="523"/>
        <v>0</v>
      </c>
      <c r="AR5650" s="181"/>
      <c r="AS5650" s="181"/>
      <c r="AT5650" s="181"/>
      <c r="AU5650" s="181"/>
      <c r="BB5650" s="181"/>
      <c r="BC5650" s="181"/>
      <c r="BD5650" s="181"/>
      <c r="BE5650" s="181"/>
      <c r="BL5650" s="181"/>
      <c r="BM5650" s="181"/>
      <c r="BN5650" s="181"/>
      <c r="BO5650" s="181"/>
    </row>
    <row r="5651" spans="41:67">
      <c r="AO5651" s="38">
        <f t="shared" si="522"/>
        <v>0</v>
      </c>
      <c r="AP5651" s="38">
        <f t="shared" si="523"/>
        <v>0</v>
      </c>
      <c r="AR5651" s="181"/>
      <c r="AS5651" s="181"/>
      <c r="AT5651" s="181"/>
      <c r="AU5651" s="181"/>
      <c r="BB5651" s="181"/>
      <c r="BC5651" s="181"/>
      <c r="BD5651" s="181"/>
      <c r="BE5651" s="181"/>
      <c r="BL5651" s="181"/>
      <c r="BM5651" s="181"/>
      <c r="BN5651" s="181"/>
      <c r="BO5651" s="181"/>
    </row>
    <row r="5652" spans="41:67">
      <c r="AO5652" s="38">
        <f t="shared" si="522"/>
        <v>0</v>
      </c>
      <c r="AP5652" s="38">
        <f t="shared" si="523"/>
        <v>0</v>
      </c>
      <c r="AR5652" s="181"/>
      <c r="AS5652" s="181"/>
      <c r="AT5652" s="181"/>
      <c r="AU5652" s="181"/>
      <c r="BB5652" s="181"/>
      <c r="BC5652" s="181"/>
      <c r="BD5652" s="181"/>
      <c r="BE5652" s="181"/>
      <c r="BL5652" s="181"/>
      <c r="BM5652" s="181"/>
      <c r="BN5652" s="181"/>
      <c r="BO5652" s="181"/>
    </row>
    <row r="5653" spans="41:67">
      <c r="AO5653" s="38">
        <f t="shared" si="522"/>
        <v>0</v>
      </c>
      <c r="AP5653" s="38">
        <f t="shared" si="523"/>
        <v>0</v>
      </c>
      <c r="AR5653" s="181"/>
      <c r="AS5653" s="181"/>
      <c r="AT5653" s="181"/>
      <c r="AU5653" s="181"/>
      <c r="BB5653" s="181"/>
      <c r="BC5653" s="181"/>
      <c r="BD5653" s="181"/>
      <c r="BE5653" s="181"/>
      <c r="BL5653" s="181"/>
      <c r="BM5653" s="181"/>
      <c r="BN5653" s="181"/>
      <c r="BO5653" s="181"/>
    </row>
    <row r="5654" spans="41:67">
      <c r="AO5654" s="38">
        <f t="shared" si="522"/>
        <v>0</v>
      </c>
      <c r="AP5654" s="38">
        <f t="shared" si="523"/>
        <v>0</v>
      </c>
      <c r="AR5654" s="181"/>
      <c r="AS5654" s="181"/>
      <c r="AT5654" s="181"/>
      <c r="AU5654" s="181"/>
      <c r="BB5654" s="181"/>
      <c r="BC5654" s="181"/>
      <c r="BD5654" s="181"/>
      <c r="BE5654" s="181"/>
      <c r="BL5654" s="181"/>
      <c r="BM5654" s="181"/>
      <c r="BN5654" s="181"/>
      <c r="BO5654" s="181"/>
    </row>
    <row r="5655" spans="41:67">
      <c r="AO5655" s="38">
        <f t="shared" si="522"/>
        <v>0</v>
      </c>
      <c r="AP5655" s="38">
        <f t="shared" si="523"/>
        <v>0</v>
      </c>
      <c r="AR5655" s="181"/>
      <c r="AS5655" s="181"/>
      <c r="AT5655" s="181"/>
      <c r="AU5655" s="181"/>
      <c r="BB5655" s="181"/>
      <c r="BC5655" s="181"/>
      <c r="BD5655" s="181"/>
      <c r="BE5655" s="181"/>
      <c r="BL5655" s="181"/>
      <c r="BM5655" s="181"/>
      <c r="BN5655" s="181"/>
      <c r="BO5655" s="181"/>
    </row>
    <row r="5656" spans="41:67">
      <c r="AO5656" s="38">
        <f t="shared" si="522"/>
        <v>0</v>
      </c>
      <c r="AP5656" s="38">
        <f t="shared" si="523"/>
        <v>0</v>
      </c>
      <c r="AR5656" s="181"/>
      <c r="AS5656" s="181"/>
      <c r="AT5656" s="181"/>
      <c r="AU5656" s="181"/>
      <c r="BB5656" s="181"/>
      <c r="BC5656" s="181"/>
      <c r="BD5656" s="181"/>
      <c r="BE5656" s="181"/>
      <c r="BL5656" s="181"/>
      <c r="BM5656" s="181"/>
      <c r="BN5656" s="181"/>
      <c r="BO5656" s="181"/>
    </row>
    <row r="5657" spans="41:67">
      <c r="AO5657" s="38">
        <f t="shared" si="522"/>
        <v>0</v>
      </c>
      <c r="AP5657" s="38">
        <f t="shared" si="523"/>
        <v>0</v>
      </c>
      <c r="AR5657" s="181"/>
      <c r="AS5657" s="181"/>
      <c r="AT5657" s="181"/>
      <c r="AU5657" s="181"/>
      <c r="BB5657" s="181"/>
      <c r="BC5657" s="181"/>
      <c r="BD5657" s="181"/>
      <c r="BE5657" s="181"/>
      <c r="BL5657" s="181"/>
      <c r="BM5657" s="181"/>
      <c r="BN5657" s="181"/>
      <c r="BO5657" s="181"/>
    </row>
    <row r="5658" spans="41:67">
      <c r="AO5658" s="38">
        <f t="shared" si="522"/>
        <v>0</v>
      </c>
      <c r="AP5658" s="38">
        <f t="shared" si="523"/>
        <v>0</v>
      </c>
      <c r="AR5658" s="181"/>
      <c r="AS5658" s="181"/>
      <c r="AT5658" s="181"/>
      <c r="AU5658" s="181"/>
      <c r="BB5658" s="181"/>
      <c r="BC5658" s="181"/>
      <c r="BD5658" s="181"/>
      <c r="BE5658" s="181"/>
      <c r="BL5658" s="181"/>
      <c r="BM5658" s="181"/>
      <c r="BN5658" s="181"/>
      <c r="BO5658" s="181"/>
    </row>
    <row r="5659" spans="41:67">
      <c r="AO5659" s="38">
        <f t="shared" si="522"/>
        <v>0</v>
      </c>
      <c r="AP5659" s="38">
        <f t="shared" si="523"/>
        <v>0</v>
      </c>
      <c r="AR5659" s="181"/>
      <c r="AS5659" s="181"/>
      <c r="AT5659" s="181"/>
      <c r="AU5659" s="181"/>
      <c r="BB5659" s="181"/>
      <c r="BC5659" s="181"/>
      <c r="BD5659" s="181"/>
      <c r="BE5659" s="181"/>
      <c r="BL5659" s="181"/>
      <c r="BM5659" s="181"/>
      <c r="BN5659" s="181"/>
      <c r="BO5659" s="181"/>
    </row>
    <row r="5660" spans="41:67">
      <c r="AO5660" s="38">
        <f t="shared" si="522"/>
        <v>0</v>
      </c>
      <c r="AP5660" s="38">
        <f t="shared" si="523"/>
        <v>0</v>
      </c>
      <c r="AR5660" s="181"/>
      <c r="AS5660" s="181"/>
      <c r="AT5660" s="181"/>
      <c r="AU5660" s="181"/>
      <c r="BB5660" s="181"/>
      <c r="BC5660" s="181"/>
      <c r="BD5660" s="181"/>
      <c r="BE5660" s="181"/>
      <c r="BL5660" s="181"/>
      <c r="BM5660" s="181"/>
      <c r="BN5660" s="181"/>
      <c r="BO5660" s="181"/>
    </row>
    <row r="5661" spans="41:67">
      <c r="AO5661" s="38">
        <f t="shared" si="522"/>
        <v>0</v>
      </c>
      <c r="AP5661" s="38">
        <f t="shared" si="523"/>
        <v>0</v>
      </c>
      <c r="AR5661" s="181"/>
      <c r="AS5661" s="181"/>
      <c r="AT5661" s="181"/>
      <c r="AU5661" s="181"/>
      <c r="BB5661" s="181"/>
      <c r="BC5661" s="181"/>
      <c r="BD5661" s="181"/>
      <c r="BE5661" s="181"/>
      <c r="BL5661" s="181"/>
      <c r="BM5661" s="181"/>
      <c r="BN5661" s="181"/>
      <c r="BO5661" s="181"/>
    </row>
    <row r="5662" spans="41:67">
      <c r="AO5662" s="38">
        <f t="shared" si="522"/>
        <v>0</v>
      </c>
      <c r="AP5662" s="38">
        <f t="shared" si="523"/>
        <v>0</v>
      </c>
      <c r="AR5662" s="181"/>
      <c r="AS5662" s="181"/>
      <c r="AT5662" s="181"/>
      <c r="AU5662" s="181"/>
      <c r="BB5662" s="181"/>
      <c r="BC5662" s="181"/>
      <c r="BD5662" s="181"/>
      <c r="BE5662" s="181"/>
      <c r="BL5662" s="181"/>
      <c r="BM5662" s="181"/>
      <c r="BN5662" s="181"/>
      <c r="BO5662" s="181"/>
    </row>
    <row r="5663" spans="41:67">
      <c r="AO5663" s="38">
        <f t="shared" si="522"/>
        <v>0</v>
      </c>
      <c r="AP5663" s="38">
        <f t="shared" si="523"/>
        <v>0</v>
      </c>
      <c r="AR5663" s="181"/>
      <c r="AS5663" s="181"/>
      <c r="AT5663" s="181"/>
      <c r="AU5663" s="181"/>
      <c r="BB5663" s="181"/>
      <c r="BC5663" s="181"/>
      <c r="BD5663" s="181"/>
      <c r="BE5663" s="181"/>
      <c r="BL5663" s="181"/>
      <c r="BM5663" s="181"/>
      <c r="BN5663" s="181"/>
      <c r="BO5663" s="181"/>
    </row>
    <row r="5664" spans="41:67">
      <c r="AO5664" s="38">
        <f t="shared" si="522"/>
        <v>0</v>
      </c>
      <c r="AP5664" s="38">
        <f t="shared" si="523"/>
        <v>0</v>
      </c>
      <c r="AR5664" s="181"/>
      <c r="AS5664" s="181"/>
      <c r="AT5664" s="181"/>
      <c r="AU5664" s="181"/>
      <c r="BB5664" s="181"/>
      <c r="BC5664" s="181"/>
      <c r="BD5664" s="181"/>
      <c r="BE5664" s="181"/>
      <c r="BL5664" s="181"/>
      <c r="BM5664" s="181"/>
      <c r="BN5664" s="181"/>
      <c r="BO5664" s="181"/>
    </row>
    <row r="5665" spans="41:67">
      <c r="AO5665" s="38">
        <f t="shared" si="522"/>
        <v>0</v>
      </c>
      <c r="AP5665" s="38">
        <f t="shared" si="523"/>
        <v>0</v>
      </c>
      <c r="AR5665" s="181"/>
      <c r="AS5665" s="181"/>
      <c r="AT5665" s="181"/>
      <c r="AU5665" s="181"/>
      <c r="BB5665" s="181"/>
      <c r="BC5665" s="181"/>
      <c r="BD5665" s="181"/>
      <c r="BE5665" s="181"/>
      <c r="BL5665" s="181"/>
      <c r="BM5665" s="181"/>
      <c r="BN5665" s="181"/>
      <c r="BO5665" s="181"/>
    </row>
    <row r="5666" spans="41:67">
      <c r="AO5666" s="38">
        <f t="shared" si="522"/>
        <v>0</v>
      </c>
      <c r="AP5666" s="38">
        <f t="shared" si="523"/>
        <v>0</v>
      </c>
      <c r="AR5666" s="181"/>
      <c r="AS5666" s="181"/>
      <c r="AT5666" s="181"/>
      <c r="AU5666" s="181"/>
      <c r="BB5666" s="181"/>
      <c r="BC5666" s="181"/>
      <c r="BD5666" s="181"/>
      <c r="BE5666" s="181"/>
      <c r="BL5666" s="181"/>
      <c r="BM5666" s="181"/>
      <c r="BN5666" s="181"/>
      <c r="BO5666" s="181"/>
    </row>
    <row r="5667" spans="41:67">
      <c r="AO5667" s="38">
        <f t="shared" si="522"/>
        <v>0</v>
      </c>
      <c r="AP5667" s="38">
        <f t="shared" si="523"/>
        <v>0</v>
      </c>
      <c r="AR5667" s="181"/>
      <c r="AS5667" s="181"/>
      <c r="AT5667" s="181"/>
      <c r="AU5667" s="181"/>
      <c r="BB5667" s="181"/>
      <c r="BC5667" s="181"/>
      <c r="BD5667" s="181"/>
      <c r="BE5667" s="181"/>
      <c r="BL5667" s="181"/>
      <c r="BM5667" s="181"/>
      <c r="BN5667" s="181"/>
      <c r="BO5667" s="181"/>
    </row>
    <row r="5668" spans="41:67">
      <c r="AO5668" s="38">
        <f t="shared" si="522"/>
        <v>0</v>
      </c>
      <c r="AP5668" s="38">
        <f t="shared" si="523"/>
        <v>0</v>
      </c>
      <c r="AR5668" s="181"/>
      <c r="AS5668" s="181"/>
      <c r="AT5668" s="181"/>
      <c r="AU5668" s="181"/>
      <c r="BB5668" s="181"/>
      <c r="BC5668" s="181"/>
      <c r="BD5668" s="181"/>
      <c r="BE5668" s="181"/>
      <c r="BL5668" s="181"/>
      <c r="BM5668" s="181"/>
      <c r="BN5668" s="181"/>
      <c r="BO5668" s="181"/>
    </row>
    <row r="5669" spans="41:67">
      <c r="AO5669" s="38">
        <f t="shared" si="522"/>
        <v>0</v>
      </c>
      <c r="AP5669" s="38">
        <f t="shared" si="523"/>
        <v>0</v>
      </c>
      <c r="AR5669" s="181"/>
      <c r="AS5669" s="181"/>
      <c r="AT5669" s="181"/>
      <c r="AU5669" s="181"/>
      <c r="BB5669" s="181"/>
      <c r="BC5669" s="181"/>
      <c r="BD5669" s="181"/>
      <c r="BE5669" s="181"/>
      <c r="BL5669" s="181"/>
      <c r="BM5669" s="181"/>
      <c r="BN5669" s="181"/>
      <c r="BO5669" s="181"/>
    </row>
    <row r="5670" spans="41:67">
      <c r="AO5670" s="38">
        <f t="shared" si="522"/>
        <v>0</v>
      </c>
      <c r="AP5670" s="38">
        <f t="shared" si="523"/>
        <v>0</v>
      </c>
      <c r="AR5670" s="181"/>
      <c r="AS5670" s="181"/>
      <c r="AT5670" s="181"/>
      <c r="AU5670" s="181"/>
      <c r="BB5670" s="181"/>
      <c r="BC5670" s="181"/>
      <c r="BD5670" s="181"/>
      <c r="BE5670" s="181"/>
      <c r="BL5670" s="181"/>
      <c r="BM5670" s="181"/>
      <c r="BN5670" s="181"/>
      <c r="BO5670" s="181"/>
    </row>
    <row r="5671" spans="41:67">
      <c r="AO5671" s="38">
        <f t="shared" si="522"/>
        <v>0</v>
      </c>
      <c r="AP5671" s="38">
        <f t="shared" si="523"/>
        <v>0</v>
      </c>
      <c r="AR5671" s="181"/>
      <c r="AS5671" s="181"/>
      <c r="AT5671" s="181"/>
      <c r="AU5671" s="181"/>
      <c r="BB5671" s="181"/>
      <c r="BC5671" s="181"/>
      <c r="BD5671" s="181"/>
      <c r="BE5671" s="181"/>
      <c r="BL5671" s="181"/>
      <c r="BM5671" s="181"/>
      <c r="BN5671" s="181"/>
      <c r="BO5671" s="181"/>
    </row>
    <row r="5672" spans="41:67">
      <c r="AO5672" s="38">
        <f t="shared" si="522"/>
        <v>0</v>
      </c>
      <c r="AP5672" s="38">
        <f t="shared" si="523"/>
        <v>0</v>
      </c>
      <c r="AR5672" s="181"/>
      <c r="AS5672" s="181"/>
      <c r="AT5672" s="181"/>
      <c r="AU5672" s="181"/>
      <c r="BB5672" s="181"/>
      <c r="BC5672" s="181"/>
      <c r="BD5672" s="181"/>
      <c r="BE5672" s="181"/>
      <c r="BL5672" s="181"/>
      <c r="BM5672" s="181"/>
      <c r="BN5672" s="181"/>
      <c r="BO5672" s="181"/>
    </row>
    <row r="5673" spans="41:67">
      <c r="AO5673" s="38">
        <f t="shared" si="522"/>
        <v>0</v>
      </c>
      <c r="AP5673" s="38">
        <f t="shared" si="523"/>
        <v>0</v>
      </c>
      <c r="AR5673" s="181"/>
      <c r="AS5673" s="181"/>
      <c r="AT5673" s="181"/>
      <c r="AU5673" s="181"/>
      <c r="BB5673" s="181"/>
      <c r="BC5673" s="181"/>
      <c r="BD5673" s="181"/>
      <c r="BE5673" s="181"/>
      <c r="BL5673" s="181"/>
      <c r="BM5673" s="181"/>
      <c r="BN5673" s="181"/>
      <c r="BO5673" s="181"/>
    </row>
    <row r="5674" spans="41:67">
      <c r="AO5674" s="38">
        <f t="shared" ref="AO5674:AO5737" si="524">B5675+1-1</f>
        <v>0</v>
      </c>
      <c r="AP5674" s="38">
        <f t="shared" ref="AP5674:AP5737" si="525">A5675</f>
        <v>0</v>
      </c>
      <c r="AR5674" s="181"/>
      <c r="AS5674" s="181"/>
      <c r="AT5674" s="181"/>
      <c r="AU5674" s="181"/>
      <c r="BB5674" s="181"/>
      <c r="BC5674" s="181"/>
      <c r="BD5674" s="181"/>
      <c r="BE5674" s="181"/>
      <c r="BL5674" s="181"/>
      <c r="BM5674" s="181"/>
      <c r="BN5674" s="181"/>
      <c r="BO5674" s="181"/>
    </row>
    <row r="5675" spans="41:67">
      <c r="AO5675" s="38">
        <f t="shared" si="524"/>
        <v>0</v>
      </c>
      <c r="AP5675" s="38">
        <f t="shared" si="525"/>
        <v>0</v>
      </c>
      <c r="AR5675" s="181"/>
      <c r="AS5675" s="181"/>
      <c r="AT5675" s="181"/>
      <c r="AU5675" s="181"/>
      <c r="BB5675" s="181"/>
      <c r="BC5675" s="181"/>
      <c r="BD5675" s="181"/>
      <c r="BE5675" s="181"/>
      <c r="BL5675" s="181"/>
      <c r="BM5675" s="181"/>
      <c r="BN5675" s="181"/>
      <c r="BO5675" s="181"/>
    </row>
    <row r="5676" spans="41:67">
      <c r="AO5676" s="38">
        <f t="shared" si="524"/>
        <v>0</v>
      </c>
      <c r="AP5676" s="38">
        <f t="shared" si="525"/>
        <v>0</v>
      </c>
      <c r="AR5676" s="181"/>
      <c r="AS5676" s="181"/>
      <c r="AT5676" s="181"/>
      <c r="AU5676" s="181"/>
      <c r="BB5676" s="181"/>
      <c r="BC5676" s="181"/>
      <c r="BD5676" s="181"/>
      <c r="BE5676" s="181"/>
      <c r="BL5676" s="181"/>
      <c r="BM5676" s="181"/>
      <c r="BN5676" s="181"/>
      <c r="BO5676" s="181"/>
    </row>
    <row r="5677" spans="41:67">
      <c r="AO5677" s="38">
        <f t="shared" si="524"/>
        <v>0</v>
      </c>
      <c r="AP5677" s="38">
        <f t="shared" si="525"/>
        <v>0</v>
      </c>
      <c r="AR5677" s="181"/>
      <c r="AS5677" s="181"/>
      <c r="AT5677" s="181"/>
      <c r="AU5677" s="181"/>
      <c r="BB5677" s="181"/>
      <c r="BC5677" s="181"/>
      <c r="BD5677" s="181"/>
      <c r="BE5677" s="181"/>
      <c r="BL5677" s="181"/>
      <c r="BM5677" s="181"/>
      <c r="BN5677" s="181"/>
      <c r="BO5677" s="181"/>
    </row>
    <row r="5678" spans="41:67">
      <c r="AO5678" s="38">
        <f t="shared" si="524"/>
        <v>0</v>
      </c>
      <c r="AP5678" s="38">
        <f t="shared" si="525"/>
        <v>0</v>
      </c>
      <c r="AR5678" s="181"/>
      <c r="AS5678" s="181"/>
      <c r="AT5678" s="181"/>
      <c r="AU5678" s="181"/>
      <c r="BB5678" s="181"/>
      <c r="BC5678" s="181"/>
      <c r="BD5678" s="181"/>
      <c r="BE5678" s="181"/>
      <c r="BL5678" s="181"/>
      <c r="BM5678" s="181"/>
      <c r="BN5678" s="181"/>
      <c r="BO5678" s="181"/>
    </row>
    <row r="5679" spans="41:67">
      <c r="AO5679" s="38">
        <f t="shared" si="524"/>
        <v>0</v>
      </c>
      <c r="AP5679" s="38">
        <f t="shared" si="525"/>
        <v>0</v>
      </c>
      <c r="AR5679" s="181"/>
      <c r="AS5679" s="181"/>
      <c r="AT5679" s="181"/>
      <c r="AU5679" s="181"/>
      <c r="BB5679" s="181"/>
      <c r="BC5679" s="181"/>
      <c r="BD5679" s="181"/>
      <c r="BE5679" s="181"/>
      <c r="BL5679" s="181"/>
      <c r="BM5679" s="181"/>
      <c r="BN5679" s="181"/>
      <c r="BO5679" s="181"/>
    </row>
    <row r="5680" spans="41:67">
      <c r="AO5680" s="38">
        <f t="shared" si="524"/>
        <v>0</v>
      </c>
      <c r="AP5680" s="38">
        <f t="shared" si="525"/>
        <v>0</v>
      </c>
      <c r="AR5680" s="181"/>
      <c r="AS5680" s="181"/>
      <c r="AT5680" s="181"/>
      <c r="AU5680" s="181"/>
      <c r="BB5680" s="181"/>
      <c r="BC5680" s="181"/>
      <c r="BD5680" s="181"/>
      <c r="BE5680" s="181"/>
      <c r="BL5680" s="181"/>
      <c r="BM5680" s="181"/>
      <c r="BN5680" s="181"/>
      <c r="BO5680" s="181"/>
    </row>
    <row r="5681" spans="41:67">
      <c r="AO5681" s="38">
        <f t="shared" si="524"/>
        <v>0</v>
      </c>
      <c r="AP5681" s="38">
        <f t="shared" si="525"/>
        <v>0</v>
      </c>
      <c r="AR5681" s="181"/>
      <c r="AS5681" s="181"/>
      <c r="AT5681" s="181"/>
      <c r="AU5681" s="181"/>
      <c r="BB5681" s="181"/>
      <c r="BC5681" s="181"/>
      <c r="BD5681" s="181"/>
      <c r="BE5681" s="181"/>
      <c r="BL5681" s="181"/>
      <c r="BM5681" s="181"/>
      <c r="BN5681" s="181"/>
      <c r="BO5681" s="181"/>
    </row>
    <row r="5682" spans="41:67">
      <c r="AO5682" s="38">
        <f t="shared" si="524"/>
        <v>0</v>
      </c>
      <c r="AP5682" s="38">
        <f t="shared" si="525"/>
        <v>0</v>
      </c>
      <c r="AR5682" s="181"/>
      <c r="AS5682" s="181"/>
      <c r="AT5682" s="181"/>
      <c r="AU5682" s="181"/>
      <c r="BB5682" s="181"/>
      <c r="BC5682" s="181"/>
      <c r="BD5682" s="181"/>
      <c r="BE5682" s="181"/>
      <c r="BL5682" s="181"/>
      <c r="BM5682" s="181"/>
      <c r="BN5682" s="181"/>
      <c r="BO5682" s="181"/>
    </row>
    <row r="5683" spans="41:67">
      <c r="AO5683" s="38">
        <f t="shared" si="524"/>
        <v>0</v>
      </c>
      <c r="AP5683" s="38">
        <f t="shared" si="525"/>
        <v>0</v>
      </c>
      <c r="AR5683" s="181"/>
      <c r="AS5683" s="181"/>
      <c r="AT5683" s="181"/>
      <c r="AU5683" s="181"/>
      <c r="BB5683" s="181"/>
      <c r="BC5683" s="181"/>
      <c r="BD5683" s="181"/>
      <c r="BE5683" s="181"/>
      <c r="BL5683" s="181"/>
      <c r="BM5683" s="181"/>
      <c r="BN5683" s="181"/>
      <c r="BO5683" s="181"/>
    </row>
    <row r="5684" spans="41:67">
      <c r="AO5684" s="38">
        <f t="shared" si="524"/>
        <v>0</v>
      </c>
      <c r="AP5684" s="38">
        <f t="shared" si="525"/>
        <v>0</v>
      </c>
      <c r="AR5684" s="181"/>
      <c r="AS5684" s="181"/>
      <c r="AT5684" s="181"/>
      <c r="AU5684" s="181"/>
      <c r="BB5684" s="181"/>
      <c r="BC5684" s="181"/>
      <c r="BD5684" s="181"/>
      <c r="BE5684" s="181"/>
      <c r="BL5684" s="181"/>
      <c r="BM5684" s="181"/>
      <c r="BN5684" s="181"/>
      <c r="BO5684" s="181"/>
    </row>
    <row r="5685" spans="41:67">
      <c r="AO5685" s="38">
        <f t="shared" si="524"/>
        <v>0</v>
      </c>
      <c r="AP5685" s="38">
        <f t="shared" si="525"/>
        <v>0</v>
      </c>
      <c r="AR5685" s="181"/>
      <c r="AS5685" s="181"/>
      <c r="AT5685" s="181"/>
      <c r="AU5685" s="181"/>
      <c r="BB5685" s="181"/>
      <c r="BC5685" s="181"/>
      <c r="BD5685" s="181"/>
      <c r="BE5685" s="181"/>
      <c r="BL5685" s="181"/>
      <c r="BM5685" s="181"/>
      <c r="BN5685" s="181"/>
      <c r="BO5685" s="181"/>
    </row>
    <row r="5686" spans="41:67">
      <c r="AO5686" s="38">
        <f t="shared" si="524"/>
        <v>0</v>
      </c>
      <c r="AP5686" s="38">
        <f t="shared" si="525"/>
        <v>0</v>
      </c>
      <c r="AR5686" s="181"/>
      <c r="AS5686" s="181"/>
      <c r="AT5686" s="181"/>
      <c r="AU5686" s="181"/>
      <c r="BB5686" s="181"/>
      <c r="BC5686" s="181"/>
      <c r="BD5686" s="181"/>
      <c r="BE5686" s="181"/>
      <c r="BL5686" s="181"/>
      <c r="BM5686" s="181"/>
      <c r="BN5686" s="181"/>
      <c r="BO5686" s="181"/>
    </row>
    <row r="5687" spans="41:67">
      <c r="AO5687" s="38">
        <f t="shared" si="524"/>
        <v>0</v>
      </c>
      <c r="AP5687" s="38">
        <f t="shared" si="525"/>
        <v>0</v>
      </c>
      <c r="AR5687" s="181"/>
      <c r="AS5687" s="181"/>
      <c r="AT5687" s="181"/>
      <c r="AU5687" s="181"/>
      <c r="BB5687" s="181"/>
      <c r="BC5687" s="181"/>
      <c r="BD5687" s="181"/>
      <c r="BE5687" s="181"/>
      <c r="BL5687" s="181"/>
      <c r="BM5687" s="181"/>
      <c r="BN5687" s="181"/>
      <c r="BO5687" s="181"/>
    </row>
    <row r="5688" spans="41:67">
      <c r="AO5688" s="38">
        <f t="shared" si="524"/>
        <v>0</v>
      </c>
      <c r="AP5688" s="38">
        <f t="shared" si="525"/>
        <v>0</v>
      </c>
      <c r="AR5688" s="181"/>
      <c r="AS5688" s="181"/>
      <c r="AT5688" s="181"/>
      <c r="AU5688" s="181"/>
      <c r="BB5688" s="181"/>
      <c r="BC5688" s="181"/>
      <c r="BD5688" s="181"/>
      <c r="BE5688" s="181"/>
      <c r="BL5688" s="181"/>
      <c r="BM5688" s="181"/>
      <c r="BN5688" s="181"/>
      <c r="BO5688" s="181"/>
    </row>
    <row r="5689" spans="41:67">
      <c r="AO5689" s="38">
        <f t="shared" si="524"/>
        <v>0</v>
      </c>
      <c r="AP5689" s="38">
        <f t="shared" si="525"/>
        <v>0</v>
      </c>
      <c r="AR5689" s="181"/>
      <c r="AS5689" s="181"/>
      <c r="AT5689" s="181"/>
      <c r="AU5689" s="181"/>
      <c r="BB5689" s="181"/>
      <c r="BC5689" s="181"/>
      <c r="BD5689" s="181"/>
      <c r="BE5689" s="181"/>
      <c r="BL5689" s="181"/>
      <c r="BM5689" s="181"/>
      <c r="BN5689" s="181"/>
      <c r="BO5689" s="181"/>
    </row>
    <row r="5690" spans="41:67">
      <c r="AO5690" s="38">
        <f t="shared" si="524"/>
        <v>0</v>
      </c>
      <c r="AP5690" s="38">
        <f t="shared" si="525"/>
        <v>0</v>
      </c>
      <c r="AR5690" s="181"/>
      <c r="AS5690" s="181"/>
      <c r="AT5690" s="181"/>
      <c r="AU5690" s="181"/>
      <c r="BB5690" s="181"/>
      <c r="BC5690" s="181"/>
      <c r="BD5690" s="181"/>
      <c r="BE5690" s="181"/>
      <c r="BL5690" s="181"/>
      <c r="BM5690" s="181"/>
      <c r="BN5690" s="181"/>
      <c r="BO5690" s="181"/>
    </row>
    <row r="5691" spans="41:67">
      <c r="AO5691" s="38">
        <f t="shared" si="524"/>
        <v>0</v>
      </c>
      <c r="AP5691" s="38">
        <f t="shared" si="525"/>
        <v>0</v>
      </c>
      <c r="AR5691" s="181"/>
      <c r="AS5691" s="181"/>
      <c r="AT5691" s="181"/>
      <c r="AU5691" s="181"/>
      <c r="BB5691" s="181"/>
      <c r="BC5691" s="181"/>
      <c r="BD5691" s="181"/>
      <c r="BE5691" s="181"/>
      <c r="BL5691" s="181"/>
      <c r="BM5691" s="181"/>
      <c r="BN5691" s="181"/>
      <c r="BO5691" s="181"/>
    </row>
    <row r="5692" spans="41:67">
      <c r="AO5692" s="38">
        <f t="shared" si="524"/>
        <v>0</v>
      </c>
      <c r="AP5692" s="38">
        <f t="shared" si="525"/>
        <v>0</v>
      </c>
      <c r="AR5692" s="181"/>
      <c r="AS5692" s="181"/>
      <c r="AT5692" s="181"/>
      <c r="AU5692" s="181"/>
      <c r="BB5692" s="181"/>
      <c r="BC5692" s="181"/>
      <c r="BD5692" s="181"/>
      <c r="BE5692" s="181"/>
      <c r="BL5692" s="181"/>
      <c r="BM5692" s="181"/>
      <c r="BN5692" s="181"/>
      <c r="BO5692" s="181"/>
    </row>
    <row r="5693" spans="41:67">
      <c r="AO5693" s="38">
        <f t="shared" si="524"/>
        <v>0</v>
      </c>
      <c r="AP5693" s="38">
        <f t="shared" si="525"/>
        <v>0</v>
      </c>
      <c r="AR5693" s="181"/>
      <c r="AS5693" s="181"/>
      <c r="AT5693" s="181"/>
      <c r="AU5693" s="181"/>
      <c r="BB5693" s="181"/>
      <c r="BC5693" s="181"/>
      <c r="BD5693" s="181"/>
      <c r="BE5693" s="181"/>
      <c r="BL5693" s="181"/>
      <c r="BM5693" s="181"/>
      <c r="BN5693" s="181"/>
      <c r="BO5693" s="181"/>
    </row>
    <row r="5694" spans="41:67">
      <c r="AO5694" s="38">
        <f t="shared" si="524"/>
        <v>0</v>
      </c>
      <c r="AP5694" s="38">
        <f t="shared" si="525"/>
        <v>0</v>
      </c>
      <c r="AR5694" s="181"/>
      <c r="AS5694" s="181"/>
      <c r="AT5694" s="181"/>
      <c r="AU5694" s="181"/>
      <c r="BB5694" s="181"/>
      <c r="BC5694" s="181"/>
      <c r="BD5694" s="181"/>
      <c r="BE5694" s="181"/>
      <c r="BL5694" s="181"/>
      <c r="BM5694" s="181"/>
      <c r="BN5694" s="181"/>
      <c r="BO5694" s="181"/>
    </row>
    <row r="5695" spans="41:67">
      <c r="AO5695" s="38">
        <f t="shared" si="524"/>
        <v>0</v>
      </c>
      <c r="AP5695" s="38">
        <f t="shared" si="525"/>
        <v>0</v>
      </c>
      <c r="AR5695" s="181"/>
      <c r="AS5695" s="181"/>
      <c r="AT5695" s="181"/>
      <c r="AU5695" s="181"/>
      <c r="BB5695" s="181"/>
      <c r="BC5695" s="181"/>
      <c r="BD5695" s="181"/>
      <c r="BE5695" s="181"/>
      <c r="BL5695" s="181"/>
      <c r="BM5695" s="181"/>
      <c r="BN5695" s="181"/>
      <c r="BO5695" s="181"/>
    </row>
    <row r="5696" spans="41:67">
      <c r="AO5696" s="38">
        <f t="shared" si="524"/>
        <v>0</v>
      </c>
      <c r="AP5696" s="38">
        <f t="shared" si="525"/>
        <v>0</v>
      </c>
      <c r="AR5696" s="181"/>
      <c r="AS5696" s="181"/>
      <c r="AT5696" s="181"/>
      <c r="AU5696" s="181"/>
      <c r="BB5696" s="181"/>
      <c r="BC5696" s="181"/>
      <c r="BD5696" s="181"/>
      <c r="BE5696" s="181"/>
      <c r="BL5696" s="181"/>
      <c r="BM5696" s="181"/>
      <c r="BN5696" s="181"/>
      <c r="BO5696" s="181"/>
    </row>
    <row r="5697" spans="41:67">
      <c r="AO5697" s="38">
        <f t="shared" si="524"/>
        <v>0</v>
      </c>
      <c r="AP5697" s="38">
        <f t="shared" si="525"/>
        <v>0</v>
      </c>
      <c r="AR5697" s="181"/>
      <c r="AS5697" s="181"/>
      <c r="AT5697" s="181"/>
      <c r="AU5697" s="181"/>
      <c r="BB5697" s="181"/>
      <c r="BC5697" s="181"/>
      <c r="BD5697" s="181"/>
      <c r="BE5697" s="181"/>
      <c r="BL5697" s="181"/>
      <c r="BM5697" s="181"/>
      <c r="BN5697" s="181"/>
      <c r="BO5697" s="181"/>
    </row>
    <row r="5698" spans="41:67">
      <c r="AO5698" s="38">
        <f t="shared" si="524"/>
        <v>0</v>
      </c>
      <c r="AP5698" s="38">
        <f t="shared" si="525"/>
        <v>0</v>
      </c>
      <c r="AR5698" s="181"/>
      <c r="AS5698" s="181"/>
      <c r="AT5698" s="181"/>
      <c r="AU5698" s="181"/>
      <c r="BB5698" s="181"/>
      <c r="BC5698" s="181"/>
      <c r="BD5698" s="181"/>
      <c r="BE5698" s="181"/>
      <c r="BL5698" s="181"/>
      <c r="BM5698" s="181"/>
      <c r="BN5698" s="181"/>
      <c r="BO5698" s="181"/>
    </row>
    <row r="5699" spans="41:67">
      <c r="AO5699" s="38">
        <f t="shared" si="524"/>
        <v>0</v>
      </c>
      <c r="AP5699" s="38">
        <f t="shared" si="525"/>
        <v>0</v>
      </c>
      <c r="AR5699" s="181"/>
      <c r="AS5699" s="181"/>
      <c r="AT5699" s="181"/>
      <c r="AU5699" s="181"/>
      <c r="BB5699" s="181"/>
      <c r="BC5699" s="181"/>
      <c r="BD5699" s="181"/>
      <c r="BE5699" s="181"/>
      <c r="BL5699" s="181"/>
      <c r="BM5699" s="181"/>
      <c r="BN5699" s="181"/>
      <c r="BO5699" s="181"/>
    </row>
    <row r="5700" spans="41:67">
      <c r="AO5700" s="38">
        <f t="shared" si="524"/>
        <v>0</v>
      </c>
      <c r="AP5700" s="38">
        <f t="shared" si="525"/>
        <v>0</v>
      </c>
      <c r="AR5700" s="181"/>
      <c r="AS5700" s="181"/>
      <c r="AT5700" s="181"/>
      <c r="AU5700" s="181"/>
      <c r="BB5700" s="181"/>
      <c r="BC5700" s="181"/>
      <c r="BD5700" s="181"/>
      <c r="BE5700" s="181"/>
      <c r="BL5700" s="181"/>
      <c r="BM5700" s="181"/>
      <c r="BN5700" s="181"/>
      <c r="BO5700" s="181"/>
    </row>
    <row r="5701" spans="41:67">
      <c r="AO5701" s="38">
        <f t="shared" si="524"/>
        <v>0</v>
      </c>
      <c r="AP5701" s="38">
        <f t="shared" si="525"/>
        <v>0</v>
      </c>
      <c r="AR5701" s="181"/>
      <c r="AS5701" s="181"/>
      <c r="AT5701" s="181"/>
      <c r="AU5701" s="181"/>
      <c r="BB5701" s="181"/>
      <c r="BC5701" s="181"/>
      <c r="BD5701" s="181"/>
      <c r="BE5701" s="181"/>
      <c r="BL5701" s="181"/>
      <c r="BM5701" s="181"/>
      <c r="BN5701" s="181"/>
      <c r="BO5701" s="181"/>
    </row>
    <row r="5702" spans="41:67">
      <c r="AO5702" s="38">
        <f t="shared" si="524"/>
        <v>0</v>
      </c>
      <c r="AP5702" s="38">
        <f t="shared" si="525"/>
        <v>0</v>
      </c>
      <c r="AR5702" s="181"/>
      <c r="AS5702" s="181"/>
      <c r="AT5702" s="181"/>
      <c r="AU5702" s="181"/>
      <c r="BB5702" s="181"/>
      <c r="BC5702" s="181"/>
      <c r="BD5702" s="181"/>
      <c r="BE5702" s="181"/>
      <c r="BL5702" s="181"/>
      <c r="BM5702" s="181"/>
      <c r="BN5702" s="181"/>
      <c r="BO5702" s="181"/>
    </row>
    <row r="5703" spans="41:67">
      <c r="AO5703" s="38">
        <f t="shared" si="524"/>
        <v>0</v>
      </c>
      <c r="AP5703" s="38">
        <f t="shared" si="525"/>
        <v>0</v>
      </c>
      <c r="AR5703" s="181"/>
      <c r="AS5703" s="181"/>
      <c r="AT5703" s="181"/>
      <c r="AU5703" s="181"/>
      <c r="BB5703" s="181"/>
      <c r="BC5703" s="181"/>
      <c r="BD5703" s="181"/>
      <c r="BE5703" s="181"/>
      <c r="BL5703" s="181"/>
      <c r="BM5703" s="181"/>
      <c r="BN5703" s="181"/>
      <c r="BO5703" s="181"/>
    </row>
    <row r="5704" spans="41:67">
      <c r="AO5704" s="38">
        <f t="shared" si="524"/>
        <v>0</v>
      </c>
      <c r="AP5704" s="38">
        <f t="shared" si="525"/>
        <v>0</v>
      </c>
      <c r="AR5704" s="181"/>
      <c r="AS5704" s="181"/>
      <c r="AT5704" s="181"/>
      <c r="AU5704" s="181"/>
      <c r="BB5704" s="181"/>
      <c r="BC5704" s="181"/>
      <c r="BD5704" s="181"/>
      <c r="BE5704" s="181"/>
      <c r="BL5704" s="181"/>
      <c r="BM5704" s="181"/>
      <c r="BN5704" s="181"/>
      <c r="BO5704" s="181"/>
    </row>
    <row r="5705" spans="41:67">
      <c r="AO5705" s="38">
        <f t="shared" si="524"/>
        <v>0</v>
      </c>
      <c r="AP5705" s="38">
        <f t="shared" si="525"/>
        <v>0</v>
      </c>
      <c r="AR5705" s="181"/>
      <c r="AS5705" s="181"/>
      <c r="AT5705" s="181"/>
      <c r="AU5705" s="181"/>
      <c r="BB5705" s="181"/>
      <c r="BC5705" s="181"/>
      <c r="BD5705" s="181"/>
      <c r="BE5705" s="181"/>
      <c r="BL5705" s="181"/>
      <c r="BM5705" s="181"/>
      <c r="BN5705" s="181"/>
      <c r="BO5705" s="181"/>
    </row>
    <row r="5706" spans="41:67">
      <c r="AO5706" s="38">
        <f t="shared" si="524"/>
        <v>0</v>
      </c>
      <c r="AP5706" s="38">
        <f t="shared" si="525"/>
        <v>0</v>
      </c>
      <c r="AR5706" s="181"/>
      <c r="AS5706" s="181"/>
      <c r="AT5706" s="181"/>
      <c r="AU5706" s="181"/>
      <c r="BB5706" s="181"/>
      <c r="BC5706" s="181"/>
      <c r="BD5706" s="181"/>
      <c r="BE5706" s="181"/>
      <c r="BL5706" s="181"/>
      <c r="BM5706" s="181"/>
      <c r="BN5706" s="181"/>
      <c r="BO5706" s="181"/>
    </row>
    <row r="5707" spans="41:67">
      <c r="AO5707" s="38">
        <f t="shared" si="524"/>
        <v>0</v>
      </c>
      <c r="AP5707" s="38">
        <f t="shared" si="525"/>
        <v>0</v>
      </c>
      <c r="AR5707" s="181"/>
      <c r="AS5707" s="181"/>
      <c r="AT5707" s="181"/>
      <c r="AU5707" s="181"/>
      <c r="BB5707" s="181"/>
      <c r="BC5707" s="181"/>
      <c r="BD5707" s="181"/>
      <c r="BE5707" s="181"/>
      <c r="BL5707" s="181"/>
      <c r="BM5707" s="181"/>
      <c r="BN5707" s="181"/>
      <c r="BO5707" s="181"/>
    </row>
    <row r="5708" spans="41:67">
      <c r="AO5708" s="38">
        <f t="shared" si="524"/>
        <v>0</v>
      </c>
      <c r="AP5708" s="38">
        <f t="shared" si="525"/>
        <v>0</v>
      </c>
      <c r="AR5708" s="181"/>
      <c r="AS5708" s="181"/>
      <c r="AT5708" s="181"/>
      <c r="AU5708" s="181"/>
      <c r="BB5708" s="181"/>
      <c r="BC5708" s="181"/>
      <c r="BD5708" s="181"/>
      <c r="BE5708" s="181"/>
      <c r="BL5708" s="181"/>
      <c r="BM5708" s="181"/>
      <c r="BN5708" s="181"/>
      <c r="BO5708" s="181"/>
    </row>
    <row r="5709" spans="41:67">
      <c r="AO5709" s="38">
        <f t="shared" si="524"/>
        <v>0</v>
      </c>
      <c r="AP5709" s="38">
        <f t="shared" si="525"/>
        <v>0</v>
      </c>
      <c r="AR5709" s="181"/>
      <c r="AS5709" s="181"/>
      <c r="AT5709" s="181"/>
      <c r="AU5709" s="181"/>
      <c r="BB5709" s="181"/>
      <c r="BC5709" s="181"/>
      <c r="BD5709" s="181"/>
      <c r="BE5709" s="181"/>
      <c r="BL5709" s="181"/>
      <c r="BM5709" s="181"/>
      <c r="BN5709" s="181"/>
      <c r="BO5709" s="181"/>
    </row>
    <row r="5710" spans="41:67">
      <c r="AO5710" s="38">
        <f t="shared" si="524"/>
        <v>0</v>
      </c>
      <c r="AP5710" s="38">
        <f t="shared" si="525"/>
        <v>0</v>
      </c>
      <c r="AR5710" s="181"/>
      <c r="AS5710" s="181"/>
      <c r="AT5710" s="181"/>
      <c r="AU5710" s="181"/>
      <c r="BB5710" s="181"/>
      <c r="BC5710" s="181"/>
      <c r="BD5710" s="181"/>
      <c r="BE5710" s="181"/>
      <c r="BL5710" s="181"/>
      <c r="BM5710" s="181"/>
      <c r="BN5710" s="181"/>
      <c r="BO5710" s="181"/>
    </row>
    <row r="5711" spans="41:67">
      <c r="AO5711" s="38">
        <f t="shared" si="524"/>
        <v>0</v>
      </c>
      <c r="AP5711" s="38">
        <f t="shared" si="525"/>
        <v>0</v>
      </c>
      <c r="AR5711" s="181"/>
      <c r="AS5711" s="181"/>
      <c r="AT5711" s="181"/>
      <c r="AU5711" s="181"/>
      <c r="BB5711" s="181"/>
      <c r="BC5711" s="181"/>
      <c r="BD5711" s="181"/>
      <c r="BE5711" s="181"/>
      <c r="BL5711" s="181"/>
      <c r="BM5711" s="181"/>
      <c r="BN5711" s="181"/>
      <c r="BO5711" s="181"/>
    </row>
    <row r="5712" spans="41:67">
      <c r="AO5712" s="38">
        <f t="shared" si="524"/>
        <v>0</v>
      </c>
      <c r="AP5712" s="38">
        <f t="shared" si="525"/>
        <v>0</v>
      </c>
      <c r="AR5712" s="181"/>
      <c r="AS5712" s="181"/>
      <c r="AT5712" s="181"/>
      <c r="AU5712" s="181"/>
      <c r="BB5712" s="181"/>
      <c r="BC5712" s="181"/>
      <c r="BD5712" s="181"/>
      <c r="BE5712" s="181"/>
      <c r="BL5712" s="181"/>
      <c r="BM5712" s="181"/>
      <c r="BN5712" s="181"/>
      <c r="BO5712" s="181"/>
    </row>
    <row r="5713" spans="41:67">
      <c r="AO5713" s="38">
        <f t="shared" si="524"/>
        <v>0</v>
      </c>
      <c r="AP5713" s="38">
        <f t="shared" si="525"/>
        <v>0</v>
      </c>
      <c r="AR5713" s="181"/>
      <c r="AS5713" s="181"/>
      <c r="AT5713" s="181"/>
      <c r="AU5713" s="181"/>
      <c r="BB5713" s="181"/>
      <c r="BC5713" s="181"/>
      <c r="BD5713" s="181"/>
      <c r="BE5713" s="181"/>
      <c r="BL5713" s="181"/>
      <c r="BM5713" s="181"/>
      <c r="BN5713" s="181"/>
      <c r="BO5713" s="181"/>
    </row>
    <row r="5714" spans="41:67">
      <c r="AO5714" s="38">
        <f t="shared" si="524"/>
        <v>0</v>
      </c>
      <c r="AP5714" s="38">
        <f t="shared" si="525"/>
        <v>0</v>
      </c>
      <c r="AR5714" s="181"/>
      <c r="AS5714" s="181"/>
      <c r="AT5714" s="181"/>
      <c r="AU5714" s="181"/>
      <c r="BB5714" s="181"/>
      <c r="BC5714" s="181"/>
      <c r="BD5714" s="181"/>
      <c r="BE5714" s="181"/>
      <c r="BL5714" s="181"/>
      <c r="BM5714" s="181"/>
      <c r="BN5714" s="181"/>
      <c r="BO5714" s="181"/>
    </row>
    <row r="5715" spans="41:67">
      <c r="AO5715" s="38">
        <f t="shared" si="524"/>
        <v>0</v>
      </c>
      <c r="AP5715" s="38">
        <f t="shared" si="525"/>
        <v>0</v>
      </c>
      <c r="AR5715" s="181"/>
      <c r="AS5715" s="181"/>
      <c r="AT5715" s="181"/>
      <c r="AU5715" s="181"/>
      <c r="BB5715" s="181"/>
      <c r="BC5715" s="181"/>
      <c r="BD5715" s="181"/>
      <c r="BE5715" s="181"/>
      <c r="BL5715" s="181"/>
      <c r="BM5715" s="181"/>
      <c r="BN5715" s="181"/>
      <c r="BO5715" s="181"/>
    </row>
    <row r="5716" spans="41:67">
      <c r="AO5716" s="38">
        <f t="shared" si="524"/>
        <v>0</v>
      </c>
      <c r="AP5716" s="38">
        <f t="shared" si="525"/>
        <v>0</v>
      </c>
      <c r="AR5716" s="181"/>
      <c r="AS5716" s="181"/>
      <c r="AT5716" s="181"/>
      <c r="AU5716" s="181"/>
      <c r="BB5716" s="181"/>
      <c r="BC5716" s="181"/>
      <c r="BD5716" s="181"/>
      <c r="BE5716" s="181"/>
      <c r="BL5716" s="181"/>
      <c r="BM5716" s="181"/>
      <c r="BN5716" s="181"/>
      <c r="BO5716" s="181"/>
    </row>
    <row r="5717" spans="41:67">
      <c r="AO5717" s="38">
        <f t="shared" si="524"/>
        <v>0</v>
      </c>
      <c r="AP5717" s="38">
        <f t="shared" si="525"/>
        <v>0</v>
      </c>
      <c r="AR5717" s="181"/>
      <c r="AS5717" s="181"/>
      <c r="AT5717" s="181"/>
      <c r="AU5717" s="181"/>
      <c r="BB5717" s="181"/>
      <c r="BC5717" s="181"/>
      <c r="BD5717" s="181"/>
      <c r="BE5717" s="181"/>
      <c r="BL5717" s="181"/>
      <c r="BM5717" s="181"/>
      <c r="BN5717" s="181"/>
      <c r="BO5717" s="181"/>
    </row>
    <row r="5718" spans="41:67">
      <c r="AO5718" s="38">
        <f t="shared" si="524"/>
        <v>0</v>
      </c>
      <c r="AP5718" s="38">
        <f t="shared" si="525"/>
        <v>0</v>
      </c>
      <c r="AR5718" s="181"/>
      <c r="AS5718" s="181"/>
      <c r="AT5718" s="181"/>
      <c r="AU5718" s="181"/>
      <c r="BB5718" s="181"/>
      <c r="BC5718" s="181"/>
      <c r="BD5718" s="181"/>
      <c r="BE5718" s="181"/>
      <c r="BL5718" s="181"/>
      <c r="BM5718" s="181"/>
      <c r="BN5718" s="181"/>
      <c r="BO5718" s="181"/>
    </row>
    <row r="5719" spans="41:67">
      <c r="AO5719" s="38">
        <f t="shared" si="524"/>
        <v>0</v>
      </c>
      <c r="AP5719" s="38">
        <f t="shared" si="525"/>
        <v>0</v>
      </c>
      <c r="AR5719" s="181"/>
      <c r="AS5719" s="181"/>
      <c r="AT5719" s="181"/>
      <c r="AU5719" s="181"/>
      <c r="BB5719" s="181"/>
      <c r="BC5719" s="181"/>
      <c r="BD5719" s="181"/>
      <c r="BE5719" s="181"/>
      <c r="BL5719" s="181"/>
      <c r="BM5719" s="181"/>
      <c r="BN5719" s="181"/>
      <c r="BO5719" s="181"/>
    </row>
    <row r="5720" spans="41:67">
      <c r="AO5720" s="38">
        <f t="shared" si="524"/>
        <v>0</v>
      </c>
      <c r="AP5720" s="38">
        <f t="shared" si="525"/>
        <v>0</v>
      </c>
      <c r="AR5720" s="181"/>
      <c r="AS5720" s="181"/>
      <c r="AT5720" s="181"/>
      <c r="AU5720" s="181"/>
      <c r="BB5720" s="181"/>
      <c r="BC5720" s="181"/>
      <c r="BD5720" s="181"/>
      <c r="BE5720" s="181"/>
      <c r="BL5720" s="181"/>
      <c r="BM5720" s="181"/>
      <c r="BN5720" s="181"/>
      <c r="BO5720" s="181"/>
    </row>
    <row r="5721" spans="41:67">
      <c r="AO5721" s="38">
        <f t="shared" si="524"/>
        <v>0</v>
      </c>
      <c r="AP5721" s="38">
        <f t="shared" si="525"/>
        <v>0</v>
      </c>
      <c r="AR5721" s="181"/>
      <c r="AS5721" s="181"/>
      <c r="AT5721" s="181"/>
      <c r="AU5721" s="181"/>
      <c r="BB5721" s="181"/>
      <c r="BC5721" s="181"/>
      <c r="BD5721" s="181"/>
      <c r="BE5721" s="181"/>
      <c r="BL5721" s="181"/>
      <c r="BM5721" s="181"/>
      <c r="BN5721" s="181"/>
      <c r="BO5721" s="181"/>
    </row>
    <row r="5722" spans="41:67">
      <c r="AO5722" s="38">
        <f t="shared" si="524"/>
        <v>0</v>
      </c>
      <c r="AP5722" s="38">
        <f t="shared" si="525"/>
        <v>0</v>
      </c>
      <c r="AR5722" s="181"/>
      <c r="AS5722" s="181"/>
      <c r="AT5722" s="181"/>
      <c r="AU5722" s="181"/>
      <c r="BB5722" s="181"/>
      <c r="BC5722" s="181"/>
      <c r="BD5722" s="181"/>
      <c r="BE5722" s="181"/>
      <c r="BL5722" s="181"/>
      <c r="BM5722" s="181"/>
      <c r="BN5722" s="181"/>
      <c r="BO5722" s="181"/>
    </row>
    <row r="5723" spans="41:67">
      <c r="AO5723" s="38">
        <f t="shared" si="524"/>
        <v>0</v>
      </c>
      <c r="AP5723" s="38">
        <f t="shared" si="525"/>
        <v>0</v>
      </c>
      <c r="AR5723" s="181"/>
      <c r="AS5723" s="181"/>
      <c r="AT5723" s="181"/>
      <c r="AU5723" s="181"/>
      <c r="BB5723" s="181"/>
      <c r="BC5723" s="181"/>
      <c r="BD5723" s="181"/>
      <c r="BE5723" s="181"/>
      <c r="BL5723" s="181"/>
      <c r="BM5723" s="181"/>
      <c r="BN5723" s="181"/>
      <c r="BO5723" s="181"/>
    </row>
    <row r="5724" spans="41:67">
      <c r="AO5724" s="38">
        <f t="shared" si="524"/>
        <v>0</v>
      </c>
      <c r="AP5724" s="38">
        <f t="shared" si="525"/>
        <v>0</v>
      </c>
      <c r="AR5724" s="181"/>
      <c r="AS5724" s="181"/>
      <c r="AT5724" s="181"/>
      <c r="AU5724" s="181"/>
      <c r="BB5724" s="181"/>
      <c r="BC5724" s="181"/>
      <c r="BD5724" s="181"/>
      <c r="BE5724" s="181"/>
      <c r="BL5724" s="181"/>
      <c r="BM5724" s="181"/>
      <c r="BN5724" s="181"/>
      <c r="BO5724" s="181"/>
    </row>
    <row r="5725" spans="41:67">
      <c r="AO5725" s="38">
        <f t="shared" si="524"/>
        <v>0</v>
      </c>
      <c r="AP5725" s="38">
        <f t="shared" si="525"/>
        <v>0</v>
      </c>
      <c r="AR5725" s="181"/>
      <c r="AS5725" s="181"/>
      <c r="AT5725" s="181"/>
      <c r="AU5725" s="181"/>
      <c r="BB5725" s="181"/>
      <c r="BC5725" s="181"/>
      <c r="BD5725" s="181"/>
      <c r="BE5725" s="181"/>
      <c r="BL5725" s="181"/>
      <c r="BM5725" s="181"/>
      <c r="BN5725" s="181"/>
      <c r="BO5725" s="181"/>
    </row>
    <row r="5726" spans="41:67">
      <c r="AO5726" s="38">
        <f t="shared" si="524"/>
        <v>0</v>
      </c>
      <c r="AP5726" s="38">
        <f t="shared" si="525"/>
        <v>0</v>
      </c>
      <c r="AR5726" s="181"/>
      <c r="AS5726" s="181"/>
      <c r="AT5726" s="181"/>
      <c r="AU5726" s="181"/>
      <c r="BB5726" s="181"/>
      <c r="BC5726" s="181"/>
      <c r="BD5726" s="181"/>
      <c r="BE5726" s="181"/>
      <c r="BL5726" s="181"/>
      <c r="BM5726" s="181"/>
      <c r="BN5726" s="181"/>
      <c r="BO5726" s="181"/>
    </row>
    <row r="5727" spans="41:67">
      <c r="AO5727" s="38">
        <f t="shared" si="524"/>
        <v>0</v>
      </c>
      <c r="AP5727" s="38">
        <f t="shared" si="525"/>
        <v>0</v>
      </c>
      <c r="AR5727" s="181"/>
      <c r="AS5727" s="181"/>
      <c r="AT5727" s="181"/>
      <c r="AU5727" s="181"/>
      <c r="BB5727" s="181"/>
      <c r="BC5727" s="181"/>
      <c r="BD5727" s="181"/>
      <c r="BE5727" s="181"/>
      <c r="BL5727" s="181"/>
      <c r="BM5727" s="181"/>
      <c r="BN5727" s="181"/>
      <c r="BO5727" s="181"/>
    </row>
    <row r="5728" spans="41:67">
      <c r="AO5728" s="38">
        <f t="shared" si="524"/>
        <v>0</v>
      </c>
      <c r="AP5728" s="38">
        <f t="shared" si="525"/>
        <v>0</v>
      </c>
      <c r="AR5728" s="181"/>
      <c r="AS5728" s="181"/>
      <c r="AT5728" s="181"/>
      <c r="AU5728" s="181"/>
      <c r="BB5728" s="181"/>
      <c r="BC5728" s="181"/>
      <c r="BD5728" s="181"/>
      <c r="BE5728" s="181"/>
      <c r="BL5728" s="181"/>
      <c r="BM5728" s="181"/>
      <c r="BN5728" s="181"/>
      <c r="BO5728" s="181"/>
    </row>
    <row r="5729" spans="41:67">
      <c r="AO5729" s="38">
        <f t="shared" si="524"/>
        <v>0</v>
      </c>
      <c r="AP5729" s="38">
        <f t="shared" si="525"/>
        <v>0</v>
      </c>
      <c r="AR5729" s="181"/>
      <c r="AS5729" s="181"/>
      <c r="AT5729" s="181"/>
      <c r="AU5729" s="181"/>
      <c r="BB5729" s="181"/>
      <c r="BC5729" s="181"/>
      <c r="BD5729" s="181"/>
      <c r="BE5729" s="181"/>
      <c r="BL5729" s="181"/>
      <c r="BM5729" s="181"/>
      <c r="BN5729" s="181"/>
      <c r="BO5729" s="181"/>
    </row>
    <row r="5730" spans="41:67">
      <c r="AO5730" s="38">
        <f t="shared" si="524"/>
        <v>0</v>
      </c>
      <c r="AP5730" s="38">
        <f t="shared" si="525"/>
        <v>0</v>
      </c>
      <c r="AR5730" s="181"/>
      <c r="AS5730" s="181"/>
      <c r="AT5730" s="181"/>
      <c r="AU5730" s="181"/>
      <c r="BB5730" s="181"/>
      <c r="BC5730" s="181"/>
      <c r="BD5730" s="181"/>
      <c r="BE5730" s="181"/>
      <c r="BL5730" s="181"/>
      <c r="BM5730" s="181"/>
      <c r="BN5730" s="181"/>
      <c r="BO5730" s="181"/>
    </row>
    <row r="5731" spans="41:67">
      <c r="AO5731" s="38">
        <f t="shared" si="524"/>
        <v>0</v>
      </c>
      <c r="AP5731" s="38">
        <f t="shared" si="525"/>
        <v>0</v>
      </c>
      <c r="AR5731" s="181"/>
      <c r="AS5731" s="181"/>
      <c r="AT5731" s="181"/>
      <c r="AU5731" s="181"/>
      <c r="BB5731" s="181"/>
      <c r="BC5731" s="181"/>
      <c r="BD5731" s="181"/>
      <c r="BE5731" s="181"/>
      <c r="BL5731" s="181"/>
      <c r="BM5731" s="181"/>
      <c r="BN5731" s="181"/>
      <c r="BO5731" s="181"/>
    </row>
    <row r="5732" spans="41:67">
      <c r="AO5732" s="38">
        <f t="shared" si="524"/>
        <v>0</v>
      </c>
      <c r="AP5732" s="38">
        <f t="shared" si="525"/>
        <v>0</v>
      </c>
      <c r="AR5732" s="181"/>
      <c r="AS5732" s="181"/>
      <c r="AT5732" s="181"/>
      <c r="AU5732" s="181"/>
      <c r="BB5732" s="181"/>
      <c r="BC5732" s="181"/>
      <c r="BD5732" s="181"/>
      <c r="BE5732" s="181"/>
      <c r="BL5732" s="181"/>
      <c r="BM5732" s="181"/>
      <c r="BN5732" s="181"/>
      <c r="BO5732" s="181"/>
    </row>
    <row r="5733" spans="41:67">
      <c r="AO5733" s="38">
        <f t="shared" si="524"/>
        <v>0</v>
      </c>
      <c r="AP5733" s="38">
        <f t="shared" si="525"/>
        <v>0</v>
      </c>
      <c r="AR5733" s="181"/>
      <c r="AS5733" s="181"/>
      <c r="AT5733" s="181"/>
      <c r="AU5733" s="181"/>
      <c r="BB5733" s="181"/>
      <c r="BC5733" s="181"/>
      <c r="BD5733" s="181"/>
      <c r="BE5733" s="181"/>
      <c r="BL5733" s="181"/>
      <c r="BM5733" s="181"/>
      <c r="BN5733" s="181"/>
      <c r="BO5733" s="181"/>
    </row>
    <row r="5734" spans="41:67">
      <c r="AO5734" s="38">
        <f t="shared" si="524"/>
        <v>0</v>
      </c>
      <c r="AP5734" s="38">
        <f t="shared" si="525"/>
        <v>0</v>
      </c>
      <c r="AR5734" s="181"/>
      <c r="AS5734" s="181"/>
      <c r="AT5734" s="181"/>
      <c r="AU5734" s="181"/>
      <c r="BB5734" s="181"/>
      <c r="BC5734" s="181"/>
      <c r="BD5734" s="181"/>
      <c r="BE5734" s="181"/>
      <c r="BL5734" s="181"/>
      <c r="BM5734" s="181"/>
      <c r="BN5734" s="181"/>
      <c r="BO5734" s="181"/>
    </row>
    <row r="5735" spans="41:67">
      <c r="AO5735" s="38">
        <f t="shared" si="524"/>
        <v>0</v>
      </c>
      <c r="AP5735" s="38">
        <f t="shared" si="525"/>
        <v>0</v>
      </c>
      <c r="AR5735" s="181"/>
      <c r="AS5735" s="181"/>
      <c r="AT5735" s="181"/>
      <c r="AU5735" s="181"/>
      <c r="BB5735" s="181"/>
      <c r="BC5735" s="181"/>
      <c r="BD5735" s="181"/>
      <c r="BE5735" s="181"/>
      <c r="BL5735" s="181"/>
      <c r="BM5735" s="181"/>
      <c r="BN5735" s="181"/>
      <c r="BO5735" s="181"/>
    </row>
    <row r="5736" spans="41:67">
      <c r="AO5736" s="38">
        <f t="shared" si="524"/>
        <v>0</v>
      </c>
      <c r="AP5736" s="38">
        <f t="shared" si="525"/>
        <v>0</v>
      </c>
      <c r="AR5736" s="181"/>
      <c r="AS5736" s="181"/>
      <c r="AT5736" s="181"/>
      <c r="AU5736" s="181"/>
      <c r="BB5736" s="181"/>
      <c r="BC5736" s="181"/>
      <c r="BD5736" s="181"/>
      <c r="BE5736" s="181"/>
      <c r="BL5736" s="181"/>
      <c r="BM5736" s="181"/>
      <c r="BN5736" s="181"/>
      <c r="BO5736" s="181"/>
    </row>
    <row r="5737" spans="41:67">
      <c r="AO5737" s="38">
        <f t="shared" si="524"/>
        <v>0</v>
      </c>
      <c r="AP5737" s="38">
        <f t="shared" si="525"/>
        <v>0</v>
      </c>
      <c r="AR5737" s="181"/>
      <c r="AS5737" s="181"/>
      <c r="AT5737" s="181"/>
      <c r="AU5737" s="181"/>
      <c r="BB5737" s="181"/>
      <c r="BC5737" s="181"/>
      <c r="BD5737" s="181"/>
      <c r="BE5737" s="181"/>
      <c r="BL5737" s="181"/>
      <c r="BM5737" s="181"/>
      <c r="BN5737" s="181"/>
      <c r="BO5737" s="181"/>
    </row>
    <row r="5738" spans="41:67">
      <c r="AO5738" s="38">
        <f t="shared" ref="AO5738:AO5801" si="526">B5739+1-1</f>
        <v>0</v>
      </c>
      <c r="AP5738" s="38">
        <f t="shared" ref="AP5738:AP5801" si="527">A5739</f>
        <v>0</v>
      </c>
      <c r="AR5738" s="181"/>
      <c r="AS5738" s="181"/>
      <c r="AT5738" s="181"/>
      <c r="AU5738" s="181"/>
      <c r="BB5738" s="181"/>
      <c r="BC5738" s="181"/>
      <c r="BD5738" s="181"/>
      <c r="BE5738" s="181"/>
      <c r="BL5738" s="181"/>
      <c r="BM5738" s="181"/>
      <c r="BN5738" s="181"/>
      <c r="BO5738" s="181"/>
    </row>
    <row r="5739" spans="41:67">
      <c r="AO5739" s="38">
        <f t="shared" si="526"/>
        <v>0</v>
      </c>
      <c r="AP5739" s="38">
        <f t="shared" si="527"/>
        <v>0</v>
      </c>
      <c r="AR5739" s="181"/>
      <c r="AS5739" s="181"/>
      <c r="AT5739" s="181"/>
      <c r="AU5739" s="181"/>
      <c r="BB5739" s="181"/>
      <c r="BC5739" s="181"/>
      <c r="BD5739" s="181"/>
      <c r="BE5739" s="181"/>
      <c r="BL5739" s="181"/>
      <c r="BM5739" s="181"/>
      <c r="BN5739" s="181"/>
      <c r="BO5739" s="181"/>
    </row>
    <row r="5740" spans="41:67">
      <c r="AO5740" s="38">
        <f t="shared" si="526"/>
        <v>0</v>
      </c>
      <c r="AP5740" s="38">
        <f t="shared" si="527"/>
        <v>0</v>
      </c>
      <c r="AR5740" s="181"/>
      <c r="AS5740" s="181"/>
      <c r="AT5740" s="181"/>
      <c r="AU5740" s="181"/>
      <c r="BB5740" s="181"/>
      <c r="BC5740" s="181"/>
      <c r="BD5740" s="181"/>
      <c r="BE5740" s="181"/>
      <c r="BL5740" s="181"/>
      <c r="BM5740" s="181"/>
      <c r="BN5740" s="181"/>
      <c r="BO5740" s="181"/>
    </row>
    <row r="5741" spans="41:67">
      <c r="AO5741" s="38">
        <f t="shared" si="526"/>
        <v>0</v>
      </c>
      <c r="AP5741" s="38">
        <f t="shared" si="527"/>
        <v>0</v>
      </c>
      <c r="AR5741" s="181"/>
      <c r="AS5741" s="181"/>
      <c r="AT5741" s="181"/>
      <c r="AU5741" s="181"/>
      <c r="BB5741" s="181"/>
      <c r="BC5741" s="181"/>
      <c r="BD5741" s="181"/>
      <c r="BE5741" s="181"/>
      <c r="BL5741" s="181"/>
      <c r="BM5741" s="181"/>
      <c r="BN5741" s="181"/>
      <c r="BO5741" s="181"/>
    </row>
    <row r="5742" spans="41:67">
      <c r="AO5742" s="38">
        <f t="shared" si="526"/>
        <v>0</v>
      </c>
      <c r="AP5742" s="38">
        <f t="shared" si="527"/>
        <v>0</v>
      </c>
      <c r="AR5742" s="181"/>
      <c r="AS5742" s="181"/>
      <c r="AT5742" s="181"/>
      <c r="AU5742" s="181"/>
      <c r="BB5742" s="181"/>
      <c r="BC5742" s="181"/>
      <c r="BD5742" s="181"/>
      <c r="BE5742" s="181"/>
      <c r="BL5742" s="181"/>
      <c r="BM5742" s="181"/>
      <c r="BN5742" s="181"/>
      <c r="BO5742" s="181"/>
    </row>
    <row r="5743" spans="41:67">
      <c r="AO5743" s="38">
        <f t="shared" si="526"/>
        <v>0</v>
      </c>
      <c r="AP5743" s="38">
        <f t="shared" si="527"/>
        <v>0</v>
      </c>
      <c r="AR5743" s="181"/>
      <c r="AS5743" s="181"/>
      <c r="AT5743" s="181"/>
      <c r="AU5743" s="181"/>
      <c r="BB5743" s="181"/>
      <c r="BC5743" s="181"/>
      <c r="BD5743" s="181"/>
      <c r="BE5743" s="181"/>
      <c r="BL5743" s="181"/>
      <c r="BM5743" s="181"/>
      <c r="BN5743" s="181"/>
      <c r="BO5743" s="181"/>
    </row>
    <row r="5744" spans="41:67">
      <c r="AO5744" s="38">
        <f t="shared" si="526"/>
        <v>0</v>
      </c>
      <c r="AP5744" s="38">
        <f t="shared" si="527"/>
        <v>0</v>
      </c>
      <c r="AR5744" s="181"/>
      <c r="AS5744" s="181"/>
      <c r="AT5744" s="181"/>
      <c r="AU5744" s="181"/>
      <c r="BB5744" s="181"/>
      <c r="BC5744" s="181"/>
      <c r="BD5744" s="181"/>
      <c r="BE5744" s="181"/>
      <c r="BL5744" s="181"/>
      <c r="BM5744" s="181"/>
      <c r="BN5744" s="181"/>
      <c r="BO5744" s="181"/>
    </row>
    <row r="5745" spans="41:67">
      <c r="AO5745" s="38">
        <f t="shared" si="526"/>
        <v>0</v>
      </c>
      <c r="AP5745" s="38">
        <f t="shared" si="527"/>
        <v>0</v>
      </c>
      <c r="AR5745" s="181"/>
      <c r="AS5745" s="181"/>
      <c r="AT5745" s="181"/>
      <c r="AU5745" s="181"/>
      <c r="BB5745" s="181"/>
      <c r="BC5745" s="181"/>
      <c r="BD5745" s="181"/>
      <c r="BE5745" s="181"/>
      <c r="BL5745" s="181"/>
      <c r="BM5745" s="181"/>
      <c r="BN5745" s="181"/>
      <c r="BO5745" s="181"/>
    </row>
    <row r="5746" spans="41:67">
      <c r="AO5746" s="38">
        <f t="shared" si="526"/>
        <v>0</v>
      </c>
      <c r="AP5746" s="38">
        <f t="shared" si="527"/>
        <v>0</v>
      </c>
      <c r="AR5746" s="181"/>
      <c r="AS5746" s="181"/>
      <c r="AT5746" s="181"/>
      <c r="AU5746" s="181"/>
      <c r="BB5746" s="181"/>
      <c r="BC5746" s="181"/>
      <c r="BD5746" s="181"/>
      <c r="BE5746" s="181"/>
      <c r="BL5746" s="181"/>
      <c r="BM5746" s="181"/>
      <c r="BN5746" s="181"/>
      <c r="BO5746" s="181"/>
    </row>
    <row r="5747" spans="41:67">
      <c r="AO5747" s="38">
        <f t="shared" si="526"/>
        <v>0</v>
      </c>
      <c r="AP5747" s="38">
        <f t="shared" si="527"/>
        <v>0</v>
      </c>
      <c r="AR5747" s="181"/>
      <c r="AS5747" s="181"/>
      <c r="AT5747" s="181"/>
      <c r="AU5747" s="181"/>
      <c r="BB5747" s="181"/>
      <c r="BC5747" s="181"/>
      <c r="BD5747" s="181"/>
      <c r="BE5747" s="181"/>
      <c r="BL5747" s="181"/>
      <c r="BM5747" s="181"/>
      <c r="BN5747" s="181"/>
      <c r="BO5747" s="181"/>
    </row>
    <row r="5748" spans="41:67">
      <c r="AO5748" s="38">
        <f t="shared" si="526"/>
        <v>0</v>
      </c>
      <c r="AP5748" s="38">
        <f t="shared" si="527"/>
        <v>0</v>
      </c>
      <c r="AR5748" s="181"/>
      <c r="AS5748" s="181"/>
      <c r="AT5748" s="181"/>
      <c r="AU5748" s="181"/>
      <c r="BB5748" s="181"/>
      <c r="BC5748" s="181"/>
      <c r="BD5748" s="181"/>
      <c r="BE5748" s="181"/>
      <c r="BL5748" s="181"/>
      <c r="BM5748" s="181"/>
      <c r="BN5748" s="181"/>
      <c r="BO5748" s="181"/>
    </row>
    <row r="5749" spans="41:67">
      <c r="AO5749" s="38">
        <f t="shared" si="526"/>
        <v>0</v>
      </c>
      <c r="AP5749" s="38">
        <f t="shared" si="527"/>
        <v>0</v>
      </c>
      <c r="AR5749" s="181"/>
      <c r="AS5749" s="181"/>
      <c r="AT5749" s="181"/>
      <c r="AU5749" s="181"/>
      <c r="BB5749" s="181"/>
      <c r="BC5749" s="181"/>
      <c r="BD5749" s="181"/>
      <c r="BE5749" s="181"/>
      <c r="BL5749" s="181"/>
      <c r="BM5749" s="181"/>
      <c r="BN5749" s="181"/>
      <c r="BO5749" s="181"/>
    </row>
    <row r="5750" spans="41:67">
      <c r="AO5750" s="38">
        <f t="shared" si="526"/>
        <v>0</v>
      </c>
      <c r="AP5750" s="38">
        <f t="shared" si="527"/>
        <v>0</v>
      </c>
      <c r="AR5750" s="181"/>
      <c r="AS5750" s="181"/>
      <c r="AT5750" s="181"/>
      <c r="AU5750" s="181"/>
      <c r="BB5750" s="181"/>
      <c r="BC5750" s="181"/>
      <c r="BD5750" s="181"/>
      <c r="BE5750" s="181"/>
      <c r="BL5750" s="181"/>
      <c r="BM5750" s="181"/>
      <c r="BN5750" s="181"/>
      <c r="BO5750" s="181"/>
    </row>
    <row r="5751" spans="41:67">
      <c r="AO5751" s="38">
        <f t="shared" si="526"/>
        <v>0</v>
      </c>
      <c r="AP5751" s="38">
        <f t="shared" si="527"/>
        <v>0</v>
      </c>
      <c r="AR5751" s="181"/>
      <c r="AS5751" s="181"/>
      <c r="AT5751" s="181"/>
      <c r="AU5751" s="181"/>
      <c r="BB5751" s="181"/>
      <c r="BC5751" s="181"/>
      <c r="BD5751" s="181"/>
      <c r="BE5751" s="181"/>
      <c r="BL5751" s="181"/>
      <c r="BM5751" s="181"/>
      <c r="BN5751" s="181"/>
      <c r="BO5751" s="181"/>
    </row>
    <row r="5752" spans="41:67">
      <c r="AO5752" s="38">
        <f t="shared" si="526"/>
        <v>0</v>
      </c>
      <c r="AP5752" s="38">
        <f t="shared" si="527"/>
        <v>0</v>
      </c>
      <c r="AR5752" s="181"/>
      <c r="AS5752" s="181"/>
      <c r="AT5752" s="181"/>
      <c r="AU5752" s="181"/>
      <c r="BB5752" s="181"/>
      <c r="BC5752" s="181"/>
      <c r="BD5752" s="181"/>
      <c r="BE5752" s="181"/>
      <c r="BL5752" s="181"/>
      <c r="BM5752" s="181"/>
      <c r="BN5752" s="181"/>
      <c r="BO5752" s="181"/>
    </row>
    <row r="5753" spans="41:67">
      <c r="AO5753" s="38">
        <f t="shared" si="526"/>
        <v>0</v>
      </c>
      <c r="AP5753" s="38">
        <f t="shared" si="527"/>
        <v>0</v>
      </c>
      <c r="AR5753" s="181"/>
      <c r="AS5753" s="181"/>
      <c r="AT5753" s="181"/>
      <c r="AU5753" s="181"/>
      <c r="BB5753" s="181"/>
      <c r="BC5753" s="181"/>
      <c r="BD5753" s="181"/>
      <c r="BE5753" s="181"/>
      <c r="BL5753" s="181"/>
      <c r="BM5753" s="181"/>
      <c r="BN5753" s="181"/>
      <c r="BO5753" s="181"/>
    </row>
    <row r="5754" spans="41:67">
      <c r="AO5754" s="38">
        <f t="shared" si="526"/>
        <v>0</v>
      </c>
      <c r="AP5754" s="38">
        <f t="shared" si="527"/>
        <v>0</v>
      </c>
      <c r="AR5754" s="181"/>
      <c r="AS5754" s="181"/>
      <c r="AT5754" s="181"/>
      <c r="AU5754" s="181"/>
      <c r="BB5754" s="181"/>
      <c r="BC5754" s="181"/>
      <c r="BD5754" s="181"/>
      <c r="BE5754" s="181"/>
      <c r="BL5754" s="181"/>
      <c r="BM5754" s="181"/>
      <c r="BN5754" s="181"/>
      <c r="BO5754" s="181"/>
    </row>
    <row r="5755" spans="41:67">
      <c r="AO5755" s="38">
        <f t="shared" si="526"/>
        <v>0</v>
      </c>
      <c r="AP5755" s="38">
        <f t="shared" si="527"/>
        <v>0</v>
      </c>
      <c r="AR5755" s="181"/>
      <c r="AS5755" s="181"/>
      <c r="AT5755" s="181"/>
      <c r="AU5755" s="181"/>
      <c r="BB5755" s="181"/>
      <c r="BC5755" s="181"/>
      <c r="BD5755" s="181"/>
      <c r="BE5755" s="181"/>
      <c r="BL5755" s="181"/>
      <c r="BM5755" s="181"/>
      <c r="BN5755" s="181"/>
      <c r="BO5755" s="181"/>
    </row>
    <row r="5756" spans="41:67">
      <c r="AO5756" s="38">
        <f t="shared" si="526"/>
        <v>0</v>
      </c>
      <c r="AP5756" s="38">
        <f t="shared" si="527"/>
        <v>0</v>
      </c>
      <c r="AR5756" s="181"/>
      <c r="AS5756" s="181"/>
      <c r="AT5756" s="181"/>
      <c r="AU5756" s="181"/>
      <c r="BB5756" s="181"/>
      <c r="BC5756" s="181"/>
      <c r="BD5756" s="181"/>
      <c r="BE5756" s="181"/>
      <c r="BL5756" s="181"/>
      <c r="BM5756" s="181"/>
      <c r="BN5756" s="181"/>
      <c r="BO5756" s="181"/>
    </row>
    <row r="5757" spans="41:67">
      <c r="AO5757" s="38">
        <f t="shared" si="526"/>
        <v>0</v>
      </c>
      <c r="AP5757" s="38">
        <f t="shared" si="527"/>
        <v>0</v>
      </c>
      <c r="AR5757" s="181"/>
      <c r="AS5757" s="181"/>
      <c r="AT5757" s="181"/>
      <c r="AU5757" s="181"/>
      <c r="BB5757" s="181"/>
      <c r="BC5757" s="181"/>
      <c r="BD5757" s="181"/>
      <c r="BE5757" s="181"/>
      <c r="BL5757" s="181"/>
      <c r="BM5757" s="181"/>
      <c r="BN5757" s="181"/>
      <c r="BO5757" s="181"/>
    </row>
    <row r="5758" spans="41:67">
      <c r="AO5758" s="38">
        <f t="shared" si="526"/>
        <v>0</v>
      </c>
      <c r="AP5758" s="38">
        <f t="shared" si="527"/>
        <v>0</v>
      </c>
      <c r="AR5758" s="181"/>
      <c r="AS5758" s="181"/>
      <c r="AT5758" s="181"/>
      <c r="AU5758" s="181"/>
      <c r="BB5758" s="181"/>
      <c r="BC5758" s="181"/>
      <c r="BD5758" s="181"/>
      <c r="BE5758" s="181"/>
      <c r="BL5758" s="181"/>
      <c r="BM5758" s="181"/>
      <c r="BN5758" s="181"/>
      <c r="BO5758" s="181"/>
    </row>
    <row r="5759" spans="41:67">
      <c r="AO5759" s="38">
        <f t="shared" si="526"/>
        <v>0</v>
      </c>
      <c r="AP5759" s="38">
        <f t="shared" si="527"/>
        <v>0</v>
      </c>
      <c r="AR5759" s="181"/>
      <c r="AS5759" s="181"/>
      <c r="AT5759" s="181"/>
      <c r="AU5759" s="181"/>
      <c r="BB5759" s="181"/>
      <c r="BC5759" s="181"/>
      <c r="BD5759" s="181"/>
      <c r="BE5759" s="181"/>
      <c r="BL5759" s="181"/>
      <c r="BM5759" s="181"/>
      <c r="BN5759" s="181"/>
      <c r="BO5759" s="181"/>
    </row>
    <row r="5760" spans="41:67">
      <c r="AO5760" s="38">
        <f t="shared" si="526"/>
        <v>0</v>
      </c>
      <c r="AP5760" s="38">
        <f t="shared" si="527"/>
        <v>0</v>
      </c>
      <c r="AR5760" s="181"/>
      <c r="AS5760" s="181"/>
      <c r="AT5760" s="181"/>
      <c r="AU5760" s="181"/>
      <c r="BB5760" s="181"/>
      <c r="BC5760" s="181"/>
      <c r="BD5760" s="181"/>
      <c r="BE5760" s="181"/>
      <c r="BL5760" s="181"/>
      <c r="BM5760" s="181"/>
      <c r="BN5760" s="181"/>
      <c r="BO5760" s="181"/>
    </row>
    <row r="5761" spans="41:67">
      <c r="AO5761" s="38">
        <f t="shared" si="526"/>
        <v>0</v>
      </c>
      <c r="AP5761" s="38">
        <f t="shared" si="527"/>
        <v>0</v>
      </c>
      <c r="AR5761" s="181"/>
      <c r="AS5761" s="181"/>
      <c r="AT5761" s="181"/>
      <c r="AU5761" s="181"/>
      <c r="BB5761" s="181"/>
      <c r="BC5761" s="181"/>
      <c r="BD5761" s="181"/>
      <c r="BE5761" s="181"/>
      <c r="BL5761" s="181"/>
      <c r="BM5761" s="181"/>
      <c r="BN5761" s="181"/>
      <c r="BO5761" s="181"/>
    </row>
    <row r="5762" spans="41:67">
      <c r="AO5762" s="38">
        <f t="shared" si="526"/>
        <v>0</v>
      </c>
      <c r="AP5762" s="38">
        <f t="shared" si="527"/>
        <v>0</v>
      </c>
      <c r="AR5762" s="181"/>
      <c r="AS5762" s="181"/>
      <c r="AT5762" s="181"/>
      <c r="AU5762" s="181"/>
      <c r="BB5762" s="181"/>
      <c r="BC5762" s="181"/>
      <c r="BD5762" s="181"/>
      <c r="BE5762" s="181"/>
      <c r="BL5762" s="181"/>
      <c r="BM5762" s="181"/>
      <c r="BN5762" s="181"/>
      <c r="BO5762" s="181"/>
    </row>
    <row r="5763" spans="41:67">
      <c r="AO5763" s="38">
        <f t="shared" si="526"/>
        <v>0</v>
      </c>
      <c r="AP5763" s="38">
        <f t="shared" si="527"/>
        <v>0</v>
      </c>
      <c r="AR5763" s="181"/>
      <c r="AS5763" s="181"/>
      <c r="AT5763" s="181"/>
      <c r="AU5763" s="181"/>
      <c r="BB5763" s="181"/>
      <c r="BC5763" s="181"/>
      <c r="BD5763" s="181"/>
      <c r="BE5763" s="181"/>
      <c r="BL5763" s="181"/>
      <c r="BM5763" s="181"/>
      <c r="BN5763" s="181"/>
      <c r="BO5763" s="181"/>
    </row>
    <row r="5764" spans="41:67">
      <c r="AO5764" s="38">
        <f t="shared" si="526"/>
        <v>0</v>
      </c>
      <c r="AP5764" s="38">
        <f t="shared" si="527"/>
        <v>0</v>
      </c>
      <c r="AR5764" s="181"/>
      <c r="AS5764" s="181"/>
      <c r="AT5764" s="181"/>
      <c r="AU5764" s="181"/>
      <c r="BB5764" s="181"/>
      <c r="BC5764" s="181"/>
      <c r="BD5764" s="181"/>
      <c r="BE5764" s="181"/>
      <c r="BL5764" s="181"/>
      <c r="BM5764" s="181"/>
      <c r="BN5764" s="181"/>
      <c r="BO5764" s="181"/>
    </row>
    <row r="5765" spans="41:67">
      <c r="AO5765" s="38">
        <f t="shared" si="526"/>
        <v>0</v>
      </c>
      <c r="AP5765" s="38">
        <f t="shared" si="527"/>
        <v>0</v>
      </c>
      <c r="AR5765" s="181"/>
      <c r="AS5765" s="181"/>
      <c r="AT5765" s="181"/>
      <c r="AU5765" s="181"/>
      <c r="BB5765" s="181"/>
      <c r="BC5765" s="181"/>
      <c r="BD5765" s="181"/>
      <c r="BE5765" s="181"/>
      <c r="BL5765" s="181"/>
      <c r="BM5765" s="181"/>
      <c r="BN5765" s="181"/>
      <c r="BO5765" s="181"/>
    </row>
    <row r="5766" spans="41:67">
      <c r="AO5766" s="38">
        <f t="shared" si="526"/>
        <v>0</v>
      </c>
      <c r="AP5766" s="38">
        <f t="shared" si="527"/>
        <v>0</v>
      </c>
      <c r="AR5766" s="181"/>
      <c r="AS5766" s="181"/>
      <c r="AT5766" s="181"/>
      <c r="AU5766" s="181"/>
      <c r="BB5766" s="181"/>
      <c r="BC5766" s="181"/>
      <c r="BD5766" s="181"/>
      <c r="BE5766" s="181"/>
      <c r="BL5766" s="181"/>
      <c r="BM5766" s="181"/>
      <c r="BN5766" s="181"/>
      <c r="BO5766" s="181"/>
    </row>
    <row r="5767" spans="41:67">
      <c r="AO5767" s="38">
        <f t="shared" si="526"/>
        <v>0</v>
      </c>
      <c r="AP5767" s="38">
        <f t="shared" si="527"/>
        <v>0</v>
      </c>
      <c r="AR5767" s="181"/>
      <c r="AS5767" s="181"/>
      <c r="AT5767" s="181"/>
      <c r="AU5767" s="181"/>
      <c r="BB5767" s="181"/>
      <c r="BC5767" s="181"/>
      <c r="BD5767" s="181"/>
      <c r="BE5767" s="181"/>
      <c r="BL5767" s="181"/>
      <c r="BM5767" s="181"/>
      <c r="BN5767" s="181"/>
      <c r="BO5767" s="181"/>
    </row>
    <row r="5768" spans="41:67">
      <c r="AO5768" s="38">
        <f t="shared" si="526"/>
        <v>0</v>
      </c>
      <c r="AP5768" s="38">
        <f t="shared" si="527"/>
        <v>0</v>
      </c>
      <c r="AR5768" s="181"/>
      <c r="AS5768" s="181"/>
      <c r="AT5768" s="181"/>
      <c r="AU5768" s="181"/>
      <c r="BB5768" s="181"/>
      <c r="BC5768" s="181"/>
      <c r="BD5768" s="181"/>
      <c r="BE5768" s="181"/>
      <c r="BL5768" s="181"/>
      <c r="BM5768" s="181"/>
      <c r="BN5768" s="181"/>
      <c r="BO5768" s="181"/>
    </row>
    <row r="5769" spans="41:67">
      <c r="AO5769" s="38">
        <f t="shared" si="526"/>
        <v>0</v>
      </c>
      <c r="AP5769" s="38">
        <f t="shared" si="527"/>
        <v>0</v>
      </c>
      <c r="AR5769" s="181"/>
      <c r="AS5769" s="181"/>
      <c r="AT5769" s="181"/>
      <c r="AU5769" s="181"/>
      <c r="BB5769" s="181"/>
      <c r="BC5769" s="181"/>
      <c r="BD5769" s="181"/>
      <c r="BE5769" s="181"/>
      <c r="BL5769" s="181"/>
      <c r="BM5769" s="181"/>
      <c r="BN5769" s="181"/>
      <c r="BO5769" s="181"/>
    </row>
    <row r="5770" spans="41:67">
      <c r="AO5770" s="38">
        <f t="shared" si="526"/>
        <v>0</v>
      </c>
      <c r="AP5770" s="38">
        <f t="shared" si="527"/>
        <v>0</v>
      </c>
      <c r="AR5770" s="181"/>
      <c r="AS5770" s="181"/>
      <c r="AT5770" s="181"/>
      <c r="AU5770" s="181"/>
      <c r="BB5770" s="181"/>
      <c r="BC5770" s="181"/>
      <c r="BD5770" s="181"/>
      <c r="BE5770" s="181"/>
      <c r="BL5770" s="181"/>
      <c r="BM5770" s="181"/>
      <c r="BN5770" s="181"/>
      <c r="BO5770" s="181"/>
    </row>
    <row r="5771" spans="41:67">
      <c r="AO5771" s="38">
        <f t="shared" si="526"/>
        <v>0</v>
      </c>
      <c r="AP5771" s="38">
        <f t="shared" si="527"/>
        <v>0</v>
      </c>
      <c r="AR5771" s="181"/>
      <c r="AS5771" s="181"/>
      <c r="AT5771" s="181"/>
      <c r="AU5771" s="181"/>
      <c r="BB5771" s="181"/>
      <c r="BC5771" s="181"/>
      <c r="BD5771" s="181"/>
      <c r="BE5771" s="181"/>
      <c r="BL5771" s="181"/>
      <c r="BM5771" s="181"/>
      <c r="BN5771" s="181"/>
      <c r="BO5771" s="181"/>
    </row>
    <row r="5772" spans="41:67">
      <c r="AO5772" s="38">
        <f t="shared" si="526"/>
        <v>0</v>
      </c>
      <c r="AP5772" s="38">
        <f t="shared" si="527"/>
        <v>0</v>
      </c>
      <c r="AR5772" s="181"/>
      <c r="AS5772" s="181"/>
      <c r="AT5772" s="181"/>
      <c r="AU5772" s="181"/>
      <c r="BB5772" s="181"/>
      <c r="BC5772" s="181"/>
      <c r="BD5772" s="181"/>
      <c r="BE5772" s="181"/>
      <c r="BL5772" s="181"/>
      <c r="BM5772" s="181"/>
      <c r="BN5772" s="181"/>
      <c r="BO5772" s="181"/>
    </row>
    <row r="5773" spans="41:67">
      <c r="AO5773" s="38">
        <f t="shared" si="526"/>
        <v>0</v>
      </c>
      <c r="AP5773" s="38">
        <f t="shared" si="527"/>
        <v>0</v>
      </c>
      <c r="AR5773" s="181"/>
      <c r="AS5773" s="181"/>
      <c r="AT5773" s="181"/>
      <c r="AU5773" s="181"/>
      <c r="BB5773" s="181"/>
      <c r="BC5773" s="181"/>
      <c r="BD5773" s="181"/>
      <c r="BE5773" s="181"/>
      <c r="BL5773" s="181"/>
      <c r="BM5773" s="181"/>
      <c r="BN5773" s="181"/>
      <c r="BO5773" s="181"/>
    </row>
    <row r="5774" spans="41:67">
      <c r="AO5774" s="38">
        <f t="shared" si="526"/>
        <v>0</v>
      </c>
      <c r="AP5774" s="38">
        <f t="shared" si="527"/>
        <v>0</v>
      </c>
      <c r="AR5774" s="181"/>
      <c r="AS5774" s="181"/>
      <c r="AT5774" s="181"/>
      <c r="AU5774" s="181"/>
      <c r="BB5774" s="181"/>
      <c r="BC5774" s="181"/>
      <c r="BD5774" s="181"/>
      <c r="BE5774" s="181"/>
      <c r="BL5774" s="181"/>
      <c r="BM5774" s="181"/>
      <c r="BN5774" s="181"/>
      <c r="BO5774" s="181"/>
    </row>
    <row r="5775" spans="41:67">
      <c r="AO5775" s="38">
        <f t="shared" si="526"/>
        <v>0</v>
      </c>
      <c r="AP5775" s="38">
        <f t="shared" si="527"/>
        <v>0</v>
      </c>
      <c r="AR5775" s="181"/>
      <c r="AS5775" s="181"/>
      <c r="AT5775" s="181"/>
      <c r="AU5775" s="181"/>
      <c r="BB5775" s="181"/>
      <c r="BC5775" s="181"/>
      <c r="BD5775" s="181"/>
      <c r="BE5775" s="181"/>
      <c r="BL5775" s="181"/>
      <c r="BM5775" s="181"/>
      <c r="BN5775" s="181"/>
      <c r="BO5775" s="181"/>
    </row>
    <row r="5776" spans="41:67">
      <c r="AO5776" s="38">
        <f t="shared" si="526"/>
        <v>0</v>
      </c>
      <c r="AP5776" s="38">
        <f t="shared" si="527"/>
        <v>0</v>
      </c>
      <c r="AR5776" s="181"/>
      <c r="AS5776" s="181"/>
      <c r="AT5776" s="181"/>
      <c r="AU5776" s="181"/>
      <c r="BB5776" s="181"/>
      <c r="BC5776" s="181"/>
      <c r="BD5776" s="181"/>
      <c r="BE5776" s="181"/>
      <c r="BL5776" s="181"/>
      <c r="BM5776" s="181"/>
      <c r="BN5776" s="181"/>
      <c r="BO5776" s="181"/>
    </row>
    <row r="5777" spans="41:67">
      <c r="AO5777" s="38">
        <f t="shared" si="526"/>
        <v>0</v>
      </c>
      <c r="AP5777" s="38">
        <f t="shared" si="527"/>
        <v>0</v>
      </c>
      <c r="AR5777" s="181"/>
      <c r="AS5777" s="181"/>
      <c r="AT5777" s="181"/>
      <c r="AU5777" s="181"/>
      <c r="BB5777" s="181"/>
      <c r="BC5777" s="181"/>
      <c r="BD5777" s="181"/>
      <c r="BE5777" s="181"/>
      <c r="BL5777" s="181"/>
      <c r="BM5777" s="181"/>
      <c r="BN5777" s="181"/>
      <c r="BO5777" s="181"/>
    </row>
    <row r="5778" spans="41:67">
      <c r="AO5778" s="38">
        <f t="shared" si="526"/>
        <v>0</v>
      </c>
      <c r="AP5778" s="38">
        <f t="shared" si="527"/>
        <v>0</v>
      </c>
      <c r="AR5778" s="181"/>
      <c r="AS5778" s="181"/>
      <c r="AT5778" s="181"/>
      <c r="AU5778" s="181"/>
      <c r="BB5778" s="181"/>
      <c r="BC5778" s="181"/>
      <c r="BD5778" s="181"/>
      <c r="BE5778" s="181"/>
      <c r="BL5778" s="181"/>
      <c r="BM5778" s="181"/>
      <c r="BN5778" s="181"/>
      <c r="BO5778" s="181"/>
    </row>
    <row r="5779" spans="41:67">
      <c r="AO5779" s="38">
        <f t="shared" si="526"/>
        <v>0</v>
      </c>
      <c r="AP5779" s="38">
        <f t="shared" si="527"/>
        <v>0</v>
      </c>
      <c r="AR5779" s="181"/>
      <c r="AS5779" s="181"/>
      <c r="AT5779" s="181"/>
      <c r="AU5779" s="181"/>
      <c r="BB5779" s="181"/>
      <c r="BC5779" s="181"/>
      <c r="BD5779" s="181"/>
      <c r="BE5779" s="181"/>
      <c r="BL5779" s="181"/>
      <c r="BM5779" s="181"/>
      <c r="BN5779" s="181"/>
      <c r="BO5779" s="181"/>
    </row>
    <row r="5780" spans="41:67">
      <c r="AO5780" s="38">
        <f t="shared" si="526"/>
        <v>0</v>
      </c>
      <c r="AP5780" s="38">
        <f t="shared" si="527"/>
        <v>0</v>
      </c>
      <c r="AR5780" s="181"/>
      <c r="AS5780" s="181"/>
      <c r="AT5780" s="181"/>
      <c r="AU5780" s="181"/>
      <c r="BB5780" s="181"/>
      <c r="BC5780" s="181"/>
      <c r="BD5780" s="181"/>
      <c r="BE5780" s="181"/>
      <c r="BL5780" s="181"/>
      <c r="BM5780" s="181"/>
      <c r="BN5780" s="181"/>
      <c r="BO5780" s="181"/>
    </row>
    <row r="5781" spans="41:67">
      <c r="AO5781" s="38">
        <f t="shared" si="526"/>
        <v>0</v>
      </c>
      <c r="AP5781" s="38">
        <f t="shared" si="527"/>
        <v>0</v>
      </c>
      <c r="AR5781" s="181"/>
      <c r="AS5781" s="181"/>
      <c r="AT5781" s="181"/>
      <c r="AU5781" s="181"/>
      <c r="BB5781" s="181"/>
      <c r="BC5781" s="181"/>
      <c r="BD5781" s="181"/>
      <c r="BE5781" s="181"/>
      <c r="BL5781" s="181"/>
      <c r="BM5781" s="181"/>
      <c r="BN5781" s="181"/>
      <c r="BO5781" s="181"/>
    </row>
    <row r="5782" spans="41:67">
      <c r="AO5782" s="38">
        <f t="shared" si="526"/>
        <v>0</v>
      </c>
      <c r="AP5782" s="38">
        <f t="shared" si="527"/>
        <v>0</v>
      </c>
      <c r="AR5782" s="181"/>
      <c r="AS5782" s="181"/>
      <c r="AT5782" s="181"/>
      <c r="AU5782" s="181"/>
      <c r="BB5782" s="181"/>
      <c r="BC5782" s="181"/>
      <c r="BD5782" s="181"/>
      <c r="BE5782" s="181"/>
      <c r="BL5782" s="181"/>
      <c r="BM5782" s="181"/>
      <c r="BN5782" s="181"/>
      <c r="BO5782" s="181"/>
    </row>
    <row r="5783" spans="41:67">
      <c r="AO5783" s="38">
        <f t="shared" si="526"/>
        <v>0</v>
      </c>
      <c r="AP5783" s="38">
        <f t="shared" si="527"/>
        <v>0</v>
      </c>
      <c r="AR5783" s="181"/>
      <c r="AS5783" s="181"/>
      <c r="AT5783" s="181"/>
      <c r="AU5783" s="181"/>
      <c r="BB5783" s="181"/>
      <c r="BC5783" s="181"/>
      <c r="BD5783" s="181"/>
      <c r="BE5783" s="181"/>
      <c r="BL5783" s="181"/>
      <c r="BM5783" s="181"/>
      <c r="BN5783" s="181"/>
      <c r="BO5783" s="181"/>
    </row>
    <row r="5784" spans="41:67">
      <c r="AO5784" s="38">
        <f t="shared" si="526"/>
        <v>0</v>
      </c>
      <c r="AP5784" s="38">
        <f t="shared" si="527"/>
        <v>0</v>
      </c>
      <c r="AR5784" s="181"/>
      <c r="AS5784" s="181"/>
      <c r="AT5784" s="181"/>
      <c r="AU5784" s="181"/>
      <c r="BB5784" s="181"/>
      <c r="BC5784" s="181"/>
      <c r="BD5784" s="181"/>
      <c r="BE5784" s="181"/>
      <c r="BL5784" s="181"/>
      <c r="BM5784" s="181"/>
      <c r="BN5784" s="181"/>
      <c r="BO5784" s="181"/>
    </row>
    <row r="5785" spans="41:67">
      <c r="AO5785" s="38">
        <f t="shared" si="526"/>
        <v>0</v>
      </c>
      <c r="AP5785" s="38">
        <f t="shared" si="527"/>
        <v>0</v>
      </c>
      <c r="AR5785" s="181"/>
      <c r="AS5785" s="181"/>
      <c r="AT5785" s="181"/>
      <c r="AU5785" s="181"/>
      <c r="BB5785" s="181"/>
      <c r="BC5785" s="181"/>
      <c r="BD5785" s="181"/>
      <c r="BE5785" s="181"/>
      <c r="BL5785" s="181"/>
      <c r="BM5785" s="181"/>
      <c r="BN5785" s="181"/>
      <c r="BO5785" s="181"/>
    </row>
    <row r="5786" spans="41:67">
      <c r="AO5786" s="38">
        <f t="shared" si="526"/>
        <v>0</v>
      </c>
      <c r="AP5786" s="38">
        <f t="shared" si="527"/>
        <v>0</v>
      </c>
      <c r="AR5786" s="181"/>
      <c r="AS5786" s="181"/>
      <c r="AT5786" s="181"/>
      <c r="AU5786" s="181"/>
      <c r="BB5786" s="181"/>
      <c r="BC5786" s="181"/>
      <c r="BD5786" s="181"/>
      <c r="BE5786" s="181"/>
      <c r="BL5786" s="181"/>
      <c r="BM5786" s="181"/>
      <c r="BN5786" s="181"/>
      <c r="BO5786" s="181"/>
    </row>
    <row r="5787" spans="41:67">
      <c r="AO5787" s="38">
        <f t="shared" si="526"/>
        <v>0</v>
      </c>
      <c r="AP5787" s="38">
        <f t="shared" si="527"/>
        <v>0</v>
      </c>
      <c r="AR5787" s="181"/>
      <c r="AS5787" s="181"/>
      <c r="AT5787" s="181"/>
      <c r="AU5787" s="181"/>
      <c r="BB5787" s="181"/>
      <c r="BC5787" s="181"/>
      <c r="BD5787" s="181"/>
      <c r="BE5787" s="181"/>
      <c r="BL5787" s="181"/>
      <c r="BM5787" s="181"/>
      <c r="BN5787" s="181"/>
      <c r="BO5787" s="181"/>
    </row>
    <row r="5788" spans="41:67">
      <c r="AO5788" s="38">
        <f t="shared" si="526"/>
        <v>0</v>
      </c>
      <c r="AP5788" s="38">
        <f t="shared" si="527"/>
        <v>0</v>
      </c>
      <c r="AR5788" s="181"/>
      <c r="AS5788" s="181"/>
      <c r="AT5788" s="181"/>
      <c r="AU5788" s="181"/>
      <c r="BB5788" s="181"/>
      <c r="BC5788" s="181"/>
      <c r="BD5788" s="181"/>
      <c r="BE5788" s="181"/>
      <c r="BL5788" s="181"/>
      <c r="BM5788" s="181"/>
      <c r="BN5788" s="181"/>
      <c r="BO5788" s="181"/>
    </row>
    <row r="5789" spans="41:67">
      <c r="AO5789" s="38">
        <f t="shared" si="526"/>
        <v>0</v>
      </c>
      <c r="AP5789" s="38">
        <f t="shared" si="527"/>
        <v>0</v>
      </c>
      <c r="AR5789" s="181"/>
      <c r="AS5789" s="181"/>
      <c r="AT5789" s="181"/>
      <c r="AU5789" s="181"/>
      <c r="BB5789" s="181"/>
      <c r="BC5789" s="181"/>
      <c r="BD5789" s="181"/>
      <c r="BE5789" s="181"/>
      <c r="BL5789" s="181"/>
      <c r="BM5789" s="181"/>
      <c r="BN5789" s="181"/>
      <c r="BO5789" s="181"/>
    </row>
    <row r="5790" spans="41:67">
      <c r="AO5790" s="38">
        <f t="shared" si="526"/>
        <v>0</v>
      </c>
      <c r="AP5790" s="38">
        <f t="shared" si="527"/>
        <v>0</v>
      </c>
      <c r="AR5790" s="181"/>
      <c r="AS5790" s="181"/>
      <c r="AT5790" s="181"/>
      <c r="AU5790" s="181"/>
      <c r="BB5790" s="181"/>
      <c r="BC5790" s="181"/>
      <c r="BD5790" s="181"/>
      <c r="BE5790" s="181"/>
      <c r="BL5790" s="181"/>
      <c r="BM5790" s="181"/>
      <c r="BN5790" s="181"/>
      <c r="BO5790" s="181"/>
    </row>
    <row r="5791" spans="41:67">
      <c r="AO5791" s="38">
        <f t="shared" si="526"/>
        <v>0</v>
      </c>
      <c r="AP5791" s="38">
        <f t="shared" si="527"/>
        <v>0</v>
      </c>
      <c r="AR5791" s="181"/>
      <c r="AS5791" s="181"/>
      <c r="AT5791" s="181"/>
      <c r="AU5791" s="181"/>
      <c r="BB5791" s="181"/>
      <c r="BC5791" s="181"/>
      <c r="BD5791" s="181"/>
      <c r="BE5791" s="181"/>
      <c r="BL5791" s="181"/>
      <c r="BM5791" s="181"/>
      <c r="BN5791" s="181"/>
      <c r="BO5791" s="181"/>
    </row>
    <row r="5792" spans="41:67">
      <c r="AO5792" s="38">
        <f t="shared" si="526"/>
        <v>0</v>
      </c>
      <c r="AP5792" s="38">
        <f t="shared" si="527"/>
        <v>0</v>
      </c>
      <c r="AR5792" s="181"/>
      <c r="AS5792" s="181"/>
      <c r="AT5792" s="181"/>
      <c r="AU5792" s="181"/>
      <c r="BB5792" s="181"/>
      <c r="BC5792" s="181"/>
      <c r="BD5792" s="181"/>
      <c r="BE5792" s="181"/>
      <c r="BL5792" s="181"/>
      <c r="BM5792" s="181"/>
      <c r="BN5792" s="181"/>
      <c r="BO5792" s="181"/>
    </row>
    <row r="5793" spans="41:67">
      <c r="AO5793" s="38">
        <f t="shared" si="526"/>
        <v>0</v>
      </c>
      <c r="AP5793" s="38">
        <f t="shared" si="527"/>
        <v>0</v>
      </c>
      <c r="AR5793" s="181"/>
      <c r="AS5793" s="181"/>
      <c r="AT5793" s="181"/>
      <c r="AU5793" s="181"/>
      <c r="BB5793" s="181"/>
      <c r="BC5793" s="181"/>
      <c r="BD5793" s="181"/>
      <c r="BE5793" s="181"/>
      <c r="BL5793" s="181"/>
      <c r="BM5793" s="181"/>
      <c r="BN5793" s="181"/>
      <c r="BO5793" s="181"/>
    </row>
    <row r="5794" spans="41:67">
      <c r="AO5794" s="38">
        <f t="shared" si="526"/>
        <v>0</v>
      </c>
      <c r="AP5794" s="38">
        <f t="shared" si="527"/>
        <v>0</v>
      </c>
      <c r="AR5794" s="181"/>
      <c r="AS5794" s="181"/>
      <c r="AT5794" s="181"/>
      <c r="AU5794" s="181"/>
      <c r="BB5794" s="181"/>
      <c r="BC5794" s="181"/>
      <c r="BD5794" s="181"/>
      <c r="BE5794" s="181"/>
      <c r="BL5794" s="181"/>
      <c r="BM5794" s="181"/>
      <c r="BN5794" s="181"/>
      <c r="BO5794" s="181"/>
    </row>
    <row r="5795" spans="41:67">
      <c r="AO5795" s="38">
        <f t="shared" si="526"/>
        <v>0</v>
      </c>
      <c r="AP5795" s="38">
        <f t="shared" si="527"/>
        <v>0</v>
      </c>
      <c r="AR5795" s="181"/>
      <c r="AS5795" s="181"/>
      <c r="AT5795" s="181"/>
      <c r="AU5795" s="181"/>
      <c r="BB5795" s="181"/>
      <c r="BC5795" s="181"/>
      <c r="BD5795" s="181"/>
      <c r="BE5795" s="181"/>
      <c r="BL5795" s="181"/>
      <c r="BM5795" s="181"/>
      <c r="BN5795" s="181"/>
      <c r="BO5795" s="181"/>
    </row>
    <row r="5796" spans="41:67">
      <c r="AO5796" s="38">
        <f t="shared" si="526"/>
        <v>0</v>
      </c>
      <c r="AP5796" s="38">
        <f t="shared" si="527"/>
        <v>0</v>
      </c>
      <c r="AR5796" s="181"/>
      <c r="AS5796" s="181"/>
      <c r="AT5796" s="181"/>
      <c r="AU5796" s="181"/>
      <c r="BB5796" s="181"/>
      <c r="BC5796" s="181"/>
      <c r="BD5796" s="181"/>
      <c r="BE5796" s="181"/>
      <c r="BL5796" s="181"/>
      <c r="BM5796" s="181"/>
      <c r="BN5796" s="181"/>
      <c r="BO5796" s="181"/>
    </row>
    <row r="5797" spans="41:67">
      <c r="AO5797" s="38">
        <f t="shared" si="526"/>
        <v>0</v>
      </c>
      <c r="AP5797" s="38">
        <f t="shared" si="527"/>
        <v>0</v>
      </c>
      <c r="AR5797" s="181"/>
      <c r="AS5797" s="181"/>
      <c r="AT5797" s="181"/>
      <c r="AU5797" s="181"/>
      <c r="BB5797" s="181"/>
      <c r="BC5797" s="181"/>
      <c r="BD5797" s="181"/>
      <c r="BE5797" s="181"/>
      <c r="BL5797" s="181"/>
      <c r="BM5797" s="181"/>
      <c r="BN5797" s="181"/>
      <c r="BO5797" s="181"/>
    </row>
    <row r="5798" spans="41:67">
      <c r="AO5798" s="38">
        <f t="shared" si="526"/>
        <v>0</v>
      </c>
      <c r="AP5798" s="38">
        <f t="shared" si="527"/>
        <v>0</v>
      </c>
      <c r="AR5798" s="181"/>
      <c r="AS5798" s="181"/>
      <c r="AT5798" s="181"/>
      <c r="AU5798" s="181"/>
      <c r="BB5798" s="181"/>
      <c r="BC5798" s="181"/>
      <c r="BD5798" s="181"/>
      <c r="BE5798" s="181"/>
      <c r="BL5798" s="181"/>
      <c r="BM5798" s="181"/>
      <c r="BN5798" s="181"/>
      <c r="BO5798" s="181"/>
    </row>
    <row r="5799" spans="41:67">
      <c r="AO5799" s="38">
        <f t="shared" si="526"/>
        <v>0</v>
      </c>
      <c r="AP5799" s="38">
        <f t="shared" si="527"/>
        <v>0</v>
      </c>
      <c r="AR5799" s="181"/>
      <c r="AS5799" s="181"/>
      <c r="AT5799" s="181"/>
      <c r="AU5799" s="181"/>
      <c r="BB5799" s="181"/>
      <c r="BC5799" s="181"/>
      <c r="BD5799" s="181"/>
      <c r="BE5799" s="181"/>
      <c r="BL5799" s="181"/>
      <c r="BM5799" s="181"/>
      <c r="BN5799" s="181"/>
      <c r="BO5799" s="181"/>
    </row>
    <row r="5800" spans="41:67">
      <c r="AO5800" s="38">
        <f t="shared" si="526"/>
        <v>0</v>
      </c>
      <c r="AP5800" s="38">
        <f t="shared" si="527"/>
        <v>0</v>
      </c>
      <c r="AR5800" s="181"/>
      <c r="AS5800" s="181"/>
      <c r="AT5800" s="181"/>
      <c r="AU5800" s="181"/>
      <c r="BB5800" s="181"/>
      <c r="BC5800" s="181"/>
      <c r="BD5800" s="181"/>
      <c r="BE5800" s="181"/>
      <c r="BL5800" s="181"/>
      <c r="BM5800" s="181"/>
      <c r="BN5800" s="181"/>
      <c r="BO5800" s="181"/>
    </row>
    <row r="5801" spans="41:67">
      <c r="AO5801" s="38">
        <f t="shared" si="526"/>
        <v>0</v>
      </c>
      <c r="AP5801" s="38">
        <f t="shared" si="527"/>
        <v>0</v>
      </c>
      <c r="AR5801" s="181"/>
      <c r="AS5801" s="181"/>
      <c r="AT5801" s="181"/>
      <c r="AU5801" s="181"/>
      <c r="BB5801" s="181"/>
      <c r="BC5801" s="181"/>
      <c r="BD5801" s="181"/>
      <c r="BE5801" s="181"/>
      <c r="BL5801" s="181"/>
      <c r="BM5801" s="181"/>
      <c r="BN5801" s="181"/>
      <c r="BO5801" s="181"/>
    </row>
    <row r="5802" spans="41:67">
      <c r="AO5802" s="38">
        <f t="shared" ref="AO5802:AO5865" si="528">B5803+1-1</f>
        <v>0</v>
      </c>
      <c r="AP5802" s="38">
        <f t="shared" ref="AP5802:AP5865" si="529">A5803</f>
        <v>0</v>
      </c>
      <c r="AR5802" s="181"/>
      <c r="AS5802" s="181"/>
      <c r="AT5802" s="181"/>
      <c r="AU5802" s="181"/>
      <c r="BB5802" s="181"/>
      <c r="BC5802" s="181"/>
      <c r="BD5802" s="181"/>
      <c r="BE5802" s="181"/>
      <c r="BL5802" s="181"/>
      <c r="BM5802" s="181"/>
      <c r="BN5802" s="181"/>
      <c r="BO5802" s="181"/>
    </row>
    <row r="5803" spans="41:67">
      <c r="AO5803" s="38">
        <f t="shared" si="528"/>
        <v>0</v>
      </c>
      <c r="AP5803" s="38">
        <f t="shared" si="529"/>
        <v>0</v>
      </c>
      <c r="AR5803" s="181"/>
      <c r="AS5803" s="181"/>
      <c r="AT5803" s="181"/>
      <c r="AU5803" s="181"/>
      <c r="BB5803" s="181"/>
      <c r="BC5803" s="181"/>
      <c r="BD5803" s="181"/>
      <c r="BE5803" s="181"/>
      <c r="BL5803" s="181"/>
      <c r="BM5803" s="181"/>
      <c r="BN5803" s="181"/>
      <c r="BO5803" s="181"/>
    </row>
    <row r="5804" spans="41:67">
      <c r="AO5804" s="38">
        <f t="shared" si="528"/>
        <v>0</v>
      </c>
      <c r="AP5804" s="38">
        <f t="shared" si="529"/>
        <v>0</v>
      </c>
      <c r="AR5804" s="181"/>
      <c r="AS5804" s="181"/>
      <c r="AT5804" s="181"/>
      <c r="AU5804" s="181"/>
      <c r="BB5804" s="181"/>
      <c r="BC5804" s="181"/>
      <c r="BD5804" s="181"/>
      <c r="BE5804" s="181"/>
      <c r="BL5804" s="181"/>
      <c r="BM5804" s="181"/>
      <c r="BN5804" s="181"/>
      <c r="BO5804" s="181"/>
    </row>
    <row r="5805" spans="41:67">
      <c r="AO5805" s="38">
        <f t="shared" si="528"/>
        <v>0</v>
      </c>
      <c r="AP5805" s="38">
        <f t="shared" si="529"/>
        <v>0</v>
      </c>
      <c r="AR5805" s="181"/>
      <c r="AS5805" s="181"/>
      <c r="AT5805" s="181"/>
      <c r="AU5805" s="181"/>
      <c r="BB5805" s="181"/>
      <c r="BC5805" s="181"/>
      <c r="BD5805" s="181"/>
      <c r="BE5805" s="181"/>
      <c r="BL5805" s="181"/>
      <c r="BM5805" s="181"/>
      <c r="BN5805" s="181"/>
      <c r="BO5805" s="181"/>
    </row>
    <row r="5806" spans="41:67">
      <c r="AO5806" s="38">
        <f t="shared" si="528"/>
        <v>0</v>
      </c>
      <c r="AP5806" s="38">
        <f t="shared" si="529"/>
        <v>0</v>
      </c>
      <c r="AR5806" s="181"/>
      <c r="AS5806" s="181"/>
      <c r="AT5806" s="181"/>
      <c r="AU5806" s="181"/>
      <c r="BB5806" s="181"/>
      <c r="BC5806" s="181"/>
      <c r="BD5806" s="181"/>
      <c r="BE5806" s="181"/>
      <c r="BL5806" s="181"/>
      <c r="BM5806" s="181"/>
      <c r="BN5806" s="181"/>
      <c r="BO5806" s="181"/>
    </row>
    <row r="5807" spans="41:67">
      <c r="AO5807" s="38">
        <f t="shared" si="528"/>
        <v>0</v>
      </c>
      <c r="AP5807" s="38">
        <f t="shared" si="529"/>
        <v>0</v>
      </c>
      <c r="AR5807" s="181"/>
      <c r="AS5807" s="181"/>
      <c r="AT5807" s="181"/>
      <c r="AU5807" s="181"/>
      <c r="BB5807" s="181"/>
      <c r="BC5807" s="181"/>
      <c r="BD5807" s="181"/>
      <c r="BE5807" s="181"/>
      <c r="BL5807" s="181"/>
      <c r="BM5807" s="181"/>
      <c r="BN5807" s="181"/>
      <c r="BO5807" s="181"/>
    </row>
    <row r="5808" spans="41:67">
      <c r="AO5808" s="38">
        <f t="shared" si="528"/>
        <v>0</v>
      </c>
      <c r="AP5808" s="38">
        <f t="shared" si="529"/>
        <v>0</v>
      </c>
      <c r="AR5808" s="181"/>
      <c r="AS5808" s="181"/>
      <c r="AT5808" s="181"/>
      <c r="AU5808" s="181"/>
      <c r="BB5808" s="181"/>
      <c r="BC5808" s="181"/>
      <c r="BD5808" s="181"/>
      <c r="BE5808" s="181"/>
      <c r="BL5808" s="181"/>
      <c r="BM5808" s="181"/>
      <c r="BN5808" s="181"/>
      <c r="BO5808" s="181"/>
    </row>
    <row r="5809" spans="41:67">
      <c r="AO5809" s="38">
        <f t="shared" si="528"/>
        <v>0</v>
      </c>
      <c r="AP5809" s="38">
        <f t="shared" si="529"/>
        <v>0</v>
      </c>
      <c r="AR5809" s="181"/>
      <c r="AS5809" s="181"/>
      <c r="AT5809" s="181"/>
      <c r="AU5809" s="181"/>
      <c r="BB5809" s="181"/>
      <c r="BC5809" s="181"/>
      <c r="BD5809" s="181"/>
      <c r="BE5809" s="181"/>
      <c r="BL5809" s="181"/>
      <c r="BM5809" s="181"/>
      <c r="BN5809" s="181"/>
      <c r="BO5809" s="181"/>
    </row>
    <row r="5810" spans="41:67">
      <c r="AO5810" s="38">
        <f t="shared" si="528"/>
        <v>0</v>
      </c>
      <c r="AP5810" s="38">
        <f t="shared" si="529"/>
        <v>0</v>
      </c>
      <c r="AR5810" s="181"/>
      <c r="AS5810" s="181"/>
      <c r="AT5810" s="181"/>
      <c r="AU5810" s="181"/>
      <c r="BB5810" s="181"/>
      <c r="BC5810" s="181"/>
      <c r="BD5810" s="181"/>
      <c r="BE5810" s="181"/>
      <c r="BL5810" s="181"/>
      <c r="BM5810" s="181"/>
      <c r="BN5810" s="181"/>
      <c r="BO5810" s="181"/>
    </row>
    <row r="5811" spans="41:67">
      <c r="AO5811" s="38">
        <f t="shared" si="528"/>
        <v>0</v>
      </c>
      <c r="AP5811" s="38">
        <f t="shared" si="529"/>
        <v>0</v>
      </c>
      <c r="AR5811" s="181"/>
      <c r="AS5811" s="181"/>
      <c r="AT5811" s="181"/>
      <c r="AU5811" s="181"/>
      <c r="BB5811" s="181"/>
      <c r="BC5811" s="181"/>
      <c r="BD5811" s="181"/>
      <c r="BE5811" s="181"/>
      <c r="BL5811" s="181"/>
      <c r="BM5811" s="181"/>
      <c r="BN5811" s="181"/>
      <c r="BO5811" s="181"/>
    </row>
    <row r="5812" spans="41:67">
      <c r="AO5812" s="38">
        <f t="shared" si="528"/>
        <v>0</v>
      </c>
      <c r="AP5812" s="38">
        <f t="shared" si="529"/>
        <v>0</v>
      </c>
      <c r="AR5812" s="181"/>
      <c r="AS5812" s="181"/>
      <c r="AT5812" s="181"/>
      <c r="AU5812" s="181"/>
      <c r="BB5812" s="181"/>
      <c r="BC5812" s="181"/>
      <c r="BD5812" s="181"/>
      <c r="BE5812" s="181"/>
      <c r="BL5812" s="181"/>
      <c r="BM5812" s="181"/>
      <c r="BN5812" s="181"/>
      <c r="BO5812" s="181"/>
    </row>
    <row r="5813" spans="41:67">
      <c r="AO5813" s="38">
        <f t="shared" si="528"/>
        <v>0</v>
      </c>
      <c r="AP5813" s="38">
        <f t="shared" si="529"/>
        <v>0</v>
      </c>
      <c r="AR5813" s="181"/>
      <c r="AS5813" s="181"/>
      <c r="AT5813" s="181"/>
      <c r="AU5813" s="181"/>
      <c r="BB5813" s="181"/>
      <c r="BC5813" s="181"/>
      <c r="BD5813" s="181"/>
      <c r="BE5813" s="181"/>
      <c r="BL5813" s="181"/>
      <c r="BM5813" s="181"/>
      <c r="BN5813" s="181"/>
      <c r="BO5813" s="181"/>
    </row>
    <row r="5814" spans="41:67">
      <c r="AO5814" s="38">
        <f t="shared" si="528"/>
        <v>0</v>
      </c>
      <c r="AP5814" s="38">
        <f t="shared" si="529"/>
        <v>0</v>
      </c>
      <c r="AR5814" s="181"/>
      <c r="AS5814" s="181"/>
      <c r="AT5814" s="181"/>
      <c r="AU5814" s="181"/>
      <c r="BB5814" s="181"/>
      <c r="BC5814" s="181"/>
      <c r="BD5814" s="181"/>
      <c r="BE5814" s="181"/>
      <c r="BL5814" s="181"/>
      <c r="BM5814" s="181"/>
      <c r="BN5814" s="181"/>
      <c r="BO5814" s="181"/>
    </row>
    <row r="5815" spans="41:67">
      <c r="AO5815" s="38">
        <f t="shared" si="528"/>
        <v>0</v>
      </c>
      <c r="AP5815" s="38">
        <f t="shared" si="529"/>
        <v>0</v>
      </c>
      <c r="AR5815" s="181"/>
      <c r="AS5815" s="181"/>
      <c r="AT5815" s="181"/>
      <c r="AU5815" s="181"/>
      <c r="BB5815" s="181"/>
      <c r="BC5815" s="181"/>
      <c r="BD5815" s="181"/>
      <c r="BE5815" s="181"/>
      <c r="BL5815" s="181"/>
      <c r="BM5815" s="181"/>
      <c r="BN5815" s="181"/>
      <c r="BO5815" s="181"/>
    </row>
    <row r="5816" spans="41:67">
      <c r="AO5816" s="38">
        <f t="shared" si="528"/>
        <v>0</v>
      </c>
      <c r="AP5816" s="38">
        <f t="shared" si="529"/>
        <v>0</v>
      </c>
      <c r="AR5816" s="181"/>
      <c r="AS5816" s="181"/>
      <c r="AT5816" s="181"/>
      <c r="AU5816" s="181"/>
      <c r="BB5816" s="181"/>
      <c r="BC5816" s="181"/>
      <c r="BD5816" s="181"/>
      <c r="BE5816" s="181"/>
      <c r="BL5816" s="181"/>
      <c r="BM5816" s="181"/>
      <c r="BN5816" s="181"/>
      <c r="BO5816" s="181"/>
    </row>
    <row r="5817" spans="41:67">
      <c r="AO5817" s="38">
        <f t="shared" si="528"/>
        <v>0</v>
      </c>
      <c r="AP5817" s="38">
        <f t="shared" si="529"/>
        <v>0</v>
      </c>
      <c r="AR5817" s="181"/>
      <c r="AS5817" s="181"/>
      <c r="AT5817" s="181"/>
      <c r="AU5817" s="181"/>
      <c r="BB5817" s="181"/>
      <c r="BC5817" s="181"/>
      <c r="BD5817" s="181"/>
      <c r="BE5817" s="181"/>
      <c r="BL5817" s="181"/>
      <c r="BM5817" s="181"/>
      <c r="BN5817" s="181"/>
      <c r="BO5817" s="181"/>
    </row>
    <row r="5818" spans="41:67">
      <c r="AO5818" s="38">
        <f t="shared" si="528"/>
        <v>0</v>
      </c>
      <c r="AP5818" s="38">
        <f t="shared" si="529"/>
        <v>0</v>
      </c>
      <c r="AR5818" s="181"/>
      <c r="AS5818" s="181"/>
      <c r="AT5818" s="181"/>
      <c r="AU5818" s="181"/>
      <c r="BB5818" s="181"/>
      <c r="BC5818" s="181"/>
      <c r="BD5818" s="181"/>
      <c r="BE5818" s="181"/>
      <c r="BL5818" s="181"/>
      <c r="BM5818" s="181"/>
      <c r="BN5818" s="181"/>
      <c r="BO5818" s="181"/>
    </row>
    <row r="5819" spans="41:67">
      <c r="AO5819" s="38">
        <f t="shared" si="528"/>
        <v>0</v>
      </c>
      <c r="AP5819" s="38">
        <f t="shared" si="529"/>
        <v>0</v>
      </c>
      <c r="AR5819" s="181"/>
      <c r="AS5819" s="181"/>
      <c r="AT5819" s="181"/>
      <c r="AU5819" s="181"/>
      <c r="BB5819" s="181"/>
      <c r="BC5819" s="181"/>
      <c r="BD5819" s="181"/>
      <c r="BE5819" s="181"/>
      <c r="BL5819" s="181"/>
      <c r="BM5819" s="181"/>
      <c r="BN5819" s="181"/>
      <c r="BO5819" s="181"/>
    </row>
    <row r="5820" spans="41:67">
      <c r="AO5820" s="38">
        <f t="shared" si="528"/>
        <v>0</v>
      </c>
      <c r="AP5820" s="38">
        <f t="shared" si="529"/>
        <v>0</v>
      </c>
      <c r="AR5820" s="181"/>
      <c r="AS5820" s="181"/>
      <c r="AT5820" s="181"/>
      <c r="AU5820" s="181"/>
      <c r="BB5820" s="181"/>
      <c r="BC5820" s="181"/>
      <c r="BD5820" s="181"/>
      <c r="BE5820" s="181"/>
      <c r="BL5820" s="181"/>
      <c r="BM5820" s="181"/>
      <c r="BN5820" s="181"/>
      <c r="BO5820" s="181"/>
    </row>
    <row r="5821" spans="41:67">
      <c r="AO5821" s="38">
        <f t="shared" si="528"/>
        <v>0</v>
      </c>
      <c r="AP5821" s="38">
        <f t="shared" si="529"/>
        <v>0</v>
      </c>
      <c r="AR5821" s="181"/>
      <c r="AS5821" s="181"/>
      <c r="AT5821" s="181"/>
      <c r="AU5821" s="181"/>
      <c r="BB5821" s="181"/>
      <c r="BC5821" s="181"/>
      <c r="BD5821" s="181"/>
      <c r="BE5821" s="181"/>
      <c r="BL5821" s="181"/>
      <c r="BM5821" s="181"/>
      <c r="BN5821" s="181"/>
      <c r="BO5821" s="181"/>
    </row>
    <row r="5822" spans="41:67">
      <c r="AO5822" s="38">
        <f t="shared" si="528"/>
        <v>0</v>
      </c>
      <c r="AP5822" s="38">
        <f t="shared" si="529"/>
        <v>0</v>
      </c>
      <c r="AR5822" s="181"/>
      <c r="AS5822" s="181"/>
      <c r="AT5822" s="181"/>
      <c r="AU5822" s="181"/>
      <c r="BB5822" s="181"/>
      <c r="BC5822" s="181"/>
      <c r="BD5822" s="181"/>
      <c r="BE5822" s="181"/>
      <c r="BL5822" s="181"/>
      <c r="BM5822" s="181"/>
      <c r="BN5822" s="181"/>
      <c r="BO5822" s="181"/>
    </row>
    <row r="5823" spans="41:67">
      <c r="AO5823" s="38">
        <f t="shared" si="528"/>
        <v>0</v>
      </c>
      <c r="AP5823" s="38">
        <f t="shared" si="529"/>
        <v>0</v>
      </c>
      <c r="AR5823" s="181"/>
      <c r="AS5823" s="181"/>
      <c r="AT5823" s="181"/>
      <c r="AU5823" s="181"/>
      <c r="BB5823" s="181"/>
      <c r="BC5823" s="181"/>
      <c r="BD5823" s="181"/>
      <c r="BE5823" s="181"/>
      <c r="BL5823" s="181"/>
      <c r="BM5823" s="181"/>
      <c r="BN5823" s="181"/>
      <c r="BO5823" s="181"/>
    </row>
    <row r="5824" spans="41:67">
      <c r="AO5824" s="38">
        <f t="shared" si="528"/>
        <v>0</v>
      </c>
      <c r="AP5824" s="38">
        <f t="shared" si="529"/>
        <v>0</v>
      </c>
      <c r="AR5824" s="181"/>
      <c r="AS5824" s="181"/>
      <c r="AT5824" s="181"/>
      <c r="AU5824" s="181"/>
      <c r="BB5824" s="181"/>
      <c r="BC5824" s="181"/>
      <c r="BD5824" s="181"/>
      <c r="BE5824" s="181"/>
      <c r="BL5824" s="181"/>
      <c r="BM5824" s="181"/>
      <c r="BN5824" s="181"/>
      <c r="BO5824" s="181"/>
    </row>
    <row r="5825" spans="41:67">
      <c r="AO5825" s="38">
        <f t="shared" si="528"/>
        <v>0</v>
      </c>
      <c r="AP5825" s="38">
        <f t="shared" si="529"/>
        <v>0</v>
      </c>
      <c r="AR5825" s="181"/>
      <c r="AS5825" s="181"/>
      <c r="AT5825" s="181"/>
      <c r="AU5825" s="181"/>
      <c r="BB5825" s="181"/>
      <c r="BC5825" s="181"/>
      <c r="BD5825" s="181"/>
      <c r="BE5825" s="181"/>
      <c r="BL5825" s="181"/>
      <c r="BM5825" s="181"/>
      <c r="BN5825" s="181"/>
      <c r="BO5825" s="181"/>
    </row>
    <row r="5826" spans="41:67">
      <c r="AO5826" s="38">
        <f t="shared" si="528"/>
        <v>0</v>
      </c>
      <c r="AP5826" s="38">
        <f t="shared" si="529"/>
        <v>0</v>
      </c>
      <c r="AR5826" s="181"/>
      <c r="AS5826" s="181"/>
      <c r="AT5826" s="181"/>
      <c r="AU5826" s="181"/>
      <c r="BB5826" s="181"/>
      <c r="BC5826" s="181"/>
      <c r="BD5826" s="181"/>
      <c r="BE5826" s="181"/>
      <c r="BL5826" s="181"/>
      <c r="BM5826" s="181"/>
      <c r="BN5826" s="181"/>
      <c r="BO5826" s="181"/>
    </row>
    <row r="5827" spans="41:67">
      <c r="AO5827" s="38">
        <f t="shared" si="528"/>
        <v>0</v>
      </c>
      <c r="AP5827" s="38">
        <f t="shared" si="529"/>
        <v>0</v>
      </c>
      <c r="AR5827" s="181"/>
      <c r="AS5827" s="181"/>
      <c r="AT5827" s="181"/>
      <c r="AU5827" s="181"/>
      <c r="BB5827" s="181"/>
      <c r="BC5827" s="181"/>
      <c r="BD5827" s="181"/>
      <c r="BE5827" s="181"/>
      <c r="BL5827" s="181"/>
      <c r="BM5827" s="181"/>
      <c r="BN5827" s="181"/>
      <c r="BO5827" s="181"/>
    </row>
    <row r="5828" spans="41:67">
      <c r="AO5828" s="38">
        <f t="shared" si="528"/>
        <v>0</v>
      </c>
      <c r="AP5828" s="38">
        <f t="shared" si="529"/>
        <v>0</v>
      </c>
      <c r="AR5828" s="181"/>
      <c r="AS5828" s="181"/>
      <c r="AT5828" s="181"/>
      <c r="AU5828" s="181"/>
      <c r="BB5828" s="181"/>
      <c r="BC5828" s="181"/>
      <c r="BD5828" s="181"/>
      <c r="BE5828" s="181"/>
      <c r="BL5828" s="181"/>
      <c r="BM5828" s="181"/>
      <c r="BN5828" s="181"/>
      <c r="BO5828" s="181"/>
    </row>
    <row r="5829" spans="41:67">
      <c r="AO5829" s="38">
        <f t="shared" si="528"/>
        <v>0</v>
      </c>
      <c r="AP5829" s="38">
        <f t="shared" si="529"/>
        <v>0</v>
      </c>
      <c r="AR5829" s="181"/>
      <c r="AS5829" s="181"/>
      <c r="AT5829" s="181"/>
      <c r="AU5829" s="181"/>
      <c r="BB5829" s="181"/>
      <c r="BC5829" s="181"/>
      <c r="BD5829" s="181"/>
      <c r="BE5829" s="181"/>
      <c r="BL5829" s="181"/>
      <c r="BM5829" s="181"/>
      <c r="BN5829" s="181"/>
      <c r="BO5829" s="181"/>
    </row>
    <row r="5830" spans="41:67">
      <c r="AO5830" s="38">
        <f t="shared" si="528"/>
        <v>0</v>
      </c>
      <c r="AP5830" s="38">
        <f t="shared" si="529"/>
        <v>0</v>
      </c>
      <c r="AR5830" s="181"/>
      <c r="AS5830" s="181"/>
      <c r="AT5830" s="181"/>
      <c r="AU5830" s="181"/>
      <c r="BB5830" s="181"/>
      <c r="BC5830" s="181"/>
      <c r="BD5830" s="181"/>
      <c r="BE5830" s="181"/>
      <c r="BL5830" s="181"/>
      <c r="BM5830" s="181"/>
      <c r="BN5830" s="181"/>
      <c r="BO5830" s="181"/>
    </row>
    <row r="5831" spans="41:67">
      <c r="AO5831" s="38">
        <f t="shared" si="528"/>
        <v>0</v>
      </c>
      <c r="AP5831" s="38">
        <f t="shared" si="529"/>
        <v>0</v>
      </c>
      <c r="AR5831" s="181"/>
      <c r="AS5831" s="181"/>
      <c r="AT5831" s="181"/>
      <c r="AU5831" s="181"/>
      <c r="BB5831" s="181"/>
      <c r="BC5831" s="181"/>
      <c r="BD5831" s="181"/>
      <c r="BE5831" s="181"/>
      <c r="BL5831" s="181"/>
      <c r="BM5831" s="181"/>
      <c r="BN5831" s="181"/>
      <c r="BO5831" s="181"/>
    </row>
    <row r="5832" spans="41:67">
      <c r="AO5832" s="38">
        <f t="shared" si="528"/>
        <v>0</v>
      </c>
      <c r="AP5832" s="38">
        <f t="shared" si="529"/>
        <v>0</v>
      </c>
      <c r="AR5832" s="181"/>
      <c r="AS5832" s="181"/>
      <c r="AT5832" s="181"/>
      <c r="AU5832" s="181"/>
      <c r="BB5832" s="181"/>
      <c r="BC5832" s="181"/>
      <c r="BD5832" s="181"/>
      <c r="BE5832" s="181"/>
      <c r="BL5832" s="181"/>
      <c r="BM5832" s="181"/>
      <c r="BN5832" s="181"/>
      <c r="BO5832" s="181"/>
    </row>
    <row r="5833" spans="41:67">
      <c r="AO5833" s="38">
        <f t="shared" si="528"/>
        <v>0</v>
      </c>
      <c r="AP5833" s="38">
        <f t="shared" si="529"/>
        <v>0</v>
      </c>
      <c r="AR5833" s="181"/>
      <c r="AS5833" s="181"/>
      <c r="AT5833" s="181"/>
      <c r="AU5833" s="181"/>
      <c r="BB5833" s="181"/>
      <c r="BC5833" s="181"/>
      <c r="BD5833" s="181"/>
      <c r="BE5833" s="181"/>
      <c r="BL5833" s="181"/>
      <c r="BM5833" s="181"/>
      <c r="BN5833" s="181"/>
      <c r="BO5833" s="181"/>
    </row>
    <row r="5834" spans="41:67">
      <c r="AO5834" s="38">
        <f t="shared" si="528"/>
        <v>0</v>
      </c>
      <c r="AP5834" s="38">
        <f t="shared" si="529"/>
        <v>0</v>
      </c>
      <c r="AR5834" s="181"/>
      <c r="AS5834" s="181"/>
      <c r="AT5834" s="181"/>
      <c r="AU5834" s="181"/>
      <c r="BB5834" s="181"/>
      <c r="BC5834" s="181"/>
      <c r="BD5834" s="181"/>
      <c r="BE5834" s="181"/>
      <c r="BL5834" s="181"/>
      <c r="BM5834" s="181"/>
      <c r="BN5834" s="181"/>
      <c r="BO5834" s="181"/>
    </row>
    <row r="5835" spans="41:67">
      <c r="AO5835" s="38">
        <f t="shared" si="528"/>
        <v>0</v>
      </c>
      <c r="AP5835" s="38">
        <f t="shared" si="529"/>
        <v>0</v>
      </c>
      <c r="AR5835" s="181"/>
      <c r="AS5835" s="181"/>
      <c r="AT5835" s="181"/>
      <c r="AU5835" s="181"/>
      <c r="BB5835" s="181"/>
      <c r="BC5835" s="181"/>
      <c r="BD5835" s="181"/>
      <c r="BE5835" s="181"/>
      <c r="BL5835" s="181"/>
      <c r="BM5835" s="181"/>
      <c r="BN5835" s="181"/>
      <c r="BO5835" s="181"/>
    </row>
    <row r="5836" spans="41:67">
      <c r="AO5836" s="38">
        <f t="shared" si="528"/>
        <v>0</v>
      </c>
      <c r="AP5836" s="38">
        <f t="shared" si="529"/>
        <v>0</v>
      </c>
      <c r="AR5836" s="181"/>
      <c r="AS5836" s="181"/>
      <c r="AT5836" s="181"/>
      <c r="AU5836" s="181"/>
      <c r="BB5836" s="181"/>
      <c r="BC5836" s="181"/>
      <c r="BD5836" s="181"/>
      <c r="BE5836" s="181"/>
      <c r="BL5836" s="181"/>
      <c r="BM5836" s="181"/>
      <c r="BN5836" s="181"/>
      <c r="BO5836" s="181"/>
    </row>
    <row r="5837" spans="41:67">
      <c r="AO5837" s="38">
        <f t="shared" si="528"/>
        <v>0</v>
      </c>
      <c r="AP5837" s="38">
        <f t="shared" si="529"/>
        <v>0</v>
      </c>
      <c r="AR5837" s="181"/>
      <c r="AS5837" s="181"/>
      <c r="AT5837" s="181"/>
      <c r="AU5837" s="181"/>
      <c r="BB5837" s="181"/>
      <c r="BC5837" s="181"/>
      <c r="BD5837" s="181"/>
      <c r="BE5837" s="181"/>
      <c r="BL5837" s="181"/>
      <c r="BM5837" s="181"/>
      <c r="BN5837" s="181"/>
      <c r="BO5837" s="181"/>
    </row>
    <row r="5838" spans="41:67">
      <c r="AO5838" s="38">
        <f t="shared" si="528"/>
        <v>0</v>
      </c>
      <c r="AP5838" s="38">
        <f t="shared" si="529"/>
        <v>0</v>
      </c>
      <c r="AR5838" s="181"/>
      <c r="AS5838" s="181"/>
      <c r="AT5838" s="181"/>
      <c r="AU5838" s="181"/>
      <c r="BB5838" s="181"/>
      <c r="BC5838" s="181"/>
      <c r="BD5838" s="181"/>
      <c r="BE5838" s="181"/>
      <c r="BL5838" s="181"/>
      <c r="BM5838" s="181"/>
      <c r="BN5838" s="181"/>
      <c r="BO5838" s="181"/>
    </row>
    <row r="5839" spans="41:67">
      <c r="AO5839" s="38">
        <f t="shared" si="528"/>
        <v>0</v>
      </c>
      <c r="AP5839" s="38">
        <f t="shared" si="529"/>
        <v>0</v>
      </c>
      <c r="AR5839" s="181"/>
      <c r="AS5839" s="181"/>
      <c r="AT5839" s="181"/>
      <c r="AU5839" s="181"/>
      <c r="BB5839" s="181"/>
      <c r="BC5839" s="181"/>
      <c r="BD5839" s="181"/>
      <c r="BE5839" s="181"/>
      <c r="BL5839" s="181"/>
      <c r="BM5839" s="181"/>
      <c r="BN5839" s="181"/>
      <c r="BO5839" s="181"/>
    </row>
    <row r="5840" spans="41:67">
      <c r="AO5840" s="38">
        <f t="shared" si="528"/>
        <v>0</v>
      </c>
      <c r="AP5840" s="38">
        <f t="shared" si="529"/>
        <v>0</v>
      </c>
      <c r="AR5840" s="181"/>
      <c r="AS5840" s="181"/>
      <c r="AT5840" s="181"/>
      <c r="AU5840" s="181"/>
      <c r="BB5840" s="181"/>
      <c r="BC5840" s="181"/>
      <c r="BD5840" s="181"/>
      <c r="BE5840" s="181"/>
      <c r="BL5840" s="181"/>
      <c r="BM5840" s="181"/>
      <c r="BN5840" s="181"/>
      <c r="BO5840" s="181"/>
    </row>
    <row r="5841" spans="41:67">
      <c r="AO5841" s="38">
        <f t="shared" si="528"/>
        <v>0</v>
      </c>
      <c r="AP5841" s="38">
        <f t="shared" si="529"/>
        <v>0</v>
      </c>
      <c r="AR5841" s="181"/>
      <c r="AS5841" s="181"/>
      <c r="AT5841" s="181"/>
      <c r="AU5841" s="181"/>
      <c r="BB5841" s="181"/>
      <c r="BC5841" s="181"/>
      <c r="BD5841" s="181"/>
      <c r="BE5841" s="181"/>
      <c r="BL5841" s="181"/>
      <c r="BM5841" s="181"/>
      <c r="BN5841" s="181"/>
      <c r="BO5841" s="181"/>
    </row>
    <row r="5842" spans="41:67">
      <c r="AO5842" s="38">
        <f t="shared" si="528"/>
        <v>0</v>
      </c>
      <c r="AP5842" s="38">
        <f t="shared" si="529"/>
        <v>0</v>
      </c>
      <c r="AR5842" s="181"/>
      <c r="AS5842" s="181"/>
      <c r="AT5842" s="181"/>
      <c r="AU5842" s="181"/>
      <c r="BB5842" s="181"/>
      <c r="BC5842" s="181"/>
      <c r="BD5842" s="181"/>
      <c r="BE5842" s="181"/>
      <c r="BL5842" s="181"/>
      <c r="BM5842" s="181"/>
      <c r="BN5842" s="181"/>
      <c r="BO5842" s="181"/>
    </row>
    <row r="5843" spans="41:67">
      <c r="AO5843" s="38">
        <f t="shared" si="528"/>
        <v>0</v>
      </c>
      <c r="AP5843" s="38">
        <f t="shared" si="529"/>
        <v>0</v>
      </c>
      <c r="AR5843" s="181"/>
      <c r="AS5843" s="181"/>
      <c r="AT5843" s="181"/>
      <c r="AU5843" s="181"/>
      <c r="BB5843" s="181"/>
      <c r="BC5843" s="181"/>
      <c r="BD5843" s="181"/>
      <c r="BE5843" s="181"/>
      <c r="BL5843" s="181"/>
      <c r="BM5843" s="181"/>
      <c r="BN5843" s="181"/>
      <c r="BO5843" s="181"/>
    </row>
    <row r="5844" spans="41:67">
      <c r="AO5844" s="38">
        <f t="shared" si="528"/>
        <v>0</v>
      </c>
      <c r="AP5844" s="38">
        <f t="shared" si="529"/>
        <v>0</v>
      </c>
      <c r="AR5844" s="181"/>
      <c r="AS5844" s="181"/>
      <c r="AT5844" s="181"/>
      <c r="AU5844" s="181"/>
      <c r="BB5844" s="181"/>
      <c r="BC5844" s="181"/>
      <c r="BD5844" s="181"/>
      <c r="BE5844" s="181"/>
      <c r="BL5844" s="181"/>
      <c r="BM5844" s="181"/>
      <c r="BN5844" s="181"/>
      <c r="BO5844" s="181"/>
    </row>
    <row r="5845" spans="41:67">
      <c r="AO5845" s="38">
        <f t="shared" si="528"/>
        <v>0</v>
      </c>
      <c r="AP5845" s="38">
        <f t="shared" si="529"/>
        <v>0</v>
      </c>
      <c r="AR5845" s="181"/>
      <c r="AS5845" s="181"/>
      <c r="AT5845" s="181"/>
      <c r="AU5845" s="181"/>
      <c r="BB5845" s="181"/>
      <c r="BC5845" s="181"/>
      <c r="BD5845" s="181"/>
      <c r="BE5845" s="181"/>
      <c r="BL5845" s="181"/>
      <c r="BM5845" s="181"/>
      <c r="BN5845" s="181"/>
      <c r="BO5845" s="181"/>
    </row>
    <row r="5846" spans="41:67">
      <c r="AO5846" s="38">
        <f t="shared" si="528"/>
        <v>0</v>
      </c>
      <c r="AP5846" s="38">
        <f t="shared" si="529"/>
        <v>0</v>
      </c>
      <c r="AR5846" s="181"/>
      <c r="AS5846" s="181"/>
      <c r="AT5846" s="181"/>
      <c r="AU5846" s="181"/>
      <c r="BB5846" s="181"/>
      <c r="BC5846" s="181"/>
      <c r="BD5846" s="181"/>
      <c r="BE5846" s="181"/>
      <c r="BL5846" s="181"/>
      <c r="BM5846" s="181"/>
      <c r="BN5846" s="181"/>
      <c r="BO5846" s="181"/>
    </row>
    <row r="5847" spans="41:67">
      <c r="AO5847" s="38">
        <f t="shared" si="528"/>
        <v>0</v>
      </c>
      <c r="AP5847" s="38">
        <f t="shared" si="529"/>
        <v>0</v>
      </c>
      <c r="AR5847" s="181"/>
      <c r="AS5847" s="181"/>
      <c r="AT5847" s="181"/>
      <c r="AU5847" s="181"/>
      <c r="BB5847" s="181"/>
      <c r="BC5847" s="181"/>
      <c r="BD5847" s="181"/>
      <c r="BE5847" s="181"/>
      <c r="BL5847" s="181"/>
      <c r="BM5847" s="181"/>
      <c r="BN5847" s="181"/>
      <c r="BO5847" s="181"/>
    </row>
    <row r="5848" spans="41:67">
      <c r="AO5848" s="38">
        <f t="shared" si="528"/>
        <v>0</v>
      </c>
      <c r="AP5848" s="38">
        <f t="shared" si="529"/>
        <v>0</v>
      </c>
      <c r="AR5848" s="181"/>
      <c r="AS5848" s="181"/>
      <c r="AT5848" s="181"/>
      <c r="AU5848" s="181"/>
      <c r="BB5848" s="181"/>
      <c r="BC5848" s="181"/>
      <c r="BD5848" s="181"/>
      <c r="BE5848" s="181"/>
      <c r="BL5848" s="181"/>
      <c r="BM5848" s="181"/>
      <c r="BN5848" s="181"/>
      <c r="BO5848" s="181"/>
    </row>
    <row r="5849" spans="41:67">
      <c r="AO5849" s="38">
        <f t="shared" si="528"/>
        <v>0</v>
      </c>
      <c r="AP5849" s="38">
        <f t="shared" si="529"/>
        <v>0</v>
      </c>
      <c r="AR5849" s="181"/>
      <c r="AS5849" s="181"/>
      <c r="AT5849" s="181"/>
      <c r="AU5849" s="181"/>
      <c r="BB5849" s="181"/>
      <c r="BC5849" s="181"/>
      <c r="BD5849" s="181"/>
      <c r="BE5849" s="181"/>
      <c r="BL5849" s="181"/>
      <c r="BM5849" s="181"/>
      <c r="BN5849" s="181"/>
      <c r="BO5849" s="181"/>
    </row>
    <row r="5850" spans="41:67">
      <c r="AO5850" s="38">
        <f t="shared" si="528"/>
        <v>0</v>
      </c>
      <c r="AP5850" s="38">
        <f t="shared" si="529"/>
        <v>0</v>
      </c>
      <c r="AR5850" s="181"/>
      <c r="AS5850" s="181"/>
      <c r="AT5850" s="181"/>
      <c r="AU5850" s="181"/>
      <c r="BB5850" s="181"/>
      <c r="BC5850" s="181"/>
      <c r="BD5850" s="181"/>
      <c r="BE5850" s="181"/>
      <c r="BL5850" s="181"/>
      <c r="BM5850" s="181"/>
      <c r="BN5850" s="181"/>
      <c r="BO5850" s="181"/>
    </row>
    <row r="5851" spans="41:67">
      <c r="AO5851" s="38">
        <f t="shared" si="528"/>
        <v>0</v>
      </c>
      <c r="AP5851" s="38">
        <f t="shared" si="529"/>
        <v>0</v>
      </c>
      <c r="AR5851" s="181"/>
      <c r="AS5851" s="181"/>
      <c r="AT5851" s="181"/>
      <c r="AU5851" s="181"/>
      <c r="BB5851" s="181"/>
      <c r="BC5851" s="181"/>
      <c r="BD5851" s="181"/>
      <c r="BE5851" s="181"/>
      <c r="BL5851" s="181"/>
      <c r="BM5851" s="181"/>
      <c r="BN5851" s="181"/>
      <c r="BO5851" s="181"/>
    </row>
    <row r="5852" spans="41:67">
      <c r="AO5852" s="38">
        <f t="shared" si="528"/>
        <v>0</v>
      </c>
      <c r="AP5852" s="38">
        <f t="shared" si="529"/>
        <v>0</v>
      </c>
      <c r="AR5852" s="181"/>
      <c r="AS5852" s="181"/>
      <c r="AT5852" s="181"/>
      <c r="AU5852" s="181"/>
      <c r="BB5852" s="181"/>
      <c r="BC5852" s="181"/>
      <c r="BD5852" s="181"/>
      <c r="BE5852" s="181"/>
      <c r="BL5852" s="181"/>
      <c r="BM5852" s="181"/>
      <c r="BN5852" s="181"/>
      <c r="BO5852" s="181"/>
    </row>
    <row r="5853" spans="41:67">
      <c r="AO5853" s="38">
        <f t="shared" si="528"/>
        <v>0</v>
      </c>
      <c r="AP5853" s="38">
        <f t="shared" si="529"/>
        <v>0</v>
      </c>
      <c r="AR5853" s="181"/>
      <c r="AS5853" s="181"/>
      <c r="AT5853" s="181"/>
      <c r="AU5853" s="181"/>
      <c r="BB5853" s="181"/>
      <c r="BC5853" s="181"/>
      <c r="BD5853" s="181"/>
      <c r="BE5853" s="181"/>
      <c r="BL5853" s="181"/>
      <c r="BM5853" s="181"/>
      <c r="BN5853" s="181"/>
      <c r="BO5853" s="181"/>
    </row>
    <row r="5854" spans="41:67">
      <c r="AO5854" s="38">
        <f t="shared" si="528"/>
        <v>0</v>
      </c>
      <c r="AP5854" s="38">
        <f t="shared" si="529"/>
        <v>0</v>
      </c>
      <c r="AR5854" s="181"/>
      <c r="AS5854" s="181"/>
      <c r="AT5854" s="181"/>
      <c r="AU5854" s="181"/>
      <c r="BB5854" s="181"/>
      <c r="BC5854" s="181"/>
      <c r="BD5854" s="181"/>
      <c r="BE5854" s="181"/>
      <c r="BL5854" s="181"/>
      <c r="BM5854" s="181"/>
      <c r="BN5854" s="181"/>
      <c r="BO5854" s="181"/>
    </row>
    <row r="5855" spans="41:67">
      <c r="AO5855" s="38">
        <f t="shared" si="528"/>
        <v>0</v>
      </c>
      <c r="AP5855" s="38">
        <f t="shared" si="529"/>
        <v>0</v>
      </c>
      <c r="AR5855" s="181"/>
      <c r="AS5855" s="181"/>
      <c r="AT5855" s="181"/>
      <c r="AU5855" s="181"/>
      <c r="BB5855" s="181"/>
      <c r="BC5855" s="181"/>
      <c r="BD5855" s="181"/>
      <c r="BE5855" s="181"/>
      <c r="BL5855" s="181"/>
      <c r="BM5855" s="181"/>
      <c r="BN5855" s="181"/>
      <c r="BO5855" s="181"/>
    </row>
    <row r="5856" spans="41:67">
      <c r="AO5856" s="38">
        <f t="shared" si="528"/>
        <v>0</v>
      </c>
      <c r="AP5856" s="38">
        <f t="shared" si="529"/>
        <v>0</v>
      </c>
      <c r="AR5856" s="181"/>
      <c r="AS5856" s="181"/>
      <c r="AT5856" s="181"/>
      <c r="AU5856" s="181"/>
      <c r="BB5856" s="181"/>
      <c r="BC5856" s="181"/>
      <c r="BD5856" s="181"/>
      <c r="BE5856" s="181"/>
      <c r="BL5856" s="181"/>
      <c r="BM5856" s="181"/>
      <c r="BN5856" s="181"/>
      <c r="BO5856" s="181"/>
    </row>
    <row r="5857" spans="41:67">
      <c r="AO5857" s="38">
        <f t="shared" si="528"/>
        <v>0</v>
      </c>
      <c r="AP5857" s="38">
        <f t="shared" si="529"/>
        <v>0</v>
      </c>
      <c r="AR5857" s="181"/>
      <c r="AS5857" s="181"/>
      <c r="AT5857" s="181"/>
      <c r="AU5857" s="181"/>
      <c r="BB5857" s="181"/>
      <c r="BC5857" s="181"/>
      <c r="BD5857" s="181"/>
      <c r="BE5857" s="181"/>
      <c r="BL5857" s="181"/>
      <c r="BM5857" s="181"/>
      <c r="BN5857" s="181"/>
      <c r="BO5857" s="181"/>
    </row>
    <row r="5858" spans="41:67">
      <c r="AO5858" s="38">
        <f t="shared" si="528"/>
        <v>0</v>
      </c>
      <c r="AP5858" s="38">
        <f t="shared" si="529"/>
        <v>0</v>
      </c>
      <c r="AR5858" s="181"/>
      <c r="AS5858" s="181"/>
      <c r="AT5858" s="181"/>
      <c r="AU5858" s="181"/>
      <c r="BB5858" s="181"/>
      <c r="BC5858" s="181"/>
      <c r="BD5858" s="181"/>
      <c r="BE5858" s="181"/>
      <c r="BL5858" s="181"/>
      <c r="BM5858" s="181"/>
      <c r="BN5858" s="181"/>
      <c r="BO5858" s="181"/>
    </row>
    <row r="5859" spans="41:67">
      <c r="AO5859" s="38">
        <f t="shared" si="528"/>
        <v>0</v>
      </c>
      <c r="AP5859" s="38">
        <f t="shared" si="529"/>
        <v>0</v>
      </c>
      <c r="AR5859" s="181"/>
      <c r="AS5859" s="181"/>
      <c r="AT5859" s="181"/>
      <c r="AU5859" s="181"/>
      <c r="BB5859" s="181"/>
      <c r="BC5859" s="181"/>
      <c r="BD5859" s="181"/>
      <c r="BE5859" s="181"/>
      <c r="BL5859" s="181"/>
      <c r="BM5859" s="181"/>
      <c r="BN5859" s="181"/>
      <c r="BO5859" s="181"/>
    </row>
    <row r="5860" spans="41:67">
      <c r="AO5860" s="38">
        <f t="shared" si="528"/>
        <v>0</v>
      </c>
      <c r="AP5860" s="38">
        <f t="shared" si="529"/>
        <v>0</v>
      </c>
      <c r="AR5860" s="181"/>
      <c r="AS5860" s="181"/>
      <c r="AT5860" s="181"/>
      <c r="AU5860" s="181"/>
      <c r="BB5860" s="181"/>
      <c r="BC5860" s="181"/>
      <c r="BD5860" s="181"/>
      <c r="BE5860" s="181"/>
      <c r="BL5860" s="181"/>
      <c r="BM5860" s="181"/>
      <c r="BN5860" s="181"/>
      <c r="BO5860" s="181"/>
    </row>
    <row r="5861" spans="41:67">
      <c r="AO5861" s="38">
        <f t="shared" si="528"/>
        <v>0</v>
      </c>
      <c r="AP5861" s="38">
        <f t="shared" si="529"/>
        <v>0</v>
      </c>
      <c r="AR5861" s="181"/>
      <c r="AS5861" s="181"/>
      <c r="AT5861" s="181"/>
      <c r="AU5861" s="181"/>
      <c r="BB5861" s="181"/>
      <c r="BC5861" s="181"/>
      <c r="BD5861" s="181"/>
      <c r="BE5861" s="181"/>
      <c r="BL5861" s="181"/>
      <c r="BM5861" s="181"/>
      <c r="BN5861" s="181"/>
      <c r="BO5861" s="181"/>
    </row>
    <row r="5862" spans="41:67">
      <c r="AO5862" s="38">
        <f t="shared" si="528"/>
        <v>0</v>
      </c>
      <c r="AP5862" s="38">
        <f t="shared" si="529"/>
        <v>0</v>
      </c>
      <c r="AR5862" s="181"/>
      <c r="AS5862" s="181"/>
      <c r="AT5862" s="181"/>
      <c r="AU5862" s="181"/>
      <c r="BB5862" s="181"/>
      <c r="BC5862" s="181"/>
      <c r="BD5862" s="181"/>
      <c r="BE5862" s="181"/>
      <c r="BL5862" s="181"/>
      <c r="BM5862" s="181"/>
      <c r="BN5862" s="181"/>
      <c r="BO5862" s="181"/>
    </row>
    <row r="5863" spans="41:67">
      <c r="AO5863" s="38">
        <f t="shared" si="528"/>
        <v>0</v>
      </c>
      <c r="AP5863" s="38">
        <f t="shared" si="529"/>
        <v>0</v>
      </c>
      <c r="AR5863" s="181"/>
      <c r="AS5863" s="181"/>
      <c r="AT5863" s="181"/>
      <c r="AU5863" s="181"/>
      <c r="BB5863" s="181"/>
      <c r="BC5863" s="181"/>
      <c r="BD5863" s="181"/>
      <c r="BE5863" s="181"/>
      <c r="BL5863" s="181"/>
      <c r="BM5863" s="181"/>
      <c r="BN5863" s="181"/>
      <c r="BO5863" s="181"/>
    </row>
    <row r="5864" spans="41:67">
      <c r="AO5864" s="38">
        <f t="shared" si="528"/>
        <v>0</v>
      </c>
      <c r="AP5864" s="38">
        <f t="shared" si="529"/>
        <v>0</v>
      </c>
      <c r="AR5864" s="181"/>
      <c r="AS5864" s="181"/>
      <c r="AT5864" s="181"/>
      <c r="AU5864" s="181"/>
      <c r="BB5864" s="181"/>
      <c r="BC5864" s="181"/>
      <c r="BD5864" s="181"/>
      <c r="BE5864" s="181"/>
      <c r="BL5864" s="181"/>
      <c r="BM5864" s="181"/>
      <c r="BN5864" s="181"/>
      <c r="BO5864" s="181"/>
    </row>
    <row r="5865" spans="41:67">
      <c r="AO5865" s="38">
        <f t="shared" si="528"/>
        <v>0</v>
      </c>
      <c r="AP5865" s="38">
        <f t="shared" si="529"/>
        <v>0</v>
      </c>
      <c r="AR5865" s="181"/>
      <c r="AS5865" s="181"/>
      <c r="AT5865" s="181"/>
      <c r="AU5865" s="181"/>
      <c r="BB5865" s="181"/>
      <c r="BC5865" s="181"/>
      <c r="BD5865" s="181"/>
      <c r="BE5865" s="181"/>
      <c r="BL5865" s="181"/>
      <c r="BM5865" s="181"/>
      <c r="BN5865" s="181"/>
      <c r="BO5865" s="181"/>
    </row>
    <row r="5866" spans="41:67">
      <c r="AO5866" s="38">
        <f t="shared" ref="AO5866:AO5929" si="530">B5867+1-1</f>
        <v>0</v>
      </c>
      <c r="AP5866" s="38">
        <f t="shared" ref="AP5866:AP5929" si="531">A5867</f>
        <v>0</v>
      </c>
      <c r="AR5866" s="181"/>
      <c r="AS5866" s="181"/>
      <c r="AT5866" s="181"/>
      <c r="AU5866" s="181"/>
      <c r="BB5866" s="181"/>
      <c r="BC5866" s="181"/>
      <c r="BD5866" s="181"/>
      <c r="BE5866" s="181"/>
      <c r="BL5866" s="181"/>
      <c r="BM5866" s="181"/>
      <c r="BN5866" s="181"/>
      <c r="BO5866" s="181"/>
    </row>
    <row r="5867" spans="41:67">
      <c r="AO5867" s="38">
        <f t="shared" si="530"/>
        <v>0</v>
      </c>
      <c r="AP5867" s="38">
        <f t="shared" si="531"/>
        <v>0</v>
      </c>
      <c r="AR5867" s="181"/>
      <c r="AS5867" s="181"/>
      <c r="AT5867" s="181"/>
      <c r="AU5867" s="181"/>
      <c r="BB5867" s="181"/>
      <c r="BC5867" s="181"/>
      <c r="BD5867" s="181"/>
      <c r="BE5867" s="181"/>
      <c r="BL5867" s="181"/>
      <c r="BM5867" s="181"/>
      <c r="BN5867" s="181"/>
      <c r="BO5867" s="181"/>
    </row>
    <row r="5868" spans="41:67">
      <c r="AO5868" s="38">
        <f t="shared" si="530"/>
        <v>0</v>
      </c>
      <c r="AP5868" s="38">
        <f t="shared" si="531"/>
        <v>0</v>
      </c>
      <c r="AR5868" s="181"/>
      <c r="AS5868" s="181"/>
      <c r="AT5868" s="181"/>
      <c r="AU5868" s="181"/>
      <c r="BB5868" s="181"/>
      <c r="BC5868" s="181"/>
      <c r="BD5868" s="181"/>
      <c r="BE5868" s="181"/>
      <c r="BL5868" s="181"/>
      <c r="BM5868" s="181"/>
      <c r="BN5868" s="181"/>
      <c r="BO5868" s="181"/>
    </row>
    <row r="5869" spans="41:67">
      <c r="AO5869" s="38">
        <f t="shared" si="530"/>
        <v>0</v>
      </c>
      <c r="AP5869" s="38">
        <f t="shared" si="531"/>
        <v>0</v>
      </c>
      <c r="AR5869" s="181"/>
      <c r="AS5869" s="181"/>
      <c r="AT5869" s="181"/>
      <c r="AU5869" s="181"/>
      <c r="BB5869" s="181"/>
      <c r="BC5869" s="181"/>
      <c r="BD5869" s="181"/>
      <c r="BE5869" s="181"/>
      <c r="BL5869" s="181"/>
      <c r="BM5869" s="181"/>
      <c r="BN5869" s="181"/>
      <c r="BO5869" s="181"/>
    </row>
    <row r="5870" spans="41:67">
      <c r="AO5870" s="38">
        <f t="shared" si="530"/>
        <v>0</v>
      </c>
      <c r="AP5870" s="38">
        <f t="shared" si="531"/>
        <v>0</v>
      </c>
      <c r="AR5870" s="181"/>
      <c r="AS5870" s="181"/>
      <c r="AT5870" s="181"/>
      <c r="AU5870" s="181"/>
      <c r="BB5870" s="181"/>
      <c r="BC5870" s="181"/>
      <c r="BD5870" s="181"/>
      <c r="BE5870" s="181"/>
      <c r="BL5870" s="181"/>
      <c r="BM5870" s="181"/>
      <c r="BN5870" s="181"/>
      <c r="BO5870" s="181"/>
    </row>
    <row r="5871" spans="41:67">
      <c r="AO5871" s="38">
        <f t="shared" si="530"/>
        <v>0</v>
      </c>
      <c r="AP5871" s="38">
        <f t="shared" si="531"/>
        <v>0</v>
      </c>
      <c r="AR5871" s="181"/>
      <c r="AS5871" s="181"/>
      <c r="AT5871" s="181"/>
      <c r="AU5871" s="181"/>
      <c r="BB5871" s="181"/>
      <c r="BC5871" s="181"/>
      <c r="BD5871" s="181"/>
      <c r="BE5871" s="181"/>
      <c r="BL5871" s="181"/>
      <c r="BM5871" s="181"/>
      <c r="BN5871" s="181"/>
      <c r="BO5871" s="181"/>
    </row>
    <row r="5872" spans="41:67">
      <c r="AO5872" s="38">
        <f t="shared" si="530"/>
        <v>0</v>
      </c>
      <c r="AP5872" s="38">
        <f t="shared" si="531"/>
        <v>0</v>
      </c>
      <c r="AR5872" s="181"/>
      <c r="AS5872" s="181"/>
      <c r="AT5872" s="181"/>
      <c r="AU5872" s="181"/>
      <c r="BB5872" s="181"/>
      <c r="BC5872" s="181"/>
      <c r="BD5872" s="181"/>
      <c r="BE5872" s="181"/>
      <c r="BL5872" s="181"/>
      <c r="BM5872" s="181"/>
      <c r="BN5872" s="181"/>
      <c r="BO5872" s="181"/>
    </row>
    <row r="5873" spans="41:67">
      <c r="AO5873" s="38">
        <f t="shared" si="530"/>
        <v>0</v>
      </c>
      <c r="AP5873" s="38">
        <f t="shared" si="531"/>
        <v>0</v>
      </c>
      <c r="AR5873" s="181"/>
      <c r="AS5873" s="181"/>
      <c r="AT5873" s="181"/>
      <c r="AU5873" s="181"/>
      <c r="BB5873" s="181"/>
      <c r="BC5873" s="181"/>
      <c r="BD5873" s="181"/>
      <c r="BE5873" s="181"/>
      <c r="BL5873" s="181"/>
      <c r="BM5873" s="181"/>
      <c r="BN5873" s="181"/>
      <c r="BO5873" s="181"/>
    </row>
    <row r="5874" spans="41:67">
      <c r="AO5874" s="38">
        <f t="shared" si="530"/>
        <v>0</v>
      </c>
      <c r="AP5874" s="38">
        <f t="shared" si="531"/>
        <v>0</v>
      </c>
      <c r="AR5874" s="181"/>
      <c r="AS5874" s="181"/>
      <c r="AT5874" s="181"/>
      <c r="AU5874" s="181"/>
      <c r="BB5874" s="181"/>
      <c r="BC5874" s="181"/>
      <c r="BD5874" s="181"/>
      <c r="BE5874" s="181"/>
      <c r="BL5874" s="181"/>
      <c r="BM5874" s="181"/>
      <c r="BN5874" s="181"/>
      <c r="BO5874" s="181"/>
    </row>
    <row r="5875" spans="41:67">
      <c r="AO5875" s="38">
        <f t="shared" si="530"/>
        <v>0</v>
      </c>
      <c r="AP5875" s="38">
        <f t="shared" si="531"/>
        <v>0</v>
      </c>
      <c r="AR5875" s="181"/>
      <c r="AS5875" s="181"/>
      <c r="AT5875" s="181"/>
      <c r="AU5875" s="181"/>
      <c r="BB5875" s="181"/>
      <c r="BC5875" s="181"/>
      <c r="BD5875" s="181"/>
      <c r="BE5875" s="181"/>
      <c r="BL5875" s="181"/>
      <c r="BM5875" s="181"/>
      <c r="BN5875" s="181"/>
      <c r="BO5875" s="181"/>
    </row>
    <row r="5876" spans="41:67">
      <c r="AO5876" s="38">
        <f t="shared" si="530"/>
        <v>0</v>
      </c>
      <c r="AP5876" s="38">
        <f t="shared" si="531"/>
        <v>0</v>
      </c>
      <c r="AR5876" s="181"/>
      <c r="AS5876" s="181"/>
      <c r="AT5876" s="181"/>
      <c r="AU5876" s="181"/>
      <c r="BB5876" s="181"/>
      <c r="BC5876" s="181"/>
      <c r="BD5876" s="181"/>
      <c r="BE5876" s="181"/>
      <c r="BL5876" s="181"/>
      <c r="BM5876" s="181"/>
      <c r="BN5876" s="181"/>
      <c r="BO5876" s="181"/>
    </row>
    <row r="5877" spans="41:67">
      <c r="AO5877" s="38">
        <f t="shared" si="530"/>
        <v>0</v>
      </c>
      <c r="AP5877" s="38">
        <f t="shared" si="531"/>
        <v>0</v>
      </c>
      <c r="AR5877" s="181"/>
      <c r="AS5877" s="181"/>
      <c r="AT5877" s="181"/>
      <c r="AU5877" s="181"/>
      <c r="BB5877" s="181"/>
      <c r="BC5877" s="181"/>
      <c r="BD5877" s="181"/>
      <c r="BE5877" s="181"/>
      <c r="BL5877" s="181"/>
      <c r="BM5877" s="181"/>
      <c r="BN5877" s="181"/>
      <c r="BO5877" s="181"/>
    </row>
    <row r="5878" spans="41:67">
      <c r="AO5878" s="38">
        <f t="shared" si="530"/>
        <v>0</v>
      </c>
      <c r="AP5878" s="38">
        <f t="shared" si="531"/>
        <v>0</v>
      </c>
      <c r="AR5878" s="181"/>
      <c r="AS5878" s="181"/>
      <c r="AT5878" s="181"/>
      <c r="AU5878" s="181"/>
      <c r="BB5878" s="181"/>
      <c r="BC5878" s="181"/>
      <c r="BD5878" s="181"/>
      <c r="BE5878" s="181"/>
      <c r="BL5878" s="181"/>
      <c r="BM5878" s="181"/>
      <c r="BN5878" s="181"/>
      <c r="BO5878" s="181"/>
    </row>
    <row r="5879" spans="41:67">
      <c r="AO5879" s="38">
        <f t="shared" si="530"/>
        <v>0</v>
      </c>
      <c r="AP5879" s="38">
        <f t="shared" si="531"/>
        <v>0</v>
      </c>
      <c r="AR5879" s="181"/>
      <c r="AS5879" s="181"/>
      <c r="AT5879" s="181"/>
      <c r="AU5879" s="181"/>
      <c r="BB5879" s="181"/>
      <c r="BC5879" s="181"/>
      <c r="BD5879" s="181"/>
      <c r="BE5879" s="181"/>
      <c r="BL5879" s="181"/>
      <c r="BM5879" s="181"/>
      <c r="BN5879" s="181"/>
      <c r="BO5879" s="181"/>
    </row>
    <row r="5880" spans="41:67">
      <c r="AO5880" s="38">
        <f t="shared" si="530"/>
        <v>0</v>
      </c>
      <c r="AP5880" s="38">
        <f t="shared" si="531"/>
        <v>0</v>
      </c>
      <c r="AR5880" s="181"/>
      <c r="AS5880" s="181"/>
      <c r="AT5880" s="181"/>
      <c r="AU5880" s="181"/>
      <c r="BB5880" s="181"/>
      <c r="BC5880" s="181"/>
      <c r="BD5880" s="181"/>
      <c r="BE5880" s="181"/>
      <c r="BL5880" s="181"/>
      <c r="BM5880" s="181"/>
      <c r="BN5880" s="181"/>
      <c r="BO5880" s="181"/>
    </row>
    <row r="5881" spans="41:67">
      <c r="AO5881" s="38">
        <f t="shared" si="530"/>
        <v>0</v>
      </c>
      <c r="AP5881" s="38">
        <f t="shared" si="531"/>
        <v>0</v>
      </c>
      <c r="AR5881" s="181"/>
      <c r="AS5881" s="181"/>
      <c r="AT5881" s="181"/>
      <c r="AU5881" s="181"/>
      <c r="BB5881" s="181"/>
      <c r="BC5881" s="181"/>
      <c r="BD5881" s="181"/>
      <c r="BE5881" s="181"/>
      <c r="BL5881" s="181"/>
      <c r="BM5881" s="181"/>
      <c r="BN5881" s="181"/>
      <c r="BO5881" s="181"/>
    </row>
    <row r="5882" spans="41:67">
      <c r="AO5882" s="38">
        <f t="shared" si="530"/>
        <v>0</v>
      </c>
      <c r="AP5882" s="38">
        <f t="shared" si="531"/>
        <v>0</v>
      </c>
      <c r="AR5882" s="181"/>
      <c r="AS5882" s="181"/>
      <c r="AT5882" s="181"/>
      <c r="AU5882" s="181"/>
      <c r="BB5882" s="181"/>
      <c r="BC5882" s="181"/>
      <c r="BD5882" s="181"/>
      <c r="BE5882" s="181"/>
      <c r="BL5882" s="181"/>
      <c r="BM5882" s="181"/>
      <c r="BN5882" s="181"/>
      <c r="BO5882" s="181"/>
    </row>
    <row r="5883" spans="41:67">
      <c r="AO5883" s="38">
        <f t="shared" si="530"/>
        <v>0</v>
      </c>
      <c r="AP5883" s="38">
        <f t="shared" si="531"/>
        <v>0</v>
      </c>
      <c r="AR5883" s="181"/>
      <c r="AS5883" s="181"/>
      <c r="AT5883" s="181"/>
      <c r="AU5883" s="181"/>
      <c r="BB5883" s="181"/>
      <c r="BC5883" s="181"/>
      <c r="BD5883" s="181"/>
      <c r="BE5883" s="181"/>
      <c r="BL5883" s="181"/>
      <c r="BM5883" s="181"/>
      <c r="BN5883" s="181"/>
      <c r="BO5883" s="181"/>
    </row>
    <row r="5884" spans="41:67">
      <c r="AO5884" s="38">
        <f t="shared" si="530"/>
        <v>0</v>
      </c>
      <c r="AP5884" s="38">
        <f t="shared" si="531"/>
        <v>0</v>
      </c>
      <c r="AR5884" s="181"/>
      <c r="AS5884" s="181"/>
      <c r="AT5884" s="181"/>
      <c r="AU5884" s="181"/>
      <c r="BB5884" s="181"/>
      <c r="BC5884" s="181"/>
      <c r="BD5884" s="181"/>
      <c r="BE5884" s="181"/>
      <c r="BL5884" s="181"/>
      <c r="BM5884" s="181"/>
      <c r="BN5884" s="181"/>
      <c r="BO5884" s="181"/>
    </row>
    <row r="5885" spans="41:67">
      <c r="AO5885" s="38">
        <f t="shared" si="530"/>
        <v>0</v>
      </c>
      <c r="AP5885" s="38">
        <f t="shared" si="531"/>
        <v>0</v>
      </c>
      <c r="AR5885" s="181"/>
      <c r="AS5885" s="181"/>
      <c r="AT5885" s="181"/>
      <c r="AU5885" s="181"/>
      <c r="BB5885" s="181"/>
      <c r="BC5885" s="181"/>
      <c r="BD5885" s="181"/>
      <c r="BE5885" s="181"/>
      <c r="BL5885" s="181"/>
      <c r="BM5885" s="181"/>
      <c r="BN5885" s="181"/>
      <c r="BO5885" s="181"/>
    </row>
    <row r="5886" spans="41:67">
      <c r="AO5886" s="38">
        <f t="shared" si="530"/>
        <v>0</v>
      </c>
      <c r="AP5886" s="38">
        <f t="shared" si="531"/>
        <v>0</v>
      </c>
      <c r="AR5886" s="181"/>
      <c r="AS5886" s="181"/>
      <c r="AT5886" s="181"/>
      <c r="AU5886" s="181"/>
      <c r="BB5886" s="181"/>
      <c r="BC5886" s="181"/>
      <c r="BD5886" s="181"/>
      <c r="BE5886" s="181"/>
      <c r="BL5886" s="181"/>
      <c r="BM5886" s="181"/>
      <c r="BN5886" s="181"/>
      <c r="BO5886" s="181"/>
    </row>
    <row r="5887" spans="41:67">
      <c r="AO5887" s="38">
        <f t="shared" si="530"/>
        <v>0</v>
      </c>
      <c r="AP5887" s="38">
        <f t="shared" si="531"/>
        <v>0</v>
      </c>
      <c r="AR5887" s="181"/>
      <c r="AS5887" s="181"/>
      <c r="AT5887" s="181"/>
      <c r="AU5887" s="181"/>
      <c r="BB5887" s="181"/>
      <c r="BC5887" s="181"/>
      <c r="BD5887" s="181"/>
      <c r="BE5887" s="181"/>
      <c r="BL5887" s="181"/>
      <c r="BM5887" s="181"/>
      <c r="BN5887" s="181"/>
      <c r="BO5887" s="181"/>
    </row>
    <row r="5888" spans="41:67">
      <c r="AO5888" s="38">
        <f t="shared" si="530"/>
        <v>0</v>
      </c>
      <c r="AP5888" s="38">
        <f t="shared" si="531"/>
        <v>0</v>
      </c>
      <c r="AR5888" s="181"/>
      <c r="AS5888" s="181"/>
      <c r="AT5888" s="181"/>
      <c r="AU5888" s="181"/>
      <c r="BB5888" s="181"/>
      <c r="BC5888" s="181"/>
      <c r="BD5888" s="181"/>
      <c r="BE5888" s="181"/>
      <c r="BL5888" s="181"/>
      <c r="BM5888" s="181"/>
      <c r="BN5888" s="181"/>
      <c r="BO5888" s="181"/>
    </row>
    <row r="5889" spans="41:67">
      <c r="AO5889" s="38">
        <f t="shared" si="530"/>
        <v>0</v>
      </c>
      <c r="AP5889" s="38">
        <f t="shared" si="531"/>
        <v>0</v>
      </c>
      <c r="AR5889" s="181"/>
      <c r="AS5889" s="181"/>
      <c r="AT5889" s="181"/>
      <c r="AU5889" s="181"/>
      <c r="BB5889" s="181"/>
      <c r="BC5889" s="181"/>
      <c r="BD5889" s="181"/>
      <c r="BE5889" s="181"/>
      <c r="BL5889" s="181"/>
      <c r="BM5889" s="181"/>
      <c r="BN5889" s="181"/>
      <c r="BO5889" s="181"/>
    </row>
    <row r="5890" spans="41:67">
      <c r="AO5890" s="38">
        <f t="shared" si="530"/>
        <v>0</v>
      </c>
      <c r="AP5890" s="38">
        <f t="shared" si="531"/>
        <v>0</v>
      </c>
      <c r="AR5890" s="181"/>
      <c r="AS5890" s="181"/>
      <c r="AT5890" s="181"/>
      <c r="AU5890" s="181"/>
      <c r="BB5890" s="181"/>
      <c r="BC5890" s="181"/>
      <c r="BD5890" s="181"/>
      <c r="BE5890" s="181"/>
      <c r="BL5890" s="181"/>
      <c r="BM5890" s="181"/>
      <c r="BN5890" s="181"/>
      <c r="BO5890" s="181"/>
    </row>
    <row r="5891" spans="41:67">
      <c r="AO5891" s="38">
        <f t="shared" si="530"/>
        <v>0</v>
      </c>
      <c r="AP5891" s="38">
        <f t="shared" si="531"/>
        <v>0</v>
      </c>
      <c r="AR5891" s="181"/>
      <c r="AS5891" s="181"/>
      <c r="AT5891" s="181"/>
      <c r="AU5891" s="181"/>
      <c r="BB5891" s="181"/>
      <c r="BC5891" s="181"/>
      <c r="BD5891" s="181"/>
      <c r="BE5891" s="181"/>
      <c r="BL5891" s="181"/>
      <c r="BM5891" s="181"/>
      <c r="BN5891" s="181"/>
      <c r="BO5891" s="181"/>
    </row>
    <row r="5892" spans="41:67">
      <c r="AO5892" s="38">
        <f t="shared" si="530"/>
        <v>0</v>
      </c>
      <c r="AP5892" s="38">
        <f t="shared" si="531"/>
        <v>0</v>
      </c>
      <c r="AR5892" s="181"/>
      <c r="AS5892" s="181"/>
      <c r="AT5892" s="181"/>
      <c r="AU5892" s="181"/>
      <c r="BB5892" s="181"/>
      <c r="BC5892" s="181"/>
      <c r="BD5892" s="181"/>
      <c r="BE5892" s="181"/>
      <c r="BL5892" s="181"/>
      <c r="BM5892" s="181"/>
      <c r="BN5892" s="181"/>
      <c r="BO5892" s="181"/>
    </row>
    <row r="5893" spans="41:67">
      <c r="AO5893" s="38">
        <f t="shared" si="530"/>
        <v>0</v>
      </c>
      <c r="AP5893" s="38">
        <f t="shared" si="531"/>
        <v>0</v>
      </c>
      <c r="AR5893" s="181"/>
      <c r="AS5893" s="181"/>
      <c r="AT5893" s="181"/>
      <c r="AU5893" s="181"/>
      <c r="BB5893" s="181"/>
      <c r="BC5893" s="181"/>
      <c r="BD5893" s="181"/>
      <c r="BE5893" s="181"/>
      <c r="BL5893" s="181"/>
      <c r="BM5893" s="181"/>
      <c r="BN5893" s="181"/>
      <c r="BO5893" s="181"/>
    </row>
    <row r="5894" spans="41:67">
      <c r="AO5894" s="38">
        <f t="shared" si="530"/>
        <v>0</v>
      </c>
      <c r="AP5894" s="38">
        <f t="shared" si="531"/>
        <v>0</v>
      </c>
      <c r="AR5894" s="181"/>
      <c r="AS5894" s="181"/>
      <c r="AT5894" s="181"/>
      <c r="AU5894" s="181"/>
      <c r="BB5894" s="181"/>
      <c r="BC5894" s="181"/>
      <c r="BD5894" s="181"/>
      <c r="BE5894" s="181"/>
      <c r="BL5894" s="181"/>
      <c r="BM5894" s="181"/>
      <c r="BN5894" s="181"/>
      <c r="BO5894" s="181"/>
    </row>
    <row r="5895" spans="41:67">
      <c r="AO5895" s="38">
        <f t="shared" si="530"/>
        <v>0</v>
      </c>
      <c r="AP5895" s="38">
        <f t="shared" si="531"/>
        <v>0</v>
      </c>
      <c r="AR5895" s="181"/>
      <c r="AS5895" s="181"/>
      <c r="AT5895" s="181"/>
      <c r="AU5895" s="181"/>
      <c r="BB5895" s="181"/>
      <c r="BC5895" s="181"/>
      <c r="BD5895" s="181"/>
      <c r="BE5895" s="181"/>
      <c r="BL5895" s="181"/>
      <c r="BM5895" s="181"/>
      <c r="BN5895" s="181"/>
      <c r="BO5895" s="181"/>
    </row>
    <row r="5896" spans="41:67">
      <c r="AO5896" s="38">
        <f t="shared" si="530"/>
        <v>0</v>
      </c>
      <c r="AP5896" s="38">
        <f t="shared" si="531"/>
        <v>0</v>
      </c>
      <c r="AR5896" s="181"/>
      <c r="AS5896" s="181"/>
      <c r="AT5896" s="181"/>
      <c r="AU5896" s="181"/>
      <c r="BB5896" s="181"/>
      <c r="BC5896" s="181"/>
      <c r="BD5896" s="181"/>
      <c r="BE5896" s="181"/>
      <c r="BL5896" s="181"/>
      <c r="BM5896" s="181"/>
      <c r="BN5896" s="181"/>
      <c r="BO5896" s="181"/>
    </row>
    <row r="5897" spans="41:67">
      <c r="AO5897" s="38">
        <f t="shared" si="530"/>
        <v>0</v>
      </c>
      <c r="AP5897" s="38">
        <f t="shared" si="531"/>
        <v>0</v>
      </c>
      <c r="AR5897" s="181"/>
      <c r="AS5897" s="181"/>
      <c r="AT5897" s="181"/>
      <c r="AU5897" s="181"/>
      <c r="BB5897" s="181"/>
      <c r="BC5897" s="181"/>
      <c r="BD5897" s="181"/>
      <c r="BE5897" s="181"/>
      <c r="BL5897" s="181"/>
      <c r="BM5897" s="181"/>
      <c r="BN5897" s="181"/>
      <c r="BO5897" s="181"/>
    </row>
    <row r="5898" spans="41:67">
      <c r="AO5898" s="38">
        <f t="shared" si="530"/>
        <v>0</v>
      </c>
      <c r="AP5898" s="38">
        <f t="shared" si="531"/>
        <v>0</v>
      </c>
      <c r="AR5898" s="181"/>
      <c r="AS5898" s="181"/>
      <c r="AT5898" s="181"/>
      <c r="AU5898" s="181"/>
      <c r="BB5898" s="181"/>
      <c r="BC5898" s="181"/>
      <c r="BD5898" s="181"/>
      <c r="BE5898" s="181"/>
      <c r="BL5898" s="181"/>
      <c r="BM5898" s="181"/>
      <c r="BN5898" s="181"/>
      <c r="BO5898" s="181"/>
    </row>
    <row r="5899" spans="41:67">
      <c r="AO5899" s="38">
        <f t="shared" si="530"/>
        <v>0</v>
      </c>
      <c r="AP5899" s="38">
        <f t="shared" si="531"/>
        <v>0</v>
      </c>
      <c r="AR5899" s="181"/>
      <c r="AS5899" s="181"/>
      <c r="AT5899" s="181"/>
      <c r="AU5899" s="181"/>
      <c r="BB5899" s="181"/>
      <c r="BC5899" s="181"/>
      <c r="BD5899" s="181"/>
      <c r="BE5899" s="181"/>
      <c r="BL5899" s="181"/>
      <c r="BM5899" s="181"/>
      <c r="BN5899" s="181"/>
      <c r="BO5899" s="181"/>
    </row>
    <row r="5900" spans="41:67">
      <c r="AO5900" s="38">
        <f t="shared" si="530"/>
        <v>0</v>
      </c>
      <c r="AP5900" s="38">
        <f t="shared" si="531"/>
        <v>0</v>
      </c>
      <c r="AR5900" s="181"/>
      <c r="AS5900" s="181"/>
      <c r="AT5900" s="181"/>
      <c r="AU5900" s="181"/>
      <c r="BB5900" s="181"/>
      <c r="BC5900" s="181"/>
      <c r="BD5900" s="181"/>
      <c r="BE5900" s="181"/>
      <c r="BL5900" s="181"/>
      <c r="BM5900" s="181"/>
      <c r="BN5900" s="181"/>
      <c r="BO5900" s="181"/>
    </row>
    <row r="5901" spans="41:67">
      <c r="AO5901" s="38">
        <f t="shared" si="530"/>
        <v>0</v>
      </c>
      <c r="AP5901" s="38">
        <f t="shared" si="531"/>
        <v>0</v>
      </c>
      <c r="AR5901" s="181"/>
      <c r="AS5901" s="181"/>
      <c r="AT5901" s="181"/>
      <c r="AU5901" s="181"/>
      <c r="BB5901" s="181"/>
      <c r="BC5901" s="181"/>
      <c r="BD5901" s="181"/>
      <c r="BE5901" s="181"/>
      <c r="BL5901" s="181"/>
      <c r="BM5901" s="181"/>
      <c r="BN5901" s="181"/>
      <c r="BO5901" s="181"/>
    </row>
    <row r="5902" spans="41:67">
      <c r="AO5902" s="38">
        <f t="shared" si="530"/>
        <v>0</v>
      </c>
      <c r="AP5902" s="38">
        <f t="shared" si="531"/>
        <v>0</v>
      </c>
      <c r="AR5902" s="181"/>
      <c r="AS5902" s="181"/>
      <c r="AT5902" s="181"/>
      <c r="AU5902" s="181"/>
      <c r="BB5902" s="181"/>
      <c r="BC5902" s="181"/>
      <c r="BD5902" s="181"/>
      <c r="BE5902" s="181"/>
      <c r="BL5902" s="181"/>
      <c r="BM5902" s="181"/>
      <c r="BN5902" s="181"/>
      <c r="BO5902" s="181"/>
    </row>
    <row r="5903" spans="41:67">
      <c r="AO5903" s="38">
        <f t="shared" si="530"/>
        <v>0</v>
      </c>
      <c r="AP5903" s="38">
        <f t="shared" si="531"/>
        <v>0</v>
      </c>
      <c r="AR5903" s="181"/>
      <c r="AS5903" s="181"/>
      <c r="AT5903" s="181"/>
      <c r="AU5903" s="181"/>
      <c r="BB5903" s="181"/>
      <c r="BC5903" s="181"/>
      <c r="BD5903" s="181"/>
      <c r="BE5903" s="181"/>
      <c r="BL5903" s="181"/>
      <c r="BM5903" s="181"/>
      <c r="BN5903" s="181"/>
      <c r="BO5903" s="181"/>
    </row>
    <row r="5904" spans="41:67">
      <c r="AO5904" s="38">
        <f t="shared" si="530"/>
        <v>0</v>
      </c>
      <c r="AP5904" s="38">
        <f t="shared" si="531"/>
        <v>0</v>
      </c>
      <c r="AR5904" s="181"/>
      <c r="AS5904" s="181"/>
      <c r="AT5904" s="181"/>
      <c r="AU5904" s="181"/>
      <c r="BB5904" s="181"/>
      <c r="BC5904" s="181"/>
      <c r="BD5904" s="181"/>
      <c r="BE5904" s="181"/>
      <c r="BL5904" s="181"/>
      <c r="BM5904" s="181"/>
      <c r="BN5904" s="181"/>
      <c r="BO5904" s="181"/>
    </row>
    <row r="5905" spans="41:67">
      <c r="AO5905" s="38">
        <f t="shared" si="530"/>
        <v>0</v>
      </c>
      <c r="AP5905" s="38">
        <f t="shared" si="531"/>
        <v>0</v>
      </c>
      <c r="AR5905" s="181"/>
      <c r="AS5905" s="181"/>
      <c r="AT5905" s="181"/>
      <c r="AU5905" s="181"/>
      <c r="BB5905" s="181"/>
      <c r="BC5905" s="181"/>
      <c r="BD5905" s="181"/>
      <c r="BE5905" s="181"/>
      <c r="BL5905" s="181"/>
      <c r="BM5905" s="181"/>
      <c r="BN5905" s="181"/>
      <c r="BO5905" s="181"/>
    </row>
    <row r="5906" spans="41:67">
      <c r="AO5906" s="38">
        <f t="shared" si="530"/>
        <v>0</v>
      </c>
      <c r="AP5906" s="38">
        <f t="shared" si="531"/>
        <v>0</v>
      </c>
      <c r="AR5906" s="181"/>
      <c r="AS5906" s="181"/>
      <c r="AT5906" s="181"/>
      <c r="AU5906" s="181"/>
      <c r="BB5906" s="181"/>
      <c r="BC5906" s="181"/>
      <c r="BD5906" s="181"/>
      <c r="BE5906" s="181"/>
      <c r="BL5906" s="181"/>
      <c r="BM5906" s="181"/>
      <c r="BN5906" s="181"/>
      <c r="BO5906" s="181"/>
    </row>
    <row r="5907" spans="41:67">
      <c r="AO5907" s="38">
        <f t="shared" si="530"/>
        <v>0</v>
      </c>
      <c r="AP5907" s="38">
        <f t="shared" si="531"/>
        <v>0</v>
      </c>
      <c r="AR5907" s="181"/>
      <c r="AS5907" s="181"/>
      <c r="AT5907" s="181"/>
      <c r="AU5907" s="181"/>
      <c r="BB5907" s="181"/>
      <c r="BC5907" s="181"/>
      <c r="BD5907" s="181"/>
      <c r="BE5907" s="181"/>
      <c r="BL5907" s="181"/>
      <c r="BM5907" s="181"/>
      <c r="BN5907" s="181"/>
      <c r="BO5907" s="181"/>
    </row>
    <row r="5908" spans="41:67">
      <c r="AO5908" s="38">
        <f t="shared" si="530"/>
        <v>0</v>
      </c>
      <c r="AP5908" s="38">
        <f t="shared" si="531"/>
        <v>0</v>
      </c>
      <c r="AR5908" s="181"/>
      <c r="AS5908" s="181"/>
      <c r="AT5908" s="181"/>
      <c r="AU5908" s="181"/>
      <c r="BB5908" s="181"/>
      <c r="BC5908" s="181"/>
      <c r="BD5908" s="181"/>
      <c r="BE5908" s="181"/>
      <c r="BL5908" s="181"/>
      <c r="BM5908" s="181"/>
      <c r="BN5908" s="181"/>
      <c r="BO5908" s="181"/>
    </row>
    <row r="5909" spans="41:67">
      <c r="AO5909" s="38">
        <f t="shared" si="530"/>
        <v>0</v>
      </c>
      <c r="AP5909" s="38">
        <f t="shared" si="531"/>
        <v>0</v>
      </c>
      <c r="AR5909" s="181"/>
      <c r="AS5909" s="181"/>
      <c r="AT5909" s="181"/>
      <c r="AU5909" s="181"/>
      <c r="BB5909" s="181"/>
      <c r="BC5909" s="181"/>
      <c r="BD5909" s="181"/>
      <c r="BE5909" s="181"/>
      <c r="BL5909" s="181"/>
      <c r="BM5909" s="181"/>
      <c r="BN5909" s="181"/>
      <c r="BO5909" s="181"/>
    </row>
    <row r="5910" spans="41:67">
      <c r="AO5910" s="38">
        <f t="shared" si="530"/>
        <v>0</v>
      </c>
      <c r="AP5910" s="38">
        <f t="shared" si="531"/>
        <v>0</v>
      </c>
      <c r="AR5910" s="181"/>
      <c r="AS5910" s="181"/>
      <c r="AT5910" s="181"/>
      <c r="AU5910" s="181"/>
      <c r="BB5910" s="181"/>
      <c r="BC5910" s="181"/>
      <c r="BD5910" s="181"/>
      <c r="BE5910" s="181"/>
      <c r="BL5910" s="181"/>
      <c r="BM5910" s="181"/>
      <c r="BN5910" s="181"/>
      <c r="BO5910" s="181"/>
    </row>
    <row r="5911" spans="41:67">
      <c r="AO5911" s="38">
        <f t="shared" si="530"/>
        <v>0</v>
      </c>
      <c r="AP5911" s="38">
        <f t="shared" si="531"/>
        <v>0</v>
      </c>
      <c r="AR5911" s="181"/>
      <c r="AS5911" s="181"/>
      <c r="AT5911" s="181"/>
      <c r="AU5911" s="181"/>
      <c r="BB5911" s="181"/>
      <c r="BC5911" s="181"/>
      <c r="BD5911" s="181"/>
      <c r="BE5911" s="181"/>
      <c r="BL5911" s="181"/>
      <c r="BM5911" s="181"/>
      <c r="BN5911" s="181"/>
      <c r="BO5911" s="181"/>
    </row>
    <row r="5912" spans="41:67">
      <c r="AO5912" s="38">
        <f t="shared" si="530"/>
        <v>0</v>
      </c>
      <c r="AP5912" s="38">
        <f t="shared" si="531"/>
        <v>0</v>
      </c>
      <c r="AR5912" s="181"/>
      <c r="AS5912" s="181"/>
      <c r="AT5912" s="181"/>
      <c r="AU5912" s="181"/>
      <c r="BB5912" s="181"/>
      <c r="BC5912" s="181"/>
      <c r="BD5912" s="181"/>
      <c r="BE5912" s="181"/>
      <c r="BL5912" s="181"/>
      <c r="BM5912" s="181"/>
      <c r="BN5912" s="181"/>
      <c r="BO5912" s="181"/>
    </row>
    <row r="5913" spans="41:67">
      <c r="AO5913" s="38">
        <f t="shared" si="530"/>
        <v>0</v>
      </c>
      <c r="AP5913" s="38">
        <f t="shared" si="531"/>
        <v>0</v>
      </c>
      <c r="AR5913" s="181"/>
      <c r="AS5913" s="181"/>
      <c r="AT5913" s="181"/>
      <c r="AU5913" s="181"/>
      <c r="BB5913" s="181"/>
      <c r="BC5913" s="181"/>
      <c r="BD5913" s="181"/>
      <c r="BE5913" s="181"/>
      <c r="BL5913" s="181"/>
      <c r="BM5913" s="181"/>
      <c r="BN5913" s="181"/>
      <c r="BO5913" s="181"/>
    </row>
    <row r="5914" spans="41:67">
      <c r="AO5914" s="38">
        <f t="shared" si="530"/>
        <v>0</v>
      </c>
      <c r="AP5914" s="38">
        <f t="shared" si="531"/>
        <v>0</v>
      </c>
      <c r="AR5914" s="181"/>
      <c r="AS5914" s="181"/>
      <c r="AT5914" s="181"/>
      <c r="AU5914" s="181"/>
      <c r="BB5914" s="181"/>
      <c r="BC5914" s="181"/>
      <c r="BD5914" s="181"/>
      <c r="BE5914" s="181"/>
      <c r="BL5914" s="181"/>
      <c r="BM5914" s="181"/>
      <c r="BN5914" s="181"/>
      <c r="BO5914" s="181"/>
    </row>
    <row r="5915" spans="41:67">
      <c r="AO5915" s="38">
        <f t="shared" si="530"/>
        <v>0</v>
      </c>
      <c r="AP5915" s="38">
        <f t="shared" si="531"/>
        <v>0</v>
      </c>
      <c r="AR5915" s="181"/>
      <c r="AS5915" s="181"/>
      <c r="AT5915" s="181"/>
      <c r="AU5915" s="181"/>
      <c r="BB5915" s="181"/>
      <c r="BC5915" s="181"/>
      <c r="BD5915" s="181"/>
      <c r="BE5915" s="181"/>
      <c r="BL5915" s="181"/>
      <c r="BM5915" s="181"/>
      <c r="BN5915" s="181"/>
      <c r="BO5915" s="181"/>
    </row>
    <row r="5916" spans="41:67">
      <c r="AO5916" s="38">
        <f t="shared" si="530"/>
        <v>0</v>
      </c>
      <c r="AP5916" s="38">
        <f t="shared" si="531"/>
        <v>0</v>
      </c>
      <c r="AR5916" s="181"/>
      <c r="AS5916" s="181"/>
      <c r="AT5916" s="181"/>
      <c r="AU5916" s="181"/>
      <c r="BB5916" s="181"/>
      <c r="BC5916" s="181"/>
      <c r="BD5916" s="181"/>
      <c r="BE5916" s="181"/>
      <c r="BL5916" s="181"/>
      <c r="BM5916" s="181"/>
      <c r="BN5916" s="181"/>
      <c r="BO5916" s="181"/>
    </row>
    <row r="5917" spans="41:67">
      <c r="AO5917" s="38">
        <f t="shared" si="530"/>
        <v>0</v>
      </c>
      <c r="AP5917" s="38">
        <f t="shared" si="531"/>
        <v>0</v>
      </c>
      <c r="AR5917" s="181"/>
      <c r="AS5917" s="181"/>
      <c r="AT5917" s="181"/>
      <c r="AU5917" s="181"/>
      <c r="BB5917" s="181"/>
      <c r="BC5917" s="181"/>
      <c r="BD5917" s="181"/>
      <c r="BE5917" s="181"/>
      <c r="BL5917" s="181"/>
      <c r="BM5917" s="181"/>
      <c r="BN5917" s="181"/>
      <c r="BO5917" s="181"/>
    </row>
    <row r="5918" spans="41:67">
      <c r="AO5918" s="38">
        <f t="shared" si="530"/>
        <v>0</v>
      </c>
      <c r="AP5918" s="38">
        <f t="shared" si="531"/>
        <v>0</v>
      </c>
      <c r="AR5918" s="181"/>
      <c r="AS5918" s="181"/>
      <c r="AT5918" s="181"/>
      <c r="AU5918" s="181"/>
      <c r="BB5918" s="181"/>
      <c r="BC5918" s="181"/>
      <c r="BD5918" s="181"/>
      <c r="BE5918" s="181"/>
      <c r="BL5918" s="181"/>
      <c r="BM5918" s="181"/>
      <c r="BN5918" s="181"/>
      <c r="BO5918" s="181"/>
    </row>
    <row r="5919" spans="41:67">
      <c r="AO5919" s="38">
        <f t="shared" si="530"/>
        <v>0</v>
      </c>
      <c r="AP5919" s="38">
        <f t="shared" si="531"/>
        <v>0</v>
      </c>
      <c r="AR5919" s="181"/>
      <c r="AS5919" s="181"/>
      <c r="AT5919" s="181"/>
      <c r="AU5919" s="181"/>
      <c r="BB5919" s="181"/>
      <c r="BC5919" s="181"/>
      <c r="BD5919" s="181"/>
      <c r="BE5919" s="181"/>
      <c r="BL5919" s="181"/>
      <c r="BM5919" s="181"/>
      <c r="BN5919" s="181"/>
      <c r="BO5919" s="181"/>
    </row>
    <row r="5920" spans="41:67">
      <c r="AO5920" s="38">
        <f t="shared" si="530"/>
        <v>0</v>
      </c>
      <c r="AP5920" s="38">
        <f t="shared" si="531"/>
        <v>0</v>
      </c>
      <c r="AR5920" s="181"/>
      <c r="AS5920" s="181"/>
      <c r="AT5920" s="181"/>
      <c r="AU5920" s="181"/>
      <c r="BB5920" s="181"/>
      <c r="BC5920" s="181"/>
      <c r="BD5920" s="181"/>
      <c r="BE5920" s="181"/>
      <c r="BL5920" s="181"/>
      <c r="BM5920" s="181"/>
      <c r="BN5920" s="181"/>
      <c r="BO5920" s="181"/>
    </row>
    <row r="5921" spans="41:67">
      <c r="AO5921" s="38">
        <f t="shared" si="530"/>
        <v>0</v>
      </c>
      <c r="AP5921" s="38">
        <f t="shared" si="531"/>
        <v>0</v>
      </c>
      <c r="AR5921" s="181"/>
      <c r="AS5921" s="181"/>
      <c r="AT5921" s="181"/>
      <c r="AU5921" s="181"/>
      <c r="BB5921" s="181"/>
      <c r="BC5921" s="181"/>
      <c r="BD5921" s="181"/>
      <c r="BE5921" s="181"/>
      <c r="BL5921" s="181"/>
      <c r="BM5921" s="181"/>
      <c r="BN5921" s="181"/>
      <c r="BO5921" s="181"/>
    </row>
    <row r="5922" spans="41:67">
      <c r="AO5922" s="38">
        <f t="shared" si="530"/>
        <v>0</v>
      </c>
      <c r="AP5922" s="38">
        <f t="shared" si="531"/>
        <v>0</v>
      </c>
      <c r="AR5922" s="181"/>
      <c r="AS5922" s="181"/>
      <c r="AT5922" s="181"/>
      <c r="AU5922" s="181"/>
      <c r="BB5922" s="181"/>
      <c r="BC5922" s="181"/>
      <c r="BD5922" s="181"/>
      <c r="BE5922" s="181"/>
      <c r="BL5922" s="181"/>
      <c r="BM5922" s="181"/>
      <c r="BN5922" s="181"/>
      <c r="BO5922" s="181"/>
    </row>
    <row r="5923" spans="41:67">
      <c r="AO5923" s="38">
        <f t="shared" si="530"/>
        <v>0</v>
      </c>
      <c r="AP5923" s="38">
        <f t="shared" si="531"/>
        <v>0</v>
      </c>
      <c r="AR5923" s="181"/>
      <c r="AS5923" s="181"/>
      <c r="AT5923" s="181"/>
      <c r="AU5923" s="181"/>
      <c r="BB5923" s="181"/>
      <c r="BC5923" s="181"/>
      <c r="BD5923" s="181"/>
      <c r="BE5923" s="181"/>
      <c r="BL5923" s="181"/>
      <c r="BM5923" s="181"/>
      <c r="BN5923" s="181"/>
      <c r="BO5923" s="181"/>
    </row>
    <row r="5924" spans="41:67">
      <c r="AO5924" s="38">
        <f t="shared" si="530"/>
        <v>0</v>
      </c>
      <c r="AP5924" s="38">
        <f t="shared" si="531"/>
        <v>0</v>
      </c>
      <c r="AR5924" s="181"/>
      <c r="AS5924" s="181"/>
      <c r="AT5924" s="181"/>
      <c r="AU5924" s="181"/>
      <c r="BB5924" s="181"/>
      <c r="BC5924" s="181"/>
      <c r="BD5924" s="181"/>
      <c r="BE5924" s="181"/>
      <c r="BL5924" s="181"/>
      <c r="BM5924" s="181"/>
      <c r="BN5924" s="181"/>
      <c r="BO5924" s="181"/>
    </row>
    <row r="5925" spans="41:67">
      <c r="AO5925" s="38">
        <f t="shared" si="530"/>
        <v>0</v>
      </c>
      <c r="AP5925" s="38">
        <f t="shared" si="531"/>
        <v>0</v>
      </c>
      <c r="AR5925" s="181"/>
      <c r="AS5925" s="181"/>
      <c r="AT5925" s="181"/>
      <c r="AU5925" s="181"/>
      <c r="BB5925" s="181"/>
      <c r="BC5925" s="181"/>
      <c r="BD5925" s="181"/>
      <c r="BE5925" s="181"/>
      <c r="BL5925" s="181"/>
      <c r="BM5925" s="181"/>
      <c r="BN5925" s="181"/>
      <c r="BO5925" s="181"/>
    </row>
    <row r="5926" spans="41:67">
      <c r="AO5926" s="38">
        <f t="shared" si="530"/>
        <v>0</v>
      </c>
      <c r="AP5926" s="38">
        <f t="shared" si="531"/>
        <v>0</v>
      </c>
      <c r="AR5926" s="181"/>
      <c r="AS5926" s="181"/>
      <c r="AT5926" s="181"/>
      <c r="AU5926" s="181"/>
      <c r="BB5926" s="181"/>
      <c r="BC5926" s="181"/>
      <c r="BD5926" s="181"/>
      <c r="BE5926" s="181"/>
      <c r="BL5926" s="181"/>
      <c r="BM5926" s="181"/>
      <c r="BN5926" s="181"/>
      <c r="BO5926" s="181"/>
    </row>
    <row r="5927" spans="41:67">
      <c r="AO5927" s="38">
        <f t="shared" si="530"/>
        <v>0</v>
      </c>
      <c r="AP5927" s="38">
        <f t="shared" si="531"/>
        <v>0</v>
      </c>
      <c r="AR5927" s="181"/>
      <c r="AS5927" s="181"/>
      <c r="AT5927" s="181"/>
      <c r="AU5927" s="181"/>
      <c r="BB5927" s="181"/>
      <c r="BC5927" s="181"/>
      <c r="BD5927" s="181"/>
      <c r="BE5927" s="181"/>
      <c r="BL5927" s="181"/>
      <c r="BM5927" s="181"/>
      <c r="BN5927" s="181"/>
      <c r="BO5927" s="181"/>
    </row>
    <row r="5928" spans="41:67">
      <c r="AO5928" s="38">
        <f t="shared" si="530"/>
        <v>0</v>
      </c>
      <c r="AP5928" s="38">
        <f t="shared" si="531"/>
        <v>0</v>
      </c>
      <c r="AR5928" s="181"/>
      <c r="AS5928" s="181"/>
      <c r="AT5928" s="181"/>
      <c r="AU5928" s="181"/>
      <c r="BB5928" s="181"/>
      <c r="BC5928" s="181"/>
      <c r="BD5928" s="181"/>
      <c r="BE5928" s="181"/>
      <c r="BL5928" s="181"/>
      <c r="BM5928" s="181"/>
      <c r="BN5928" s="181"/>
      <c r="BO5928" s="181"/>
    </row>
    <row r="5929" spans="41:67">
      <c r="AO5929" s="38">
        <f t="shared" si="530"/>
        <v>0</v>
      </c>
      <c r="AP5929" s="38">
        <f t="shared" si="531"/>
        <v>0</v>
      </c>
      <c r="AR5929" s="181"/>
      <c r="AS5929" s="181"/>
      <c r="AT5929" s="181"/>
      <c r="AU5929" s="181"/>
      <c r="BB5929" s="181"/>
      <c r="BC5929" s="181"/>
      <c r="BD5929" s="181"/>
      <c r="BE5929" s="181"/>
      <c r="BL5929" s="181"/>
      <c r="BM5929" s="181"/>
      <c r="BN5929" s="181"/>
      <c r="BO5929" s="181"/>
    </row>
    <row r="5930" spans="41:67">
      <c r="AO5930" s="38">
        <f t="shared" ref="AO5930:AO5993" si="532">B5931+1-1</f>
        <v>0</v>
      </c>
      <c r="AP5930" s="38">
        <f t="shared" ref="AP5930:AP5993" si="533">A5931</f>
        <v>0</v>
      </c>
      <c r="AR5930" s="181"/>
      <c r="AS5930" s="181"/>
      <c r="AT5930" s="181"/>
      <c r="AU5930" s="181"/>
      <c r="BB5930" s="181"/>
      <c r="BC5930" s="181"/>
      <c r="BD5930" s="181"/>
      <c r="BE5930" s="181"/>
      <c r="BL5930" s="181"/>
      <c r="BM5930" s="181"/>
      <c r="BN5930" s="181"/>
      <c r="BO5930" s="181"/>
    </row>
    <row r="5931" spans="41:67">
      <c r="AO5931" s="38">
        <f t="shared" si="532"/>
        <v>0</v>
      </c>
      <c r="AP5931" s="38">
        <f t="shared" si="533"/>
        <v>0</v>
      </c>
      <c r="AR5931" s="181"/>
      <c r="AS5931" s="181"/>
      <c r="AT5931" s="181"/>
      <c r="AU5931" s="181"/>
      <c r="BB5931" s="181"/>
      <c r="BC5931" s="181"/>
      <c r="BD5931" s="181"/>
      <c r="BE5931" s="181"/>
      <c r="BL5931" s="181"/>
      <c r="BM5931" s="181"/>
      <c r="BN5931" s="181"/>
      <c r="BO5931" s="181"/>
    </row>
    <row r="5932" spans="41:67">
      <c r="AO5932" s="38">
        <f t="shared" si="532"/>
        <v>0</v>
      </c>
      <c r="AP5932" s="38">
        <f t="shared" si="533"/>
        <v>0</v>
      </c>
      <c r="AR5932" s="181"/>
      <c r="AS5932" s="181"/>
      <c r="AT5932" s="181"/>
      <c r="AU5932" s="181"/>
      <c r="BB5932" s="181"/>
      <c r="BC5932" s="181"/>
      <c r="BD5932" s="181"/>
      <c r="BE5932" s="181"/>
      <c r="BL5932" s="181"/>
      <c r="BM5932" s="181"/>
      <c r="BN5932" s="181"/>
      <c r="BO5932" s="181"/>
    </row>
    <row r="5933" spans="41:67">
      <c r="AO5933" s="38">
        <f t="shared" si="532"/>
        <v>0</v>
      </c>
      <c r="AP5933" s="38">
        <f t="shared" si="533"/>
        <v>0</v>
      </c>
      <c r="AR5933" s="181"/>
      <c r="AS5933" s="181"/>
      <c r="AT5933" s="181"/>
      <c r="AU5933" s="181"/>
      <c r="BB5933" s="181"/>
      <c r="BC5933" s="181"/>
      <c r="BD5933" s="181"/>
      <c r="BE5933" s="181"/>
      <c r="BL5933" s="181"/>
      <c r="BM5933" s="181"/>
      <c r="BN5933" s="181"/>
      <c r="BO5933" s="181"/>
    </row>
    <row r="5934" spans="41:67">
      <c r="AO5934" s="38">
        <f t="shared" si="532"/>
        <v>0</v>
      </c>
      <c r="AP5934" s="38">
        <f t="shared" si="533"/>
        <v>0</v>
      </c>
      <c r="AR5934" s="181"/>
      <c r="AS5934" s="181"/>
      <c r="AT5934" s="181"/>
      <c r="AU5934" s="181"/>
      <c r="BB5934" s="181"/>
      <c r="BC5934" s="181"/>
      <c r="BD5934" s="181"/>
      <c r="BE5934" s="181"/>
      <c r="BL5934" s="181"/>
      <c r="BM5934" s="181"/>
      <c r="BN5934" s="181"/>
      <c r="BO5934" s="181"/>
    </row>
    <row r="5935" spans="41:67">
      <c r="AO5935" s="38">
        <f t="shared" si="532"/>
        <v>0</v>
      </c>
      <c r="AP5935" s="38">
        <f t="shared" si="533"/>
        <v>0</v>
      </c>
      <c r="AR5935" s="181"/>
      <c r="AS5935" s="181"/>
      <c r="AT5935" s="181"/>
      <c r="AU5935" s="181"/>
      <c r="BB5935" s="181"/>
      <c r="BC5935" s="181"/>
      <c r="BD5935" s="181"/>
      <c r="BE5935" s="181"/>
      <c r="BL5935" s="181"/>
      <c r="BM5935" s="181"/>
      <c r="BN5935" s="181"/>
      <c r="BO5935" s="181"/>
    </row>
    <row r="5936" spans="41:67">
      <c r="AO5936" s="38">
        <f t="shared" si="532"/>
        <v>0</v>
      </c>
      <c r="AP5936" s="38">
        <f t="shared" si="533"/>
        <v>0</v>
      </c>
      <c r="AR5936" s="181"/>
      <c r="AS5936" s="181"/>
      <c r="AT5936" s="181"/>
      <c r="AU5936" s="181"/>
      <c r="BB5936" s="181"/>
      <c r="BC5936" s="181"/>
      <c r="BD5936" s="181"/>
      <c r="BE5936" s="181"/>
      <c r="BL5936" s="181"/>
      <c r="BM5936" s="181"/>
      <c r="BN5936" s="181"/>
      <c r="BO5936" s="181"/>
    </row>
    <row r="5937" spans="41:67">
      <c r="AO5937" s="38">
        <f t="shared" si="532"/>
        <v>0</v>
      </c>
      <c r="AP5937" s="38">
        <f t="shared" si="533"/>
        <v>0</v>
      </c>
      <c r="AR5937" s="181"/>
      <c r="AS5937" s="181"/>
      <c r="AT5937" s="181"/>
      <c r="AU5937" s="181"/>
      <c r="BB5937" s="181"/>
      <c r="BC5937" s="181"/>
      <c r="BD5937" s="181"/>
      <c r="BE5937" s="181"/>
      <c r="BL5937" s="181"/>
      <c r="BM5937" s="181"/>
      <c r="BN5937" s="181"/>
      <c r="BO5937" s="181"/>
    </row>
    <row r="5938" spans="41:67">
      <c r="AO5938" s="38">
        <f t="shared" si="532"/>
        <v>0</v>
      </c>
      <c r="AP5938" s="38">
        <f t="shared" si="533"/>
        <v>0</v>
      </c>
      <c r="AR5938" s="181"/>
      <c r="AS5938" s="181"/>
      <c r="AT5938" s="181"/>
      <c r="AU5938" s="181"/>
      <c r="BB5938" s="181"/>
      <c r="BC5938" s="181"/>
      <c r="BD5938" s="181"/>
      <c r="BE5938" s="181"/>
      <c r="BL5938" s="181"/>
      <c r="BM5938" s="181"/>
      <c r="BN5938" s="181"/>
      <c r="BO5938" s="181"/>
    </row>
    <row r="5939" spans="41:67">
      <c r="AO5939" s="38">
        <f t="shared" si="532"/>
        <v>0</v>
      </c>
      <c r="AP5939" s="38">
        <f t="shared" si="533"/>
        <v>0</v>
      </c>
      <c r="AR5939" s="181"/>
      <c r="AS5939" s="181"/>
      <c r="AT5939" s="181"/>
      <c r="AU5939" s="181"/>
      <c r="BB5939" s="181"/>
      <c r="BC5939" s="181"/>
      <c r="BD5939" s="181"/>
      <c r="BE5939" s="181"/>
      <c r="BL5939" s="181"/>
      <c r="BM5939" s="181"/>
      <c r="BN5939" s="181"/>
      <c r="BO5939" s="181"/>
    </row>
    <row r="5940" spans="41:67">
      <c r="AO5940" s="38">
        <f t="shared" si="532"/>
        <v>0</v>
      </c>
      <c r="AP5940" s="38">
        <f t="shared" si="533"/>
        <v>0</v>
      </c>
      <c r="AR5940" s="181"/>
      <c r="AS5940" s="181"/>
      <c r="AT5940" s="181"/>
      <c r="AU5940" s="181"/>
      <c r="BB5940" s="181"/>
      <c r="BC5940" s="181"/>
      <c r="BD5940" s="181"/>
      <c r="BE5940" s="181"/>
      <c r="BL5940" s="181"/>
      <c r="BM5940" s="181"/>
      <c r="BN5940" s="181"/>
      <c r="BO5940" s="181"/>
    </row>
    <row r="5941" spans="41:67">
      <c r="AO5941" s="38">
        <f t="shared" si="532"/>
        <v>0</v>
      </c>
      <c r="AP5941" s="38">
        <f t="shared" si="533"/>
        <v>0</v>
      </c>
      <c r="AR5941" s="181"/>
      <c r="AS5941" s="181"/>
      <c r="AT5941" s="181"/>
      <c r="AU5941" s="181"/>
      <c r="BB5941" s="181"/>
      <c r="BC5941" s="181"/>
      <c r="BD5941" s="181"/>
      <c r="BE5941" s="181"/>
      <c r="BL5941" s="181"/>
      <c r="BM5941" s="181"/>
      <c r="BN5941" s="181"/>
      <c r="BO5941" s="181"/>
    </row>
    <row r="5942" spans="41:67">
      <c r="AO5942" s="38">
        <f t="shared" si="532"/>
        <v>0</v>
      </c>
      <c r="AP5942" s="38">
        <f t="shared" si="533"/>
        <v>0</v>
      </c>
      <c r="AR5942" s="181"/>
      <c r="AS5942" s="181"/>
      <c r="AT5942" s="181"/>
      <c r="AU5942" s="181"/>
      <c r="BB5942" s="181"/>
      <c r="BC5942" s="181"/>
      <c r="BD5942" s="181"/>
      <c r="BE5942" s="181"/>
      <c r="BL5942" s="181"/>
      <c r="BM5942" s="181"/>
      <c r="BN5942" s="181"/>
      <c r="BO5942" s="181"/>
    </row>
    <row r="5943" spans="41:67">
      <c r="AO5943" s="38">
        <f t="shared" si="532"/>
        <v>0</v>
      </c>
      <c r="AP5943" s="38">
        <f t="shared" si="533"/>
        <v>0</v>
      </c>
      <c r="AR5943" s="181"/>
      <c r="AS5943" s="181"/>
      <c r="AT5943" s="181"/>
      <c r="AU5943" s="181"/>
      <c r="BB5943" s="181"/>
      <c r="BC5943" s="181"/>
      <c r="BD5943" s="181"/>
      <c r="BE5943" s="181"/>
      <c r="BL5943" s="181"/>
      <c r="BM5943" s="181"/>
      <c r="BN5943" s="181"/>
      <c r="BO5943" s="181"/>
    </row>
    <row r="5944" spans="41:67">
      <c r="AO5944" s="38">
        <f t="shared" si="532"/>
        <v>0</v>
      </c>
      <c r="AP5944" s="38">
        <f t="shared" si="533"/>
        <v>0</v>
      </c>
      <c r="AR5944" s="181"/>
      <c r="AS5944" s="181"/>
      <c r="AT5944" s="181"/>
      <c r="AU5944" s="181"/>
      <c r="BB5944" s="181"/>
      <c r="BC5944" s="181"/>
      <c r="BD5944" s="181"/>
      <c r="BE5944" s="181"/>
      <c r="BL5944" s="181"/>
      <c r="BM5944" s="181"/>
      <c r="BN5944" s="181"/>
      <c r="BO5944" s="181"/>
    </row>
    <row r="5945" spans="41:67">
      <c r="AO5945" s="38">
        <f t="shared" si="532"/>
        <v>0</v>
      </c>
      <c r="AP5945" s="38">
        <f t="shared" si="533"/>
        <v>0</v>
      </c>
      <c r="AR5945" s="181"/>
      <c r="AS5945" s="181"/>
      <c r="AT5945" s="181"/>
      <c r="AU5945" s="181"/>
      <c r="BB5945" s="181"/>
      <c r="BC5945" s="181"/>
      <c r="BD5945" s="181"/>
      <c r="BE5945" s="181"/>
      <c r="BL5945" s="181"/>
      <c r="BM5945" s="181"/>
      <c r="BN5945" s="181"/>
      <c r="BO5945" s="181"/>
    </row>
    <row r="5946" spans="41:67">
      <c r="AO5946" s="38">
        <f t="shared" si="532"/>
        <v>0</v>
      </c>
      <c r="AP5946" s="38">
        <f t="shared" si="533"/>
        <v>0</v>
      </c>
      <c r="AR5946" s="181"/>
      <c r="AS5946" s="181"/>
      <c r="AT5946" s="181"/>
      <c r="AU5946" s="181"/>
      <c r="BB5946" s="181"/>
      <c r="BC5946" s="181"/>
      <c r="BD5946" s="181"/>
      <c r="BE5946" s="181"/>
      <c r="BL5946" s="181"/>
      <c r="BM5946" s="181"/>
      <c r="BN5946" s="181"/>
      <c r="BO5946" s="181"/>
    </row>
    <row r="5947" spans="41:67">
      <c r="AO5947" s="38">
        <f t="shared" si="532"/>
        <v>0</v>
      </c>
      <c r="AP5947" s="38">
        <f t="shared" si="533"/>
        <v>0</v>
      </c>
      <c r="AR5947" s="181"/>
      <c r="AS5947" s="181"/>
      <c r="AT5947" s="181"/>
      <c r="AU5947" s="181"/>
      <c r="BB5947" s="181"/>
      <c r="BC5947" s="181"/>
      <c r="BD5947" s="181"/>
      <c r="BE5947" s="181"/>
      <c r="BL5947" s="181"/>
      <c r="BM5947" s="181"/>
      <c r="BN5947" s="181"/>
      <c r="BO5947" s="181"/>
    </row>
    <row r="5948" spans="41:67">
      <c r="AO5948" s="38">
        <f t="shared" si="532"/>
        <v>0</v>
      </c>
      <c r="AP5948" s="38">
        <f t="shared" si="533"/>
        <v>0</v>
      </c>
      <c r="AR5948" s="181"/>
      <c r="AS5948" s="181"/>
      <c r="AT5948" s="181"/>
      <c r="AU5948" s="181"/>
      <c r="BB5948" s="181"/>
      <c r="BC5948" s="181"/>
      <c r="BD5948" s="181"/>
      <c r="BE5948" s="181"/>
      <c r="BL5948" s="181"/>
      <c r="BM5948" s="181"/>
      <c r="BN5948" s="181"/>
      <c r="BO5948" s="181"/>
    </row>
    <row r="5949" spans="41:67">
      <c r="AO5949" s="38">
        <f t="shared" si="532"/>
        <v>0</v>
      </c>
      <c r="AP5949" s="38">
        <f t="shared" si="533"/>
        <v>0</v>
      </c>
      <c r="AR5949" s="181"/>
      <c r="AS5949" s="181"/>
      <c r="AT5949" s="181"/>
      <c r="AU5949" s="181"/>
      <c r="BB5949" s="181"/>
      <c r="BC5949" s="181"/>
      <c r="BD5949" s="181"/>
      <c r="BE5949" s="181"/>
      <c r="BL5949" s="181"/>
      <c r="BM5949" s="181"/>
      <c r="BN5949" s="181"/>
      <c r="BO5949" s="181"/>
    </row>
    <row r="5950" spans="41:67">
      <c r="AO5950" s="38">
        <f t="shared" si="532"/>
        <v>0</v>
      </c>
      <c r="AP5950" s="38">
        <f t="shared" si="533"/>
        <v>0</v>
      </c>
      <c r="AR5950" s="181"/>
      <c r="AS5950" s="181"/>
      <c r="AT5950" s="181"/>
      <c r="AU5950" s="181"/>
      <c r="BB5950" s="181"/>
      <c r="BC5950" s="181"/>
      <c r="BD5950" s="181"/>
      <c r="BE5950" s="181"/>
      <c r="BL5950" s="181"/>
      <c r="BM5950" s="181"/>
      <c r="BN5950" s="181"/>
      <c r="BO5950" s="181"/>
    </row>
    <row r="5951" spans="41:67">
      <c r="AO5951" s="38">
        <f t="shared" si="532"/>
        <v>0</v>
      </c>
      <c r="AP5951" s="38">
        <f t="shared" si="533"/>
        <v>0</v>
      </c>
      <c r="AR5951" s="181"/>
      <c r="AS5951" s="181"/>
      <c r="AT5951" s="181"/>
      <c r="AU5951" s="181"/>
      <c r="BB5951" s="181"/>
      <c r="BC5951" s="181"/>
      <c r="BD5951" s="181"/>
      <c r="BE5951" s="181"/>
      <c r="BL5951" s="181"/>
      <c r="BM5951" s="181"/>
      <c r="BN5951" s="181"/>
      <c r="BO5951" s="181"/>
    </row>
    <row r="5952" spans="41:67">
      <c r="AO5952" s="38">
        <f t="shared" si="532"/>
        <v>0</v>
      </c>
      <c r="AP5952" s="38">
        <f t="shared" si="533"/>
        <v>0</v>
      </c>
      <c r="AR5952" s="181"/>
      <c r="AS5952" s="181"/>
      <c r="AT5952" s="181"/>
      <c r="AU5952" s="181"/>
      <c r="BB5952" s="181"/>
      <c r="BC5952" s="181"/>
      <c r="BD5952" s="181"/>
      <c r="BE5952" s="181"/>
      <c r="BL5952" s="181"/>
      <c r="BM5952" s="181"/>
      <c r="BN5952" s="181"/>
      <c r="BO5952" s="181"/>
    </row>
    <row r="5953" spans="41:67">
      <c r="AO5953" s="38">
        <f t="shared" si="532"/>
        <v>0</v>
      </c>
      <c r="AP5953" s="38">
        <f t="shared" si="533"/>
        <v>0</v>
      </c>
      <c r="AR5953" s="181"/>
      <c r="AS5953" s="181"/>
      <c r="AT5953" s="181"/>
      <c r="AU5953" s="181"/>
      <c r="BB5953" s="181"/>
      <c r="BC5953" s="181"/>
      <c r="BD5953" s="181"/>
      <c r="BE5953" s="181"/>
      <c r="BL5953" s="181"/>
      <c r="BM5953" s="181"/>
      <c r="BN5953" s="181"/>
      <c r="BO5953" s="181"/>
    </row>
    <row r="5954" spans="41:67">
      <c r="AO5954" s="38">
        <f t="shared" si="532"/>
        <v>0</v>
      </c>
      <c r="AP5954" s="38">
        <f t="shared" si="533"/>
        <v>0</v>
      </c>
      <c r="AR5954" s="181"/>
      <c r="AS5954" s="181"/>
      <c r="AT5954" s="181"/>
      <c r="AU5954" s="181"/>
      <c r="BB5954" s="181"/>
      <c r="BC5954" s="181"/>
      <c r="BD5954" s="181"/>
      <c r="BE5954" s="181"/>
      <c r="BL5954" s="181"/>
      <c r="BM5954" s="181"/>
      <c r="BN5954" s="181"/>
      <c r="BO5954" s="181"/>
    </row>
    <row r="5955" spans="41:67">
      <c r="AO5955" s="38">
        <f t="shared" si="532"/>
        <v>0</v>
      </c>
      <c r="AP5955" s="38">
        <f t="shared" si="533"/>
        <v>0</v>
      </c>
      <c r="AR5955" s="181"/>
      <c r="AS5955" s="181"/>
      <c r="AT5955" s="181"/>
      <c r="AU5955" s="181"/>
      <c r="BB5955" s="181"/>
      <c r="BC5955" s="181"/>
      <c r="BD5955" s="181"/>
      <c r="BE5955" s="181"/>
      <c r="BL5955" s="181"/>
      <c r="BM5955" s="181"/>
      <c r="BN5955" s="181"/>
      <c r="BO5955" s="181"/>
    </row>
    <row r="5956" spans="41:67">
      <c r="AO5956" s="38">
        <f t="shared" si="532"/>
        <v>0</v>
      </c>
      <c r="AP5956" s="38">
        <f t="shared" si="533"/>
        <v>0</v>
      </c>
      <c r="AR5956" s="181"/>
      <c r="AS5956" s="181"/>
      <c r="AT5956" s="181"/>
      <c r="AU5956" s="181"/>
      <c r="BB5956" s="181"/>
      <c r="BC5956" s="181"/>
      <c r="BD5956" s="181"/>
      <c r="BE5956" s="181"/>
      <c r="BL5956" s="181"/>
      <c r="BM5956" s="181"/>
      <c r="BN5956" s="181"/>
      <c r="BO5956" s="181"/>
    </row>
    <row r="5957" spans="41:67">
      <c r="AO5957" s="38">
        <f t="shared" si="532"/>
        <v>0</v>
      </c>
      <c r="AP5957" s="38">
        <f t="shared" si="533"/>
        <v>0</v>
      </c>
      <c r="AR5957" s="181"/>
      <c r="AS5957" s="181"/>
      <c r="AT5957" s="181"/>
      <c r="AU5957" s="181"/>
      <c r="BB5957" s="181"/>
      <c r="BC5957" s="181"/>
      <c r="BD5957" s="181"/>
      <c r="BE5957" s="181"/>
      <c r="BL5957" s="181"/>
      <c r="BM5957" s="181"/>
      <c r="BN5957" s="181"/>
      <c r="BO5957" s="181"/>
    </row>
    <row r="5958" spans="41:67">
      <c r="AO5958" s="38">
        <f t="shared" si="532"/>
        <v>0</v>
      </c>
      <c r="AP5958" s="38">
        <f t="shared" si="533"/>
        <v>0</v>
      </c>
      <c r="AR5958" s="181"/>
      <c r="AS5958" s="181"/>
      <c r="AT5958" s="181"/>
      <c r="AU5958" s="181"/>
      <c r="BB5958" s="181"/>
      <c r="BC5958" s="181"/>
      <c r="BD5958" s="181"/>
      <c r="BE5958" s="181"/>
      <c r="BL5958" s="181"/>
      <c r="BM5958" s="181"/>
      <c r="BN5958" s="181"/>
      <c r="BO5958" s="181"/>
    </row>
    <row r="5959" spans="41:67">
      <c r="AO5959" s="38">
        <f t="shared" si="532"/>
        <v>0</v>
      </c>
      <c r="AP5959" s="38">
        <f t="shared" si="533"/>
        <v>0</v>
      </c>
      <c r="AR5959" s="181"/>
      <c r="AS5959" s="181"/>
      <c r="AT5959" s="181"/>
      <c r="AU5959" s="181"/>
      <c r="BB5959" s="181"/>
      <c r="BC5959" s="181"/>
      <c r="BD5959" s="181"/>
      <c r="BE5959" s="181"/>
      <c r="BL5959" s="181"/>
      <c r="BM5959" s="181"/>
      <c r="BN5959" s="181"/>
      <c r="BO5959" s="181"/>
    </row>
    <row r="5960" spans="41:67">
      <c r="AO5960" s="38">
        <f t="shared" si="532"/>
        <v>0</v>
      </c>
      <c r="AP5960" s="38">
        <f t="shared" si="533"/>
        <v>0</v>
      </c>
      <c r="AR5960" s="181"/>
      <c r="AS5960" s="181"/>
      <c r="AT5960" s="181"/>
      <c r="AU5960" s="181"/>
      <c r="BB5960" s="181"/>
      <c r="BC5960" s="181"/>
      <c r="BD5960" s="181"/>
      <c r="BE5960" s="181"/>
      <c r="BL5960" s="181"/>
      <c r="BM5960" s="181"/>
      <c r="BN5960" s="181"/>
      <c r="BO5960" s="181"/>
    </row>
    <row r="5961" spans="41:67">
      <c r="AO5961" s="38">
        <f t="shared" si="532"/>
        <v>0</v>
      </c>
      <c r="AP5961" s="38">
        <f t="shared" si="533"/>
        <v>0</v>
      </c>
      <c r="AR5961" s="181"/>
      <c r="AS5961" s="181"/>
      <c r="AT5961" s="181"/>
      <c r="AU5961" s="181"/>
      <c r="BB5961" s="181"/>
      <c r="BC5961" s="181"/>
      <c r="BD5961" s="181"/>
      <c r="BE5961" s="181"/>
      <c r="BL5961" s="181"/>
      <c r="BM5961" s="181"/>
      <c r="BN5961" s="181"/>
      <c r="BO5961" s="181"/>
    </row>
    <row r="5962" spans="41:67">
      <c r="AO5962" s="38">
        <f t="shared" si="532"/>
        <v>0</v>
      </c>
      <c r="AP5962" s="38">
        <f t="shared" si="533"/>
        <v>0</v>
      </c>
      <c r="AR5962" s="181"/>
      <c r="AS5962" s="181"/>
      <c r="AT5962" s="181"/>
      <c r="AU5962" s="181"/>
      <c r="BB5962" s="181"/>
      <c r="BC5962" s="181"/>
      <c r="BD5962" s="181"/>
      <c r="BE5962" s="181"/>
      <c r="BL5962" s="181"/>
      <c r="BM5962" s="181"/>
      <c r="BN5962" s="181"/>
      <c r="BO5962" s="181"/>
    </row>
    <row r="5963" spans="41:67">
      <c r="AO5963" s="38">
        <f t="shared" si="532"/>
        <v>0</v>
      </c>
      <c r="AP5963" s="38">
        <f t="shared" si="533"/>
        <v>0</v>
      </c>
      <c r="AR5963" s="181"/>
      <c r="AS5963" s="181"/>
      <c r="AT5963" s="181"/>
      <c r="AU5963" s="181"/>
      <c r="BB5963" s="181"/>
      <c r="BC5963" s="181"/>
      <c r="BD5963" s="181"/>
      <c r="BE5963" s="181"/>
      <c r="BL5963" s="181"/>
      <c r="BM5963" s="181"/>
      <c r="BN5963" s="181"/>
      <c r="BO5963" s="181"/>
    </row>
    <row r="5964" spans="41:67">
      <c r="AO5964" s="38">
        <f t="shared" si="532"/>
        <v>0</v>
      </c>
      <c r="AP5964" s="38">
        <f t="shared" si="533"/>
        <v>0</v>
      </c>
      <c r="AR5964" s="181"/>
      <c r="AS5964" s="181"/>
      <c r="AT5964" s="181"/>
      <c r="AU5964" s="181"/>
      <c r="BB5964" s="181"/>
      <c r="BC5964" s="181"/>
      <c r="BD5964" s="181"/>
      <c r="BE5964" s="181"/>
      <c r="BL5964" s="181"/>
      <c r="BM5964" s="181"/>
      <c r="BN5964" s="181"/>
      <c r="BO5964" s="181"/>
    </row>
    <row r="5965" spans="41:67">
      <c r="AO5965" s="38">
        <f t="shared" si="532"/>
        <v>0</v>
      </c>
      <c r="AP5965" s="38">
        <f t="shared" si="533"/>
        <v>0</v>
      </c>
      <c r="AR5965" s="181"/>
      <c r="AS5965" s="181"/>
      <c r="AT5965" s="181"/>
      <c r="AU5965" s="181"/>
      <c r="BB5965" s="181"/>
      <c r="BC5965" s="181"/>
      <c r="BD5965" s="181"/>
      <c r="BE5965" s="181"/>
      <c r="BL5965" s="181"/>
      <c r="BM5965" s="181"/>
      <c r="BN5965" s="181"/>
      <c r="BO5965" s="181"/>
    </row>
    <row r="5966" spans="41:67">
      <c r="AO5966" s="38">
        <f t="shared" si="532"/>
        <v>0</v>
      </c>
      <c r="AP5966" s="38">
        <f t="shared" si="533"/>
        <v>0</v>
      </c>
      <c r="AR5966" s="181"/>
      <c r="AS5966" s="181"/>
      <c r="AT5966" s="181"/>
      <c r="AU5966" s="181"/>
      <c r="BB5966" s="181"/>
      <c r="BC5966" s="181"/>
      <c r="BD5966" s="181"/>
      <c r="BE5966" s="181"/>
      <c r="BL5966" s="181"/>
      <c r="BM5966" s="181"/>
      <c r="BN5966" s="181"/>
      <c r="BO5966" s="181"/>
    </row>
    <row r="5967" spans="41:67">
      <c r="AO5967" s="38">
        <f t="shared" si="532"/>
        <v>0</v>
      </c>
      <c r="AP5967" s="38">
        <f t="shared" si="533"/>
        <v>0</v>
      </c>
      <c r="AR5967" s="181"/>
      <c r="AS5967" s="181"/>
      <c r="AT5967" s="181"/>
      <c r="AU5967" s="181"/>
      <c r="BB5967" s="181"/>
      <c r="BC5967" s="181"/>
      <c r="BD5967" s="181"/>
      <c r="BE5967" s="181"/>
      <c r="BL5967" s="181"/>
      <c r="BM5967" s="181"/>
      <c r="BN5967" s="181"/>
      <c r="BO5967" s="181"/>
    </row>
    <row r="5968" spans="41:67">
      <c r="AO5968" s="38">
        <f t="shared" si="532"/>
        <v>0</v>
      </c>
      <c r="AP5968" s="38">
        <f t="shared" si="533"/>
        <v>0</v>
      </c>
      <c r="AR5968" s="181"/>
      <c r="AS5968" s="181"/>
      <c r="AT5968" s="181"/>
      <c r="AU5968" s="181"/>
      <c r="BB5968" s="181"/>
      <c r="BC5968" s="181"/>
      <c r="BD5968" s="181"/>
      <c r="BE5968" s="181"/>
      <c r="BL5968" s="181"/>
      <c r="BM5968" s="181"/>
      <c r="BN5968" s="181"/>
      <c r="BO5968" s="181"/>
    </row>
    <row r="5969" spans="41:67">
      <c r="AO5969" s="38">
        <f t="shared" si="532"/>
        <v>0</v>
      </c>
      <c r="AP5969" s="38">
        <f t="shared" si="533"/>
        <v>0</v>
      </c>
      <c r="AR5969" s="181"/>
      <c r="AS5969" s="181"/>
      <c r="AT5969" s="181"/>
      <c r="AU5969" s="181"/>
      <c r="BB5969" s="181"/>
      <c r="BC5969" s="181"/>
      <c r="BD5969" s="181"/>
      <c r="BE5969" s="181"/>
      <c r="BL5969" s="181"/>
      <c r="BM5969" s="181"/>
      <c r="BN5969" s="181"/>
      <c r="BO5969" s="181"/>
    </row>
    <row r="5970" spans="41:67">
      <c r="AO5970" s="38">
        <f t="shared" si="532"/>
        <v>0</v>
      </c>
      <c r="AP5970" s="38">
        <f t="shared" si="533"/>
        <v>0</v>
      </c>
      <c r="AR5970" s="181"/>
      <c r="AS5970" s="181"/>
      <c r="AT5970" s="181"/>
      <c r="AU5970" s="181"/>
      <c r="BB5970" s="181"/>
      <c r="BC5970" s="181"/>
      <c r="BD5970" s="181"/>
      <c r="BE5970" s="181"/>
      <c r="BL5970" s="181"/>
      <c r="BM5970" s="181"/>
      <c r="BN5970" s="181"/>
      <c r="BO5970" s="181"/>
    </row>
    <row r="5971" spans="41:67">
      <c r="AO5971" s="38">
        <f t="shared" si="532"/>
        <v>0</v>
      </c>
      <c r="AP5971" s="38">
        <f t="shared" si="533"/>
        <v>0</v>
      </c>
      <c r="AR5971" s="181"/>
      <c r="AS5971" s="181"/>
      <c r="AT5971" s="181"/>
      <c r="AU5971" s="181"/>
      <c r="BB5971" s="181"/>
      <c r="BC5971" s="181"/>
      <c r="BD5971" s="181"/>
      <c r="BE5971" s="181"/>
      <c r="BL5971" s="181"/>
      <c r="BM5971" s="181"/>
      <c r="BN5971" s="181"/>
      <c r="BO5971" s="181"/>
    </row>
    <row r="5972" spans="41:67">
      <c r="AO5972" s="38">
        <f t="shared" si="532"/>
        <v>0</v>
      </c>
      <c r="AP5972" s="38">
        <f t="shared" si="533"/>
        <v>0</v>
      </c>
      <c r="AR5972" s="181"/>
      <c r="AS5972" s="181"/>
      <c r="AT5972" s="181"/>
      <c r="AU5972" s="181"/>
      <c r="BB5972" s="181"/>
      <c r="BC5972" s="181"/>
      <c r="BD5972" s="181"/>
      <c r="BE5972" s="181"/>
      <c r="BL5972" s="181"/>
      <c r="BM5972" s="181"/>
      <c r="BN5972" s="181"/>
      <c r="BO5972" s="181"/>
    </row>
    <row r="5973" spans="41:67">
      <c r="AO5973" s="38">
        <f t="shared" si="532"/>
        <v>0</v>
      </c>
      <c r="AP5973" s="38">
        <f t="shared" si="533"/>
        <v>0</v>
      </c>
      <c r="AR5973" s="181"/>
      <c r="AS5973" s="181"/>
      <c r="AT5973" s="181"/>
      <c r="AU5973" s="181"/>
      <c r="BB5973" s="181"/>
      <c r="BC5973" s="181"/>
      <c r="BD5973" s="181"/>
      <c r="BE5973" s="181"/>
      <c r="BL5973" s="181"/>
      <c r="BM5973" s="181"/>
      <c r="BN5973" s="181"/>
      <c r="BO5973" s="181"/>
    </row>
    <row r="5974" spans="41:67">
      <c r="AO5974" s="38">
        <f t="shared" si="532"/>
        <v>0</v>
      </c>
      <c r="AP5974" s="38">
        <f t="shared" si="533"/>
        <v>0</v>
      </c>
      <c r="AR5974" s="181"/>
      <c r="AS5974" s="181"/>
      <c r="AT5974" s="181"/>
      <c r="AU5974" s="181"/>
      <c r="BB5974" s="181"/>
      <c r="BC5974" s="181"/>
      <c r="BD5974" s="181"/>
      <c r="BE5974" s="181"/>
      <c r="BL5974" s="181"/>
      <c r="BM5974" s="181"/>
      <c r="BN5974" s="181"/>
      <c r="BO5974" s="181"/>
    </row>
    <row r="5975" spans="41:67">
      <c r="AO5975" s="38">
        <f t="shared" si="532"/>
        <v>0</v>
      </c>
      <c r="AP5975" s="38">
        <f t="shared" si="533"/>
        <v>0</v>
      </c>
      <c r="AR5975" s="181"/>
      <c r="AS5975" s="181"/>
      <c r="AT5975" s="181"/>
      <c r="AU5975" s="181"/>
      <c r="BB5975" s="181"/>
      <c r="BC5975" s="181"/>
      <c r="BD5975" s="181"/>
      <c r="BE5975" s="181"/>
      <c r="BL5975" s="181"/>
      <c r="BM5975" s="181"/>
      <c r="BN5975" s="181"/>
      <c r="BO5975" s="181"/>
    </row>
    <row r="5976" spans="41:67">
      <c r="AO5976" s="38">
        <f t="shared" si="532"/>
        <v>0</v>
      </c>
      <c r="AP5976" s="38">
        <f t="shared" si="533"/>
        <v>0</v>
      </c>
      <c r="AR5976" s="181"/>
      <c r="AS5976" s="181"/>
      <c r="AT5976" s="181"/>
      <c r="AU5976" s="181"/>
      <c r="BB5976" s="181"/>
      <c r="BC5976" s="181"/>
      <c r="BD5976" s="181"/>
      <c r="BE5976" s="181"/>
      <c r="BL5976" s="181"/>
      <c r="BM5976" s="181"/>
      <c r="BN5976" s="181"/>
      <c r="BO5976" s="181"/>
    </row>
    <row r="5977" spans="41:67">
      <c r="AO5977" s="38">
        <f t="shared" si="532"/>
        <v>0</v>
      </c>
      <c r="AP5977" s="38">
        <f t="shared" si="533"/>
        <v>0</v>
      </c>
      <c r="AR5977" s="181"/>
      <c r="AS5977" s="181"/>
      <c r="AT5977" s="181"/>
      <c r="AU5977" s="181"/>
      <c r="BB5977" s="181"/>
      <c r="BC5977" s="181"/>
      <c r="BD5977" s="181"/>
      <c r="BE5977" s="181"/>
      <c r="BL5977" s="181"/>
      <c r="BM5977" s="181"/>
      <c r="BN5977" s="181"/>
      <c r="BO5977" s="181"/>
    </row>
    <row r="5978" spans="41:67">
      <c r="AO5978" s="38">
        <f t="shared" si="532"/>
        <v>0</v>
      </c>
      <c r="AP5978" s="38">
        <f t="shared" si="533"/>
        <v>0</v>
      </c>
      <c r="AR5978" s="181"/>
      <c r="AS5978" s="181"/>
      <c r="AT5978" s="181"/>
      <c r="AU5978" s="181"/>
      <c r="BB5978" s="181"/>
      <c r="BC5978" s="181"/>
      <c r="BD5978" s="181"/>
      <c r="BE5978" s="181"/>
      <c r="BL5978" s="181"/>
      <c r="BM5978" s="181"/>
      <c r="BN5978" s="181"/>
      <c r="BO5978" s="181"/>
    </row>
    <row r="5979" spans="41:67">
      <c r="AO5979" s="38">
        <f t="shared" si="532"/>
        <v>0</v>
      </c>
      <c r="AP5979" s="38">
        <f t="shared" si="533"/>
        <v>0</v>
      </c>
      <c r="AR5979" s="181"/>
      <c r="AS5979" s="181"/>
      <c r="AT5979" s="181"/>
      <c r="AU5979" s="181"/>
      <c r="BB5979" s="181"/>
      <c r="BC5979" s="181"/>
      <c r="BD5979" s="181"/>
      <c r="BE5979" s="181"/>
      <c r="BL5979" s="181"/>
      <c r="BM5979" s="181"/>
      <c r="BN5979" s="181"/>
      <c r="BO5979" s="181"/>
    </row>
    <row r="5980" spans="41:67">
      <c r="AO5980" s="38">
        <f t="shared" si="532"/>
        <v>0</v>
      </c>
      <c r="AP5980" s="38">
        <f t="shared" si="533"/>
        <v>0</v>
      </c>
      <c r="AR5980" s="181"/>
      <c r="AS5980" s="181"/>
      <c r="AT5980" s="181"/>
      <c r="AU5980" s="181"/>
      <c r="BB5980" s="181"/>
      <c r="BC5980" s="181"/>
      <c r="BD5980" s="181"/>
      <c r="BE5980" s="181"/>
      <c r="BL5980" s="181"/>
      <c r="BM5980" s="181"/>
      <c r="BN5980" s="181"/>
      <c r="BO5980" s="181"/>
    </row>
    <row r="5981" spans="41:67">
      <c r="AO5981" s="38">
        <f t="shared" si="532"/>
        <v>0</v>
      </c>
      <c r="AP5981" s="38">
        <f t="shared" si="533"/>
        <v>0</v>
      </c>
      <c r="AR5981" s="181"/>
      <c r="AS5981" s="181"/>
      <c r="AT5981" s="181"/>
      <c r="AU5981" s="181"/>
      <c r="BB5981" s="181"/>
      <c r="BC5981" s="181"/>
      <c r="BD5981" s="181"/>
      <c r="BE5981" s="181"/>
      <c r="BL5981" s="181"/>
      <c r="BM5981" s="181"/>
      <c r="BN5981" s="181"/>
      <c r="BO5981" s="181"/>
    </row>
    <row r="5982" spans="41:67">
      <c r="AO5982" s="38">
        <f t="shared" si="532"/>
        <v>0</v>
      </c>
      <c r="AP5982" s="38">
        <f t="shared" si="533"/>
        <v>0</v>
      </c>
      <c r="AR5982" s="181"/>
      <c r="AS5982" s="181"/>
      <c r="AT5982" s="181"/>
      <c r="AU5982" s="181"/>
      <c r="BB5982" s="181"/>
      <c r="BC5982" s="181"/>
      <c r="BD5982" s="181"/>
      <c r="BE5982" s="181"/>
      <c r="BL5982" s="181"/>
      <c r="BM5982" s="181"/>
      <c r="BN5982" s="181"/>
      <c r="BO5982" s="181"/>
    </row>
    <row r="5983" spans="41:67">
      <c r="AO5983" s="38">
        <f t="shared" si="532"/>
        <v>0</v>
      </c>
      <c r="AP5983" s="38">
        <f t="shared" si="533"/>
        <v>0</v>
      </c>
      <c r="AR5983" s="181"/>
      <c r="AS5983" s="181"/>
      <c r="AT5983" s="181"/>
      <c r="AU5983" s="181"/>
      <c r="BB5983" s="181"/>
      <c r="BC5983" s="181"/>
      <c r="BD5983" s="181"/>
      <c r="BE5983" s="181"/>
      <c r="BL5983" s="181"/>
      <c r="BM5983" s="181"/>
      <c r="BN5983" s="181"/>
      <c r="BO5983" s="181"/>
    </row>
    <row r="5984" spans="41:67">
      <c r="AO5984" s="38">
        <f t="shared" si="532"/>
        <v>0</v>
      </c>
      <c r="AP5984" s="38">
        <f t="shared" si="533"/>
        <v>0</v>
      </c>
      <c r="AR5984" s="181"/>
      <c r="AS5984" s="181"/>
      <c r="AT5984" s="181"/>
      <c r="AU5984" s="181"/>
      <c r="BB5984" s="181"/>
      <c r="BC5984" s="181"/>
      <c r="BD5984" s="181"/>
      <c r="BE5984" s="181"/>
      <c r="BL5984" s="181"/>
      <c r="BM5984" s="181"/>
      <c r="BN5984" s="181"/>
      <c r="BO5984" s="181"/>
    </row>
    <row r="5985" spans="41:67">
      <c r="AO5985" s="38">
        <f t="shared" si="532"/>
        <v>0</v>
      </c>
      <c r="AP5985" s="38">
        <f t="shared" si="533"/>
        <v>0</v>
      </c>
      <c r="AR5985" s="181"/>
      <c r="AS5985" s="181"/>
      <c r="AT5985" s="181"/>
      <c r="AU5985" s="181"/>
      <c r="BB5985" s="181"/>
      <c r="BC5985" s="181"/>
      <c r="BD5985" s="181"/>
      <c r="BE5985" s="181"/>
      <c r="BL5985" s="181"/>
      <c r="BM5985" s="181"/>
      <c r="BN5985" s="181"/>
      <c r="BO5985" s="181"/>
    </row>
    <row r="5986" spans="41:67">
      <c r="AO5986" s="38">
        <f t="shared" si="532"/>
        <v>0</v>
      </c>
      <c r="AP5986" s="38">
        <f t="shared" si="533"/>
        <v>0</v>
      </c>
      <c r="AR5986" s="181"/>
      <c r="AS5986" s="181"/>
      <c r="AT5986" s="181"/>
      <c r="AU5986" s="181"/>
      <c r="BB5986" s="181"/>
      <c r="BC5986" s="181"/>
      <c r="BD5986" s="181"/>
      <c r="BE5986" s="181"/>
      <c r="BL5986" s="181"/>
      <c r="BM5986" s="181"/>
      <c r="BN5986" s="181"/>
      <c r="BO5986" s="181"/>
    </row>
    <row r="5987" spans="41:67">
      <c r="AO5987" s="38">
        <f t="shared" si="532"/>
        <v>0</v>
      </c>
      <c r="AP5987" s="38">
        <f t="shared" si="533"/>
        <v>0</v>
      </c>
      <c r="AR5987" s="181"/>
      <c r="AS5987" s="181"/>
      <c r="AT5987" s="181"/>
      <c r="AU5987" s="181"/>
      <c r="BB5987" s="181"/>
      <c r="BC5987" s="181"/>
      <c r="BD5987" s="181"/>
      <c r="BE5987" s="181"/>
      <c r="BL5987" s="181"/>
      <c r="BM5987" s="181"/>
      <c r="BN5987" s="181"/>
      <c r="BO5987" s="181"/>
    </row>
    <row r="5988" spans="41:67">
      <c r="AO5988" s="38">
        <f t="shared" si="532"/>
        <v>0</v>
      </c>
      <c r="AP5988" s="38">
        <f t="shared" si="533"/>
        <v>0</v>
      </c>
      <c r="AR5988" s="181"/>
      <c r="AS5988" s="181"/>
      <c r="AT5988" s="181"/>
      <c r="AU5988" s="181"/>
      <c r="BB5988" s="181"/>
      <c r="BC5988" s="181"/>
      <c r="BD5988" s="181"/>
      <c r="BE5988" s="181"/>
      <c r="BL5988" s="181"/>
      <c r="BM5988" s="181"/>
      <c r="BN5988" s="181"/>
      <c r="BO5988" s="181"/>
    </row>
    <row r="5989" spans="41:67">
      <c r="AO5989" s="38">
        <f t="shared" si="532"/>
        <v>0</v>
      </c>
      <c r="AP5989" s="38">
        <f t="shared" si="533"/>
        <v>0</v>
      </c>
      <c r="AR5989" s="181"/>
      <c r="AS5989" s="181"/>
      <c r="AT5989" s="181"/>
      <c r="AU5989" s="181"/>
      <c r="BB5989" s="181"/>
      <c r="BC5989" s="181"/>
      <c r="BD5989" s="181"/>
      <c r="BE5989" s="181"/>
      <c r="BL5989" s="181"/>
      <c r="BM5989" s="181"/>
      <c r="BN5989" s="181"/>
      <c r="BO5989" s="181"/>
    </row>
    <row r="5990" spans="41:67">
      <c r="AO5990" s="38">
        <f t="shared" si="532"/>
        <v>0</v>
      </c>
      <c r="AP5990" s="38">
        <f t="shared" si="533"/>
        <v>0</v>
      </c>
      <c r="AR5990" s="181"/>
      <c r="AS5990" s="181"/>
      <c r="AT5990" s="181"/>
      <c r="AU5990" s="181"/>
      <c r="BB5990" s="181"/>
      <c r="BC5990" s="181"/>
      <c r="BD5990" s="181"/>
      <c r="BE5990" s="181"/>
      <c r="BL5990" s="181"/>
      <c r="BM5990" s="181"/>
      <c r="BN5990" s="181"/>
      <c r="BO5990" s="181"/>
    </row>
    <row r="5991" spans="41:67">
      <c r="AO5991" s="38">
        <f t="shared" si="532"/>
        <v>0</v>
      </c>
      <c r="AP5991" s="38">
        <f t="shared" si="533"/>
        <v>0</v>
      </c>
      <c r="AR5991" s="181"/>
      <c r="AS5991" s="181"/>
      <c r="AT5991" s="181"/>
      <c r="AU5991" s="181"/>
      <c r="BB5991" s="181"/>
      <c r="BC5991" s="181"/>
      <c r="BD5991" s="181"/>
      <c r="BE5991" s="181"/>
      <c r="BL5991" s="181"/>
      <c r="BM5991" s="181"/>
      <c r="BN5991" s="181"/>
      <c r="BO5991" s="181"/>
    </row>
    <row r="5992" spans="41:67">
      <c r="AO5992" s="38">
        <f t="shared" si="532"/>
        <v>0</v>
      </c>
      <c r="AP5992" s="38">
        <f t="shared" si="533"/>
        <v>0</v>
      </c>
      <c r="AR5992" s="181"/>
      <c r="AS5992" s="181"/>
      <c r="AT5992" s="181"/>
      <c r="AU5992" s="181"/>
      <c r="BB5992" s="181"/>
      <c r="BC5992" s="181"/>
      <c r="BD5992" s="181"/>
      <c r="BE5992" s="181"/>
      <c r="BL5992" s="181"/>
      <c r="BM5992" s="181"/>
      <c r="BN5992" s="181"/>
      <c r="BO5992" s="181"/>
    </row>
    <row r="5993" spans="41:67">
      <c r="AO5993" s="38">
        <f t="shared" si="532"/>
        <v>0</v>
      </c>
      <c r="AP5993" s="38">
        <f t="shared" si="533"/>
        <v>0</v>
      </c>
      <c r="AR5993" s="181"/>
      <c r="AS5993" s="181"/>
      <c r="AT5993" s="181"/>
      <c r="AU5993" s="181"/>
      <c r="BB5993" s="181"/>
      <c r="BC5993" s="181"/>
      <c r="BD5993" s="181"/>
      <c r="BE5993" s="181"/>
      <c r="BL5993" s="181"/>
      <c r="BM5993" s="181"/>
      <c r="BN5993" s="181"/>
      <c r="BO5993" s="181"/>
    </row>
    <row r="5994" spans="41:67">
      <c r="AO5994" s="38">
        <f t="shared" ref="AO5994:AO6057" si="534">B5995+1-1</f>
        <v>0</v>
      </c>
      <c r="AP5994" s="38">
        <f t="shared" ref="AP5994:AP6057" si="535">A5995</f>
        <v>0</v>
      </c>
      <c r="AR5994" s="181"/>
      <c r="AS5994" s="181"/>
      <c r="AT5994" s="181"/>
      <c r="AU5994" s="181"/>
      <c r="BB5994" s="181"/>
      <c r="BC5994" s="181"/>
      <c r="BD5994" s="181"/>
      <c r="BE5994" s="181"/>
      <c r="BL5994" s="181"/>
      <c r="BM5994" s="181"/>
      <c r="BN5994" s="181"/>
      <c r="BO5994" s="181"/>
    </row>
    <row r="5995" spans="41:67">
      <c r="AO5995" s="38">
        <f t="shared" si="534"/>
        <v>0</v>
      </c>
      <c r="AP5995" s="38">
        <f t="shared" si="535"/>
        <v>0</v>
      </c>
      <c r="AR5995" s="181"/>
      <c r="AS5995" s="181"/>
      <c r="AT5995" s="181"/>
      <c r="AU5995" s="181"/>
      <c r="BB5995" s="181"/>
      <c r="BC5995" s="181"/>
      <c r="BD5995" s="181"/>
      <c r="BE5995" s="181"/>
      <c r="BL5995" s="181"/>
      <c r="BM5995" s="181"/>
      <c r="BN5995" s="181"/>
      <c r="BO5995" s="181"/>
    </row>
    <row r="5996" spans="41:67">
      <c r="AO5996" s="38">
        <f t="shared" si="534"/>
        <v>0</v>
      </c>
      <c r="AP5996" s="38">
        <f t="shared" si="535"/>
        <v>0</v>
      </c>
      <c r="AR5996" s="181"/>
      <c r="AS5996" s="181"/>
      <c r="AT5996" s="181"/>
      <c r="AU5996" s="181"/>
      <c r="BB5996" s="181"/>
      <c r="BC5996" s="181"/>
      <c r="BD5996" s="181"/>
      <c r="BE5996" s="181"/>
      <c r="BL5996" s="181"/>
      <c r="BM5996" s="181"/>
      <c r="BN5996" s="181"/>
      <c r="BO5996" s="181"/>
    </row>
    <row r="5997" spans="41:67">
      <c r="AO5997" s="38">
        <f t="shared" si="534"/>
        <v>0</v>
      </c>
      <c r="AP5997" s="38">
        <f t="shared" si="535"/>
        <v>0</v>
      </c>
      <c r="AR5997" s="181"/>
      <c r="AS5997" s="181"/>
      <c r="AT5997" s="181"/>
      <c r="AU5997" s="181"/>
      <c r="BB5997" s="181"/>
      <c r="BC5997" s="181"/>
      <c r="BD5997" s="181"/>
      <c r="BE5997" s="181"/>
      <c r="BL5997" s="181"/>
      <c r="BM5997" s="181"/>
      <c r="BN5997" s="181"/>
      <c r="BO5997" s="181"/>
    </row>
    <row r="5998" spans="41:67">
      <c r="AO5998" s="38">
        <f t="shared" si="534"/>
        <v>0</v>
      </c>
      <c r="AP5998" s="38">
        <f t="shared" si="535"/>
        <v>0</v>
      </c>
      <c r="AR5998" s="181"/>
      <c r="AS5998" s="181"/>
      <c r="AT5998" s="181"/>
      <c r="AU5998" s="181"/>
      <c r="BB5998" s="181"/>
      <c r="BC5998" s="181"/>
      <c r="BD5998" s="181"/>
      <c r="BE5998" s="181"/>
      <c r="BL5998" s="181"/>
      <c r="BM5998" s="181"/>
      <c r="BN5998" s="181"/>
      <c r="BO5998" s="181"/>
    </row>
    <row r="5999" spans="41:67">
      <c r="AO5999" s="38">
        <f t="shared" si="534"/>
        <v>0</v>
      </c>
      <c r="AP5999" s="38">
        <f t="shared" si="535"/>
        <v>0</v>
      </c>
      <c r="AR5999" s="181"/>
      <c r="AS5999" s="181"/>
      <c r="AT5999" s="181"/>
      <c r="AU5999" s="181"/>
      <c r="BB5999" s="181"/>
      <c r="BC5999" s="181"/>
      <c r="BD5999" s="181"/>
      <c r="BE5999" s="181"/>
      <c r="BL5999" s="181"/>
      <c r="BM5999" s="181"/>
      <c r="BN5999" s="181"/>
      <c r="BO5999" s="181"/>
    </row>
    <row r="6000" spans="41:67">
      <c r="AO6000" s="38">
        <f t="shared" si="534"/>
        <v>0</v>
      </c>
      <c r="AP6000" s="38">
        <f t="shared" si="535"/>
        <v>0</v>
      </c>
      <c r="AR6000" s="181"/>
      <c r="AS6000" s="181"/>
      <c r="AT6000" s="181"/>
      <c r="AU6000" s="181"/>
      <c r="BB6000" s="181"/>
      <c r="BC6000" s="181"/>
      <c r="BD6000" s="181"/>
      <c r="BE6000" s="181"/>
      <c r="BL6000" s="181"/>
      <c r="BM6000" s="181"/>
      <c r="BN6000" s="181"/>
      <c r="BO6000" s="181"/>
    </row>
    <row r="6001" spans="41:67">
      <c r="AO6001" s="38">
        <f t="shared" si="534"/>
        <v>0</v>
      </c>
      <c r="AP6001" s="38">
        <f t="shared" si="535"/>
        <v>0</v>
      </c>
      <c r="AR6001" s="181"/>
      <c r="AS6001" s="181"/>
      <c r="AT6001" s="181"/>
      <c r="AU6001" s="181"/>
      <c r="BB6001" s="181"/>
      <c r="BC6001" s="181"/>
      <c r="BD6001" s="181"/>
      <c r="BE6001" s="181"/>
      <c r="BL6001" s="181"/>
      <c r="BM6001" s="181"/>
      <c r="BN6001" s="181"/>
      <c r="BO6001" s="181"/>
    </row>
    <row r="6002" spans="41:67">
      <c r="AO6002" s="38">
        <f t="shared" si="534"/>
        <v>0</v>
      </c>
      <c r="AP6002" s="38">
        <f t="shared" si="535"/>
        <v>0</v>
      </c>
      <c r="AR6002" s="181"/>
      <c r="AS6002" s="181"/>
      <c r="AT6002" s="181"/>
      <c r="AU6002" s="181"/>
      <c r="BB6002" s="181"/>
      <c r="BC6002" s="181"/>
      <c r="BD6002" s="181"/>
      <c r="BE6002" s="181"/>
      <c r="BL6002" s="181"/>
      <c r="BM6002" s="181"/>
      <c r="BN6002" s="181"/>
      <c r="BO6002" s="181"/>
    </row>
    <row r="6003" spans="41:67">
      <c r="AO6003" s="38">
        <f t="shared" si="534"/>
        <v>0</v>
      </c>
      <c r="AP6003" s="38">
        <f t="shared" si="535"/>
        <v>0</v>
      </c>
      <c r="AR6003" s="181"/>
      <c r="AS6003" s="181"/>
      <c r="AT6003" s="181"/>
      <c r="AU6003" s="181"/>
      <c r="BB6003" s="181"/>
      <c r="BC6003" s="181"/>
      <c r="BD6003" s="181"/>
      <c r="BE6003" s="181"/>
      <c r="BL6003" s="181"/>
      <c r="BM6003" s="181"/>
      <c r="BN6003" s="181"/>
      <c r="BO6003" s="181"/>
    </row>
    <row r="6004" spans="41:67">
      <c r="AO6004" s="38">
        <f t="shared" si="534"/>
        <v>0</v>
      </c>
      <c r="AP6004" s="38">
        <f t="shared" si="535"/>
        <v>0</v>
      </c>
      <c r="AR6004" s="181"/>
      <c r="AS6004" s="181"/>
      <c r="AT6004" s="181"/>
      <c r="AU6004" s="181"/>
      <c r="BB6004" s="181"/>
      <c r="BC6004" s="181"/>
      <c r="BD6004" s="181"/>
      <c r="BE6004" s="181"/>
      <c r="BL6004" s="181"/>
      <c r="BM6004" s="181"/>
      <c r="BN6004" s="181"/>
      <c r="BO6004" s="181"/>
    </row>
    <row r="6005" spans="41:67">
      <c r="AO6005" s="38">
        <f t="shared" si="534"/>
        <v>0</v>
      </c>
      <c r="AP6005" s="38">
        <f t="shared" si="535"/>
        <v>0</v>
      </c>
      <c r="AR6005" s="181"/>
      <c r="AS6005" s="181"/>
      <c r="AT6005" s="181"/>
      <c r="AU6005" s="181"/>
      <c r="BB6005" s="181"/>
      <c r="BC6005" s="181"/>
      <c r="BD6005" s="181"/>
      <c r="BE6005" s="181"/>
      <c r="BL6005" s="181"/>
      <c r="BM6005" s="181"/>
      <c r="BN6005" s="181"/>
      <c r="BO6005" s="181"/>
    </row>
    <row r="6006" spans="41:67">
      <c r="AO6006" s="38">
        <f t="shared" si="534"/>
        <v>0</v>
      </c>
      <c r="AP6006" s="38">
        <f t="shared" si="535"/>
        <v>0</v>
      </c>
      <c r="AR6006" s="181"/>
      <c r="AS6006" s="181"/>
      <c r="AT6006" s="181"/>
      <c r="AU6006" s="181"/>
      <c r="BB6006" s="181"/>
      <c r="BC6006" s="181"/>
      <c r="BD6006" s="181"/>
      <c r="BE6006" s="181"/>
      <c r="BL6006" s="181"/>
      <c r="BM6006" s="181"/>
      <c r="BN6006" s="181"/>
      <c r="BO6006" s="181"/>
    </row>
    <row r="6007" spans="41:67">
      <c r="AO6007" s="38">
        <f t="shared" si="534"/>
        <v>0</v>
      </c>
      <c r="AP6007" s="38">
        <f t="shared" si="535"/>
        <v>0</v>
      </c>
      <c r="AR6007" s="181"/>
      <c r="AS6007" s="181"/>
      <c r="AT6007" s="181"/>
      <c r="AU6007" s="181"/>
      <c r="BB6007" s="181"/>
      <c r="BC6007" s="181"/>
      <c r="BD6007" s="181"/>
      <c r="BE6007" s="181"/>
      <c r="BL6007" s="181"/>
      <c r="BM6007" s="181"/>
      <c r="BN6007" s="181"/>
      <c r="BO6007" s="181"/>
    </row>
    <row r="6008" spans="41:67">
      <c r="AO6008" s="38">
        <f t="shared" si="534"/>
        <v>0</v>
      </c>
      <c r="AP6008" s="38">
        <f t="shared" si="535"/>
        <v>0</v>
      </c>
      <c r="AR6008" s="181"/>
      <c r="AS6008" s="181"/>
      <c r="AT6008" s="181"/>
      <c r="AU6008" s="181"/>
      <c r="BB6008" s="181"/>
      <c r="BC6008" s="181"/>
      <c r="BD6008" s="181"/>
      <c r="BE6008" s="181"/>
      <c r="BL6008" s="181"/>
      <c r="BM6008" s="181"/>
      <c r="BN6008" s="181"/>
      <c r="BO6008" s="181"/>
    </row>
    <row r="6009" spans="41:67">
      <c r="AO6009" s="38">
        <f t="shared" si="534"/>
        <v>0</v>
      </c>
      <c r="AP6009" s="38">
        <f t="shared" si="535"/>
        <v>0</v>
      </c>
      <c r="AR6009" s="181"/>
      <c r="AS6009" s="181"/>
      <c r="AT6009" s="181"/>
      <c r="AU6009" s="181"/>
      <c r="BB6009" s="181"/>
      <c r="BC6009" s="181"/>
      <c r="BD6009" s="181"/>
      <c r="BE6009" s="181"/>
      <c r="BL6009" s="181"/>
      <c r="BM6009" s="181"/>
      <c r="BN6009" s="181"/>
      <c r="BO6009" s="181"/>
    </row>
    <row r="6010" spans="41:67">
      <c r="AO6010" s="38">
        <f t="shared" si="534"/>
        <v>0</v>
      </c>
      <c r="AP6010" s="38">
        <f t="shared" si="535"/>
        <v>0</v>
      </c>
      <c r="AR6010" s="181"/>
      <c r="AS6010" s="181"/>
      <c r="AT6010" s="181"/>
      <c r="AU6010" s="181"/>
      <c r="BB6010" s="181"/>
      <c r="BC6010" s="181"/>
      <c r="BD6010" s="181"/>
      <c r="BE6010" s="181"/>
      <c r="BL6010" s="181"/>
      <c r="BM6010" s="181"/>
      <c r="BN6010" s="181"/>
      <c r="BO6010" s="181"/>
    </row>
    <row r="6011" spans="41:67">
      <c r="AO6011" s="38">
        <f t="shared" si="534"/>
        <v>0</v>
      </c>
      <c r="AP6011" s="38">
        <f t="shared" si="535"/>
        <v>0</v>
      </c>
      <c r="AR6011" s="181"/>
      <c r="AS6011" s="181"/>
      <c r="AT6011" s="181"/>
      <c r="AU6011" s="181"/>
      <c r="BB6011" s="181"/>
      <c r="BC6011" s="181"/>
      <c r="BD6011" s="181"/>
      <c r="BE6011" s="181"/>
      <c r="BL6011" s="181"/>
      <c r="BM6011" s="181"/>
      <c r="BN6011" s="181"/>
      <c r="BO6011" s="181"/>
    </row>
    <row r="6012" spans="41:67">
      <c r="AO6012" s="38">
        <f t="shared" si="534"/>
        <v>0</v>
      </c>
      <c r="AP6012" s="38">
        <f t="shared" si="535"/>
        <v>0</v>
      </c>
      <c r="AR6012" s="181"/>
      <c r="AS6012" s="181"/>
      <c r="AT6012" s="181"/>
      <c r="AU6012" s="181"/>
      <c r="BB6012" s="181"/>
      <c r="BC6012" s="181"/>
      <c r="BD6012" s="181"/>
      <c r="BE6012" s="181"/>
      <c r="BL6012" s="181"/>
      <c r="BM6012" s="181"/>
      <c r="BN6012" s="181"/>
      <c r="BO6012" s="181"/>
    </row>
    <row r="6013" spans="41:67">
      <c r="AO6013" s="38">
        <f t="shared" si="534"/>
        <v>0</v>
      </c>
      <c r="AP6013" s="38">
        <f t="shared" si="535"/>
        <v>0</v>
      </c>
      <c r="AR6013" s="181"/>
      <c r="AS6013" s="181"/>
      <c r="AT6013" s="181"/>
      <c r="AU6013" s="181"/>
      <c r="BB6013" s="181"/>
      <c r="BC6013" s="181"/>
      <c r="BD6013" s="181"/>
      <c r="BE6013" s="181"/>
      <c r="BL6013" s="181"/>
      <c r="BM6013" s="181"/>
      <c r="BN6013" s="181"/>
      <c r="BO6013" s="181"/>
    </row>
    <row r="6014" spans="41:67">
      <c r="AO6014" s="38">
        <f t="shared" si="534"/>
        <v>0</v>
      </c>
      <c r="AP6014" s="38">
        <f t="shared" si="535"/>
        <v>0</v>
      </c>
      <c r="AR6014" s="181"/>
      <c r="AS6014" s="181"/>
      <c r="AT6014" s="181"/>
      <c r="AU6014" s="181"/>
      <c r="BB6014" s="181"/>
      <c r="BC6014" s="181"/>
      <c r="BD6014" s="181"/>
      <c r="BE6014" s="181"/>
      <c r="BL6014" s="181"/>
      <c r="BM6014" s="181"/>
      <c r="BN6014" s="181"/>
      <c r="BO6014" s="181"/>
    </row>
    <row r="6015" spans="41:67">
      <c r="AO6015" s="38">
        <f t="shared" si="534"/>
        <v>0</v>
      </c>
      <c r="AP6015" s="38">
        <f t="shared" si="535"/>
        <v>0</v>
      </c>
      <c r="AR6015" s="181"/>
      <c r="AS6015" s="181"/>
      <c r="AT6015" s="181"/>
      <c r="AU6015" s="181"/>
      <c r="BB6015" s="181"/>
      <c r="BC6015" s="181"/>
      <c r="BD6015" s="181"/>
      <c r="BE6015" s="181"/>
      <c r="BL6015" s="181"/>
      <c r="BM6015" s="181"/>
      <c r="BN6015" s="181"/>
      <c r="BO6015" s="181"/>
    </row>
    <row r="6016" spans="41:67">
      <c r="AO6016" s="38">
        <f t="shared" si="534"/>
        <v>0</v>
      </c>
      <c r="AP6016" s="38">
        <f t="shared" si="535"/>
        <v>0</v>
      </c>
      <c r="AR6016" s="181"/>
      <c r="AS6016" s="181"/>
      <c r="AT6016" s="181"/>
      <c r="AU6016" s="181"/>
      <c r="BB6016" s="181"/>
      <c r="BC6016" s="181"/>
      <c r="BD6016" s="181"/>
      <c r="BE6016" s="181"/>
      <c r="BL6016" s="181"/>
      <c r="BM6016" s="181"/>
      <c r="BN6016" s="181"/>
      <c r="BO6016" s="181"/>
    </row>
    <row r="6017" spans="41:67">
      <c r="AO6017" s="38">
        <f t="shared" si="534"/>
        <v>0</v>
      </c>
      <c r="AP6017" s="38">
        <f t="shared" si="535"/>
        <v>0</v>
      </c>
      <c r="AR6017" s="181"/>
      <c r="AS6017" s="181"/>
      <c r="AT6017" s="181"/>
      <c r="AU6017" s="181"/>
      <c r="BB6017" s="181"/>
      <c r="BC6017" s="181"/>
      <c r="BD6017" s="181"/>
      <c r="BE6017" s="181"/>
      <c r="BL6017" s="181"/>
      <c r="BM6017" s="181"/>
      <c r="BN6017" s="181"/>
      <c r="BO6017" s="181"/>
    </row>
    <row r="6018" spans="41:67">
      <c r="AO6018" s="38">
        <f t="shared" si="534"/>
        <v>0</v>
      </c>
      <c r="AP6018" s="38">
        <f t="shared" si="535"/>
        <v>0</v>
      </c>
      <c r="AR6018" s="181"/>
      <c r="AS6018" s="181"/>
      <c r="AT6018" s="181"/>
      <c r="AU6018" s="181"/>
      <c r="BB6018" s="181"/>
      <c r="BC6018" s="181"/>
      <c r="BD6018" s="181"/>
      <c r="BE6018" s="181"/>
      <c r="BL6018" s="181"/>
      <c r="BM6018" s="181"/>
      <c r="BN6018" s="181"/>
      <c r="BO6018" s="181"/>
    </row>
    <row r="6019" spans="41:67">
      <c r="AO6019" s="38">
        <f t="shared" si="534"/>
        <v>0</v>
      </c>
      <c r="AP6019" s="38">
        <f t="shared" si="535"/>
        <v>0</v>
      </c>
      <c r="AR6019" s="181"/>
      <c r="AS6019" s="181"/>
      <c r="AT6019" s="181"/>
      <c r="AU6019" s="181"/>
      <c r="BB6019" s="181"/>
      <c r="BC6019" s="181"/>
      <c r="BD6019" s="181"/>
      <c r="BE6019" s="181"/>
      <c r="BL6019" s="181"/>
      <c r="BM6019" s="181"/>
      <c r="BN6019" s="181"/>
      <c r="BO6019" s="181"/>
    </row>
    <row r="6020" spans="41:67">
      <c r="AO6020" s="38">
        <f t="shared" si="534"/>
        <v>0</v>
      </c>
      <c r="AP6020" s="38">
        <f t="shared" si="535"/>
        <v>0</v>
      </c>
      <c r="AR6020" s="181"/>
      <c r="AS6020" s="181"/>
      <c r="AT6020" s="181"/>
      <c r="AU6020" s="181"/>
      <c r="BB6020" s="181"/>
      <c r="BC6020" s="181"/>
      <c r="BD6020" s="181"/>
      <c r="BE6020" s="181"/>
      <c r="BL6020" s="181"/>
      <c r="BM6020" s="181"/>
      <c r="BN6020" s="181"/>
      <c r="BO6020" s="181"/>
    </row>
    <row r="6021" spans="41:67">
      <c r="AO6021" s="38">
        <f t="shared" si="534"/>
        <v>0</v>
      </c>
      <c r="AP6021" s="38">
        <f t="shared" si="535"/>
        <v>0</v>
      </c>
      <c r="AR6021" s="181"/>
      <c r="AS6021" s="181"/>
      <c r="AT6021" s="181"/>
      <c r="AU6021" s="181"/>
      <c r="BB6021" s="181"/>
      <c r="BC6021" s="181"/>
      <c r="BD6021" s="181"/>
      <c r="BE6021" s="181"/>
      <c r="BL6021" s="181"/>
      <c r="BM6021" s="181"/>
      <c r="BN6021" s="181"/>
      <c r="BO6021" s="181"/>
    </row>
    <row r="6022" spans="41:67">
      <c r="AO6022" s="38">
        <f t="shared" si="534"/>
        <v>0</v>
      </c>
      <c r="AP6022" s="38">
        <f t="shared" si="535"/>
        <v>0</v>
      </c>
      <c r="AR6022" s="181"/>
      <c r="AS6022" s="181"/>
      <c r="AT6022" s="181"/>
      <c r="AU6022" s="181"/>
      <c r="BB6022" s="181"/>
      <c r="BC6022" s="181"/>
      <c r="BD6022" s="181"/>
      <c r="BE6022" s="181"/>
      <c r="BL6022" s="181"/>
      <c r="BM6022" s="181"/>
      <c r="BN6022" s="181"/>
      <c r="BO6022" s="181"/>
    </row>
    <row r="6023" spans="41:67">
      <c r="AO6023" s="38">
        <f t="shared" si="534"/>
        <v>0</v>
      </c>
      <c r="AP6023" s="38">
        <f t="shared" si="535"/>
        <v>0</v>
      </c>
      <c r="AR6023" s="181"/>
      <c r="AS6023" s="181"/>
      <c r="AT6023" s="181"/>
      <c r="AU6023" s="181"/>
      <c r="BB6023" s="181"/>
      <c r="BC6023" s="181"/>
      <c r="BD6023" s="181"/>
      <c r="BE6023" s="181"/>
      <c r="BL6023" s="181"/>
      <c r="BM6023" s="181"/>
      <c r="BN6023" s="181"/>
      <c r="BO6023" s="181"/>
    </row>
    <row r="6024" spans="41:67">
      <c r="AO6024" s="38">
        <f t="shared" si="534"/>
        <v>0</v>
      </c>
      <c r="AP6024" s="38">
        <f t="shared" si="535"/>
        <v>0</v>
      </c>
      <c r="AR6024" s="181"/>
      <c r="AS6024" s="181"/>
      <c r="AT6024" s="181"/>
      <c r="AU6024" s="181"/>
      <c r="BB6024" s="181"/>
      <c r="BC6024" s="181"/>
      <c r="BD6024" s="181"/>
      <c r="BE6024" s="181"/>
      <c r="BL6024" s="181"/>
      <c r="BM6024" s="181"/>
      <c r="BN6024" s="181"/>
      <c r="BO6024" s="181"/>
    </row>
    <row r="6025" spans="41:67">
      <c r="AO6025" s="38">
        <f t="shared" si="534"/>
        <v>0</v>
      </c>
      <c r="AP6025" s="38">
        <f t="shared" si="535"/>
        <v>0</v>
      </c>
      <c r="AR6025" s="181"/>
      <c r="AS6025" s="181"/>
      <c r="AT6025" s="181"/>
      <c r="AU6025" s="181"/>
      <c r="BB6025" s="181"/>
      <c r="BC6025" s="181"/>
      <c r="BD6025" s="181"/>
      <c r="BE6025" s="181"/>
      <c r="BL6025" s="181"/>
      <c r="BM6025" s="181"/>
      <c r="BN6025" s="181"/>
      <c r="BO6025" s="181"/>
    </row>
    <row r="6026" spans="41:67">
      <c r="AO6026" s="38">
        <f t="shared" si="534"/>
        <v>0</v>
      </c>
      <c r="AP6026" s="38">
        <f t="shared" si="535"/>
        <v>0</v>
      </c>
      <c r="AR6026" s="181"/>
      <c r="AS6026" s="181"/>
      <c r="AT6026" s="181"/>
      <c r="AU6026" s="181"/>
      <c r="BB6026" s="181"/>
      <c r="BC6026" s="181"/>
      <c r="BD6026" s="181"/>
      <c r="BE6026" s="181"/>
      <c r="BL6026" s="181"/>
      <c r="BM6026" s="181"/>
      <c r="BN6026" s="181"/>
      <c r="BO6026" s="181"/>
    </row>
    <row r="6027" spans="41:67">
      <c r="AO6027" s="38">
        <f t="shared" si="534"/>
        <v>0</v>
      </c>
      <c r="AP6027" s="38">
        <f t="shared" si="535"/>
        <v>0</v>
      </c>
      <c r="AR6027" s="181"/>
      <c r="AS6027" s="181"/>
      <c r="AT6027" s="181"/>
      <c r="AU6027" s="181"/>
      <c r="BB6027" s="181"/>
      <c r="BC6027" s="181"/>
      <c r="BD6027" s="181"/>
      <c r="BE6027" s="181"/>
      <c r="BL6027" s="181"/>
      <c r="BM6027" s="181"/>
      <c r="BN6027" s="181"/>
      <c r="BO6027" s="181"/>
    </row>
    <row r="6028" spans="41:67">
      <c r="AO6028" s="38">
        <f t="shared" si="534"/>
        <v>0</v>
      </c>
      <c r="AP6028" s="38">
        <f t="shared" si="535"/>
        <v>0</v>
      </c>
      <c r="AR6028" s="181"/>
      <c r="AS6028" s="181"/>
      <c r="AT6028" s="181"/>
      <c r="AU6028" s="181"/>
      <c r="BB6028" s="181"/>
      <c r="BC6028" s="181"/>
      <c r="BD6028" s="181"/>
      <c r="BE6028" s="181"/>
      <c r="BL6028" s="181"/>
      <c r="BM6028" s="181"/>
      <c r="BN6028" s="181"/>
      <c r="BO6028" s="181"/>
    </row>
    <row r="6029" spans="41:67">
      <c r="AO6029" s="38">
        <f t="shared" si="534"/>
        <v>0</v>
      </c>
      <c r="AP6029" s="38">
        <f t="shared" si="535"/>
        <v>0</v>
      </c>
      <c r="AR6029" s="181"/>
      <c r="AS6029" s="181"/>
      <c r="AT6029" s="181"/>
      <c r="AU6029" s="181"/>
      <c r="BB6029" s="181"/>
      <c r="BC6029" s="181"/>
      <c r="BD6029" s="181"/>
      <c r="BE6029" s="181"/>
      <c r="BL6029" s="181"/>
      <c r="BM6029" s="181"/>
      <c r="BN6029" s="181"/>
      <c r="BO6029" s="181"/>
    </row>
    <row r="6030" spans="41:67">
      <c r="AO6030" s="38">
        <f t="shared" si="534"/>
        <v>0</v>
      </c>
      <c r="AP6030" s="38">
        <f t="shared" si="535"/>
        <v>0</v>
      </c>
      <c r="AR6030" s="181"/>
      <c r="AS6030" s="181"/>
      <c r="AT6030" s="181"/>
      <c r="AU6030" s="181"/>
      <c r="BB6030" s="181"/>
      <c r="BC6030" s="181"/>
      <c r="BD6030" s="181"/>
      <c r="BE6030" s="181"/>
      <c r="BL6030" s="181"/>
      <c r="BM6030" s="181"/>
      <c r="BN6030" s="181"/>
      <c r="BO6030" s="181"/>
    </row>
    <row r="6031" spans="41:67">
      <c r="AO6031" s="38">
        <f t="shared" si="534"/>
        <v>0</v>
      </c>
      <c r="AP6031" s="38">
        <f t="shared" si="535"/>
        <v>0</v>
      </c>
      <c r="AR6031" s="181"/>
      <c r="AS6031" s="181"/>
      <c r="AT6031" s="181"/>
      <c r="AU6031" s="181"/>
      <c r="BB6031" s="181"/>
      <c r="BC6031" s="181"/>
      <c r="BD6031" s="181"/>
      <c r="BE6031" s="181"/>
      <c r="BL6031" s="181"/>
      <c r="BM6031" s="181"/>
      <c r="BN6031" s="181"/>
      <c r="BO6031" s="181"/>
    </row>
    <row r="6032" spans="41:67">
      <c r="AO6032" s="38">
        <f t="shared" si="534"/>
        <v>0</v>
      </c>
      <c r="AP6032" s="38">
        <f t="shared" si="535"/>
        <v>0</v>
      </c>
      <c r="AR6032" s="181"/>
      <c r="AS6032" s="181"/>
      <c r="AT6032" s="181"/>
      <c r="AU6032" s="181"/>
      <c r="BB6032" s="181"/>
      <c r="BC6032" s="181"/>
      <c r="BD6032" s="181"/>
      <c r="BE6032" s="181"/>
      <c r="BL6032" s="181"/>
      <c r="BM6032" s="181"/>
      <c r="BN6032" s="181"/>
      <c r="BO6032" s="181"/>
    </row>
    <row r="6033" spans="41:67">
      <c r="AO6033" s="38">
        <f t="shared" si="534"/>
        <v>0</v>
      </c>
      <c r="AP6033" s="38">
        <f t="shared" si="535"/>
        <v>0</v>
      </c>
      <c r="AR6033" s="181"/>
      <c r="AS6033" s="181"/>
      <c r="AT6033" s="181"/>
      <c r="AU6033" s="181"/>
      <c r="BB6033" s="181"/>
      <c r="BC6033" s="181"/>
      <c r="BD6033" s="181"/>
      <c r="BE6033" s="181"/>
      <c r="BL6033" s="181"/>
      <c r="BM6033" s="181"/>
      <c r="BN6033" s="181"/>
      <c r="BO6033" s="181"/>
    </row>
    <row r="6034" spans="41:67">
      <c r="AO6034" s="38">
        <f t="shared" si="534"/>
        <v>0</v>
      </c>
      <c r="AP6034" s="38">
        <f t="shared" si="535"/>
        <v>0</v>
      </c>
      <c r="AR6034" s="181"/>
      <c r="AS6034" s="181"/>
      <c r="AT6034" s="181"/>
      <c r="AU6034" s="181"/>
      <c r="BB6034" s="181"/>
      <c r="BC6034" s="181"/>
      <c r="BD6034" s="181"/>
      <c r="BE6034" s="181"/>
      <c r="BL6034" s="181"/>
      <c r="BM6034" s="181"/>
      <c r="BN6034" s="181"/>
      <c r="BO6034" s="181"/>
    </row>
    <row r="6035" spans="41:67">
      <c r="AO6035" s="38">
        <f t="shared" si="534"/>
        <v>0</v>
      </c>
      <c r="AP6035" s="38">
        <f t="shared" si="535"/>
        <v>0</v>
      </c>
      <c r="AR6035" s="181"/>
      <c r="AS6035" s="181"/>
      <c r="AT6035" s="181"/>
      <c r="AU6035" s="181"/>
      <c r="BB6035" s="181"/>
      <c r="BC6035" s="181"/>
      <c r="BD6035" s="181"/>
      <c r="BE6035" s="181"/>
      <c r="BL6035" s="181"/>
      <c r="BM6035" s="181"/>
      <c r="BN6035" s="181"/>
      <c r="BO6035" s="181"/>
    </row>
    <row r="6036" spans="41:67">
      <c r="AO6036" s="38">
        <f t="shared" si="534"/>
        <v>0</v>
      </c>
      <c r="AP6036" s="38">
        <f t="shared" si="535"/>
        <v>0</v>
      </c>
      <c r="AR6036" s="181"/>
      <c r="AS6036" s="181"/>
      <c r="AT6036" s="181"/>
      <c r="AU6036" s="181"/>
      <c r="BB6036" s="181"/>
      <c r="BC6036" s="181"/>
      <c r="BD6036" s="181"/>
      <c r="BE6036" s="181"/>
      <c r="BL6036" s="181"/>
      <c r="BM6036" s="181"/>
      <c r="BN6036" s="181"/>
      <c r="BO6036" s="181"/>
    </row>
    <row r="6037" spans="41:67">
      <c r="AO6037" s="38">
        <f t="shared" si="534"/>
        <v>0</v>
      </c>
      <c r="AP6037" s="38">
        <f t="shared" si="535"/>
        <v>0</v>
      </c>
      <c r="AR6037" s="181"/>
      <c r="AS6037" s="181"/>
      <c r="AT6037" s="181"/>
      <c r="AU6037" s="181"/>
      <c r="BB6037" s="181"/>
      <c r="BC6037" s="181"/>
      <c r="BD6037" s="181"/>
      <c r="BE6037" s="181"/>
      <c r="BL6037" s="181"/>
      <c r="BM6037" s="181"/>
      <c r="BN6037" s="181"/>
      <c r="BO6037" s="181"/>
    </row>
    <row r="6038" spans="41:67">
      <c r="AO6038" s="38">
        <f t="shared" si="534"/>
        <v>0</v>
      </c>
      <c r="AP6038" s="38">
        <f t="shared" si="535"/>
        <v>0</v>
      </c>
      <c r="AR6038" s="181"/>
      <c r="AS6038" s="181"/>
      <c r="AT6038" s="181"/>
      <c r="AU6038" s="181"/>
      <c r="BB6038" s="181"/>
      <c r="BC6038" s="181"/>
      <c r="BD6038" s="181"/>
      <c r="BE6038" s="181"/>
      <c r="BL6038" s="181"/>
      <c r="BM6038" s="181"/>
      <c r="BN6038" s="181"/>
      <c r="BO6038" s="181"/>
    </row>
    <row r="6039" spans="41:67">
      <c r="AO6039" s="38">
        <f t="shared" si="534"/>
        <v>0</v>
      </c>
      <c r="AP6039" s="38">
        <f t="shared" si="535"/>
        <v>0</v>
      </c>
      <c r="AR6039" s="181"/>
      <c r="AS6039" s="181"/>
      <c r="AT6039" s="181"/>
      <c r="AU6039" s="181"/>
      <c r="BB6039" s="181"/>
      <c r="BC6039" s="181"/>
      <c r="BD6039" s="181"/>
      <c r="BE6039" s="181"/>
      <c r="BL6039" s="181"/>
      <c r="BM6039" s="181"/>
      <c r="BN6039" s="181"/>
      <c r="BO6039" s="181"/>
    </row>
    <row r="6040" spans="41:67">
      <c r="AO6040" s="38">
        <f t="shared" si="534"/>
        <v>0</v>
      </c>
      <c r="AP6040" s="38">
        <f t="shared" si="535"/>
        <v>0</v>
      </c>
      <c r="AR6040" s="181"/>
      <c r="AS6040" s="181"/>
      <c r="AT6040" s="181"/>
      <c r="AU6040" s="181"/>
      <c r="BB6040" s="181"/>
      <c r="BC6040" s="181"/>
      <c r="BD6040" s="181"/>
      <c r="BE6040" s="181"/>
      <c r="BL6040" s="181"/>
      <c r="BM6040" s="181"/>
      <c r="BN6040" s="181"/>
      <c r="BO6040" s="181"/>
    </row>
    <row r="6041" spans="41:67">
      <c r="AO6041" s="38">
        <f t="shared" si="534"/>
        <v>0</v>
      </c>
      <c r="AP6041" s="38">
        <f t="shared" si="535"/>
        <v>0</v>
      </c>
      <c r="AR6041" s="181"/>
      <c r="AS6041" s="181"/>
      <c r="AT6041" s="181"/>
      <c r="AU6041" s="181"/>
      <c r="BB6041" s="181"/>
      <c r="BC6041" s="181"/>
      <c r="BD6041" s="181"/>
      <c r="BE6041" s="181"/>
      <c r="BL6041" s="181"/>
      <c r="BM6041" s="181"/>
      <c r="BN6041" s="181"/>
      <c r="BO6041" s="181"/>
    </row>
    <row r="6042" spans="41:67">
      <c r="AO6042" s="38">
        <f t="shared" si="534"/>
        <v>0</v>
      </c>
      <c r="AP6042" s="38">
        <f t="shared" si="535"/>
        <v>0</v>
      </c>
      <c r="AR6042" s="181"/>
      <c r="AS6042" s="181"/>
      <c r="AT6042" s="181"/>
      <c r="AU6042" s="181"/>
      <c r="BB6042" s="181"/>
      <c r="BC6042" s="181"/>
      <c r="BD6042" s="181"/>
      <c r="BE6042" s="181"/>
      <c r="BL6042" s="181"/>
      <c r="BM6042" s="181"/>
      <c r="BN6042" s="181"/>
      <c r="BO6042" s="181"/>
    </row>
    <row r="6043" spans="41:67">
      <c r="AO6043" s="38">
        <f t="shared" si="534"/>
        <v>0</v>
      </c>
      <c r="AP6043" s="38">
        <f t="shared" si="535"/>
        <v>0</v>
      </c>
      <c r="AR6043" s="181"/>
      <c r="AS6043" s="181"/>
      <c r="AT6043" s="181"/>
      <c r="AU6043" s="181"/>
      <c r="BB6043" s="181"/>
      <c r="BC6043" s="181"/>
      <c r="BD6043" s="181"/>
      <c r="BE6043" s="181"/>
      <c r="BL6043" s="181"/>
      <c r="BM6043" s="181"/>
      <c r="BN6043" s="181"/>
      <c r="BO6043" s="181"/>
    </row>
    <row r="6044" spans="41:67">
      <c r="AO6044" s="38">
        <f t="shared" si="534"/>
        <v>0</v>
      </c>
      <c r="AP6044" s="38">
        <f t="shared" si="535"/>
        <v>0</v>
      </c>
      <c r="AR6044" s="181"/>
      <c r="AS6044" s="181"/>
      <c r="AT6044" s="181"/>
      <c r="AU6044" s="181"/>
      <c r="BB6044" s="181"/>
      <c r="BC6044" s="181"/>
      <c r="BD6044" s="181"/>
      <c r="BE6044" s="181"/>
      <c r="BL6044" s="181"/>
      <c r="BM6044" s="181"/>
      <c r="BN6044" s="181"/>
      <c r="BO6044" s="181"/>
    </row>
    <row r="6045" spans="41:67">
      <c r="AO6045" s="38">
        <f t="shared" si="534"/>
        <v>0</v>
      </c>
      <c r="AP6045" s="38">
        <f t="shared" si="535"/>
        <v>0</v>
      </c>
      <c r="AR6045" s="181"/>
      <c r="AS6045" s="181"/>
      <c r="AT6045" s="181"/>
      <c r="AU6045" s="181"/>
      <c r="BB6045" s="181"/>
      <c r="BC6045" s="181"/>
      <c r="BD6045" s="181"/>
      <c r="BE6045" s="181"/>
      <c r="BL6045" s="181"/>
      <c r="BM6045" s="181"/>
      <c r="BN6045" s="181"/>
      <c r="BO6045" s="181"/>
    </row>
    <row r="6046" spans="41:67">
      <c r="AO6046" s="38">
        <f t="shared" si="534"/>
        <v>0</v>
      </c>
      <c r="AP6046" s="38">
        <f t="shared" si="535"/>
        <v>0</v>
      </c>
      <c r="AR6046" s="181"/>
      <c r="AS6046" s="181"/>
      <c r="AT6046" s="181"/>
      <c r="AU6046" s="181"/>
      <c r="BB6046" s="181"/>
      <c r="BC6046" s="181"/>
      <c r="BD6046" s="181"/>
      <c r="BE6046" s="181"/>
      <c r="BL6046" s="181"/>
      <c r="BM6046" s="181"/>
      <c r="BN6046" s="181"/>
      <c r="BO6046" s="181"/>
    </row>
    <row r="6047" spans="41:67">
      <c r="AO6047" s="38">
        <f t="shared" si="534"/>
        <v>0</v>
      </c>
      <c r="AP6047" s="38">
        <f t="shared" si="535"/>
        <v>0</v>
      </c>
      <c r="AR6047" s="181"/>
      <c r="AS6047" s="181"/>
      <c r="AT6047" s="181"/>
      <c r="AU6047" s="181"/>
      <c r="BB6047" s="181"/>
      <c r="BC6047" s="181"/>
      <c r="BD6047" s="181"/>
      <c r="BE6047" s="181"/>
      <c r="BL6047" s="181"/>
      <c r="BM6047" s="181"/>
      <c r="BN6047" s="181"/>
      <c r="BO6047" s="181"/>
    </row>
    <row r="6048" spans="41:67">
      <c r="AO6048" s="38">
        <f t="shared" si="534"/>
        <v>0</v>
      </c>
      <c r="AP6048" s="38">
        <f t="shared" si="535"/>
        <v>0</v>
      </c>
      <c r="AR6048" s="181"/>
      <c r="AS6048" s="181"/>
      <c r="AT6048" s="181"/>
      <c r="AU6048" s="181"/>
      <c r="BB6048" s="181"/>
      <c r="BC6048" s="181"/>
      <c r="BD6048" s="181"/>
      <c r="BE6048" s="181"/>
      <c r="BL6048" s="181"/>
      <c r="BM6048" s="181"/>
      <c r="BN6048" s="181"/>
      <c r="BO6048" s="181"/>
    </row>
    <row r="6049" spans="41:67">
      <c r="AO6049" s="38">
        <f t="shared" si="534"/>
        <v>0</v>
      </c>
      <c r="AP6049" s="38">
        <f t="shared" si="535"/>
        <v>0</v>
      </c>
      <c r="AR6049" s="181"/>
      <c r="AS6049" s="181"/>
      <c r="AT6049" s="181"/>
      <c r="AU6049" s="181"/>
      <c r="BB6049" s="181"/>
      <c r="BC6049" s="181"/>
      <c r="BD6049" s="181"/>
      <c r="BE6049" s="181"/>
      <c r="BL6049" s="181"/>
      <c r="BM6049" s="181"/>
      <c r="BN6049" s="181"/>
      <c r="BO6049" s="181"/>
    </row>
    <row r="6050" spans="41:67">
      <c r="AO6050" s="38">
        <f t="shared" si="534"/>
        <v>0</v>
      </c>
      <c r="AP6050" s="38">
        <f t="shared" si="535"/>
        <v>0</v>
      </c>
      <c r="AR6050" s="181"/>
      <c r="AS6050" s="181"/>
      <c r="AT6050" s="181"/>
      <c r="AU6050" s="181"/>
      <c r="BB6050" s="181"/>
      <c r="BC6050" s="181"/>
      <c r="BD6050" s="181"/>
      <c r="BE6050" s="181"/>
      <c r="BL6050" s="181"/>
      <c r="BM6050" s="181"/>
      <c r="BN6050" s="181"/>
      <c r="BO6050" s="181"/>
    </row>
    <row r="6051" spans="41:67">
      <c r="AO6051" s="38">
        <f t="shared" si="534"/>
        <v>0</v>
      </c>
      <c r="AP6051" s="38">
        <f t="shared" si="535"/>
        <v>0</v>
      </c>
      <c r="AR6051" s="181"/>
      <c r="AS6051" s="181"/>
      <c r="AT6051" s="181"/>
      <c r="AU6051" s="181"/>
      <c r="BB6051" s="181"/>
      <c r="BC6051" s="181"/>
      <c r="BD6051" s="181"/>
      <c r="BE6051" s="181"/>
      <c r="BL6051" s="181"/>
      <c r="BM6051" s="181"/>
      <c r="BN6051" s="181"/>
      <c r="BO6051" s="181"/>
    </row>
    <row r="6052" spans="41:67">
      <c r="AO6052" s="38">
        <f t="shared" si="534"/>
        <v>0</v>
      </c>
      <c r="AP6052" s="38">
        <f t="shared" si="535"/>
        <v>0</v>
      </c>
      <c r="AR6052" s="181"/>
      <c r="AS6052" s="181"/>
      <c r="AT6052" s="181"/>
      <c r="AU6052" s="181"/>
      <c r="BB6052" s="181"/>
      <c r="BC6052" s="181"/>
      <c r="BD6052" s="181"/>
      <c r="BE6052" s="181"/>
      <c r="BL6052" s="181"/>
      <c r="BM6052" s="181"/>
      <c r="BN6052" s="181"/>
      <c r="BO6052" s="181"/>
    </row>
    <row r="6053" spans="41:67">
      <c r="AO6053" s="38">
        <f t="shared" si="534"/>
        <v>0</v>
      </c>
      <c r="AP6053" s="38">
        <f t="shared" si="535"/>
        <v>0</v>
      </c>
      <c r="AR6053" s="181"/>
      <c r="AS6053" s="181"/>
      <c r="AT6053" s="181"/>
      <c r="AU6053" s="181"/>
      <c r="BB6053" s="181"/>
      <c r="BC6053" s="181"/>
      <c r="BD6053" s="181"/>
      <c r="BE6053" s="181"/>
      <c r="BL6053" s="181"/>
      <c r="BM6053" s="181"/>
      <c r="BN6053" s="181"/>
      <c r="BO6053" s="181"/>
    </row>
    <row r="6054" spans="41:67">
      <c r="AO6054" s="38">
        <f t="shared" si="534"/>
        <v>0</v>
      </c>
      <c r="AP6054" s="38">
        <f t="shared" si="535"/>
        <v>0</v>
      </c>
      <c r="AR6054" s="181"/>
      <c r="AS6054" s="181"/>
      <c r="AT6054" s="181"/>
      <c r="AU6054" s="181"/>
      <c r="BB6054" s="181"/>
      <c r="BC6054" s="181"/>
      <c r="BD6054" s="181"/>
      <c r="BE6054" s="181"/>
      <c r="BL6054" s="181"/>
      <c r="BM6054" s="181"/>
      <c r="BN6054" s="181"/>
      <c r="BO6054" s="181"/>
    </row>
    <row r="6055" spans="41:67">
      <c r="AO6055" s="38">
        <f t="shared" si="534"/>
        <v>0</v>
      </c>
      <c r="AP6055" s="38">
        <f t="shared" si="535"/>
        <v>0</v>
      </c>
      <c r="AR6055" s="181"/>
      <c r="AS6055" s="181"/>
      <c r="AT6055" s="181"/>
      <c r="AU6055" s="181"/>
      <c r="BB6055" s="181"/>
      <c r="BC6055" s="181"/>
      <c r="BD6055" s="181"/>
      <c r="BE6055" s="181"/>
      <c r="BL6055" s="181"/>
      <c r="BM6055" s="181"/>
      <c r="BN6055" s="181"/>
      <c r="BO6055" s="181"/>
    </row>
    <row r="6056" spans="41:67">
      <c r="AO6056" s="38">
        <f t="shared" si="534"/>
        <v>0</v>
      </c>
      <c r="AP6056" s="38">
        <f t="shared" si="535"/>
        <v>0</v>
      </c>
      <c r="AR6056" s="181"/>
      <c r="AS6056" s="181"/>
      <c r="AT6056" s="181"/>
      <c r="AU6056" s="181"/>
      <c r="BB6056" s="181"/>
      <c r="BC6056" s="181"/>
      <c r="BD6056" s="181"/>
      <c r="BE6056" s="181"/>
      <c r="BL6056" s="181"/>
      <c r="BM6056" s="181"/>
      <c r="BN6056" s="181"/>
      <c r="BO6056" s="181"/>
    </row>
    <row r="6057" spans="41:67">
      <c r="AO6057" s="38">
        <f t="shared" si="534"/>
        <v>0</v>
      </c>
      <c r="AP6057" s="38">
        <f t="shared" si="535"/>
        <v>0</v>
      </c>
      <c r="AR6057" s="181"/>
      <c r="AS6057" s="181"/>
      <c r="AT6057" s="181"/>
      <c r="AU6057" s="181"/>
      <c r="BB6057" s="181"/>
      <c r="BC6057" s="181"/>
      <c r="BD6057" s="181"/>
      <c r="BE6057" s="181"/>
      <c r="BL6057" s="181"/>
      <c r="BM6057" s="181"/>
      <c r="BN6057" s="181"/>
      <c r="BO6057" s="181"/>
    </row>
    <row r="6058" spans="41:67">
      <c r="AO6058" s="38">
        <f t="shared" ref="AO6058:AO6121" si="536">B6059+1-1</f>
        <v>0</v>
      </c>
      <c r="AP6058" s="38">
        <f t="shared" ref="AP6058:AP6121" si="537">A6059</f>
        <v>0</v>
      </c>
      <c r="AR6058" s="181"/>
      <c r="AS6058" s="181"/>
      <c r="AT6058" s="181"/>
      <c r="AU6058" s="181"/>
      <c r="BB6058" s="181"/>
      <c r="BC6058" s="181"/>
      <c r="BD6058" s="181"/>
      <c r="BE6058" s="181"/>
      <c r="BL6058" s="181"/>
      <c r="BM6058" s="181"/>
      <c r="BN6058" s="181"/>
      <c r="BO6058" s="181"/>
    </row>
    <row r="6059" spans="41:67">
      <c r="AO6059" s="38">
        <f t="shared" si="536"/>
        <v>0</v>
      </c>
      <c r="AP6059" s="38">
        <f t="shared" si="537"/>
        <v>0</v>
      </c>
      <c r="AR6059" s="181"/>
      <c r="AS6059" s="181"/>
      <c r="AT6059" s="181"/>
      <c r="AU6059" s="181"/>
      <c r="BB6059" s="181"/>
      <c r="BC6059" s="181"/>
      <c r="BD6059" s="181"/>
      <c r="BE6059" s="181"/>
      <c r="BL6059" s="181"/>
      <c r="BM6059" s="181"/>
      <c r="BN6059" s="181"/>
      <c r="BO6059" s="181"/>
    </row>
    <row r="6060" spans="41:67">
      <c r="AO6060" s="38">
        <f t="shared" si="536"/>
        <v>0</v>
      </c>
      <c r="AP6060" s="38">
        <f t="shared" si="537"/>
        <v>0</v>
      </c>
      <c r="AR6060" s="181"/>
      <c r="AS6060" s="181"/>
      <c r="AT6060" s="181"/>
      <c r="AU6060" s="181"/>
      <c r="BB6060" s="181"/>
      <c r="BC6060" s="181"/>
      <c r="BD6060" s="181"/>
      <c r="BE6060" s="181"/>
      <c r="BL6060" s="181"/>
      <c r="BM6060" s="181"/>
      <c r="BN6060" s="181"/>
      <c r="BO6060" s="181"/>
    </row>
    <row r="6061" spans="41:67">
      <c r="AO6061" s="38">
        <f t="shared" si="536"/>
        <v>0</v>
      </c>
      <c r="AP6061" s="38">
        <f t="shared" si="537"/>
        <v>0</v>
      </c>
      <c r="AR6061" s="181"/>
      <c r="AS6061" s="181"/>
      <c r="AT6061" s="181"/>
      <c r="AU6061" s="181"/>
      <c r="BB6061" s="181"/>
      <c r="BC6061" s="181"/>
      <c r="BD6061" s="181"/>
      <c r="BE6061" s="181"/>
      <c r="BL6061" s="181"/>
      <c r="BM6061" s="181"/>
      <c r="BN6061" s="181"/>
      <c r="BO6061" s="181"/>
    </row>
    <row r="6062" spans="41:67">
      <c r="AO6062" s="38">
        <f t="shared" si="536"/>
        <v>0</v>
      </c>
      <c r="AP6062" s="38">
        <f t="shared" si="537"/>
        <v>0</v>
      </c>
      <c r="AR6062" s="181"/>
      <c r="AS6062" s="181"/>
      <c r="AT6062" s="181"/>
      <c r="AU6062" s="181"/>
      <c r="BB6062" s="181"/>
      <c r="BC6062" s="181"/>
      <c r="BD6062" s="181"/>
      <c r="BE6062" s="181"/>
      <c r="BL6062" s="181"/>
      <c r="BM6062" s="181"/>
      <c r="BN6062" s="181"/>
      <c r="BO6062" s="181"/>
    </row>
    <row r="6063" spans="41:67">
      <c r="AO6063" s="38">
        <f t="shared" si="536"/>
        <v>0</v>
      </c>
      <c r="AP6063" s="38">
        <f t="shared" si="537"/>
        <v>0</v>
      </c>
      <c r="AR6063" s="181"/>
      <c r="AS6063" s="181"/>
      <c r="AT6063" s="181"/>
      <c r="AU6063" s="181"/>
      <c r="BB6063" s="181"/>
      <c r="BC6063" s="181"/>
      <c r="BD6063" s="181"/>
      <c r="BE6063" s="181"/>
      <c r="BL6063" s="181"/>
      <c r="BM6063" s="181"/>
      <c r="BN6063" s="181"/>
      <c r="BO6063" s="181"/>
    </row>
    <row r="6064" spans="41:67">
      <c r="AO6064" s="38">
        <f t="shared" si="536"/>
        <v>0</v>
      </c>
      <c r="AP6064" s="38">
        <f t="shared" si="537"/>
        <v>0</v>
      </c>
      <c r="AR6064" s="181"/>
      <c r="AS6064" s="181"/>
      <c r="AT6064" s="181"/>
      <c r="AU6064" s="181"/>
      <c r="BB6064" s="181"/>
      <c r="BC6064" s="181"/>
      <c r="BD6064" s="181"/>
      <c r="BE6064" s="181"/>
      <c r="BL6064" s="181"/>
      <c r="BM6064" s="181"/>
      <c r="BN6064" s="181"/>
      <c r="BO6064" s="181"/>
    </row>
    <row r="6065" spans="41:67">
      <c r="AO6065" s="38">
        <f t="shared" si="536"/>
        <v>0</v>
      </c>
      <c r="AP6065" s="38">
        <f t="shared" si="537"/>
        <v>0</v>
      </c>
      <c r="AR6065" s="181"/>
      <c r="AS6065" s="181"/>
      <c r="AT6065" s="181"/>
      <c r="AU6065" s="181"/>
      <c r="BB6065" s="181"/>
      <c r="BC6065" s="181"/>
      <c r="BD6065" s="181"/>
      <c r="BE6065" s="181"/>
      <c r="BL6065" s="181"/>
      <c r="BM6065" s="181"/>
      <c r="BN6065" s="181"/>
      <c r="BO6065" s="181"/>
    </row>
    <row r="6066" spans="41:67">
      <c r="AO6066" s="38">
        <f t="shared" si="536"/>
        <v>0</v>
      </c>
      <c r="AP6066" s="38">
        <f t="shared" si="537"/>
        <v>0</v>
      </c>
      <c r="AR6066" s="181"/>
      <c r="AS6066" s="181"/>
      <c r="AT6066" s="181"/>
      <c r="AU6066" s="181"/>
      <c r="BB6066" s="181"/>
      <c r="BC6066" s="181"/>
      <c r="BD6066" s="181"/>
      <c r="BE6066" s="181"/>
      <c r="BL6066" s="181"/>
      <c r="BM6066" s="181"/>
      <c r="BN6066" s="181"/>
      <c r="BO6066" s="181"/>
    </row>
    <row r="6067" spans="41:67">
      <c r="AO6067" s="38">
        <f t="shared" si="536"/>
        <v>0</v>
      </c>
      <c r="AP6067" s="38">
        <f t="shared" si="537"/>
        <v>0</v>
      </c>
      <c r="AR6067" s="181"/>
      <c r="AS6067" s="181"/>
      <c r="AT6067" s="181"/>
      <c r="AU6067" s="181"/>
      <c r="BB6067" s="181"/>
      <c r="BC6067" s="181"/>
      <c r="BD6067" s="181"/>
      <c r="BE6067" s="181"/>
      <c r="BL6067" s="181"/>
      <c r="BM6067" s="181"/>
      <c r="BN6067" s="181"/>
      <c r="BO6067" s="181"/>
    </row>
    <row r="6068" spans="41:67">
      <c r="AO6068" s="38">
        <f t="shared" si="536"/>
        <v>0</v>
      </c>
      <c r="AP6068" s="38">
        <f t="shared" si="537"/>
        <v>0</v>
      </c>
      <c r="AR6068" s="181"/>
      <c r="AS6068" s="181"/>
      <c r="AT6068" s="181"/>
      <c r="AU6068" s="181"/>
      <c r="BB6068" s="181"/>
      <c r="BC6068" s="181"/>
      <c r="BD6068" s="181"/>
      <c r="BE6068" s="181"/>
      <c r="BL6068" s="181"/>
      <c r="BM6068" s="181"/>
      <c r="BN6068" s="181"/>
      <c r="BO6068" s="181"/>
    </row>
    <row r="6069" spans="41:67">
      <c r="AO6069" s="38">
        <f t="shared" si="536"/>
        <v>0</v>
      </c>
      <c r="AP6069" s="38">
        <f t="shared" si="537"/>
        <v>0</v>
      </c>
      <c r="AR6069" s="181"/>
      <c r="AS6069" s="181"/>
      <c r="AT6069" s="181"/>
      <c r="AU6069" s="181"/>
      <c r="BB6069" s="181"/>
      <c r="BC6069" s="181"/>
      <c r="BD6069" s="181"/>
      <c r="BE6069" s="181"/>
      <c r="BL6069" s="181"/>
      <c r="BM6069" s="181"/>
      <c r="BN6069" s="181"/>
      <c r="BO6069" s="181"/>
    </row>
    <row r="6070" spans="41:67">
      <c r="AO6070" s="38">
        <f t="shared" si="536"/>
        <v>0</v>
      </c>
      <c r="AP6070" s="38">
        <f t="shared" si="537"/>
        <v>0</v>
      </c>
      <c r="AR6070" s="181"/>
      <c r="AS6070" s="181"/>
      <c r="AT6070" s="181"/>
      <c r="AU6070" s="181"/>
      <c r="BB6070" s="181"/>
      <c r="BC6070" s="181"/>
      <c r="BD6070" s="181"/>
      <c r="BE6070" s="181"/>
      <c r="BL6070" s="181"/>
      <c r="BM6070" s="181"/>
      <c r="BN6070" s="181"/>
      <c r="BO6070" s="181"/>
    </row>
    <row r="6071" spans="41:67">
      <c r="AO6071" s="38">
        <f t="shared" si="536"/>
        <v>0</v>
      </c>
      <c r="AP6071" s="38">
        <f t="shared" si="537"/>
        <v>0</v>
      </c>
      <c r="AR6071" s="181"/>
      <c r="AS6071" s="181"/>
      <c r="AT6071" s="181"/>
      <c r="AU6071" s="181"/>
      <c r="BB6071" s="181"/>
      <c r="BC6071" s="181"/>
      <c r="BD6071" s="181"/>
      <c r="BE6071" s="181"/>
      <c r="BL6071" s="181"/>
      <c r="BM6071" s="181"/>
      <c r="BN6071" s="181"/>
      <c r="BO6071" s="181"/>
    </row>
    <row r="6072" spans="41:67">
      <c r="AO6072" s="38">
        <f t="shared" si="536"/>
        <v>0</v>
      </c>
      <c r="AP6072" s="38">
        <f t="shared" si="537"/>
        <v>0</v>
      </c>
      <c r="AR6072" s="181"/>
      <c r="AS6072" s="181"/>
      <c r="AT6072" s="181"/>
      <c r="AU6072" s="181"/>
      <c r="BB6072" s="181"/>
      <c r="BC6072" s="181"/>
      <c r="BD6072" s="181"/>
      <c r="BE6072" s="181"/>
      <c r="BL6072" s="181"/>
      <c r="BM6072" s="181"/>
      <c r="BN6072" s="181"/>
      <c r="BO6072" s="181"/>
    </row>
    <row r="6073" spans="41:67">
      <c r="AO6073" s="38">
        <f t="shared" si="536"/>
        <v>0</v>
      </c>
      <c r="AP6073" s="38">
        <f t="shared" si="537"/>
        <v>0</v>
      </c>
      <c r="AR6073" s="181"/>
      <c r="AS6073" s="181"/>
      <c r="AT6073" s="181"/>
      <c r="AU6073" s="181"/>
      <c r="BB6073" s="181"/>
      <c r="BC6073" s="181"/>
      <c r="BD6073" s="181"/>
      <c r="BE6073" s="181"/>
      <c r="BL6073" s="181"/>
      <c r="BM6073" s="181"/>
      <c r="BN6073" s="181"/>
      <c r="BO6073" s="181"/>
    </row>
    <row r="6074" spans="41:67">
      <c r="AO6074" s="38">
        <f t="shared" si="536"/>
        <v>0</v>
      </c>
      <c r="AP6074" s="38">
        <f t="shared" si="537"/>
        <v>0</v>
      </c>
      <c r="AR6074" s="181"/>
      <c r="AS6074" s="181"/>
      <c r="AT6074" s="181"/>
      <c r="AU6074" s="181"/>
      <c r="BB6074" s="181"/>
      <c r="BC6074" s="181"/>
      <c r="BD6074" s="181"/>
      <c r="BE6074" s="181"/>
      <c r="BL6074" s="181"/>
      <c r="BM6074" s="181"/>
      <c r="BN6074" s="181"/>
      <c r="BO6074" s="181"/>
    </row>
    <row r="6075" spans="41:67">
      <c r="AO6075" s="38">
        <f t="shared" si="536"/>
        <v>0</v>
      </c>
      <c r="AP6075" s="38">
        <f t="shared" si="537"/>
        <v>0</v>
      </c>
      <c r="AR6075" s="181"/>
      <c r="AS6075" s="181"/>
      <c r="AT6075" s="181"/>
      <c r="AU6075" s="181"/>
      <c r="BB6075" s="181"/>
      <c r="BC6075" s="181"/>
      <c r="BD6075" s="181"/>
      <c r="BE6075" s="181"/>
      <c r="BL6075" s="181"/>
      <c r="BM6075" s="181"/>
      <c r="BN6075" s="181"/>
      <c r="BO6075" s="181"/>
    </row>
    <row r="6076" spans="41:67">
      <c r="AO6076" s="38">
        <f t="shared" si="536"/>
        <v>0</v>
      </c>
      <c r="AP6076" s="38">
        <f t="shared" si="537"/>
        <v>0</v>
      </c>
      <c r="AR6076" s="181"/>
      <c r="AS6076" s="181"/>
      <c r="AT6076" s="181"/>
      <c r="AU6076" s="181"/>
      <c r="BB6076" s="181"/>
      <c r="BC6076" s="181"/>
      <c r="BD6076" s="181"/>
      <c r="BE6076" s="181"/>
      <c r="BL6076" s="181"/>
      <c r="BM6076" s="181"/>
      <c r="BN6076" s="181"/>
      <c r="BO6076" s="181"/>
    </row>
    <row r="6077" spans="41:67">
      <c r="AO6077" s="38">
        <f t="shared" si="536"/>
        <v>0</v>
      </c>
      <c r="AP6077" s="38">
        <f t="shared" si="537"/>
        <v>0</v>
      </c>
      <c r="AR6077" s="181"/>
      <c r="AS6077" s="181"/>
      <c r="AT6077" s="181"/>
      <c r="AU6077" s="181"/>
      <c r="BB6077" s="181"/>
      <c r="BC6077" s="181"/>
      <c r="BD6077" s="181"/>
      <c r="BE6077" s="181"/>
      <c r="BL6077" s="181"/>
      <c r="BM6077" s="181"/>
      <c r="BN6077" s="181"/>
      <c r="BO6077" s="181"/>
    </row>
    <row r="6078" spans="41:67">
      <c r="AO6078" s="38">
        <f t="shared" si="536"/>
        <v>0</v>
      </c>
      <c r="AP6078" s="38">
        <f t="shared" si="537"/>
        <v>0</v>
      </c>
      <c r="AR6078" s="181"/>
      <c r="AS6078" s="181"/>
      <c r="AT6078" s="181"/>
      <c r="AU6078" s="181"/>
      <c r="BB6078" s="181"/>
      <c r="BC6078" s="181"/>
      <c r="BD6078" s="181"/>
      <c r="BE6078" s="181"/>
      <c r="BL6078" s="181"/>
      <c r="BM6078" s="181"/>
      <c r="BN6078" s="181"/>
      <c r="BO6078" s="181"/>
    </row>
    <row r="6079" spans="41:67">
      <c r="AO6079" s="38">
        <f t="shared" si="536"/>
        <v>0</v>
      </c>
      <c r="AP6079" s="38">
        <f t="shared" si="537"/>
        <v>0</v>
      </c>
      <c r="AR6079" s="181"/>
      <c r="AS6079" s="181"/>
      <c r="AT6079" s="181"/>
      <c r="AU6079" s="181"/>
      <c r="BB6079" s="181"/>
      <c r="BC6079" s="181"/>
      <c r="BD6079" s="181"/>
      <c r="BE6079" s="181"/>
      <c r="BL6079" s="181"/>
      <c r="BM6079" s="181"/>
      <c r="BN6079" s="181"/>
      <c r="BO6079" s="181"/>
    </row>
    <row r="6080" spans="41:67">
      <c r="AO6080" s="38">
        <f t="shared" si="536"/>
        <v>0</v>
      </c>
      <c r="AP6080" s="38">
        <f t="shared" si="537"/>
        <v>0</v>
      </c>
      <c r="AR6080" s="181"/>
      <c r="AS6080" s="181"/>
      <c r="AT6080" s="181"/>
      <c r="AU6080" s="181"/>
      <c r="BB6080" s="181"/>
      <c r="BC6080" s="181"/>
      <c r="BD6080" s="181"/>
      <c r="BE6080" s="181"/>
      <c r="BL6080" s="181"/>
      <c r="BM6080" s="181"/>
      <c r="BN6080" s="181"/>
      <c r="BO6080" s="181"/>
    </row>
    <row r="6081" spans="41:67">
      <c r="AO6081" s="38">
        <f t="shared" si="536"/>
        <v>0</v>
      </c>
      <c r="AP6081" s="38">
        <f t="shared" si="537"/>
        <v>0</v>
      </c>
      <c r="AR6081" s="181"/>
      <c r="AS6081" s="181"/>
      <c r="AT6081" s="181"/>
      <c r="AU6081" s="181"/>
      <c r="BB6081" s="181"/>
      <c r="BC6081" s="181"/>
      <c r="BD6081" s="181"/>
      <c r="BE6081" s="181"/>
      <c r="BL6081" s="181"/>
      <c r="BM6081" s="181"/>
      <c r="BN6081" s="181"/>
      <c r="BO6081" s="181"/>
    </row>
    <row r="6082" spans="41:67">
      <c r="AO6082" s="38">
        <f t="shared" si="536"/>
        <v>0</v>
      </c>
      <c r="AP6082" s="38">
        <f t="shared" si="537"/>
        <v>0</v>
      </c>
      <c r="AR6082" s="181"/>
      <c r="AS6082" s="181"/>
      <c r="AT6082" s="181"/>
      <c r="AU6082" s="181"/>
      <c r="BB6082" s="181"/>
      <c r="BC6082" s="181"/>
      <c r="BD6082" s="181"/>
      <c r="BE6082" s="181"/>
      <c r="BL6082" s="181"/>
      <c r="BM6082" s="181"/>
      <c r="BN6082" s="181"/>
      <c r="BO6082" s="181"/>
    </row>
    <row r="6083" spans="41:67">
      <c r="AO6083" s="38">
        <f t="shared" si="536"/>
        <v>0</v>
      </c>
      <c r="AP6083" s="38">
        <f t="shared" si="537"/>
        <v>0</v>
      </c>
      <c r="AR6083" s="181"/>
      <c r="AS6083" s="181"/>
      <c r="AT6083" s="181"/>
      <c r="AU6083" s="181"/>
      <c r="BB6083" s="181"/>
      <c r="BC6083" s="181"/>
      <c r="BD6083" s="181"/>
      <c r="BE6083" s="181"/>
      <c r="BL6083" s="181"/>
      <c r="BM6083" s="181"/>
      <c r="BN6083" s="181"/>
      <c r="BO6083" s="181"/>
    </row>
    <row r="6084" spans="41:67">
      <c r="AO6084" s="38">
        <f t="shared" si="536"/>
        <v>0</v>
      </c>
      <c r="AP6084" s="38">
        <f t="shared" si="537"/>
        <v>0</v>
      </c>
      <c r="AR6084" s="181"/>
      <c r="AS6084" s="181"/>
      <c r="AT6084" s="181"/>
      <c r="AU6084" s="181"/>
      <c r="BB6084" s="181"/>
      <c r="BC6084" s="181"/>
      <c r="BD6084" s="181"/>
      <c r="BE6084" s="181"/>
      <c r="BL6084" s="181"/>
      <c r="BM6084" s="181"/>
      <c r="BN6084" s="181"/>
      <c r="BO6084" s="181"/>
    </row>
    <row r="6085" spans="41:67">
      <c r="AO6085" s="38">
        <f t="shared" si="536"/>
        <v>0</v>
      </c>
      <c r="AP6085" s="38">
        <f t="shared" si="537"/>
        <v>0</v>
      </c>
      <c r="AR6085" s="181"/>
      <c r="AS6085" s="181"/>
      <c r="AT6085" s="181"/>
      <c r="AU6085" s="181"/>
      <c r="BB6085" s="181"/>
      <c r="BC6085" s="181"/>
      <c r="BD6085" s="181"/>
      <c r="BE6085" s="181"/>
      <c r="BL6085" s="181"/>
      <c r="BM6085" s="181"/>
      <c r="BN6085" s="181"/>
      <c r="BO6085" s="181"/>
    </row>
    <row r="6086" spans="41:67">
      <c r="AO6086" s="38">
        <f t="shared" si="536"/>
        <v>0</v>
      </c>
      <c r="AP6086" s="38">
        <f t="shared" si="537"/>
        <v>0</v>
      </c>
      <c r="AR6086" s="181"/>
      <c r="AS6086" s="181"/>
      <c r="AT6086" s="181"/>
      <c r="AU6086" s="181"/>
      <c r="BB6086" s="181"/>
      <c r="BC6086" s="181"/>
      <c r="BD6086" s="181"/>
      <c r="BE6086" s="181"/>
      <c r="BL6086" s="181"/>
      <c r="BM6086" s="181"/>
      <c r="BN6086" s="181"/>
      <c r="BO6086" s="181"/>
    </row>
    <row r="6087" spans="41:67">
      <c r="AO6087" s="38">
        <f t="shared" si="536"/>
        <v>0</v>
      </c>
      <c r="AP6087" s="38">
        <f t="shared" si="537"/>
        <v>0</v>
      </c>
      <c r="AR6087" s="181"/>
      <c r="AS6087" s="181"/>
      <c r="AT6087" s="181"/>
      <c r="AU6087" s="181"/>
      <c r="BB6087" s="181"/>
      <c r="BC6087" s="181"/>
      <c r="BD6087" s="181"/>
      <c r="BE6087" s="181"/>
      <c r="BL6087" s="181"/>
      <c r="BM6087" s="181"/>
      <c r="BN6087" s="181"/>
      <c r="BO6087" s="181"/>
    </row>
    <row r="6088" spans="41:67">
      <c r="AO6088" s="38">
        <f t="shared" si="536"/>
        <v>0</v>
      </c>
      <c r="AP6088" s="38">
        <f t="shared" si="537"/>
        <v>0</v>
      </c>
      <c r="AR6088" s="181"/>
      <c r="AS6088" s="181"/>
      <c r="AT6088" s="181"/>
      <c r="AU6088" s="181"/>
      <c r="BB6088" s="181"/>
      <c r="BC6088" s="181"/>
      <c r="BD6088" s="181"/>
      <c r="BE6088" s="181"/>
      <c r="BL6088" s="181"/>
      <c r="BM6088" s="181"/>
      <c r="BN6088" s="181"/>
      <c r="BO6088" s="181"/>
    </row>
    <row r="6089" spans="41:67">
      <c r="AO6089" s="38">
        <f t="shared" si="536"/>
        <v>0</v>
      </c>
      <c r="AP6089" s="38">
        <f t="shared" si="537"/>
        <v>0</v>
      </c>
      <c r="AR6089" s="181"/>
      <c r="AS6089" s="181"/>
      <c r="AT6089" s="181"/>
      <c r="AU6089" s="181"/>
      <c r="BB6089" s="181"/>
      <c r="BC6089" s="181"/>
      <c r="BD6089" s="181"/>
      <c r="BE6089" s="181"/>
      <c r="BL6089" s="181"/>
      <c r="BM6089" s="181"/>
      <c r="BN6089" s="181"/>
      <c r="BO6089" s="181"/>
    </row>
    <row r="6090" spans="41:67">
      <c r="AO6090" s="38">
        <f t="shared" si="536"/>
        <v>0</v>
      </c>
      <c r="AP6090" s="38">
        <f t="shared" si="537"/>
        <v>0</v>
      </c>
      <c r="AR6090" s="181"/>
      <c r="AS6090" s="181"/>
      <c r="AT6090" s="181"/>
      <c r="AU6090" s="181"/>
      <c r="BB6090" s="181"/>
      <c r="BC6090" s="181"/>
      <c r="BD6090" s="181"/>
      <c r="BE6090" s="181"/>
      <c r="BL6090" s="181"/>
      <c r="BM6090" s="181"/>
      <c r="BN6090" s="181"/>
      <c r="BO6090" s="181"/>
    </row>
    <row r="6091" spans="41:67">
      <c r="AO6091" s="38">
        <f t="shared" si="536"/>
        <v>0</v>
      </c>
      <c r="AP6091" s="38">
        <f t="shared" si="537"/>
        <v>0</v>
      </c>
      <c r="AR6091" s="181"/>
      <c r="AS6091" s="181"/>
      <c r="AT6091" s="181"/>
      <c r="AU6091" s="181"/>
      <c r="BB6091" s="181"/>
      <c r="BC6091" s="181"/>
      <c r="BD6091" s="181"/>
      <c r="BE6091" s="181"/>
      <c r="BL6091" s="181"/>
      <c r="BM6091" s="181"/>
      <c r="BN6091" s="181"/>
      <c r="BO6091" s="181"/>
    </row>
    <row r="6092" spans="41:67">
      <c r="AO6092" s="38">
        <f t="shared" si="536"/>
        <v>0</v>
      </c>
      <c r="AP6092" s="38">
        <f t="shared" si="537"/>
        <v>0</v>
      </c>
      <c r="AR6092" s="181"/>
      <c r="AS6092" s="181"/>
      <c r="AT6092" s="181"/>
      <c r="AU6092" s="181"/>
      <c r="BB6092" s="181"/>
      <c r="BC6092" s="181"/>
      <c r="BD6092" s="181"/>
      <c r="BE6092" s="181"/>
      <c r="BL6092" s="181"/>
      <c r="BM6092" s="181"/>
      <c r="BN6092" s="181"/>
      <c r="BO6092" s="181"/>
    </row>
    <row r="6093" spans="41:67">
      <c r="AO6093" s="38">
        <f t="shared" si="536"/>
        <v>0</v>
      </c>
      <c r="AP6093" s="38">
        <f t="shared" si="537"/>
        <v>0</v>
      </c>
      <c r="AR6093" s="181"/>
      <c r="AS6093" s="181"/>
      <c r="AT6093" s="181"/>
      <c r="AU6093" s="181"/>
      <c r="BB6093" s="181"/>
      <c r="BC6093" s="181"/>
      <c r="BD6093" s="181"/>
      <c r="BE6093" s="181"/>
      <c r="BL6093" s="181"/>
      <c r="BM6093" s="181"/>
      <c r="BN6093" s="181"/>
      <c r="BO6093" s="181"/>
    </row>
    <row r="6094" spans="41:67">
      <c r="AO6094" s="38">
        <f t="shared" si="536"/>
        <v>0</v>
      </c>
      <c r="AP6094" s="38">
        <f t="shared" si="537"/>
        <v>0</v>
      </c>
      <c r="AR6094" s="181"/>
      <c r="AS6094" s="181"/>
      <c r="AT6094" s="181"/>
      <c r="AU6094" s="181"/>
      <c r="BB6094" s="181"/>
      <c r="BC6094" s="181"/>
      <c r="BD6094" s="181"/>
      <c r="BE6094" s="181"/>
      <c r="BL6094" s="181"/>
      <c r="BM6094" s="181"/>
      <c r="BN6094" s="181"/>
      <c r="BO6094" s="181"/>
    </row>
    <row r="6095" spans="41:67">
      <c r="AO6095" s="38">
        <f t="shared" si="536"/>
        <v>0</v>
      </c>
      <c r="AP6095" s="38">
        <f t="shared" si="537"/>
        <v>0</v>
      </c>
      <c r="AR6095" s="181"/>
      <c r="AS6095" s="181"/>
      <c r="AT6095" s="181"/>
      <c r="AU6095" s="181"/>
      <c r="BB6095" s="181"/>
      <c r="BC6095" s="181"/>
      <c r="BD6095" s="181"/>
      <c r="BE6095" s="181"/>
      <c r="BL6095" s="181"/>
      <c r="BM6095" s="181"/>
      <c r="BN6095" s="181"/>
      <c r="BO6095" s="181"/>
    </row>
    <row r="6096" spans="41:67">
      <c r="AO6096" s="38">
        <f t="shared" si="536"/>
        <v>0</v>
      </c>
      <c r="AP6096" s="38">
        <f t="shared" si="537"/>
        <v>0</v>
      </c>
      <c r="AR6096" s="181"/>
      <c r="AS6096" s="181"/>
      <c r="AT6096" s="181"/>
      <c r="AU6096" s="181"/>
      <c r="BB6096" s="181"/>
      <c r="BC6096" s="181"/>
      <c r="BD6096" s="181"/>
      <c r="BE6096" s="181"/>
      <c r="BL6096" s="181"/>
      <c r="BM6096" s="181"/>
      <c r="BN6096" s="181"/>
      <c r="BO6096" s="181"/>
    </row>
    <row r="6097" spans="41:67">
      <c r="AO6097" s="38">
        <f t="shared" si="536"/>
        <v>0</v>
      </c>
      <c r="AP6097" s="38">
        <f t="shared" si="537"/>
        <v>0</v>
      </c>
      <c r="AR6097" s="181"/>
      <c r="AS6097" s="181"/>
      <c r="AT6097" s="181"/>
      <c r="AU6097" s="181"/>
      <c r="BB6097" s="181"/>
      <c r="BC6097" s="181"/>
      <c r="BD6097" s="181"/>
      <c r="BE6097" s="181"/>
      <c r="BL6097" s="181"/>
      <c r="BM6097" s="181"/>
      <c r="BN6097" s="181"/>
      <c r="BO6097" s="181"/>
    </row>
    <row r="6098" spans="41:67">
      <c r="AO6098" s="38">
        <f t="shared" si="536"/>
        <v>0</v>
      </c>
      <c r="AP6098" s="38">
        <f t="shared" si="537"/>
        <v>0</v>
      </c>
      <c r="AR6098" s="181"/>
      <c r="AS6098" s="181"/>
      <c r="AT6098" s="181"/>
      <c r="AU6098" s="181"/>
      <c r="BB6098" s="181"/>
      <c r="BC6098" s="181"/>
      <c r="BD6098" s="181"/>
      <c r="BE6098" s="181"/>
      <c r="BL6098" s="181"/>
      <c r="BM6098" s="181"/>
      <c r="BN6098" s="181"/>
      <c r="BO6098" s="181"/>
    </row>
    <row r="6099" spans="41:67">
      <c r="AO6099" s="38">
        <f t="shared" si="536"/>
        <v>0</v>
      </c>
      <c r="AP6099" s="38">
        <f t="shared" si="537"/>
        <v>0</v>
      </c>
      <c r="AR6099" s="181"/>
      <c r="AS6099" s="181"/>
      <c r="AT6099" s="181"/>
      <c r="AU6099" s="181"/>
      <c r="BB6099" s="181"/>
      <c r="BC6099" s="181"/>
      <c r="BD6099" s="181"/>
      <c r="BE6099" s="181"/>
      <c r="BL6099" s="181"/>
      <c r="BM6099" s="181"/>
      <c r="BN6099" s="181"/>
      <c r="BO6099" s="181"/>
    </row>
    <row r="6100" spans="41:67">
      <c r="AO6100" s="38">
        <f t="shared" si="536"/>
        <v>0</v>
      </c>
      <c r="AP6100" s="38">
        <f t="shared" si="537"/>
        <v>0</v>
      </c>
      <c r="AR6100" s="181"/>
      <c r="AS6100" s="181"/>
      <c r="AT6100" s="181"/>
      <c r="AU6100" s="181"/>
      <c r="BB6100" s="181"/>
      <c r="BC6100" s="181"/>
      <c r="BD6100" s="181"/>
      <c r="BE6100" s="181"/>
      <c r="BL6100" s="181"/>
      <c r="BM6100" s="181"/>
      <c r="BN6100" s="181"/>
      <c r="BO6100" s="181"/>
    </row>
    <row r="6101" spans="41:67">
      <c r="AO6101" s="38">
        <f t="shared" si="536"/>
        <v>0</v>
      </c>
      <c r="AP6101" s="38">
        <f t="shared" si="537"/>
        <v>0</v>
      </c>
      <c r="AR6101" s="181"/>
      <c r="AS6101" s="181"/>
      <c r="AT6101" s="181"/>
      <c r="AU6101" s="181"/>
      <c r="BB6101" s="181"/>
      <c r="BC6101" s="181"/>
      <c r="BD6101" s="181"/>
      <c r="BE6101" s="181"/>
      <c r="BL6101" s="181"/>
      <c r="BM6101" s="181"/>
      <c r="BN6101" s="181"/>
      <c r="BO6101" s="181"/>
    </row>
    <row r="6102" spans="41:67">
      <c r="AO6102" s="38">
        <f t="shared" si="536"/>
        <v>0</v>
      </c>
      <c r="AP6102" s="38">
        <f t="shared" si="537"/>
        <v>0</v>
      </c>
      <c r="AR6102" s="181"/>
      <c r="AS6102" s="181"/>
      <c r="AT6102" s="181"/>
      <c r="AU6102" s="181"/>
      <c r="BB6102" s="181"/>
      <c r="BC6102" s="181"/>
      <c r="BD6102" s="181"/>
      <c r="BE6102" s="181"/>
      <c r="BL6102" s="181"/>
      <c r="BM6102" s="181"/>
      <c r="BN6102" s="181"/>
      <c r="BO6102" s="181"/>
    </row>
    <row r="6103" spans="41:67">
      <c r="AO6103" s="38">
        <f t="shared" si="536"/>
        <v>0</v>
      </c>
      <c r="AP6103" s="38">
        <f t="shared" si="537"/>
        <v>0</v>
      </c>
      <c r="AR6103" s="181"/>
      <c r="AS6103" s="181"/>
      <c r="AT6103" s="181"/>
      <c r="AU6103" s="181"/>
      <c r="BB6103" s="181"/>
      <c r="BC6103" s="181"/>
      <c r="BD6103" s="181"/>
      <c r="BE6103" s="181"/>
      <c r="BL6103" s="181"/>
      <c r="BM6103" s="181"/>
      <c r="BN6103" s="181"/>
      <c r="BO6103" s="181"/>
    </row>
    <row r="6104" spans="41:67">
      <c r="AO6104" s="38">
        <f t="shared" si="536"/>
        <v>0</v>
      </c>
      <c r="AP6104" s="38">
        <f t="shared" si="537"/>
        <v>0</v>
      </c>
      <c r="AR6104" s="181"/>
      <c r="AS6104" s="181"/>
      <c r="AT6104" s="181"/>
      <c r="AU6104" s="181"/>
      <c r="BB6104" s="181"/>
      <c r="BC6104" s="181"/>
      <c r="BD6104" s="181"/>
      <c r="BE6104" s="181"/>
      <c r="BL6104" s="181"/>
      <c r="BM6104" s="181"/>
      <c r="BN6104" s="181"/>
      <c r="BO6104" s="181"/>
    </row>
    <row r="6105" spans="41:67">
      <c r="AO6105" s="38">
        <f t="shared" si="536"/>
        <v>0</v>
      </c>
      <c r="AP6105" s="38">
        <f t="shared" si="537"/>
        <v>0</v>
      </c>
      <c r="AR6105" s="181"/>
      <c r="AS6105" s="181"/>
      <c r="AT6105" s="181"/>
      <c r="AU6105" s="181"/>
      <c r="BB6105" s="181"/>
      <c r="BC6105" s="181"/>
      <c r="BD6105" s="181"/>
      <c r="BE6105" s="181"/>
      <c r="BL6105" s="181"/>
      <c r="BM6105" s="181"/>
      <c r="BN6105" s="181"/>
      <c r="BO6105" s="181"/>
    </row>
    <row r="6106" spans="41:67">
      <c r="AO6106" s="38">
        <f t="shared" si="536"/>
        <v>0</v>
      </c>
      <c r="AP6106" s="38">
        <f t="shared" si="537"/>
        <v>0</v>
      </c>
      <c r="AR6106" s="181"/>
      <c r="AS6106" s="181"/>
      <c r="AT6106" s="181"/>
      <c r="AU6106" s="181"/>
      <c r="BB6106" s="181"/>
      <c r="BC6106" s="181"/>
      <c r="BD6106" s="181"/>
      <c r="BE6106" s="181"/>
      <c r="BL6106" s="181"/>
      <c r="BM6106" s="181"/>
      <c r="BN6106" s="181"/>
      <c r="BO6106" s="181"/>
    </row>
    <row r="6107" spans="41:67">
      <c r="AO6107" s="38">
        <f t="shared" si="536"/>
        <v>0</v>
      </c>
      <c r="AP6107" s="38">
        <f t="shared" si="537"/>
        <v>0</v>
      </c>
      <c r="AR6107" s="181"/>
      <c r="AS6107" s="181"/>
      <c r="AT6107" s="181"/>
      <c r="AU6107" s="181"/>
      <c r="BB6107" s="181"/>
      <c r="BC6107" s="181"/>
      <c r="BD6107" s="181"/>
      <c r="BE6107" s="181"/>
      <c r="BL6107" s="181"/>
      <c r="BM6107" s="181"/>
      <c r="BN6107" s="181"/>
      <c r="BO6107" s="181"/>
    </row>
    <row r="6108" spans="41:67">
      <c r="AO6108" s="38">
        <f t="shared" si="536"/>
        <v>0</v>
      </c>
      <c r="AP6108" s="38">
        <f t="shared" si="537"/>
        <v>0</v>
      </c>
      <c r="AR6108" s="181"/>
      <c r="AS6108" s="181"/>
      <c r="AT6108" s="181"/>
      <c r="AU6108" s="181"/>
      <c r="BB6108" s="181"/>
      <c r="BC6108" s="181"/>
      <c r="BD6108" s="181"/>
      <c r="BE6108" s="181"/>
      <c r="BL6108" s="181"/>
      <c r="BM6108" s="181"/>
      <c r="BN6108" s="181"/>
      <c r="BO6108" s="181"/>
    </row>
    <row r="6109" spans="41:67">
      <c r="AO6109" s="38">
        <f t="shared" si="536"/>
        <v>0</v>
      </c>
      <c r="AP6109" s="38">
        <f t="shared" si="537"/>
        <v>0</v>
      </c>
      <c r="AR6109" s="181"/>
      <c r="AS6109" s="181"/>
      <c r="AT6109" s="181"/>
      <c r="AU6109" s="181"/>
      <c r="BB6109" s="181"/>
      <c r="BC6109" s="181"/>
      <c r="BD6109" s="181"/>
      <c r="BE6109" s="181"/>
      <c r="BL6109" s="181"/>
      <c r="BM6109" s="181"/>
      <c r="BN6109" s="181"/>
      <c r="BO6109" s="181"/>
    </row>
    <row r="6110" spans="41:67">
      <c r="AO6110" s="38">
        <f t="shared" si="536"/>
        <v>0</v>
      </c>
      <c r="AP6110" s="38">
        <f t="shared" si="537"/>
        <v>0</v>
      </c>
      <c r="AR6110" s="181"/>
      <c r="AS6110" s="181"/>
      <c r="AT6110" s="181"/>
      <c r="AU6110" s="181"/>
      <c r="BB6110" s="181"/>
      <c r="BC6110" s="181"/>
      <c r="BD6110" s="181"/>
      <c r="BE6110" s="181"/>
      <c r="BL6110" s="181"/>
      <c r="BM6110" s="181"/>
      <c r="BN6110" s="181"/>
      <c r="BO6110" s="181"/>
    </row>
    <row r="6111" spans="41:67">
      <c r="AO6111" s="38">
        <f t="shared" si="536"/>
        <v>0</v>
      </c>
      <c r="AP6111" s="38">
        <f t="shared" si="537"/>
        <v>0</v>
      </c>
      <c r="AR6111" s="181"/>
      <c r="AS6111" s="181"/>
      <c r="AT6111" s="181"/>
      <c r="AU6111" s="181"/>
      <c r="BB6111" s="181"/>
      <c r="BC6111" s="181"/>
      <c r="BD6111" s="181"/>
      <c r="BE6111" s="181"/>
      <c r="BL6111" s="181"/>
      <c r="BM6111" s="181"/>
      <c r="BN6111" s="181"/>
      <c r="BO6111" s="181"/>
    </row>
    <row r="6112" spans="41:67">
      <c r="AO6112" s="38">
        <f t="shared" si="536"/>
        <v>0</v>
      </c>
      <c r="AP6112" s="38">
        <f t="shared" si="537"/>
        <v>0</v>
      </c>
      <c r="AR6112" s="181"/>
      <c r="AS6112" s="181"/>
      <c r="AT6112" s="181"/>
      <c r="AU6112" s="181"/>
      <c r="BB6112" s="181"/>
      <c r="BC6112" s="181"/>
      <c r="BD6112" s="181"/>
      <c r="BE6112" s="181"/>
      <c r="BL6112" s="181"/>
      <c r="BM6112" s="181"/>
      <c r="BN6112" s="181"/>
      <c r="BO6112" s="181"/>
    </row>
    <row r="6113" spans="41:67">
      <c r="AO6113" s="38">
        <f t="shared" si="536"/>
        <v>0</v>
      </c>
      <c r="AP6113" s="38">
        <f t="shared" si="537"/>
        <v>0</v>
      </c>
      <c r="AR6113" s="181"/>
      <c r="AS6113" s="181"/>
      <c r="AT6113" s="181"/>
      <c r="AU6113" s="181"/>
      <c r="BB6113" s="181"/>
      <c r="BC6113" s="181"/>
      <c r="BD6113" s="181"/>
      <c r="BE6113" s="181"/>
      <c r="BL6113" s="181"/>
      <c r="BM6113" s="181"/>
      <c r="BN6113" s="181"/>
      <c r="BO6113" s="181"/>
    </row>
    <row r="6114" spans="41:67">
      <c r="AO6114" s="38">
        <f t="shared" si="536"/>
        <v>0</v>
      </c>
      <c r="AP6114" s="38">
        <f t="shared" si="537"/>
        <v>0</v>
      </c>
      <c r="AR6114" s="181"/>
      <c r="AS6114" s="181"/>
      <c r="AT6114" s="181"/>
      <c r="AU6114" s="181"/>
      <c r="BB6114" s="181"/>
      <c r="BC6114" s="181"/>
      <c r="BD6114" s="181"/>
      <c r="BE6114" s="181"/>
      <c r="BL6114" s="181"/>
      <c r="BM6114" s="181"/>
      <c r="BN6114" s="181"/>
      <c r="BO6114" s="181"/>
    </row>
    <row r="6115" spans="41:67">
      <c r="AO6115" s="38">
        <f t="shared" si="536"/>
        <v>0</v>
      </c>
      <c r="AP6115" s="38">
        <f t="shared" si="537"/>
        <v>0</v>
      </c>
      <c r="AR6115" s="181"/>
      <c r="AS6115" s="181"/>
      <c r="AT6115" s="181"/>
      <c r="AU6115" s="181"/>
      <c r="BB6115" s="181"/>
      <c r="BC6115" s="181"/>
      <c r="BD6115" s="181"/>
      <c r="BE6115" s="181"/>
      <c r="BL6115" s="181"/>
      <c r="BM6115" s="181"/>
      <c r="BN6115" s="181"/>
      <c r="BO6115" s="181"/>
    </row>
    <row r="6116" spans="41:67">
      <c r="AO6116" s="38">
        <f t="shared" si="536"/>
        <v>0</v>
      </c>
      <c r="AP6116" s="38">
        <f t="shared" si="537"/>
        <v>0</v>
      </c>
      <c r="AR6116" s="181"/>
      <c r="AS6116" s="181"/>
      <c r="AT6116" s="181"/>
      <c r="AU6116" s="181"/>
      <c r="BB6116" s="181"/>
      <c r="BC6116" s="181"/>
      <c r="BD6116" s="181"/>
      <c r="BE6116" s="181"/>
      <c r="BL6116" s="181"/>
      <c r="BM6116" s="181"/>
      <c r="BN6116" s="181"/>
      <c r="BO6116" s="181"/>
    </row>
    <row r="6117" spans="41:67">
      <c r="AO6117" s="38">
        <f t="shared" si="536"/>
        <v>0</v>
      </c>
      <c r="AP6117" s="38">
        <f t="shared" si="537"/>
        <v>0</v>
      </c>
      <c r="AR6117" s="181"/>
      <c r="AS6117" s="181"/>
      <c r="AT6117" s="181"/>
      <c r="AU6117" s="181"/>
      <c r="BB6117" s="181"/>
      <c r="BC6117" s="181"/>
      <c r="BD6117" s="181"/>
      <c r="BE6117" s="181"/>
      <c r="BL6117" s="181"/>
      <c r="BM6117" s="181"/>
      <c r="BN6117" s="181"/>
      <c r="BO6117" s="181"/>
    </row>
    <row r="6118" spans="41:67">
      <c r="AO6118" s="38">
        <f t="shared" si="536"/>
        <v>0</v>
      </c>
      <c r="AP6118" s="38">
        <f t="shared" si="537"/>
        <v>0</v>
      </c>
      <c r="AR6118" s="181"/>
      <c r="AS6118" s="181"/>
      <c r="AT6118" s="181"/>
      <c r="AU6118" s="181"/>
      <c r="BB6118" s="181"/>
      <c r="BC6118" s="181"/>
      <c r="BD6118" s="181"/>
      <c r="BE6118" s="181"/>
      <c r="BL6118" s="181"/>
      <c r="BM6118" s="181"/>
      <c r="BN6118" s="181"/>
      <c r="BO6118" s="181"/>
    </row>
    <row r="6119" spans="41:67">
      <c r="AO6119" s="38">
        <f t="shared" si="536"/>
        <v>0</v>
      </c>
      <c r="AP6119" s="38">
        <f t="shared" si="537"/>
        <v>0</v>
      </c>
      <c r="AR6119" s="181"/>
      <c r="AS6119" s="181"/>
      <c r="AT6119" s="181"/>
      <c r="AU6119" s="181"/>
      <c r="BB6119" s="181"/>
      <c r="BC6119" s="181"/>
      <c r="BD6119" s="181"/>
      <c r="BE6119" s="181"/>
      <c r="BL6119" s="181"/>
      <c r="BM6119" s="181"/>
      <c r="BN6119" s="181"/>
      <c r="BO6119" s="181"/>
    </row>
    <row r="6120" spans="41:67">
      <c r="AO6120" s="38">
        <f t="shared" si="536"/>
        <v>0</v>
      </c>
      <c r="AP6120" s="38">
        <f t="shared" si="537"/>
        <v>0</v>
      </c>
      <c r="AR6120" s="181"/>
      <c r="AS6120" s="181"/>
      <c r="AT6120" s="181"/>
      <c r="AU6120" s="181"/>
      <c r="BB6120" s="181"/>
      <c r="BC6120" s="181"/>
      <c r="BD6120" s="181"/>
      <c r="BE6120" s="181"/>
      <c r="BL6120" s="181"/>
      <c r="BM6120" s="181"/>
      <c r="BN6120" s="181"/>
      <c r="BO6120" s="181"/>
    </row>
    <row r="6121" spans="41:67">
      <c r="AO6121" s="38">
        <f t="shared" si="536"/>
        <v>0</v>
      </c>
      <c r="AP6121" s="38">
        <f t="shared" si="537"/>
        <v>0</v>
      </c>
      <c r="AR6121" s="181"/>
      <c r="AS6121" s="181"/>
      <c r="AT6121" s="181"/>
      <c r="AU6121" s="181"/>
      <c r="BB6121" s="181"/>
      <c r="BC6121" s="181"/>
      <c r="BD6121" s="181"/>
      <c r="BE6121" s="181"/>
      <c r="BL6121" s="181"/>
      <c r="BM6121" s="181"/>
      <c r="BN6121" s="181"/>
      <c r="BO6121" s="181"/>
    </row>
    <row r="6122" spans="41:67">
      <c r="AO6122" s="38">
        <f t="shared" ref="AO6122:AO6185" si="538">B6123+1-1</f>
        <v>0</v>
      </c>
      <c r="AP6122" s="38">
        <f t="shared" ref="AP6122:AP6185" si="539">A6123</f>
        <v>0</v>
      </c>
      <c r="AR6122" s="181"/>
      <c r="AS6122" s="181"/>
      <c r="AT6122" s="181"/>
      <c r="AU6122" s="181"/>
      <c r="BB6122" s="181"/>
      <c r="BC6122" s="181"/>
      <c r="BD6122" s="181"/>
      <c r="BE6122" s="181"/>
      <c r="BL6122" s="181"/>
      <c r="BM6122" s="181"/>
      <c r="BN6122" s="181"/>
      <c r="BO6122" s="181"/>
    </row>
    <row r="6123" spans="41:67">
      <c r="AO6123" s="38">
        <f t="shared" si="538"/>
        <v>0</v>
      </c>
      <c r="AP6123" s="38">
        <f t="shared" si="539"/>
        <v>0</v>
      </c>
      <c r="AR6123" s="181"/>
      <c r="AS6123" s="181"/>
      <c r="AT6123" s="181"/>
      <c r="AU6123" s="181"/>
      <c r="BB6123" s="181"/>
      <c r="BC6123" s="181"/>
      <c r="BD6123" s="181"/>
      <c r="BE6123" s="181"/>
      <c r="BL6123" s="181"/>
      <c r="BM6123" s="181"/>
      <c r="BN6123" s="181"/>
      <c r="BO6123" s="181"/>
    </row>
    <row r="6124" spans="41:67">
      <c r="AO6124" s="38">
        <f t="shared" si="538"/>
        <v>0</v>
      </c>
      <c r="AP6124" s="38">
        <f t="shared" si="539"/>
        <v>0</v>
      </c>
      <c r="AR6124" s="181"/>
      <c r="AS6124" s="181"/>
      <c r="AT6124" s="181"/>
      <c r="AU6124" s="181"/>
      <c r="BB6124" s="181"/>
      <c r="BC6124" s="181"/>
      <c r="BD6124" s="181"/>
      <c r="BE6124" s="181"/>
      <c r="BL6124" s="181"/>
      <c r="BM6124" s="181"/>
      <c r="BN6124" s="181"/>
      <c r="BO6124" s="181"/>
    </row>
    <row r="6125" spans="41:67">
      <c r="AO6125" s="38">
        <f t="shared" si="538"/>
        <v>0</v>
      </c>
      <c r="AP6125" s="38">
        <f t="shared" si="539"/>
        <v>0</v>
      </c>
      <c r="AR6125" s="181"/>
      <c r="AS6125" s="181"/>
      <c r="AT6125" s="181"/>
      <c r="AU6125" s="181"/>
      <c r="BB6125" s="181"/>
      <c r="BC6125" s="181"/>
      <c r="BD6125" s="181"/>
      <c r="BE6125" s="181"/>
      <c r="BL6125" s="181"/>
      <c r="BM6125" s="181"/>
      <c r="BN6125" s="181"/>
      <c r="BO6125" s="181"/>
    </row>
    <row r="6126" spans="41:67">
      <c r="AO6126" s="38">
        <f t="shared" si="538"/>
        <v>0</v>
      </c>
      <c r="AP6126" s="38">
        <f t="shared" si="539"/>
        <v>0</v>
      </c>
      <c r="AR6126" s="181"/>
      <c r="AS6126" s="181"/>
      <c r="AT6126" s="181"/>
      <c r="AU6126" s="181"/>
      <c r="BB6126" s="181"/>
      <c r="BC6126" s="181"/>
      <c r="BD6126" s="181"/>
      <c r="BE6126" s="181"/>
      <c r="BL6126" s="181"/>
      <c r="BM6126" s="181"/>
      <c r="BN6126" s="181"/>
      <c r="BO6126" s="181"/>
    </row>
    <row r="6127" spans="41:67">
      <c r="AO6127" s="38">
        <f t="shared" si="538"/>
        <v>0</v>
      </c>
      <c r="AP6127" s="38">
        <f t="shared" si="539"/>
        <v>0</v>
      </c>
      <c r="AR6127" s="181"/>
      <c r="AS6127" s="181"/>
      <c r="AT6127" s="181"/>
      <c r="AU6127" s="181"/>
      <c r="BB6127" s="181"/>
      <c r="BC6127" s="181"/>
      <c r="BD6127" s="181"/>
      <c r="BE6127" s="181"/>
      <c r="BL6127" s="181"/>
      <c r="BM6127" s="181"/>
      <c r="BN6127" s="181"/>
      <c r="BO6127" s="181"/>
    </row>
    <row r="6128" spans="41:67">
      <c r="AO6128" s="38">
        <f t="shared" si="538"/>
        <v>0</v>
      </c>
      <c r="AP6128" s="38">
        <f t="shared" si="539"/>
        <v>0</v>
      </c>
      <c r="AR6128" s="181"/>
      <c r="AS6128" s="181"/>
      <c r="AT6128" s="181"/>
      <c r="AU6128" s="181"/>
      <c r="BB6128" s="181"/>
      <c r="BC6128" s="181"/>
      <c r="BD6128" s="181"/>
      <c r="BE6128" s="181"/>
      <c r="BL6128" s="181"/>
      <c r="BM6128" s="181"/>
      <c r="BN6128" s="181"/>
      <c r="BO6128" s="181"/>
    </row>
    <row r="6129" spans="41:67">
      <c r="AO6129" s="38">
        <f t="shared" si="538"/>
        <v>0</v>
      </c>
      <c r="AP6129" s="38">
        <f t="shared" si="539"/>
        <v>0</v>
      </c>
      <c r="AR6129" s="181"/>
      <c r="AS6129" s="181"/>
      <c r="AT6129" s="181"/>
      <c r="AU6129" s="181"/>
      <c r="BB6129" s="181"/>
      <c r="BC6129" s="181"/>
      <c r="BD6129" s="181"/>
      <c r="BE6129" s="181"/>
      <c r="BL6129" s="181"/>
      <c r="BM6129" s="181"/>
      <c r="BN6129" s="181"/>
      <c r="BO6129" s="181"/>
    </row>
    <row r="6130" spans="41:67">
      <c r="AO6130" s="38">
        <f t="shared" si="538"/>
        <v>0</v>
      </c>
      <c r="AP6130" s="38">
        <f t="shared" si="539"/>
        <v>0</v>
      </c>
      <c r="AR6130" s="181"/>
      <c r="AS6130" s="181"/>
      <c r="AT6130" s="181"/>
      <c r="AU6130" s="181"/>
      <c r="BB6130" s="181"/>
      <c r="BC6130" s="181"/>
      <c r="BD6130" s="181"/>
      <c r="BE6130" s="181"/>
      <c r="BL6130" s="181"/>
      <c r="BM6130" s="181"/>
      <c r="BN6130" s="181"/>
      <c r="BO6130" s="181"/>
    </row>
    <row r="6131" spans="41:67">
      <c r="AO6131" s="38">
        <f t="shared" si="538"/>
        <v>0</v>
      </c>
      <c r="AP6131" s="38">
        <f t="shared" si="539"/>
        <v>0</v>
      </c>
      <c r="AR6131" s="181"/>
      <c r="AS6131" s="181"/>
      <c r="AT6131" s="181"/>
      <c r="AU6131" s="181"/>
      <c r="BB6131" s="181"/>
      <c r="BC6131" s="181"/>
      <c r="BD6131" s="181"/>
      <c r="BE6131" s="181"/>
      <c r="BL6131" s="181"/>
      <c r="BM6131" s="181"/>
      <c r="BN6131" s="181"/>
      <c r="BO6131" s="181"/>
    </row>
    <row r="6132" spans="41:67">
      <c r="AO6132" s="38">
        <f t="shared" si="538"/>
        <v>0</v>
      </c>
      <c r="AP6132" s="38">
        <f t="shared" si="539"/>
        <v>0</v>
      </c>
      <c r="AR6132" s="181"/>
      <c r="AS6132" s="181"/>
      <c r="AT6132" s="181"/>
      <c r="AU6132" s="181"/>
      <c r="BB6132" s="181"/>
      <c r="BC6132" s="181"/>
      <c r="BD6132" s="181"/>
      <c r="BE6132" s="181"/>
      <c r="BL6132" s="181"/>
      <c r="BM6132" s="181"/>
      <c r="BN6132" s="181"/>
      <c r="BO6132" s="181"/>
    </row>
    <row r="6133" spans="41:67">
      <c r="AO6133" s="38">
        <f t="shared" si="538"/>
        <v>0</v>
      </c>
      <c r="AP6133" s="38">
        <f t="shared" si="539"/>
        <v>0</v>
      </c>
      <c r="AR6133" s="181"/>
      <c r="AS6133" s="181"/>
      <c r="AT6133" s="181"/>
      <c r="AU6133" s="181"/>
      <c r="BB6133" s="181"/>
      <c r="BC6133" s="181"/>
      <c r="BD6133" s="181"/>
      <c r="BE6133" s="181"/>
      <c r="BL6133" s="181"/>
      <c r="BM6133" s="181"/>
      <c r="BN6133" s="181"/>
      <c r="BO6133" s="181"/>
    </row>
    <row r="6134" spans="41:67">
      <c r="AO6134" s="38">
        <f t="shared" si="538"/>
        <v>0</v>
      </c>
      <c r="AP6134" s="38">
        <f t="shared" si="539"/>
        <v>0</v>
      </c>
      <c r="AR6134" s="181"/>
      <c r="AS6134" s="181"/>
      <c r="AT6134" s="181"/>
      <c r="AU6134" s="181"/>
      <c r="BB6134" s="181"/>
      <c r="BC6134" s="181"/>
      <c r="BD6134" s="181"/>
      <c r="BE6134" s="181"/>
      <c r="BL6134" s="181"/>
      <c r="BM6134" s="181"/>
      <c r="BN6134" s="181"/>
      <c r="BO6134" s="181"/>
    </row>
    <row r="6135" spans="41:67">
      <c r="AO6135" s="38">
        <f t="shared" si="538"/>
        <v>0</v>
      </c>
      <c r="AP6135" s="38">
        <f t="shared" si="539"/>
        <v>0</v>
      </c>
      <c r="AR6135" s="181"/>
      <c r="AS6135" s="181"/>
      <c r="AT6135" s="181"/>
      <c r="AU6135" s="181"/>
      <c r="BB6135" s="181"/>
      <c r="BC6135" s="181"/>
      <c r="BD6135" s="181"/>
      <c r="BE6135" s="181"/>
      <c r="BL6135" s="181"/>
      <c r="BM6135" s="181"/>
      <c r="BN6135" s="181"/>
      <c r="BO6135" s="181"/>
    </row>
    <row r="6136" spans="41:67">
      <c r="AO6136" s="38">
        <f t="shared" si="538"/>
        <v>0</v>
      </c>
      <c r="AP6136" s="38">
        <f t="shared" si="539"/>
        <v>0</v>
      </c>
      <c r="AR6136" s="181"/>
      <c r="AS6136" s="181"/>
      <c r="AT6136" s="181"/>
      <c r="AU6136" s="181"/>
      <c r="BB6136" s="181"/>
      <c r="BC6136" s="181"/>
      <c r="BD6136" s="181"/>
      <c r="BE6136" s="181"/>
      <c r="BL6136" s="181"/>
      <c r="BM6136" s="181"/>
      <c r="BN6136" s="181"/>
      <c r="BO6136" s="181"/>
    </row>
    <row r="6137" spans="41:67">
      <c r="AO6137" s="38">
        <f t="shared" si="538"/>
        <v>0</v>
      </c>
      <c r="AP6137" s="38">
        <f t="shared" si="539"/>
        <v>0</v>
      </c>
      <c r="AR6137" s="181"/>
      <c r="AS6137" s="181"/>
      <c r="AT6137" s="181"/>
      <c r="AU6137" s="181"/>
      <c r="BB6137" s="181"/>
      <c r="BC6137" s="181"/>
      <c r="BD6137" s="181"/>
      <c r="BE6137" s="181"/>
      <c r="BL6137" s="181"/>
      <c r="BM6137" s="181"/>
      <c r="BN6137" s="181"/>
      <c r="BO6137" s="181"/>
    </row>
    <row r="6138" spans="41:67">
      <c r="AO6138" s="38">
        <f t="shared" si="538"/>
        <v>0</v>
      </c>
      <c r="AP6138" s="38">
        <f t="shared" si="539"/>
        <v>0</v>
      </c>
      <c r="AR6138" s="181"/>
      <c r="AS6138" s="181"/>
      <c r="AT6138" s="181"/>
      <c r="AU6138" s="181"/>
      <c r="BB6138" s="181"/>
      <c r="BC6138" s="181"/>
      <c r="BD6138" s="181"/>
      <c r="BE6138" s="181"/>
      <c r="BL6138" s="181"/>
      <c r="BM6138" s="181"/>
      <c r="BN6138" s="181"/>
      <c r="BO6138" s="181"/>
    </row>
    <row r="6139" spans="41:67">
      <c r="AO6139" s="38">
        <f t="shared" si="538"/>
        <v>0</v>
      </c>
      <c r="AP6139" s="38">
        <f t="shared" si="539"/>
        <v>0</v>
      </c>
      <c r="AR6139" s="181"/>
      <c r="AS6139" s="181"/>
      <c r="AT6139" s="181"/>
      <c r="AU6139" s="181"/>
      <c r="BB6139" s="181"/>
      <c r="BC6139" s="181"/>
      <c r="BD6139" s="181"/>
      <c r="BE6139" s="181"/>
      <c r="BL6139" s="181"/>
      <c r="BM6139" s="181"/>
      <c r="BN6139" s="181"/>
      <c r="BO6139" s="181"/>
    </row>
    <row r="6140" spans="41:67">
      <c r="AO6140" s="38">
        <f t="shared" si="538"/>
        <v>0</v>
      </c>
      <c r="AP6140" s="38">
        <f t="shared" si="539"/>
        <v>0</v>
      </c>
      <c r="AR6140" s="181"/>
      <c r="AS6140" s="181"/>
      <c r="AT6140" s="181"/>
      <c r="AU6140" s="181"/>
      <c r="BB6140" s="181"/>
      <c r="BC6140" s="181"/>
      <c r="BD6140" s="181"/>
      <c r="BE6140" s="181"/>
      <c r="BL6140" s="181"/>
      <c r="BM6140" s="181"/>
      <c r="BN6140" s="181"/>
      <c r="BO6140" s="181"/>
    </row>
    <row r="6141" spans="41:67">
      <c r="AO6141" s="38">
        <f t="shared" si="538"/>
        <v>0</v>
      </c>
      <c r="AP6141" s="38">
        <f t="shared" si="539"/>
        <v>0</v>
      </c>
      <c r="AR6141" s="181"/>
      <c r="AS6141" s="181"/>
      <c r="AT6141" s="181"/>
      <c r="AU6141" s="181"/>
      <c r="BB6141" s="181"/>
      <c r="BC6141" s="181"/>
      <c r="BD6141" s="181"/>
      <c r="BE6141" s="181"/>
      <c r="BL6141" s="181"/>
      <c r="BM6141" s="181"/>
      <c r="BN6141" s="181"/>
      <c r="BO6141" s="181"/>
    </row>
    <row r="6142" spans="41:67">
      <c r="AO6142" s="38">
        <f t="shared" si="538"/>
        <v>0</v>
      </c>
      <c r="AP6142" s="38">
        <f t="shared" si="539"/>
        <v>0</v>
      </c>
      <c r="AR6142" s="181"/>
      <c r="AS6142" s="181"/>
      <c r="AT6142" s="181"/>
      <c r="AU6142" s="181"/>
      <c r="BB6142" s="181"/>
      <c r="BC6142" s="181"/>
      <c r="BD6142" s="181"/>
      <c r="BE6142" s="181"/>
      <c r="BL6142" s="181"/>
      <c r="BM6142" s="181"/>
      <c r="BN6142" s="181"/>
      <c r="BO6142" s="181"/>
    </row>
    <row r="6143" spans="41:67">
      <c r="AO6143" s="38">
        <f t="shared" si="538"/>
        <v>0</v>
      </c>
      <c r="AP6143" s="38">
        <f t="shared" si="539"/>
        <v>0</v>
      </c>
      <c r="AR6143" s="181"/>
      <c r="AS6143" s="181"/>
      <c r="AT6143" s="181"/>
      <c r="AU6143" s="181"/>
      <c r="BB6143" s="181"/>
      <c r="BC6143" s="181"/>
      <c r="BD6143" s="181"/>
      <c r="BE6143" s="181"/>
      <c r="BL6143" s="181"/>
      <c r="BM6143" s="181"/>
      <c r="BN6143" s="181"/>
      <c r="BO6143" s="181"/>
    </row>
    <row r="6144" spans="41:67">
      <c r="AO6144" s="38">
        <f t="shared" si="538"/>
        <v>0</v>
      </c>
      <c r="AP6144" s="38">
        <f t="shared" si="539"/>
        <v>0</v>
      </c>
      <c r="AR6144" s="181"/>
      <c r="AS6144" s="181"/>
      <c r="AT6144" s="181"/>
      <c r="AU6144" s="181"/>
      <c r="BB6144" s="181"/>
      <c r="BC6144" s="181"/>
      <c r="BD6144" s="181"/>
      <c r="BE6144" s="181"/>
      <c r="BL6144" s="181"/>
      <c r="BM6144" s="181"/>
      <c r="BN6144" s="181"/>
      <c r="BO6144" s="181"/>
    </row>
    <row r="6145" spans="41:67">
      <c r="AO6145" s="38">
        <f t="shared" si="538"/>
        <v>0</v>
      </c>
      <c r="AP6145" s="38">
        <f t="shared" si="539"/>
        <v>0</v>
      </c>
      <c r="AR6145" s="181"/>
      <c r="AS6145" s="181"/>
      <c r="AT6145" s="181"/>
      <c r="AU6145" s="181"/>
      <c r="BB6145" s="181"/>
      <c r="BC6145" s="181"/>
      <c r="BD6145" s="181"/>
      <c r="BE6145" s="181"/>
      <c r="BL6145" s="181"/>
      <c r="BM6145" s="181"/>
      <c r="BN6145" s="181"/>
      <c r="BO6145" s="181"/>
    </row>
    <row r="6146" spans="41:67">
      <c r="AO6146" s="38">
        <f t="shared" si="538"/>
        <v>0</v>
      </c>
      <c r="AP6146" s="38">
        <f t="shared" si="539"/>
        <v>0</v>
      </c>
      <c r="AR6146" s="181"/>
      <c r="AS6146" s="181"/>
      <c r="AT6146" s="181"/>
      <c r="AU6146" s="181"/>
      <c r="BB6146" s="181"/>
      <c r="BC6146" s="181"/>
      <c r="BD6146" s="181"/>
      <c r="BE6146" s="181"/>
      <c r="BL6146" s="181"/>
      <c r="BM6146" s="181"/>
      <c r="BN6146" s="181"/>
      <c r="BO6146" s="181"/>
    </row>
    <row r="6147" spans="41:67">
      <c r="AO6147" s="38">
        <f t="shared" si="538"/>
        <v>0</v>
      </c>
      <c r="AP6147" s="38">
        <f t="shared" si="539"/>
        <v>0</v>
      </c>
      <c r="AR6147" s="181"/>
      <c r="AS6147" s="181"/>
      <c r="AT6147" s="181"/>
      <c r="AU6147" s="181"/>
      <c r="BB6147" s="181"/>
      <c r="BC6147" s="181"/>
      <c r="BD6147" s="181"/>
      <c r="BE6147" s="181"/>
      <c r="BL6147" s="181"/>
      <c r="BM6147" s="181"/>
      <c r="BN6147" s="181"/>
      <c r="BO6147" s="181"/>
    </row>
    <row r="6148" spans="41:67">
      <c r="AO6148" s="38">
        <f t="shared" si="538"/>
        <v>0</v>
      </c>
      <c r="AP6148" s="38">
        <f t="shared" si="539"/>
        <v>0</v>
      </c>
      <c r="AR6148" s="181"/>
      <c r="AS6148" s="181"/>
      <c r="AT6148" s="181"/>
      <c r="AU6148" s="181"/>
      <c r="BB6148" s="181"/>
      <c r="BC6148" s="181"/>
      <c r="BD6148" s="181"/>
      <c r="BE6148" s="181"/>
      <c r="BL6148" s="181"/>
      <c r="BM6148" s="181"/>
      <c r="BN6148" s="181"/>
      <c r="BO6148" s="181"/>
    </row>
    <row r="6149" spans="41:67">
      <c r="AO6149" s="38">
        <f t="shared" si="538"/>
        <v>0</v>
      </c>
      <c r="AP6149" s="38">
        <f t="shared" si="539"/>
        <v>0</v>
      </c>
      <c r="AR6149" s="181"/>
      <c r="AS6149" s="181"/>
      <c r="AT6149" s="181"/>
      <c r="AU6149" s="181"/>
      <c r="BB6149" s="181"/>
      <c r="BC6149" s="181"/>
      <c r="BD6149" s="181"/>
      <c r="BE6149" s="181"/>
      <c r="BL6149" s="181"/>
      <c r="BM6149" s="181"/>
      <c r="BN6149" s="181"/>
      <c r="BO6149" s="181"/>
    </row>
    <row r="6150" spans="41:67">
      <c r="AO6150" s="38">
        <f t="shared" si="538"/>
        <v>0</v>
      </c>
      <c r="AP6150" s="38">
        <f t="shared" si="539"/>
        <v>0</v>
      </c>
      <c r="AR6150" s="181"/>
      <c r="AS6150" s="181"/>
      <c r="AT6150" s="181"/>
      <c r="AU6150" s="181"/>
      <c r="BB6150" s="181"/>
      <c r="BC6150" s="181"/>
      <c r="BD6150" s="181"/>
      <c r="BE6150" s="181"/>
      <c r="BL6150" s="181"/>
      <c r="BM6150" s="181"/>
      <c r="BN6150" s="181"/>
      <c r="BO6150" s="181"/>
    </row>
    <row r="6151" spans="41:67">
      <c r="AO6151" s="38">
        <f t="shared" si="538"/>
        <v>0</v>
      </c>
      <c r="AP6151" s="38">
        <f t="shared" si="539"/>
        <v>0</v>
      </c>
      <c r="AR6151" s="181"/>
      <c r="AS6151" s="181"/>
      <c r="AT6151" s="181"/>
      <c r="AU6151" s="181"/>
      <c r="BB6151" s="181"/>
      <c r="BC6151" s="181"/>
      <c r="BD6151" s="181"/>
      <c r="BE6151" s="181"/>
      <c r="BL6151" s="181"/>
      <c r="BM6151" s="181"/>
      <c r="BN6151" s="181"/>
      <c r="BO6151" s="181"/>
    </row>
    <row r="6152" spans="41:67">
      <c r="AO6152" s="38">
        <f t="shared" si="538"/>
        <v>0</v>
      </c>
      <c r="AP6152" s="38">
        <f t="shared" si="539"/>
        <v>0</v>
      </c>
      <c r="AR6152" s="181"/>
      <c r="AS6152" s="181"/>
      <c r="AT6152" s="181"/>
      <c r="AU6152" s="181"/>
      <c r="BB6152" s="181"/>
      <c r="BC6152" s="181"/>
      <c r="BD6152" s="181"/>
      <c r="BE6152" s="181"/>
      <c r="BL6152" s="181"/>
      <c r="BM6152" s="181"/>
      <c r="BN6152" s="181"/>
      <c r="BO6152" s="181"/>
    </row>
    <row r="6153" spans="41:67">
      <c r="AO6153" s="38">
        <f t="shared" si="538"/>
        <v>0</v>
      </c>
      <c r="AP6153" s="38">
        <f t="shared" si="539"/>
        <v>0</v>
      </c>
      <c r="AR6153" s="181"/>
      <c r="AS6153" s="181"/>
      <c r="AT6153" s="181"/>
      <c r="AU6153" s="181"/>
      <c r="BB6153" s="181"/>
      <c r="BC6153" s="181"/>
      <c r="BD6153" s="181"/>
      <c r="BE6153" s="181"/>
      <c r="BL6153" s="181"/>
      <c r="BM6153" s="181"/>
      <c r="BN6153" s="181"/>
      <c r="BO6153" s="181"/>
    </row>
    <row r="6154" spans="41:67">
      <c r="AO6154" s="38">
        <f t="shared" si="538"/>
        <v>0</v>
      </c>
      <c r="AP6154" s="38">
        <f t="shared" si="539"/>
        <v>0</v>
      </c>
      <c r="AR6154" s="181"/>
      <c r="AS6154" s="181"/>
      <c r="AT6154" s="181"/>
      <c r="AU6154" s="181"/>
      <c r="BB6154" s="181"/>
      <c r="BC6154" s="181"/>
      <c r="BD6154" s="181"/>
      <c r="BE6154" s="181"/>
      <c r="BL6154" s="181"/>
      <c r="BM6154" s="181"/>
      <c r="BN6154" s="181"/>
      <c r="BO6154" s="181"/>
    </row>
    <row r="6155" spans="41:67">
      <c r="AO6155" s="38">
        <f t="shared" si="538"/>
        <v>0</v>
      </c>
      <c r="AP6155" s="38">
        <f t="shared" si="539"/>
        <v>0</v>
      </c>
      <c r="AR6155" s="181"/>
      <c r="AS6155" s="181"/>
      <c r="AT6155" s="181"/>
      <c r="AU6155" s="181"/>
      <c r="BB6155" s="181"/>
      <c r="BC6155" s="181"/>
      <c r="BD6155" s="181"/>
      <c r="BE6155" s="181"/>
      <c r="BL6155" s="181"/>
      <c r="BM6155" s="181"/>
      <c r="BN6155" s="181"/>
      <c r="BO6155" s="181"/>
    </row>
    <row r="6156" spans="41:67">
      <c r="AO6156" s="38">
        <f t="shared" si="538"/>
        <v>0</v>
      </c>
      <c r="AP6156" s="38">
        <f t="shared" si="539"/>
        <v>0</v>
      </c>
      <c r="AR6156" s="181"/>
      <c r="AS6156" s="181"/>
      <c r="AT6156" s="181"/>
      <c r="AU6156" s="181"/>
      <c r="BB6156" s="181"/>
      <c r="BC6156" s="181"/>
      <c r="BD6156" s="181"/>
      <c r="BE6156" s="181"/>
      <c r="BL6156" s="181"/>
      <c r="BM6156" s="181"/>
      <c r="BN6156" s="181"/>
      <c r="BO6156" s="181"/>
    </row>
    <row r="6157" spans="41:67">
      <c r="AO6157" s="38">
        <f t="shared" si="538"/>
        <v>0</v>
      </c>
      <c r="AP6157" s="38">
        <f t="shared" si="539"/>
        <v>0</v>
      </c>
      <c r="AR6157" s="181"/>
      <c r="AS6157" s="181"/>
      <c r="AT6157" s="181"/>
      <c r="AU6157" s="181"/>
      <c r="BB6157" s="181"/>
      <c r="BC6157" s="181"/>
      <c r="BD6157" s="181"/>
      <c r="BE6157" s="181"/>
      <c r="BL6157" s="181"/>
      <c r="BM6157" s="181"/>
      <c r="BN6157" s="181"/>
      <c r="BO6157" s="181"/>
    </row>
    <row r="6158" spans="41:67">
      <c r="AO6158" s="38">
        <f t="shared" si="538"/>
        <v>0</v>
      </c>
      <c r="AP6158" s="38">
        <f t="shared" si="539"/>
        <v>0</v>
      </c>
      <c r="AR6158" s="181"/>
      <c r="AS6158" s="181"/>
      <c r="AT6158" s="181"/>
      <c r="AU6158" s="181"/>
      <c r="BB6158" s="181"/>
      <c r="BC6158" s="181"/>
      <c r="BD6158" s="181"/>
      <c r="BE6158" s="181"/>
      <c r="BL6158" s="181"/>
      <c r="BM6158" s="181"/>
      <c r="BN6158" s="181"/>
      <c r="BO6158" s="181"/>
    </row>
    <row r="6159" spans="41:67">
      <c r="AO6159" s="38">
        <f t="shared" si="538"/>
        <v>0</v>
      </c>
      <c r="AP6159" s="38">
        <f t="shared" si="539"/>
        <v>0</v>
      </c>
      <c r="AR6159" s="181"/>
      <c r="AS6159" s="181"/>
      <c r="AT6159" s="181"/>
      <c r="AU6159" s="181"/>
      <c r="BB6159" s="181"/>
      <c r="BC6159" s="181"/>
      <c r="BD6159" s="181"/>
      <c r="BE6159" s="181"/>
      <c r="BL6159" s="181"/>
      <c r="BM6159" s="181"/>
      <c r="BN6159" s="181"/>
      <c r="BO6159" s="181"/>
    </row>
    <row r="6160" spans="41:67">
      <c r="AO6160" s="38">
        <f t="shared" si="538"/>
        <v>0</v>
      </c>
      <c r="AP6160" s="38">
        <f t="shared" si="539"/>
        <v>0</v>
      </c>
      <c r="AR6160" s="181"/>
      <c r="AS6160" s="181"/>
      <c r="AT6160" s="181"/>
      <c r="AU6160" s="181"/>
      <c r="BB6160" s="181"/>
      <c r="BC6160" s="181"/>
      <c r="BD6160" s="181"/>
      <c r="BE6160" s="181"/>
      <c r="BL6160" s="181"/>
      <c r="BM6160" s="181"/>
      <c r="BN6160" s="181"/>
      <c r="BO6160" s="181"/>
    </row>
    <row r="6161" spans="41:67">
      <c r="AO6161" s="38">
        <f t="shared" si="538"/>
        <v>0</v>
      </c>
      <c r="AP6161" s="38">
        <f t="shared" si="539"/>
        <v>0</v>
      </c>
      <c r="AR6161" s="181"/>
      <c r="AS6161" s="181"/>
      <c r="AT6161" s="181"/>
      <c r="AU6161" s="181"/>
      <c r="BB6161" s="181"/>
      <c r="BC6161" s="181"/>
      <c r="BD6161" s="181"/>
      <c r="BE6161" s="181"/>
      <c r="BL6161" s="181"/>
      <c r="BM6161" s="181"/>
      <c r="BN6161" s="181"/>
      <c r="BO6161" s="181"/>
    </row>
    <row r="6162" spans="41:67">
      <c r="AO6162" s="38">
        <f t="shared" si="538"/>
        <v>0</v>
      </c>
      <c r="AP6162" s="38">
        <f t="shared" si="539"/>
        <v>0</v>
      </c>
      <c r="AR6162" s="181"/>
      <c r="AS6162" s="181"/>
      <c r="AT6162" s="181"/>
      <c r="AU6162" s="181"/>
      <c r="BB6162" s="181"/>
      <c r="BC6162" s="181"/>
      <c r="BD6162" s="181"/>
      <c r="BE6162" s="181"/>
      <c r="BL6162" s="181"/>
      <c r="BM6162" s="181"/>
      <c r="BN6162" s="181"/>
      <c r="BO6162" s="181"/>
    </row>
    <row r="6163" spans="41:67">
      <c r="AO6163" s="38">
        <f t="shared" si="538"/>
        <v>0</v>
      </c>
      <c r="AP6163" s="38">
        <f t="shared" si="539"/>
        <v>0</v>
      </c>
      <c r="AR6163" s="181"/>
      <c r="AS6163" s="181"/>
      <c r="AT6163" s="181"/>
      <c r="AU6163" s="181"/>
      <c r="BB6163" s="181"/>
      <c r="BC6163" s="181"/>
      <c r="BD6163" s="181"/>
      <c r="BE6163" s="181"/>
      <c r="BL6163" s="181"/>
      <c r="BM6163" s="181"/>
      <c r="BN6163" s="181"/>
      <c r="BO6163" s="181"/>
    </row>
    <row r="6164" spans="41:67">
      <c r="AO6164" s="38">
        <f t="shared" si="538"/>
        <v>0</v>
      </c>
      <c r="AP6164" s="38">
        <f t="shared" si="539"/>
        <v>0</v>
      </c>
      <c r="AR6164" s="181"/>
      <c r="AS6164" s="181"/>
      <c r="AT6164" s="181"/>
      <c r="AU6164" s="181"/>
      <c r="BB6164" s="181"/>
      <c r="BC6164" s="181"/>
      <c r="BD6164" s="181"/>
      <c r="BE6164" s="181"/>
      <c r="BL6164" s="181"/>
      <c r="BM6164" s="181"/>
      <c r="BN6164" s="181"/>
      <c r="BO6164" s="181"/>
    </row>
    <row r="6165" spans="41:67">
      <c r="AO6165" s="38">
        <f t="shared" si="538"/>
        <v>0</v>
      </c>
      <c r="AP6165" s="38">
        <f t="shared" si="539"/>
        <v>0</v>
      </c>
      <c r="AR6165" s="181"/>
      <c r="AS6165" s="181"/>
      <c r="AT6165" s="181"/>
      <c r="AU6165" s="181"/>
      <c r="BB6165" s="181"/>
      <c r="BC6165" s="181"/>
      <c r="BD6165" s="181"/>
      <c r="BE6165" s="181"/>
      <c r="BL6165" s="181"/>
      <c r="BM6165" s="181"/>
      <c r="BN6165" s="181"/>
      <c r="BO6165" s="181"/>
    </row>
    <row r="6166" spans="41:67">
      <c r="AO6166" s="38">
        <f t="shared" si="538"/>
        <v>0</v>
      </c>
      <c r="AP6166" s="38">
        <f t="shared" si="539"/>
        <v>0</v>
      </c>
      <c r="AR6166" s="181"/>
      <c r="AS6166" s="181"/>
      <c r="AT6166" s="181"/>
      <c r="AU6166" s="181"/>
      <c r="BB6166" s="181"/>
      <c r="BC6166" s="181"/>
      <c r="BD6166" s="181"/>
      <c r="BE6166" s="181"/>
      <c r="BL6166" s="181"/>
      <c r="BM6166" s="181"/>
      <c r="BN6166" s="181"/>
      <c r="BO6166" s="181"/>
    </row>
    <row r="6167" spans="41:67">
      <c r="AO6167" s="38">
        <f t="shared" si="538"/>
        <v>0</v>
      </c>
      <c r="AP6167" s="38">
        <f t="shared" si="539"/>
        <v>0</v>
      </c>
      <c r="AR6167" s="181"/>
      <c r="AS6167" s="181"/>
      <c r="AT6167" s="181"/>
      <c r="AU6167" s="181"/>
      <c r="BB6167" s="181"/>
      <c r="BC6167" s="181"/>
      <c r="BD6167" s="181"/>
      <c r="BE6167" s="181"/>
      <c r="BL6167" s="181"/>
      <c r="BM6167" s="181"/>
      <c r="BN6167" s="181"/>
      <c r="BO6167" s="181"/>
    </row>
    <row r="6168" spans="41:67">
      <c r="AO6168" s="38">
        <f t="shared" si="538"/>
        <v>0</v>
      </c>
      <c r="AP6168" s="38">
        <f t="shared" si="539"/>
        <v>0</v>
      </c>
      <c r="AR6168" s="181"/>
      <c r="AS6168" s="181"/>
      <c r="AT6168" s="181"/>
      <c r="AU6168" s="181"/>
      <c r="BB6168" s="181"/>
      <c r="BC6168" s="181"/>
      <c r="BD6168" s="181"/>
      <c r="BE6168" s="181"/>
      <c r="BL6168" s="181"/>
      <c r="BM6168" s="181"/>
      <c r="BN6168" s="181"/>
      <c r="BO6168" s="181"/>
    </row>
    <row r="6169" spans="41:67">
      <c r="AO6169" s="38">
        <f t="shared" si="538"/>
        <v>0</v>
      </c>
      <c r="AP6169" s="38">
        <f t="shared" si="539"/>
        <v>0</v>
      </c>
      <c r="AR6169" s="181"/>
      <c r="AS6169" s="181"/>
      <c r="AT6169" s="181"/>
      <c r="AU6169" s="181"/>
      <c r="BB6169" s="181"/>
      <c r="BC6169" s="181"/>
      <c r="BD6169" s="181"/>
      <c r="BE6169" s="181"/>
      <c r="BL6169" s="181"/>
      <c r="BM6169" s="181"/>
      <c r="BN6169" s="181"/>
      <c r="BO6169" s="181"/>
    </row>
    <row r="6170" spans="41:67">
      <c r="AO6170" s="38">
        <f t="shared" si="538"/>
        <v>0</v>
      </c>
      <c r="AP6170" s="38">
        <f t="shared" si="539"/>
        <v>0</v>
      </c>
      <c r="AR6170" s="181"/>
      <c r="AS6170" s="181"/>
      <c r="AT6170" s="181"/>
      <c r="AU6170" s="181"/>
      <c r="BB6170" s="181"/>
      <c r="BC6170" s="181"/>
      <c r="BD6170" s="181"/>
      <c r="BE6170" s="181"/>
      <c r="BL6170" s="181"/>
      <c r="BM6170" s="181"/>
      <c r="BN6170" s="181"/>
      <c r="BO6170" s="181"/>
    </row>
    <row r="6171" spans="41:67">
      <c r="AO6171" s="38">
        <f t="shared" si="538"/>
        <v>0</v>
      </c>
      <c r="AP6171" s="38">
        <f t="shared" si="539"/>
        <v>0</v>
      </c>
      <c r="AR6171" s="181"/>
      <c r="AS6171" s="181"/>
      <c r="AT6171" s="181"/>
      <c r="AU6171" s="181"/>
      <c r="BB6171" s="181"/>
      <c r="BC6171" s="181"/>
      <c r="BD6171" s="181"/>
      <c r="BE6171" s="181"/>
      <c r="BL6171" s="181"/>
      <c r="BM6171" s="181"/>
      <c r="BN6171" s="181"/>
      <c r="BO6171" s="181"/>
    </row>
    <row r="6172" spans="41:67">
      <c r="AO6172" s="38">
        <f t="shared" si="538"/>
        <v>0</v>
      </c>
      <c r="AP6172" s="38">
        <f t="shared" si="539"/>
        <v>0</v>
      </c>
      <c r="AR6172" s="181"/>
      <c r="AS6172" s="181"/>
      <c r="AT6172" s="181"/>
      <c r="AU6172" s="181"/>
      <c r="BB6172" s="181"/>
      <c r="BC6172" s="181"/>
      <c r="BD6172" s="181"/>
      <c r="BE6172" s="181"/>
      <c r="BL6172" s="181"/>
      <c r="BM6172" s="181"/>
      <c r="BN6172" s="181"/>
      <c r="BO6172" s="181"/>
    </row>
    <row r="6173" spans="41:67">
      <c r="AO6173" s="38">
        <f t="shared" si="538"/>
        <v>0</v>
      </c>
      <c r="AP6173" s="38">
        <f t="shared" si="539"/>
        <v>0</v>
      </c>
      <c r="AR6173" s="181"/>
      <c r="AS6173" s="181"/>
      <c r="AT6173" s="181"/>
      <c r="AU6173" s="181"/>
      <c r="BB6173" s="181"/>
      <c r="BC6173" s="181"/>
      <c r="BD6173" s="181"/>
      <c r="BE6173" s="181"/>
      <c r="BL6173" s="181"/>
      <c r="BM6173" s="181"/>
      <c r="BN6173" s="181"/>
      <c r="BO6173" s="181"/>
    </row>
    <row r="6174" spans="41:67">
      <c r="AO6174" s="38">
        <f t="shared" si="538"/>
        <v>0</v>
      </c>
      <c r="AP6174" s="38">
        <f t="shared" si="539"/>
        <v>0</v>
      </c>
      <c r="AR6174" s="181"/>
      <c r="AS6174" s="181"/>
      <c r="AT6174" s="181"/>
      <c r="AU6174" s="181"/>
      <c r="BB6174" s="181"/>
      <c r="BC6174" s="181"/>
      <c r="BD6174" s="181"/>
      <c r="BE6174" s="181"/>
      <c r="BL6174" s="181"/>
      <c r="BM6174" s="181"/>
      <c r="BN6174" s="181"/>
      <c r="BO6174" s="181"/>
    </row>
    <row r="6175" spans="41:67">
      <c r="AO6175" s="38">
        <f t="shared" si="538"/>
        <v>0</v>
      </c>
      <c r="AP6175" s="38">
        <f t="shared" si="539"/>
        <v>0</v>
      </c>
      <c r="AR6175" s="181"/>
      <c r="AS6175" s="181"/>
      <c r="AT6175" s="181"/>
      <c r="AU6175" s="181"/>
      <c r="BB6175" s="181"/>
      <c r="BC6175" s="181"/>
      <c r="BD6175" s="181"/>
      <c r="BE6175" s="181"/>
      <c r="BL6175" s="181"/>
      <c r="BM6175" s="181"/>
      <c r="BN6175" s="181"/>
      <c r="BO6175" s="181"/>
    </row>
    <row r="6176" spans="41:67">
      <c r="AO6176" s="38">
        <f t="shared" si="538"/>
        <v>0</v>
      </c>
      <c r="AP6176" s="38">
        <f t="shared" si="539"/>
        <v>0</v>
      </c>
      <c r="AR6176" s="181"/>
      <c r="AS6176" s="181"/>
      <c r="AT6176" s="181"/>
      <c r="AU6176" s="181"/>
      <c r="BB6176" s="181"/>
      <c r="BC6176" s="181"/>
      <c r="BD6176" s="181"/>
      <c r="BE6176" s="181"/>
      <c r="BL6176" s="181"/>
      <c r="BM6176" s="181"/>
      <c r="BN6176" s="181"/>
      <c r="BO6176" s="181"/>
    </row>
    <row r="6177" spans="41:67">
      <c r="AO6177" s="38">
        <f t="shared" si="538"/>
        <v>0</v>
      </c>
      <c r="AP6177" s="38">
        <f t="shared" si="539"/>
        <v>0</v>
      </c>
      <c r="AR6177" s="181"/>
      <c r="AS6177" s="181"/>
      <c r="AT6177" s="181"/>
      <c r="AU6177" s="181"/>
      <c r="BB6177" s="181"/>
      <c r="BC6177" s="181"/>
      <c r="BD6177" s="181"/>
      <c r="BE6177" s="181"/>
      <c r="BL6177" s="181"/>
      <c r="BM6177" s="181"/>
      <c r="BN6177" s="181"/>
      <c r="BO6177" s="181"/>
    </row>
    <row r="6178" spans="41:67">
      <c r="AO6178" s="38">
        <f t="shared" si="538"/>
        <v>0</v>
      </c>
      <c r="AP6178" s="38">
        <f t="shared" si="539"/>
        <v>0</v>
      </c>
      <c r="AR6178" s="181"/>
      <c r="AS6178" s="181"/>
      <c r="AT6178" s="181"/>
      <c r="AU6178" s="181"/>
      <c r="BB6178" s="181"/>
      <c r="BC6178" s="181"/>
      <c r="BD6178" s="181"/>
      <c r="BE6178" s="181"/>
      <c r="BL6178" s="181"/>
      <c r="BM6178" s="181"/>
      <c r="BN6178" s="181"/>
      <c r="BO6178" s="181"/>
    </row>
    <row r="6179" spans="41:67">
      <c r="AO6179" s="38">
        <f t="shared" si="538"/>
        <v>0</v>
      </c>
      <c r="AP6179" s="38">
        <f t="shared" si="539"/>
        <v>0</v>
      </c>
      <c r="AR6179" s="181"/>
      <c r="AS6179" s="181"/>
      <c r="AT6179" s="181"/>
      <c r="AU6179" s="181"/>
      <c r="BB6179" s="181"/>
      <c r="BC6179" s="181"/>
      <c r="BD6179" s="181"/>
      <c r="BE6179" s="181"/>
      <c r="BL6179" s="181"/>
      <c r="BM6179" s="181"/>
      <c r="BN6179" s="181"/>
      <c r="BO6179" s="181"/>
    </row>
    <row r="6180" spans="41:67">
      <c r="AO6180" s="38">
        <f t="shared" si="538"/>
        <v>0</v>
      </c>
      <c r="AP6180" s="38">
        <f t="shared" si="539"/>
        <v>0</v>
      </c>
      <c r="AR6180" s="181"/>
      <c r="AS6180" s="181"/>
      <c r="AT6180" s="181"/>
      <c r="AU6180" s="181"/>
      <c r="BB6180" s="181"/>
      <c r="BC6180" s="181"/>
      <c r="BD6180" s="181"/>
      <c r="BE6180" s="181"/>
      <c r="BL6180" s="181"/>
      <c r="BM6180" s="181"/>
      <c r="BN6180" s="181"/>
      <c r="BO6180" s="181"/>
    </row>
    <row r="6181" spans="41:67">
      <c r="AO6181" s="38">
        <f t="shared" si="538"/>
        <v>0</v>
      </c>
      <c r="AP6181" s="38">
        <f t="shared" si="539"/>
        <v>0</v>
      </c>
      <c r="AR6181" s="181"/>
      <c r="AS6181" s="181"/>
      <c r="AT6181" s="181"/>
      <c r="AU6181" s="181"/>
      <c r="BB6181" s="181"/>
      <c r="BC6181" s="181"/>
      <c r="BD6181" s="181"/>
      <c r="BE6181" s="181"/>
      <c r="BL6181" s="181"/>
      <c r="BM6181" s="181"/>
      <c r="BN6181" s="181"/>
      <c r="BO6181" s="181"/>
    </row>
    <row r="6182" spans="41:67">
      <c r="AO6182" s="38">
        <f t="shared" si="538"/>
        <v>0</v>
      </c>
      <c r="AP6182" s="38">
        <f t="shared" si="539"/>
        <v>0</v>
      </c>
      <c r="AR6182" s="181"/>
      <c r="AS6182" s="181"/>
      <c r="AT6182" s="181"/>
      <c r="AU6182" s="181"/>
      <c r="BB6182" s="181"/>
      <c r="BC6182" s="181"/>
      <c r="BD6182" s="181"/>
      <c r="BE6182" s="181"/>
      <c r="BL6182" s="181"/>
      <c r="BM6182" s="181"/>
      <c r="BN6182" s="181"/>
      <c r="BO6182" s="181"/>
    </row>
    <row r="6183" spans="41:67">
      <c r="AO6183" s="38">
        <f t="shared" si="538"/>
        <v>0</v>
      </c>
      <c r="AP6183" s="38">
        <f t="shared" si="539"/>
        <v>0</v>
      </c>
      <c r="AR6183" s="181"/>
      <c r="AS6183" s="181"/>
      <c r="AT6183" s="181"/>
      <c r="AU6183" s="181"/>
      <c r="BB6183" s="181"/>
      <c r="BC6183" s="181"/>
      <c r="BD6183" s="181"/>
      <c r="BE6183" s="181"/>
      <c r="BL6183" s="181"/>
      <c r="BM6183" s="181"/>
      <c r="BN6183" s="181"/>
      <c r="BO6183" s="181"/>
    </row>
    <row r="6184" spans="41:67">
      <c r="AO6184" s="38">
        <f t="shared" si="538"/>
        <v>0</v>
      </c>
      <c r="AP6184" s="38">
        <f t="shared" si="539"/>
        <v>0</v>
      </c>
      <c r="AR6184" s="181"/>
      <c r="AS6184" s="181"/>
      <c r="AT6184" s="181"/>
      <c r="AU6184" s="181"/>
      <c r="BB6184" s="181"/>
      <c r="BC6184" s="181"/>
      <c r="BD6184" s="181"/>
      <c r="BE6184" s="181"/>
      <c r="BL6184" s="181"/>
      <c r="BM6184" s="181"/>
      <c r="BN6184" s="181"/>
      <c r="BO6184" s="181"/>
    </row>
    <row r="6185" spans="41:67">
      <c r="AO6185" s="38">
        <f t="shared" si="538"/>
        <v>0</v>
      </c>
      <c r="AP6185" s="38">
        <f t="shared" si="539"/>
        <v>0</v>
      </c>
      <c r="AR6185" s="181"/>
      <c r="AS6185" s="181"/>
      <c r="AT6185" s="181"/>
      <c r="AU6185" s="181"/>
      <c r="BB6185" s="181"/>
      <c r="BC6185" s="181"/>
      <c r="BD6185" s="181"/>
      <c r="BE6185" s="181"/>
      <c r="BL6185" s="181"/>
      <c r="BM6185" s="181"/>
      <c r="BN6185" s="181"/>
      <c r="BO6185" s="181"/>
    </row>
    <row r="6186" spans="41:67">
      <c r="AO6186" s="38">
        <f t="shared" ref="AO6186:AO6249" si="540">B6187+1-1</f>
        <v>0</v>
      </c>
      <c r="AP6186" s="38">
        <f t="shared" ref="AP6186:AP6249" si="541">A6187</f>
        <v>0</v>
      </c>
      <c r="AR6186" s="181"/>
      <c r="AS6186" s="181"/>
      <c r="AT6186" s="181"/>
      <c r="AU6186" s="181"/>
      <c r="BB6186" s="181"/>
      <c r="BC6186" s="181"/>
      <c r="BD6186" s="181"/>
      <c r="BE6186" s="181"/>
      <c r="BL6186" s="181"/>
      <c r="BM6186" s="181"/>
      <c r="BN6186" s="181"/>
      <c r="BO6186" s="181"/>
    </row>
    <row r="6187" spans="41:67">
      <c r="AO6187" s="38">
        <f t="shared" si="540"/>
        <v>0</v>
      </c>
      <c r="AP6187" s="38">
        <f t="shared" si="541"/>
        <v>0</v>
      </c>
      <c r="AR6187" s="181"/>
      <c r="AS6187" s="181"/>
      <c r="AT6187" s="181"/>
      <c r="AU6187" s="181"/>
      <c r="BB6187" s="181"/>
      <c r="BC6187" s="181"/>
      <c r="BD6187" s="181"/>
      <c r="BE6187" s="181"/>
      <c r="BL6187" s="181"/>
      <c r="BM6187" s="181"/>
      <c r="BN6187" s="181"/>
      <c r="BO6187" s="181"/>
    </row>
    <row r="6188" spans="41:67">
      <c r="AO6188" s="38">
        <f t="shared" si="540"/>
        <v>0</v>
      </c>
      <c r="AP6188" s="38">
        <f t="shared" si="541"/>
        <v>0</v>
      </c>
      <c r="AR6188" s="181"/>
      <c r="AS6188" s="181"/>
      <c r="AT6188" s="181"/>
      <c r="AU6188" s="181"/>
      <c r="BB6188" s="181"/>
      <c r="BC6188" s="181"/>
      <c r="BD6188" s="181"/>
      <c r="BE6188" s="181"/>
      <c r="BL6188" s="181"/>
      <c r="BM6188" s="181"/>
      <c r="BN6188" s="181"/>
      <c r="BO6188" s="181"/>
    </row>
    <row r="6189" spans="41:67">
      <c r="AO6189" s="38">
        <f t="shared" si="540"/>
        <v>0</v>
      </c>
      <c r="AP6189" s="38">
        <f t="shared" si="541"/>
        <v>0</v>
      </c>
      <c r="AR6189" s="181"/>
      <c r="AS6189" s="181"/>
      <c r="AT6189" s="181"/>
      <c r="AU6189" s="181"/>
      <c r="BB6189" s="181"/>
      <c r="BC6189" s="181"/>
      <c r="BD6189" s="181"/>
      <c r="BE6189" s="181"/>
      <c r="BL6189" s="181"/>
      <c r="BM6189" s="181"/>
      <c r="BN6189" s="181"/>
      <c r="BO6189" s="181"/>
    </row>
    <row r="6190" spans="41:67">
      <c r="AO6190" s="38">
        <f t="shared" si="540"/>
        <v>0</v>
      </c>
      <c r="AP6190" s="38">
        <f t="shared" si="541"/>
        <v>0</v>
      </c>
      <c r="AR6190" s="181"/>
      <c r="AS6190" s="181"/>
      <c r="AT6190" s="181"/>
      <c r="AU6190" s="181"/>
      <c r="BB6190" s="181"/>
      <c r="BC6190" s="181"/>
      <c r="BD6190" s="181"/>
      <c r="BE6190" s="181"/>
      <c r="BL6190" s="181"/>
      <c r="BM6190" s="181"/>
      <c r="BN6190" s="181"/>
      <c r="BO6190" s="181"/>
    </row>
    <row r="6191" spans="41:67">
      <c r="AO6191" s="38">
        <f t="shared" si="540"/>
        <v>0</v>
      </c>
      <c r="AP6191" s="38">
        <f t="shared" si="541"/>
        <v>0</v>
      </c>
      <c r="AR6191" s="181"/>
      <c r="AS6191" s="181"/>
      <c r="AT6191" s="181"/>
      <c r="AU6191" s="181"/>
      <c r="BB6191" s="181"/>
      <c r="BC6191" s="181"/>
      <c r="BD6191" s="181"/>
      <c r="BE6191" s="181"/>
      <c r="BL6191" s="181"/>
      <c r="BM6191" s="181"/>
      <c r="BN6191" s="181"/>
      <c r="BO6191" s="181"/>
    </row>
    <row r="6192" spans="41:67">
      <c r="AO6192" s="38">
        <f t="shared" si="540"/>
        <v>0</v>
      </c>
      <c r="AP6192" s="38">
        <f t="shared" si="541"/>
        <v>0</v>
      </c>
      <c r="AR6192" s="181"/>
      <c r="AS6192" s="181"/>
      <c r="AT6192" s="181"/>
      <c r="AU6192" s="181"/>
      <c r="BB6192" s="181"/>
      <c r="BC6192" s="181"/>
      <c r="BD6192" s="181"/>
      <c r="BE6192" s="181"/>
      <c r="BL6192" s="181"/>
      <c r="BM6192" s="181"/>
      <c r="BN6192" s="181"/>
      <c r="BO6192" s="181"/>
    </row>
    <row r="6193" spans="41:67">
      <c r="AO6193" s="38">
        <f t="shared" si="540"/>
        <v>0</v>
      </c>
      <c r="AP6193" s="38">
        <f t="shared" si="541"/>
        <v>0</v>
      </c>
      <c r="AR6193" s="181"/>
      <c r="AS6193" s="181"/>
      <c r="AT6193" s="181"/>
      <c r="AU6193" s="181"/>
      <c r="BB6193" s="181"/>
      <c r="BC6193" s="181"/>
      <c r="BD6193" s="181"/>
      <c r="BE6193" s="181"/>
      <c r="BL6193" s="181"/>
      <c r="BM6193" s="181"/>
      <c r="BN6193" s="181"/>
      <c r="BO6193" s="181"/>
    </row>
    <row r="6194" spans="41:67">
      <c r="AO6194" s="38">
        <f t="shared" si="540"/>
        <v>0</v>
      </c>
      <c r="AP6194" s="38">
        <f t="shared" si="541"/>
        <v>0</v>
      </c>
      <c r="AR6194" s="181"/>
      <c r="AS6194" s="181"/>
      <c r="AT6194" s="181"/>
      <c r="AU6194" s="181"/>
      <c r="BB6194" s="181"/>
      <c r="BC6194" s="181"/>
      <c r="BD6194" s="181"/>
      <c r="BE6194" s="181"/>
      <c r="BL6194" s="181"/>
      <c r="BM6194" s="181"/>
      <c r="BN6194" s="181"/>
      <c r="BO6194" s="181"/>
    </row>
    <row r="6195" spans="41:67">
      <c r="AO6195" s="38">
        <f t="shared" si="540"/>
        <v>0</v>
      </c>
      <c r="AP6195" s="38">
        <f t="shared" si="541"/>
        <v>0</v>
      </c>
      <c r="AR6195" s="181"/>
      <c r="AS6195" s="181"/>
      <c r="AT6195" s="181"/>
      <c r="AU6195" s="181"/>
      <c r="BB6195" s="181"/>
      <c r="BC6195" s="181"/>
      <c r="BD6195" s="181"/>
      <c r="BE6195" s="181"/>
      <c r="BL6195" s="181"/>
      <c r="BM6195" s="181"/>
      <c r="BN6195" s="181"/>
      <c r="BO6195" s="181"/>
    </row>
    <row r="6196" spans="41:67">
      <c r="AO6196" s="38">
        <f t="shared" si="540"/>
        <v>0</v>
      </c>
      <c r="AP6196" s="38">
        <f t="shared" si="541"/>
        <v>0</v>
      </c>
      <c r="AR6196" s="181"/>
      <c r="AS6196" s="181"/>
      <c r="AT6196" s="181"/>
      <c r="AU6196" s="181"/>
      <c r="BB6196" s="181"/>
      <c r="BC6196" s="181"/>
      <c r="BD6196" s="181"/>
      <c r="BE6196" s="181"/>
      <c r="BL6196" s="181"/>
      <c r="BM6196" s="181"/>
      <c r="BN6196" s="181"/>
      <c r="BO6196" s="181"/>
    </row>
    <row r="6197" spans="41:67">
      <c r="AO6197" s="38">
        <f t="shared" si="540"/>
        <v>0</v>
      </c>
      <c r="AP6197" s="38">
        <f t="shared" si="541"/>
        <v>0</v>
      </c>
      <c r="AR6197" s="181"/>
      <c r="AS6197" s="181"/>
      <c r="AT6197" s="181"/>
      <c r="AU6197" s="181"/>
      <c r="BB6197" s="181"/>
      <c r="BC6197" s="181"/>
      <c r="BD6197" s="181"/>
      <c r="BE6197" s="181"/>
      <c r="BL6197" s="181"/>
      <c r="BM6197" s="181"/>
      <c r="BN6197" s="181"/>
      <c r="BO6197" s="181"/>
    </row>
    <row r="6198" spans="41:67">
      <c r="AO6198" s="38">
        <f t="shared" si="540"/>
        <v>0</v>
      </c>
      <c r="AP6198" s="38">
        <f t="shared" si="541"/>
        <v>0</v>
      </c>
      <c r="AR6198" s="181"/>
      <c r="AS6198" s="181"/>
      <c r="AT6198" s="181"/>
      <c r="AU6198" s="181"/>
      <c r="BB6198" s="181"/>
      <c r="BC6198" s="181"/>
      <c r="BD6198" s="181"/>
      <c r="BE6198" s="181"/>
      <c r="BL6198" s="181"/>
      <c r="BM6198" s="181"/>
      <c r="BN6198" s="181"/>
      <c r="BO6198" s="181"/>
    </row>
    <row r="6199" spans="41:67">
      <c r="AO6199" s="38">
        <f t="shared" si="540"/>
        <v>0</v>
      </c>
      <c r="AP6199" s="38">
        <f t="shared" si="541"/>
        <v>0</v>
      </c>
      <c r="AR6199" s="181"/>
      <c r="AS6199" s="181"/>
      <c r="AT6199" s="181"/>
      <c r="AU6199" s="181"/>
      <c r="BB6199" s="181"/>
      <c r="BC6199" s="181"/>
      <c r="BD6199" s="181"/>
      <c r="BE6199" s="181"/>
      <c r="BL6199" s="181"/>
      <c r="BM6199" s="181"/>
      <c r="BN6199" s="181"/>
      <c r="BO6199" s="181"/>
    </row>
    <row r="6200" spans="41:67">
      <c r="AO6200" s="38">
        <f t="shared" si="540"/>
        <v>0</v>
      </c>
      <c r="AP6200" s="38">
        <f t="shared" si="541"/>
        <v>0</v>
      </c>
      <c r="AR6200" s="181"/>
      <c r="AS6200" s="181"/>
      <c r="AT6200" s="181"/>
      <c r="AU6200" s="181"/>
      <c r="BB6200" s="181"/>
      <c r="BC6200" s="181"/>
      <c r="BD6200" s="181"/>
      <c r="BE6200" s="181"/>
      <c r="BL6200" s="181"/>
      <c r="BM6200" s="181"/>
      <c r="BN6200" s="181"/>
      <c r="BO6200" s="181"/>
    </row>
    <row r="6201" spans="41:67">
      <c r="AO6201" s="38">
        <f t="shared" si="540"/>
        <v>0</v>
      </c>
      <c r="AP6201" s="38">
        <f t="shared" si="541"/>
        <v>0</v>
      </c>
      <c r="AR6201" s="181"/>
      <c r="AS6201" s="181"/>
      <c r="AT6201" s="181"/>
      <c r="AU6201" s="181"/>
      <c r="BB6201" s="181"/>
      <c r="BC6201" s="181"/>
      <c r="BD6201" s="181"/>
      <c r="BE6201" s="181"/>
      <c r="BL6201" s="181"/>
      <c r="BM6201" s="181"/>
      <c r="BN6201" s="181"/>
      <c r="BO6201" s="181"/>
    </row>
    <row r="6202" spans="41:67">
      <c r="AO6202" s="38">
        <f t="shared" si="540"/>
        <v>0</v>
      </c>
      <c r="AP6202" s="38">
        <f t="shared" si="541"/>
        <v>0</v>
      </c>
      <c r="AR6202" s="181"/>
      <c r="AS6202" s="181"/>
      <c r="AT6202" s="181"/>
      <c r="AU6202" s="181"/>
      <c r="BB6202" s="181"/>
      <c r="BC6202" s="181"/>
      <c r="BD6202" s="181"/>
      <c r="BE6202" s="181"/>
      <c r="BL6202" s="181"/>
      <c r="BM6202" s="181"/>
      <c r="BN6202" s="181"/>
      <c r="BO6202" s="181"/>
    </row>
    <row r="6203" spans="41:67">
      <c r="AO6203" s="38">
        <f t="shared" si="540"/>
        <v>0</v>
      </c>
      <c r="AP6203" s="38">
        <f t="shared" si="541"/>
        <v>0</v>
      </c>
      <c r="AR6203" s="181"/>
      <c r="AS6203" s="181"/>
      <c r="AT6203" s="181"/>
      <c r="AU6203" s="181"/>
      <c r="BB6203" s="181"/>
      <c r="BC6203" s="181"/>
      <c r="BD6203" s="181"/>
      <c r="BE6203" s="181"/>
      <c r="BL6203" s="181"/>
      <c r="BM6203" s="181"/>
      <c r="BN6203" s="181"/>
      <c r="BO6203" s="181"/>
    </row>
    <row r="6204" spans="41:67">
      <c r="AO6204" s="38">
        <f t="shared" si="540"/>
        <v>0</v>
      </c>
      <c r="AP6204" s="38">
        <f t="shared" si="541"/>
        <v>0</v>
      </c>
      <c r="AR6204" s="181"/>
      <c r="AS6204" s="181"/>
      <c r="AT6204" s="181"/>
      <c r="AU6204" s="181"/>
      <c r="BB6204" s="181"/>
      <c r="BC6204" s="181"/>
      <c r="BD6204" s="181"/>
      <c r="BE6204" s="181"/>
      <c r="BL6204" s="181"/>
      <c r="BM6204" s="181"/>
      <c r="BN6204" s="181"/>
      <c r="BO6204" s="181"/>
    </row>
    <row r="6205" spans="41:67">
      <c r="AO6205" s="38">
        <f t="shared" si="540"/>
        <v>0</v>
      </c>
      <c r="AP6205" s="38">
        <f t="shared" si="541"/>
        <v>0</v>
      </c>
      <c r="AR6205" s="181"/>
      <c r="AS6205" s="181"/>
      <c r="AT6205" s="181"/>
      <c r="AU6205" s="181"/>
      <c r="BB6205" s="181"/>
      <c r="BC6205" s="181"/>
      <c r="BD6205" s="181"/>
      <c r="BE6205" s="181"/>
      <c r="BL6205" s="181"/>
      <c r="BM6205" s="181"/>
      <c r="BN6205" s="181"/>
      <c r="BO6205" s="181"/>
    </row>
    <row r="6206" spans="41:67">
      <c r="AO6206" s="38">
        <f t="shared" si="540"/>
        <v>0</v>
      </c>
      <c r="AP6206" s="38">
        <f t="shared" si="541"/>
        <v>0</v>
      </c>
      <c r="AR6206" s="181"/>
      <c r="AS6206" s="181"/>
      <c r="AT6206" s="181"/>
      <c r="AU6206" s="181"/>
      <c r="BB6206" s="181"/>
      <c r="BC6206" s="181"/>
      <c r="BD6206" s="181"/>
      <c r="BE6206" s="181"/>
      <c r="BL6206" s="181"/>
      <c r="BM6206" s="181"/>
      <c r="BN6206" s="181"/>
      <c r="BO6206" s="181"/>
    </row>
    <row r="6207" spans="41:67">
      <c r="AO6207" s="38">
        <f t="shared" si="540"/>
        <v>0</v>
      </c>
      <c r="AP6207" s="38">
        <f t="shared" si="541"/>
        <v>0</v>
      </c>
      <c r="AR6207" s="181"/>
      <c r="AS6207" s="181"/>
      <c r="AT6207" s="181"/>
      <c r="AU6207" s="181"/>
      <c r="BB6207" s="181"/>
      <c r="BC6207" s="181"/>
      <c r="BD6207" s="181"/>
      <c r="BE6207" s="181"/>
      <c r="BL6207" s="181"/>
      <c r="BM6207" s="181"/>
      <c r="BN6207" s="181"/>
      <c r="BO6207" s="181"/>
    </row>
    <row r="6208" spans="41:67">
      <c r="AO6208" s="38">
        <f t="shared" si="540"/>
        <v>0</v>
      </c>
      <c r="AP6208" s="38">
        <f t="shared" si="541"/>
        <v>0</v>
      </c>
      <c r="AR6208" s="181"/>
      <c r="AS6208" s="181"/>
      <c r="AT6208" s="181"/>
      <c r="AU6208" s="181"/>
      <c r="BB6208" s="181"/>
      <c r="BC6208" s="181"/>
      <c r="BD6208" s="181"/>
      <c r="BE6208" s="181"/>
      <c r="BL6208" s="181"/>
      <c r="BM6208" s="181"/>
      <c r="BN6208" s="181"/>
      <c r="BO6208" s="181"/>
    </row>
    <row r="6209" spans="41:67">
      <c r="AO6209" s="38">
        <f t="shared" si="540"/>
        <v>0</v>
      </c>
      <c r="AP6209" s="38">
        <f t="shared" si="541"/>
        <v>0</v>
      </c>
      <c r="AR6209" s="181"/>
      <c r="AS6209" s="181"/>
      <c r="AT6209" s="181"/>
      <c r="AU6209" s="181"/>
      <c r="BB6209" s="181"/>
      <c r="BC6209" s="181"/>
      <c r="BD6209" s="181"/>
      <c r="BE6209" s="181"/>
      <c r="BL6209" s="181"/>
      <c r="BM6209" s="181"/>
      <c r="BN6209" s="181"/>
      <c r="BO6209" s="181"/>
    </row>
    <row r="6210" spans="41:67">
      <c r="AO6210" s="38">
        <f t="shared" si="540"/>
        <v>0</v>
      </c>
      <c r="AP6210" s="38">
        <f t="shared" si="541"/>
        <v>0</v>
      </c>
      <c r="AR6210" s="181"/>
      <c r="AS6210" s="181"/>
      <c r="AT6210" s="181"/>
      <c r="AU6210" s="181"/>
      <c r="BB6210" s="181"/>
      <c r="BC6210" s="181"/>
      <c r="BD6210" s="181"/>
      <c r="BE6210" s="181"/>
      <c r="BL6210" s="181"/>
      <c r="BM6210" s="181"/>
      <c r="BN6210" s="181"/>
      <c r="BO6210" s="181"/>
    </row>
    <row r="6211" spans="41:67">
      <c r="AO6211" s="38">
        <f t="shared" si="540"/>
        <v>0</v>
      </c>
      <c r="AP6211" s="38">
        <f t="shared" si="541"/>
        <v>0</v>
      </c>
      <c r="AR6211" s="181"/>
      <c r="AS6211" s="181"/>
      <c r="AT6211" s="181"/>
      <c r="AU6211" s="181"/>
      <c r="BB6211" s="181"/>
      <c r="BC6211" s="181"/>
      <c r="BD6211" s="181"/>
      <c r="BE6211" s="181"/>
      <c r="BL6211" s="181"/>
      <c r="BM6211" s="181"/>
      <c r="BN6211" s="181"/>
      <c r="BO6211" s="181"/>
    </row>
    <row r="6212" spans="41:67">
      <c r="AO6212" s="38">
        <f t="shared" si="540"/>
        <v>0</v>
      </c>
      <c r="AP6212" s="38">
        <f t="shared" si="541"/>
        <v>0</v>
      </c>
      <c r="AR6212" s="181"/>
      <c r="AS6212" s="181"/>
      <c r="AT6212" s="181"/>
      <c r="AU6212" s="181"/>
      <c r="BB6212" s="181"/>
      <c r="BC6212" s="181"/>
      <c r="BD6212" s="181"/>
      <c r="BE6212" s="181"/>
      <c r="BL6212" s="181"/>
      <c r="BM6212" s="181"/>
      <c r="BN6212" s="181"/>
      <c r="BO6212" s="181"/>
    </row>
    <row r="6213" spans="41:67">
      <c r="AO6213" s="38">
        <f t="shared" si="540"/>
        <v>0</v>
      </c>
      <c r="AP6213" s="38">
        <f t="shared" si="541"/>
        <v>0</v>
      </c>
      <c r="AR6213" s="181"/>
      <c r="AS6213" s="181"/>
      <c r="AT6213" s="181"/>
      <c r="AU6213" s="181"/>
      <c r="BB6213" s="181"/>
      <c r="BC6213" s="181"/>
      <c r="BD6213" s="181"/>
      <c r="BE6213" s="181"/>
      <c r="BL6213" s="181"/>
      <c r="BM6213" s="181"/>
      <c r="BN6213" s="181"/>
      <c r="BO6213" s="181"/>
    </row>
    <row r="6214" spans="41:67">
      <c r="AO6214" s="38">
        <f t="shared" si="540"/>
        <v>0</v>
      </c>
      <c r="AP6214" s="38">
        <f t="shared" si="541"/>
        <v>0</v>
      </c>
      <c r="AR6214" s="181"/>
      <c r="AS6214" s="181"/>
      <c r="AT6214" s="181"/>
      <c r="AU6214" s="181"/>
      <c r="BB6214" s="181"/>
      <c r="BC6214" s="181"/>
      <c r="BD6214" s="181"/>
      <c r="BE6214" s="181"/>
      <c r="BL6214" s="181"/>
      <c r="BM6214" s="181"/>
      <c r="BN6214" s="181"/>
      <c r="BO6214" s="181"/>
    </row>
    <row r="6215" spans="41:67">
      <c r="AO6215" s="38">
        <f t="shared" si="540"/>
        <v>0</v>
      </c>
      <c r="AP6215" s="38">
        <f t="shared" si="541"/>
        <v>0</v>
      </c>
      <c r="AR6215" s="181"/>
      <c r="AS6215" s="181"/>
      <c r="AT6215" s="181"/>
      <c r="AU6215" s="181"/>
      <c r="BB6215" s="181"/>
      <c r="BC6215" s="181"/>
      <c r="BD6215" s="181"/>
      <c r="BE6215" s="181"/>
      <c r="BL6215" s="181"/>
      <c r="BM6215" s="181"/>
      <c r="BN6215" s="181"/>
      <c r="BO6215" s="181"/>
    </row>
    <row r="6216" spans="41:67">
      <c r="AO6216" s="38">
        <f t="shared" si="540"/>
        <v>0</v>
      </c>
      <c r="AP6216" s="38">
        <f t="shared" si="541"/>
        <v>0</v>
      </c>
      <c r="AR6216" s="181"/>
      <c r="AS6216" s="181"/>
      <c r="AT6216" s="181"/>
      <c r="AU6216" s="181"/>
      <c r="BB6216" s="181"/>
      <c r="BC6216" s="181"/>
      <c r="BD6216" s="181"/>
      <c r="BE6216" s="181"/>
      <c r="BL6216" s="181"/>
      <c r="BM6216" s="181"/>
      <c r="BN6216" s="181"/>
      <c r="BO6216" s="181"/>
    </row>
    <row r="6217" spans="41:67">
      <c r="AO6217" s="38">
        <f t="shared" si="540"/>
        <v>0</v>
      </c>
      <c r="AP6217" s="38">
        <f t="shared" si="541"/>
        <v>0</v>
      </c>
      <c r="AR6217" s="181"/>
      <c r="AS6217" s="181"/>
      <c r="AT6217" s="181"/>
      <c r="AU6217" s="181"/>
      <c r="BB6217" s="181"/>
      <c r="BC6217" s="181"/>
      <c r="BD6217" s="181"/>
      <c r="BE6217" s="181"/>
      <c r="BL6217" s="181"/>
      <c r="BM6217" s="181"/>
      <c r="BN6217" s="181"/>
      <c r="BO6217" s="181"/>
    </row>
    <row r="6218" spans="41:67">
      <c r="AO6218" s="38">
        <f t="shared" si="540"/>
        <v>0</v>
      </c>
      <c r="AP6218" s="38">
        <f t="shared" si="541"/>
        <v>0</v>
      </c>
      <c r="AR6218" s="181"/>
      <c r="AS6218" s="181"/>
      <c r="AT6218" s="181"/>
      <c r="AU6218" s="181"/>
      <c r="BB6218" s="181"/>
      <c r="BC6218" s="181"/>
      <c r="BD6218" s="181"/>
      <c r="BE6218" s="181"/>
      <c r="BL6218" s="181"/>
      <c r="BM6218" s="181"/>
      <c r="BN6218" s="181"/>
      <c r="BO6218" s="181"/>
    </row>
    <row r="6219" spans="41:67">
      <c r="AO6219" s="38">
        <f t="shared" si="540"/>
        <v>0</v>
      </c>
      <c r="AP6219" s="38">
        <f t="shared" si="541"/>
        <v>0</v>
      </c>
      <c r="AR6219" s="181"/>
      <c r="AS6219" s="181"/>
      <c r="AT6219" s="181"/>
      <c r="AU6219" s="181"/>
      <c r="BB6219" s="181"/>
      <c r="BC6219" s="181"/>
      <c r="BD6219" s="181"/>
      <c r="BE6219" s="181"/>
      <c r="BL6219" s="181"/>
      <c r="BM6219" s="181"/>
      <c r="BN6219" s="181"/>
      <c r="BO6219" s="181"/>
    </row>
    <row r="6220" spans="41:67">
      <c r="AO6220" s="38">
        <f t="shared" si="540"/>
        <v>0</v>
      </c>
      <c r="AP6220" s="38">
        <f t="shared" si="541"/>
        <v>0</v>
      </c>
      <c r="AR6220" s="181"/>
      <c r="AS6220" s="181"/>
      <c r="AT6220" s="181"/>
      <c r="AU6220" s="181"/>
      <c r="BB6220" s="181"/>
      <c r="BC6220" s="181"/>
      <c r="BD6220" s="181"/>
      <c r="BE6220" s="181"/>
      <c r="BL6220" s="181"/>
      <c r="BM6220" s="181"/>
      <c r="BN6220" s="181"/>
      <c r="BO6220" s="181"/>
    </row>
    <row r="6221" spans="41:67">
      <c r="AO6221" s="38">
        <f t="shared" si="540"/>
        <v>0</v>
      </c>
      <c r="AP6221" s="38">
        <f t="shared" si="541"/>
        <v>0</v>
      </c>
      <c r="AR6221" s="181"/>
      <c r="AS6221" s="181"/>
      <c r="AT6221" s="181"/>
      <c r="AU6221" s="181"/>
      <c r="BB6221" s="181"/>
      <c r="BC6221" s="181"/>
      <c r="BD6221" s="181"/>
      <c r="BE6221" s="181"/>
      <c r="BL6221" s="181"/>
      <c r="BM6221" s="181"/>
      <c r="BN6221" s="181"/>
      <c r="BO6221" s="181"/>
    </row>
    <row r="6222" spans="41:67">
      <c r="AO6222" s="38">
        <f t="shared" si="540"/>
        <v>0</v>
      </c>
      <c r="AP6222" s="38">
        <f t="shared" si="541"/>
        <v>0</v>
      </c>
      <c r="AR6222" s="181"/>
      <c r="AS6222" s="181"/>
      <c r="AT6222" s="181"/>
      <c r="AU6222" s="181"/>
      <c r="BB6222" s="181"/>
      <c r="BC6222" s="181"/>
      <c r="BD6222" s="181"/>
      <c r="BE6222" s="181"/>
      <c r="BL6222" s="181"/>
      <c r="BM6222" s="181"/>
      <c r="BN6222" s="181"/>
      <c r="BO6222" s="181"/>
    </row>
    <row r="6223" spans="41:67">
      <c r="AO6223" s="38">
        <f t="shared" si="540"/>
        <v>0</v>
      </c>
      <c r="AP6223" s="38">
        <f t="shared" si="541"/>
        <v>0</v>
      </c>
      <c r="AR6223" s="181"/>
      <c r="AS6223" s="181"/>
      <c r="AT6223" s="181"/>
      <c r="AU6223" s="181"/>
      <c r="BB6223" s="181"/>
      <c r="BC6223" s="181"/>
      <c r="BD6223" s="181"/>
      <c r="BE6223" s="181"/>
      <c r="BL6223" s="181"/>
      <c r="BM6223" s="181"/>
      <c r="BN6223" s="181"/>
      <c r="BO6223" s="181"/>
    </row>
    <row r="6224" spans="41:67">
      <c r="AO6224" s="38">
        <f t="shared" si="540"/>
        <v>0</v>
      </c>
      <c r="AP6224" s="38">
        <f t="shared" si="541"/>
        <v>0</v>
      </c>
      <c r="AR6224" s="181"/>
      <c r="AS6224" s="181"/>
      <c r="AT6224" s="181"/>
      <c r="AU6224" s="181"/>
      <c r="BB6224" s="181"/>
      <c r="BC6224" s="181"/>
      <c r="BD6224" s="181"/>
      <c r="BE6224" s="181"/>
      <c r="BL6224" s="181"/>
      <c r="BM6224" s="181"/>
      <c r="BN6224" s="181"/>
      <c r="BO6224" s="181"/>
    </row>
    <row r="6225" spans="41:67">
      <c r="AO6225" s="38">
        <f t="shared" si="540"/>
        <v>0</v>
      </c>
      <c r="AP6225" s="38">
        <f t="shared" si="541"/>
        <v>0</v>
      </c>
      <c r="AR6225" s="181"/>
      <c r="AS6225" s="181"/>
      <c r="AT6225" s="181"/>
      <c r="AU6225" s="181"/>
      <c r="BB6225" s="181"/>
      <c r="BC6225" s="181"/>
      <c r="BD6225" s="181"/>
      <c r="BE6225" s="181"/>
      <c r="BL6225" s="181"/>
      <c r="BM6225" s="181"/>
      <c r="BN6225" s="181"/>
      <c r="BO6225" s="181"/>
    </row>
    <row r="6226" spans="41:67">
      <c r="AO6226" s="38">
        <f t="shared" si="540"/>
        <v>0</v>
      </c>
      <c r="AP6226" s="38">
        <f t="shared" si="541"/>
        <v>0</v>
      </c>
      <c r="AR6226" s="181"/>
      <c r="AS6226" s="181"/>
      <c r="AT6226" s="181"/>
      <c r="AU6226" s="181"/>
      <c r="BB6226" s="181"/>
      <c r="BC6226" s="181"/>
      <c r="BD6226" s="181"/>
      <c r="BE6226" s="181"/>
      <c r="BL6226" s="181"/>
      <c r="BM6226" s="181"/>
      <c r="BN6226" s="181"/>
      <c r="BO6226" s="181"/>
    </row>
    <row r="6227" spans="41:67">
      <c r="AO6227" s="38">
        <f t="shared" si="540"/>
        <v>0</v>
      </c>
      <c r="AP6227" s="38">
        <f t="shared" si="541"/>
        <v>0</v>
      </c>
      <c r="AR6227" s="181"/>
      <c r="AS6227" s="181"/>
      <c r="AT6227" s="181"/>
      <c r="AU6227" s="181"/>
      <c r="BB6227" s="181"/>
      <c r="BC6227" s="181"/>
      <c r="BD6227" s="181"/>
      <c r="BE6227" s="181"/>
      <c r="BL6227" s="181"/>
      <c r="BM6227" s="181"/>
      <c r="BN6227" s="181"/>
      <c r="BO6227" s="181"/>
    </row>
    <row r="6228" spans="41:67">
      <c r="AO6228" s="38">
        <f t="shared" si="540"/>
        <v>0</v>
      </c>
      <c r="AP6228" s="38">
        <f t="shared" si="541"/>
        <v>0</v>
      </c>
      <c r="AR6228" s="181"/>
      <c r="AS6228" s="181"/>
      <c r="AT6228" s="181"/>
      <c r="AU6228" s="181"/>
      <c r="BB6228" s="181"/>
      <c r="BC6228" s="181"/>
      <c r="BD6228" s="181"/>
      <c r="BE6228" s="181"/>
      <c r="BL6228" s="181"/>
      <c r="BM6228" s="181"/>
      <c r="BN6228" s="181"/>
      <c r="BO6228" s="181"/>
    </row>
    <row r="6229" spans="41:67">
      <c r="AO6229" s="38">
        <f t="shared" si="540"/>
        <v>0</v>
      </c>
      <c r="AP6229" s="38">
        <f t="shared" si="541"/>
        <v>0</v>
      </c>
      <c r="AR6229" s="181"/>
      <c r="AS6229" s="181"/>
      <c r="AT6229" s="181"/>
      <c r="AU6229" s="181"/>
      <c r="BB6229" s="181"/>
      <c r="BC6229" s="181"/>
      <c r="BD6229" s="181"/>
      <c r="BE6229" s="181"/>
      <c r="BL6229" s="181"/>
      <c r="BM6229" s="181"/>
      <c r="BN6229" s="181"/>
      <c r="BO6229" s="181"/>
    </row>
    <row r="6230" spans="41:67">
      <c r="AO6230" s="38">
        <f t="shared" si="540"/>
        <v>0</v>
      </c>
      <c r="AP6230" s="38">
        <f t="shared" si="541"/>
        <v>0</v>
      </c>
      <c r="AR6230" s="181"/>
      <c r="AS6230" s="181"/>
      <c r="AT6230" s="181"/>
      <c r="AU6230" s="181"/>
      <c r="BB6230" s="181"/>
      <c r="BC6230" s="181"/>
      <c r="BD6230" s="181"/>
      <c r="BE6230" s="181"/>
      <c r="BL6230" s="181"/>
      <c r="BM6230" s="181"/>
      <c r="BN6230" s="181"/>
      <c r="BO6230" s="181"/>
    </row>
    <row r="6231" spans="41:67">
      <c r="AO6231" s="38">
        <f t="shared" si="540"/>
        <v>0</v>
      </c>
      <c r="AP6231" s="38">
        <f t="shared" si="541"/>
        <v>0</v>
      </c>
      <c r="AR6231" s="181"/>
      <c r="AS6231" s="181"/>
      <c r="AT6231" s="181"/>
      <c r="AU6231" s="181"/>
      <c r="BB6231" s="181"/>
      <c r="BC6231" s="181"/>
      <c r="BD6231" s="181"/>
      <c r="BE6231" s="181"/>
      <c r="BL6231" s="181"/>
      <c r="BM6231" s="181"/>
      <c r="BN6231" s="181"/>
      <c r="BO6231" s="181"/>
    </row>
    <row r="6232" spans="41:67">
      <c r="AO6232" s="38">
        <f t="shared" si="540"/>
        <v>0</v>
      </c>
      <c r="AP6232" s="38">
        <f t="shared" si="541"/>
        <v>0</v>
      </c>
      <c r="AR6232" s="181"/>
      <c r="AS6232" s="181"/>
      <c r="AT6232" s="181"/>
      <c r="AU6232" s="181"/>
      <c r="BB6232" s="181"/>
      <c r="BC6232" s="181"/>
      <c r="BD6232" s="181"/>
      <c r="BE6232" s="181"/>
      <c r="BL6232" s="181"/>
      <c r="BM6232" s="181"/>
      <c r="BN6232" s="181"/>
      <c r="BO6232" s="181"/>
    </row>
    <row r="6233" spans="41:67">
      <c r="AO6233" s="38">
        <f t="shared" si="540"/>
        <v>0</v>
      </c>
      <c r="AP6233" s="38">
        <f t="shared" si="541"/>
        <v>0</v>
      </c>
      <c r="AR6233" s="181"/>
      <c r="AS6233" s="181"/>
      <c r="AT6233" s="181"/>
      <c r="AU6233" s="181"/>
      <c r="BB6233" s="181"/>
      <c r="BC6233" s="181"/>
      <c r="BD6233" s="181"/>
      <c r="BE6233" s="181"/>
      <c r="BL6233" s="181"/>
      <c r="BM6233" s="181"/>
      <c r="BN6233" s="181"/>
      <c r="BO6233" s="181"/>
    </row>
    <row r="6234" spans="41:67">
      <c r="AO6234" s="38">
        <f t="shared" si="540"/>
        <v>0</v>
      </c>
      <c r="AP6234" s="38">
        <f t="shared" si="541"/>
        <v>0</v>
      </c>
      <c r="AR6234" s="181"/>
      <c r="AS6234" s="181"/>
      <c r="AT6234" s="181"/>
      <c r="AU6234" s="181"/>
      <c r="BB6234" s="181"/>
      <c r="BC6234" s="181"/>
      <c r="BD6234" s="181"/>
      <c r="BE6234" s="181"/>
      <c r="BL6234" s="181"/>
      <c r="BM6234" s="181"/>
      <c r="BN6234" s="181"/>
      <c r="BO6234" s="181"/>
    </row>
    <row r="6235" spans="41:67">
      <c r="AO6235" s="38">
        <f t="shared" si="540"/>
        <v>0</v>
      </c>
      <c r="AP6235" s="38">
        <f t="shared" si="541"/>
        <v>0</v>
      </c>
      <c r="AR6235" s="181"/>
      <c r="AS6235" s="181"/>
      <c r="AT6235" s="181"/>
      <c r="AU6235" s="181"/>
      <c r="BB6235" s="181"/>
      <c r="BC6235" s="181"/>
      <c r="BD6235" s="181"/>
      <c r="BE6235" s="181"/>
      <c r="BL6235" s="181"/>
      <c r="BM6235" s="181"/>
      <c r="BN6235" s="181"/>
      <c r="BO6235" s="181"/>
    </row>
    <row r="6236" spans="41:67">
      <c r="AO6236" s="38">
        <f t="shared" si="540"/>
        <v>0</v>
      </c>
      <c r="AP6236" s="38">
        <f t="shared" si="541"/>
        <v>0</v>
      </c>
      <c r="AR6236" s="181"/>
      <c r="AS6236" s="181"/>
      <c r="AT6236" s="181"/>
      <c r="AU6236" s="181"/>
      <c r="BB6236" s="181"/>
      <c r="BC6236" s="181"/>
      <c r="BD6236" s="181"/>
      <c r="BE6236" s="181"/>
      <c r="BL6236" s="181"/>
      <c r="BM6236" s="181"/>
      <c r="BN6236" s="181"/>
      <c r="BO6236" s="181"/>
    </row>
    <row r="6237" spans="41:67">
      <c r="AO6237" s="38">
        <f t="shared" si="540"/>
        <v>0</v>
      </c>
      <c r="AP6237" s="38">
        <f t="shared" si="541"/>
        <v>0</v>
      </c>
      <c r="AR6237" s="181"/>
      <c r="AS6237" s="181"/>
      <c r="AT6237" s="181"/>
      <c r="AU6237" s="181"/>
      <c r="BB6237" s="181"/>
      <c r="BC6237" s="181"/>
      <c r="BD6237" s="181"/>
      <c r="BE6237" s="181"/>
      <c r="BL6237" s="181"/>
      <c r="BM6237" s="181"/>
      <c r="BN6237" s="181"/>
      <c r="BO6237" s="181"/>
    </row>
    <row r="6238" spans="41:67">
      <c r="AO6238" s="38">
        <f t="shared" si="540"/>
        <v>0</v>
      </c>
      <c r="AP6238" s="38">
        <f t="shared" si="541"/>
        <v>0</v>
      </c>
      <c r="AR6238" s="181"/>
      <c r="AS6238" s="181"/>
      <c r="AT6238" s="181"/>
      <c r="AU6238" s="181"/>
      <c r="BB6238" s="181"/>
      <c r="BC6238" s="181"/>
      <c r="BD6238" s="181"/>
      <c r="BE6238" s="181"/>
      <c r="BL6238" s="181"/>
      <c r="BM6238" s="181"/>
      <c r="BN6238" s="181"/>
      <c r="BO6238" s="181"/>
    </row>
    <row r="6239" spans="41:67">
      <c r="AO6239" s="38">
        <f t="shared" si="540"/>
        <v>0</v>
      </c>
      <c r="AP6239" s="38">
        <f t="shared" si="541"/>
        <v>0</v>
      </c>
      <c r="AR6239" s="181"/>
      <c r="AS6239" s="181"/>
      <c r="AT6239" s="181"/>
      <c r="AU6239" s="181"/>
      <c r="BB6239" s="181"/>
      <c r="BC6239" s="181"/>
      <c r="BD6239" s="181"/>
      <c r="BE6239" s="181"/>
      <c r="BL6239" s="181"/>
      <c r="BM6239" s="181"/>
      <c r="BN6239" s="181"/>
      <c r="BO6239" s="181"/>
    </row>
    <row r="6240" spans="41:67">
      <c r="AO6240" s="38">
        <f t="shared" si="540"/>
        <v>0</v>
      </c>
      <c r="AP6240" s="38">
        <f t="shared" si="541"/>
        <v>0</v>
      </c>
      <c r="AR6240" s="181"/>
      <c r="AS6240" s="181"/>
      <c r="AT6240" s="181"/>
      <c r="AU6240" s="181"/>
      <c r="BB6240" s="181"/>
      <c r="BC6240" s="181"/>
      <c r="BD6240" s="181"/>
      <c r="BE6240" s="181"/>
      <c r="BL6240" s="181"/>
      <c r="BM6240" s="181"/>
      <c r="BN6240" s="181"/>
      <c r="BO6240" s="181"/>
    </row>
    <row r="6241" spans="41:67">
      <c r="AO6241" s="38">
        <f t="shared" si="540"/>
        <v>0</v>
      </c>
      <c r="AP6241" s="38">
        <f t="shared" si="541"/>
        <v>0</v>
      </c>
      <c r="AR6241" s="181"/>
      <c r="AS6241" s="181"/>
      <c r="AT6241" s="181"/>
      <c r="AU6241" s="181"/>
      <c r="BB6241" s="181"/>
      <c r="BC6241" s="181"/>
      <c r="BD6241" s="181"/>
      <c r="BE6241" s="181"/>
      <c r="BL6241" s="181"/>
      <c r="BM6241" s="181"/>
      <c r="BN6241" s="181"/>
      <c r="BO6241" s="181"/>
    </row>
    <row r="6242" spans="41:67">
      <c r="AO6242" s="38">
        <f t="shared" si="540"/>
        <v>0</v>
      </c>
      <c r="AP6242" s="38">
        <f t="shared" si="541"/>
        <v>0</v>
      </c>
      <c r="AR6242" s="181"/>
      <c r="AS6242" s="181"/>
      <c r="AT6242" s="181"/>
      <c r="AU6242" s="181"/>
      <c r="BB6242" s="181"/>
      <c r="BC6242" s="181"/>
      <c r="BD6242" s="181"/>
      <c r="BE6242" s="181"/>
      <c r="BL6242" s="181"/>
      <c r="BM6242" s="181"/>
      <c r="BN6242" s="181"/>
      <c r="BO6242" s="181"/>
    </row>
    <row r="6243" spans="41:67">
      <c r="AO6243" s="38">
        <f t="shared" si="540"/>
        <v>0</v>
      </c>
      <c r="AP6243" s="38">
        <f t="shared" si="541"/>
        <v>0</v>
      </c>
      <c r="AR6243" s="181"/>
      <c r="AS6243" s="181"/>
      <c r="AT6243" s="181"/>
      <c r="AU6243" s="181"/>
      <c r="BB6243" s="181"/>
      <c r="BC6243" s="181"/>
      <c r="BD6243" s="181"/>
      <c r="BE6243" s="181"/>
      <c r="BL6243" s="181"/>
      <c r="BM6243" s="181"/>
      <c r="BN6243" s="181"/>
      <c r="BO6243" s="181"/>
    </row>
    <row r="6244" spans="41:67">
      <c r="AO6244" s="38">
        <f t="shared" si="540"/>
        <v>0</v>
      </c>
      <c r="AP6244" s="38">
        <f t="shared" si="541"/>
        <v>0</v>
      </c>
      <c r="AR6244" s="181"/>
      <c r="AS6244" s="181"/>
      <c r="AT6244" s="181"/>
      <c r="AU6244" s="181"/>
      <c r="BB6244" s="181"/>
      <c r="BC6244" s="181"/>
      <c r="BD6244" s="181"/>
      <c r="BE6244" s="181"/>
      <c r="BL6244" s="181"/>
      <c r="BM6244" s="181"/>
      <c r="BN6244" s="181"/>
      <c r="BO6244" s="181"/>
    </row>
    <row r="6245" spans="41:67">
      <c r="AO6245" s="38">
        <f t="shared" si="540"/>
        <v>0</v>
      </c>
      <c r="AP6245" s="38">
        <f t="shared" si="541"/>
        <v>0</v>
      </c>
      <c r="AR6245" s="181"/>
      <c r="AS6245" s="181"/>
      <c r="AT6245" s="181"/>
      <c r="AU6245" s="181"/>
      <c r="BB6245" s="181"/>
      <c r="BC6245" s="181"/>
      <c r="BD6245" s="181"/>
      <c r="BE6245" s="181"/>
      <c r="BL6245" s="181"/>
      <c r="BM6245" s="181"/>
      <c r="BN6245" s="181"/>
      <c r="BO6245" s="181"/>
    </row>
    <row r="6246" spans="41:67">
      <c r="AO6246" s="38">
        <f t="shared" si="540"/>
        <v>0</v>
      </c>
      <c r="AP6246" s="38">
        <f t="shared" si="541"/>
        <v>0</v>
      </c>
      <c r="AR6246" s="181"/>
      <c r="AS6246" s="181"/>
      <c r="AT6246" s="181"/>
      <c r="AU6246" s="181"/>
      <c r="BB6246" s="181"/>
      <c r="BC6246" s="181"/>
      <c r="BD6246" s="181"/>
      <c r="BE6246" s="181"/>
      <c r="BL6246" s="181"/>
      <c r="BM6246" s="181"/>
      <c r="BN6246" s="181"/>
      <c r="BO6246" s="181"/>
    </row>
    <row r="6247" spans="41:67">
      <c r="AO6247" s="38">
        <f t="shared" si="540"/>
        <v>0</v>
      </c>
      <c r="AP6247" s="38">
        <f t="shared" si="541"/>
        <v>0</v>
      </c>
      <c r="AR6247" s="181"/>
      <c r="AS6247" s="181"/>
      <c r="AT6247" s="181"/>
      <c r="AU6247" s="181"/>
      <c r="BB6247" s="181"/>
      <c r="BC6247" s="181"/>
      <c r="BD6247" s="181"/>
      <c r="BE6247" s="181"/>
      <c r="BL6247" s="181"/>
      <c r="BM6247" s="181"/>
      <c r="BN6247" s="181"/>
      <c r="BO6247" s="181"/>
    </row>
    <row r="6248" spans="41:67">
      <c r="AO6248" s="38">
        <f t="shared" si="540"/>
        <v>0</v>
      </c>
      <c r="AP6248" s="38">
        <f t="shared" si="541"/>
        <v>0</v>
      </c>
      <c r="AR6248" s="181"/>
      <c r="AS6248" s="181"/>
      <c r="AT6248" s="181"/>
      <c r="AU6248" s="181"/>
      <c r="BB6248" s="181"/>
      <c r="BC6248" s="181"/>
      <c r="BD6248" s="181"/>
      <c r="BE6248" s="181"/>
      <c r="BL6248" s="181"/>
      <c r="BM6248" s="181"/>
      <c r="BN6248" s="181"/>
      <c r="BO6248" s="181"/>
    </row>
    <row r="6249" spans="41:67">
      <c r="AO6249" s="38">
        <f t="shared" si="540"/>
        <v>0</v>
      </c>
      <c r="AP6249" s="38">
        <f t="shared" si="541"/>
        <v>0</v>
      </c>
      <c r="AR6249" s="181"/>
      <c r="AS6249" s="181"/>
      <c r="AT6249" s="181"/>
      <c r="AU6249" s="181"/>
      <c r="BB6249" s="181"/>
      <c r="BC6249" s="181"/>
      <c r="BD6249" s="181"/>
      <c r="BE6249" s="181"/>
      <c r="BL6249" s="181"/>
      <c r="BM6249" s="181"/>
      <c r="BN6249" s="181"/>
      <c r="BO6249" s="181"/>
    </row>
    <row r="6250" spans="41:67">
      <c r="AO6250" s="38">
        <f t="shared" ref="AO6250:AO6313" si="542">B6251+1-1</f>
        <v>0</v>
      </c>
      <c r="AP6250" s="38">
        <f t="shared" ref="AP6250:AP6313" si="543">A6251</f>
        <v>0</v>
      </c>
      <c r="AR6250" s="181"/>
      <c r="AS6250" s="181"/>
      <c r="AT6250" s="181"/>
      <c r="AU6250" s="181"/>
      <c r="BB6250" s="181"/>
      <c r="BC6250" s="181"/>
      <c r="BD6250" s="181"/>
      <c r="BE6250" s="181"/>
      <c r="BL6250" s="181"/>
      <c r="BM6250" s="181"/>
      <c r="BN6250" s="181"/>
      <c r="BO6250" s="181"/>
    </row>
    <row r="6251" spans="41:67">
      <c r="AO6251" s="38">
        <f t="shared" si="542"/>
        <v>0</v>
      </c>
      <c r="AP6251" s="38">
        <f t="shared" si="543"/>
        <v>0</v>
      </c>
      <c r="AR6251" s="181"/>
      <c r="AS6251" s="181"/>
      <c r="AT6251" s="181"/>
      <c r="AU6251" s="181"/>
      <c r="BB6251" s="181"/>
      <c r="BC6251" s="181"/>
      <c r="BD6251" s="181"/>
      <c r="BE6251" s="181"/>
      <c r="BL6251" s="181"/>
      <c r="BM6251" s="181"/>
      <c r="BN6251" s="181"/>
      <c r="BO6251" s="181"/>
    </row>
    <row r="6252" spans="41:67">
      <c r="AO6252" s="38">
        <f t="shared" si="542"/>
        <v>0</v>
      </c>
      <c r="AP6252" s="38">
        <f t="shared" si="543"/>
        <v>0</v>
      </c>
      <c r="AR6252" s="181"/>
      <c r="AS6252" s="181"/>
      <c r="AT6252" s="181"/>
      <c r="AU6252" s="181"/>
      <c r="BB6252" s="181"/>
      <c r="BC6252" s="181"/>
      <c r="BD6252" s="181"/>
      <c r="BE6252" s="181"/>
      <c r="BL6252" s="181"/>
      <c r="BM6252" s="181"/>
      <c r="BN6252" s="181"/>
      <c r="BO6252" s="181"/>
    </row>
    <row r="6253" spans="41:67">
      <c r="AO6253" s="38">
        <f t="shared" si="542"/>
        <v>0</v>
      </c>
      <c r="AP6253" s="38">
        <f t="shared" si="543"/>
        <v>0</v>
      </c>
      <c r="AR6253" s="181"/>
      <c r="AS6253" s="181"/>
      <c r="AT6253" s="181"/>
      <c r="AU6253" s="181"/>
      <c r="BB6253" s="181"/>
      <c r="BC6253" s="181"/>
      <c r="BD6253" s="181"/>
      <c r="BE6253" s="181"/>
      <c r="BL6253" s="181"/>
      <c r="BM6253" s="181"/>
      <c r="BN6253" s="181"/>
      <c r="BO6253" s="181"/>
    </row>
    <row r="6254" spans="41:67">
      <c r="AO6254" s="38">
        <f t="shared" si="542"/>
        <v>0</v>
      </c>
      <c r="AP6254" s="38">
        <f t="shared" si="543"/>
        <v>0</v>
      </c>
      <c r="AR6254" s="181"/>
      <c r="AS6254" s="181"/>
      <c r="AT6254" s="181"/>
      <c r="AU6254" s="181"/>
      <c r="BB6254" s="181"/>
      <c r="BC6254" s="181"/>
      <c r="BD6254" s="181"/>
      <c r="BE6254" s="181"/>
      <c r="BL6254" s="181"/>
      <c r="BM6254" s="181"/>
      <c r="BN6254" s="181"/>
      <c r="BO6254" s="181"/>
    </row>
    <row r="6255" spans="41:67">
      <c r="AO6255" s="38">
        <f t="shared" si="542"/>
        <v>0</v>
      </c>
      <c r="AP6255" s="38">
        <f t="shared" si="543"/>
        <v>0</v>
      </c>
      <c r="AR6255" s="181"/>
      <c r="AS6255" s="181"/>
      <c r="AT6255" s="181"/>
      <c r="AU6255" s="181"/>
      <c r="BB6255" s="181"/>
      <c r="BC6255" s="181"/>
      <c r="BD6255" s="181"/>
      <c r="BE6255" s="181"/>
      <c r="BL6255" s="181"/>
      <c r="BM6255" s="181"/>
      <c r="BN6255" s="181"/>
      <c r="BO6255" s="181"/>
    </row>
    <row r="6256" spans="41:67">
      <c r="AO6256" s="38">
        <f t="shared" si="542"/>
        <v>0</v>
      </c>
      <c r="AP6256" s="38">
        <f t="shared" si="543"/>
        <v>0</v>
      </c>
      <c r="AR6256" s="181"/>
      <c r="AS6256" s="181"/>
      <c r="AT6256" s="181"/>
      <c r="AU6256" s="181"/>
      <c r="BB6256" s="181"/>
      <c r="BC6256" s="181"/>
      <c r="BD6256" s="181"/>
      <c r="BE6256" s="181"/>
      <c r="BL6256" s="181"/>
      <c r="BM6256" s="181"/>
      <c r="BN6256" s="181"/>
      <c r="BO6256" s="181"/>
    </row>
    <row r="6257" spans="41:67">
      <c r="AO6257" s="38">
        <f t="shared" si="542"/>
        <v>0</v>
      </c>
      <c r="AP6257" s="38">
        <f t="shared" si="543"/>
        <v>0</v>
      </c>
      <c r="AR6257" s="181"/>
      <c r="AS6257" s="181"/>
      <c r="AT6257" s="181"/>
      <c r="AU6257" s="181"/>
      <c r="BB6257" s="181"/>
      <c r="BC6257" s="181"/>
      <c r="BD6257" s="181"/>
      <c r="BE6257" s="181"/>
      <c r="BL6257" s="181"/>
      <c r="BM6257" s="181"/>
      <c r="BN6257" s="181"/>
      <c r="BO6257" s="181"/>
    </row>
    <row r="6258" spans="41:67">
      <c r="AO6258" s="38">
        <f t="shared" si="542"/>
        <v>0</v>
      </c>
      <c r="AP6258" s="38">
        <f t="shared" si="543"/>
        <v>0</v>
      </c>
      <c r="AR6258" s="181"/>
      <c r="AS6258" s="181"/>
      <c r="AT6258" s="181"/>
      <c r="AU6258" s="181"/>
      <c r="BB6258" s="181"/>
      <c r="BC6258" s="181"/>
      <c r="BD6258" s="181"/>
      <c r="BE6258" s="181"/>
      <c r="BL6258" s="181"/>
      <c r="BM6258" s="181"/>
      <c r="BN6258" s="181"/>
      <c r="BO6258" s="181"/>
    </row>
    <row r="6259" spans="41:67">
      <c r="AO6259" s="38">
        <f t="shared" si="542"/>
        <v>0</v>
      </c>
      <c r="AP6259" s="38">
        <f t="shared" si="543"/>
        <v>0</v>
      </c>
      <c r="AR6259" s="181"/>
      <c r="AS6259" s="181"/>
      <c r="AT6259" s="181"/>
      <c r="AU6259" s="181"/>
      <c r="BB6259" s="181"/>
      <c r="BC6259" s="181"/>
      <c r="BD6259" s="181"/>
      <c r="BE6259" s="181"/>
      <c r="BL6259" s="181"/>
      <c r="BM6259" s="181"/>
      <c r="BN6259" s="181"/>
      <c r="BO6259" s="181"/>
    </row>
    <row r="6260" spans="41:67">
      <c r="AO6260" s="38">
        <f t="shared" si="542"/>
        <v>0</v>
      </c>
      <c r="AP6260" s="38">
        <f t="shared" si="543"/>
        <v>0</v>
      </c>
      <c r="AR6260" s="181"/>
      <c r="AS6260" s="181"/>
      <c r="AT6260" s="181"/>
      <c r="AU6260" s="181"/>
      <c r="BB6260" s="181"/>
      <c r="BC6260" s="181"/>
      <c r="BD6260" s="181"/>
      <c r="BE6260" s="181"/>
      <c r="BL6260" s="181"/>
      <c r="BM6260" s="181"/>
      <c r="BN6260" s="181"/>
      <c r="BO6260" s="181"/>
    </row>
    <row r="6261" spans="41:67">
      <c r="AO6261" s="38">
        <f t="shared" si="542"/>
        <v>0</v>
      </c>
      <c r="AP6261" s="38">
        <f t="shared" si="543"/>
        <v>0</v>
      </c>
      <c r="AR6261" s="181"/>
      <c r="AS6261" s="181"/>
      <c r="AT6261" s="181"/>
      <c r="AU6261" s="181"/>
      <c r="BB6261" s="181"/>
      <c r="BC6261" s="181"/>
      <c r="BD6261" s="181"/>
      <c r="BE6261" s="181"/>
      <c r="BL6261" s="181"/>
      <c r="BM6261" s="181"/>
      <c r="BN6261" s="181"/>
      <c r="BO6261" s="181"/>
    </row>
    <row r="6262" spans="41:67">
      <c r="AO6262" s="38">
        <f t="shared" si="542"/>
        <v>0</v>
      </c>
      <c r="AP6262" s="38">
        <f t="shared" si="543"/>
        <v>0</v>
      </c>
      <c r="AR6262" s="181"/>
      <c r="AS6262" s="181"/>
      <c r="AT6262" s="181"/>
      <c r="AU6262" s="181"/>
      <c r="BB6262" s="181"/>
      <c r="BC6262" s="181"/>
      <c r="BD6262" s="181"/>
      <c r="BE6262" s="181"/>
      <c r="BL6262" s="181"/>
      <c r="BM6262" s="181"/>
      <c r="BN6262" s="181"/>
      <c r="BO6262" s="181"/>
    </row>
    <row r="6263" spans="41:67">
      <c r="AO6263" s="38">
        <f t="shared" si="542"/>
        <v>0</v>
      </c>
      <c r="AP6263" s="38">
        <f t="shared" si="543"/>
        <v>0</v>
      </c>
      <c r="AR6263" s="181"/>
      <c r="AS6263" s="181"/>
      <c r="AT6263" s="181"/>
      <c r="AU6263" s="181"/>
      <c r="BB6263" s="181"/>
      <c r="BC6263" s="181"/>
      <c r="BD6263" s="181"/>
      <c r="BE6263" s="181"/>
      <c r="BL6263" s="181"/>
      <c r="BM6263" s="181"/>
      <c r="BN6263" s="181"/>
      <c r="BO6263" s="181"/>
    </row>
    <row r="6264" spans="41:67">
      <c r="AO6264" s="38">
        <f t="shared" si="542"/>
        <v>0</v>
      </c>
      <c r="AP6264" s="38">
        <f t="shared" si="543"/>
        <v>0</v>
      </c>
      <c r="AR6264" s="181"/>
      <c r="AS6264" s="181"/>
      <c r="AT6264" s="181"/>
      <c r="AU6264" s="181"/>
      <c r="BB6264" s="181"/>
      <c r="BC6264" s="181"/>
      <c r="BD6264" s="181"/>
      <c r="BE6264" s="181"/>
      <c r="BL6264" s="181"/>
      <c r="BM6264" s="181"/>
      <c r="BN6264" s="181"/>
      <c r="BO6264" s="181"/>
    </row>
    <row r="6265" spans="41:67">
      <c r="AO6265" s="38">
        <f t="shared" si="542"/>
        <v>0</v>
      </c>
      <c r="AP6265" s="38">
        <f t="shared" si="543"/>
        <v>0</v>
      </c>
      <c r="AR6265" s="181"/>
      <c r="AS6265" s="181"/>
      <c r="AT6265" s="181"/>
      <c r="AU6265" s="181"/>
      <c r="BB6265" s="181"/>
      <c r="BC6265" s="181"/>
      <c r="BD6265" s="181"/>
      <c r="BE6265" s="181"/>
      <c r="BL6265" s="181"/>
      <c r="BM6265" s="181"/>
      <c r="BN6265" s="181"/>
      <c r="BO6265" s="181"/>
    </row>
    <row r="6266" spans="41:67">
      <c r="AO6266" s="38">
        <f t="shared" si="542"/>
        <v>0</v>
      </c>
      <c r="AP6266" s="38">
        <f t="shared" si="543"/>
        <v>0</v>
      </c>
      <c r="AR6266" s="181"/>
      <c r="AS6266" s="181"/>
      <c r="AT6266" s="181"/>
      <c r="AU6266" s="181"/>
      <c r="BB6266" s="181"/>
      <c r="BC6266" s="181"/>
      <c r="BD6266" s="181"/>
      <c r="BE6266" s="181"/>
      <c r="BL6266" s="181"/>
      <c r="BM6266" s="181"/>
      <c r="BN6266" s="181"/>
      <c r="BO6266" s="181"/>
    </row>
    <row r="6267" spans="41:67">
      <c r="AO6267" s="38">
        <f t="shared" si="542"/>
        <v>0</v>
      </c>
      <c r="AP6267" s="38">
        <f t="shared" si="543"/>
        <v>0</v>
      </c>
      <c r="AR6267" s="181"/>
      <c r="AS6267" s="181"/>
      <c r="AT6267" s="181"/>
      <c r="AU6267" s="181"/>
      <c r="BB6267" s="181"/>
      <c r="BC6267" s="181"/>
      <c r="BD6267" s="181"/>
      <c r="BE6267" s="181"/>
      <c r="BL6267" s="181"/>
      <c r="BM6267" s="181"/>
      <c r="BN6267" s="181"/>
      <c r="BO6267" s="181"/>
    </row>
    <row r="6268" spans="41:67">
      <c r="AO6268" s="38">
        <f t="shared" si="542"/>
        <v>0</v>
      </c>
      <c r="AP6268" s="38">
        <f t="shared" si="543"/>
        <v>0</v>
      </c>
      <c r="AR6268" s="181"/>
      <c r="AS6268" s="181"/>
      <c r="AT6268" s="181"/>
      <c r="AU6268" s="181"/>
      <c r="BB6268" s="181"/>
      <c r="BC6268" s="181"/>
      <c r="BD6268" s="181"/>
      <c r="BE6268" s="181"/>
      <c r="BL6268" s="181"/>
      <c r="BM6268" s="181"/>
      <c r="BN6268" s="181"/>
      <c r="BO6268" s="181"/>
    </row>
    <row r="6269" spans="41:67">
      <c r="AO6269" s="38">
        <f t="shared" si="542"/>
        <v>0</v>
      </c>
      <c r="AP6269" s="38">
        <f t="shared" si="543"/>
        <v>0</v>
      </c>
      <c r="AR6269" s="181"/>
      <c r="AS6269" s="181"/>
      <c r="AT6269" s="181"/>
      <c r="AU6269" s="181"/>
      <c r="BB6269" s="181"/>
      <c r="BC6269" s="181"/>
      <c r="BD6269" s="181"/>
      <c r="BE6269" s="181"/>
      <c r="BL6269" s="181"/>
      <c r="BM6269" s="181"/>
      <c r="BN6269" s="181"/>
      <c r="BO6269" s="181"/>
    </row>
    <row r="6270" spans="41:67">
      <c r="AO6270" s="38">
        <f t="shared" si="542"/>
        <v>0</v>
      </c>
      <c r="AP6270" s="38">
        <f t="shared" si="543"/>
        <v>0</v>
      </c>
      <c r="AR6270" s="181"/>
      <c r="AS6270" s="181"/>
      <c r="AT6270" s="181"/>
      <c r="AU6270" s="181"/>
      <c r="BB6270" s="181"/>
      <c r="BC6270" s="181"/>
      <c r="BD6270" s="181"/>
      <c r="BE6270" s="181"/>
      <c r="BL6270" s="181"/>
      <c r="BM6270" s="181"/>
      <c r="BN6270" s="181"/>
      <c r="BO6270" s="181"/>
    </row>
    <row r="6271" spans="41:67">
      <c r="AO6271" s="38">
        <f t="shared" si="542"/>
        <v>0</v>
      </c>
      <c r="AP6271" s="38">
        <f t="shared" si="543"/>
        <v>0</v>
      </c>
      <c r="AR6271" s="181"/>
      <c r="AS6271" s="181"/>
      <c r="AT6271" s="181"/>
      <c r="AU6271" s="181"/>
      <c r="BB6271" s="181"/>
      <c r="BC6271" s="181"/>
      <c r="BD6271" s="181"/>
      <c r="BE6271" s="181"/>
      <c r="BL6271" s="181"/>
      <c r="BM6271" s="181"/>
      <c r="BN6271" s="181"/>
      <c r="BO6271" s="181"/>
    </row>
    <row r="6272" spans="41:67">
      <c r="AO6272" s="38">
        <f t="shared" si="542"/>
        <v>0</v>
      </c>
      <c r="AP6272" s="38">
        <f t="shared" si="543"/>
        <v>0</v>
      </c>
      <c r="AR6272" s="181"/>
      <c r="AS6272" s="181"/>
      <c r="AT6272" s="181"/>
      <c r="AU6272" s="181"/>
      <c r="BB6272" s="181"/>
      <c r="BC6272" s="181"/>
      <c r="BD6272" s="181"/>
      <c r="BE6272" s="181"/>
      <c r="BL6272" s="181"/>
      <c r="BM6272" s="181"/>
      <c r="BN6272" s="181"/>
      <c r="BO6272" s="181"/>
    </row>
    <row r="6273" spans="41:67">
      <c r="AO6273" s="38">
        <f t="shared" si="542"/>
        <v>0</v>
      </c>
      <c r="AP6273" s="38">
        <f t="shared" si="543"/>
        <v>0</v>
      </c>
      <c r="AR6273" s="181"/>
      <c r="AS6273" s="181"/>
      <c r="AT6273" s="181"/>
      <c r="AU6273" s="181"/>
      <c r="BB6273" s="181"/>
      <c r="BC6273" s="181"/>
      <c r="BD6273" s="181"/>
      <c r="BE6273" s="181"/>
      <c r="BL6273" s="181"/>
      <c r="BM6273" s="181"/>
      <c r="BN6273" s="181"/>
      <c r="BO6273" s="181"/>
    </row>
    <row r="6274" spans="41:67">
      <c r="AO6274" s="38">
        <f t="shared" si="542"/>
        <v>0</v>
      </c>
      <c r="AP6274" s="38">
        <f t="shared" si="543"/>
        <v>0</v>
      </c>
      <c r="AR6274" s="181"/>
      <c r="AS6274" s="181"/>
      <c r="AT6274" s="181"/>
      <c r="AU6274" s="181"/>
      <c r="BB6274" s="181"/>
      <c r="BC6274" s="181"/>
      <c r="BD6274" s="181"/>
      <c r="BE6274" s="181"/>
      <c r="BL6274" s="181"/>
      <c r="BM6274" s="181"/>
      <c r="BN6274" s="181"/>
      <c r="BO6274" s="181"/>
    </row>
    <row r="6275" spans="41:67">
      <c r="AO6275" s="38">
        <f t="shared" si="542"/>
        <v>0</v>
      </c>
      <c r="AP6275" s="38">
        <f t="shared" si="543"/>
        <v>0</v>
      </c>
      <c r="AR6275" s="181"/>
      <c r="AS6275" s="181"/>
      <c r="AT6275" s="181"/>
      <c r="AU6275" s="181"/>
      <c r="BB6275" s="181"/>
      <c r="BC6275" s="181"/>
      <c r="BD6275" s="181"/>
      <c r="BE6275" s="181"/>
      <c r="BL6275" s="181"/>
      <c r="BM6275" s="181"/>
      <c r="BN6275" s="181"/>
      <c r="BO6275" s="181"/>
    </row>
    <row r="6276" spans="41:67">
      <c r="AO6276" s="38">
        <f t="shared" si="542"/>
        <v>0</v>
      </c>
      <c r="AP6276" s="38">
        <f t="shared" si="543"/>
        <v>0</v>
      </c>
      <c r="AR6276" s="181"/>
      <c r="AS6276" s="181"/>
      <c r="AT6276" s="181"/>
      <c r="AU6276" s="181"/>
      <c r="BB6276" s="181"/>
      <c r="BC6276" s="181"/>
      <c r="BD6276" s="181"/>
      <c r="BE6276" s="181"/>
      <c r="BL6276" s="181"/>
      <c r="BM6276" s="181"/>
      <c r="BN6276" s="181"/>
      <c r="BO6276" s="181"/>
    </row>
    <row r="6277" spans="41:67">
      <c r="AO6277" s="38">
        <f t="shared" si="542"/>
        <v>0</v>
      </c>
      <c r="AP6277" s="38">
        <f t="shared" si="543"/>
        <v>0</v>
      </c>
      <c r="AR6277" s="181"/>
      <c r="AS6277" s="181"/>
      <c r="AT6277" s="181"/>
      <c r="AU6277" s="181"/>
      <c r="BB6277" s="181"/>
      <c r="BC6277" s="181"/>
      <c r="BD6277" s="181"/>
      <c r="BE6277" s="181"/>
      <c r="BL6277" s="181"/>
      <c r="BM6277" s="181"/>
      <c r="BN6277" s="181"/>
      <c r="BO6277" s="181"/>
    </row>
    <row r="6278" spans="41:67">
      <c r="AO6278" s="38">
        <f t="shared" si="542"/>
        <v>0</v>
      </c>
      <c r="AP6278" s="38">
        <f t="shared" si="543"/>
        <v>0</v>
      </c>
      <c r="AR6278" s="181"/>
      <c r="AS6278" s="181"/>
      <c r="AT6278" s="181"/>
      <c r="AU6278" s="181"/>
      <c r="BB6278" s="181"/>
      <c r="BC6278" s="181"/>
      <c r="BD6278" s="181"/>
      <c r="BE6278" s="181"/>
      <c r="BL6278" s="181"/>
      <c r="BM6278" s="181"/>
      <c r="BN6278" s="181"/>
      <c r="BO6278" s="181"/>
    </row>
    <row r="6279" spans="41:67">
      <c r="AO6279" s="38">
        <f t="shared" si="542"/>
        <v>0</v>
      </c>
      <c r="AP6279" s="38">
        <f t="shared" si="543"/>
        <v>0</v>
      </c>
      <c r="AR6279" s="181"/>
      <c r="AS6279" s="181"/>
      <c r="AT6279" s="181"/>
      <c r="AU6279" s="181"/>
      <c r="BB6279" s="181"/>
      <c r="BC6279" s="181"/>
      <c r="BD6279" s="181"/>
      <c r="BE6279" s="181"/>
      <c r="BL6279" s="181"/>
      <c r="BM6279" s="181"/>
      <c r="BN6279" s="181"/>
      <c r="BO6279" s="181"/>
    </row>
    <row r="6280" spans="41:67">
      <c r="AO6280" s="38">
        <f t="shared" si="542"/>
        <v>0</v>
      </c>
      <c r="AP6280" s="38">
        <f t="shared" si="543"/>
        <v>0</v>
      </c>
      <c r="AR6280" s="181"/>
      <c r="AS6280" s="181"/>
      <c r="AT6280" s="181"/>
      <c r="AU6280" s="181"/>
      <c r="BB6280" s="181"/>
      <c r="BC6280" s="181"/>
      <c r="BD6280" s="181"/>
      <c r="BE6280" s="181"/>
      <c r="BL6280" s="181"/>
      <c r="BM6280" s="181"/>
      <c r="BN6280" s="181"/>
      <c r="BO6280" s="181"/>
    </row>
    <row r="6281" spans="41:67">
      <c r="AO6281" s="38">
        <f t="shared" si="542"/>
        <v>0</v>
      </c>
      <c r="AP6281" s="38">
        <f t="shared" si="543"/>
        <v>0</v>
      </c>
      <c r="AR6281" s="181"/>
      <c r="AS6281" s="181"/>
      <c r="AT6281" s="181"/>
      <c r="AU6281" s="181"/>
      <c r="BB6281" s="181"/>
      <c r="BC6281" s="181"/>
      <c r="BD6281" s="181"/>
      <c r="BE6281" s="181"/>
      <c r="BL6281" s="181"/>
      <c r="BM6281" s="181"/>
      <c r="BN6281" s="181"/>
      <c r="BO6281" s="181"/>
    </row>
    <row r="6282" spans="41:67">
      <c r="AO6282" s="38">
        <f t="shared" si="542"/>
        <v>0</v>
      </c>
      <c r="AP6282" s="38">
        <f t="shared" si="543"/>
        <v>0</v>
      </c>
      <c r="AR6282" s="181"/>
      <c r="AS6282" s="181"/>
      <c r="AT6282" s="181"/>
      <c r="AU6282" s="181"/>
      <c r="BB6282" s="181"/>
      <c r="BC6282" s="181"/>
      <c r="BD6282" s="181"/>
      <c r="BE6282" s="181"/>
      <c r="BL6282" s="181"/>
      <c r="BM6282" s="181"/>
      <c r="BN6282" s="181"/>
      <c r="BO6282" s="181"/>
    </row>
    <row r="6283" spans="41:67">
      <c r="AO6283" s="38">
        <f t="shared" si="542"/>
        <v>0</v>
      </c>
      <c r="AP6283" s="38">
        <f t="shared" si="543"/>
        <v>0</v>
      </c>
      <c r="AR6283" s="181"/>
      <c r="AS6283" s="181"/>
      <c r="AT6283" s="181"/>
      <c r="AU6283" s="181"/>
      <c r="BB6283" s="181"/>
      <c r="BC6283" s="181"/>
      <c r="BD6283" s="181"/>
      <c r="BE6283" s="181"/>
      <c r="BL6283" s="181"/>
      <c r="BM6283" s="181"/>
      <c r="BN6283" s="181"/>
      <c r="BO6283" s="181"/>
    </row>
    <row r="6284" spans="41:67">
      <c r="AO6284" s="38">
        <f t="shared" si="542"/>
        <v>0</v>
      </c>
      <c r="AP6284" s="38">
        <f t="shared" si="543"/>
        <v>0</v>
      </c>
      <c r="AR6284" s="181"/>
      <c r="AS6284" s="181"/>
      <c r="AT6284" s="181"/>
      <c r="AU6284" s="181"/>
      <c r="BB6284" s="181"/>
      <c r="BC6284" s="181"/>
      <c r="BD6284" s="181"/>
      <c r="BE6284" s="181"/>
      <c r="BL6284" s="181"/>
      <c r="BM6284" s="181"/>
      <c r="BN6284" s="181"/>
      <c r="BO6284" s="181"/>
    </row>
    <row r="6285" spans="41:67">
      <c r="AO6285" s="38">
        <f t="shared" si="542"/>
        <v>0</v>
      </c>
      <c r="AP6285" s="38">
        <f t="shared" si="543"/>
        <v>0</v>
      </c>
      <c r="AR6285" s="181"/>
      <c r="AS6285" s="181"/>
      <c r="AT6285" s="181"/>
      <c r="AU6285" s="181"/>
      <c r="BB6285" s="181"/>
      <c r="BC6285" s="181"/>
      <c r="BD6285" s="181"/>
      <c r="BE6285" s="181"/>
      <c r="BL6285" s="181"/>
      <c r="BM6285" s="181"/>
      <c r="BN6285" s="181"/>
      <c r="BO6285" s="181"/>
    </row>
    <row r="6286" spans="41:67">
      <c r="AO6286" s="38">
        <f t="shared" si="542"/>
        <v>0</v>
      </c>
      <c r="AP6286" s="38">
        <f t="shared" si="543"/>
        <v>0</v>
      </c>
      <c r="AR6286" s="181"/>
      <c r="AS6286" s="181"/>
      <c r="AT6286" s="181"/>
      <c r="AU6286" s="181"/>
      <c r="BB6286" s="181"/>
      <c r="BC6286" s="181"/>
      <c r="BD6286" s="181"/>
      <c r="BE6286" s="181"/>
      <c r="BL6286" s="181"/>
      <c r="BM6286" s="181"/>
      <c r="BN6286" s="181"/>
      <c r="BO6286" s="181"/>
    </row>
    <row r="6287" spans="41:67">
      <c r="AO6287" s="38">
        <f t="shared" si="542"/>
        <v>0</v>
      </c>
      <c r="AP6287" s="38">
        <f t="shared" si="543"/>
        <v>0</v>
      </c>
      <c r="AR6287" s="181"/>
      <c r="AS6287" s="181"/>
      <c r="AT6287" s="181"/>
      <c r="AU6287" s="181"/>
      <c r="BB6287" s="181"/>
      <c r="BC6287" s="181"/>
      <c r="BD6287" s="181"/>
      <c r="BE6287" s="181"/>
      <c r="BL6287" s="181"/>
      <c r="BM6287" s="181"/>
      <c r="BN6287" s="181"/>
      <c r="BO6287" s="181"/>
    </row>
    <row r="6288" spans="41:67">
      <c r="AO6288" s="38">
        <f t="shared" si="542"/>
        <v>0</v>
      </c>
      <c r="AP6288" s="38">
        <f t="shared" si="543"/>
        <v>0</v>
      </c>
      <c r="AR6288" s="181"/>
      <c r="AS6288" s="181"/>
      <c r="AT6288" s="181"/>
      <c r="AU6288" s="181"/>
      <c r="BB6288" s="181"/>
      <c r="BC6288" s="181"/>
      <c r="BD6288" s="181"/>
      <c r="BE6288" s="181"/>
      <c r="BL6288" s="181"/>
      <c r="BM6288" s="181"/>
      <c r="BN6288" s="181"/>
      <c r="BO6288" s="181"/>
    </row>
    <row r="6289" spans="41:67">
      <c r="AO6289" s="38">
        <f t="shared" si="542"/>
        <v>0</v>
      </c>
      <c r="AP6289" s="38">
        <f t="shared" si="543"/>
        <v>0</v>
      </c>
      <c r="AR6289" s="181"/>
      <c r="AS6289" s="181"/>
      <c r="AT6289" s="181"/>
      <c r="AU6289" s="181"/>
      <c r="BB6289" s="181"/>
      <c r="BC6289" s="181"/>
      <c r="BD6289" s="181"/>
      <c r="BE6289" s="181"/>
      <c r="BL6289" s="181"/>
      <c r="BM6289" s="181"/>
      <c r="BN6289" s="181"/>
      <c r="BO6289" s="181"/>
    </row>
    <row r="6290" spans="41:67">
      <c r="AO6290" s="38">
        <f t="shared" si="542"/>
        <v>0</v>
      </c>
      <c r="AP6290" s="38">
        <f t="shared" si="543"/>
        <v>0</v>
      </c>
      <c r="AR6290" s="181"/>
      <c r="AS6290" s="181"/>
      <c r="AT6290" s="181"/>
      <c r="AU6290" s="181"/>
      <c r="BB6290" s="181"/>
      <c r="BC6290" s="181"/>
      <c r="BD6290" s="181"/>
      <c r="BE6290" s="181"/>
      <c r="BL6290" s="181"/>
      <c r="BM6290" s="181"/>
      <c r="BN6290" s="181"/>
      <c r="BO6290" s="181"/>
    </row>
    <row r="6291" spans="41:67">
      <c r="AO6291" s="38">
        <f t="shared" si="542"/>
        <v>0</v>
      </c>
      <c r="AP6291" s="38">
        <f t="shared" si="543"/>
        <v>0</v>
      </c>
      <c r="AR6291" s="181"/>
      <c r="AS6291" s="181"/>
      <c r="AT6291" s="181"/>
      <c r="AU6291" s="181"/>
      <c r="BB6291" s="181"/>
      <c r="BC6291" s="181"/>
      <c r="BD6291" s="181"/>
      <c r="BE6291" s="181"/>
      <c r="BL6291" s="181"/>
      <c r="BM6291" s="181"/>
      <c r="BN6291" s="181"/>
      <c r="BO6291" s="181"/>
    </row>
    <row r="6292" spans="41:67">
      <c r="AO6292" s="38">
        <f t="shared" si="542"/>
        <v>0</v>
      </c>
      <c r="AP6292" s="38">
        <f t="shared" si="543"/>
        <v>0</v>
      </c>
      <c r="AR6292" s="181"/>
      <c r="AS6292" s="181"/>
      <c r="AT6292" s="181"/>
      <c r="AU6292" s="181"/>
      <c r="BB6292" s="181"/>
      <c r="BC6292" s="181"/>
      <c r="BD6292" s="181"/>
      <c r="BE6292" s="181"/>
      <c r="BL6292" s="181"/>
      <c r="BM6292" s="181"/>
      <c r="BN6292" s="181"/>
      <c r="BO6292" s="181"/>
    </row>
    <row r="6293" spans="41:67">
      <c r="AO6293" s="38">
        <f t="shared" si="542"/>
        <v>0</v>
      </c>
      <c r="AP6293" s="38">
        <f t="shared" si="543"/>
        <v>0</v>
      </c>
      <c r="AR6293" s="181"/>
      <c r="AS6293" s="181"/>
      <c r="AT6293" s="181"/>
      <c r="AU6293" s="181"/>
      <c r="BB6293" s="181"/>
      <c r="BC6293" s="181"/>
      <c r="BD6293" s="181"/>
      <c r="BE6293" s="181"/>
      <c r="BL6293" s="181"/>
      <c r="BM6293" s="181"/>
      <c r="BN6293" s="181"/>
      <c r="BO6293" s="181"/>
    </row>
    <row r="6294" spans="41:67">
      <c r="AO6294" s="38">
        <f t="shared" si="542"/>
        <v>0</v>
      </c>
      <c r="AP6294" s="38">
        <f t="shared" si="543"/>
        <v>0</v>
      </c>
      <c r="AR6294" s="181"/>
      <c r="AS6294" s="181"/>
      <c r="AT6294" s="181"/>
      <c r="AU6294" s="181"/>
      <c r="BB6294" s="181"/>
      <c r="BC6294" s="181"/>
      <c r="BD6294" s="181"/>
      <c r="BE6294" s="181"/>
      <c r="BL6294" s="181"/>
      <c r="BM6294" s="181"/>
      <c r="BN6294" s="181"/>
      <c r="BO6294" s="181"/>
    </row>
    <row r="6295" spans="41:67">
      <c r="AO6295" s="38">
        <f t="shared" si="542"/>
        <v>0</v>
      </c>
      <c r="AP6295" s="38">
        <f t="shared" si="543"/>
        <v>0</v>
      </c>
      <c r="AR6295" s="181"/>
      <c r="AS6295" s="181"/>
      <c r="AT6295" s="181"/>
      <c r="AU6295" s="181"/>
      <c r="BB6295" s="181"/>
      <c r="BC6295" s="181"/>
      <c r="BD6295" s="181"/>
      <c r="BE6295" s="181"/>
      <c r="BL6295" s="181"/>
      <c r="BM6295" s="181"/>
      <c r="BN6295" s="181"/>
      <c r="BO6295" s="181"/>
    </row>
    <row r="6296" spans="41:67">
      <c r="AO6296" s="38">
        <f t="shared" si="542"/>
        <v>0</v>
      </c>
      <c r="AP6296" s="38">
        <f t="shared" si="543"/>
        <v>0</v>
      </c>
      <c r="AR6296" s="181"/>
      <c r="AS6296" s="181"/>
      <c r="AT6296" s="181"/>
      <c r="AU6296" s="181"/>
      <c r="BB6296" s="181"/>
      <c r="BC6296" s="181"/>
      <c r="BD6296" s="181"/>
      <c r="BE6296" s="181"/>
      <c r="BL6296" s="181"/>
      <c r="BM6296" s="181"/>
      <c r="BN6296" s="181"/>
      <c r="BO6296" s="181"/>
    </row>
    <row r="6297" spans="41:67">
      <c r="AO6297" s="38">
        <f t="shared" si="542"/>
        <v>0</v>
      </c>
      <c r="AP6297" s="38">
        <f t="shared" si="543"/>
        <v>0</v>
      </c>
      <c r="AR6297" s="181"/>
      <c r="AS6297" s="181"/>
      <c r="AT6297" s="181"/>
      <c r="AU6297" s="181"/>
      <c r="BB6297" s="181"/>
      <c r="BC6297" s="181"/>
      <c r="BD6297" s="181"/>
      <c r="BE6297" s="181"/>
      <c r="BL6297" s="181"/>
      <c r="BM6297" s="181"/>
      <c r="BN6297" s="181"/>
      <c r="BO6297" s="181"/>
    </row>
    <row r="6298" spans="41:67">
      <c r="AO6298" s="38">
        <f t="shared" si="542"/>
        <v>0</v>
      </c>
      <c r="AP6298" s="38">
        <f t="shared" si="543"/>
        <v>0</v>
      </c>
      <c r="AR6298" s="181"/>
      <c r="AS6298" s="181"/>
      <c r="AT6298" s="181"/>
      <c r="AU6298" s="181"/>
      <c r="BB6298" s="181"/>
      <c r="BC6298" s="181"/>
      <c r="BD6298" s="181"/>
      <c r="BE6298" s="181"/>
      <c r="BL6298" s="181"/>
      <c r="BM6298" s="181"/>
      <c r="BN6298" s="181"/>
      <c r="BO6298" s="181"/>
    </row>
    <row r="6299" spans="41:67">
      <c r="AO6299" s="38">
        <f t="shared" si="542"/>
        <v>0</v>
      </c>
      <c r="AP6299" s="38">
        <f t="shared" si="543"/>
        <v>0</v>
      </c>
      <c r="AR6299" s="181"/>
      <c r="AS6299" s="181"/>
      <c r="AT6299" s="181"/>
      <c r="AU6299" s="181"/>
      <c r="BB6299" s="181"/>
      <c r="BC6299" s="181"/>
      <c r="BD6299" s="181"/>
      <c r="BE6299" s="181"/>
      <c r="BL6299" s="181"/>
      <c r="BM6299" s="181"/>
      <c r="BN6299" s="181"/>
      <c r="BO6299" s="181"/>
    </row>
    <row r="6300" spans="41:67">
      <c r="AO6300" s="38">
        <f t="shared" si="542"/>
        <v>0</v>
      </c>
      <c r="AP6300" s="38">
        <f t="shared" si="543"/>
        <v>0</v>
      </c>
      <c r="AR6300" s="181"/>
      <c r="AS6300" s="181"/>
      <c r="AT6300" s="181"/>
      <c r="AU6300" s="181"/>
      <c r="BB6300" s="181"/>
      <c r="BC6300" s="181"/>
      <c r="BD6300" s="181"/>
      <c r="BE6300" s="181"/>
      <c r="BL6300" s="181"/>
      <c r="BM6300" s="181"/>
      <c r="BN6300" s="181"/>
      <c r="BO6300" s="181"/>
    </row>
    <row r="6301" spans="41:67">
      <c r="AO6301" s="38">
        <f t="shared" si="542"/>
        <v>0</v>
      </c>
      <c r="AP6301" s="38">
        <f t="shared" si="543"/>
        <v>0</v>
      </c>
      <c r="AR6301" s="181"/>
      <c r="AS6301" s="181"/>
      <c r="AT6301" s="181"/>
      <c r="AU6301" s="181"/>
      <c r="BB6301" s="181"/>
      <c r="BC6301" s="181"/>
      <c r="BD6301" s="181"/>
      <c r="BE6301" s="181"/>
      <c r="BL6301" s="181"/>
      <c r="BM6301" s="181"/>
      <c r="BN6301" s="181"/>
      <c r="BO6301" s="181"/>
    </row>
    <row r="6302" spans="41:67">
      <c r="AO6302" s="38">
        <f t="shared" si="542"/>
        <v>0</v>
      </c>
      <c r="AP6302" s="38">
        <f t="shared" si="543"/>
        <v>0</v>
      </c>
      <c r="AR6302" s="181"/>
      <c r="AS6302" s="181"/>
      <c r="AT6302" s="181"/>
      <c r="AU6302" s="181"/>
      <c r="BB6302" s="181"/>
      <c r="BC6302" s="181"/>
      <c r="BD6302" s="181"/>
      <c r="BE6302" s="181"/>
      <c r="BL6302" s="181"/>
      <c r="BM6302" s="181"/>
      <c r="BN6302" s="181"/>
      <c r="BO6302" s="181"/>
    </row>
    <row r="6303" spans="41:67">
      <c r="AO6303" s="38">
        <f t="shared" si="542"/>
        <v>0</v>
      </c>
      <c r="AP6303" s="38">
        <f t="shared" si="543"/>
        <v>0</v>
      </c>
      <c r="AR6303" s="181"/>
      <c r="AS6303" s="181"/>
      <c r="AT6303" s="181"/>
      <c r="AU6303" s="181"/>
      <c r="BB6303" s="181"/>
      <c r="BC6303" s="181"/>
      <c r="BD6303" s="181"/>
      <c r="BE6303" s="181"/>
      <c r="BL6303" s="181"/>
      <c r="BM6303" s="181"/>
      <c r="BN6303" s="181"/>
      <c r="BO6303" s="181"/>
    </row>
    <row r="6304" spans="41:67">
      <c r="AO6304" s="38">
        <f t="shared" si="542"/>
        <v>0</v>
      </c>
      <c r="AP6304" s="38">
        <f t="shared" si="543"/>
        <v>0</v>
      </c>
      <c r="AR6304" s="181"/>
      <c r="AS6304" s="181"/>
      <c r="AT6304" s="181"/>
      <c r="AU6304" s="181"/>
      <c r="BB6304" s="181"/>
      <c r="BC6304" s="181"/>
      <c r="BD6304" s="181"/>
      <c r="BE6304" s="181"/>
      <c r="BL6304" s="181"/>
      <c r="BM6304" s="181"/>
      <c r="BN6304" s="181"/>
      <c r="BO6304" s="181"/>
    </row>
    <row r="6305" spans="41:67">
      <c r="AO6305" s="38">
        <f t="shared" si="542"/>
        <v>0</v>
      </c>
      <c r="AP6305" s="38">
        <f t="shared" si="543"/>
        <v>0</v>
      </c>
      <c r="AR6305" s="181"/>
      <c r="AS6305" s="181"/>
      <c r="AT6305" s="181"/>
      <c r="AU6305" s="181"/>
      <c r="BB6305" s="181"/>
      <c r="BC6305" s="181"/>
      <c r="BD6305" s="181"/>
      <c r="BE6305" s="181"/>
      <c r="BL6305" s="181"/>
      <c r="BM6305" s="181"/>
      <c r="BN6305" s="181"/>
      <c r="BO6305" s="181"/>
    </row>
    <row r="6306" spans="41:67">
      <c r="AO6306" s="38">
        <f t="shared" si="542"/>
        <v>0</v>
      </c>
      <c r="AP6306" s="38">
        <f t="shared" si="543"/>
        <v>0</v>
      </c>
      <c r="AR6306" s="181"/>
      <c r="AS6306" s="181"/>
      <c r="AT6306" s="181"/>
      <c r="AU6306" s="181"/>
      <c r="BB6306" s="181"/>
      <c r="BC6306" s="181"/>
      <c r="BD6306" s="181"/>
      <c r="BE6306" s="181"/>
      <c r="BL6306" s="181"/>
      <c r="BM6306" s="181"/>
      <c r="BN6306" s="181"/>
      <c r="BO6306" s="181"/>
    </row>
    <row r="6307" spans="41:67">
      <c r="AO6307" s="38">
        <f t="shared" si="542"/>
        <v>0</v>
      </c>
      <c r="AP6307" s="38">
        <f t="shared" si="543"/>
        <v>0</v>
      </c>
      <c r="AR6307" s="181"/>
      <c r="AS6307" s="181"/>
      <c r="AT6307" s="181"/>
      <c r="AU6307" s="181"/>
      <c r="BB6307" s="181"/>
      <c r="BC6307" s="181"/>
      <c r="BD6307" s="181"/>
      <c r="BE6307" s="181"/>
      <c r="BL6307" s="181"/>
      <c r="BM6307" s="181"/>
      <c r="BN6307" s="181"/>
      <c r="BO6307" s="181"/>
    </row>
    <row r="6308" spans="41:67">
      <c r="AO6308" s="38">
        <f t="shared" si="542"/>
        <v>0</v>
      </c>
      <c r="AP6308" s="38">
        <f t="shared" si="543"/>
        <v>0</v>
      </c>
      <c r="AR6308" s="181"/>
      <c r="AS6308" s="181"/>
      <c r="AT6308" s="181"/>
      <c r="AU6308" s="181"/>
      <c r="BB6308" s="181"/>
      <c r="BC6308" s="181"/>
      <c r="BD6308" s="181"/>
      <c r="BE6308" s="181"/>
      <c r="BL6308" s="181"/>
      <c r="BM6308" s="181"/>
      <c r="BN6308" s="181"/>
      <c r="BO6308" s="181"/>
    </row>
    <row r="6309" spans="41:67">
      <c r="AO6309" s="38">
        <f t="shared" si="542"/>
        <v>0</v>
      </c>
      <c r="AP6309" s="38">
        <f t="shared" si="543"/>
        <v>0</v>
      </c>
      <c r="AR6309" s="181"/>
      <c r="AS6309" s="181"/>
      <c r="AT6309" s="181"/>
      <c r="AU6309" s="181"/>
      <c r="BB6309" s="181"/>
      <c r="BC6309" s="181"/>
      <c r="BD6309" s="181"/>
      <c r="BE6309" s="181"/>
      <c r="BL6309" s="181"/>
      <c r="BM6309" s="181"/>
      <c r="BN6309" s="181"/>
      <c r="BO6309" s="181"/>
    </row>
    <row r="6310" spans="41:67">
      <c r="AO6310" s="38">
        <f t="shared" si="542"/>
        <v>0</v>
      </c>
      <c r="AP6310" s="38">
        <f t="shared" si="543"/>
        <v>0</v>
      </c>
      <c r="AR6310" s="181"/>
      <c r="AS6310" s="181"/>
      <c r="AT6310" s="181"/>
      <c r="AU6310" s="181"/>
      <c r="BB6310" s="181"/>
      <c r="BC6310" s="181"/>
      <c r="BD6310" s="181"/>
      <c r="BE6310" s="181"/>
      <c r="BL6310" s="181"/>
      <c r="BM6310" s="181"/>
      <c r="BN6310" s="181"/>
      <c r="BO6310" s="181"/>
    </row>
    <row r="6311" spans="41:67">
      <c r="AO6311" s="38">
        <f t="shared" si="542"/>
        <v>0</v>
      </c>
      <c r="AP6311" s="38">
        <f t="shared" si="543"/>
        <v>0</v>
      </c>
      <c r="AR6311" s="181"/>
      <c r="AS6311" s="181"/>
      <c r="AT6311" s="181"/>
      <c r="AU6311" s="181"/>
      <c r="BB6311" s="181"/>
      <c r="BC6311" s="181"/>
      <c r="BD6311" s="181"/>
      <c r="BE6311" s="181"/>
      <c r="BL6311" s="181"/>
      <c r="BM6311" s="181"/>
      <c r="BN6311" s="181"/>
      <c r="BO6311" s="181"/>
    </row>
    <row r="6312" spans="41:67">
      <c r="AO6312" s="38">
        <f t="shared" si="542"/>
        <v>0</v>
      </c>
      <c r="AP6312" s="38">
        <f t="shared" si="543"/>
        <v>0</v>
      </c>
      <c r="AR6312" s="181"/>
      <c r="AS6312" s="181"/>
      <c r="AT6312" s="181"/>
      <c r="AU6312" s="181"/>
      <c r="BB6312" s="181"/>
      <c r="BC6312" s="181"/>
      <c r="BD6312" s="181"/>
      <c r="BE6312" s="181"/>
      <c r="BL6312" s="181"/>
      <c r="BM6312" s="181"/>
      <c r="BN6312" s="181"/>
      <c r="BO6312" s="181"/>
    </row>
    <row r="6313" spans="41:67">
      <c r="AO6313" s="38">
        <f t="shared" si="542"/>
        <v>0</v>
      </c>
      <c r="AP6313" s="38">
        <f t="shared" si="543"/>
        <v>0</v>
      </c>
      <c r="AR6313" s="181"/>
      <c r="AS6313" s="181"/>
      <c r="AT6313" s="181"/>
      <c r="AU6313" s="181"/>
      <c r="BB6313" s="181"/>
      <c r="BC6313" s="181"/>
      <c r="BD6313" s="181"/>
      <c r="BE6313" s="181"/>
      <c r="BL6313" s="181"/>
      <c r="BM6313" s="181"/>
      <c r="BN6313" s="181"/>
      <c r="BO6313" s="181"/>
    </row>
    <row r="6314" spans="41:67">
      <c r="AO6314" s="38">
        <f t="shared" ref="AO6314:AO6377" si="544">B6315+1-1</f>
        <v>0</v>
      </c>
      <c r="AP6314" s="38">
        <f t="shared" ref="AP6314:AP6377" si="545">A6315</f>
        <v>0</v>
      </c>
      <c r="AR6314" s="181"/>
      <c r="AS6314" s="181"/>
      <c r="AT6314" s="181"/>
      <c r="AU6314" s="181"/>
      <c r="BB6314" s="181"/>
      <c r="BC6314" s="181"/>
      <c r="BD6314" s="181"/>
      <c r="BE6314" s="181"/>
      <c r="BL6314" s="181"/>
      <c r="BM6314" s="181"/>
      <c r="BN6314" s="181"/>
      <c r="BO6314" s="181"/>
    </row>
    <row r="6315" spans="41:67">
      <c r="AO6315" s="38">
        <f t="shared" si="544"/>
        <v>0</v>
      </c>
      <c r="AP6315" s="38">
        <f t="shared" si="545"/>
        <v>0</v>
      </c>
      <c r="AR6315" s="181"/>
      <c r="AS6315" s="181"/>
      <c r="AT6315" s="181"/>
      <c r="AU6315" s="181"/>
      <c r="BB6315" s="181"/>
      <c r="BC6315" s="181"/>
      <c r="BD6315" s="181"/>
      <c r="BE6315" s="181"/>
      <c r="BL6315" s="181"/>
      <c r="BM6315" s="181"/>
      <c r="BN6315" s="181"/>
      <c r="BO6315" s="181"/>
    </row>
    <row r="6316" spans="41:67">
      <c r="AO6316" s="38">
        <f t="shared" si="544"/>
        <v>0</v>
      </c>
      <c r="AP6316" s="38">
        <f t="shared" si="545"/>
        <v>0</v>
      </c>
      <c r="AR6316" s="181"/>
      <c r="AS6316" s="181"/>
      <c r="AT6316" s="181"/>
      <c r="AU6316" s="181"/>
      <c r="BB6316" s="181"/>
      <c r="BC6316" s="181"/>
      <c r="BD6316" s="181"/>
      <c r="BE6316" s="181"/>
      <c r="BL6316" s="181"/>
      <c r="BM6316" s="181"/>
      <c r="BN6316" s="181"/>
      <c r="BO6316" s="181"/>
    </row>
    <row r="6317" spans="41:67">
      <c r="AO6317" s="38">
        <f t="shared" si="544"/>
        <v>0</v>
      </c>
      <c r="AP6317" s="38">
        <f t="shared" si="545"/>
        <v>0</v>
      </c>
      <c r="AR6317" s="181"/>
      <c r="AS6317" s="181"/>
      <c r="AT6317" s="181"/>
      <c r="AU6317" s="181"/>
      <c r="BB6317" s="181"/>
      <c r="BC6317" s="181"/>
      <c r="BD6317" s="181"/>
      <c r="BE6317" s="181"/>
      <c r="BL6317" s="181"/>
      <c r="BM6317" s="181"/>
      <c r="BN6317" s="181"/>
      <c r="BO6317" s="181"/>
    </row>
    <row r="6318" spans="41:67">
      <c r="AO6318" s="38">
        <f t="shared" si="544"/>
        <v>0</v>
      </c>
      <c r="AP6318" s="38">
        <f t="shared" si="545"/>
        <v>0</v>
      </c>
      <c r="AR6318" s="181"/>
      <c r="AS6318" s="181"/>
      <c r="AT6318" s="181"/>
      <c r="AU6318" s="181"/>
      <c r="BB6318" s="181"/>
      <c r="BC6318" s="181"/>
      <c r="BD6318" s="181"/>
      <c r="BE6318" s="181"/>
      <c r="BL6318" s="181"/>
      <c r="BM6318" s="181"/>
      <c r="BN6318" s="181"/>
      <c r="BO6318" s="181"/>
    </row>
    <row r="6319" spans="41:67">
      <c r="AO6319" s="38">
        <f t="shared" si="544"/>
        <v>0</v>
      </c>
      <c r="AP6319" s="38">
        <f t="shared" si="545"/>
        <v>0</v>
      </c>
      <c r="AR6319" s="181"/>
      <c r="AS6319" s="181"/>
      <c r="AT6319" s="181"/>
      <c r="AU6319" s="181"/>
      <c r="BB6319" s="181"/>
      <c r="BC6319" s="181"/>
      <c r="BD6319" s="181"/>
      <c r="BE6319" s="181"/>
      <c r="BL6319" s="181"/>
      <c r="BM6319" s="181"/>
      <c r="BN6319" s="181"/>
      <c r="BO6319" s="181"/>
    </row>
    <row r="6320" spans="41:67">
      <c r="AO6320" s="38">
        <f t="shared" si="544"/>
        <v>0</v>
      </c>
      <c r="AP6320" s="38">
        <f t="shared" si="545"/>
        <v>0</v>
      </c>
      <c r="AR6320" s="181"/>
      <c r="AS6320" s="181"/>
      <c r="AT6320" s="181"/>
      <c r="AU6320" s="181"/>
      <c r="BB6320" s="181"/>
      <c r="BC6320" s="181"/>
      <c r="BD6320" s="181"/>
      <c r="BE6320" s="181"/>
      <c r="BL6320" s="181"/>
      <c r="BM6320" s="181"/>
      <c r="BN6320" s="181"/>
      <c r="BO6320" s="181"/>
    </row>
    <row r="6321" spans="41:67">
      <c r="AO6321" s="38">
        <f t="shared" si="544"/>
        <v>0</v>
      </c>
      <c r="AP6321" s="38">
        <f t="shared" si="545"/>
        <v>0</v>
      </c>
      <c r="AR6321" s="181"/>
      <c r="AS6321" s="181"/>
      <c r="AT6321" s="181"/>
      <c r="AU6321" s="181"/>
      <c r="BB6321" s="181"/>
      <c r="BC6321" s="181"/>
      <c r="BD6321" s="181"/>
      <c r="BE6321" s="181"/>
      <c r="BL6321" s="181"/>
      <c r="BM6321" s="181"/>
      <c r="BN6321" s="181"/>
      <c r="BO6321" s="181"/>
    </row>
    <row r="6322" spans="41:67">
      <c r="AO6322" s="38">
        <f t="shared" si="544"/>
        <v>0</v>
      </c>
      <c r="AP6322" s="38">
        <f t="shared" si="545"/>
        <v>0</v>
      </c>
      <c r="AR6322" s="181"/>
      <c r="AS6322" s="181"/>
      <c r="AT6322" s="181"/>
      <c r="AU6322" s="181"/>
      <c r="BB6322" s="181"/>
      <c r="BC6322" s="181"/>
      <c r="BD6322" s="181"/>
      <c r="BE6322" s="181"/>
      <c r="BL6322" s="181"/>
      <c r="BM6322" s="181"/>
      <c r="BN6322" s="181"/>
      <c r="BO6322" s="181"/>
    </row>
    <row r="6323" spans="41:67">
      <c r="AO6323" s="38">
        <f t="shared" si="544"/>
        <v>0</v>
      </c>
      <c r="AP6323" s="38">
        <f t="shared" si="545"/>
        <v>0</v>
      </c>
      <c r="AR6323" s="181"/>
      <c r="AS6323" s="181"/>
      <c r="AT6323" s="181"/>
      <c r="AU6323" s="181"/>
      <c r="BB6323" s="181"/>
      <c r="BC6323" s="181"/>
      <c r="BD6323" s="181"/>
      <c r="BE6323" s="181"/>
      <c r="BL6323" s="181"/>
      <c r="BM6323" s="181"/>
      <c r="BN6323" s="181"/>
      <c r="BO6323" s="181"/>
    </row>
    <row r="6324" spans="41:67">
      <c r="AO6324" s="38">
        <f t="shared" si="544"/>
        <v>0</v>
      </c>
      <c r="AP6324" s="38">
        <f t="shared" si="545"/>
        <v>0</v>
      </c>
      <c r="AR6324" s="181"/>
      <c r="AS6324" s="181"/>
      <c r="AT6324" s="181"/>
      <c r="AU6324" s="181"/>
      <c r="BB6324" s="181"/>
      <c r="BC6324" s="181"/>
      <c r="BD6324" s="181"/>
      <c r="BE6324" s="181"/>
      <c r="BL6324" s="181"/>
      <c r="BM6324" s="181"/>
      <c r="BN6324" s="181"/>
      <c r="BO6324" s="181"/>
    </row>
    <row r="6325" spans="41:67">
      <c r="AO6325" s="38">
        <f t="shared" si="544"/>
        <v>0</v>
      </c>
      <c r="AP6325" s="38">
        <f t="shared" si="545"/>
        <v>0</v>
      </c>
      <c r="AR6325" s="181"/>
      <c r="AS6325" s="181"/>
      <c r="AT6325" s="181"/>
      <c r="AU6325" s="181"/>
      <c r="BB6325" s="181"/>
      <c r="BC6325" s="181"/>
      <c r="BD6325" s="181"/>
      <c r="BE6325" s="181"/>
      <c r="BL6325" s="181"/>
      <c r="BM6325" s="181"/>
      <c r="BN6325" s="181"/>
      <c r="BO6325" s="181"/>
    </row>
    <row r="6326" spans="41:67">
      <c r="AO6326" s="38">
        <f t="shared" si="544"/>
        <v>0</v>
      </c>
      <c r="AP6326" s="38">
        <f t="shared" si="545"/>
        <v>0</v>
      </c>
      <c r="AR6326" s="181"/>
      <c r="AS6326" s="181"/>
      <c r="AT6326" s="181"/>
      <c r="AU6326" s="181"/>
      <c r="BB6326" s="181"/>
      <c r="BC6326" s="181"/>
      <c r="BD6326" s="181"/>
      <c r="BE6326" s="181"/>
      <c r="BL6326" s="181"/>
      <c r="BM6326" s="181"/>
      <c r="BN6326" s="181"/>
      <c r="BO6326" s="181"/>
    </row>
    <row r="6327" spans="41:67">
      <c r="AO6327" s="38">
        <f t="shared" si="544"/>
        <v>0</v>
      </c>
      <c r="AP6327" s="38">
        <f t="shared" si="545"/>
        <v>0</v>
      </c>
      <c r="AR6327" s="181"/>
      <c r="AS6327" s="181"/>
      <c r="AT6327" s="181"/>
      <c r="AU6327" s="181"/>
      <c r="BB6327" s="181"/>
      <c r="BC6327" s="181"/>
      <c r="BD6327" s="181"/>
      <c r="BE6327" s="181"/>
      <c r="BL6327" s="181"/>
      <c r="BM6327" s="181"/>
      <c r="BN6327" s="181"/>
      <c r="BO6327" s="181"/>
    </row>
    <row r="6328" spans="41:67">
      <c r="AO6328" s="38">
        <f t="shared" si="544"/>
        <v>0</v>
      </c>
      <c r="AP6328" s="38">
        <f t="shared" si="545"/>
        <v>0</v>
      </c>
      <c r="AR6328" s="181"/>
      <c r="AS6328" s="181"/>
      <c r="AT6328" s="181"/>
      <c r="AU6328" s="181"/>
      <c r="BB6328" s="181"/>
      <c r="BC6328" s="181"/>
      <c r="BD6328" s="181"/>
      <c r="BE6328" s="181"/>
      <c r="BL6328" s="181"/>
      <c r="BM6328" s="181"/>
      <c r="BN6328" s="181"/>
      <c r="BO6328" s="181"/>
    </row>
    <row r="6329" spans="41:67">
      <c r="AO6329" s="38">
        <f t="shared" si="544"/>
        <v>0</v>
      </c>
      <c r="AP6329" s="38">
        <f t="shared" si="545"/>
        <v>0</v>
      </c>
      <c r="AR6329" s="181"/>
      <c r="AS6329" s="181"/>
      <c r="AT6329" s="181"/>
      <c r="AU6329" s="181"/>
      <c r="BB6329" s="181"/>
      <c r="BC6329" s="181"/>
      <c r="BD6329" s="181"/>
      <c r="BE6329" s="181"/>
      <c r="BL6329" s="181"/>
      <c r="BM6329" s="181"/>
      <c r="BN6329" s="181"/>
      <c r="BO6329" s="181"/>
    </row>
    <row r="6330" spans="41:67">
      <c r="AO6330" s="38">
        <f t="shared" si="544"/>
        <v>0</v>
      </c>
      <c r="AP6330" s="38">
        <f t="shared" si="545"/>
        <v>0</v>
      </c>
      <c r="AR6330" s="181"/>
      <c r="AS6330" s="181"/>
      <c r="AT6330" s="181"/>
      <c r="AU6330" s="181"/>
      <c r="BB6330" s="181"/>
      <c r="BC6330" s="181"/>
      <c r="BD6330" s="181"/>
      <c r="BE6330" s="181"/>
      <c r="BL6330" s="181"/>
      <c r="BM6330" s="181"/>
      <c r="BN6330" s="181"/>
      <c r="BO6330" s="181"/>
    </row>
    <row r="6331" spans="41:67">
      <c r="AO6331" s="38">
        <f t="shared" si="544"/>
        <v>0</v>
      </c>
      <c r="AP6331" s="38">
        <f t="shared" si="545"/>
        <v>0</v>
      </c>
      <c r="AR6331" s="181"/>
      <c r="AS6331" s="181"/>
      <c r="AT6331" s="181"/>
      <c r="AU6331" s="181"/>
      <c r="BB6331" s="181"/>
      <c r="BC6331" s="181"/>
      <c r="BD6331" s="181"/>
      <c r="BE6331" s="181"/>
      <c r="BL6331" s="181"/>
      <c r="BM6331" s="181"/>
      <c r="BN6331" s="181"/>
      <c r="BO6331" s="181"/>
    </row>
    <row r="6332" spans="41:67">
      <c r="AO6332" s="38">
        <f t="shared" si="544"/>
        <v>0</v>
      </c>
      <c r="AP6332" s="38">
        <f t="shared" si="545"/>
        <v>0</v>
      </c>
      <c r="AR6332" s="181"/>
      <c r="AS6332" s="181"/>
      <c r="AT6332" s="181"/>
      <c r="AU6332" s="181"/>
      <c r="BB6332" s="181"/>
      <c r="BC6332" s="181"/>
      <c r="BD6332" s="181"/>
      <c r="BE6332" s="181"/>
      <c r="BL6332" s="181"/>
      <c r="BM6332" s="181"/>
      <c r="BN6332" s="181"/>
      <c r="BO6332" s="181"/>
    </row>
    <row r="6333" spans="41:67">
      <c r="AO6333" s="38">
        <f t="shared" si="544"/>
        <v>0</v>
      </c>
      <c r="AP6333" s="38">
        <f t="shared" si="545"/>
        <v>0</v>
      </c>
      <c r="AR6333" s="181"/>
      <c r="AS6333" s="181"/>
      <c r="AT6333" s="181"/>
      <c r="AU6333" s="181"/>
      <c r="BB6333" s="181"/>
      <c r="BC6333" s="181"/>
      <c r="BD6333" s="181"/>
      <c r="BE6333" s="181"/>
      <c r="BL6333" s="181"/>
      <c r="BM6333" s="181"/>
      <c r="BN6333" s="181"/>
      <c r="BO6333" s="181"/>
    </row>
    <row r="6334" spans="41:67">
      <c r="AO6334" s="38">
        <f t="shared" si="544"/>
        <v>0</v>
      </c>
      <c r="AP6334" s="38">
        <f t="shared" si="545"/>
        <v>0</v>
      </c>
      <c r="AR6334" s="181"/>
      <c r="AS6334" s="181"/>
      <c r="AT6334" s="181"/>
      <c r="AU6334" s="181"/>
      <c r="BB6334" s="181"/>
      <c r="BC6334" s="181"/>
      <c r="BD6334" s="181"/>
      <c r="BE6334" s="181"/>
      <c r="BL6334" s="181"/>
      <c r="BM6334" s="181"/>
      <c r="BN6334" s="181"/>
      <c r="BO6334" s="181"/>
    </row>
    <row r="6335" spans="41:67">
      <c r="AO6335" s="38">
        <f t="shared" si="544"/>
        <v>0</v>
      </c>
      <c r="AP6335" s="38">
        <f t="shared" si="545"/>
        <v>0</v>
      </c>
      <c r="AR6335" s="181"/>
      <c r="AS6335" s="181"/>
      <c r="AT6335" s="181"/>
      <c r="AU6335" s="181"/>
      <c r="BB6335" s="181"/>
      <c r="BC6335" s="181"/>
      <c r="BD6335" s="181"/>
      <c r="BE6335" s="181"/>
      <c r="BL6335" s="181"/>
      <c r="BM6335" s="181"/>
      <c r="BN6335" s="181"/>
      <c r="BO6335" s="181"/>
    </row>
    <row r="6336" spans="41:67">
      <c r="AO6336" s="38">
        <f t="shared" si="544"/>
        <v>0</v>
      </c>
      <c r="AP6336" s="38">
        <f t="shared" si="545"/>
        <v>0</v>
      </c>
      <c r="AR6336" s="181"/>
      <c r="AS6336" s="181"/>
      <c r="AT6336" s="181"/>
      <c r="AU6336" s="181"/>
      <c r="BB6336" s="181"/>
      <c r="BC6336" s="181"/>
      <c r="BD6336" s="181"/>
      <c r="BE6336" s="181"/>
      <c r="BL6336" s="181"/>
      <c r="BM6336" s="181"/>
      <c r="BN6336" s="181"/>
      <c r="BO6336" s="181"/>
    </row>
    <row r="6337" spans="41:67">
      <c r="AO6337" s="38">
        <f t="shared" si="544"/>
        <v>0</v>
      </c>
      <c r="AP6337" s="38">
        <f t="shared" si="545"/>
        <v>0</v>
      </c>
      <c r="AR6337" s="181"/>
      <c r="AS6337" s="181"/>
      <c r="AT6337" s="181"/>
      <c r="AU6337" s="181"/>
      <c r="BB6337" s="181"/>
      <c r="BC6337" s="181"/>
      <c r="BD6337" s="181"/>
      <c r="BE6337" s="181"/>
      <c r="BL6337" s="181"/>
      <c r="BM6337" s="181"/>
      <c r="BN6337" s="181"/>
      <c r="BO6337" s="181"/>
    </row>
    <row r="6338" spans="41:67">
      <c r="AO6338" s="38">
        <f t="shared" si="544"/>
        <v>0</v>
      </c>
      <c r="AP6338" s="38">
        <f t="shared" si="545"/>
        <v>0</v>
      </c>
      <c r="AR6338" s="181"/>
      <c r="AS6338" s="181"/>
      <c r="AT6338" s="181"/>
      <c r="AU6338" s="181"/>
      <c r="BB6338" s="181"/>
      <c r="BC6338" s="181"/>
      <c r="BD6338" s="181"/>
      <c r="BE6338" s="181"/>
      <c r="BL6338" s="181"/>
      <c r="BM6338" s="181"/>
      <c r="BN6338" s="181"/>
      <c r="BO6338" s="181"/>
    </row>
    <row r="6339" spans="41:67">
      <c r="AO6339" s="38">
        <f t="shared" si="544"/>
        <v>0</v>
      </c>
      <c r="AP6339" s="38">
        <f t="shared" si="545"/>
        <v>0</v>
      </c>
      <c r="AR6339" s="181"/>
      <c r="AS6339" s="181"/>
      <c r="AT6339" s="181"/>
      <c r="AU6339" s="181"/>
      <c r="BB6339" s="181"/>
      <c r="BC6339" s="181"/>
      <c r="BD6339" s="181"/>
      <c r="BE6339" s="181"/>
      <c r="BL6339" s="181"/>
      <c r="BM6339" s="181"/>
      <c r="BN6339" s="181"/>
      <c r="BO6339" s="181"/>
    </row>
    <row r="6340" spans="41:67">
      <c r="AO6340" s="38">
        <f t="shared" si="544"/>
        <v>0</v>
      </c>
      <c r="AP6340" s="38">
        <f t="shared" si="545"/>
        <v>0</v>
      </c>
      <c r="AR6340" s="181"/>
      <c r="AS6340" s="181"/>
      <c r="AT6340" s="181"/>
      <c r="AU6340" s="181"/>
      <c r="BB6340" s="181"/>
      <c r="BC6340" s="181"/>
      <c r="BD6340" s="181"/>
      <c r="BE6340" s="181"/>
      <c r="BL6340" s="181"/>
      <c r="BM6340" s="181"/>
      <c r="BN6340" s="181"/>
      <c r="BO6340" s="181"/>
    </row>
    <row r="6341" spans="41:67">
      <c r="AO6341" s="38">
        <f t="shared" si="544"/>
        <v>0</v>
      </c>
      <c r="AP6341" s="38">
        <f t="shared" si="545"/>
        <v>0</v>
      </c>
      <c r="AR6341" s="181"/>
      <c r="AS6341" s="181"/>
      <c r="AT6341" s="181"/>
      <c r="AU6341" s="181"/>
      <c r="BB6341" s="181"/>
      <c r="BC6341" s="181"/>
      <c r="BD6341" s="181"/>
      <c r="BE6341" s="181"/>
      <c r="BL6341" s="181"/>
      <c r="BM6341" s="181"/>
      <c r="BN6341" s="181"/>
      <c r="BO6341" s="181"/>
    </row>
    <row r="6342" spans="41:67">
      <c r="AO6342" s="38">
        <f t="shared" si="544"/>
        <v>0</v>
      </c>
      <c r="AP6342" s="38">
        <f t="shared" si="545"/>
        <v>0</v>
      </c>
      <c r="AR6342" s="181"/>
      <c r="AS6342" s="181"/>
      <c r="AT6342" s="181"/>
      <c r="AU6342" s="181"/>
      <c r="BB6342" s="181"/>
      <c r="BC6342" s="181"/>
      <c r="BD6342" s="181"/>
      <c r="BE6342" s="181"/>
      <c r="BL6342" s="181"/>
      <c r="BM6342" s="181"/>
      <c r="BN6342" s="181"/>
      <c r="BO6342" s="181"/>
    </row>
    <row r="6343" spans="41:67">
      <c r="AO6343" s="38">
        <f t="shared" si="544"/>
        <v>0</v>
      </c>
      <c r="AP6343" s="38">
        <f t="shared" si="545"/>
        <v>0</v>
      </c>
      <c r="AR6343" s="181"/>
      <c r="AS6343" s="181"/>
      <c r="AT6343" s="181"/>
      <c r="AU6343" s="181"/>
      <c r="BB6343" s="181"/>
      <c r="BC6343" s="181"/>
      <c r="BD6343" s="181"/>
      <c r="BE6343" s="181"/>
      <c r="BL6343" s="181"/>
      <c r="BM6343" s="181"/>
      <c r="BN6343" s="181"/>
      <c r="BO6343" s="181"/>
    </row>
    <row r="6344" spans="41:67">
      <c r="AO6344" s="38">
        <f t="shared" si="544"/>
        <v>0</v>
      </c>
      <c r="AP6344" s="38">
        <f t="shared" si="545"/>
        <v>0</v>
      </c>
      <c r="AR6344" s="181"/>
      <c r="AS6344" s="181"/>
      <c r="AT6344" s="181"/>
      <c r="AU6344" s="181"/>
      <c r="BB6344" s="181"/>
      <c r="BC6344" s="181"/>
      <c r="BD6344" s="181"/>
      <c r="BE6344" s="181"/>
      <c r="BL6344" s="181"/>
      <c r="BM6344" s="181"/>
      <c r="BN6344" s="181"/>
      <c r="BO6344" s="181"/>
    </row>
    <row r="6345" spans="41:67">
      <c r="AO6345" s="38">
        <f t="shared" si="544"/>
        <v>0</v>
      </c>
      <c r="AP6345" s="38">
        <f t="shared" si="545"/>
        <v>0</v>
      </c>
      <c r="AR6345" s="181"/>
      <c r="AS6345" s="181"/>
      <c r="AT6345" s="181"/>
      <c r="AU6345" s="181"/>
      <c r="BB6345" s="181"/>
      <c r="BC6345" s="181"/>
      <c r="BD6345" s="181"/>
      <c r="BE6345" s="181"/>
      <c r="BL6345" s="181"/>
      <c r="BM6345" s="181"/>
      <c r="BN6345" s="181"/>
      <c r="BO6345" s="181"/>
    </row>
    <row r="6346" spans="41:67">
      <c r="AO6346" s="38">
        <f t="shared" si="544"/>
        <v>0</v>
      </c>
      <c r="AP6346" s="38">
        <f t="shared" si="545"/>
        <v>0</v>
      </c>
      <c r="AR6346" s="181"/>
      <c r="AS6346" s="181"/>
      <c r="AT6346" s="181"/>
      <c r="AU6346" s="181"/>
      <c r="BB6346" s="181"/>
      <c r="BC6346" s="181"/>
      <c r="BD6346" s="181"/>
      <c r="BE6346" s="181"/>
      <c r="BL6346" s="181"/>
      <c r="BM6346" s="181"/>
      <c r="BN6346" s="181"/>
      <c r="BO6346" s="181"/>
    </row>
    <row r="6347" spans="41:67">
      <c r="AO6347" s="38">
        <f t="shared" si="544"/>
        <v>0</v>
      </c>
      <c r="AP6347" s="38">
        <f t="shared" si="545"/>
        <v>0</v>
      </c>
      <c r="AR6347" s="181"/>
      <c r="AS6347" s="181"/>
      <c r="AT6347" s="181"/>
      <c r="AU6347" s="181"/>
      <c r="BB6347" s="181"/>
      <c r="BC6347" s="181"/>
      <c r="BD6347" s="181"/>
      <c r="BE6347" s="181"/>
      <c r="BL6347" s="181"/>
      <c r="BM6347" s="181"/>
      <c r="BN6347" s="181"/>
      <c r="BO6347" s="181"/>
    </row>
    <row r="6348" spans="41:67">
      <c r="AO6348" s="38">
        <f t="shared" si="544"/>
        <v>0</v>
      </c>
      <c r="AP6348" s="38">
        <f t="shared" si="545"/>
        <v>0</v>
      </c>
      <c r="AR6348" s="181"/>
      <c r="AS6348" s="181"/>
      <c r="AT6348" s="181"/>
      <c r="AU6348" s="181"/>
      <c r="BB6348" s="181"/>
      <c r="BC6348" s="181"/>
      <c r="BD6348" s="181"/>
      <c r="BE6348" s="181"/>
      <c r="BL6348" s="181"/>
      <c r="BM6348" s="181"/>
      <c r="BN6348" s="181"/>
      <c r="BO6348" s="181"/>
    </row>
    <row r="6349" spans="41:67">
      <c r="AO6349" s="38">
        <f t="shared" si="544"/>
        <v>0</v>
      </c>
      <c r="AP6349" s="38">
        <f t="shared" si="545"/>
        <v>0</v>
      </c>
      <c r="AR6349" s="181"/>
      <c r="AS6349" s="181"/>
      <c r="AT6349" s="181"/>
      <c r="AU6349" s="181"/>
      <c r="BB6349" s="181"/>
      <c r="BC6349" s="181"/>
      <c r="BD6349" s="181"/>
      <c r="BE6349" s="181"/>
      <c r="BL6349" s="181"/>
      <c r="BM6349" s="181"/>
      <c r="BN6349" s="181"/>
      <c r="BO6349" s="181"/>
    </row>
    <row r="6350" spans="41:67">
      <c r="AO6350" s="38">
        <f t="shared" si="544"/>
        <v>0</v>
      </c>
      <c r="AP6350" s="38">
        <f t="shared" si="545"/>
        <v>0</v>
      </c>
      <c r="AR6350" s="181"/>
      <c r="AS6350" s="181"/>
      <c r="AT6350" s="181"/>
      <c r="AU6350" s="181"/>
      <c r="BB6350" s="181"/>
      <c r="BC6350" s="181"/>
      <c r="BD6350" s="181"/>
      <c r="BE6350" s="181"/>
      <c r="BL6350" s="181"/>
      <c r="BM6350" s="181"/>
      <c r="BN6350" s="181"/>
      <c r="BO6350" s="181"/>
    </row>
    <row r="6351" spans="41:67">
      <c r="AO6351" s="38">
        <f t="shared" si="544"/>
        <v>0</v>
      </c>
      <c r="AP6351" s="38">
        <f t="shared" si="545"/>
        <v>0</v>
      </c>
      <c r="AR6351" s="181"/>
      <c r="AS6351" s="181"/>
      <c r="AT6351" s="181"/>
      <c r="AU6351" s="181"/>
      <c r="BB6351" s="181"/>
      <c r="BC6351" s="181"/>
      <c r="BD6351" s="181"/>
      <c r="BE6351" s="181"/>
      <c r="BL6351" s="181"/>
      <c r="BM6351" s="181"/>
      <c r="BN6351" s="181"/>
      <c r="BO6351" s="181"/>
    </row>
    <row r="6352" spans="41:67">
      <c r="AO6352" s="38">
        <f t="shared" si="544"/>
        <v>0</v>
      </c>
      <c r="AP6352" s="38">
        <f t="shared" si="545"/>
        <v>0</v>
      </c>
      <c r="AR6352" s="181"/>
      <c r="AS6352" s="181"/>
      <c r="AT6352" s="181"/>
      <c r="AU6352" s="181"/>
      <c r="BB6352" s="181"/>
      <c r="BC6352" s="181"/>
      <c r="BD6352" s="181"/>
      <c r="BE6352" s="181"/>
      <c r="BL6352" s="181"/>
      <c r="BM6352" s="181"/>
      <c r="BN6352" s="181"/>
      <c r="BO6352" s="181"/>
    </row>
    <row r="6353" spans="41:67">
      <c r="AO6353" s="38">
        <f t="shared" si="544"/>
        <v>0</v>
      </c>
      <c r="AP6353" s="38">
        <f t="shared" si="545"/>
        <v>0</v>
      </c>
      <c r="AR6353" s="181"/>
      <c r="AS6353" s="181"/>
      <c r="AT6353" s="181"/>
      <c r="AU6353" s="181"/>
      <c r="BB6353" s="181"/>
      <c r="BC6353" s="181"/>
      <c r="BD6353" s="181"/>
      <c r="BE6353" s="181"/>
      <c r="BL6353" s="181"/>
      <c r="BM6353" s="181"/>
      <c r="BN6353" s="181"/>
      <c r="BO6353" s="181"/>
    </row>
    <row r="6354" spans="41:67">
      <c r="AO6354" s="38">
        <f t="shared" si="544"/>
        <v>0</v>
      </c>
      <c r="AP6354" s="38">
        <f t="shared" si="545"/>
        <v>0</v>
      </c>
      <c r="AR6354" s="181"/>
      <c r="AS6354" s="181"/>
      <c r="AT6354" s="181"/>
      <c r="AU6354" s="181"/>
      <c r="BB6354" s="181"/>
      <c r="BC6354" s="181"/>
      <c r="BD6354" s="181"/>
      <c r="BE6354" s="181"/>
      <c r="BL6354" s="181"/>
      <c r="BM6354" s="181"/>
      <c r="BN6354" s="181"/>
      <c r="BO6354" s="181"/>
    </row>
    <row r="6355" spans="41:67">
      <c r="AO6355" s="38">
        <f t="shared" si="544"/>
        <v>0</v>
      </c>
      <c r="AP6355" s="38">
        <f t="shared" si="545"/>
        <v>0</v>
      </c>
      <c r="AR6355" s="181"/>
      <c r="AS6355" s="181"/>
      <c r="AT6355" s="181"/>
      <c r="AU6355" s="181"/>
      <c r="BB6355" s="181"/>
      <c r="BC6355" s="181"/>
      <c r="BD6355" s="181"/>
      <c r="BE6355" s="181"/>
      <c r="BL6355" s="181"/>
      <c r="BM6355" s="181"/>
      <c r="BN6355" s="181"/>
      <c r="BO6355" s="181"/>
    </row>
    <row r="6356" spans="41:67">
      <c r="AO6356" s="38">
        <f t="shared" si="544"/>
        <v>0</v>
      </c>
      <c r="AP6356" s="38">
        <f t="shared" si="545"/>
        <v>0</v>
      </c>
      <c r="AR6356" s="181"/>
      <c r="AS6356" s="181"/>
      <c r="AT6356" s="181"/>
      <c r="AU6356" s="181"/>
      <c r="BB6356" s="181"/>
      <c r="BC6356" s="181"/>
      <c r="BD6356" s="181"/>
      <c r="BE6356" s="181"/>
      <c r="BL6356" s="181"/>
      <c r="BM6356" s="181"/>
      <c r="BN6356" s="181"/>
      <c r="BO6356" s="181"/>
    </row>
    <row r="6357" spans="41:67">
      <c r="AO6357" s="38">
        <f t="shared" si="544"/>
        <v>0</v>
      </c>
      <c r="AP6357" s="38">
        <f t="shared" si="545"/>
        <v>0</v>
      </c>
      <c r="AR6357" s="181"/>
      <c r="AS6357" s="181"/>
      <c r="AT6357" s="181"/>
      <c r="AU6357" s="181"/>
      <c r="BB6357" s="181"/>
      <c r="BC6357" s="181"/>
      <c r="BD6357" s="181"/>
      <c r="BE6357" s="181"/>
      <c r="BL6357" s="181"/>
      <c r="BM6357" s="181"/>
      <c r="BN6357" s="181"/>
      <c r="BO6357" s="181"/>
    </row>
    <row r="6358" spans="41:67">
      <c r="AO6358" s="38">
        <f t="shared" si="544"/>
        <v>0</v>
      </c>
      <c r="AP6358" s="38">
        <f t="shared" si="545"/>
        <v>0</v>
      </c>
      <c r="AR6358" s="181"/>
      <c r="AS6358" s="181"/>
      <c r="AT6358" s="181"/>
      <c r="AU6358" s="181"/>
      <c r="BB6358" s="181"/>
      <c r="BC6358" s="181"/>
      <c r="BD6358" s="181"/>
      <c r="BE6358" s="181"/>
      <c r="BL6358" s="181"/>
      <c r="BM6358" s="181"/>
      <c r="BN6358" s="181"/>
      <c r="BO6358" s="181"/>
    </row>
    <row r="6359" spans="41:67">
      <c r="AO6359" s="38">
        <f t="shared" si="544"/>
        <v>0</v>
      </c>
      <c r="AP6359" s="38">
        <f t="shared" si="545"/>
        <v>0</v>
      </c>
      <c r="AR6359" s="181"/>
      <c r="AS6359" s="181"/>
      <c r="AT6359" s="181"/>
      <c r="AU6359" s="181"/>
      <c r="BB6359" s="181"/>
      <c r="BC6359" s="181"/>
      <c r="BD6359" s="181"/>
      <c r="BE6359" s="181"/>
      <c r="BL6359" s="181"/>
      <c r="BM6359" s="181"/>
      <c r="BN6359" s="181"/>
      <c r="BO6359" s="181"/>
    </row>
    <row r="6360" spans="41:67">
      <c r="AO6360" s="38">
        <f t="shared" si="544"/>
        <v>0</v>
      </c>
      <c r="AP6360" s="38">
        <f t="shared" si="545"/>
        <v>0</v>
      </c>
      <c r="AR6360" s="181"/>
      <c r="AS6360" s="181"/>
      <c r="AT6360" s="181"/>
      <c r="AU6360" s="181"/>
      <c r="BB6360" s="181"/>
      <c r="BC6360" s="181"/>
      <c r="BD6360" s="181"/>
      <c r="BE6360" s="181"/>
      <c r="BL6360" s="181"/>
      <c r="BM6360" s="181"/>
      <c r="BN6360" s="181"/>
      <c r="BO6360" s="181"/>
    </row>
    <row r="6361" spans="41:67">
      <c r="AO6361" s="38">
        <f t="shared" si="544"/>
        <v>0</v>
      </c>
      <c r="AP6361" s="38">
        <f t="shared" si="545"/>
        <v>0</v>
      </c>
      <c r="AR6361" s="181"/>
      <c r="AS6361" s="181"/>
      <c r="AT6361" s="181"/>
      <c r="AU6361" s="181"/>
      <c r="BB6361" s="181"/>
      <c r="BC6361" s="181"/>
      <c r="BD6361" s="181"/>
      <c r="BE6361" s="181"/>
      <c r="BL6361" s="181"/>
      <c r="BM6361" s="181"/>
      <c r="BN6361" s="181"/>
      <c r="BO6361" s="181"/>
    </row>
    <row r="6362" spans="41:67">
      <c r="AO6362" s="38">
        <f t="shared" si="544"/>
        <v>0</v>
      </c>
      <c r="AP6362" s="38">
        <f t="shared" si="545"/>
        <v>0</v>
      </c>
      <c r="AR6362" s="181"/>
      <c r="AS6362" s="181"/>
      <c r="AT6362" s="181"/>
      <c r="AU6362" s="181"/>
      <c r="BB6362" s="181"/>
      <c r="BC6362" s="181"/>
      <c r="BD6362" s="181"/>
      <c r="BE6362" s="181"/>
      <c r="BL6362" s="181"/>
      <c r="BM6362" s="181"/>
      <c r="BN6362" s="181"/>
      <c r="BO6362" s="181"/>
    </row>
    <row r="6363" spans="41:67">
      <c r="AO6363" s="38">
        <f t="shared" si="544"/>
        <v>0</v>
      </c>
      <c r="AP6363" s="38">
        <f t="shared" si="545"/>
        <v>0</v>
      </c>
      <c r="AR6363" s="181"/>
      <c r="AS6363" s="181"/>
      <c r="AT6363" s="181"/>
      <c r="AU6363" s="181"/>
      <c r="BB6363" s="181"/>
      <c r="BC6363" s="181"/>
      <c r="BD6363" s="181"/>
      <c r="BE6363" s="181"/>
      <c r="BL6363" s="181"/>
      <c r="BM6363" s="181"/>
      <c r="BN6363" s="181"/>
      <c r="BO6363" s="181"/>
    </row>
    <row r="6364" spans="41:67">
      <c r="AO6364" s="38">
        <f t="shared" si="544"/>
        <v>0</v>
      </c>
      <c r="AP6364" s="38">
        <f t="shared" si="545"/>
        <v>0</v>
      </c>
      <c r="AR6364" s="181"/>
      <c r="AS6364" s="181"/>
      <c r="AT6364" s="181"/>
      <c r="AU6364" s="181"/>
      <c r="BB6364" s="181"/>
      <c r="BC6364" s="181"/>
      <c r="BD6364" s="181"/>
      <c r="BE6364" s="181"/>
      <c r="BL6364" s="181"/>
      <c r="BM6364" s="181"/>
      <c r="BN6364" s="181"/>
      <c r="BO6364" s="181"/>
    </row>
    <row r="6365" spans="41:67">
      <c r="AO6365" s="38">
        <f t="shared" si="544"/>
        <v>0</v>
      </c>
      <c r="AP6365" s="38">
        <f t="shared" si="545"/>
        <v>0</v>
      </c>
      <c r="AR6365" s="181"/>
      <c r="AS6365" s="181"/>
      <c r="AT6365" s="181"/>
      <c r="AU6365" s="181"/>
      <c r="BB6365" s="181"/>
      <c r="BC6365" s="181"/>
      <c r="BD6365" s="181"/>
      <c r="BE6365" s="181"/>
      <c r="BL6365" s="181"/>
      <c r="BM6365" s="181"/>
      <c r="BN6365" s="181"/>
      <c r="BO6365" s="181"/>
    </row>
    <row r="6366" spans="41:67">
      <c r="AO6366" s="38">
        <f t="shared" si="544"/>
        <v>0</v>
      </c>
      <c r="AP6366" s="38">
        <f t="shared" si="545"/>
        <v>0</v>
      </c>
      <c r="AR6366" s="181"/>
      <c r="AS6366" s="181"/>
      <c r="AT6366" s="181"/>
      <c r="AU6366" s="181"/>
      <c r="BB6366" s="181"/>
      <c r="BC6366" s="181"/>
      <c r="BD6366" s="181"/>
      <c r="BE6366" s="181"/>
      <c r="BL6366" s="181"/>
      <c r="BM6366" s="181"/>
      <c r="BN6366" s="181"/>
      <c r="BO6366" s="181"/>
    </row>
    <row r="6367" spans="41:67">
      <c r="AO6367" s="38">
        <f t="shared" si="544"/>
        <v>0</v>
      </c>
      <c r="AP6367" s="38">
        <f t="shared" si="545"/>
        <v>0</v>
      </c>
      <c r="AR6367" s="181"/>
      <c r="AS6367" s="181"/>
      <c r="AT6367" s="181"/>
      <c r="AU6367" s="181"/>
      <c r="BB6367" s="181"/>
      <c r="BC6367" s="181"/>
      <c r="BD6367" s="181"/>
      <c r="BE6367" s="181"/>
      <c r="BL6367" s="181"/>
      <c r="BM6367" s="181"/>
      <c r="BN6367" s="181"/>
      <c r="BO6367" s="181"/>
    </row>
    <row r="6368" spans="41:67">
      <c r="AO6368" s="38">
        <f t="shared" si="544"/>
        <v>0</v>
      </c>
      <c r="AP6368" s="38">
        <f t="shared" si="545"/>
        <v>0</v>
      </c>
      <c r="AR6368" s="181"/>
      <c r="AS6368" s="181"/>
      <c r="AT6368" s="181"/>
      <c r="AU6368" s="181"/>
      <c r="BB6368" s="181"/>
      <c r="BC6368" s="181"/>
      <c r="BD6368" s="181"/>
      <c r="BE6368" s="181"/>
      <c r="BL6368" s="181"/>
      <c r="BM6368" s="181"/>
      <c r="BN6368" s="181"/>
      <c r="BO6368" s="181"/>
    </row>
    <row r="6369" spans="41:67">
      <c r="AO6369" s="38">
        <f t="shared" si="544"/>
        <v>0</v>
      </c>
      <c r="AP6369" s="38">
        <f t="shared" si="545"/>
        <v>0</v>
      </c>
      <c r="AR6369" s="181"/>
      <c r="AS6369" s="181"/>
      <c r="AT6369" s="181"/>
      <c r="AU6369" s="181"/>
      <c r="BB6369" s="181"/>
      <c r="BC6369" s="181"/>
      <c r="BD6369" s="181"/>
      <c r="BE6369" s="181"/>
      <c r="BL6369" s="181"/>
      <c r="BM6369" s="181"/>
      <c r="BN6369" s="181"/>
      <c r="BO6369" s="181"/>
    </row>
    <row r="6370" spans="41:67">
      <c r="AO6370" s="38">
        <f t="shared" si="544"/>
        <v>0</v>
      </c>
      <c r="AP6370" s="38">
        <f t="shared" si="545"/>
        <v>0</v>
      </c>
      <c r="AR6370" s="181"/>
      <c r="AS6370" s="181"/>
      <c r="AT6370" s="181"/>
      <c r="AU6370" s="181"/>
      <c r="BB6370" s="181"/>
      <c r="BC6370" s="181"/>
      <c r="BD6370" s="181"/>
      <c r="BE6370" s="181"/>
      <c r="BL6370" s="181"/>
      <c r="BM6370" s="181"/>
      <c r="BN6370" s="181"/>
      <c r="BO6370" s="181"/>
    </row>
    <row r="6371" spans="41:67">
      <c r="AO6371" s="38">
        <f t="shared" si="544"/>
        <v>0</v>
      </c>
      <c r="AP6371" s="38">
        <f t="shared" si="545"/>
        <v>0</v>
      </c>
      <c r="AR6371" s="181"/>
      <c r="AS6371" s="181"/>
      <c r="AT6371" s="181"/>
      <c r="AU6371" s="181"/>
      <c r="BB6371" s="181"/>
      <c r="BC6371" s="181"/>
      <c r="BD6371" s="181"/>
      <c r="BE6371" s="181"/>
      <c r="BL6371" s="181"/>
      <c r="BM6371" s="181"/>
      <c r="BN6371" s="181"/>
      <c r="BO6371" s="181"/>
    </row>
    <row r="6372" spans="41:67">
      <c r="AO6372" s="38">
        <f t="shared" si="544"/>
        <v>0</v>
      </c>
      <c r="AP6372" s="38">
        <f t="shared" si="545"/>
        <v>0</v>
      </c>
      <c r="AR6372" s="181"/>
      <c r="AS6372" s="181"/>
      <c r="AT6372" s="181"/>
      <c r="AU6372" s="181"/>
      <c r="BB6372" s="181"/>
      <c r="BC6372" s="181"/>
      <c r="BD6372" s="181"/>
      <c r="BE6372" s="181"/>
      <c r="BL6372" s="181"/>
      <c r="BM6372" s="181"/>
      <c r="BN6372" s="181"/>
      <c r="BO6372" s="181"/>
    </row>
    <row r="6373" spans="41:67">
      <c r="AO6373" s="38">
        <f t="shared" si="544"/>
        <v>0</v>
      </c>
      <c r="AP6373" s="38">
        <f t="shared" si="545"/>
        <v>0</v>
      </c>
      <c r="AR6373" s="181"/>
      <c r="AS6373" s="181"/>
      <c r="AT6373" s="181"/>
      <c r="AU6373" s="181"/>
      <c r="BB6373" s="181"/>
      <c r="BC6373" s="181"/>
      <c r="BD6373" s="181"/>
      <c r="BE6373" s="181"/>
      <c r="BL6373" s="181"/>
      <c r="BM6373" s="181"/>
      <c r="BN6373" s="181"/>
      <c r="BO6373" s="181"/>
    </row>
    <row r="6374" spans="41:67">
      <c r="AO6374" s="38">
        <f t="shared" si="544"/>
        <v>0</v>
      </c>
      <c r="AP6374" s="38">
        <f t="shared" si="545"/>
        <v>0</v>
      </c>
      <c r="AR6374" s="181"/>
      <c r="AS6374" s="181"/>
      <c r="AT6374" s="181"/>
      <c r="AU6374" s="181"/>
      <c r="BB6374" s="181"/>
      <c r="BC6374" s="181"/>
      <c r="BD6374" s="181"/>
      <c r="BE6374" s="181"/>
      <c r="BL6374" s="181"/>
      <c r="BM6374" s="181"/>
      <c r="BN6374" s="181"/>
      <c r="BO6374" s="181"/>
    </row>
    <row r="6375" spans="41:67">
      <c r="AO6375" s="38">
        <f t="shared" si="544"/>
        <v>0</v>
      </c>
      <c r="AP6375" s="38">
        <f t="shared" si="545"/>
        <v>0</v>
      </c>
      <c r="AR6375" s="181"/>
      <c r="AS6375" s="181"/>
      <c r="AT6375" s="181"/>
      <c r="AU6375" s="181"/>
      <c r="BB6375" s="181"/>
      <c r="BC6375" s="181"/>
      <c r="BD6375" s="181"/>
      <c r="BE6375" s="181"/>
      <c r="BL6375" s="181"/>
      <c r="BM6375" s="181"/>
      <c r="BN6375" s="181"/>
      <c r="BO6375" s="181"/>
    </row>
    <row r="6376" spans="41:67">
      <c r="AO6376" s="38">
        <f t="shared" si="544"/>
        <v>0</v>
      </c>
      <c r="AP6376" s="38">
        <f t="shared" si="545"/>
        <v>0</v>
      </c>
      <c r="AR6376" s="181"/>
      <c r="AS6376" s="181"/>
      <c r="AT6376" s="181"/>
      <c r="AU6376" s="181"/>
      <c r="BB6376" s="181"/>
      <c r="BC6376" s="181"/>
      <c r="BD6376" s="181"/>
      <c r="BE6376" s="181"/>
      <c r="BL6376" s="181"/>
      <c r="BM6376" s="181"/>
      <c r="BN6376" s="181"/>
      <c r="BO6376" s="181"/>
    </row>
    <row r="6377" spans="41:67">
      <c r="AO6377" s="38">
        <f t="shared" si="544"/>
        <v>0</v>
      </c>
      <c r="AP6377" s="38">
        <f t="shared" si="545"/>
        <v>0</v>
      </c>
      <c r="AR6377" s="181"/>
      <c r="AS6377" s="181"/>
      <c r="AT6377" s="181"/>
      <c r="AU6377" s="181"/>
      <c r="BB6377" s="181"/>
      <c r="BC6377" s="181"/>
      <c r="BD6377" s="181"/>
      <c r="BE6377" s="181"/>
      <c r="BL6377" s="181"/>
      <c r="BM6377" s="181"/>
      <c r="BN6377" s="181"/>
      <c r="BO6377" s="181"/>
    </row>
    <row r="6378" spans="41:67">
      <c r="AO6378" s="38">
        <f t="shared" ref="AO6378:AO6441" si="546">B6379+1-1</f>
        <v>0</v>
      </c>
      <c r="AP6378" s="38">
        <f t="shared" ref="AP6378:AP6441" si="547">A6379</f>
        <v>0</v>
      </c>
      <c r="AR6378" s="181"/>
      <c r="AS6378" s="181"/>
      <c r="AT6378" s="181"/>
      <c r="AU6378" s="181"/>
      <c r="BB6378" s="181"/>
      <c r="BC6378" s="181"/>
      <c r="BD6378" s="181"/>
      <c r="BE6378" s="181"/>
      <c r="BL6378" s="181"/>
      <c r="BM6378" s="181"/>
      <c r="BN6378" s="181"/>
      <c r="BO6378" s="181"/>
    </row>
    <row r="6379" spans="41:67">
      <c r="AO6379" s="38">
        <f t="shared" si="546"/>
        <v>0</v>
      </c>
      <c r="AP6379" s="38">
        <f t="shared" si="547"/>
        <v>0</v>
      </c>
      <c r="AR6379" s="181"/>
      <c r="AS6379" s="181"/>
      <c r="AT6379" s="181"/>
      <c r="AU6379" s="181"/>
      <c r="BB6379" s="181"/>
      <c r="BC6379" s="181"/>
      <c r="BD6379" s="181"/>
      <c r="BE6379" s="181"/>
      <c r="BL6379" s="181"/>
      <c r="BM6379" s="181"/>
      <c r="BN6379" s="181"/>
      <c r="BO6379" s="181"/>
    </row>
    <row r="6380" spans="41:67">
      <c r="AO6380" s="38">
        <f t="shared" si="546"/>
        <v>0</v>
      </c>
      <c r="AP6380" s="38">
        <f t="shared" si="547"/>
        <v>0</v>
      </c>
      <c r="AR6380" s="181"/>
      <c r="AS6380" s="181"/>
      <c r="AT6380" s="181"/>
      <c r="AU6380" s="181"/>
      <c r="BB6380" s="181"/>
      <c r="BC6380" s="181"/>
      <c r="BD6380" s="181"/>
      <c r="BE6380" s="181"/>
      <c r="BL6380" s="181"/>
      <c r="BM6380" s="181"/>
      <c r="BN6380" s="181"/>
      <c r="BO6380" s="181"/>
    </row>
    <row r="6381" spans="41:67">
      <c r="AO6381" s="38">
        <f t="shared" si="546"/>
        <v>0</v>
      </c>
      <c r="AP6381" s="38">
        <f t="shared" si="547"/>
        <v>0</v>
      </c>
      <c r="AR6381" s="181"/>
      <c r="AS6381" s="181"/>
      <c r="AT6381" s="181"/>
      <c r="AU6381" s="181"/>
      <c r="BB6381" s="181"/>
      <c r="BC6381" s="181"/>
      <c r="BD6381" s="181"/>
      <c r="BE6381" s="181"/>
      <c r="BL6381" s="181"/>
      <c r="BM6381" s="181"/>
      <c r="BN6381" s="181"/>
      <c r="BO6381" s="181"/>
    </row>
    <row r="6382" spans="41:67">
      <c r="AO6382" s="38">
        <f t="shared" si="546"/>
        <v>0</v>
      </c>
      <c r="AP6382" s="38">
        <f t="shared" si="547"/>
        <v>0</v>
      </c>
      <c r="AR6382" s="181"/>
      <c r="AS6382" s="181"/>
      <c r="AT6382" s="181"/>
      <c r="AU6382" s="181"/>
      <c r="BB6382" s="181"/>
      <c r="BC6382" s="181"/>
      <c r="BD6382" s="181"/>
      <c r="BE6382" s="181"/>
      <c r="BL6382" s="181"/>
      <c r="BM6382" s="181"/>
      <c r="BN6382" s="181"/>
      <c r="BO6382" s="181"/>
    </row>
    <row r="6383" spans="41:67">
      <c r="AO6383" s="38">
        <f t="shared" si="546"/>
        <v>0</v>
      </c>
      <c r="AP6383" s="38">
        <f t="shared" si="547"/>
        <v>0</v>
      </c>
      <c r="AR6383" s="181"/>
      <c r="AS6383" s="181"/>
      <c r="AT6383" s="181"/>
      <c r="AU6383" s="181"/>
      <c r="BB6383" s="181"/>
      <c r="BC6383" s="181"/>
      <c r="BD6383" s="181"/>
      <c r="BE6383" s="181"/>
      <c r="BL6383" s="181"/>
      <c r="BM6383" s="181"/>
      <c r="BN6383" s="181"/>
      <c r="BO6383" s="181"/>
    </row>
    <row r="6384" spans="41:67">
      <c r="AO6384" s="38">
        <f t="shared" si="546"/>
        <v>0</v>
      </c>
      <c r="AP6384" s="38">
        <f t="shared" si="547"/>
        <v>0</v>
      </c>
      <c r="AR6384" s="181"/>
      <c r="AS6384" s="181"/>
      <c r="AT6384" s="181"/>
      <c r="AU6384" s="181"/>
      <c r="BB6384" s="181"/>
      <c r="BC6384" s="181"/>
      <c r="BD6384" s="181"/>
      <c r="BE6384" s="181"/>
      <c r="BL6384" s="181"/>
      <c r="BM6384" s="181"/>
      <c r="BN6384" s="181"/>
      <c r="BO6384" s="181"/>
    </row>
    <row r="6385" spans="41:67">
      <c r="AO6385" s="38">
        <f t="shared" si="546"/>
        <v>0</v>
      </c>
      <c r="AP6385" s="38">
        <f t="shared" si="547"/>
        <v>0</v>
      </c>
      <c r="AR6385" s="181"/>
      <c r="AS6385" s="181"/>
      <c r="AT6385" s="181"/>
      <c r="AU6385" s="181"/>
      <c r="BB6385" s="181"/>
      <c r="BC6385" s="181"/>
      <c r="BD6385" s="181"/>
      <c r="BE6385" s="181"/>
      <c r="BL6385" s="181"/>
      <c r="BM6385" s="181"/>
      <c r="BN6385" s="181"/>
      <c r="BO6385" s="181"/>
    </row>
    <row r="6386" spans="41:67">
      <c r="AO6386" s="38">
        <f t="shared" si="546"/>
        <v>0</v>
      </c>
      <c r="AP6386" s="38">
        <f t="shared" si="547"/>
        <v>0</v>
      </c>
      <c r="AR6386" s="181"/>
      <c r="AS6386" s="181"/>
      <c r="AT6386" s="181"/>
      <c r="AU6386" s="181"/>
      <c r="BB6386" s="181"/>
      <c r="BC6386" s="181"/>
      <c r="BD6386" s="181"/>
      <c r="BE6386" s="181"/>
      <c r="BL6386" s="181"/>
      <c r="BM6386" s="181"/>
      <c r="BN6386" s="181"/>
      <c r="BO6386" s="181"/>
    </row>
    <row r="6387" spans="41:67">
      <c r="AO6387" s="38">
        <f t="shared" si="546"/>
        <v>0</v>
      </c>
      <c r="AP6387" s="38">
        <f t="shared" si="547"/>
        <v>0</v>
      </c>
      <c r="AR6387" s="181"/>
      <c r="AS6387" s="181"/>
      <c r="AT6387" s="181"/>
      <c r="AU6387" s="181"/>
      <c r="BB6387" s="181"/>
      <c r="BC6387" s="181"/>
      <c r="BD6387" s="181"/>
      <c r="BE6387" s="181"/>
      <c r="BL6387" s="181"/>
      <c r="BM6387" s="181"/>
      <c r="BN6387" s="181"/>
      <c r="BO6387" s="181"/>
    </row>
    <row r="6388" spans="41:67">
      <c r="AO6388" s="38">
        <f t="shared" si="546"/>
        <v>0</v>
      </c>
      <c r="AP6388" s="38">
        <f t="shared" si="547"/>
        <v>0</v>
      </c>
      <c r="AR6388" s="181"/>
      <c r="AS6388" s="181"/>
      <c r="AT6388" s="181"/>
      <c r="AU6388" s="181"/>
      <c r="BB6388" s="181"/>
      <c r="BC6388" s="181"/>
      <c r="BD6388" s="181"/>
      <c r="BE6388" s="181"/>
      <c r="BL6388" s="181"/>
      <c r="BM6388" s="181"/>
      <c r="BN6388" s="181"/>
      <c r="BO6388" s="181"/>
    </row>
    <row r="6389" spans="41:67">
      <c r="AO6389" s="38">
        <f t="shared" si="546"/>
        <v>0</v>
      </c>
      <c r="AP6389" s="38">
        <f t="shared" si="547"/>
        <v>0</v>
      </c>
      <c r="AR6389" s="181"/>
      <c r="AS6389" s="181"/>
      <c r="AT6389" s="181"/>
      <c r="AU6389" s="181"/>
      <c r="BB6389" s="181"/>
      <c r="BC6389" s="181"/>
      <c r="BD6389" s="181"/>
      <c r="BE6389" s="181"/>
      <c r="BL6389" s="181"/>
      <c r="BM6389" s="181"/>
      <c r="BN6389" s="181"/>
      <c r="BO6389" s="181"/>
    </row>
    <row r="6390" spans="41:67">
      <c r="AO6390" s="38">
        <f t="shared" si="546"/>
        <v>0</v>
      </c>
      <c r="AP6390" s="38">
        <f t="shared" si="547"/>
        <v>0</v>
      </c>
      <c r="AR6390" s="181"/>
      <c r="AS6390" s="181"/>
      <c r="AT6390" s="181"/>
      <c r="AU6390" s="181"/>
      <c r="BB6390" s="181"/>
      <c r="BC6390" s="181"/>
      <c r="BD6390" s="181"/>
      <c r="BE6390" s="181"/>
      <c r="BL6390" s="181"/>
      <c r="BM6390" s="181"/>
      <c r="BN6390" s="181"/>
      <c r="BO6390" s="181"/>
    </row>
    <row r="6391" spans="41:67">
      <c r="AO6391" s="38">
        <f t="shared" si="546"/>
        <v>0</v>
      </c>
      <c r="AP6391" s="38">
        <f t="shared" si="547"/>
        <v>0</v>
      </c>
      <c r="AR6391" s="181"/>
      <c r="AS6391" s="181"/>
      <c r="AT6391" s="181"/>
      <c r="AU6391" s="181"/>
      <c r="BB6391" s="181"/>
      <c r="BC6391" s="181"/>
      <c r="BD6391" s="181"/>
      <c r="BE6391" s="181"/>
      <c r="BL6391" s="181"/>
      <c r="BM6391" s="181"/>
      <c r="BN6391" s="181"/>
      <c r="BO6391" s="181"/>
    </row>
    <row r="6392" spans="41:67">
      <c r="AO6392" s="38">
        <f t="shared" si="546"/>
        <v>0</v>
      </c>
      <c r="AP6392" s="38">
        <f t="shared" si="547"/>
        <v>0</v>
      </c>
      <c r="AR6392" s="181"/>
      <c r="AS6392" s="181"/>
      <c r="AT6392" s="181"/>
      <c r="AU6392" s="181"/>
      <c r="BB6392" s="181"/>
      <c r="BC6392" s="181"/>
      <c r="BD6392" s="181"/>
      <c r="BE6392" s="181"/>
      <c r="BL6392" s="181"/>
      <c r="BM6392" s="181"/>
      <c r="BN6392" s="181"/>
      <c r="BO6392" s="181"/>
    </row>
    <row r="6393" spans="41:67">
      <c r="AO6393" s="38">
        <f t="shared" si="546"/>
        <v>0</v>
      </c>
      <c r="AP6393" s="38">
        <f t="shared" si="547"/>
        <v>0</v>
      </c>
      <c r="AR6393" s="181"/>
      <c r="AS6393" s="181"/>
      <c r="AT6393" s="181"/>
      <c r="AU6393" s="181"/>
      <c r="BB6393" s="181"/>
      <c r="BC6393" s="181"/>
      <c r="BD6393" s="181"/>
      <c r="BE6393" s="181"/>
      <c r="BL6393" s="181"/>
      <c r="BM6393" s="181"/>
      <c r="BN6393" s="181"/>
      <c r="BO6393" s="181"/>
    </row>
    <row r="6394" spans="41:67">
      <c r="AO6394" s="38">
        <f t="shared" si="546"/>
        <v>0</v>
      </c>
      <c r="AP6394" s="38">
        <f t="shared" si="547"/>
        <v>0</v>
      </c>
      <c r="AR6394" s="181"/>
      <c r="AS6394" s="181"/>
      <c r="AT6394" s="181"/>
      <c r="AU6394" s="181"/>
      <c r="BB6394" s="181"/>
      <c r="BC6394" s="181"/>
      <c r="BD6394" s="181"/>
      <c r="BE6394" s="181"/>
      <c r="BL6394" s="181"/>
      <c r="BM6394" s="181"/>
      <c r="BN6394" s="181"/>
      <c r="BO6394" s="181"/>
    </row>
    <row r="6395" spans="41:67">
      <c r="AO6395" s="38">
        <f t="shared" si="546"/>
        <v>0</v>
      </c>
      <c r="AP6395" s="38">
        <f t="shared" si="547"/>
        <v>0</v>
      </c>
      <c r="AR6395" s="181"/>
      <c r="AS6395" s="181"/>
      <c r="AT6395" s="181"/>
      <c r="AU6395" s="181"/>
      <c r="BB6395" s="181"/>
      <c r="BC6395" s="181"/>
      <c r="BD6395" s="181"/>
      <c r="BE6395" s="181"/>
      <c r="BL6395" s="181"/>
      <c r="BM6395" s="181"/>
      <c r="BN6395" s="181"/>
      <c r="BO6395" s="181"/>
    </row>
    <row r="6396" spans="41:67">
      <c r="AO6396" s="38">
        <f t="shared" si="546"/>
        <v>0</v>
      </c>
      <c r="AP6396" s="38">
        <f t="shared" si="547"/>
        <v>0</v>
      </c>
      <c r="AR6396" s="181"/>
      <c r="AS6396" s="181"/>
      <c r="AT6396" s="181"/>
      <c r="AU6396" s="181"/>
      <c r="BB6396" s="181"/>
      <c r="BC6396" s="181"/>
      <c r="BD6396" s="181"/>
      <c r="BE6396" s="181"/>
      <c r="BL6396" s="181"/>
      <c r="BM6396" s="181"/>
      <c r="BN6396" s="181"/>
      <c r="BO6396" s="181"/>
    </row>
    <row r="6397" spans="41:67">
      <c r="AO6397" s="38">
        <f t="shared" si="546"/>
        <v>0</v>
      </c>
      <c r="AP6397" s="38">
        <f t="shared" si="547"/>
        <v>0</v>
      </c>
      <c r="AR6397" s="181"/>
      <c r="AS6397" s="181"/>
      <c r="AT6397" s="181"/>
      <c r="AU6397" s="181"/>
      <c r="BB6397" s="181"/>
      <c r="BC6397" s="181"/>
      <c r="BD6397" s="181"/>
      <c r="BE6397" s="181"/>
      <c r="BL6397" s="181"/>
      <c r="BM6397" s="181"/>
      <c r="BN6397" s="181"/>
      <c r="BO6397" s="181"/>
    </row>
    <row r="6398" spans="41:67">
      <c r="AO6398" s="38">
        <f t="shared" si="546"/>
        <v>0</v>
      </c>
      <c r="AP6398" s="38">
        <f t="shared" si="547"/>
        <v>0</v>
      </c>
      <c r="AR6398" s="181"/>
      <c r="AS6398" s="181"/>
      <c r="AT6398" s="181"/>
      <c r="AU6398" s="181"/>
      <c r="BB6398" s="181"/>
      <c r="BC6398" s="181"/>
      <c r="BD6398" s="181"/>
      <c r="BE6398" s="181"/>
      <c r="BL6398" s="181"/>
      <c r="BM6398" s="181"/>
      <c r="BN6398" s="181"/>
      <c r="BO6398" s="181"/>
    </row>
    <row r="6399" spans="41:67">
      <c r="AO6399" s="38">
        <f t="shared" si="546"/>
        <v>0</v>
      </c>
      <c r="AP6399" s="38">
        <f t="shared" si="547"/>
        <v>0</v>
      </c>
      <c r="AR6399" s="181"/>
      <c r="AS6399" s="181"/>
      <c r="AT6399" s="181"/>
      <c r="AU6399" s="181"/>
      <c r="BB6399" s="181"/>
      <c r="BC6399" s="181"/>
      <c r="BD6399" s="181"/>
      <c r="BE6399" s="181"/>
      <c r="BL6399" s="181"/>
      <c r="BM6399" s="181"/>
      <c r="BN6399" s="181"/>
      <c r="BO6399" s="181"/>
    </row>
    <row r="6400" spans="41:67">
      <c r="AO6400" s="38">
        <f t="shared" si="546"/>
        <v>0</v>
      </c>
      <c r="AP6400" s="38">
        <f t="shared" si="547"/>
        <v>0</v>
      </c>
      <c r="AR6400" s="181"/>
      <c r="AS6400" s="181"/>
      <c r="AT6400" s="181"/>
      <c r="AU6400" s="181"/>
      <c r="BB6400" s="181"/>
      <c r="BC6400" s="181"/>
      <c r="BD6400" s="181"/>
      <c r="BE6400" s="181"/>
      <c r="BL6400" s="181"/>
      <c r="BM6400" s="181"/>
      <c r="BN6400" s="181"/>
      <c r="BO6400" s="181"/>
    </row>
    <row r="6401" spans="41:67">
      <c r="AO6401" s="38">
        <f t="shared" si="546"/>
        <v>0</v>
      </c>
      <c r="AP6401" s="38">
        <f t="shared" si="547"/>
        <v>0</v>
      </c>
      <c r="AR6401" s="181"/>
      <c r="AS6401" s="181"/>
      <c r="AT6401" s="181"/>
      <c r="AU6401" s="181"/>
      <c r="BB6401" s="181"/>
      <c r="BC6401" s="181"/>
      <c r="BD6401" s="181"/>
      <c r="BE6401" s="181"/>
      <c r="BL6401" s="181"/>
      <c r="BM6401" s="181"/>
      <c r="BN6401" s="181"/>
      <c r="BO6401" s="181"/>
    </row>
    <row r="6402" spans="41:67">
      <c r="AO6402" s="38">
        <f t="shared" si="546"/>
        <v>0</v>
      </c>
      <c r="AP6402" s="38">
        <f t="shared" si="547"/>
        <v>0</v>
      </c>
      <c r="AR6402" s="181"/>
      <c r="AS6402" s="181"/>
      <c r="AT6402" s="181"/>
      <c r="AU6402" s="181"/>
      <c r="BB6402" s="181"/>
      <c r="BC6402" s="181"/>
      <c r="BD6402" s="181"/>
      <c r="BE6402" s="181"/>
      <c r="BL6402" s="181"/>
      <c r="BM6402" s="181"/>
      <c r="BN6402" s="181"/>
      <c r="BO6402" s="181"/>
    </row>
    <row r="6403" spans="41:67">
      <c r="AO6403" s="38">
        <f t="shared" si="546"/>
        <v>0</v>
      </c>
      <c r="AP6403" s="38">
        <f t="shared" si="547"/>
        <v>0</v>
      </c>
      <c r="AR6403" s="181"/>
      <c r="AS6403" s="181"/>
      <c r="AT6403" s="181"/>
      <c r="AU6403" s="181"/>
      <c r="BB6403" s="181"/>
      <c r="BC6403" s="181"/>
      <c r="BD6403" s="181"/>
      <c r="BE6403" s="181"/>
      <c r="BL6403" s="181"/>
      <c r="BM6403" s="181"/>
      <c r="BN6403" s="181"/>
      <c r="BO6403" s="181"/>
    </row>
    <row r="6404" spans="41:67">
      <c r="AO6404" s="38">
        <f t="shared" si="546"/>
        <v>0</v>
      </c>
      <c r="AP6404" s="38">
        <f t="shared" si="547"/>
        <v>0</v>
      </c>
      <c r="AR6404" s="181"/>
      <c r="AS6404" s="181"/>
      <c r="AT6404" s="181"/>
      <c r="AU6404" s="181"/>
      <c r="BB6404" s="181"/>
      <c r="BC6404" s="181"/>
      <c r="BD6404" s="181"/>
      <c r="BE6404" s="181"/>
      <c r="BL6404" s="181"/>
      <c r="BM6404" s="181"/>
      <c r="BN6404" s="181"/>
      <c r="BO6404" s="181"/>
    </row>
    <row r="6405" spans="41:67">
      <c r="AO6405" s="38">
        <f t="shared" si="546"/>
        <v>0</v>
      </c>
      <c r="AP6405" s="38">
        <f t="shared" si="547"/>
        <v>0</v>
      </c>
      <c r="AR6405" s="181"/>
      <c r="AS6405" s="181"/>
      <c r="AT6405" s="181"/>
      <c r="AU6405" s="181"/>
      <c r="BB6405" s="181"/>
      <c r="BC6405" s="181"/>
      <c r="BD6405" s="181"/>
      <c r="BE6405" s="181"/>
      <c r="BL6405" s="181"/>
      <c r="BM6405" s="181"/>
      <c r="BN6405" s="181"/>
      <c r="BO6405" s="181"/>
    </row>
    <row r="6406" spans="41:67">
      <c r="AO6406" s="38">
        <f t="shared" si="546"/>
        <v>0</v>
      </c>
      <c r="AP6406" s="38">
        <f t="shared" si="547"/>
        <v>0</v>
      </c>
      <c r="AR6406" s="181"/>
      <c r="AS6406" s="181"/>
      <c r="AT6406" s="181"/>
      <c r="AU6406" s="181"/>
      <c r="BB6406" s="181"/>
      <c r="BC6406" s="181"/>
      <c r="BD6406" s="181"/>
      <c r="BE6406" s="181"/>
      <c r="BL6406" s="181"/>
      <c r="BM6406" s="181"/>
      <c r="BN6406" s="181"/>
      <c r="BO6406" s="181"/>
    </row>
    <row r="6407" spans="41:67">
      <c r="AO6407" s="38">
        <f t="shared" si="546"/>
        <v>0</v>
      </c>
      <c r="AP6407" s="38">
        <f t="shared" si="547"/>
        <v>0</v>
      </c>
      <c r="AR6407" s="181"/>
      <c r="AS6407" s="181"/>
      <c r="AT6407" s="181"/>
      <c r="AU6407" s="181"/>
      <c r="BB6407" s="181"/>
      <c r="BC6407" s="181"/>
      <c r="BD6407" s="181"/>
      <c r="BE6407" s="181"/>
      <c r="BL6407" s="181"/>
      <c r="BM6407" s="181"/>
      <c r="BN6407" s="181"/>
      <c r="BO6407" s="181"/>
    </row>
    <row r="6408" spans="41:67">
      <c r="AO6408" s="38">
        <f t="shared" si="546"/>
        <v>0</v>
      </c>
      <c r="AP6408" s="38">
        <f t="shared" si="547"/>
        <v>0</v>
      </c>
      <c r="AR6408" s="181"/>
      <c r="AS6408" s="181"/>
      <c r="AT6408" s="181"/>
      <c r="AU6408" s="181"/>
      <c r="BB6408" s="181"/>
      <c r="BC6408" s="181"/>
      <c r="BD6408" s="181"/>
      <c r="BE6408" s="181"/>
      <c r="BL6408" s="181"/>
      <c r="BM6408" s="181"/>
      <c r="BN6408" s="181"/>
      <c r="BO6408" s="181"/>
    </row>
    <row r="6409" spans="41:67">
      <c r="AO6409" s="38">
        <f t="shared" si="546"/>
        <v>0</v>
      </c>
      <c r="AP6409" s="38">
        <f t="shared" si="547"/>
        <v>0</v>
      </c>
      <c r="AR6409" s="181"/>
      <c r="AS6409" s="181"/>
      <c r="AT6409" s="181"/>
      <c r="AU6409" s="181"/>
      <c r="BB6409" s="181"/>
      <c r="BC6409" s="181"/>
      <c r="BD6409" s="181"/>
      <c r="BE6409" s="181"/>
      <c r="BL6409" s="181"/>
      <c r="BM6409" s="181"/>
      <c r="BN6409" s="181"/>
      <c r="BO6409" s="181"/>
    </row>
    <row r="6410" spans="41:67">
      <c r="AO6410" s="38">
        <f t="shared" si="546"/>
        <v>0</v>
      </c>
      <c r="AP6410" s="38">
        <f t="shared" si="547"/>
        <v>0</v>
      </c>
      <c r="AR6410" s="181"/>
      <c r="AS6410" s="181"/>
      <c r="AT6410" s="181"/>
      <c r="AU6410" s="181"/>
      <c r="BB6410" s="181"/>
      <c r="BC6410" s="181"/>
      <c r="BD6410" s="181"/>
      <c r="BE6410" s="181"/>
      <c r="BL6410" s="181"/>
      <c r="BM6410" s="181"/>
      <c r="BN6410" s="181"/>
      <c r="BO6410" s="181"/>
    </row>
    <row r="6411" spans="41:67">
      <c r="AO6411" s="38">
        <f t="shared" si="546"/>
        <v>0</v>
      </c>
      <c r="AP6411" s="38">
        <f t="shared" si="547"/>
        <v>0</v>
      </c>
      <c r="AR6411" s="181"/>
      <c r="AS6411" s="181"/>
      <c r="AT6411" s="181"/>
      <c r="AU6411" s="181"/>
      <c r="BB6411" s="181"/>
      <c r="BC6411" s="181"/>
      <c r="BD6411" s="181"/>
      <c r="BE6411" s="181"/>
      <c r="BL6411" s="181"/>
      <c r="BM6411" s="181"/>
      <c r="BN6411" s="181"/>
      <c r="BO6411" s="181"/>
    </row>
    <row r="6412" spans="41:67">
      <c r="AO6412" s="38">
        <f t="shared" si="546"/>
        <v>0</v>
      </c>
      <c r="AP6412" s="38">
        <f t="shared" si="547"/>
        <v>0</v>
      </c>
      <c r="AR6412" s="181"/>
      <c r="AS6412" s="181"/>
      <c r="AT6412" s="181"/>
      <c r="AU6412" s="181"/>
      <c r="BB6412" s="181"/>
      <c r="BC6412" s="181"/>
      <c r="BD6412" s="181"/>
      <c r="BE6412" s="181"/>
      <c r="BL6412" s="181"/>
      <c r="BM6412" s="181"/>
      <c r="BN6412" s="181"/>
      <c r="BO6412" s="181"/>
    </row>
    <row r="6413" spans="41:67">
      <c r="AO6413" s="38">
        <f t="shared" si="546"/>
        <v>0</v>
      </c>
      <c r="AP6413" s="38">
        <f t="shared" si="547"/>
        <v>0</v>
      </c>
      <c r="AR6413" s="181"/>
      <c r="AS6413" s="181"/>
      <c r="AT6413" s="181"/>
      <c r="AU6413" s="181"/>
      <c r="BB6413" s="181"/>
      <c r="BC6413" s="181"/>
      <c r="BD6413" s="181"/>
      <c r="BE6413" s="181"/>
      <c r="BL6413" s="181"/>
      <c r="BM6413" s="181"/>
      <c r="BN6413" s="181"/>
      <c r="BO6413" s="181"/>
    </row>
    <row r="6414" spans="41:67">
      <c r="AO6414" s="38">
        <f t="shared" si="546"/>
        <v>0</v>
      </c>
      <c r="AP6414" s="38">
        <f t="shared" si="547"/>
        <v>0</v>
      </c>
      <c r="AR6414" s="181"/>
      <c r="AS6414" s="181"/>
      <c r="AT6414" s="181"/>
      <c r="AU6414" s="181"/>
      <c r="BB6414" s="181"/>
      <c r="BC6414" s="181"/>
      <c r="BD6414" s="181"/>
      <c r="BE6414" s="181"/>
      <c r="BL6414" s="181"/>
      <c r="BM6414" s="181"/>
      <c r="BN6414" s="181"/>
      <c r="BO6414" s="181"/>
    </row>
    <row r="6415" spans="41:67">
      <c r="AO6415" s="38">
        <f t="shared" si="546"/>
        <v>0</v>
      </c>
      <c r="AP6415" s="38">
        <f t="shared" si="547"/>
        <v>0</v>
      </c>
      <c r="AR6415" s="181"/>
      <c r="AS6415" s="181"/>
      <c r="AT6415" s="181"/>
      <c r="AU6415" s="181"/>
      <c r="BB6415" s="181"/>
      <c r="BC6415" s="181"/>
      <c r="BD6415" s="181"/>
      <c r="BE6415" s="181"/>
      <c r="BL6415" s="181"/>
      <c r="BM6415" s="181"/>
      <c r="BN6415" s="181"/>
      <c r="BO6415" s="181"/>
    </row>
    <row r="6416" spans="41:67">
      <c r="AO6416" s="38">
        <f t="shared" si="546"/>
        <v>0</v>
      </c>
      <c r="AP6416" s="38">
        <f t="shared" si="547"/>
        <v>0</v>
      </c>
      <c r="AR6416" s="181"/>
      <c r="AS6416" s="181"/>
      <c r="AT6416" s="181"/>
      <c r="AU6416" s="181"/>
      <c r="BB6416" s="181"/>
      <c r="BC6416" s="181"/>
      <c r="BD6416" s="181"/>
      <c r="BE6416" s="181"/>
      <c r="BL6416" s="181"/>
      <c r="BM6416" s="181"/>
      <c r="BN6416" s="181"/>
      <c r="BO6416" s="181"/>
    </row>
    <row r="6417" spans="41:67">
      <c r="AO6417" s="38">
        <f t="shared" si="546"/>
        <v>0</v>
      </c>
      <c r="AP6417" s="38">
        <f t="shared" si="547"/>
        <v>0</v>
      </c>
      <c r="AR6417" s="181"/>
      <c r="AS6417" s="181"/>
      <c r="AT6417" s="181"/>
      <c r="AU6417" s="181"/>
      <c r="BB6417" s="181"/>
      <c r="BC6417" s="181"/>
      <c r="BD6417" s="181"/>
      <c r="BE6417" s="181"/>
      <c r="BL6417" s="181"/>
      <c r="BM6417" s="181"/>
      <c r="BN6417" s="181"/>
      <c r="BO6417" s="181"/>
    </row>
    <row r="6418" spans="41:67">
      <c r="AO6418" s="38">
        <f t="shared" si="546"/>
        <v>0</v>
      </c>
      <c r="AP6418" s="38">
        <f t="shared" si="547"/>
        <v>0</v>
      </c>
      <c r="AR6418" s="181"/>
      <c r="AS6418" s="181"/>
      <c r="AT6418" s="181"/>
      <c r="AU6418" s="181"/>
      <c r="BB6418" s="181"/>
      <c r="BC6418" s="181"/>
      <c r="BD6418" s="181"/>
      <c r="BE6418" s="181"/>
      <c r="BL6418" s="181"/>
      <c r="BM6418" s="181"/>
      <c r="BN6418" s="181"/>
      <c r="BO6418" s="181"/>
    </row>
    <row r="6419" spans="41:67">
      <c r="AO6419" s="38">
        <f t="shared" si="546"/>
        <v>0</v>
      </c>
      <c r="AP6419" s="38">
        <f t="shared" si="547"/>
        <v>0</v>
      </c>
      <c r="AR6419" s="181"/>
      <c r="AS6419" s="181"/>
      <c r="AT6419" s="181"/>
      <c r="AU6419" s="181"/>
      <c r="BB6419" s="181"/>
      <c r="BC6419" s="181"/>
      <c r="BD6419" s="181"/>
      <c r="BE6419" s="181"/>
      <c r="BL6419" s="181"/>
      <c r="BM6419" s="181"/>
      <c r="BN6419" s="181"/>
      <c r="BO6419" s="181"/>
    </row>
    <row r="6420" spans="41:67">
      <c r="AO6420" s="38">
        <f t="shared" si="546"/>
        <v>0</v>
      </c>
      <c r="AP6420" s="38">
        <f t="shared" si="547"/>
        <v>0</v>
      </c>
      <c r="AR6420" s="181"/>
      <c r="AS6420" s="181"/>
      <c r="AT6420" s="181"/>
      <c r="AU6420" s="181"/>
      <c r="BB6420" s="181"/>
      <c r="BC6420" s="181"/>
      <c r="BD6420" s="181"/>
      <c r="BE6420" s="181"/>
      <c r="BL6420" s="181"/>
      <c r="BM6420" s="181"/>
      <c r="BN6420" s="181"/>
      <c r="BO6420" s="181"/>
    </row>
    <row r="6421" spans="41:67">
      <c r="AO6421" s="38">
        <f t="shared" si="546"/>
        <v>0</v>
      </c>
      <c r="AP6421" s="38">
        <f t="shared" si="547"/>
        <v>0</v>
      </c>
      <c r="AR6421" s="181"/>
      <c r="AS6421" s="181"/>
      <c r="AT6421" s="181"/>
      <c r="AU6421" s="181"/>
      <c r="BB6421" s="181"/>
      <c r="BC6421" s="181"/>
      <c r="BD6421" s="181"/>
      <c r="BE6421" s="181"/>
      <c r="BL6421" s="181"/>
      <c r="BM6421" s="181"/>
      <c r="BN6421" s="181"/>
      <c r="BO6421" s="181"/>
    </row>
    <row r="6422" spans="41:67">
      <c r="AO6422" s="38">
        <f t="shared" si="546"/>
        <v>0</v>
      </c>
      <c r="AP6422" s="38">
        <f t="shared" si="547"/>
        <v>0</v>
      </c>
      <c r="AR6422" s="181"/>
      <c r="AS6422" s="181"/>
      <c r="AT6422" s="181"/>
      <c r="AU6422" s="181"/>
      <c r="BB6422" s="181"/>
      <c r="BC6422" s="181"/>
      <c r="BD6422" s="181"/>
      <c r="BE6422" s="181"/>
      <c r="BL6422" s="181"/>
      <c r="BM6422" s="181"/>
      <c r="BN6422" s="181"/>
      <c r="BO6422" s="181"/>
    </row>
    <row r="6423" spans="41:67">
      <c r="AO6423" s="38">
        <f t="shared" si="546"/>
        <v>0</v>
      </c>
      <c r="AP6423" s="38">
        <f t="shared" si="547"/>
        <v>0</v>
      </c>
      <c r="AR6423" s="181"/>
      <c r="AS6423" s="181"/>
      <c r="AT6423" s="181"/>
      <c r="AU6423" s="181"/>
      <c r="BB6423" s="181"/>
      <c r="BC6423" s="181"/>
      <c r="BD6423" s="181"/>
      <c r="BE6423" s="181"/>
      <c r="BL6423" s="181"/>
      <c r="BM6423" s="181"/>
      <c r="BN6423" s="181"/>
      <c r="BO6423" s="181"/>
    </row>
    <row r="6424" spans="41:67">
      <c r="AO6424" s="38">
        <f t="shared" si="546"/>
        <v>0</v>
      </c>
      <c r="AP6424" s="38">
        <f t="shared" si="547"/>
        <v>0</v>
      </c>
      <c r="AR6424" s="181"/>
      <c r="AS6424" s="181"/>
      <c r="AT6424" s="181"/>
      <c r="AU6424" s="181"/>
      <c r="BB6424" s="181"/>
      <c r="BC6424" s="181"/>
      <c r="BD6424" s="181"/>
      <c r="BE6424" s="181"/>
      <c r="BL6424" s="181"/>
      <c r="BM6424" s="181"/>
      <c r="BN6424" s="181"/>
      <c r="BO6424" s="181"/>
    </row>
    <row r="6425" spans="41:67">
      <c r="AO6425" s="38">
        <f t="shared" si="546"/>
        <v>0</v>
      </c>
      <c r="AP6425" s="38">
        <f t="shared" si="547"/>
        <v>0</v>
      </c>
      <c r="AR6425" s="181"/>
      <c r="AS6425" s="181"/>
      <c r="AT6425" s="181"/>
      <c r="AU6425" s="181"/>
      <c r="BB6425" s="181"/>
      <c r="BC6425" s="181"/>
      <c r="BD6425" s="181"/>
      <c r="BE6425" s="181"/>
      <c r="BL6425" s="181"/>
      <c r="BM6425" s="181"/>
      <c r="BN6425" s="181"/>
      <c r="BO6425" s="181"/>
    </row>
    <row r="6426" spans="41:67">
      <c r="AO6426" s="38">
        <f t="shared" si="546"/>
        <v>0</v>
      </c>
      <c r="AP6426" s="38">
        <f t="shared" si="547"/>
        <v>0</v>
      </c>
      <c r="AR6426" s="181"/>
      <c r="AS6426" s="181"/>
      <c r="AT6426" s="181"/>
      <c r="AU6426" s="181"/>
      <c r="BB6426" s="181"/>
      <c r="BC6426" s="181"/>
      <c r="BD6426" s="181"/>
      <c r="BE6426" s="181"/>
      <c r="BL6426" s="181"/>
      <c r="BM6426" s="181"/>
      <c r="BN6426" s="181"/>
      <c r="BO6426" s="181"/>
    </row>
    <row r="6427" spans="41:67">
      <c r="AO6427" s="38">
        <f t="shared" si="546"/>
        <v>0</v>
      </c>
      <c r="AP6427" s="38">
        <f t="shared" si="547"/>
        <v>0</v>
      </c>
      <c r="AR6427" s="181"/>
      <c r="AS6427" s="181"/>
      <c r="AT6427" s="181"/>
      <c r="AU6427" s="181"/>
      <c r="BB6427" s="181"/>
      <c r="BC6427" s="181"/>
      <c r="BD6427" s="181"/>
      <c r="BE6427" s="181"/>
      <c r="BL6427" s="181"/>
      <c r="BM6427" s="181"/>
      <c r="BN6427" s="181"/>
      <c r="BO6427" s="181"/>
    </row>
    <row r="6428" spans="41:67">
      <c r="AO6428" s="38">
        <f t="shared" si="546"/>
        <v>0</v>
      </c>
      <c r="AP6428" s="38">
        <f t="shared" si="547"/>
        <v>0</v>
      </c>
      <c r="AR6428" s="181"/>
      <c r="AS6428" s="181"/>
      <c r="AT6428" s="181"/>
      <c r="AU6428" s="181"/>
      <c r="BB6428" s="181"/>
      <c r="BC6428" s="181"/>
      <c r="BD6428" s="181"/>
      <c r="BE6428" s="181"/>
      <c r="BL6428" s="181"/>
      <c r="BM6428" s="181"/>
      <c r="BN6428" s="181"/>
      <c r="BO6428" s="181"/>
    </row>
    <row r="6429" spans="41:67">
      <c r="AO6429" s="38">
        <f t="shared" si="546"/>
        <v>0</v>
      </c>
      <c r="AP6429" s="38">
        <f t="shared" si="547"/>
        <v>0</v>
      </c>
      <c r="AR6429" s="181"/>
      <c r="AS6429" s="181"/>
      <c r="AT6429" s="181"/>
      <c r="AU6429" s="181"/>
      <c r="BB6429" s="181"/>
      <c r="BC6429" s="181"/>
      <c r="BD6429" s="181"/>
      <c r="BE6429" s="181"/>
      <c r="BL6429" s="181"/>
      <c r="BM6429" s="181"/>
      <c r="BN6429" s="181"/>
      <c r="BO6429" s="181"/>
    </row>
    <row r="6430" spans="41:67">
      <c r="AO6430" s="38">
        <f t="shared" si="546"/>
        <v>0</v>
      </c>
      <c r="AP6430" s="38">
        <f t="shared" si="547"/>
        <v>0</v>
      </c>
      <c r="AR6430" s="181"/>
      <c r="AS6430" s="181"/>
      <c r="AT6430" s="181"/>
      <c r="AU6430" s="181"/>
      <c r="BB6430" s="181"/>
      <c r="BC6430" s="181"/>
      <c r="BD6430" s="181"/>
      <c r="BE6430" s="181"/>
      <c r="BL6430" s="181"/>
      <c r="BM6430" s="181"/>
      <c r="BN6430" s="181"/>
      <c r="BO6430" s="181"/>
    </row>
    <row r="6431" spans="41:67">
      <c r="AO6431" s="38">
        <f t="shared" si="546"/>
        <v>0</v>
      </c>
      <c r="AP6431" s="38">
        <f t="shared" si="547"/>
        <v>0</v>
      </c>
      <c r="AR6431" s="181"/>
      <c r="AS6431" s="181"/>
      <c r="AT6431" s="181"/>
      <c r="AU6431" s="181"/>
      <c r="BB6431" s="181"/>
      <c r="BC6431" s="181"/>
      <c r="BD6431" s="181"/>
      <c r="BE6431" s="181"/>
      <c r="BL6431" s="181"/>
      <c r="BM6431" s="181"/>
      <c r="BN6431" s="181"/>
      <c r="BO6431" s="181"/>
    </row>
    <row r="6432" spans="41:67">
      <c r="AO6432" s="38">
        <f t="shared" si="546"/>
        <v>0</v>
      </c>
      <c r="AP6432" s="38">
        <f t="shared" si="547"/>
        <v>0</v>
      </c>
      <c r="AR6432" s="181"/>
      <c r="AS6432" s="181"/>
      <c r="AT6432" s="181"/>
      <c r="AU6432" s="181"/>
      <c r="BB6432" s="181"/>
      <c r="BC6432" s="181"/>
      <c r="BD6432" s="181"/>
      <c r="BE6432" s="181"/>
      <c r="BL6432" s="181"/>
      <c r="BM6432" s="181"/>
      <c r="BN6432" s="181"/>
      <c r="BO6432" s="181"/>
    </row>
    <row r="6433" spans="41:67">
      <c r="AO6433" s="38">
        <f t="shared" si="546"/>
        <v>0</v>
      </c>
      <c r="AP6433" s="38">
        <f t="shared" si="547"/>
        <v>0</v>
      </c>
      <c r="AR6433" s="181"/>
      <c r="AS6433" s="181"/>
      <c r="AT6433" s="181"/>
      <c r="AU6433" s="181"/>
      <c r="BB6433" s="181"/>
      <c r="BC6433" s="181"/>
      <c r="BD6433" s="181"/>
      <c r="BE6433" s="181"/>
      <c r="BL6433" s="181"/>
      <c r="BM6433" s="181"/>
      <c r="BN6433" s="181"/>
      <c r="BO6433" s="181"/>
    </row>
    <row r="6434" spans="41:67">
      <c r="AO6434" s="38">
        <f t="shared" si="546"/>
        <v>0</v>
      </c>
      <c r="AP6434" s="38">
        <f t="shared" si="547"/>
        <v>0</v>
      </c>
      <c r="AR6434" s="181"/>
      <c r="AS6434" s="181"/>
      <c r="AT6434" s="181"/>
      <c r="AU6434" s="181"/>
      <c r="BB6434" s="181"/>
      <c r="BC6434" s="181"/>
      <c r="BD6434" s="181"/>
      <c r="BE6434" s="181"/>
      <c r="BL6434" s="181"/>
      <c r="BM6434" s="181"/>
      <c r="BN6434" s="181"/>
      <c r="BO6434" s="181"/>
    </row>
    <row r="6435" spans="41:67">
      <c r="AO6435" s="38">
        <f t="shared" si="546"/>
        <v>0</v>
      </c>
      <c r="AP6435" s="38">
        <f t="shared" si="547"/>
        <v>0</v>
      </c>
      <c r="AR6435" s="181"/>
      <c r="AS6435" s="181"/>
      <c r="AT6435" s="181"/>
      <c r="AU6435" s="181"/>
      <c r="BB6435" s="181"/>
      <c r="BC6435" s="181"/>
      <c r="BD6435" s="181"/>
      <c r="BE6435" s="181"/>
      <c r="BL6435" s="181"/>
      <c r="BM6435" s="181"/>
      <c r="BN6435" s="181"/>
      <c r="BO6435" s="181"/>
    </row>
    <row r="6436" spans="41:67">
      <c r="AO6436" s="38">
        <f t="shared" si="546"/>
        <v>0</v>
      </c>
      <c r="AP6436" s="38">
        <f t="shared" si="547"/>
        <v>0</v>
      </c>
      <c r="AR6436" s="181"/>
      <c r="AS6436" s="181"/>
      <c r="AT6436" s="181"/>
      <c r="AU6436" s="181"/>
      <c r="BB6436" s="181"/>
      <c r="BC6436" s="181"/>
      <c r="BD6436" s="181"/>
      <c r="BE6436" s="181"/>
      <c r="BL6436" s="181"/>
      <c r="BM6436" s="181"/>
      <c r="BN6436" s="181"/>
      <c r="BO6436" s="181"/>
    </row>
    <row r="6437" spans="41:67">
      <c r="AO6437" s="38">
        <f t="shared" si="546"/>
        <v>0</v>
      </c>
      <c r="AP6437" s="38">
        <f t="shared" si="547"/>
        <v>0</v>
      </c>
      <c r="AR6437" s="181"/>
      <c r="AS6437" s="181"/>
      <c r="AT6437" s="181"/>
      <c r="AU6437" s="181"/>
      <c r="BB6437" s="181"/>
      <c r="BC6437" s="181"/>
      <c r="BD6437" s="181"/>
      <c r="BE6437" s="181"/>
      <c r="BL6437" s="181"/>
      <c r="BM6437" s="181"/>
      <c r="BN6437" s="181"/>
      <c r="BO6437" s="181"/>
    </row>
    <row r="6438" spans="41:67">
      <c r="AO6438" s="38">
        <f t="shared" si="546"/>
        <v>0</v>
      </c>
      <c r="AP6438" s="38">
        <f t="shared" si="547"/>
        <v>0</v>
      </c>
      <c r="AR6438" s="181"/>
      <c r="AS6438" s="181"/>
      <c r="AT6438" s="181"/>
      <c r="AU6438" s="181"/>
      <c r="BB6438" s="181"/>
      <c r="BC6438" s="181"/>
      <c r="BD6438" s="181"/>
      <c r="BE6438" s="181"/>
      <c r="BL6438" s="181"/>
      <c r="BM6438" s="181"/>
      <c r="BN6438" s="181"/>
      <c r="BO6438" s="181"/>
    </row>
    <row r="6439" spans="41:67">
      <c r="AO6439" s="38">
        <f t="shared" si="546"/>
        <v>0</v>
      </c>
      <c r="AP6439" s="38">
        <f t="shared" si="547"/>
        <v>0</v>
      </c>
      <c r="AR6439" s="181"/>
      <c r="AS6439" s="181"/>
      <c r="AT6439" s="181"/>
      <c r="AU6439" s="181"/>
      <c r="BB6439" s="181"/>
      <c r="BC6439" s="181"/>
      <c r="BD6439" s="181"/>
      <c r="BE6439" s="181"/>
      <c r="BL6439" s="181"/>
      <c r="BM6439" s="181"/>
      <c r="BN6439" s="181"/>
      <c r="BO6439" s="181"/>
    </row>
    <row r="6440" spans="41:67">
      <c r="AO6440" s="38">
        <f t="shared" si="546"/>
        <v>0</v>
      </c>
      <c r="AP6440" s="38">
        <f t="shared" si="547"/>
        <v>0</v>
      </c>
      <c r="AR6440" s="181"/>
      <c r="AS6440" s="181"/>
      <c r="AT6440" s="181"/>
      <c r="AU6440" s="181"/>
      <c r="BB6440" s="181"/>
      <c r="BC6440" s="181"/>
      <c r="BD6440" s="181"/>
      <c r="BE6440" s="181"/>
      <c r="BL6440" s="181"/>
      <c r="BM6440" s="181"/>
      <c r="BN6440" s="181"/>
      <c r="BO6440" s="181"/>
    </row>
    <row r="6441" spans="41:67">
      <c r="AO6441" s="38">
        <f t="shared" si="546"/>
        <v>0</v>
      </c>
      <c r="AP6441" s="38">
        <f t="shared" si="547"/>
        <v>0</v>
      </c>
      <c r="AR6441" s="181"/>
      <c r="AS6441" s="181"/>
      <c r="AT6441" s="181"/>
      <c r="AU6441" s="181"/>
      <c r="BB6441" s="181"/>
      <c r="BC6441" s="181"/>
      <c r="BD6441" s="181"/>
      <c r="BE6441" s="181"/>
      <c r="BL6441" s="181"/>
      <c r="BM6441" s="181"/>
      <c r="BN6441" s="181"/>
      <c r="BO6441" s="181"/>
    </row>
    <row r="6442" spans="41:67">
      <c r="AO6442" s="38">
        <f t="shared" ref="AO6442:AO6505" si="548">B6443+1-1</f>
        <v>0</v>
      </c>
      <c r="AP6442" s="38">
        <f t="shared" ref="AP6442:AP6505" si="549">A6443</f>
        <v>0</v>
      </c>
      <c r="AR6442" s="181"/>
      <c r="AS6442" s="181"/>
      <c r="AT6442" s="181"/>
      <c r="AU6442" s="181"/>
      <c r="BB6442" s="181"/>
      <c r="BC6442" s="181"/>
      <c r="BD6442" s="181"/>
      <c r="BE6442" s="181"/>
      <c r="BL6442" s="181"/>
      <c r="BM6442" s="181"/>
      <c r="BN6442" s="181"/>
      <c r="BO6442" s="181"/>
    </row>
    <row r="6443" spans="41:67">
      <c r="AO6443" s="38">
        <f t="shared" si="548"/>
        <v>0</v>
      </c>
      <c r="AP6443" s="38">
        <f t="shared" si="549"/>
        <v>0</v>
      </c>
      <c r="AR6443" s="181"/>
      <c r="AS6443" s="181"/>
      <c r="AT6443" s="181"/>
      <c r="AU6443" s="181"/>
      <c r="BB6443" s="181"/>
      <c r="BC6443" s="181"/>
      <c r="BD6443" s="181"/>
      <c r="BE6443" s="181"/>
      <c r="BL6443" s="181"/>
      <c r="BM6443" s="181"/>
      <c r="BN6443" s="181"/>
      <c r="BO6443" s="181"/>
    </row>
    <row r="6444" spans="41:67">
      <c r="AO6444" s="38">
        <f t="shared" si="548"/>
        <v>0</v>
      </c>
      <c r="AP6444" s="38">
        <f t="shared" si="549"/>
        <v>0</v>
      </c>
      <c r="AR6444" s="181"/>
      <c r="AS6444" s="181"/>
      <c r="AT6444" s="181"/>
      <c r="AU6444" s="181"/>
      <c r="BB6444" s="181"/>
      <c r="BC6444" s="181"/>
      <c r="BD6444" s="181"/>
      <c r="BE6444" s="181"/>
      <c r="BL6444" s="181"/>
      <c r="BM6444" s="181"/>
      <c r="BN6444" s="181"/>
      <c r="BO6444" s="181"/>
    </row>
    <row r="6445" spans="41:67">
      <c r="AO6445" s="38">
        <f t="shared" si="548"/>
        <v>0</v>
      </c>
      <c r="AP6445" s="38">
        <f t="shared" si="549"/>
        <v>0</v>
      </c>
      <c r="AR6445" s="181"/>
      <c r="AS6445" s="181"/>
      <c r="AT6445" s="181"/>
      <c r="AU6445" s="181"/>
      <c r="BB6445" s="181"/>
      <c r="BC6445" s="181"/>
      <c r="BD6445" s="181"/>
      <c r="BE6445" s="181"/>
      <c r="BL6445" s="181"/>
      <c r="BM6445" s="181"/>
      <c r="BN6445" s="181"/>
      <c r="BO6445" s="181"/>
    </row>
    <row r="6446" spans="41:67">
      <c r="AO6446" s="38">
        <f t="shared" si="548"/>
        <v>0</v>
      </c>
      <c r="AP6446" s="38">
        <f t="shared" si="549"/>
        <v>0</v>
      </c>
      <c r="AR6446" s="181"/>
      <c r="AS6446" s="181"/>
      <c r="AT6446" s="181"/>
      <c r="AU6446" s="181"/>
      <c r="BB6446" s="181"/>
      <c r="BC6446" s="181"/>
      <c r="BD6446" s="181"/>
      <c r="BE6446" s="181"/>
      <c r="BL6446" s="181"/>
      <c r="BM6446" s="181"/>
      <c r="BN6446" s="181"/>
      <c r="BO6446" s="181"/>
    </row>
    <row r="6447" spans="41:67">
      <c r="AO6447" s="38">
        <f t="shared" si="548"/>
        <v>0</v>
      </c>
      <c r="AP6447" s="38">
        <f t="shared" si="549"/>
        <v>0</v>
      </c>
      <c r="AR6447" s="181"/>
      <c r="AS6447" s="181"/>
      <c r="AT6447" s="181"/>
      <c r="AU6447" s="181"/>
      <c r="BB6447" s="181"/>
      <c r="BC6447" s="181"/>
      <c r="BD6447" s="181"/>
      <c r="BE6447" s="181"/>
      <c r="BL6447" s="181"/>
      <c r="BM6447" s="181"/>
      <c r="BN6447" s="181"/>
      <c r="BO6447" s="181"/>
    </row>
    <row r="6448" spans="41:67">
      <c r="AO6448" s="38">
        <f t="shared" si="548"/>
        <v>0</v>
      </c>
      <c r="AP6448" s="38">
        <f t="shared" si="549"/>
        <v>0</v>
      </c>
      <c r="AR6448" s="181"/>
      <c r="AS6448" s="181"/>
      <c r="AT6448" s="181"/>
      <c r="AU6448" s="181"/>
      <c r="BB6448" s="181"/>
      <c r="BC6448" s="181"/>
      <c r="BD6448" s="181"/>
      <c r="BE6448" s="181"/>
      <c r="BL6448" s="181"/>
      <c r="BM6448" s="181"/>
      <c r="BN6448" s="181"/>
      <c r="BO6448" s="181"/>
    </row>
    <row r="6449" spans="41:67">
      <c r="AO6449" s="38">
        <f t="shared" si="548"/>
        <v>0</v>
      </c>
      <c r="AP6449" s="38">
        <f t="shared" si="549"/>
        <v>0</v>
      </c>
      <c r="AR6449" s="181"/>
      <c r="AS6449" s="181"/>
      <c r="AT6449" s="181"/>
      <c r="AU6449" s="181"/>
      <c r="BB6449" s="181"/>
      <c r="BC6449" s="181"/>
      <c r="BD6449" s="181"/>
      <c r="BE6449" s="181"/>
      <c r="BL6449" s="181"/>
      <c r="BM6449" s="181"/>
      <c r="BN6449" s="181"/>
      <c r="BO6449" s="181"/>
    </row>
    <row r="6450" spans="41:67">
      <c r="AO6450" s="38">
        <f t="shared" si="548"/>
        <v>0</v>
      </c>
      <c r="AP6450" s="38">
        <f t="shared" si="549"/>
        <v>0</v>
      </c>
      <c r="AR6450" s="181"/>
      <c r="AS6450" s="181"/>
      <c r="AT6450" s="181"/>
      <c r="AU6450" s="181"/>
      <c r="BB6450" s="181"/>
      <c r="BC6450" s="181"/>
      <c r="BD6450" s="181"/>
      <c r="BE6450" s="181"/>
      <c r="BL6450" s="181"/>
      <c r="BM6450" s="181"/>
      <c r="BN6450" s="181"/>
      <c r="BO6450" s="181"/>
    </row>
    <row r="6451" spans="41:67">
      <c r="AO6451" s="38">
        <f t="shared" si="548"/>
        <v>0</v>
      </c>
      <c r="AP6451" s="38">
        <f t="shared" si="549"/>
        <v>0</v>
      </c>
      <c r="AR6451" s="181"/>
      <c r="AS6451" s="181"/>
      <c r="AT6451" s="181"/>
      <c r="AU6451" s="181"/>
      <c r="BB6451" s="181"/>
      <c r="BC6451" s="181"/>
      <c r="BD6451" s="181"/>
      <c r="BE6451" s="181"/>
      <c r="BL6451" s="181"/>
      <c r="BM6451" s="181"/>
      <c r="BN6451" s="181"/>
      <c r="BO6451" s="181"/>
    </row>
    <row r="6452" spans="41:67">
      <c r="AO6452" s="38">
        <f t="shared" si="548"/>
        <v>0</v>
      </c>
      <c r="AP6452" s="38">
        <f t="shared" si="549"/>
        <v>0</v>
      </c>
      <c r="AR6452" s="181"/>
      <c r="AS6452" s="181"/>
      <c r="AT6452" s="181"/>
      <c r="AU6452" s="181"/>
      <c r="BB6452" s="181"/>
      <c r="BC6452" s="181"/>
      <c r="BD6452" s="181"/>
      <c r="BE6452" s="181"/>
      <c r="BL6452" s="181"/>
      <c r="BM6452" s="181"/>
      <c r="BN6452" s="181"/>
      <c r="BO6452" s="181"/>
    </row>
    <row r="6453" spans="41:67">
      <c r="AO6453" s="38">
        <f t="shared" si="548"/>
        <v>0</v>
      </c>
      <c r="AP6453" s="38">
        <f t="shared" si="549"/>
        <v>0</v>
      </c>
      <c r="AR6453" s="181"/>
      <c r="AS6453" s="181"/>
      <c r="AT6453" s="181"/>
      <c r="AU6453" s="181"/>
      <c r="BB6453" s="181"/>
      <c r="BC6453" s="181"/>
      <c r="BD6453" s="181"/>
      <c r="BE6453" s="181"/>
      <c r="BL6453" s="181"/>
      <c r="BM6453" s="181"/>
      <c r="BN6453" s="181"/>
      <c r="BO6453" s="181"/>
    </row>
    <row r="6454" spans="41:67">
      <c r="AO6454" s="38">
        <f t="shared" si="548"/>
        <v>0</v>
      </c>
      <c r="AP6454" s="38">
        <f t="shared" si="549"/>
        <v>0</v>
      </c>
      <c r="AR6454" s="181"/>
      <c r="AS6454" s="181"/>
      <c r="AT6454" s="181"/>
      <c r="AU6454" s="181"/>
      <c r="BB6454" s="181"/>
      <c r="BC6454" s="181"/>
      <c r="BD6454" s="181"/>
      <c r="BE6454" s="181"/>
      <c r="BL6454" s="181"/>
      <c r="BM6454" s="181"/>
      <c r="BN6454" s="181"/>
      <c r="BO6454" s="181"/>
    </row>
    <row r="6455" spans="41:67">
      <c r="AO6455" s="38">
        <f t="shared" si="548"/>
        <v>0</v>
      </c>
      <c r="AP6455" s="38">
        <f t="shared" si="549"/>
        <v>0</v>
      </c>
      <c r="AR6455" s="181"/>
      <c r="AS6455" s="181"/>
      <c r="AT6455" s="181"/>
      <c r="AU6455" s="181"/>
      <c r="BB6455" s="181"/>
      <c r="BC6455" s="181"/>
      <c r="BD6455" s="181"/>
      <c r="BE6455" s="181"/>
      <c r="BL6455" s="181"/>
      <c r="BM6455" s="181"/>
      <c r="BN6455" s="181"/>
      <c r="BO6455" s="181"/>
    </row>
    <row r="6456" spans="41:67">
      <c r="AO6456" s="38">
        <f t="shared" si="548"/>
        <v>0</v>
      </c>
      <c r="AP6456" s="38">
        <f t="shared" si="549"/>
        <v>0</v>
      </c>
      <c r="AR6456" s="181"/>
      <c r="AS6456" s="181"/>
      <c r="AT6456" s="181"/>
      <c r="AU6456" s="181"/>
      <c r="BB6456" s="181"/>
      <c r="BC6456" s="181"/>
      <c r="BD6456" s="181"/>
      <c r="BE6456" s="181"/>
      <c r="BL6456" s="181"/>
      <c r="BM6456" s="181"/>
      <c r="BN6456" s="181"/>
      <c r="BO6456" s="181"/>
    </row>
    <row r="6457" spans="41:67">
      <c r="AO6457" s="38">
        <f t="shared" si="548"/>
        <v>0</v>
      </c>
      <c r="AP6457" s="38">
        <f t="shared" si="549"/>
        <v>0</v>
      </c>
      <c r="AR6457" s="181"/>
      <c r="AS6457" s="181"/>
      <c r="AT6457" s="181"/>
      <c r="AU6457" s="181"/>
      <c r="BB6457" s="181"/>
      <c r="BC6457" s="181"/>
      <c r="BD6457" s="181"/>
      <c r="BE6457" s="181"/>
      <c r="BL6457" s="181"/>
      <c r="BM6457" s="181"/>
      <c r="BN6457" s="181"/>
      <c r="BO6457" s="181"/>
    </row>
    <row r="6458" spans="41:67">
      <c r="AO6458" s="38">
        <f t="shared" si="548"/>
        <v>0</v>
      </c>
      <c r="AP6458" s="38">
        <f t="shared" si="549"/>
        <v>0</v>
      </c>
      <c r="AR6458" s="181"/>
      <c r="AS6458" s="181"/>
      <c r="AT6458" s="181"/>
      <c r="AU6458" s="181"/>
      <c r="BB6458" s="181"/>
      <c r="BC6458" s="181"/>
      <c r="BD6458" s="181"/>
      <c r="BE6458" s="181"/>
      <c r="BL6458" s="181"/>
      <c r="BM6458" s="181"/>
      <c r="BN6458" s="181"/>
      <c r="BO6458" s="181"/>
    </row>
    <row r="6459" spans="41:67">
      <c r="AO6459" s="38">
        <f t="shared" si="548"/>
        <v>0</v>
      </c>
      <c r="AP6459" s="38">
        <f t="shared" si="549"/>
        <v>0</v>
      </c>
      <c r="AR6459" s="181"/>
      <c r="AS6459" s="181"/>
      <c r="AT6459" s="181"/>
      <c r="AU6459" s="181"/>
      <c r="BB6459" s="181"/>
      <c r="BC6459" s="181"/>
      <c r="BD6459" s="181"/>
      <c r="BE6459" s="181"/>
      <c r="BL6459" s="181"/>
      <c r="BM6459" s="181"/>
      <c r="BN6459" s="181"/>
      <c r="BO6459" s="181"/>
    </row>
    <row r="6460" spans="41:67">
      <c r="AO6460" s="38">
        <f t="shared" si="548"/>
        <v>0</v>
      </c>
      <c r="AP6460" s="38">
        <f t="shared" si="549"/>
        <v>0</v>
      </c>
      <c r="AR6460" s="181"/>
      <c r="AS6460" s="181"/>
      <c r="AT6460" s="181"/>
      <c r="AU6460" s="181"/>
      <c r="BB6460" s="181"/>
      <c r="BC6460" s="181"/>
      <c r="BD6460" s="181"/>
      <c r="BE6460" s="181"/>
      <c r="BL6460" s="181"/>
      <c r="BM6460" s="181"/>
      <c r="BN6460" s="181"/>
      <c r="BO6460" s="181"/>
    </row>
    <row r="6461" spans="41:67">
      <c r="AO6461" s="38">
        <f t="shared" si="548"/>
        <v>0</v>
      </c>
      <c r="AP6461" s="38">
        <f t="shared" si="549"/>
        <v>0</v>
      </c>
      <c r="AR6461" s="181"/>
      <c r="AS6461" s="181"/>
      <c r="AT6461" s="181"/>
      <c r="AU6461" s="181"/>
      <c r="BB6461" s="181"/>
      <c r="BC6461" s="181"/>
      <c r="BD6461" s="181"/>
      <c r="BE6461" s="181"/>
      <c r="BL6461" s="181"/>
      <c r="BM6461" s="181"/>
      <c r="BN6461" s="181"/>
      <c r="BO6461" s="181"/>
    </row>
    <row r="6462" spans="41:67">
      <c r="AO6462" s="38">
        <f t="shared" si="548"/>
        <v>0</v>
      </c>
      <c r="AP6462" s="38">
        <f t="shared" si="549"/>
        <v>0</v>
      </c>
      <c r="AR6462" s="181"/>
      <c r="AS6462" s="181"/>
      <c r="AT6462" s="181"/>
      <c r="AU6462" s="181"/>
      <c r="BB6462" s="181"/>
      <c r="BC6462" s="181"/>
      <c r="BD6462" s="181"/>
      <c r="BE6462" s="181"/>
      <c r="BL6462" s="181"/>
      <c r="BM6462" s="181"/>
      <c r="BN6462" s="181"/>
      <c r="BO6462" s="181"/>
    </row>
    <row r="6463" spans="41:67">
      <c r="AO6463" s="38">
        <f t="shared" si="548"/>
        <v>0</v>
      </c>
      <c r="AP6463" s="38">
        <f t="shared" si="549"/>
        <v>0</v>
      </c>
      <c r="AR6463" s="181"/>
      <c r="AS6463" s="181"/>
      <c r="AT6463" s="181"/>
      <c r="AU6463" s="181"/>
      <c r="BB6463" s="181"/>
      <c r="BC6463" s="181"/>
      <c r="BD6463" s="181"/>
      <c r="BE6463" s="181"/>
      <c r="BL6463" s="181"/>
      <c r="BM6463" s="181"/>
      <c r="BN6463" s="181"/>
      <c r="BO6463" s="181"/>
    </row>
    <row r="6464" spans="41:67">
      <c r="AO6464" s="38">
        <f t="shared" si="548"/>
        <v>0</v>
      </c>
      <c r="AP6464" s="38">
        <f t="shared" si="549"/>
        <v>0</v>
      </c>
      <c r="AR6464" s="181"/>
      <c r="AS6464" s="181"/>
      <c r="AT6464" s="181"/>
      <c r="AU6464" s="181"/>
      <c r="BB6464" s="181"/>
      <c r="BC6464" s="181"/>
      <c r="BD6464" s="181"/>
      <c r="BE6464" s="181"/>
      <c r="BL6464" s="181"/>
      <c r="BM6464" s="181"/>
      <c r="BN6464" s="181"/>
      <c r="BO6464" s="181"/>
    </row>
    <row r="6465" spans="41:67">
      <c r="AO6465" s="38">
        <f t="shared" si="548"/>
        <v>0</v>
      </c>
      <c r="AP6465" s="38">
        <f t="shared" si="549"/>
        <v>0</v>
      </c>
      <c r="AR6465" s="181"/>
      <c r="AS6465" s="181"/>
      <c r="AT6465" s="181"/>
      <c r="AU6465" s="181"/>
      <c r="BB6465" s="181"/>
      <c r="BC6465" s="181"/>
      <c r="BD6465" s="181"/>
      <c r="BE6465" s="181"/>
      <c r="BL6465" s="181"/>
      <c r="BM6465" s="181"/>
      <c r="BN6465" s="181"/>
      <c r="BO6465" s="181"/>
    </row>
    <row r="6466" spans="41:67">
      <c r="AO6466" s="38">
        <f t="shared" si="548"/>
        <v>0</v>
      </c>
      <c r="AP6466" s="38">
        <f t="shared" si="549"/>
        <v>0</v>
      </c>
      <c r="AR6466" s="181"/>
      <c r="AS6466" s="181"/>
      <c r="AT6466" s="181"/>
      <c r="AU6466" s="181"/>
      <c r="BB6466" s="181"/>
      <c r="BC6466" s="181"/>
      <c r="BD6466" s="181"/>
      <c r="BE6466" s="181"/>
      <c r="BL6466" s="181"/>
      <c r="BM6466" s="181"/>
      <c r="BN6466" s="181"/>
      <c r="BO6466" s="181"/>
    </row>
    <row r="6467" spans="41:67">
      <c r="AO6467" s="38">
        <f t="shared" si="548"/>
        <v>0</v>
      </c>
      <c r="AP6467" s="38">
        <f t="shared" si="549"/>
        <v>0</v>
      </c>
      <c r="AR6467" s="181"/>
      <c r="AS6467" s="181"/>
      <c r="AT6467" s="181"/>
      <c r="AU6467" s="181"/>
      <c r="BB6467" s="181"/>
      <c r="BC6467" s="181"/>
      <c r="BD6467" s="181"/>
      <c r="BE6467" s="181"/>
      <c r="BL6467" s="181"/>
      <c r="BM6467" s="181"/>
      <c r="BN6467" s="181"/>
      <c r="BO6467" s="181"/>
    </row>
    <row r="6468" spans="41:67">
      <c r="AO6468" s="38">
        <f t="shared" si="548"/>
        <v>0</v>
      </c>
      <c r="AP6468" s="38">
        <f t="shared" si="549"/>
        <v>0</v>
      </c>
      <c r="AR6468" s="181"/>
      <c r="AS6468" s="181"/>
      <c r="AT6468" s="181"/>
      <c r="AU6468" s="181"/>
      <c r="BB6468" s="181"/>
      <c r="BC6468" s="181"/>
      <c r="BD6468" s="181"/>
      <c r="BE6468" s="181"/>
      <c r="BL6468" s="181"/>
      <c r="BM6468" s="181"/>
      <c r="BN6468" s="181"/>
      <c r="BO6468" s="181"/>
    </row>
    <row r="6469" spans="41:67">
      <c r="AO6469" s="38">
        <f t="shared" si="548"/>
        <v>0</v>
      </c>
      <c r="AP6469" s="38">
        <f t="shared" si="549"/>
        <v>0</v>
      </c>
      <c r="AR6469" s="181"/>
      <c r="AS6469" s="181"/>
      <c r="AT6469" s="181"/>
      <c r="AU6469" s="181"/>
      <c r="BB6469" s="181"/>
      <c r="BC6469" s="181"/>
      <c r="BD6469" s="181"/>
      <c r="BE6469" s="181"/>
      <c r="BL6469" s="181"/>
      <c r="BM6469" s="181"/>
      <c r="BN6469" s="181"/>
      <c r="BO6469" s="181"/>
    </row>
    <row r="6470" spans="41:67">
      <c r="AO6470" s="38">
        <f t="shared" si="548"/>
        <v>0</v>
      </c>
      <c r="AP6470" s="38">
        <f t="shared" si="549"/>
        <v>0</v>
      </c>
      <c r="AR6470" s="181"/>
      <c r="AS6470" s="181"/>
      <c r="AT6470" s="181"/>
      <c r="AU6470" s="181"/>
      <c r="BB6470" s="181"/>
      <c r="BC6470" s="181"/>
      <c r="BD6470" s="181"/>
      <c r="BE6470" s="181"/>
      <c r="BL6470" s="181"/>
      <c r="BM6470" s="181"/>
      <c r="BN6470" s="181"/>
      <c r="BO6470" s="181"/>
    </row>
    <row r="6471" spans="41:67">
      <c r="AO6471" s="38">
        <f t="shared" si="548"/>
        <v>0</v>
      </c>
      <c r="AP6471" s="38">
        <f t="shared" si="549"/>
        <v>0</v>
      </c>
      <c r="AR6471" s="181"/>
      <c r="AS6471" s="181"/>
      <c r="AT6471" s="181"/>
      <c r="AU6471" s="181"/>
      <c r="BB6471" s="181"/>
      <c r="BC6471" s="181"/>
      <c r="BD6471" s="181"/>
      <c r="BE6471" s="181"/>
      <c r="BL6471" s="181"/>
      <c r="BM6471" s="181"/>
      <c r="BN6471" s="181"/>
      <c r="BO6471" s="181"/>
    </row>
    <row r="6472" spans="41:67">
      <c r="AO6472" s="38">
        <f t="shared" si="548"/>
        <v>0</v>
      </c>
      <c r="AP6472" s="38">
        <f t="shared" si="549"/>
        <v>0</v>
      </c>
      <c r="AR6472" s="181"/>
      <c r="AS6472" s="181"/>
      <c r="AT6472" s="181"/>
      <c r="AU6472" s="181"/>
      <c r="BB6472" s="181"/>
      <c r="BC6472" s="181"/>
      <c r="BD6472" s="181"/>
      <c r="BE6472" s="181"/>
      <c r="BL6472" s="181"/>
      <c r="BM6472" s="181"/>
      <c r="BN6472" s="181"/>
      <c r="BO6472" s="181"/>
    </row>
    <row r="6473" spans="41:67">
      <c r="AO6473" s="38">
        <f t="shared" si="548"/>
        <v>0</v>
      </c>
      <c r="AP6473" s="38">
        <f t="shared" si="549"/>
        <v>0</v>
      </c>
      <c r="AR6473" s="181"/>
      <c r="AS6473" s="181"/>
      <c r="AT6473" s="181"/>
      <c r="AU6473" s="181"/>
      <c r="BB6473" s="181"/>
      <c r="BC6473" s="181"/>
      <c r="BD6473" s="181"/>
      <c r="BE6473" s="181"/>
      <c r="BL6473" s="181"/>
      <c r="BM6473" s="181"/>
      <c r="BN6473" s="181"/>
      <c r="BO6473" s="181"/>
    </row>
    <row r="6474" spans="41:67">
      <c r="AO6474" s="38">
        <f t="shared" si="548"/>
        <v>0</v>
      </c>
      <c r="AP6474" s="38">
        <f t="shared" si="549"/>
        <v>0</v>
      </c>
      <c r="AR6474" s="181"/>
      <c r="AS6474" s="181"/>
      <c r="AT6474" s="181"/>
      <c r="AU6474" s="181"/>
      <c r="BB6474" s="181"/>
      <c r="BC6474" s="181"/>
      <c r="BD6474" s="181"/>
      <c r="BE6474" s="181"/>
      <c r="BL6474" s="181"/>
      <c r="BM6474" s="181"/>
      <c r="BN6474" s="181"/>
      <c r="BO6474" s="181"/>
    </row>
    <row r="6475" spans="41:67">
      <c r="AO6475" s="38">
        <f t="shared" si="548"/>
        <v>0</v>
      </c>
      <c r="AP6475" s="38">
        <f t="shared" si="549"/>
        <v>0</v>
      </c>
      <c r="AR6475" s="181"/>
      <c r="AS6475" s="181"/>
      <c r="AT6475" s="181"/>
      <c r="AU6475" s="181"/>
      <c r="BB6475" s="181"/>
      <c r="BC6475" s="181"/>
      <c r="BD6475" s="181"/>
      <c r="BE6475" s="181"/>
      <c r="BL6475" s="181"/>
      <c r="BM6475" s="181"/>
      <c r="BN6475" s="181"/>
      <c r="BO6475" s="181"/>
    </row>
    <row r="6476" spans="41:67">
      <c r="AO6476" s="38">
        <f t="shared" si="548"/>
        <v>0</v>
      </c>
      <c r="AP6476" s="38">
        <f t="shared" si="549"/>
        <v>0</v>
      </c>
      <c r="AR6476" s="181"/>
      <c r="AS6476" s="181"/>
      <c r="AT6476" s="181"/>
      <c r="AU6476" s="181"/>
      <c r="BB6476" s="181"/>
      <c r="BC6476" s="181"/>
      <c r="BD6476" s="181"/>
      <c r="BE6476" s="181"/>
      <c r="BL6476" s="181"/>
      <c r="BM6476" s="181"/>
      <c r="BN6476" s="181"/>
      <c r="BO6476" s="181"/>
    </row>
    <row r="6477" spans="41:67">
      <c r="AO6477" s="38">
        <f t="shared" si="548"/>
        <v>0</v>
      </c>
      <c r="AP6477" s="38">
        <f t="shared" si="549"/>
        <v>0</v>
      </c>
      <c r="AR6477" s="181"/>
      <c r="AS6477" s="181"/>
      <c r="AT6477" s="181"/>
      <c r="AU6477" s="181"/>
      <c r="BB6477" s="181"/>
      <c r="BC6477" s="181"/>
      <c r="BD6477" s="181"/>
      <c r="BE6477" s="181"/>
      <c r="BL6477" s="181"/>
      <c r="BM6477" s="181"/>
      <c r="BN6477" s="181"/>
      <c r="BO6477" s="181"/>
    </row>
    <row r="6478" spans="41:67">
      <c r="AO6478" s="38">
        <f t="shared" si="548"/>
        <v>0</v>
      </c>
      <c r="AP6478" s="38">
        <f t="shared" si="549"/>
        <v>0</v>
      </c>
      <c r="AR6478" s="181"/>
      <c r="AS6478" s="181"/>
      <c r="AT6478" s="181"/>
      <c r="AU6478" s="181"/>
      <c r="BB6478" s="181"/>
      <c r="BC6478" s="181"/>
      <c r="BD6478" s="181"/>
      <c r="BE6478" s="181"/>
      <c r="BL6478" s="181"/>
      <c r="BM6478" s="181"/>
      <c r="BN6478" s="181"/>
      <c r="BO6478" s="181"/>
    </row>
    <row r="6479" spans="41:67">
      <c r="AO6479" s="38">
        <f t="shared" si="548"/>
        <v>0</v>
      </c>
      <c r="AP6479" s="38">
        <f t="shared" si="549"/>
        <v>0</v>
      </c>
      <c r="AR6479" s="181"/>
      <c r="AS6479" s="181"/>
      <c r="AT6479" s="181"/>
      <c r="AU6479" s="181"/>
      <c r="BB6479" s="181"/>
      <c r="BC6479" s="181"/>
      <c r="BD6479" s="181"/>
      <c r="BE6479" s="181"/>
      <c r="BL6479" s="181"/>
      <c r="BM6479" s="181"/>
      <c r="BN6479" s="181"/>
      <c r="BO6479" s="181"/>
    </row>
    <row r="6480" spans="41:67">
      <c r="AO6480" s="38">
        <f t="shared" si="548"/>
        <v>0</v>
      </c>
      <c r="AP6480" s="38">
        <f t="shared" si="549"/>
        <v>0</v>
      </c>
      <c r="AR6480" s="181"/>
      <c r="AS6480" s="181"/>
      <c r="AT6480" s="181"/>
      <c r="AU6480" s="181"/>
      <c r="BB6480" s="181"/>
      <c r="BC6480" s="181"/>
      <c r="BD6480" s="181"/>
      <c r="BE6480" s="181"/>
      <c r="BL6480" s="181"/>
      <c r="BM6480" s="181"/>
      <c r="BN6480" s="181"/>
      <c r="BO6480" s="181"/>
    </row>
    <row r="6481" spans="41:67">
      <c r="AO6481" s="38">
        <f t="shared" si="548"/>
        <v>0</v>
      </c>
      <c r="AP6481" s="38">
        <f t="shared" si="549"/>
        <v>0</v>
      </c>
      <c r="AR6481" s="181"/>
      <c r="AS6481" s="181"/>
      <c r="AT6481" s="181"/>
      <c r="AU6481" s="181"/>
      <c r="BB6481" s="181"/>
      <c r="BC6481" s="181"/>
      <c r="BD6481" s="181"/>
      <c r="BE6481" s="181"/>
      <c r="BL6481" s="181"/>
      <c r="BM6481" s="181"/>
      <c r="BN6481" s="181"/>
      <c r="BO6481" s="181"/>
    </row>
    <row r="6482" spans="41:67">
      <c r="AO6482" s="38">
        <f t="shared" si="548"/>
        <v>0</v>
      </c>
      <c r="AP6482" s="38">
        <f t="shared" si="549"/>
        <v>0</v>
      </c>
      <c r="AR6482" s="181"/>
      <c r="AS6482" s="181"/>
      <c r="AT6482" s="181"/>
      <c r="AU6482" s="181"/>
      <c r="BB6482" s="181"/>
      <c r="BC6482" s="181"/>
      <c r="BD6482" s="181"/>
      <c r="BE6482" s="181"/>
      <c r="BL6482" s="181"/>
      <c r="BM6482" s="181"/>
      <c r="BN6482" s="181"/>
      <c r="BO6482" s="181"/>
    </row>
    <row r="6483" spans="41:67">
      <c r="AO6483" s="38">
        <f t="shared" si="548"/>
        <v>0</v>
      </c>
      <c r="AP6483" s="38">
        <f t="shared" si="549"/>
        <v>0</v>
      </c>
      <c r="AR6483" s="181"/>
      <c r="AS6483" s="181"/>
      <c r="AT6483" s="181"/>
      <c r="AU6483" s="181"/>
      <c r="BB6483" s="181"/>
      <c r="BC6483" s="181"/>
      <c r="BD6483" s="181"/>
      <c r="BE6483" s="181"/>
      <c r="BL6483" s="181"/>
      <c r="BM6483" s="181"/>
      <c r="BN6483" s="181"/>
      <c r="BO6483" s="181"/>
    </row>
    <row r="6484" spans="41:67">
      <c r="AO6484" s="38">
        <f t="shared" si="548"/>
        <v>0</v>
      </c>
      <c r="AP6484" s="38">
        <f t="shared" si="549"/>
        <v>0</v>
      </c>
      <c r="AR6484" s="181"/>
      <c r="AS6484" s="181"/>
      <c r="AT6484" s="181"/>
      <c r="AU6484" s="181"/>
      <c r="BB6484" s="181"/>
      <c r="BC6484" s="181"/>
      <c r="BD6484" s="181"/>
      <c r="BE6484" s="181"/>
      <c r="BL6484" s="181"/>
      <c r="BM6484" s="181"/>
      <c r="BN6484" s="181"/>
      <c r="BO6484" s="181"/>
    </row>
    <row r="6485" spans="41:67">
      <c r="AO6485" s="38">
        <f t="shared" si="548"/>
        <v>0</v>
      </c>
      <c r="AP6485" s="38">
        <f t="shared" si="549"/>
        <v>0</v>
      </c>
      <c r="AR6485" s="181"/>
      <c r="AS6485" s="181"/>
      <c r="AT6485" s="181"/>
      <c r="AU6485" s="181"/>
      <c r="BB6485" s="181"/>
      <c r="BC6485" s="181"/>
      <c r="BD6485" s="181"/>
      <c r="BE6485" s="181"/>
      <c r="BL6485" s="181"/>
      <c r="BM6485" s="181"/>
      <c r="BN6485" s="181"/>
      <c r="BO6485" s="181"/>
    </row>
    <row r="6486" spans="41:67">
      <c r="AO6486" s="38">
        <f t="shared" si="548"/>
        <v>0</v>
      </c>
      <c r="AP6486" s="38">
        <f t="shared" si="549"/>
        <v>0</v>
      </c>
      <c r="AR6486" s="181"/>
      <c r="AS6486" s="181"/>
      <c r="AT6486" s="181"/>
      <c r="AU6486" s="181"/>
      <c r="BB6486" s="181"/>
      <c r="BC6486" s="181"/>
      <c r="BD6486" s="181"/>
      <c r="BE6486" s="181"/>
      <c r="BL6486" s="181"/>
      <c r="BM6486" s="181"/>
      <c r="BN6486" s="181"/>
      <c r="BO6486" s="181"/>
    </row>
    <row r="6487" spans="41:67">
      <c r="AO6487" s="38">
        <f t="shared" si="548"/>
        <v>0</v>
      </c>
      <c r="AP6487" s="38">
        <f t="shared" si="549"/>
        <v>0</v>
      </c>
      <c r="AR6487" s="181"/>
      <c r="AS6487" s="181"/>
      <c r="AT6487" s="181"/>
      <c r="AU6487" s="181"/>
      <c r="BB6487" s="181"/>
      <c r="BC6487" s="181"/>
      <c r="BD6487" s="181"/>
      <c r="BE6487" s="181"/>
      <c r="BL6487" s="181"/>
      <c r="BM6487" s="181"/>
      <c r="BN6487" s="181"/>
      <c r="BO6487" s="181"/>
    </row>
    <row r="6488" spans="41:67">
      <c r="AO6488" s="38">
        <f t="shared" si="548"/>
        <v>0</v>
      </c>
      <c r="AP6488" s="38">
        <f t="shared" si="549"/>
        <v>0</v>
      </c>
      <c r="AR6488" s="181"/>
      <c r="AS6488" s="181"/>
      <c r="AT6488" s="181"/>
      <c r="AU6488" s="181"/>
      <c r="BB6488" s="181"/>
      <c r="BC6488" s="181"/>
      <c r="BD6488" s="181"/>
      <c r="BE6488" s="181"/>
      <c r="BL6488" s="181"/>
      <c r="BM6488" s="181"/>
      <c r="BN6488" s="181"/>
      <c r="BO6488" s="181"/>
    </row>
    <row r="6489" spans="41:67">
      <c r="AO6489" s="38">
        <f t="shared" si="548"/>
        <v>0</v>
      </c>
      <c r="AP6489" s="38">
        <f t="shared" si="549"/>
        <v>0</v>
      </c>
      <c r="AR6489" s="181"/>
      <c r="AS6489" s="181"/>
      <c r="AT6489" s="181"/>
      <c r="AU6489" s="181"/>
      <c r="BB6489" s="181"/>
      <c r="BC6489" s="181"/>
      <c r="BD6489" s="181"/>
      <c r="BE6489" s="181"/>
      <c r="BL6489" s="181"/>
      <c r="BM6489" s="181"/>
      <c r="BN6489" s="181"/>
      <c r="BO6489" s="181"/>
    </row>
    <row r="6490" spans="41:67">
      <c r="AO6490" s="38">
        <f t="shared" si="548"/>
        <v>0</v>
      </c>
      <c r="AP6490" s="38">
        <f t="shared" si="549"/>
        <v>0</v>
      </c>
      <c r="AR6490" s="181"/>
      <c r="AS6490" s="181"/>
      <c r="AT6490" s="181"/>
      <c r="AU6490" s="181"/>
      <c r="BB6490" s="181"/>
      <c r="BC6490" s="181"/>
      <c r="BD6490" s="181"/>
      <c r="BE6490" s="181"/>
      <c r="BL6490" s="181"/>
      <c r="BM6490" s="181"/>
      <c r="BN6490" s="181"/>
      <c r="BO6490" s="181"/>
    </row>
    <row r="6491" spans="41:67">
      <c r="AO6491" s="38">
        <f t="shared" si="548"/>
        <v>0</v>
      </c>
      <c r="AP6491" s="38">
        <f t="shared" si="549"/>
        <v>0</v>
      </c>
      <c r="AR6491" s="181"/>
      <c r="AS6491" s="181"/>
      <c r="AT6491" s="181"/>
      <c r="AU6491" s="181"/>
      <c r="BB6491" s="181"/>
      <c r="BC6491" s="181"/>
      <c r="BD6491" s="181"/>
      <c r="BE6491" s="181"/>
      <c r="BL6491" s="181"/>
      <c r="BM6491" s="181"/>
      <c r="BN6491" s="181"/>
      <c r="BO6491" s="181"/>
    </row>
    <row r="6492" spans="41:67">
      <c r="AO6492" s="38">
        <f t="shared" si="548"/>
        <v>0</v>
      </c>
      <c r="AP6492" s="38">
        <f t="shared" si="549"/>
        <v>0</v>
      </c>
      <c r="AR6492" s="181"/>
      <c r="AS6492" s="181"/>
      <c r="AT6492" s="181"/>
      <c r="AU6492" s="181"/>
      <c r="BB6492" s="181"/>
      <c r="BC6492" s="181"/>
      <c r="BD6492" s="181"/>
      <c r="BE6492" s="181"/>
      <c r="BL6492" s="181"/>
      <c r="BM6492" s="181"/>
      <c r="BN6492" s="181"/>
      <c r="BO6492" s="181"/>
    </row>
    <row r="6493" spans="41:67">
      <c r="AO6493" s="38">
        <f t="shared" si="548"/>
        <v>0</v>
      </c>
      <c r="AP6493" s="38">
        <f t="shared" si="549"/>
        <v>0</v>
      </c>
      <c r="AR6493" s="181"/>
      <c r="AS6493" s="181"/>
      <c r="AT6493" s="181"/>
      <c r="AU6493" s="181"/>
      <c r="BB6493" s="181"/>
      <c r="BC6493" s="181"/>
      <c r="BD6493" s="181"/>
      <c r="BE6493" s="181"/>
      <c r="BL6493" s="181"/>
      <c r="BM6493" s="181"/>
      <c r="BN6493" s="181"/>
      <c r="BO6493" s="181"/>
    </row>
    <row r="6494" spans="41:67">
      <c r="AO6494" s="38">
        <f t="shared" si="548"/>
        <v>0</v>
      </c>
      <c r="AP6494" s="38">
        <f t="shared" si="549"/>
        <v>0</v>
      </c>
      <c r="AR6494" s="181"/>
      <c r="AS6494" s="181"/>
      <c r="AT6494" s="181"/>
      <c r="AU6494" s="181"/>
      <c r="BB6494" s="181"/>
      <c r="BC6494" s="181"/>
      <c r="BD6494" s="181"/>
      <c r="BE6494" s="181"/>
      <c r="BL6494" s="181"/>
      <c r="BM6494" s="181"/>
      <c r="BN6494" s="181"/>
      <c r="BO6494" s="181"/>
    </row>
    <row r="6495" spans="41:67">
      <c r="AO6495" s="38">
        <f t="shared" si="548"/>
        <v>0</v>
      </c>
      <c r="AP6495" s="38">
        <f t="shared" si="549"/>
        <v>0</v>
      </c>
      <c r="AR6495" s="181"/>
      <c r="AS6495" s="181"/>
      <c r="AT6495" s="181"/>
      <c r="AU6495" s="181"/>
      <c r="BB6495" s="181"/>
      <c r="BC6495" s="181"/>
      <c r="BD6495" s="181"/>
      <c r="BE6495" s="181"/>
      <c r="BL6495" s="181"/>
      <c r="BM6495" s="181"/>
      <c r="BN6495" s="181"/>
      <c r="BO6495" s="181"/>
    </row>
    <row r="6496" spans="41:67">
      <c r="AO6496" s="38">
        <f t="shared" si="548"/>
        <v>0</v>
      </c>
      <c r="AP6496" s="38">
        <f t="shared" si="549"/>
        <v>0</v>
      </c>
      <c r="AR6496" s="181"/>
      <c r="AS6496" s="181"/>
      <c r="AT6496" s="181"/>
      <c r="AU6496" s="181"/>
      <c r="BB6496" s="181"/>
      <c r="BC6496" s="181"/>
      <c r="BD6496" s="181"/>
      <c r="BE6496" s="181"/>
      <c r="BL6496" s="181"/>
      <c r="BM6496" s="181"/>
      <c r="BN6496" s="181"/>
      <c r="BO6496" s="181"/>
    </row>
    <row r="6497" spans="41:67">
      <c r="AO6497" s="38">
        <f t="shared" si="548"/>
        <v>0</v>
      </c>
      <c r="AP6497" s="38">
        <f t="shared" si="549"/>
        <v>0</v>
      </c>
      <c r="AR6497" s="181"/>
      <c r="AS6497" s="181"/>
      <c r="AT6497" s="181"/>
      <c r="AU6497" s="181"/>
      <c r="BB6497" s="181"/>
      <c r="BC6497" s="181"/>
      <c r="BD6497" s="181"/>
      <c r="BE6497" s="181"/>
      <c r="BL6497" s="181"/>
      <c r="BM6497" s="181"/>
      <c r="BN6497" s="181"/>
      <c r="BO6497" s="181"/>
    </row>
    <row r="6498" spans="41:67">
      <c r="AO6498" s="38">
        <f t="shared" si="548"/>
        <v>0</v>
      </c>
      <c r="AP6498" s="38">
        <f t="shared" si="549"/>
        <v>0</v>
      </c>
      <c r="AR6498" s="181"/>
      <c r="AS6498" s="181"/>
      <c r="AT6498" s="181"/>
      <c r="AU6498" s="181"/>
      <c r="BB6498" s="181"/>
      <c r="BC6498" s="181"/>
      <c r="BD6498" s="181"/>
      <c r="BE6498" s="181"/>
      <c r="BL6498" s="181"/>
      <c r="BM6498" s="181"/>
      <c r="BN6498" s="181"/>
      <c r="BO6498" s="181"/>
    </row>
    <row r="6499" spans="41:67">
      <c r="AO6499" s="38">
        <f t="shared" si="548"/>
        <v>0</v>
      </c>
      <c r="AP6499" s="38">
        <f t="shared" si="549"/>
        <v>0</v>
      </c>
      <c r="AR6499" s="181"/>
      <c r="AS6499" s="181"/>
      <c r="AT6499" s="181"/>
      <c r="AU6499" s="181"/>
      <c r="BB6499" s="181"/>
      <c r="BC6499" s="181"/>
      <c r="BD6499" s="181"/>
      <c r="BE6499" s="181"/>
      <c r="BL6499" s="181"/>
      <c r="BM6499" s="181"/>
      <c r="BN6499" s="181"/>
      <c r="BO6499" s="181"/>
    </row>
    <row r="6500" spans="41:67">
      <c r="AO6500" s="38">
        <f t="shared" si="548"/>
        <v>0</v>
      </c>
      <c r="AP6500" s="38">
        <f t="shared" si="549"/>
        <v>0</v>
      </c>
      <c r="AR6500" s="181"/>
      <c r="AS6500" s="181"/>
      <c r="AT6500" s="181"/>
      <c r="AU6500" s="181"/>
      <c r="BB6500" s="181"/>
      <c r="BC6500" s="181"/>
      <c r="BD6500" s="181"/>
      <c r="BE6500" s="181"/>
      <c r="BL6500" s="181"/>
      <c r="BM6500" s="181"/>
      <c r="BN6500" s="181"/>
      <c r="BO6500" s="181"/>
    </row>
    <row r="6501" spans="41:67">
      <c r="AO6501" s="38">
        <f t="shared" si="548"/>
        <v>0</v>
      </c>
      <c r="AP6501" s="38">
        <f t="shared" si="549"/>
        <v>0</v>
      </c>
      <c r="AR6501" s="181"/>
      <c r="AS6501" s="181"/>
      <c r="AT6501" s="181"/>
      <c r="AU6501" s="181"/>
      <c r="BB6501" s="181"/>
      <c r="BC6501" s="181"/>
      <c r="BD6501" s="181"/>
      <c r="BE6501" s="181"/>
      <c r="BL6501" s="181"/>
      <c r="BM6501" s="181"/>
      <c r="BN6501" s="181"/>
      <c r="BO6501" s="181"/>
    </row>
    <row r="6502" spans="41:67">
      <c r="AO6502" s="38">
        <f t="shared" si="548"/>
        <v>0</v>
      </c>
      <c r="AP6502" s="38">
        <f t="shared" si="549"/>
        <v>0</v>
      </c>
      <c r="AR6502" s="181"/>
      <c r="AS6502" s="181"/>
      <c r="AT6502" s="181"/>
      <c r="AU6502" s="181"/>
      <c r="BB6502" s="181"/>
      <c r="BC6502" s="181"/>
      <c r="BD6502" s="181"/>
      <c r="BE6502" s="181"/>
      <c r="BL6502" s="181"/>
      <c r="BM6502" s="181"/>
      <c r="BN6502" s="181"/>
      <c r="BO6502" s="181"/>
    </row>
    <row r="6503" spans="41:67">
      <c r="AO6503" s="38">
        <f t="shared" si="548"/>
        <v>0</v>
      </c>
      <c r="AP6503" s="38">
        <f t="shared" si="549"/>
        <v>0</v>
      </c>
      <c r="AR6503" s="181"/>
      <c r="AS6503" s="181"/>
      <c r="AT6503" s="181"/>
      <c r="AU6503" s="181"/>
      <c r="BB6503" s="181"/>
      <c r="BC6503" s="181"/>
      <c r="BD6503" s="181"/>
      <c r="BE6503" s="181"/>
      <c r="BL6503" s="181"/>
      <c r="BM6503" s="181"/>
      <c r="BN6503" s="181"/>
      <c r="BO6503" s="181"/>
    </row>
    <row r="6504" spans="41:67">
      <c r="AO6504" s="38">
        <f t="shared" si="548"/>
        <v>0</v>
      </c>
      <c r="AP6504" s="38">
        <f t="shared" si="549"/>
        <v>0</v>
      </c>
      <c r="AR6504" s="181"/>
      <c r="AS6504" s="181"/>
      <c r="AT6504" s="181"/>
      <c r="AU6504" s="181"/>
      <c r="BB6504" s="181"/>
      <c r="BC6504" s="181"/>
      <c r="BD6504" s="181"/>
      <c r="BE6504" s="181"/>
      <c r="BL6504" s="181"/>
      <c r="BM6504" s="181"/>
      <c r="BN6504" s="181"/>
      <c r="BO6504" s="181"/>
    </row>
    <row r="6505" spans="41:67">
      <c r="AO6505" s="38">
        <f t="shared" si="548"/>
        <v>0</v>
      </c>
      <c r="AP6505" s="38">
        <f t="shared" si="549"/>
        <v>0</v>
      </c>
      <c r="AR6505" s="181"/>
      <c r="AS6505" s="181"/>
      <c r="AT6505" s="181"/>
      <c r="AU6505" s="181"/>
      <c r="BB6505" s="181"/>
      <c r="BC6505" s="181"/>
      <c r="BD6505" s="181"/>
      <c r="BE6505" s="181"/>
      <c r="BL6505" s="181"/>
      <c r="BM6505" s="181"/>
      <c r="BN6505" s="181"/>
      <c r="BO6505" s="181"/>
    </row>
    <row r="6506" spans="41:67">
      <c r="AO6506" s="38">
        <f t="shared" ref="AO6506:AO6569" si="550">B6507+1-1</f>
        <v>0</v>
      </c>
      <c r="AP6506" s="38">
        <f t="shared" ref="AP6506:AP6569" si="551">A6507</f>
        <v>0</v>
      </c>
      <c r="AR6506" s="181"/>
      <c r="AS6506" s="181"/>
      <c r="AT6506" s="181"/>
      <c r="AU6506" s="181"/>
      <c r="BB6506" s="181"/>
      <c r="BC6506" s="181"/>
      <c r="BD6506" s="181"/>
      <c r="BE6506" s="181"/>
      <c r="BL6506" s="181"/>
      <c r="BM6506" s="181"/>
      <c r="BN6506" s="181"/>
      <c r="BO6506" s="181"/>
    </row>
    <row r="6507" spans="41:67">
      <c r="AO6507" s="38">
        <f t="shared" si="550"/>
        <v>0</v>
      </c>
      <c r="AP6507" s="38">
        <f t="shared" si="551"/>
        <v>0</v>
      </c>
      <c r="AR6507" s="181"/>
      <c r="AS6507" s="181"/>
      <c r="AT6507" s="181"/>
      <c r="AU6507" s="181"/>
      <c r="BB6507" s="181"/>
      <c r="BC6507" s="181"/>
      <c r="BD6507" s="181"/>
      <c r="BE6507" s="181"/>
      <c r="BL6507" s="181"/>
      <c r="BM6507" s="181"/>
      <c r="BN6507" s="181"/>
      <c r="BO6507" s="181"/>
    </row>
    <row r="6508" spans="41:67">
      <c r="AO6508" s="38">
        <f t="shared" si="550"/>
        <v>0</v>
      </c>
      <c r="AP6508" s="38">
        <f t="shared" si="551"/>
        <v>0</v>
      </c>
      <c r="AR6508" s="181"/>
      <c r="AS6508" s="181"/>
      <c r="AT6508" s="181"/>
      <c r="AU6508" s="181"/>
      <c r="BB6508" s="181"/>
      <c r="BC6508" s="181"/>
      <c r="BD6508" s="181"/>
      <c r="BE6508" s="181"/>
      <c r="BL6508" s="181"/>
      <c r="BM6508" s="181"/>
      <c r="BN6508" s="181"/>
      <c r="BO6508" s="181"/>
    </row>
    <row r="6509" spans="41:67">
      <c r="AO6509" s="38">
        <f t="shared" si="550"/>
        <v>0</v>
      </c>
      <c r="AP6509" s="38">
        <f t="shared" si="551"/>
        <v>0</v>
      </c>
      <c r="AR6509" s="181"/>
      <c r="AS6509" s="181"/>
      <c r="AT6509" s="181"/>
      <c r="AU6509" s="181"/>
      <c r="BB6509" s="181"/>
      <c r="BC6509" s="181"/>
      <c r="BD6509" s="181"/>
      <c r="BE6509" s="181"/>
      <c r="BL6509" s="181"/>
      <c r="BM6509" s="181"/>
      <c r="BN6509" s="181"/>
      <c r="BO6509" s="181"/>
    </row>
    <row r="6510" spans="41:67">
      <c r="AO6510" s="38">
        <f t="shared" si="550"/>
        <v>0</v>
      </c>
      <c r="AP6510" s="38">
        <f t="shared" si="551"/>
        <v>0</v>
      </c>
      <c r="AR6510" s="181"/>
      <c r="AS6510" s="181"/>
      <c r="AT6510" s="181"/>
      <c r="AU6510" s="181"/>
      <c r="BB6510" s="181"/>
      <c r="BC6510" s="181"/>
      <c r="BD6510" s="181"/>
      <c r="BE6510" s="181"/>
      <c r="BL6510" s="181"/>
      <c r="BM6510" s="181"/>
      <c r="BN6510" s="181"/>
      <c r="BO6510" s="181"/>
    </row>
    <row r="6511" spans="41:67">
      <c r="AO6511" s="38">
        <f t="shared" si="550"/>
        <v>0</v>
      </c>
      <c r="AP6511" s="38">
        <f t="shared" si="551"/>
        <v>0</v>
      </c>
      <c r="AR6511" s="181"/>
      <c r="AS6511" s="181"/>
      <c r="AT6511" s="181"/>
      <c r="AU6511" s="181"/>
      <c r="BB6511" s="181"/>
      <c r="BC6511" s="181"/>
      <c r="BD6511" s="181"/>
      <c r="BE6511" s="181"/>
      <c r="BL6511" s="181"/>
      <c r="BM6511" s="181"/>
      <c r="BN6511" s="181"/>
      <c r="BO6511" s="181"/>
    </row>
    <row r="6512" spans="41:67">
      <c r="AO6512" s="38">
        <f t="shared" si="550"/>
        <v>0</v>
      </c>
      <c r="AP6512" s="38">
        <f t="shared" si="551"/>
        <v>0</v>
      </c>
      <c r="AR6512" s="181"/>
      <c r="AS6512" s="181"/>
      <c r="AT6512" s="181"/>
      <c r="AU6512" s="181"/>
      <c r="BB6512" s="181"/>
      <c r="BC6512" s="181"/>
      <c r="BD6512" s="181"/>
      <c r="BE6512" s="181"/>
      <c r="BL6512" s="181"/>
      <c r="BM6512" s="181"/>
      <c r="BN6512" s="181"/>
      <c r="BO6512" s="181"/>
    </row>
    <row r="6513" spans="41:67">
      <c r="AO6513" s="38">
        <f t="shared" si="550"/>
        <v>0</v>
      </c>
      <c r="AP6513" s="38">
        <f t="shared" si="551"/>
        <v>0</v>
      </c>
      <c r="AR6513" s="181"/>
      <c r="AS6513" s="181"/>
      <c r="AT6513" s="181"/>
      <c r="AU6513" s="181"/>
      <c r="BB6513" s="181"/>
      <c r="BC6513" s="181"/>
      <c r="BD6513" s="181"/>
      <c r="BE6513" s="181"/>
      <c r="BL6513" s="181"/>
      <c r="BM6513" s="181"/>
      <c r="BN6513" s="181"/>
      <c r="BO6513" s="181"/>
    </row>
    <row r="6514" spans="41:67">
      <c r="AO6514" s="38">
        <f t="shared" si="550"/>
        <v>0</v>
      </c>
      <c r="AP6514" s="38">
        <f t="shared" si="551"/>
        <v>0</v>
      </c>
      <c r="AR6514" s="181"/>
      <c r="AS6514" s="181"/>
      <c r="AT6514" s="181"/>
      <c r="AU6514" s="181"/>
      <c r="BB6514" s="181"/>
      <c r="BC6514" s="181"/>
      <c r="BD6514" s="181"/>
      <c r="BE6514" s="181"/>
      <c r="BL6514" s="181"/>
      <c r="BM6514" s="181"/>
      <c r="BN6514" s="181"/>
      <c r="BO6514" s="181"/>
    </row>
    <row r="6515" spans="41:67">
      <c r="AO6515" s="38">
        <f t="shared" si="550"/>
        <v>0</v>
      </c>
      <c r="AP6515" s="38">
        <f t="shared" si="551"/>
        <v>0</v>
      </c>
      <c r="AR6515" s="181"/>
      <c r="AS6515" s="181"/>
      <c r="AT6515" s="181"/>
      <c r="AU6515" s="181"/>
      <c r="BB6515" s="181"/>
      <c r="BC6515" s="181"/>
      <c r="BD6515" s="181"/>
      <c r="BE6515" s="181"/>
      <c r="BL6515" s="181"/>
      <c r="BM6515" s="181"/>
      <c r="BN6515" s="181"/>
      <c r="BO6515" s="181"/>
    </row>
    <row r="6516" spans="41:67">
      <c r="AO6516" s="38">
        <f t="shared" si="550"/>
        <v>0</v>
      </c>
      <c r="AP6516" s="38">
        <f t="shared" si="551"/>
        <v>0</v>
      </c>
      <c r="AR6516" s="181"/>
      <c r="AS6516" s="181"/>
      <c r="AT6516" s="181"/>
      <c r="AU6516" s="181"/>
      <c r="BB6516" s="181"/>
      <c r="BC6516" s="181"/>
      <c r="BD6516" s="181"/>
      <c r="BE6516" s="181"/>
      <c r="BL6516" s="181"/>
      <c r="BM6516" s="181"/>
      <c r="BN6516" s="181"/>
      <c r="BO6516" s="181"/>
    </row>
    <row r="6517" spans="41:67">
      <c r="AO6517" s="38">
        <f t="shared" si="550"/>
        <v>0</v>
      </c>
      <c r="AP6517" s="38">
        <f t="shared" si="551"/>
        <v>0</v>
      </c>
      <c r="AR6517" s="181"/>
      <c r="AS6517" s="181"/>
      <c r="AT6517" s="181"/>
      <c r="AU6517" s="181"/>
      <c r="BB6517" s="181"/>
      <c r="BC6517" s="181"/>
      <c r="BD6517" s="181"/>
      <c r="BE6517" s="181"/>
      <c r="BL6517" s="181"/>
      <c r="BM6517" s="181"/>
      <c r="BN6517" s="181"/>
      <c r="BO6517" s="181"/>
    </row>
    <row r="6518" spans="41:67">
      <c r="AO6518" s="38">
        <f t="shared" si="550"/>
        <v>0</v>
      </c>
      <c r="AP6518" s="38">
        <f t="shared" si="551"/>
        <v>0</v>
      </c>
      <c r="AR6518" s="181"/>
      <c r="AS6518" s="181"/>
      <c r="AT6518" s="181"/>
      <c r="AU6518" s="181"/>
      <c r="BB6518" s="181"/>
      <c r="BC6518" s="181"/>
      <c r="BD6518" s="181"/>
      <c r="BE6518" s="181"/>
      <c r="BL6518" s="181"/>
      <c r="BM6518" s="181"/>
      <c r="BN6518" s="181"/>
      <c r="BO6518" s="181"/>
    </row>
    <row r="6519" spans="41:67">
      <c r="AO6519" s="38">
        <f t="shared" si="550"/>
        <v>0</v>
      </c>
      <c r="AP6519" s="38">
        <f t="shared" si="551"/>
        <v>0</v>
      </c>
      <c r="AR6519" s="181"/>
      <c r="AS6519" s="181"/>
      <c r="AT6519" s="181"/>
      <c r="AU6519" s="181"/>
      <c r="BB6519" s="181"/>
      <c r="BC6519" s="181"/>
      <c r="BD6519" s="181"/>
      <c r="BE6519" s="181"/>
      <c r="BL6519" s="181"/>
      <c r="BM6519" s="181"/>
      <c r="BN6519" s="181"/>
      <c r="BO6519" s="181"/>
    </row>
    <row r="6520" spans="41:67">
      <c r="AO6520" s="38">
        <f t="shared" si="550"/>
        <v>0</v>
      </c>
      <c r="AP6520" s="38">
        <f t="shared" si="551"/>
        <v>0</v>
      </c>
      <c r="AR6520" s="181"/>
      <c r="AS6520" s="181"/>
      <c r="AT6520" s="181"/>
      <c r="AU6520" s="181"/>
      <c r="BB6520" s="181"/>
      <c r="BC6520" s="181"/>
      <c r="BD6520" s="181"/>
      <c r="BE6520" s="181"/>
      <c r="BL6520" s="181"/>
      <c r="BM6520" s="181"/>
      <c r="BN6520" s="181"/>
      <c r="BO6520" s="181"/>
    </row>
    <row r="6521" spans="41:67">
      <c r="AO6521" s="38">
        <f t="shared" si="550"/>
        <v>0</v>
      </c>
      <c r="AP6521" s="38">
        <f t="shared" si="551"/>
        <v>0</v>
      </c>
      <c r="AR6521" s="181"/>
      <c r="AS6521" s="181"/>
      <c r="AT6521" s="181"/>
      <c r="AU6521" s="181"/>
      <c r="BB6521" s="181"/>
      <c r="BC6521" s="181"/>
      <c r="BD6521" s="181"/>
      <c r="BE6521" s="181"/>
      <c r="BL6521" s="181"/>
      <c r="BM6521" s="181"/>
      <c r="BN6521" s="181"/>
      <c r="BO6521" s="181"/>
    </row>
    <row r="6522" spans="41:67">
      <c r="AO6522" s="38">
        <f t="shared" si="550"/>
        <v>0</v>
      </c>
      <c r="AP6522" s="38">
        <f t="shared" si="551"/>
        <v>0</v>
      </c>
      <c r="AR6522" s="181"/>
      <c r="AS6522" s="181"/>
      <c r="AT6522" s="181"/>
      <c r="AU6522" s="181"/>
      <c r="BB6522" s="181"/>
      <c r="BC6522" s="181"/>
      <c r="BD6522" s="181"/>
      <c r="BE6522" s="181"/>
      <c r="BL6522" s="181"/>
      <c r="BM6522" s="181"/>
      <c r="BN6522" s="181"/>
      <c r="BO6522" s="181"/>
    </row>
    <row r="6523" spans="41:67">
      <c r="AO6523" s="38">
        <f t="shared" si="550"/>
        <v>0</v>
      </c>
      <c r="AP6523" s="38">
        <f t="shared" si="551"/>
        <v>0</v>
      </c>
      <c r="AR6523" s="181"/>
      <c r="AS6523" s="181"/>
      <c r="AT6523" s="181"/>
      <c r="AU6523" s="181"/>
      <c r="BB6523" s="181"/>
      <c r="BC6523" s="181"/>
      <c r="BD6523" s="181"/>
      <c r="BE6523" s="181"/>
      <c r="BL6523" s="181"/>
      <c r="BM6523" s="181"/>
      <c r="BN6523" s="181"/>
      <c r="BO6523" s="181"/>
    </row>
    <row r="6524" spans="41:67">
      <c r="AO6524" s="38">
        <f t="shared" si="550"/>
        <v>0</v>
      </c>
      <c r="AP6524" s="38">
        <f t="shared" si="551"/>
        <v>0</v>
      </c>
      <c r="AR6524" s="181"/>
      <c r="AS6524" s="181"/>
      <c r="AT6524" s="181"/>
      <c r="AU6524" s="181"/>
      <c r="BB6524" s="181"/>
      <c r="BC6524" s="181"/>
      <c r="BD6524" s="181"/>
      <c r="BE6524" s="181"/>
      <c r="BL6524" s="181"/>
      <c r="BM6524" s="181"/>
      <c r="BN6524" s="181"/>
      <c r="BO6524" s="181"/>
    </row>
    <row r="6525" spans="41:67">
      <c r="AO6525" s="38">
        <f t="shared" si="550"/>
        <v>0</v>
      </c>
      <c r="AP6525" s="38">
        <f t="shared" si="551"/>
        <v>0</v>
      </c>
      <c r="AR6525" s="181"/>
      <c r="AS6525" s="181"/>
      <c r="AT6525" s="181"/>
      <c r="AU6525" s="181"/>
      <c r="BB6525" s="181"/>
      <c r="BC6525" s="181"/>
      <c r="BD6525" s="181"/>
      <c r="BE6525" s="181"/>
      <c r="BL6525" s="181"/>
      <c r="BM6525" s="181"/>
      <c r="BN6525" s="181"/>
      <c r="BO6525" s="181"/>
    </row>
    <row r="6526" spans="41:67">
      <c r="AO6526" s="38">
        <f t="shared" si="550"/>
        <v>0</v>
      </c>
      <c r="AP6526" s="38">
        <f t="shared" si="551"/>
        <v>0</v>
      </c>
      <c r="AR6526" s="181"/>
      <c r="AS6526" s="181"/>
      <c r="AT6526" s="181"/>
      <c r="AU6526" s="181"/>
      <c r="BB6526" s="181"/>
      <c r="BC6526" s="181"/>
      <c r="BD6526" s="181"/>
      <c r="BE6526" s="181"/>
      <c r="BL6526" s="181"/>
      <c r="BM6526" s="181"/>
      <c r="BN6526" s="181"/>
      <c r="BO6526" s="181"/>
    </row>
    <row r="6527" spans="41:67">
      <c r="AO6527" s="38">
        <f t="shared" si="550"/>
        <v>0</v>
      </c>
      <c r="AP6527" s="38">
        <f t="shared" si="551"/>
        <v>0</v>
      </c>
      <c r="AR6527" s="181"/>
      <c r="AS6527" s="181"/>
      <c r="AT6527" s="181"/>
      <c r="AU6527" s="181"/>
      <c r="BB6527" s="181"/>
      <c r="BC6527" s="181"/>
      <c r="BD6527" s="181"/>
      <c r="BE6527" s="181"/>
      <c r="BL6527" s="181"/>
      <c r="BM6527" s="181"/>
      <c r="BN6527" s="181"/>
      <c r="BO6527" s="181"/>
    </row>
    <row r="6528" spans="41:67">
      <c r="AO6528" s="38">
        <f t="shared" si="550"/>
        <v>0</v>
      </c>
      <c r="AP6528" s="38">
        <f t="shared" si="551"/>
        <v>0</v>
      </c>
      <c r="AR6528" s="181"/>
      <c r="AS6528" s="181"/>
      <c r="AT6528" s="181"/>
      <c r="AU6528" s="181"/>
      <c r="BB6528" s="181"/>
      <c r="BC6528" s="181"/>
      <c r="BD6528" s="181"/>
      <c r="BE6528" s="181"/>
      <c r="BL6528" s="181"/>
      <c r="BM6528" s="181"/>
      <c r="BN6528" s="181"/>
      <c r="BO6528" s="181"/>
    </row>
    <row r="6529" spans="41:67">
      <c r="AO6529" s="38">
        <f t="shared" si="550"/>
        <v>0</v>
      </c>
      <c r="AP6529" s="38">
        <f t="shared" si="551"/>
        <v>0</v>
      </c>
      <c r="AR6529" s="181"/>
      <c r="AS6529" s="181"/>
      <c r="AT6529" s="181"/>
      <c r="AU6529" s="181"/>
      <c r="BB6529" s="181"/>
      <c r="BC6529" s="181"/>
      <c r="BD6529" s="181"/>
      <c r="BE6529" s="181"/>
      <c r="BL6529" s="181"/>
      <c r="BM6529" s="181"/>
      <c r="BN6529" s="181"/>
      <c r="BO6529" s="181"/>
    </row>
    <row r="6530" spans="41:67">
      <c r="AO6530" s="38">
        <f t="shared" si="550"/>
        <v>0</v>
      </c>
      <c r="AP6530" s="38">
        <f t="shared" si="551"/>
        <v>0</v>
      </c>
      <c r="AR6530" s="181"/>
      <c r="AS6530" s="181"/>
      <c r="AT6530" s="181"/>
      <c r="AU6530" s="181"/>
      <c r="BB6530" s="181"/>
      <c r="BC6530" s="181"/>
      <c r="BD6530" s="181"/>
      <c r="BE6530" s="181"/>
      <c r="BL6530" s="181"/>
      <c r="BM6530" s="181"/>
      <c r="BN6530" s="181"/>
      <c r="BO6530" s="181"/>
    </row>
    <row r="6531" spans="41:67">
      <c r="AO6531" s="38">
        <f t="shared" si="550"/>
        <v>0</v>
      </c>
      <c r="AP6531" s="38">
        <f t="shared" si="551"/>
        <v>0</v>
      </c>
      <c r="AR6531" s="181"/>
      <c r="AS6531" s="181"/>
      <c r="AT6531" s="181"/>
      <c r="AU6531" s="181"/>
      <c r="BB6531" s="181"/>
      <c r="BC6531" s="181"/>
      <c r="BD6531" s="181"/>
      <c r="BE6531" s="181"/>
      <c r="BL6531" s="181"/>
      <c r="BM6531" s="181"/>
      <c r="BN6531" s="181"/>
      <c r="BO6531" s="181"/>
    </row>
    <row r="6532" spans="41:67">
      <c r="AO6532" s="38">
        <f t="shared" si="550"/>
        <v>0</v>
      </c>
      <c r="AP6532" s="38">
        <f t="shared" si="551"/>
        <v>0</v>
      </c>
      <c r="AR6532" s="181"/>
      <c r="AS6532" s="181"/>
      <c r="AT6532" s="181"/>
      <c r="AU6532" s="181"/>
      <c r="BB6532" s="181"/>
      <c r="BC6532" s="181"/>
      <c r="BD6532" s="181"/>
      <c r="BE6532" s="181"/>
      <c r="BL6532" s="181"/>
      <c r="BM6532" s="181"/>
      <c r="BN6532" s="181"/>
      <c r="BO6532" s="181"/>
    </row>
    <row r="6533" spans="41:67">
      <c r="AO6533" s="38">
        <f t="shared" si="550"/>
        <v>0</v>
      </c>
      <c r="AP6533" s="38">
        <f t="shared" si="551"/>
        <v>0</v>
      </c>
      <c r="AR6533" s="181"/>
      <c r="AS6533" s="181"/>
      <c r="AT6533" s="181"/>
      <c r="AU6533" s="181"/>
      <c r="BB6533" s="181"/>
      <c r="BC6533" s="181"/>
      <c r="BD6533" s="181"/>
      <c r="BE6533" s="181"/>
      <c r="BL6533" s="181"/>
      <c r="BM6533" s="181"/>
      <c r="BN6533" s="181"/>
      <c r="BO6533" s="181"/>
    </row>
    <row r="6534" spans="41:67">
      <c r="AO6534" s="38">
        <f t="shared" si="550"/>
        <v>0</v>
      </c>
      <c r="AP6534" s="38">
        <f t="shared" si="551"/>
        <v>0</v>
      </c>
      <c r="AR6534" s="181"/>
      <c r="AS6534" s="181"/>
      <c r="AT6534" s="181"/>
      <c r="AU6534" s="181"/>
      <c r="BB6534" s="181"/>
      <c r="BC6534" s="181"/>
      <c r="BD6534" s="181"/>
      <c r="BE6534" s="181"/>
      <c r="BL6534" s="181"/>
      <c r="BM6534" s="181"/>
      <c r="BN6534" s="181"/>
      <c r="BO6534" s="181"/>
    </row>
    <row r="6535" spans="41:67">
      <c r="AO6535" s="38">
        <f t="shared" si="550"/>
        <v>0</v>
      </c>
      <c r="AP6535" s="38">
        <f t="shared" si="551"/>
        <v>0</v>
      </c>
      <c r="AR6535" s="181"/>
      <c r="AS6535" s="181"/>
      <c r="AT6535" s="181"/>
      <c r="AU6535" s="181"/>
      <c r="BB6535" s="181"/>
      <c r="BC6535" s="181"/>
      <c r="BD6535" s="181"/>
      <c r="BE6535" s="181"/>
      <c r="BL6535" s="181"/>
      <c r="BM6535" s="181"/>
      <c r="BN6535" s="181"/>
      <c r="BO6535" s="181"/>
    </row>
    <row r="6536" spans="41:67">
      <c r="AO6536" s="38">
        <f t="shared" si="550"/>
        <v>0</v>
      </c>
      <c r="AP6536" s="38">
        <f t="shared" si="551"/>
        <v>0</v>
      </c>
      <c r="AR6536" s="181"/>
      <c r="AS6536" s="181"/>
      <c r="AT6536" s="181"/>
      <c r="AU6536" s="181"/>
      <c r="BB6536" s="181"/>
      <c r="BC6536" s="181"/>
      <c r="BD6536" s="181"/>
      <c r="BE6536" s="181"/>
      <c r="BL6536" s="181"/>
      <c r="BM6536" s="181"/>
      <c r="BN6536" s="181"/>
      <c r="BO6536" s="181"/>
    </row>
    <row r="6537" spans="41:67">
      <c r="AO6537" s="38">
        <f t="shared" si="550"/>
        <v>0</v>
      </c>
      <c r="AP6537" s="38">
        <f t="shared" si="551"/>
        <v>0</v>
      </c>
      <c r="AR6537" s="181"/>
      <c r="AS6537" s="181"/>
      <c r="AT6537" s="181"/>
      <c r="AU6537" s="181"/>
      <c r="BB6537" s="181"/>
      <c r="BC6537" s="181"/>
      <c r="BD6537" s="181"/>
      <c r="BE6537" s="181"/>
      <c r="BL6537" s="181"/>
      <c r="BM6537" s="181"/>
      <c r="BN6537" s="181"/>
      <c r="BO6537" s="181"/>
    </row>
    <row r="6538" spans="41:67">
      <c r="AO6538" s="38">
        <f t="shared" si="550"/>
        <v>0</v>
      </c>
      <c r="AP6538" s="38">
        <f t="shared" si="551"/>
        <v>0</v>
      </c>
      <c r="AR6538" s="181"/>
      <c r="AS6538" s="181"/>
      <c r="AT6538" s="181"/>
      <c r="AU6538" s="181"/>
      <c r="BB6538" s="181"/>
      <c r="BC6538" s="181"/>
      <c r="BD6538" s="181"/>
      <c r="BE6538" s="181"/>
      <c r="BL6538" s="181"/>
      <c r="BM6538" s="181"/>
      <c r="BN6538" s="181"/>
      <c r="BO6538" s="181"/>
    </row>
    <row r="6539" spans="41:67">
      <c r="AO6539" s="38">
        <f t="shared" si="550"/>
        <v>0</v>
      </c>
      <c r="AP6539" s="38">
        <f t="shared" si="551"/>
        <v>0</v>
      </c>
      <c r="AR6539" s="181"/>
      <c r="AS6539" s="181"/>
      <c r="AT6539" s="181"/>
      <c r="AU6539" s="181"/>
      <c r="BB6539" s="181"/>
      <c r="BC6539" s="181"/>
      <c r="BD6539" s="181"/>
      <c r="BE6539" s="181"/>
      <c r="BL6539" s="181"/>
      <c r="BM6539" s="181"/>
      <c r="BN6539" s="181"/>
      <c r="BO6539" s="181"/>
    </row>
    <row r="6540" spans="41:67">
      <c r="AO6540" s="38">
        <f t="shared" si="550"/>
        <v>0</v>
      </c>
      <c r="AP6540" s="38">
        <f t="shared" si="551"/>
        <v>0</v>
      </c>
      <c r="AR6540" s="181"/>
      <c r="AS6540" s="181"/>
      <c r="AT6540" s="181"/>
      <c r="AU6540" s="181"/>
      <c r="BB6540" s="181"/>
      <c r="BC6540" s="181"/>
      <c r="BD6540" s="181"/>
      <c r="BE6540" s="181"/>
      <c r="BL6540" s="181"/>
      <c r="BM6540" s="181"/>
      <c r="BN6540" s="181"/>
      <c r="BO6540" s="181"/>
    </row>
    <row r="6541" spans="41:67">
      <c r="AO6541" s="38">
        <f t="shared" si="550"/>
        <v>0</v>
      </c>
      <c r="AP6541" s="38">
        <f t="shared" si="551"/>
        <v>0</v>
      </c>
      <c r="AR6541" s="181"/>
      <c r="AS6541" s="181"/>
      <c r="AT6541" s="181"/>
      <c r="AU6541" s="181"/>
      <c r="BB6541" s="181"/>
      <c r="BC6541" s="181"/>
      <c r="BD6541" s="181"/>
      <c r="BE6541" s="181"/>
      <c r="BL6541" s="181"/>
      <c r="BM6541" s="181"/>
      <c r="BN6541" s="181"/>
      <c r="BO6541" s="181"/>
    </row>
    <row r="6542" spans="41:67">
      <c r="AO6542" s="38">
        <f t="shared" si="550"/>
        <v>0</v>
      </c>
      <c r="AP6542" s="38">
        <f t="shared" si="551"/>
        <v>0</v>
      </c>
      <c r="AR6542" s="181"/>
      <c r="AS6542" s="181"/>
      <c r="AT6542" s="181"/>
      <c r="AU6542" s="181"/>
      <c r="BB6542" s="181"/>
      <c r="BC6542" s="181"/>
      <c r="BD6542" s="181"/>
      <c r="BE6542" s="181"/>
      <c r="BL6542" s="181"/>
      <c r="BM6542" s="181"/>
      <c r="BN6542" s="181"/>
      <c r="BO6542" s="181"/>
    </row>
    <row r="6543" spans="41:67">
      <c r="AO6543" s="38">
        <f t="shared" si="550"/>
        <v>0</v>
      </c>
      <c r="AP6543" s="38">
        <f t="shared" si="551"/>
        <v>0</v>
      </c>
      <c r="AR6543" s="181"/>
      <c r="AS6543" s="181"/>
      <c r="AT6543" s="181"/>
      <c r="AU6543" s="181"/>
      <c r="BB6543" s="181"/>
      <c r="BC6543" s="181"/>
      <c r="BD6543" s="181"/>
      <c r="BE6543" s="181"/>
      <c r="BL6543" s="181"/>
      <c r="BM6543" s="181"/>
      <c r="BN6543" s="181"/>
      <c r="BO6543" s="181"/>
    </row>
    <row r="6544" spans="41:67">
      <c r="AO6544" s="38">
        <f t="shared" si="550"/>
        <v>0</v>
      </c>
      <c r="AP6544" s="38">
        <f t="shared" si="551"/>
        <v>0</v>
      </c>
      <c r="AR6544" s="181"/>
      <c r="AS6544" s="181"/>
      <c r="AT6544" s="181"/>
      <c r="AU6544" s="181"/>
      <c r="BB6544" s="181"/>
      <c r="BC6544" s="181"/>
      <c r="BD6544" s="181"/>
      <c r="BE6544" s="181"/>
      <c r="BL6544" s="181"/>
      <c r="BM6544" s="181"/>
      <c r="BN6544" s="181"/>
      <c r="BO6544" s="181"/>
    </row>
    <row r="6545" spans="41:67">
      <c r="AO6545" s="38">
        <f t="shared" si="550"/>
        <v>0</v>
      </c>
      <c r="AP6545" s="38">
        <f t="shared" si="551"/>
        <v>0</v>
      </c>
      <c r="AR6545" s="181"/>
      <c r="AS6545" s="181"/>
      <c r="AT6545" s="181"/>
      <c r="AU6545" s="181"/>
      <c r="BB6545" s="181"/>
      <c r="BC6545" s="181"/>
      <c r="BD6545" s="181"/>
      <c r="BE6545" s="181"/>
      <c r="BL6545" s="181"/>
      <c r="BM6545" s="181"/>
      <c r="BN6545" s="181"/>
      <c r="BO6545" s="181"/>
    </row>
    <row r="6546" spans="41:67">
      <c r="AO6546" s="38">
        <f t="shared" si="550"/>
        <v>0</v>
      </c>
      <c r="AP6546" s="38">
        <f t="shared" si="551"/>
        <v>0</v>
      </c>
      <c r="AR6546" s="181"/>
      <c r="AS6546" s="181"/>
      <c r="AT6546" s="181"/>
      <c r="AU6546" s="181"/>
      <c r="BB6546" s="181"/>
      <c r="BC6546" s="181"/>
      <c r="BD6546" s="181"/>
      <c r="BE6546" s="181"/>
      <c r="BL6546" s="181"/>
      <c r="BM6546" s="181"/>
      <c r="BN6546" s="181"/>
      <c r="BO6546" s="181"/>
    </row>
    <row r="6547" spans="41:67">
      <c r="AO6547" s="38">
        <f t="shared" si="550"/>
        <v>0</v>
      </c>
      <c r="AP6547" s="38">
        <f t="shared" si="551"/>
        <v>0</v>
      </c>
      <c r="AR6547" s="181"/>
      <c r="AS6547" s="181"/>
      <c r="AT6547" s="181"/>
      <c r="AU6547" s="181"/>
      <c r="BB6547" s="181"/>
      <c r="BC6547" s="181"/>
      <c r="BD6547" s="181"/>
      <c r="BE6547" s="181"/>
      <c r="BL6547" s="181"/>
      <c r="BM6547" s="181"/>
      <c r="BN6547" s="181"/>
      <c r="BO6547" s="181"/>
    </row>
    <row r="6548" spans="41:67">
      <c r="AO6548" s="38">
        <f t="shared" si="550"/>
        <v>0</v>
      </c>
      <c r="AP6548" s="38">
        <f t="shared" si="551"/>
        <v>0</v>
      </c>
      <c r="AR6548" s="181"/>
      <c r="AS6548" s="181"/>
      <c r="AT6548" s="181"/>
      <c r="AU6548" s="181"/>
      <c r="BB6548" s="181"/>
      <c r="BC6548" s="181"/>
      <c r="BD6548" s="181"/>
      <c r="BE6548" s="181"/>
      <c r="BL6548" s="181"/>
      <c r="BM6548" s="181"/>
      <c r="BN6548" s="181"/>
      <c r="BO6548" s="181"/>
    </row>
    <row r="6549" spans="41:67">
      <c r="AO6549" s="38">
        <f t="shared" si="550"/>
        <v>0</v>
      </c>
      <c r="AP6549" s="38">
        <f t="shared" si="551"/>
        <v>0</v>
      </c>
      <c r="AR6549" s="181"/>
      <c r="AS6549" s="181"/>
      <c r="AT6549" s="181"/>
      <c r="AU6549" s="181"/>
      <c r="BB6549" s="181"/>
      <c r="BC6549" s="181"/>
      <c r="BD6549" s="181"/>
      <c r="BE6549" s="181"/>
      <c r="BL6549" s="181"/>
      <c r="BM6549" s="181"/>
      <c r="BN6549" s="181"/>
      <c r="BO6549" s="181"/>
    </row>
    <row r="6550" spans="41:67">
      <c r="AO6550" s="38">
        <f t="shared" si="550"/>
        <v>0</v>
      </c>
      <c r="AP6550" s="38">
        <f t="shared" si="551"/>
        <v>0</v>
      </c>
      <c r="AR6550" s="181"/>
      <c r="AS6550" s="181"/>
      <c r="AT6550" s="181"/>
      <c r="AU6550" s="181"/>
      <c r="BB6550" s="181"/>
      <c r="BC6550" s="181"/>
      <c r="BD6550" s="181"/>
      <c r="BE6550" s="181"/>
      <c r="BL6550" s="181"/>
      <c r="BM6550" s="181"/>
      <c r="BN6550" s="181"/>
      <c r="BO6550" s="181"/>
    </row>
    <row r="6551" spans="41:67">
      <c r="AO6551" s="38">
        <f t="shared" si="550"/>
        <v>0</v>
      </c>
      <c r="AP6551" s="38">
        <f t="shared" si="551"/>
        <v>0</v>
      </c>
      <c r="AR6551" s="181"/>
      <c r="AS6551" s="181"/>
      <c r="AT6551" s="181"/>
      <c r="AU6551" s="181"/>
      <c r="BB6551" s="181"/>
      <c r="BC6551" s="181"/>
      <c r="BD6551" s="181"/>
      <c r="BE6551" s="181"/>
      <c r="BL6551" s="181"/>
      <c r="BM6551" s="181"/>
      <c r="BN6551" s="181"/>
      <c r="BO6551" s="181"/>
    </row>
    <row r="6552" spans="41:67">
      <c r="AO6552" s="38">
        <f t="shared" si="550"/>
        <v>0</v>
      </c>
      <c r="AP6552" s="38">
        <f t="shared" si="551"/>
        <v>0</v>
      </c>
      <c r="AR6552" s="181"/>
      <c r="AS6552" s="181"/>
      <c r="AT6552" s="181"/>
      <c r="AU6552" s="181"/>
      <c r="BB6552" s="181"/>
      <c r="BC6552" s="181"/>
      <c r="BD6552" s="181"/>
      <c r="BE6552" s="181"/>
      <c r="BL6552" s="181"/>
      <c r="BM6552" s="181"/>
      <c r="BN6552" s="181"/>
      <c r="BO6552" s="181"/>
    </row>
    <row r="6553" spans="41:67">
      <c r="AO6553" s="38">
        <f t="shared" si="550"/>
        <v>0</v>
      </c>
      <c r="AP6553" s="38">
        <f t="shared" si="551"/>
        <v>0</v>
      </c>
      <c r="AR6553" s="181"/>
      <c r="AS6553" s="181"/>
      <c r="AT6553" s="181"/>
      <c r="AU6553" s="181"/>
      <c r="BB6553" s="181"/>
      <c r="BC6553" s="181"/>
      <c r="BD6553" s="181"/>
      <c r="BE6553" s="181"/>
      <c r="BL6553" s="181"/>
      <c r="BM6553" s="181"/>
      <c r="BN6553" s="181"/>
      <c r="BO6553" s="181"/>
    </row>
    <row r="6554" spans="41:67">
      <c r="AO6554" s="38">
        <f t="shared" si="550"/>
        <v>0</v>
      </c>
      <c r="AP6554" s="38">
        <f t="shared" si="551"/>
        <v>0</v>
      </c>
      <c r="AR6554" s="181"/>
      <c r="AS6554" s="181"/>
      <c r="AT6554" s="181"/>
      <c r="AU6554" s="181"/>
      <c r="BB6554" s="181"/>
      <c r="BC6554" s="181"/>
      <c r="BD6554" s="181"/>
      <c r="BE6554" s="181"/>
      <c r="BL6554" s="181"/>
      <c r="BM6554" s="181"/>
      <c r="BN6554" s="181"/>
      <c r="BO6554" s="181"/>
    </row>
    <row r="6555" spans="41:67">
      <c r="AO6555" s="38">
        <f t="shared" si="550"/>
        <v>0</v>
      </c>
      <c r="AP6555" s="38">
        <f t="shared" si="551"/>
        <v>0</v>
      </c>
      <c r="AR6555" s="181"/>
      <c r="AS6555" s="181"/>
      <c r="AT6555" s="181"/>
      <c r="AU6555" s="181"/>
      <c r="BB6555" s="181"/>
      <c r="BC6555" s="181"/>
      <c r="BD6555" s="181"/>
      <c r="BE6555" s="181"/>
      <c r="BL6555" s="181"/>
      <c r="BM6555" s="181"/>
      <c r="BN6555" s="181"/>
      <c r="BO6555" s="181"/>
    </row>
    <row r="6556" spans="41:67">
      <c r="AO6556" s="38">
        <f t="shared" si="550"/>
        <v>0</v>
      </c>
      <c r="AP6556" s="38">
        <f t="shared" si="551"/>
        <v>0</v>
      </c>
      <c r="AR6556" s="181"/>
      <c r="AS6556" s="181"/>
      <c r="AT6556" s="181"/>
      <c r="AU6556" s="181"/>
      <c r="BB6556" s="181"/>
      <c r="BC6556" s="181"/>
      <c r="BD6556" s="181"/>
      <c r="BE6556" s="181"/>
      <c r="BL6556" s="181"/>
      <c r="BM6556" s="181"/>
      <c r="BN6556" s="181"/>
      <c r="BO6556" s="181"/>
    </row>
    <row r="6557" spans="41:67">
      <c r="AO6557" s="38">
        <f t="shared" si="550"/>
        <v>0</v>
      </c>
      <c r="AP6557" s="38">
        <f t="shared" si="551"/>
        <v>0</v>
      </c>
      <c r="AR6557" s="181"/>
      <c r="AS6557" s="181"/>
      <c r="AT6557" s="181"/>
      <c r="AU6557" s="181"/>
      <c r="BB6557" s="181"/>
      <c r="BC6557" s="181"/>
      <c r="BD6557" s="181"/>
      <c r="BE6557" s="181"/>
      <c r="BL6557" s="181"/>
      <c r="BM6557" s="181"/>
      <c r="BN6557" s="181"/>
      <c r="BO6557" s="181"/>
    </row>
    <row r="6558" spans="41:67">
      <c r="AO6558" s="38">
        <f t="shared" si="550"/>
        <v>0</v>
      </c>
      <c r="AP6558" s="38">
        <f t="shared" si="551"/>
        <v>0</v>
      </c>
      <c r="AR6558" s="181"/>
      <c r="AS6558" s="181"/>
      <c r="AT6558" s="181"/>
      <c r="AU6558" s="181"/>
      <c r="BB6558" s="181"/>
      <c r="BC6558" s="181"/>
      <c r="BD6558" s="181"/>
      <c r="BE6558" s="181"/>
      <c r="BL6558" s="181"/>
      <c r="BM6558" s="181"/>
      <c r="BN6558" s="181"/>
      <c r="BO6558" s="181"/>
    </row>
    <row r="6559" spans="41:67">
      <c r="AO6559" s="38">
        <f t="shared" si="550"/>
        <v>0</v>
      </c>
      <c r="AP6559" s="38">
        <f t="shared" si="551"/>
        <v>0</v>
      </c>
      <c r="AR6559" s="181"/>
      <c r="AS6559" s="181"/>
      <c r="AT6559" s="181"/>
      <c r="AU6559" s="181"/>
      <c r="BB6559" s="181"/>
      <c r="BC6559" s="181"/>
      <c r="BD6559" s="181"/>
      <c r="BE6559" s="181"/>
      <c r="BL6559" s="181"/>
      <c r="BM6559" s="181"/>
      <c r="BN6559" s="181"/>
      <c r="BO6559" s="181"/>
    </row>
    <row r="6560" spans="41:67">
      <c r="AO6560" s="38">
        <f t="shared" si="550"/>
        <v>0</v>
      </c>
      <c r="AP6560" s="38">
        <f t="shared" si="551"/>
        <v>0</v>
      </c>
      <c r="AR6560" s="181"/>
      <c r="AS6560" s="181"/>
      <c r="AT6560" s="181"/>
      <c r="AU6560" s="181"/>
      <c r="BB6560" s="181"/>
      <c r="BC6560" s="181"/>
      <c r="BD6560" s="181"/>
      <c r="BE6560" s="181"/>
      <c r="BL6560" s="181"/>
      <c r="BM6560" s="181"/>
      <c r="BN6560" s="181"/>
      <c r="BO6560" s="181"/>
    </row>
    <row r="6561" spans="41:67">
      <c r="AO6561" s="38">
        <f t="shared" si="550"/>
        <v>0</v>
      </c>
      <c r="AP6561" s="38">
        <f t="shared" si="551"/>
        <v>0</v>
      </c>
      <c r="AR6561" s="181"/>
      <c r="AS6561" s="181"/>
      <c r="AT6561" s="181"/>
      <c r="AU6561" s="181"/>
      <c r="BB6561" s="181"/>
      <c r="BC6561" s="181"/>
      <c r="BD6561" s="181"/>
      <c r="BE6561" s="181"/>
      <c r="BL6561" s="181"/>
      <c r="BM6561" s="181"/>
      <c r="BN6561" s="181"/>
      <c r="BO6561" s="181"/>
    </row>
    <row r="6562" spans="41:67">
      <c r="AO6562" s="38">
        <f t="shared" si="550"/>
        <v>0</v>
      </c>
      <c r="AP6562" s="38">
        <f t="shared" si="551"/>
        <v>0</v>
      </c>
      <c r="AR6562" s="181"/>
      <c r="AS6562" s="181"/>
      <c r="AT6562" s="181"/>
      <c r="AU6562" s="181"/>
      <c r="BB6562" s="181"/>
      <c r="BC6562" s="181"/>
      <c r="BD6562" s="181"/>
      <c r="BE6562" s="181"/>
      <c r="BL6562" s="181"/>
      <c r="BM6562" s="181"/>
      <c r="BN6562" s="181"/>
      <c r="BO6562" s="181"/>
    </row>
    <row r="6563" spans="41:67">
      <c r="AO6563" s="38">
        <f t="shared" si="550"/>
        <v>0</v>
      </c>
      <c r="AP6563" s="38">
        <f t="shared" si="551"/>
        <v>0</v>
      </c>
      <c r="AR6563" s="181"/>
      <c r="AS6563" s="181"/>
      <c r="AT6563" s="181"/>
      <c r="AU6563" s="181"/>
      <c r="BB6563" s="181"/>
      <c r="BC6563" s="181"/>
      <c r="BD6563" s="181"/>
      <c r="BE6563" s="181"/>
      <c r="BL6563" s="181"/>
      <c r="BM6563" s="181"/>
      <c r="BN6563" s="181"/>
      <c r="BO6563" s="181"/>
    </row>
    <row r="6564" spans="41:67">
      <c r="AO6564" s="38">
        <f t="shared" si="550"/>
        <v>0</v>
      </c>
      <c r="AP6564" s="38">
        <f t="shared" si="551"/>
        <v>0</v>
      </c>
      <c r="AR6564" s="181"/>
      <c r="AS6564" s="181"/>
      <c r="AT6564" s="181"/>
      <c r="AU6564" s="181"/>
      <c r="BB6564" s="181"/>
      <c r="BC6564" s="181"/>
      <c r="BD6564" s="181"/>
      <c r="BE6564" s="181"/>
      <c r="BL6564" s="181"/>
      <c r="BM6564" s="181"/>
      <c r="BN6564" s="181"/>
      <c r="BO6564" s="181"/>
    </row>
    <row r="6565" spans="41:67">
      <c r="AO6565" s="38">
        <f t="shared" si="550"/>
        <v>0</v>
      </c>
      <c r="AP6565" s="38">
        <f t="shared" si="551"/>
        <v>0</v>
      </c>
      <c r="AR6565" s="181"/>
      <c r="AS6565" s="181"/>
      <c r="AT6565" s="181"/>
      <c r="AU6565" s="181"/>
      <c r="BB6565" s="181"/>
      <c r="BC6565" s="181"/>
      <c r="BD6565" s="181"/>
      <c r="BE6565" s="181"/>
      <c r="BL6565" s="181"/>
      <c r="BM6565" s="181"/>
      <c r="BN6565" s="181"/>
      <c r="BO6565" s="181"/>
    </row>
    <row r="6566" spans="41:67">
      <c r="AO6566" s="38">
        <f t="shared" si="550"/>
        <v>0</v>
      </c>
      <c r="AP6566" s="38">
        <f t="shared" si="551"/>
        <v>0</v>
      </c>
      <c r="AR6566" s="181"/>
      <c r="AS6566" s="181"/>
      <c r="AT6566" s="181"/>
      <c r="AU6566" s="181"/>
      <c r="BB6566" s="181"/>
      <c r="BC6566" s="181"/>
      <c r="BD6566" s="181"/>
      <c r="BE6566" s="181"/>
      <c r="BL6566" s="181"/>
      <c r="BM6566" s="181"/>
      <c r="BN6566" s="181"/>
      <c r="BO6566" s="181"/>
    </row>
    <row r="6567" spans="41:67">
      <c r="AO6567" s="38">
        <f t="shared" si="550"/>
        <v>0</v>
      </c>
      <c r="AP6567" s="38">
        <f t="shared" si="551"/>
        <v>0</v>
      </c>
      <c r="AR6567" s="181"/>
      <c r="AS6567" s="181"/>
      <c r="AT6567" s="181"/>
      <c r="AU6567" s="181"/>
      <c r="BB6567" s="181"/>
      <c r="BC6567" s="181"/>
      <c r="BD6567" s="181"/>
      <c r="BE6567" s="181"/>
      <c r="BL6567" s="181"/>
      <c r="BM6567" s="181"/>
      <c r="BN6567" s="181"/>
      <c r="BO6567" s="181"/>
    </row>
    <row r="6568" spans="41:67">
      <c r="AO6568" s="38">
        <f t="shared" si="550"/>
        <v>0</v>
      </c>
      <c r="AP6568" s="38">
        <f t="shared" si="551"/>
        <v>0</v>
      </c>
      <c r="AR6568" s="181"/>
      <c r="AS6568" s="181"/>
      <c r="AT6568" s="181"/>
      <c r="AU6568" s="181"/>
      <c r="BB6568" s="181"/>
      <c r="BC6568" s="181"/>
      <c r="BD6568" s="181"/>
      <c r="BE6568" s="181"/>
      <c r="BL6568" s="181"/>
      <c r="BM6568" s="181"/>
      <c r="BN6568" s="181"/>
      <c r="BO6568" s="181"/>
    </row>
    <row r="6569" spans="41:67">
      <c r="AO6569" s="38">
        <f t="shared" si="550"/>
        <v>0</v>
      </c>
      <c r="AP6569" s="38">
        <f t="shared" si="551"/>
        <v>0</v>
      </c>
      <c r="AR6569" s="181"/>
      <c r="AS6569" s="181"/>
      <c r="AT6569" s="181"/>
      <c r="AU6569" s="181"/>
      <c r="BB6569" s="181"/>
      <c r="BC6569" s="181"/>
      <c r="BD6569" s="181"/>
      <c r="BE6569" s="181"/>
      <c r="BL6569" s="181"/>
      <c r="BM6569" s="181"/>
      <c r="BN6569" s="181"/>
      <c r="BO6569" s="181"/>
    </row>
    <row r="6570" spans="41:67">
      <c r="AO6570" s="38">
        <f t="shared" ref="AO6570:AO6633" si="552">B6571+1-1</f>
        <v>0</v>
      </c>
      <c r="AP6570" s="38">
        <f t="shared" ref="AP6570:AP6633" si="553">A6571</f>
        <v>0</v>
      </c>
      <c r="AR6570" s="181"/>
      <c r="AS6570" s="181"/>
      <c r="AT6570" s="181"/>
      <c r="AU6570" s="181"/>
      <c r="BB6570" s="181"/>
      <c r="BC6570" s="181"/>
      <c r="BD6570" s="181"/>
      <c r="BE6570" s="181"/>
      <c r="BL6570" s="181"/>
      <c r="BM6570" s="181"/>
      <c r="BN6570" s="181"/>
      <c r="BO6570" s="181"/>
    </row>
    <row r="6571" spans="41:67">
      <c r="AO6571" s="38">
        <f t="shared" si="552"/>
        <v>0</v>
      </c>
      <c r="AP6571" s="38">
        <f t="shared" si="553"/>
        <v>0</v>
      </c>
      <c r="AR6571" s="181"/>
      <c r="AS6571" s="181"/>
      <c r="AT6571" s="181"/>
      <c r="AU6571" s="181"/>
      <c r="BB6571" s="181"/>
      <c r="BC6571" s="181"/>
      <c r="BD6571" s="181"/>
      <c r="BE6571" s="181"/>
      <c r="BL6571" s="181"/>
      <c r="BM6571" s="181"/>
      <c r="BN6571" s="181"/>
      <c r="BO6571" s="181"/>
    </row>
    <row r="6572" spans="41:67">
      <c r="AO6572" s="38">
        <f t="shared" si="552"/>
        <v>0</v>
      </c>
      <c r="AP6572" s="38">
        <f t="shared" si="553"/>
        <v>0</v>
      </c>
      <c r="AR6572" s="181"/>
      <c r="AS6572" s="181"/>
      <c r="AT6572" s="181"/>
      <c r="AU6572" s="181"/>
      <c r="BB6572" s="181"/>
      <c r="BC6572" s="181"/>
      <c r="BD6572" s="181"/>
      <c r="BE6572" s="181"/>
      <c r="BL6572" s="181"/>
      <c r="BM6572" s="181"/>
      <c r="BN6572" s="181"/>
      <c r="BO6572" s="181"/>
    </row>
    <row r="6573" spans="41:67">
      <c r="AO6573" s="38">
        <f t="shared" si="552"/>
        <v>0</v>
      </c>
      <c r="AP6573" s="38">
        <f t="shared" si="553"/>
        <v>0</v>
      </c>
      <c r="AR6573" s="181"/>
      <c r="AS6573" s="181"/>
      <c r="AT6573" s="181"/>
      <c r="AU6573" s="181"/>
      <c r="BB6573" s="181"/>
      <c r="BC6573" s="181"/>
      <c r="BD6573" s="181"/>
      <c r="BE6573" s="181"/>
      <c r="BL6573" s="181"/>
      <c r="BM6573" s="181"/>
      <c r="BN6573" s="181"/>
      <c r="BO6573" s="181"/>
    </row>
    <row r="6574" spans="41:67">
      <c r="AO6574" s="38">
        <f t="shared" si="552"/>
        <v>0</v>
      </c>
      <c r="AP6574" s="38">
        <f t="shared" si="553"/>
        <v>0</v>
      </c>
      <c r="AR6574" s="181"/>
      <c r="AS6574" s="181"/>
      <c r="AT6574" s="181"/>
      <c r="AU6574" s="181"/>
      <c r="BB6574" s="181"/>
      <c r="BC6574" s="181"/>
      <c r="BD6574" s="181"/>
      <c r="BE6574" s="181"/>
      <c r="BL6574" s="181"/>
      <c r="BM6574" s="181"/>
      <c r="BN6574" s="181"/>
      <c r="BO6574" s="181"/>
    </row>
    <row r="6575" spans="41:67">
      <c r="AO6575" s="38">
        <f t="shared" si="552"/>
        <v>0</v>
      </c>
      <c r="AP6575" s="38">
        <f t="shared" si="553"/>
        <v>0</v>
      </c>
      <c r="AR6575" s="181"/>
      <c r="AS6575" s="181"/>
      <c r="AT6575" s="181"/>
      <c r="AU6575" s="181"/>
      <c r="BB6575" s="181"/>
      <c r="BC6575" s="181"/>
      <c r="BD6575" s="181"/>
      <c r="BE6575" s="181"/>
      <c r="BL6575" s="181"/>
      <c r="BM6575" s="181"/>
      <c r="BN6575" s="181"/>
      <c r="BO6575" s="181"/>
    </row>
    <row r="6576" spans="41:67">
      <c r="AO6576" s="38">
        <f t="shared" si="552"/>
        <v>0</v>
      </c>
      <c r="AP6576" s="38">
        <f t="shared" si="553"/>
        <v>0</v>
      </c>
      <c r="AR6576" s="181"/>
      <c r="AS6576" s="181"/>
      <c r="AT6576" s="181"/>
      <c r="AU6576" s="181"/>
      <c r="BB6576" s="181"/>
      <c r="BC6576" s="181"/>
      <c r="BD6576" s="181"/>
      <c r="BE6576" s="181"/>
      <c r="BL6576" s="181"/>
      <c r="BM6576" s="181"/>
      <c r="BN6576" s="181"/>
      <c r="BO6576" s="181"/>
    </row>
    <row r="6577" spans="41:67">
      <c r="AO6577" s="38">
        <f t="shared" si="552"/>
        <v>0</v>
      </c>
      <c r="AP6577" s="38">
        <f t="shared" si="553"/>
        <v>0</v>
      </c>
      <c r="AR6577" s="181"/>
      <c r="AS6577" s="181"/>
      <c r="AT6577" s="181"/>
      <c r="AU6577" s="181"/>
      <c r="BB6577" s="181"/>
      <c r="BC6577" s="181"/>
      <c r="BD6577" s="181"/>
      <c r="BE6577" s="181"/>
      <c r="BL6577" s="181"/>
      <c r="BM6577" s="181"/>
      <c r="BN6577" s="181"/>
      <c r="BO6577" s="181"/>
    </row>
    <row r="6578" spans="41:67">
      <c r="AO6578" s="38">
        <f t="shared" si="552"/>
        <v>0</v>
      </c>
      <c r="AP6578" s="38">
        <f t="shared" si="553"/>
        <v>0</v>
      </c>
      <c r="AR6578" s="181"/>
      <c r="AS6578" s="181"/>
      <c r="AT6578" s="181"/>
      <c r="AU6578" s="181"/>
      <c r="BB6578" s="181"/>
      <c r="BC6578" s="181"/>
      <c r="BD6578" s="181"/>
      <c r="BE6578" s="181"/>
      <c r="BL6578" s="181"/>
      <c r="BM6578" s="181"/>
      <c r="BN6578" s="181"/>
      <c r="BO6578" s="181"/>
    </row>
    <row r="6579" spans="41:67">
      <c r="AO6579" s="38">
        <f t="shared" si="552"/>
        <v>0</v>
      </c>
      <c r="AP6579" s="38">
        <f t="shared" si="553"/>
        <v>0</v>
      </c>
      <c r="AR6579" s="181"/>
      <c r="AS6579" s="181"/>
      <c r="AT6579" s="181"/>
      <c r="AU6579" s="181"/>
      <c r="BB6579" s="181"/>
      <c r="BC6579" s="181"/>
      <c r="BD6579" s="181"/>
      <c r="BE6579" s="181"/>
      <c r="BL6579" s="181"/>
      <c r="BM6579" s="181"/>
      <c r="BN6579" s="181"/>
      <c r="BO6579" s="181"/>
    </row>
    <row r="6580" spans="41:67">
      <c r="AO6580" s="38">
        <f t="shared" si="552"/>
        <v>0</v>
      </c>
      <c r="AP6580" s="38">
        <f t="shared" si="553"/>
        <v>0</v>
      </c>
      <c r="AR6580" s="181"/>
      <c r="AS6580" s="181"/>
      <c r="AT6580" s="181"/>
      <c r="AU6580" s="181"/>
      <c r="BB6580" s="181"/>
      <c r="BC6580" s="181"/>
      <c r="BD6580" s="181"/>
      <c r="BE6580" s="181"/>
      <c r="BL6580" s="181"/>
      <c r="BM6580" s="181"/>
      <c r="BN6580" s="181"/>
      <c r="BO6580" s="181"/>
    </row>
    <row r="6581" spans="41:67">
      <c r="AO6581" s="38">
        <f t="shared" si="552"/>
        <v>0</v>
      </c>
      <c r="AP6581" s="38">
        <f t="shared" si="553"/>
        <v>0</v>
      </c>
      <c r="AR6581" s="181"/>
      <c r="AS6581" s="181"/>
      <c r="AT6581" s="181"/>
      <c r="AU6581" s="181"/>
      <c r="BB6581" s="181"/>
      <c r="BC6581" s="181"/>
      <c r="BD6581" s="181"/>
      <c r="BE6581" s="181"/>
      <c r="BL6581" s="181"/>
      <c r="BM6581" s="181"/>
      <c r="BN6581" s="181"/>
      <c r="BO6581" s="181"/>
    </row>
    <row r="6582" spans="41:67">
      <c r="AO6582" s="38">
        <f t="shared" si="552"/>
        <v>0</v>
      </c>
      <c r="AP6582" s="38">
        <f t="shared" si="553"/>
        <v>0</v>
      </c>
      <c r="AR6582" s="181"/>
      <c r="AS6582" s="181"/>
      <c r="AT6582" s="181"/>
      <c r="AU6582" s="181"/>
      <c r="BB6582" s="181"/>
      <c r="BC6582" s="181"/>
      <c r="BD6582" s="181"/>
      <c r="BE6582" s="181"/>
      <c r="BL6582" s="181"/>
      <c r="BM6582" s="181"/>
      <c r="BN6582" s="181"/>
      <c r="BO6582" s="181"/>
    </row>
    <row r="6583" spans="41:67">
      <c r="AO6583" s="38">
        <f t="shared" si="552"/>
        <v>0</v>
      </c>
      <c r="AP6583" s="38">
        <f t="shared" si="553"/>
        <v>0</v>
      </c>
      <c r="AR6583" s="181"/>
      <c r="AS6583" s="181"/>
      <c r="AT6583" s="181"/>
      <c r="AU6583" s="181"/>
      <c r="BB6583" s="181"/>
      <c r="BC6583" s="181"/>
      <c r="BD6583" s="181"/>
      <c r="BE6583" s="181"/>
      <c r="BL6583" s="181"/>
      <c r="BM6583" s="181"/>
      <c r="BN6583" s="181"/>
      <c r="BO6583" s="181"/>
    </row>
    <row r="6584" spans="41:67">
      <c r="AO6584" s="38">
        <f t="shared" si="552"/>
        <v>0</v>
      </c>
      <c r="AP6584" s="38">
        <f t="shared" si="553"/>
        <v>0</v>
      </c>
      <c r="AR6584" s="181"/>
      <c r="AS6584" s="181"/>
      <c r="AT6584" s="181"/>
      <c r="AU6584" s="181"/>
      <c r="BB6584" s="181"/>
      <c r="BC6584" s="181"/>
      <c r="BD6584" s="181"/>
      <c r="BE6584" s="181"/>
      <c r="BL6584" s="181"/>
      <c r="BM6584" s="181"/>
      <c r="BN6584" s="181"/>
      <c r="BO6584" s="181"/>
    </row>
    <row r="6585" spans="41:67">
      <c r="AO6585" s="38">
        <f t="shared" si="552"/>
        <v>0</v>
      </c>
      <c r="AP6585" s="38">
        <f t="shared" si="553"/>
        <v>0</v>
      </c>
      <c r="AR6585" s="181"/>
      <c r="AS6585" s="181"/>
      <c r="AT6585" s="181"/>
      <c r="AU6585" s="181"/>
      <c r="BB6585" s="181"/>
      <c r="BC6585" s="181"/>
      <c r="BD6585" s="181"/>
      <c r="BE6585" s="181"/>
      <c r="BL6585" s="181"/>
      <c r="BM6585" s="181"/>
      <c r="BN6585" s="181"/>
      <c r="BO6585" s="181"/>
    </row>
    <row r="6586" spans="41:67">
      <c r="AO6586" s="38">
        <f t="shared" si="552"/>
        <v>0</v>
      </c>
      <c r="AP6586" s="38">
        <f t="shared" si="553"/>
        <v>0</v>
      </c>
      <c r="AR6586" s="181"/>
      <c r="AS6586" s="181"/>
      <c r="AT6586" s="181"/>
      <c r="AU6586" s="181"/>
      <c r="BB6586" s="181"/>
      <c r="BC6586" s="181"/>
      <c r="BD6586" s="181"/>
      <c r="BE6586" s="181"/>
      <c r="BL6586" s="181"/>
      <c r="BM6586" s="181"/>
      <c r="BN6586" s="181"/>
      <c r="BO6586" s="181"/>
    </row>
    <row r="6587" spans="41:67">
      <c r="AO6587" s="38">
        <f t="shared" si="552"/>
        <v>0</v>
      </c>
      <c r="AP6587" s="38">
        <f t="shared" si="553"/>
        <v>0</v>
      </c>
      <c r="AR6587" s="181"/>
      <c r="AS6587" s="181"/>
      <c r="AT6587" s="181"/>
      <c r="AU6587" s="181"/>
      <c r="BB6587" s="181"/>
      <c r="BC6587" s="181"/>
      <c r="BD6587" s="181"/>
      <c r="BE6587" s="181"/>
      <c r="BL6587" s="181"/>
      <c r="BM6587" s="181"/>
      <c r="BN6587" s="181"/>
      <c r="BO6587" s="181"/>
    </row>
    <row r="6588" spans="41:67">
      <c r="AO6588" s="38">
        <f t="shared" si="552"/>
        <v>0</v>
      </c>
      <c r="AP6588" s="38">
        <f t="shared" si="553"/>
        <v>0</v>
      </c>
      <c r="AR6588" s="181"/>
      <c r="AS6588" s="181"/>
      <c r="AT6588" s="181"/>
      <c r="AU6588" s="181"/>
      <c r="BB6588" s="181"/>
      <c r="BC6588" s="181"/>
      <c r="BD6588" s="181"/>
      <c r="BE6588" s="181"/>
      <c r="BL6588" s="181"/>
      <c r="BM6588" s="181"/>
      <c r="BN6588" s="181"/>
      <c r="BO6588" s="181"/>
    </row>
    <row r="6589" spans="41:67">
      <c r="AO6589" s="38">
        <f t="shared" si="552"/>
        <v>0</v>
      </c>
      <c r="AP6589" s="38">
        <f t="shared" si="553"/>
        <v>0</v>
      </c>
      <c r="AR6589" s="181"/>
      <c r="AS6589" s="181"/>
      <c r="AT6589" s="181"/>
      <c r="AU6589" s="181"/>
      <c r="BB6589" s="181"/>
      <c r="BC6589" s="181"/>
      <c r="BD6589" s="181"/>
      <c r="BE6589" s="181"/>
      <c r="BL6589" s="181"/>
      <c r="BM6589" s="181"/>
      <c r="BN6589" s="181"/>
      <c r="BO6589" s="181"/>
    </row>
    <row r="6590" spans="41:67">
      <c r="AO6590" s="38">
        <f t="shared" si="552"/>
        <v>0</v>
      </c>
      <c r="AP6590" s="38">
        <f t="shared" si="553"/>
        <v>0</v>
      </c>
      <c r="AR6590" s="181"/>
      <c r="AS6590" s="181"/>
      <c r="AT6590" s="181"/>
      <c r="AU6590" s="181"/>
      <c r="BB6590" s="181"/>
      <c r="BC6590" s="181"/>
      <c r="BD6590" s="181"/>
      <c r="BE6590" s="181"/>
      <c r="BL6590" s="181"/>
      <c r="BM6590" s="181"/>
      <c r="BN6590" s="181"/>
      <c r="BO6590" s="181"/>
    </row>
    <row r="6591" spans="41:67">
      <c r="AO6591" s="38">
        <f t="shared" si="552"/>
        <v>0</v>
      </c>
      <c r="AP6591" s="38">
        <f t="shared" si="553"/>
        <v>0</v>
      </c>
      <c r="AR6591" s="181"/>
      <c r="AS6591" s="181"/>
      <c r="AT6591" s="181"/>
      <c r="AU6591" s="181"/>
      <c r="BB6591" s="181"/>
      <c r="BC6591" s="181"/>
      <c r="BD6591" s="181"/>
      <c r="BE6591" s="181"/>
      <c r="BL6591" s="181"/>
      <c r="BM6591" s="181"/>
      <c r="BN6591" s="181"/>
      <c r="BO6591" s="181"/>
    </row>
    <row r="6592" spans="41:67">
      <c r="AO6592" s="38">
        <f t="shared" si="552"/>
        <v>0</v>
      </c>
      <c r="AP6592" s="38">
        <f t="shared" si="553"/>
        <v>0</v>
      </c>
      <c r="AR6592" s="181"/>
      <c r="AS6592" s="181"/>
      <c r="AT6592" s="181"/>
      <c r="AU6592" s="181"/>
      <c r="BB6592" s="181"/>
      <c r="BC6592" s="181"/>
      <c r="BD6592" s="181"/>
      <c r="BE6592" s="181"/>
      <c r="BL6592" s="181"/>
      <c r="BM6592" s="181"/>
      <c r="BN6592" s="181"/>
      <c r="BO6592" s="181"/>
    </row>
    <row r="6593" spans="41:67">
      <c r="AO6593" s="38">
        <f t="shared" si="552"/>
        <v>0</v>
      </c>
      <c r="AP6593" s="38">
        <f t="shared" si="553"/>
        <v>0</v>
      </c>
      <c r="AR6593" s="181"/>
      <c r="AS6593" s="181"/>
      <c r="AT6593" s="181"/>
      <c r="AU6593" s="181"/>
      <c r="BB6593" s="181"/>
      <c r="BC6593" s="181"/>
      <c r="BD6593" s="181"/>
      <c r="BE6593" s="181"/>
      <c r="BL6593" s="181"/>
      <c r="BM6593" s="181"/>
      <c r="BN6593" s="181"/>
      <c r="BO6593" s="181"/>
    </row>
    <row r="6594" spans="41:67">
      <c r="AO6594" s="38">
        <f t="shared" si="552"/>
        <v>0</v>
      </c>
      <c r="AP6594" s="38">
        <f t="shared" si="553"/>
        <v>0</v>
      </c>
      <c r="AR6594" s="181"/>
      <c r="AS6594" s="181"/>
      <c r="AT6594" s="181"/>
      <c r="AU6594" s="181"/>
      <c r="BB6594" s="181"/>
      <c r="BC6594" s="181"/>
      <c r="BD6594" s="181"/>
      <c r="BE6594" s="181"/>
      <c r="BL6594" s="181"/>
      <c r="BM6594" s="181"/>
      <c r="BN6594" s="181"/>
      <c r="BO6594" s="181"/>
    </row>
    <row r="6595" spans="41:67">
      <c r="AO6595" s="38">
        <f t="shared" si="552"/>
        <v>0</v>
      </c>
      <c r="AP6595" s="38">
        <f t="shared" si="553"/>
        <v>0</v>
      </c>
      <c r="AR6595" s="181"/>
      <c r="AS6595" s="181"/>
      <c r="AT6595" s="181"/>
      <c r="AU6595" s="181"/>
      <c r="BB6595" s="181"/>
      <c r="BC6595" s="181"/>
      <c r="BD6595" s="181"/>
      <c r="BE6595" s="181"/>
      <c r="BL6595" s="181"/>
      <c r="BM6595" s="181"/>
      <c r="BN6595" s="181"/>
      <c r="BO6595" s="181"/>
    </row>
    <row r="6596" spans="41:67">
      <c r="AO6596" s="38">
        <f t="shared" si="552"/>
        <v>0</v>
      </c>
      <c r="AP6596" s="38">
        <f t="shared" si="553"/>
        <v>0</v>
      </c>
      <c r="AR6596" s="181"/>
      <c r="AS6596" s="181"/>
      <c r="AT6596" s="181"/>
      <c r="AU6596" s="181"/>
      <c r="BB6596" s="181"/>
      <c r="BC6596" s="181"/>
      <c r="BD6596" s="181"/>
      <c r="BE6596" s="181"/>
      <c r="BL6596" s="181"/>
      <c r="BM6596" s="181"/>
      <c r="BN6596" s="181"/>
      <c r="BO6596" s="181"/>
    </row>
    <row r="6597" spans="41:67">
      <c r="AO6597" s="38">
        <f t="shared" si="552"/>
        <v>0</v>
      </c>
      <c r="AP6597" s="38">
        <f t="shared" si="553"/>
        <v>0</v>
      </c>
      <c r="AR6597" s="181"/>
      <c r="AS6597" s="181"/>
      <c r="AT6597" s="181"/>
      <c r="AU6597" s="181"/>
      <c r="BB6597" s="181"/>
      <c r="BC6597" s="181"/>
      <c r="BD6597" s="181"/>
      <c r="BE6597" s="181"/>
      <c r="BL6597" s="181"/>
      <c r="BM6597" s="181"/>
      <c r="BN6597" s="181"/>
      <c r="BO6597" s="181"/>
    </row>
    <row r="6598" spans="41:67">
      <c r="AO6598" s="38">
        <f t="shared" si="552"/>
        <v>0</v>
      </c>
      <c r="AP6598" s="38">
        <f t="shared" si="553"/>
        <v>0</v>
      </c>
      <c r="AR6598" s="181"/>
      <c r="AS6598" s="181"/>
      <c r="AT6598" s="181"/>
      <c r="AU6598" s="181"/>
      <c r="BB6598" s="181"/>
      <c r="BC6598" s="181"/>
      <c r="BD6598" s="181"/>
      <c r="BE6598" s="181"/>
      <c r="BL6598" s="181"/>
      <c r="BM6598" s="181"/>
      <c r="BN6598" s="181"/>
      <c r="BO6598" s="181"/>
    </row>
    <row r="6599" spans="41:67">
      <c r="AO6599" s="38">
        <f t="shared" si="552"/>
        <v>0</v>
      </c>
      <c r="AP6599" s="38">
        <f t="shared" si="553"/>
        <v>0</v>
      </c>
      <c r="AR6599" s="181"/>
      <c r="AS6599" s="181"/>
      <c r="AT6599" s="181"/>
      <c r="AU6599" s="181"/>
      <c r="BB6599" s="181"/>
      <c r="BC6599" s="181"/>
      <c r="BD6599" s="181"/>
      <c r="BE6599" s="181"/>
      <c r="BL6599" s="181"/>
      <c r="BM6599" s="181"/>
      <c r="BN6599" s="181"/>
      <c r="BO6599" s="181"/>
    </row>
    <row r="6600" spans="41:67">
      <c r="AO6600" s="38">
        <f t="shared" si="552"/>
        <v>0</v>
      </c>
      <c r="AP6600" s="38">
        <f t="shared" si="553"/>
        <v>0</v>
      </c>
      <c r="AR6600" s="181"/>
      <c r="AS6600" s="181"/>
      <c r="AT6600" s="181"/>
      <c r="AU6600" s="181"/>
      <c r="BB6600" s="181"/>
      <c r="BC6600" s="181"/>
      <c r="BD6600" s="181"/>
      <c r="BE6600" s="181"/>
      <c r="BL6600" s="181"/>
      <c r="BM6600" s="181"/>
      <c r="BN6600" s="181"/>
      <c r="BO6600" s="181"/>
    </row>
    <row r="6601" spans="41:67">
      <c r="AO6601" s="38">
        <f t="shared" si="552"/>
        <v>0</v>
      </c>
      <c r="AP6601" s="38">
        <f t="shared" si="553"/>
        <v>0</v>
      </c>
      <c r="AR6601" s="181"/>
      <c r="AS6601" s="181"/>
      <c r="AT6601" s="181"/>
      <c r="AU6601" s="181"/>
      <c r="BB6601" s="181"/>
      <c r="BC6601" s="181"/>
      <c r="BD6601" s="181"/>
      <c r="BE6601" s="181"/>
      <c r="BL6601" s="181"/>
      <c r="BM6601" s="181"/>
      <c r="BN6601" s="181"/>
      <c r="BO6601" s="181"/>
    </row>
    <row r="6602" spans="41:67">
      <c r="AO6602" s="38">
        <f t="shared" si="552"/>
        <v>0</v>
      </c>
      <c r="AP6602" s="38">
        <f t="shared" si="553"/>
        <v>0</v>
      </c>
      <c r="AR6602" s="181"/>
      <c r="AS6602" s="181"/>
      <c r="AT6602" s="181"/>
      <c r="AU6602" s="181"/>
      <c r="BB6602" s="181"/>
      <c r="BC6602" s="181"/>
      <c r="BD6602" s="181"/>
      <c r="BE6602" s="181"/>
      <c r="BL6602" s="181"/>
      <c r="BM6602" s="181"/>
      <c r="BN6602" s="181"/>
      <c r="BO6602" s="181"/>
    </row>
    <row r="6603" spans="41:67">
      <c r="AO6603" s="38">
        <f t="shared" si="552"/>
        <v>0</v>
      </c>
      <c r="AP6603" s="38">
        <f t="shared" si="553"/>
        <v>0</v>
      </c>
      <c r="AR6603" s="181"/>
      <c r="AS6603" s="181"/>
      <c r="AT6603" s="181"/>
      <c r="AU6603" s="181"/>
      <c r="BB6603" s="181"/>
      <c r="BC6603" s="181"/>
      <c r="BD6603" s="181"/>
      <c r="BE6603" s="181"/>
      <c r="BL6603" s="181"/>
      <c r="BM6603" s="181"/>
      <c r="BN6603" s="181"/>
      <c r="BO6603" s="181"/>
    </row>
    <row r="6604" spans="41:67">
      <c r="AO6604" s="38">
        <f t="shared" si="552"/>
        <v>0</v>
      </c>
      <c r="AP6604" s="38">
        <f t="shared" si="553"/>
        <v>0</v>
      </c>
      <c r="AR6604" s="181"/>
      <c r="AS6604" s="181"/>
      <c r="AT6604" s="181"/>
      <c r="AU6604" s="181"/>
      <c r="BB6604" s="181"/>
      <c r="BC6604" s="181"/>
      <c r="BD6604" s="181"/>
      <c r="BE6604" s="181"/>
      <c r="BL6604" s="181"/>
      <c r="BM6604" s="181"/>
      <c r="BN6604" s="181"/>
      <c r="BO6604" s="181"/>
    </row>
    <row r="6605" spans="41:67">
      <c r="AO6605" s="38">
        <f t="shared" si="552"/>
        <v>0</v>
      </c>
      <c r="AP6605" s="38">
        <f t="shared" si="553"/>
        <v>0</v>
      </c>
      <c r="AR6605" s="181"/>
      <c r="AS6605" s="181"/>
      <c r="AT6605" s="181"/>
      <c r="AU6605" s="181"/>
      <c r="BB6605" s="181"/>
      <c r="BC6605" s="181"/>
      <c r="BD6605" s="181"/>
      <c r="BE6605" s="181"/>
      <c r="BL6605" s="181"/>
      <c r="BM6605" s="181"/>
      <c r="BN6605" s="181"/>
      <c r="BO6605" s="181"/>
    </row>
    <row r="6606" spans="41:67">
      <c r="AO6606" s="38">
        <f t="shared" si="552"/>
        <v>0</v>
      </c>
      <c r="AP6606" s="38">
        <f t="shared" si="553"/>
        <v>0</v>
      </c>
      <c r="AR6606" s="181"/>
      <c r="AS6606" s="181"/>
      <c r="AT6606" s="181"/>
      <c r="AU6606" s="181"/>
      <c r="BB6606" s="181"/>
      <c r="BC6606" s="181"/>
      <c r="BD6606" s="181"/>
      <c r="BE6606" s="181"/>
      <c r="BL6606" s="181"/>
      <c r="BM6606" s="181"/>
      <c r="BN6606" s="181"/>
      <c r="BO6606" s="181"/>
    </row>
    <row r="6607" spans="41:67">
      <c r="AO6607" s="38">
        <f t="shared" si="552"/>
        <v>0</v>
      </c>
      <c r="AP6607" s="38">
        <f t="shared" si="553"/>
        <v>0</v>
      </c>
      <c r="AR6607" s="181"/>
      <c r="AS6607" s="181"/>
      <c r="AT6607" s="181"/>
      <c r="AU6607" s="181"/>
      <c r="BB6607" s="181"/>
      <c r="BC6607" s="181"/>
      <c r="BD6607" s="181"/>
      <c r="BE6607" s="181"/>
      <c r="BL6607" s="181"/>
      <c r="BM6607" s="181"/>
      <c r="BN6607" s="181"/>
      <c r="BO6607" s="181"/>
    </row>
    <row r="6608" spans="41:67">
      <c r="AO6608" s="38">
        <f t="shared" si="552"/>
        <v>0</v>
      </c>
      <c r="AP6608" s="38">
        <f t="shared" si="553"/>
        <v>0</v>
      </c>
      <c r="AR6608" s="181"/>
      <c r="AS6608" s="181"/>
      <c r="AT6608" s="181"/>
      <c r="AU6608" s="181"/>
      <c r="BB6608" s="181"/>
      <c r="BC6608" s="181"/>
      <c r="BD6608" s="181"/>
      <c r="BE6608" s="181"/>
      <c r="BL6608" s="181"/>
      <c r="BM6608" s="181"/>
      <c r="BN6608" s="181"/>
      <c r="BO6608" s="181"/>
    </row>
    <row r="6609" spans="41:67">
      <c r="AO6609" s="38">
        <f t="shared" si="552"/>
        <v>0</v>
      </c>
      <c r="AP6609" s="38">
        <f t="shared" si="553"/>
        <v>0</v>
      </c>
      <c r="AR6609" s="181"/>
      <c r="AS6609" s="181"/>
      <c r="AT6609" s="181"/>
      <c r="AU6609" s="181"/>
      <c r="BB6609" s="181"/>
      <c r="BC6609" s="181"/>
      <c r="BD6609" s="181"/>
      <c r="BE6609" s="181"/>
      <c r="BL6609" s="181"/>
      <c r="BM6609" s="181"/>
      <c r="BN6609" s="181"/>
      <c r="BO6609" s="181"/>
    </row>
    <row r="6610" spans="41:67">
      <c r="AO6610" s="38">
        <f t="shared" si="552"/>
        <v>0</v>
      </c>
      <c r="AP6610" s="38">
        <f t="shared" si="553"/>
        <v>0</v>
      </c>
      <c r="AR6610" s="181"/>
      <c r="AS6610" s="181"/>
      <c r="AT6610" s="181"/>
      <c r="AU6610" s="181"/>
      <c r="BB6610" s="181"/>
      <c r="BC6610" s="181"/>
      <c r="BD6610" s="181"/>
      <c r="BE6610" s="181"/>
      <c r="BL6610" s="181"/>
      <c r="BM6610" s="181"/>
      <c r="BN6610" s="181"/>
      <c r="BO6610" s="181"/>
    </row>
    <row r="6611" spans="41:67">
      <c r="AO6611" s="38">
        <f t="shared" si="552"/>
        <v>0</v>
      </c>
      <c r="AP6611" s="38">
        <f t="shared" si="553"/>
        <v>0</v>
      </c>
      <c r="AR6611" s="181"/>
      <c r="AS6611" s="181"/>
      <c r="AT6611" s="181"/>
      <c r="AU6611" s="181"/>
      <c r="BB6611" s="181"/>
      <c r="BC6611" s="181"/>
      <c r="BD6611" s="181"/>
      <c r="BE6611" s="181"/>
      <c r="BL6611" s="181"/>
      <c r="BM6611" s="181"/>
      <c r="BN6611" s="181"/>
      <c r="BO6611" s="181"/>
    </row>
    <row r="6612" spans="41:67">
      <c r="AO6612" s="38">
        <f t="shared" si="552"/>
        <v>0</v>
      </c>
      <c r="AP6612" s="38">
        <f t="shared" si="553"/>
        <v>0</v>
      </c>
      <c r="AR6612" s="181"/>
      <c r="AS6612" s="181"/>
      <c r="AT6612" s="181"/>
      <c r="AU6612" s="181"/>
      <c r="BB6612" s="181"/>
      <c r="BC6612" s="181"/>
      <c r="BD6612" s="181"/>
      <c r="BE6612" s="181"/>
      <c r="BL6612" s="181"/>
      <c r="BM6612" s="181"/>
      <c r="BN6612" s="181"/>
      <c r="BO6612" s="181"/>
    </row>
    <row r="6613" spans="41:67">
      <c r="AO6613" s="38">
        <f t="shared" si="552"/>
        <v>0</v>
      </c>
      <c r="AP6613" s="38">
        <f t="shared" si="553"/>
        <v>0</v>
      </c>
      <c r="AR6613" s="181"/>
      <c r="AS6613" s="181"/>
      <c r="AT6613" s="181"/>
      <c r="AU6613" s="181"/>
      <c r="BB6613" s="181"/>
      <c r="BC6613" s="181"/>
      <c r="BD6613" s="181"/>
      <c r="BE6613" s="181"/>
      <c r="BL6613" s="181"/>
      <c r="BM6613" s="181"/>
      <c r="BN6613" s="181"/>
      <c r="BO6613" s="181"/>
    </row>
    <row r="6614" spans="41:67">
      <c r="AO6614" s="38">
        <f t="shared" si="552"/>
        <v>0</v>
      </c>
      <c r="AP6614" s="38">
        <f t="shared" si="553"/>
        <v>0</v>
      </c>
      <c r="AR6614" s="181"/>
      <c r="AS6614" s="181"/>
      <c r="AT6614" s="181"/>
      <c r="AU6614" s="181"/>
      <c r="BB6614" s="181"/>
      <c r="BC6614" s="181"/>
      <c r="BD6614" s="181"/>
      <c r="BE6614" s="181"/>
      <c r="BL6614" s="181"/>
      <c r="BM6614" s="181"/>
      <c r="BN6614" s="181"/>
      <c r="BO6614" s="181"/>
    </row>
    <row r="6615" spans="41:67">
      <c r="AO6615" s="38">
        <f t="shared" si="552"/>
        <v>0</v>
      </c>
      <c r="AP6615" s="38">
        <f t="shared" si="553"/>
        <v>0</v>
      </c>
      <c r="AR6615" s="181"/>
      <c r="AS6615" s="181"/>
      <c r="AT6615" s="181"/>
      <c r="AU6615" s="181"/>
      <c r="BB6615" s="181"/>
      <c r="BC6615" s="181"/>
      <c r="BD6615" s="181"/>
      <c r="BE6615" s="181"/>
      <c r="BL6615" s="181"/>
      <c r="BM6615" s="181"/>
      <c r="BN6615" s="181"/>
      <c r="BO6615" s="181"/>
    </row>
    <row r="6616" spans="41:67">
      <c r="AO6616" s="38">
        <f t="shared" si="552"/>
        <v>0</v>
      </c>
      <c r="AP6616" s="38">
        <f t="shared" si="553"/>
        <v>0</v>
      </c>
      <c r="AR6616" s="181"/>
      <c r="AS6616" s="181"/>
      <c r="AT6616" s="181"/>
      <c r="AU6616" s="181"/>
      <c r="BB6616" s="181"/>
      <c r="BC6616" s="181"/>
      <c r="BD6616" s="181"/>
      <c r="BE6616" s="181"/>
      <c r="BL6616" s="181"/>
      <c r="BM6616" s="181"/>
      <c r="BN6616" s="181"/>
      <c r="BO6616" s="181"/>
    </row>
    <row r="6617" spans="41:67">
      <c r="AO6617" s="38">
        <f t="shared" si="552"/>
        <v>0</v>
      </c>
      <c r="AP6617" s="38">
        <f t="shared" si="553"/>
        <v>0</v>
      </c>
      <c r="AR6617" s="181"/>
      <c r="AS6617" s="181"/>
      <c r="AT6617" s="181"/>
      <c r="AU6617" s="181"/>
      <c r="BB6617" s="181"/>
      <c r="BC6617" s="181"/>
      <c r="BD6617" s="181"/>
      <c r="BE6617" s="181"/>
      <c r="BL6617" s="181"/>
      <c r="BM6617" s="181"/>
      <c r="BN6617" s="181"/>
      <c r="BO6617" s="181"/>
    </row>
    <row r="6618" spans="41:67">
      <c r="AO6618" s="38">
        <f t="shared" si="552"/>
        <v>0</v>
      </c>
      <c r="AP6618" s="38">
        <f t="shared" si="553"/>
        <v>0</v>
      </c>
      <c r="AR6618" s="181"/>
      <c r="AS6618" s="181"/>
      <c r="AT6618" s="181"/>
      <c r="AU6618" s="181"/>
      <c r="BB6618" s="181"/>
      <c r="BC6618" s="181"/>
      <c r="BD6618" s="181"/>
      <c r="BE6618" s="181"/>
      <c r="BL6618" s="181"/>
      <c r="BM6618" s="181"/>
      <c r="BN6618" s="181"/>
      <c r="BO6618" s="181"/>
    </row>
    <row r="6619" spans="41:67">
      <c r="AO6619" s="38">
        <f t="shared" si="552"/>
        <v>0</v>
      </c>
      <c r="AP6619" s="38">
        <f t="shared" si="553"/>
        <v>0</v>
      </c>
      <c r="AR6619" s="181"/>
      <c r="AS6619" s="181"/>
      <c r="AT6619" s="181"/>
      <c r="AU6619" s="181"/>
      <c r="BB6619" s="181"/>
      <c r="BC6619" s="181"/>
      <c r="BD6619" s="181"/>
      <c r="BE6619" s="181"/>
      <c r="BL6619" s="181"/>
      <c r="BM6619" s="181"/>
      <c r="BN6619" s="181"/>
      <c r="BO6619" s="181"/>
    </row>
    <row r="6620" spans="41:67">
      <c r="AO6620" s="38">
        <f t="shared" si="552"/>
        <v>0</v>
      </c>
      <c r="AP6620" s="38">
        <f t="shared" si="553"/>
        <v>0</v>
      </c>
      <c r="AR6620" s="181"/>
      <c r="AS6620" s="181"/>
      <c r="AT6620" s="181"/>
      <c r="AU6620" s="181"/>
      <c r="BB6620" s="181"/>
      <c r="BC6620" s="181"/>
      <c r="BD6620" s="181"/>
      <c r="BE6620" s="181"/>
      <c r="BL6620" s="181"/>
      <c r="BM6620" s="181"/>
      <c r="BN6620" s="181"/>
      <c r="BO6620" s="181"/>
    </row>
    <row r="6621" spans="41:67">
      <c r="AO6621" s="38">
        <f t="shared" si="552"/>
        <v>0</v>
      </c>
      <c r="AP6621" s="38">
        <f t="shared" si="553"/>
        <v>0</v>
      </c>
      <c r="AR6621" s="181"/>
      <c r="AS6621" s="181"/>
      <c r="AT6621" s="181"/>
      <c r="AU6621" s="181"/>
      <c r="BB6621" s="181"/>
      <c r="BC6621" s="181"/>
      <c r="BD6621" s="181"/>
      <c r="BE6621" s="181"/>
      <c r="BL6621" s="181"/>
      <c r="BM6621" s="181"/>
      <c r="BN6621" s="181"/>
      <c r="BO6621" s="181"/>
    </row>
    <row r="6622" spans="41:67">
      <c r="AO6622" s="38">
        <f t="shared" si="552"/>
        <v>0</v>
      </c>
      <c r="AP6622" s="38">
        <f t="shared" si="553"/>
        <v>0</v>
      </c>
      <c r="AR6622" s="181"/>
      <c r="AS6622" s="181"/>
      <c r="AT6622" s="181"/>
      <c r="AU6622" s="181"/>
      <c r="BB6622" s="181"/>
      <c r="BC6622" s="181"/>
      <c r="BD6622" s="181"/>
      <c r="BE6622" s="181"/>
      <c r="BL6622" s="181"/>
      <c r="BM6622" s="181"/>
      <c r="BN6622" s="181"/>
      <c r="BO6622" s="181"/>
    </row>
    <row r="6623" spans="41:67">
      <c r="AO6623" s="38">
        <f t="shared" si="552"/>
        <v>0</v>
      </c>
      <c r="AP6623" s="38">
        <f t="shared" si="553"/>
        <v>0</v>
      </c>
      <c r="AR6623" s="181"/>
      <c r="AS6623" s="181"/>
      <c r="AT6623" s="181"/>
      <c r="AU6623" s="181"/>
      <c r="BB6623" s="181"/>
      <c r="BC6623" s="181"/>
      <c r="BD6623" s="181"/>
      <c r="BE6623" s="181"/>
      <c r="BL6623" s="181"/>
      <c r="BM6623" s="181"/>
      <c r="BN6623" s="181"/>
      <c r="BO6623" s="181"/>
    </row>
    <row r="6624" spans="41:67">
      <c r="AO6624" s="38">
        <f t="shared" si="552"/>
        <v>0</v>
      </c>
      <c r="AP6624" s="38">
        <f t="shared" si="553"/>
        <v>0</v>
      </c>
      <c r="AR6624" s="181"/>
      <c r="AS6624" s="181"/>
      <c r="AT6624" s="181"/>
      <c r="AU6624" s="181"/>
      <c r="BB6624" s="181"/>
      <c r="BC6624" s="181"/>
      <c r="BD6624" s="181"/>
      <c r="BE6624" s="181"/>
      <c r="BL6624" s="181"/>
      <c r="BM6624" s="181"/>
      <c r="BN6624" s="181"/>
      <c r="BO6624" s="181"/>
    </row>
    <row r="6625" spans="41:67">
      <c r="AO6625" s="38">
        <f t="shared" si="552"/>
        <v>0</v>
      </c>
      <c r="AP6625" s="38">
        <f t="shared" si="553"/>
        <v>0</v>
      </c>
      <c r="AR6625" s="181"/>
      <c r="AS6625" s="181"/>
      <c r="AT6625" s="181"/>
      <c r="AU6625" s="181"/>
      <c r="BB6625" s="181"/>
      <c r="BC6625" s="181"/>
      <c r="BD6625" s="181"/>
      <c r="BE6625" s="181"/>
      <c r="BL6625" s="181"/>
      <c r="BM6625" s="181"/>
      <c r="BN6625" s="181"/>
      <c r="BO6625" s="181"/>
    </row>
    <row r="6626" spans="41:67">
      <c r="AO6626" s="38">
        <f t="shared" si="552"/>
        <v>0</v>
      </c>
      <c r="AP6626" s="38">
        <f t="shared" si="553"/>
        <v>0</v>
      </c>
      <c r="AR6626" s="181"/>
      <c r="AS6626" s="181"/>
      <c r="AT6626" s="181"/>
      <c r="AU6626" s="181"/>
      <c r="BB6626" s="181"/>
      <c r="BC6626" s="181"/>
      <c r="BD6626" s="181"/>
      <c r="BE6626" s="181"/>
      <c r="BL6626" s="181"/>
      <c r="BM6626" s="181"/>
      <c r="BN6626" s="181"/>
      <c r="BO6626" s="181"/>
    </row>
    <row r="6627" spans="41:67">
      <c r="AO6627" s="38">
        <f t="shared" si="552"/>
        <v>0</v>
      </c>
      <c r="AP6627" s="38">
        <f t="shared" si="553"/>
        <v>0</v>
      </c>
      <c r="AR6627" s="181"/>
      <c r="AS6627" s="181"/>
      <c r="AT6627" s="181"/>
      <c r="AU6627" s="181"/>
      <c r="BB6627" s="181"/>
      <c r="BC6627" s="181"/>
      <c r="BD6627" s="181"/>
      <c r="BE6627" s="181"/>
      <c r="BL6627" s="181"/>
      <c r="BM6627" s="181"/>
      <c r="BN6627" s="181"/>
      <c r="BO6627" s="181"/>
    </row>
    <row r="6628" spans="41:67">
      <c r="AO6628" s="38">
        <f t="shared" si="552"/>
        <v>0</v>
      </c>
      <c r="AP6628" s="38">
        <f t="shared" si="553"/>
        <v>0</v>
      </c>
      <c r="AR6628" s="181"/>
      <c r="AS6628" s="181"/>
      <c r="AT6628" s="181"/>
      <c r="AU6628" s="181"/>
      <c r="BB6628" s="181"/>
      <c r="BC6628" s="181"/>
      <c r="BD6628" s="181"/>
      <c r="BE6628" s="181"/>
      <c r="BL6628" s="181"/>
      <c r="BM6628" s="181"/>
      <c r="BN6628" s="181"/>
      <c r="BO6628" s="181"/>
    </row>
    <row r="6629" spans="41:67">
      <c r="AO6629" s="38">
        <f t="shared" si="552"/>
        <v>0</v>
      </c>
      <c r="AP6629" s="38">
        <f t="shared" si="553"/>
        <v>0</v>
      </c>
      <c r="AR6629" s="181"/>
      <c r="AS6629" s="181"/>
      <c r="AT6629" s="181"/>
      <c r="AU6629" s="181"/>
      <c r="BB6629" s="181"/>
      <c r="BC6629" s="181"/>
      <c r="BD6629" s="181"/>
      <c r="BE6629" s="181"/>
      <c r="BL6629" s="181"/>
      <c r="BM6629" s="181"/>
      <c r="BN6629" s="181"/>
      <c r="BO6629" s="181"/>
    </row>
    <row r="6630" spans="41:67">
      <c r="AO6630" s="38">
        <f t="shared" si="552"/>
        <v>0</v>
      </c>
      <c r="AP6630" s="38">
        <f t="shared" si="553"/>
        <v>0</v>
      </c>
      <c r="AR6630" s="181"/>
      <c r="AS6630" s="181"/>
      <c r="AT6630" s="181"/>
      <c r="AU6630" s="181"/>
      <c r="BB6630" s="181"/>
      <c r="BC6630" s="181"/>
      <c r="BD6630" s="181"/>
      <c r="BE6630" s="181"/>
      <c r="BL6630" s="181"/>
      <c r="BM6630" s="181"/>
      <c r="BN6630" s="181"/>
      <c r="BO6630" s="181"/>
    </row>
    <row r="6631" spans="41:67">
      <c r="AO6631" s="38">
        <f t="shared" si="552"/>
        <v>0</v>
      </c>
      <c r="AP6631" s="38">
        <f t="shared" si="553"/>
        <v>0</v>
      </c>
      <c r="AR6631" s="181"/>
      <c r="AS6631" s="181"/>
      <c r="AT6631" s="181"/>
      <c r="AU6631" s="181"/>
      <c r="BB6631" s="181"/>
      <c r="BC6631" s="181"/>
      <c r="BD6631" s="181"/>
      <c r="BE6631" s="181"/>
      <c r="BL6631" s="181"/>
      <c r="BM6631" s="181"/>
      <c r="BN6631" s="181"/>
      <c r="BO6631" s="181"/>
    </row>
    <row r="6632" spans="41:67">
      <c r="AO6632" s="38">
        <f t="shared" si="552"/>
        <v>0</v>
      </c>
      <c r="AP6632" s="38">
        <f t="shared" si="553"/>
        <v>0</v>
      </c>
      <c r="AR6632" s="181"/>
      <c r="AS6632" s="181"/>
      <c r="AT6632" s="181"/>
      <c r="AU6632" s="181"/>
      <c r="BB6632" s="181"/>
      <c r="BC6632" s="181"/>
      <c r="BD6632" s="181"/>
      <c r="BE6632" s="181"/>
      <c r="BL6632" s="181"/>
      <c r="BM6632" s="181"/>
      <c r="BN6632" s="181"/>
      <c r="BO6632" s="181"/>
    </row>
    <row r="6633" spans="41:67">
      <c r="AO6633" s="38">
        <f t="shared" si="552"/>
        <v>0</v>
      </c>
      <c r="AP6633" s="38">
        <f t="shared" si="553"/>
        <v>0</v>
      </c>
      <c r="AR6633" s="181"/>
      <c r="AS6633" s="181"/>
      <c r="AT6633" s="181"/>
      <c r="AU6633" s="181"/>
      <c r="BB6633" s="181"/>
      <c r="BC6633" s="181"/>
      <c r="BD6633" s="181"/>
      <c r="BE6633" s="181"/>
      <c r="BL6633" s="181"/>
      <c r="BM6633" s="181"/>
      <c r="BN6633" s="181"/>
      <c r="BO6633" s="181"/>
    </row>
    <row r="6634" spans="41:67">
      <c r="AO6634" s="38">
        <f t="shared" ref="AO6634:AO6697" si="554">B6635+1-1</f>
        <v>0</v>
      </c>
      <c r="AP6634" s="38">
        <f t="shared" ref="AP6634:AP6697" si="555">A6635</f>
        <v>0</v>
      </c>
      <c r="AR6634" s="181"/>
      <c r="AS6634" s="181"/>
      <c r="AT6634" s="181"/>
      <c r="AU6634" s="181"/>
      <c r="BB6634" s="181"/>
      <c r="BC6634" s="181"/>
      <c r="BD6634" s="181"/>
      <c r="BE6634" s="181"/>
      <c r="BL6634" s="181"/>
      <c r="BM6634" s="181"/>
      <c r="BN6634" s="181"/>
      <c r="BO6634" s="181"/>
    </row>
    <row r="6635" spans="41:67">
      <c r="AO6635" s="38">
        <f t="shared" si="554"/>
        <v>0</v>
      </c>
      <c r="AP6635" s="38">
        <f t="shared" si="555"/>
        <v>0</v>
      </c>
      <c r="AR6635" s="181"/>
      <c r="AS6635" s="181"/>
      <c r="AT6635" s="181"/>
      <c r="AU6635" s="181"/>
      <c r="BB6635" s="181"/>
      <c r="BC6635" s="181"/>
      <c r="BD6635" s="181"/>
      <c r="BE6635" s="181"/>
      <c r="BL6635" s="181"/>
      <c r="BM6635" s="181"/>
      <c r="BN6635" s="181"/>
      <c r="BO6635" s="181"/>
    </row>
    <row r="6636" spans="41:67">
      <c r="AO6636" s="38">
        <f t="shared" si="554"/>
        <v>0</v>
      </c>
      <c r="AP6636" s="38">
        <f t="shared" si="555"/>
        <v>0</v>
      </c>
      <c r="AR6636" s="181"/>
      <c r="AS6636" s="181"/>
      <c r="AT6636" s="181"/>
      <c r="AU6636" s="181"/>
      <c r="BB6636" s="181"/>
      <c r="BC6636" s="181"/>
      <c r="BD6636" s="181"/>
      <c r="BE6636" s="181"/>
      <c r="BL6636" s="181"/>
      <c r="BM6636" s="181"/>
      <c r="BN6636" s="181"/>
      <c r="BO6636" s="181"/>
    </row>
    <row r="6637" spans="41:67">
      <c r="AO6637" s="38">
        <f t="shared" si="554"/>
        <v>0</v>
      </c>
      <c r="AP6637" s="38">
        <f t="shared" si="555"/>
        <v>0</v>
      </c>
      <c r="AR6637" s="181"/>
      <c r="AS6637" s="181"/>
      <c r="AT6637" s="181"/>
      <c r="AU6637" s="181"/>
      <c r="BB6637" s="181"/>
      <c r="BC6637" s="181"/>
      <c r="BD6637" s="181"/>
      <c r="BE6637" s="181"/>
      <c r="BL6637" s="181"/>
      <c r="BM6637" s="181"/>
      <c r="BN6637" s="181"/>
      <c r="BO6637" s="181"/>
    </row>
    <row r="6638" spans="41:67">
      <c r="AO6638" s="38">
        <f t="shared" si="554"/>
        <v>0</v>
      </c>
      <c r="AP6638" s="38">
        <f t="shared" si="555"/>
        <v>0</v>
      </c>
      <c r="AR6638" s="181"/>
      <c r="AS6638" s="181"/>
      <c r="AT6638" s="181"/>
      <c r="AU6638" s="181"/>
      <c r="BB6638" s="181"/>
      <c r="BC6638" s="181"/>
      <c r="BD6638" s="181"/>
      <c r="BE6638" s="181"/>
      <c r="BL6638" s="181"/>
      <c r="BM6638" s="181"/>
      <c r="BN6638" s="181"/>
      <c r="BO6638" s="181"/>
    </row>
    <row r="6639" spans="41:67">
      <c r="AO6639" s="38">
        <f t="shared" si="554"/>
        <v>0</v>
      </c>
      <c r="AP6639" s="38">
        <f t="shared" si="555"/>
        <v>0</v>
      </c>
      <c r="AR6639" s="181"/>
      <c r="AS6639" s="181"/>
      <c r="AT6639" s="181"/>
      <c r="AU6639" s="181"/>
      <c r="BB6639" s="181"/>
      <c r="BC6639" s="181"/>
      <c r="BD6639" s="181"/>
      <c r="BE6639" s="181"/>
      <c r="BL6639" s="181"/>
      <c r="BM6639" s="181"/>
      <c r="BN6639" s="181"/>
      <c r="BO6639" s="181"/>
    </row>
    <row r="6640" spans="41:67">
      <c r="AO6640" s="38">
        <f t="shared" si="554"/>
        <v>0</v>
      </c>
      <c r="AP6640" s="38">
        <f t="shared" si="555"/>
        <v>0</v>
      </c>
      <c r="AR6640" s="181"/>
      <c r="AS6640" s="181"/>
      <c r="AT6640" s="181"/>
      <c r="AU6640" s="181"/>
      <c r="BB6640" s="181"/>
      <c r="BC6640" s="181"/>
      <c r="BD6640" s="181"/>
      <c r="BE6640" s="181"/>
      <c r="BL6640" s="181"/>
      <c r="BM6640" s="181"/>
      <c r="BN6640" s="181"/>
      <c r="BO6640" s="181"/>
    </row>
    <row r="6641" spans="41:67">
      <c r="AO6641" s="38">
        <f t="shared" si="554"/>
        <v>0</v>
      </c>
      <c r="AP6641" s="38">
        <f t="shared" si="555"/>
        <v>0</v>
      </c>
      <c r="AR6641" s="181"/>
      <c r="AS6641" s="181"/>
      <c r="AT6641" s="181"/>
      <c r="AU6641" s="181"/>
      <c r="BB6641" s="181"/>
      <c r="BC6641" s="181"/>
      <c r="BD6641" s="181"/>
      <c r="BE6641" s="181"/>
      <c r="BL6641" s="181"/>
      <c r="BM6641" s="181"/>
      <c r="BN6641" s="181"/>
      <c r="BO6641" s="181"/>
    </row>
    <row r="6642" spans="41:67">
      <c r="AO6642" s="38">
        <f t="shared" si="554"/>
        <v>0</v>
      </c>
      <c r="AP6642" s="38">
        <f t="shared" si="555"/>
        <v>0</v>
      </c>
      <c r="AR6642" s="181"/>
      <c r="AS6642" s="181"/>
      <c r="AT6642" s="181"/>
      <c r="AU6642" s="181"/>
      <c r="BB6642" s="181"/>
      <c r="BC6642" s="181"/>
      <c r="BD6642" s="181"/>
      <c r="BE6642" s="181"/>
      <c r="BL6642" s="181"/>
      <c r="BM6642" s="181"/>
      <c r="BN6642" s="181"/>
      <c r="BO6642" s="181"/>
    </row>
    <row r="6643" spans="41:67">
      <c r="AO6643" s="38">
        <f t="shared" si="554"/>
        <v>0</v>
      </c>
      <c r="AP6643" s="38">
        <f t="shared" si="555"/>
        <v>0</v>
      </c>
      <c r="AR6643" s="181"/>
      <c r="AS6643" s="181"/>
      <c r="AT6643" s="181"/>
      <c r="AU6643" s="181"/>
      <c r="BB6643" s="181"/>
      <c r="BC6643" s="181"/>
      <c r="BD6643" s="181"/>
      <c r="BE6643" s="181"/>
      <c r="BL6643" s="181"/>
      <c r="BM6643" s="181"/>
      <c r="BN6643" s="181"/>
      <c r="BO6643" s="181"/>
    </row>
    <row r="6644" spans="41:67">
      <c r="AO6644" s="38">
        <f t="shared" si="554"/>
        <v>0</v>
      </c>
      <c r="AP6644" s="38">
        <f t="shared" si="555"/>
        <v>0</v>
      </c>
      <c r="AR6644" s="181"/>
      <c r="AS6644" s="181"/>
      <c r="AT6644" s="181"/>
      <c r="AU6644" s="181"/>
      <c r="BB6644" s="181"/>
      <c r="BC6644" s="181"/>
      <c r="BD6644" s="181"/>
      <c r="BE6644" s="181"/>
      <c r="BL6644" s="181"/>
      <c r="BM6644" s="181"/>
      <c r="BN6644" s="181"/>
      <c r="BO6644" s="181"/>
    </row>
    <row r="6645" spans="41:67">
      <c r="AO6645" s="38">
        <f t="shared" si="554"/>
        <v>0</v>
      </c>
      <c r="AP6645" s="38">
        <f t="shared" si="555"/>
        <v>0</v>
      </c>
      <c r="AR6645" s="181"/>
      <c r="AS6645" s="181"/>
      <c r="AT6645" s="181"/>
      <c r="AU6645" s="181"/>
      <c r="BB6645" s="181"/>
      <c r="BC6645" s="181"/>
      <c r="BD6645" s="181"/>
      <c r="BE6645" s="181"/>
      <c r="BL6645" s="181"/>
      <c r="BM6645" s="181"/>
      <c r="BN6645" s="181"/>
      <c r="BO6645" s="181"/>
    </row>
    <row r="6646" spans="41:67">
      <c r="AO6646" s="38">
        <f t="shared" si="554"/>
        <v>0</v>
      </c>
      <c r="AP6646" s="38">
        <f t="shared" si="555"/>
        <v>0</v>
      </c>
      <c r="AR6646" s="181"/>
      <c r="AS6646" s="181"/>
      <c r="AT6646" s="181"/>
      <c r="AU6646" s="181"/>
      <c r="BB6646" s="181"/>
      <c r="BC6646" s="181"/>
      <c r="BD6646" s="181"/>
      <c r="BE6646" s="181"/>
      <c r="BL6646" s="181"/>
      <c r="BM6646" s="181"/>
      <c r="BN6646" s="181"/>
      <c r="BO6646" s="181"/>
    </row>
    <row r="6647" spans="41:67">
      <c r="AO6647" s="38">
        <f t="shared" si="554"/>
        <v>0</v>
      </c>
      <c r="AP6647" s="38">
        <f t="shared" si="555"/>
        <v>0</v>
      </c>
      <c r="AR6647" s="181"/>
      <c r="AS6647" s="181"/>
      <c r="AT6647" s="181"/>
      <c r="AU6647" s="181"/>
      <c r="BB6647" s="181"/>
      <c r="BC6647" s="181"/>
      <c r="BD6647" s="181"/>
      <c r="BE6647" s="181"/>
      <c r="BL6647" s="181"/>
      <c r="BM6647" s="181"/>
      <c r="BN6647" s="181"/>
      <c r="BO6647" s="181"/>
    </row>
    <row r="6648" spans="41:67">
      <c r="AO6648" s="38">
        <f t="shared" si="554"/>
        <v>0</v>
      </c>
      <c r="AP6648" s="38">
        <f t="shared" si="555"/>
        <v>0</v>
      </c>
      <c r="AR6648" s="181"/>
      <c r="AS6648" s="181"/>
      <c r="AT6648" s="181"/>
      <c r="AU6648" s="181"/>
      <c r="BB6648" s="181"/>
      <c r="BC6648" s="181"/>
      <c r="BD6648" s="181"/>
      <c r="BE6648" s="181"/>
      <c r="BL6648" s="181"/>
      <c r="BM6648" s="181"/>
      <c r="BN6648" s="181"/>
      <c r="BO6648" s="181"/>
    </row>
    <row r="6649" spans="41:67">
      <c r="AO6649" s="38">
        <f t="shared" si="554"/>
        <v>0</v>
      </c>
      <c r="AP6649" s="38">
        <f t="shared" si="555"/>
        <v>0</v>
      </c>
      <c r="AR6649" s="181"/>
      <c r="AS6649" s="181"/>
      <c r="AT6649" s="181"/>
      <c r="AU6649" s="181"/>
      <c r="BB6649" s="181"/>
      <c r="BC6649" s="181"/>
      <c r="BD6649" s="181"/>
      <c r="BE6649" s="181"/>
      <c r="BL6649" s="181"/>
      <c r="BM6649" s="181"/>
      <c r="BN6649" s="181"/>
      <c r="BO6649" s="181"/>
    </row>
    <row r="6650" spans="41:67">
      <c r="AO6650" s="38">
        <f t="shared" si="554"/>
        <v>0</v>
      </c>
      <c r="AP6650" s="38">
        <f t="shared" si="555"/>
        <v>0</v>
      </c>
      <c r="AR6650" s="181"/>
      <c r="AS6650" s="181"/>
      <c r="AT6650" s="181"/>
      <c r="AU6650" s="181"/>
      <c r="BB6650" s="181"/>
      <c r="BC6650" s="181"/>
      <c r="BD6650" s="181"/>
      <c r="BE6650" s="181"/>
      <c r="BL6650" s="181"/>
      <c r="BM6650" s="181"/>
      <c r="BN6650" s="181"/>
      <c r="BO6650" s="181"/>
    </row>
    <row r="6651" spans="41:67">
      <c r="AO6651" s="38">
        <f t="shared" si="554"/>
        <v>0</v>
      </c>
      <c r="AP6651" s="38">
        <f t="shared" si="555"/>
        <v>0</v>
      </c>
      <c r="AR6651" s="181"/>
      <c r="AS6651" s="181"/>
      <c r="AT6651" s="181"/>
      <c r="AU6651" s="181"/>
      <c r="BB6651" s="181"/>
      <c r="BC6651" s="181"/>
      <c r="BD6651" s="181"/>
      <c r="BE6651" s="181"/>
      <c r="BL6651" s="181"/>
      <c r="BM6651" s="181"/>
      <c r="BN6651" s="181"/>
      <c r="BO6651" s="181"/>
    </row>
    <row r="6652" spans="41:67">
      <c r="AO6652" s="38">
        <f t="shared" si="554"/>
        <v>0</v>
      </c>
      <c r="AP6652" s="38">
        <f t="shared" si="555"/>
        <v>0</v>
      </c>
      <c r="AR6652" s="181"/>
      <c r="AS6652" s="181"/>
      <c r="AT6652" s="181"/>
      <c r="AU6652" s="181"/>
      <c r="BB6652" s="181"/>
      <c r="BC6652" s="181"/>
      <c r="BD6652" s="181"/>
      <c r="BE6652" s="181"/>
      <c r="BL6652" s="181"/>
      <c r="BM6652" s="181"/>
      <c r="BN6652" s="181"/>
      <c r="BO6652" s="181"/>
    </row>
    <row r="6653" spans="41:67">
      <c r="AO6653" s="38">
        <f t="shared" si="554"/>
        <v>0</v>
      </c>
      <c r="AP6653" s="38">
        <f t="shared" si="555"/>
        <v>0</v>
      </c>
      <c r="AR6653" s="181"/>
      <c r="AS6653" s="181"/>
      <c r="AT6653" s="181"/>
      <c r="AU6653" s="181"/>
      <c r="BB6653" s="181"/>
      <c r="BC6653" s="181"/>
      <c r="BD6653" s="181"/>
      <c r="BE6653" s="181"/>
      <c r="BL6653" s="181"/>
      <c r="BM6653" s="181"/>
      <c r="BN6653" s="181"/>
      <c r="BO6653" s="181"/>
    </row>
    <row r="6654" spans="41:67">
      <c r="AO6654" s="38">
        <f t="shared" si="554"/>
        <v>0</v>
      </c>
      <c r="AP6654" s="38">
        <f t="shared" si="555"/>
        <v>0</v>
      </c>
      <c r="AR6654" s="181"/>
      <c r="AS6654" s="181"/>
      <c r="AT6654" s="181"/>
      <c r="AU6654" s="181"/>
      <c r="BB6654" s="181"/>
      <c r="BC6654" s="181"/>
      <c r="BD6654" s="181"/>
      <c r="BE6654" s="181"/>
      <c r="BL6654" s="181"/>
      <c r="BM6654" s="181"/>
      <c r="BN6654" s="181"/>
      <c r="BO6654" s="181"/>
    </row>
    <row r="6655" spans="41:67">
      <c r="AO6655" s="38">
        <f t="shared" si="554"/>
        <v>0</v>
      </c>
      <c r="AP6655" s="38">
        <f t="shared" si="555"/>
        <v>0</v>
      </c>
      <c r="AR6655" s="181"/>
      <c r="AS6655" s="181"/>
      <c r="AT6655" s="181"/>
      <c r="AU6655" s="181"/>
      <c r="BB6655" s="181"/>
      <c r="BC6655" s="181"/>
      <c r="BD6655" s="181"/>
      <c r="BE6655" s="181"/>
      <c r="BL6655" s="181"/>
      <c r="BM6655" s="181"/>
      <c r="BN6655" s="181"/>
      <c r="BO6655" s="181"/>
    </row>
    <row r="6656" spans="41:67">
      <c r="AO6656" s="38">
        <f t="shared" si="554"/>
        <v>0</v>
      </c>
      <c r="AP6656" s="38">
        <f t="shared" si="555"/>
        <v>0</v>
      </c>
      <c r="AR6656" s="181"/>
      <c r="AS6656" s="181"/>
      <c r="AT6656" s="181"/>
      <c r="AU6656" s="181"/>
      <c r="BB6656" s="181"/>
      <c r="BC6656" s="181"/>
      <c r="BD6656" s="181"/>
      <c r="BE6656" s="181"/>
      <c r="BL6656" s="181"/>
      <c r="BM6656" s="181"/>
      <c r="BN6656" s="181"/>
      <c r="BO6656" s="181"/>
    </row>
    <row r="6657" spans="41:67">
      <c r="AO6657" s="38">
        <f t="shared" si="554"/>
        <v>0</v>
      </c>
      <c r="AP6657" s="38">
        <f t="shared" si="555"/>
        <v>0</v>
      </c>
      <c r="AR6657" s="181"/>
      <c r="AS6657" s="181"/>
      <c r="AT6657" s="181"/>
      <c r="AU6657" s="181"/>
      <c r="BB6657" s="181"/>
      <c r="BC6657" s="181"/>
      <c r="BD6657" s="181"/>
      <c r="BE6657" s="181"/>
      <c r="BL6657" s="181"/>
      <c r="BM6657" s="181"/>
      <c r="BN6657" s="181"/>
      <c r="BO6657" s="181"/>
    </row>
    <row r="6658" spans="41:67">
      <c r="AO6658" s="38">
        <f t="shared" si="554"/>
        <v>0</v>
      </c>
      <c r="AP6658" s="38">
        <f t="shared" si="555"/>
        <v>0</v>
      </c>
      <c r="AR6658" s="181"/>
      <c r="AS6658" s="181"/>
      <c r="AT6658" s="181"/>
      <c r="AU6658" s="181"/>
      <c r="BB6658" s="181"/>
      <c r="BC6658" s="181"/>
      <c r="BD6658" s="181"/>
      <c r="BE6658" s="181"/>
      <c r="BL6658" s="181"/>
      <c r="BM6658" s="181"/>
      <c r="BN6658" s="181"/>
      <c r="BO6658" s="181"/>
    </row>
    <row r="6659" spans="41:67">
      <c r="AO6659" s="38">
        <f t="shared" si="554"/>
        <v>0</v>
      </c>
      <c r="AP6659" s="38">
        <f t="shared" si="555"/>
        <v>0</v>
      </c>
      <c r="AR6659" s="181"/>
      <c r="AS6659" s="181"/>
      <c r="AT6659" s="181"/>
      <c r="AU6659" s="181"/>
      <c r="BB6659" s="181"/>
      <c r="BC6659" s="181"/>
      <c r="BD6659" s="181"/>
      <c r="BE6659" s="181"/>
      <c r="BL6659" s="181"/>
      <c r="BM6659" s="181"/>
      <c r="BN6659" s="181"/>
      <c r="BO6659" s="181"/>
    </row>
    <row r="6660" spans="41:67">
      <c r="AO6660" s="38">
        <f t="shared" si="554"/>
        <v>0</v>
      </c>
      <c r="AP6660" s="38">
        <f t="shared" si="555"/>
        <v>0</v>
      </c>
      <c r="AR6660" s="181"/>
      <c r="AS6660" s="181"/>
      <c r="AT6660" s="181"/>
      <c r="AU6660" s="181"/>
      <c r="BB6660" s="181"/>
      <c r="BC6660" s="181"/>
      <c r="BD6660" s="181"/>
      <c r="BE6660" s="181"/>
      <c r="BL6660" s="181"/>
      <c r="BM6660" s="181"/>
      <c r="BN6660" s="181"/>
      <c r="BO6660" s="181"/>
    </row>
    <row r="6661" spans="41:67">
      <c r="AO6661" s="38">
        <f t="shared" si="554"/>
        <v>0</v>
      </c>
      <c r="AP6661" s="38">
        <f t="shared" si="555"/>
        <v>0</v>
      </c>
      <c r="AR6661" s="181"/>
      <c r="AS6661" s="181"/>
      <c r="AT6661" s="181"/>
      <c r="AU6661" s="181"/>
      <c r="BB6661" s="181"/>
      <c r="BC6661" s="181"/>
      <c r="BD6661" s="181"/>
      <c r="BE6661" s="181"/>
      <c r="BL6661" s="181"/>
      <c r="BM6661" s="181"/>
      <c r="BN6661" s="181"/>
      <c r="BO6661" s="181"/>
    </row>
    <row r="6662" spans="41:67">
      <c r="AO6662" s="38">
        <f t="shared" si="554"/>
        <v>0</v>
      </c>
      <c r="AP6662" s="38">
        <f t="shared" si="555"/>
        <v>0</v>
      </c>
      <c r="AR6662" s="181"/>
      <c r="AS6662" s="181"/>
      <c r="AT6662" s="181"/>
      <c r="AU6662" s="181"/>
      <c r="BB6662" s="181"/>
      <c r="BC6662" s="181"/>
      <c r="BD6662" s="181"/>
      <c r="BE6662" s="181"/>
      <c r="BL6662" s="181"/>
      <c r="BM6662" s="181"/>
      <c r="BN6662" s="181"/>
      <c r="BO6662" s="181"/>
    </row>
    <row r="6663" spans="41:67">
      <c r="AO6663" s="38">
        <f t="shared" si="554"/>
        <v>0</v>
      </c>
      <c r="AP6663" s="38">
        <f t="shared" si="555"/>
        <v>0</v>
      </c>
      <c r="AR6663" s="181"/>
      <c r="AS6663" s="181"/>
      <c r="AT6663" s="181"/>
      <c r="AU6663" s="181"/>
      <c r="BB6663" s="181"/>
      <c r="BC6663" s="181"/>
      <c r="BD6663" s="181"/>
      <c r="BE6663" s="181"/>
      <c r="BL6663" s="181"/>
      <c r="BM6663" s="181"/>
      <c r="BN6663" s="181"/>
      <c r="BO6663" s="181"/>
    </row>
    <row r="6664" spans="41:67">
      <c r="AO6664" s="38">
        <f t="shared" si="554"/>
        <v>0</v>
      </c>
      <c r="AP6664" s="38">
        <f t="shared" si="555"/>
        <v>0</v>
      </c>
      <c r="AR6664" s="181"/>
      <c r="AS6664" s="181"/>
      <c r="AT6664" s="181"/>
      <c r="AU6664" s="181"/>
      <c r="BB6664" s="181"/>
      <c r="BC6664" s="181"/>
      <c r="BD6664" s="181"/>
      <c r="BE6664" s="181"/>
      <c r="BL6664" s="181"/>
      <c r="BM6664" s="181"/>
      <c r="BN6664" s="181"/>
      <c r="BO6664" s="181"/>
    </row>
    <row r="6665" spans="41:67">
      <c r="AO6665" s="38">
        <f t="shared" si="554"/>
        <v>0</v>
      </c>
      <c r="AP6665" s="38">
        <f t="shared" si="555"/>
        <v>0</v>
      </c>
      <c r="AR6665" s="181"/>
      <c r="AS6665" s="181"/>
      <c r="AT6665" s="181"/>
      <c r="AU6665" s="181"/>
      <c r="BB6665" s="181"/>
      <c r="BC6665" s="181"/>
      <c r="BD6665" s="181"/>
      <c r="BE6665" s="181"/>
      <c r="BL6665" s="181"/>
      <c r="BM6665" s="181"/>
      <c r="BN6665" s="181"/>
      <c r="BO6665" s="181"/>
    </row>
    <row r="6666" spans="41:67">
      <c r="AO6666" s="38">
        <f t="shared" si="554"/>
        <v>0</v>
      </c>
      <c r="AP6666" s="38">
        <f t="shared" si="555"/>
        <v>0</v>
      </c>
      <c r="AR6666" s="181"/>
      <c r="AS6666" s="181"/>
      <c r="AT6666" s="181"/>
      <c r="AU6666" s="181"/>
      <c r="BB6666" s="181"/>
      <c r="BC6666" s="181"/>
      <c r="BD6666" s="181"/>
      <c r="BE6666" s="181"/>
      <c r="BL6666" s="181"/>
      <c r="BM6666" s="181"/>
      <c r="BN6666" s="181"/>
      <c r="BO6666" s="181"/>
    </row>
    <row r="6667" spans="41:67">
      <c r="AO6667" s="38">
        <f t="shared" si="554"/>
        <v>0</v>
      </c>
      <c r="AP6667" s="38">
        <f t="shared" si="555"/>
        <v>0</v>
      </c>
      <c r="AR6667" s="181"/>
      <c r="AS6667" s="181"/>
      <c r="AT6667" s="181"/>
      <c r="AU6667" s="181"/>
      <c r="BB6667" s="181"/>
      <c r="BC6667" s="181"/>
      <c r="BD6667" s="181"/>
      <c r="BE6667" s="181"/>
      <c r="BL6667" s="181"/>
      <c r="BM6667" s="181"/>
      <c r="BN6667" s="181"/>
      <c r="BO6667" s="181"/>
    </row>
    <row r="6668" spans="41:67">
      <c r="AO6668" s="38">
        <f t="shared" si="554"/>
        <v>0</v>
      </c>
      <c r="AP6668" s="38">
        <f t="shared" si="555"/>
        <v>0</v>
      </c>
      <c r="AR6668" s="181"/>
      <c r="AS6668" s="181"/>
      <c r="AT6668" s="181"/>
      <c r="AU6668" s="181"/>
      <c r="BB6668" s="181"/>
      <c r="BC6668" s="181"/>
      <c r="BD6668" s="181"/>
      <c r="BE6668" s="181"/>
      <c r="BL6668" s="181"/>
      <c r="BM6668" s="181"/>
      <c r="BN6668" s="181"/>
      <c r="BO6668" s="181"/>
    </row>
    <row r="6669" spans="41:67">
      <c r="AO6669" s="38">
        <f t="shared" si="554"/>
        <v>0</v>
      </c>
      <c r="AP6669" s="38">
        <f t="shared" si="555"/>
        <v>0</v>
      </c>
      <c r="AR6669" s="181"/>
      <c r="AS6669" s="181"/>
      <c r="AT6669" s="181"/>
      <c r="AU6669" s="181"/>
      <c r="BB6669" s="181"/>
      <c r="BC6669" s="181"/>
      <c r="BD6669" s="181"/>
      <c r="BE6669" s="181"/>
      <c r="BL6669" s="181"/>
      <c r="BM6669" s="181"/>
      <c r="BN6669" s="181"/>
      <c r="BO6669" s="181"/>
    </row>
    <row r="6670" spans="41:67">
      <c r="AO6670" s="38">
        <f t="shared" si="554"/>
        <v>0</v>
      </c>
      <c r="AP6670" s="38">
        <f t="shared" si="555"/>
        <v>0</v>
      </c>
      <c r="AR6670" s="181"/>
      <c r="AS6670" s="181"/>
      <c r="AT6670" s="181"/>
      <c r="AU6670" s="181"/>
      <c r="BB6670" s="181"/>
      <c r="BC6670" s="181"/>
      <c r="BD6670" s="181"/>
      <c r="BE6670" s="181"/>
      <c r="BL6670" s="181"/>
      <c r="BM6670" s="181"/>
      <c r="BN6670" s="181"/>
      <c r="BO6670" s="181"/>
    </row>
    <row r="6671" spans="41:67">
      <c r="AO6671" s="38">
        <f t="shared" si="554"/>
        <v>0</v>
      </c>
      <c r="AP6671" s="38">
        <f t="shared" si="555"/>
        <v>0</v>
      </c>
      <c r="AR6671" s="181"/>
      <c r="AS6671" s="181"/>
      <c r="AT6671" s="181"/>
      <c r="AU6671" s="181"/>
      <c r="BB6671" s="181"/>
      <c r="BC6671" s="181"/>
      <c r="BD6671" s="181"/>
      <c r="BE6671" s="181"/>
      <c r="BL6671" s="181"/>
      <c r="BM6671" s="181"/>
      <c r="BN6671" s="181"/>
      <c r="BO6671" s="181"/>
    </row>
    <row r="6672" spans="41:67">
      <c r="AO6672" s="38">
        <f t="shared" si="554"/>
        <v>0</v>
      </c>
      <c r="AP6672" s="38">
        <f t="shared" si="555"/>
        <v>0</v>
      </c>
      <c r="AR6672" s="181"/>
      <c r="AS6672" s="181"/>
      <c r="AT6672" s="181"/>
      <c r="AU6672" s="181"/>
      <c r="BB6672" s="181"/>
      <c r="BC6672" s="181"/>
      <c r="BD6672" s="181"/>
      <c r="BE6672" s="181"/>
      <c r="BL6672" s="181"/>
      <c r="BM6672" s="181"/>
      <c r="BN6672" s="181"/>
      <c r="BO6672" s="181"/>
    </row>
    <row r="6673" spans="41:67">
      <c r="AO6673" s="38">
        <f t="shared" si="554"/>
        <v>0</v>
      </c>
      <c r="AP6673" s="38">
        <f t="shared" si="555"/>
        <v>0</v>
      </c>
      <c r="AR6673" s="181"/>
      <c r="AS6673" s="181"/>
      <c r="AT6673" s="181"/>
      <c r="AU6673" s="181"/>
      <c r="BB6673" s="181"/>
      <c r="BC6673" s="181"/>
      <c r="BD6673" s="181"/>
      <c r="BE6673" s="181"/>
      <c r="BL6673" s="181"/>
      <c r="BM6673" s="181"/>
      <c r="BN6673" s="181"/>
      <c r="BO6673" s="181"/>
    </row>
    <row r="6674" spans="41:67">
      <c r="AO6674" s="38">
        <f t="shared" si="554"/>
        <v>0</v>
      </c>
      <c r="AP6674" s="38">
        <f t="shared" si="555"/>
        <v>0</v>
      </c>
      <c r="AR6674" s="181"/>
      <c r="AS6674" s="181"/>
      <c r="AT6674" s="181"/>
      <c r="AU6674" s="181"/>
      <c r="BB6674" s="181"/>
      <c r="BC6674" s="181"/>
      <c r="BD6674" s="181"/>
      <c r="BE6674" s="181"/>
      <c r="BL6674" s="181"/>
      <c r="BM6674" s="181"/>
      <c r="BN6674" s="181"/>
      <c r="BO6674" s="181"/>
    </row>
    <row r="6675" spans="41:67">
      <c r="AO6675" s="38">
        <f t="shared" si="554"/>
        <v>0</v>
      </c>
      <c r="AP6675" s="38">
        <f t="shared" si="555"/>
        <v>0</v>
      </c>
      <c r="AR6675" s="181"/>
      <c r="AS6675" s="181"/>
      <c r="AT6675" s="181"/>
      <c r="AU6675" s="181"/>
      <c r="BB6675" s="181"/>
      <c r="BC6675" s="181"/>
      <c r="BD6675" s="181"/>
      <c r="BE6675" s="181"/>
      <c r="BL6675" s="181"/>
      <c r="BM6675" s="181"/>
      <c r="BN6675" s="181"/>
      <c r="BO6675" s="181"/>
    </row>
    <row r="6676" spans="41:67">
      <c r="AO6676" s="38">
        <f t="shared" si="554"/>
        <v>0</v>
      </c>
      <c r="AP6676" s="38">
        <f t="shared" si="555"/>
        <v>0</v>
      </c>
      <c r="AR6676" s="181"/>
      <c r="AS6676" s="181"/>
      <c r="AT6676" s="181"/>
      <c r="AU6676" s="181"/>
      <c r="BB6676" s="181"/>
      <c r="BC6676" s="181"/>
      <c r="BD6676" s="181"/>
      <c r="BE6676" s="181"/>
      <c r="BL6676" s="181"/>
      <c r="BM6676" s="181"/>
      <c r="BN6676" s="181"/>
      <c r="BO6676" s="181"/>
    </row>
    <row r="6677" spans="41:67">
      <c r="AO6677" s="38">
        <f t="shared" si="554"/>
        <v>0</v>
      </c>
      <c r="AP6677" s="38">
        <f t="shared" si="555"/>
        <v>0</v>
      </c>
      <c r="AR6677" s="181"/>
      <c r="AS6677" s="181"/>
      <c r="AT6677" s="181"/>
      <c r="AU6677" s="181"/>
      <c r="BB6677" s="181"/>
      <c r="BC6677" s="181"/>
      <c r="BD6677" s="181"/>
      <c r="BE6677" s="181"/>
      <c r="BL6677" s="181"/>
      <c r="BM6677" s="181"/>
      <c r="BN6677" s="181"/>
      <c r="BO6677" s="181"/>
    </row>
    <row r="6678" spans="41:67">
      <c r="AO6678" s="38">
        <f t="shared" si="554"/>
        <v>0</v>
      </c>
      <c r="AP6678" s="38">
        <f t="shared" si="555"/>
        <v>0</v>
      </c>
      <c r="AR6678" s="181"/>
      <c r="AS6678" s="181"/>
      <c r="AT6678" s="181"/>
      <c r="AU6678" s="181"/>
      <c r="BB6678" s="181"/>
      <c r="BC6678" s="181"/>
      <c r="BD6678" s="181"/>
      <c r="BE6678" s="181"/>
      <c r="BL6678" s="181"/>
      <c r="BM6678" s="181"/>
      <c r="BN6678" s="181"/>
      <c r="BO6678" s="181"/>
    </row>
    <row r="6679" spans="41:67">
      <c r="AO6679" s="38">
        <f t="shared" si="554"/>
        <v>0</v>
      </c>
      <c r="AP6679" s="38">
        <f t="shared" si="555"/>
        <v>0</v>
      </c>
      <c r="AR6679" s="181"/>
      <c r="AS6679" s="181"/>
      <c r="AT6679" s="181"/>
      <c r="AU6679" s="181"/>
      <c r="BB6679" s="181"/>
      <c r="BC6679" s="181"/>
      <c r="BD6679" s="181"/>
      <c r="BE6679" s="181"/>
      <c r="BL6679" s="181"/>
      <c r="BM6679" s="181"/>
      <c r="BN6679" s="181"/>
      <c r="BO6679" s="181"/>
    </row>
    <row r="6680" spans="41:67">
      <c r="AO6680" s="38">
        <f t="shared" si="554"/>
        <v>0</v>
      </c>
      <c r="AP6680" s="38">
        <f t="shared" si="555"/>
        <v>0</v>
      </c>
      <c r="AR6680" s="181"/>
      <c r="AS6680" s="181"/>
      <c r="AT6680" s="181"/>
      <c r="AU6680" s="181"/>
      <c r="BB6680" s="181"/>
      <c r="BC6680" s="181"/>
      <c r="BD6680" s="181"/>
      <c r="BE6680" s="181"/>
      <c r="BL6680" s="181"/>
      <c r="BM6680" s="181"/>
      <c r="BN6680" s="181"/>
      <c r="BO6680" s="181"/>
    </row>
    <row r="6681" spans="41:67">
      <c r="AO6681" s="38">
        <f t="shared" si="554"/>
        <v>0</v>
      </c>
      <c r="AP6681" s="38">
        <f t="shared" si="555"/>
        <v>0</v>
      </c>
      <c r="AR6681" s="181"/>
      <c r="AS6681" s="181"/>
      <c r="AT6681" s="181"/>
      <c r="AU6681" s="181"/>
      <c r="BB6681" s="181"/>
      <c r="BC6681" s="181"/>
      <c r="BD6681" s="181"/>
      <c r="BE6681" s="181"/>
      <c r="BL6681" s="181"/>
      <c r="BM6681" s="181"/>
      <c r="BN6681" s="181"/>
      <c r="BO6681" s="181"/>
    </row>
    <row r="6682" spans="41:67">
      <c r="AO6682" s="38">
        <f t="shared" si="554"/>
        <v>0</v>
      </c>
      <c r="AP6682" s="38">
        <f t="shared" si="555"/>
        <v>0</v>
      </c>
      <c r="AR6682" s="181"/>
      <c r="AS6682" s="181"/>
      <c r="AT6682" s="181"/>
      <c r="AU6682" s="181"/>
      <c r="BB6682" s="181"/>
      <c r="BC6682" s="181"/>
      <c r="BD6682" s="181"/>
      <c r="BE6682" s="181"/>
      <c r="BL6682" s="181"/>
      <c r="BM6682" s="181"/>
      <c r="BN6682" s="181"/>
      <c r="BO6682" s="181"/>
    </row>
    <row r="6683" spans="41:67">
      <c r="AO6683" s="38">
        <f t="shared" si="554"/>
        <v>0</v>
      </c>
      <c r="AP6683" s="38">
        <f t="shared" si="555"/>
        <v>0</v>
      </c>
      <c r="AR6683" s="181"/>
      <c r="AS6683" s="181"/>
      <c r="AT6683" s="181"/>
      <c r="AU6683" s="181"/>
      <c r="BB6683" s="181"/>
      <c r="BC6683" s="181"/>
      <c r="BD6683" s="181"/>
      <c r="BE6683" s="181"/>
      <c r="BL6683" s="181"/>
      <c r="BM6683" s="181"/>
      <c r="BN6683" s="181"/>
      <c r="BO6683" s="181"/>
    </row>
    <row r="6684" spans="41:67">
      <c r="AO6684" s="38">
        <f t="shared" si="554"/>
        <v>0</v>
      </c>
      <c r="AP6684" s="38">
        <f t="shared" si="555"/>
        <v>0</v>
      </c>
      <c r="AR6684" s="181"/>
      <c r="AS6684" s="181"/>
      <c r="AT6684" s="181"/>
      <c r="AU6684" s="181"/>
      <c r="BB6684" s="181"/>
      <c r="BC6684" s="181"/>
      <c r="BD6684" s="181"/>
      <c r="BE6684" s="181"/>
      <c r="BL6684" s="181"/>
      <c r="BM6684" s="181"/>
      <c r="BN6684" s="181"/>
      <c r="BO6684" s="181"/>
    </row>
    <row r="6685" spans="41:67">
      <c r="AO6685" s="38">
        <f t="shared" si="554"/>
        <v>0</v>
      </c>
      <c r="AP6685" s="38">
        <f t="shared" si="555"/>
        <v>0</v>
      </c>
      <c r="AR6685" s="181"/>
      <c r="AS6685" s="181"/>
      <c r="AT6685" s="181"/>
      <c r="AU6685" s="181"/>
      <c r="BB6685" s="181"/>
      <c r="BC6685" s="181"/>
      <c r="BD6685" s="181"/>
      <c r="BE6685" s="181"/>
      <c r="BL6685" s="181"/>
      <c r="BM6685" s="181"/>
      <c r="BN6685" s="181"/>
      <c r="BO6685" s="181"/>
    </row>
    <row r="6686" spans="41:67">
      <c r="AO6686" s="38">
        <f t="shared" si="554"/>
        <v>0</v>
      </c>
      <c r="AP6686" s="38">
        <f t="shared" si="555"/>
        <v>0</v>
      </c>
      <c r="AR6686" s="181"/>
      <c r="AS6686" s="181"/>
      <c r="AT6686" s="181"/>
      <c r="AU6686" s="181"/>
      <c r="BB6686" s="181"/>
      <c r="BC6686" s="181"/>
      <c r="BD6686" s="181"/>
      <c r="BE6686" s="181"/>
      <c r="BL6686" s="181"/>
      <c r="BM6686" s="181"/>
      <c r="BN6686" s="181"/>
      <c r="BO6686" s="181"/>
    </row>
    <row r="6687" spans="41:67">
      <c r="AO6687" s="38">
        <f t="shared" si="554"/>
        <v>0</v>
      </c>
      <c r="AP6687" s="38">
        <f t="shared" si="555"/>
        <v>0</v>
      </c>
      <c r="AR6687" s="181"/>
      <c r="AS6687" s="181"/>
      <c r="AT6687" s="181"/>
      <c r="AU6687" s="181"/>
      <c r="BB6687" s="181"/>
      <c r="BC6687" s="181"/>
      <c r="BD6687" s="181"/>
      <c r="BE6687" s="181"/>
      <c r="BL6687" s="181"/>
      <c r="BM6687" s="181"/>
      <c r="BN6687" s="181"/>
      <c r="BO6687" s="181"/>
    </row>
    <row r="6688" spans="41:67">
      <c r="AO6688" s="38">
        <f t="shared" si="554"/>
        <v>0</v>
      </c>
      <c r="AP6688" s="38">
        <f t="shared" si="555"/>
        <v>0</v>
      </c>
      <c r="AR6688" s="181"/>
      <c r="AS6688" s="181"/>
      <c r="AT6688" s="181"/>
      <c r="AU6688" s="181"/>
      <c r="BB6688" s="181"/>
      <c r="BC6688" s="181"/>
      <c r="BD6688" s="181"/>
      <c r="BE6688" s="181"/>
      <c r="BL6688" s="181"/>
      <c r="BM6688" s="181"/>
      <c r="BN6688" s="181"/>
      <c r="BO6688" s="181"/>
    </row>
    <row r="6689" spans="41:67">
      <c r="AO6689" s="38">
        <f t="shared" si="554"/>
        <v>0</v>
      </c>
      <c r="AP6689" s="38">
        <f t="shared" si="555"/>
        <v>0</v>
      </c>
      <c r="AR6689" s="181"/>
      <c r="AS6689" s="181"/>
      <c r="AT6689" s="181"/>
      <c r="AU6689" s="181"/>
      <c r="BB6689" s="181"/>
      <c r="BC6689" s="181"/>
      <c r="BD6689" s="181"/>
      <c r="BE6689" s="181"/>
      <c r="BL6689" s="181"/>
      <c r="BM6689" s="181"/>
      <c r="BN6689" s="181"/>
      <c r="BO6689" s="181"/>
    </row>
    <row r="6690" spans="41:67">
      <c r="AO6690" s="38">
        <f t="shared" si="554"/>
        <v>0</v>
      </c>
      <c r="AP6690" s="38">
        <f t="shared" si="555"/>
        <v>0</v>
      </c>
      <c r="AR6690" s="181"/>
      <c r="AS6690" s="181"/>
      <c r="AT6690" s="181"/>
      <c r="AU6690" s="181"/>
      <c r="BB6690" s="181"/>
      <c r="BC6690" s="181"/>
      <c r="BD6690" s="181"/>
      <c r="BE6690" s="181"/>
      <c r="BL6690" s="181"/>
      <c r="BM6690" s="181"/>
      <c r="BN6690" s="181"/>
      <c r="BO6690" s="181"/>
    </row>
    <row r="6691" spans="41:67">
      <c r="AO6691" s="38">
        <f t="shared" si="554"/>
        <v>0</v>
      </c>
      <c r="AP6691" s="38">
        <f t="shared" si="555"/>
        <v>0</v>
      </c>
      <c r="AR6691" s="181"/>
      <c r="AS6691" s="181"/>
      <c r="AT6691" s="181"/>
      <c r="AU6691" s="181"/>
      <c r="BB6691" s="181"/>
      <c r="BC6691" s="181"/>
      <c r="BD6691" s="181"/>
      <c r="BE6691" s="181"/>
      <c r="BL6691" s="181"/>
      <c r="BM6691" s="181"/>
      <c r="BN6691" s="181"/>
      <c r="BO6691" s="181"/>
    </row>
    <row r="6692" spans="41:67">
      <c r="AO6692" s="38">
        <f t="shared" si="554"/>
        <v>0</v>
      </c>
      <c r="AP6692" s="38">
        <f t="shared" si="555"/>
        <v>0</v>
      </c>
      <c r="AR6692" s="181"/>
      <c r="AS6692" s="181"/>
      <c r="AT6692" s="181"/>
      <c r="AU6692" s="181"/>
      <c r="BB6692" s="181"/>
      <c r="BC6692" s="181"/>
      <c r="BD6692" s="181"/>
      <c r="BE6692" s="181"/>
      <c r="BL6692" s="181"/>
      <c r="BM6692" s="181"/>
      <c r="BN6692" s="181"/>
      <c r="BO6692" s="181"/>
    </row>
    <row r="6693" spans="41:67">
      <c r="AO6693" s="38">
        <f t="shared" si="554"/>
        <v>0</v>
      </c>
      <c r="AP6693" s="38">
        <f t="shared" si="555"/>
        <v>0</v>
      </c>
      <c r="AR6693" s="181"/>
      <c r="AS6693" s="181"/>
      <c r="AT6693" s="181"/>
      <c r="AU6693" s="181"/>
      <c r="BB6693" s="181"/>
      <c r="BC6693" s="181"/>
      <c r="BD6693" s="181"/>
      <c r="BE6693" s="181"/>
      <c r="BL6693" s="181"/>
      <c r="BM6693" s="181"/>
      <c r="BN6693" s="181"/>
      <c r="BO6693" s="181"/>
    </row>
    <row r="6694" spans="41:67">
      <c r="AO6694" s="38">
        <f t="shared" si="554"/>
        <v>0</v>
      </c>
      <c r="AP6694" s="38">
        <f t="shared" si="555"/>
        <v>0</v>
      </c>
      <c r="AR6694" s="181"/>
      <c r="AS6694" s="181"/>
      <c r="AT6694" s="181"/>
      <c r="AU6694" s="181"/>
      <c r="BB6694" s="181"/>
      <c r="BC6694" s="181"/>
      <c r="BD6694" s="181"/>
      <c r="BE6694" s="181"/>
      <c r="BL6694" s="181"/>
      <c r="BM6694" s="181"/>
      <c r="BN6694" s="181"/>
      <c r="BO6694" s="181"/>
    </row>
    <row r="6695" spans="41:67">
      <c r="AO6695" s="38">
        <f t="shared" si="554"/>
        <v>0</v>
      </c>
      <c r="AP6695" s="38">
        <f t="shared" si="555"/>
        <v>0</v>
      </c>
      <c r="AR6695" s="181"/>
      <c r="AS6695" s="181"/>
      <c r="AT6695" s="181"/>
      <c r="AU6695" s="181"/>
      <c r="BB6695" s="181"/>
      <c r="BC6695" s="181"/>
      <c r="BD6695" s="181"/>
      <c r="BE6695" s="181"/>
      <c r="BL6695" s="181"/>
      <c r="BM6695" s="181"/>
      <c r="BN6695" s="181"/>
      <c r="BO6695" s="181"/>
    </row>
    <row r="6696" spans="41:67">
      <c r="AO6696" s="38">
        <f t="shared" si="554"/>
        <v>0</v>
      </c>
      <c r="AP6696" s="38">
        <f t="shared" si="555"/>
        <v>0</v>
      </c>
      <c r="AR6696" s="181"/>
      <c r="AS6696" s="181"/>
      <c r="AT6696" s="181"/>
      <c r="AU6696" s="181"/>
      <c r="BB6696" s="181"/>
      <c r="BC6696" s="181"/>
      <c r="BD6696" s="181"/>
      <c r="BE6696" s="181"/>
      <c r="BL6696" s="181"/>
      <c r="BM6696" s="181"/>
      <c r="BN6696" s="181"/>
      <c r="BO6696" s="181"/>
    </row>
    <row r="6697" spans="41:67">
      <c r="AO6697" s="38">
        <f t="shared" si="554"/>
        <v>0</v>
      </c>
      <c r="AP6697" s="38">
        <f t="shared" si="555"/>
        <v>0</v>
      </c>
      <c r="AR6697" s="181"/>
      <c r="AS6697" s="181"/>
      <c r="AT6697" s="181"/>
      <c r="AU6697" s="181"/>
      <c r="BB6697" s="181"/>
      <c r="BC6697" s="181"/>
      <c r="BD6697" s="181"/>
      <c r="BE6697" s="181"/>
      <c r="BL6697" s="181"/>
      <c r="BM6697" s="181"/>
      <c r="BN6697" s="181"/>
      <c r="BO6697" s="181"/>
    </row>
    <row r="6698" spans="41:67">
      <c r="AO6698" s="38">
        <f t="shared" ref="AO6698:AO6761" si="556">B6699+1-1</f>
        <v>0</v>
      </c>
      <c r="AP6698" s="38">
        <f t="shared" ref="AP6698:AP6761" si="557">A6699</f>
        <v>0</v>
      </c>
      <c r="AR6698" s="181"/>
      <c r="AS6698" s="181"/>
      <c r="AT6698" s="181"/>
      <c r="AU6698" s="181"/>
      <c r="BB6698" s="181"/>
      <c r="BC6698" s="181"/>
      <c r="BD6698" s="181"/>
      <c r="BE6698" s="181"/>
      <c r="BL6698" s="181"/>
      <c r="BM6698" s="181"/>
      <c r="BN6698" s="181"/>
      <c r="BO6698" s="181"/>
    </row>
    <row r="6699" spans="41:67">
      <c r="AO6699" s="38">
        <f t="shared" si="556"/>
        <v>0</v>
      </c>
      <c r="AP6699" s="38">
        <f t="shared" si="557"/>
        <v>0</v>
      </c>
      <c r="AR6699" s="181"/>
      <c r="AS6699" s="181"/>
      <c r="AT6699" s="181"/>
      <c r="AU6699" s="181"/>
      <c r="BB6699" s="181"/>
      <c r="BC6699" s="181"/>
      <c r="BD6699" s="181"/>
      <c r="BE6699" s="181"/>
      <c r="BL6699" s="181"/>
      <c r="BM6699" s="181"/>
      <c r="BN6699" s="181"/>
      <c r="BO6699" s="181"/>
    </row>
    <row r="6700" spans="41:67">
      <c r="AO6700" s="38">
        <f t="shared" si="556"/>
        <v>0</v>
      </c>
      <c r="AP6700" s="38">
        <f t="shared" si="557"/>
        <v>0</v>
      </c>
      <c r="AR6700" s="181"/>
      <c r="AS6700" s="181"/>
      <c r="AT6700" s="181"/>
      <c r="AU6700" s="181"/>
      <c r="BB6700" s="181"/>
      <c r="BC6700" s="181"/>
      <c r="BD6700" s="181"/>
      <c r="BE6700" s="181"/>
      <c r="BL6700" s="181"/>
      <c r="BM6700" s="181"/>
      <c r="BN6700" s="181"/>
      <c r="BO6700" s="181"/>
    </row>
    <row r="6701" spans="41:67">
      <c r="AO6701" s="38">
        <f t="shared" si="556"/>
        <v>0</v>
      </c>
      <c r="AP6701" s="38">
        <f t="shared" si="557"/>
        <v>0</v>
      </c>
      <c r="AR6701" s="181"/>
      <c r="AS6701" s="181"/>
      <c r="AT6701" s="181"/>
      <c r="AU6701" s="181"/>
      <c r="BB6701" s="181"/>
      <c r="BC6701" s="181"/>
      <c r="BD6701" s="181"/>
      <c r="BE6701" s="181"/>
      <c r="BL6701" s="181"/>
      <c r="BM6701" s="181"/>
      <c r="BN6701" s="181"/>
      <c r="BO6701" s="181"/>
    </row>
    <row r="6702" spans="41:67">
      <c r="AO6702" s="38">
        <f t="shared" si="556"/>
        <v>0</v>
      </c>
      <c r="AP6702" s="38">
        <f t="shared" si="557"/>
        <v>0</v>
      </c>
      <c r="AR6702" s="181"/>
      <c r="AS6702" s="181"/>
      <c r="AT6702" s="181"/>
      <c r="AU6702" s="181"/>
      <c r="BB6702" s="181"/>
      <c r="BC6702" s="181"/>
      <c r="BD6702" s="181"/>
      <c r="BE6702" s="181"/>
      <c r="BL6702" s="181"/>
      <c r="BM6702" s="181"/>
      <c r="BN6702" s="181"/>
      <c r="BO6702" s="181"/>
    </row>
    <row r="6703" spans="41:67">
      <c r="AO6703" s="38">
        <f t="shared" si="556"/>
        <v>0</v>
      </c>
      <c r="AP6703" s="38">
        <f t="shared" si="557"/>
        <v>0</v>
      </c>
      <c r="AR6703" s="181"/>
      <c r="AS6703" s="181"/>
      <c r="AT6703" s="181"/>
      <c r="AU6703" s="181"/>
      <c r="BB6703" s="181"/>
      <c r="BC6703" s="181"/>
      <c r="BD6703" s="181"/>
      <c r="BE6703" s="181"/>
      <c r="BL6703" s="181"/>
      <c r="BM6703" s="181"/>
      <c r="BN6703" s="181"/>
      <c r="BO6703" s="181"/>
    </row>
    <row r="6704" spans="41:67">
      <c r="AO6704" s="38">
        <f t="shared" si="556"/>
        <v>0</v>
      </c>
      <c r="AP6704" s="38">
        <f t="shared" si="557"/>
        <v>0</v>
      </c>
      <c r="AR6704" s="181"/>
      <c r="AS6704" s="181"/>
      <c r="AT6704" s="181"/>
      <c r="AU6704" s="181"/>
      <c r="BB6704" s="181"/>
      <c r="BC6704" s="181"/>
      <c r="BD6704" s="181"/>
      <c r="BE6704" s="181"/>
      <c r="BL6704" s="181"/>
      <c r="BM6704" s="181"/>
      <c r="BN6704" s="181"/>
      <c r="BO6704" s="181"/>
    </row>
    <row r="6705" spans="41:67">
      <c r="AO6705" s="38">
        <f t="shared" si="556"/>
        <v>0</v>
      </c>
      <c r="AP6705" s="38">
        <f t="shared" si="557"/>
        <v>0</v>
      </c>
      <c r="AR6705" s="181"/>
      <c r="AS6705" s="181"/>
      <c r="AT6705" s="181"/>
      <c r="AU6705" s="181"/>
      <c r="BB6705" s="181"/>
      <c r="BC6705" s="181"/>
      <c r="BD6705" s="181"/>
      <c r="BE6705" s="181"/>
      <c r="BL6705" s="181"/>
      <c r="BM6705" s="181"/>
      <c r="BN6705" s="181"/>
      <c r="BO6705" s="181"/>
    </row>
    <row r="6706" spans="41:67">
      <c r="AO6706" s="38">
        <f t="shared" si="556"/>
        <v>0</v>
      </c>
      <c r="AP6706" s="38">
        <f t="shared" si="557"/>
        <v>0</v>
      </c>
      <c r="AR6706" s="181"/>
      <c r="AS6706" s="181"/>
      <c r="AT6706" s="181"/>
      <c r="AU6706" s="181"/>
      <c r="BB6706" s="181"/>
      <c r="BC6706" s="181"/>
      <c r="BD6706" s="181"/>
      <c r="BE6706" s="181"/>
      <c r="BL6706" s="181"/>
      <c r="BM6706" s="181"/>
      <c r="BN6706" s="181"/>
      <c r="BO6706" s="181"/>
    </row>
    <row r="6707" spans="41:67">
      <c r="AO6707" s="38">
        <f t="shared" si="556"/>
        <v>0</v>
      </c>
      <c r="AP6707" s="38">
        <f t="shared" si="557"/>
        <v>0</v>
      </c>
      <c r="AR6707" s="181"/>
      <c r="AS6707" s="181"/>
      <c r="AT6707" s="181"/>
      <c r="AU6707" s="181"/>
      <c r="BB6707" s="181"/>
      <c r="BC6707" s="181"/>
      <c r="BD6707" s="181"/>
      <c r="BE6707" s="181"/>
      <c r="BL6707" s="181"/>
      <c r="BM6707" s="181"/>
      <c r="BN6707" s="181"/>
      <c r="BO6707" s="181"/>
    </row>
    <row r="6708" spans="41:67">
      <c r="AO6708" s="38">
        <f t="shared" si="556"/>
        <v>0</v>
      </c>
      <c r="AP6708" s="38">
        <f t="shared" si="557"/>
        <v>0</v>
      </c>
      <c r="AR6708" s="181"/>
      <c r="AS6708" s="181"/>
      <c r="AT6708" s="181"/>
      <c r="AU6708" s="181"/>
      <c r="BB6708" s="181"/>
      <c r="BC6708" s="181"/>
      <c r="BD6708" s="181"/>
      <c r="BE6708" s="181"/>
      <c r="BL6708" s="181"/>
      <c r="BM6708" s="181"/>
      <c r="BN6708" s="181"/>
      <c r="BO6708" s="181"/>
    </row>
    <row r="6709" spans="41:67">
      <c r="AO6709" s="38">
        <f t="shared" si="556"/>
        <v>0</v>
      </c>
      <c r="AP6709" s="38">
        <f t="shared" si="557"/>
        <v>0</v>
      </c>
      <c r="AR6709" s="181"/>
      <c r="AS6709" s="181"/>
      <c r="AT6709" s="181"/>
      <c r="AU6709" s="181"/>
      <c r="BB6709" s="181"/>
      <c r="BC6709" s="181"/>
      <c r="BD6709" s="181"/>
      <c r="BE6709" s="181"/>
      <c r="BL6709" s="181"/>
      <c r="BM6709" s="181"/>
      <c r="BN6709" s="181"/>
      <c r="BO6709" s="181"/>
    </row>
    <row r="6710" spans="41:67">
      <c r="AO6710" s="38">
        <f t="shared" si="556"/>
        <v>0</v>
      </c>
      <c r="AP6710" s="38">
        <f t="shared" si="557"/>
        <v>0</v>
      </c>
      <c r="AR6710" s="181"/>
      <c r="AS6710" s="181"/>
      <c r="AT6710" s="181"/>
      <c r="AU6710" s="181"/>
      <c r="BB6710" s="181"/>
      <c r="BC6710" s="181"/>
      <c r="BD6710" s="181"/>
      <c r="BE6710" s="181"/>
      <c r="BL6710" s="181"/>
      <c r="BM6710" s="181"/>
      <c r="BN6710" s="181"/>
      <c r="BO6710" s="181"/>
    </row>
    <row r="6711" spans="41:67">
      <c r="AO6711" s="38">
        <f t="shared" si="556"/>
        <v>0</v>
      </c>
      <c r="AP6711" s="38">
        <f t="shared" si="557"/>
        <v>0</v>
      </c>
      <c r="AR6711" s="181"/>
      <c r="AS6711" s="181"/>
      <c r="AT6711" s="181"/>
      <c r="AU6711" s="181"/>
      <c r="BB6711" s="181"/>
      <c r="BC6711" s="181"/>
      <c r="BD6711" s="181"/>
      <c r="BE6711" s="181"/>
      <c r="BL6711" s="181"/>
      <c r="BM6711" s="181"/>
      <c r="BN6711" s="181"/>
      <c r="BO6711" s="181"/>
    </row>
    <row r="6712" spans="41:67">
      <c r="AO6712" s="38">
        <f t="shared" si="556"/>
        <v>0</v>
      </c>
      <c r="AP6712" s="38">
        <f t="shared" si="557"/>
        <v>0</v>
      </c>
      <c r="AR6712" s="181"/>
      <c r="AS6712" s="181"/>
      <c r="AT6712" s="181"/>
      <c r="AU6712" s="181"/>
      <c r="BB6712" s="181"/>
      <c r="BC6712" s="181"/>
      <c r="BD6712" s="181"/>
      <c r="BE6712" s="181"/>
      <c r="BL6712" s="181"/>
      <c r="BM6712" s="181"/>
      <c r="BN6712" s="181"/>
      <c r="BO6712" s="181"/>
    </row>
    <row r="6713" spans="41:67">
      <c r="AO6713" s="38">
        <f t="shared" si="556"/>
        <v>0</v>
      </c>
      <c r="AP6713" s="38">
        <f t="shared" si="557"/>
        <v>0</v>
      </c>
      <c r="AR6713" s="181"/>
      <c r="AS6713" s="181"/>
      <c r="AT6713" s="181"/>
      <c r="AU6713" s="181"/>
      <c r="BB6713" s="181"/>
      <c r="BC6713" s="181"/>
      <c r="BD6713" s="181"/>
      <c r="BE6713" s="181"/>
      <c r="BL6713" s="181"/>
      <c r="BM6713" s="181"/>
      <c r="BN6713" s="181"/>
      <c r="BO6713" s="181"/>
    </row>
    <row r="6714" spans="41:67">
      <c r="AO6714" s="38">
        <f t="shared" si="556"/>
        <v>0</v>
      </c>
      <c r="AP6714" s="38">
        <f t="shared" si="557"/>
        <v>0</v>
      </c>
      <c r="AR6714" s="181"/>
      <c r="AS6714" s="181"/>
      <c r="AT6714" s="181"/>
      <c r="AU6714" s="181"/>
      <c r="BB6714" s="181"/>
      <c r="BC6714" s="181"/>
      <c r="BD6714" s="181"/>
      <c r="BE6714" s="181"/>
      <c r="BL6714" s="181"/>
      <c r="BM6714" s="181"/>
      <c r="BN6714" s="181"/>
      <c r="BO6714" s="181"/>
    </row>
    <row r="6715" spans="41:67">
      <c r="AO6715" s="38">
        <f t="shared" si="556"/>
        <v>0</v>
      </c>
      <c r="AP6715" s="38">
        <f t="shared" si="557"/>
        <v>0</v>
      </c>
      <c r="AR6715" s="181"/>
      <c r="AS6715" s="181"/>
      <c r="AT6715" s="181"/>
      <c r="AU6715" s="181"/>
      <c r="BB6715" s="181"/>
      <c r="BC6715" s="181"/>
      <c r="BD6715" s="181"/>
      <c r="BE6715" s="181"/>
      <c r="BL6715" s="181"/>
      <c r="BM6715" s="181"/>
      <c r="BN6715" s="181"/>
      <c r="BO6715" s="181"/>
    </row>
    <row r="6716" spans="41:67">
      <c r="AO6716" s="38">
        <f t="shared" si="556"/>
        <v>0</v>
      </c>
      <c r="AP6716" s="38">
        <f t="shared" si="557"/>
        <v>0</v>
      </c>
      <c r="AR6716" s="181"/>
      <c r="AS6716" s="181"/>
      <c r="AT6716" s="181"/>
      <c r="AU6716" s="181"/>
      <c r="BB6716" s="181"/>
      <c r="BC6716" s="181"/>
      <c r="BD6716" s="181"/>
      <c r="BE6716" s="181"/>
      <c r="BL6716" s="181"/>
      <c r="BM6716" s="181"/>
      <c r="BN6716" s="181"/>
      <c r="BO6716" s="181"/>
    </row>
    <row r="6717" spans="41:67">
      <c r="AO6717" s="38">
        <f t="shared" si="556"/>
        <v>0</v>
      </c>
      <c r="AP6717" s="38">
        <f t="shared" si="557"/>
        <v>0</v>
      </c>
      <c r="AR6717" s="181"/>
      <c r="AS6717" s="181"/>
      <c r="AT6717" s="181"/>
      <c r="AU6717" s="181"/>
      <c r="BB6717" s="181"/>
      <c r="BC6717" s="181"/>
      <c r="BD6717" s="181"/>
      <c r="BE6717" s="181"/>
      <c r="BL6717" s="181"/>
      <c r="BM6717" s="181"/>
      <c r="BN6717" s="181"/>
      <c r="BO6717" s="181"/>
    </row>
    <row r="6718" spans="41:67">
      <c r="AO6718" s="38">
        <f t="shared" si="556"/>
        <v>0</v>
      </c>
      <c r="AP6718" s="38">
        <f t="shared" si="557"/>
        <v>0</v>
      </c>
      <c r="AR6718" s="181"/>
      <c r="AS6718" s="181"/>
      <c r="AT6718" s="181"/>
      <c r="AU6718" s="181"/>
      <c r="BB6718" s="181"/>
      <c r="BC6718" s="181"/>
      <c r="BD6718" s="181"/>
      <c r="BE6718" s="181"/>
      <c r="BL6718" s="181"/>
      <c r="BM6718" s="181"/>
      <c r="BN6718" s="181"/>
      <c r="BO6718" s="181"/>
    </row>
    <row r="6719" spans="41:67">
      <c r="AO6719" s="38">
        <f t="shared" si="556"/>
        <v>0</v>
      </c>
      <c r="AP6719" s="38">
        <f t="shared" si="557"/>
        <v>0</v>
      </c>
      <c r="AR6719" s="181"/>
      <c r="AS6719" s="181"/>
      <c r="AT6719" s="181"/>
      <c r="AU6719" s="181"/>
      <c r="BB6719" s="181"/>
      <c r="BC6719" s="181"/>
      <c r="BD6719" s="181"/>
      <c r="BE6719" s="181"/>
      <c r="BL6719" s="181"/>
      <c r="BM6719" s="181"/>
      <c r="BN6719" s="181"/>
      <c r="BO6719" s="181"/>
    </row>
    <row r="6720" spans="41:67">
      <c r="AO6720" s="38">
        <f t="shared" si="556"/>
        <v>0</v>
      </c>
      <c r="AP6720" s="38">
        <f t="shared" si="557"/>
        <v>0</v>
      </c>
      <c r="AR6720" s="181"/>
      <c r="AS6720" s="181"/>
      <c r="AT6720" s="181"/>
      <c r="AU6720" s="181"/>
      <c r="BB6720" s="181"/>
      <c r="BC6720" s="181"/>
      <c r="BD6720" s="181"/>
      <c r="BE6720" s="181"/>
      <c r="BL6720" s="181"/>
      <c r="BM6720" s="181"/>
      <c r="BN6720" s="181"/>
      <c r="BO6720" s="181"/>
    </row>
    <row r="6721" spans="41:67">
      <c r="AO6721" s="38">
        <f t="shared" si="556"/>
        <v>0</v>
      </c>
      <c r="AP6721" s="38">
        <f t="shared" si="557"/>
        <v>0</v>
      </c>
      <c r="AR6721" s="181"/>
      <c r="AS6721" s="181"/>
      <c r="AT6721" s="181"/>
      <c r="AU6721" s="181"/>
      <c r="BB6721" s="181"/>
      <c r="BC6721" s="181"/>
      <c r="BD6721" s="181"/>
      <c r="BE6721" s="181"/>
      <c r="BL6721" s="181"/>
      <c r="BM6721" s="181"/>
      <c r="BN6721" s="181"/>
      <c r="BO6721" s="181"/>
    </row>
    <row r="6722" spans="41:67">
      <c r="AO6722" s="38">
        <f t="shared" si="556"/>
        <v>0</v>
      </c>
      <c r="AP6722" s="38">
        <f t="shared" si="557"/>
        <v>0</v>
      </c>
      <c r="AR6722" s="181"/>
      <c r="AS6722" s="181"/>
      <c r="AT6722" s="181"/>
      <c r="AU6722" s="181"/>
      <c r="BB6722" s="181"/>
      <c r="BC6722" s="181"/>
      <c r="BD6722" s="181"/>
      <c r="BE6722" s="181"/>
      <c r="BL6722" s="181"/>
      <c r="BM6722" s="181"/>
      <c r="BN6722" s="181"/>
      <c r="BO6722" s="181"/>
    </row>
    <row r="6723" spans="41:67">
      <c r="AO6723" s="38">
        <f t="shared" si="556"/>
        <v>0</v>
      </c>
      <c r="AP6723" s="38">
        <f t="shared" si="557"/>
        <v>0</v>
      </c>
      <c r="AR6723" s="181"/>
      <c r="AS6723" s="181"/>
      <c r="AT6723" s="181"/>
      <c r="AU6723" s="181"/>
      <c r="BB6723" s="181"/>
      <c r="BC6723" s="181"/>
      <c r="BD6723" s="181"/>
      <c r="BE6723" s="181"/>
      <c r="BL6723" s="181"/>
      <c r="BM6723" s="181"/>
      <c r="BN6723" s="181"/>
      <c r="BO6723" s="181"/>
    </row>
    <row r="6724" spans="41:67">
      <c r="AO6724" s="38">
        <f t="shared" si="556"/>
        <v>0</v>
      </c>
      <c r="AP6724" s="38">
        <f t="shared" si="557"/>
        <v>0</v>
      </c>
      <c r="AR6724" s="181"/>
      <c r="AS6724" s="181"/>
      <c r="AT6724" s="181"/>
      <c r="AU6724" s="181"/>
      <c r="BB6724" s="181"/>
      <c r="BC6724" s="181"/>
      <c r="BD6724" s="181"/>
      <c r="BE6724" s="181"/>
      <c r="BL6724" s="181"/>
      <c r="BM6724" s="181"/>
      <c r="BN6724" s="181"/>
      <c r="BO6724" s="181"/>
    </row>
    <row r="6725" spans="41:67">
      <c r="AO6725" s="38">
        <f t="shared" si="556"/>
        <v>0</v>
      </c>
      <c r="AP6725" s="38">
        <f t="shared" si="557"/>
        <v>0</v>
      </c>
      <c r="AR6725" s="181"/>
      <c r="AS6725" s="181"/>
      <c r="AT6725" s="181"/>
      <c r="AU6725" s="181"/>
      <c r="BB6725" s="181"/>
      <c r="BC6725" s="181"/>
      <c r="BD6725" s="181"/>
      <c r="BE6725" s="181"/>
      <c r="BL6725" s="181"/>
      <c r="BM6725" s="181"/>
      <c r="BN6725" s="181"/>
      <c r="BO6725" s="181"/>
    </row>
    <row r="6726" spans="41:67">
      <c r="AO6726" s="38">
        <f t="shared" si="556"/>
        <v>0</v>
      </c>
      <c r="AP6726" s="38">
        <f t="shared" si="557"/>
        <v>0</v>
      </c>
      <c r="AR6726" s="181"/>
      <c r="AS6726" s="181"/>
      <c r="AT6726" s="181"/>
      <c r="AU6726" s="181"/>
      <c r="BB6726" s="181"/>
      <c r="BC6726" s="181"/>
      <c r="BD6726" s="181"/>
      <c r="BE6726" s="181"/>
      <c r="BL6726" s="181"/>
      <c r="BM6726" s="181"/>
      <c r="BN6726" s="181"/>
      <c r="BO6726" s="181"/>
    </row>
    <row r="6727" spans="41:67">
      <c r="AO6727" s="38">
        <f t="shared" si="556"/>
        <v>0</v>
      </c>
      <c r="AP6727" s="38">
        <f t="shared" si="557"/>
        <v>0</v>
      </c>
      <c r="AR6727" s="181"/>
      <c r="AS6727" s="181"/>
      <c r="AT6727" s="181"/>
      <c r="AU6727" s="181"/>
      <c r="BB6727" s="181"/>
      <c r="BC6727" s="181"/>
      <c r="BD6727" s="181"/>
      <c r="BE6727" s="181"/>
      <c r="BL6727" s="181"/>
      <c r="BM6727" s="181"/>
      <c r="BN6727" s="181"/>
      <c r="BO6727" s="181"/>
    </row>
    <row r="6728" spans="41:67">
      <c r="AO6728" s="38">
        <f t="shared" si="556"/>
        <v>0</v>
      </c>
      <c r="AP6728" s="38">
        <f t="shared" si="557"/>
        <v>0</v>
      </c>
      <c r="AR6728" s="181"/>
      <c r="AS6728" s="181"/>
      <c r="AT6728" s="181"/>
      <c r="AU6728" s="181"/>
      <c r="BB6728" s="181"/>
      <c r="BC6728" s="181"/>
      <c r="BD6728" s="181"/>
      <c r="BE6728" s="181"/>
      <c r="BL6728" s="181"/>
      <c r="BM6728" s="181"/>
      <c r="BN6728" s="181"/>
      <c r="BO6728" s="181"/>
    </row>
    <row r="6729" spans="41:67">
      <c r="AO6729" s="38">
        <f t="shared" si="556"/>
        <v>0</v>
      </c>
      <c r="AP6729" s="38">
        <f t="shared" si="557"/>
        <v>0</v>
      </c>
      <c r="AR6729" s="181"/>
      <c r="AS6729" s="181"/>
      <c r="AT6729" s="181"/>
      <c r="AU6729" s="181"/>
      <c r="BB6729" s="181"/>
      <c r="BC6729" s="181"/>
      <c r="BD6729" s="181"/>
      <c r="BE6729" s="181"/>
      <c r="BL6729" s="181"/>
      <c r="BM6729" s="181"/>
      <c r="BN6729" s="181"/>
      <c r="BO6729" s="181"/>
    </row>
    <row r="6730" spans="41:67">
      <c r="AO6730" s="38">
        <f t="shared" si="556"/>
        <v>0</v>
      </c>
      <c r="AP6730" s="38">
        <f t="shared" si="557"/>
        <v>0</v>
      </c>
      <c r="AR6730" s="181"/>
      <c r="AS6730" s="181"/>
      <c r="AT6730" s="181"/>
      <c r="AU6730" s="181"/>
      <c r="BB6730" s="181"/>
      <c r="BC6730" s="181"/>
      <c r="BD6730" s="181"/>
      <c r="BE6730" s="181"/>
      <c r="BL6730" s="181"/>
      <c r="BM6730" s="181"/>
      <c r="BN6730" s="181"/>
      <c r="BO6730" s="181"/>
    </row>
    <row r="6731" spans="41:67">
      <c r="AO6731" s="38">
        <f t="shared" si="556"/>
        <v>0</v>
      </c>
      <c r="AP6731" s="38">
        <f t="shared" si="557"/>
        <v>0</v>
      </c>
      <c r="AR6731" s="181"/>
      <c r="AS6731" s="181"/>
      <c r="AT6731" s="181"/>
      <c r="AU6731" s="181"/>
      <c r="BB6731" s="181"/>
      <c r="BC6731" s="181"/>
      <c r="BD6731" s="181"/>
      <c r="BE6731" s="181"/>
      <c r="BL6731" s="181"/>
      <c r="BM6731" s="181"/>
      <c r="BN6731" s="181"/>
      <c r="BO6731" s="181"/>
    </row>
    <row r="6732" spans="41:67">
      <c r="AO6732" s="38">
        <f t="shared" si="556"/>
        <v>0</v>
      </c>
      <c r="AP6732" s="38">
        <f t="shared" si="557"/>
        <v>0</v>
      </c>
      <c r="AR6732" s="181"/>
      <c r="AS6732" s="181"/>
      <c r="AT6732" s="181"/>
      <c r="AU6732" s="181"/>
      <c r="BB6732" s="181"/>
      <c r="BC6732" s="181"/>
      <c r="BD6732" s="181"/>
      <c r="BE6732" s="181"/>
      <c r="BL6732" s="181"/>
      <c r="BM6732" s="181"/>
      <c r="BN6732" s="181"/>
      <c r="BO6732" s="181"/>
    </row>
    <row r="6733" spans="41:67">
      <c r="AO6733" s="38">
        <f t="shared" si="556"/>
        <v>0</v>
      </c>
      <c r="AP6733" s="38">
        <f t="shared" si="557"/>
        <v>0</v>
      </c>
      <c r="AR6733" s="181"/>
      <c r="AS6733" s="181"/>
      <c r="AT6733" s="181"/>
      <c r="AU6733" s="181"/>
      <c r="BB6733" s="181"/>
      <c r="BC6733" s="181"/>
      <c r="BD6733" s="181"/>
      <c r="BE6733" s="181"/>
      <c r="BL6733" s="181"/>
      <c r="BM6733" s="181"/>
      <c r="BN6733" s="181"/>
      <c r="BO6733" s="181"/>
    </row>
    <row r="6734" spans="41:67">
      <c r="AO6734" s="38">
        <f t="shared" si="556"/>
        <v>0</v>
      </c>
      <c r="AP6734" s="38">
        <f t="shared" si="557"/>
        <v>0</v>
      </c>
      <c r="AR6734" s="181"/>
      <c r="AS6734" s="181"/>
      <c r="AT6734" s="181"/>
      <c r="AU6734" s="181"/>
      <c r="BB6734" s="181"/>
      <c r="BC6734" s="181"/>
      <c r="BD6734" s="181"/>
      <c r="BE6734" s="181"/>
      <c r="BL6734" s="181"/>
      <c r="BM6734" s="181"/>
      <c r="BN6734" s="181"/>
      <c r="BO6734" s="181"/>
    </row>
    <row r="6735" spans="41:67">
      <c r="AO6735" s="38">
        <f t="shared" si="556"/>
        <v>0</v>
      </c>
      <c r="AP6735" s="38">
        <f t="shared" si="557"/>
        <v>0</v>
      </c>
      <c r="AR6735" s="181"/>
      <c r="AS6735" s="181"/>
      <c r="AT6735" s="181"/>
      <c r="AU6735" s="181"/>
      <c r="BB6735" s="181"/>
      <c r="BC6735" s="181"/>
      <c r="BD6735" s="181"/>
      <c r="BE6735" s="181"/>
      <c r="BL6735" s="181"/>
      <c r="BM6735" s="181"/>
      <c r="BN6735" s="181"/>
      <c r="BO6735" s="181"/>
    </row>
    <row r="6736" spans="41:67">
      <c r="AO6736" s="38">
        <f t="shared" si="556"/>
        <v>0</v>
      </c>
      <c r="AP6736" s="38">
        <f t="shared" si="557"/>
        <v>0</v>
      </c>
      <c r="AR6736" s="181"/>
      <c r="AS6736" s="181"/>
      <c r="AT6736" s="181"/>
      <c r="AU6736" s="181"/>
      <c r="BB6736" s="181"/>
      <c r="BC6736" s="181"/>
      <c r="BD6736" s="181"/>
      <c r="BE6736" s="181"/>
      <c r="BL6736" s="181"/>
      <c r="BM6736" s="181"/>
      <c r="BN6736" s="181"/>
      <c r="BO6736" s="181"/>
    </row>
    <row r="6737" spans="41:67">
      <c r="AO6737" s="38">
        <f t="shared" si="556"/>
        <v>0</v>
      </c>
      <c r="AP6737" s="38">
        <f t="shared" si="557"/>
        <v>0</v>
      </c>
      <c r="AR6737" s="181"/>
      <c r="AS6737" s="181"/>
      <c r="AT6737" s="181"/>
      <c r="AU6737" s="181"/>
      <c r="BB6737" s="181"/>
      <c r="BC6737" s="181"/>
      <c r="BD6737" s="181"/>
      <c r="BE6737" s="181"/>
      <c r="BL6737" s="181"/>
      <c r="BM6737" s="181"/>
      <c r="BN6737" s="181"/>
      <c r="BO6737" s="181"/>
    </row>
    <row r="6738" spans="41:67">
      <c r="AO6738" s="38">
        <f t="shared" si="556"/>
        <v>0</v>
      </c>
      <c r="AP6738" s="38">
        <f t="shared" si="557"/>
        <v>0</v>
      </c>
      <c r="AR6738" s="181"/>
      <c r="AS6738" s="181"/>
      <c r="AT6738" s="181"/>
      <c r="AU6738" s="181"/>
      <c r="BB6738" s="181"/>
      <c r="BC6738" s="181"/>
      <c r="BD6738" s="181"/>
      <c r="BE6738" s="181"/>
      <c r="BL6738" s="181"/>
      <c r="BM6738" s="181"/>
      <c r="BN6738" s="181"/>
      <c r="BO6738" s="181"/>
    </row>
    <row r="6739" spans="41:67">
      <c r="AO6739" s="38">
        <f t="shared" si="556"/>
        <v>0</v>
      </c>
      <c r="AP6739" s="38">
        <f t="shared" si="557"/>
        <v>0</v>
      </c>
      <c r="AR6739" s="181"/>
      <c r="AS6739" s="181"/>
      <c r="AT6739" s="181"/>
      <c r="AU6739" s="181"/>
      <c r="BB6739" s="181"/>
      <c r="BC6739" s="181"/>
      <c r="BD6739" s="181"/>
      <c r="BE6739" s="181"/>
      <c r="BL6739" s="181"/>
      <c r="BM6739" s="181"/>
      <c r="BN6739" s="181"/>
      <c r="BO6739" s="181"/>
    </row>
    <row r="6740" spans="41:67">
      <c r="AO6740" s="38">
        <f t="shared" si="556"/>
        <v>0</v>
      </c>
      <c r="AP6740" s="38">
        <f t="shared" si="557"/>
        <v>0</v>
      </c>
      <c r="AR6740" s="181"/>
      <c r="AS6740" s="181"/>
      <c r="AT6740" s="181"/>
      <c r="AU6740" s="181"/>
      <c r="BB6740" s="181"/>
      <c r="BC6740" s="181"/>
      <c r="BD6740" s="181"/>
      <c r="BE6740" s="181"/>
      <c r="BL6740" s="181"/>
      <c r="BM6740" s="181"/>
      <c r="BN6740" s="181"/>
      <c r="BO6740" s="181"/>
    </row>
    <row r="6741" spans="41:67">
      <c r="AO6741" s="38">
        <f t="shared" si="556"/>
        <v>0</v>
      </c>
      <c r="AP6741" s="38">
        <f t="shared" si="557"/>
        <v>0</v>
      </c>
      <c r="AR6741" s="181"/>
      <c r="AS6741" s="181"/>
      <c r="AT6741" s="181"/>
      <c r="AU6741" s="181"/>
      <c r="BB6741" s="181"/>
      <c r="BC6741" s="181"/>
      <c r="BD6741" s="181"/>
      <c r="BE6741" s="181"/>
      <c r="BL6741" s="181"/>
      <c r="BM6741" s="181"/>
      <c r="BN6741" s="181"/>
      <c r="BO6741" s="181"/>
    </row>
    <row r="6742" spans="41:67">
      <c r="AO6742" s="38">
        <f t="shared" si="556"/>
        <v>0</v>
      </c>
      <c r="AP6742" s="38">
        <f t="shared" si="557"/>
        <v>0</v>
      </c>
      <c r="AR6742" s="181"/>
      <c r="AS6742" s="181"/>
      <c r="AT6742" s="181"/>
      <c r="AU6742" s="181"/>
      <c r="BB6742" s="181"/>
      <c r="BC6742" s="181"/>
      <c r="BD6742" s="181"/>
      <c r="BE6742" s="181"/>
      <c r="BL6742" s="181"/>
      <c r="BM6742" s="181"/>
      <c r="BN6742" s="181"/>
      <c r="BO6742" s="181"/>
    </row>
    <row r="6743" spans="41:67">
      <c r="AO6743" s="38">
        <f t="shared" si="556"/>
        <v>0</v>
      </c>
      <c r="AP6743" s="38">
        <f t="shared" si="557"/>
        <v>0</v>
      </c>
      <c r="AR6743" s="181"/>
      <c r="AS6743" s="181"/>
      <c r="AT6743" s="181"/>
      <c r="AU6743" s="181"/>
      <c r="BB6743" s="181"/>
      <c r="BC6743" s="181"/>
      <c r="BD6743" s="181"/>
      <c r="BE6743" s="181"/>
      <c r="BL6743" s="181"/>
      <c r="BM6743" s="181"/>
      <c r="BN6743" s="181"/>
      <c r="BO6743" s="181"/>
    </row>
    <row r="6744" spans="41:67">
      <c r="AO6744" s="38">
        <f t="shared" si="556"/>
        <v>0</v>
      </c>
      <c r="AP6744" s="38">
        <f t="shared" si="557"/>
        <v>0</v>
      </c>
      <c r="AR6744" s="181"/>
      <c r="AS6744" s="181"/>
      <c r="AT6744" s="181"/>
      <c r="AU6744" s="181"/>
      <c r="BB6744" s="181"/>
      <c r="BC6744" s="181"/>
      <c r="BD6744" s="181"/>
      <c r="BE6744" s="181"/>
      <c r="BL6744" s="181"/>
      <c r="BM6744" s="181"/>
      <c r="BN6744" s="181"/>
      <c r="BO6744" s="181"/>
    </row>
    <row r="6745" spans="41:67">
      <c r="AO6745" s="38">
        <f t="shared" si="556"/>
        <v>0</v>
      </c>
      <c r="AP6745" s="38">
        <f t="shared" si="557"/>
        <v>0</v>
      </c>
      <c r="AR6745" s="181"/>
      <c r="AS6745" s="181"/>
      <c r="AT6745" s="181"/>
      <c r="AU6745" s="181"/>
      <c r="BB6745" s="181"/>
      <c r="BC6745" s="181"/>
      <c r="BD6745" s="181"/>
      <c r="BE6745" s="181"/>
      <c r="BL6745" s="181"/>
      <c r="BM6745" s="181"/>
      <c r="BN6745" s="181"/>
      <c r="BO6745" s="181"/>
    </row>
    <row r="6746" spans="41:67">
      <c r="AO6746" s="38">
        <f t="shared" si="556"/>
        <v>0</v>
      </c>
      <c r="AP6746" s="38">
        <f t="shared" si="557"/>
        <v>0</v>
      </c>
      <c r="AR6746" s="181"/>
      <c r="AS6746" s="181"/>
      <c r="AT6746" s="181"/>
      <c r="AU6746" s="181"/>
      <c r="BB6746" s="181"/>
      <c r="BC6746" s="181"/>
      <c r="BD6746" s="181"/>
      <c r="BE6746" s="181"/>
      <c r="BL6746" s="181"/>
      <c r="BM6746" s="181"/>
      <c r="BN6746" s="181"/>
      <c r="BO6746" s="181"/>
    </row>
    <row r="6747" spans="41:67">
      <c r="AO6747" s="38">
        <f t="shared" si="556"/>
        <v>0</v>
      </c>
      <c r="AP6747" s="38">
        <f t="shared" si="557"/>
        <v>0</v>
      </c>
      <c r="AR6747" s="181"/>
      <c r="AS6747" s="181"/>
      <c r="AT6747" s="181"/>
      <c r="AU6747" s="181"/>
      <c r="BB6747" s="181"/>
      <c r="BC6747" s="181"/>
      <c r="BD6747" s="181"/>
      <c r="BE6747" s="181"/>
      <c r="BL6747" s="181"/>
      <c r="BM6747" s="181"/>
      <c r="BN6747" s="181"/>
      <c r="BO6747" s="181"/>
    </row>
    <row r="6748" spans="41:67">
      <c r="AO6748" s="38">
        <f t="shared" si="556"/>
        <v>0</v>
      </c>
      <c r="AP6748" s="38">
        <f t="shared" si="557"/>
        <v>0</v>
      </c>
      <c r="AR6748" s="181"/>
      <c r="AS6748" s="181"/>
      <c r="AT6748" s="181"/>
      <c r="AU6748" s="181"/>
      <c r="BB6748" s="181"/>
      <c r="BC6748" s="181"/>
      <c r="BD6748" s="181"/>
      <c r="BE6748" s="181"/>
      <c r="BL6748" s="181"/>
      <c r="BM6748" s="181"/>
      <c r="BN6748" s="181"/>
      <c r="BO6748" s="181"/>
    </row>
    <row r="6749" spans="41:67">
      <c r="AO6749" s="38">
        <f t="shared" si="556"/>
        <v>0</v>
      </c>
      <c r="AP6749" s="38">
        <f t="shared" si="557"/>
        <v>0</v>
      </c>
      <c r="AR6749" s="181"/>
      <c r="AS6749" s="181"/>
      <c r="AT6749" s="181"/>
      <c r="AU6749" s="181"/>
      <c r="BB6749" s="181"/>
      <c r="BC6749" s="181"/>
      <c r="BD6749" s="181"/>
      <c r="BE6749" s="181"/>
      <c r="BL6749" s="181"/>
      <c r="BM6749" s="181"/>
      <c r="BN6749" s="181"/>
      <c r="BO6749" s="181"/>
    </row>
    <row r="6750" spans="41:67">
      <c r="AO6750" s="38">
        <f t="shared" si="556"/>
        <v>0</v>
      </c>
      <c r="AP6750" s="38">
        <f t="shared" si="557"/>
        <v>0</v>
      </c>
      <c r="AR6750" s="181"/>
      <c r="AS6750" s="181"/>
      <c r="AT6750" s="181"/>
      <c r="AU6750" s="181"/>
      <c r="BB6750" s="181"/>
      <c r="BC6750" s="181"/>
      <c r="BD6750" s="181"/>
      <c r="BE6750" s="181"/>
      <c r="BL6750" s="181"/>
      <c r="BM6750" s="181"/>
      <c r="BN6750" s="181"/>
      <c r="BO6750" s="181"/>
    </row>
    <row r="6751" spans="41:67">
      <c r="AO6751" s="38">
        <f t="shared" si="556"/>
        <v>0</v>
      </c>
      <c r="AP6751" s="38">
        <f t="shared" si="557"/>
        <v>0</v>
      </c>
      <c r="AR6751" s="181"/>
      <c r="AS6751" s="181"/>
      <c r="AT6751" s="181"/>
      <c r="AU6751" s="181"/>
      <c r="BB6751" s="181"/>
      <c r="BC6751" s="181"/>
      <c r="BD6751" s="181"/>
      <c r="BE6751" s="181"/>
      <c r="BL6751" s="181"/>
      <c r="BM6751" s="181"/>
      <c r="BN6751" s="181"/>
      <c r="BO6751" s="181"/>
    </row>
    <row r="6752" spans="41:67">
      <c r="AO6752" s="38">
        <f t="shared" si="556"/>
        <v>0</v>
      </c>
      <c r="AP6752" s="38">
        <f t="shared" si="557"/>
        <v>0</v>
      </c>
      <c r="AR6752" s="181"/>
      <c r="AS6752" s="181"/>
      <c r="AT6752" s="181"/>
      <c r="AU6752" s="181"/>
      <c r="BB6752" s="181"/>
      <c r="BC6752" s="181"/>
      <c r="BD6752" s="181"/>
      <c r="BE6752" s="181"/>
      <c r="BL6752" s="181"/>
      <c r="BM6752" s="181"/>
      <c r="BN6752" s="181"/>
      <c r="BO6752" s="181"/>
    </row>
    <row r="6753" spans="41:67">
      <c r="AO6753" s="38">
        <f t="shared" si="556"/>
        <v>0</v>
      </c>
      <c r="AP6753" s="38">
        <f t="shared" si="557"/>
        <v>0</v>
      </c>
      <c r="AR6753" s="181"/>
      <c r="AS6753" s="181"/>
      <c r="AT6753" s="181"/>
      <c r="AU6753" s="181"/>
      <c r="BB6753" s="181"/>
      <c r="BC6753" s="181"/>
      <c r="BD6753" s="181"/>
      <c r="BE6753" s="181"/>
      <c r="BL6753" s="181"/>
      <c r="BM6753" s="181"/>
      <c r="BN6753" s="181"/>
      <c r="BO6753" s="181"/>
    </row>
    <row r="6754" spans="41:67">
      <c r="AO6754" s="38">
        <f t="shared" si="556"/>
        <v>0</v>
      </c>
      <c r="AP6754" s="38">
        <f t="shared" si="557"/>
        <v>0</v>
      </c>
      <c r="AR6754" s="181"/>
      <c r="AS6754" s="181"/>
      <c r="AT6754" s="181"/>
      <c r="AU6754" s="181"/>
      <c r="BB6754" s="181"/>
      <c r="BC6754" s="181"/>
      <c r="BD6754" s="181"/>
      <c r="BE6754" s="181"/>
      <c r="BL6754" s="181"/>
      <c r="BM6754" s="181"/>
      <c r="BN6754" s="181"/>
      <c r="BO6754" s="181"/>
    </row>
    <row r="6755" spans="41:67">
      <c r="AO6755" s="38">
        <f t="shared" si="556"/>
        <v>0</v>
      </c>
      <c r="AP6755" s="38">
        <f t="shared" si="557"/>
        <v>0</v>
      </c>
      <c r="AR6755" s="181"/>
      <c r="AS6755" s="181"/>
      <c r="AT6755" s="181"/>
      <c r="AU6755" s="181"/>
      <c r="BB6755" s="181"/>
      <c r="BC6755" s="181"/>
      <c r="BD6755" s="181"/>
      <c r="BE6755" s="181"/>
      <c r="BL6755" s="181"/>
      <c r="BM6755" s="181"/>
      <c r="BN6755" s="181"/>
      <c r="BO6755" s="181"/>
    </row>
    <row r="6756" spans="41:67">
      <c r="AO6756" s="38">
        <f t="shared" si="556"/>
        <v>0</v>
      </c>
      <c r="AP6756" s="38">
        <f t="shared" si="557"/>
        <v>0</v>
      </c>
      <c r="AR6756" s="181"/>
      <c r="AS6756" s="181"/>
      <c r="AT6756" s="181"/>
      <c r="AU6756" s="181"/>
      <c r="BB6756" s="181"/>
      <c r="BC6756" s="181"/>
      <c r="BD6756" s="181"/>
      <c r="BE6756" s="181"/>
      <c r="BL6756" s="181"/>
      <c r="BM6756" s="181"/>
      <c r="BN6756" s="181"/>
      <c r="BO6756" s="181"/>
    </row>
    <row r="6757" spans="41:67">
      <c r="AO6757" s="38">
        <f t="shared" si="556"/>
        <v>0</v>
      </c>
      <c r="AP6757" s="38">
        <f t="shared" si="557"/>
        <v>0</v>
      </c>
      <c r="AR6757" s="181"/>
      <c r="AS6757" s="181"/>
      <c r="AT6757" s="181"/>
      <c r="AU6757" s="181"/>
      <c r="BB6757" s="181"/>
      <c r="BC6757" s="181"/>
      <c r="BD6757" s="181"/>
      <c r="BE6757" s="181"/>
      <c r="BL6757" s="181"/>
      <c r="BM6757" s="181"/>
      <c r="BN6757" s="181"/>
      <c r="BO6757" s="181"/>
    </row>
    <row r="6758" spans="41:67">
      <c r="AO6758" s="38">
        <f t="shared" si="556"/>
        <v>0</v>
      </c>
      <c r="AP6758" s="38">
        <f t="shared" si="557"/>
        <v>0</v>
      </c>
      <c r="AR6758" s="181"/>
      <c r="AS6758" s="181"/>
      <c r="AT6758" s="181"/>
      <c r="AU6758" s="181"/>
      <c r="BB6758" s="181"/>
      <c r="BC6758" s="181"/>
      <c r="BD6758" s="181"/>
      <c r="BE6758" s="181"/>
      <c r="BL6758" s="181"/>
      <c r="BM6758" s="181"/>
      <c r="BN6758" s="181"/>
      <c r="BO6758" s="181"/>
    </row>
    <row r="6759" spans="41:67">
      <c r="AO6759" s="38">
        <f t="shared" si="556"/>
        <v>0</v>
      </c>
      <c r="AP6759" s="38">
        <f t="shared" si="557"/>
        <v>0</v>
      </c>
      <c r="AR6759" s="181"/>
      <c r="AS6759" s="181"/>
      <c r="AT6759" s="181"/>
      <c r="AU6759" s="181"/>
      <c r="BB6759" s="181"/>
      <c r="BC6759" s="181"/>
      <c r="BD6759" s="181"/>
      <c r="BE6759" s="181"/>
      <c r="BL6759" s="181"/>
      <c r="BM6759" s="181"/>
      <c r="BN6759" s="181"/>
      <c r="BO6759" s="181"/>
    </row>
    <row r="6760" spans="41:67">
      <c r="AO6760" s="38">
        <f t="shared" si="556"/>
        <v>0</v>
      </c>
      <c r="AP6760" s="38">
        <f t="shared" si="557"/>
        <v>0</v>
      </c>
      <c r="AR6760" s="181"/>
      <c r="AS6760" s="181"/>
      <c r="AT6760" s="181"/>
      <c r="AU6760" s="181"/>
      <c r="BB6760" s="181"/>
      <c r="BC6760" s="181"/>
      <c r="BD6760" s="181"/>
      <c r="BE6760" s="181"/>
      <c r="BL6760" s="181"/>
      <c r="BM6760" s="181"/>
      <c r="BN6760" s="181"/>
      <c r="BO6760" s="181"/>
    </row>
    <row r="6761" spans="41:67">
      <c r="AO6761" s="38">
        <f t="shared" si="556"/>
        <v>0</v>
      </c>
      <c r="AP6761" s="38">
        <f t="shared" si="557"/>
        <v>0</v>
      </c>
      <c r="AR6761" s="181"/>
      <c r="AS6761" s="181"/>
      <c r="AT6761" s="181"/>
      <c r="AU6761" s="181"/>
      <c r="BB6761" s="181"/>
      <c r="BC6761" s="181"/>
      <c r="BD6761" s="181"/>
      <c r="BE6761" s="181"/>
      <c r="BL6761" s="181"/>
      <c r="BM6761" s="181"/>
      <c r="BN6761" s="181"/>
      <c r="BO6761" s="181"/>
    </row>
    <row r="6762" spans="41:67">
      <c r="AO6762" s="38">
        <f t="shared" ref="AO6762:AO6825" si="558">B6763+1-1</f>
        <v>0</v>
      </c>
      <c r="AP6762" s="38">
        <f t="shared" ref="AP6762:AP6825" si="559">A6763</f>
        <v>0</v>
      </c>
      <c r="AR6762" s="181"/>
      <c r="AS6762" s="181"/>
      <c r="AT6762" s="181"/>
      <c r="AU6762" s="181"/>
      <c r="BB6762" s="181"/>
      <c r="BC6762" s="181"/>
      <c r="BD6762" s="181"/>
      <c r="BE6762" s="181"/>
      <c r="BL6762" s="181"/>
      <c r="BM6762" s="181"/>
      <c r="BN6762" s="181"/>
      <c r="BO6762" s="181"/>
    </row>
    <row r="6763" spans="41:67">
      <c r="AO6763" s="38">
        <f t="shared" si="558"/>
        <v>0</v>
      </c>
      <c r="AP6763" s="38">
        <f t="shared" si="559"/>
        <v>0</v>
      </c>
      <c r="AR6763" s="181"/>
      <c r="AS6763" s="181"/>
      <c r="AT6763" s="181"/>
      <c r="AU6763" s="181"/>
      <c r="BB6763" s="181"/>
      <c r="BC6763" s="181"/>
      <c r="BD6763" s="181"/>
      <c r="BE6763" s="181"/>
      <c r="BL6763" s="181"/>
      <c r="BM6763" s="181"/>
      <c r="BN6763" s="181"/>
      <c r="BO6763" s="181"/>
    </row>
    <row r="6764" spans="41:67">
      <c r="AO6764" s="38">
        <f t="shared" si="558"/>
        <v>0</v>
      </c>
      <c r="AP6764" s="38">
        <f t="shared" si="559"/>
        <v>0</v>
      </c>
      <c r="AR6764" s="181"/>
      <c r="AS6764" s="181"/>
      <c r="AT6764" s="181"/>
      <c r="AU6764" s="181"/>
      <c r="BB6764" s="181"/>
      <c r="BC6764" s="181"/>
      <c r="BD6764" s="181"/>
      <c r="BE6764" s="181"/>
      <c r="BL6764" s="181"/>
      <c r="BM6764" s="181"/>
      <c r="BN6764" s="181"/>
      <c r="BO6764" s="181"/>
    </row>
    <row r="6765" spans="41:67">
      <c r="AO6765" s="38">
        <f t="shared" si="558"/>
        <v>0</v>
      </c>
      <c r="AP6765" s="38">
        <f t="shared" si="559"/>
        <v>0</v>
      </c>
      <c r="AR6765" s="181"/>
      <c r="AS6765" s="181"/>
      <c r="AT6765" s="181"/>
      <c r="AU6765" s="181"/>
      <c r="BB6765" s="181"/>
      <c r="BC6765" s="181"/>
      <c r="BD6765" s="181"/>
      <c r="BE6765" s="181"/>
      <c r="BL6765" s="181"/>
      <c r="BM6765" s="181"/>
      <c r="BN6765" s="181"/>
      <c r="BO6765" s="181"/>
    </row>
    <row r="6766" spans="41:67">
      <c r="AO6766" s="38">
        <f t="shared" si="558"/>
        <v>0</v>
      </c>
      <c r="AP6766" s="38">
        <f t="shared" si="559"/>
        <v>0</v>
      </c>
      <c r="AR6766" s="181"/>
      <c r="AS6766" s="181"/>
      <c r="AT6766" s="181"/>
      <c r="AU6766" s="181"/>
      <c r="BB6766" s="181"/>
      <c r="BC6766" s="181"/>
      <c r="BD6766" s="181"/>
      <c r="BE6766" s="181"/>
      <c r="BL6766" s="181"/>
      <c r="BM6766" s="181"/>
      <c r="BN6766" s="181"/>
      <c r="BO6766" s="181"/>
    </row>
    <row r="6767" spans="41:67">
      <c r="AO6767" s="38">
        <f t="shared" si="558"/>
        <v>0</v>
      </c>
      <c r="AP6767" s="38">
        <f t="shared" si="559"/>
        <v>0</v>
      </c>
      <c r="AR6767" s="181"/>
      <c r="AS6767" s="181"/>
      <c r="AT6767" s="181"/>
      <c r="AU6767" s="181"/>
      <c r="BB6767" s="181"/>
      <c r="BC6767" s="181"/>
      <c r="BD6767" s="181"/>
      <c r="BE6767" s="181"/>
      <c r="BL6767" s="181"/>
      <c r="BM6767" s="181"/>
      <c r="BN6767" s="181"/>
      <c r="BO6767" s="181"/>
    </row>
    <row r="6768" spans="41:67">
      <c r="AO6768" s="38">
        <f t="shared" si="558"/>
        <v>0</v>
      </c>
      <c r="AP6768" s="38">
        <f t="shared" si="559"/>
        <v>0</v>
      </c>
      <c r="AR6768" s="181"/>
      <c r="AS6768" s="181"/>
      <c r="AT6768" s="181"/>
      <c r="AU6768" s="181"/>
      <c r="BB6768" s="181"/>
      <c r="BC6768" s="181"/>
      <c r="BD6768" s="181"/>
      <c r="BE6768" s="181"/>
      <c r="BL6768" s="181"/>
      <c r="BM6768" s="181"/>
      <c r="BN6768" s="181"/>
      <c r="BO6768" s="181"/>
    </row>
    <row r="6769" spans="41:67">
      <c r="AO6769" s="38">
        <f t="shared" si="558"/>
        <v>0</v>
      </c>
      <c r="AP6769" s="38">
        <f t="shared" si="559"/>
        <v>0</v>
      </c>
      <c r="AR6769" s="181"/>
      <c r="AS6769" s="181"/>
      <c r="AT6769" s="181"/>
      <c r="AU6769" s="181"/>
      <c r="BB6769" s="181"/>
      <c r="BC6769" s="181"/>
      <c r="BD6769" s="181"/>
      <c r="BE6769" s="181"/>
      <c r="BL6769" s="181"/>
      <c r="BM6769" s="181"/>
      <c r="BN6769" s="181"/>
      <c r="BO6769" s="181"/>
    </row>
    <row r="6770" spans="41:67">
      <c r="AO6770" s="38">
        <f t="shared" si="558"/>
        <v>0</v>
      </c>
      <c r="AP6770" s="38">
        <f t="shared" si="559"/>
        <v>0</v>
      </c>
      <c r="AR6770" s="181"/>
      <c r="AS6770" s="181"/>
      <c r="AT6770" s="181"/>
      <c r="AU6770" s="181"/>
      <c r="BB6770" s="181"/>
      <c r="BC6770" s="181"/>
      <c r="BD6770" s="181"/>
      <c r="BE6770" s="181"/>
      <c r="BL6770" s="181"/>
      <c r="BM6770" s="181"/>
      <c r="BN6770" s="181"/>
      <c r="BO6770" s="181"/>
    </row>
    <row r="6771" spans="41:67">
      <c r="AO6771" s="38">
        <f t="shared" si="558"/>
        <v>0</v>
      </c>
      <c r="AP6771" s="38">
        <f t="shared" si="559"/>
        <v>0</v>
      </c>
      <c r="AR6771" s="181"/>
      <c r="AS6771" s="181"/>
      <c r="AT6771" s="181"/>
      <c r="AU6771" s="181"/>
      <c r="BB6771" s="181"/>
      <c r="BC6771" s="181"/>
      <c r="BD6771" s="181"/>
      <c r="BE6771" s="181"/>
      <c r="BL6771" s="181"/>
      <c r="BM6771" s="181"/>
      <c r="BN6771" s="181"/>
      <c r="BO6771" s="181"/>
    </row>
    <row r="6772" spans="41:67">
      <c r="AO6772" s="38">
        <f t="shared" si="558"/>
        <v>0</v>
      </c>
      <c r="AP6772" s="38">
        <f t="shared" si="559"/>
        <v>0</v>
      </c>
      <c r="AR6772" s="181"/>
      <c r="AS6772" s="181"/>
      <c r="AT6772" s="181"/>
      <c r="AU6772" s="181"/>
      <c r="BB6772" s="181"/>
      <c r="BC6772" s="181"/>
      <c r="BD6772" s="181"/>
      <c r="BE6772" s="181"/>
      <c r="BL6772" s="181"/>
      <c r="BM6772" s="181"/>
      <c r="BN6772" s="181"/>
      <c r="BO6772" s="181"/>
    </row>
    <row r="6773" spans="41:67">
      <c r="AO6773" s="38">
        <f t="shared" si="558"/>
        <v>0</v>
      </c>
      <c r="AP6773" s="38">
        <f t="shared" si="559"/>
        <v>0</v>
      </c>
      <c r="AR6773" s="181"/>
      <c r="AS6773" s="181"/>
      <c r="AT6773" s="181"/>
      <c r="AU6773" s="181"/>
      <c r="BB6773" s="181"/>
      <c r="BC6773" s="181"/>
      <c r="BD6773" s="181"/>
      <c r="BE6773" s="181"/>
      <c r="BL6773" s="181"/>
      <c r="BM6773" s="181"/>
      <c r="BN6773" s="181"/>
      <c r="BO6773" s="181"/>
    </row>
    <row r="6774" spans="41:67">
      <c r="AO6774" s="38">
        <f t="shared" si="558"/>
        <v>0</v>
      </c>
      <c r="AP6774" s="38">
        <f t="shared" si="559"/>
        <v>0</v>
      </c>
      <c r="AR6774" s="181"/>
      <c r="AS6774" s="181"/>
      <c r="AT6774" s="181"/>
      <c r="AU6774" s="181"/>
      <c r="BB6774" s="181"/>
      <c r="BC6774" s="181"/>
      <c r="BD6774" s="181"/>
      <c r="BE6774" s="181"/>
      <c r="BL6774" s="181"/>
      <c r="BM6774" s="181"/>
      <c r="BN6774" s="181"/>
      <c r="BO6774" s="181"/>
    </row>
    <row r="6775" spans="41:67">
      <c r="AO6775" s="38">
        <f t="shared" si="558"/>
        <v>0</v>
      </c>
      <c r="AP6775" s="38">
        <f t="shared" si="559"/>
        <v>0</v>
      </c>
      <c r="AR6775" s="181"/>
      <c r="AS6775" s="181"/>
      <c r="AT6775" s="181"/>
      <c r="AU6775" s="181"/>
      <c r="BB6775" s="181"/>
      <c r="BC6775" s="181"/>
      <c r="BD6775" s="181"/>
      <c r="BE6775" s="181"/>
      <c r="BL6775" s="181"/>
      <c r="BM6775" s="181"/>
      <c r="BN6775" s="181"/>
      <c r="BO6775" s="181"/>
    </row>
    <row r="6776" spans="41:67">
      <c r="AO6776" s="38">
        <f t="shared" si="558"/>
        <v>0</v>
      </c>
      <c r="AP6776" s="38">
        <f t="shared" si="559"/>
        <v>0</v>
      </c>
      <c r="AR6776" s="181"/>
      <c r="AS6776" s="181"/>
      <c r="AT6776" s="181"/>
      <c r="AU6776" s="181"/>
      <c r="BB6776" s="181"/>
      <c r="BC6776" s="181"/>
      <c r="BD6776" s="181"/>
      <c r="BE6776" s="181"/>
      <c r="BL6776" s="181"/>
      <c r="BM6776" s="181"/>
      <c r="BN6776" s="181"/>
      <c r="BO6776" s="181"/>
    </row>
    <row r="6777" spans="41:67">
      <c r="AO6777" s="38">
        <f t="shared" si="558"/>
        <v>0</v>
      </c>
      <c r="AP6777" s="38">
        <f t="shared" si="559"/>
        <v>0</v>
      </c>
      <c r="AR6777" s="181"/>
      <c r="AS6777" s="181"/>
      <c r="AT6777" s="181"/>
      <c r="AU6777" s="181"/>
      <c r="BB6777" s="181"/>
      <c r="BC6777" s="181"/>
      <c r="BD6777" s="181"/>
      <c r="BE6777" s="181"/>
      <c r="BL6777" s="181"/>
      <c r="BM6777" s="181"/>
      <c r="BN6777" s="181"/>
      <c r="BO6777" s="181"/>
    </row>
    <row r="6778" spans="41:67">
      <c r="AO6778" s="38">
        <f t="shared" si="558"/>
        <v>0</v>
      </c>
      <c r="AP6778" s="38">
        <f t="shared" si="559"/>
        <v>0</v>
      </c>
      <c r="AR6778" s="181"/>
      <c r="AS6778" s="181"/>
      <c r="AT6778" s="181"/>
      <c r="AU6778" s="181"/>
      <c r="BB6778" s="181"/>
      <c r="BC6778" s="181"/>
      <c r="BD6778" s="181"/>
      <c r="BE6778" s="181"/>
      <c r="BL6778" s="181"/>
      <c r="BM6778" s="181"/>
      <c r="BN6778" s="181"/>
      <c r="BO6778" s="181"/>
    </row>
    <row r="6779" spans="41:67">
      <c r="AO6779" s="38">
        <f t="shared" si="558"/>
        <v>0</v>
      </c>
      <c r="AP6779" s="38">
        <f t="shared" si="559"/>
        <v>0</v>
      </c>
      <c r="AR6779" s="181"/>
      <c r="AS6779" s="181"/>
      <c r="AT6779" s="181"/>
      <c r="AU6779" s="181"/>
      <c r="BB6779" s="181"/>
      <c r="BC6779" s="181"/>
      <c r="BD6779" s="181"/>
      <c r="BE6779" s="181"/>
      <c r="BL6779" s="181"/>
      <c r="BM6779" s="181"/>
      <c r="BN6779" s="181"/>
      <c r="BO6779" s="181"/>
    </row>
    <row r="6780" spans="41:67">
      <c r="AO6780" s="38">
        <f t="shared" si="558"/>
        <v>0</v>
      </c>
      <c r="AP6780" s="38">
        <f t="shared" si="559"/>
        <v>0</v>
      </c>
      <c r="AR6780" s="181"/>
      <c r="AS6780" s="181"/>
      <c r="AT6780" s="181"/>
      <c r="AU6780" s="181"/>
      <c r="BB6780" s="181"/>
      <c r="BC6780" s="181"/>
      <c r="BD6780" s="181"/>
      <c r="BE6780" s="181"/>
      <c r="BL6780" s="181"/>
      <c r="BM6780" s="181"/>
      <c r="BN6780" s="181"/>
      <c r="BO6780" s="181"/>
    </row>
    <row r="6781" spans="41:67">
      <c r="AO6781" s="38">
        <f t="shared" si="558"/>
        <v>0</v>
      </c>
      <c r="AP6781" s="38">
        <f t="shared" si="559"/>
        <v>0</v>
      </c>
      <c r="AR6781" s="181"/>
      <c r="AS6781" s="181"/>
      <c r="AT6781" s="181"/>
      <c r="AU6781" s="181"/>
      <c r="BB6781" s="181"/>
      <c r="BC6781" s="181"/>
      <c r="BD6781" s="181"/>
      <c r="BE6781" s="181"/>
      <c r="BL6781" s="181"/>
      <c r="BM6781" s="181"/>
      <c r="BN6781" s="181"/>
      <c r="BO6781" s="181"/>
    </row>
    <row r="6782" spans="41:67">
      <c r="AO6782" s="38">
        <f t="shared" si="558"/>
        <v>0</v>
      </c>
      <c r="AP6782" s="38">
        <f t="shared" si="559"/>
        <v>0</v>
      </c>
      <c r="AR6782" s="181"/>
      <c r="AS6782" s="181"/>
      <c r="AT6782" s="181"/>
      <c r="AU6782" s="181"/>
      <c r="BB6782" s="181"/>
      <c r="BC6782" s="181"/>
      <c r="BD6782" s="181"/>
      <c r="BE6782" s="181"/>
      <c r="BL6782" s="181"/>
      <c r="BM6782" s="181"/>
      <c r="BN6782" s="181"/>
      <c r="BO6782" s="181"/>
    </row>
    <row r="6783" spans="41:67">
      <c r="AO6783" s="38">
        <f t="shared" si="558"/>
        <v>0</v>
      </c>
      <c r="AP6783" s="38">
        <f t="shared" si="559"/>
        <v>0</v>
      </c>
      <c r="AR6783" s="181"/>
      <c r="AS6783" s="181"/>
      <c r="AT6783" s="181"/>
      <c r="AU6783" s="181"/>
      <c r="BB6783" s="181"/>
      <c r="BC6783" s="181"/>
      <c r="BD6783" s="181"/>
      <c r="BE6783" s="181"/>
      <c r="BL6783" s="181"/>
      <c r="BM6783" s="181"/>
      <c r="BN6783" s="181"/>
      <c r="BO6783" s="181"/>
    </row>
    <row r="6784" spans="41:67">
      <c r="AO6784" s="38">
        <f t="shared" si="558"/>
        <v>0</v>
      </c>
      <c r="AP6784" s="38">
        <f t="shared" si="559"/>
        <v>0</v>
      </c>
      <c r="AR6784" s="181"/>
      <c r="AS6784" s="181"/>
      <c r="AT6784" s="181"/>
      <c r="AU6784" s="181"/>
      <c r="BB6784" s="181"/>
      <c r="BC6784" s="181"/>
      <c r="BD6784" s="181"/>
      <c r="BE6784" s="181"/>
      <c r="BL6784" s="181"/>
      <c r="BM6784" s="181"/>
      <c r="BN6784" s="181"/>
      <c r="BO6784" s="181"/>
    </row>
    <row r="6785" spans="41:67">
      <c r="AO6785" s="38">
        <f t="shared" si="558"/>
        <v>0</v>
      </c>
      <c r="AP6785" s="38">
        <f t="shared" si="559"/>
        <v>0</v>
      </c>
      <c r="AR6785" s="181"/>
      <c r="AS6785" s="181"/>
      <c r="AT6785" s="181"/>
      <c r="AU6785" s="181"/>
      <c r="BB6785" s="181"/>
      <c r="BC6785" s="181"/>
      <c r="BD6785" s="181"/>
      <c r="BE6785" s="181"/>
      <c r="BL6785" s="181"/>
      <c r="BM6785" s="181"/>
      <c r="BN6785" s="181"/>
      <c r="BO6785" s="181"/>
    </row>
    <row r="6786" spans="41:67">
      <c r="AO6786" s="38">
        <f t="shared" si="558"/>
        <v>0</v>
      </c>
      <c r="AP6786" s="38">
        <f t="shared" si="559"/>
        <v>0</v>
      </c>
      <c r="AR6786" s="181"/>
      <c r="AS6786" s="181"/>
      <c r="AT6786" s="181"/>
      <c r="AU6786" s="181"/>
      <c r="BB6786" s="181"/>
      <c r="BC6786" s="181"/>
      <c r="BD6786" s="181"/>
      <c r="BE6786" s="181"/>
      <c r="BL6786" s="181"/>
      <c r="BM6786" s="181"/>
      <c r="BN6786" s="181"/>
      <c r="BO6786" s="181"/>
    </row>
    <row r="6787" spans="41:67">
      <c r="AO6787" s="38">
        <f t="shared" si="558"/>
        <v>0</v>
      </c>
      <c r="AP6787" s="38">
        <f t="shared" si="559"/>
        <v>0</v>
      </c>
      <c r="AR6787" s="181"/>
      <c r="AS6787" s="181"/>
      <c r="AT6787" s="181"/>
      <c r="AU6787" s="181"/>
      <c r="BB6787" s="181"/>
      <c r="BC6787" s="181"/>
      <c r="BD6787" s="181"/>
      <c r="BE6787" s="181"/>
      <c r="BL6787" s="181"/>
      <c r="BM6787" s="181"/>
      <c r="BN6787" s="181"/>
      <c r="BO6787" s="181"/>
    </row>
    <row r="6788" spans="41:67">
      <c r="AO6788" s="38">
        <f t="shared" si="558"/>
        <v>0</v>
      </c>
      <c r="AP6788" s="38">
        <f t="shared" si="559"/>
        <v>0</v>
      </c>
      <c r="AR6788" s="181"/>
      <c r="AS6788" s="181"/>
      <c r="AT6788" s="181"/>
      <c r="AU6788" s="181"/>
      <c r="BB6788" s="181"/>
      <c r="BC6788" s="181"/>
      <c r="BD6788" s="181"/>
      <c r="BE6788" s="181"/>
      <c r="BL6788" s="181"/>
      <c r="BM6788" s="181"/>
      <c r="BN6788" s="181"/>
      <c r="BO6788" s="181"/>
    </row>
    <row r="6789" spans="41:67">
      <c r="AO6789" s="38">
        <f t="shared" si="558"/>
        <v>0</v>
      </c>
      <c r="AP6789" s="38">
        <f t="shared" si="559"/>
        <v>0</v>
      </c>
      <c r="AR6789" s="181"/>
      <c r="AS6789" s="181"/>
      <c r="AT6789" s="181"/>
      <c r="AU6789" s="181"/>
      <c r="BB6789" s="181"/>
      <c r="BC6789" s="181"/>
      <c r="BD6789" s="181"/>
      <c r="BE6789" s="181"/>
      <c r="BL6789" s="181"/>
      <c r="BM6789" s="181"/>
      <c r="BN6789" s="181"/>
      <c r="BO6789" s="181"/>
    </row>
    <row r="6790" spans="41:67">
      <c r="AO6790" s="38">
        <f t="shared" si="558"/>
        <v>0</v>
      </c>
      <c r="AP6790" s="38">
        <f t="shared" si="559"/>
        <v>0</v>
      </c>
      <c r="AR6790" s="181"/>
      <c r="AS6790" s="181"/>
      <c r="AT6790" s="181"/>
      <c r="AU6790" s="181"/>
      <c r="BB6790" s="181"/>
      <c r="BC6790" s="181"/>
      <c r="BD6790" s="181"/>
      <c r="BE6790" s="181"/>
      <c r="BL6790" s="181"/>
      <c r="BM6790" s="181"/>
      <c r="BN6790" s="181"/>
      <c r="BO6790" s="181"/>
    </row>
    <row r="6791" spans="41:67">
      <c r="AO6791" s="38">
        <f t="shared" si="558"/>
        <v>0</v>
      </c>
      <c r="AP6791" s="38">
        <f t="shared" si="559"/>
        <v>0</v>
      </c>
      <c r="AR6791" s="181"/>
      <c r="AS6791" s="181"/>
      <c r="AT6791" s="181"/>
      <c r="AU6791" s="181"/>
      <c r="BB6791" s="181"/>
      <c r="BC6791" s="181"/>
      <c r="BD6791" s="181"/>
      <c r="BE6791" s="181"/>
      <c r="BL6791" s="181"/>
      <c r="BM6791" s="181"/>
      <c r="BN6791" s="181"/>
      <c r="BO6791" s="181"/>
    </row>
    <row r="6792" spans="41:67">
      <c r="AO6792" s="38">
        <f t="shared" si="558"/>
        <v>0</v>
      </c>
      <c r="AP6792" s="38">
        <f t="shared" si="559"/>
        <v>0</v>
      </c>
      <c r="AR6792" s="181"/>
      <c r="AS6792" s="181"/>
      <c r="AT6792" s="181"/>
      <c r="AU6792" s="181"/>
      <c r="BB6792" s="181"/>
      <c r="BC6792" s="181"/>
      <c r="BD6792" s="181"/>
      <c r="BE6792" s="181"/>
      <c r="BL6792" s="181"/>
      <c r="BM6792" s="181"/>
      <c r="BN6792" s="181"/>
      <c r="BO6792" s="181"/>
    </row>
    <row r="6793" spans="41:67">
      <c r="AO6793" s="38">
        <f t="shared" si="558"/>
        <v>0</v>
      </c>
      <c r="AP6793" s="38">
        <f t="shared" si="559"/>
        <v>0</v>
      </c>
      <c r="AR6793" s="181"/>
      <c r="AS6793" s="181"/>
      <c r="AT6793" s="181"/>
      <c r="AU6793" s="181"/>
      <c r="BB6793" s="181"/>
      <c r="BC6793" s="181"/>
      <c r="BD6793" s="181"/>
      <c r="BE6793" s="181"/>
      <c r="BL6793" s="181"/>
      <c r="BM6793" s="181"/>
      <c r="BN6793" s="181"/>
      <c r="BO6793" s="181"/>
    </row>
    <row r="6794" spans="41:67">
      <c r="AO6794" s="38">
        <f t="shared" si="558"/>
        <v>0</v>
      </c>
      <c r="AP6794" s="38">
        <f t="shared" si="559"/>
        <v>0</v>
      </c>
      <c r="AR6794" s="181"/>
      <c r="AS6794" s="181"/>
      <c r="AT6794" s="181"/>
      <c r="AU6794" s="181"/>
      <c r="BB6794" s="181"/>
      <c r="BC6794" s="181"/>
      <c r="BD6794" s="181"/>
      <c r="BE6794" s="181"/>
      <c r="BL6794" s="181"/>
      <c r="BM6794" s="181"/>
      <c r="BN6794" s="181"/>
      <c r="BO6794" s="181"/>
    </row>
    <row r="6795" spans="41:67">
      <c r="AO6795" s="38">
        <f t="shared" si="558"/>
        <v>0</v>
      </c>
      <c r="AP6795" s="38">
        <f t="shared" si="559"/>
        <v>0</v>
      </c>
      <c r="AR6795" s="181"/>
      <c r="AS6795" s="181"/>
      <c r="AT6795" s="181"/>
      <c r="AU6795" s="181"/>
      <c r="BB6795" s="181"/>
      <c r="BC6795" s="181"/>
      <c r="BD6795" s="181"/>
      <c r="BE6795" s="181"/>
      <c r="BL6795" s="181"/>
      <c r="BM6795" s="181"/>
      <c r="BN6795" s="181"/>
      <c r="BO6795" s="181"/>
    </row>
    <row r="6796" spans="41:67">
      <c r="AO6796" s="38">
        <f t="shared" si="558"/>
        <v>0</v>
      </c>
      <c r="AP6796" s="38">
        <f t="shared" si="559"/>
        <v>0</v>
      </c>
      <c r="AR6796" s="181"/>
      <c r="AS6796" s="181"/>
      <c r="AT6796" s="181"/>
      <c r="AU6796" s="181"/>
      <c r="BB6796" s="181"/>
      <c r="BC6796" s="181"/>
      <c r="BD6796" s="181"/>
      <c r="BE6796" s="181"/>
      <c r="BL6796" s="181"/>
      <c r="BM6796" s="181"/>
      <c r="BN6796" s="181"/>
      <c r="BO6796" s="181"/>
    </row>
    <row r="6797" spans="41:67">
      <c r="AO6797" s="38">
        <f t="shared" si="558"/>
        <v>0</v>
      </c>
      <c r="AP6797" s="38">
        <f t="shared" si="559"/>
        <v>0</v>
      </c>
      <c r="AR6797" s="181"/>
      <c r="AS6797" s="181"/>
      <c r="AT6797" s="181"/>
      <c r="AU6797" s="181"/>
      <c r="BB6797" s="181"/>
      <c r="BC6797" s="181"/>
      <c r="BD6797" s="181"/>
      <c r="BE6797" s="181"/>
      <c r="BL6797" s="181"/>
      <c r="BM6797" s="181"/>
      <c r="BN6797" s="181"/>
      <c r="BO6797" s="181"/>
    </row>
    <row r="6798" spans="41:67">
      <c r="AO6798" s="38">
        <f t="shared" si="558"/>
        <v>0</v>
      </c>
      <c r="AP6798" s="38">
        <f t="shared" si="559"/>
        <v>0</v>
      </c>
      <c r="AR6798" s="181"/>
      <c r="AS6798" s="181"/>
      <c r="AT6798" s="181"/>
      <c r="AU6798" s="181"/>
      <c r="BB6798" s="181"/>
      <c r="BC6798" s="181"/>
      <c r="BD6798" s="181"/>
      <c r="BE6798" s="181"/>
      <c r="BL6798" s="181"/>
      <c r="BM6798" s="181"/>
      <c r="BN6798" s="181"/>
      <c r="BO6798" s="181"/>
    </row>
    <row r="6799" spans="41:67">
      <c r="AO6799" s="38">
        <f t="shared" si="558"/>
        <v>0</v>
      </c>
      <c r="AP6799" s="38">
        <f t="shared" si="559"/>
        <v>0</v>
      </c>
      <c r="AR6799" s="181"/>
      <c r="AS6799" s="181"/>
      <c r="AT6799" s="181"/>
      <c r="AU6799" s="181"/>
      <c r="BB6799" s="181"/>
      <c r="BC6799" s="181"/>
      <c r="BD6799" s="181"/>
      <c r="BE6799" s="181"/>
      <c r="BL6799" s="181"/>
      <c r="BM6799" s="181"/>
      <c r="BN6799" s="181"/>
      <c r="BO6799" s="181"/>
    </row>
    <row r="6800" spans="41:67">
      <c r="AO6800" s="38">
        <f t="shared" si="558"/>
        <v>0</v>
      </c>
      <c r="AP6800" s="38">
        <f t="shared" si="559"/>
        <v>0</v>
      </c>
      <c r="AR6800" s="181"/>
      <c r="AS6800" s="181"/>
      <c r="AT6800" s="181"/>
      <c r="AU6800" s="181"/>
      <c r="BB6800" s="181"/>
      <c r="BC6800" s="181"/>
      <c r="BD6800" s="181"/>
      <c r="BE6800" s="181"/>
      <c r="BL6800" s="181"/>
      <c r="BM6800" s="181"/>
      <c r="BN6800" s="181"/>
      <c r="BO6800" s="181"/>
    </row>
    <row r="6801" spans="41:67">
      <c r="AO6801" s="38">
        <f t="shared" si="558"/>
        <v>0</v>
      </c>
      <c r="AP6801" s="38">
        <f t="shared" si="559"/>
        <v>0</v>
      </c>
      <c r="AR6801" s="181"/>
      <c r="AS6801" s="181"/>
      <c r="AT6801" s="181"/>
      <c r="AU6801" s="181"/>
      <c r="BB6801" s="181"/>
      <c r="BC6801" s="181"/>
      <c r="BD6801" s="181"/>
      <c r="BE6801" s="181"/>
      <c r="BL6801" s="181"/>
      <c r="BM6801" s="181"/>
      <c r="BN6801" s="181"/>
      <c r="BO6801" s="181"/>
    </row>
    <row r="6802" spans="41:67">
      <c r="AO6802" s="38">
        <f t="shared" si="558"/>
        <v>0</v>
      </c>
      <c r="AP6802" s="38">
        <f t="shared" si="559"/>
        <v>0</v>
      </c>
      <c r="AR6802" s="181"/>
      <c r="AS6802" s="181"/>
      <c r="AT6802" s="181"/>
      <c r="AU6802" s="181"/>
      <c r="BB6802" s="181"/>
      <c r="BC6802" s="181"/>
      <c r="BD6802" s="181"/>
      <c r="BE6802" s="181"/>
      <c r="BL6802" s="181"/>
      <c r="BM6802" s="181"/>
      <c r="BN6802" s="181"/>
      <c r="BO6802" s="181"/>
    </row>
    <row r="6803" spans="41:67">
      <c r="AO6803" s="38">
        <f t="shared" si="558"/>
        <v>0</v>
      </c>
      <c r="AP6803" s="38">
        <f t="shared" si="559"/>
        <v>0</v>
      </c>
      <c r="AR6803" s="181"/>
      <c r="AS6803" s="181"/>
      <c r="AT6803" s="181"/>
      <c r="AU6803" s="181"/>
      <c r="BB6803" s="181"/>
      <c r="BC6803" s="181"/>
      <c r="BD6803" s="181"/>
      <c r="BE6803" s="181"/>
      <c r="BL6803" s="181"/>
      <c r="BM6803" s="181"/>
      <c r="BN6803" s="181"/>
      <c r="BO6803" s="181"/>
    </row>
    <row r="6804" spans="41:67">
      <c r="AO6804" s="38">
        <f t="shared" si="558"/>
        <v>0</v>
      </c>
      <c r="AP6804" s="38">
        <f t="shared" si="559"/>
        <v>0</v>
      </c>
      <c r="AR6804" s="181"/>
      <c r="AS6804" s="181"/>
      <c r="AT6804" s="181"/>
      <c r="AU6804" s="181"/>
      <c r="BB6804" s="181"/>
      <c r="BC6804" s="181"/>
      <c r="BD6804" s="181"/>
      <c r="BE6804" s="181"/>
      <c r="BL6804" s="181"/>
      <c r="BM6804" s="181"/>
      <c r="BN6804" s="181"/>
      <c r="BO6804" s="181"/>
    </row>
    <row r="6805" spans="41:67">
      <c r="AO6805" s="38">
        <f t="shared" si="558"/>
        <v>0</v>
      </c>
      <c r="AP6805" s="38">
        <f t="shared" si="559"/>
        <v>0</v>
      </c>
      <c r="AR6805" s="181"/>
      <c r="AS6805" s="181"/>
      <c r="AT6805" s="181"/>
      <c r="AU6805" s="181"/>
      <c r="BB6805" s="181"/>
      <c r="BC6805" s="181"/>
      <c r="BD6805" s="181"/>
      <c r="BE6805" s="181"/>
      <c r="BL6805" s="181"/>
      <c r="BM6805" s="181"/>
      <c r="BN6805" s="181"/>
      <c r="BO6805" s="181"/>
    </row>
    <row r="6806" spans="41:67">
      <c r="AO6806" s="38">
        <f t="shared" si="558"/>
        <v>0</v>
      </c>
      <c r="AP6806" s="38">
        <f t="shared" si="559"/>
        <v>0</v>
      </c>
      <c r="AR6806" s="181"/>
      <c r="AS6806" s="181"/>
      <c r="AT6806" s="181"/>
      <c r="AU6806" s="181"/>
      <c r="BB6806" s="181"/>
      <c r="BC6806" s="181"/>
      <c r="BD6806" s="181"/>
      <c r="BE6806" s="181"/>
      <c r="BL6806" s="181"/>
      <c r="BM6806" s="181"/>
      <c r="BN6806" s="181"/>
      <c r="BO6806" s="181"/>
    </row>
    <row r="6807" spans="41:67">
      <c r="AO6807" s="38">
        <f t="shared" si="558"/>
        <v>0</v>
      </c>
      <c r="AP6807" s="38">
        <f t="shared" si="559"/>
        <v>0</v>
      </c>
      <c r="AR6807" s="181"/>
      <c r="AS6807" s="181"/>
      <c r="AT6807" s="181"/>
      <c r="AU6807" s="181"/>
      <c r="BB6807" s="181"/>
      <c r="BC6807" s="181"/>
      <c r="BD6807" s="181"/>
      <c r="BE6807" s="181"/>
      <c r="BL6807" s="181"/>
      <c r="BM6807" s="181"/>
      <c r="BN6807" s="181"/>
      <c r="BO6807" s="181"/>
    </row>
    <row r="6808" spans="41:67">
      <c r="AO6808" s="38">
        <f t="shared" si="558"/>
        <v>0</v>
      </c>
      <c r="AP6808" s="38">
        <f t="shared" si="559"/>
        <v>0</v>
      </c>
      <c r="AR6808" s="181"/>
      <c r="AS6808" s="181"/>
      <c r="AT6808" s="181"/>
      <c r="AU6808" s="181"/>
      <c r="BB6808" s="181"/>
      <c r="BC6808" s="181"/>
      <c r="BD6808" s="181"/>
      <c r="BE6808" s="181"/>
      <c r="BL6808" s="181"/>
      <c r="BM6808" s="181"/>
      <c r="BN6808" s="181"/>
      <c r="BO6808" s="181"/>
    </row>
    <row r="6809" spans="41:67">
      <c r="AO6809" s="38">
        <f t="shared" si="558"/>
        <v>0</v>
      </c>
      <c r="AP6809" s="38">
        <f t="shared" si="559"/>
        <v>0</v>
      </c>
      <c r="AR6809" s="181"/>
      <c r="AS6809" s="181"/>
      <c r="AT6809" s="181"/>
      <c r="AU6809" s="181"/>
      <c r="BB6809" s="181"/>
      <c r="BC6809" s="181"/>
      <c r="BD6809" s="181"/>
      <c r="BE6809" s="181"/>
      <c r="BL6809" s="181"/>
      <c r="BM6809" s="181"/>
      <c r="BN6809" s="181"/>
      <c r="BO6809" s="181"/>
    </row>
    <row r="6810" spans="41:67">
      <c r="AO6810" s="38">
        <f t="shared" si="558"/>
        <v>0</v>
      </c>
      <c r="AP6810" s="38">
        <f t="shared" si="559"/>
        <v>0</v>
      </c>
      <c r="AR6810" s="181"/>
      <c r="AS6810" s="181"/>
      <c r="AT6810" s="181"/>
      <c r="AU6810" s="181"/>
      <c r="BB6810" s="181"/>
      <c r="BC6810" s="181"/>
      <c r="BD6810" s="181"/>
      <c r="BE6810" s="181"/>
      <c r="BL6810" s="181"/>
      <c r="BM6810" s="181"/>
      <c r="BN6810" s="181"/>
      <c r="BO6810" s="181"/>
    </row>
    <row r="6811" spans="41:67">
      <c r="AO6811" s="38">
        <f t="shared" si="558"/>
        <v>0</v>
      </c>
      <c r="AP6811" s="38">
        <f t="shared" si="559"/>
        <v>0</v>
      </c>
      <c r="AR6811" s="181"/>
      <c r="AS6811" s="181"/>
      <c r="AT6811" s="181"/>
      <c r="AU6811" s="181"/>
      <c r="BB6811" s="181"/>
      <c r="BC6811" s="181"/>
      <c r="BD6811" s="181"/>
      <c r="BE6811" s="181"/>
      <c r="BL6811" s="181"/>
      <c r="BM6811" s="181"/>
      <c r="BN6811" s="181"/>
      <c r="BO6811" s="181"/>
    </row>
    <row r="6812" spans="41:67">
      <c r="AO6812" s="38">
        <f t="shared" si="558"/>
        <v>0</v>
      </c>
      <c r="AP6812" s="38">
        <f t="shared" si="559"/>
        <v>0</v>
      </c>
      <c r="AR6812" s="181"/>
      <c r="AS6812" s="181"/>
      <c r="AT6812" s="181"/>
      <c r="AU6812" s="181"/>
      <c r="BB6812" s="181"/>
      <c r="BC6812" s="181"/>
      <c r="BD6812" s="181"/>
      <c r="BE6812" s="181"/>
      <c r="BL6812" s="181"/>
      <c r="BM6812" s="181"/>
      <c r="BN6812" s="181"/>
      <c r="BO6812" s="181"/>
    </row>
    <row r="6813" spans="41:67">
      <c r="AO6813" s="38">
        <f t="shared" si="558"/>
        <v>0</v>
      </c>
      <c r="AP6813" s="38">
        <f t="shared" si="559"/>
        <v>0</v>
      </c>
      <c r="AR6813" s="181"/>
      <c r="AS6813" s="181"/>
      <c r="AT6813" s="181"/>
      <c r="AU6813" s="181"/>
      <c r="BB6813" s="181"/>
      <c r="BC6813" s="181"/>
      <c r="BD6813" s="181"/>
      <c r="BE6813" s="181"/>
      <c r="BL6813" s="181"/>
      <c r="BM6813" s="181"/>
      <c r="BN6813" s="181"/>
      <c r="BO6813" s="181"/>
    </row>
    <row r="6814" spans="41:67">
      <c r="AO6814" s="38">
        <f t="shared" si="558"/>
        <v>0</v>
      </c>
      <c r="AP6814" s="38">
        <f t="shared" si="559"/>
        <v>0</v>
      </c>
      <c r="AR6814" s="181"/>
      <c r="AS6814" s="181"/>
      <c r="AT6814" s="181"/>
      <c r="AU6814" s="181"/>
      <c r="BB6814" s="181"/>
      <c r="BC6814" s="181"/>
      <c r="BD6814" s="181"/>
      <c r="BE6814" s="181"/>
      <c r="BL6814" s="181"/>
      <c r="BM6814" s="181"/>
      <c r="BN6814" s="181"/>
      <c r="BO6814" s="181"/>
    </row>
    <row r="6815" spans="41:67">
      <c r="AO6815" s="38">
        <f t="shared" si="558"/>
        <v>0</v>
      </c>
      <c r="AP6815" s="38">
        <f t="shared" si="559"/>
        <v>0</v>
      </c>
      <c r="AR6815" s="181"/>
      <c r="AS6815" s="181"/>
      <c r="AT6815" s="181"/>
      <c r="AU6815" s="181"/>
      <c r="BB6815" s="181"/>
      <c r="BC6815" s="181"/>
      <c r="BD6815" s="181"/>
      <c r="BE6815" s="181"/>
      <c r="BL6815" s="181"/>
      <c r="BM6815" s="181"/>
      <c r="BN6815" s="181"/>
      <c r="BO6815" s="181"/>
    </row>
    <row r="6816" spans="41:67">
      <c r="AO6816" s="38">
        <f t="shared" si="558"/>
        <v>0</v>
      </c>
      <c r="AP6816" s="38">
        <f t="shared" si="559"/>
        <v>0</v>
      </c>
      <c r="AR6816" s="181"/>
      <c r="AS6816" s="181"/>
      <c r="AT6816" s="181"/>
      <c r="AU6816" s="181"/>
      <c r="BB6816" s="181"/>
      <c r="BC6816" s="181"/>
      <c r="BD6816" s="181"/>
      <c r="BE6816" s="181"/>
      <c r="BL6816" s="181"/>
      <c r="BM6816" s="181"/>
      <c r="BN6816" s="181"/>
      <c r="BO6816" s="181"/>
    </row>
    <row r="6817" spans="41:67">
      <c r="AO6817" s="38">
        <f t="shared" si="558"/>
        <v>0</v>
      </c>
      <c r="AP6817" s="38">
        <f t="shared" si="559"/>
        <v>0</v>
      </c>
      <c r="AR6817" s="181"/>
      <c r="AS6817" s="181"/>
      <c r="AT6817" s="181"/>
      <c r="AU6817" s="181"/>
      <c r="BB6817" s="181"/>
      <c r="BC6817" s="181"/>
      <c r="BD6817" s="181"/>
      <c r="BE6817" s="181"/>
      <c r="BL6817" s="181"/>
      <c r="BM6817" s="181"/>
      <c r="BN6817" s="181"/>
      <c r="BO6817" s="181"/>
    </row>
    <row r="6818" spans="41:67">
      <c r="AO6818" s="38">
        <f t="shared" si="558"/>
        <v>0</v>
      </c>
      <c r="AP6818" s="38">
        <f t="shared" si="559"/>
        <v>0</v>
      </c>
      <c r="AR6818" s="181"/>
      <c r="AS6818" s="181"/>
      <c r="AT6818" s="181"/>
      <c r="AU6818" s="181"/>
      <c r="BB6818" s="181"/>
      <c r="BC6818" s="181"/>
      <c r="BD6818" s="181"/>
      <c r="BE6818" s="181"/>
      <c r="BL6818" s="181"/>
      <c r="BM6818" s="181"/>
      <c r="BN6818" s="181"/>
      <c r="BO6818" s="181"/>
    </row>
    <row r="6819" spans="41:67">
      <c r="AO6819" s="38">
        <f t="shared" si="558"/>
        <v>0</v>
      </c>
      <c r="AP6819" s="38">
        <f t="shared" si="559"/>
        <v>0</v>
      </c>
      <c r="AR6819" s="181"/>
      <c r="AS6819" s="181"/>
      <c r="AT6819" s="181"/>
      <c r="AU6819" s="181"/>
      <c r="BB6819" s="181"/>
      <c r="BC6819" s="181"/>
      <c r="BD6819" s="181"/>
      <c r="BE6819" s="181"/>
      <c r="BL6819" s="181"/>
      <c r="BM6819" s="181"/>
      <c r="BN6819" s="181"/>
      <c r="BO6819" s="181"/>
    </row>
    <row r="6820" spans="41:67">
      <c r="AO6820" s="38">
        <f t="shared" si="558"/>
        <v>0</v>
      </c>
      <c r="AP6820" s="38">
        <f t="shared" si="559"/>
        <v>0</v>
      </c>
      <c r="AR6820" s="181"/>
      <c r="AS6820" s="181"/>
      <c r="AT6820" s="181"/>
      <c r="AU6820" s="181"/>
      <c r="BB6820" s="181"/>
      <c r="BC6820" s="181"/>
      <c r="BD6820" s="181"/>
      <c r="BE6820" s="181"/>
      <c r="BL6820" s="181"/>
      <c r="BM6820" s="181"/>
      <c r="BN6820" s="181"/>
      <c r="BO6820" s="181"/>
    </row>
    <row r="6821" spans="41:67">
      <c r="AO6821" s="38">
        <f t="shared" si="558"/>
        <v>0</v>
      </c>
      <c r="AP6821" s="38">
        <f t="shared" si="559"/>
        <v>0</v>
      </c>
      <c r="AR6821" s="181"/>
      <c r="AS6821" s="181"/>
      <c r="AT6821" s="181"/>
      <c r="AU6821" s="181"/>
      <c r="BB6821" s="181"/>
      <c r="BC6821" s="181"/>
      <c r="BD6821" s="181"/>
      <c r="BE6821" s="181"/>
      <c r="BL6821" s="181"/>
      <c r="BM6821" s="181"/>
      <c r="BN6821" s="181"/>
      <c r="BO6821" s="181"/>
    </row>
    <row r="6822" spans="41:67">
      <c r="AO6822" s="38">
        <f t="shared" si="558"/>
        <v>0</v>
      </c>
      <c r="AP6822" s="38">
        <f t="shared" si="559"/>
        <v>0</v>
      </c>
      <c r="AR6822" s="181"/>
      <c r="AS6822" s="181"/>
      <c r="AT6822" s="181"/>
      <c r="AU6822" s="181"/>
      <c r="BB6822" s="181"/>
      <c r="BC6822" s="181"/>
      <c r="BD6822" s="181"/>
      <c r="BE6822" s="181"/>
      <c r="BL6822" s="181"/>
      <c r="BM6822" s="181"/>
      <c r="BN6822" s="181"/>
      <c r="BO6822" s="181"/>
    </row>
    <row r="6823" spans="41:67">
      <c r="AO6823" s="38">
        <f t="shared" si="558"/>
        <v>0</v>
      </c>
      <c r="AP6823" s="38">
        <f t="shared" si="559"/>
        <v>0</v>
      </c>
      <c r="AR6823" s="181"/>
      <c r="AS6823" s="181"/>
      <c r="AT6823" s="181"/>
      <c r="AU6823" s="181"/>
      <c r="BB6823" s="181"/>
      <c r="BC6823" s="181"/>
      <c r="BD6823" s="181"/>
      <c r="BE6823" s="181"/>
      <c r="BL6823" s="181"/>
      <c r="BM6823" s="181"/>
      <c r="BN6823" s="181"/>
      <c r="BO6823" s="181"/>
    </row>
    <row r="6824" spans="41:67">
      <c r="AO6824" s="38">
        <f t="shared" si="558"/>
        <v>0</v>
      </c>
      <c r="AP6824" s="38">
        <f t="shared" si="559"/>
        <v>0</v>
      </c>
      <c r="AR6824" s="181"/>
      <c r="AS6824" s="181"/>
      <c r="AT6824" s="181"/>
      <c r="AU6824" s="181"/>
      <c r="BB6824" s="181"/>
      <c r="BC6824" s="181"/>
      <c r="BD6824" s="181"/>
      <c r="BE6824" s="181"/>
      <c r="BL6824" s="181"/>
      <c r="BM6824" s="181"/>
      <c r="BN6824" s="181"/>
      <c r="BO6824" s="181"/>
    </row>
    <row r="6825" spans="41:67">
      <c r="AO6825" s="38">
        <f t="shared" si="558"/>
        <v>0</v>
      </c>
      <c r="AP6825" s="38">
        <f t="shared" si="559"/>
        <v>0</v>
      </c>
      <c r="AR6825" s="181"/>
      <c r="AS6825" s="181"/>
      <c r="AT6825" s="181"/>
      <c r="AU6825" s="181"/>
      <c r="BB6825" s="181"/>
      <c r="BC6825" s="181"/>
      <c r="BD6825" s="181"/>
      <c r="BE6825" s="181"/>
      <c r="BL6825" s="181"/>
      <c r="BM6825" s="181"/>
      <c r="BN6825" s="181"/>
      <c r="BO6825" s="181"/>
    </row>
    <row r="6826" spans="41:67">
      <c r="AO6826" s="38">
        <f t="shared" ref="AO6826:AO6889" si="560">B6827+1-1</f>
        <v>0</v>
      </c>
      <c r="AP6826" s="38">
        <f t="shared" ref="AP6826:AP6889" si="561">A6827</f>
        <v>0</v>
      </c>
      <c r="AR6826" s="181"/>
      <c r="AS6826" s="181"/>
      <c r="AT6826" s="181"/>
      <c r="AU6826" s="181"/>
      <c r="BB6826" s="181"/>
      <c r="BC6826" s="181"/>
      <c r="BD6826" s="181"/>
      <c r="BE6826" s="181"/>
      <c r="BL6826" s="181"/>
      <c r="BM6826" s="181"/>
      <c r="BN6826" s="181"/>
      <c r="BO6826" s="181"/>
    </row>
    <row r="6827" spans="41:67">
      <c r="AO6827" s="38">
        <f t="shared" si="560"/>
        <v>0</v>
      </c>
      <c r="AP6827" s="38">
        <f t="shared" si="561"/>
        <v>0</v>
      </c>
      <c r="AR6827" s="181"/>
      <c r="AS6827" s="181"/>
      <c r="AT6827" s="181"/>
      <c r="AU6827" s="181"/>
      <c r="BB6827" s="181"/>
      <c r="BC6827" s="181"/>
      <c r="BD6827" s="181"/>
      <c r="BE6827" s="181"/>
      <c r="BL6827" s="181"/>
      <c r="BM6827" s="181"/>
      <c r="BN6827" s="181"/>
      <c r="BO6827" s="181"/>
    </row>
    <row r="6828" spans="41:67">
      <c r="AO6828" s="38">
        <f t="shared" si="560"/>
        <v>0</v>
      </c>
      <c r="AP6828" s="38">
        <f t="shared" si="561"/>
        <v>0</v>
      </c>
      <c r="AR6828" s="181"/>
      <c r="AS6828" s="181"/>
      <c r="AT6828" s="181"/>
      <c r="AU6828" s="181"/>
      <c r="BB6828" s="181"/>
      <c r="BC6828" s="181"/>
      <c r="BD6828" s="181"/>
      <c r="BE6828" s="181"/>
      <c r="BL6828" s="181"/>
      <c r="BM6828" s="181"/>
      <c r="BN6828" s="181"/>
      <c r="BO6828" s="181"/>
    </row>
    <row r="6829" spans="41:67">
      <c r="AO6829" s="38">
        <f t="shared" si="560"/>
        <v>0</v>
      </c>
      <c r="AP6829" s="38">
        <f t="shared" si="561"/>
        <v>0</v>
      </c>
      <c r="AR6829" s="181"/>
      <c r="AS6829" s="181"/>
      <c r="AT6829" s="181"/>
      <c r="AU6829" s="181"/>
      <c r="BB6829" s="181"/>
      <c r="BC6829" s="181"/>
      <c r="BD6829" s="181"/>
      <c r="BE6829" s="181"/>
      <c r="BL6829" s="181"/>
      <c r="BM6829" s="181"/>
      <c r="BN6829" s="181"/>
      <c r="BO6829" s="181"/>
    </row>
    <row r="6830" spans="41:67">
      <c r="AO6830" s="38">
        <f t="shared" si="560"/>
        <v>0</v>
      </c>
      <c r="AP6830" s="38">
        <f t="shared" si="561"/>
        <v>0</v>
      </c>
      <c r="AR6830" s="181"/>
      <c r="AS6830" s="181"/>
      <c r="AT6830" s="181"/>
      <c r="AU6830" s="181"/>
      <c r="BB6830" s="181"/>
      <c r="BC6830" s="181"/>
      <c r="BD6830" s="181"/>
      <c r="BE6830" s="181"/>
      <c r="BL6830" s="181"/>
      <c r="BM6830" s="181"/>
      <c r="BN6830" s="181"/>
      <c r="BO6830" s="181"/>
    </row>
    <row r="6831" spans="41:67">
      <c r="AO6831" s="38">
        <f t="shared" si="560"/>
        <v>0</v>
      </c>
      <c r="AP6831" s="38">
        <f t="shared" si="561"/>
        <v>0</v>
      </c>
      <c r="AR6831" s="181"/>
      <c r="AS6831" s="181"/>
      <c r="AT6831" s="181"/>
      <c r="AU6831" s="181"/>
      <c r="BB6831" s="181"/>
      <c r="BC6831" s="181"/>
      <c r="BD6831" s="181"/>
      <c r="BE6831" s="181"/>
      <c r="BL6831" s="181"/>
      <c r="BM6831" s="181"/>
      <c r="BN6831" s="181"/>
      <c r="BO6831" s="181"/>
    </row>
    <row r="6832" spans="41:67">
      <c r="AO6832" s="38">
        <f t="shared" si="560"/>
        <v>0</v>
      </c>
      <c r="AP6832" s="38">
        <f t="shared" si="561"/>
        <v>0</v>
      </c>
      <c r="AR6832" s="181"/>
      <c r="AS6832" s="181"/>
      <c r="AT6832" s="181"/>
      <c r="AU6832" s="181"/>
      <c r="BB6832" s="181"/>
      <c r="BC6832" s="181"/>
      <c r="BD6832" s="181"/>
      <c r="BE6832" s="181"/>
      <c r="BL6832" s="181"/>
      <c r="BM6832" s="181"/>
      <c r="BN6832" s="181"/>
      <c r="BO6832" s="181"/>
    </row>
    <row r="6833" spans="41:67">
      <c r="AO6833" s="38">
        <f t="shared" si="560"/>
        <v>0</v>
      </c>
      <c r="AP6833" s="38">
        <f t="shared" si="561"/>
        <v>0</v>
      </c>
      <c r="AR6833" s="181"/>
      <c r="AS6833" s="181"/>
      <c r="AT6833" s="181"/>
      <c r="AU6833" s="181"/>
      <c r="BB6833" s="181"/>
      <c r="BC6833" s="181"/>
      <c r="BD6833" s="181"/>
      <c r="BE6833" s="181"/>
      <c r="BL6833" s="181"/>
      <c r="BM6833" s="181"/>
      <c r="BN6833" s="181"/>
      <c r="BO6833" s="181"/>
    </row>
    <row r="6834" spans="41:67">
      <c r="AO6834" s="38">
        <f t="shared" si="560"/>
        <v>0</v>
      </c>
      <c r="AP6834" s="38">
        <f t="shared" si="561"/>
        <v>0</v>
      </c>
      <c r="AR6834" s="181"/>
      <c r="AS6834" s="181"/>
      <c r="AT6834" s="181"/>
      <c r="AU6834" s="181"/>
      <c r="BB6834" s="181"/>
      <c r="BC6834" s="181"/>
      <c r="BD6834" s="181"/>
      <c r="BE6834" s="181"/>
      <c r="BL6834" s="181"/>
      <c r="BM6834" s="181"/>
      <c r="BN6834" s="181"/>
      <c r="BO6834" s="181"/>
    </row>
    <row r="6835" spans="41:67">
      <c r="AO6835" s="38">
        <f t="shared" si="560"/>
        <v>0</v>
      </c>
      <c r="AP6835" s="38">
        <f t="shared" si="561"/>
        <v>0</v>
      </c>
      <c r="AR6835" s="181"/>
      <c r="AS6835" s="181"/>
      <c r="AT6835" s="181"/>
      <c r="AU6835" s="181"/>
      <c r="BB6835" s="181"/>
      <c r="BC6835" s="181"/>
      <c r="BD6835" s="181"/>
      <c r="BE6835" s="181"/>
      <c r="BL6835" s="181"/>
      <c r="BM6835" s="181"/>
      <c r="BN6835" s="181"/>
      <c r="BO6835" s="181"/>
    </row>
    <row r="6836" spans="41:67">
      <c r="AO6836" s="38">
        <f t="shared" si="560"/>
        <v>0</v>
      </c>
      <c r="AP6836" s="38">
        <f t="shared" si="561"/>
        <v>0</v>
      </c>
      <c r="AR6836" s="181"/>
      <c r="AS6836" s="181"/>
      <c r="AT6836" s="181"/>
      <c r="AU6836" s="181"/>
      <c r="BB6836" s="181"/>
      <c r="BC6836" s="181"/>
      <c r="BD6836" s="181"/>
      <c r="BE6836" s="181"/>
      <c r="BL6836" s="181"/>
      <c r="BM6836" s="181"/>
      <c r="BN6836" s="181"/>
      <c r="BO6836" s="181"/>
    </row>
    <row r="6837" spans="41:67">
      <c r="AO6837" s="38">
        <f t="shared" si="560"/>
        <v>0</v>
      </c>
      <c r="AP6837" s="38">
        <f t="shared" si="561"/>
        <v>0</v>
      </c>
      <c r="AR6837" s="181"/>
      <c r="AS6837" s="181"/>
      <c r="AT6837" s="181"/>
      <c r="AU6837" s="181"/>
      <c r="BB6837" s="181"/>
      <c r="BC6837" s="181"/>
      <c r="BD6837" s="181"/>
      <c r="BE6837" s="181"/>
      <c r="BL6837" s="181"/>
      <c r="BM6837" s="181"/>
      <c r="BN6837" s="181"/>
      <c r="BO6837" s="181"/>
    </row>
    <row r="6838" spans="41:67">
      <c r="AO6838" s="38">
        <f t="shared" si="560"/>
        <v>0</v>
      </c>
      <c r="AP6838" s="38">
        <f t="shared" si="561"/>
        <v>0</v>
      </c>
      <c r="AR6838" s="181"/>
      <c r="AS6838" s="181"/>
      <c r="AT6838" s="181"/>
      <c r="AU6838" s="181"/>
      <c r="BB6838" s="181"/>
      <c r="BC6838" s="181"/>
      <c r="BD6838" s="181"/>
      <c r="BE6838" s="181"/>
      <c r="BL6838" s="181"/>
      <c r="BM6838" s="181"/>
      <c r="BN6838" s="181"/>
      <c r="BO6838" s="181"/>
    </row>
    <row r="6839" spans="41:67">
      <c r="AO6839" s="38">
        <f t="shared" si="560"/>
        <v>0</v>
      </c>
      <c r="AP6839" s="38">
        <f t="shared" si="561"/>
        <v>0</v>
      </c>
      <c r="AR6839" s="181"/>
      <c r="AS6839" s="181"/>
      <c r="AT6839" s="181"/>
      <c r="AU6839" s="181"/>
      <c r="BB6839" s="181"/>
      <c r="BC6839" s="181"/>
      <c r="BD6839" s="181"/>
      <c r="BE6839" s="181"/>
      <c r="BL6839" s="181"/>
      <c r="BM6839" s="181"/>
      <c r="BN6839" s="181"/>
      <c r="BO6839" s="181"/>
    </row>
    <row r="6840" spans="41:67">
      <c r="AO6840" s="38">
        <f t="shared" si="560"/>
        <v>0</v>
      </c>
      <c r="AP6840" s="38">
        <f t="shared" si="561"/>
        <v>0</v>
      </c>
      <c r="AR6840" s="181"/>
      <c r="AS6840" s="181"/>
      <c r="AT6840" s="181"/>
      <c r="AU6840" s="181"/>
      <c r="BB6840" s="181"/>
      <c r="BC6840" s="181"/>
      <c r="BD6840" s="181"/>
      <c r="BE6840" s="181"/>
      <c r="BL6840" s="181"/>
      <c r="BM6840" s="181"/>
      <c r="BN6840" s="181"/>
      <c r="BO6840" s="181"/>
    </row>
    <row r="6841" spans="41:67">
      <c r="AO6841" s="38">
        <f t="shared" si="560"/>
        <v>0</v>
      </c>
      <c r="AP6841" s="38">
        <f t="shared" si="561"/>
        <v>0</v>
      </c>
      <c r="AR6841" s="181"/>
      <c r="AS6841" s="181"/>
      <c r="AT6841" s="181"/>
      <c r="AU6841" s="181"/>
      <c r="BB6841" s="181"/>
      <c r="BC6841" s="181"/>
      <c r="BD6841" s="181"/>
      <c r="BE6841" s="181"/>
      <c r="BL6841" s="181"/>
      <c r="BM6841" s="181"/>
      <c r="BN6841" s="181"/>
      <c r="BO6841" s="181"/>
    </row>
    <row r="6842" spans="41:67">
      <c r="AO6842" s="38">
        <f t="shared" si="560"/>
        <v>0</v>
      </c>
      <c r="AP6842" s="38">
        <f t="shared" si="561"/>
        <v>0</v>
      </c>
      <c r="AR6842" s="181"/>
      <c r="AS6842" s="181"/>
      <c r="AT6842" s="181"/>
      <c r="AU6842" s="181"/>
      <c r="BB6842" s="181"/>
      <c r="BC6842" s="181"/>
      <c r="BD6842" s="181"/>
      <c r="BE6842" s="181"/>
      <c r="BL6842" s="181"/>
      <c r="BM6842" s="181"/>
      <c r="BN6842" s="181"/>
      <c r="BO6842" s="181"/>
    </row>
    <row r="6843" spans="41:67">
      <c r="AO6843" s="38">
        <f t="shared" si="560"/>
        <v>0</v>
      </c>
      <c r="AP6843" s="38">
        <f t="shared" si="561"/>
        <v>0</v>
      </c>
      <c r="AR6843" s="181"/>
      <c r="AS6843" s="181"/>
      <c r="AT6843" s="181"/>
      <c r="AU6843" s="181"/>
      <c r="BB6843" s="181"/>
      <c r="BC6843" s="181"/>
      <c r="BD6843" s="181"/>
      <c r="BE6843" s="181"/>
      <c r="BL6843" s="181"/>
      <c r="BM6843" s="181"/>
      <c r="BN6843" s="181"/>
      <c r="BO6843" s="181"/>
    </row>
    <row r="6844" spans="41:67">
      <c r="AO6844" s="38">
        <f t="shared" si="560"/>
        <v>0</v>
      </c>
      <c r="AP6844" s="38">
        <f t="shared" si="561"/>
        <v>0</v>
      </c>
      <c r="AR6844" s="181"/>
      <c r="AS6844" s="181"/>
      <c r="AT6844" s="181"/>
      <c r="AU6844" s="181"/>
      <c r="BB6844" s="181"/>
      <c r="BC6844" s="181"/>
      <c r="BD6844" s="181"/>
      <c r="BE6844" s="181"/>
      <c r="BL6844" s="181"/>
      <c r="BM6844" s="181"/>
      <c r="BN6844" s="181"/>
      <c r="BO6844" s="181"/>
    </row>
    <row r="6845" spans="41:67">
      <c r="AO6845" s="38">
        <f t="shared" si="560"/>
        <v>0</v>
      </c>
      <c r="AP6845" s="38">
        <f t="shared" si="561"/>
        <v>0</v>
      </c>
      <c r="AR6845" s="181"/>
      <c r="AS6845" s="181"/>
      <c r="AT6845" s="181"/>
      <c r="AU6845" s="181"/>
      <c r="BB6845" s="181"/>
      <c r="BC6845" s="181"/>
      <c r="BD6845" s="181"/>
      <c r="BE6845" s="181"/>
      <c r="BL6845" s="181"/>
      <c r="BM6845" s="181"/>
      <c r="BN6845" s="181"/>
      <c r="BO6845" s="181"/>
    </row>
    <row r="6846" spans="41:67">
      <c r="AO6846" s="38">
        <f t="shared" si="560"/>
        <v>0</v>
      </c>
      <c r="AP6846" s="38">
        <f t="shared" si="561"/>
        <v>0</v>
      </c>
      <c r="AR6846" s="181"/>
      <c r="AS6846" s="181"/>
      <c r="AT6846" s="181"/>
      <c r="AU6846" s="181"/>
      <c r="BB6846" s="181"/>
      <c r="BC6846" s="181"/>
      <c r="BD6846" s="181"/>
      <c r="BE6846" s="181"/>
      <c r="BL6846" s="181"/>
      <c r="BM6846" s="181"/>
      <c r="BN6846" s="181"/>
      <c r="BO6846" s="181"/>
    </row>
    <row r="6847" spans="41:67">
      <c r="AO6847" s="38">
        <f t="shared" si="560"/>
        <v>0</v>
      </c>
      <c r="AP6847" s="38">
        <f t="shared" si="561"/>
        <v>0</v>
      </c>
      <c r="AR6847" s="181"/>
      <c r="AS6847" s="181"/>
      <c r="AT6847" s="181"/>
      <c r="AU6847" s="181"/>
      <c r="BB6847" s="181"/>
      <c r="BC6847" s="181"/>
      <c r="BD6847" s="181"/>
      <c r="BE6847" s="181"/>
      <c r="BL6847" s="181"/>
      <c r="BM6847" s="181"/>
      <c r="BN6847" s="181"/>
      <c r="BO6847" s="181"/>
    </row>
    <row r="6848" spans="41:67">
      <c r="AO6848" s="38">
        <f t="shared" si="560"/>
        <v>0</v>
      </c>
      <c r="AP6848" s="38">
        <f t="shared" si="561"/>
        <v>0</v>
      </c>
      <c r="AR6848" s="181"/>
      <c r="AS6848" s="181"/>
      <c r="AT6848" s="181"/>
      <c r="AU6848" s="181"/>
      <c r="BB6848" s="181"/>
      <c r="BC6848" s="181"/>
      <c r="BD6848" s="181"/>
      <c r="BE6848" s="181"/>
      <c r="BL6848" s="181"/>
      <c r="BM6848" s="181"/>
      <c r="BN6848" s="181"/>
      <c r="BO6848" s="181"/>
    </row>
    <row r="6849" spans="41:67">
      <c r="AO6849" s="38">
        <f t="shared" si="560"/>
        <v>0</v>
      </c>
      <c r="AP6849" s="38">
        <f t="shared" si="561"/>
        <v>0</v>
      </c>
      <c r="AR6849" s="181"/>
      <c r="AS6849" s="181"/>
      <c r="AT6849" s="181"/>
      <c r="AU6849" s="181"/>
      <c r="BB6849" s="181"/>
      <c r="BC6849" s="181"/>
      <c r="BD6849" s="181"/>
      <c r="BE6849" s="181"/>
      <c r="BL6849" s="181"/>
      <c r="BM6849" s="181"/>
      <c r="BN6849" s="181"/>
      <c r="BO6849" s="181"/>
    </row>
    <row r="6850" spans="41:67">
      <c r="AO6850" s="38">
        <f t="shared" si="560"/>
        <v>0</v>
      </c>
      <c r="AP6850" s="38">
        <f t="shared" si="561"/>
        <v>0</v>
      </c>
      <c r="AR6850" s="181"/>
      <c r="AS6850" s="181"/>
      <c r="AT6850" s="181"/>
      <c r="AU6850" s="181"/>
      <c r="BB6850" s="181"/>
      <c r="BC6850" s="181"/>
      <c r="BD6850" s="181"/>
      <c r="BE6850" s="181"/>
      <c r="BL6850" s="181"/>
      <c r="BM6850" s="181"/>
      <c r="BN6850" s="181"/>
      <c r="BO6850" s="181"/>
    </row>
    <row r="6851" spans="41:67">
      <c r="AO6851" s="38">
        <f t="shared" si="560"/>
        <v>0</v>
      </c>
      <c r="AP6851" s="38">
        <f t="shared" si="561"/>
        <v>0</v>
      </c>
      <c r="AR6851" s="181"/>
      <c r="AS6851" s="181"/>
      <c r="AT6851" s="181"/>
      <c r="AU6851" s="181"/>
      <c r="BB6851" s="181"/>
      <c r="BC6851" s="181"/>
      <c r="BD6851" s="181"/>
      <c r="BE6851" s="181"/>
      <c r="BL6851" s="181"/>
      <c r="BM6851" s="181"/>
      <c r="BN6851" s="181"/>
      <c r="BO6851" s="181"/>
    </row>
    <row r="6852" spans="41:67">
      <c r="AO6852" s="38">
        <f t="shared" si="560"/>
        <v>0</v>
      </c>
      <c r="AP6852" s="38">
        <f t="shared" si="561"/>
        <v>0</v>
      </c>
      <c r="AR6852" s="181"/>
      <c r="AS6852" s="181"/>
      <c r="AT6852" s="181"/>
      <c r="AU6852" s="181"/>
      <c r="BB6852" s="181"/>
      <c r="BC6852" s="181"/>
      <c r="BD6852" s="181"/>
      <c r="BE6852" s="181"/>
      <c r="BL6852" s="181"/>
      <c r="BM6852" s="181"/>
      <c r="BN6852" s="181"/>
      <c r="BO6852" s="181"/>
    </row>
    <row r="6853" spans="41:67">
      <c r="AO6853" s="38">
        <f t="shared" si="560"/>
        <v>0</v>
      </c>
      <c r="AP6853" s="38">
        <f t="shared" si="561"/>
        <v>0</v>
      </c>
      <c r="AR6853" s="181"/>
      <c r="AS6853" s="181"/>
      <c r="AT6853" s="181"/>
      <c r="AU6853" s="181"/>
      <c r="BB6853" s="181"/>
      <c r="BC6853" s="181"/>
      <c r="BD6853" s="181"/>
      <c r="BE6853" s="181"/>
      <c r="BL6853" s="181"/>
      <c r="BM6853" s="181"/>
      <c r="BN6853" s="181"/>
      <c r="BO6853" s="181"/>
    </row>
    <row r="6854" spans="41:67">
      <c r="AO6854" s="38">
        <f t="shared" si="560"/>
        <v>0</v>
      </c>
      <c r="AP6854" s="38">
        <f t="shared" si="561"/>
        <v>0</v>
      </c>
      <c r="AR6854" s="181"/>
      <c r="AS6854" s="181"/>
      <c r="AT6854" s="181"/>
      <c r="AU6854" s="181"/>
      <c r="BB6854" s="181"/>
      <c r="BC6854" s="181"/>
      <c r="BD6854" s="181"/>
      <c r="BE6854" s="181"/>
      <c r="BL6854" s="181"/>
      <c r="BM6854" s="181"/>
      <c r="BN6854" s="181"/>
      <c r="BO6854" s="181"/>
    </row>
    <row r="6855" spans="41:67">
      <c r="AO6855" s="38">
        <f t="shared" si="560"/>
        <v>0</v>
      </c>
      <c r="AP6855" s="38">
        <f t="shared" si="561"/>
        <v>0</v>
      </c>
      <c r="AR6855" s="181"/>
      <c r="AS6855" s="181"/>
      <c r="AT6855" s="181"/>
      <c r="AU6855" s="181"/>
      <c r="BB6855" s="181"/>
      <c r="BC6855" s="181"/>
      <c r="BD6855" s="181"/>
      <c r="BE6855" s="181"/>
      <c r="BL6855" s="181"/>
      <c r="BM6855" s="181"/>
      <c r="BN6855" s="181"/>
      <c r="BO6855" s="181"/>
    </row>
    <row r="6856" spans="41:67">
      <c r="AO6856" s="38">
        <f t="shared" si="560"/>
        <v>0</v>
      </c>
      <c r="AP6856" s="38">
        <f t="shared" si="561"/>
        <v>0</v>
      </c>
      <c r="AR6856" s="181"/>
      <c r="AS6856" s="181"/>
      <c r="AT6856" s="181"/>
      <c r="AU6856" s="181"/>
      <c r="BB6856" s="181"/>
      <c r="BC6856" s="181"/>
      <c r="BD6856" s="181"/>
      <c r="BE6856" s="181"/>
      <c r="BL6856" s="181"/>
      <c r="BM6856" s="181"/>
      <c r="BN6856" s="181"/>
      <c r="BO6856" s="181"/>
    </row>
    <row r="6857" spans="41:67">
      <c r="AO6857" s="38">
        <f t="shared" si="560"/>
        <v>0</v>
      </c>
      <c r="AP6857" s="38">
        <f t="shared" si="561"/>
        <v>0</v>
      </c>
      <c r="AR6857" s="181"/>
      <c r="AS6857" s="181"/>
      <c r="AT6857" s="181"/>
      <c r="AU6857" s="181"/>
      <c r="BB6857" s="181"/>
      <c r="BC6857" s="181"/>
      <c r="BD6857" s="181"/>
      <c r="BE6857" s="181"/>
      <c r="BL6857" s="181"/>
      <c r="BM6857" s="181"/>
      <c r="BN6857" s="181"/>
      <c r="BO6857" s="181"/>
    </row>
    <row r="6858" spans="41:67">
      <c r="AO6858" s="38">
        <f t="shared" si="560"/>
        <v>0</v>
      </c>
      <c r="AP6858" s="38">
        <f t="shared" si="561"/>
        <v>0</v>
      </c>
      <c r="AR6858" s="181"/>
      <c r="AS6858" s="181"/>
      <c r="AT6858" s="181"/>
      <c r="AU6858" s="181"/>
      <c r="BB6858" s="181"/>
      <c r="BC6858" s="181"/>
      <c r="BD6858" s="181"/>
      <c r="BE6858" s="181"/>
      <c r="BL6858" s="181"/>
      <c r="BM6858" s="181"/>
      <c r="BN6858" s="181"/>
      <c r="BO6858" s="181"/>
    </row>
    <row r="6859" spans="41:67">
      <c r="AO6859" s="38">
        <f t="shared" si="560"/>
        <v>0</v>
      </c>
      <c r="AP6859" s="38">
        <f t="shared" si="561"/>
        <v>0</v>
      </c>
      <c r="AR6859" s="181"/>
      <c r="AS6859" s="181"/>
      <c r="AT6859" s="181"/>
      <c r="AU6859" s="181"/>
      <c r="BB6859" s="181"/>
      <c r="BC6859" s="181"/>
      <c r="BD6859" s="181"/>
      <c r="BE6859" s="181"/>
      <c r="BL6859" s="181"/>
      <c r="BM6859" s="181"/>
      <c r="BN6859" s="181"/>
      <c r="BO6859" s="181"/>
    </row>
    <row r="6860" spans="41:67">
      <c r="AO6860" s="38">
        <f t="shared" si="560"/>
        <v>0</v>
      </c>
      <c r="AP6860" s="38">
        <f t="shared" si="561"/>
        <v>0</v>
      </c>
      <c r="AR6860" s="181"/>
      <c r="AS6860" s="181"/>
      <c r="AT6860" s="181"/>
      <c r="AU6860" s="181"/>
      <c r="BB6860" s="181"/>
      <c r="BC6860" s="181"/>
      <c r="BD6860" s="181"/>
      <c r="BE6860" s="181"/>
      <c r="BL6860" s="181"/>
      <c r="BM6860" s="181"/>
      <c r="BN6860" s="181"/>
      <c r="BO6860" s="181"/>
    </row>
    <row r="6861" spans="41:67">
      <c r="AO6861" s="38">
        <f t="shared" si="560"/>
        <v>0</v>
      </c>
      <c r="AP6861" s="38">
        <f t="shared" si="561"/>
        <v>0</v>
      </c>
      <c r="AR6861" s="181"/>
      <c r="AS6861" s="181"/>
      <c r="AT6861" s="181"/>
      <c r="AU6861" s="181"/>
      <c r="BB6861" s="181"/>
      <c r="BC6861" s="181"/>
      <c r="BD6861" s="181"/>
      <c r="BE6861" s="181"/>
      <c r="BL6861" s="181"/>
      <c r="BM6861" s="181"/>
      <c r="BN6861" s="181"/>
      <c r="BO6861" s="181"/>
    </row>
    <row r="6862" spans="41:67">
      <c r="AO6862" s="38">
        <f t="shared" si="560"/>
        <v>0</v>
      </c>
      <c r="AP6862" s="38">
        <f t="shared" si="561"/>
        <v>0</v>
      </c>
      <c r="AR6862" s="181"/>
      <c r="AS6862" s="181"/>
      <c r="AT6862" s="181"/>
      <c r="AU6862" s="181"/>
      <c r="BB6862" s="181"/>
      <c r="BC6862" s="181"/>
      <c r="BD6862" s="181"/>
      <c r="BE6862" s="181"/>
      <c r="BL6862" s="181"/>
      <c r="BM6862" s="181"/>
      <c r="BN6862" s="181"/>
      <c r="BO6862" s="181"/>
    </row>
    <row r="6863" spans="41:67">
      <c r="AO6863" s="38">
        <f t="shared" si="560"/>
        <v>0</v>
      </c>
      <c r="AP6863" s="38">
        <f t="shared" si="561"/>
        <v>0</v>
      </c>
      <c r="AR6863" s="181"/>
      <c r="AS6863" s="181"/>
      <c r="AT6863" s="181"/>
      <c r="AU6863" s="181"/>
      <c r="BB6863" s="181"/>
      <c r="BC6863" s="181"/>
      <c r="BD6863" s="181"/>
      <c r="BE6863" s="181"/>
      <c r="BL6863" s="181"/>
      <c r="BM6863" s="181"/>
      <c r="BN6863" s="181"/>
      <c r="BO6863" s="181"/>
    </row>
    <row r="6864" spans="41:67">
      <c r="AO6864" s="38">
        <f t="shared" si="560"/>
        <v>0</v>
      </c>
      <c r="AP6864" s="38">
        <f t="shared" si="561"/>
        <v>0</v>
      </c>
      <c r="AR6864" s="181"/>
      <c r="AS6864" s="181"/>
      <c r="AT6864" s="181"/>
      <c r="AU6864" s="181"/>
      <c r="BB6864" s="181"/>
      <c r="BC6864" s="181"/>
      <c r="BD6864" s="181"/>
      <c r="BE6864" s="181"/>
      <c r="BL6864" s="181"/>
      <c r="BM6864" s="181"/>
      <c r="BN6864" s="181"/>
      <c r="BO6864" s="181"/>
    </row>
    <row r="6865" spans="41:67">
      <c r="AO6865" s="38">
        <f t="shared" si="560"/>
        <v>0</v>
      </c>
      <c r="AP6865" s="38">
        <f t="shared" si="561"/>
        <v>0</v>
      </c>
      <c r="AR6865" s="181"/>
      <c r="AS6865" s="181"/>
      <c r="AT6865" s="181"/>
      <c r="AU6865" s="181"/>
      <c r="BB6865" s="181"/>
      <c r="BC6865" s="181"/>
      <c r="BD6865" s="181"/>
      <c r="BE6865" s="181"/>
      <c r="BL6865" s="181"/>
      <c r="BM6865" s="181"/>
      <c r="BN6865" s="181"/>
      <c r="BO6865" s="181"/>
    </row>
    <row r="6866" spans="41:67">
      <c r="AO6866" s="38">
        <f t="shared" si="560"/>
        <v>0</v>
      </c>
      <c r="AP6866" s="38">
        <f t="shared" si="561"/>
        <v>0</v>
      </c>
      <c r="AR6866" s="181"/>
      <c r="AS6866" s="181"/>
      <c r="AT6866" s="181"/>
      <c r="AU6866" s="181"/>
      <c r="BB6866" s="181"/>
      <c r="BC6866" s="181"/>
      <c r="BD6866" s="181"/>
      <c r="BE6866" s="181"/>
      <c r="BL6866" s="181"/>
      <c r="BM6866" s="181"/>
      <c r="BN6866" s="181"/>
      <c r="BO6866" s="181"/>
    </row>
    <row r="6867" spans="41:67">
      <c r="AO6867" s="38">
        <f t="shared" si="560"/>
        <v>0</v>
      </c>
      <c r="AP6867" s="38">
        <f t="shared" si="561"/>
        <v>0</v>
      </c>
      <c r="AR6867" s="181"/>
      <c r="AS6867" s="181"/>
      <c r="AT6867" s="181"/>
      <c r="AU6867" s="181"/>
      <c r="BB6867" s="181"/>
      <c r="BC6867" s="181"/>
      <c r="BD6867" s="181"/>
      <c r="BE6867" s="181"/>
      <c r="BL6867" s="181"/>
      <c r="BM6867" s="181"/>
      <c r="BN6867" s="181"/>
      <c r="BO6867" s="181"/>
    </row>
    <row r="6868" spans="41:67">
      <c r="AO6868" s="38">
        <f t="shared" si="560"/>
        <v>0</v>
      </c>
      <c r="AP6868" s="38">
        <f t="shared" si="561"/>
        <v>0</v>
      </c>
      <c r="AR6868" s="181"/>
      <c r="AS6868" s="181"/>
      <c r="AT6868" s="181"/>
      <c r="AU6868" s="181"/>
      <c r="BB6868" s="181"/>
      <c r="BC6868" s="181"/>
      <c r="BD6868" s="181"/>
      <c r="BE6868" s="181"/>
      <c r="BL6868" s="181"/>
      <c r="BM6868" s="181"/>
      <c r="BN6868" s="181"/>
      <c r="BO6868" s="181"/>
    </row>
    <row r="6869" spans="41:67">
      <c r="AO6869" s="38">
        <f t="shared" si="560"/>
        <v>0</v>
      </c>
      <c r="AP6869" s="38">
        <f t="shared" si="561"/>
        <v>0</v>
      </c>
      <c r="AR6869" s="181"/>
      <c r="AS6869" s="181"/>
      <c r="AT6869" s="181"/>
      <c r="AU6869" s="181"/>
      <c r="BB6869" s="181"/>
      <c r="BC6869" s="181"/>
      <c r="BD6869" s="181"/>
      <c r="BE6869" s="181"/>
      <c r="BL6869" s="181"/>
      <c r="BM6869" s="181"/>
      <c r="BN6869" s="181"/>
      <c r="BO6869" s="181"/>
    </row>
    <row r="6870" spans="41:67">
      <c r="AO6870" s="38">
        <f t="shared" si="560"/>
        <v>0</v>
      </c>
      <c r="AP6870" s="38">
        <f t="shared" si="561"/>
        <v>0</v>
      </c>
      <c r="AR6870" s="181"/>
      <c r="AS6870" s="181"/>
      <c r="AT6870" s="181"/>
      <c r="AU6870" s="181"/>
      <c r="BB6870" s="181"/>
      <c r="BC6870" s="181"/>
      <c r="BD6870" s="181"/>
      <c r="BE6870" s="181"/>
      <c r="BL6870" s="181"/>
      <c r="BM6870" s="181"/>
      <c r="BN6870" s="181"/>
      <c r="BO6870" s="181"/>
    </row>
    <row r="6871" spans="41:67">
      <c r="AO6871" s="38">
        <f t="shared" si="560"/>
        <v>0</v>
      </c>
      <c r="AP6871" s="38">
        <f t="shared" si="561"/>
        <v>0</v>
      </c>
      <c r="AR6871" s="181"/>
      <c r="AS6871" s="181"/>
      <c r="AT6871" s="181"/>
      <c r="AU6871" s="181"/>
      <c r="BB6871" s="181"/>
      <c r="BC6871" s="181"/>
      <c r="BD6871" s="181"/>
      <c r="BE6871" s="181"/>
      <c r="BL6871" s="181"/>
      <c r="BM6871" s="181"/>
      <c r="BN6871" s="181"/>
      <c r="BO6871" s="181"/>
    </row>
    <row r="6872" spans="41:67">
      <c r="AO6872" s="38">
        <f t="shared" si="560"/>
        <v>0</v>
      </c>
      <c r="AP6872" s="38">
        <f t="shared" si="561"/>
        <v>0</v>
      </c>
      <c r="AR6872" s="181"/>
      <c r="AS6872" s="181"/>
      <c r="AT6872" s="181"/>
      <c r="AU6872" s="181"/>
      <c r="BB6872" s="181"/>
      <c r="BC6872" s="181"/>
      <c r="BD6872" s="181"/>
      <c r="BE6872" s="181"/>
      <c r="BL6872" s="181"/>
      <c r="BM6872" s="181"/>
      <c r="BN6872" s="181"/>
      <c r="BO6872" s="181"/>
    </row>
    <row r="6873" spans="41:67">
      <c r="AO6873" s="38">
        <f t="shared" si="560"/>
        <v>0</v>
      </c>
      <c r="AP6873" s="38">
        <f t="shared" si="561"/>
        <v>0</v>
      </c>
      <c r="AR6873" s="181"/>
      <c r="AS6873" s="181"/>
      <c r="AT6873" s="181"/>
      <c r="AU6873" s="181"/>
      <c r="BB6873" s="181"/>
      <c r="BC6873" s="181"/>
      <c r="BD6873" s="181"/>
      <c r="BE6873" s="181"/>
      <c r="BL6873" s="181"/>
      <c r="BM6873" s="181"/>
      <c r="BN6873" s="181"/>
      <c r="BO6873" s="181"/>
    </row>
    <row r="6874" spans="41:67">
      <c r="AO6874" s="38">
        <f t="shared" si="560"/>
        <v>0</v>
      </c>
      <c r="AP6874" s="38">
        <f t="shared" si="561"/>
        <v>0</v>
      </c>
      <c r="AR6874" s="181"/>
      <c r="AS6874" s="181"/>
      <c r="AT6874" s="181"/>
      <c r="AU6874" s="181"/>
      <c r="BB6874" s="181"/>
      <c r="BC6874" s="181"/>
      <c r="BD6874" s="181"/>
      <c r="BE6874" s="181"/>
      <c r="BL6874" s="181"/>
      <c r="BM6874" s="181"/>
      <c r="BN6874" s="181"/>
      <c r="BO6874" s="181"/>
    </row>
    <row r="6875" spans="41:67">
      <c r="AO6875" s="38">
        <f t="shared" si="560"/>
        <v>0</v>
      </c>
      <c r="AP6875" s="38">
        <f t="shared" si="561"/>
        <v>0</v>
      </c>
      <c r="AR6875" s="181"/>
      <c r="AS6875" s="181"/>
      <c r="AT6875" s="181"/>
      <c r="AU6875" s="181"/>
      <c r="BB6875" s="181"/>
      <c r="BC6875" s="181"/>
      <c r="BD6875" s="181"/>
      <c r="BE6875" s="181"/>
      <c r="BL6875" s="181"/>
      <c r="BM6875" s="181"/>
      <c r="BN6875" s="181"/>
      <c r="BO6875" s="181"/>
    </row>
    <row r="6876" spans="41:67">
      <c r="AO6876" s="38">
        <f t="shared" si="560"/>
        <v>0</v>
      </c>
      <c r="AP6876" s="38">
        <f t="shared" si="561"/>
        <v>0</v>
      </c>
      <c r="AR6876" s="181"/>
      <c r="AS6876" s="181"/>
      <c r="AT6876" s="181"/>
      <c r="AU6876" s="181"/>
      <c r="BB6876" s="181"/>
      <c r="BC6876" s="181"/>
      <c r="BD6876" s="181"/>
      <c r="BE6876" s="181"/>
      <c r="BL6876" s="181"/>
      <c r="BM6876" s="181"/>
      <c r="BN6876" s="181"/>
      <c r="BO6876" s="181"/>
    </row>
    <row r="6877" spans="41:67">
      <c r="AO6877" s="38">
        <f t="shared" si="560"/>
        <v>0</v>
      </c>
      <c r="AP6877" s="38">
        <f t="shared" si="561"/>
        <v>0</v>
      </c>
      <c r="AR6877" s="181"/>
      <c r="AS6877" s="181"/>
      <c r="AT6877" s="181"/>
      <c r="AU6877" s="181"/>
      <c r="BB6877" s="181"/>
      <c r="BC6877" s="181"/>
      <c r="BD6877" s="181"/>
      <c r="BE6877" s="181"/>
      <c r="BL6877" s="181"/>
      <c r="BM6877" s="181"/>
      <c r="BN6877" s="181"/>
      <c r="BO6877" s="181"/>
    </row>
    <row r="6878" spans="41:67">
      <c r="AO6878" s="38">
        <f t="shared" si="560"/>
        <v>0</v>
      </c>
      <c r="AP6878" s="38">
        <f t="shared" si="561"/>
        <v>0</v>
      </c>
      <c r="AR6878" s="181"/>
      <c r="AS6878" s="181"/>
      <c r="AT6878" s="181"/>
      <c r="AU6878" s="181"/>
      <c r="BB6878" s="181"/>
      <c r="BC6878" s="181"/>
      <c r="BD6878" s="181"/>
      <c r="BE6878" s="181"/>
      <c r="BL6878" s="181"/>
      <c r="BM6878" s="181"/>
      <c r="BN6878" s="181"/>
      <c r="BO6878" s="181"/>
    </row>
    <row r="6879" spans="41:67">
      <c r="AO6879" s="38">
        <f t="shared" si="560"/>
        <v>0</v>
      </c>
      <c r="AP6879" s="38">
        <f t="shared" si="561"/>
        <v>0</v>
      </c>
      <c r="AR6879" s="181"/>
      <c r="AS6879" s="181"/>
      <c r="AT6879" s="181"/>
      <c r="AU6879" s="181"/>
      <c r="BB6879" s="181"/>
      <c r="BC6879" s="181"/>
      <c r="BD6879" s="181"/>
      <c r="BE6879" s="181"/>
      <c r="BL6879" s="181"/>
      <c r="BM6879" s="181"/>
      <c r="BN6879" s="181"/>
      <c r="BO6879" s="181"/>
    </row>
    <row r="6880" spans="41:67">
      <c r="AO6880" s="38">
        <f t="shared" si="560"/>
        <v>0</v>
      </c>
      <c r="AP6880" s="38">
        <f t="shared" si="561"/>
        <v>0</v>
      </c>
      <c r="AR6880" s="181"/>
      <c r="AS6880" s="181"/>
      <c r="AT6880" s="181"/>
      <c r="AU6880" s="181"/>
      <c r="BB6880" s="181"/>
      <c r="BC6880" s="181"/>
      <c r="BD6880" s="181"/>
      <c r="BE6880" s="181"/>
      <c r="BL6880" s="181"/>
      <c r="BM6880" s="181"/>
      <c r="BN6880" s="181"/>
      <c r="BO6880" s="181"/>
    </row>
    <row r="6881" spans="41:67">
      <c r="AO6881" s="38">
        <f t="shared" si="560"/>
        <v>0</v>
      </c>
      <c r="AP6881" s="38">
        <f t="shared" si="561"/>
        <v>0</v>
      </c>
      <c r="AR6881" s="181"/>
      <c r="AS6881" s="181"/>
      <c r="AT6881" s="181"/>
      <c r="AU6881" s="181"/>
      <c r="BB6881" s="181"/>
      <c r="BC6881" s="181"/>
      <c r="BD6881" s="181"/>
      <c r="BE6881" s="181"/>
      <c r="BL6881" s="181"/>
      <c r="BM6881" s="181"/>
      <c r="BN6881" s="181"/>
      <c r="BO6881" s="181"/>
    </row>
    <row r="6882" spans="41:67">
      <c r="AO6882" s="38">
        <f t="shared" si="560"/>
        <v>0</v>
      </c>
      <c r="AP6882" s="38">
        <f t="shared" si="561"/>
        <v>0</v>
      </c>
      <c r="AR6882" s="181"/>
      <c r="AS6882" s="181"/>
      <c r="AT6882" s="181"/>
      <c r="AU6882" s="181"/>
      <c r="BB6882" s="181"/>
      <c r="BC6882" s="181"/>
      <c r="BD6882" s="181"/>
      <c r="BE6882" s="181"/>
      <c r="BL6882" s="181"/>
      <c r="BM6882" s="181"/>
      <c r="BN6882" s="181"/>
      <c r="BO6882" s="181"/>
    </row>
    <row r="6883" spans="41:67">
      <c r="AO6883" s="38">
        <f t="shared" si="560"/>
        <v>0</v>
      </c>
      <c r="AP6883" s="38">
        <f t="shared" si="561"/>
        <v>0</v>
      </c>
      <c r="AR6883" s="181"/>
      <c r="AS6883" s="181"/>
      <c r="AT6883" s="181"/>
      <c r="AU6883" s="181"/>
      <c r="BB6883" s="181"/>
      <c r="BC6883" s="181"/>
      <c r="BD6883" s="181"/>
      <c r="BE6883" s="181"/>
      <c r="BL6883" s="181"/>
      <c r="BM6883" s="181"/>
      <c r="BN6883" s="181"/>
      <c r="BO6883" s="181"/>
    </row>
    <row r="6884" spans="41:67">
      <c r="AO6884" s="38">
        <f t="shared" si="560"/>
        <v>0</v>
      </c>
      <c r="AP6884" s="38">
        <f t="shared" si="561"/>
        <v>0</v>
      </c>
      <c r="AR6884" s="181"/>
      <c r="AS6884" s="181"/>
      <c r="AT6884" s="181"/>
      <c r="AU6884" s="181"/>
      <c r="BB6884" s="181"/>
      <c r="BC6884" s="181"/>
      <c r="BD6884" s="181"/>
      <c r="BE6884" s="181"/>
      <c r="BL6884" s="181"/>
      <c r="BM6884" s="181"/>
      <c r="BN6884" s="181"/>
      <c r="BO6884" s="181"/>
    </row>
    <row r="6885" spans="41:67">
      <c r="AO6885" s="38">
        <f t="shared" si="560"/>
        <v>0</v>
      </c>
      <c r="AP6885" s="38">
        <f t="shared" si="561"/>
        <v>0</v>
      </c>
      <c r="AR6885" s="181"/>
      <c r="AS6885" s="181"/>
      <c r="AT6885" s="181"/>
      <c r="AU6885" s="181"/>
      <c r="BB6885" s="181"/>
      <c r="BC6885" s="181"/>
      <c r="BD6885" s="181"/>
      <c r="BE6885" s="181"/>
      <c r="BL6885" s="181"/>
      <c r="BM6885" s="181"/>
      <c r="BN6885" s="181"/>
      <c r="BO6885" s="181"/>
    </row>
    <row r="6886" spans="41:67">
      <c r="AO6886" s="38">
        <f t="shared" si="560"/>
        <v>0</v>
      </c>
      <c r="AP6886" s="38">
        <f t="shared" si="561"/>
        <v>0</v>
      </c>
      <c r="AR6886" s="181"/>
      <c r="AS6886" s="181"/>
      <c r="AT6886" s="181"/>
      <c r="AU6886" s="181"/>
      <c r="BB6886" s="181"/>
      <c r="BC6886" s="181"/>
      <c r="BD6886" s="181"/>
      <c r="BE6886" s="181"/>
      <c r="BL6886" s="181"/>
      <c r="BM6886" s="181"/>
      <c r="BN6886" s="181"/>
      <c r="BO6886" s="181"/>
    </row>
    <row r="6887" spans="41:67">
      <c r="AO6887" s="38">
        <f t="shared" si="560"/>
        <v>0</v>
      </c>
      <c r="AP6887" s="38">
        <f t="shared" si="561"/>
        <v>0</v>
      </c>
      <c r="AR6887" s="181"/>
      <c r="AS6887" s="181"/>
      <c r="AT6887" s="181"/>
      <c r="AU6887" s="181"/>
      <c r="BB6887" s="181"/>
      <c r="BC6887" s="181"/>
      <c r="BD6887" s="181"/>
      <c r="BE6887" s="181"/>
      <c r="BL6887" s="181"/>
      <c r="BM6887" s="181"/>
      <c r="BN6887" s="181"/>
      <c r="BO6887" s="181"/>
    </row>
    <row r="6888" spans="41:67">
      <c r="AO6888" s="38">
        <f t="shared" si="560"/>
        <v>0</v>
      </c>
      <c r="AP6888" s="38">
        <f t="shared" si="561"/>
        <v>0</v>
      </c>
      <c r="AR6888" s="181"/>
      <c r="AS6888" s="181"/>
      <c r="AT6888" s="181"/>
      <c r="AU6888" s="181"/>
      <c r="BB6888" s="181"/>
      <c r="BC6888" s="181"/>
      <c r="BD6888" s="181"/>
      <c r="BE6888" s="181"/>
      <c r="BL6888" s="181"/>
      <c r="BM6888" s="181"/>
      <c r="BN6888" s="181"/>
      <c r="BO6888" s="181"/>
    </row>
    <row r="6889" spans="41:67">
      <c r="AO6889" s="38">
        <f t="shared" si="560"/>
        <v>0</v>
      </c>
      <c r="AP6889" s="38">
        <f t="shared" si="561"/>
        <v>0</v>
      </c>
      <c r="AR6889" s="181"/>
      <c r="AS6889" s="181"/>
      <c r="AT6889" s="181"/>
      <c r="AU6889" s="181"/>
      <c r="BB6889" s="181"/>
      <c r="BC6889" s="181"/>
      <c r="BD6889" s="181"/>
      <c r="BE6889" s="181"/>
      <c r="BL6889" s="181"/>
      <c r="BM6889" s="181"/>
      <c r="BN6889" s="181"/>
      <c r="BO6889" s="181"/>
    </row>
    <row r="6890" spans="41:67">
      <c r="AO6890" s="38">
        <f t="shared" ref="AO6890:AO6953" si="562">B6891+1-1</f>
        <v>0</v>
      </c>
      <c r="AP6890" s="38">
        <f t="shared" ref="AP6890:AP6953" si="563">A6891</f>
        <v>0</v>
      </c>
      <c r="AR6890" s="181"/>
      <c r="AS6890" s="181"/>
      <c r="AT6890" s="181"/>
      <c r="AU6890" s="181"/>
      <c r="BB6890" s="181"/>
      <c r="BC6890" s="181"/>
      <c r="BD6890" s="181"/>
      <c r="BE6890" s="181"/>
      <c r="BL6890" s="181"/>
      <c r="BM6890" s="181"/>
      <c r="BN6890" s="181"/>
      <c r="BO6890" s="181"/>
    </row>
    <row r="6891" spans="41:67">
      <c r="AO6891" s="38">
        <f t="shared" si="562"/>
        <v>0</v>
      </c>
      <c r="AP6891" s="38">
        <f t="shared" si="563"/>
        <v>0</v>
      </c>
      <c r="AR6891" s="181"/>
      <c r="AS6891" s="181"/>
      <c r="AT6891" s="181"/>
      <c r="AU6891" s="181"/>
      <c r="BB6891" s="181"/>
      <c r="BC6891" s="181"/>
      <c r="BD6891" s="181"/>
      <c r="BE6891" s="181"/>
      <c r="BL6891" s="181"/>
      <c r="BM6891" s="181"/>
      <c r="BN6891" s="181"/>
      <c r="BO6891" s="181"/>
    </row>
    <row r="6892" spans="41:67">
      <c r="AO6892" s="38">
        <f t="shared" si="562"/>
        <v>0</v>
      </c>
      <c r="AP6892" s="38">
        <f t="shared" si="563"/>
        <v>0</v>
      </c>
      <c r="AR6892" s="181"/>
      <c r="AS6892" s="181"/>
      <c r="AT6892" s="181"/>
      <c r="AU6892" s="181"/>
      <c r="BB6892" s="181"/>
      <c r="BC6892" s="181"/>
      <c r="BD6892" s="181"/>
      <c r="BE6892" s="181"/>
      <c r="BL6892" s="181"/>
      <c r="BM6892" s="181"/>
      <c r="BN6892" s="181"/>
      <c r="BO6892" s="181"/>
    </row>
    <row r="6893" spans="41:67">
      <c r="AO6893" s="38">
        <f t="shared" si="562"/>
        <v>0</v>
      </c>
      <c r="AP6893" s="38">
        <f t="shared" si="563"/>
        <v>0</v>
      </c>
      <c r="AR6893" s="181"/>
      <c r="AS6893" s="181"/>
      <c r="AT6893" s="181"/>
      <c r="AU6893" s="181"/>
      <c r="BB6893" s="181"/>
      <c r="BC6893" s="181"/>
      <c r="BD6893" s="181"/>
      <c r="BE6893" s="181"/>
      <c r="BL6893" s="181"/>
      <c r="BM6893" s="181"/>
      <c r="BN6893" s="181"/>
      <c r="BO6893" s="181"/>
    </row>
    <row r="6894" spans="41:67">
      <c r="AO6894" s="38">
        <f t="shared" si="562"/>
        <v>0</v>
      </c>
      <c r="AP6894" s="38">
        <f t="shared" si="563"/>
        <v>0</v>
      </c>
      <c r="AR6894" s="181"/>
      <c r="AS6894" s="181"/>
      <c r="AT6894" s="181"/>
      <c r="AU6894" s="181"/>
      <c r="BB6894" s="181"/>
      <c r="BC6894" s="181"/>
      <c r="BD6894" s="181"/>
      <c r="BE6894" s="181"/>
      <c r="BL6894" s="181"/>
      <c r="BM6894" s="181"/>
      <c r="BN6894" s="181"/>
      <c r="BO6894" s="181"/>
    </row>
    <row r="6895" spans="41:67">
      <c r="AO6895" s="38">
        <f t="shared" si="562"/>
        <v>0</v>
      </c>
      <c r="AP6895" s="38">
        <f t="shared" si="563"/>
        <v>0</v>
      </c>
      <c r="AR6895" s="181"/>
      <c r="AS6895" s="181"/>
      <c r="AT6895" s="181"/>
      <c r="AU6895" s="181"/>
      <c r="BB6895" s="181"/>
      <c r="BC6895" s="181"/>
      <c r="BD6895" s="181"/>
      <c r="BE6895" s="181"/>
      <c r="BL6895" s="181"/>
      <c r="BM6895" s="181"/>
      <c r="BN6895" s="181"/>
      <c r="BO6895" s="181"/>
    </row>
    <row r="6896" spans="41:67">
      <c r="AO6896" s="38">
        <f t="shared" si="562"/>
        <v>0</v>
      </c>
      <c r="AP6896" s="38">
        <f t="shared" si="563"/>
        <v>0</v>
      </c>
      <c r="AR6896" s="181"/>
      <c r="AS6896" s="181"/>
      <c r="AT6896" s="181"/>
      <c r="AU6896" s="181"/>
      <c r="BB6896" s="181"/>
      <c r="BC6896" s="181"/>
      <c r="BD6896" s="181"/>
      <c r="BE6896" s="181"/>
      <c r="BL6896" s="181"/>
      <c r="BM6896" s="181"/>
      <c r="BN6896" s="181"/>
      <c r="BO6896" s="181"/>
    </row>
    <row r="6897" spans="41:67">
      <c r="AO6897" s="38">
        <f t="shared" si="562"/>
        <v>0</v>
      </c>
      <c r="AP6897" s="38">
        <f t="shared" si="563"/>
        <v>0</v>
      </c>
      <c r="AR6897" s="181"/>
      <c r="AS6897" s="181"/>
      <c r="AT6897" s="181"/>
      <c r="AU6897" s="181"/>
      <c r="BB6897" s="181"/>
      <c r="BC6897" s="181"/>
      <c r="BD6897" s="181"/>
      <c r="BE6897" s="181"/>
      <c r="BL6897" s="181"/>
      <c r="BM6897" s="181"/>
      <c r="BN6897" s="181"/>
      <c r="BO6897" s="181"/>
    </row>
    <row r="6898" spans="41:67">
      <c r="AO6898" s="38">
        <f t="shared" si="562"/>
        <v>0</v>
      </c>
      <c r="AP6898" s="38">
        <f t="shared" si="563"/>
        <v>0</v>
      </c>
      <c r="AR6898" s="181"/>
      <c r="AS6898" s="181"/>
      <c r="AT6898" s="181"/>
      <c r="AU6898" s="181"/>
      <c r="BB6898" s="181"/>
      <c r="BC6898" s="181"/>
      <c r="BD6898" s="181"/>
      <c r="BE6898" s="181"/>
      <c r="BL6898" s="181"/>
      <c r="BM6898" s="181"/>
      <c r="BN6898" s="181"/>
      <c r="BO6898" s="181"/>
    </row>
    <row r="6899" spans="41:67">
      <c r="AO6899" s="38">
        <f t="shared" si="562"/>
        <v>0</v>
      </c>
      <c r="AP6899" s="38">
        <f t="shared" si="563"/>
        <v>0</v>
      </c>
      <c r="AR6899" s="181"/>
      <c r="AS6899" s="181"/>
      <c r="AT6899" s="181"/>
      <c r="AU6899" s="181"/>
      <c r="BB6899" s="181"/>
      <c r="BC6899" s="181"/>
      <c r="BD6899" s="181"/>
      <c r="BE6899" s="181"/>
      <c r="BL6899" s="181"/>
      <c r="BM6899" s="181"/>
      <c r="BN6899" s="181"/>
      <c r="BO6899" s="181"/>
    </row>
    <row r="6900" spans="41:67">
      <c r="AO6900" s="38">
        <f t="shared" si="562"/>
        <v>0</v>
      </c>
      <c r="AP6900" s="38">
        <f t="shared" si="563"/>
        <v>0</v>
      </c>
      <c r="AR6900" s="181"/>
      <c r="AS6900" s="181"/>
      <c r="AT6900" s="181"/>
      <c r="AU6900" s="181"/>
      <c r="BB6900" s="181"/>
      <c r="BC6900" s="181"/>
      <c r="BD6900" s="181"/>
      <c r="BE6900" s="181"/>
      <c r="BL6900" s="181"/>
      <c r="BM6900" s="181"/>
      <c r="BN6900" s="181"/>
      <c r="BO6900" s="181"/>
    </row>
    <row r="6901" spans="41:67">
      <c r="AO6901" s="38">
        <f t="shared" si="562"/>
        <v>0</v>
      </c>
      <c r="AP6901" s="38">
        <f t="shared" si="563"/>
        <v>0</v>
      </c>
      <c r="AR6901" s="181"/>
      <c r="AS6901" s="181"/>
      <c r="AT6901" s="181"/>
      <c r="AU6901" s="181"/>
      <c r="BB6901" s="181"/>
      <c r="BC6901" s="181"/>
      <c r="BD6901" s="181"/>
      <c r="BE6901" s="181"/>
      <c r="BL6901" s="181"/>
      <c r="BM6901" s="181"/>
      <c r="BN6901" s="181"/>
      <c r="BO6901" s="181"/>
    </row>
    <row r="6902" spans="41:67">
      <c r="AO6902" s="38">
        <f t="shared" si="562"/>
        <v>0</v>
      </c>
      <c r="AP6902" s="38">
        <f t="shared" si="563"/>
        <v>0</v>
      </c>
      <c r="AR6902" s="181"/>
      <c r="AS6902" s="181"/>
      <c r="AT6902" s="181"/>
      <c r="AU6902" s="181"/>
      <c r="BB6902" s="181"/>
      <c r="BC6902" s="181"/>
      <c r="BD6902" s="181"/>
      <c r="BE6902" s="181"/>
      <c r="BL6902" s="181"/>
      <c r="BM6902" s="181"/>
      <c r="BN6902" s="181"/>
      <c r="BO6902" s="181"/>
    </row>
    <row r="6903" spans="41:67">
      <c r="AO6903" s="38">
        <f t="shared" si="562"/>
        <v>0</v>
      </c>
      <c r="AP6903" s="38">
        <f t="shared" si="563"/>
        <v>0</v>
      </c>
      <c r="AR6903" s="181"/>
      <c r="AS6903" s="181"/>
      <c r="AT6903" s="181"/>
      <c r="AU6903" s="181"/>
      <c r="BB6903" s="181"/>
      <c r="BC6903" s="181"/>
      <c r="BD6903" s="181"/>
      <c r="BE6903" s="181"/>
      <c r="BL6903" s="181"/>
      <c r="BM6903" s="181"/>
      <c r="BN6903" s="181"/>
      <c r="BO6903" s="181"/>
    </row>
    <row r="6904" spans="41:67">
      <c r="AO6904" s="38">
        <f t="shared" si="562"/>
        <v>0</v>
      </c>
      <c r="AP6904" s="38">
        <f t="shared" si="563"/>
        <v>0</v>
      </c>
      <c r="AR6904" s="181"/>
      <c r="AS6904" s="181"/>
      <c r="AT6904" s="181"/>
      <c r="AU6904" s="181"/>
      <c r="BB6904" s="181"/>
      <c r="BC6904" s="181"/>
      <c r="BD6904" s="181"/>
      <c r="BE6904" s="181"/>
      <c r="BL6904" s="181"/>
      <c r="BM6904" s="181"/>
      <c r="BN6904" s="181"/>
      <c r="BO6904" s="181"/>
    </row>
    <row r="6905" spans="41:67">
      <c r="AO6905" s="38">
        <f t="shared" si="562"/>
        <v>0</v>
      </c>
      <c r="AP6905" s="38">
        <f t="shared" si="563"/>
        <v>0</v>
      </c>
      <c r="AR6905" s="181"/>
      <c r="AS6905" s="181"/>
      <c r="AT6905" s="181"/>
      <c r="AU6905" s="181"/>
      <c r="BB6905" s="181"/>
      <c r="BC6905" s="181"/>
      <c r="BD6905" s="181"/>
      <c r="BE6905" s="181"/>
      <c r="BL6905" s="181"/>
      <c r="BM6905" s="181"/>
      <c r="BN6905" s="181"/>
      <c r="BO6905" s="181"/>
    </row>
    <row r="6906" spans="41:67">
      <c r="AO6906" s="38">
        <f t="shared" si="562"/>
        <v>0</v>
      </c>
      <c r="AP6906" s="38">
        <f t="shared" si="563"/>
        <v>0</v>
      </c>
      <c r="AR6906" s="181"/>
      <c r="AS6906" s="181"/>
      <c r="AT6906" s="181"/>
      <c r="AU6906" s="181"/>
      <c r="BB6906" s="181"/>
      <c r="BC6906" s="181"/>
      <c r="BD6906" s="181"/>
      <c r="BE6906" s="181"/>
      <c r="BL6906" s="181"/>
      <c r="BM6906" s="181"/>
      <c r="BN6906" s="181"/>
      <c r="BO6906" s="181"/>
    </row>
    <row r="6907" spans="41:67">
      <c r="AO6907" s="38">
        <f t="shared" si="562"/>
        <v>0</v>
      </c>
      <c r="AP6907" s="38">
        <f t="shared" si="563"/>
        <v>0</v>
      </c>
      <c r="AR6907" s="181"/>
      <c r="AS6907" s="181"/>
      <c r="AT6907" s="181"/>
      <c r="AU6907" s="181"/>
      <c r="BB6907" s="181"/>
      <c r="BC6907" s="181"/>
      <c r="BD6907" s="181"/>
      <c r="BE6907" s="181"/>
      <c r="BL6907" s="181"/>
      <c r="BM6907" s="181"/>
      <c r="BN6907" s="181"/>
      <c r="BO6907" s="181"/>
    </row>
    <row r="6908" spans="41:67">
      <c r="AO6908" s="38">
        <f t="shared" si="562"/>
        <v>0</v>
      </c>
      <c r="AP6908" s="38">
        <f t="shared" si="563"/>
        <v>0</v>
      </c>
      <c r="AR6908" s="181"/>
      <c r="AS6908" s="181"/>
      <c r="AT6908" s="181"/>
      <c r="AU6908" s="181"/>
      <c r="BB6908" s="181"/>
      <c r="BC6908" s="181"/>
      <c r="BD6908" s="181"/>
      <c r="BE6908" s="181"/>
      <c r="BL6908" s="181"/>
      <c r="BM6908" s="181"/>
      <c r="BN6908" s="181"/>
      <c r="BO6908" s="181"/>
    </row>
    <row r="6909" spans="41:67">
      <c r="AO6909" s="38">
        <f t="shared" si="562"/>
        <v>0</v>
      </c>
      <c r="AP6909" s="38">
        <f t="shared" si="563"/>
        <v>0</v>
      </c>
      <c r="AR6909" s="181"/>
      <c r="AS6909" s="181"/>
      <c r="AT6909" s="181"/>
      <c r="AU6909" s="181"/>
      <c r="BB6909" s="181"/>
      <c r="BC6909" s="181"/>
      <c r="BD6909" s="181"/>
      <c r="BE6909" s="181"/>
      <c r="BL6909" s="181"/>
      <c r="BM6909" s="181"/>
      <c r="BN6909" s="181"/>
      <c r="BO6909" s="181"/>
    </row>
    <row r="6910" spans="41:67">
      <c r="AO6910" s="38">
        <f t="shared" si="562"/>
        <v>0</v>
      </c>
      <c r="AP6910" s="38">
        <f t="shared" si="563"/>
        <v>0</v>
      </c>
      <c r="AR6910" s="181"/>
      <c r="AS6910" s="181"/>
      <c r="AT6910" s="181"/>
      <c r="AU6910" s="181"/>
      <c r="BB6910" s="181"/>
      <c r="BC6910" s="181"/>
      <c r="BD6910" s="181"/>
      <c r="BE6910" s="181"/>
      <c r="BL6910" s="181"/>
      <c r="BM6910" s="181"/>
      <c r="BN6910" s="181"/>
      <c r="BO6910" s="181"/>
    </row>
    <row r="6911" spans="41:67">
      <c r="AO6911" s="38">
        <f t="shared" si="562"/>
        <v>0</v>
      </c>
      <c r="AP6911" s="38">
        <f t="shared" si="563"/>
        <v>0</v>
      </c>
      <c r="AR6911" s="181"/>
      <c r="AS6911" s="181"/>
      <c r="AT6911" s="181"/>
      <c r="AU6911" s="181"/>
      <c r="BB6911" s="181"/>
      <c r="BC6911" s="181"/>
      <c r="BD6911" s="181"/>
      <c r="BE6911" s="181"/>
      <c r="BL6911" s="181"/>
      <c r="BM6911" s="181"/>
      <c r="BN6911" s="181"/>
      <c r="BO6911" s="181"/>
    </row>
    <row r="6912" spans="41:67">
      <c r="AO6912" s="38">
        <f t="shared" si="562"/>
        <v>0</v>
      </c>
      <c r="AP6912" s="38">
        <f t="shared" si="563"/>
        <v>0</v>
      </c>
      <c r="AR6912" s="181"/>
      <c r="AS6912" s="181"/>
      <c r="AT6912" s="181"/>
      <c r="AU6912" s="181"/>
      <c r="BB6912" s="181"/>
      <c r="BC6912" s="181"/>
      <c r="BD6912" s="181"/>
      <c r="BE6912" s="181"/>
      <c r="BL6912" s="181"/>
      <c r="BM6912" s="181"/>
      <c r="BN6912" s="181"/>
      <c r="BO6912" s="181"/>
    </row>
    <row r="6913" spans="41:67">
      <c r="AO6913" s="38">
        <f t="shared" si="562"/>
        <v>0</v>
      </c>
      <c r="AP6913" s="38">
        <f t="shared" si="563"/>
        <v>0</v>
      </c>
      <c r="AR6913" s="181"/>
      <c r="AS6913" s="181"/>
      <c r="AT6913" s="181"/>
      <c r="AU6913" s="181"/>
      <c r="BB6913" s="181"/>
      <c r="BC6913" s="181"/>
      <c r="BD6913" s="181"/>
      <c r="BE6913" s="181"/>
      <c r="BL6913" s="181"/>
      <c r="BM6913" s="181"/>
      <c r="BN6913" s="181"/>
      <c r="BO6913" s="181"/>
    </row>
    <row r="6914" spans="41:67">
      <c r="AO6914" s="38">
        <f t="shared" si="562"/>
        <v>0</v>
      </c>
      <c r="AP6914" s="38">
        <f t="shared" si="563"/>
        <v>0</v>
      </c>
      <c r="AR6914" s="181"/>
      <c r="AS6914" s="181"/>
      <c r="AT6914" s="181"/>
      <c r="AU6914" s="181"/>
      <c r="BB6914" s="181"/>
      <c r="BC6914" s="181"/>
      <c r="BD6914" s="181"/>
      <c r="BE6914" s="181"/>
      <c r="BL6914" s="181"/>
      <c r="BM6914" s="181"/>
      <c r="BN6914" s="181"/>
      <c r="BO6914" s="181"/>
    </row>
    <row r="6915" spans="41:67">
      <c r="AO6915" s="38">
        <f t="shared" si="562"/>
        <v>0</v>
      </c>
      <c r="AP6915" s="38">
        <f t="shared" si="563"/>
        <v>0</v>
      </c>
      <c r="AR6915" s="181"/>
      <c r="AS6915" s="181"/>
      <c r="AT6915" s="181"/>
      <c r="AU6915" s="181"/>
      <c r="BB6915" s="181"/>
      <c r="BC6915" s="181"/>
      <c r="BD6915" s="181"/>
      <c r="BE6915" s="181"/>
      <c r="BL6915" s="181"/>
      <c r="BM6915" s="181"/>
      <c r="BN6915" s="181"/>
      <c r="BO6915" s="181"/>
    </row>
    <row r="6916" spans="41:67">
      <c r="AO6916" s="38">
        <f t="shared" si="562"/>
        <v>0</v>
      </c>
      <c r="AP6916" s="38">
        <f t="shared" si="563"/>
        <v>0</v>
      </c>
      <c r="AR6916" s="181"/>
      <c r="AS6916" s="181"/>
      <c r="AT6916" s="181"/>
      <c r="AU6916" s="181"/>
      <c r="BB6916" s="181"/>
      <c r="BC6916" s="181"/>
      <c r="BD6916" s="181"/>
      <c r="BE6916" s="181"/>
      <c r="BL6916" s="181"/>
      <c r="BM6916" s="181"/>
      <c r="BN6916" s="181"/>
      <c r="BO6916" s="181"/>
    </row>
    <row r="6917" spans="41:67">
      <c r="AO6917" s="38">
        <f t="shared" si="562"/>
        <v>0</v>
      </c>
      <c r="AP6917" s="38">
        <f t="shared" si="563"/>
        <v>0</v>
      </c>
      <c r="AR6917" s="181"/>
      <c r="AS6917" s="181"/>
      <c r="AT6917" s="181"/>
      <c r="AU6917" s="181"/>
      <c r="BB6917" s="181"/>
      <c r="BC6917" s="181"/>
      <c r="BD6917" s="181"/>
      <c r="BE6917" s="181"/>
      <c r="BL6917" s="181"/>
      <c r="BM6917" s="181"/>
      <c r="BN6917" s="181"/>
      <c r="BO6917" s="181"/>
    </row>
    <row r="6918" spans="41:67">
      <c r="AO6918" s="38">
        <f t="shared" si="562"/>
        <v>0</v>
      </c>
      <c r="AP6918" s="38">
        <f t="shared" si="563"/>
        <v>0</v>
      </c>
      <c r="AR6918" s="181"/>
      <c r="AS6918" s="181"/>
      <c r="AT6918" s="181"/>
      <c r="AU6918" s="181"/>
      <c r="BB6918" s="181"/>
      <c r="BC6918" s="181"/>
      <c r="BD6918" s="181"/>
      <c r="BE6918" s="181"/>
      <c r="BL6918" s="181"/>
      <c r="BM6918" s="181"/>
      <c r="BN6918" s="181"/>
      <c r="BO6918" s="181"/>
    </row>
    <row r="6919" spans="41:67">
      <c r="AO6919" s="38">
        <f t="shared" si="562"/>
        <v>0</v>
      </c>
      <c r="AP6919" s="38">
        <f t="shared" si="563"/>
        <v>0</v>
      </c>
      <c r="AR6919" s="181"/>
      <c r="AS6919" s="181"/>
      <c r="AT6919" s="181"/>
      <c r="AU6919" s="181"/>
      <c r="BB6919" s="181"/>
      <c r="BC6919" s="181"/>
      <c r="BD6919" s="181"/>
      <c r="BE6919" s="181"/>
      <c r="BL6919" s="181"/>
      <c r="BM6919" s="181"/>
      <c r="BN6919" s="181"/>
      <c r="BO6919" s="181"/>
    </row>
    <row r="6920" spans="41:67">
      <c r="AO6920" s="38">
        <f t="shared" si="562"/>
        <v>0</v>
      </c>
      <c r="AP6920" s="38">
        <f t="shared" si="563"/>
        <v>0</v>
      </c>
      <c r="AR6920" s="181"/>
      <c r="AS6920" s="181"/>
      <c r="AT6920" s="181"/>
      <c r="AU6920" s="181"/>
      <c r="BB6920" s="181"/>
      <c r="BC6920" s="181"/>
      <c r="BD6920" s="181"/>
      <c r="BE6920" s="181"/>
      <c r="BL6920" s="181"/>
      <c r="BM6920" s="181"/>
      <c r="BN6920" s="181"/>
      <c r="BO6920" s="181"/>
    </row>
    <row r="6921" spans="41:67">
      <c r="AO6921" s="38">
        <f t="shared" si="562"/>
        <v>0</v>
      </c>
      <c r="AP6921" s="38">
        <f t="shared" si="563"/>
        <v>0</v>
      </c>
      <c r="AR6921" s="181"/>
      <c r="AS6921" s="181"/>
      <c r="AT6921" s="181"/>
      <c r="AU6921" s="181"/>
      <c r="BB6921" s="181"/>
      <c r="BC6921" s="181"/>
      <c r="BD6921" s="181"/>
      <c r="BE6921" s="181"/>
      <c r="BL6921" s="181"/>
      <c r="BM6921" s="181"/>
      <c r="BN6921" s="181"/>
      <c r="BO6921" s="181"/>
    </row>
    <row r="6922" spans="41:67">
      <c r="AO6922" s="38">
        <f t="shared" si="562"/>
        <v>0</v>
      </c>
      <c r="AP6922" s="38">
        <f t="shared" si="563"/>
        <v>0</v>
      </c>
      <c r="AR6922" s="181"/>
      <c r="AS6922" s="181"/>
      <c r="AT6922" s="181"/>
      <c r="AU6922" s="181"/>
      <c r="BB6922" s="181"/>
      <c r="BC6922" s="181"/>
      <c r="BD6922" s="181"/>
      <c r="BE6922" s="181"/>
      <c r="BL6922" s="181"/>
      <c r="BM6922" s="181"/>
      <c r="BN6922" s="181"/>
      <c r="BO6922" s="181"/>
    </row>
    <row r="6923" spans="41:67">
      <c r="AO6923" s="38">
        <f t="shared" si="562"/>
        <v>0</v>
      </c>
      <c r="AP6923" s="38">
        <f t="shared" si="563"/>
        <v>0</v>
      </c>
      <c r="AR6923" s="181"/>
      <c r="AS6923" s="181"/>
      <c r="AT6923" s="181"/>
      <c r="AU6923" s="181"/>
      <c r="BB6923" s="181"/>
      <c r="BC6923" s="181"/>
      <c r="BD6923" s="181"/>
      <c r="BE6923" s="181"/>
      <c r="BL6923" s="181"/>
      <c r="BM6923" s="181"/>
      <c r="BN6923" s="181"/>
      <c r="BO6923" s="181"/>
    </row>
    <row r="6924" spans="41:67">
      <c r="AO6924" s="38">
        <f t="shared" si="562"/>
        <v>0</v>
      </c>
      <c r="AP6924" s="38">
        <f t="shared" si="563"/>
        <v>0</v>
      </c>
      <c r="AR6924" s="181"/>
      <c r="AS6924" s="181"/>
      <c r="AT6924" s="181"/>
      <c r="AU6924" s="181"/>
      <c r="BB6924" s="181"/>
      <c r="BC6924" s="181"/>
      <c r="BD6924" s="181"/>
      <c r="BE6924" s="181"/>
      <c r="BL6924" s="181"/>
      <c r="BM6924" s="181"/>
      <c r="BN6924" s="181"/>
      <c r="BO6924" s="181"/>
    </row>
    <row r="6925" spans="41:67">
      <c r="AO6925" s="38">
        <f t="shared" si="562"/>
        <v>0</v>
      </c>
      <c r="AP6925" s="38">
        <f t="shared" si="563"/>
        <v>0</v>
      </c>
      <c r="AR6925" s="181"/>
      <c r="AS6925" s="181"/>
      <c r="AT6925" s="181"/>
      <c r="AU6925" s="181"/>
      <c r="BB6925" s="181"/>
      <c r="BC6925" s="181"/>
      <c r="BD6925" s="181"/>
      <c r="BE6925" s="181"/>
      <c r="BL6925" s="181"/>
      <c r="BM6925" s="181"/>
      <c r="BN6925" s="181"/>
      <c r="BO6925" s="181"/>
    </row>
    <row r="6926" spans="41:67">
      <c r="AO6926" s="38">
        <f t="shared" si="562"/>
        <v>0</v>
      </c>
      <c r="AP6926" s="38">
        <f t="shared" si="563"/>
        <v>0</v>
      </c>
      <c r="AR6926" s="181"/>
      <c r="AS6926" s="181"/>
      <c r="AT6926" s="181"/>
      <c r="AU6926" s="181"/>
      <c r="BB6926" s="181"/>
      <c r="BC6926" s="181"/>
      <c r="BD6926" s="181"/>
      <c r="BE6926" s="181"/>
      <c r="BL6926" s="181"/>
      <c r="BM6926" s="181"/>
      <c r="BN6926" s="181"/>
      <c r="BO6926" s="181"/>
    </row>
    <row r="6927" spans="41:67">
      <c r="AO6927" s="38">
        <f t="shared" si="562"/>
        <v>0</v>
      </c>
      <c r="AP6927" s="38">
        <f t="shared" si="563"/>
        <v>0</v>
      </c>
      <c r="AR6927" s="181"/>
      <c r="AS6927" s="181"/>
      <c r="AT6927" s="181"/>
      <c r="AU6927" s="181"/>
      <c r="BB6927" s="181"/>
      <c r="BC6927" s="181"/>
      <c r="BD6927" s="181"/>
      <c r="BE6927" s="181"/>
      <c r="BL6927" s="181"/>
      <c r="BM6927" s="181"/>
      <c r="BN6927" s="181"/>
      <c r="BO6927" s="181"/>
    </row>
    <row r="6928" spans="41:67">
      <c r="AO6928" s="38">
        <f t="shared" si="562"/>
        <v>0</v>
      </c>
      <c r="AP6928" s="38">
        <f t="shared" si="563"/>
        <v>0</v>
      </c>
      <c r="AR6928" s="181"/>
      <c r="AS6928" s="181"/>
      <c r="AT6928" s="181"/>
      <c r="AU6928" s="181"/>
      <c r="BB6928" s="181"/>
      <c r="BC6928" s="181"/>
      <c r="BD6928" s="181"/>
      <c r="BE6928" s="181"/>
      <c r="BL6928" s="181"/>
      <c r="BM6928" s="181"/>
      <c r="BN6928" s="181"/>
      <c r="BO6928" s="181"/>
    </row>
    <row r="6929" spans="41:67">
      <c r="AO6929" s="38">
        <f t="shared" si="562"/>
        <v>0</v>
      </c>
      <c r="AP6929" s="38">
        <f t="shared" si="563"/>
        <v>0</v>
      </c>
      <c r="AR6929" s="181"/>
      <c r="AS6929" s="181"/>
      <c r="AT6929" s="181"/>
      <c r="AU6929" s="181"/>
      <c r="BB6929" s="181"/>
      <c r="BC6929" s="181"/>
      <c r="BD6929" s="181"/>
      <c r="BE6929" s="181"/>
      <c r="BL6929" s="181"/>
      <c r="BM6929" s="181"/>
      <c r="BN6929" s="181"/>
      <c r="BO6929" s="181"/>
    </row>
    <row r="6930" spans="41:67">
      <c r="AO6930" s="38">
        <f t="shared" si="562"/>
        <v>0</v>
      </c>
      <c r="AP6930" s="38">
        <f t="shared" si="563"/>
        <v>0</v>
      </c>
      <c r="AR6930" s="181"/>
      <c r="AS6930" s="181"/>
      <c r="AT6930" s="181"/>
      <c r="AU6930" s="181"/>
      <c r="BB6930" s="181"/>
      <c r="BC6930" s="181"/>
      <c r="BD6930" s="181"/>
      <c r="BE6930" s="181"/>
      <c r="BL6930" s="181"/>
      <c r="BM6930" s="181"/>
      <c r="BN6930" s="181"/>
      <c r="BO6930" s="181"/>
    </row>
    <row r="6931" spans="41:67">
      <c r="AO6931" s="38">
        <f t="shared" si="562"/>
        <v>0</v>
      </c>
      <c r="AP6931" s="38">
        <f t="shared" si="563"/>
        <v>0</v>
      </c>
      <c r="AR6931" s="181"/>
      <c r="AS6931" s="181"/>
      <c r="AT6931" s="181"/>
      <c r="AU6931" s="181"/>
      <c r="BB6931" s="181"/>
      <c r="BC6931" s="181"/>
      <c r="BD6931" s="181"/>
      <c r="BE6931" s="181"/>
      <c r="BL6931" s="181"/>
      <c r="BM6931" s="181"/>
      <c r="BN6931" s="181"/>
      <c r="BO6931" s="181"/>
    </row>
    <row r="6932" spans="41:67">
      <c r="AO6932" s="38">
        <f t="shared" si="562"/>
        <v>0</v>
      </c>
      <c r="AP6932" s="38">
        <f t="shared" si="563"/>
        <v>0</v>
      </c>
      <c r="AR6932" s="181"/>
      <c r="AS6932" s="181"/>
      <c r="AT6932" s="181"/>
      <c r="AU6932" s="181"/>
      <c r="BB6932" s="181"/>
      <c r="BC6932" s="181"/>
      <c r="BD6932" s="181"/>
      <c r="BE6932" s="181"/>
      <c r="BL6932" s="181"/>
      <c r="BM6932" s="181"/>
      <c r="BN6932" s="181"/>
      <c r="BO6932" s="181"/>
    </row>
    <row r="6933" spans="41:67">
      <c r="AO6933" s="38">
        <f t="shared" si="562"/>
        <v>0</v>
      </c>
      <c r="AP6933" s="38">
        <f t="shared" si="563"/>
        <v>0</v>
      </c>
      <c r="AR6933" s="181"/>
      <c r="AS6933" s="181"/>
      <c r="AT6933" s="181"/>
      <c r="AU6933" s="181"/>
      <c r="BB6933" s="181"/>
      <c r="BC6933" s="181"/>
      <c r="BD6933" s="181"/>
      <c r="BE6933" s="181"/>
      <c r="BL6933" s="181"/>
      <c r="BM6933" s="181"/>
      <c r="BN6933" s="181"/>
      <c r="BO6933" s="181"/>
    </row>
    <row r="6934" spans="41:67">
      <c r="AO6934" s="38">
        <f t="shared" si="562"/>
        <v>0</v>
      </c>
      <c r="AP6934" s="38">
        <f t="shared" si="563"/>
        <v>0</v>
      </c>
      <c r="AR6934" s="181"/>
      <c r="AS6934" s="181"/>
      <c r="AT6934" s="181"/>
      <c r="AU6934" s="181"/>
      <c r="BB6934" s="181"/>
      <c r="BC6934" s="181"/>
      <c r="BD6934" s="181"/>
      <c r="BE6934" s="181"/>
      <c r="BL6934" s="181"/>
      <c r="BM6934" s="181"/>
      <c r="BN6934" s="181"/>
      <c r="BO6934" s="181"/>
    </row>
    <row r="6935" spans="41:67">
      <c r="AO6935" s="38">
        <f t="shared" si="562"/>
        <v>0</v>
      </c>
      <c r="AP6935" s="38">
        <f t="shared" si="563"/>
        <v>0</v>
      </c>
      <c r="AR6935" s="181"/>
      <c r="AS6935" s="181"/>
      <c r="AT6935" s="181"/>
      <c r="AU6935" s="181"/>
      <c r="BB6935" s="181"/>
      <c r="BC6935" s="181"/>
      <c r="BD6935" s="181"/>
      <c r="BE6935" s="181"/>
      <c r="BL6935" s="181"/>
      <c r="BM6935" s="181"/>
      <c r="BN6935" s="181"/>
      <c r="BO6935" s="181"/>
    </row>
    <row r="6936" spans="41:67">
      <c r="AO6936" s="38">
        <f t="shared" si="562"/>
        <v>0</v>
      </c>
      <c r="AP6936" s="38">
        <f t="shared" si="563"/>
        <v>0</v>
      </c>
      <c r="AR6936" s="181"/>
      <c r="AS6936" s="181"/>
      <c r="AT6936" s="181"/>
      <c r="AU6936" s="181"/>
      <c r="BB6936" s="181"/>
      <c r="BC6936" s="181"/>
      <c r="BD6936" s="181"/>
      <c r="BE6936" s="181"/>
      <c r="BL6936" s="181"/>
      <c r="BM6936" s="181"/>
      <c r="BN6936" s="181"/>
      <c r="BO6936" s="181"/>
    </row>
    <row r="6937" spans="41:67">
      <c r="AO6937" s="38">
        <f t="shared" si="562"/>
        <v>0</v>
      </c>
      <c r="AP6937" s="38">
        <f t="shared" si="563"/>
        <v>0</v>
      </c>
      <c r="AR6937" s="181"/>
      <c r="AS6937" s="181"/>
      <c r="AT6937" s="181"/>
      <c r="AU6937" s="181"/>
      <c r="BB6937" s="181"/>
      <c r="BC6937" s="181"/>
      <c r="BD6937" s="181"/>
      <c r="BE6937" s="181"/>
      <c r="BL6937" s="181"/>
      <c r="BM6937" s="181"/>
      <c r="BN6937" s="181"/>
      <c r="BO6937" s="181"/>
    </row>
    <row r="6938" spans="41:67">
      <c r="AO6938" s="38">
        <f t="shared" si="562"/>
        <v>0</v>
      </c>
      <c r="AP6938" s="38">
        <f t="shared" si="563"/>
        <v>0</v>
      </c>
      <c r="AR6938" s="181"/>
      <c r="AS6938" s="181"/>
      <c r="AT6938" s="181"/>
      <c r="AU6938" s="181"/>
      <c r="BB6938" s="181"/>
      <c r="BC6938" s="181"/>
      <c r="BD6938" s="181"/>
      <c r="BE6938" s="181"/>
      <c r="BL6938" s="181"/>
      <c r="BM6938" s="181"/>
      <c r="BN6938" s="181"/>
      <c r="BO6938" s="181"/>
    </row>
    <row r="6939" spans="41:67">
      <c r="AO6939" s="38">
        <f t="shared" si="562"/>
        <v>0</v>
      </c>
      <c r="AP6939" s="38">
        <f t="shared" si="563"/>
        <v>0</v>
      </c>
      <c r="AR6939" s="181"/>
      <c r="AS6939" s="181"/>
      <c r="AT6939" s="181"/>
      <c r="AU6939" s="181"/>
      <c r="BB6939" s="181"/>
      <c r="BC6939" s="181"/>
      <c r="BD6939" s="181"/>
      <c r="BE6939" s="181"/>
      <c r="BL6939" s="181"/>
      <c r="BM6939" s="181"/>
      <c r="BN6939" s="181"/>
      <c r="BO6939" s="181"/>
    </row>
    <row r="6940" spans="41:67">
      <c r="AO6940" s="38">
        <f t="shared" si="562"/>
        <v>0</v>
      </c>
      <c r="AP6940" s="38">
        <f t="shared" si="563"/>
        <v>0</v>
      </c>
      <c r="AR6940" s="181"/>
      <c r="AS6940" s="181"/>
      <c r="AT6940" s="181"/>
      <c r="AU6940" s="181"/>
      <c r="BB6940" s="181"/>
      <c r="BC6940" s="181"/>
      <c r="BD6940" s="181"/>
      <c r="BE6940" s="181"/>
      <c r="BL6940" s="181"/>
      <c r="BM6940" s="181"/>
      <c r="BN6940" s="181"/>
      <c r="BO6940" s="181"/>
    </row>
    <row r="6941" spans="41:67">
      <c r="AO6941" s="38">
        <f t="shared" si="562"/>
        <v>0</v>
      </c>
      <c r="AP6941" s="38">
        <f t="shared" si="563"/>
        <v>0</v>
      </c>
      <c r="AR6941" s="181"/>
      <c r="AS6941" s="181"/>
      <c r="AT6941" s="181"/>
      <c r="AU6941" s="181"/>
      <c r="BB6941" s="181"/>
      <c r="BC6941" s="181"/>
      <c r="BD6941" s="181"/>
      <c r="BE6941" s="181"/>
      <c r="BL6941" s="181"/>
      <c r="BM6941" s="181"/>
      <c r="BN6941" s="181"/>
      <c r="BO6941" s="181"/>
    </row>
    <row r="6942" spans="41:67">
      <c r="AO6942" s="38">
        <f t="shared" si="562"/>
        <v>0</v>
      </c>
      <c r="AP6942" s="38">
        <f t="shared" si="563"/>
        <v>0</v>
      </c>
      <c r="AR6942" s="181"/>
      <c r="AS6942" s="181"/>
      <c r="AT6942" s="181"/>
      <c r="AU6942" s="181"/>
      <c r="BB6942" s="181"/>
      <c r="BC6942" s="181"/>
      <c r="BD6942" s="181"/>
      <c r="BE6942" s="181"/>
      <c r="BL6942" s="181"/>
      <c r="BM6942" s="181"/>
      <c r="BN6942" s="181"/>
      <c r="BO6942" s="181"/>
    </row>
    <row r="6943" spans="41:67">
      <c r="AO6943" s="38">
        <f t="shared" si="562"/>
        <v>0</v>
      </c>
      <c r="AP6943" s="38">
        <f t="shared" si="563"/>
        <v>0</v>
      </c>
      <c r="AR6943" s="181"/>
      <c r="AS6943" s="181"/>
      <c r="AT6943" s="181"/>
      <c r="AU6943" s="181"/>
      <c r="BB6943" s="181"/>
      <c r="BC6943" s="181"/>
      <c r="BD6943" s="181"/>
      <c r="BE6943" s="181"/>
      <c r="BL6943" s="181"/>
      <c r="BM6943" s="181"/>
      <c r="BN6943" s="181"/>
      <c r="BO6943" s="181"/>
    </row>
    <row r="6944" spans="41:67">
      <c r="AO6944" s="38">
        <f t="shared" si="562"/>
        <v>0</v>
      </c>
      <c r="AP6944" s="38">
        <f t="shared" si="563"/>
        <v>0</v>
      </c>
      <c r="AR6944" s="181"/>
      <c r="AS6944" s="181"/>
      <c r="AT6944" s="181"/>
      <c r="AU6944" s="181"/>
      <c r="BB6944" s="181"/>
      <c r="BC6944" s="181"/>
      <c r="BD6944" s="181"/>
      <c r="BE6944" s="181"/>
      <c r="BL6944" s="181"/>
      <c r="BM6944" s="181"/>
      <c r="BN6944" s="181"/>
      <c r="BO6944" s="181"/>
    </row>
    <row r="6945" spans="41:67">
      <c r="AO6945" s="38">
        <f t="shared" si="562"/>
        <v>0</v>
      </c>
      <c r="AP6945" s="38">
        <f t="shared" si="563"/>
        <v>0</v>
      </c>
      <c r="AR6945" s="181"/>
      <c r="AS6945" s="181"/>
      <c r="AT6945" s="181"/>
      <c r="AU6945" s="181"/>
      <c r="BB6945" s="181"/>
      <c r="BC6945" s="181"/>
      <c r="BD6945" s="181"/>
      <c r="BE6945" s="181"/>
      <c r="BL6945" s="181"/>
      <c r="BM6945" s="181"/>
      <c r="BN6945" s="181"/>
      <c r="BO6945" s="181"/>
    </row>
    <row r="6946" spans="41:67">
      <c r="AO6946" s="38">
        <f t="shared" si="562"/>
        <v>0</v>
      </c>
      <c r="AP6946" s="38">
        <f t="shared" si="563"/>
        <v>0</v>
      </c>
      <c r="AR6946" s="181"/>
      <c r="AS6946" s="181"/>
      <c r="AT6946" s="181"/>
      <c r="AU6946" s="181"/>
      <c r="BB6946" s="181"/>
      <c r="BC6946" s="181"/>
      <c r="BD6946" s="181"/>
      <c r="BE6946" s="181"/>
      <c r="BL6946" s="181"/>
      <c r="BM6946" s="181"/>
      <c r="BN6946" s="181"/>
      <c r="BO6946" s="181"/>
    </row>
    <row r="6947" spans="41:67">
      <c r="AO6947" s="38">
        <f t="shared" si="562"/>
        <v>0</v>
      </c>
      <c r="AP6947" s="38">
        <f t="shared" si="563"/>
        <v>0</v>
      </c>
      <c r="AR6947" s="181"/>
      <c r="AS6947" s="181"/>
      <c r="AT6947" s="181"/>
      <c r="AU6947" s="181"/>
      <c r="BB6947" s="181"/>
      <c r="BC6947" s="181"/>
      <c r="BD6947" s="181"/>
      <c r="BE6947" s="181"/>
      <c r="BL6947" s="181"/>
      <c r="BM6947" s="181"/>
      <c r="BN6947" s="181"/>
      <c r="BO6947" s="181"/>
    </row>
    <row r="6948" spans="41:67">
      <c r="AO6948" s="38">
        <f t="shared" si="562"/>
        <v>0</v>
      </c>
      <c r="AP6948" s="38">
        <f t="shared" si="563"/>
        <v>0</v>
      </c>
      <c r="AR6948" s="181"/>
      <c r="AS6948" s="181"/>
      <c r="AT6948" s="181"/>
      <c r="AU6948" s="181"/>
      <c r="BB6948" s="181"/>
      <c r="BC6948" s="181"/>
      <c r="BD6948" s="181"/>
      <c r="BE6948" s="181"/>
      <c r="BL6948" s="181"/>
      <c r="BM6948" s="181"/>
      <c r="BN6948" s="181"/>
      <c r="BO6948" s="181"/>
    </row>
    <row r="6949" spans="41:67">
      <c r="AO6949" s="38">
        <f t="shared" si="562"/>
        <v>0</v>
      </c>
      <c r="AP6949" s="38">
        <f t="shared" si="563"/>
        <v>0</v>
      </c>
      <c r="AR6949" s="181"/>
      <c r="AS6949" s="181"/>
      <c r="AT6949" s="181"/>
      <c r="AU6949" s="181"/>
      <c r="BB6949" s="181"/>
      <c r="BC6949" s="181"/>
      <c r="BD6949" s="181"/>
      <c r="BE6949" s="181"/>
      <c r="BL6949" s="181"/>
      <c r="BM6949" s="181"/>
      <c r="BN6949" s="181"/>
      <c r="BO6949" s="181"/>
    </row>
    <row r="6950" spans="41:67">
      <c r="AO6950" s="38">
        <f t="shared" si="562"/>
        <v>0</v>
      </c>
      <c r="AP6950" s="38">
        <f t="shared" si="563"/>
        <v>0</v>
      </c>
      <c r="AR6950" s="181"/>
      <c r="AS6950" s="181"/>
      <c r="AT6950" s="181"/>
      <c r="AU6950" s="181"/>
      <c r="BB6950" s="181"/>
      <c r="BC6950" s="181"/>
      <c r="BD6950" s="181"/>
      <c r="BE6950" s="181"/>
      <c r="BL6950" s="181"/>
      <c r="BM6950" s="181"/>
      <c r="BN6950" s="181"/>
      <c r="BO6950" s="181"/>
    </row>
    <row r="6951" spans="41:67">
      <c r="AO6951" s="38">
        <f t="shared" si="562"/>
        <v>0</v>
      </c>
      <c r="AP6951" s="38">
        <f t="shared" si="563"/>
        <v>0</v>
      </c>
      <c r="AR6951" s="181"/>
      <c r="AS6951" s="181"/>
      <c r="AT6951" s="181"/>
      <c r="AU6951" s="181"/>
      <c r="BB6951" s="181"/>
      <c r="BC6951" s="181"/>
      <c r="BD6951" s="181"/>
      <c r="BE6951" s="181"/>
      <c r="BL6951" s="181"/>
      <c r="BM6951" s="181"/>
      <c r="BN6951" s="181"/>
      <c r="BO6951" s="181"/>
    </row>
    <row r="6952" spans="41:67">
      <c r="AO6952" s="38">
        <f t="shared" si="562"/>
        <v>0</v>
      </c>
      <c r="AP6952" s="38">
        <f t="shared" si="563"/>
        <v>0</v>
      </c>
      <c r="AR6952" s="181"/>
      <c r="AS6952" s="181"/>
      <c r="AT6952" s="181"/>
      <c r="AU6952" s="181"/>
      <c r="BB6952" s="181"/>
      <c r="BC6952" s="181"/>
      <c r="BD6952" s="181"/>
      <c r="BE6952" s="181"/>
      <c r="BL6952" s="181"/>
      <c r="BM6952" s="181"/>
      <c r="BN6952" s="181"/>
      <c r="BO6952" s="181"/>
    </row>
    <row r="6953" spans="41:67">
      <c r="AO6953" s="38">
        <f t="shared" si="562"/>
        <v>0</v>
      </c>
      <c r="AP6953" s="38">
        <f t="shared" si="563"/>
        <v>0</v>
      </c>
      <c r="AR6953" s="181"/>
      <c r="AS6953" s="181"/>
      <c r="AT6953" s="181"/>
      <c r="AU6953" s="181"/>
      <c r="BB6953" s="181"/>
      <c r="BC6953" s="181"/>
      <c r="BD6953" s="181"/>
      <c r="BE6953" s="181"/>
      <c r="BL6953" s="181"/>
      <c r="BM6953" s="181"/>
      <c r="BN6953" s="181"/>
      <c r="BO6953" s="181"/>
    </row>
    <row r="6954" spans="41:67">
      <c r="AO6954" s="38">
        <f t="shared" ref="AO6954:AO7017" si="564">B6955+1-1</f>
        <v>0</v>
      </c>
      <c r="AP6954" s="38">
        <f t="shared" ref="AP6954:AP7017" si="565">A6955</f>
        <v>0</v>
      </c>
      <c r="AR6954" s="181"/>
      <c r="AS6954" s="181"/>
      <c r="AT6954" s="181"/>
      <c r="AU6954" s="181"/>
      <c r="BB6954" s="181"/>
      <c r="BC6954" s="181"/>
      <c r="BD6954" s="181"/>
      <c r="BE6954" s="181"/>
      <c r="BL6954" s="181"/>
      <c r="BM6954" s="181"/>
      <c r="BN6954" s="181"/>
      <c r="BO6954" s="181"/>
    </row>
    <row r="6955" spans="41:67">
      <c r="AO6955" s="38">
        <f t="shared" si="564"/>
        <v>0</v>
      </c>
      <c r="AP6955" s="38">
        <f t="shared" si="565"/>
        <v>0</v>
      </c>
      <c r="AR6955" s="181"/>
      <c r="AS6955" s="181"/>
      <c r="AT6955" s="181"/>
      <c r="AU6955" s="181"/>
      <c r="BB6955" s="181"/>
      <c r="BC6955" s="181"/>
      <c r="BD6955" s="181"/>
      <c r="BE6955" s="181"/>
      <c r="BL6955" s="181"/>
      <c r="BM6955" s="181"/>
      <c r="BN6955" s="181"/>
      <c r="BO6955" s="181"/>
    </row>
    <row r="6956" spans="41:67">
      <c r="AO6956" s="38">
        <f t="shared" si="564"/>
        <v>0</v>
      </c>
      <c r="AP6956" s="38">
        <f t="shared" si="565"/>
        <v>0</v>
      </c>
      <c r="AR6956" s="181"/>
      <c r="AS6956" s="181"/>
      <c r="AT6956" s="181"/>
      <c r="AU6956" s="181"/>
      <c r="BB6956" s="181"/>
      <c r="BC6956" s="181"/>
      <c r="BD6956" s="181"/>
      <c r="BE6956" s="181"/>
      <c r="BL6956" s="181"/>
      <c r="BM6956" s="181"/>
      <c r="BN6956" s="181"/>
      <c r="BO6956" s="181"/>
    </row>
    <row r="6957" spans="41:67">
      <c r="AO6957" s="38">
        <f t="shared" si="564"/>
        <v>0</v>
      </c>
      <c r="AP6957" s="38">
        <f t="shared" si="565"/>
        <v>0</v>
      </c>
      <c r="AR6957" s="181"/>
      <c r="AS6957" s="181"/>
      <c r="AT6957" s="181"/>
      <c r="AU6957" s="181"/>
      <c r="BB6957" s="181"/>
      <c r="BC6957" s="181"/>
      <c r="BD6957" s="181"/>
      <c r="BE6957" s="181"/>
      <c r="BL6957" s="181"/>
      <c r="BM6957" s="181"/>
      <c r="BN6957" s="181"/>
      <c r="BO6957" s="181"/>
    </row>
    <row r="6958" spans="41:67">
      <c r="AO6958" s="38">
        <f t="shared" si="564"/>
        <v>0</v>
      </c>
      <c r="AP6958" s="38">
        <f t="shared" si="565"/>
        <v>0</v>
      </c>
      <c r="AR6958" s="181"/>
      <c r="AS6958" s="181"/>
      <c r="AT6958" s="181"/>
      <c r="AU6958" s="181"/>
      <c r="BB6958" s="181"/>
      <c r="BC6958" s="181"/>
      <c r="BD6958" s="181"/>
      <c r="BE6958" s="181"/>
      <c r="BL6958" s="181"/>
      <c r="BM6958" s="181"/>
      <c r="BN6958" s="181"/>
      <c r="BO6958" s="181"/>
    </row>
    <row r="6959" spans="41:67">
      <c r="AO6959" s="38">
        <f t="shared" si="564"/>
        <v>0</v>
      </c>
      <c r="AP6959" s="38">
        <f t="shared" si="565"/>
        <v>0</v>
      </c>
      <c r="AR6959" s="181"/>
      <c r="AS6959" s="181"/>
      <c r="AT6959" s="181"/>
      <c r="AU6959" s="181"/>
      <c r="BB6959" s="181"/>
      <c r="BC6959" s="181"/>
      <c r="BD6959" s="181"/>
      <c r="BE6959" s="181"/>
      <c r="BL6959" s="181"/>
      <c r="BM6959" s="181"/>
      <c r="BN6959" s="181"/>
      <c r="BO6959" s="181"/>
    </row>
    <row r="6960" spans="41:67">
      <c r="AO6960" s="38">
        <f t="shared" si="564"/>
        <v>0</v>
      </c>
      <c r="AP6960" s="38">
        <f t="shared" si="565"/>
        <v>0</v>
      </c>
      <c r="AR6960" s="181"/>
      <c r="AS6960" s="181"/>
      <c r="AT6960" s="181"/>
      <c r="AU6960" s="181"/>
      <c r="BB6960" s="181"/>
      <c r="BC6960" s="181"/>
      <c r="BD6960" s="181"/>
      <c r="BE6960" s="181"/>
      <c r="BL6960" s="181"/>
      <c r="BM6960" s="181"/>
      <c r="BN6960" s="181"/>
      <c r="BO6960" s="181"/>
    </row>
    <row r="6961" spans="41:67">
      <c r="AO6961" s="38">
        <f t="shared" si="564"/>
        <v>0</v>
      </c>
      <c r="AP6961" s="38">
        <f t="shared" si="565"/>
        <v>0</v>
      </c>
      <c r="AR6961" s="181"/>
      <c r="AS6961" s="181"/>
      <c r="AT6961" s="181"/>
      <c r="AU6961" s="181"/>
      <c r="BB6961" s="181"/>
      <c r="BC6961" s="181"/>
      <c r="BD6961" s="181"/>
      <c r="BE6961" s="181"/>
      <c r="BL6961" s="181"/>
      <c r="BM6961" s="181"/>
      <c r="BN6961" s="181"/>
      <c r="BO6961" s="181"/>
    </row>
    <row r="6962" spans="41:67">
      <c r="AO6962" s="38">
        <f t="shared" si="564"/>
        <v>0</v>
      </c>
      <c r="AP6962" s="38">
        <f t="shared" si="565"/>
        <v>0</v>
      </c>
      <c r="AR6962" s="181"/>
      <c r="AS6962" s="181"/>
      <c r="AT6962" s="181"/>
      <c r="AU6962" s="181"/>
      <c r="BB6962" s="181"/>
      <c r="BC6962" s="181"/>
      <c r="BD6962" s="181"/>
      <c r="BE6962" s="181"/>
      <c r="BL6962" s="181"/>
      <c r="BM6962" s="181"/>
      <c r="BN6962" s="181"/>
      <c r="BO6962" s="181"/>
    </row>
    <row r="6963" spans="41:67">
      <c r="AO6963" s="38">
        <f t="shared" si="564"/>
        <v>0</v>
      </c>
      <c r="AP6963" s="38">
        <f t="shared" si="565"/>
        <v>0</v>
      </c>
      <c r="AR6963" s="181"/>
      <c r="AS6963" s="181"/>
      <c r="AT6963" s="181"/>
      <c r="AU6963" s="181"/>
      <c r="BB6963" s="181"/>
      <c r="BC6963" s="181"/>
      <c r="BD6963" s="181"/>
      <c r="BE6963" s="181"/>
      <c r="BL6963" s="181"/>
      <c r="BM6963" s="181"/>
      <c r="BN6963" s="181"/>
      <c r="BO6963" s="181"/>
    </row>
    <row r="6964" spans="41:67">
      <c r="AO6964" s="38">
        <f t="shared" si="564"/>
        <v>0</v>
      </c>
      <c r="AP6964" s="38">
        <f t="shared" si="565"/>
        <v>0</v>
      </c>
      <c r="AR6964" s="181"/>
      <c r="AS6964" s="181"/>
      <c r="AT6964" s="181"/>
      <c r="AU6964" s="181"/>
      <c r="BB6964" s="181"/>
      <c r="BC6964" s="181"/>
      <c r="BD6964" s="181"/>
      <c r="BE6964" s="181"/>
      <c r="BL6964" s="181"/>
      <c r="BM6964" s="181"/>
      <c r="BN6964" s="181"/>
      <c r="BO6964" s="181"/>
    </row>
    <row r="6965" spans="41:67">
      <c r="AO6965" s="38">
        <f t="shared" si="564"/>
        <v>0</v>
      </c>
      <c r="AP6965" s="38">
        <f t="shared" si="565"/>
        <v>0</v>
      </c>
      <c r="AR6965" s="181"/>
      <c r="AS6965" s="181"/>
      <c r="AT6965" s="181"/>
      <c r="AU6965" s="181"/>
      <c r="BB6965" s="181"/>
      <c r="BC6965" s="181"/>
      <c r="BD6965" s="181"/>
      <c r="BE6965" s="181"/>
      <c r="BL6965" s="181"/>
      <c r="BM6965" s="181"/>
      <c r="BN6965" s="181"/>
      <c r="BO6965" s="181"/>
    </row>
    <row r="6966" spans="41:67">
      <c r="AO6966" s="38">
        <f t="shared" si="564"/>
        <v>0</v>
      </c>
      <c r="AP6966" s="38">
        <f t="shared" si="565"/>
        <v>0</v>
      </c>
      <c r="AR6966" s="181"/>
      <c r="AS6966" s="181"/>
      <c r="AT6966" s="181"/>
      <c r="AU6966" s="181"/>
      <c r="BB6966" s="181"/>
      <c r="BC6966" s="181"/>
      <c r="BD6966" s="181"/>
      <c r="BE6966" s="181"/>
      <c r="BL6966" s="181"/>
      <c r="BM6966" s="181"/>
      <c r="BN6966" s="181"/>
      <c r="BO6966" s="181"/>
    </row>
    <row r="6967" spans="41:67">
      <c r="AO6967" s="38">
        <f t="shared" si="564"/>
        <v>0</v>
      </c>
      <c r="AP6967" s="38">
        <f t="shared" si="565"/>
        <v>0</v>
      </c>
      <c r="AR6967" s="181"/>
      <c r="AS6967" s="181"/>
      <c r="AT6967" s="181"/>
      <c r="AU6967" s="181"/>
      <c r="BB6967" s="181"/>
      <c r="BC6967" s="181"/>
      <c r="BD6967" s="181"/>
      <c r="BE6967" s="181"/>
      <c r="BL6967" s="181"/>
      <c r="BM6967" s="181"/>
      <c r="BN6967" s="181"/>
      <c r="BO6967" s="181"/>
    </row>
    <row r="6968" spans="41:67">
      <c r="AO6968" s="38">
        <f t="shared" si="564"/>
        <v>0</v>
      </c>
      <c r="AP6968" s="38">
        <f t="shared" si="565"/>
        <v>0</v>
      </c>
      <c r="AR6968" s="181"/>
      <c r="AS6968" s="181"/>
      <c r="AT6968" s="181"/>
      <c r="AU6968" s="181"/>
      <c r="BB6968" s="181"/>
      <c r="BC6968" s="181"/>
      <c r="BD6968" s="181"/>
      <c r="BE6968" s="181"/>
      <c r="BL6968" s="181"/>
      <c r="BM6968" s="181"/>
      <c r="BN6968" s="181"/>
      <c r="BO6968" s="181"/>
    </row>
    <row r="6969" spans="41:67">
      <c r="AO6969" s="38">
        <f t="shared" si="564"/>
        <v>0</v>
      </c>
      <c r="AP6969" s="38">
        <f t="shared" si="565"/>
        <v>0</v>
      </c>
      <c r="AR6969" s="181"/>
      <c r="AS6969" s="181"/>
      <c r="AT6969" s="181"/>
      <c r="AU6969" s="181"/>
      <c r="BB6969" s="181"/>
      <c r="BC6969" s="181"/>
      <c r="BD6969" s="181"/>
      <c r="BE6969" s="181"/>
      <c r="BL6969" s="181"/>
      <c r="BM6969" s="181"/>
      <c r="BN6969" s="181"/>
      <c r="BO6969" s="181"/>
    </row>
    <row r="6970" spans="41:67">
      <c r="AO6970" s="38">
        <f t="shared" si="564"/>
        <v>0</v>
      </c>
      <c r="AP6970" s="38">
        <f t="shared" si="565"/>
        <v>0</v>
      </c>
      <c r="AR6970" s="181"/>
      <c r="AS6970" s="181"/>
      <c r="AT6970" s="181"/>
      <c r="AU6970" s="181"/>
      <c r="BB6970" s="181"/>
      <c r="BC6970" s="181"/>
      <c r="BD6970" s="181"/>
      <c r="BE6970" s="181"/>
      <c r="BL6970" s="181"/>
      <c r="BM6970" s="181"/>
      <c r="BN6970" s="181"/>
      <c r="BO6970" s="181"/>
    </row>
    <row r="6971" spans="41:67">
      <c r="AO6971" s="38">
        <f t="shared" si="564"/>
        <v>0</v>
      </c>
      <c r="AP6971" s="38">
        <f t="shared" si="565"/>
        <v>0</v>
      </c>
      <c r="AR6971" s="181"/>
      <c r="AS6971" s="181"/>
      <c r="AT6971" s="181"/>
      <c r="AU6971" s="181"/>
      <c r="BB6971" s="181"/>
      <c r="BC6971" s="181"/>
      <c r="BD6971" s="181"/>
      <c r="BE6971" s="181"/>
      <c r="BL6971" s="181"/>
      <c r="BM6971" s="181"/>
      <c r="BN6971" s="181"/>
      <c r="BO6971" s="181"/>
    </row>
    <row r="6972" spans="41:67">
      <c r="AO6972" s="38">
        <f t="shared" si="564"/>
        <v>0</v>
      </c>
      <c r="AP6972" s="38">
        <f t="shared" si="565"/>
        <v>0</v>
      </c>
      <c r="AR6972" s="181"/>
      <c r="AS6972" s="181"/>
      <c r="AT6972" s="181"/>
      <c r="AU6972" s="181"/>
      <c r="BB6972" s="181"/>
      <c r="BC6972" s="181"/>
      <c r="BD6972" s="181"/>
      <c r="BE6972" s="181"/>
      <c r="BL6972" s="181"/>
      <c r="BM6972" s="181"/>
      <c r="BN6972" s="181"/>
      <c r="BO6972" s="181"/>
    </row>
    <row r="6973" spans="41:67">
      <c r="AO6973" s="38">
        <f t="shared" si="564"/>
        <v>0</v>
      </c>
      <c r="AP6973" s="38">
        <f t="shared" si="565"/>
        <v>0</v>
      </c>
      <c r="AR6973" s="181"/>
      <c r="AS6973" s="181"/>
      <c r="AT6973" s="181"/>
      <c r="AU6973" s="181"/>
      <c r="BB6973" s="181"/>
      <c r="BC6973" s="181"/>
      <c r="BD6973" s="181"/>
      <c r="BE6973" s="181"/>
      <c r="BL6973" s="181"/>
      <c r="BM6973" s="181"/>
      <c r="BN6973" s="181"/>
      <c r="BO6973" s="181"/>
    </row>
    <row r="6974" spans="41:67">
      <c r="AO6974" s="38">
        <f t="shared" si="564"/>
        <v>0</v>
      </c>
      <c r="AP6974" s="38">
        <f t="shared" si="565"/>
        <v>0</v>
      </c>
      <c r="AR6974" s="181"/>
      <c r="AS6974" s="181"/>
      <c r="AT6974" s="181"/>
      <c r="AU6974" s="181"/>
      <c r="BB6974" s="181"/>
      <c r="BC6974" s="181"/>
      <c r="BD6974" s="181"/>
      <c r="BE6974" s="181"/>
      <c r="BL6974" s="181"/>
      <c r="BM6974" s="181"/>
      <c r="BN6974" s="181"/>
      <c r="BO6974" s="181"/>
    </row>
    <row r="6975" spans="41:67">
      <c r="AO6975" s="38">
        <f t="shared" si="564"/>
        <v>0</v>
      </c>
      <c r="AP6975" s="38">
        <f t="shared" si="565"/>
        <v>0</v>
      </c>
      <c r="AR6975" s="181"/>
      <c r="AS6975" s="181"/>
      <c r="AT6975" s="181"/>
      <c r="AU6975" s="181"/>
      <c r="BB6975" s="181"/>
      <c r="BC6975" s="181"/>
      <c r="BD6975" s="181"/>
      <c r="BE6975" s="181"/>
      <c r="BL6975" s="181"/>
      <c r="BM6975" s="181"/>
      <c r="BN6975" s="181"/>
      <c r="BO6975" s="181"/>
    </row>
    <row r="6976" spans="41:67">
      <c r="AO6976" s="38">
        <f t="shared" si="564"/>
        <v>0</v>
      </c>
      <c r="AP6976" s="38">
        <f t="shared" si="565"/>
        <v>0</v>
      </c>
      <c r="AR6976" s="181"/>
      <c r="AS6976" s="181"/>
      <c r="AT6976" s="181"/>
      <c r="AU6976" s="181"/>
      <c r="BB6976" s="181"/>
      <c r="BC6976" s="181"/>
      <c r="BD6976" s="181"/>
      <c r="BE6976" s="181"/>
      <c r="BL6976" s="181"/>
      <c r="BM6976" s="181"/>
      <c r="BN6976" s="181"/>
      <c r="BO6976" s="181"/>
    </row>
    <row r="6977" spans="41:67">
      <c r="AO6977" s="38">
        <f t="shared" si="564"/>
        <v>0</v>
      </c>
      <c r="AP6977" s="38">
        <f t="shared" si="565"/>
        <v>0</v>
      </c>
      <c r="AR6977" s="181"/>
      <c r="AS6977" s="181"/>
      <c r="AT6977" s="181"/>
      <c r="AU6977" s="181"/>
      <c r="BB6977" s="181"/>
      <c r="BC6977" s="181"/>
      <c r="BD6977" s="181"/>
      <c r="BE6977" s="181"/>
      <c r="BL6977" s="181"/>
      <c r="BM6977" s="181"/>
      <c r="BN6977" s="181"/>
      <c r="BO6977" s="181"/>
    </row>
    <row r="6978" spans="41:67">
      <c r="AO6978" s="38">
        <f t="shared" si="564"/>
        <v>0</v>
      </c>
      <c r="AP6978" s="38">
        <f t="shared" si="565"/>
        <v>0</v>
      </c>
      <c r="AR6978" s="181"/>
      <c r="AS6978" s="181"/>
      <c r="AT6978" s="181"/>
      <c r="AU6978" s="181"/>
      <c r="BB6978" s="181"/>
      <c r="BC6978" s="181"/>
      <c r="BD6978" s="181"/>
      <c r="BE6978" s="181"/>
      <c r="BL6978" s="181"/>
      <c r="BM6978" s="181"/>
      <c r="BN6978" s="181"/>
      <c r="BO6978" s="181"/>
    </row>
    <row r="6979" spans="41:67">
      <c r="AO6979" s="38">
        <f t="shared" si="564"/>
        <v>0</v>
      </c>
      <c r="AP6979" s="38">
        <f t="shared" si="565"/>
        <v>0</v>
      </c>
      <c r="AR6979" s="181"/>
      <c r="AS6979" s="181"/>
      <c r="AT6979" s="181"/>
      <c r="AU6979" s="181"/>
      <c r="BB6979" s="181"/>
      <c r="BC6979" s="181"/>
      <c r="BD6979" s="181"/>
      <c r="BE6979" s="181"/>
      <c r="BL6979" s="181"/>
      <c r="BM6979" s="181"/>
      <c r="BN6979" s="181"/>
      <c r="BO6979" s="181"/>
    </row>
    <row r="6980" spans="41:67">
      <c r="AO6980" s="38">
        <f t="shared" si="564"/>
        <v>0</v>
      </c>
      <c r="AP6980" s="38">
        <f t="shared" si="565"/>
        <v>0</v>
      </c>
      <c r="AR6980" s="181"/>
      <c r="AS6980" s="181"/>
      <c r="AT6980" s="181"/>
      <c r="AU6980" s="181"/>
      <c r="BB6980" s="181"/>
      <c r="BC6980" s="181"/>
      <c r="BD6980" s="181"/>
      <c r="BE6980" s="181"/>
      <c r="BL6980" s="181"/>
      <c r="BM6980" s="181"/>
      <c r="BN6980" s="181"/>
      <c r="BO6980" s="181"/>
    </row>
    <row r="6981" spans="41:67">
      <c r="AO6981" s="38">
        <f t="shared" si="564"/>
        <v>0</v>
      </c>
      <c r="AP6981" s="38">
        <f t="shared" si="565"/>
        <v>0</v>
      </c>
      <c r="AR6981" s="181"/>
      <c r="AS6981" s="181"/>
      <c r="AT6981" s="181"/>
      <c r="AU6981" s="181"/>
      <c r="BB6981" s="181"/>
      <c r="BC6981" s="181"/>
      <c r="BD6981" s="181"/>
      <c r="BE6981" s="181"/>
      <c r="BL6981" s="181"/>
      <c r="BM6981" s="181"/>
      <c r="BN6981" s="181"/>
      <c r="BO6981" s="181"/>
    </row>
    <row r="6982" spans="41:67">
      <c r="AO6982" s="38">
        <f t="shared" si="564"/>
        <v>0</v>
      </c>
      <c r="AP6982" s="38">
        <f t="shared" si="565"/>
        <v>0</v>
      </c>
      <c r="AR6982" s="181"/>
      <c r="AS6982" s="181"/>
      <c r="AT6982" s="181"/>
      <c r="AU6982" s="181"/>
      <c r="BB6982" s="181"/>
      <c r="BC6982" s="181"/>
      <c r="BD6982" s="181"/>
      <c r="BE6982" s="181"/>
      <c r="BL6982" s="181"/>
      <c r="BM6982" s="181"/>
      <c r="BN6982" s="181"/>
      <c r="BO6982" s="181"/>
    </row>
    <row r="6983" spans="41:67">
      <c r="AO6983" s="38">
        <f t="shared" si="564"/>
        <v>0</v>
      </c>
      <c r="AP6983" s="38">
        <f t="shared" si="565"/>
        <v>0</v>
      </c>
      <c r="AR6983" s="181"/>
      <c r="AS6983" s="181"/>
      <c r="AT6983" s="181"/>
      <c r="AU6983" s="181"/>
      <c r="BB6983" s="181"/>
      <c r="BC6983" s="181"/>
      <c r="BD6983" s="181"/>
      <c r="BE6983" s="181"/>
      <c r="BL6983" s="181"/>
      <c r="BM6983" s="181"/>
      <c r="BN6983" s="181"/>
      <c r="BO6983" s="181"/>
    </row>
    <row r="6984" spans="41:67">
      <c r="AO6984" s="38">
        <f t="shared" si="564"/>
        <v>0</v>
      </c>
      <c r="AP6984" s="38">
        <f t="shared" si="565"/>
        <v>0</v>
      </c>
      <c r="AR6984" s="181"/>
      <c r="AS6984" s="181"/>
      <c r="AT6984" s="181"/>
      <c r="AU6984" s="181"/>
      <c r="BB6984" s="181"/>
      <c r="BC6984" s="181"/>
      <c r="BD6984" s="181"/>
      <c r="BE6984" s="181"/>
      <c r="BL6984" s="181"/>
      <c r="BM6984" s="181"/>
      <c r="BN6984" s="181"/>
      <c r="BO6984" s="181"/>
    </row>
    <row r="6985" spans="41:67">
      <c r="AO6985" s="38">
        <f t="shared" si="564"/>
        <v>0</v>
      </c>
      <c r="AP6985" s="38">
        <f t="shared" si="565"/>
        <v>0</v>
      </c>
      <c r="AR6985" s="181"/>
      <c r="AS6985" s="181"/>
      <c r="AT6985" s="181"/>
      <c r="AU6985" s="181"/>
      <c r="BB6985" s="181"/>
      <c r="BC6985" s="181"/>
      <c r="BD6985" s="181"/>
      <c r="BE6985" s="181"/>
      <c r="BL6985" s="181"/>
      <c r="BM6985" s="181"/>
      <c r="BN6985" s="181"/>
      <c r="BO6985" s="181"/>
    </row>
    <row r="6986" spans="41:67">
      <c r="AO6986" s="38">
        <f t="shared" si="564"/>
        <v>0</v>
      </c>
      <c r="AP6986" s="38">
        <f t="shared" si="565"/>
        <v>0</v>
      </c>
      <c r="AR6986" s="181"/>
      <c r="AS6986" s="181"/>
      <c r="AT6986" s="181"/>
      <c r="AU6986" s="181"/>
      <c r="BB6986" s="181"/>
      <c r="BC6986" s="181"/>
      <c r="BD6986" s="181"/>
      <c r="BE6986" s="181"/>
      <c r="BL6986" s="181"/>
      <c r="BM6986" s="181"/>
      <c r="BN6986" s="181"/>
      <c r="BO6986" s="181"/>
    </row>
    <row r="6987" spans="41:67">
      <c r="AO6987" s="38">
        <f t="shared" si="564"/>
        <v>0</v>
      </c>
      <c r="AP6987" s="38">
        <f t="shared" si="565"/>
        <v>0</v>
      </c>
      <c r="AR6987" s="181"/>
      <c r="AS6987" s="181"/>
      <c r="AT6987" s="181"/>
      <c r="AU6987" s="181"/>
      <c r="BB6987" s="181"/>
      <c r="BC6987" s="181"/>
      <c r="BD6987" s="181"/>
      <c r="BE6987" s="181"/>
      <c r="BL6987" s="181"/>
      <c r="BM6987" s="181"/>
      <c r="BN6987" s="181"/>
      <c r="BO6987" s="181"/>
    </row>
    <row r="6988" spans="41:67">
      <c r="AO6988" s="38">
        <f t="shared" si="564"/>
        <v>0</v>
      </c>
      <c r="AP6988" s="38">
        <f t="shared" si="565"/>
        <v>0</v>
      </c>
      <c r="AR6988" s="181"/>
      <c r="AS6988" s="181"/>
      <c r="AT6988" s="181"/>
      <c r="AU6988" s="181"/>
      <c r="BB6988" s="181"/>
      <c r="BC6988" s="181"/>
      <c r="BD6988" s="181"/>
      <c r="BE6988" s="181"/>
      <c r="BL6988" s="181"/>
      <c r="BM6988" s="181"/>
      <c r="BN6988" s="181"/>
      <c r="BO6988" s="181"/>
    </row>
    <row r="6989" spans="41:67">
      <c r="AO6989" s="38">
        <f t="shared" si="564"/>
        <v>0</v>
      </c>
      <c r="AP6989" s="38">
        <f t="shared" si="565"/>
        <v>0</v>
      </c>
      <c r="AR6989" s="181"/>
      <c r="AS6989" s="181"/>
      <c r="AT6989" s="181"/>
      <c r="AU6989" s="181"/>
      <c r="BB6989" s="181"/>
      <c r="BC6989" s="181"/>
      <c r="BD6989" s="181"/>
      <c r="BE6989" s="181"/>
      <c r="BL6989" s="181"/>
      <c r="BM6989" s="181"/>
      <c r="BN6989" s="181"/>
      <c r="BO6989" s="181"/>
    </row>
    <row r="6990" spans="41:67">
      <c r="AO6990" s="38">
        <f t="shared" si="564"/>
        <v>0</v>
      </c>
      <c r="AP6990" s="38">
        <f t="shared" si="565"/>
        <v>0</v>
      </c>
      <c r="AR6990" s="181"/>
      <c r="AS6990" s="181"/>
      <c r="AT6990" s="181"/>
      <c r="AU6990" s="181"/>
      <c r="BB6990" s="181"/>
      <c r="BC6990" s="181"/>
      <c r="BD6990" s="181"/>
      <c r="BE6990" s="181"/>
      <c r="BL6990" s="181"/>
      <c r="BM6990" s="181"/>
      <c r="BN6990" s="181"/>
      <c r="BO6990" s="181"/>
    </row>
    <row r="6991" spans="41:67">
      <c r="AO6991" s="38">
        <f t="shared" si="564"/>
        <v>0</v>
      </c>
      <c r="AP6991" s="38">
        <f t="shared" si="565"/>
        <v>0</v>
      </c>
      <c r="AR6991" s="181"/>
      <c r="AS6991" s="181"/>
      <c r="AT6991" s="181"/>
      <c r="AU6991" s="181"/>
      <c r="BB6991" s="181"/>
      <c r="BC6991" s="181"/>
      <c r="BD6991" s="181"/>
      <c r="BE6991" s="181"/>
      <c r="BL6991" s="181"/>
      <c r="BM6991" s="181"/>
      <c r="BN6991" s="181"/>
      <c r="BO6991" s="181"/>
    </row>
    <row r="6992" spans="41:67">
      <c r="AO6992" s="38">
        <f t="shared" si="564"/>
        <v>0</v>
      </c>
      <c r="AP6992" s="38">
        <f t="shared" si="565"/>
        <v>0</v>
      </c>
      <c r="AR6992" s="181"/>
      <c r="AS6992" s="181"/>
      <c r="AT6992" s="181"/>
      <c r="AU6992" s="181"/>
      <c r="BB6992" s="181"/>
      <c r="BC6992" s="181"/>
      <c r="BD6992" s="181"/>
      <c r="BE6992" s="181"/>
      <c r="BL6992" s="181"/>
      <c r="BM6992" s="181"/>
      <c r="BN6992" s="181"/>
      <c r="BO6992" s="181"/>
    </row>
    <row r="6993" spans="41:67">
      <c r="AO6993" s="38">
        <f t="shared" si="564"/>
        <v>0</v>
      </c>
      <c r="AP6993" s="38">
        <f t="shared" si="565"/>
        <v>0</v>
      </c>
      <c r="AR6993" s="181"/>
      <c r="AS6993" s="181"/>
      <c r="AT6993" s="181"/>
      <c r="AU6993" s="181"/>
      <c r="BB6993" s="181"/>
      <c r="BC6993" s="181"/>
      <c r="BD6993" s="181"/>
      <c r="BE6993" s="181"/>
      <c r="BL6993" s="181"/>
      <c r="BM6993" s="181"/>
      <c r="BN6993" s="181"/>
      <c r="BO6993" s="181"/>
    </row>
    <row r="6994" spans="41:67">
      <c r="AO6994" s="38">
        <f t="shared" si="564"/>
        <v>0</v>
      </c>
      <c r="AP6994" s="38">
        <f t="shared" si="565"/>
        <v>0</v>
      </c>
      <c r="AR6994" s="181"/>
      <c r="AS6994" s="181"/>
      <c r="AT6994" s="181"/>
      <c r="AU6994" s="181"/>
      <c r="BB6994" s="181"/>
      <c r="BC6994" s="181"/>
      <c r="BD6994" s="181"/>
      <c r="BE6994" s="181"/>
      <c r="BL6994" s="181"/>
      <c r="BM6994" s="181"/>
      <c r="BN6994" s="181"/>
      <c r="BO6994" s="181"/>
    </row>
    <row r="6995" spans="41:67">
      <c r="AO6995" s="38">
        <f t="shared" si="564"/>
        <v>0</v>
      </c>
      <c r="AP6995" s="38">
        <f t="shared" si="565"/>
        <v>0</v>
      </c>
      <c r="AR6995" s="181"/>
      <c r="AS6995" s="181"/>
      <c r="AT6995" s="181"/>
      <c r="AU6995" s="181"/>
      <c r="BB6995" s="181"/>
      <c r="BC6995" s="181"/>
      <c r="BD6995" s="181"/>
      <c r="BE6995" s="181"/>
      <c r="BL6995" s="181"/>
      <c r="BM6995" s="181"/>
      <c r="BN6995" s="181"/>
      <c r="BO6995" s="181"/>
    </row>
    <row r="6996" spans="41:67">
      <c r="AO6996" s="38">
        <f t="shared" si="564"/>
        <v>0</v>
      </c>
      <c r="AP6996" s="38">
        <f t="shared" si="565"/>
        <v>0</v>
      </c>
      <c r="AR6996" s="181"/>
      <c r="AS6996" s="181"/>
      <c r="AT6996" s="181"/>
      <c r="AU6996" s="181"/>
      <c r="BB6996" s="181"/>
      <c r="BC6996" s="181"/>
      <c r="BD6996" s="181"/>
      <c r="BE6996" s="181"/>
      <c r="BL6996" s="181"/>
      <c r="BM6996" s="181"/>
      <c r="BN6996" s="181"/>
      <c r="BO6996" s="181"/>
    </row>
    <row r="6997" spans="41:67">
      <c r="AO6997" s="38">
        <f t="shared" si="564"/>
        <v>0</v>
      </c>
      <c r="AP6997" s="38">
        <f t="shared" si="565"/>
        <v>0</v>
      </c>
      <c r="AR6997" s="181"/>
      <c r="AS6997" s="181"/>
      <c r="AT6997" s="181"/>
      <c r="AU6997" s="181"/>
      <c r="BB6997" s="181"/>
      <c r="BC6997" s="181"/>
      <c r="BD6997" s="181"/>
      <c r="BE6997" s="181"/>
      <c r="BL6997" s="181"/>
      <c r="BM6997" s="181"/>
      <c r="BN6997" s="181"/>
      <c r="BO6997" s="181"/>
    </row>
    <row r="6998" spans="41:67">
      <c r="AO6998" s="38">
        <f t="shared" si="564"/>
        <v>0</v>
      </c>
      <c r="AP6998" s="38">
        <f t="shared" si="565"/>
        <v>0</v>
      </c>
      <c r="AR6998" s="181"/>
      <c r="AS6998" s="181"/>
      <c r="AT6998" s="181"/>
      <c r="AU6998" s="181"/>
      <c r="BB6998" s="181"/>
      <c r="BC6998" s="181"/>
      <c r="BD6998" s="181"/>
      <c r="BE6998" s="181"/>
      <c r="BL6998" s="181"/>
      <c r="BM6998" s="181"/>
      <c r="BN6998" s="181"/>
      <c r="BO6998" s="181"/>
    </row>
    <row r="6999" spans="41:67">
      <c r="AO6999" s="38">
        <f t="shared" si="564"/>
        <v>0</v>
      </c>
      <c r="AP6999" s="38">
        <f t="shared" si="565"/>
        <v>0</v>
      </c>
      <c r="AR6999" s="181"/>
      <c r="AS6999" s="181"/>
      <c r="AT6999" s="181"/>
      <c r="AU6999" s="181"/>
      <c r="BB6999" s="181"/>
      <c r="BC6999" s="181"/>
      <c r="BD6999" s="181"/>
      <c r="BE6999" s="181"/>
      <c r="BL6999" s="181"/>
      <c r="BM6999" s="181"/>
      <c r="BN6999" s="181"/>
      <c r="BO6999" s="181"/>
    </row>
    <row r="7000" spans="41:67">
      <c r="AO7000" s="38">
        <f t="shared" si="564"/>
        <v>0</v>
      </c>
      <c r="AP7000" s="38">
        <f t="shared" si="565"/>
        <v>0</v>
      </c>
      <c r="AR7000" s="181"/>
      <c r="AS7000" s="181"/>
      <c r="AT7000" s="181"/>
      <c r="AU7000" s="181"/>
      <c r="BB7000" s="181"/>
      <c r="BC7000" s="181"/>
      <c r="BD7000" s="181"/>
      <c r="BE7000" s="181"/>
      <c r="BL7000" s="181"/>
      <c r="BM7000" s="181"/>
      <c r="BN7000" s="181"/>
      <c r="BO7000" s="181"/>
    </row>
    <row r="7001" spans="41:67">
      <c r="AO7001" s="38">
        <f t="shared" si="564"/>
        <v>0</v>
      </c>
      <c r="AP7001" s="38">
        <f t="shared" si="565"/>
        <v>0</v>
      </c>
      <c r="AR7001" s="181"/>
      <c r="AS7001" s="181"/>
      <c r="AT7001" s="181"/>
      <c r="AU7001" s="181"/>
      <c r="BB7001" s="181"/>
      <c r="BC7001" s="181"/>
      <c r="BD7001" s="181"/>
      <c r="BE7001" s="181"/>
      <c r="BL7001" s="181"/>
      <c r="BM7001" s="181"/>
      <c r="BN7001" s="181"/>
      <c r="BO7001" s="181"/>
    </row>
    <row r="7002" spans="41:67">
      <c r="AO7002" s="38">
        <f t="shared" si="564"/>
        <v>0</v>
      </c>
      <c r="AP7002" s="38">
        <f t="shared" si="565"/>
        <v>0</v>
      </c>
      <c r="AR7002" s="181"/>
      <c r="AS7002" s="181"/>
      <c r="AT7002" s="181"/>
      <c r="AU7002" s="181"/>
      <c r="BB7002" s="181"/>
      <c r="BC7002" s="181"/>
      <c r="BD7002" s="181"/>
      <c r="BE7002" s="181"/>
      <c r="BL7002" s="181"/>
      <c r="BM7002" s="181"/>
      <c r="BN7002" s="181"/>
      <c r="BO7002" s="181"/>
    </row>
    <row r="7003" spans="41:67">
      <c r="AO7003" s="38">
        <f t="shared" si="564"/>
        <v>0</v>
      </c>
      <c r="AP7003" s="38">
        <f t="shared" si="565"/>
        <v>0</v>
      </c>
      <c r="AR7003" s="181"/>
      <c r="AS7003" s="181"/>
      <c r="AT7003" s="181"/>
      <c r="AU7003" s="181"/>
      <c r="BB7003" s="181"/>
      <c r="BC7003" s="181"/>
      <c r="BD7003" s="181"/>
      <c r="BE7003" s="181"/>
      <c r="BL7003" s="181"/>
      <c r="BM7003" s="181"/>
      <c r="BN7003" s="181"/>
      <c r="BO7003" s="181"/>
    </row>
    <row r="7004" spans="41:67">
      <c r="AO7004" s="38">
        <f t="shared" si="564"/>
        <v>0</v>
      </c>
      <c r="AP7004" s="38">
        <f t="shared" si="565"/>
        <v>0</v>
      </c>
      <c r="AR7004" s="181"/>
      <c r="AS7004" s="181"/>
      <c r="AT7004" s="181"/>
      <c r="AU7004" s="181"/>
      <c r="BB7004" s="181"/>
      <c r="BC7004" s="181"/>
      <c r="BD7004" s="181"/>
      <c r="BE7004" s="181"/>
      <c r="BL7004" s="181"/>
      <c r="BM7004" s="181"/>
      <c r="BN7004" s="181"/>
      <c r="BO7004" s="181"/>
    </row>
    <row r="7005" spans="41:67">
      <c r="AO7005" s="38">
        <f t="shared" si="564"/>
        <v>0</v>
      </c>
      <c r="AP7005" s="38">
        <f t="shared" si="565"/>
        <v>0</v>
      </c>
      <c r="AR7005" s="181"/>
      <c r="AS7005" s="181"/>
      <c r="AT7005" s="181"/>
      <c r="AU7005" s="181"/>
      <c r="BB7005" s="181"/>
      <c r="BC7005" s="181"/>
      <c r="BD7005" s="181"/>
      <c r="BE7005" s="181"/>
      <c r="BL7005" s="181"/>
      <c r="BM7005" s="181"/>
      <c r="BN7005" s="181"/>
      <c r="BO7005" s="181"/>
    </row>
    <row r="7006" spans="41:67">
      <c r="AO7006" s="38">
        <f t="shared" si="564"/>
        <v>0</v>
      </c>
      <c r="AP7006" s="38">
        <f t="shared" si="565"/>
        <v>0</v>
      </c>
      <c r="AR7006" s="181"/>
      <c r="AS7006" s="181"/>
      <c r="AT7006" s="181"/>
      <c r="AU7006" s="181"/>
      <c r="BB7006" s="181"/>
      <c r="BC7006" s="181"/>
      <c r="BD7006" s="181"/>
      <c r="BE7006" s="181"/>
      <c r="BL7006" s="181"/>
      <c r="BM7006" s="181"/>
      <c r="BN7006" s="181"/>
      <c r="BO7006" s="181"/>
    </row>
    <row r="7007" spans="41:67">
      <c r="AO7007" s="38">
        <f t="shared" si="564"/>
        <v>0</v>
      </c>
      <c r="AP7007" s="38">
        <f t="shared" si="565"/>
        <v>0</v>
      </c>
      <c r="AR7007" s="181"/>
      <c r="AS7007" s="181"/>
      <c r="AT7007" s="181"/>
      <c r="AU7007" s="181"/>
      <c r="BB7007" s="181"/>
      <c r="BC7007" s="181"/>
      <c r="BD7007" s="181"/>
      <c r="BE7007" s="181"/>
      <c r="BL7007" s="181"/>
      <c r="BM7007" s="181"/>
      <c r="BN7007" s="181"/>
      <c r="BO7007" s="181"/>
    </row>
    <row r="7008" spans="41:67">
      <c r="AO7008" s="38">
        <f t="shared" si="564"/>
        <v>0</v>
      </c>
      <c r="AP7008" s="38">
        <f t="shared" si="565"/>
        <v>0</v>
      </c>
      <c r="AR7008" s="181"/>
      <c r="AS7008" s="181"/>
      <c r="AT7008" s="181"/>
      <c r="AU7008" s="181"/>
      <c r="BB7008" s="181"/>
      <c r="BC7008" s="181"/>
      <c r="BD7008" s="181"/>
      <c r="BE7008" s="181"/>
      <c r="BL7008" s="181"/>
      <c r="BM7008" s="181"/>
      <c r="BN7008" s="181"/>
      <c r="BO7008" s="181"/>
    </row>
    <row r="7009" spans="41:67">
      <c r="AO7009" s="38">
        <f t="shared" si="564"/>
        <v>0</v>
      </c>
      <c r="AP7009" s="38">
        <f t="shared" si="565"/>
        <v>0</v>
      </c>
      <c r="AR7009" s="181"/>
      <c r="AS7009" s="181"/>
      <c r="AT7009" s="181"/>
      <c r="AU7009" s="181"/>
      <c r="BB7009" s="181"/>
      <c r="BC7009" s="181"/>
      <c r="BD7009" s="181"/>
      <c r="BE7009" s="181"/>
      <c r="BL7009" s="181"/>
      <c r="BM7009" s="181"/>
      <c r="BN7009" s="181"/>
      <c r="BO7009" s="181"/>
    </row>
    <row r="7010" spans="41:67">
      <c r="AO7010" s="38">
        <f t="shared" si="564"/>
        <v>0</v>
      </c>
      <c r="AP7010" s="38">
        <f t="shared" si="565"/>
        <v>0</v>
      </c>
      <c r="AR7010" s="181"/>
      <c r="AS7010" s="181"/>
      <c r="AT7010" s="181"/>
      <c r="AU7010" s="181"/>
      <c r="BB7010" s="181"/>
      <c r="BC7010" s="181"/>
      <c r="BD7010" s="181"/>
      <c r="BE7010" s="181"/>
      <c r="BL7010" s="181"/>
      <c r="BM7010" s="181"/>
      <c r="BN7010" s="181"/>
      <c r="BO7010" s="181"/>
    </row>
    <row r="7011" spans="41:67">
      <c r="AO7011" s="38">
        <f t="shared" si="564"/>
        <v>0</v>
      </c>
      <c r="AP7011" s="38">
        <f t="shared" si="565"/>
        <v>0</v>
      </c>
      <c r="AR7011" s="181"/>
      <c r="AS7011" s="181"/>
      <c r="AT7011" s="181"/>
      <c r="AU7011" s="181"/>
      <c r="BB7011" s="181"/>
      <c r="BC7011" s="181"/>
      <c r="BD7011" s="181"/>
      <c r="BE7011" s="181"/>
      <c r="BL7011" s="181"/>
      <c r="BM7011" s="181"/>
      <c r="BN7011" s="181"/>
      <c r="BO7011" s="181"/>
    </row>
    <row r="7012" spans="41:67">
      <c r="AO7012" s="38">
        <f t="shared" si="564"/>
        <v>0</v>
      </c>
      <c r="AP7012" s="38">
        <f t="shared" si="565"/>
        <v>0</v>
      </c>
      <c r="AR7012" s="181"/>
      <c r="AS7012" s="181"/>
      <c r="AT7012" s="181"/>
      <c r="AU7012" s="181"/>
      <c r="BB7012" s="181"/>
      <c r="BC7012" s="181"/>
      <c r="BD7012" s="181"/>
      <c r="BE7012" s="181"/>
      <c r="BL7012" s="181"/>
      <c r="BM7012" s="181"/>
      <c r="BN7012" s="181"/>
      <c r="BO7012" s="181"/>
    </row>
    <row r="7013" spans="41:67">
      <c r="AO7013" s="38">
        <f t="shared" si="564"/>
        <v>0</v>
      </c>
      <c r="AP7013" s="38">
        <f t="shared" si="565"/>
        <v>0</v>
      </c>
      <c r="AR7013" s="181"/>
      <c r="AS7013" s="181"/>
      <c r="AT7013" s="181"/>
      <c r="AU7013" s="181"/>
      <c r="BB7013" s="181"/>
      <c r="BC7013" s="181"/>
      <c r="BD7013" s="181"/>
      <c r="BE7013" s="181"/>
      <c r="BL7013" s="181"/>
      <c r="BM7013" s="181"/>
      <c r="BN7013" s="181"/>
      <c r="BO7013" s="181"/>
    </row>
    <row r="7014" spans="41:67">
      <c r="AO7014" s="38">
        <f t="shared" si="564"/>
        <v>0</v>
      </c>
      <c r="AP7014" s="38">
        <f t="shared" si="565"/>
        <v>0</v>
      </c>
      <c r="AR7014" s="181"/>
      <c r="AS7014" s="181"/>
      <c r="AT7014" s="181"/>
      <c r="AU7014" s="181"/>
      <c r="BB7014" s="181"/>
      <c r="BC7014" s="181"/>
      <c r="BD7014" s="181"/>
      <c r="BE7014" s="181"/>
      <c r="BL7014" s="181"/>
      <c r="BM7014" s="181"/>
      <c r="BN7014" s="181"/>
      <c r="BO7014" s="181"/>
    </row>
    <row r="7015" spans="41:67">
      <c r="AO7015" s="38">
        <f t="shared" si="564"/>
        <v>0</v>
      </c>
      <c r="AP7015" s="38">
        <f t="shared" si="565"/>
        <v>0</v>
      </c>
      <c r="AR7015" s="181"/>
      <c r="AS7015" s="181"/>
      <c r="AT7015" s="181"/>
      <c r="AU7015" s="181"/>
      <c r="BB7015" s="181"/>
      <c r="BC7015" s="181"/>
      <c r="BD7015" s="181"/>
      <c r="BE7015" s="181"/>
      <c r="BL7015" s="181"/>
      <c r="BM7015" s="181"/>
      <c r="BN7015" s="181"/>
      <c r="BO7015" s="181"/>
    </row>
    <row r="7016" spans="41:67">
      <c r="AO7016" s="38">
        <f t="shared" si="564"/>
        <v>0</v>
      </c>
      <c r="AP7016" s="38">
        <f t="shared" si="565"/>
        <v>0</v>
      </c>
      <c r="AR7016" s="181"/>
      <c r="AS7016" s="181"/>
      <c r="AT7016" s="181"/>
      <c r="AU7016" s="181"/>
      <c r="BB7016" s="181"/>
      <c r="BC7016" s="181"/>
      <c r="BD7016" s="181"/>
      <c r="BE7016" s="181"/>
      <c r="BL7016" s="181"/>
      <c r="BM7016" s="181"/>
      <c r="BN7016" s="181"/>
      <c r="BO7016" s="181"/>
    </row>
    <row r="7017" spans="41:67">
      <c r="AO7017" s="38">
        <f t="shared" si="564"/>
        <v>0</v>
      </c>
      <c r="AP7017" s="38">
        <f t="shared" si="565"/>
        <v>0</v>
      </c>
      <c r="AR7017" s="181"/>
      <c r="AS7017" s="181"/>
      <c r="AT7017" s="181"/>
      <c r="AU7017" s="181"/>
      <c r="BB7017" s="181"/>
      <c r="BC7017" s="181"/>
      <c r="BD7017" s="181"/>
      <c r="BE7017" s="181"/>
      <c r="BL7017" s="181"/>
      <c r="BM7017" s="181"/>
      <c r="BN7017" s="181"/>
      <c r="BO7017" s="181"/>
    </row>
    <row r="7018" spans="41:67">
      <c r="AO7018" s="38">
        <f t="shared" ref="AO7018:AO7081" si="566">B7019+1-1</f>
        <v>0</v>
      </c>
      <c r="AP7018" s="38">
        <f t="shared" ref="AP7018:AP7081" si="567">A7019</f>
        <v>0</v>
      </c>
      <c r="AR7018" s="181"/>
      <c r="AS7018" s="181"/>
      <c r="AT7018" s="181"/>
      <c r="AU7018" s="181"/>
      <c r="BB7018" s="181"/>
      <c r="BC7018" s="181"/>
      <c r="BD7018" s="181"/>
      <c r="BE7018" s="181"/>
      <c r="BL7018" s="181"/>
      <c r="BM7018" s="181"/>
      <c r="BN7018" s="181"/>
      <c r="BO7018" s="181"/>
    </row>
    <row r="7019" spans="41:67">
      <c r="AO7019" s="38">
        <f t="shared" si="566"/>
        <v>0</v>
      </c>
      <c r="AP7019" s="38">
        <f t="shared" si="567"/>
        <v>0</v>
      </c>
      <c r="AR7019" s="181"/>
      <c r="AS7019" s="181"/>
      <c r="AT7019" s="181"/>
      <c r="AU7019" s="181"/>
      <c r="BB7019" s="181"/>
      <c r="BC7019" s="181"/>
      <c r="BD7019" s="181"/>
      <c r="BE7019" s="181"/>
      <c r="BL7019" s="181"/>
      <c r="BM7019" s="181"/>
      <c r="BN7019" s="181"/>
      <c r="BO7019" s="181"/>
    </row>
    <row r="7020" spans="41:67">
      <c r="AO7020" s="38">
        <f t="shared" si="566"/>
        <v>0</v>
      </c>
      <c r="AP7020" s="38">
        <f t="shared" si="567"/>
        <v>0</v>
      </c>
      <c r="AR7020" s="181"/>
      <c r="AS7020" s="181"/>
      <c r="AT7020" s="181"/>
      <c r="AU7020" s="181"/>
      <c r="BB7020" s="181"/>
      <c r="BC7020" s="181"/>
      <c r="BD7020" s="181"/>
      <c r="BE7020" s="181"/>
      <c r="BL7020" s="181"/>
      <c r="BM7020" s="181"/>
      <c r="BN7020" s="181"/>
      <c r="BO7020" s="181"/>
    </row>
    <row r="7021" spans="41:67">
      <c r="AO7021" s="38">
        <f t="shared" si="566"/>
        <v>0</v>
      </c>
      <c r="AP7021" s="38">
        <f t="shared" si="567"/>
        <v>0</v>
      </c>
      <c r="AR7021" s="181"/>
      <c r="AS7021" s="181"/>
      <c r="AT7021" s="181"/>
      <c r="AU7021" s="181"/>
      <c r="BB7021" s="181"/>
      <c r="BC7021" s="181"/>
      <c r="BD7021" s="181"/>
      <c r="BE7021" s="181"/>
      <c r="BL7021" s="181"/>
      <c r="BM7021" s="181"/>
      <c r="BN7021" s="181"/>
      <c r="BO7021" s="181"/>
    </row>
    <row r="7022" spans="41:67">
      <c r="AO7022" s="38">
        <f t="shared" si="566"/>
        <v>0</v>
      </c>
      <c r="AP7022" s="38">
        <f t="shared" si="567"/>
        <v>0</v>
      </c>
      <c r="AR7022" s="181"/>
      <c r="AS7022" s="181"/>
      <c r="AT7022" s="181"/>
      <c r="AU7022" s="181"/>
      <c r="BB7022" s="181"/>
      <c r="BC7022" s="181"/>
      <c r="BD7022" s="181"/>
      <c r="BE7022" s="181"/>
      <c r="BL7022" s="181"/>
      <c r="BM7022" s="181"/>
      <c r="BN7022" s="181"/>
      <c r="BO7022" s="181"/>
    </row>
    <row r="7023" spans="41:67">
      <c r="AO7023" s="38">
        <f t="shared" si="566"/>
        <v>0</v>
      </c>
      <c r="AP7023" s="38">
        <f t="shared" si="567"/>
        <v>0</v>
      </c>
      <c r="AR7023" s="181"/>
      <c r="AS7023" s="181"/>
      <c r="AT7023" s="181"/>
      <c r="AU7023" s="181"/>
      <c r="BB7023" s="181"/>
      <c r="BC7023" s="181"/>
      <c r="BD7023" s="181"/>
      <c r="BE7023" s="181"/>
      <c r="BL7023" s="181"/>
      <c r="BM7023" s="181"/>
      <c r="BN7023" s="181"/>
      <c r="BO7023" s="181"/>
    </row>
    <row r="7024" spans="41:67">
      <c r="AO7024" s="38">
        <f t="shared" si="566"/>
        <v>0</v>
      </c>
      <c r="AP7024" s="38">
        <f t="shared" si="567"/>
        <v>0</v>
      </c>
      <c r="AR7024" s="181"/>
      <c r="AS7024" s="181"/>
      <c r="AT7024" s="181"/>
      <c r="AU7024" s="181"/>
      <c r="BB7024" s="181"/>
      <c r="BC7024" s="181"/>
      <c r="BD7024" s="181"/>
      <c r="BE7024" s="181"/>
      <c r="BL7024" s="181"/>
      <c r="BM7024" s="181"/>
      <c r="BN7024" s="181"/>
      <c r="BO7024" s="181"/>
    </row>
    <row r="7025" spans="41:67">
      <c r="AO7025" s="38">
        <f t="shared" si="566"/>
        <v>0</v>
      </c>
      <c r="AP7025" s="38">
        <f t="shared" si="567"/>
        <v>0</v>
      </c>
      <c r="AR7025" s="181"/>
      <c r="AS7025" s="181"/>
      <c r="AT7025" s="181"/>
      <c r="AU7025" s="181"/>
      <c r="BB7025" s="181"/>
      <c r="BC7025" s="181"/>
      <c r="BD7025" s="181"/>
      <c r="BE7025" s="181"/>
      <c r="BL7025" s="181"/>
      <c r="BM7025" s="181"/>
      <c r="BN7025" s="181"/>
      <c r="BO7025" s="181"/>
    </row>
    <row r="7026" spans="41:67">
      <c r="AO7026" s="38">
        <f t="shared" si="566"/>
        <v>0</v>
      </c>
      <c r="AP7026" s="38">
        <f t="shared" si="567"/>
        <v>0</v>
      </c>
      <c r="AR7026" s="181"/>
      <c r="AS7026" s="181"/>
      <c r="AT7026" s="181"/>
      <c r="AU7026" s="181"/>
      <c r="BB7026" s="181"/>
      <c r="BC7026" s="181"/>
      <c r="BD7026" s="181"/>
      <c r="BE7026" s="181"/>
      <c r="BL7026" s="181"/>
      <c r="BM7026" s="181"/>
      <c r="BN7026" s="181"/>
      <c r="BO7026" s="181"/>
    </row>
    <row r="7027" spans="41:67">
      <c r="AO7027" s="38">
        <f t="shared" si="566"/>
        <v>0</v>
      </c>
      <c r="AP7027" s="38">
        <f t="shared" si="567"/>
        <v>0</v>
      </c>
      <c r="AR7027" s="181"/>
      <c r="AS7027" s="181"/>
      <c r="AT7027" s="181"/>
      <c r="AU7027" s="181"/>
      <c r="BB7027" s="181"/>
      <c r="BC7027" s="181"/>
      <c r="BD7027" s="181"/>
      <c r="BE7027" s="181"/>
      <c r="BL7027" s="181"/>
      <c r="BM7027" s="181"/>
      <c r="BN7027" s="181"/>
      <c r="BO7027" s="181"/>
    </row>
    <row r="7028" spans="41:67">
      <c r="AO7028" s="38">
        <f t="shared" si="566"/>
        <v>0</v>
      </c>
      <c r="AP7028" s="38">
        <f t="shared" si="567"/>
        <v>0</v>
      </c>
      <c r="AR7028" s="181"/>
      <c r="AS7028" s="181"/>
      <c r="AT7028" s="181"/>
      <c r="AU7028" s="181"/>
      <c r="BB7028" s="181"/>
      <c r="BC7028" s="181"/>
      <c r="BD7028" s="181"/>
      <c r="BE7028" s="181"/>
      <c r="BL7028" s="181"/>
      <c r="BM7028" s="181"/>
      <c r="BN7028" s="181"/>
      <c r="BO7028" s="181"/>
    </row>
    <row r="7029" spans="41:67">
      <c r="AO7029" s="38">
        <f t="shared" si="566"/>
        <v>0</v>
      </c>
      <c r="AP7029" s="38">
        <f t="shared" si="567"/>
        <v>0</v>
      </c>
      <c r="AR7029" s="181"/>
      <c r="AS7029" s="181"/>
      <c r="AT7029" s="181"/>
      <c r="AU7029" s="181"/>
      <c r="BB7029" s="181"/>
      <c r="BC7029" s="181"/>
      <c r="BD7029" s="181"/>
      <c r="BE7029" s="181"/>
      <c r="BL7029" s="181"/>
      <c r="BM7029" s="181"/>
      <c r="BN7029" s="181"/>
      <c r="BO7029" s="181"/>
    </row>
    <row r="7030" spans="41:67">
      <c r="AO7030" s="38">
        <f t="shared" si="566"/>
        <v>0</v>
      </c>
      <c r="AP7030" s="38">
        <f t="shared" si="567"/>
        <v>0</v>
      </c>
      <c r="AR7030" s="181"/>
      <c r="AS7030" s="181"/>
      <c r="AT7030" s="181"/>
      <c r="AU7030" s="181"/>
      <c r="BB7030" s="181"/>
      <c r="BC7030" s="181"/>
      <c r="BD7030" s="181"/>
      <c r="BE7030" s="181"/>
      <c r="BL7030" s="181"/>
      <c r="BM7030" s="181"/>
      <c r="BN7030" s="181"/>
      <c r="BO7030" s="181"/>
    </row>
    <row r="7031" spans="41:67">
      <c r="AO7031" s="38">
        <f t="shared" si="566"/>
        <v>0</v>
      </c>
      <c r="AP7031" s="38">
        <f t="shared" si="567"/>
        <v>0</v>
      </c>
      <c r="AR7031" s="181"/>
      <c r="AS7031" s="181"/>
      <c r="AT7031" s="181"/>
      <c r="AU7031" s="181"/>
      <c r="BB7031" s="181"/>
      <c r="BC7031" s="181"/>
      <c r="BD7031" s="181"/>
      <c r="BE7031" s="181"/>
      <c r="BL7031" s="181"/>
      <c r="BM7031" s="181"/>
      <c r="BN7031" s="181"/>
      <c r="BO7031" s="181"/>
    </row>
    <row r="7032" spans="41:67">
      <c r="AO7032" s="38">
        <f t="shared" si="566"/>
        <v>0</v>
      </c>
      <c r="AP7032" s="38">
        <f t="shared" si="567"/>
        <v>0</v>
      </c>
      <c r="AR7032" s="181"/>
      <c r="AS7032" s="181"/>
      <c r="AT7032" s="181"/>
      <c r="AU7032" s="181"/>
      <c r="BB7032" s="181"/>
      <c r="BC7032" s="181"/>
      <c r="BD7032" s="181"/>
      <c r="BE7032" s="181"/>
      <c r="BL7032" s="181"/>
      <c r="BM7032" s="181"/>
      <c r="BN7032" s="181"/>
      <c r="BO7032" s="181"/>
    </row>
    <row r="7033" spans="41:67">
      <c r="AO7033" s="38">
        <f t="shared" si="566"/>
        <v>0</v>
      </c>
      <c r="AP7033" s="38">
        <f t="shared" si="567"/>
        <v>0</v>
      </c>
      <c r="AR7033" s="181"/>
      <c r="AS7033" s="181"/>
      <c r="AT7033" s="181"/>
      <c r="AU7033" s="181"/>
      <c r="BB7033" s="181"/>
      <c r="BC7033" s="181"/>
      <c r="BD7033" s="181"/>
      <c r="BE7033" s="181"/>
      <c r="BL7033" s="181"/>
      <c r="BM7033" s="181"/>
      <c r="BN7033" s="181"/>
      <c r="BO7033" s="181"/>
    </row>
    <row r="7034" spans="41:67">
      <c r="AO7034" s="38">
        <f t="shared" si="566"/>
        <v>0</v>
      </c>
      <c r="AP7034" s="38">
        <f t="shared" si="567"/>
        <v>0</v>
      </c>
      <c r="AR7034" s="181"/>
      <c r="AS7034" s="181"/>
      <c r="AT7034" s="181"/>
      <c r="AU7034" s="181"/>
      <c r="BB7034" s="181"/>
      <c r="BC7034" s="181"/>
      <c r="BD7034" s="181"/>
      <c r="BE7034" s="181"/>
      <c r="BL7034" s="181"/>
      <c r="BM7034" s="181"/>
      <c r="BN7034" s="181"/>
      <c r="BO7034" s="181"/>
    </row>
    <row r="7035" spans="41:67">
      <c r="AO7035" s="38">
        <f t="shared" si="566"/>
        <v>0</v>
      </c>
      <c r="AP7035" s="38">
        <f t="shared" si="567"/>
        <v>0</v>
      </c>
      <c r="AR7035" s="181"/>
      <c r="AS7035" s="181"/>
      <c r="AT7035" s="181"/>
      <c r="AU7035" s="181"/>
      <c r="BB7035" s="181"/>
      <c r="BC7035" s="181"/>
      <c r="BD7035" s="181"/>
      <c r="BE7035" s="181"/>
      <c r="BL7035" s="181"/>
      <c r="BM7035" s="181"/>
      <c r="BN7035" s="181"/>
      <c r="BO7035" s="181"/>
    </row>
    <row r="7036" spans="41:67">
      <c r="AO7036" s="38">
        <f t="shared" si="566"/>
        <v>0</v>
      </c>
      <c r="AP7036" s="38">
        <f t="shared" si="567"/>
        <v>0</v>
      </c>
      <c r="AR7036" s="181"/>
      <c r="AS7036" s="181"/>
      <c r="AT7036" s="181"/>
      <c r="AU7036" s="181"/>
      <c r="BB7036" s="181"/>
      <c r="BC7036" s="181"/>
      <c r="BD7036" s="181"/>
      <c r="BE7036" s="181"/>
      <c r="BL7036" s="181"/>
      <c r="BM7036" s="181"/>
      <c r="BN7036" s="181"/>
      <c r="BO7036" s="181"/>
    </row>
    <row r="7037" spans="41:67">
      <c r="AO7037" s="38">
        <f t="shared" si="566"/>
        <v>0</v>
      </c>
      <c r="AP7037" s="38">
        <f t="shared" si="567"/>
        <v>0</v>
      </c>
      <c r="AR7037" s="181"/>
      <c r="AS7037" s="181"/>
      <c r="AT7037" s="181"/>
      <c r="AU7037" s="181"/>
      <c r="BB7037" s="181"/>
      <c r="BC7037" s="181"/>
      <c r="BD7037" s="181"/>
      <c r="BE7037" s="181"/>
      <c r="BL7037" s="181"/>
      <c r="BM7037" s="181"/>
      <c r="BN7037" s="181"/>
      <c r="BO7037" s="181"/>
    </row>
    <row r="7038" spans="41:67">
      <c r="AO7038" s="38">
        <f t="shared" si="566"/>
        <v>0</v>
      </c>
      <c r="AP7038" s="38">
        <f t="shared" si="567"/>
        <v>0</v>
      </c>
      <c r="AR7038" s="181"/>
      <c r="AS7038" s="181"/>
      <c r="AT7038" s="181"/>
      <c r="AU7038" s="181"/>
      <c r="BB7038" s="181"/>
      <c r="BC7038" s="181"/>
      <c r="BD7038" s="181"/>
      <c r="BE7038" s="181"/>
      <c r="BL7038" s="181"/>
      <c r="BM7038" s="181"/>
      <c r="BN7038" s="181"/>
      <c r="BO7038" s="181"/>
    </row>
    <row r="7039" spans="41:67">
      <c r="AO7039" s="38">
        <f t="shared" si="566"/>
        <v>0</v>
      </c>
      <c r="AP7039" s="38">
        <f t="shared" si="567"/>
        <v>0</v>
      </c>
      <c r="AR7039" s="181"/>
      <c r="AS7039" s="181"/>
      <c r="AT7039" s="181"/>
      <c r="AU7039" s="181"/>
      <c r="BB7039" s="181"/>
      <c r="BC7039" s="181"/>
      <c r="BD7039" s="181"/>
      <c r="BE7039" s="181"/>
      <c r="BL7039" s="181"/>
      <c r="BM7039" s="181"/>
      <c r="BN7039" s="181"/>
      <c r="BO7039" s="181"/>
    </row>
    <row r="7040" spans="41:67">
      <c r="AO7040" s="38">
        <f t="shared" si="566"/>
        <v>0</v>
      </c>
      <c r="AP7040" s="38">
        <f t="shared" si="567"/>
        <v>0</v>
      </c>
      <c r="AR7040" s="181"/>
      <c r="AS7040" s="181"/>
      <c r="AT7040" s="181"/>
      <c r="AU7040" s="181"/>
      <c r="BB7040" s="181"/>
      <c r="BC7040" s="181"/>
      <c r="BD7040" s="181"/>
      <c r="BE7040" s="181"/>
      <c r="BL7040" s="181"/>
      <c r="BM7040" s="181"/>
      <c r="BN7040" s="181"/>
      <c r="BO7040" s="181"/>
    </row>
    <row r="7041" spans="41:67">
      <c r="AO7041" s="38">
        <f t="shared" si="566"/>
        <v>0</v>
      </c>
      <c r="AP7041" s="38">
        <f t="shared" si="567"/>
        <v>0</v>
      </c>
      <c r="AR7041" s="181"/>
      <c r="AS7041" s="181"/>
      <c r="AT7041" s="181"/>
      <c r="AU7041" s="181"/>
      <c r="BB7041" s="181"/>
      <c r="BC7041" s="181"/>
      <c r="BD7041" s="181"/>
      <c r="BE7041" s="181"/>
      <c r="BL7041" s="181"/>
      <c r="BM7041" s="181"/>
      <c r="BN7041" s="181"/>
      <c r="BO7041" s="181"/>
    </row>
    <row r="7042" spans="41:67">
      <c r="AO7042" s="38">
        <f t="shared" si="566"/>
        <v>0</v>
      </c>
      <c r="AP7042" s="38">
        <f t="shared" si="567"/>
        <v>0</v>
      </c>
      <c r="AR7042" s="181"/>
      <c r="AS7042" s="181"/>
      <c r="AT7042" s="181"/>
      <c r="AU7042" s="181"/>
      <c r="BB7042" s="181"/>
      <c r="BC7042" s="181"/>
      <c r="BD7042" s="181"/>
      <c r="BE7042" s="181"/>
      <c r="BL7042" s="181"/>
      <c r="BM7042" s="181"/>
      <c r="BN7042" s="181"/>
      <c r="BO7042" s="181"/>
    </row>
    <row r="7043" spans="41:67">
      <c r="AO7043" s="38">
        <f t="shared" si="566"/>
        <v>0</v>
      </c>
      <c r="AP7043" s="38">
        <f t="shared" si="567"/>
        <v>0</v>
      </c>
      <c r="AR7043" s="181"/>
      <c r="AS7043" s="181"/>
      <c r="AT7043" s="181"/>
      <c r="AU7043" s="181"/>
      <c r="BB7043" s="181"/>
      <c r="BC7043" s="181"/>
      <c r="BD7043" s="181"/>
      <c r="BE7043" s="181"/>
      <c r="BL7043" s="181"/>
      <c r="BM7043" s="181"/>
      <c r="BN7043" s="181"/>
      <c r="BO7043" s="181"/>
    </row>
    <row r="7044" spans="41:67">
      <c r="AO7044" s="38">
        <f t="shared" si="566"/>
        <v>0</v>
      </c>
      <c r="AP7044" s="38">
        <f t="shared" si="567"/>
        <v>0</v>
      </c>
      <c r="AR7044" s="181"/>
      <c r="AS7044" s="181"/>
      <c r="AT7044" s="181"/>
      <c r="AU7044" s="181"/>
      <c r="BB7044" s="181"/>
      <c r="BC7044" s="181"/>
      <c r="BD7044" s="181"/>
      <c r="BE7044" s="181"/>
      <c r="BL7044" s="181"/>
      <c r="BM7044" s="181"/>
      <c r="BN7044" s="181"/>
      <c r="BO7044" s="181"/>
    </row>
    <row r="7045" spans="41:67">
      <c r="AO7045" s="38">
        <f t="shared" si="566"/>
        <v>0</v>
      </c>
      <c r="AP7045" s="38">
        <f t="shared" si="567"/>
        <v>0</v>
      </c>
      <c r="AR7045" s="181"/>
      <c r="AS7045" s="181"/>
      <c r="AT7045" s="181"/>
      <c r="AU7045" s="181"/>
      <c r="BB7045" s="181"/>
      <c r="BC7045" s="181"/>
      <c r="BD7045" s="181"/>
      <c r="BE7045" s="181"/>
      <c r="BL7045" s="181"/>
      <c r="BM7045" s="181"/>
      <c r="BN7045" s="181"/>
      <c r="BO7045" s="181"/>
    </row>
    <row r="7046" spans="41:67">
      <c r="AO7046" s="38">
        <f t="shared" si="566"/>
        <v>0</v>
      </c>
      <c r="AP7046" s="38">
        <f t="shared" si="567"/>
        <v>0</v>
      </c>
      <c r="AR7046" s="181"/>
      <c r="AS7046" s="181"/>
      <c r="AT7046" s="181"/>
      <c r="AU7046" s="181"/>
      <c r="BB7046" s="181"/>
      <c r="BC7046" s="181"/>
      <c r="BD7046" s="181"/>
      <c r="BE7046" s="181"/>
      <c r="BL7046" s="181"/>
      <c r="BM7046" s="181"/>
      <c r="BN7046" s="181"/>
      <c r="BO7046" s="181"/>
    </row>
    <row r="7047" spans="41:67">
      <c r="AO7047" s="38">
        <f t="shared" si="566"/>
        <v>0</v>
      </c>
      <c r="AP7047" s="38">
        <f t="shared" si="567"/>
        <v>0</v>
      </c>
      <c r="AR7047" s="181"/>
      <c r="AS7047" s="181"/>
      <c r="AT7047" s="181"/>
      <c r="AU7047" s="181"/>
      <c r="BB7047" s="181"/>
      <c r="BC7047" s="181"/>
      <c r="BD7047" s="181"/>
      <c r="BE7047" s="181"/>
      <c r="BL7047" s="181"/>
      <c r="BM7047" s="181"/>
      <c r="BN7047" s="181"/>
      <c r="BO7047" s="181"/>
    </row>
    <row r="7048" spans="41:67">
      <c r="AO7048" s="38">
        <f t="shared" si="566"/>
        <v>0</v>
      </c>
      <c r="AP7048" s="38">
        <f t="shared" si="567"/>
        <v>0</v>
      </c>
      <c r="AR7048" s="181"/>
      <c r="AS7048" s="181"/>
      <c r="AT7048" s="181"/>
      <c r="AU7048" s="181"/>
      <c r="BB7048" s="181"/>
      <c r="BC7048" s="181"/>
      <c r="BD7048" s="181"/>
      <c r="BE7048" s="181"/>
      <c r="BL7048" s="181"/>
      <c r="BM7048" s="181"/>
      <c r="BN7048" s="181"/>
      <c r="BO7048" s="181"/>
    </row>
    <row r="7049" spans="41:67">
      <c r="AO7049" s="38">
        <f t="shared" si="566"/>
        <v>0</v>
      </c>
      <c r="AP7049" s="38">
        <f t="shared" si="567"/>
        <v>0</v>
      </c>
      <c r="AR7049" s="181"/>
      <c r="AS7049" s="181"/>
      <c r="AT7049" s="181"/>
      <c r="AU7049" s="181"/>
      <c r="BB7049" s="181"/>
      <c r="BC7049" s="181"/>
      <c r="BD7049" s="181"/>
      <c r="BE7049" s="181"/>
      <c r="BL7049" s="181"/>
      <c r="BM7049" s="181"/>
      <c r="BN7049" s="181"/>
      <c r="BO7049" s="181"/>
    </row>
    <row r="7050" spans="41:67">
      <c r="AO7050" s="38">
        <f t="shared" si="566"/>
        <v>0</v>
      </c>
      <c r="AP7050" s="38">
        <f t="shared" si="567"/>
        <v>0</v>
      </c>
      <c r="AR7050" s="181"/>
      <c r="AS7050" s="181"/>
      <c r="AT7050" s="181"/>
      <c r="AU7050" s="181"/>
      <c r="BB7050" s="181"/>
      <c r="BC7050" s="181"/>
      <c r="BD7050" s="181"/>
      <c r="BE7050" s="181"/>
      <c r="BL7050" s="181"/>
      <c r="BM7050" s="181"/>
      <c r="BN7050" s="181"/>
      <c r="BO7050" s="181"/>
    </row>
    <row r="7051" spans="41:67">
      <c r="AO7051" s="38">
        <f t="shared" si="566"/>
        <v>0</v>
      </c>
      <c r="AP7051" s="38">
        <f t="shared" si="567"/>
        <v>0</v>
      </c>
      <c r="AR7051" s="181"/>
      <c r="AS7051" s="181"/>
      <c r="AT7051" s="181"/>
      <c r="AU7051" s="181"/>
      <c r="BB7051" s="181"/>
      <c r="BC7051" s="181"/>
      <c r="BD7051" s="181"/>
      <c r="BE7051" s="181"/>
      <c r="BL7051" s="181"/>
      <c r="BM7051" s="181"/>
      <c r="BN7051" s="181"/>
      <c r="BO7051" s="181"/>
    </row>
    <row r="7052" spans="41:67">
      <c r="AO7052" s="38">
        <f t="shared" si="566"/>
        <v>0</v>
      </c>
      <c r="AP7052" s="38">
        <f t="shared" si="567"/>
        <v>0</v>
      </c>
      <c r="AR7052" s="181"/>
      <c r="AS7052" s="181"/>
      <c r="AT7052" s="181"/>
      <c r="AU7052" s="181"/>
      <c r="BB7052" s="181"/>
      <c r="BC7052" s="181"/>
      <c r="BD7052" s="181"/>
      <c r="BE7052" s="181"/>
      <c r="BL7052" s="181"/>
      <c r="BM7052" s="181"/>
      <c r="BN7052" s="181"/>
      <c r="BO7052" s="181"/>
    </row>
    <row r="7053" spans="41:67">
      <c r="AO7053" s="38">
        <f t="shared" si="566"/>
        <v>0</v>
      </c>
      <c r="AP7053" s="38">
        <f t="shared" si="567"/>
        <v>0</v>
      </c>
      <c r="AR7053" s="181"/>
      <c r="AS7053" s="181"/>
      <c r="AT7053" s="181"/>
      <c r="AU7053" s="181"/>
      <c r="BB7053" s="181"/>
      <c r="BC7053" s="181"/>
      <c r="BD7053" s="181"/>
      <c r="BE7053" s="181"/>
      <c r="BL7053" s="181"/>
      <c r="BM7053" s="181"/>
      <c r="BN7053" s="181"/>
      <c r="BO7053" s="181"/>
    </row>
    <row r="7054" spans="41:67">
      <c r="AO7054" s="38">
        <f t="shared" si="566"/>
        <v>0</v>
      </c>
      <c r="AP7054" s="38">
        <f t="shared" si="567"/>
        <v>0</v>
      </c>
      <c r="AR7054" s="181"/>
      <c r="AS7054" s="181"/>
      <c r="AT7054" s="181"/>
      <c r="AU7054" s="181"/>
      <c r="BB7054" s="181"/>
      <c r="BC7054" s="181"/>
      <c r="BD7054" s="181"/>
      <c r="BE7054" s="181"/>
      <c r="BL7054" s="181"/>
      <c r="BM7054" s="181"/>
      <c r="BN7054" s="181"/>
      <c r="BO7054" s="181"/>
    </row>
    <row r="7055" spans="41:67">
      <c r="AO7055" s="38">
        <f t="shared" si="566"/>
        <v>0</v>
      </c>
      <c r="AP7055" s="38">
        <f t="shared" si="567"/>
        <v>0</v>
      </c>
      <c r="AR7055" s="181"/>
      <c r="AS7055" s="181"/>
      <c r="AT7055" s="181"/>
      <c r="AU7055" s="181"/>
      <c r="BB7055" s="181"/>
      <c r="BC7055" s="181"/>
      <c r="BD7055" s="181"/>
      <c r="BE7055" s="181"/>
      <c r="BL7055" s="181"/>
      <c r="BM7055" s="181"/>
      <c r="BN7055" s="181"/>
      <c r="BO7055" s="181"/>
    </row>
    <row r="7056" spans="41:67">
      <c r="AO7056" s="38">
        <f t="shared" si="566"/>
        <v>0</v>
      </c>
      <c r="AP7056" s="38">
        <f t="shared" si="567"/>
        <v>0</v>
      </c>
      <c r="AR7056" s="181"/>
      <c r="AS7056" s="181"/>
      <c r="AT7056" s="181"/>
      <c r="AU7056" s="181"/>
      <c r="BB7056" s="181"/>
      <c r="BC7056" s="181"/>
      <c r="BD7056" s="181"/>
      <c r="BE7056" s="181"/>
      <c r="BL7056" s="181"/>
      <c r="BM7056" s="181"/>
      <c r="BN7056" s="181"/>
      <c r="BO7056" s="181"/>
    </row>
    <row r="7057" spans="41:67">
      <c r="AO7057" s="38">
        <f t="shared" si="566"/>
        <v>0</v>
      </c>
      <c r="AP7057" s="38">
        <f t="shared" si="567"/>
        <v>0</v>
      </c>
      <c r="AR7057" s="181"/>
      <c r="AS7057" s="181"/>
      <c r="AT7057" s="181"/>
      <c r="AU7057" s="181"/>
      <c r="BB7057" s="181"/>
      <c r="BC7057" s="181"/>
      <c r="BD7057" s="181"/>
      <c r="BE7057" s="181"/>
      <c r="BL7057" s="181"/>
      <c r="BM7057" s="181"/>
      <c r="BN7057" s="181"/>
      <c r="BO7057" s="181"/>
    </row>
    <row r="7058" spans="41:67">
      <c r="AO7058" s="38">
        <f t="shared" si="566"/>
        <v>0</v>
      </c>
      <c r="AP7058" s="38">
        <f t="shared" si="567"/>
        <v>0</v>
      </c>
      <c r="AR7058" s="181"/>
      <c r="AS7058" s="181"/>
      <c r="AT7058" s="181"/>
      <c r="AU7058" s="181"/>
      <c r="BB7058" s="181"/>
      <c r="BC7058" s="181"/>
      <c r="BD7058" s="181"/>
      <c r="BE7058" s="181"/>
      <c r="BL7058" s="181"/>
      <c r="BM7058" s="181"/>
      <c r="BN7058" s="181"/>
      <c r="BO7058" s="181"/>
    </row>
    <row r="7059" spans="41:67">
      <c r="AO7059" s="38">
        <f t="shared" si="566"/>
        <v>0</v>
      </c>
      <c r="AP7059" s="38">
        <f t="shared" si="567"/>
        <v>0</v>
      </c>
      <c r="AR7059" s="181"/>
      <c r="AS7059" s="181"/>
      <c r="AT7059" s="181"/>
      <c r="AU7059" s="181"/>
      <c r="BB7059" s="181"/>
      <c r="BC7059" s="181"/>
      <c r="BD7059" s="181"/>
      <c r="BE7059" s="181"/>
      <c r="BL7059" s="181"/>
      <c r="BM7059" s="181"/>
      <c r="BN7059" s="181"/>
      <c r="BO7059" s="181"/>
    </row>
    <row r="7060" spans="41:67">
      <c r="AO7060" s="38">
        <f t="shared" si="566"/>
        <v>0</v>
      </c>
      <c r="AP7060" s="38">
        <f t="shared" si="567"/>
        <v>0</v>
      </c>
      <c r="AR7060" s="181"/>
      <c r="AS7060" s="181"/>
      <c r="AT7060" s="181"/>
      <c r="AU7060" s="181"/>
      <c r="BB7060" s="181"/>
      <c r="BC7060" s="181"/>
      <c r="BD7060" s="181"/>
      <c r="BE7060" s="181"/>
      <c r="BL7060" s="181"/>
      <c r="BM7060" s="181"/>
      <c r="BN7060" s="181"/>
      <c r="BO7060" s="181"/>
    </row>
    <row r="7061" spans="41:67">
      <c r="AO7061" s="38">
        <f t="shared" si="566"/>
        <v>0</v>
      </c>
      <c r="AP7061" s="38">
        <f t="shared" si="567"/>
        <v>0</v>
      </c>
      <c r="AR7061" s="181"/>
      <c r="AS7061" s="181"/>
      <c r="AT7061" s="181"/>
      <c r="AU7061" s="181"/>
      <c r="BB7061" s="181"/>
      <c r="BC7061" s="181"/>
      <c r="BD7061" s="181"/>
      <c r="BE7061" s="181"/>
      <c r="BL7061" s="181"/>
      <c r="BM7061" s="181"/>
      <c r="BN7061" s="181"/>
      <c r="BO7061" s="181"/>
    </row>
    <row r="7062" spans="41:67">
      <c r="AO7062" s="38">
        <f t="shared" si="566"/>
        <v>0</v>
      </c>
      <c r="AP7062" s="38">
        <f t="shared" si="567"/>
        <v>0</v>
      </c>
      <c r="AR7062" s="181"/>
      <c r="AS7062" s="181"/>
      <c r="AT7062" s="181"/>
      <c r="AU7062" s="181"/>
      <c r="BB7062" s="181"/>
      <c r="BC7062" s="181"/>
      <c r="BD7062" s="181"/>
      <c r="BE7062" s="181"/>
      <c r="BL7062" s="181"/>
      <c r="BM7062" s="181"/>
      <c r="BN7062" s="181"/>
      <c r="BO7062" s="181"/>
    </row>
    <row r="7063" spans="41:67">
      <c r="AO7063" s="38">
        <f t="shared" si="566"/>
        <v>0</v>
      </c>
      <c r="AP7063" s="38">
        <f t="shared" si="567"/>
        <v>0</v>
      </c>
      <c r="AR7063" s="181"/>
      <c r="AS7063" s="181"/>
      <c r="AT7063" s="181"/>
      <c r="AU7063" s="181"/>
      <c r="BB7063" s="181"/>
      <c r="BC7063" s="181"/>
      <c r="BD7063" s="181"/>
      <c r="BE7063" s="181"/>
      <c r="BL7063" s="181"/>
      <c r="BM7063" s="181"/>
      <c r="BN7063" s="181"/>
      <c r="BO7063" s="181"/>
    </row>
    <row r="7064" spans="41:67">
      <c r="AO7064" s="38">
        <f t="shared" si="566"/>
        <v>0</v>
      </c>
      <c r="AP7064" s="38">
        <f t="shared" si="567"/>
        <v>0</v>
      </c>
      <c r="AR7064" s="181"/>
      <c r="AS7064" s="181"/>
      <c r="AT7064" s="181"/>
      <c r="AU7064" s="181"/>
      <c r="BB7064" s="181"/>
      <c r="BC7064" s="181"/>
      <c r="BD7064" s="181"/>
      <c r="BE7064" s="181"/>
      <c r="BL7064" s="181"/>
      <c r="BM7064" s="181"/>
      <c r="BN7064" s="181"/>
      <c r="BO7064" s="181"/>
    </row>
    <row r="7065" spans="41:67">
      <c r="AO7065" s="38">
        <f t="shared" si="566"/>
        <v>0</v>
      </c>
      <c r="AP7065" s="38">
        <f t="shared" si="567"/>
        <v>0</v>
      </c>
      <c r="AR7065" s="181"/>
      <c r="AS7065" s="181"/>
      <c r="AT7065" s="181"/>
      <c r="AU7065" s="181"/>
      <c r="BB7065" s="181"/>
      <c r="BC7065" s="181"/>
      <c r="BD7065" s="181"/>
      <c r="BE7065" s="181"/>
      <c r="BL7065" s="181"/>
      <c r="BM7065" s="181"/>
      <c r="BN7065" s="181"/>
      <c r="BO7065" s="181"/>
    </row>
    <row r="7066" spans="41:67">
      <c r="AO7066" s="38">
        <f t="shared" si="566"/>
        <v>0</v>
      </c>
      <c r="AP7066" s="38">
        <f t="shared" si="567"/>
        <v>0</v>
      </c>
      <c r="AR7066" s="181"/>
      <c r="AS7066" s="181"/>
      <c r="AT7066" s="181"/>
      <c r="AU7066" s="181"/>
      <c r="BB7066" s="181"/>
      <c r="BC7066" s="181"/>
      <c r="BD7066" s="181"/>
      <c r="BE7066" s="181"/>
      <c r="BL7066" s="181"/>
      <c r="BM7066" s="181"/>
      <c r="BN7066" s="181"/>
      <c r="BO7066" s="181"/>
    </row>
    <row r="7067" spans="41:67">
      <c r="AO7067" s="38">
        <f t="shared" si="566"/>
        <v>0</v>
      </c>
      <c r="AP7067" s="38">
        <f t="shared" si="567"/>
        <v>0</v>
      </c>
      <c r="AR7067" s="181"/>
      <c r="AS7067" s="181"/>
      <c r="AT7067" s="181"/>
      <c r="AU7067" s="181"/>
      <c r="BB7067" s="181"/>
      <c r="BC7067" s="181"/>
      <c r="BD7067" s="181"/>
      <c r="BE7067" s="181"/>
      <c r="BL7067" s="181"/>
      <c r="BM7067" s="181"/>
      <c r="BN7067" s="181"/>
      <c r="BO7067" s="181"/>
    </row>
    <row r="7068" spans="41:67">
      <c r="AO7068" s="38">
        <f t="shared" si="566"/>
        <v>0</v>
      </c>
      <c r="AP7068" s="38">
        <f t="shared" si="567"/>
        <v>0</v>
      </c>
      <c r="AR7068" s="181"/>
      <c r="AS7068" s="181"/>
      <c r="AT7068" s="181"/>
      <c r="AU7068" s="181"/>
      <c r="BB7068" s="181"/>
      <c r="BC7068" s="181"/>
      <c r="BD7068" s="181"/>
      <c r="BE7068" s="181"/>
      <c r="BL7068" s="181"/>
      <c r="BM7068" s="181"/>
      <c r="BN7068" s="181"/>
      <c r="BO7068" s="181"/>
    </row>
    <row r="7069" spans="41:67">
      <c r="AO7069" s="38">
        <f t="shared" si="566"/>
        <v>0</v>
      </c>
      <c r="AP7069" s="38">
        <f t="shared" si="567"/>
        <v>0</v>
      </c>
      <c r="AR7069" s="181"/>
      <c r="AS7069" s="181"/>
      <c r="AT7069" s="181"/>
      <c r="AU7069" s="181"/>
      <c r="BB7069" s="181"/>
      <c r="BC7069" s="181"/>
      <c r="BD7069" s="181"/>
      <c r="BE7069" s="181"/>
      <c r="BL7069" s="181"/>
      <c r="BM7069" s="181"/>
      <c r="BN7069" s="181"/>
      <c r="BO7069" s="181"/>
    </row>
    <row r="7070" spans="41:67">
      <c r="AO7070" s="38">
        <f t="shared" si="566"/>
        <v>0</v>
      </c>
      <c r="AP7070" s="38">
        <f t="shared" si="567"/>
        <v>0</v>
      </c>
      <c r="AR7070" s="181"/>
      <c r="AS7070" s="181"/>
      <c r="AT7070" s="181"/>
      <c r="AU7070" s="181"/>
      <c r="BB7070" s="181"/>
      <c r="BC7070" s="181"/>
      <c r="BD7070" s="181"/>
      <c r="BE7070" s="181"/>
      <c r="BL7070" s="181"/>
      <c r="BM7070" s="181"/>
      <c r="BN7070" s="181"/>
      <c r="BO7070" s="181"/>
    </row>
    <row r="7071" spans="41:67">
      <c r="AO7071" s="38">
        <f t="shared" si="566"/>
        <v>0</v>
      </c>
      <c r="AP7071" s="38">
        <f t="shared" si="567"/>
        <v>0</v>
      </c>
      <c r="AR7071" s="181"/>
      <c r="AS7071" s="181"/>
      <c r="AT7071" s="181"/>
      <c r="AU7071" s="181"/>
      <c r="BB7071" s="181"/>
      <c r="BC7071" s="181"/>
      <c r="BD7071" s="181"/>
      <c r="BE7071" s="181"/>
      <c r="BL7071" s="181"/>
      <c r="BM7071" s="181"/>
      <c r="BN7071" s="181"/>
      <c r="BO7071" s="181"/>
    </row>
    <row r="7072" spans="41:67">
      <c r="AO7072" s="38">
        <f t="shared" si="566"/>
        <v>0</v>
      </c>
      <c r="AP7072" s="38">
        <f t="shared" si="567"/>
        <v>0</v>
      </c>
      <c r="AR7072" s="181"/>
      <c r="AS7072" s="181"/>
      <c r="AT7072" s="181"/>
      <c r="AU7072" s="181"/>
      <c r="BB7072" s="181"/>
      <c r="BC7072" s="181"/>
      <c r="BD7072" s="181"/>
      <c r="BE7072" s="181"/>
      <c r="BL7072" s="181"/>
      <c r="BM7072" s="181"/>
      <c r="BN7072" s="181"/>
      <c r="BO7072" s="181"/>
    </row>
    <row r="7073" spans="41:67">
      <c r="AO7073" s="38">
        <f t="shared" si="566"/>
        <v>0</v>
      </c>
      <c r="AP7073" s="38">
        <f t="shared" si="567"/>
        <v>0</v>
      </c>
      <c r="AR7073" s="181"/>
      <c r="AS7073" s="181"/>
      <c r="AT7073" s="181"/>
      <c r="AU7073" s="181"/>
      <c r="BB7073" s="181"/>
      <c r="BC7073" s="181"/>
      <c r="BD7073" s="181"/>
      <c r="BE7073" s="181"/>
      <c r="BL7073" s="181"/>
      <c r="BM7073" s="181"/>
      <c r="BN7073" s="181"/>
      <c r="BO7073" s="181"/>
    </row>
    <row r="7074" spans="41:67">
      <c r="AO7074" s="38">
        <f t="shared" si="566"/>
        <v>0</v>
      </c>
      <c r="AP7074" s="38">
        <f t="shared" si="567"/>
        <v>0</v>
      </c>
      <c r="AR7074" s="181"/>
      <c r="AS7074" s="181"/>
      <c r="AT7074" s="181"/>
      <c r="AU7074" s="181"/>
      <c r="BB7074" s="181"/>
      <c r="BC7074" s="181"/>
      <c r="BD7074" s="181"/>
      <c r="BE7074" s="181"/>
      <c r="BL7074" s="181"/>
      <c r="BM7074" s="181"/>
      <c r="BN7074" s="181"/>
      <c r="BO7074" s="181"/>
    </row>
    <row r="7075" spans="41:67">
      <c r="AO7075" s="38">
        <f t="shared" si="566"/>
        <v>0</v>
      </c>
      <c r="AP7075" s="38">
        <f t="shared" si="567"/>
        <v>0</v>
      </c>
      <c r="AR7075" s="181"/>
      <c r="AS7075" s="181"/>
      <c r="AT7075" s="181"/>
      <c r="AU7075" s="181"/>
      <c r="BB7075" s="181"/>
      <c r="BC7075" s="181"/>
      <c r="BD7075" s="181"/>
      <c r="BE7075" s="181"/>
      <c r="BL7075" s="181"/>
      <c r="BM7075" s="181"/>
      <c r="BN7075" s="181"/>
      <c r="BO7075" s="181"/>
    </row>
    <row r="7076" spans="41:67">
      <c r="AO7076" s="38">
        <f t="shared" si="566"/>
        <v>0</v>
      </c>
      <c r="AP7076" s="38">
        <f t="shared" si="567"/>
        <v>0</v>
      </c>
      <c r="AR7076" s="181"/>
      <c r="AS7076" s="181"/>
      <c r="AT7076" s="181"/>
      <c r="AU7076" s="181"/>
      <c r="BB7076" s="181"/>
      <c r="BC7076" s="181"/>
      <c r="BD7076" s="181"/>
      <c r="BE7076" s="181"/>
      <c r="BL7076" s="181"/>
      <c r="BM7076" s="181"/>
      <c r="BN7076" s="181"/>
      <c r="BO7076" s="181"/>
    </row>
    <row r="7077" spans="41:67">
      <c r="AO7077" s="38">
        <f t="shared" si="566"/>
        <v>0</v>
      </c>
      <c r="AP7077" s="38">
        <f t="shared" si="567"/>
        <v>0</v>
      </c>
      <c r="AR7077" s="181"/>
      <c r="AS7077" s="181"/>
      <c r="AT7077" s="181"/>
      <c r="AU7077" s="181"/>
      <c r="BB7077" s="181"/>
      <c r="BC7077" s="181"/>
      <c r="BD7077" s="181"/>
      <c r="BE7077" s="181"/>
      <c r="BL7077" s="181"/>
      <c r="BM7077" s="181"/>
      <c r="BN7077" s="181"/>
      <c r="BO7077" s="181"/>
    </row>
    <row r="7078" spans="41:67">
      <c r="AO7078" s="38">
        <f t="shared" si="566"/>
        <v>0</v>
      </c>
      <c r="AP7078" s="38">
        <f t="shared" si="567"/>
        <v>0</v>
      </c>
      <c r="AR7078" s="181"/>
      <c r="AS7078" s="181"/>
      <c r="AT7078" s="181"/>
      <c r="AU7078" s="181"/>
      <c r="BB7078" s="181"/>
      <c r="BC7078" s="181"/>
      <c r="BD7078" s="181"/>
      <c r="BE7078" s="181"/>
      <c r="BL7078" s="181"/>
      <c r="BM7078" s="181"/>
      <c r="BN7078" s="181"/>
      <c r="BO7078" s="181"/>
    </row>
    <row r="7079" spans="41:67">
      <c r="AO7079" s="38">
        <f t="shared" si="566"/>
        <v>0</v>
      </c>
      <c r="AP7079" s="38">
        <f t="shared" si="567"/>
        <v>0</v>
      </c>
      <c r="AR7079" s="181"/>
      <c r="AS7079" s="181"/>
      <c r="AT7079" s="181"/>
      <c r="AU7079" s="181"/>
      <c r="BB7079" s="181"/>
      <c r="BC7079" s="181"/>
      <c r="BD7079" s="181"/>
      <c r="BE7079" s="181"/>
      <c r="BL7079" s="181"/>
      <c r="BM7079" s="181"/>
      <c r="BN7079" s="181"/>
      <c r="BO7079" s="181"/>
    </row>
    <row r="7080" spans="41:67">
      <c r="AO7080" s="38">
        <f t="shared" si="566"/>
        <v>0</v>
      </c>
      <c r="AP7080" s="38">
        <f t="shared" si="567"/>
        <v>0</v>
      </c>
      <c r="AR7080" s="181"/>
      <c r="AS7080" s="181"/>
      <c r="AT7080" s="181"/>
      <c r="AU7080" s="181"/>
      <c r="BB7080" s="181"/>
      <c r="BC7080" s="181"/>
      <c r="BD7080" s="181"/>
      <c r="BE7080" s="181"/>
      <c r="BL7080" s="181"/>
      <c r="BM7080" s="181"/>
      <c r="BN7080" s="181"/>
      <c r="BO7080" s="181"/>
    </row>
    <row r="7081" spans="41:67">
      <c r="AO7081" s="38">
        <f t="shared" si="566"/>
        <v>0</v>
      </c>
      <c r="AP7081" s="38">
        <f t="shared" si="567"/>
        <v>0</v>
      </c>
      <c r="AR7081" s="181"/>
      <c r="AS7081" s="181"/>
      <c r="AT7081" s="181"/>
      <c r="AU7081" s="181"/>
      <c r="BB7081" s="181"/>
      <c r="BC7081" s="181"/>
      <c r="BD7081" s="181"/>
      <c r="BE7081" s="181"/>
      <c r="BL7081" s="181"/>
      <c r="BM7081" s="181"/>
      <c r="BN7081" s="181"/>
      <c r="BO7081" s="181"/>
    </row>
    <row r="7082" spans="41:67">
      <c r="AO7082" s="38">
        <f t="shared" ref="AO7082:AO7145" si="568">B7083+1-1</f>
        <v>0</v>
      </c>
      <c r="AP7082" s="38">
        <f t="shared" ref="AP7082:AP7145" si="569">A7083</f>
        <v>0</v>
      </c>
      <c r="AR7082" s="181"/>
      <c r="AS7082" s="181"/>
      <c r="AT7082" s="181"/>
      <c r="AU7082" s="181"/>
      <c r="BB7082" s="181"/>
      <c r="BC7082" s="181"/>
      <c r="BD7082" s="181"/>
      <c r="BE7082" s="181"/>
      <c r="BL7082" s="181"/>
      <c r="BM7082" s="181"/>
      <c r="BN7082" s="181"/>
      <c r="BO7082" s="181"/>
    </row>
    <row r="7083" spans="41:67">
      <c r="AO7083" s="38">
        <f t="shared" si="568"/>
        <v>0</v>
      </c>
      <c r="AP7083" s="38">
        <f t="shared" si="569"/>
        <v>0</v>
      </c>
      <c r="AR7083" s="181"/>
      <c r="AS7083" s="181"/>
      <c r="AT7083" s="181"/>
      <c r="AU7083" s="181"/>
      <c r="BB7083" s="181"/>
      <c r="BC7083" s="181"/>
      <c r="BD7083" s="181"/>
      <c r="BE7083" s="181"/>
      <c r="BL7083" s="181"/>
      <c r="BM7083" s="181"/>
      <c r="BN7083" s="181"/>
      <c r="BO7083" s="181"/>
    </row>
    <row r="7084" spans="41:67">
      <c r="AO7084" s="38">
        <f t="shared" si="568"/>
        <v>0</v>
      </c>
      <c r="AP7084" s="38">
        <f t="shared" si="569"/>
        <v>0</v>
      </c>
      <c r="AR7084" s="181"/>
      <c r="AS7084" s="181"/>
      <c r="AT7084" s="181"/>
      <c r="AU7084" s="181"/>
      <c r="BB7084" s="181"/>
      <c r="BC7084" s="181"/>
      <c r="BD7084" s="181"/>
      <c r="BE7084" s="181"/>
      <c r="BL7084" s="181"/>
      <c r="BM7084" s="181"/>
      <c r="BN7084" s="181"/>
      <c r="BO7084" s="181"/>
    </row>
    <row r="7085" spans="41:67">
      <c r="AO7085" s="38">
        <f t="shared" si="568"/>
        <v>0</v>
      </c>
      <c r="AP7085" s="38">
        <f t="shared" si="569"/>
        <v>0</v>
      </c>
      <c r="AR7085" s="181"/>
      <c r="AS7085" s="181"/>
      <c r="AT7085" s="181"/>
      <c r="AU7085" s="181"/>
      <c r="BB7085" s="181"/>
      <c r="BC7085" s="181"/>
      <c r="BD7085" s="181"/>
      <c r="BE7085" s="181"/>
      <c r="BL7085" s="181"/>
      <c r="BM7085" s="181"/>
      <c r="BN7085" s="181"/>
      <c r="BO7085" s="181"/>
    </row>
    <row r="7086" spans="41:67">
      <c r="AO7086" s="38">
        <f t="shared" si="568"/>
        <v>0</v>
      </c>
      <c r="AP7086" s="38">
        <f t="shared" si="569"/>
        <v>0</v>
      </c>
      <c r="AR7086" s="181"/>
      <c r="AS7086" s="181"/>
      <c r="AT7086" s="181"/>
      <c r="AU7086" s="181"/>
      <c r="BB7086" s="181"/>
      <c r="BC7086" s="181"/>
      <c r="BD7086" s="181"/>
      <c r="BE7086" s="181"/>
      <c r="BL7086" s="181"/>
      <c r="BM7086" s="181"/>
      <c r="BN7086" s="181"/>
      <c r="BO7086" s="181"/>
    </row>
    <row r="7087" spans="41:67">
      <c r="AO7087" s="38">
        <f t="shared" si="568"/>
        <v>0</v>
      </c>
      <c r="AP7087" s="38">
        <f t="shared" si="569"/>
        <v>0</v>
      </c>
      <c r="AR7087" s="181"/>
      <c r="AS7087" s="181"/>
      <c r="AT7087" s="181"/>
      <c r="AU7087" s="181"/>
      <c r="BB7087" s="181"/>
      <c r="BC7087" s="181"/>
      <c r="BD7087" s="181"/>
      <c r="BE7087" s="181"/>
      <c r="BL7087" s="181"/>
      <c r="BM7087" s="181"/>
      <c r="BN7087" s="181"/>
      <c r="BO7087" s="181"/>
    </row>
    <row r="7088" spans="41:67">
      <c r="AO7088" s="38">
        <f t="shared" si="568"/>
        <v>0</v>
      </c>
      <c r="AP7088" s="38">
        <f t="shared" si="569"/>
        <v>0</v>
      </c>
      <c r="AR7088" s="181"/>
      <c r="AS7088" s="181"/>
      <c r="AT7088" s="181"/>
      <c r="AU7088" s="181"/>
      <c r="BB7088" s="181"/>
      <c r="BC7088" s="181"/>
      <c r="BD7088" s="181"/>
      <c r="BE7088" s="181"/>
      <c r="BL7088" s="181"/>
      <c r="BM7088" s="181"/>
      <c r="BN7088" s="181"/>
      <c r="BO7088" s="181"/>
    </row>
    <row r="7089" spans="41:67">
      <c r="AO7089" s="38">
        <f t="shared" si="568"/>
        <v>0</v>
      </c>
      <c r="AP7089" s="38">
        <f t="shared" si="569"/>
        <v>0</v>
      </c>
      <c r="AR7089" s="181"/>
      <c r="AS7089" s="181"/>
      <c r="AT7089" s="181"/>
      <c r="AU7089" s="181"/>
      <c r="BB7089" s="181"/>
      <c r="BC7089" s="181"/>
      <c r="BD7089" s="181"/>
      <c r="BE7089" s="181"/>
      <c r="BL7089" s="181"/>
      <c r="BM7089" s="181"/>
      <c r="BN7089" s="181"/>
      <c r="BO7089" s="181"/>
    </row>
    <row r="7090" spans="41:67">
      <c r="AO7090" s="38">
        <f t="shared" si="568"/>
        <v>0</v>
      </c>
      <c r="AP7090" s="38">
        <f t="shared" si="569"/>
        <v>0</v>
      </c>
      <c r="AR7090" s="181"/>
      <c r="AS7090" s="181"/>
      <c r="AT7090" s="181"/>
      <c r="AU7090" s="181"/>
      <c r="BB7090" s="181"/>
      <c r="BC7090" s="181"/>
      <c r="BD7090" s="181"/>
      <c r="BE7090" s="181"/>
      <c r="BL7090" s="181"/>
      <c r="BM7090" s="181"/>
      <c r="BN7090" s="181"/>
      <c r="BO7090" s="181"/>
    </row>
    <row r="7091" spans="41:67">
      <c r="AO7091" s="38">
        <f t="shared" si="568"/>
        <v>0</v>
      </c>
      <c r="AP7091" s="38">
        <f t="shared" si="569"/>
        <v>0</v>
      </c>
      <c r="AR7091" s="181"/>
      <c r="AS7091" s="181"/>
      <c r="AT7091" s="181"/>
      <c r="AU7091" s="181"/>
      <c r="BB7091" s="181"/>
      <c r="BC7091" s="181"/>
      <c r="BD7091" s="181"/>
      <c r="BE7091" s="181"/>
      <c r="BL7091" s="181"/>
      <c r="BM7091" s="181"/>
      <c r="BN7091" s="181"/>
      <c r="BO7091" s="181"/>
    </row>
    <row r="7092" spans="41:67">
      <c r="AO7092" s="38">
        <f t="shared" si="568"/>
        <v>0</v>
      </c>
      <c r="AP7092" s="38">
        <f t="shared" si="569"/>
        <v>0</v>
      </c>
      <c r="AR7092" s="181"/>
      <c r="AS7092" s="181"/>
      <c r="AT7092" s="181"/>
      <c r="AU7092" s="181"/>
      <c r="BB7092" s="181"/>
      <c r="BC7092" s="181"/>
      <c r="BD7092" s="181"/>
      <c r="BE7092" s="181"/>
      <c r="BL7092" s="181"/>
      <c r="BM7092" s="181"/>
      <c r="BN7092" s="181"/>
      <c r="BO7092" s="181"/>
    </row>
    <row r="7093" spans="41:67">
      <c r="AO7093" s="38">
        <f t="shared" si="568"/>
        <v>0</v>
      </c>
      <c r="AP7093" s="38">
        <f t="shared" si="569"/>
        <v>0</v>
      </c>
      <c r="AR7093" s="181"/>
      <c r="AS7093" s="181"/>
      <c r="AT7093" s="181"/>
      <c r="AU7093" s="181"/>
      <c r="BB7093" s="181"/>
      <c r="BC7093" s="181"/>
      <c r="BD7093" s="181"/>
      <c r="BE7093" s="181"/>
      <c r="BL7093" s="181"/>
      <c r="BM7093" s="181"/>
      <c r="BN7093" s="181"/>
      <c r="BO7093" s="181"/>
    </row>
    <row r="7094" spans="41:67">
      <c r="AO7094" s="38">
        <f t="shared" si="568"/>
        <v>0</v>
      </c>
      <c r="AP7094" s="38">
        <f t="shared" si="569"/>
        <v>0</v>
      </c>
      <c r="AR7094" s="181"/>
      <c r="AS7094" s="181"/>
      <c r="AT7094" s="181"/>
      <c r="AU7094" s="181"/>
      <c r="BB7094" s="181"/>
      <c r="BC7094" s="181"/>
      <c r="BD7094" s="181"/>
      <c r="BE7094" s="181"/>
      <c r="BL7094" s="181"/>
      <c r="BM7094" s="181"/>
      <c r="BN7094" s="181"/>
      <c r="BO7094" s="181"/>
    </row>
    <row r="7095" spans="41:67">
      <c r="AO7095" s="38">
        <f t="shared" si="568"/>
        <v>0</v>
      </c>
      <c r="AP7095" s="38">
        <f t="shared" si="569"/>
        <v>0</v>
      </c>
      <c r="AR7095" s="181"/>
      <c r="AS7095" s="181"/>
      <c r="AT7095" s="181"/>
      <c r="AU7095" s="181"/>
      <c r="BB7095" s="181"/>
      <c r="BC7095" s="181"/>
      <c r="BD7095" s="181"/>
      <c r="BE7095" s="181"/>
      <c r="BL7095" s="181"/>
      <c r="BM7095" s="181"/>
      <c r="BN7095" s="181"/>
      <c r="BO7095" s="181"/>
    </row>
    <row r="7096" spans="41:67">
      <c r="AO7096" s="38">
        <f t="shared" si="568"/>
        <v>0</v>
      </c>
      <c r="AP7096" s="38">
        <f t="shared" si="569"/>
        <v>0</v>
      </c>
      <c r="AR7096" s="181"/>
      <c r="AS7096" s="181"/>
      <c r="AT7096" s="181"/>
      <c r="AU7096" s="181"/>
      <c r="BB7096" s="181"/>
      <c r="BC7096" s="181"/>
      <c r="BD7096" s="181"/>
      <c r="BE7096" s="181"/>
      <c r="BL7096" s="181"/>
      <c r="BM7096" s="181"/>
      <c r="BN7096" s="181"/>
      <c r="BO7096" s="181"/>
    </row>
    <row r="7097" spans="41:67">
      <c r="AO7097" s="38">
        <f t="shared" si="568"/>
        <v>0</v>
      </c>
      <c r="AP7097" s="38">
        <f t="shared" si="569"/>
        <v>0</v>
      </c>
      <c r="AR7097" s="181"/>
      <c r="AS7097" s="181"/>
      <c r="AT7097" s="181"/>
      <c r="AU7097" s="181"/>
      <c r="BB7097" s="181"/>
      <c r="BC7097" s="181"/>
      <c r="BD7097" s="181"/>
      <c r="BE7097" s="181"/>
      <c r="BL7097" s="181"/>
      <c r="BM7097" s="181"/>
      <c r="BN7097" s="181"/>
      <c r="BO7097" s="181"/>
    </row>
    <row r="7098" spans="41:67">
      <c r="AO7098" s="38">
        <f t="shared" si="568"/>
        <v>0</v>
      </c>
      <c r="AP7098" s="38">
        <f t="shared" si="569"/>
        <v>0</v>
      </c>
      <c r="AR7098" s="181"/>
      <c r="AS7098" s="181"/>
      <c r="AT7098" s="181"/>
      <c r="AU7098" s="181"/>
      <c r="BB7098" s="181"/>
      <c r="BC7098" s="181"/>
      <c r="BD7098" s="181"/>
      <c r="BE7098" s="181"/>
      <c r="BL7098" s="181"/>
      <c r="BM7098" s="181"/>
      <c r="BN7098" s="181"/>
      <c r="BO7098" s="181"/>
    </row>
    <row r="7099" spans="41:67">
      <c r="AO7099" s="38">
        <f t="shared" si="568"/>
        <v>0</v>
      </c>
      <c r="AP7099" s="38">
        <f t="shared" si="569"/>
        <v>0</v>
      </c>
      <c r="AR7099" s="181"/>
      <c r="AS7099" s="181"/>
      <c r="AT7099" s="181"/>
      <c r="AU7099" s="181"/>
      <c r="BB7099" s="181"/>
      <c r="BC7099" s="181"/>
      <c r="BD7099" s="181"/>
      <c r="BE7099" s="181"/>
      <c r="BL7099" s="181"/>
      <c r="BM7099" s="181"/>
      <c r="BN7099" s="181"/>
      <c r="BO7099" s="181"/>
    </row>
    <row r="7100" spans="41:67">
      <c r="AO7100" s="38">
        <f t="shared" si="568"/>
        <v>0</v>
      </c>
      <c r="AP7100" s="38">
        <f t="shared" si="569"/>
        <v>0</v>
      </c>
      <c r="AR7100" s="181"/>
      <c r="AS7100" s="181"/>
      <c r="AT7100" s="181"/>
      <c r="AU7100" s="181"/>
      <c r="BB7100" s="181"/>
      <c r="BC7100" s="181"/>
      <c r="BD7100" s="181"/>
      <c r="BE7100" s="181"/>
      <c r="BL7100" s="181"/>
      <c r="BM7100" s="181"/>
      <c r="BN7100" s="181"/>
      <c r="BO7100" s="181"/>
    </row>
    <row r="7101" spans="41:67">
      <c r="AO7101" s="38">
        <f t="shared" si="568"/>
        <v>0</v>
      </c>
      <c r="AP7101" s="38">
        <f t="shared" si="569"/>
        <v>0</v>
      </c>
      <c r="AR7101" s="181"/>
      <c r="AS7101" s="181"/>
      <c r="AT7101" s="181"/>
      <c r="AU7101" s="181"/>
      <c r="BB7101" s="181"/>
      <c r="BC7101" s="181"/>
      <c r="BD7101" s="181"/>
      <c r="BE7101" s="181"/>
      <c r="BL7101" s="181"/>
      <c r="BM7101" s="181"/>
      <c r="BN7101" s="181"/>
      <c r="BO7101" s="181"/>
    </row>
    <row r="7102" spans="41:67">
      <c r="AO7102" s="38">
        <f t="shared" si="568"/>
        <v>0</v>
      </c>
      <c r="AP7102" s="38">
        <f t="shared" si="569"/>
        <v>0</v>
      </c>
      <c r="AR7102" s="181"/>
      <c r="AS7102" s="181"/>
      <c r="AT7102" s="181"/>
      <c r="AU7102" s="181"/>
      <c r="BB7102" s="181"/>
      <c r="BC7102" s="181"/>
      <c r="BD7102" s="181"/>
      <c r="BE7102" s="181"/>
      <c r="BL7102" s="181"/>
      <c r="BM7102" s="181"/>
      <c r="BN7102" s="181"/>
      <c r="BO7102" s="181"/>
    </row>
    <row r="7103" spans="41:67">
      <c r="AO7103" s="38">
        <f t="shared" si="568"/>
        <v>0</v>
      </c>
      <c r="AP7103" s="38">
        <f t="shared" si="569"/>
        <v>0</v>
      </c>
      <c r="AR7103" s="181"/>
      <c r="AS7103" s="181"/>
      <c r="AT7103" s="181"/>
      <c r="AU7103" s="181"/>
      <c r="BB7103" s="181"/>
      <c r="BC7103" s="181"/>
      <c r="BD7103" s="181"/>
      <c r="BE7103" s="181"/>
      <c r="BL7103" s="181"/>
      <c r="BM7103" s="181"/>
      <c r="BN7103" s="181"/>
      <c r="BO7103" s="181"/>
    </row>
    <row r="7104" spans="41:67">
      <c r="AO7104" s="38">
        <f t="shared" si="568"/>
        <v>0</v>
      </c>
      <c r="AP7104" s="38">
        <f t="shared" si="569"/>
        <v>0</v>
      </c>
      <c r="AR7104" s="181"/>
      <c r="AS7104" s="181"/>
      <c r="AT7104" s="181"/>
      <c r="AU7104" s="181"/>
      <c r="BB7104" s="181"/>
      <c r="BC7104" s="181"/>
      <c r="BD7104" s="181"/>
      <c r="BE7104" s="181"/>
      <c r="BL7104" s="181"/>
      <c r="BM7104" s="181"/>
      <c r="BN7104" s="181"/>
      <c r="BO7104" s="181"/>
    </row>
    <row r="7105" spans="41:67">
      <c r="AO7105" s="38">
        <f t="shared" si="568"/>
        <v>0</v>
      </c>
      <c r="AP7105" s="38">
        <f t="shared" si="569"/>
        <v>0</v>
      </c>
      <c r="AR7105" s="181"/>
      <c r="AS7105" s="181"/>
      <c r="AT7105" s="181"/>
      <c r="AU7105" s="181"/>
      <c r="BB7105" s="181"/>
      <c r="BC7105" s="181"/>
      <c r="BD7105" s="181"/>
      <c r="BE7105" s="181"/>
      <c r="BL7105" s="181"/>
      <c r="BM7105" s="181"/>
      <c r="BN7105" s="181"/>
      <c r="BO7105" s="181"/>
    </row>
    <row r="7106" spans="41:67">
      <c r="AO7106" s="38">
        <f t="shared" si="568"/>
        <v>0</v>
      </c>
      <c r="AP7106" s="38">
        <f t="shared" si="569"/>
        <v>0</v>
      </c>
      <c r="AR7106" s="181"/>
      <c r="AS7106" s="181"/>
      <c r="AT7106" s="181"/>
      <c r="AU7106" s="181"/>
      <c r="BB7106" s="181"/>
      <c r="BC7106" s="181"/>
      <c r="BD7106" s="181"/>
      <c r="BE7106" s="181"/>
      <c r="BL7106" s="181"/>
      <c r="BM7106" s="181"/>
      <c r="BN7106" s="181"/>
      <c r="BO7106" s="181"/>
    </row>
    <row r="7107" spans="41:67">
      <c r="AO7107" s="38">
        <f t="shared" si="568"/>
        <v>0</v>
      </c>
      <c r="AP7107" s="38">
        <f t="shared" si="569"/>
        <v>0</v>
      </c>
      <c r="AR7107" s="181"/>
      <c r="AS7107" s="181"/>
      <c r="AT7107" s="181"/>
      <c r="AU7107" s="181"/>
      <c r="BB7107" s="181"/>
      <c r="BC7107" s="181"/>
      <c r="BD7107" s="181"/>
      <c r="BE7107" s="181"/>
      <c r="BL7107" s="181"/>
      <c r="BM7107" s="181"/>
      <c r="BN7107" s="181"/>
      <c r="BO7107" s="181"/>
    </row>
    <row r="7108" spans="41:67">
      <c r="AO7108" s="38">
        <f t="shared" si="568"/>
        <v>0</v>
      </c>
      <c r="AP7108" s="38">
        <f t="shared" si="569"/>
        <v>0</v>
      </c>
      <c r="AR7108" s="181"/>
      <c r="AS7108" s="181"/>
      <c r="AT7108" s="181"/>
      <c r="AU7108" s="181"/>
      <c r="BB7108" s="181"/>
      <c r="BC7108" s="181"/>
      <c r="BD7108" s="181"/>
      <c r="BE7108" s="181"/>
      <c r="BL7108" s="181"/>
      <c r="BM7108" s="181"/>
      <c r="BN7108" s="181"/>
      <c r="BO7108" s="181"/>
    </row>
    <row r="7109" spans="41:67">
      <c r="AO7109" s="38">
        <f t="shared" si="568"/>
        <v>0</v>
      </c>
      <c r="AP7109" s="38">
        <f t="shared" si="569"/>
        <v>0</v>
      </c>
      <c r="AR7109" s="181"/>
      <c r="AS7109" s="181"/>
      <c r="AT7109" s="181"/>
      <c r="AU7109" s="181"/>
      <c r="BB7109" s="181"/>
      <c r="BC7109" s="181"/>
      <c r="BD7109" s="181"/>
      <c r="BE7109" s="181"/>
      <c r="BL7109" s="181"/>
      <c r="BM7109" s="181"/>
      <c r="BN7109" s="181"/>
      <c r="BO7109" s="181"/>
    </row>
    <row r="7110" spans="41:67">
      <c r="AO7110" s="38">
        <f t="shared" si="568"/>
        <v>0</v>
      </c>
      <c r="AP7110" s="38">
        <f t="shared" si="569"/>
        <v>0</v>
      </c>
      <c r="AR7110" s="181"/>
      <c r="AS7110" s="181"/>
      <c r="AT7110" s="181"/>
      <c r="AU7110" s="181"/>
      <c r="BB7110" s="181"/>
      <c r="BC7110" s="181"/>
      <c r="BD7110" s="181"/>
      <c r="BE7110" s="181"/>
      <c r="BL7110" s="181"/>
      <c r="BM7110" s="181"/>
      <c r="BN7110" s="181"/>
      <c r="BO7110" s="181"/>
    </row>
    <row r="7111" spans="41:67">
      <c r="AO7111" s="38">
        <f t="shared" si="568"/>
        <v>0</v>
      </c>
      <c r="AP7111" s="38">
        <f t="shared" si="569"/>
        <v>0</v>
      </c>
      <c r="AR7111" s="181"/>
      <c r="AS7111" s="181"/>
      <c r="AT7111" s="181"/>
      <c r="AU7111" s="181"/>
      <c r="BB7111" s="181"/>
      <c r="BC7111" s="181"/>
      <c r="BD7111" s="181"/>
      <c r="BE7111" s="181"/>
      <c r="BL7111" s="181"/>
      <c r="BM7111" s="181"/>
      <c r="BN7111" s="181"/>
      <c r="BO7111" s="181"/>
    </row>
    <row r="7112" spans="41:67">
      <c r="AO7112" s="38">
        <f t="shared" si="568"/>
        <v>0</v>
      </c>
      <c r="AP7112" s="38">
        <f t="shared" si="569"/>
        <v>0</v>
      </c>
      <c r="AR7112" s="181"/>
      <c r="AS7112" s="181"/>
      <c r="AT7112" s="181"/>
      <c r="AU7112" s="181"/>
      <c r="BB7112" s="181"/>
      <c r="BC7112" s="181"/>
      <c r="BD7112" s="181"/>
      <c r="BE7112" s="181"/>
      <c r="BL7112" s="181"/>
      <c r="BM7112" s="181"/>
      <c r="BN7112" s="181"/>
      <c r="BO7112" s="181"/>
    </row>
    <row r="7113" spans="41:67">
      <c r="AO7113" s="38">
        <f t="shared" si="568"/>
        <v>0</v>
      </c>
      <c r="AP7113" s="38">
        <f t="shared" si="569"/>
        <v>0</v>
      </c>
      <c r="AR7113" s="181"/>
      <c r="AS7113" s="181"/>
      <c r="AT7113" s="181"/>
      <c r="AU7113" s="181"/>
      <c r="BB7113" s="181"/>
      <c r="BC7113" s="181"/>
      <c r="BD7113" s="181"/>
      <c r="BE7113" s="181"/>
      <c r="BL7113" s="181"/>
      <c r="BM7113" s="181"/>
      <c r="BN7113" s="181"/>
      <c r="BO7113" s="181"/>
    </row>
    <row r="7114" spans="41:67">
      <c r="AO7114" s="38">
        <f t="shared" si="568"/>
        <v>0</v>
      </c>
      <c r="AP7114" s="38">
        <f t="shared" si="569"/>
        <v>0</v>
      </c>
      <c r="AR7114" s="181"/>
      <c r="AS7114" s="181"/>
      <c r="AT7114" s="181"/>
      <c r="AU7114" s="181"/>
      <c r="BB7114" s="181"/>
      <c r="BC7114" s="181"/>
      <c r="BD7114" s="181"/>
      <c r="BE7114" s="181"/>
      <c r="BL7114" s="181"/>
      <c r="BM7114" s="181"/>
      <c r="BN7114" s="181"/>
      <c r="BO7114" s="181"/>
    </row>
    <row r="7115" spans="41:67">
      <c r="AO7115" s="38">
        <f t="shared" si="568"/>
        <v>0</v>
      </c>
      <c r="AP7115" s="38">
        <f t="shared" si="569"/>
        <v>0</v>
      </c>
      <c r="AR7115" s="181"/>
      <c r="AS7115" s="181"/>
      <c r="AT7115" s="181"/>
      <c r="AU7115" s="181"/>
      <c r="BB7115" s="181"/>
      <c r="BC7115" s="181"/>
      <c r="BD7115" s="181"/>
      <c r="BE7115" s="181"/>
      <c r="BL7115" s="181"/>
      <c r="BM7115" s="181"/>
      <c r="BN7115" s="181"/>
      <c r="BO7115" s="181"/>
    </row>
    <row r="7116" spans="41:67">
      <c r="AO7116" s="38">
        <f t="shared" si="568"/>
        <v>0</v>
      </c>
      <c r="AP7116" s="38">
        <f t="shared" si="569"/>
        <v>0</v>
      </c>
      <c r="AR7116" s="181"/>
      <c r="AS7116" s="181"/>
      <c r="AT7116" s="181"/>
      <c r="AU7116" s="181"/>
      <c r="BB7116" s="181"/>
      <c r="BC7116" s="181"/>
      <c r="BD7116" s="181"/>
      <c r="BE7116" s="181"/>
      <c r="BL7116" s="181"/>
      <c r="BM7116" s="181"/>
      <c r="BN7116" s="181"/>
      <c r="BO7116" s="181"/>
    </row>
    <row r="7117" spans="41:67">
      <c r="AO7117" s="38">
        <f t="shared" si="568"/>
        <v>0</v>
      </c>
      <c r="AP7117" s="38">
        <f t="shared" si="569"/>
        <v>0</v>
      </c>
      <c r="AR7117" s="181"/>
      <c r="AS7117" s="181"/>
      <c r="AT7117" s="181"/>
      <c r="AU7117" s="181"/>
      <c r="BB7117" s="181"/>
      <c r="BC7117" s="181"/>
      <c r="BD7117" s="181"/>
      <c r="BE7117" s="181"/>
      <c r="BL7117" s="181"/>
      <c r="BM7117" s="181"/>
      <c r="BN7117" s="181"/>
      <c r="BO7117" s="181"/>
    </row>
    <row r="7118" spans="41:67">
      <c r="AO7118" s="38">
        <f t="shared" si="568"/>
        <v>0</v>
      </c>
      <c r="AP7118" s="38">
        <f t="shared" si="569"/>
        <v>0</v>
      </c>
      <c r="AR7118" s="181"/>
      <c r="AS7118" s="181"/>
      <c r="AT7118" s="181"/>
      <c r="AU7118" s="181"/>
      <c r="BB7118" s="181"/>
      <c r="BC7118" s="181"/>
      <c r="BD7118" s="181"/>
      <c r="BE7118" s="181"/>
      <c r="BL7118" s="181"/>
      <c r="BM7118" s="181"/>
      <c r="BN7118" s="181"/>
      <c r="BO7118" s="181"/>
    </row>
    <row r="7119" spans="41:67">
      <c r="AO7119" s="38">
        <f t="shared" si="568"/>
        <v>0</v>
      </c>
      <c r="AP7119" s="38">
        <f t="shared" si="569"/>
        <v>0</v>
      </c>
      <c r="AR7119" s="181"/>
      <c r="AS7119" s="181"/>
      <c r="AT7119" s="181"/>
      <c r="AU7119" s="181"/>
      <c r="BB7119" s="181"/>
      <c r="BC7119" s="181"/>
      <c r="BD7119" s="181"/>
      <c r="BE7119" s="181"/>
      <c r="BL7119" s="181"/>
      <c r="BM7119" s="181"/>
      <c r="BN7119" s="181"/>
      <c r="BO7119" s="181"/>
    </row>
    <row r="7120" spans="41:67">
      <c r="AO7120" s="38">
        <f t="shared" si="568"/>
        <v>0</v>
      </c>
      <c r="AP7120" s="38">
        <f t="shared" si="569"/>
        <v>0</v>
      </c>
      <c r="AR7120" s="181"/>
      <c r="AS7120" s="181"/>
      <c r="AT7120" s="181"/>
      <c r="AU7120" s="181"/>
      <c r="BB7120" s="181"/>
      <c r="BC7120" s="181"/>
      <c r="BD7120" s="181"/>
      <c r="BE7120" s="181"/>
      <c r="BL7120" s="181"/>
      <c r="BM7120" s="181"/>
      <c r="BN7120" s="181"/>
      <c r="BO7120" s="181"/>
    </row>
    <row r="7121" spans="41:67">
      <c r="AO7121" s="38">
        <f t="shared" si="568"/>
        <v>0</v>
      </c>
      <c r="AP7121" s="38">
        <f t="shared" si="569"/>
        <v>0</v>
      </c>
      <c r="AR7121" s="181"/>
      <c r="AS7121" s="181"/>
      <c r="AT7121" s="181"/>
      <c r="AU7121" s="181"/>
      <c r="BB7121" s="181"/>
      <c r="BC7121" s="181"/>
      <c r="BD7121" s="181"/>
      <c r="BE7121" s="181"/>
      <c r="BL7121" s="181"/>
      <c r="BM7121" s="181"/>
      <c r="BN7121" s="181"/>
      <c r="BO7121" s="181"/>
    </row>
    <row r="7122" spans="41:67">
      <c r="AO7122" s="38">
        <f t="shared" si="568"/>
        <v>0</v>
      </c>
      <c r="AP7122" s="38">
        <f t="shared" si="569"/>
        <v>0</v>
      </c>
      <c r="AR7122" s="181"/>
      <c r="AS7122" s="181"/>
      <c r="AT7122" s="181"/>
      <c r="AU7122" s="181"/>
      <c r="BB7122" s="181"/>
      <c r="BC7122" s="181"/>
      <c r="BD7122" s="181"/>
      <c r="BE7122" s="181"/>
      <c r="BL7122" s="181"/>
      <c r="BM7122" s="181"/>
      <c r="BN7122" s="181"/>
      <c r="BO7122" s="181"/>
    </row>
    <row r="7123" spans="41:67">
      <c r="AO7123" s="38">
        <f t="shared" si="568"/>
        <v>0</v>
      </c>
      <c r="AP7123" s="38">
        <f t="shared" si="569"/>
        <v>0</v>
      </c>
      <c r="AR7123" s="181"/>
      <c r="AS7123" s="181"/>
      <c r="AT7123" s="181"/>
      <c r="AU7123" s="181"/>
      <c r="BB7123" s="181"/>
      <c r="BC7123" s="181"/>
      <c r="BD7123" s="181"/>
      <c r="BE7123" s="181"/>
      <c r="BL7123" s="181"/>
      <c r="BM7123" s="181"/>
      <c r="BN7123" s="181"/>
      <c r="BO7123" s="181"/>
    </row>
    <row r="7124" spans="41:67">
      <c r="AO7124" s="38">
        <f t="shared" si="568"/>
        <v>0</v>
      </c>
      <c r="AP7124" s="38">
        <f t="shared" si="569"/>
        <v>0</v>
      </c>
      <c r="AR7124" s="181"/>
      <c r="AS7124" s="181"/>
      <c r="AT7124" s="181"/>
      <c r="AU7124" s="181"/>
      <c r="BB7124" s="181"/>
      <c r="BC7124" s="181"/>
      <c r="BD7124" s="181"/>
      <c r="BE7124" s="181"/>
      <c r="BL7124" s="181"/>
      <c r="BM7124" s="181"/>
      <c r="BN7124" s="181"/>
      <c r="BO7124" s="181"/>
    </row>
    <row r="7125" spans="41:67">
      <c r="AO7125" s="38">
        <f t="shared" si="568"/>
        <v>0</v>
      </c>
      <c r="AP7125" s="38">
        <f t="shared" si="569"/>
        <v>0</v>
      </c>
      <c r="AR7125" s="181"/>
      <c r="AS7125" s="181"/>
      <c r="AT7125" s="181"/>
      <c r="AU7125" s="181"/>
      <c r="BB7125" s="181"/>
      <c r="BC7125" s="181"/>
      <c r="BD7125" s="181"/>
      <c r="BE7125" s="181"/>
      <c r="BL7125" s="181"/>
      <c r="BM7125" s="181"/>
      <c r="BN7125" s="181"/>
      <c r="BO7125" s="181"/>
    </row>
    <row r="7126" spans="41:67">
      <c r="AO7126" s="38">
        <f t="shared" si="568"/>
        <v>0</v>
      </c>
      <c r="AP7126" s="38">
        <f t="shared" si="569"/>
        <v>0</v>
      </c>
      <c r="AR7126" s="181"/>
      <c r="AS7126" s="181"/>
      <c r="AT7126" s="181"/>
      <c r="AU7126" s="181"/>
      <c r="BB7126" s="181"/>
      <c r="BC7126" s="181"/>
      <c r="BD7126" s="181"/>
      <c r="BE7126" s="181"/>
      <c r="BL7126" s="181"/>
      <c r="BM7126" s="181"/>
      <c r="BN7126" s="181"/>
      <c r="BO7126" s="181"/>
    </row>
    <row r="7127" spans="41:67">
      <c r="AO7127" s="38">
        <f t="shared" si="568"/>
        <v>0</v>
      </c>
      <c r="AP7127" s="38">
        <f t="shared" si="569"/>
        <v>0</v>
      </c>
      <c r="AR7127" s="181"/>
      <c r="AS7127" s="181"/>
      <c r="AT7127" s="181"/>
      <c r="AU7127" s="181"/>
      <c r="BB7127" s="181"/>
      <c r="BC7127" s="181"/>
      <c r="BD7127" s="181"/>
      <c r="BE7127" s="181"/>
      <c r="BL7127" s="181"/>
      <c r="BM7127" s="181"/>
      <c r="BN7127" s="181"/>
      <c r="BO7127" s="181"/>
    </row>
    <row r="7128" spans="41:67">
      <c r="AO7128" s="38">
        <f t="shared" si="568"/>
        <v>0</v>
      </c>
      <c r="AP7128" s="38">
        <f t="shared" si="569"/>
        <v>0</v>
      </c>
      <c r="AR7128" s="181"/>
      <c r="AS7128" s="181"/>
      <c r="AT7128" s="181"/>
      <c r="AU7128" s="181"/>
      <c r="BB7128" s="181"/>
      <c r="BC7128" s="181"/>
      <c r="BD7128" s="181"/>
      <c r="BE7128" s="181"/>
      <c r="BL7128" s="181"/>
      <c r="BM7128" s="181"/>
      <c r="BN7128" s="181"/>
      <c r="BO7128" s="181"/>
    </row>
    <row r="7129" spans="41:67">
      <c r="AO7129" s="38">
        <f t="shared" si="568"/>
        <v>0</v>
      </c>
      <c r="AP7129" s="38">
        <f t="shared" si="569"/>
        <v>0</v>
      </c>
      <c r="AR7129" s="181"/>
      <c r="AS7129" s="181"/>
      <c r="AT7129" s="181"/>
      <c r="AU7129" s="181"/>
      <c r="BB7129" s="181"/>
      <c r="BC7129" s="181"/>
      <c r="BD7129" s="181"/>
      <c r="BE7129" s="181"/>
      <c r="BL7129" s="181"/>
      <c r="BM7129" s="181"/>
      <c r="BN7129" s="181"/>
      <c r="BO7129" s="181"/>
    </row>
    <row r="7130" spans="41:67">
      <c r="AO7130" s="38">
        <f t="shared" si="568"/>
        <v>0</v>
      </c>
      <c r="AP7130" s="38">
        <f t="shared" si="569"/>
        <v>0</v>
      </c>
      <c r="AR7130" s="181"/>
      <c r="AS7130" s="181"/>
      <c r="AT7130" s="181"/>
      <c r="AU7130" s="181"/>
      <c r="BB7130" s="181"/>
      <c r="BC7130" s="181"/>
      <c r="BD7130" s="181"/>
      <c r="BE7130" s="181"/>
      <c r="BL7130" s="181"/>
      <c r="BM7130" s="181"/>
      <c r="BN7130" s="181"/>
      <c r="BO7130" s="181"/>
    </row>
    <row r="7131" spans="41:67">
      <c r="AO7131" s="38">
        <f t="shared" si="568"/>
        <v>0</v>
      </c>
      <c r="AP7131" s="38">
        <f t="shared" si="569"/>
        <v>0</v>
      </c>
      <c r="AR7131" s="181"/>
      <c r="AS7131" s="181"/>
      <c r="AT7131" s="181"/>
      <c r="AU7131" s="181"/>
      <c r="BB7131" s="181"/>
      <c r="BC7131" s="181"/>
      <c r="BD7131" s="181"/>
      <c r="BE7131" s="181"/>
      <c r="BL7131" s="181"/>
      <c r="BM7131" s="181"/>
      <c r="BN7131" s="181"/>
      <c r="BO7131" s="181"/>
    </row>
    <row r="7132" spans="41:67">
      <c r="AO7132" s="38">
        <f t="shared" si="568"/>
        <v>0</v>
      </c>
      <c r="AP7132" s="38">
        <f t="shared" si="569"/>
        <v>0</v>
      </c>
      <c r="AR7132" s="181"/>
      <c r="AS7132" s="181"/>
      <c r="AT7132" s="181"/>
      <c r="AU7132" s="181"/>
      <c r="BB7132" s="181"/>
      <c r="BC7132" s="181"/>
      <c r="BD7132" s="181"/>
      <c r="BE7132" s="181"/>
      <c r="BL7132" s="181"/>
      <c r="BM7132" s="181"/>
      <c r="BN7132" s="181"/>
      <c r="BO7132" s="181"/>
    </row>
    <row r="7133" spans="41:67">
      <c r="AO7133" s="38">
        <f t="shared" si="568"/>
        <v>0</v>
      </c>
      <c r="AP7133" s="38">
        <f t="shared" si="569"/>
        <v>0</v>
      </c>
      <c r="AR7133" s="181"/>
      <c r="AS7133" s="181"/>
      <c r="AT7133" s="181"/>
      <c r="AU7133" s="181"/>
      <c r="BB7133" s="181"/>
      <c r="BC7133" s="181"/>
      <c r="BD7133" s="181"/>
      <c r="BE7133" s="181"/>
      <c r="BL7133" s="181"/>
      <c r="BM7133" s="181"/>
      <c r="BN7133" s="181"/>
      <c r="BO7133" s="181"/>
    </row>
    <row r="7134" spans="41:67">
      <c r="AO7134" s="38">
        <f t="shared" si="568"/>
        <v>0</v>
      </c>
      <c r="AP7134" s="38">
        <f t="shared" si="569"/>
        <v>0</v>
      </c>
      <c r="AR7134" s="181"/>
      <c r="AS7134" s="181"/>
      <c r="AT7134" s="181"/>
      <c r="AU7134" s="181"/>
      <c r="BB7134" s="181"/>
      <c r="BC7134" s="181"/>
      <c r="BD7134" s="181"/>
      <c r="BE7134" s="181"/>
      <c r="BL7134" s="181"/>
      <c r="BM7134" s="181"/>
      <c r="BN7134" s="181"/>
      <c r="BO7134" s="181"/>
    </row>
    <row r="7135" spans="41:67">
      <c r="AO7135" s="38">
        <f t="shared" si="568"/>
        <v>0</v>
      </c>
      <c r="AP7135" s="38">
        <f t="shared" si="569"/>
        <v>0</v>
      </c>
      <c r="AR7135" s="181"/>
      <c r="AS7135" s="181"/>
      <c r="AT7135" s="181"/>
      <c r="AU7135" s="181"/>
      <c r="BB7135" s="181"/>
      <c r="BC7135" s="181"/>
      <c r="BD7135" s="181"/>
      <c r="BE7135" s="181"/>
      <c r="BL7135" s="181"/>
      <c r="BM7135" s="181"/>
      <c r="BN7135" s="181"/>
      <c r="BO7135" s="181"/>
    </row>
    <row r="7136" spans="41:67">
      <c r="AO7136" s="38">
        <f t="shared" si="568"/>
        <v>0</v>
      </c>
      <c r="AP7136" s="38">
        <f t="shared" si="569"/>
        <v>0</v>
      </c>
      <c r="AR7136" s="181"/>
      <c r="AS7136" s="181"/>
      <c r="AT7136" s="181"/>
      <c r="AU7136" s="181"/>
      <c r="BB7136" s="181"/>
      <c r="BC7136" s="181"/>
      <c r="BD7136" s="181"/>
      <c r="BE7136" s="181"/>
      <c r="BL7136" s="181"/>
      <c r="BM7136" s="181"/>
      <c r="BN7136" s="181"/>
      <c r="BO7136" s="181"/>
    </row>
    <row r="7137" spans="41:67">
      <c r="AO7137" s="38">
        <f t="shared" si="568"/>
        <v>0</v>
      </c>
      <c r="AP7137" s="38">
        <f t="shared" si="569"/>
        <v>0</v>
      </c>
      <c r="AR7137" s="181"/>
      <c r="AS7137" s="181"/>
      <c r="AT7137" s="181"/>
      <c r="AU7137" s="181"/>
      <c r="BB7137" s="181"/>
      <c r="BC7137" s="181"/>
      <c r="BD7137" s="181"/>
      <c r="BE7137" s="181"/>
      <c r="BL7137" s="181"/>
      <c r="BM7137" s="181"/>
      <c r="BN7137" s="181"/>
      <c r="BO7137" s="181"/>
    </row>
    <row r="7138" spans="41:67">
      <c r="AO7138" s="38">
        <f t="shared" si="568"/>
        <v>0</v>
      </c>
      <c r="AP7138" s="38">
        <f t="shared" si="569"/>
        <v>0</v>
      </c>
      <c r="AR7138" s="181"/>
      <c r="AS7138" s="181"/>
      <c r="AT7138" s="181"/>
      <c r="AU7138" s="181"/>
      <c r="BB7138" s="181"/>
      <c r="BC7138" s="181"/>
      <c r="BD7138" s="181"/>
      <c r="BE7138" s="181"/>
      <c r="BL7138" s="181"/>
      <c r="BM7138" s="181"/>
      <c r="BN7138" s="181"/>
      <c r="BO7138" s="181"/>
    </row>
    <row r="7139" spans="41:67">
      <c r="AO7139" s="38">
        <f t="shared" si="568"/>
        <v>0</v>
      </c>
      <c r="AP7139" s="38">
        <f t="shared" si="569"/>
        <v>0</v>
      </c>
      <c r="AR7139" s="181"/>
      <c r="AS7139" s="181"/>
      <c r="AT7139" s="181"/>
      <c r="AU7139" s="181"/>
      <c r="BB7139" s="181"/>
      <c r="BC7139" s="181"/>
      <c r="BD7139" s="181"/>
      <c r="BE7139" s="181"/>
      <c r="BL7139" s="181"/>
      <c r="BM7139" s="181"/>
      <c r="BN7139" s="181"/>
      <c r="BO7139" s="181"/>
    </row>
    <row r="7140" spans="41:67">
      <c r="AO7140" s="38">
        <f t="shared" si="568"/>
        <v>0</v>
      </c>
      <c r="AP7140" s="38">
        <f t="shared" si="569"/>
        <v>0</v>
      </c>
      <c r="AR7140" s="181"/>
      <c r="AS7140" s="181"/>
      <c r="AT7140" s="181"/>
      <c r="AU7140" s="181"/>
      <c r="BB7140" s="181"/>
      <c r="BC7140" s="181"/>
      <c r="BD7140" s="181"/>
      <c r="BE7140" s="181"/>
      <c r="BL7140" s="181"/>
      <c r="BM7140" s="181"/>
      <c r="BN7140" s="181"/>
      <c r="BO7140" s="181"/>
    </row>
    <row r="7141" spans="41:67">
      <c r="AO7141" s="38">
        <f t="shared" si="568"/>
        <v>0</v>
      </c>
      <c r="AP7141" s="38">
        <f t="shared" si="569"/>
        <v>0</v>
      </c>
      <c r="AR7141" s="181"/>
      <c r="AS7141" s="181"/>
      <c r="AT7141" s="181"/>
      <c r="AU7141" s="181"/>
      <c r="BB7141" s="181"/>
      <c r="BC7141" s="181"/>
      <c r="BD7141" s="181"/>
      <c r="BE7141" s="181"/>
      <c r="BL7141" s="181"/>
      <c r="BM7141" s="181"/>
      <c r="BN7141" s="181"/>
      <c r="BO7141" s="181"/>
    </row>
    <row r="7142" spans="41:67">
      <c r="AO7142" s="38">
        <f t="shared" si="568"/>
        <v>0</v>
      </c>
      <c r="AP7142" s="38">
        <f t="shared" si="569"/>
        <v>0</v>
      </c>
      <c r="AR7142" s="181"/>
      <c r="AS7142" s="181"/>
      <c r="AT7142" s="181"/>
      <c r="AU7142" s="181"/>
      <c r="BB7142" s="181"/>
      <c r="BC7142" s="181"/>
      <c r="BD7142" s="181"/>
      <c r="BE7142" s="181"/>
      <c r="BL7142" s="181"/>
      <c r="BM7142" s="181"/>
      <c r="BN7142" s="181"/>
      <c r="BO7142" s="181"/>
    </row>
    <row r="7143" spans="41:67">
      <c r="AO7143" s="38">
        <f t="shared" si="568"/>
        <v>0</v>
      </c>
      <c r="AP7143" s="38">
        <f t="shared" si="569"/>
        <v>0</v>
      </c>
      <c r="AR7143" s="181"/>
      <c r="AS7143" s="181"/>
      <c r="AT7143" s="181"/>
      <c r="AU7143" s="181"/>
      <c r="BB7143" s="181"/>
      <c r="BC7143" s="181"/>
      <c r="BD7143" s="181"/>
      <c r="BE7143" s="181"/>
      <c r="BL7143" s="181"/>
      <c r="BM7143" s="181"/>
      <c r="BN7143" s="181"/>
      <c r="BO7143" s="181"/>
    </row>
    <row r="7144" spans="41:67">
      <c r="AO7144" s="38">
        <f t="shared" si="568"/>
        <v>0</v>
      </c>
      <c r="AP7144" s="38">
        <f t="shared" si="569"/>
        <v>0</v>
      </c>
      <c r="AR7144" s="181"/>
      <c r="AS7144" s="181"/>
      <c r="AT7144" s="181"/>
      <c r="AU7144" s="181"/>
      <c r="BB7144" s="181"/>
      <c r="BC7144" s="181"/>
      <c r="BD7144" s="181"/>
      <c r="BE7144" s="181"/>
      <c r="BL7144" s="181"/>
      <c r="BM7144" s="181"/>
      <c r="BN7144" s="181"/>
      <c r="BO7144" s="181"/>
    </row>
    <row r="7145" spans="41:67">
      <c r="AO7145" s="38">
        <f t="shared" si="568"/>
        <v>0</v>
      </c>
      <c r="AP7145" s="38">
        <f t="shared" si="569"/>
        <v>0</v>
      </c>
      <c r="AR7145" s="181"/>
      <c r="AS7145" s="181"/>
      <c r="AT7145" s="181"/>
      <c r="AU7145" s="181"/>
      <c r="BB7145" s="181"/>
      <c r="BC7145" s="181"/>
      <c r="BD7145" s="181"/>
      <c r="BE7145" s="181"/>
      <c r="BL7145" s="181"/>
      <c r="BM7145" s="181"/>
      <c r="BN7145" s="181"/>
      <c r="BO7145" s="181"/>
    </row>
    <row r="7146" spans="41:67">
      <c r="AO7146" s="38">
        <f t="shared" ref="AO7146:AO7209" si="570">B7147+1-1</f>
        <v>0</v>
      </c>
      <c r="AP7146" s="38">
        <f t="shared" ref="AP7146:AP7209" si="571">A7147</f>
        <v>0</v>
      </c>
      <c r="AR7146" s="181"/>
      <c r="AS7146" s="181"/>
      <c r="AT7146" s="181"/>
      <c r="AU7146" s="181"/>
      <c r="BB7146" s="181"/>
      <c r="BC7146" s="181"/>
      <c r="BD7146" s="181"/>
      <c r="BE7146" s="181"/>
      <c r="BL7146" s="181"/>
      <c r="BM7146" s="181"/>
      <c r="BN7146" s="181"/>
      <c r="BO7146" s="181"/>
    </row>
    <row r="7147" spans="41:67">
      <c r="AO7147" s="38">
        <f t="shared" si="570"/>
        <v>0</v>
      </c>
      <c r="AP7147" s="38">
        <f t="shared" si="571"/>
        <v>0</v>
      </c>
      <c r="AR7147" s="181"/>
      <c r="AS7147" s="181"/>
      <c r="AT7147" s="181"/>
      <c r="AU7147" s="181"/>
      <c r="BB7147" s="181"/>
      <c r="BC7147" s="181"/>
      <c r="BD7147" s="181"/>
      <c r="BE7147" s="181"/>
      <c r="BL7147" s="181"/>
      <c r="BM7147" s="181"/>
      <c r="BN7147" s="181"/>
      <c r="BO7147" s="181"/>
    </row>
    <row r="7148" spans="41:67">
      <c r="AO7148" s="38">
        <f t="shared" si="570"/>
        <v>0</v>
      </c>
      <c r="AP7148" s="38">
        <f t="shared" si="571"/>
        <v>0</v>
      </c>
      <c r="AR7148" s="181"/>
      <c r="AS7148" s="181"/>
      <c r="AT7148" s="181"/>
      <c r="AU7148" s="181"/>
      <c r="BB7148" s="181"/>
      <c r="BC7148" s="181"/>
      <c r="BD7148" s="181"/>
      <c r="BE7148" s="181"/>
      <c r="BL7148" s="181"/>
      <c r="BM7148" s="181"/>
      <c r="BN7148" s="181"/>
      <c r="BO7148" s="181"/>
    </row>
    <row r="7149" spans="41:67">
      <c r="AO7149" s="38">
        <f t="shared" si="570"/>
        <v>0</v>
      </c>
      <c r="AP7149" s="38">
        <f t="shared" si="571"/>
        <v>0</v>
      </c>
      <c r="AR7149" s="181"/>
      <c r="AS7149" s="181"/>
      <c r="AT7149" s="181"/>
      <c r="AU7149" s="181"/>
      <c r="BB7149" s="181"/>
      <c r="BC7149" s="181"/>
      <c r="BD7149" s="181"/>
      <c r="BE7149" s="181"/>
      <c r="BL7149" s="181"/>
      <c r="BM7149" s="181"/>
      <c r="BN7149" s="181"/>
      <c r="BO7149" s="181"/>
    </row>
    <row r="7150" spans="41:67">
      <c r="AO7150" s="38">
        <f t="shared" si="570"/>
        <v>0</v>
      </c>
      <c r="AP7150" s="38">
        <f t="shared" si="571"/>
        <v>0</v>
      </c>
      <c r="AR7150" s="181"/>
      <c r="AS7150" s="181"/>
      <c r="AT7150" s="181"/>
      <c r="AU7150" s="181"/>
      <c r="BB7150" s="181"/>
      <c r="BC7150" s="181"/>
      <c r="BD7150" s="181"/>
      <c r="BE7150" s="181"/>
      <c r="BL7150" s="181"/>
      <c r="BM7150" s="181"/>
      <c r="BN7150" s="181"/>
      <c r="BO7150" s="181"/>
    </row>
    <row r="7151" spans="41:67">
      <c r="AO7151" s="38">
        <f t="shared" si="570"/>
        <v>0</v>
      </c>
      <c r="AP7151" s="38">
        <f t="shared" si="571"/>
        <v>0</v>
      </c>
      <c r="AR7151" s="181"/>
      <c r="AS7151" s="181"/>
      <c r="AT7151" s="181"/>
      <c r="AU7151" s="181"/>
      <c r="BB7151" s="181"/>
      <c r="BC7151" s="181"/>
      <c r="BD7151" s="181"/>
      <c r="BE7151" s="181"/>
      <c r="BL7151" s="181"/>
      <c r="BM7151" s="181"/>
      <c r="BN7151" s="181"/>
      <c r="BO7151" s="181"/>
    </row>
    <row r="7152" spans="41:67">
      <c r="AO7152" s="38">
        <f t="shared" si="570"/>
        <v>0</v>
      </c>
      <c r="AP7152" s="38">
        <f t="shared" si="571"/>
        <v>0</v>
      </c>
      <c r="AR7152" s="181"/>
      <c r="AS7152" s="181"/>
      <c r="AT7152" s="181"/>
      <c r="AU7152" s="181"/>
      <c r="BB7152" s="181"/>
      <c r="BC7152" s="181"/>
      <c r="BD7152" s="181"/>
      <c r="BE7152" s="181"/>
      <c r="BL7152" s="181"/>
      <c r="BM7152" s="181"/>
      <c r="BN7152" s="181"/>
      <c r="BO7152" s="181"/>
    </row>
    <row r="7153" spans="41:67">
      <c r="AO7153" s="38">
        <f t="shared" si="570"/>
        <v>0</v>
      </c>
      <c r="AP7153" s="38">
        <f t="shared" si="571"/>
        <v>0</v>
      </c>
      <c r="AR7153" s="181"/>
      <c r="AS7153" s="181"/>
      <c r="AT7153" s="181"/>
      <c r="AU7153" s="181"/>
      <c r="BB7153" s="181"/>
      <c r="BC7153" s="181"/>
      <c r="BD7153" s="181"/>
      <c r="BE7153" s="181"/>
      <c r="BL7153" s="181"/>
      <c r="BM7153" s="181"/>
      <c r="BN7153" s="181"/>
      <c r="BO7153" s="181"/>
    </row>
    <row r="7154" spans="41:67">
      <c r="AO7154" s="38">
        <f t="shared" si="570"/>
        <v>0</v>
      </c>
      <c r="AP7154" s="38">
        <f t="shared" si="571"/>
        <v>0</v>
      </c>
      <c r="AR7154" s="181"/>
      <c r="AS7154" s="181"/>
      <c r="AT7154" s="181"/>
      <c r="AU7154" s="181"/>
      <c r="BB7154" s="181"/>
      <c r="BC7154" s="181"/>
      <c r="BD7154" s="181"/>
      <c r="BE7154" s="181"/>
      <c r="BL7154" s="181"/>
      <c r="BM7154" s="181"/>
      <c r="BN7154" s="181"/>
      <c r="BO7154" s="181"/>
    </row>
    <row r="7155" spans="41:67">
      <c r="AO7155" s="38">
        <f t="shared" si="570"/>
        <v>0</v>
      </c>
      <c r="AP7155" s="38">
        <f t="shared" si="571"/>
        <v>0</v>
      </c>
      <c r="AR7155" s="181"/>
      <c r="AS7155" s="181"/>
      <c r="AT7155" s="181"/>
      <c r="AU7155" s="181"/>
      <c r="BB7155" s="181"/>
      <c r="BC7155" s="181"/>
      <c r="BD7155" s="181"/>
      <c r="BE7155" s="181"/>
      <c r="BL7155" s="181"/>
      <c r="BM7155" s="181"/>
      <c r="BN7155" s="181"/>
      <c r="BO7155" s="181"/>
    </row>
    <row r="7156" spans="41:67">
      <c r="AO7156" s="38">
        <f t="shared" si="570"/>
        <v>0</v>
      </c>
      <c r="AP7156" s="38">
        <f t="shared" si="571"/>
        <v>0</v>
      </c>
      <c r="AR7156" s="181"/>
      <c r="AS7156" s="181"/>
      <c r="AT7156" s="181"/>
      <c r="AU7156" s="181"/>
      <c r="BB7156" s="181"/>
      <c r="BC7156" s="181"/>
      <c r="BD7156" s="181"/>
      <c r="BE7156" s="181"/>
      <c r="BL7156" s="181"/>
      <c r="BM7156" s="181"/>
      <c r="BN7156" s="181"/>
      <c r="BO7156" s="181"/>
    </row>
    <row r="7157" spans="41:67">
      <c r="AO7157" s="38">
        <f t="shared" si="570"/>
        <v>0</v>
      </c>
      <c r="AP7157" s="38">
        <f t="shared" si="571"/>
        <v>0</v>
      </c>
      <c r="AR7157" s="181"/>
      <c r="AS7157" s="181"/>
      <c r="AT7157" s="181"/>
      <c r="AU7157" s="181"/>
      <c r="BB7157" s="181"/>
      <c r="BC7157" s="181"/>
      <c r="BD7157" s="181"/>
      <c r="BE7157" s="181"/>
      <c r="BL7157" s="181"/>
      <c r="BM7157" s="181"/>
      <c r="BN7157" s="181"/>
      <c r="BO7157" s="181"/>
    </row>
    <row r="7158" spans="41:67">
      <c r="AO7158" s="38">
        <f t="shared" si="570"/>
        <v>0</v>
      </c>
      <c r="AP7158" s="38">
        <f t="shared" si="571"/>
        <v>0</v>
      </c>
      <c r="AR7158" s="181"/>
      <c r="AS7158" s="181"/>
      <c r="AT7158" s="181"/>
      <c r="AU7158" s="181"/>
      <c r="BB7158" s="181"/>
      <c r="BC7158" s="181"/>
      <c r="BD7158" s="181"/>
      <c r="BE7158" s="181"/>
      <c r="BL7158" s="181"/>
      <c r="BM7158" s="181"/>
      <c r="BN7158" s="181"/>
      <c r="BO7158" s="181"/>
    </row>
    <row r="7159" spans="41:67">
      <c r="AO7159" s="38">
        <f t="shared" si="570"/>
        <v>0</v>
      </c>
      <c r="AP7159" s="38">
        <f t="shared" si="571"/>
        <v>0</v>
      </c>
      <c r="AR7159" s="181"/>
      <c r="AS7159" s="181"/>
      <c r="AT7159" s="181"/>
      <c r="AU7159" s="181"/>
      <c r="BB7159" s="181"/>
      <c r="BC7159" s="181"/>
      <c r="BD7159" s="181"/>
      <c r="BE7159" s="181"/>
      <c r="BL7159" s="181"/>
      <c r="BM7159" s="181"/>
      <c r="BN7159" s="181"/>
      <c r="BO7159" s="181"/>
    </row>
    <row r="7160" spans="41:67">
      <c r="AO7160" s="38">
        <f t="shared" si="570"/>
        <v>0</v>
      </c>
      <c r="AP7160" s="38">
        <f t="shared" si="571"/>
        <v>0</v>
      </c>
      <c r="AR7160" s="181"/>
      <c r="AS7160" s="181"/>
      <c r="AT7160" s="181"/>
      <c r="AU7160" s="181"/>
      <c r="BB7160" s="181"/>
      <c r="BC7160" s="181"/>
      <c r="BD7160" s="181"/>
      <c r="BE7160" s="181"/>
      <c r="BL7160" s="181"/>
      <c r="BM7160" s="181"/>
      <c r="BN7160" s="181"/>
      <c r="BO7160" s="181"/>
    </row>
    <row r="7161" spans="41:67">
      <c r="AO7161" s="38">
        <f t="shared" si="570"/>
        <v>0</v>
      </c>
      <c r="AP7161" s="38">
        <f t="shared" si="571"/>
        <v>0</v>
      </c>
      <c r="AR7161" s="181"/>
      <c r="AS7161" s="181"/>
      <c r="AT7161" s="181"/>
      <c r="AU7161" s="181"/>
      <c r="BB7161" s="181"/>
      <c r="BC7161" s="181"/>
      <c r="BD7161" s="181"/>
      <c r="BE7161" s="181"/>
      <c r="BL7161" s="181"/>
      <c r="BM7161" s="181"/>
      <c r="BN7161" s="181"/>
      <c r="BO7161" s="181"/>
    </row>
    <row r="7162" spans="41:67">
      <c r="AO7162" s="38">
        <f t="shared" si="570"/>
        <v>0</v>
      </c>
      <c r="AP7162" s="38">
        <f t="shared" si="571"/>
        <v>0</v>
      </c>
      <c r="AR7162" s="181"/>
      <c r="AS7162" s="181"/>
      <c r="AT7162" s="181"/>
      <c r="AU7162" s="181"/>
      <c r="BB7162" s="181"/>
      <c r="BC7162" s="181"/>
      <c r="BD7162" s="181"/>
      <c r="BE7162" s="181"/>
      <c r="BL7162" s="181"/>
      <c r="BM7162" s="181"/>
      <c r="BN7162" s="181"/>
      <c r="BO7162" s="181"/>
    </row>
    <row r="7163" spans="41:67">
      <c r="AO7163" s="38">
        <f t="shared" si="570"/>
        <v>0</v>
      </c>
      <c r="AP7163" s="38">
        <f t="shared" si="571"/>
        <v>0</v>
      </c>
      <c r="AR7163" s="181"/>
      <c r="AS7163" s="181"/>
      <c r="AT7163" s="181"/>
      <c r="AU7163" s="181"/>
      <c r="BB7163" s="181"/>
      <c r="BC7163" s="181"/>
      <c r="BD7163" s="181"/>
      <c r="BE7163" s="181"/>
      <c r="BL7163" s="181"/>
      <c r="BM7163" s="181"/>
      <c r="BN7163" s="181"/>
      <c r="BO7163" s="181"/>
    </row>
    <row r="7164" spans="41:67">
      <c r="AO7164" s="38">
        <f t="shared" si="570"/>
        <v>0</v>
      </c>
      <c r="AP7164" s="38">
        <f t="shared" si="571"/>
        <v>0</v>
      </c>
      <c r="AR7164" s="181"/>
      <c r="AS7164" s="181"/>
      <c r="AT7164" s="181"/>
      <c r="AU7164" s="181"/>
      <c r="BB7164" s="181"/>
      <c r="BC7164" s="181"/>
      <c r="BD7164" s="181"/>
      <c r="BE7164" s="181"/>
      <c r="BL7164" s="181"/>
      <c r="BM7164" s="181"/>
      <c r="BN7164" s="181"/>
      <c r="BO7164" s="181"/>
    </row>
    <row r="7165" spans="41:67">
      <c r="AO7165" s="38">
        <f t="shared" si="570"/>
        <v>0</v>
      </c>
      <c r="AP7165" s="38">
        <f t="shared" si="571"/>
        <v>0</v>
      </c>
      <c r="AR7165" s="181"/>
      <c r="AS7165" s="181"/>
      <c r="AT7165" s="181"/>
      <c r="AU7165" s="181"/>
      <c r="BB7165" s="181"/>
      <c r="BC7165" s="181"/>
      <c r="BD7165" s="181"/>
      <c r="BE7165" s="181"/>
      <c r="BL7165" s="181"/>
      <c r="BM7165" s="181"/>
      <c r="BN7165" s="181"/>
      <c r="BO7165" s="181"/>
    </row>
    <row r="7166" spans="41:67">
      <c r="AO7166" s="38">
        <f t="shared" si="570"/>
        <v>0</v>
      </c>
      <c r="AP7166" s="38">
        <f t="shared" si="571"/>
        <v>0</v>
      </c>
      <c r="AR7166" s="181"/>
      <c r="AS7166" s="181"/>
      <c r="AT7166" s="181"/>
      <c r="AU7166" s="181"/>
      <c r="BB7166" s="181"/>
      <c r="BC7166" s="181"/>
      <c r="BD7166" s="181"/>
      <c r="BE7166" s="181"/>
      <c r="BL7166" s="181"/>
      <c r="BM7166" s="181"/>
      <c r="BN7166" s="181"/>
      <c r="BO7166" s="181"/>
    </row>
    <row r="7167" spans="41:67">
      <c r="AO7167" s="38">
        <f t="shared" si="570"/>
        <v>0</v>
      </c>
      <c r="AP7167" s="38">
        <f t="shared" si="571"/>
        <v>0</v>
      </c>
      <c r="AR7167" s="181"/>
      <c r="AS7167" s="181"/>
      <c r="AT7167" s="181"/>
      <c r="AU7167" s="181"/>
      <c r="BB7167" s="181"/>
      <c r="BC7167" s="181"/>
      <c r="BD7167" s="181"/>
      <c r="BE7167" s="181"/>
      <c r="BL7167" s="181"/>
      <c r="BM7167" s="181"/>
      <c r="BN7167" s="181"/>
      <c r="BO7167" s="181"/>
    </row>
    <row r="7168" spans="41:67">
      <c r="AO7168" s="38">
        <f t="shared" si="570"/>
        <v>0</v>
      </c>
      <c r="AP7168" s="38">
        <f t="shared" si="571"/>
        <v>0</v>
      </c>
      <c r="AR7168" s="181"/>
      <c r="AS7168" s="181"/>
      <c r="AT7168" s="181"/>
      <c r="AU7168" s="181"/>
      <c r="BB7168" s="181"/>
      <c r="BC7168" s="181"/>
      <c r="BD7168" s="181"/>
      <c r="BE7168" s="181"/>
      <c r="BL7168" s="181"/>
      <c r="BM7168" s="181"/>
      <c r="BN7168" s="181"/>
      <c r="BO7168" s="181"/>
    </row>
    <row r="7169" spans="41:67">
      <c r="AO7169" s="38">
        <f t="shared" si="570"/>
        <v>0</v>
      </c>
      <c r="AP7169" s="38">
        <f t="shared" si="571"/>
        <v>0</v>
      </c>
      <c r="AR7169" s="181"/>
      <c r="AS7169" s="181"/>
      <c r="AT7169" s="181"/>
      <c r="AU7169" s="181"/>
      <c r="BB7169" s="181"/>
      <c r="BC7169" s="181"/>
      <c r="BD7169" s="181"/>
      <c r="BE7169" s="181"/>
      <c r="BL7169" s="181"/>
      <c r="BM7169" s="181"/>
      <c r="BN7169" s="181"/>
      <c r="BO7169" s="181"/>
    </row>
    <row r="7170" spans="41:67">
      <c r="AO7170" s="38">
        <f t="shared" si="570"/>
        <v>0</v>
      </c>
      <c r="AP7170" s="38">
        <f t="shared" si="571"/>
        <v>0</v>
      </c>
      <c r="AR7170" s="181"/>
      <c r="AS7170" s="181"/>
      <c r="AT7170" s="181"/>
      <c r="AU7170" s="181"/>
      <c r="BB7170" s="181"/>
      <c r="BC7170" s="181"/>
      <c r="BD7170" s="181"/>
      <c r="BE7170" s="181"/>
      <c r="BL7170" s="181"/>
      <c r="BM7170" s="181"/>
      <c r="BN7170" s="181"/>
      <c r="BO7170" s="181"/>
    </row>
    <row r="7171" spans="41:67">
      <c r="AO7171" s="38">
        <f t="shared" si="570"/>
        <v>0</v>
      </c>
      <c r="AP7171" s="38">
        <f t="shared" si="571"/>
        <v>0</v>
      </c>
      <c r="AR7171" s="181"/>
      <c r="AS7171" s="181"/>
      <c r="AT7171" s="181"/>
      <c r="AU7171" s="181"/>
      <c r="BB7171" s="181"/>
      <c r="BC7171" s="181"/>
      <c r="BD7171" s="181"/>
      <c r="BE7171" s="181"/>
      <c r="BL7171" s="181"/>
      <c r="BM7171" s="181"/>
      <c r="BN7171" s="181"/>
      <c r="BO7171" s="181"/>
    </row>
    <row r="7172" spans="41:67">
      <c r="AO7172" s="38">
        <f t="shared" si="570"/>
        <v>0</v>
      </c>
      <c r="AP7172" s="38">
        <f t="shared" si="571"/>
        <v>0</v>
      </c>
      <c r="AR7172" s="181"/>
      <c r="AS7172" s="181"/>
      <c r="AT7172" s="181"/>
      <c r="AU7172" s="181"/>
      <c r="BB7172" s="181"/>
      <c r="BC7172" s="181"/>
      <c r="BD7172" s="181"/>
      <c r="BE7172" s="181"/>
      <c r="BL7172" s="181"/>
      <c r="BM7172" s="181"/>
      <c r="BN7172" s="181"/>
      <c r="BO7172" s="181"/>
    </row>
    <row r="7173" spans="41:67">
      <c r="AO7173" s="38">
        <f t="shared" si="570"/>
        <v>0</v>
      </c>
      <c r="AP7173" s="38">
        <f t="shared" si="571"/>
        <v>0</v>
      </c>
      <c r="AR7173" s="181"/>
      <c r="AS7173" s="181"/>
      <c r="AT7173" s="181"/>
      <c r="AU7173" s="181"/>
      <c r="BB7173" s="181"/>
      <c r="BC7173" s="181"/>
      <c r="BD7173" s="181"/>
      <c r="BE7173" s="181"/>
      <c r="BL7173" s="181"/>
      <c r="BM7173" s="181"/>
      <c r="BN7173" s="181"/>
      <c r="BO7173" s="181"/>
    </row>
    <row r="7174" spans="41:67">
      <c r="AO7174" s="38">
        <f t="shared" si="570"/>
        <v>0</v>
      </c>
      <c r="AP7174" s="38">
        <f t="shared" si="571"/>
        <v>0</v>
      </c>
      <c r="AR7174" s="181"/>
      <c r="AS7174" s="181"/>
      <c r="AT7174" s="181"/>
      <c r="AU7174" s="181"/>
      <c r="BB7174" s="181"/>
      <c r="BC7174" s="181"/>
      <c r="BD7174" s="181"/>
      <c r="BE7174" s="181"/>
      <c r="BL7174" s="181"/>
      <c r="BM7174" s="181"/>
      <c r="BN7174" s="181"/>
      <c r="BO7174" s="181"/>
    </row>
    <row r="7175" spans="41:67">
      <c r="AO7175" s="38">
        <f t="shared" si="570"/>
        <v>0</v>
      </c>
      <c r="AP7175" s="38">
        <f t="shared" si="571"/>
        <v>0</v>
      </c>
      <c r="AR7175" s="181"/>
      <c r="AS7175" s="181"/>
      <c r="AT7175" s="181"/>
      <c r="AU7175" s="181"/>
      <c r="BB7175" s="181"/>
      <c r="BC7175" s="181"/>
      <c r="BD7175" s="181"/>
      <c r="BE7175" s="181"/>
      <c r="BL7175" s="181"/>
      <c r="BM7175" s="181"/>
      <c r="BN7175" s="181"/>
      <c r="BO7175" s="181"/>
    </row>
    <row r="7176" spans="41:67">
      <c r="AO7176" s="38">
        <f t="shared" si="570"/>
        <v>0</v>
      </c>
      <c r="AP7176" s="38">
        <f t="shared" si="571"/>
        <v>0</v>
      </c>
      <c r="AR7176" s="181"/>
      <c r="AS7176" s="181"/>
      <c r="AT7176" s="181"/>
      <c r="AU7176" s="181"/>
      <c r="BB7176" s="181"/>
      <c r="BC7176" s="181"/>
      <c r="BD7176" s="181"/>
      <c r="BE7176" s="181"/>
      <c r="BL7176" s="181"/>
      <c r="BM7176" s="181"/>
      <c r="BN7176" s="181"/>
      <c r="BO7176" s="181"/>
    </row>
    <row r="7177" spans="41:67">
      <c r="AO7177" s="38">
        <f t="shared" si="570"/>
        <v>0</v>
      </c>
      <c r="AP7177" s="38">
        <f t="shared" si="571"/>
        <v>0</v>
      </c>
      <c r="AR7177" s="181"/>
      <c r="AS7177" s="181"/>
      <c r="AT7177" s="181"/>
      <c r="AU7177" s="181"/>
      <c r="BB7177" s="181"/>
      <c r="BC7177" s="181"/>
      <c r="BD7177" s="181"/>
      <c r="BE7177" s="181"/>
      <c r="BL7177" s="181"/>
      <c r="BM7177" s="181"/>
      <c r="BN7177" s="181"/>
      <c r="BO7177" s="181"/>
    </row>
    <row r="7178" spans="41:67">
      <c r="AO7178" s="38">
        <f t="shared" si="570"/>
        <v>0</v>
      </c>
      <c r="AP7178" s="38">
        <f t="shared" si="571"/>
        <v>0</v>
      </c>
      <c r="AR7178" s="181"/>
      <c r="AS7178" s="181"/>
      <c r="AT7178" s="181"/>
      <c r="AU7178" s="181"/>
      <c r="BB7178" s="181"/>
      <c r="BC7178" s="181"/>
      <c r="BD7178" s="181"/>
      <c r="BE7178" s="181"/>
      <c r="BL7178" s="181"/>
      <c r="BM7178" s="181"/>
      <c r="BN7178" s="181"/>
      <c r="BO7178" s="181"/>
    </row>
    <row r="7179" spans="41:67">
      <c r="AO7179" s="38">
        <f t="shared" si="570"/>
        <v>0</v>
      </c>
      <c r="AP7179" s="38">
        <f t="shared" si="571"/>
        <v>0</v>
      </c>
      <c r="AR7179" s="181"/>
      <c r="AS7179" s="181"/>
      <c r="AT7179" s="181"/>
      <c r="AU7179" s="181"/>
      <c r="BB7179" s="181"/>
      <c r="BC7179" s="181"/>
      <c r="BD7179" s="181"/>
      <c r="BE7179" s="181"/>
      <c r="BL7179" s="181"/>
      <c r="BM7179" s="181"/>
      <c r="BN7179" s="181"/>
      <c r="BO7179" s="181"/>
    </row>
    <row r="7180" spans="41:67">
      <c r="AO7180" s="38">
        <f t="shared" si="570"/>
        <v>0</v>
      </c>
      <c r="AP7180" s="38">
        <f t="shared" si="571"/>
        <v>0</v>
      </c>
      <c r="AR7180" s="181"/>
      <c r="AS7180" s="181"/>
      <c r="AT7180" s="181"/>
      <c r="AU7180" s="181"/>
      <c r="BB7180" s="181"/>
      <c r="BC7180" s="181"/>
      <c r="BD7180" s="181"/>
      <c r="BE7180" s="181"/>
      <c r="BL7180" s="181"/>
      <c r="BM7180" s="181"/>
      <c r="BN7180" s="181"/>
      <c r="BO7180" s="181"/>
    </row>
    <row r="7181" spans="41:67">
      <c r="AO7181" s="38">
        <f t="shared" si="570"/>
        <v>0</v>
      </c>
      <c r="AP7181" s="38">
        <f t="shared" si="571"/>
        <v>0</v>
      </c>
      <c r="AR7181" s="181"/>
      <c r="AS7181" s="181"/>
      <c r="AT7181" s="181"/>
      <c r="AU7181" s="181"/>
      <c r="BB7181" s="181"/>
      <c r="BC7181" s="181"/>
      <c r="BD7181" s="181"/>
      <c r="BE7181" s="181"/>
      <c r="BL7181" s="181"/>
      <c r="BM7181" s="181"/>
      <c r="BN7181" s="181"/>
      <c r="BO7181" s="181"/>
    </row>
    <row r="7182" spans="41:67">
      <c r="AO7182" s="38">
        <f t="shared" si="570"/>
        <v>0</v>
      </c>
      <c r="AP7182" s="38">
        <f t="shared" si="571"/>
        <v>0</v>
      </c>
      <c r="AR7182" s="181"/>
      <c r="AS7182" s="181"/>
      <c r="AT7182" s="181"/>
      <c r="AU7182" s="181"/>
      <c r="BB7182" s="181"/>
      <c r="BC7182" s="181"/>
      <c r="BD7182" s="181"/>
      <c r="BE7182" s="181"/>
      <c r="BL7182" s="181"/>
      <c r="BM7182" s="181"/>
      <c r="BN7182" s="181"/>
      <c r="BO7182" s="181"/>
    </row>
    <row r="7183" spans="41:67">
      <c r="AO7183" s="38">
        <f t="shared" si="570"/>
        <v>0</v>
      </c>
      <c r="AP7183" s="38">
        <f t="shared" si="571"/>
        <v>0</v>
      </c>
      <c r="AR7183" s="181"/>
      <c r="AS7183" s="181"/>
      <c r="AT7183" s="181"/>
      <c r="AU7183" s="181"/>
      <c r="BB7183" s="181"/>
      <c r="BC7183" s="181"/>
      <c r="BD7183" s="181"/>
      <c r="BE7183" s="181"/>
      <c r="BL7183" s="181"/>
      <c r="BM7183" s="181"/>
      <c r="BN7183" s="181"/>
      <c r="BO7183" s="181"/>
    </row>
    <row r="7184" spans="41:67">
      <c r="AO7184" s="38">
        <f t="shared" si="570"/>
        <v>0</v>
      </c>
      <c r="AP7184" s="38">
        <f t="shared" si="571"/>
        <v>0</v>
      </c>
      <c r="AR7184" s="181"/>
      <c r="AS7184" s="181"/>
      <c r="AT7184" s="181"/>
      <c r="AU7184" s="181"/>
      <c r="BB7184" s="181"/>
      <c r="BC7184" s="181"/>
      <c r="BD7184" s="181"/>
      <c r="BE7184" s="181"/>
      <c r="BL7184" s="181"/>
      <c r="BM7184" s="181"/>
      <c r="BN7184" s="181"/>
      <c r="BO7184" s="181"/>
    </row>
    <row r="7185" spans="41:67">
      <c r="AO7185" s="38">
        <f t="shared" si="570"/>
        <v>0</v>
      </c>
      <c r="AP7185" s="38">
        <f t="shared" si="571"/>
        <v>0</v>
      </c>
      <c r="AR7185" s="181"/>
      <c r="AS7185" s="181"/>
      <c r="AT7185" s="181"/>
      <c r="AU7185" s="181"/>
      <c r="BB7185" s="181"/>
      <c r="BC7185" s="181"/>
      <c r="BD7185" s="181"/>
      <c r="BE7185" s="181"/>
      <c r="BL7185" s="181"/>
      <c r="BM7185" s="181"/>
      <c r="BN7185" s="181"/>
      <c r="BO7185" s="181"/>
    </row>
    <row r="7186" spans="41:67">
      <c r="AO7186" s="38">
        <f t="shared" si="570"/>
        <v>0</v>
      </c>
      <c r="AP7186" s="38">
        <f t="shared" si="571"/>
        <v>0</v>
      </c>
      <c r="AR7186" s="181"/>
      <c r="AS7186" s="181"/>
      <c r="AT7186" s="181"/>
      <c r="AU7186" s="181"/>
      <c r="BB7186" s="181"/>
      <c r="BC7186" s="181"/>
      <c r="BD7186" s="181"/>
      <c r="BE7186" s="181"/>
      <c r="BL7186" s="181"/>
      <c r="BM7186" s="181"/>
      <c r="BN7186" s="181"/>
      <c r="BO7186" s="181"/>
    </row>
    <row r="7187" spans="41:67">
      <c r="AO7187" s="38">
        <f t="shared" si="570"/>
        <v>0</v>
      </c>
      <c r="AP7187" s="38">
        <f t="shared" si="571"/>
        <v>0</v>
      </c>
      <c r="AR7187" s="181"/>
      <c r="AS7187" s="181"/>
      <c r="AT7187" s="181"/>
      <c r="AU7187" s="181"/>
      <c r="BB7187" s="181"/>
      <c r="BC7187" s="181"/>
      <c r="BD7187" s="181"/>
      <c r="BE7187" s="181"/>
      <c r="BL7187" s="181"/>
      <c r="BM7187" s="181"/>
      <c r="BN7187" s="181"/>
      <c r="BO7187" s="181"/>
    </row>
    <row r="7188" spans="41:67">
      <c r="AO7188" s="38">
        <f t="shared" si="570"/>
        <v>0</v>
      </c>
      <c r="AP7188" s="38">
        <f t="shared" si="571"/>
        <v>0</v>
      </c>
      <c r="AR7188" s="181"/>
      <c r="AS7188" s="181"/>
      <c r="AT7188" s="181"/>
      <c r="AU7188" s="181"/>
      <c r="BB7188" s="181"/>
      <c r="BC7188" s="181"/>
      <c r="BD7188" s="181"/>
      <c r="BE7188" s="181"/>
      <c r="BL7188" s="181"/>
      <c r="BM7188" s="181"/>
      <c r="BN7188" s="181"/>
      <c r="BO7188" s="181"/>
    </row>
    <row r="7189" spans="41:67">
      <c r="AO7189" s="38">
        <f t="shared" si="570"/>
        <v>0</v>
      </c>
      <c r="AP7189" s="38">
        <f t="shared" si="571"/>
        <v>0</v>
      </c>
      <c r="AR7189" s="181"/>
      <c r="AS7189" s="181"/>
      <c r="AT7189" s="181"/>
      <c r="AU7189" s="181"/>
      <c r="BB7189" s="181"/>
      <c r="BC7189" s="181"/>
      <c r="BD7189" s="181"/>
      <c r="BE7189" s="181"/>
      <c r="BL7189" s="181"/>
      <c r="BM7189" s="181"/>
      <c r="BN7189" s="181"/>
      <c r="BO7189" s="181"/>
    </row>
    <row r="7190" spans="41:67">
      <c r="AO7190" s="38">
        <f t="shared" si="570"/>
        <v>0</v>
      </c>
      <c r="AP7190" s="38">
        <f t="shared" si="571"/>
        <v>0</v>
      </c>
      <c r="AR7190" s="181"/>
      <c r="AS7190" s="181"/>
      <c r="AT7190" s="181"/>
      <c r="AU7190" s="181"/>
      <c r="BB7190" s="181"/>
      <c r="BC7190" s="181"/>
      <c r="BD7190" s="181"/>
      <c r="BE7190" s="181"/>
      <c r="BL7190" s="181"/>
      <c r="BM7190" s="181"/>
      <c r="BN7190" s="181"/>
      <c r="BO7190" s="181"/>
    </row>
    <row r="7191" spans="41:67">
      <c r="AO7191" s="38">
        <f t="shared" si="570"/>
        <v>0</v>
      </c>
      <c r="AP7191" s="38">
        <f t="shared" si="571"/>
        <v>0</v>
      </c>
      <c r="AR7191" s="181"/>
      <c r="AS7191" s="181"/>
      <c r="AT7191" s="181"/>
      <c r="AU7191" s="181"/>
      <c r="BB7191" s="181"/>
      <c r="BC7191" s="181"/>
      <c r="BD7191" s="181"/>
      <c r="BE7191" s="181"/>
      <c r="BL7191" s="181"/>
      <c r="BM7191" s="181"/>
      <c r="BN7191" s="181"/>
      <c r="BO7191" s="181"/>
    </row>
    <row r="7192" spans="41:67">
      <c r="AO7192" s="38">
        <f t="shared" si="570"/>
        <v>0</v>
      </c>
      <c r="AP7192" s="38">
        <f t="shared" si="571"/>
        <v>0</v>
      </c>
      <c r="AR7192" s="181"/>
      <c r="AS7192" s="181"/>
      <c r="AT7192" s="181"/>
      <c r="AU7192" s="181"/>
      <c r="BB7192" s="181"/>
      <c r="BC7192" s="181"/>
      <c r="BD7192" s="181"/>
      <c r="BE7192" s="181"/>
      <c r="BL7192" s="181"/>
      <c r="BM7192" s="181"/>
      <c r="BN7192" s="181"/>
      <c r="BO7192" s="181"/>
    </row>
    <row r="7193" spans="41:67">
      <c r="AO7193" s="38">
        <f t="shared" si="570"/>
        <v>0</v>
      </c>
      <c r="AP7193" s="38">
        <f t="shared" si="571"/>
        <v>0</v>
      </c>
      <c r="AR7193" s="181"/>
      <c r="AS7193" s="181"/>
      <c r="AT7193" s="181"/>
      <c r="AU7193" s="181"/>
      <c r="BB7193" s="181"/>
      <c r="BC7193" s="181"/>
      <c r="BD7193" s="181"/>
      <c r="BE7193" s="181"/>
      <c r="BL7193" s="181"/>
      <c r="BM7193" s="181"/>
      <c r="BN7193" s="181"/>
      <c r="BO7193" s="181"/>
    </row>
    <row r="7194" spans="41:67">
      <c r="AO7194" s="38">
        <f t="shared" si="570"/>
        <v>0</v>
      </c>
      <c r="AP7194" s="38">
        <f t="shared" si="571"/>
        <v>0</v>
      </c>
      <c r="AR7194" s="181"/>
      <c r="AS7194" s="181"/>
      <c r="AT7194" s="181"/>
      <c r="AU7194" s="181"/>
      <c r="BB7194" s="181"/>
      <c r="BC7194" s="181"/>
      <c r="BD7194" s="181"/>
      <c r="BE7194" s="181"/>
      <c r="BL7194" s="181"/>
      <c r="BM7194" s="181"/>
      <c r="BN7194" s="181"/>
      <c r="BO7194" s="181"/>
    </row>
    <row r="7195" spans="41:67">
      <c r="AO7195" s="38">
        <f t="shared" si="570"/>
        <v>0</v>
      </c>
      <c r="AP7195" s="38">
        <f t="shared" si="571"/>
        <v>0</v>
      </c>
      <c r="AR7195" s="181"/>
      <c r="AS7195" s="181"/>
      <c r="AT7195" s="181"/>
      <c r="AU7195" s="181"/>
      <c r="BB7195" s="181"/>
      <c r="BC7195" s="181"/>
      <c r="BD7195" s="181"/>
      <c r="BE7195" s="181"/>
      <c r="BL7195" s="181"/>
      <c r="BM7195" s="181"/>
      <c r="BN7195" s="181"/>
      <c r="BO7195" s="181"/>
    </row>
    <row r="7196" spans="41:67">
      <c r="AO7196" s="38">
        <f t="shared" si="570"/>
        <v>0</v>
      </c>
      <c r="AP7196" s="38">
        <f t="shared" si="571"/>
        <v>0</v>
      </c>
      <c r="AR7196" s="181"/>
      <c r="AS7196" s="181"/>
      <c r="AT7196" s="181"/>
      <c r="AU7196" s="181"/>
      <c r="BB7196" s="181"/>
      <c r="BC7196" s="181"/>
      <c r="BD7196" s="181"/>
      <c r="BE7196" s="181"/>
      <c r="BL7196" s="181"/>
      <c r="BM7196" s="181"/>
      <c r="BN7196" s="181"/>
      <c r="BO7196" s="181"/>
    </row>
    <row r="7197" spans="41:67">
      <c r="AO7197" s="38">
        <f t="shared" si="570"/>
        <v>0</v>
      </c>
      <c r="AP7197" s="38">
        <f t="shared" si="571"/>
        <v>0</v>
      </c>
      <c r="AR7197" s="181"/>
      <c r="AS7197" s="181"/>
      <c r="AT7197" s="181"/>
      <c r="AU7197" s="181"/>
      <c r="BB7197" s="181"/>
      <c r="BC7197" s="181"/>
      <c r="BD7197" s="181"/>
      <c r="BE7197" s="181"/>
      <c r="BL7197" s="181"/>
      <c r="BM7197" s="181"/>
      <c r="BN7197" s="181"/>
      <c r="BO7197" s="181"/>
    </row>
    <row r="7198" spans="41:67">
      <c r="AO7198" s="38">
        <f t="shared" si="570"/>
        <v>0</v>
      </c>
      <c r="AP7198" s="38">
        <f t="shared" si="571"/>
        <v>0</v>
      </c>
      <c r="AR7198" s="181"/>
      <c r="AS7198" s="181"/>
      <c r="AT7198" s="181"/>
      <c r="AU7198" s="181"/>
      <c r="BB7198" s="181"/>
      <c r="BC7198" s="181"/>
      <c r="BD7198" s="181"/>
      <c r="BE7198" s="181"/>
      <c r="BL7198" s="181"/>
      <c r="BM7198" s="181"/>
      <c r="BN7198" s="181"/>
      <c r="BO7198" s="181"/>
    </row>
    <row r="7199" spans="41:67">
      <c r="AO7199" s="38">
        <f t="shared" si="570"/>
        <v>0</v>
      </c>
      <c r="AP7199" s="38">
        <f t="shared" si="571"/>
        <v>0</v>
      </c>
      <c r="AR7199" s="181"/>
      <c r="AS7199" s="181"/>
      <c r="AT7199" s="181"/>
      <c r="AU7199" s="181"/>
      <c r="BB7199" s="181"/>
      <c r="BC7199" s="181"/>
      <c r="BD7199" s="181"/>
      <c r="BE7199" s="181"/>
      <c r="BL7199" s="181"/>
      <c r="BM7199" s="181"/>
      <c r="BN7199" s="181"/>
      <c r="BO7199" s="181"/>
    </row>
    <row r="7200" spans="41:67">
      <c r="AO7200" s="38">
        <f t="shared" si="570"/>
        <v>0</v>
      </c>
      <c r="AP7200" s="38">
        <f t="shared" si="571"/>
        <v>0</v>
      </c>
      <c r="AR7200" s="181"/>
      <c r="AS7200" s="181"/>
      <c r="AT7200" s="181"/>
      <c r="AU7200" s="181"/>
      <c r="BB7200" s="181"/>
      <c r="BC7200" s="181"/>
      <c r="BD7200" s="181"/>
      <c r="BE7200" s="181"/>
      <c r="BL7200" s="181"/>
      <c r="BM7200" s="181"/>
      <c r="BN7200" s="181"/>
      <c r="BO7200" s="181"/>
    </row>
    <row r="7201" spans="41:67">
      <c r="AO7201" s="38">
        <f t="shared" si="570"/>
        <v>0</v>
      </c>
      <c r="AP7201" s="38">
        <f t="shared" si="571"/>
        <v>0</v>
      </c>
      <c r="AR7201" s="181"/>
      <c r="AS7201" s="181"/>
      <c r="AT7201" s="181"/>
      <c r="AU7201" s="181"/>
      <c r="BB7201" s="181"/>
      <c r="BC7201" s="181"/>
      <c r="BD7201" s="181"/>
      <c r="BE7201" s="181"/>
      <c r="BL7201" s="181"/>
      <c r="BM7201" s="181"/>
      <c r="BN7201" s="181"/>
      <c r="BO7201" s="181"/>
    </row>
    <row r="7202" spans="41:67">
      <c r="AO7202" s="38">
        <f t="shared" si="570"/>
        <v>0</v>
      </c>
      <c r="AP7202" s="38">
        <f t="shared" si="571"/>
        <v>0</v>
      </c>
      <c r="AR7202" s="181"/>
      <c r="AS7202" s="181"/>
      <c r="AT7202" s="181"/>
      <c r="AU7202" s="181"/>
      <c r="BB7202" s="181"/>
      <c r="BC7202" s="181"/>
      <c r="BD7202" s="181"/>
      <c r="BE7202" s="181"/>
      <c r="BL7202" s="181"/>
      <c r="BM7202" s="181"/>
      <c r="BN7202" s="181"/>
      <c r="BO7202" s="181"/>
    </row>
    <row r="7203" spans="41:67">
      <c r="AO7203" s="38">
        <f t="shared" si="570"/>
        <v>0</v>
      </c>
      <c r="AP7203" s="38">
        <f t="shared" si="571"/>
        <v>0</v>
      </c>
      <c r="AR7203" s="181"/>
      <c r="AS7203" s="181"/>
      <c r="AT7203" s="181"/>
      <c r="AU7203" s="181"/>
      <c r="BB7203" s="181"/>
      <c r="BC7203" s="181"/>
      <c r="BD7203" s="181"/>
      <c r="BE7203" s="181"/>
      <c r="BL7203" s="181"/>
      <c r="BM7203" s="181"/>
      <c r="BN7203" s="181"/>
      <c r="BO7203" s="181"/>
    </row>
    <row r="7204" spans="41:67">
      <c r="AO7204" s="38">
        <f t="shared" si="570"/>
        <v>0</v>
      </c>
      <c r="AP7204" s="38">
        <f t="shared" si="571"/>
        <v>0</v>
      </c>
      <c r="AR7204" s="181"/>
      <c r="AS7204" s="181"/>
      <c r="AT7204" s="181"/>
      <c r="AU7204" s="181"/>
      <c r="BB7204" s="181"/>
      <c r="BC7204" s="181"/>
      <c r="BD7204" s="181"/>
      <c r="BE7204" s="181"/>
      <c r="BL7204" s="181"/>
      <c r="BM7204" s="181"/>
      <c r="BN7204" s="181"/>
      <c r="BO7204" s="181"/>
    </row>
    <row r="7205" spans="41:67">
      <c r="AO7205" s="38">
        <f t="shared" si="570"/>
        <v>0</v>
      </c>
      <c r="AP7205" s="38">
        <f t="shared" si="571"/>
        <v>0</v>
      </c>
      <c r="AR7205" s="181"/>
      <c r="AS7205" s="181"/>
      <c r="AT7205" s="181"/>
      <c r="AU7205" s="181"/>
      <c r="BB7205" s="181"/>
      <c r="BC7205" s="181"/>
      <c r="BD7205" s="181"/>
      <c r="BE7205" s="181"/>
      <c r="BL7205" s="181"/>
      <c r="BM7205" s="181"/>
      <c r="BN7205" s="181"/>
      <c r="BO7205" s="181"/>
    </row>
    <row r="7206" spans="41:67">
      <c r="AO7206" s="38">
        <f t="shared" si="570"/>
        <v>0</v>
      </c>
      <c r="AP7206" s="38">
        <f t="shared" si="571"/>
        <v>0</v>
      </c>
      <c r="AR7206" s="181"/>
      <c r="AS7206" s="181"/>
      <c r="AT7206" s="181"/>
      <c r="AU7206" s="181"/>
      <c r="BB7206" s="181"/>
      <c r="BC7206" s="181"/>
      <c r="BD7206" s="181"/>
      <c r="BE7206" s="181"/>
      <c r="BL7206" s="181"/>
      <c r="BM7206" s="181"/>
      <c r="BN7206" s="181"/>
      <c r="BO7206" s="181"/>
    </row>
    <row r="7207" spans="41:67">
      <c r="AO7207" s="38">
        <f t="shared" si="570"/>
        <v>0</v>
      </c>
      <c r="AP7207" s="38">
        <f t="shared" si="571"/>
        <v>0</v>
      </c>
      <c r="AR7207" s="181"/>
      <c r="AS7207" s="181"/>
      <c r="AT7207" s="181"/>
      <c r="AU7207" s="181"/>
      <c r="BB7207" s="181"/>
      <c r="BC7207" s="181"/>
      <c r="BD7207" s="181"/>
      <c r="BE7207" s="181"/>
      <c r="BL7207" s="181"/>
      <c r="BM7207" s="181"/>
      <c r="BN7207" s="181"/>
      <c r="BO7207" s="181"/>
    </row>
    <row r="7208" spans="41:67">
      <c r="AO7208" s="38">
        <f t="shared" si="570"/>
        <v>0</v>
      </c>
      <c r="AP7208" s="38">
        <f t="shared" si="571"/>
        <v>0</v>
      </c>
      <c r="AR7208" s="181"/>
      <c r="AS7208" s="181"/>
      <c r="AT7208" s="181"/>
      <c r="AU7208" s="181"/>
      <c r="BB7208" s="181"/>
      <c r="BC7208" s="181"/>
      <c r="BD7208" s="181"/>
      <c r="BE7208" s="181"/>
      <c r="BL7208" s="181"/>
      <c r="BM7208" s="181"/>
      <c r="BN7208" s="181"/>
      <c r="BO7208" s="181"/>
    </row>
    <row r="7209" spans="41:67">
      <c r="AO7209" s="38">
        <f t="shared" si="570"/>
        <v>0</v>
      </c>
      <c r="AP7209" s="38">
        <f t="shared" si="571"/>
        <v>0</v>
      </c>
      <c r="AR7209" s="181"/>
      <c r="AS7209" s="181"/>
      <c r="AT7209" s="181"/>
      <c r="AU7209" s="181"/>
      <c r="BB7209" s="181"/>
      <c r="BC7209" s="181"/>
      <c r="BD7209" s="181"/>
      <c r="BE7209" s="181"/>
      <c r="BL7209" s="181"/>
      <c r="BM7209" s="181"/>
      <c r="BN7209" s="181"/>
      <c r="BO7209" s="181"/>
    </row>
    <row r="7210" spans="41:67">
      <c r="AO7210" s="38">
        <f t="shared" ref="AO7210:AO7273" si="572">B7211+1-1</f>
        <v>0</v>
      </c>
      <c r="AP7210" s="38">
        <f t="shared" ref="AP7210:AP7273" si="573">A7211</f>
        <v>0</v>
      </c>
      <c r="AR7210" s="181"/>
      <c r="AS7210" s="181"/>
      <c r="AT7210" s="181"/>
      <c r="AU7210" s="181"/>
      <c r="BB7210" s="181"/>
      <c r="BC7210" s="181"/>
      <c r="BD7210" s="181"/>
      <c r="BE7210" s="181"/>
      <c r="BL7210" s="181"/>
      <c r="BM7210" s="181"/>
      <c r="BN7210" s="181"/>
      <c r="BO7210" s="181"/>
    </row>
    <row r="7211" spans="41:67">
      <c r="AO7211" s="38">
        <f t="shared" si="572"/>
        <v>0</v>
      </c>
      <c r="AP7211" s="38">
        <f t="shared" si="573"/>
        <v>0</v>
      </c>
      <c r="AR7211" s="181"/>
      <c r="AS7211" s="181"/>
      <c r="AT7211" s="181"/>
      <c r="AU7211" s="181"/>
      <c r="BB7211" s="181"/>
      <c r="BC7211" s="181"/>
      <c r="BD7211" s="181"/>
      <c r="BE7211" s="181"/>
      <c r="BL7211" s="181"/>
      <c r="BM7211" s="181"/>
      <c r="BN7211" s="181"/>
      <c r="BO7211" s="181"/>
    </row>
    <row r="7212" spans="41:67">
      <c r="AO7212" s="38">
        <f t="shared" si="572"/>
        <v>0</v>
      </c>
      <c r="AP7212" s="38">
        <f t="shared" si="573"/>
        <v>0</v>
      </c>
      <c r="AR7212" s="181"/>
      <c r="AS7212" s="181"/>
      <c r="AT7212" s="181"/>
      <c r="AU7212" s="181"/>
      <c r="BB7212" s="181"/>
      <c r="BC7212" s="181"/>
      <c r="BD7212" s="181"/>
      <c r="BE7212" s="181"/>
      <c r="BL7212" s="181"/>
      <c r="BM7212" s="181"/>
      <c r="BN7212" s="181"/>
      <c r="BO7212" s="181"/>
    </row>
    <row r="7213" spans="41:67">
      <c r="AO7213" s="38">
        <f t="shared" si="572"/>
        <v>0</v>
      </c>
      <c r="AP7213" s="38">
        <f t="shared" si="573"/>
        <v>0</v>
      </c>
      <c r="AR7213" s="181"/>
      <c r="AS7213" s="181"/>
      <c r="AT7213" s="181"/>
      <c r="AU7213" s="181"/>
      <c r="BB7213" s="181"/>
      <c r="BC7213" s="181"/>
      <c r="BD7213" s="181"/>
      <c r="BE7213" s="181"/>
      <c r="BL7213" s="181"/>
      <c r="BM7213" s="181"/>
      <c r="BN7213" s="181"/>
      <c r="BO7213" s="181"/>
    </row>
    <row r="7214" spans="41:67">
      <c r="AO7214" s="38">
        <f t="shared" si="572"/>
        <v>0</v>
      </c>
      <c r="AP7214" s="38">
        <f t="shared" si="573"/>
        <v>0</v>
      </c>
      <c r="AR7214" s="181"/>
      <c r="AS7214" s="181"/>
      <c r="AT7214" s="181"/>
      <c r="AU7214" s="181"/>
      <c r="BB7214" s="181"/>
      <c r="BC7214" s="181"/>
      <c r="BD7214" s="181"/>
      <c r="BE7214" s="181"/>
      <c r="BL7214" s="181"/>
      <c r="BM7214" s="181"/>
      <c r="BN7214" s="181"/>
      <c r="BO7214" s="181"/>
    </row>
    <row r="7215" spans="41:67">
      <c r="AO7215" s="38">
        <f t="shared" si="572"/>
        <v>0</v>
      </c>
      <c r="AP7215" s="38">
        <f t="shared" si="573"/>
        <v>0</v>
      </c>
      <c r="AR7215" s="181"/>
      <c r="AS7215" s="181"/>
      <c r="AT7215" s="181"/>
      <c r="AU7215" s="181"/>
      <c r="BB7215" s="181"/>
      <c r="BC7215" s="181"/>
      <c r="BD7215" s="181"/>
      <c r="BE7215" s="181"/>
      <c r="BL7215" s="181"/>
      <c r="BM7215" s="181"/>
      <c r="BN7215" s="181"/>
      <c r="BO7215" s="181"/>
    </row>
    <row r="7216" spans="41:67">
      <c r="AO7216" s="38">
        <f t="shared" si="572"/>
        <v>0</v>
      </c>
      <c r="AP7216" s="38">
        <f t="shared" si="573"/>
        <v>0</v>
      </c>
      <c r="AR7216" s="181"/>
      <c r="AS7216" s="181"/>
      <c r="AT7216" s="181"/>
      <c r="AU7216" s="181"/>
      <c r="BB7216" s="181"/>
      <c r="BC7216" s="181"/>
      <c r="BD7216" s="181"/>
      <c r="BE7216" s="181"/>
      <c r="BL7216" s="181"/>
      <c r="BM7216" s="181"/>
      <c r="BN7216" s="181"/>
      <c r="BO7216" s="181"/>
    </row>
    <row r="7217" spans="41:67">
      <c r="AO7217" s="38">
        <f t="shared" si="572"/>
        <v>0</v>
      </c>
      <c r="AP7217" s="38">
        <f t="shared" si="573"/>
        <v>0</v>
      </c>
      <c r="AR7217" s="181"/>
      <c r="AS7217" s="181"/>
      <c r="AT7217" s="181"/>
      <c r="AU7217" s="181"/>
      <c r="BB7217" s="181"/>
      <c r="BC7217" s="181"/>
      <c r="BD7217" s="181"/>
      <c r="BE7217" s="181"/>
      <c r="BL7217" s="181"/>
      <c r="BM7217" s="181"/>
      <c r="BN7217" s="181"/>
      <c r="BO7217" s="181"/>
    </row>
    <row r="7218" spans="41:67">
      <c r="AO7218" s="38">
        <f t="shared" si="572"/>
        <v>0</v>
      </c>
      <c r="AP7218" s="38">
        <f t="shared" si="573"/>
        <v>0</v>
      </c>
      <c r="AR7218" s="181"/>
      <c r="AS7218" s="181"/>
      <c r="AT7218" s="181"/>
      <c r="AU7218" s="181"/>
      <c r="BB7218" s="181"/>
      <c r="BC7218" s="181"/>
      <c r="BD7218" s="181"/>
      <c r="BE7218" s="181"/>
      <c r="BL7218" s="181"/>
      <c r="BM7218" s="181"/>
      <c r="BN7218" s="181"/>
      <c r="BO7218" s="181"/>
    </row>
    <row r="7219" spans="41:67">
      <c r="AO7219" s="38">
        <f t="shared" si="572"/>
        <v>0</v>
      </c>
      <c r="AP7219" s="38">
        <f t="shared" si="573"/>
        <v>0</v>
      </c>
      <c r="AR7219" s="181"/>
      <c r="AS7219" s="181"/>
      <c r="AT7219" s="181"/>
      <c r="AU7219" s="181"/>
      <c r="BB7219" s="181"/>
      <c r="BC7219" s="181"/>
      <c r="BD7219" s="181"/>
      <c r="BE7219" s="181"/>
      <c r="BL7219" s="181"/>
      <c r="BM7219" s="181"/>
      <c r="BN7219" s="181"/>
      <c r="BO7219" s="181"/>
    </row>
    <row r="7220" spans="41:67">
      <c r="AO7220" s="38">
        <f t="shared" si="572"/>
        <v>0</v>
      </c>
      <c r="AP7220" s="38">
        <f t="shared" si="573"/>
        <v>0</v>
      </c>
      <c r="AR7220" s="181"/>
      <c r="AS7220" s="181"/>
      <c r="AT7220" s="181"/>
      <c r="AU7220" s="181"/>
      <c r="BB7220" s="181"/>
      <c r="BC7220" s="181"/>
      <c r="BD7220" s="181"/>
      <c r="BE7220" s="181"/>
      <c r="BL7220" s="181"/>
      <c r="BM7220" s="181"/>
      <c r="BN7220" s="181"/>
      <c r="BO7220" s="181"/>
    </row>
    <row r="7221" spans="41:67">
      <c r="AO7221" s="38">
        <f t="shared" si="572"/>
        <v>0</v>
      </c>
      <c r="AP7221" s="38">
        <f t="shared" si="573"/>
        <v>0</v>
      </c>
      <c r="AR7221" s="181"/>
      <c r="AS7221" s="181"/>
      <c r="AT7221" s="181"/>
      <c r="AU7221" s="181"/>
      <c r="BB7221" s="181"/>
      <c r="BC7221" s="181"/>
      <c r="BD7221" s="181"/>
      <c r="BE7221" s="181"/>
      <c r="BL7221" s="181"/>
      <c r="BM7221" s="181"/>
      <c r="BN7221" s="181"/>
      <c r="BO7221" s="181"/>
    </row>
    <row r="7222" spans="41:67">
      <c r="AO7222" s="38">
        <f t="shared" si="572"/>
        <v>0</v>
      </c>
      <c r="AP7222" s="38">
        <f t="shared" si="573"/>
        <v>0</v>
      </c>
      <c r="AR7222" s="181"/>
      <c r="AS7222" s="181"/>
      <c r="AT7222" s="181"/>
      <c r="AU7222" s="181"/>
      <c r="BB7222" s="181"/>
      <c r="BC7222" s="181"/>
      <c r="BD7222" s="181"/>
      <c r="BE7222" s="181"/>
      <c r="BL7222" s="181"/>
      <c r="BM7222" s="181"/>
      <c r="BN7222" s="181"/>
      <c r="BO7222" s="181"/>
    </row>
    <row r="7223" spans="41:67">
      <c r="AO7223" s="38">
        <f t="shared" si="572"/>
        <v>0</v>
      </c>
      <c r="AP7223" s="38">
        <f t="shared" si="573"/>
        <v>0</v>
      </c>
      <c r="AR7223" s="181"/>
      <c r="AS7223" s="181"/>
      <c r="AT7223" s="181"/>
      <c r="AU7223" s="181"/>
      <c r="BB7223" s="181"/>
      <c r="BC7223" s="181"/>
      <c r="BD7223" s="181"/>
      <c r="BE7223" s="181"/>
      <c r="BL7223" s="181"/>
      <c r="BM7223" s="181"/>
      <c r="BN7223" s="181"/>
      <c r="BO7223" s="181"/>
    </row>
    <row r="7224" spans="41:67">
      <c r="AO7224" s="38">
        <f t="shared" si="572"/>
        <v>0</v>
      </c>
      <c r="AP7224" s="38">
        <f t="shared" si="573"/>
        <v>0</v>
      </c>
      <c r="AR7224" s="181"/>
      <c r="AS7224" s="181"/>
      <c r="AT7224" s="181"/>
      <c r="AU7224" s="181"/>
      <c r="BB7224" s="181"/>
      <c r="BC7224" s="181"/>
      <c r="BD7224" s="181"/>
      <c r="BE7224" s="181"/>
      <c r="BL7224" s="181"/>
      <c r="BM7224" s="181"/>
      <c r="BN7224" s="181"/>
      <c r="BO7224" s="181"/>
    </row>
    <row r="7225" spans="41:67">
      <c r="AO7225" s="38">
        <f t="shared" si="572"/>
        <v>0</v>
      </c>
      <c r="AP7225" s="38">
        <f t="shared" si="573"/>
        <v>0</v>
      </c>
      <c r="AR7225" s="181"/>
      <c r="AS7225" s="181"/>
      <c r="AT7225" s="181"/>
      <c r="AU7225" s="181"/>
      <c r="BB7225" s="181"/>
      <c r="BC7225" s="181"/>
      <c r="BD7225" s="181"/>
      <c r="BE7225" s="181"/>
      <c r="BL7225" s="181"/>
      <c r="BM7225" s="181"/>
      <c r="BN7225" s="181"/>
      <c r="BO7225" s="181"/>
    </row>
    <row r="7226" spans="41:67">
      <c r="AO7226" s="38">
        <f t="shared" si="572"/>
        <v>0</v>
      </c>
      <c r="AP7226" s="38">
        <f t="shared" si="573"/>
        <v>0</v>
      </c>
      <c r="AR7226" s="181"/>
      <c r="AS7226" s="181"/>
      <c r="AT7226" s="181"/>
      <c r="AU7226" s="181"/>
      <c r="BB7226" s="181"/>
      <c r="BC7226" s="181"/>
      <c r="BD7226" s="181"/>
      <c r="BE7226" s="181"/>
      <c r="BL7226" s="181"/>
      <c r="BM7226" s="181"/>
      <c r="BN7226" s="181"/>
      <c r="BO7226" s="181"/>
    </row>
    <row r="7227" spans="41:67">
      <c r="AO7227" s="38">
        <f t="shared" si="572"/>
        <v>0</v>
      </c>
      <c r="AP7227" s="38">
        <f t="shared" si="573"/>
        <v>0</v>
      </c>
      <c r="AR7227" s="181"/>
      <c r="AS7227" s="181"/>
      <c r="AT7227" s="181"/>
      <c r="AU7227" s="181"/>
      <c r="BB7227" s="181"/>
      <c r="BC7227" s="181"/>
      <c r="BD7227" s="181"/>
      <c r="BE7227" s="181"/>
      <c r="BL7227" s="181"/>
      <c r="BM7227" s="181"/>
      <c r="BN7227" s="181"/>
      <c r="BO7227" s="181"/>
    </row>
    <row r="7228" spans="41:67">
      <c r="AO7228" s="38">
        <f t="shared" si="572"/>
        <v>0</v>
      </c>
      <c r="AP7228" s="38">
        <f t="shared" si="573"/>
        <v>0</v>
      </c>
      <c r="AR7228" s="181"/>
      <c r="AS7228" s="181"/>
      <c r="AT7228" s="181"/>
      <c r="AU7228" s="181"/>
      <c r="BB7228" s="181"/>
      <c r="BC7228" s="181"/>
      <c r="BD7228" s="181"/>
      <c r="BE7228" s="181"/>
      <c r="BL7228" s="181"/>
      <c r="BM7228" s="181"/>
      <c r="BN7228" s="181"/>
      <c r="BO7228" s="181"/>
    </row>
    <row r="7229" spans="41:67">
      <c r="AO7229" s="38">
        <f t="shared" si="572"/>
        <v>0</v>
      </c>
      <c r="AP7229" s="38">
        <f t="shared" si="573"/>
        <v>0</v>
      </c>
      <c r="AR7229" s="181"/>
      <c r="AS7229" s="181"/>
      <c r="AT7229" s="181"/>
      <c r="AU7229" s="181"/>
      <c r="BB7229" s="181"/>
      <c r="BC7229" s="181"/>
      <c r="BD7229" s="181"/>
      <c r="BE7229" s="181"/>
      <c r="BL7229" s="181"/>
      <c r="BM7229" s="181"/>
      <c r="BN7229" s="181"/>
      <c r="BO7229" s="181"/>
    </row>
    <row r="7230" spans="41:67">
      <c r="AO7230" s="38">
        <f t="shared" si="572"/>
        <v>0</v>
      </c>
      <c r="AP7230" s="38">
        <f t="shared" si="573"/>
        <v>0</v>
      </c>
      <c r="AR7230" s="181"/>
      <c r="AS7230" s="181"/>
      <c r="AT7230" s="181"/>
      <c r="AU7230" s="181"/>
      <c r="BB7230" s="181"/>
      <c r="BC7230" s="181"/>
      <c r="BD7230" s="181"/>
      <c r="BE7230" s="181"/>
      <c r="BL7230" s="181"/>
      <c r="BM7230" s="181"/>
      <c r="BN7230" s="181"/>
      <c r="BO7230" s="181"/>
    </row>
    <row r="7231" spans="41:67">
      <c r="AO7231" s="38">
        <f t="shared" si="572"/>
        <v>0</v>
      </c>
      <c r="AP7231" s="38">
        <f t="shared" si="573"/>
        <v>0</v>
      </c>
      <c r="AR7231" s="181"/>
      <c r="AS7231" s="181"/>
      <c r="AT7231" s="181"/>
      <c r="AU7231" s="181"/>
      <c r="BB7231" s="181"/>
      <c r="BC7231" s="181"/>
      <c r="BD7231" s="181"/>
      <c r="BE7231" s="181"/>
      <c r="BL7231" s="181"/>
      <c r="BM7231" s="181"/>
      <c r="BN7231" s="181"/>
      <c r="BO7231" s="181"/>
    </row>
    <row r="7232" spans="41:67">
      <c r="AO7232" s="38">
        <f t="shared" si="572"/>
        <v>0</v>
      </c>
      <c r="AP7232" s="38">
        <f t="shared" si="573"/>
        <v>0</v>
      </c>
      <c r="AR7232" s="181"/>
      <c r="AS7232" s="181"/>
      <c r="AT7232" s="181"/>
      <c r="AU7232" s="181"/>
      <c r="BB7232" s="181"/>
      <c r="BC7232" s="181"/>
      <c r="BD7232" s="181"/>
      <c r="BE7232" s="181"/>
      <c r="BL7232" s="181"/>
      <c r="BM7232" s="181"/>
      <c r="BN7232" s="181"/>
      <c r="BO7232" s="181"/>
    </row>
    <row r="7233" spans="41:67">
      <c r="AO7233" s="38">
        <f t="shared" si="572"/>
        <v>0</v>
      </c>
      <c r="AP7233" s="38">
        <f t="shared" si="573"/>
        <v>0</v>
      </c>
      <c r="AR7233" s="181"/>
      <c r="AS7233" s="181"/>
      <c r="AT7233" s="181"/>
      <c r="AU7233" s="181"/>
      <c r="BB7233" s="181"/>
      <c r="BC7233" s="181"/>
      <c r="BD7233" s="181"/>
      <c r="BE7233" s="181"/>
      <c r="BL7233" s="181"/>
      <c r="BM7233" s="181"/>
      <c r="BN7233" s="181"/>
      <c r="BO7233" s="181"/>
    </row>
    <row r="7234" spans="41:67">
      <c r="AO7234" s="38">
        <f t="shared" si="572"/>
        <v>0</v>
      </c>
      <c r="AP7234" s="38">
        <f t="shared" si="573"/>
        <v>0</v>
      </c>
      <c r="AR7234" s="181"/>
      <c r="AS7234" s="181"/>
      <c r="AT7234" s="181"/>
      <c r="AU7234" s="181"/>
      <c r="BB7234" s="181"/>
      <c r="BC7234" s="181"/>
      <c r="BD7234" s="181"/>
      <c r="BE7234" s="181"/>
      <c r="BL7234" s="181"/>
      <c r="BM7234" s="181"/>
      <c r="BN7234" s="181"/>
      <c r="BO7234" s="181"/>
    </row>
    <row r="7235" spans="41:67">
      <c r="AO7235" s="38">
        <f t="shared" si="572"/>
        <v>0</v>
      </c>
      <c r="AP7235" s="38">
        <f t="shared" si="573"/>
        <v>0</v>
      </c>
      <c r="AR7235" s="181"/>
      <c r="AS7235" s="181"/>
      <c r="AT7235" s="181"/>
      <c r="AU7235" s="181"/>
      <c r="BB7235" s="181"/>
      <c r="BC7235" s="181"/>
      <c r="BD7235" s="181"/>
      <c r="BE7235" s="181"/>
      <c r="BL7235" s="181"/>
      <c r="BM7235" s="181"/>
      <c r="BN7235" s="181"/>
      <c r="BO7235" s="181"/>
    </row>
    <row r="7236" spans="41:67">
      <c r="AO7236" s="38">
        <f t="shared" si="572"/>
        <v>0</v>
      </c>
      <c r="AP7236" s="38">
        <f t="shared" si="573"/>
        <v>0</v>
      </c>
      <c r="AR7236" s="181"/>
      <c r="AS7236" s="181"/>
      <c r="AT7236" s="181"/>
      <c r="AU7236" s="181"/>
      <c r="BB7236" s="181"/>
      <c r="BC7236" s="181"/>
      <c r="BD7236" s="181"/>
      <c r="BE7236" s="181"/>
      <c r="BL7236" s="181"/>
      <c r="BM7236" s="181"/>
      <c r="BN7236" s="181"/>
      <c r="BO7236" s="181"/>
    </row>
    <row r="7237" spans="41:67">
      <c r="AO7237" s="38">
        <f t="shared" si="572"/>
        <v>0</v>
      </c>
      <c r="AP7237" s="38">
        <f t="shared" si="573"/>
        <v>0</v>
      </c>
      <c r="AR7237" s="181"/>
      <c r="AS7237" s="181"/>
      <c r="AT7237" s="181"/>
      <c r="AU7237" s="181"/>
      <c r="BB7237" s="181"/>
      <c r="BC7237" s="181"/>
      <c r="BD7237" s="181"/>
      <c r="BE7237" s="181"/>
      <c r="BL7237" s="181"/>
      <c r="BM7237" s="181"/>
      <c r="BN7237" s="181"/>
      <c r="BO7237" s="181"/>
    </row>
    <row r="7238" spans="41:67">
      <c r="AO7238" s="38">
        <f t="shared" si="572"/>
        <v>0</v>
      </c>
      <c r="AP7238" s="38">
        <f t="shared" si="573"/>
        <v>0</v>
      </c>
      <c r="AR7238" s="181"/>
      <c r="AS7238" s="181"/>
      <c r="AT7238" s="181"/>
      <c r="AU7238" s="181"/>
      <c r="BB7238" s="181"/>
      <c r="BC7238" s="181"/>
      <c r="BD7238" s="181"/>
      <c r="BE7238" s="181"/>
      <c r="BL7238" s="181"/>
      <c r="BM7238" s="181"/>
      <c r="BN7238" s="181"/>
      <c r="BO7238" s="181"/>
    </row>
    <row r="7239" spans="41:67">
      <c r="AO7239" s="38">
        <f t="shared" si="572"/>
        <v>0</v>
      </c>
      <c r="AP7239" s="38">
        <f t="shared" si="573"/>
        <v>0</v>
      </c>
      <c r="AR7239" s="181"/>
      <c r="AS7239" s="181"/>
      <c r="AT7239" s="181"/>
      <c r="AU7239" s="181"/>
      <c r="BB7239" s="181"/>
      <c r="BC7239" s="181"/>
      <c r="BD7239" s="181"/>
      <c r="BE7239" s="181"/>
      <c r="BL7239" s="181"/>
      <c r="BM7239" s="181"/>
      <c r="BN7239" s="181"/>
      <c r="BO7239" s="181"/>
    </row>
    <row r="7240" spans="41:67">
      <c r="AO7240" s="38">
        <f t="shared" si="572"/>
        <v>0</v>
      </c>
      <c r="AP7240" s="38">
        <f t="shared" si="573"/>
        <v>0</v>
      </c>
      <c r="AR7240" s="181"/>
      <c r="AS7240" s="181"/>
      <c r="AT7240" s="181"/>
      <c r="AU7240" s="181"/>
      <c r="BB7240" s="181"/>
      <c r="BC7240" s="181"/>
      <c r="BD7240" s="181"/>
      <c r="BE7240" s="181"/>
      <c r="BL7240" s="181"/>
      <c r="BM7240" s="181"/>
      <c r="BN7240" s="181"/>
      <c r="BO7240" s="181"/>
    </row>
    <row r="7241" spans="41:67">
      <c r="AO7241" s="38">
        <f t="shared" si="572"/>
        <v>0</v>
      </c>
      <c r="AP7241" s="38">
        <f t="shared" si="573"/>
        <v>0</v>
      </c>
      <c r="AR7241" s="181"/>
      <c r="AS7241" s="181"/>
      <c r="AT7241" s="181"/>
      <c r="AU7241" s="181"/>
      <c r="BB7241" s="181"/>
      <c r="BC7241" s="181"/>
      <c r="BD7241" s="181"/>
      <c r="BE7241" s="181"/>
      <c r="BL7241" s="181"/>
      <c r="BM7241" s="181"/>
      <c r="BN7241" s="181"/>
      <c r="BO7241" s="181"/>
    </row>
    <row r="7242" spans="41:67">
      <c r="AO7242" s="38">
        <f t="shared" si="572"/>
        <v>0</v>
      </c>
      <c r="AP7242" s="38">
        <f t="shared" si="573"/>
        <v>0</v>
      </c>
      <c r="AR7242" s="181"/>
      <c r="AS7242" s="181"/>
      <c r="AT7242" s="181"/>
      <c r="AU7242" s="181"/>
      <c r="BB7242" s="181"/>
      <c r="BC7242" s="181"/>
      <c r="BD7242" s="181"/>
      <c r="BE7242" s="181"/>
      <c r="BL7242" s="181"/>
      <c r="BM7242" s="181"/>
      <c r="BN7242" s="181"/>
      <c r="BO7242" s="181"/>
    </row>
    <row r="7243" spans="41:67">
      <c r="AO7243" s="38">
        <f t="shared" si="572"/>
        <v>0</v>
      </c>
      <c r="AP7243" s="38">
        <f t="shared" si="573"/>
        <v>0</v>
      </c>
      <c r="AR7243" s="181"/>
      <c r="AS7243" s="181"/>
      <c r="AT7243" s="181"/>
      <c r="AU7243" s="181"/>
      <c r="BB7243" s="181"/>
      <c r="BC7243" s="181"/>
      <c r="BD7243" s="181"/>
      <c r="BE7243" s="181"/>
      <c r="BL7243" s="181"/>
      <c r="BM7243" s="181"/>
      <c r="BN7243" s="181"/>
      <c r="BO7243" s="181"/>
    </row>
    <row r="7244" spans="41:67">
      <c r="AO7244" s="38">
        <f t="shared" si="572"/>
        <v>0</v>
      </c>
      <c r="AP7244" s="38">
        <f t="shared" si="573"/>
        <v>0</v>
      </c>
      <c r="AR7244" s="181"/>
      <c r="AS7244" s="181"/>
      <c r="AT7244" s="181"/>
      <c r="AU7244" s="181"/>
      <c r="BB7244" s="181"/>
      <c r="BC7244" s="181"/>
      <c r="BD7244" s="181"/>
      <c r="BE7244" s="181"/>
      <c r="BL7244" s="181"/>
      <c r="BM7244" s="181"/>
      <c r="BN7244" s="181"/>
      <c r="BO7244" s="181"/>
    </row>
    <row r="7245" spans="41:67">
      <c r="AO7245" s="38">
        <f t="shared" si="572"/>
        <v>0</v>
      </c>
      <c r="AP7245" s="38">
        <f t="shared" si="573"/>
        <v>0</v>
      </c>
      <c r="AR7245" s="181"/>
      <c r="AS7245" s="181"/>
      <c r="AT7245" s="181"/>
      <c r="AU7245" s="181"/>
      <c r="BB7245" s="181"/>
      <c r="BC7245" s="181"/>
      <c r="BD7245" s="181"/>
      <c r="BE7245" s="181"/>
      <c r="BL7245" s="181"/>
      <c r="BM7245" s="181"/>
      <c r="BN7245" s="181"/>
      <c r="BO7245" s="181"/>
    </row>
    <row r="7246" spans="41:67">
      <c r="AO7246" s="38">
        <f t="shared" si="572"/>
        <v>0</v>
      </c>
      <c r="AP7246" s="38">
        <f t="shared" si="573"/>
        <v>0</v>
      </c>
      <c r="AR7246" s="181"/>
      <c r="AS7246" s="181"/>
      <c r="AT7246" s="181"/>
      <c r="AU7246" s="181"/>
      <c r="BB7246" s="181"/>
      <c r="BC7246" s="181"/>
      <c r="BD7246" s="181"/>
      <c r="BE7246" s="181"/>
      <c r="BL7246" s="181"/>
      <c r="BM7246" s="181"/>
      <c r="BN7246" s="181"/>
      <c r="BO7246" s="181"/>
    </row>
    <row r="7247" spans="41:67">
      <c r="AO7247" s="38">
        <f t="shared" si="572"/>
        <v>0</v>
      </c>
      <c r="AP7247" s="38">
        <f t="shared" si="573"/>
        <v>0</v>
      </c>
      <c r="AR7247" s="181"/>
      <c r="AS7247" s="181"/>
      <c r="AT7247" s="181"/>
      <c r="AU7247" s="181"/>
      <c r="BB7247" s="181"/>
      <c r="BC7247" s="181"/>
      <c r="BD7247" s="181"/>
      <c r="BE7247" s="181"/>
      <c r="BL7247" s="181"/>
      <c r="BM7247" s="181"/>
      <c r="BN7247" s="181"/>
      <c r="BO7247" s="181"/>
    </row>
    <row r="7248" spans="41:67">
      <c r="AO7248" s="38">
        <f t="shared" si="572"/>
        <v>0</v>
      </c>
      <c r="AP7248" s="38">
        <f t="shared" si="573"/>
        <v>0</v>
      </c>
      <c r="AR7248" s="181"/>
      <c r="AS7248" s="181"/>
      <c r="AT7248" s="181"/>
      <c r="AU7248" s="181"/>
      <c r="BB7248" s="181"/>
      <c r="BC7248" s="181"/>
      <c r="BD7248" s="181"/>
      <c r="BE7248" s="181"/>
      <c r="BL7248" s="181"/>
      <c r="BM7248" s="181"/>
      <c r="BN7248" s="181"/>
      <c r="BO7248" s="181"/>
    </row>
    <row r="7249" spans="41:67">
      <c r="AO7249" s="38">
        <f t="shared" si="572"/>
        <v>0</v>
      </c>
      <c r="AP7249" s="38">
        <f t="shared" si="573"/>
        <v>0</v>
      </c>
      <c r="AR7249" s="181"/>
      <c r="AS7249" s="181"/>
      <c r="AT7249" s="181"/>
      <c r="AU7249" s="181"/>
      <c r="BB7249" s="181"/>
      <c r="BC7249" s="181"/>
      <c r="BD7249" s="181"/>
      <c r="BE7249" s="181"/>
      <c r="BL7249" s="181"/>
      <c r="BM7249" s="181"/>
      <c r="BN7249" s="181"/>
      <c r="BO7249" s="181"/>
    </row>
    <row r="7250" spans="41:67">
      <c r="AO7250" s="38">
        <f t="shared" si="572"/>
        <v>0</v>
      </c>
      <c r="AP7250" s="38">
        <f t="shared" si="573"/>
        <v>0</v>
      </c>
      <c r="AR7250" s="181"/>
      <c r="AS7250" s="181"/>
      <c r="AT7250" s="181"/>
      <c r="AU7250" s="181"/>
      <c r="BB7250" s="181"/>
      <c r="BC7250" s="181"/>
      <c r="BD7250" s="181"/>
      <c r="BE7250" s="181"/>
      <c r="BL7250" s="181"/>
      <c r="BM7250" s="181"/>
      <c r="BN7250" s="181"/>
      <c r="BO7250" s="181"/>
    </row>
    <row r="7251" spans="41:67">
      <c r="AO7251" s="38">
        <f t="shared" si="572"/>
        <v>0</v>
      </c>
      <c r="AP7251" s="38">
        <f t="shared" si="573"/>
        <v>0</v>
      </c>
      <c r="AR7251" s="181"/>
      <c r="AS7251" s="181"/>
      <c r="AT7251" s="181"/>
      <c r="AU7251" s="181"/>
      <c r="BB7251" s="181"/>
      <c r="BC7251" s="181"/>
      <c r="BD7251" s="181"/>
      <c r="BE7251" s="181"/>
      <c r="BL7251" s="181"/>
      <c r="BM7251" s="181"/>
      <c r="BN7251" s="181"/>
      <c r="BO7251" s="181"/>
    </row>
    <row r="7252" spans="41:67">
      <c r="AO7252" s="38">
        <f t="shared" si="572"/>
        <v>0</v>
      </c>
      <c r="AP7252" s="38">
        <f t="shared" si="573"/>
        <v>0</v>
      </c>
      <c r="AR7252" s="181"/>
      <c r="AS7252" s="181"/>
      <c r="AT7252" s="181"/>
      <c r="AU7252" s="181"/>
      <c r="BB7252" s="181"/>
      <c r="BC7252" s="181"/>
      <c r="BD7252" s="181"/>
      <c r="BE7252" s="181"/>
      <c r="BL7252" s="181"/>
      <c r="BM7252" s="181"/>
      <c r="BN7252" s="181"/>
      <c r="BO7252" s="181"/>
    </row>
    <row r="7253" spans="41:67">
      <c r="AO7253" s="38">
        <f t="shared" si="572"/>
        <v>0</v>
      </c>
      <c r="AP7253" s="38">
        <f t="shared" si="573"/>
        <v>0</v>
      </c>
      <c r="AR7253" s="181"/>
      <c r="AS7253" s="181"/>
      <c r="AT7253" s="181"/>
      <c r="AU7253" s="181"/>
      <c r="BB7253" s="181"/>
      <c r="BC7253" s="181"/>
      <c r="BD7253" s="181"/>
      <c r="BE7253" s="181"/>
      <c r="BL7253" s="181"/>
      <c r="BM7253" s="181"/>
      <c r="BN7253" s="181"/>
      <c r="BO7253" s="181"/>
    </row>
    <row r="7254" spans="41:67">
      <c r="AO7254" s="38">
        <f t="shared" si="572"/>
        <v>0</v>
      </c>
      <c r="AP7254" s="38">
        <f t="shared" si="573"/>
        <v>0</v>
      </c>
      <c r="AR7254" s="181"/>
      <c r="AS7254" s="181"/>
      <c r="AT7254" s="181"/>
      <c r="AU7254" s="181"/>
      <c r="BB7254" s="181"/>
      <c r="BC7254" s="181"/>
      <c r="BD7254" s="181"/>
      <c r="BE7254" s="181"/>
      <c r="BL7254" s="181"/>
      <c r="BM7254" s="181"/>
      <c r="BN7254" s="181"/>
      <c r="BO7254" s="181"/>
    </row>
    <row r="7255" spans="41:67">
      <c r="AO7255" s="38">
        <f t="shared" si="572"/>
        <v>0</v>
      </c>
      <c r="AP7255" s="38">
        <f t="shared" si="573"/>
        <v>0</v>
      </c>
      <c r="AR7255" s="181"/>
      <c r="AS7255" s="181"/>
      <c r="AT7255" s="181"/>
      <c r="AU7255" s="181"/>
      <c r="BB7255" s="181"/>
      <c r="BC7255" s="181"/>
      <c r="BD7255" s="181"/>
      <c r="BE7255" s="181"/>
      <c r="BL7255" s="181"/>
      <c r="BM7255" s="181"/>
      <c r="BN7255" s="181"/>
      <c r="BO7255" s="181"/>
    </row>
    <row r="7256" spans="41:67">
      <c r="AO7256" s="38">
        <f t="shared" si="572"/>
        <v>0</v>
      </c>
      <c r="AP7256" s="38">
        <f t="shared" si="573"/>
        <v>0</v>
      </c>
      <c r="AR7256" s="181"/>
      <c r="AS7256" s="181"/>
      <c r="AT7256" s="181"/>
      <c r="AU7256" s="181"/>
      <c r="BB7256" s="181"/>
      <c r="BC7256" s="181"/>
      <c r="BD7256" s="181"/>
      <c r="BE7256" s="181"/>
      <c r="BL7256" s="181"/>
      <c r="BM7256" s="181"/>
      <c r="BN7256" s="181"/>
      <c r="BO7256" s="181"/>
    </row>
    <row r="7257" spans="41:67">
      <c r="AO7257" s="38">
        <f t="shared" si="572"/>
        <v>0</v>
      </c>
      <c r="AP7257" s="38">
        <f t="shared" si="573"/>
        <v>0</v>
      </c>
      <c r="AR7257" s="181"/>
      <c r="AS7257" s="181"/>
      <c r="AT7257" s="181"/>
      <c r="AU7257" s="181"/>
      <c r="BB7257" s="181"/>
      <c r="BC7257" s="181"/>
      <c r="BD7257" s="181"/>
      <c r="BE7257" s="181"/>
      <c r="BL7257" s="181"/>
      <c r="BM7257" s="181"/>
      <c r="BN7257" s="181"/>
      <c r="BO7257" s="181"/>
    </row>
    <row r="7258" spans="41:67">
      <c r="AO7258" s="38">
        <f t="shared" si="572"/>
        <v>0</v>
      </c>
      <c r="AP7258" s="38">
        <f t="shared" si="573"/>
        <v>0</v>
      </c>
      <c r="AR7258" s="181"/>
      <c r="AS7258" s="181"/>
      <c r="AT7258" s="181"/>
      <c r="AU7258" s="181"/>
      <c r="BB7258" s="181"/>
      <c r="BC7258" s="181"/>
      <c r="BD7258" s="181"/>
      <c r="BE7258" s="181"/>
      <c r="BL7258" s="181"/>
      <c r="BM7258" s="181"/>
      <c r="BN7258" s="181"/>
      <c r="BO7258" s="181"/>
    </row>
    <row r="7259" spans="41:67">
      <c r="AO7259" s="38">
        <f t="shared" si="572"/>
        <v>0</v>
      </c>
      <c r="AP7259" s="38">
        <f t="shared" si="573"/>
        <v>0</v>
      </c>
      <c r="AR7259" s="181"/>
      <c r="AS7259" s="181"/>
      <c r="AT7259" s="181"/>
      <c r="AU7259" s="181"/>
      <c r="BB7259" s="181"/>
      <c r="BC7259" s="181"/>
      <c r="BD7259" s="181"/>
      <c r="BE7259" s="181"/>
      <c r="BL7259" s="181"/>
      <c r="BM7259" s="181"/>
      <c r="BN7259" s="181"/>
      <c r="BO7259" s="181"/>
    </row>
    <row r="7260" spans="41:67">
      <c r="AO7260" s="38">
        <f t="shared" si="572"/>
        <v>0</v>
      </c>
      <c r="AP7260" s="38">
        <f t="shared" si="573"/>
        <v>0</v>
      </c>
      <c r="AR7260" s="181"/>
      <c r="AS7260" s="181"/>
      <c r="AT7260" s="181"/>
      <c r="AU7260" s="181"/>
      <c r="BB7260" s="181"/>
      <c r="BC7260" s="181"/>
      <c r="BD7260" s="181"/>
      <c r="BE7260" s="181"/>
      <c r="BL7260" s="181"/>
      <c r="BM7260" s="181"/>
      <c r="BN7260" s="181"/>
      <c r="BO7260" s="181"/>
    </row>
    <row r="7261" spans="41:67">
      <c r="AO7261" s="38">
        <f t="shared" si="572"/>
        <v>0</v>
      </c>
      <c r="AP7261" s="38">
        <f t="shared" si="573"/>
        <v>0</v>
      </c>
      <c r="AR7261" s="181"/>
      <c r="AS7261" s="181"/>
      <c r="AT7261" s="181"/>
      <c r="AU7261" s="181"/>
      <c r="BB7261" s="181"/>
      <c r="BC7261" s="181"/>
      <c r="BD7261" s="181"/>
      <c r="BE7261" s="181"/>
      <c r="BL7261" s="181"/>
      <c r="BM7261" s="181"/>
      <c r="BN7261" s="181"/>
      <c r="BO7261" s="181"/>
    </row>
    <row r="7262" spans="41:67">
      <c r="AO7262" s="38">
        <f t="shared" si="572"/>
        <v>0</v>
      </c>
      <c r="AP7262" s="38">
        <f t="shared" si="573"/>
        <v>0</v>
      </c>
      <c r="AR7262" s="181"/>
      <c r="AS7262" s="181"/>
      <c r="AT7262" s="181"/>
      <c r="AU7262" s="181"/>
      <c r="BB7262" s="181"/>
      <c r="BC7262" s="181"/>
      <c r="BD7262" s="181"/>
      <c r="BE7262" s="181"/>
      <c r="BL7262" s="181"/>
      <c r="BM7262" s="181"/>
      <c r="BN7262" s="181"/>
      <c r="BO7262" s="181"/>
    </row>
    <row r="7263" spans="41:67">
      <c r="AO7263" s="38">
        <f t="shared" si="572"/>
        <v>0</v>
      </c>
      <c r="AP7263" s="38">
        <f t="shared" si="573"/>
        <v>0</v>
      </c>
      <c r="AR7263" s="181"/>
      <c r="AS7263" s="181"/>
      <c r="AT7263" s="181"/>
      <c r="AU7263" s="181"/>
      <c r="BB7263" s="181"/>
      <c r="BC7263" s="181"/>
      <c r="BD7263" s="181"/>
      <c r="BE7263" s="181"/>
      <c r="BL7263" s="181"/>
      <c r="BM7263" s="181"/>
      <c r="BN7263" s="181"/>
      <c r="BO7263" s="181"/>
    </row>
    <row r="7264" spans="41:67">
      <c r="AO7264" s="38">
        <f t="shared" si="572"/>
        <v>0</v>
      </c>
      <c r="AP7264" s="38">
        <f t="shared" si="573"/>
        <v>0</v>
      </c>
      <c r="AR7264" s="181"/>
      <c r="AS7264" s="181"/>
      <c r="AT7264" s="181"/>
      <c r="AU7264" s="181"/>
      <c r="BB7264" s="181"/>
      <c r="BC7264" s="181"/>
      <c r="BD7264" s="181"/>
      <c r="BE7264" s="181"/>
      <c r="BL7264" s="181"/>
      <c r="BM7264" s="181"/>
      <c r="BN7264" s="181"/>
      <c r="BO7264" s="181"/>
    </row>
    <row r="7265" spans="41:67">
      <c r="AO7265" s="38">
        <f t="shared" si="572"/>
        <v>0</v>
      </c>
      <c r="AP7265" s="38">
        <f t="shared" si="573"/>
        <v>0</v>
      </c>
      <c r="AR7265" s="181"/>
      <c r="AS7265" s="181"/>
      <c r="AT7265" s="181"/>
      <c r="AU7265" s="181"/>
      <c r="BB7265" s="181"/>
      <c r="BC7265" s="181"/>
      <c r="BD7265" s="181"/>
      <c r="BE7265" s="181"/>
      <c r="BL7265" s="181"/>
      <c r="BM7265" s="181"/>
      <c r="BN7265" s="181"/>
      <c r="BO7265" s="181"/>
    </row>
    <row r="7266" spans="41:67">
      <c r="AO7266" s="38">
        <f t="shared" si="572"/>
        <v>0</v>
      </c>
      <c r="AP7266" s="38">
        <f t="shared" si="573"/>
        <v>0</v>
      </c>
      <c r="AR7266" s="181"/>
      <c r="AS7266" s="181"/>
      <c r="AT7266" s="181"/>
      <c r="AU7266" s="181"/>
      <c r="BB7266" s="181"/>
      <c r="BC7266" s="181"/>
      <c r="BD7266" s="181"/>
      <c r="BE7266" s="181"/>
      <c r="BL7266" s="181"/>
      <c r="BM7266" s="181"/>
      <c r="BN7266" s="181"/>
      <c r="BO7266" s="181"/>
    </row>
    <row r="7267" spans="41:67">
      <c r="AO7267" s="38">
        <f t="shared" si="572"/>
        <v>0</v>
      </c>
      <c r="AP7267" s="38">
        <f t="shared" si="573"/>
        <v>0</v>
      </c>
      <c r="AR7267" s="181"/>
      <c r="AS7267" s="181"/>
      <c r="AT7267" s="181"/>
      <c r="AU7267" s="181"/>
      <c r="BB7267" s="181"/>
      <c r="BC7267" s="181"/>
      <c r="BD7267" s="181"/>
      <c r="BE7267" s="181"/>
      <c r="BL7267" s="181"/>
      <c r="BM7267" s="181"/>
      <c r="BN7267" s="181"/>
      <c r="BO7267" s="181"/>
    </row>
    <row r="7268" spans="41:67">
      <c r="AO7268" s="38">
        <f t="shared" si="572"/>
        <v>0</v>
      </c>
      <c r="AP7268" s="38">
        <f t="shared" si="573"/>
        <v>0</v>
      </c>
      <c r="AR7268" s="181"/>
      <c r="AS7268" s="181"/>
      <c r="AT7268" s="181"/>
      <c r="AU7268" s="181"/>
      <c r="BB7268" s="181"/>
      <c r="BC7268" s="181"/>
      <c r="BD7268" s="181"/>
      <c r="BE7268" s="181"/>
      <c r="BL7268" s="181"/>
      <c r="BM7268" s="181"/>
      <c r="BN7268" s="181"/>
      <c r="BO7268" s="181"/>
    </row>
    <row r="7269" spans="41:67">
      <c r="AO7269" s="38">
        <f t="shared" si="572"/>
        <v>0</v>
      </c>
      <c r="AP7269" s="38">
        <f t="shared" si="573"/>
        <v>0</v>
      </c>
      <c r="AR7269" s="181"/>
      <c r="AS7269" s="181"/>
      <c r="AT7269" s="181"/>
      <c r="AU7269" s="181"/>
      <c r="BB7269" s="181"/>
      <c r="BC7269" s="181"/>
      <c r="BD7269" s="181"/>
      <c r="BE7269" s="181"/>
      <c r="BL7269" s="181"/>
      <c r="BM7269" s="181"/>
      <c r="BN7269" s="181"/>
      <c r="BO7269" s="181"/>
    </row>
    <row r="7270" spans="41:67">
      <c r="AO7270" s="38">
        <f t="shared" si="572"/>
        <v>0</v>
      </c>
      <c r="AP7270" s="38">
        <f t="shared" si="573"/>
        <v>0</v>
      </c>
      <c r="AR7270" s="181"/>
      <c r="AS7270" s="181"/>
      <c r="AT7270" s="181"/>
      <c r="AU7270" s="181"/>
      <c r="BB7270" s="181"/>
      <c r="BC7270" s="181"/>
      <c r="BD7270" s="181"/>
      <c r="BE7270" s="181"/>
      <c r="BL7270" s="181"/>
      <c r="BM7270" s="181"/>
      <c r="BN7270" s="181"/>
      <c r="BO7270" s="181"/>
    </row>
    <row r="7271" spans="41:67">
      <c r="AO7271" s="38">
        <f t="shared" si="572"/>
        <v>0</v>
      </c>
      <c r="AP7271" s="38">
        <f t="shared" si="573"/>
        <v>0</v>
      </c>
      <c r="AR7271" s="181"/>
      <c r="AS7271" s="181"/>
      <c r="AT7271" s="181"/>
      <c r="AU7271" s="181"/>
      <c r="BB7271" s="181"/>
      <c r="BC7271" s="181"/>
      <c r="BD7271" s="181"/>
      <c r="BE7271" s="181"/>
      <c r="BL7271" s="181"/>
      <c r="BM7271" s="181"/>
      <c r="BN7271" s="181"/>
      <c r="BO7271" s="181"/>
    </row>
    <row r="7272" spans="41:67">
      <c r="AO7272" s="38">
        <f t="shared" si="572"/>
        <v>0</v>
      </c>
      <c r="AP7272" s="38">
        <f t="shared" si="573"/>
        <v>0</v>
      </c>
      <c r="AR7272" s="181"/>
      <c r="AS7272" s="181"/>
      <c r="AT7272" s="181"/>
      <c r="AU7272" s="181"/>
      <c r="BB7272" s="181"/>
      <c r="BC7272" s="181"/>
      <c r="BD7272" s="181"/>
      <c r="BE7272" s="181"/>
      <c r="BL7272" s="181"/>
      <c r="BM7272" s="181"/>
      <c r="BN7272" s="181"/>
      <c r="BO7272" s="181"/>
    </row>
    <row r="7273" spans="41:67">
      <c r="AO7273" s="38">
        <f t="shared" si="572"/>
        <v>0</v>
      </c>
      <c r="AP7273" s="38">
        <f t="shared" si="573"/>
        <v>0</v>
      </c>
      <c r="AR7273" s="181"/>
      <c r="AS7273" s="181"/>
      <c r="AT7273" s="181"/>
      <c r="AU7273" s="181"/>
      <c r="BB7273" s="181"/>
      <c r="BC7273" s="181"/>
      <c r="BD7273" s="181"/>
      <c r="BE7273" s="181"/>
      <c r="BL7273" s="181"/>
      <c r="BM7273" s="181"/>
      <c r="BN7273" s="181"/>
      <c r="BO7273" s="181"/>
    </row>
    <row r="7274" spans="41:67">
      <c r="AO7274" s="38">
        <f t="shared" ref="AO7274:AO7337" si="574">B7275+1-1</f>
        <v>0</v>
      </c>
      <c r="AP7274" s="38">
        <f t="shared" ref="AP7274:AP7337" si="575">A7275</f>
        <v>0</v>
      </c>
      <c r="AR7274" s="181"/>
      <c r="AS7274" s="181"/>
      <c r="AT7274" s="181"/>
      <c r="AU7274" s="181"/>
      <c r="BB7274" s="181"/>
      <c r="BC7274" s="181"/>
      <c r="BD7274" s="181"/>
      <c r="BE7274" s="181"/>
      <c r="BL7274" s="181"/>
      <c r="BM7274" s="181"/>
      <c r="BN7274" s="181"/>
      <c r="BO7274" s="181"/>
    </row>
    <row r="7275" spans="41:67">
      <c r="AO7275" s="38">
        <f t="shared" si="574"/>
        <v>0</v>
      </c>
      <c r="AP7275" s="38">
        <f t="shared" si="575"/>
        <v>0</v>
      </c>
      <c r="AR7275" s="181"/>
      <c r="AS7275" s="181"/>
      <c r="AT7275" s="181"/>
      <c r="AU7275" s="181"/>
      <c r="BB7275" s="181"/>
      <c r="BC7275" s="181"/>
      <c r="BD7275" s="181"/>
      <c r="BE7275" s="181"/>
      <c r="BL7275" s="181"/>
      <c r="BM7275" s="181"/>
      <c r="BN7275" s="181"/>
      <c r="BO7275" s="181"/>
    </row>
    <row r="7276" spans="41:67">
      <c r="AO7276" s="38">
        <f t="shared" si="574"/>
        <v>0</v>
      </c>
      <c r="AP7276" s="38">
        <f t="shared" si="575"/>
        <v>0</v>
      </c>
      <c r="AR7276" s="181"/>
      <c r="AS7276" s="181"/>
      <c r="AT7276" s="181"/>
      <c r="AU7276" s="181"/>
      <c r="BB7276" s="181"/>
      <c r="BC7276" s="181"/>
      <c r="BD7276" s="181"/>
      <c r="BE7276" s="181"/>
      <c r="BL7276" s="181"/>
      <c r="BM7276" s="181"/>
      <c r="BN7276" s="181"/>
      <c r="BO7276" s="181"/>
    </row>
    <row r="7277" spans="41:67">
      <c r="AO7277" s="38">
        <f t="shared" si="574"/>
        <v>0</v>
      </c>
      <c r="AP7277" s="38">
        <f t="shared" si="575"/>
        <v>0</v>
      </c>
      <c r="AR7277" s="181"/>
      <c r="AS7277" s="181"/>
      <c r="AT7277" s="181"/>
      <c r="AU7277" s="181"/>
      <c r="BB7277" s="181"/>
      <c r="BC7277" s="181"/>
      <c r="BD7277" s="181"/>
      <c r="BE7277" s="181"/>
      <c r="BL7277" s="181"/>
      <c r="BM7277" s="181"/>
      <c r="BN7277" s="181"/>
      <c r="BO7277" s="181"/>
    </row>
    <row r="7278" spans="41:67">
      <c r="AO7278" s="38">
        <f t="shared" si="574"/>
        <v>0</v>
      </c>
      <c r="AP7278" s="38">
        <f t="shared" si="575"/>
        <v>0</v>
      </c>
      <c r="AR7278" s="181"/>
      <c r="AS7278" s="181"/>
      <c r="AT7278" s="181"/>
      <c r="AU7278" s="181"/>
      <c r="BB7278" s="181"/>
      <c r="BC7278" s="181"/>
      <c r="BD7278" s="181"/>
      <c r="BE7278" s="181"/>
      <c r="BL7278" s="181"/>
      <c r="BM7278" s="181"/>
      <c r="BN7278" s="181"/>
      <c r="BO7278" s="181"/>
    </row>
    <row r="7279" spans="41:67">
      <c r="AO7279" s="38">
        <f t="shared" si="574"/>
        <v>0</v>
      </c>
      <c r="AP7279" s="38">
        <f t="shared" si="575"/>
        <v>0</v>
      </c>
      <c r="AR7279" s="181"/>
      <c r="AS7279" s="181"/>
      <c r="AT7279" s="181"/>
      <c r="AU7279" s="181"/>
      <c r="BB7279" s="181"/>
      <c r="BC7279" s="181"/>
      <c r="BD7279" s="181"/>
      <c r="BE7279" s="181"/>
      <c r="BL7279" s="181"/>
      <c r="BM7279" s="181"/>
      <c r="BN7279" s="181"/>
      <c r="BO7279" s="181"/>
    </row>
    <row r="7280" spans="41:67">
      <c r="AO7280" s="38">
        <f t="shared" si="574"/>
        <v>0</v>
      </c>
      <c r="AP7280" s="38">
        <f t="shared" si="575"/>
        <v>0</v>
      </c>
      <c r="AR7280" s="181"/>
      <c r="AS7280" s="181"/>
      <c r="AT7280" s="181"/>
      <c r="AU7280" s="181"/>
      <c r="BB7280" s="181"/>
      <c r="BC7280" s="181"/>
      <c r="BD7280" s="181"/>
      <c r="BE7280" s="181"/>
      <c r="BL7280" s="181"/>
      <c r="BM7280" s="181"/>
      <c r="BN7280" s="181"/>
      <c r="BO7280" s="181"/>
    </row>
    <row r="7281" spans="41:67">
      <c r="AO7281" s="38">
        <f t="shared" si="574"/>
        <v>0</v>
      </c>
      <c r="AP7281" s="38">
        <f t="shared" si="575"/>
        <v>0</v>
      </c>
      <c r="AR7281" s="181"/>
      <c r="AS7281" s="181"/>
      <c r="AT7281" s="181"/>
      <c r="AU7281" s="181"/>
      <c r="BB7281" s="181"/>
      <c r="BC7281" s="181"/>
      <c r="BD7281" s="181"/>
      <c r="BE7281" s="181"/>
      <c r="BL7281" s="181"/>
      <c r="BM7281" s="181"/>
      <c r="BN7281" s="181"/>
      <c r="BO7281" s="181"/>
    </row>
    <row r="7282" spans="41:67">
      <c r="AO7282" s="38">
        <f t="shared" si="574"/>
        <v>0</v>
      </c>
      <c r="AP7282" s="38">
        <f t="shared" si="575"/>
        <v>0</v>
      </c>
      <c r="AR7282" s="181"/>
      <c r="AS7282" s="181"/>
      <c r="AT7282" s="181"/>
      <c r="AU7282" s="181"/>
      <c r="BB7282" s="181"/>
      <c r="BC7282" s="181"/>
      <c r="BD7282" s="181"/>
      <c r="BE7282" s="181"/>
      <c r="BL7282" s="181"/>
      <c r="BM7282" s="181"/>
      <c r="BN7282" s="181"/>
      <c r="BO7282" s="181"/>
    </row>
    <row r="7283" spans="41:67">
      <c r="AO7283" s="38">
        <f t="shared" si="574"/>
        <v>0</v>
      </c>
      <c r="AP7283" s="38">
        <f t="shared" si="575"/>
        <v>0</v>
      </c>
      <c r="AR7283" s="181"/>
      <c r="AS7283" s="181"/>
      <c r="AT7283" s="181"/>
      <c r="AU7283" s="181"/>
      <c r="BB7283" s="181"/>
      <c r="BC7283" s="181"/>
      <c r="BD7283" s="181"/>
      <c r="BE7283" s="181"/>
      <c r="BL7283" s="181"/>
      <c r="BM7283" s="181"/>
      <c r="BN7283" s="181"/>
      <c r="BO7283" s="181"/>
    </row>
    <row r="7284" spans="41:67">
      <c r="AO7284" s="38">
        <f t="shared" si="574"/>
        <v>0</v>
      </c>
      <c r="AP7284" s="38">
        <f t="shared" si="575"/>
        <v>0</v>
      </c>
      <c r="AR7284" s="181"/>
      <c r="AS7284" s="181"/>
      <c r="AT7284" s="181"/>
      <c r="AU7284" s="181"/>
      <c r="BB7284" s="181"/>
      <c r="BC7284" s="181"/>
      <c r="BD7284" s="181"/>
      <c r="BE7284" s="181"/>
      <c r="BL7284" s="181"/>
      <c r="BM7284" s="181"/>
      <c r="BN7284" s="181"/>
      <c r="BO7284" s="181"/>
    </row>
    <row r="7285" spans="41:67">
      <c r="AO7285" s="38">
        <f t="shared" si="574"/>
        <v>0</v>
      </c>
      <c r="AP7285" s="38">
        <f t="shared" si="575"/>
        <v>0</v>
      </c>
      <c r="AR7285" s="181"/>
      <c r="AS7285" s="181"/>
      <c r="AT7285" s="181"/>
      <c r="AU7285" s="181"/>
      <c r="BB7285" s="181"/>
      <c r="BC7285" s="181"/>
      <c r="BD7285" s="181"/>
      <c r="BE7285" s="181"/>
      <c r="BL7285" s="181"/>
      <c r="BM7285" s="181"/>
      <c r="BN7285" s="181"/>
      <c r="BO7285" s="181"/>
    </row>
    <row r="7286" spans="41:67">
      <c r="AO7286" s="38">
        <f t="shared" si="574"/>
        <v>0</v>
      </c>
      <c r="AP7286" s="38">
        <f t="shared" si="575"/>
        <v>0</v>
      </c>
      <c r="AR7286" s="181"/>
      <c r="AS7286" s="181"/>
      <c r="AT7286" s="181"/>
      <c r="AU7286" s="181"/>
      <c r="BB7286" s="181"/>
      <c r="BC7286" s="181"/>
      <c r="BD7286" s="181"/>
      <c r="BE7286" s="181"/>
      <c r="BL7286" s="181"/>
      <c r="BM7286" s="181"/>
      <c r="BN7286" s="181"/>
      <c r="BO7286" s="181"/>
    </row>
    <row r="7287" spans="41:67">
      <c r="AO7287" s="38">
        <f t="shared" si="574"/>
        <v>0</v>
      </c>
      <c r="AP7287" s="38">
        <f t="shared" si="575"/>
        <v>0</v>
      </c>
      <c r="AR7287" s="181"/>
      <c r="AS7287" s="181"/>
      <c r="AT7287" s="181"/>
      <c r="AU7287" s="181"/>
      <c r="BB7287" s="181"/>
      <c r="BC7287" s="181"/>
      <c r="BD7287" s="181"/>
      <c r="BE7287" s="181"/>
      <c r="BL7287" s="181"/>
      <c r="BM7287" s="181"/>
      <c r="BN7287" s="181"/>
      <c r="BO7287" s="181"/>
    </row>
    <row r="7288" spans="41:67">
      <c r="AO7288" s="38">
        <f t="shared" si="574"/>
        <v>0</v>
      </c>
      <c r="AP7288" s="38">
        <f t="shared" si="575"/>
        <v>0</v>
      </c>
      <c r="AR7288" s="181"/>
      <c r="AS7288" s="181"/>
      <c r="AT7288" s="181"/>
      <c r="AU7288" s="181"/>
      <c r="BB7288" s="181"/>
      <c r="BC7288" s="181"/>
      <c r="BD7288" s="181"/>
      <c r="BE7288" s="181"/>
      <c r="BL7288" s="181"/>
      <c r="BM7288" s="181"/>
      <c r="BN7288" s="181"/>
      <c r="BO7288" s="181"/>
    </row>
    <row r="7289" spans="41:67">
      <c r="AO7289" s="38">
        <f t="shared" si="574"/>
        <v>0</v>
      </c>
      <c r="AP7289" s="38">
        <f t="shared" si="575"/>
        <v>0</v>
      </c>
      <c r="AR7289" s="181"/>
      <c r="AS7289" s="181"/>
      <c r="AT7289" s="181"/>
      <c r="AU7289" s="181"/>
      <c r="BB7289" s="181"/>
      <c r="BC7289" s="181"/>
      <c r="BD7289" s="181"/>
      <c r="BE7289" s="181"/>
      <c r="BL7289" s="181"/>
      <c r="BM7289" s="181"/>
      <c r="BN7289" s="181"/>
      <c r="BO7289" s="181"/>
    </row>
    <row r="7290" spans="41:67">
      <c r="AO7290" s="38">
        <f t="shared" si="574"/>
        <v>0</v>
      </c>
      <c r="AP7290" s="38">
        <f t="shared" si="575"/>
        <v>0</v>
      </c>
      <c r="AR7290" s="181"/>
      <c r="AS7290" s="181"/>
      <c r="AT7290" s="181"/>
      <c r="AU7290" s="181"/>
      <c r="BB7290" s="181"/>
      <c r="BC7290" s="181"/>
      <c r="BD7290" s="181"/>
      <c r="BE7290" s="181"/>
      <c r="BL7290" s="181"/>
      <c r="BM7290" s="181"/>
      <c r="BN7290" s="181"/>
      <c r="BO7290" s="181"/>
    </row>
    <row r="7291" spans="41:67">
      <c r="AO7291" s="38">
        <f t="shared" si="574"/>
        <v>0</v>
      </c>
      <c r="AP7291" s="38">
        <f t="shared" si="575"/>
        <v>0</v>
      </c>
      <c r="AR7291" s="181"/>
      <c r="AS7291" s="181"/>
      <c r="AT7291" s="181"/>
      <c r="AU7291" s="181"/>
      <c r="BB7291" s="181"/>
      <c r="BC7291" s="181"/>
      <c r="BD7291" s="181"/>
      <c r="BE7291" s="181"/>
      <c r="BL7291" s="181"/>
      <c r="BM7291" s="181"/>
      <c r="BN7291" s="181"/>
      <c r="BO7291" s="181"/>
    </row>
    <row r="7292" spans="41:67">
      <c r="AO7292" s="38">
        <f t="shared" si="574"/>
        <v>0</v>
      </c>
      <c r="AP7292" s="38">
        <f t="shared" si="575"/>
        <v>0</v>
      </c>
      <c r="AR7292" s="181"/>
      <c r="AS7292" s="181"/>
      <c r="AT7292" s="181"/>
      <c r="AU7292" s="181"/>
      <c r="BB7292" s="181"/>
      <c r="BC7292" s="181"/>
      <c r="BD7292" s="181"/>
      <c r="BE7292" s="181"/>
      <c r="BL7292" s="181"/>
      <c r="BM7292" s="181"/>
      <c r="BN7292" s="181"/>
      <c r="BO7292" s="181"/>
    </row>
    <row r="7293" spans="41:67">
      <c r="AO7293" s="38">
        <f t="shared" si="574"/>
        <v>0</v>
      </c>
      <c r="AP7293" s="38">
        <f t="shared" si="575"/>
        <v>0</v>
      </c>
      <c r="AR7293" s="181"/>
      <c r="AS7293" s="181"/>
      <c r="AT7293" s="181"/>
      <c r="AU7293" s="181"/>
      <c r="BB7293" s="181"/>
      <c r="BC7293" s="181"/>
      <c r="BD7293" s="181"/>
      <c r="BE7293" s="181"/>
      <c r="BL7293" s="181"/>
      <c r="BM7293" s="181"/>
      <c r="BN7293" s="181"/>
      <c r="BO7293" s="181"/>
    </row>
    <row r="7294" spans="41:67">
      <c r="AO7294" s="38">
        <f t="shared" si="574"/>
        <v>0</v>
      </c>
      <c r="AP7294" s="38">
        <f t="shared" si="575"/>
        <v>0</v>
      </c>
      <c r="AR7294" s="181"/>
      <c r="AS7294" s="181"/>
      <c r="AT7294" s="181"/>
      <c r="AU7294" s="181"/>
      <c r="BB7294" s="181"/>
      <c r="BC7294" s="181"/>
      <c r="BD7294" s="181"/>
      <c r="BE7294" s="181"/>
      <c r="BL7294" s="181"/>
      <c r="BM7294" s="181"/>
      <c r="BN7294" s="181"/>
      <c r="BO7294" s="181"/>
    </row>
    <row r="7295" spans="41:67">
      <c r="AO7295" s="38">
        <f t="shared" si="574"/>
        <v>0</v>
      </c>
      <c r="AP7295" s="38">
        <f t="shared" si="575"/>
        <v>0</v>
      </c>
      <c r="AR7295" s="181"/>
      <c r="AS7295" s="181"/>
      <c r="AT7295" s="181"/>
      <c r="AU7295" s="181"/>
      <c r="BB7295" s="181"/>
      <c r="BC7295" s="181"/>
      <c r="BD7295" s="181"/>
      <c r="BE7295" s="181"/>
      <c r="BL7295" s="181"/>
      <c r="BM7295" s="181"/>
      <c r="BN7295" s="181"/>
      <c r="BO7295" s="181"/>
    </row>
    <row r="7296" spans="41:67">
      <c r="AO7296" s="38">
        <f t="shared" si="574"/>
        <v>0</v>
      </c>
      <c r="AP7296" s="38">
        <f t="shared" si="575"/>
        <v>0</v>
      </c>
      <c r="AR7296" s="181"/>
      <c r="AS7296" s="181"/>
      <c r="AT7296" s="181"/>
      <c r="AU7296" s="181"/>
      <c r="BB7296" s="181"/>
      <c r="BC7296" s="181"/>
      <c r="BD7296" s="181"/>
      <c r="BE7296" s="181"/>
      <c r="BL7296" s="181"/>
      <c r="BM7296" s="181"/>
      <c r="BN7296" s="181"/>
      <c r="BO7296" s="181"/>
    </row>
    <row r="7297" spans="41:67">
      <c r="AO7297" s="38">
        <f t="shared" si="574"/>
        <v>0</v>
      </c>
      <c r="AP7297" s="38">
        <f t="shared" si="575"/>
        <v>0</v>
      </c>
      <c r="AR7297" s="181"/>
      <c r="AS7297" s="181"/>
      <c r="AT7297" s="181"/>
      <c r="AU7297" s="181"/>
      <c r="BB7297" s="181"/>
      <c r="BC7297" s="181"/>
      <c r="BD7297" s="181"/>
      <c r="BE7297" s="181"/>
      <c r="BL7297" s="181"/>
      <c r="BM7297" s="181"/>
      <c r="BN7297" s="181"/>
      <c r="BO7297" s="181"/>
    </row>
    <row r="7298" spans="41:67">
      <c r="AO7298" s="38">
        <f t="shared" si="574"/>
        <v>0</v>
      </c>
      <c r="AP7298" s="38">
        <f t="shared" si="575"/>
        <v>0</v>
      </c>
      <c r="AR7298" s="181"/>
      <c r="AS7298" s="181"/>
      <c r="AT7298" s="181"/>
      <c r="AU7298" s="181"/>
      <c r="BB7298" s="181"/>
      <c r="BC7298" s="181"/>
      <c r="BD7298" s="181"/>
      <c r="BE7298" s="181"/>
      <c r="BL7298" s="181"/>
      <c r="BM7298" s="181"/>
      <c r="BN7298" s="181"/>
      <c r="BO7298" s="181"/>
    </row>
    <row r="7299" spans="41:67">
      <c r="AO7299" s="38">
        <f t="shared" si="574"/>
        <v>0</v>
      </c>
      <c r="AP7299" s="38">
        <f t="shared" si="575"/>
        <v>0</v>
      </c>
      <c r="AR7299" s="181"/>
      <c r="AS7299" s="181"/>
      <c r="AT7299" s="181"/>
      <c r="AU7299" s="181"/>
      <c r="BB7299" s="181"/>
      <c r="BC7299" s="181"/>
      <c r="BD7299" s="181"/>
      <c r="BE7299" s="181"/>
      <c r="BL7299" s="181"/>
      <c r="BM7299" s="181"/>
      <c r="BN7299" s="181"/>
      <c r="BO7299" s="181"/>
    </row>
    <row r="7300" spans="41:67">
      <c r="AO7300" s="38">
        <f t="shared" si="574"/>
        <v>0</v>
      </c>
      <c r="AP7300" s="38">
        <f t="shared" si="575"/>
        <v>0</v>
      </c>
      <c r="AR7300" s="181"/>
      <c r="AS7300" s="181"/>
      <c r="AT7300" s="181"/>
      <c r="AU7300" s="181"/>
      <c r="BB7300" s="181"/>
      <c r="BC7300" s="181"/>
      <c r="BD7300" s="181"/>
      <c r="BE7300" s="181"/>
      <c r="BL7300" s="181"/>
      <c r="BM7300" s="181"/>
      <c r="BN7300" s="181"/>
      <c r="BO7300" s="181"/>
    </row>
    <row r="7301" spans="41:67">
      <c r="AO7301" s="38">
        <f t="shared" si="574"/>
        <v>0</v>
      </c>
      <c r="AP7301" s="38">
        <f t="shared" si="575"/>
        <v>0</v>
      </c>
      <c r="AR7301" s="181"/>
      <c r="AS7301" s="181"/>
      <c r="AT7301" s="181"/>
      <c r="AU7301" s="181"/>
      <c r="BB7301" s="181"/>
      <c r="BC7301" s="181"/>
      <c r="BD7301" s="181"/>
      <c r="BE7301" s="181"/>
      <c r="BL7301" s="181"/>
      <c r="BM7301" s="181"/>
      <c r="BN7301" s="181"/>
      <c r="BO7301" s="181"/>
    </row>
    <row r="7302" spans="41:67">
      <c r="AO7302" s="38">
        <f t="shared" si="574"/>
        <v>0</v>
      </c>
      <c r="AP7302" s="38">
        <f t="shared" si="575"/>
        <v>0</v>
      </c>
      <c r="AR7302" s="181"/>
      <c r="AS7302" s="181"/>
      <c r="AT7302" s="181"/>
      <c r="AU7302" s="181"/>
      <c r="BB7302" s="181"/>
      <c r="BC7302" s="181"/>
      <c r="BD7302" s="181"/>
      <c r="BE7302" s="181"/>
      <c r="BL7302" s="181"/>
      <c r="BM7302" s="181"/>
      <c r="BN7302" s="181"/>
      <c r="BO7302" s="181"/>
    </row>
    <row r="7303" spans="41:67">
      <c r="AO7303" s="38">
        <f t="shared" si="574"/>
        <v>0</v>
      </c>
      <c r="AP7303" s="38">
        <f t="shared" si="575"/>
        <v>0</v>
      </c>
      <c r="AR7303" s="181"/>
      <c r="AS7303" s="181"/>
      <c r="AT7303" s="181"/>
      <c r="AU7303" s="181"/>
      <c r="BB7303" s="181"/>
      <c r="BC7303" s="181"/>
      <c r="BD7303" s="181"/>
      <c r="BE7303" s="181"/>
      <c r="BL7303" s="181"/>
      <c r="BM7303" s="181"/>
      <c r="BN7303" s="181"/>
      <c r="BO7303" s="181"/>
    </row>
    <row r="7304" spans="41:67">
      <c r="AO7304" s="38">
        <f t="shared" si="574"/>
        <v>0</v>
      </c>
      <c r="AP7304" s="38">
        <f t="shared" si="575"/>
        <v>0</v>
      </c>
      <c r="AR7304" s="181"/>
      <c r="AS7304" s="181"/>
      <c r="AT7304" s="181"/>
      <c r="AU7304" s="181"/>
      <c r="BB7304" s="181"/>
      <c r="BC7304" s="181"/>
      <c r="BD7304" s="181"/>
      <c r="BE7304" s="181"/>
      <c r="BL7304" s="181"/>
      <c r="BM7304" s="181"/>
      <c r="BN7304" s="181"/>
      <c r="BO7304" s="181"/>
    </row>
    <row r="7305" spans="41:67">
      <c r="AO7305" s="38">
        <f t="shared" si="574"/>
        <v>0</v>
      </c>
      <c r="AP7305" s="38">
        <f t="shared" si="575"/>
        <v>0</v>
      </c>
      <c r="AR7305" s="181"/>
      <c r="AS7305" s="181"/>
      <c r="AT7305" s="181"/>
      <c r="AU7305" s="181"/>
      <c r="BB7305" s="181"/>
      <c r="BC7305" s="181"/>
      <c r="BD7305" s="181"/>
      <c r="BE7305" s="181"/>
      <c r="BL7305" s="181"/>
      <c r="BM7305" s="181"/>
      <c r="BN7305" s="181"/>
      <c r="BO7305" s="181"/>
    </row>
    <row r="7306" spans="41:67">
      <c r="AO7306" s="38">
        <f t="shared" si="574"/>
        <v>0</v>
      </c>
      <c r="AP7306" s="38">
        <f t="shared" si="575"/>
        <v>0</v>
      </c>
      <c r="AR7306" s="181"/>
      <c r="AS7306" s="181"/>
      <c r="AT7306" s="181"/>
      <c r="AU7306" s="181"/>
      <c r="BB7306" s="181"/>
      <c r="BC7306" s="181"/>
      <c r="BD7306" s="181"/>
      <c r="BE7306" s="181"/>
      <c r="BL7306" s="181"/>
      <c r="BM7306" s="181"/>
      <c r="BN7306" s="181"/>
      <c r="BO7306" s="181"/>
    </row>
    <row r="7307" spans="41:67">
      <c r="AO7307" s="38">
        <f t="shared" si="574"/>
        <v>0</v>
      </c>
      <c r="AP7307" s="38">
        <f t="shared" si="575"/>
        <v>0</v>
      </c>
      <c r="AR7307" s="181"/>
      <c r="AS7307" s="181"/>
      <c r="AT7307" s="181"/>
      <c r="AU7307" s="181"/>
      <c r="BB7307" s="181"/>
      <c r="BC7307" s="181"/>
      <c r="BD7307" s="181"/>
      <c r="BE7307" s="181"/>
      <c r="BL7307" s="181"/>
      <c r="BM7307" s="181"/>
      <c r="BN7307" s="181"/>
      <c r="BO7307" s="181"/>
    </row>
    <row r="7308" spans="41:67">
      <c r="AO7308" s="38">
        <f t="shared" si="574"/>
        <v>0</v>
      </c>
      <c r="AP7308" s="38">
        <f t="shared" si="575"/>
        <v>0</v>
      </c>
      <c r="AR7308" s="181"/>
      <c r="AS7308" s="181"/>
      <c r="AT7308" s="181"/>
      <c r="AU7308" s="181"/>
      <c r="BB7308" s="181"/>
      <c r="BC7308" s="181"/>
      <c r="BD7308" s="181"/>
      <c r="BE7308" s="181"/>
      <c r="BL7308" s="181"/>
      <c r="BM7308" s="181"/>
      <c r="BN7308" s="181"/>
      <c r="BO7308" s="181"/>
    </row>
    <row r="7309" spans="41:67">
      <c r="AO7309" s="38">
        <f t="shared" si="574"/>
        <v>0</v>
      </c>
      <c r="AP7309" s="38">
        <f t="shared" si="575"/>
        <v>0</v>
      </c>
      <c r="AR7309" s="181"/>
      <c r="AS7309" s="181"/>
      <c r="AT7309" s="181"/>
      <c r="AU7309" s="181"/>
      <c r="BB7309" s="181"/>
      <c r="BC7309" s="181"/>
      <c r="BD7309" s="181"/>
      <c r="BE7309" s="181"/>
      <c r="BL7309" s="181"/>
      <c r="BM7309" s="181"/>
      <c r="BN7309" s="181"/>
      <c r="BO7309" s="181"/>
    </row>
    <row r="7310" spans="41:67">
      <c r="AO7310" s="38">
        <f t="shared" si="574"/>
        <v>0</v>
      </c>
      <c r="AP7310" s="38">
        <f t="shared" si="575"/>
        <v>0</v>
      </c>
      <c r="AR7310" s="181"/>
      <c r="AS7310" s="181"/>
      <c r="AT7310" s="181"/>
      <c r="AU7310" s="181"/>
      <c r="BB7310" s="181"/>
      <c r="BC7310" s="181"/>
      <c r="BD7310" s="181"/>
      <c r="BE7310" s="181"/>
      <c r="BL7310" s="181"/>
      <c r="BM7310" s="181"/>
      <c r="BN7310" s="181"/>
      <c r="BO7310" s="181"/>
    </row>
    <row r="7311" spans="41:67">
      <c r="AO7311" s="38">
        <f t="shared" si="574"/>
        <v>0</v>
      </c>
      <c r="AP7311" s="38">
        <f t="shared" si="575"/>
        <v>0</v>
      </c>
      <c r="AR7311" s="181"/>
      <c r="AS7311" s="181"/>
      <c r="AT7311" s="181"/>
      <c r="AU7311" s="181"/>
      <c r="BB7311" s="181"/>
      <c r="BC7311" s="181"/>
      <c r="BD7311" s="181"/>
      <c r="BE7311" s="181"/>
      <c r="BL7311" s="181"/>
      <c r="BM7311" s="181"/>
      <c r="BN7311" s="181"/>
      <c r="BO7311" s="181"/>
    </row>
    <row r="7312" spans="41:67">
      <c r="AO7312" s="38">
        <f t="shared" si="574"/>
        <v>0</v>
      </c>
      <c r="AP7312" s="38">
        <f t="shared" si="575"/>
        <v>0</v>
      </c>
      <c r="AR7312" s="181"/>
      <c r="AS7312" s="181"/>
      <c r="AT7312" s="181"/>
      <c r="AU7312" s="181"/>
      <c r="BB7312" s="181"/>
      <c r="BC7312" s="181"/>
      <c r="BD7312" s="181"/>
      <c r="BE7312" s="181"/>
      <c r="BL7312" s="181"/>
      <c r="BM7312" s="181"/>
      <c r="BN7312" s="181"/>
      <c r="BO7312" s="181"/>
    </row>
    <row r="7313" spans="41:67">
      <c r="AO7313" s="38">
        <f t="shared" si="574"/>
        <v>0</v>
      </c>
      <c r="AP7313" s="38">
        <f t="shared" si="575"/>
        <v>0</v>
      </c>
      <c r="AR7313" s="181"/>
      <c r="AS7313" s="181"/>
      <c r="AT7313" s="181"/>
      <c r="AU7313" s="181"/>
      <c r="BB7313" s="181"/>
      <c r="BC7313" s="181"/>
      <c r="BD7313" s="181"/>
      <c r="BE7313" s="181"/>
      <c r="BL7313" s="181"/>
      <c r="BM7313" s="181"/>
      <c r="BN7313" s="181"/>
      <c r="BO7313" s="181"/>
    </row>
    <row r="7314" spans="41:67">
      <c r="AO7314" s="38">
        <f t="shared" si="574"/>
        <v>0</v>
      </c>
      <c r="AP7314" s="38">
        <f t="shared" si="575"/>
        <v>0</v>
      </c>
      <c r="AR7314" s="181"/>
      <c r="AS7314" s="181"/>
      <c r="AT7314" s="181"/>
      <c r="AU7314" s="181"/>
      <c r="BB7314" s="181"/>
      <c r="BC7314" s="181"/>
      <c r="BD7314" s="181"/>
      <c r="BE7314" s="181"/>
      <c r="BL7314" s="181"/>
      <c r="BM7314" s="181"/>
      <c r="BN7314" s="181"/>
      <c r="BO7314" s="181"/>
    </row>
    <row r="7315" spans="41:67">
      <c r="AO7315" s="38">
        <f t="shared" si="574"/>
        <v>0</v>
      </c>
      <c r="AP7315" s="38">
        <f t="shared" si="575"/>
        <v>0</v>
      </c>
      <c r="AR7315" s="181"/>
      <c r="AS7315" s="181"/>
      <c r="AT7315" s="181"/>
      <c r="AU7315" s="181"/>
      <c r="BB7315" s="181"/>
      <c r="BC7315" s="181"/>
      <c r="BD7315" s="181"/>
      <c r="BE7315" s="181"/>
      <c r="BL7315" s="181"/>
      <c r="BM7315" s="181"/>
      <c r="BN7315" s="181"/>
      <c r="BO7315" s="181"/>
    </row>
    <row r="7316" spans="41:67">
      <c r="AO7316" s="38">
        <f t="shared" si="574"/>
        <v>0</v>
      </c>
      <c r="AP7316" s="38">
        <f t="shared" si="575"/>
        <v>0</v>
      </c>
      <c r="AR7316" s="181"/>
      <c r="AS7316" s="181"/>
      <c r="AT7316" s="181"/>
      <c r="AU7316" s="181"/>
      <c r="BB7316" s="181"/>
      <c r="BC7316" s="181"/>
      <c r="BD7316" s="181"/>
      <c r="BE7316" s="181"/>
      <c r="BL7316" s="181"/>
      <c r="BM7316" s="181"/>
      <c r="BN7316" s="181"/>
      <c r="BO7316" s="181"/>
    </row>
    <row r="7317" spans="41:67">
      <c r="AO7317" s="38">
        <f t="shared" si="574"/>
        <v>0</v>
      </c>
      <c r="AP7317" s="38">
        <f t="shared" si="575"/>
        <v>0</v>
      </c>
      <c r="AR7317" s="181"/>
      <c r="AS7317" s="181"/>
      <c r="AT7317" s="181"/>
      <c r="AU7317" s="181"/>
      <c r="BB7317" s="181"/>
      <c r="BC7317" s="181"/>
      <c r="BD7317" s="181"/>
      <c r="BE7317" s="181"/>
      <c r="BL7317" s="181"/>
      <c r="BM7317" s="181"/>
      <c r="BN7317" s="181"/>
      <c r="BO7317" s="181"/>
    </row>
    <row r="7318" spans="41:67">
      <c r="AO7318" s="38">
        <f t="shared" si="574"/>
        <v>0</v>
      </c>
      <c r="AP7318" s="38">
        <f t="shared" si="575"/>
        <v>0</v>
      </c>
      <c r="AR7318" s="181"/>
      <c r="AS7318" s="181"/>
      <c r="AT7318" s="181"/>
      <c r="AU7318" s="181"/>
      <c r="BB7318" s="181"/>
      <c r="BC7318" s="181"/>
      <c r="BD7318" s="181"/>
      <c r="BE7318" s="181"/>
      <c r="BL7318" s="181"/>
      <c r="BM7318" s="181"/>
      <c r="BN7318" s="181"/>
      <c r="BO7318" s="181"/>
    </row>
    <row r="7319" spans="41:67">
      <c r="AO7319" s="38">
        <f t="shared" si="574"/>
        <v>0</v>
      </c>
      <c r="AP7319" s="38">
        <f t="shared" si="575"/>
        <v>0</v>
      </c>
      <c r="AR7319" s="181"/>
      <c r="AS7319" s="181"/>
      <c r="AT7319" s="181"/>
      <c r="AU7319" s="181"/>
      <c r="BB7319" s="181"/>
      <c r="BC7319" s="181"/>
      <c r="BD7319" s="181"/>
      <c r="BE7319" s="181"/>
      <c r="BL7319" s="181"/>
      <c r="BM7319" s="181"/>
      <c r="BN7319" s="181"/>
      <c r="BO7319" s="181"/>
    </row>
    <row r="7320" spans="41:67">
      <c r="AO7320" s="38">
        <f t="shared" si="574"/>
        <v>0</v>
      </c>
      <c r="AP7320" s="38">
        <f t="shared" si="575"/>
        <v>0</v>
      </c>
      <c r="AR7320" s="181"/>
      <c r="AS7320" s="181"/>
      <c r="AT7320" s="181"/>
      <c r="AU7320" s="181"/>
      <c r="BB7320" s="181"/>
      <c r="BC7320" s="181"/>
      <c r="BD7320" s="181"/>
      <c r="BE7320" s="181"/>
      <c r="BL7320" s="181"/>
      <c r="BM7320" s="181"/>
      <c r="BN7320" s="181"/>
      <c r="BO7320" s="181"/>
    </row>
    <row r="7321" spans="41:67">
      <c r="AO7321" s="38">
        <f t="shared" si="574"/>
        <v>0</v>
      </c>
      <c r="AP7321" s="38">
        <f t="shared" si="575"/>
        <v>0</v>
      </c>
      <c r="AR7321" s="181"/>
      <c r="AS7321" s="181"/>
      <c r="AT7321" s="181"/>
      <c r="AU7321" s="181"/>
      <c r="BB7321" s="181"/>
      <c r="BC7321" s="181"/>
      <c r="BD7321" s="181"/>
      <c r="BE7321" s="181"/>
      <c r="BL7321" s="181"/>
      <c r="BM7321" s="181"/>
      <c r="BN7321" s="181"/>
      <c r="BO7321" s="181"/>
    </row>
    <row r="7322" spans="41:67">
      <c r="AO7322" s="38">
        <f t="shared" si="574"/>
        <v>0</v>
      </c>
      <c r="AP7322" s="38">
        <f t="shared" si="575"/>
        <v>0</v>
      </c>
      <c r="AR7322" s="181"/>
      <c r="AS7322" s="181"/>
      <c r="AT7322" s="181"/>
      <c r="AU7322" s="181"/>
      <c r="BB7322" s="181"/>
      <c r="BC7322" s="181"/>
      <c r="BD7322" s="181"/>
      <c r="BE7322" s="181"/>
      <c r="BL7322" s="181"/>
      <c r="BM7322" s="181"/>
      <c r="BN7322" s="181"/>
      <c r="BO7322" s="181"/>
    </row>
    <row r="7323" spans="41:67">
      <c r="AO7323" s="38">
        <f t="shared" si="574"/>
        <v>0</v>
      </c>
      <c r="AP7323" s="38">
        <f t="shared" si="575"/>
        <v>0</v>
      </c>
      <c r="AR7323" s="181"/>
      <c r="AS7323" s="181"/>
      <c r="AT7323" s="181"/>
      <c r="AU7323" s="181"/>
      <c r="BB7323" s="181"/>
      <c r="BC7323" s="181"/>
      <c r="BD7323" s="181"/>
      <c r="BE7323" s="181"/>
      <c r="BL7323" s="181"/>
      <c r="BM7323" s="181"/>
      <c r="BN7323" s="181"/>
      <c r="BO7323" s="181"/>
    </row>
    <row r="7324" spans="41:67">
      <c r="AO7324" s="38">
        <f t="shared" si="574"/>
        <v>0</v>
      </c>
      <c r="AP7324" s="38">
        <f t="shared" si="575"/>
        <v>0</v>
      </c>
      <c r="AR7324" s="181"/>
      <c r="AS7324" s="181"/>
      <c r="AT7324" s="181"/>
      <c r="AU7324" s="181"/>
      <c r="BB7324" s="181"/>
      <c r="BC7324" s="181"/>
      <c r="BD7324" s="181"/>
      <c r="BE7324" s="181"/>
      <c r="BL7324" s="181"/>
      <c r="BM7324" s="181"/>
      <c r="BN7324" s="181"/>
      <c r="BO7324" s="181"/>
    </row>
    <row r="7325" spans="41:67">
      <c r="AO7325" s="38">
        <f t="shared" si="574"/>
        <v>0</v>
      </c>
      <c r="AP7325" s="38">
        <f t="shared" si="575"/>
        <v>0</v>
      </c>
      <c r="AR7325" s="181"/>
      <c r="AS7325" s="181"/>
      <c r="AT7325" s="181"/>
      <c r="AU7325" s="181"/>
      <c r="BB7325" s="181"/>
      <c r="BC7325" s="181"/>
      <c r="BD7325" s="181"/>
      <c r="BE7325" s="181"/>
      <c r="BL7325" s="181"/>
      <c r="BM7325" s="181"/>
      <c r="BN7325" s="181"/>
      <c r="BO7325" s="181"/>
    </row>
    <row r="7326" spans="41:67">
      <c r="AO7326" s="38">
        <f t="shared" si="574"/>
        <v>0</v>
      </c>
      <c r="AP7326" s="38">
        <f t="shared" si="575"/>
        <v>0</v>
      </c>
      <c r="AR7326" s="181"/>
      <c r="AS7326" s="181"/>
      <c r="AT7326" s="181"/>
      <c r="AU7326" s="181"/>
      <c r="BB7326" s="181"/>
      <c r="BC7326" s="181"/>
      <c r="BD7326" s="181"/>
      <c r="BE7326" s="181"/>
      <c r="BL7326" s="181"/>
      <c r="BM7326" s="181"/>
      <c r="BN7326" s="181"/>
      <c r="BO7326" s="181"/>
    </row>
    <row r="7327" spans="41:67">
      <c r="AO7327" s="38">
        <f t="shared" si="574"/>
        <v>0</v>
      </c>
      <c r="AP7327" s="38">
        <f t="shared" si="575"/>
        <v>0</v>
      </c>
      <c r="AR7327" s="181"/>
      <c r="AS7327" s="181"/>
      <c r="AT7327" s="181"/>
      <c r="AU7327" s="181"/>
      <c r="BB7327" s="181"/>
      <c r="BC7327" s="181"/>
      <c r="BD7327" s="181"/>
      <c r="BE7327" s="181"/>
      <c r="BL7327" s="181"/>
      <c r="BM7327" s="181"/>
      <c r="BN7327" s="181"/>
      <c r="BO7327" s="181"/>
    </row>
    <row r="7328" spans="41:67">
      <c r="AO7328" s="38">
        <f t="shared" si="574"/>
        <v>0</v>
      </c>
      <c r="AP7328" s="38">
        <f t="shared" si="575"/>
        <v>0</v>
      </c>
      <c r="AR7328" s="181"/>
      <c r="AS7328" s="181"/>
      <c r="AT7328" s="181"/>
      <c r="AU7328" s="181"/>
      <c r="BB7328" s="181"/>
      <c r="BC7328" s="181"/>
      <c r="BD7328" s="181"/>
      <c r="BE7328" s="181"/>
      <c r="BL7328" s="181"/>
      <c r="BM7328" s="181"/>
      <c r="BN7328" s="181"/>
      <c r="BO7328" s="181"/>
    </row>
    <row r="7329" spans="41:67">
      <c r="AO7329" s="38">
        <f t="shared" si="574"/>
        <v>0</v>
      </c>
      <c r="AP7329" s="38">
        <f t="shared" si="575"/>
        <v>0</v>
      </c>
      <c r="AR7329" s="181"/>
      <c r="AS7329" s="181"/>
      <c r="AT7329" s="181"/>
      <c r="AU7329" s="181"/>
      <c r="BB7329" s="181"/>
      <c r="BC7329" s="181"/>
      <c r="BD7329" s="181"/>
      <c r="BE7329" s="181"/>
      <c r="BL7329" s="181"/>
      <c r="BM7329" s="181"/>
      <c r="BN7329" s="181"/>
      <c r="BO7329" s="181"/>
    </row>
    <row r="7330" spans="41:67">
      <c r="AO7330" s="38">
        <f t="shared" si="574"/>
        <v>0</v>
      </c>
      <c r="AP7330" s="38">
        <f t="shared" si="575"/>
        <v>0</v>
      </c>
      <c r="AR7330" s="181"/>
      <c r="AS7330" s="181"/>
      <c r="AT7330" s="181"/>
      <c r="AU7330" s="181"/>
      <c r="BB7330" s="181"/>
      <c r="BC7330" s="181"/>
      <c r="BD7330" s="181"/>
      <c r="BE7330" s="181"/>
      <c r="BL7330" s="181"/>
      <c r="BM7330" s="181"/>
      <c r="BN7330" s="181"/>
      <c r="BO7330" s="181"/>
    </row>
    <row r="7331" spans="41:67">
      <c r="AO7331" s="38">
        <f t="shared" si="574"/>
        <v>0</v>
      </c>
      <c r="AP7331" s="38">
        <f t="shared" si="575"/>
        <v>0</v>
      </c>
      <c r="AR7331" s="181"/>
      <c r="AS7331" s="181"/>
      <c r="AT7331" s="181"/>
      <c r="AU7331" s="181"/>
      <c r="BB7331" s="181"/>
      <c r="BC7331" s="181"/>
      <c r="BD7331" s="181"/>
      <c r="BE7331" s="181"/>
      <c r="BL7331" s="181"/>
      <c r="BM7331" s="181"/>
      <c r="BN7331" s="181"/>
      <c r="BO7331" s="181"/>
    </row>
    <row r="7332" spans="41:67">
      <c r="AO7332" s="38">
        <f t="shared" si="574"/>
        <v>0</v>
      </c>
      <c r="AP7332" s="38">
        <f t="shared" si="575"/>
        <v>0</v>
      </c>
      <c r="AR7332" s="181"/>
      <c r="AS7332" s="181"/>
      <c r="AT7332" s="181"/>
      <c r="AU7332" s="181"/>
      <c r="BB7332" s="181"/>
      <c r="BC7332" s="181"/>
      <c r="BD7332" s="181"/>
      <c r="BE7332" s="181"/>
      <c r="BL7332" s="181"/>
      <c r="BM7332" s="181"/>
      <c r="BN7332" s="181"/>
      <c r="BO7332" s="181"/>
    </row>
    <row r="7333" spans="41:67">
      <c r="AO7333" s="38">
        <f t="shared" si="574"/>
        <v>0</v>
      </c>
      <c r="AP7333" s="38">
        <f t="shared" si="575"/>
        <v>0</v>
      </c>
      <c r="AR7333" s="181"/>
      <c r="AS7333" s="181"/>
      <c r="AT7333" s="181"/>
      <c r="AU7333" s="181"/>
      <c r="BB7333" s="181"/>
      <c r="BC7333" s="181"/>
      <c r="BD7333" s="181"/>
      <c r="BE7333" s="181"/>
      <c r="BL7333" s="181"/>
      <c r="BM7333" s="181"/>
      <c r="BN7333" s="181"/>
      <c r="BO7333" s="181"/>
    </row>
    <row r="7334" spans="41:67">
      <c r="AO7334" s="38">
        <f t="shared" si="574"/>
        <v>0</v>
      </c>
      <c r="AP7334" s="38">
        <f t="shared" si="575"/>
        <v>0</v>
      </c>
      <c r="AR7334" s="181"/>
      <c r="AS7334" s="181"/>
      <c r="AT7334" s="181"/>
      <c r="AU7334" s="181"/>
      <c r="BB7334" s="181"/>
      <c r="BC7334" s="181"/>
      <c r="BD7334" s="181"/>
      <c r="BE7334" s="181"/>
      <c r="BL7334" s="181"/>
      <c r="BM7334" s="181"/>
      <c r="BN7334" s="181"/>
      <c r="BO7334" s="181"/>
    </row>
    <row r="7335" spans="41:67">
      <c r="AO7335" s="38">
        <f t="shared" si="574"/>
        <v>0</v>
      </c>
      <c r="AP7335" s="38">
        <f t="shared" si="575"/>
        <v>0</v>
      </c>
      <c r="AR7335" s="181"/>
      <c r="AS7335" s="181"/>
      <c r="AT7335" s="181"/>
      <c r="AU7335" s="181"/>
      <c r="BB7335" s="181"/>
      <c r="BC7335" s="181"/>
      <c r="BD7335" s="181"/>
      <c r="BE7335" s="181"/>
      <c r="BL7335" s="181"/>
      <c r="BM7335" s="181"/>
      <c r="BN7335" s="181"/>
      <c r="BO7335" s="181"/>
    </row>
    <row r="7336" spans="41:67">
      <c r="AO7336" s="38">
        <f t="shared" si="574"/>
        <v>0</v>
      </c>
      <c r="AP7336" s="38">
        <f t="shared" si="575"/>
        <v>0</v>
      </c>
      <c r="AR7336" s="181"/>
      <c r="AS7336" s="181"/>
      <c r="AT7336" s="181"/>
      <c r="AU7336" s="181"/>
      <c r="BB7336" s="181"/>
      <c r="BC7336" s="181"/>
      <c r="BD7336" s="181"/>
      <c r="BE7336" s="181"/>
      <c r="BL7336" s="181"/>
      <c r="BM7336" s="181"/>
      <c r="BN7336" s="181"/>
      <c r="BO7336" s="181"/>
    </row>
    <row r="7337" spans="41:67">
      <c r="AO7337" s="38">
        <f t="shared" si="574"/>
        <v>0</v>
      </c>
      <c r="AP7337" s="38">
        <f t="shared" si="575"/>
        <v>0</v>
      </c>
      <c r="AR7337" s="181"/>
      <c r="AS7337" s="181"/>
      <c r="AT7337" s="181"/>
      <c r="AU7337" s="181"/>
      <c r="BB7337" s="181"/>
      <c r="BC7337" s="181"/>
      <c r="BD7337" s="181"/>
      <c r="BE7337" s="181"/>
      <c r="BL7337" s="181"/>
      <c r="BM7337" s="181"/>
      <c r="BN7337" s="181"/>
      <c r="BO7337" s="181"/>
    </row>
    <row r="7338" spans="41:67">
      <c r="AO7338" s="38">
        <f t="shared" ref="AO7338:AO7401" si="576">B7339+1-1</f>
        <v>0</v>
      </c>
      <c r="AP7338" s="38">
        <f t="shared" ref="AP7338:AP7401" si="577">A7339</f>
        <v>0</v>
      </c>
      <c r="AR7338" s="181"/>
      <c r="AS7338" s="181"/>
      <c r="AT7338" s="181"/>
      <c r="AU7338" s="181"/>
      <c r="BB7338" s="181"/>
      <c r="BC7338" s="181"/>
      <c r="BD7338" s="181"/>
      <c r="BE7338" s="181"/>
      <c r="BL7338" s="181"/>
      <c r="BM7338" s="181"/>
      <c r="BN7338" s="181"/>
      <c r="BO7338" s="181"/>
    </row>
    <row r="7339" spans="41:67">
      <c r="AO7339" s="38">
        <f t="shared" si="576"/>
        <v>0</v>
      </c>
      <c r="AP7339" s="38">
        <f t="shared" si="577"/>
        <v>0</v>
      </c>
      <c r="AR7339" s="181"/>
      <c r="AS7339" s="181"/>
      <c r="AT7339" s="181"/>
      <c r="AU7339" s="181"/>
      <c r="BB7339" s="181"/>
      <c r="BC7339" s="181"/>
      <c r="BD7339" s="181"/>
      <c r="BE7339" s="181"/>
      <c r="BL7339" s="181"/>
      <c r="BM7339" s="181"/>
      <c r="BN7339" s="181"/>
      <c r="BO7339" s="181"/>
    </row>
    <row r="7340" spans="41:67">
      <c r="AO7340" s="38">
        <f t="shared" si="576"/>
        <v>0</v>
      </c>
      <c r="AP7340" s="38">
        <f t="shared" si="577"/>
        <v>0</v>
      </c>
      <c r="AR7340" s="181"/>
      <c r="AS7340" s="181"/>
      <c r="AT7340" s="181"/>
      <c r="AU7340" s="181"/>
      <c r="BB7340" s="181"/>
      <c r="BC7340" s="181"/>
      <c r="BD7340" s="181"/>
      <c r="BE7340" s="181"/>
      <c r="BL7340" s="181"/>
      <c r="BM7340" s="181"/>
      <c r="BN7340" s="181"/>
      <c r="BO7340" s="181"/>
    </row>
    <row r="7341" spans="41:67">
      <c r="AO7341" s="38">
        <f t="shared" si="576"/>
        <v>0</v>
      </c>
      <c r="AP7341" s="38">
        <f t="shared" si="577"/>
        <v>0</v>
      </c>
      <c r="AR7341" s="181"/>
      <c r="AS7341" s="181"/>
      <c r="AT7341" s="181"/>
      <c r="AU7341" s="181"/>
      <c r="BB7341" s="181"/>
      <c r="BC7341" s="181"/>
      <c r="BD7341" s="181"/>
      <c r="BE7341" s="181"/>
      <c r="BL7341" s="181"/>
      <c r="BM7341" s="181"/>
      <c r="BN7341" s="181"/>
      <c r="BO7341" s="181"/>
    </row>
    <row r="7342" spans="41:67">
      <c r="AO7342" s="38">
        <f t="shared" si="576"/>
        <v>0</v>
      </c>
      <c r="AP7342" s="38">
        <f t="shared" si="577"/>
        <v>0</v>
      </c>
      <c r="AR7342" s="181"/>
      <c r="AS7342" s="181"/>
      <c r="AT7342" s="181"/>
      <c r="AU7342" s="181"/>
      <c r="BB7342" s="181"/>
      <c r="BC7342" s="181"/>
      <c r="BD7342" s="181"/>
      <c r="BE7342" s="181"/>
      <c r="BL7342" s="181"/>
      <c r="BM7342" s="181"/>
      <c r="BN7342" s="181"/>
      <c r="BO7342" s="181"/>
    </row>
    <row r="7343" spans="41:67">
      <c r="AO7343" s="38">
        <f t="shared" si="576"/>
        <v>0</v>
      </c>
      <c r="AP7343" s="38">
        <f t="shared" si="577"/>
        <v>0</v>
      </c>
      <c r="AR7343" s="181"/>
      <c r="AS7343" s="181"/>
      <c r="AT7343" s="181"/>
      <c r="AU7343" s="181"/>
      <c r="BB7343" s="181"/>
      <c r="BC7343" s="181"/>
      <c r="BD7343" s="181"/>
      <c r="BE7343" s="181"/>
      <c r="BL7343" s="181"/>
      <c r="BM7343" s="181"/>
      <c r="BN7343" s="181"/>
      <c r="BO7343" s="181"/>
    </row>
    <row r="7344" spans="41:67">
      <c r="AO7344" s="38">
        <f t="shared" si="576"/>
        <v>0</v>
      </c>
      <c r="AP7344" s="38">
        <f t="shared" si="577"/>
        <v>0</v>
      </c>
      <c r="AR7344" s="181"/>
      <c r="AS7344" s="181"/>
      <c r="AT7344" s="181"/>
      <c r="AU7344" s="181"/>
      <c r="BB7344" s="181"/>
      <c r="BC7344" s="181"/>
      <c r="BD7344" s="181"/>
      <c r="BE7344" s="181"/>
      <c r="BL7344" s="181"/>
      <c r="BM7344" s="181"/>
      <c r="BN7344" s="181"/>
      <c r="BO7344" s="181"/>
    </row>
    <row r="7345" spans="41:67">
      <c r="AO7345" s="38">
        <f t="shared" si="576"/>
        <v>0</v>
      </c>
      <c r="AP7345" s="38">
        <f t="shared" si="577"/>
        <v>0</v>
      </c>
      <c r="AR7345" s="181"/>
      <c r="AS7345" s="181"/>
      <c r="AT7345" s="181"/>
      <c r="AU7345" s="181"/>
      <c r="BB7345" s="181"/>
      <c r="BC7345" s="181"/>
      <c r="BD7345" s="181"/>
      <c r="BE7345" s="181"/>
      <c r="BL7345" s="181"/>
      <c r="BM7345" s="181"/>
      <c r="BN7345" s="181"/>
      <c r="BO7345" s="181"/>
    </row>
    <row r="7346" spans="41:67">
      <c r="AO7346" s="38">
        <f t="shared" si="576"/>
        <v>0</v>
      </c>
      <c r="AP7346" s="38">
        <f t="shared" si="577"/>
        <v>0</v>
      </c>
      <c r="AR7346" s="181"/>
      <c r="AS7346" s="181"/>
      <c r="AT7346" s="181"/>
      <c r="AU7346" s="181"/>
      <c r="BB7346" s="181"/>
      <c r="BC7346" s="181"/>
      <c r="BD7346" s="181"/>
      <c r="BE7346" s="181"/>
      <c r="BL7346" s="181"/>
      <c r="BM7346" s="181"/>
      <c r="BN7346" s="181"/>
      <c r="BO7346" s="181"/>
    </row>
    <row r="7347" spans="41:67">
      <c r="AO7347" s="38">
        <f t="shared" si="576"/>
        <v>0</v>
      </c>
      <c r="AP7347" s="38">
        <f t="shared" si="577"/>
        <v>0</v>
      </c>
      <c r="AR7347" s="181"/>
      <c r="AS7347" s="181"/>
      <c r="AT7347" s="181"/>
      <c r="AU7347" s="181"/>
      <c r="BB7347" s="181"/>
      <c r="BC7347" s="181"/>
      <c r="BD7347" s="181"/>
      <c r="BE7347" s="181"/>
      <c r="BL7347" s="181"/>
      <c r="BM7347" s="181"/>
      <c r="BN7347" s="181"/>
      <c r="BO7347" s="181"/>
    </row>
    <row r="7348" spans="41:67">
      <c r="AO7348" s="38">
        <f t="shared" si="576"/>
        <v>0</v>
      </c>
      <c r="AP7348" s="38">
        <f t="shared" si="577"/>
        <v>0</v>
      </c>
      <c r="AR7348" s="181"/>
      <c r="AS7348" s="181"/>
      <c r="AT7348" s="181"/>
      <c r="AU7348" s="181"/>
      <c r="BB7348" s="181"/>
      <c r="BC7348" s="181"/>
      <c r="BD7348" s="181"/>
      <c r="BE7348" s="181"/>
      <c r="BL7348" s="181"/>
      <c r="BM7348" s="181"/>
      <c r="BN7348" s="181"/>
      <c r="BO7348" s="181"/>
    </row>
    <row r="7349" spans="41:67">
      <c r="AO7349" s="38">
        <f t="shared" si="576"/>
        <v>0</v>
      </c>
      <c r="AP7349" s="38">
        <f t="shared" si="577"/>
        <v>0</v>
      </c>
      <c r="AR7349" s="181"/>
      <c r="AS7349" s="181"/>
      <c r="AT7349" s="181"/>
      <c r="AU7349" s="181"/>
      <c r="BB7349" s="181"/>
      <c r="BC7349" s="181"/>
      <c r="BD7349" s="181"/>
      <c r="BE7349" s="181"/>
      <c r="BL7349" s="181"/>
      <c r="BM7349" s="181"/>
      <c r="BN7349" s="181"/>
      <c r="BO7349" s="181"/>
    </row>
    <row r="7350" spans="41:67">
      <c r="AO7350" s="38">
        <f t="shared" si="576"/>
        <v>0</v>
      </c>
      <c r="AP7350" s="38">
        <f t="shared" si="577"/>
        <v>0</v>
      </c>
      <c r="AR7350" s="181"/>
      <c r="AS7350" s="181"/>
      <c r="AT7350" s="181"/>
      <c r="AU7350" s="181"/>
      <c r="BB7350" s="181"/>
      <c r="BC7350" s="181"/>
      <c r="BD7350" s="181"/>
      <c r="BE7350" s="181"/>
      <c r="BL7350" s="181"/>
      <c r="BM7350" s="181"/>
      <c r="BN7350" s="181"/>
      <c r="BO7350" s="181"/>
    </row>
    <row r="7351" spans="41:67">
      <c r="AO7351" s="38">
        <f t="shared" si="576"/>
        <v>0</v>
      </c>
      <c r="AP7351" s="38">
        <f t="shared" si="577"/>
        <v>0</v>
      </c>
      <c r="AR7351" s="181"/>
      <c r="AS7351" s="181"/>
      <c r="AT7351" s="181"/>
      <c r="AU7351" s="181"/>
      <c r="BB7351" s="181"/>
      <c r="BC7351" s="181"/>
      <c r="BD7351" s="181"/>
      <c r="BE7351" s="181"/>
      <c r="BL7351" s="181"/>
      <c r="BM7351" s="181"/>
      <c r="BN7351" s="181"/>
      <c r="BO7351" s="181"/>
    </row>
    <row r="7352" spans="41:67">
      <c r="AO7352" s="38">
        <f t="shared" si="576"/>
        <v>0</v>
      </c>
      <c r="AP7352" s="38">
        <f t="shared" si="577"/>
        <v>0</v>
      </c>
      <c r="AR7352" s="181"/>
      <c r="AS7352" s="181"/>
      <c r="AT7352" s="181"/>
      <c r="AU7352" s="181"/>
      <c r="BB7352" s="181"/>
      <c r="BC7352" s="181"/>
      <c r="BD7352" s="181"/>
      <c r="BE7352" s="181"/>
      <c r="BL7352" s="181"/>
      <c r="BM7352" s="181"/>
      <c r="BN7352" s="181"/>
      <c r="BO7352" s="181"/>
    </row>
    <row r="7353" spans="41:67">
      <c r="AO7353" s="38">
        <f t="shared" si="576"/>
        <v>0</v>
      </c>
      <c r="AP7353" s="38">
        <f t="shared" si="577"/>
        <v>0</v>
      </c>
      <c r="AR7353" s="181"/>
      <c r="AS7353" s="181"/>
      <c r="AT7353" s="181"/>
      <c r="AU7353" s="181"/>
      <c r="BB7353" s="181"/>
      <c r="BC7353" s="181"/>
      <c r="BD7353" s="181"/>
      <c r="BE7353" s="181"/>
      <c r="BL7353" s="181"/>
      <c r="BM7353" s="181"/>
      <c r="BN7353" s="181"/>
      <c r="BO7353" s="181"/>
    </row>
    <row r="7354" spans="41:67">
      <c r="AO7354" s="38">
        <f t="shared" si="576"/>
        <v>0</v>
      </c>
      <c r="AP7354" s="38">
        <f t="shared" si="577"/>
        <v>0</v>
      </c>
      <c r="AR7354" s="181"/>
      <c r="AS7354" s="181"/>
      <c r="AT7354" s="181"/>
      <c r="AU7354" s="181"/>
      <c r="BB7354" s="181"/>
      <c r="BC7354" s="181"/>
      <c r="BD7354" s="181"/>
      <c r="BE7354" s="181"/>
      <c r="BL7354" s="181"/>
      <c r="BM7354" s="181"/>
      <c r="BN7354" s="181"/>
      <c r="BO7354" s="181"/>
    </row>
    <row r="7355" spans="41:67">
      <c r="AO7355" s="38">
        <f t="shared" si="576"/>
        <v>0</v>
      </c>
      <c r="AP7355" s="38">
        <f t="shared" si="577"/>
        <v>0</v>
      </c>
      <c r="AR7355" s="181"/>
      <c r="AS7355" s="181"/>
      <c r="AT7355" s="181"/>
      <c r="AU7355" s="181"/>
      <c r="BB7355" s="181"/>
      <c r="BC7355" s="181"/>
      <c r="BD7355" s="181"/>
      <c r="BE7355" s="181"/>
      <c r="BL7355" s="181"/>
      <c r="BM7355" s="181"/>
      <c r="BN7355" s="181"/>
      <c r="BO7355" s="181"/>
    </row>
    <row r="7356" spans="41:67">
      <c r="AO7356" s="38">
        <f t="shared" si="576"/>
        <v>0</v>
      </c>
      <c r="AP7356" s="38">
        <f t="shared" si="577"/>
        <v>0</v>
      </c>
      <c r="AR7356" s="181"/>
      <c r="AS7356" s="181"/>
      <c r="AT7356" s="181"/>
      <c r="AU7356" s="181"/>
      <c r="BB7356" s="181"/>
      <c r="BC7356" s="181"/>
      <c r="BD7356" s="181"/>
      <c r="BE7356" s="181"/>
      <c r="BL7356" s="181"/>
      <c r="BM7356" s="181"/>
      <c r="BN7356" s="181"/>
      <c r="BO7356" s="181"/>
    </row>
    <row r="7357" spans="41:67">
      <c r="AO7357" s="38">
        <f t="shared" si="576"/>
        <v>0</v>
      </c>
      <c r="AP7357" s="38">
        <f t="shared" si="577"/>
        <v>0</v>
      </c>
      <c r="AR7357" s="181"/>
      <c r="AS7357" s="181"/>
      <c r="AT7357" s="181"/>
      <c r="AU7357" s="181"/>
      <c r="BB7357" s="181"/>
      <c r="BC7357" s="181"/>
      <c r="BD7357" s="181"/>
      <c r="BE7357" s="181"/>
      <c r="BL7357" s="181"/>
      <c r="BM7357" s="181"/>
      <c r="BN7357" s="181"/>
      <c r="BO7357" s="181"/>
    </row>
    <row r="7358" spans="41:67">
      <c r="AO7358" s="38">
        <f t="shared" si="576"/>
        <v>0</v>
      </c>
      <c r="AP7358" s="38">
        <f t="shared" si="577"/>
        <v>0</v>
      </c>
      <c r="AR7358" s="181"/>
      <c r="AS7358" s="181"/>
      <c r="AT7358" s="181"/>
      <c r="AU7358" s="181"/>
      <c r="BB7358" s="181"/>
      <c r="BC7358" s="181"/>
      <c r="BD7358" s="181"/>
      <c r="BE7358" s="181"/>
      <c r="BL7358" s="181"/>
      <c r="BM7358" s="181"/>
      <c r="BN7358" s="181"/>
      <c r="BO7358" s="181"/>
    </row>
    <row r="7359" spans="41:67">
      <c r="AO7359" s="38">
        <f t="shared" si="576"/>
        <v>0</v>
      </c>
      <c r="AP7359" s="38">
        <f t="shared" si="577"/>
        <v>0</v>
      </c>
      <c r="AR7359" s="181"/>
      <c r="AS7359" s="181"/>
      <c r="AT7359" s="181"/>
      <c r="AU7359" s="181"/>
      <c r="BB7359" s="181"/>
      <c r="BC7359" s="181"/>
      <c r="BD7359" s="181"/>
      <c r="BE7359" s="181"/>
      <c r="BL7359" s="181"/>
      <c r="BM7359" s="181"/>
      <c r="BN7359" s="181"/>
      <c r="BO7359" s="181"/>
    </row>
    <row r="7360" spans="41:67">
      <c r="AO7360" s="38">
        <f t="shared" si="576"/>
        <v>0</v>
      </c>
      <c r="AP7360" s="38">
        <f t="shared" si="577"/>
        <v>0</v>
      </c>
      <c r="AR7360" s="181"/>
      <c r="AS7360" s="181"/>
      <c r="AT7360" s="181"/>
      <c r="AU7360" s="181"/>
      <c r="BB7360" s="181"/>
      <c r="BC7360" s="181"/>
      <c r="BD7360" s="181"/>
      <c r="BE7360" s="181"/>
      <c r="BL7360" s="181"/>
      <c r="BM7360" s="181"/>
      <c r="BN7360" s="181"/>
      <c r="BO7360" s="181"/>
    </row>
    <row r="7361" spans="41:67">
      <c r="AO7361" s="38">
        <f t="shared" si="576"/>
        <v>0</v>
      </c>
      <c r="AP7361" s="38">
        <f t="shared" si="577"/>
        <v>0</v>
      </c>
      <c r="AR7361" s="181"/>
      <c r="AS7361" s="181"/>
      <c r="AT7361" s="181"/>
      <c r="AU7361" s="181"/>
      <c r="BB7361" s="181"/>
      <c r="BC7361" s="181"/>
      <c r="BD7361" s="181"/>
      <c r="BE7361" s="181"/>
      <c r="BL7361" s="181"/>
      <c r="BM7361" s="181"/>
      <c r="BN7361" s="181"/>
      <c r="BO7361" s="181"/>
    </row>
    <row r="7362" spans="41:67">
      <c r="AO7362" s="38">
        <f t="shared" si="576"/>
        <v>0</v>
      </c>
      <c r="AP7362" s="38">
        <f t="shared" si="577"/>
        <v>0</v>
      </c>
      <c r="AR7362" s="181"/>
      <c r="AS7362" s="181"/>
      <c r="AT7362" s="181"/>
      <c r="AU7362" s="181"/>
      <c r="BB7362" s="181"/>
      <c r="BC7362" s="181"/>
      <c r="BD7362" s="181"/>
      <c r="BE7362" s="181"/>
      <c r="BL7362" s="181"/>
      <c r="BM7362" s="181"/>
      <c r="BN7362" s="181"/>
      <c r="BO7362" s="181"/>
    </row>
    <row r="7363" spans="41:67">
      <c r="AO7363" s="38">
        <f t="shared" si="576"/>
        <v>0</v>
      </c>
      <c r="AP7363" s="38">
        <f t="shared" si="577"/>
        <v>0</v>
      </c>
      <c r="AR7363" s="181"/>
      <c r="AS7363" s="181"/>
      <c r="AT7363" s="181"/>
      <c r="AU7363" s="181"/>
      <c r="BB7363" s="181"/>
      <c r="BC7363" s="181"/>
      <c r="BD7363" s="181"/>
      <c r="BE7363" s="181"/>
      <c r="BL7363" s="181"/>
      <c r="BM7363" s="181"/>
      <c r="BN7363" s="181"/>
      <c r="BO7363" s="181"/>
    </row>
    <row r="7364" spans="41:67">
      <c r="AO7364" s="38">
        <f t="shared" si="576"/>
        <v>0</v>
      </c>
      <c r="AP7364" s="38">
        <f t="shared" si="577"/>
        <v>0</v>
      </c>
      <c r="AR7364" s="181"/>
      <c r="AS7364" s="181"/>
      <c r="AT7364" s="181"/>
      <c r="AU7364" s="181"/>
      <c r="BB7364" s="181"/>
      <c r="BC7364" s="181"/>
      <c r="BD7364" s="181"/>
      <c r="BE7364" s="181"/>
      <c r="BL7364" s="181"/>
      <c r="BM7364" s="181"/>
      <c r="BN7364" s="181"/>
      <c r="BO7364" s="181"/>
    </row>
    <row r="7365" spans="41:67">
      <c r="AO7365" s="38">
        <f t="shared" si="576"/>
        <v>0</v>
      </c>
      <c r="AP7365" s="38">
        <f t="shared" si="577"/>
        <v>0</v>
      </c>
      <c r="AR7365" s="181"/>
      <c r="AS7365" s="181"/>
      <c r="AT7365" s="181"/>
      <c r="AU7365" s="181"/>
      <c r="BB7365" s="181"/>
      <c r="BC7365" s="181"/>
      <c r="BD7365" s="181"/>
      <c r="BE7365" s="181"/>
      <c r="BL7365" s="181"/>
      <c r="BM7365" s="181"/>
      <c r="BN7365" s="181"/>
      <c r="BO7365" s="181"/>
    </row>
    <row r="7366" spans="41:67">
      <c r="AO7366" s="38">
        <f t="shared" si="576"/>
        <v>0</v>
      </c>
      <c r="AP7366" s="38">
        <f t="shared" si="577"/>
        <v>0</v>
      </c>
      <c r="AR7366" s="181"/>
      <c r="AS7366" s="181"/>
      <c r="AT7366" s="181"/>
      <c r="AU7366" s="181"/>
      <c r="BB7366" s="181"/>
      <c r="BC7366" s="181"/>
      <c r="BD7366" s="181"/>
      <c r="BE7366" s="181"/>
      <c r="BL7366" s="181"/>
      <c r="BM7366" s="181"/>
      <c r="BN7366" s="181"/>
      <c r="BO7366" s="181"/>
    </row>
    <row r="7367" spans="41:67">
      <c r="AO7367" s="38">
        <f t="shared" si="576"/>
        <v>0</v>
      </c>
      <c r="AP7367" s="38">
        <f t="shared" si="577"/>
        <v>0</v>
      </c>
      <c r="AR7367" s="181"/>
      <c r="AS7367" s="181"/>
      <c r="AT7367" s="181"/>
      <c r="AU7367" s="181"/>
      <c r="BB7367" s="181"/>
      <c r="BC7367" s="181"/>
      <c r="BD7367" s="181"/>
      <c r="BE7367" s="181"/>
      <c r="BL7367" s="181"/>
      <c r="BM7367" s="181"/>
      <c r="BN7367" s="181"/>
      <c r="BO7367" s="181"/>
    </row>
    <row r="7368" spans="41:67">
      <c r="AO7368" s="38">
        <f t="shared" si="576"/>
        <v>0</v>
      </c>
      <c r="AP7368" s="38">
        <f t="shared" si="577"/>
        <v>0</v>
      </c>
      <c r="AR7368" s="181"/>
      <c r="AS7368" s="181"/>
      <c r="AT7368" s="181"/>
      <c r="AU7368" s="181"/>
      <c r="BB7368" s="181"/>
      <c r="BC7368" s="181"/>
      <c r="BD7368" s="181"/>
      <c r="BE7368" s="181"/>
      <c r="BL7368" s="181"/>
      <c r="BM7368" s="181"/>
      <c r="BN7368" s="181"/>
      <c r="BO7368" s="181"/>
    </row>
    <row r="7369" spans="41:67">
      <c r="AO7369" s="38">
        <f t="shared" si="576"/>
        <v>0</v>
      </c>
      <c r="AP7369" s="38">
        <f t="shared" si="577"/>
        <v>0</v>
      </c>
      <c r="AR7369" s="181"/>
      <c r="AS7369" s="181"/>
      <c r="AT7369" s="181"/>
      <c r="AU7369" s="181"/>
      <c r="BB7369" s="181"/>
      <c r="BC7369" s="181"/>
      <c r="BD7369" s="181"/>
      <c r="BE7369" s="181"/>
      <c r="BL7369" s="181"/>
      <c r="BM7369" s="181"/>
      <c r="BN7369" s="181"/>
      <c r="BO7369" s="181"/>
    </row>
    <row r="7370" spans="41:67">
      <c r="AO7370" s="38">
        <f t="shared" si="576"/>
        <v>0</v>
      </c>
      <c r="AP7370" s="38">
        <f t="shared" si="577"/>
        <v>0</v>
      </c>
      <c r="AR7370" s="181"/>
      <c r="AS7370" s="181"/>
      <c r="AT7370" s="181"/>
      <c r="AU7370" s="181"/>
      <c r="BB7370" s="181"/>
      <c r="BC7370" s="181"/>
      <c r="BD7370" s="181"/>
      <c r="BE7370" s="181"/>
      <c r="BL7370" s="181"/>
      <c r="BM7370" s="181"/>
      <c r="BN7370" s="181"/>
      <c r="BO7370" s="181"/>
    </row>
    <row r="7371" spans="41:67">
      <c r="AO7371" s="38">
        <f t="shared" si="576"/>
        <v>0</v>
      </c>
      <c r="AP7371" s="38">
        <f t="shared" si="577"/>
        <v>0</v>
      </c>
      <c r="AR7371" s="181"/>
      <c r="AS7371" s="181"/>
      <c r="AT7371" s="181"/>
      <c r="AU7371" s="181"/>
      <c r="BB7371" s="181"/>
      <c r="BC7371" s="181"/>
      <c r="BD7371" s="181"/>
      <c r="BE7371" s="181"/>
      <c r="BL7371" s="181"/>
      <c r="BM7371" s="181"/>
      <c r="BN7371" s="181"/>
      <c r="BO7371" s="181"/>
    </row>
    <row r="7372" spans="41:67">
      <c r="AO7372" s="38">
        <f t="shared" si="576"/>
        <v>0</v>
      </c>
      <c r="AP7372" s="38">
        <f t="shared" si="577"/>
        <v>0</v>
      </c>
      <c r="AR7372" s="181"/>
      <c r="AS7372" s="181"/>
      <c r="AT7372" s="181"/>
      <c r="AU7372" s="181"/>
      <c r="BB7372" s="181"/>
      <c r="BC7372" s="181"/>
      <c r="BD7372" s="181"/>
      <c r="BE7372" s="181"/>
      <c r="BL7372" s="181"/>
      <c r="BM7372" s="181"/>
      <c r="BN7372" s="181"/>
      <c r="BO7372" s="181"/>
    </row>
    <row r="7373" spans="41:67">
      <c r="AO7373" s="38">
        <f t="shared" si="576"/>
        <v>0</v>
      </c>
      <c r="AP7373" s="38">
        <f t="shared" si="577"/>
        <v>0</v>
      </c>
      <c r="AR7373" s="181"/>
      <c r="AS7373" s="181"/>
      <c r="AT7373" s="181"/>
      <c r="AU7373" s="181"/>
      <c r="BB7373" s="181"/>
      <c r="BC7373" s="181"/>
      <c r="BD7373" s="181"/>
      <c r="BE7373" s="181"/>
      <c r="BL7373" s="181"/>
      <c r="BM7373" s="181"/>
      <c r="BN7373" s="181"/>
      <c r="BO7373" s="181"/>
    </row>
    <row r="7374" spans="41:67">
      <c r="AO7374" s="38">
        <f t="shared" si="576"/>
        <v>0</v>
      </c>
      <c r="AP7374" s="38">
        <f t="shared" si="577"/>
        <v>0</v>
      </c>
      <c r="AR7374" s="181"/>
      <c r="AS7374" s="181"/>
      <c r="AT7374" s="181"/>
      <c r="AU7374" s="181"/>
      <c r="BB7374" s="181"/>
      <c r="BC7374" s="181"/>
      <c r="BD7374" s="181"/>
      <c r="BE7374" s="181"/>
      <c r="BL7374" s="181"/>
      <c r="BM7374" s="181"/>
      <c r="BN7374" s="181"/>
      <c r="BO7374" s="181"/>
    </row>
    <row r="7375" spans="41:67">
      <c r="AO7375" s="38">
        <f t="shared" si="576"/>
        <v>0</v>
      </c>
      <c r="AP7375" s="38">
        <f t="shared" si="577"/>
        <v>0</v>
      </c>
      <c r="AR7375" s="181"/>
      <c r="AS7375" s="181"/>
      <c r="AT7375" s="181"/>
      <c r="AU7375" s="181"/>
      <c r="BB7375" s="181"/>
      <c r="BC7375" s="181"/>
      <c r="BD7375" s="181"/>
      <c r="BE7375" s="181"/>
      <c r="BL7375" s="181"/>
      <c r="BM7375" s="181"/>
      <c r="BN7375" s="181"/>
      <c r="BO7375" s="181"/>
    </row>
    <row r="7376" spans="41:67">
      <c r="AO7376" s="38">
        <f t="shared" si="576"/>
        <v>0</v>
      </c>
      <c r="AP7376" s="38">
        <f t="shared" si="577"/>
        <v>0</v>
      </c>
      <c r="AR7376" s="181"/>
      <c r="AS7376" s="181"/>
      <c r="AT7376" s="181"/>
      <c r="AU7376" s="181"/>
      <c r="BB7376" s="181"/>
      <c r="BC7376" s="181"/>
      <c r="BD7376" s="181"/>
      <c r="BE7376" s="181"/>
      <c r="BL7376" s="181"/>
      <c r="BM7376" s="181"/>
      <c r="BN7376" s="181"/>
      <c r="BO7376" s="181"/>
    </row>
    <row r="7377" spans="41:67">
      <c r="AO7377" s="38">
        <f t="shared" si="576"/>
        <v>0</v>
      </c>
      <c r="AP7377" s="38">
        <f t="shared" si="577"/>
        <v>0</v>
      </c>
      <c r="AR7377" s="181"/>
      <c r="AS7377" s="181"/>
      <c r="AT7377" s="181"/>
      <c r="AU7377" s="181"/>
      <c r="BB7377" s="181"/>
      <c r="BC7377" s="181"/>
      <c r="BD7377" s="181"/>
      <c r="BE7377" s="181"/>
      <c r="BL7377" s="181"/>
      <c r="BM7377" s="181"/>
      <c r="BN7377" s="181"/>
      <c r="BO7377" s="181"/>
    </row>
    <row r="7378" spans="41:67">
      <c r="AO7378" s="38">
        <f t="shared" si="576"/>
        <v>0</v>
      </c>
      <c r="AP7378" s="38">
        <f t="shared" si="577"/>
        <v>0</v>
      </c>
      <c r="AR7378" s="181"/>
      <c r="AS7378" s="181"/>
      <c r="AT7378" s="181"/>
      <c r="AU7378" s="181"/>
      <c r="BB7378" s="181"/>
      <c r="BC7378" s="181"/>
      <c r="BD7378" s="181"/>
      <c r="BE7378" s="181"/>
      <c r="BL7378" s="181"/>
      <c r="BM7378" s="181"/>
      <c r="BN7378" s="181"/>
      <c r="BO7378" s="181"/>
    </row>
    <row r="7379" spans="41:67">
      <c r="AO7379" s="38">
        <f t="shared" si="576"/>
        <v>0</v>
      </c>
      <c r="AP7379" s="38">
        <f t="shared" si="577"/>
        <v>0</v>
      </c>
      <c r="AR7379" s="181"/>
      <c r="AS7379" s="181"/>
      <c r="AT7379" s="181"/>
      <c r="AU7379" s="181"/>
      <c r="BB7379" s="181"/>
      <c r="BC7379" s="181"/>
      <c r="BD7379" s="181"/>
      <c r="BE7379" s="181"/>
      <c r="BL7379" s="181"/>
      <c r="BM7379" s="181"/>
      <c r="BN7379" s="181"/>
      <c r="BO7379" s="181"/>
    </row>
    <row r="7380" spans="41:67">
      <c r="AO7380" s="38">
        <f t="shared" si="576"/>
        <v>0</v>
      </c>
      <c r="AP7380" s="38">
        <f t="shared" si="577"/>
        <v>0</v>
      </c>
      <c r="AR7380" s="181"/>
      <c r="AS7380" s="181"/>
      <c r="AT7380" s="181"/>
      <c r="AU7380" s="181"/>
      <c r="BB7380" s="181"/>
      <c r="BC7380" s="181"/>
      <c r="BD7380" s="181"/>
      <c r="BE7380" s="181"/>
      <c r="BL7380" s="181"/>
      <c r="BM7380" s="181"/>
      <c r="BN7380" s="181"/>
      <c r="BO7380" s="181"/>
    </row>
    <row r="7381" spans="41:67">
      <c r="AO7381" s="38">
        <f t="shared" si="576"/>
        <v>0</v>
      </c>
      <c r="AP7381" s="38">
        <f t="shared" si="577"/>
        <v>0</v>
      </c>
      <c r="AR7381" s="181"/>
      <c r="AS7381" s="181"/>
      <c r="AT7381" s="181"/>
      <c r="AU7381" s="181"/>
      <c r="BB7381" s="181"/>
      <c r="BC7381" s="181"/>
      <c r="BD7381" s="181"/>
      <c r="BE7381" s="181"/>
      <c r="BL7381" s="181"/>
      <c r="BM7381" s="181"/>
      <c r="BN7381" s="181"/>
      <c r="BO7381" s="181"/>
    </row>
    <row r="7382" spans="41:67">
      <c r="AO7382" s="38">
        <f t="shared" si="576"/>
        <v>0</v>
      </c>
      <c r="AP7382" s="38">
        <f t="shared" si="577"/>
        <v>0</v>
      </c>
      <c r="AR7382" s="181"/>
      <c r="AS7382" s="181"/>
      <c r="AT7382" s="181"/>
      <c r="AU7382" s="181"/>
      <c r="BB7382" s="181"/>
      <c r="BC7382" s="181"/>
      <c r="BD7382" s="181"/>
      <c r="BE7382" s="181"/>
      <c r="BL7382" s="181"/>
      <c r="BM7382" s="181"/>
      <c r="BN7382" s="181"/>
      <c r="BO7382" s="181"/>
    </row>
    <row r="7383" spans="41:67">
      <c r="AO7383" s="38">
        <f t="shared" si="576"/>
        <v>0</v>
      </c>
      <c r="AP7383" s="38">
        <f t="shared" si="577"/>
        <v>0</v>
      </c>
      <c r="AR7383" s="181"/>
      <c r="AS7383" s="181"/>
      <c r="AT7383" s="181"/>
      <c r="AU7383" s="181"/>
      <c r="BB7383" s="181"/>
      <c r="BC7383" s="181"/>
      <c r="BD7383" s="181"/>
      <c r="BE7383" s="181"/>
      <c r="BL7383" s="181"/>
      <c r="BM7383" s="181"/>
      <c r="BN7383" s="181"/>
      <c r="BO7383" s="181"/>
    </row>
    <row r="7384" spans="41:67">
      <c r="AO7384" s="38">
        <f t="shared" si="576"/>
        <v>0</v>
      </c>
      <c r="AP7384" s="38">
        <f t="shared" si="577"/>
        <v>0</v>
      </c>
      <c r="AR7384" s="181"/>
      <c r="AS7384" s="181"/>
      <c r="AT7384" s="181"/>
      <c r="AU7384" s="181"/>
      <c r="BB7384" s="181"/>
      <c r="BC7384" s="181"/>
      <c r="BD7384" s="181"/>
      <c r="BE7384" s="181"/>
      <c r="BL7384" s="181"/>
      <c r="BM7384" s="181"/>
      <c r="BN7384" s="181"/>
      <c r="BO7384" s="181"/>
    </row>
    <row r="7385" spans="41:67">
      <c r="AO7385" s="38">
        <f t="shared" si="576"/>
        <v>0</v>
      </c>
      <c r="AP7385" s="38">
        <f t="shared" si="577"/>
        <v>0</v>
      </c>
      <c r="AR7385" s="181"/>
      <c r="AS7385" s="181"/>
      <c r="AT7385" s="181"/>
      <c r="AU7385" s="181"/>
      <c r="BB7385" s="181"/>
      <c r="BC7385" s="181"/>
      <c r="BD7385" s="181"/>
      <c r="BE7385" s="181"/>
      <c r="BL7385" s="181"/>
      <c r="BM7385" s="181"/>
      <c r="BN7385" s="181"/>
      <c r="BO7385" s="181"/>
    </row>
    <row r="7386" spans="41:67">
      <c r="AO7386" s="38">
        <f t="shared" si="576"/>
        <v>0</v>
      </c>
      <c r="AP7386" s="38">
        <f t="shared" si="577"/>
        <v>0</v>
      </c>
      <c r="AR7386" s="181"/>
      <c r="AS7386" s="181"/>
      <c r="AT7386" s="181"/>
      <c r="AU7386" s="181"/>
      <c r="BB7386" s="181"/>
      <c r="BC7386" s="181"/>
      <c r="BD7386" s="181"/>
      <c r="BE7386" s="181"/>
      <c r="BL7386" s="181"/>
      <c r="BM7386" s="181"/>
      <c r="BN7386" s="181"/>
      <c r="BO7386" s="181"/>
    </row>
    <row r="7387" spans="41:67">
      <c r="AO7387" s="38">
        <f t="shared" si="576"/>
        <v>0</v>
      </c>
      <c r="AP7387" s="38">
        <f t="shared" si="577"/>
        <v>0</v>
      </c>
      <c r="AR7387" s="181"/>
      <c r="AS7387" s="181"/>
      <c r="AT7387" s="181"/>
      <c r="AU7387" s="181"/>
      <c r="BB7387" s="181"/>
      <c r="BC7387" s="181"/>
      <c r="BD7387" s="181"/>
      <c r="BE7387" s="181"/>
      <c r="BL7387" s="181"/>
      <c r="BM7387" s="181"/>
      <c r="BN7387" s="181"/>
      <c r="BO7387" s="181"/>
    </row>
    <row r="7388" spans="41:67">
      <c r="AO7388" s="38">
        <f t="shared" si="576"/>
        <v>0</v>
      </c>
      <c r="AP7388" s="38">
        <f t="shared" si="577"/>
        <v>0</v>
      </c>
      <c r="AR7388" s="181"/>
      <c r="AS7388" s="181"/>
      <c r="AT7388" s="181"/>
      <c r="AU7388" s="181"/>
      <c r="BB7388" s="181"/>
      <c r="BC7388" s="181"/>
      <c r="BD7388" s="181"/>
      <c r="BE7388" s="181"/>
      <c r="BL7388" s="181"/>
      <c r="BM7388" s="181"/>
      <c r="BN7388" s="181"/>
      <c r="BO7388" s="181"/>
    </row>
    <row r="7389" spans="41:67">
      <c r="AO7389" s="38">
        <f t="shared" si="576"/>
        <v>0</v>
      </c>
      <c r="AP7389" s="38">
        <f t="shared" si="577"/>
        <v>0</v>
      </c>
      <c r="AR7389" s="181"/>
      <c r="AS7389" s="181"/>
      <c r="AT7389" s="181"/>
      <c r="AU7389" s="181"/>
      <c r="BB7389" s="181"/>
      <c r="BC7389" s="181"/>
      <c r="BD7389" s="181"/>
      <c r="BE7389" s="181"/>
      <c r="BL7389" s="181"/>
      <c r="BM7389" s="181"/>
      <c r="BN7389" s="181"/>
      <c r="BO7389" s="181"/>
    </row>
    <row r="7390" spans="41:67">
      <c r="AO7390" s="38">
        <f t="shared" si="576"/>
        <v>0</v>
      </c>
      <c r="AP7390" s="38">
        <f t="shared" si="577"/>
        <v>0</v>
      </c>
      <c r="AR7390" s="181"/>
      <c r="AS7390" s="181"/>
      <c r="AT7390" s="181"/>
      <c r="AU7390" s="181"/>
      <c r="BB7390" s="181"/>
      <c r="BC7390" s="181"/>
      <c r="BD7390" s="181"/>
      <c r="BE7390" s="181"/>
      <c r="BL7390" s="181"/>
      <c r="BM7390" s="181"/>
      <c r="BN7390" s="181"/>
      <c r="BO7390" s="181"/>
    </row>
    <row r="7391" spans="41:67">
      <c r="AO7391" s="38">
        <f t="shared" si="576"/>
        <v>0</v>
      </c>
      <c r="AP7391" s="38">
        <f t="shared" si="577"/>
        <v>0</v>
      </c>
      <c r="AR7391" s="181"/>
      <c r="AS7391" s="181"/>
      <c r="AT7391" s="181"/>
      <c r="AU7391" s="181"/>
      <c r="BB7391" s="181"/>
      <c r="BC7391" s="181"/>
      <c r="BD7391" s="181"/>
      <c r="BE7391" s="181"/>
      <c r="BL7391" s="181"/>
      <c r="BM7391" s="181"/>
      <c r="BN7391" s="181"/>
      <c r="BO7391" s="181"/>
    </row>
    <row r="7392" spans="41:67">
      <c r="AO7392" s="38">
        <f t="shared" si="576"/>
        <v>0</v>
      </c>
      <c r="AP7392" s="38">
        <f t="shared" si="577"/>
        <v>0</v>
      </c>
      <c r="AR7392" s="181"/>
      <c r="AS7392" s="181"/>
      <c r="AT7392" s="181"/>
      <c r="AU7392" s="181"/>
      <c r="BB7392" s="181"/>
      <c r="BC7392" s="181"/>
      <c r="BD7392" s="181"/>
      <c r="BE7392" s="181"/>
      <c r="BL7392" s="181"/>
      <c r="BM7392" s="181"/>
      <c r="BN7392" s="181"/>
      <c r="BO7392" s="181"/>
    </row>
    <row r="7393" spans="41:67">
      <c r="AO7393" s="38">
        <f t="shared" si="576"/>
        <v>0</v>
      </c>
      <c r="AP7393" s="38">
        <f t="shared" si="577"/>
        <v>0</v>
      </c>
      <c r="AR7393" s="181"/>
      <c r="AS7393" s="181"/>
      <c r="AT7393" s="181"/>
      <c r="AU7393" s="181"/>
      <c r="BB7393" s="181"/>
      <c r="BC7393" s="181"/>
      <c r="BD7393" s="181"/>
      <c r="BE7393" s="181"/>
      <c r="BL7393" s="181"/>
      <c r="BM7393" s="181"/>
      <c r="BN7393" s="181"/>
      <c r="BO7393" s="181"/>
    </row>
    <row r="7394" spans="41:67">
      <c r="AO7394" s="38">
        <f t="shared" si="576"/>
        <v>0</v>
      </c>
      <c r="AP7394" s="38">
        <f t="shared" si="577"/>
        <v>0</v>
      </c>
      <c r="AR7394" s="181"/>
      <c r="AS7394" s="181"/>
      <c r="AT7394" s="181"/>
      <c r="AU7394" s="181"/>
      <c r="BB7394" s="181"/>
      <c r="BC7394" s="181"/>
      <c r="BD7394" s="181"/>
      <c r="BE7394" s="181"/>
      <c r="BL7394" s="181"/>
      <c r="BM7394" s="181"/>
      <c r="BN7394" s="181"/>
      <c r="BO7394" s="181"/>
    </row>
    <row r="7395" spans="41:67">
      <c r="AO7395" s="38">
        <f t="shared" si="576"/>
        <v>0</v>
      </c>
      <c r="AP7395" s="38">
        <f t="shared" si="577"/>
        <v>0</v>
      </c>
      <c r="AR7395" s="181"/>
      <c r="AS7395" s="181"/>
      <c r="AT7395" s="181"/>
      <c r="AU7395" s="181"/>
      <c r="BB7395" s="181"/>
      <c r="BC7395" s="181"/>
      <c r="BD7395" s="181"/>
      <c r="BE7395" s="181"/>
      <c r="BL7395" s="181"/>
      <c r="BM7395" s="181"/>
      <c r="BN7395" s="181"/>
      <c r="BO7395" s="181"/>
    </row>
    <row r="7396" spans="41:67">
      <c r="AO7396" s="38">
        <f t="shared" si="576"/>
        <v>0</v>
      </c>
      <c r="AP7396" s="38">
        <f t="shared" si="577"/>
        <v>0</v>
      </c>
      <c r="AR7396" s="181"/>
      <c r="AS7396" s="181"/>
      <c r="AT7396" s="181"/>
      <c r="AU7396" s="181"/>
      <c r="BB7396" s="181"/>
      <c r="BC7396" s="181"/>
      <c r="BD7396" s="181"/>
      <c r="BE7396" s="181"/>
      <c r="BL7396" s="181"/>
      <c r="BM7396" s="181"/>
      <c r="BN7396" s="181"/>
      <c r="BO7396" s="181"/>
    </row>
    <row r="7397" spans="41:67">
      <c r="AO7397" s="38">
        <f t="shared" si="576"/>
        <v>0</v>
      </c>
      <c r="AP7397" s="38">
        <f t="shared" si="577"/>
        <v>0</v>
      </c>
      <c r="AR7397" s="181"/>
      <c r="AS7397" s="181"/>
      <c r="AT7397" s="181"/>
      <c r="AU7397" s="181"/>
      <c r="BB7397" s="181"/>
      <c r="BC7397" s="181"/>
      <c r="BD7397" s="181"/>
      <c r="BE7397" s="181"/>
      <c r="BL7397" s="181"/>
      <c r="BM7397" s="181"/>
      <c r="BN7397" s="181"/>
      <c r="BO7397" s="181"/>
    </row>
    <row r="7398" spans="41:67">
      <c r="AO7398" s="38">
        <f t="shared" si="576"/>
        <v>0</v>
      </c>
      <c r="AP7398" s="38">
        <f t="shared" si="577"/>
        <v>0</v>
      </c>
      <c r="AR7398" s="181"/>
      <c r="AS7398" s="181"/>
      <c r="AT7398" s="181"/>
      <c r="AU7398" s="181"/>
      <c r="BB7398" s="181"/>
      <c r="BC7398" s="181"/>
      <c r="BD7398" s="181"/>
      <c r="BE7398" s="181"/>
      <c r="BL7398" s="181"/>
      <c r="BM7398" s="181"/>
      <c r="BN7398" s="181"/>
      <c r="BO7398" s="181"/>
    </row>
    <row r="7399" spans="41:67">
      <c r="AO7399" s="38">
        <f t="shared" si="576"/>
        <v>0</v>
      </c>
      <c r="AP7399" s="38">
        <f t="shared" si="577"/>
        <v>0</v>
      </c>
      <c r="AR7399" s="181"/>
      <c r="AS7399" s="181"/>
      <c r="AT7399" s="181"/>
      <c r="AU7399" s="181"/>
      <c r="BB7399" s="181"/>
      <c r="BC7399" s="181"/>
      <c r="BD7399" s="181"/>
      <c r="BE7399" s="181"/>
      <c r="BL7399" s="181"/>
      <c r="BM7399" s="181"/>
      <c r="BN7399" s="181"/>
      <c r="BO7399" s="181"/>
    </row>
    <row r="7400" spans="41:67">
      <c r="AO7400" s="38">
        <f t="shared" si="576"/>
        <v>0</v>
      </c>
      <c r="AP7400" s="38">
        <f t="shared" si="577"/>
        <v>0</v>
      </c>
      <c r="AR7400" s="181"/>
      <c r="AS7400" s="181"/>
      <c r="AT7400" s="181"/>
      <c r="AU7400" s="181"/>
      <c r="BB7400" s="181"/>
      <c r="BC7400" s="181"/>
      <c r="BD7400" s="181"/>
      <c r="BE7400" s="181"/>
      <c r="BL7400" s="181"/>
      <c r="BM7400" s="181"/>
      <c r="BN7400" s="181"/>
      <c r="BO7400" s="181"/>
    </row>
    <row r="7401" spans="41:67">
      <c r="AO7401" s="38">
        <f t="shared" si="576"/>
        <v>0</v>
      </c>
      <c r="AP7401" s="38">
        <f t="shared" si="577"/>
        <v>0</v>
      </c>
      <c r="AR7401" s="181"/>
      <c r="AS7401" s="181"/>
      <c r="AT7401" s="181"/>
      <c r="AU7401" s="181"/>
      <c r="BB7401" s="181"/>
      <c r="BC7401" s="181"/>
      <c r="BD7401" s="181"/>
      <c r="BE7401" s="181"/>
      <c r="BL7401" s="181"/>
      <c r="BM7401" s="181"/>
      <c r="BN7401" s="181"/>
      <c r="BO7401" s="181"/>
    </row>
    <row r="7402" spans="41:67">
      <c r="AO7402" s="38">
        <f t="shared" ref="AO7402:AO7465" si="578">B7403+1-1</f>
        <v>0</v>
      </c>
      <c r="AP7402" s="38">
        <f t="shared" ref="AP7402:AP7465" si="579">A7403</f>
        <v>0</v>
      </c>
      <c r="AR7402" s="181"/>
      <c r="AS7402" s="181"/>
      <c r="AT7402" s="181"/>
      <c r="AU7402" s="181"/>
      <c r="BB7402" s="181"/>
      <c r="BC7402" s="181"/>
      <c r="BD7402" s="181"/>
      <c r="BE7402" s="181"/>
      <c r="BL7402" s="181"/>
      <c r="BM7402" s="181"/>
      <c r="BN7402" s="181"/>
      <c r="BO7402" s="181"/>
    </row>
    <row r="7403" spans="41:67">
      <c r="AO7403" s="38">
        <f t="shared" si="578"/>
        <v>0</v>
      </c>
      <c r="AP7403" s="38">
        <f t="shared" si="579"/>
        <v>0</v>
      </c>
      <c r="AR7403" s="181"/>
      <c r="AS7403" s="181"/>
      <c r="AT7403" s="181"/>
      <c r="AU7403" s="181"/>
      <c r="BB7403" s="181"/>
      <c r="BC7403" s="181"/>
      <c r="BD7403" s="181"/>
      <c r="BE7403" s="181"/>
      <c r="BL7403" s="181"/>
      <c r="BM7403" s="181"/>
      <c r="BN7403" s="181"/>
      <c r="BO7403" s="181"/>
    </row>
    <row r="7404" spans="41:67">
      <c r="AO7404" s="38">
        <f t="shared" si="578"/>
        <v>0</v>
      </c>
      <c r="AP7404" s="38">
        <f t="shared" si="579"/>
        <v>0</v>
      </c>
      <c r="AR7404" s="181"/>
      <c r="AS7404" s="181"/>
      <c r="AT7404" s="181"/>
      <c r="AU7404" s="181"/>
      <c r="BB7404" s="181"/>
      <c r="BC7404" s="181"/>
      <c r="BD7404" s="181"/>
      <c r="BE7404" s="181"/>
      <c r="BL7404" s="181"/>
      <c r="BM7404" s="181"/>
      <c r="BN7404" s="181"/>
      <c r="BO7404" s="181"/>
    </row>
    <row r="7405" spans="41:67">
      <c r="AO7405" s="38">
        <f t="shared" si="578"/>
        <v>0</v>
      </c>
      <c r="AP7405" s="38">
        <f t="shared" si="579"/>
        <v>0</v>
      </c>
      <c r="AR7405" s="181"/>
      <c r="AS7405" s="181"/>
      <c r="AT7405" s="181"/>
      <c r="AU7405" s="181"/>
      <c r="BB7405" s="181"/>
      <c r="BC7405" s="181"/>
      <c r="BD7405" s="181"/>
      <c r="BE7405" s="181"/>
      <c r="BL7405" s="181"/>
      <c r="BM7405" s="181"/>
      <c r="BN7405" s="181"/>
      <c r="BO7405" s="181"/>
    </row>
    <row r="7406" spans="41:67">
      <c r="AO7406" s="38">
        <f t="shared" si="578"/>
        <v>0</v>
      </c>
      <c r="AP7406" s="38">
        <f t="shared" si="579"/>
        <v>0</v>
      </c>
      <c r="AR7406" s="181"/>
      <c r="AS7406" s="181"/>
      <c r="AT7406" s="181"/>
      <c r="AU7406" s="181"/>
      <c r="BB7406" s="181"/>
      <c r="BC7406" s="181"/>
      <c r="BD7406" s="181"/>
      <c r="BE7406" s="181"/>
      <c r="BL7406" s="181"/>
      <c r="BM7406" s="181"/>
      <c r="BN7406" s="181"/>
      <c r="BO7406" s="181"/>
    </row>
    <row r="7407" spans="41:67">
      <c r="AO7407" s="38">
        <f t="shared" si="578"/>
        <v>0</v>
      </c>
      <c r="AP7407" s="38">
        <f t="shared" si="579"/>
        <v>0</v>
      </c>
      <c r="AR7407" s="181"/>
      <c r="AS7407" s="181"/>
      <c r="AT7407" s="181"/>
      <c r="AU7407" s="181"/>
      <c r="BB7407" s="181"/>
      <c r="BC7407" s="181"/>
      <c r="BD7407" s="181"/>
      <c r="BE7407" s="181"/>
      <c r="BL7407" s="181"/>
      <c r="BM7407" s="181"/>
      <c r="BN7407" s="181"/>
      <c r="BO7407" s="181"/>
    </row>
    <row r="7408" spans="41:67">
      <c r="AO7408" s="38">
        <f t="shared" si="578"/>
        <v>0</v>
      </c>
      <c r="AP7408" s="38">
        <f t="shared" si="579"/>
        <v>0</v>
      </c>
      <c r="AR7408" s="181"/>
      <c r="AS7408" s="181"/>
      <c r="AT7408" s="181"/>
      <c r="AU7408" s="181"/>
      <c r="BB7408" s="181"/>
      <c r="BC7408" s="181"/>
      <c r="BD7408" s="181"/>
      <c r="BE7408" s="181"/>
      <c r="BL7408" s="181"/>
      <c r="BM7408" s="181"/>
      <c r="BN7408" s="181"/>
      <c r="BO7408" s="181"/>
    </row>
    <row r="7409" spans="41:67">
      <c r="AO7409" s="38">
        <f t="shared" si="578"/>
        <v>0</v>
      </c>
      <c r="AP7409" s="38">
        <f t="shared" si="579"/>
        <v>0</v>
      </c>
      <c r="AR7409" s="181"/>
      <c r="AS7409" s="181"/>
      <c r="AT7409" s="181"/>
      <c r="AU7409" s="181"/>
      <c r="BB7409" s="181"/>
      <c r="BC7409" s="181"/>
      <c r="BD7409" s="181"/>
      <c r="BE7409" s="181"/>
      <c r="BL7409" s="181"/>
      <c r="BM7409" s="181"/>
      <c r="BN7409" s="181"/>
      <c r="BO7409" s="181"/>
    </row>
    <row r="7410" spans="41:67">
      <c r="AO7410" s="38">
        <f t="shared" si="578"/>
        <v>0</v>
      </c>
      <c r="AP7410" s="38">
        <f t="shared" si="579"/>
        <v>0</v>
      </c>
      <c r="AR7410" s="181"/>
      <c r="AS7410" s="181"/>
      <c r="AT7410" s="181"/>
      <c r="AU7410" s="181"/>
      <c r="BB7410" s="181"/>
      <c r="BC7410" s="181"/>
      <c r="BD7410" s="181"/>
      <c r="BE7410" s="181"/>
      <c r="BL7410" s="181"/>
      <c r="BM7410" s="181"/>
      <c r="BN7410" s="181"/>
      <c r="BO7410" s="181"/>
    </row>
    <row r="7411" spans="41:67">
      <c r="AO7411" s="38">
        <f t="shared" si="578"/>
        <v>0</v>
      </c>
      <c r="AP7411" s="38">
        <f t="shared" si="579"/>
        <v>0</v>
      </c>
      <c r="AR7411" s="181"/>
      <c r="AS7411" s="181"/>
      <c r="AT7411" s="181"/>
      <c r="AU7411" s="181"/>
      <c r="BB7411" s="181"/>
      <c r="BC7411" s="181"/>
      <c r="BD7411" s="181"/>
      <c r="BE7411" s="181"/>
      <c r="BL7411" s="181"/>
      <c r="BM7411" s="181"/>
      <c r="BN7411" s="181"/>
      <c r="BO7411" s="181"/>
    </row>
    <row r="7412" spans="41:67">
      <c r="AO7412" s="38">
        <f t="shared" si="578"/>
        <v>0</v>
      </c>
      <c r="AP7412" s="38">
        <f t="shared" si="579"/>
        <v>0</v>
      </c>
      <c r="AR7412" s="181"/>
      <c r="AS7412" s="181"/>
      <c r="AT7412" s="181"/>
      <c r="AU7412" s="181"/>
      <c r="BB7412" s="181"/>
      <c r="BC7412" s="181"/>
      <c r="BD7412" s="181"/>
      <c r="BE7412" s="181"/>
      <c r="BL7412" s="181"/>
      <c r="BM7412" s="181"/>
      <c r="BN7412" s="181"/>
      <c r="BO7412" s="181"/>
    </row>
    <row r="7413" spans="41:67">
      <c r="AO7413" s="38">
        <f t="shared" si="578"/>
        <v>0</v>
      </c>
      <c r="AP7413" s="38">
        <f t="shared" si="579"/>
        <v>0</v>
      </c>
      <c r="AR7413" s="181"/>
      <c r="AS7413" s="181"/>
      <c r="AT7413" s="181"/>
      <c r="AU7413" s="181"/>
      <c r="BB7413" s="181"/>
      <c r="BC7413" s="181"/>
      <c r="BD7413" s="181"/>
      <c r="BE7413" s="181"/>
      <c r="BL7413" s="181"/>
      <c r="BM7413" s="181"/>
      <c r="BN7413" s="181"/>
      <c r="BO7413" s="181"/>
    </row>
    <row r="7414" spans="41:67">
      <c r="AO7414" s="38">
        <f t="shared" si="578"/>
        <v>0</v>
      </c>
      <c r="AP7414" s="38">
        <f t="shared" si="579"/>
        <v>0</v>
      </c>
      <c r="AR7414" s="181"/>
      <c r="AS7414" s="181"/>
      <c r="AT7414" s="181"/>
      <c r="AU7414" s="181"/>
      <c r="BB7414" s="181"/>
      <c r="BC7414" s="181"/>
      <c r="BD7414" s="181"/>
      <c r="BE7414" s="181"/>
      <c r="BL7414" s="181"/>
      <c r="BM7414" s="181"/>
      <c r="BN7414" s="181"/>
      <c r="BO7414" s="181"/>
    </row>
    <row r="7415" spans="41:67">
      <c r="AO7415" s="38">
        <f t="shared" si="578"/>
        <v>0</v>
      </c>
      <c r="AP7415" s="38">
        <f t="shared" si="579"/>
        <v>0</v>
      </c>
      <c r="AR7415" s="181"/>
      <c r="AS7415" s="181"/>
      <c r="AT7415" s="181"/>
      <c r="AU7415" s="181"/>
      <c r="BB7415" s="181"/>
      <c r="BC7415" s="181"/>
      <c r="BD7415" s="181"/>
      <c r="BE7415" s="181"/>
      <c r="BL7415" s="181"/>
      <c r="BM7415" s="181"/>
      <c r="BN7415" s="181"/>
      <c r="BO7415" s="181"/>
    </row>
    <row r="7416" spans="41:67">
      <c r="AO7416" s="38">
        <f t="shared" si="578"/>
        <v>0</v>
      </c>
      <c r="AP7416" s="38">
        <f t="shared" si="579"/>
        <v>0</v>
      </c>
      <c r="AR7416" s="181"/>
      <c r="AS7416" s="181"/>
      <c r="AT7416" s="181"/>
      <c r="AU7416" s="181"/>
      <c r="BB7416" s="181"/>
      <c r="BC7416" s="181"/>
      <c r="BD7416" s="181"/>
      <c r="BE7416" s="181"/>
      <c r="BL7416" s="181"/>
      <c r="BM7416" s="181"/>
      <c r="BN7416" s="181"/>
      <c r="BO7416" s="181"/>
    </row>
    <row r="7417" spans="41:67">
      <c r="AO7417" s="38">
        <f t="shared" si="578"/>
        <v>0</v>
      </c>
      <c r="AP7417" s="38">
        <f t="shared" si="579"/>
        <v>0</v>
      </c>
      <c r="AR7417" s="181"/>
      <c r="AS7417" s="181"/>
      <c r="AT7417" s="181"/>
      <c r="AU7417" s="181"/>
      <c r="BB7417" s="181"/>
      <c r="BC7417" s="181"/>
      <c r="BD7417" s="181"/>
      <c r="BE7417" s="181"/>
      <c r="BL7417" s="181"/>
      <c r="BM7417" s="181"/>
      <c r="BN7417" s="181"/>
      <c r="BO7417" s="181"/>
    </row>
    <row r="7418" spans="41:67">
      <c r="AO7418" s="38">
        <f t="shared" si="578"/>
        <v>0</v>
      </c>
      <c r="AP7418" s="38">
        <f t="shared" si="579"/>
        <v>0</v>
      </c>
      <c r="AR7418" s="181"/>
      <c r="AS7418" s="181"/>
      <c r="AT7418" s="181"/>
      <c r="AU7418" s="181"/>
      <c r="BB7418" s="181"/>
      <c r="BC7418" s="181"/>
      <c r="BD7418" s="181"/>
      <c r="BE7418" s="181"/>
      <c r="BL7418" s="181"/>
      <c r="BM7418" s="181"/>
      <c r="BN7418" s="181"/>
      <c r="BO7418" s="181"/>
    </row>
    <row r="7419" spans="41:67">
      <c r="AO7419" s="38">
        <f t="shared" si="578"/>
        <v>0</v>
      </c>
      <c r="AP7419" s="38">
        <f t="shared" si="579"/>
        <v>0</v>
      </c>
      <c r="AR7419" s="181"/>
      <c r="AS7419" s="181"/>
      <c r="AT7419" s="181"/>
      <c r="AU7419" s="181"/>
      <c r="BB7419" s="181"/>
      <c r="BC7419" s="181"/>
      <c r="BD7419" s="181"/>
      <c r="BE7419" s="181"/>
      <c r="BL7419" s="181"/>
      <c r="BM7419" s="181"/>
      <c r="BN7419" s="181"/>
      <c r="BO7419" s="181"/>
    </row>
    <row r="7420" spans="41:67">
      <c r="AO7420" s="38">
        <f t="shared" si="578"/>
        <v>0</v>
      </c>
      <c r="AP7420" s="38">
        <f t="shared" si="579"/>
        <v>0</v>
      </c>
      <c r="AR7420" s="181"/>
      <c r="AS7420" s="181"/>
      <c r="AT7420" s="181"/>
      <c r="AU7420" s="181"/>
      <c r="BB7420" s="181"/>
      <c r="BC7420" s="181"/>
      <c r="BD7420" s="181"/>
      <c r="BE7420" s="181"/>
      <c r="BL7420" s="181"/>
      <c r="BM7420" s="181"/>
      <c r="BN7420" s="181"/>
      <c r="BO7420" s="181"/>
    </row>
    <row r="7421" spans="41:67">
      <c r="AO7421" s="38">
        <f t="shared" si="578"/>
        <v>0</v>
      </c>
      <c r="AP7421" s="38">
        <f t="shared" si="579"/>
        <v>0</v>
      </c>
      <c r="AR7421" s="181"/>
      <c r="AS7421" s="181"/>
      <c r="AT7421" s="181"/>
      <c r="AU7421" s="181"/>
      <c r="BB7421" s="181"/>
      <c r="BC7421" s="181"/>
      <c r="BD7421" s="181"/>
      <c r="BE7421" s="181"/>
      <c r="BL7421" s="181"/>
      <c r="BM7421" s="181"/>
      <c r="BN7421" s="181"/>
      <c r="BO7421" s="181"/>
    </row>
    <row r="7422" spans="41:67">
      <c r="AO7422" s="38">
        <f t="shared" si="578"/>
        <v>0</v>
      </c>
      <c r="AP7422" s="38">
        <f t="shared" si="579"/>
        <v>0</v>
      </c>
      <c r="AR7422" s="181"/>
      <c r="AS7422" s="181"/>
      <c r="AT7422" s="181"/>
      <c r="AU7422" s="181"/>
      <c r="BB7422" s="181"/>
      <c r="BC7422" s="181"/>
      <c r="BD7422" s="181"/>
      <c r="BE7422" s="181"/>
      <c r="BL7422" s="181"/>
      <c r="BM7422" s="181"/>
      <c r="BN7422" s="181"/>
      <c r="BO7422" s="181"/>
    </row>
    <row r="7423" spans="41:67">
      <c r="AO7423" s="38">
        <f t="shared" si="578"/>
        <v>0</v>
      </c>
      <c r="AP7423" s="38">
        <f t="shared" si="579"/>
        <v>0</v>
      </c>
      <c r="AR7423" s="181"/>
      <c r="AS7423" s="181"/>
      <c r="AT7423" s="181"/>
      <c r="AU7423" s="181"/>
      <c r="BB7423" s="181"/>
      <c r="BC7423" s="181"/>
      <c r="BD7423" s="181"/>
      <c r="BE7423" s="181"/>
      <c r="BL7423" s="181"/>
      <c r="BM7423" s="181"/>
      <c r="BN7423" s="181"/>
      <c r="BO7423" s="181"/>
    </row>
    <row r="7424" spans="41:67">
      <c r="AO7424" s="38">
        <f t="shared" si="578"/>
        <v>0</v>
      </c>
      <c r="AP7424" s="38">
        <f t="shared" si="579"/>
        <v>0</v>
      </c>
      <c r="AR7424" s="181"/>
      <c r="AS7424" s="181"/>
      <c r="AT7424" s="181"/>
      <c r="AU7424" s="181"/>
      <c r="BB7424" s="181"/>
      <c r="BC7424" s="181"/>
      <c r="BD7424" s="181"/>
      <c r="BE7424" s="181"/>
      <c r="BL7424" s="181"/>
      <c r="BM7424" s="181"/>
      <c r="BN7424" s="181"/>
      <c r="BO7424" s="181"/>
    </row>
    <row r="7425" spans="41:67">
      <c r="AO7425" s="38">
        <f t="shared" si="578"/>
        <v>0</v>
      </c>
      <c r="AP7425" s="38">
        <f t="shared" si="579"/>
        <v>0</v>
      </c>
      <c r="AR7425" s="181"/>
      <c r="AS7425" s="181"/>
      <c r="AT7425" s="181"/>
      <c r="AU7425" s="181"/>
      <c r="BB7425" s="181"/>
      <c r="BC7425" s="181"/>
      <c r="BD7425" s="181"/>
      <c r="BE7425" s="181"/>
      <c r="BL7425" s="181"/>
      <c r="BM7425" s="181"/>
      <c r="BN7425" s="181"/>
      <c r="BO7425" s="181"/>
    </row>
    <row r="7426" spans="41:67">
      <c r="AO7426" s="38">
        <f t="shared" si="578"/>
        <v>0</v>
      </c>
      <c r="AP7426" s="38">
        <f t="shared" si="579"/>
        <v>0</v>
      </c>
      <c r="AR7426" s="181"/>
      <c r="AS7426" s="181"/>
      <c r="AT7426" s="181"/>
      <c r="AU7426" s="181"/>
      <c r="BB7426" s="181"/>
      <c r="BC7426" s="181"/>
      <c r="BD7426" s="181"/>
      <c r="BE7426" s="181"/>
      <c r="BL7426" s="181"/>
      <c r="BM7426" s="181"/>
      <c r="BN7426" s="181"/>
      <c r="BO7426" s="181"/>
    </row>
    <row r="7427" spans="41:67">
      <c r="AO7427" s="38">
        <f t="shared" si="578"/>
        <v>0</v>
      </c>
      <c r="AP7427" s="38">
        <f t="shared" si="579"/>
        <v>0</v>
      </c>
      <c r="AR7427" s="181"/>
      <c r="AS7427" s="181"/>
      <c r="AT7427" s="181"/>
      <c r="AU7427" s="181"/>
      <c r="BB7427" s="181"/>
      <c r="BC7427" s="181"/>
      <c r="BD7427" s="181"/>
      <c r="BE7427" s="181"/>
      <c r="BL7427" s="181"/>
      <c r="BM7427" s="181"/>
      <c r="BN7427" s="181"/>
      <c r="BO7427" s="181"/>
    </row>
    <row r="7428" spans="41:67">
      <c r="AO7428" s="38">
        <f t="shared" si="578"/>
        <v>0</v>
      </c>
      <c r="AP7428" s="38">
        <f t="shared" si="579"/>
        <v>0</v>
      </c>
      <c r="AR7428" s="181"/>
      <c r="AS7428" s="181"/>
      <c r="AT7428" s="181"/>
      <c r="AU7428" s="181"/>
      <c r="BB7428" s="181"/>
      <c r="BC7428" s="181"/>
      <c r="BD7428" s="181"/>
      <c r="BE7428" s="181"/>
      <c r="BL7428" s="181"/>
      <c r="BM7428" s="181"/>
      <c r="BN7428" s="181"/>
      <c r="BO7428" s="181"/>
    </row>
    <row r="7429" spans="41:67">
      <c r="AO7429" s="38">
        <f t="shared" si="578"/>
        <v>0</v>
      </c>
      <c r="AP7429" s="38">
        <f t="shared" si="579"/>
        <v>0</v>
      </c>
      <c r="AR7429" s="181"/>
      <c r="AS7429" s="181"/>
      <c r="AT7429" s="181"/>
      <c r="AU7429" s="181"/>
      <c r="BB7429" s="181"/>
      <c r="BC7429" s="181"/>
      <c r="BD7429" s="181"/>
      <c r="BE7429" s="181"/>
      <c r="BL7429" s="181"/>
      <c r="BM7429" s="181"/>
      <c r="BN7429" s="181"/>
      <c r="BO7429" s="181"/>
    </row>
    <row r="7430" spans="41:67">
      <c r="AO7430" s="38">
        <f t="shared" si="578"/>
        <v>0</v>
      </c>
      <c r="AP7430" s="38">
        <f t="shared" si="579"/>
        <v>0</v>
      </c>
      <c r="AR7430" s="181"/>
      <c r="AS7430" s="181"/>
      <c r="AT7430" s="181"/>
      <c r="AU7430" s="181"/>
      <c r="BB7430" s="181"/>
      <c r="BC7430" s="181"/>
      <c r="BD7430" s="181"/>
      <c r="BE7430" s="181"/>
      <c r="BL7430" s="181"/>
      <c r="BM7430" s="181"/>
      <c r="BN7430" s="181"/>
      <c r="BO7430" s="181"/>
    </row>
    <row r="7431" spans="41:67">
      <c r="AO7431" s="38">
        <f t="shared" si="578"/>
        <v>0</v>
      </c>
      <c r="AP7431" s="38">
        <f t="shared" si="579"/>
        <v>0</v>
      </c>
      <c r="AR7431" s="181"/>
      <c r="AS7431" s="181"/>
      <c r="AT7431" s="181"/>
      <c r="AU7431" s="181"/>
      <c r="BB7431" s="181"/>
      <c r="BC7431" s="181"/>
      <c r="BD7431" s="181"/>
      <c r="BE7431" s="181"/>
      <c r="BL7431" s="181"/>
      <c r="BM7431" s="181"/>
      <c r="BN7431" s="181"/>
      <c r="BO7431" s="181"/>
    </row>
    <row r="7432" spans="41:67">
      <c r="AO7432" s="38">
        <f t="shared" si="578"/>
        <v>0</v>
      </c>
      <c r="AP7432" s="38">
        <f t="shared" si="579"/>
        <v>0</v>
      </c>
      <c r="AR7432" s="181"/>
      <c r="AS7432" s="181"/>
      <c r="AT7432" s="181"/>
      <c r="AU7432" s="181"/>
      <c r="BB7432" s="181"/>
      <c r="BC7432" s="181"/>
      <c r="BD7432" s="181"/>
      <c r="BE7432" s="181"/>
      <c r="BL7432" s="181"/>
      <c r="BM7432" s="181"/>
      <c r="BN7432" s="181"/>
      <c r="BO7432" s="181"/>
    </row>
    <row r="7433" spans="41:67">
      <c r="AO7433" s="38">
        <f t="shared" si="578"/>
        <v>0</v>
      </c>
      <c r="AP7433" s="38">
        <f t="shared" si="579"/>
        <v>0</v>
      </c>
      <c r="AR7433" s="181"/>
      <c r="AS7433" s="181"/>
      <c r="AT7433" s="181"/>
      <c r="AU7433" s="181"/>
      <c r="BB7433" s="181"/>
      <c r="BC7433" s="181"/>
      <c r="BD7433" s="181"/>
      <c r="BE7433" s="181"/>
      <c r="BL7433" s="181"/>
      <c r="BM7433" s="181"/>
      <c r="BN7433" s="181"/>
      <c r="BO7433" s="181"/>
    </row>
    <row r="7434" spans="41:67">
      <c r="AO7434" s="38">
        <f t="shared" si="578"/>
        <v>0</v>
      </c>
      <c r="AP7434" s="38">
        <f t="shared" si="579"/>
        <v>0</v>
      </c>
      <c r="AR7434" s="181"/>
      <c r="AS7434" s="181"/>
      <c r="AT7434" s="181"/>
      <c r="AU7434" s="181"/>
      <c r="BB7434" s="181"/>
      <c r="BC7434" s="181"/>
      <c r="BD7434" s="181"/>
      <c r="BE7434" s="181"/>
      <c r="BL7434" s="181"/>
      <c r="BM7434" s="181"/>
      <c r="BN7434" s="181"/>
      <c r="BO7434" s="181"/>
    </row>
    <row r="7435" spans="41:67">
      <c r="AO7435" s="38">
        <f t="shared" si="578"/>
        <v>0</v>
      </c>
      <c r="AP7435" s="38">
        <f t="shared" si="579"/>
        <v>0</v>
      </c>
      <c r="AR7435" s="181"/>
      <c r="AS7435" s="181"/>
      <c r="AT7435" s="181"/>
      <c r="AU7435" s="181"/>
      <c r="BB7435" s="181"/>
      <c r="BC7435" s="181"/>
      <c r="BD7435" s="181"/>
      <c r="BE7435" s="181"/>
      <c r="BL7435" s="181"/>
      <c r="BM7435" s="181"/>
      <c r="BN7435" s="181"/>
      <c r="BO7435" s="181"/>
    </row>
    <row r="7436" spans="41:67">
      <c r="AO7436" s="38">
        <f t="shared" si="578"/>
        <v>0</v>
      </c>
      <c r="AP7436" s="38">
        <f t="shared" si="579"/>
        <v>0</v>
      </c>
      <c r="AR7436" s="181"/>
      <c r="AS7436" s="181"/>
      <c r="AT7436" s="181"/>
      <c r="AU7436" s="181"/>
      <c r="BB7436" s="181"/>
      <c r="BC7436" s="181"/>
      <c r="BD7436" s="181"/>
      <c r="BE7436" s="181"/>
      <c r="BL7436" s="181"/>
      <c r="BM7436" s="181"/>
      <c r="BN7436" s="181"/>
      <c r="BO7436" s="181"/>
    </row>
    <row r="7437" spans="41:67">
      <c r="AO7437" s="38">
        <f t="shared" si="578"/>
        <v>0</v>
      </c>
      <c r="AP7437" s="38">
        <f t="shared" si="579"/>
        <v>0</v>
      </c>
      <c r="AR7437" s="181"/>
      <c r="AS7437" s="181"/>
      <c r="AT7437" s="181"/>
      <c r="AU7437" s="181"/>
      <c r="BB7437" s="181"/>
      <c r="BC7437" s="181"/>
      <c r="BD7437" s="181"/>
      <c r="BE7437" s="181"/>
      <c r="BL7437" s="181"/>
      <c r="BM7437" s="181"/>
      <c r="BN7437" s="181"/>
      <c r="BO7437" s="181"/>
    </row>
    <row r="7438" spans="41:67">
      <c r="AO7438" s="38">
        <f t="shared" si="578"/>
        <v>0</v>
      </c>
      <c r="AP7438" s="38">
        <f t="shared" si="579"/>
        <v>0</v>
      </c>
      <c r="AR7438" s="181"/>
      <c r="AS7438" s="181"/>
      <c r="AT7438" s="181"/>
      <c r="AU7438" s="181"/>
      <c r="BB7438" s="181"/>
      <c r="BC7438" s="181"/>
      <c r="BD7438" s="181"/>
      <c r="BE7438" s="181"/>
      <c r="BL7438" s="181"/>
      <c r="BM7438" s="181"/>
      <c r="BN7438" s="181"/>
      <c r="BO7438" s="181"/>
    </row>
    <row r="7439" spans="41:67">
      <c r="AO7439" s="38">
        <f t="shared" si="578"/>
        <v>0</v>
      </c>
      <c r="AP7439" s="38">
        <f t="shared" si="579"/>
        <v>0</v>
      </c>
      <c r="AR7439" s="181"/>
      <c r="AS7439" s="181"/>
      <c r="AT7439" s="181"/>
      <c r="AU7439" s="181"/>
      <c r="BB7439" s="181"/>
      <c r="BC7439" s="181"/>
      <c r="BD7439" s="181"/>
      <c r="BE7439" s="181"/>
      <c r="BL7439" s="181"/>
      <c r="BM7439" s="181"/>
      <c r="BN7439" s="181"/>
      <c r="BO7439" s="181"/>
    </row>
    <row r="7440" spans="41:67">
      <c r="AO7440" s="38">
        <f t="shared" si="578"/>
        <v>0</v>
      </c>
      <c r="AP7440" s="38">
        <f t="shared" si="579"/>
        <v>0</v>
      </c>
      <c r="AR7440" s="181"/>
      <c r="AS7440" s="181"/>
      <c r="AT7440" s="181"/>
      <c r="AU7440" s="181"/>
      <c r="BB7440" s="181"/>
      <c r="BC7440" s="181"/>
      <c r="BD7440" s="181"/>
      <c r="BE7440" s="181"/>
      <c r="BL7440" s="181"/>
      <c r="BM7440" s="181"/>
      <c r="BN7440" s="181"/>
      <c r="BO7440" s="181"/>
    </row>
    <row r="7441" spans="41:67">
      <c r="AO7441" s="38">
        <f t="shared" si="578"/>
        <v>0</v>
      </c>
      <c r="AP7441" s="38">
        <f t="shared" si="579"/>
        <v>0</v>
      </c>
      <c r="AR7441" s="181"/>
      <c r="AS7441" s="181"/>
      <c r="AT7441" s="181"/>
      <c r="AU7441" s="181"/>
      <c r="BB7441" s="181"/>
      <c r="BC7441" s="181"/>
      <c r="BD7441" s="181"/>
      <c r="BE7441" s="181"/>
      <c r="BL7441" s="181"/>
      <c r="BM7441" s="181"/>
      <c r="BN7441" s="181"/>
      <c r="BO7441" s="181"/>
    </row>
    <row r="7442" spans="41:67">
      <c r="AO7442" s="38">
        <f t="shared" si="578"/>
        <v>0</v>
      </c>
      <c r="AP7442" s="38">
        <f t="shared" si="579"/>
        <v>0</v>
      </c>
      <c r="AR7442" s="181"/>
      <c r="AS7442" s="181"/>
      <c r="AT7442" s="181"/>
      <c r="AU7442" s="181"/>
      <c r="BB7442" s="181"/>
      <c r="BC7442" s="181"/>
      <c r="BD7442" s="181"/>
      <c r="BE7442" s="181"/>
      <c r="BL7442" s="181"/>
      <c r="BM7442" s="181"/>
      <c r="BN7442" s="181"/>
      <c r="BO7442" s="181"/>
    </row>
    <row r="7443" spans="41:67">
      <c r="AO7443" s="38">
        <f t="shared" si="578"/>
        <v>0</v>
      </c>
      <c r="AP7443" s="38">
        <f t="shared" si="579"/>
        <v>0</v>
      </c>
      <c r="AR7443" s="181"/>
      <c r="AS7443" s="181"/>
      <c r="AT7443" s="181"/>
      <c r="AU7443" s="181"/>
      <c r="BB7443" s="181"/>
      <c r="BC7443" s="181"/>
      <c r="BD7443" s="181"/>
      <c r="BE7443" s="181"/>
      <c r="BL7443" s="181"/>
      <c r="BM7443" s="181"/>
      <c r="BN7443" s="181"/>
      <c r="BO7443" s="181"/>
    </row>
    <row r="7444" spans="41:67">
      <c r="AO7444" s="38">
        <f t="shared" si="578"/>
        <v>0</v>
      </c>
      <c r="AP7444" s="38">
        <f t="shared" si="579"/>
        <v>0</v>
      </c>
      <c r="AR7444" s="181"/>
      <c r="AS7444" s="181"/>
      <c r="AT7444" s="181"/>
      <c r="AU7444" s="181"/>
      <c r="BB7444" s="181"/>
      <c r="BC7444" s="181"/>
      <c r="BD7444" s="181"/>
      <c r="BE7444" s="181"/>
      <c r="BL7444" s="181"/>
      <c r="BM7444" s="181"/>
      <c r="BN7444" s="181"/>
      <c r="BO7444" s="181"/>
    </row>
    <row r="7445" spans="41:67">
      <c r="AO7445" s="38">
        <f t="shared" si="578"/>
        <v>0</v>
      </c>
      <c r="AP7445" s="38">
        <f t="shared" si="579"/>
        <v>0</v>
      </c>
      <c r="AR7445" s="181"/>
      <c r="AS7445" s="181"/>
      <c r="AT7445" s="181"/>
      <c r="AU7445" s="181"/>
      <c r="BB7445" s="181"/>
      <c r="BC7445" s="181"/>
      <c r="BD7445" s="181"/>
      <c r="BE7445" s="181"/>
      <c r="BL7445" s="181"/>
      <c r="BM7445" s="181"/>
      <c r="BN7445" s="181"/>
      <c r="BO7445" s="181"/>
    </row>
    <row r="7446" spans="41:67">
      <c r="AO7446" s="38">
        <f t="shared" si="578"/>
        <v>0</v>
      </c>
      <c r="AP7446" s="38">
        <f t="shared" si="579"/>
        <v>0</v>
      </c>
      <c r="AR7446" s="181"/>
      <c r="AS7446" s="181"/>
      <c r="AT7446" s="181"/>
      <c r="AU7446" s="181"/>
      <c r="BB7446" s="181"/>
      <c r="BC7446" s="181"/>
      <c r="BD7446" s="181"/>
      <c r="BE7446" s="181"/>
      <c r="BL7446" s="181"/>
      <c r="BM7446" s="181"/>
      <c r="BN7446" s="181"/>
      <c r="BO7446" s="181"/>
    </row>
    <row r="7447" spans="41:67">
      <c r="AO7447" s="38">
        <f t="shared" si="578"/>
        <v>0</v>
      </c>
      <c r="AP7447" s="38">
        <f t="shared" si="579"/>
        <v>0</v>
      </c>
      <c r="AR7447" s="181"/>
      <c r="AS7447" s="181"/>
      <c r="AT7447" s="181"/>
      <c r="AU7447" s="181"/>
      <c r="BB7447" s="181"/>
      <c r="BC7447" s="181"/>
      <c r="BD7447" s="181"/>
      <c r="BE7447" s="181"/>
      <c r="BL7447" s="181"/>
      <c r="BM7447" s="181"/>
      <c r="BN7447" s="181"/>
      <c r="BO7447" s="181"/>
    </row>
    <row r="7448" spans="41:67">
      <c r="AO7448" s="38">
        <f t="shared" si="578"/>
        <v>0</v>
      </c>
      <c r="AP7448" s="38">
        <f t="shared" si="579"/>
        <v>0</v>
      </c>
      <c r="AR7448" s="181"/>
      <c r="AS7448" s="181"/>
      <c r="AT7448" s="181"/>
      <c r="AU7448" s="181"/>
      <c r="BB7448" s="181"/>
      <c r="BC7448" s="181"/>
      <c r="BD7448" s="181"/>
      <c r="BE7448" s="181"/>
      <c r="BL7448" s="181"/>
      <c r="BM7448" s="181"/>
      <c r="BN7448" s="181"/>
      <c r="BO7448" s="181"/>
    </row>
    <row r="7449" spans="41:67">
      <c r="AO7449" s="38">
        <f t="shared" si="578"/>
        <v>0</v>
      </c>
      <c r="AP7449" s="38">
        <f t="shared" si="579"/>
        <v>0</v>
      </c>
      <c r="AR7449" s="181"/>
      <c r="AS7449" s="181"/>
      <c r="AT7449" s="181"/>
      <c r="AU7449" s="181"/>
      <c r="BB7449" s="181"/>
      <c r="BC7449" s="181"/>
      <c r="BD7449" s="181"/>
      <c r="BE7449" s="181"/>
      <c r="BL7449" s="181"/>
      <c r="BM7449" s="181"/>
      <c r="BN7449" s="181"/>
      <c r="BO7449" s="181"/>
    </row>
    <row r="7450" spans="41:67">
      <c r="AO7450" s="38">
        <f t="shared" si="578"/>
        <v>0</v>
      </c>
      <c r="AP7450" s="38">
        <f t="shared" si="579"/>
        <v>0</v>
      </c>
      <c r="AR7450" s="181"/>
      <c r="AS7450" s="181"/>
      <c r="AT7450" s="181"/>
      <c r="AU7450" s="181"/>
      <c r="BB7450" s="181"/>
      <c r="BC7450" s="181"/>
      <c r="BD7450" s="181"/>
      <c r="BE7450" s="181"/>
      <c r="BL7450" s="181"/>
      <c r="BM7450" s="181"/>
      <c r="BN7450" s="181"/>
      <c r="BO7450" s="181"/>
    </row>
    <row r="7451" spans="41:67">
      <c r="AO7451" s="38">
        <f t="shared" si="578"/>
        <v>0</v>
      </c>
      <c r="AP7451" s="38">
        <f t="shared" si="579"/>
        <v>0</v>
      </c>
      <c r="AR7451" s="181"/>
      <c r="AS7451" s="181"/>
      <c r="AT7451" s="181"/>
      <c r="AU7451" s="181"/>
      <c r="BB7451" s="181"/>
      <c r="BC7451" s="181"/>
      <c r="BD7451" s="181"/>
      <c r="BE7451" s="181"/>
      <c r="BL7451" s="181"/>
      <c r="BM7451" s="181"/>
      <c r="BN7451" s="181"/>
      <c r="BO7451" s="181"/>
    </row>
    <row r="7452" spans="41:67">
      <c r="AO7452" s="38">
        <f t="shared" si="578"/>
        <v>0</v>
      </c>
      <c r="AP7452" s="38">
        <f t="shared" si="579"/>
        <v>0</v>
      </c>
      <c r="AR7452" s="181"/>
      <c r="AS7452" s="181"/>
      <c r="AT7452" s="181"/>
      <c r="AU7452" s="181"/>
      <c r="BB7452" s="181"/>
      <c r="BC7452" s="181"/>
      <c r="BD7452" s="181"/>
      <c r="BE7452" s="181"/>
      <c r="BL7452" s="181"/>
      <c r="BM7452" s="181"/>
      <c r="BN7452" s="181"/>
      <c r="BO7452" s="181"/>
    </row>
    <row r="7453" spans="41:67">
      <c r="AO7453" s="38">
        <f t="shared" si="578"/>
        <v>0</v>
      </c>
      <c r="AP7453" s="38">
        <f t="shared" si="579"/>
        <v>0</v>
      </c>
      <c r="AR7453" s="181"/>
      <c r="AS7453" s="181"/>
      <c r="AT7453" s="181"/>
      <c r="AU7453" s="181"/>
      <c r="BB7453" s="181"/>
      <c r="BC7453" s="181"/>
      <c r="BD7453" s="181"/>
      <c r="BE7453" s="181"/>
      <c r="BL7453" s="181"/>
      <c r="BM7453" s="181"/>
      <c r="BN7453" s="181"/>
      <c r="BO7453" s="181"/>
    </row>
    <row r="7454" spans="41:67">
      <c r="AO7454" s="38">
        <f t="shared" si="578"/>
        <v>0</v>
      </c>
      <c r="AP7454" s="38">
        <f t="shared" si="579"/>
        <v>0</v>
      </c>
      <c r="AR7454" s="181"/>
      <c r="AS7454" s="181"/>
      <c r="AT7454" s="181"/>
      <c r="AU7454" s="181"/>
      <c r="BB7454" s="181"/>
      <c r="BC7454" s="181"/>
      <c r="BD7454" s="181"/>
      <c r="BE7454" s="181"/>
      <c r="BL7454" s="181"/>
      <c r="BM7454" s="181"/>
      <c r="BN7454" s="181"/>
      <c r="BO7454" s="181"/>
    </row>
    <row r="7455" spans="41:67">
      <c r="AO7455" s="38">
        <f t="shared" si="578"/>
        <v>0</v>
      </c>
      <c r="AP7455" s="38">
        <f t="shared" si="579"/>
        <v>0</v>
      </c>
      <c r="AR7455" s="181"/>
      <c r="AS7455" s="181"/>
      <c r="AT7455" s="181"/>
      <c r="AU7455" s="181"/>
      <c r="BB7455" s="181"/>
      <c r="BC7455" s="181"/>
      <c r="BD7455" s="181"/>
      <c r="BE7455" s="181"/>
      <c r="BL7455" s="181"/>
      <c r="BM7455" s="181"/>
      <c r="BN7455" s="181"/>
      <c r="BO7455" s="181"/>
    </row>
    <row r="7456" spans="41:67">
      <c r="AO7456" s="38">
        <f t="shared" si="578"/>
        <v>0</v>
      </c>
      <c r="AP7456" s="38">
        <f t="shared" si="579"/>
        <v>0</v>
      </c>
      <c r="AR7456" s="181"/>
      <c r="AS7456" s="181"/>
      <c r="AT7456" s="181"/>
      <c r="AU7456" s="181"/>
      <c r="BB7456" s="181"/>
      <c r="BC7456" s="181"/>
      <c r="BD7456" s="181"/>
      <c r="BE7456" s="181"/>
      <c r="BL7456" s="181"/>
      <c r="BM7456" s="181"/>
      <c r="BN7456" s="181"/>
      <c r="BO7456" s="181"/>
    </row>
    <row r="7457" spans="41:67">
      <c r="AO7457" s="38">
        <f t="shared" si="578"/>
        <v>0</v>
      </c>
      <c r="AP7457" s="38">
        <f t="shared" si="579"/>
        <v>0</v>
      </c>
      <c r="AR7457" s="181"/>
      <c r="AS7457" s="181"/>
      <c r="AT7457" s="181"/>
      <c r="AU7457" s="181"/>
      <c r="BB7457" s="181"/>
      <c r="BC7457" s="181"/>
      <c r="BD7457" s="181"/>
      <c r="BE7457" s="181"/>
      <c r="BL7457" s="181"/>
      <c r="BM7457" s="181"/>
      <c r="BN7457" s="181"/>
      <c r="BO7457" s="181"/>
    </row>
    <row r="7458" spans="41:67">
      <c r="AO7458" s="38">
        <f t="shared" si="578"/>
        <v>0</v>
      </c>
      <c r="AP7458" s="38">
        <f t="shared" si="579"/>
        <v>0</v>
      </c>
      <c r="AR7458" s="181"/>
      <c r="AS7458" s="181"/>
      <c r="AT7458" s="181"/>
      <c r="AU7458" s="181"/>
      <c r="BB7458" s="181"/>
      <c r="BC7458" s="181"/>
      <c r="BD7458" s="181"/>
      <c r="BE7458" s="181"/>
      <c r="BL7458" s="181"/>
      <c r="BM7458" s="181"/>
      <c r="BN7458" s="181"/>
      <c r="BO7458" s="181"/>
    </row>
    <row r="7459" spans="41:67">
      <c r="AO7459" s="38">
        <f t="shared" si="578"/>
        <v>0</v>
      </c>
      <c r="AP7459" s="38">
        <f t="shared" si="579"/>
        <v>0</v>
      </c>
      <c r="AR7459" s="181"/>
      <c r="AS7459" s="181"/>
      <c r="AT7459" s="181"/>
      <c r="AU7459" s="181"/>
      <c r="BB7459" s="181"/>
      <c r="BC7459" s="181"/>
      <c r="BD7459" s="181"/>
      <c r="BE7459" s="181"/>
      <c r="BL7459" s="181"/>
      <c r="BM7459" s="181"/>
      <c r="BN7459" s="181"/>
      <c r="BO7459" s="181"/>
    </row>
    <row r="7460" spans="41:67">
      <c r="AO7460" s="38">
        <f t="shared" si="578"/>
        <v>0</v>
      </c>
      <c r="AP7460" s="38">
        <f t="shared" si="579"/>
        <v>0</v>
      </c>
      <c r="AR7460" s="181"/>
      <c r="AS7460" s="181"/>
      <c r="AT7460" s="181"/>
      <c r="AU7460" s="181"/>
      <c r="BB7460" s="181"/>
      <c r="BC7460" s="181"/>
      <c r="BD7460" s="181"/>
      <c r="BE7460" s="181"/>
      <c r="BL7460" s="181"/>
      <c r="BM7460" s="181"/>
      <c r="BN7460" s="181"/>
      <c r="BO7460" s="181"/>
    </row>
    <row r="7461" spans="41:67">
      <c r="AO7461" s="38">
        <f t="shared" si="578"/>
        <v>0</v>
      </c>
      <c r="AP7461" s="38">
        <f t="shared" si="579"/>
        <v>0</v>
      </c>
      <c r="AR7461" s="181"/>
      <c r="AS7461" s="181"/>
      <c r="AT7461" s="181"/>
      <c r="AU7461" s="181"/>
      <c r="BB7461" s="181"/>
      <c r="BC7461" s="181"/>
      <c r="BD7461" s="181"/>
      <c r="BE7461" s="181"/>
      <c r="BL7461" s="181"/>
      <c r="BM7461" s="181"/>
      <c r="BN7461" s="181"/>
      <c r="BO7461" s="181"/>
    </row>
    <row r="7462" spans="41:67">
      <c r="AO7462" s="38">
        <f t="shared" si="578"/>
        <v>0</v>
      </c>
      <c r="AP7462" s="38">
        <f t="shared" si="579"/>
        <v>0</v>
      </c>
      <c r="AR7462" s="181"/>
      <c r="AS7462" s="181"/>
      <c r="AT7462" s="181"/>
      <c r="AU7462" s="181"/>
      <c r="BB7462" s="181"/>
      <c r="BC7462" s="181"/>
      <c r="BD7462" s="181"/>
      <c r="BE7462" s="181"/>
      <c r="BL7462" s="181"/>
      <c r="BM7462" s="181"/>
      <c r="BN7462" s="181"/>
      <c r="BO7462" s="181"/>
    </row>
    <row r="7463" spans="41:67">
      <c r="AO7463" s="38">
        <f t="shared" si="578"/>
        <v>0</v>
      </c>
      <c r="AP7463" s="38">
        <f t="shared" si="579"/>
        <v>0</v>
      </c>
      <c r="AR7463" s="181"/>
      <c r="AS7463" s="181"/>
      <c r="AT7463" s="181"/>
      <c r="AU7463" s="181"/>
      <c r="BB7463" s="181"/>
      <c r="BC7463" s="181"/>
      <c r="BD7463" s="181"/>
      <c r="BE7463" s="181"/>
      <c r="BL7463" s="181"/>
      <c r="BM7463" s="181"/>
      <c r="BN7463" s="181"/>
      <c r="BO7463" s="181"/>
    </row>
    <row r="7464" spans="41:67">
      <c r="AO7464" s="38">
        <f t="shared" si="578"/>
        <v>0</v>
      </c>
      <c r="AP7464" s="38">
        <f t="shared" si="579"/>
        <v>0</v>
      </c>
      <c r="AR7464" s="181"/>
      <c r="AS7464" s="181"/>
      <c r="AT7464" s="181"/>
      <c r="AU7464" s="181"/>
      <c r="BB7464" s="181"/>
      <c r="BC7464" s="181"/>
      <c r="BD7464" s="181"/>
      <c r="BE7464" s="181"/>
      <c r="BL7464" s="181"/>
      <c r="BM7464" s="181"/>
      <c r="BN7464" s="181"/>
      <c r="BO7464" s="181"/>
    </row>
    <row r="7465" spans="41:67">
      <c r="AO7465" s="38">
        <f t="shared" si="578"/>
        <v>0</v>
      </c>
      <c r="AP7465" s="38">
        <f t="shared" si="579"/>
        <v>0</v>
      </c>
      <c r="AR7465" s="181"/>
      <c r="AS7465" s="181"/>
      <c r="AT7465" s="181"/>
      <c r="AU7465" s="181"/>
      <c r="BB7465" s="181"/>
      <c r="BC7465" s="181"/>
      <c r="BD7465" s="181"/>
      <c r="BE7465" s="181"/>
      <c r="BL7465" s="181"/>
      <c r="BM7465" s="181"/>
      <c r="BN7465" s="181"/>
      <c r="BO7465" s="181"/>
    </row>
    <row r="7466" spans="41:67">
      <c r="AO7466" s="38">
        <f t="shared" ref="AO7466:AO7529" si="580">B7467+1-1</f>
        <v>0</v>
      </c>
      <c r="AP7466" s="38">
        <f t="shared" ref="AP7466:AP7529" si="581">A7467</f>
        <v>0</v>
      </c>
      <c r="AR7466" s="181"/>
      <c r="AS7466" s="181"/>
      <c r="AT7466" s="181"/>
      <c r="AU7466" s="181"/>
      <c r="BB7466" s="181"/>
      <c r="BC7466" s="181"/>
      <c r="BD7466" s="181"/>
      <c r="BE7466" s="181"/>
      <c r="BL7466" s="181"/>
      <c r="BM7466" s="181"/>
      <c r="BN7466" s="181"/>
      <c r="BO7466" s="181"/>
    </row>
    <row r="7467" spans="41:67">
      <c r="AO7467" s="38">
        <f t="shared" si="580"/>
        <v>0</v>
      </c>
      <c r="AP7467" s="38">
        <f t="shared" si="581"/>
        <v>0</v>
      </c>
      <c r="AR7467" s="181"/>
      <c r="AS7467" s="181"/>
      <c r="AT7467" s="181"/>
      <c r="AU7467" s="181"/>
      <c r="BB7467" s="181"/>
      <c r="BC7467" s="181"/>
      <c r="BD7467" s="181"/>
      <c r="BE7467" s="181"/>
      <c r="BL7467" s="181"/>
      <c r="BM7467" s="181"/>
      <c r="BN7467" s="181"/>
      <c r="BO7467" s="181"/>
    </row>
    <row r="7468" spans="41:67">
      <c r="AO7468" s="38">
        <f t="shared" si="580"/>
        <v>0</v>
      </c>
      <c r="AP7468" s="38">
        <f t="shared" si="581"/>
        <v>0</v>
      </c>
      <c r="AR7468" s="181"/>
      <c r="AS7468" s="181"/>
      <c r="AT7468" s="181"/>
      <c r="AU7468" s="181"/>
      <c r="BB7468" s="181"/>
      <c r="BC7468" s="181"/>
      <c r="BD7468" s="181"/>
      <c r="BE7468" s="181"/>
      <c r="BL7468" s="181"/>
      <c r="BM7468" s="181"/>
      <c r="BN7468" s="181"/>
      <c r="BO7468" s="181"/>
    </row>
    <row r="7469" spans="41:67">
      <c r="AO7469" s="38">
        <f t="shared" si="580"/>
        <v>0</v>
      </c>
      <c r="AP7469" s="38">
        <f t="shared" si="581"/>
        <v>0</v>
      </c>
      <c r="AR7469" s="181"/>
      <c r="AS7469" s="181"/>
      <c r="AT7469" s="181"/>
      <c r="AU7469" s="181"/>
      <c r="BB7469" s="181"/>
      <c r="BC7469" s="181"/>
      <c r="BD7469" s="181"/>
      <c r="BE7469" s="181"/>
      <c r="BL7469" s="181"/>
      <c r="BM7469" s="181"/>
      <c r="BN7469" s="181"/>
      <c r="BO7469" s="181"/>
    </row>
    <row r="7470" spans="41:67">
      <c r="AO7470" s="38">
        <f t="shared" si="580"/>
        <v>0</v>
      </c>
      <c r="AP7470" s="38">
        <f t="shared" si="581"/>
        <v>0</v>
      </c>
      <c r="AR7470" s="181"/>
      <c r="AS7470" s="181"/>
      <c r="AT7470" s="181"/>
      <c r="AU7470" s="181"/>
      <c r="BB7470" s="181"/>
      <c r="BC7470" s="181"/>
      <c r="BD7470" s="181"/>
      <c r="BE7470" s="181"/>
      <c r="BL7470" s="181"/>
      <c r="BM7470" s="181"/>
      <c r="BN7470" s="181"/>
      <c r="BO7470" s="181"/>
    </row>
    <row r="7471" spans="41:67">
      <c r="AO7471" s="38">
        <f t="shared" si="580"/>
        <v>0</v>
      </c>
      <c r="AP7471" s="38">
        <f t="shared" si="581"/>
        <v>0</v>
      </c>
      <c r="AR7471" s="181"/>
      <c r="AS7471" s="181"/>
      <c r="AT7471" s="181"/>
      <c r="AU7471" s="181"/>
      <c r="BB7471" s="181"/>
      <c r="BC7471" s="181"/>
      <c r="BD7471" s="181"/>
      <c r="BE7471" s="181"/>
      <c r="BL7471" s="181"/>
      <c r="BM7471" s="181"/>
      <c r="BN7471" s="181"/>
      <c r="BO7471" s="181"/>
    </row>
    <row r="7472" spans="41:67">
      <c r="AO7472" s="38">
        <f t="shared" si="580"/>
        <v>0</v>
      </c>
      <c r="AP7472" s="38">
        <f t="shared" si="581"/>
        <v>0</v>
      </c>
      <c r="AR7472" s="181"/>
      <c r="AS7472" s="181"/>
      <c r="AT7472" s="181"/>
      <c r="AU7472" s="181"/>
      <c r="BB7472" s="181"/>
      <c r="BC7472" s="181"/>
      <c r="BD7472" s="181"/>
      <c r="BE7472" s="181"/>
      <c r="BL7472" s="181"/>
      <c r="BM7472" s="181"/>
      <c r="BN7472" s="181"/>
      <c r="BO7472" s="181"/>
    </row>
    <row r="7473" spans="41:67">
      <c r="AO7473" s="38">
        <f t="shared" si="580"/>
        <v>0</v>
      </c>
      <c r="AP7473" s="38">
        <f t="shared" si="581"/>
        <v>0</v>
      </c>
      <c r="AR7473" s="181"/>
      <c r="AS7473" s="181"/>
      <c r="AT7473" s="181"/>
      <c r="AU7473" s="181"/>
      <c r="BB7473" s="181"/>
      <c r="BC7473" s="181"/>
      <c r="BD7473" s="181"/>
      <c r="BE7473" s="181"/>
      <c r="BL7473" s="181"/>
      <c r="BM7473" s="181"/>
      <c r="BN7473" s="181"/>
      <c r="BO7473" s="181"/>
    </row>
    <row r="7474" spans="41:67">
      <c r="AO7474" s="38">
        <f t="shared" si="580"/>
        <v>0</v>
      </c>
      <c r="AP7474" s="38">
        <f t="shared" si="581"/>
        <v>0</v>
      </c>
      <c r="AR7474" s="181"/>
      <c r="AS7474" s="181"/>
      <c r="AT7474" s="181"/>
      <c r="AU7474" s="181"/>
      <c r="BB7474" s="181"/>
      <c r="BC7474" s="181"/>
      <c r="BD7474" s="181"/>
      <c r="BE7474" s="181"/>
      <c r="BL7474" s="181"/>
      <c r="BM7474" s="181"/>
      <c r="BN7474" s="181"/>
      <c r="BO7474" s="181"/>
    </row>
    <row r="7475" spans="41:67">
      <c r="AO7475" s="38">
        <f t="shared" si="580"/>
        <v>0</v>
      </c>
      <c r="AP7475" s="38">
        <f t="shared" si="581"/>
        <v>0</v>
      </c>
      <c r="AR7475" s="181"/>
      <c r="AS7475" s="181"/>
      <c r="AT7475" s="181"/>
      <c r="AU7475" s="181"/>
      <c r="BB7475" s="181"/>
      <c r="BC7475" s="181"/>
      <c r="BD7475" s="181"/>
      <c r="BE7475" s="181"/>
      <c r="BL7475" s="181"/>
      <c r="BM7475" s="181"/>
      <c r="BN7475" s="181"/>
      <c r="BO7475" s="181"/>
    </row>
    <row r="7476" spans="41:67">
      <c r="AO7476" s="38">
        <f t="shared" si="580"/>
        <v>0</v>
      </c>
      <c r="AP7476" s="38">
        <f t="shared" si="581"/>
        <v>0</v>
      </c>
      <c r="AR7476" s="181"/>
      <c r="AS7476" s="181"/>
      <c r="AT7476" s="181"/>
      <c r="AU7476" s="181"/>
      <c r="BB7476" s="181"/>
      <c r="BC7476" s="181"/>
      <c r="BD7476" s="181"/>
      <c r="BE7476" s="181"/>
      <c r="BL7476" s="181"/>
      <c r="BM7476" s="181"/>
      <c r="BN7476" s="181"/>
      <c r="BO7476" s="181"/>
    </row>
    <row r="7477" spans="41:67">
      <c r="AO7477" s="38">
        <f t="shared" si="580"/>
        <v>0</v>
      </c>
      <c r="AP7477" s="38">
        <f t="shared" si="581"/>
        <v>0</v>
      </c>
      <c r="AR7477" s="181"/>
      <c r="AS7477" s="181"/>
      <c r="AT7477" s="181"/>
      <c r="AU7477" s="181"/>
      <c r="BB7477" s="181"/>
      <c r="BC7477" s="181"/>
      <c r="BD7477" s="181"/>
      <c r="BE7477" s="181"/>
      <c r="BL7477" s="181"/>
      <c r="BM7477" s="181"/>
      <c r="BN7477" s="181"/>
      <c r="BO7477" s="181"/>
    </row>
    <row r="7478" spans="41:67">
      <c r="AO7478" s="38">
        <f t="shared" si="580"/>
        <v>0</v>
      </c>
      <c r="AP7478" s="38">
        <f t="shared" si="581"/>
        <v>0</v>
      </c>
      <c r="AR7478" s="181"/>
      <c r="AS7478" s="181"/>
      <c r="AT7478" s="181"/>
      <c r="AU7478" s="181"/>
      <c r="BB7478" s="181"/>
      <c r="BC7478" s="181"/>
      <c r="BD7478" s="181"/>
      <c r="BE7478" s="181"/>
      <c r="BL7478" s="181"/>
      <c r="BM7478" s="181"/>
      <c r="BN7478" s="181"/>
      <c r="BO7478" s="181"/>
    </row>
    <row r="7479" spans="41:67">
      <c r="AO7479" s="38">
        <f t="shared" si="580"/>
        <v>0</v>
      </c>
      <c r="AP7479" s="38">
        <f t="shared" si="581"/>
        <v>0</v>
      </c>
      <c r="AR7479" s="181"/>
      <c r="AS7479" s="181"/>
      <c r="AT7479" s="181"/>
      <c r="AU7479" s="181"/>
      <c r="BB7479" s="181"/>
      <c r="BC7479" s="181"/>
      <c r="BD7479" s="181"/>
      <c r="BE7479" s="181"/>
      <c r="BL7479" s="181"/>
      <c r="BM7479" s="181"/>
      <c r="BN7479" s="181"/>
      <c r="BO7479" s="181"/>
    </row>
    <row r="7480" spans="41:67">
      <c r="AO7480" s="38">
        <f t="shared" si="580"/>
        <v>0</v>
      </c>
      <c r="AP7480" s="38">
        <f t="shared" si="581"/>
        <v>0</v>
      </c>
      <c r="AR7480" s="181"/>
      <c r="AS7480" s="181"/>
      <c r="AT7480" s="181"/>
      <c r="AU7480" s="181"/>
      <c r="BB7480" s="181"/>
      <c r="BC7480" s="181"/>
      <c r="BD7480" s="181"/>
      <c r="BE7480" s="181"/>
      <c r="BL7480" s="181"/>
      <c r="BM7480" s="181"/>
      <c r="BN7480" s="181"/>
      <c r="BO7480" s="181"/>
    </row>
    <row r="7481" spans="41:67">
      <c r="AO7481" s="38">
        <f t="shared" si="580"/>
        <v>0</v>
      </c>
      <c r="AP7481" s="38">
        <f t="shared" si="581"/>
        <v>0</v>
      </c>
      <c r="AR7481" s="181"/>
      <c r="AS7481" s="181"/>
      <c r="AT7481" s="181"/>
      <c r="AU7481" s="181"/>
      <c r="BB7481" s="181"/>
      <c r="BC7481" s="181"/>
      <c r="BD7481" s="181"/>
      <c r="BE7481" s="181"/>
      <c r="BL7481" s="181"/>
      <c r="BM7481" s="181"/>
      <c r="BN7481" s="181"/>
      <c r="BO7481" s="181"/>
    </row>
    <row r="7482" spans="41:67">
      <c r="AO7482" s="38">
        <f t="shared" si="580"/>
        <v>0</v>
      </c>
      <c r="AP7482" s="38">
        <f t="shared" si="581"/>
        <v>0</v>
      </c>
      <c r="AR7482" s="181"/>
      <c r="AS7482" s="181"/>
      <c r="AT7482" s="181"/>
      <c r="AU7482" s="181"/>
      <c r="BB7482" s="181"/>
      <c r="BC7482" s="181"/>
      <c r="BD7482" s="181"/>
      <c r="BE7482" s="181"/>
      <c r="BL7482" s="181"/>
      <c r="BM7482" s="181"/>
      <c r="BN7482" s="181"/>
      <c r="BO7482" s="181"/>
    </row>
    <row r="7483" spans="41:67">
      <c r="AO7483" s="38">
        <f t="shared" si="580"/>
        <v>0</v>
      </c>
      <c r="AP7483" s="38">
        <f t="shared" si="581"/>
        <v>0</v>
      </c>
      <c r="AR7483" s="181"/>
      <c r="AS7483" s="181"/>
      <c r="AT7483" s="181"/>
      <c r="AU7483" s="181"/>
      <c r="BB7483" s="181"/>
      <c r="BC7483" s="181"/>
      <c r="BD7483" s="181"/>
      <c r="BE7483" s="181"/>
      <c r="BL7483" s="181"/>
      <c r="BM7483" s="181"/>
      <c r="BN7483" s="181"/>
      <c r="BO7483" s="181"/>
    </row>
    <row r="7484" spans="41:67">
      <c r="AO7484" s="38">
        <f t="shared" si="580"/>
        <v>0</v>
      </c>
      <c r="AP7484" s="38">
        <f t="shared" si="581"/>
        <v>0</v>
      </c>
      <c r="AR7484" s="181"/>
      <c r="AS7484" s="181"/>
      <c r="AT7484" s="181"/>
      <c r="AU7484" s="181"/>
      <c r="BB7484" s="181"/>
      <c r="BC7484" s="181"/>
      <c r="BD7484" s="181"/>
      <c r="BE7484" s="181"/>
      <c r="BL7484" s="181"/>
      <c r="BM7484" s="181"/>
      <c r="BN7484" s="181"/>
      <c r="BO7484" s="181"/>
    </row>
    <row r="7485" spans="41:67">
      <c r="AO7485" s="38">
        <f t="shared" si="580"/>
        <v>0</v>
      </c>
      <c r="AP7485" s="38">
        <f t="shared" si="581"/>
        <v>0</v>
      </c>
      <c r="AR7485" s="181"/>
      <c r="AS7485" s="181"/>
      <c r="AT7485" s="181"/>
      <c r="AU7485" s="181"/>
      <c r="BB7485" s="181"/>
      <c r="BC7485" s="181"/>
      <c r="BD7485" s="181"/>
      <c r="BE7485" s="181"/>
      <c r="BL7485" s="181"/>
      <c r="BM7485" s="181"/>
      <c r="BN7485" s="181"/>
      <c r="BO7485" s="181"/>
    </row>
    <row r="7486" spans="41:67">
      <c r="AO7486" s="38">
        <f t="shared" si="580"/>
        <v>0</v>
      </c>
      <c r="AP7486" s="38">
        <f t="shared" si="581"/>
        <v>0</v>
      </c>
      <c r="AR7486" s="181"/>
      <c r="AS7486" s="181"/>
      <c r="AT7486" s="181"/>
      <c r="AU7486" s="181"/>
      <c r="BB7486" s="181"/>
      <c r="BC7486" s="181"/>
      <c r="BD7486" s="181"/>
      <c r="BE7486" s="181"/>
      <c r="BL7486" s="181"/>
      <c r="BM7486" s="181"/>
      <c r="BN7486" s="181"/>
      <c r="BO7486" s="181"/>
    </row>
    <row r="7487" spans="41:67">
      <c r="AO7487" s="38">
        <f t="shared" si="580"/>
        <v>0</v>
      </c>
      <c r="AP7487" s="38">
        <f t="shared" si="581"/>
        <v>0</v>
      </c>
      <c r="AR7487" s="181"/>
      <c r="AS7487" s="181"/>
      <c r="AT7487" s="181"/>
      <c r="AU7487" s="181"/>
      <c r="BB7487" s="181"/>
      <c r="BC7487" s="181"/>
      <c r="BD7487" s="181"/>
      <c r="BE7487" s="181"/>
      <c r="BL7487" s="181"/>
      <c r="BM7487" s="181"/>
      <c r="BN7487" s="181"/>
      <c r="BO7487" s="181"/>
    </row>
    <row r="7488" spans="41:67">
      <c r="AO7488" s="38">
        <f t="shared" si="580"/>
        <v>0</v>
      </c>
      <c r="AP7488" s="38">
        <f t="shared" si="581"/>
        <v>0</v>
      </c>
      <c r="AR7488" s="181"/>
      <c r="AS7488" s="181"/>
      <c r="AT7488" s="181"/>
      <c r="AU7488" s="181"/>
      <c r="BB7488" s="181"/>
      <c r="BC7488" s="181"/>
      <c r="BD7488" s="181"/>
      <c r="BE7488" s="181"/>
      <c r="BL7488" s="181"/>
      <c r="BM7488" s="181"/>
      <c r="BN7488" s="181"/>
      <c r="BO7488" s="181"/>
    </row>
    <row r="7489" spans="41:67">
      <c r="AO7489" s="38">
        <f t="shared" si="580"/>
        <v>0</v>
      </c>
      <c r="AP7489" s="38">
        <f t="shared" si="581"/>
        <v>0</v>
      </c>
      <c r="AR7489" s="181"/>
      <c r="AS7489" s="181"/>
      <c r="AT7489" s="181"/>
      <c r="AU7489" s="181"/>
      <c r="BB7489" s="181"/>
      <c r="BC7489" s="181"/>
      <c r="BD7489" s="181"/>
      <c r="BE7489" s="181"/>
      <c r="BL7489" s="181"/>
      <c r="BM7489" s="181"/>
      <c r="BN7489" s="181"/>
      <c r="BO7489" s="181"/>
    </row>
    <row r="7490" spans="41:67">
      <c r="AO7490" s="38">
        <f t="shared" si="580"/>
        <v>0</v>
      </c>
      <c r="AP7490" s="38">
        <f t="shared" si="581"/>
        <v>0</v>
      </c>
      <c r="AR7490" s="181"/>
      <c r="AS7490" s="181"/>
      <c r="AT7490" s="181"/>
      <c r="AU7490" s="181"/>
      <c r="BB7490" s="181"/>
      <c r="BC7490" s="181"/>
      <c r="BD7490" s="181"/>
      <c r="BE7490" s="181"/>
      <c r="BL7490" s="181"/>
      <c r="BM7490" s="181"/>
      <c r="BN7490" s="181"/>
      <c r="BO7490" s="181"/>
    </row>
    <row r="7491" spans="41:67">
      <c r="AO7491" s="38">
        <f t="shared" si="580"/>
        <v>0</v>
      </c>
      <c r="AP7491" s="38">
        <f t="shared" si="581"/>
        <v>0</v>
      </c>
      <c r="AR7491" s="181"/>
      <c r="AS7491" s="181"/>
      <c r="AT7491" s="181"/>
      <c r="AU7491" s="181"/>
      <c r="BB7491" s="181"/>
      <c r="BC7491" s="181"/>
      <c r="BD7491" s="181"/>
      <c r="BE7491" s="181"/>
      <c r="BL7491" s="181"/>
      <c r="BM7491" s="181"/>
      <c r="BN7491" s="181"/>
      <c r="BO7491" s="181"/>
    </row>
    <row r="7492" spans="41:67">
      <c r="AO7492" s="38">
        <f t="shared" si="580"/>
        <v>0</v>
      </c>
      <c r="AP7492" s="38">
        <f t="shared" si="581"/>
        <v>0</v>
      </c>
      <c r="AR7492" s="181"/>
      <c r="AS7492" s="181"/>
      <c r="AT7492" s="181"/>
      <c r="AU7492" s="181"/>
      <c r="BB7492" s="181"/>
      <c r="BC7492" s="181"/>
      <c r="BD7492" s="181"/>
      <c r="BE7492" s="181"/>
      <c r="BL7492" s="181"/>
      <c r="BM7492" s="181"/>
      <c r="BN7492" s="181"/>
      <c r="BO7492" s="181"/>
    </row>
    <row r="7493" spans="41:67">
      <c r="AO7493" s="38">
        <f t="shared" si="580"/>
        <v>0</v>
      </c>
      <c r="AP7493" s="38">
        <f t="shared" si="581"/>
        <v>0</v>
      </c>
      <c r="AR7493" s="181"/>
      <c r="AS7493" s="181"/>
      <c r="AT7493" s="181"/>
      <c r="AU7493" s="181"/>
      <c r="BB7493" s="181"/>
      <c r="BC7493" s="181"/>
      <c r="BD7493" s="181"/>
      <c r="BE7493" s="181"/>
      <c r="BL7493" s="181"/>
      <c r="BM7493" s="181"/>
      <c r="BN7493" s="181"/>
      <c r="BO7493" s="181"/>
    </row>
    <row r="7494" spans="41:67">
      <c r="AO7494" s="38">
        <f t="shared" si="580"/>
        <v>0</v>
      </c>
      <c r="AP7494" s="38">
        <f t="shared" si="581"/>
        <v>0</v>
      </c>
      <c r="AR7494" s="181"/>
      <c r="AS7494" s="181"/>
      <c r="AT7494" s="181"/>
      <c r="AU7494" s="181"/>
      <c r="BB7494" s="181"/>
      <c r="BC7494" s="181"/>
      <c r="BD7494" s="181"/>
      <c r="BE7494" s="181"/>
      <c r="BL7494" s="181"/>
      <c r="BM7494" s="181"/>
      <c r="BN7494" s="181"/>
      <c r="BO7494" s="181"/>
    </row>
    <row r="7495" spans="41:67">
      <c r="AO7495" s="38">
        <f t="shared" si="580"/>
        <v>0</v>
      </c>
      <c r="AP7495" s="38">
        <f t="shared" si="581"/>
        <v>0</v>
      </c>
      <c r="AR7495" s="181"/>
      <c r="AS7495" s="181"/>
      <c r="AT7495" s="181"/>
      <c r="AU7495" s="181"/>
      <c r="BB7495" s="181"/>
      <c r="BC7495" s="181"/>
      <c r="BD7495" s="181"/>
      <c r="BE7495" s="181"/>
      <c r="BL7495" s="181"/>
      <c r="BM7495" s="181"/>
      <c r="BN7495" s="181"/>
      <c r="BO7495" s="181"/>
    </row>
    <row r="7496" spans="41:67">
      <c r="AO7496" s="38">
        <f t="shared" si="580"/>
        <v>0</v>
      </c>
      <c r="AP7496" s="38">
        <f t="shared" si="581"/>
        <v>0</v>
      </c>
      <c r="AR7496" s="181"/>
      <c r="AS7496" s="181"/>
      <c r="AT7496" s="181"/>
      <c r="AU7496" s="181"/>
      <c r="BB7496" s="181"/>
      <c r="BC7496" s="181"/>
      <c r="BD7496" s="181"/>
      <c r="BE7496" s="181"/>
      <c r="BL7496" s="181"/>
      <c r="BM7496" s="181"/>
      <c r="BN7496" s="181"/>
      <c r="BO7496" s="181"/>
    </row>
    <row r="7497" spans="41:67">
      <c r="AO7497" s="38">
        <f t="shared" si="580"/>
        <v>0</v>
      </c>
      <c r="AP7497" s="38">
        <f t="shared" si="581"/>
        <v>0</v>
      </c>
      <c r="AR7497" s="181"/>
      <c r="AS7497" s="181"/>
      <c r="AT7497" s="181"/>
      <c r="AU7497" s="181"/>
      <c r="BB7497" s="181"/>
      <c r="BC7497" s="181"/>
      <c r="BD7497" s="181"/>
      <c r="BE7497" s="181"/>
      <c r="BL7497" s="181"/>
      <c r="BM7497" s="181"/>
      <c r="BN7497" s="181"/>
      <c r="BO7497" s="181"/>
    </row>
    <row r="7498" spans="41:67">
      <c r="AO7498" s="38">
        <f t="shared" si="580"/>
        <v>0</v>
      </c>
      <c r="AP7498" s="38">
        <f t="shared" si="581"/>
        <v>0</v>
      </c>
      <c r="AR7498" s="181"/>
      <c r="AS7498" s="181"/>
      <c r="AT7498" s="181"/>
      <c r="AU7498" s="181"/>
      <c r="BB7498" s="181"/>
      <c r="BC7498" s="181"/>
      <c r="BD7498" s="181"/>
      <c r="BE7498" s="181"/>
      <c r="BL7498" s="181"/>
      <c r="BM7498" s="181"/>
      <c r="BN7498" s="181"/>
      <c r="BO7498" s="181"/>
    </row>
    <row r="7499" spans="41:67">
      <c r="AO7499" s="38">
        <f t="shared" si="580"/>
        <v>0</v>
      </c>
      <c r="AP7499" s="38">
        <f t="shared" si="581"/>
        <v>0</v>
      </c>
      <c r="AR7499" s="181"/>
      <c r="AS7499" s="181"/>
      <c r="AT7499" s="181"/>
      <c r="AU7499" s="181"/>
      <c r="BB7499" s="181"/>
      <c r="BC7499" s="181"/>
      <c r="BD7499" s="181"/>
      <c r="BE7499" s="181"/>
      <c r="BL7499" s="181"/>
      <c r="BM7499" s="181"/>
      <c r="BN7499" s="181"/>
      <c r="BO7499" s="181"/>
    </row>
    <row r="7500" spans="41:67">
      <c r="AO7500" s="38">
        <f t="shared" si="580"/>
        <v>0</v>
      </c>
      <c r="AP7500" s="38">
        <f t="shared" si="581"/>
        <v>0</v>
      </c>
      <c r="AR7500" s="181"/>
      <c r="AS7500" s="181"/>
      <c r="AT7500" s="181"/>
      <c r="AU7500" s="181"/>
      <c r="BB7500" s="181"/>
      <c r="BC7500" s="181"/>
      <c r="BD7500" s="181"/>
      <c r="BE7500" s="181"/>
      <c r="BL7500" s="181"/>
      <c r="BM7500" s="181"/>
      <c r="BN7500" s="181"/>
      <c r="BO7500" s="181"/>
    </row>
    <row r="7501" spans="41:67">
      <c r="AO7501" s="38">
        <f t="shared" si="580"/>
        <v>0</v>
      </c>
      <c r="AP7501" s="38">
        <f t="shared" si="581"/>
        <v>0</v>
      </c>
      <c r="AR7501" s="181"/>
      <c r="AS7501" s="181"/>
      <c r="AT7501" s="181"/>
      <c r="AU7501" s="181"/>
      <c r="BB7501" s="181"/>
      <c r="BC7501" s="181"/>
      <c r="BD7501" s="181"/>
      <c r="BE7501" s="181"/>
      <c r="BL7501" s="181"/>
      <c r="BM7501" s="181"/>
      <c r="BN7501" s="181"/>
      <c r="BO7501" s="181"/>
    </row>
    <row r="7502" spans="41:67">
      <c r="AO7502" s="38">
        <f t="shared" si="580"/>
        <v>0</v>
      </c>
      <c r="AP7502" s="38">
        <f t="shared" si="581"/>
        <v>0</v>
      </c>
      <c r="AR7502" s="181"/>
      <c r="AS7502" s="181"/>
      <c r="AT7502" s="181"/>
      <c r="AU7502" s="181"/>
      <c r="BB7502" s="181"/>
      <c r="BC7502" s="181"/>
      <c r="BD7502" s="181"/>
      <c r="BE7502" s="181"/>
      <c r="BL7502" s="181"/>
      <c r="BM7502" s="181"/>
      <c r="BN7502" s="181"/>
      <c r="BO7502" s="181"/>
    </row>
    <row r="7503" spans="41:67">
      <c r="AO7503" s="38">
        <f t="shared" si="580"/>
        <v>0</v>
      </c>
      <c r="AP7503" s="38">
        <f t="shared" si="581"/>
        <v>0</v>
      </c>
      <c r="AR7503" s="181"/>
      <c r="AS7503" s="181"/>
      <c r="AT7503" s="181"/>
      <c r="AU7503" s="181"/>
      <c r="BB7503" s="181"/>
      <c r="BC7503" s="181"/>
      <c r="BD7503" s="181"/>
      <c r="BE7503" s="181"/>
      <c r="BL7503" s="181"/>
      <c r="BM7503" s="181"/>
      <c r="BN7503" s="181"/>
      <c r="BO7503" s="181"/>
    </row>
    <row r="7504" spans="41:67">
      <c r="AO7504" s="38">
        <f t="shared" si="580"/>
        <v>0</v>
      </c>
      <c r="AP7504" s="38">
        <f t="shared" si="581"/>
        <v>0</v>
      </c>
      <c r="AR7504" s="181"/>
      <c r="AS7504" s="181"/>
      <c r="AT7504" s="181"/>
      <c r="AU7504" s="181"/>
      <c r="BB7504" s="181"/>
      <c r="BC7504" s="181"/>
      <c r="BD7504" s="181"/>
      <c r="BE7504" s="181"/>
      <c r="BL7504" s="181"/>
      <c r="BM7504" s="181"/>
      <c r="BN7504" s="181"/>
      <c r="BO7504" s="181"/>
    </row>
    <row r="7505" spans="41:67">
      <c r="AO7505" s="38">
        <f t="shared" si="580"/>
        <v>0</v>
      </c>
      <c r="AP7505" s="38">
        <f t="shared" si="581"/>
        <v>0</v>
      </c>
      <c r="AR7505" s="181"/>
      <c r="AS7505" s="181"/>
      <c r="AT7505" s="181"/>
      <c r="AU7505" s="181"/>
      <c r="BB7505" s="181"/>
      <c r="BC7505" s="181"/>
      <c r="BD7505" s="181"/>
      <c r="BE7505" s="181"/>
      <c r="BL7505" s="181"/>
      <c r="BM7505" s="181"/>
      <c r="BN7505" s="181"/>
      <c r="BO7505" s="181"/>
    </row>
    <row r="7506" spans="41:67">
      <c r="AO7506" s="38">
        <f t="shared" si="580"/>
        <v>0</v>
      </c>
      <c r="AP7506" s="38">
        <f t="shared" si="581"/>
        <v>0</v>
      </c>
      <c r="AR7506" s="181"/>
      <c r="AS7506" s="181"/>
      <c r="AT7506" s="181"/>
      <c r="AU7506" s="181"/>
      <c r="BB7506" s="181"/>
      <c r="BC7506" s="181"/>
      <c r="BD7506" s="181"/>
      <c r="BE7506" s="181"/>
      <c r="BL7506" s="181"/>
      <c r="BM7506" s="181"/>
      <c r="BN7506" s="181"/>
      <c r="BO7506" s="181"/>
    </row>
    <row r="7507" spans="41:67">
      <c r="AO7507" s="38">
        <f t="shared" si="580"/>
        <v>0</v>
      </c>
      <c r="AP7507" s="38">
        <f t="shared" si="581"/>
        <v>0</v>
      </c>
      <c r="AR7507" s="181"/>
      <c r="AS7507" s="181"/>
      <c r="AT7507" s="181"/>
      <c r="AU7507" s="181"/>
      <c r="BB7507" s="181"/>
      <c r="BC7507" s="181"/>
      <c r="BD7507" s="181"/>
      <c r="BE7507" s="181"/>
      <c r="BL7507" s="181"/>
      <c r="BM7507" s="181"/>
      <c r="BN7507" s="181"/>
      <c r="BO7507" s="181"/>
    </row>
    <row r="7508" spans="41:67">
      <c r="AO7508" s="38">
        <f t="shared" si="580"/>
        <v>0</v>
      </c>
      <c r="AP7508" s="38">
        <f t="shared" si="581"/>
        <v>0</v>
      </c>
      <c r="AR7508" s="181"/>
      <c r="AS7508" s="181"/>
      <c r="AT7508" s="181"/>
      <c r="AU7508" s="181"/>
      <c r="BB7508" s="181"/>
      <c r="BC7508" s="181"/>
      <c r="BD7508" s="181"/>
      <c r="BE7508" s="181"/>
      <c r="BL7508" s="181"/>
      <c r="BM7508" s="181"/>
      <c r="BN7508" s="181"/>
      <c r="BO7508" s="181"/>
    </row>
    <row r="7509" spans="41:67">
      <c r="AO7509" s="38">
        <f t="shared" si="580"/>
        <v>0</v>
      </c>
      <c r="AP7509" s="38">
        <f t="shared" si="581"/>
        <v>0</v>
      </c>
      <c r="AR7509" s="181"/>
      <c r="AS7509" s="181"/>
      <c r="AT7509" s="181"/>
      <c r="AU7509" s="181"/>
      <c r="BB7509" s="181"/>
      <c r="BC7509" s="181"/>
      <c r="BD7509" s="181"/>
      <c r="BE7509" s="181"/>
      <c r="BL7509" s="181"/>
      <c r="BM7509" s="181"/>
      <c r="BN7509" s="181"/>
      <c r="BO7509" s="181"/>
    </row>
    <row r="7510" spans="41:67">
      <c r="AO7510" s="38">
        <f t="shared" si="580"/>
        <v>0</v>
      </c>
      <c r="AP7510" s="38">
        <f t="shared" si="581"/>
        <v>0</v>
      </c>
      <c r="AR7510" s="181"/>
      <c r="AS7510" s="181"/>
      <c r="AT7510" s="181"/>
      <c r="AU7510" s="181"/>
      <c r="BB7510" s="181"/>
      <c r="BC7510" s="181"/>
      <c r="BD7510" s="181"/>
      <c r="BE7510" s="181"/>
      <c r="BL7510" s="181"/>
      <c r="BM7510" s="181"/>
      <c r="BN7510" s="181"/>
      <c r="BO7510" s="181"/>
    </row>
    <row r="7511" spans="41:67">
      <c r="AO7511" s="38">
        <f t="shared" si="580"/>
        <v>0</v>
      </c>
      <c r="AP7511" s="38">
        <f t="shared" si="581"/>
        <v>0</v>
      </c>
      <c r="AR7511" s="181"/>
      <c r="AS7511" s="181"/>
      <c r="AT7511" s="181"/>
      <c r="AU7511" s="181"/>
      <c r="BB7511" s="181"/>
      <c r="BC7511" s="181"/>
      <c r="BD7511" s="181"/>
      <c r="BE7511" s="181"/>
      <c r="BL7511" s="181"/>
      <c r="BM7511" s="181"/>
      <c r="BN7511" s="181"/>
      <c r="BO7511" s="181"/>
    </row>
    <row r="7512" spans="41:67">
      <c r="AO7512" s="38">
        <f t="shared" si="580"/>
        <v>0</v>
      </c>
      <c r="AP7512" s="38">
        <f t="shared" si="581"/>
        <v>0</v>
      </c>
      <c r="AR7512" s="181"/>
      <c r="AS7512" s="181"/>
      <c r="AT7512" s="181"/>
      <c r="AU7512" s="181"/>
      <c r="BB7512" s="181"/>
      <c r="BC7512" s="181"/>
      <c r="BD7512" s="181"/>
      <c r="BE7512" s="181"/>
      <c r="BL7512" s="181"/>
      <c r="BM7512" s="181"/>
      <c r="BN7512" s="181"/>
      <c r="BO7512" s="181"/>
    </row>
    <row r="7513" spans="41:67">
      <c r="AO7513" s="38">
        <f t="shared" si="580"/>
        <v>0</v>
      </c>
      <c r="AP7513" s="38">
        <f t="shared" si="581"/>
        <v>0</v>
      </c>
      <c r="AR7513" s="181"/>
      <c r="AS7513" s="181"/>
      <c r="AT7513" s="181"/>
      <c r="AU7513" s="181"/>
      <c r="BB7513" s="181"/>
      <c r="BC7513" s="181"/>
      <c r="BD7513" s="181"/>
      <c r="BE7513" s="181"/>
      <c r="BL7513" s="181"/>
      <c r="BM7513" s="181"/>
      <c r="BN7513" s="181"/>
      <c r="BO7513" s="181"/>
    </row>
    <row r="7514" spans="41:67">
      <c r="AO7514" s="38">
        <f t="shared" si="580"/>
        <v>0</v>
      </c>
      <c r="AP7514" s="38">
        <f t="shared" si="581"/>
        <v>0</v>
      </c>
      <c r="AR7514" s="181"/>
      <c r="AS7514" s="181"/>
      <c r="AT7514" s="181"/>
      <c r="AU7514" s="181"/>
      <c r="BB7514" s="181"/>
      <c r="BC7514" s="181"/>
      <c r="BD7514" s="181"/>
      <c r="BE7514" s="181"/>
      <c r="BL7514" s="181"/>
      <c r="BM7514" s="181"/>
      <c r="BN7514" s="181"/>
      <c r="BO7514" s="181"/>
    </row>
    <row r="7515" spans="41:67">
      <c r="AO7515" s="38">
        <f t="shared" si="580"/>
        <v>0</v>
      </c>
      <c r="AP7515" s="38">
        <f t="shared" si="581"/>
        <v>0</v>
      </c>
      <c r="AR7515" s="181"/>
      <c r="AS7515" s="181"/>
      <c r="AT7515" s="181"/>
      <c r="AU7515" s="181"/>
      <c r="BB7515" s="181"/>
      <c r="BC7515" s="181"/>
      <c r="BD7515" s="181"/>
      <c r="BE7515" s="181"/>
      <c r="BL7515" s="181"/>
      <c r="BM7515" s="181"/>
      <c r="BN7515" s="181"/>
      <c r="BO7515" s="181"/>
    </row>
    <row r="7516" spans="41:67">
      <c r="AO7516" s="38">
        <f t="shared" si="580"/>
        <v>0</v>
      </c>
      <c r="AP7516" s="38">
        <f t="shared" si="581"/>
        <v>0</v>
      </c>
      <c r="AR7516" s="181"/>
      <c r="AS7516" s="181"/>
      <c r="AT7516" s="181"/>
      <c r="AU7516" s="181"/>
      <c r="BB7516" s="181"/>
      <c r="BC7516" s="181"/>
      <c r="BD7516" s="181"/>
      <c r="BE7516" s="181"/>
      <c r="BL7516" s="181"/>
      <c r="BM7516" s="181"/>
      <c r="BN7516" s="181"/>
      <c r="BO7516" s="181"/>
    </row>
    <row r="7517" spans="41:67">
      <c r="AO7517" s="38">
        <f t="shared" si="580"/>
        <v>0</v>
      </c>
      <c r="AP7517" s="38">
        <f t="shared" si="581"/>
        <v>0</v>
      </c>
      <c r="AR7517" s="181"/>
      <c r="AS7517" s="181"/>
      <c r="AT7517" s="181"/>
      <c r="AU7517" s="181"/>
      <c r="BB7517" s="181"/>
      <c r="BC7517" s="181"/>
      <c r="BD7517" s="181"/>
      <c r="BE7517" s="181"/>
      <c r="BL7517" s="181"/>
      <c r="BM7517" s="181"/>
      <c r="BN7517" s="181"/>
      <c r="BO7517" s="181"/>
    </row>
    <row r="7518" spans="41:67">
      <c r="AO7518" s="38">
        <f t="shared" si="580"/>
        <v>0</v>
      </c>
      <c r="AP7518" s="38">
        <f t="shared" si="581"/>
        <v>0</v>
      </c>
      <c r="AR7518" s="181"/>
      <c r="AS7518" s="181"/>
      <c r="AT7518" s="181"/>
      <c r="AU7518" s="181"/>
      <c r="BB7518" s="181"/>
      <c r="BC7518" s="181"/>
      <c r="BD7518" s="181"/>
      <c r="BE7518" s="181"/>
      <c r="BL7518" s="181"/>
      <c r="BM7518" s="181"/>
      <c r="BN7518" s="181"/>
      <c r="BO7518" s="181"/>
    </row>
    <row r="7519" spans="41:67">
      <c r="AO7519" s="38">
        <f t="shared" si="580"/>
        <v>0</v>
      </c>
      <c r="AP7519" s="38">
        <f t="shared" si="581"/>
        <v>0</v>
      </c>
      <c r="AR7519" s="181"/>
      <c r="AS7519" s="181"/>
      <c r="AT7519" s="181"/>
      <c r="AU7519" s="181"/>
      <c r="BB7519" s="181"/>
      <c r="BC7519" s="181"/>
      <c r="BD7519" s="181"/>
      <c r="BE7519" s="181"/>
      <c r="BL7519" s="181"/>
      <c r="BM7519" s="181"/>
      <c r="BN7519" s="181"/>
      <c r="BO7519" s="181"/>
    </row>
    <row r="7520" spans="41:67">
      <c r="AO7520" s="38">
        <f t="shared" si="580"/>
        <v>0</v>
      </c>
      <c r="AP7520" s="38">
        <f t="shared" si="581"/>
        <v>0</v>
      </c>
      <c r="AR7520" s="181"/>
      <c r="AS7520" s="181"/>
      <c r="AT7520" s="181"/>
      <c r="AU7520" s="181"/>
      <c r="BB7520" s="181"/>
      <c r="BC7520" s="181"/>
      <c r="BD7520" s="181"/>
      <c r="BE7520" s="181"/>
      <c r="BL7520" s="181"/>
      <c r="BM7520" s="181"/>
      <c r="BN7520" s="181"/>
      <c r="BO7520" s="181"/>
    </row>
    <row r="7521" spans="41:67">
      <c r="AO7521" s="38">
        <f t="shared" si="580"/>
        <v>0</v>
      </c>
      <c r="AP7521" s="38">
        <f t="shared" si="581"/>
        <v>0</v>
      </c>
      <c r="AR7521" s="181"/>
      <c r="AS7521" s="181"/>
      <c r="AT7521" s="181"/>
      <c r="AU7521" s="181"/>
      <c r="BB7521" s="181"/>
      <c r="BC7521" s="181"/>
      <c r="BD7521" s="181"/>
      <c r="BE7521" s="181"/>
      <c r="BL7521" s="181"/>
      <c r="BM7521" s="181"/>
      <c r="BN7521" s="181"/>
      <c r="BO7521" s="181"/>
    </row>
    <row r="7522" spans="41:67">
      <c r="AO7522" s="38">
        <f t="shared" si="580"/>
        <v>0</v>
      </c>
      <c r="AP7522" s="38">
        <f t="shared" si="581"/>
        <v>0</v>
      </c>
      <c r="AR7522" s="181"/>
      <c r="AS7522" s="181"/>
      <c r="AT7522" s="181"/>
      <c r="AU7522" s="181"/>
      <c r="BB7522" s="181"/>
      <c r="BC7522" s="181"/>
      <c r="BD7522" s="181"/>
      <c r="BE7522" s="181"/>
      <c r="BL7522" s="181"/>
      <c r="BM7522" s="181"/>
      <c r="BN7522" s="181"/>
      <c r="BO7522" s="181"/>
    </row>
    <row r="7523" spans="41:67">
      <c r="AO7523" s="38">
        <f t="shared" si="580"/>
        <v>0</v>
      </c>
      <c r="AP7523" s="38">
        <f t="shared" si="581"/>
        <v>0</v>
      </c>
      <c r="AR7523" s="181"/>
      <c r="AS7523" s="181"/>
      <c r="AT7523" s="181"/>
      <c r="AU7523" s="181"/>
      <c r="BB7523" s="181"/>
      <c r="BC7523" s="181"/>
      <c r="BD7523" s="181"/>
      <c r="BE7523" s="181"/>
      <c r="BL7523" s="181"/>
      <c r="BM7523" s="181"/>
      <c r="BN7523" s="181"/>
      <c r="BO7523" s="181"/>
    </row>
    <row r="7524" spans="41:67">
      <c r="AO7524" s="38">
        <f t="shared" si="580"/>
        <v>0</v>
      </c>
      <c r="AP7524" s="38">
        <f t="shared" si="581"/>
        <v>0</v>
      </c>
      <c r="AR7524" s="181"/>
      <c r="AS7524" s="181"/>
      <c r="AT7524" s="181"/>
      <c r="AU7524" s="181"/>
      <c r="BB7524" s="181"/>
      <c r="BC7524" s="181"/>
      <c r="BD7524" s="181"/>
      <c r="BE7524" s="181"/>
      <c r="BL7524" s="181"/>
      <c r="BM7524" s="181"/>
      <c r="BN7524" s="181"/>
      <c r="BO7524" s="181"/>
    </row>
    <row r="7525" spans="41:67">
      <c r="AO7525" s="38">
        <f t="shared" si="580"/>
        <v>0</v>
      </c>
      <c r="AP7525" s="38">
        <f t="shared" si="581"/>
        <v>0</v>
      </c>
      <c r="AR7525" s="181"/>
      <c r="AS7525" s="181"/>
      <c r="AT7525" s="181"/>
      <c r="AU7525" s="181"/>
      <c r="BB7525" s="181"/>
      <c r="BC7525" s="181"/>
      <c r="BD7525" s="181"/>
      <c r="BE7525" s="181"/>
      <c r="BL7525" s="181"/>
      <c r="BM7525" s="181"/>
      <c r="BN7525" s="181"/>
      <c r="BO7525" s="181"/>
    </row>
    <row r="7526" spans="41:67">
      <c r="AO7526" s="38">
        <f t="shared" si="580"/>
        <v>0</v>
      </c>
      <c r="AP7526" s="38">
        <f t="shared" si="581"/>
        <v>0</v>
      </c>
      <c r="AR7526" s="181"/>
      <c r="AS7526" s="181"/>
      <c r="AT7526" s="181"/>
      <c r="AU7526" s="181"/>
      <c r="BB7526" s="181"/>
      <c r="BC7526" s="181"/>
      <c r="BD7526" s="181"/>
      <c r="BE7526" s="181"/>
      <c r="BL7526" s="181"/>
      <c r="BM7526" s="181"/>
      <c r="BN7526" s="181"/>
      <c r="BO7526" s="181"/>
    </row>
    <row r="7527" spans="41:67">
      <c r="AO7527" s="38">
        <f t="shared" si="580"/>
        <v>0</v>
      </c>
      <c r="AP7527" s="38">
        <f t="shared" si="581"/>
        <v>0</v>
      </c>
      <c r="AR7527" s="181"/>
      <c r="AS7527" s="181"/>
      <c r="AT7527" s="181"/>
      <c r="AU7527" s="181"/>
      <c r="BB7527" s="181"/>
      <c r="BC7527" s="181"/>
      <c r="BD7527" s="181"/>
      <c r="BE7527" s="181"/>
      <c r="BL7527" s="181"/>
      <c r="BM7527" s="181"/>
      <c r="BN7527" s="181"/>
      <c r="BO7527" s="181"/>
    </row>
    <row r="7528" spans="41:67">
      <c r="AO7528" s="38">
        <f t="shared" si="580"/>
        <v>0</v>
      </c>
      <c r="AP7528" s="38">
        <f t="shared" si="581"/>
        <v>0</v>
      </c>
      <c r="AR7528" s="181"/>
      <c r="AS7528" s="181"/>
      <c r="AT7528" s="181"/>
      <c r="AU7528" s="181"/>
      <c r="BB7528" s="181"/>
      <c r="BC7528" s="181"/>
      <c r="BD7528" s="181"/>
      <c r="BE7528" s="181"/>
      <c r="BL7528" s="181"/>
      <c r="BM7528" s="181"/>
      <c r="BN7528" s="181"/>
      <c r="BO7528" s="181"/>
    </row>
    <row r="7529" spans="41:67">
      <c r="AO7529" s="38">
        <f t="shared" si="580"/>
        <v>0</v>
      </c>
      <c r="AP7529" s="38">
        <f t="shared" si="581"/>
        <v>0</v>
      </c>
      <c r="AR7529" s="181"/>
      <c r="AS7529" s="181"/>
      <c r="AT7529" s="181"/>
      <c r="AU7529" s="181"/>
      <c r="BB7529" s="181"/>
      <c r="BC7529" s="181"/>
      <c r="BD7529" s="181"/>
      <c r="BE7529" s="181"/>
      <c r="BL7529" s="181"/>
      <c r="BM7529" s="181"/>
      <c r="BN7529" s="181"/>
      <c r="BO7529" s="181"/>
    </row>
    <row r="7530" spans="41:67">
      <c r="AO7530" s="38">
        <f t="shared" ref="AO7530:AO7593" si="582">B7531+1-1</f>
        <v>0</v>
      </c>
      <c r="AP7530" s="38">
        <f t="shared" ref="AP7530:AP7593" si="583">A7531</f>
        <v>0</v>
      </c>
      <c r="AR7530" s="181"/>
      <c r="AS7530" s="181"/>
      <c r="AT7530" s="181"/>
      <c r="AU7530" s="181"/>
      <c r="BB7530" s="181"/>
      <c r="BC7530" s="181"/>
      <c r="BD7530" s="181"/>
      <c r="BE7530" s="181"/>
      <c r="BL7530" s="181"/>
      <c r="BM7530" s="181"/>
      <c r="BN7530" s="181"/>
      <c r="BO7530" s="181"/>
    </row>
    <row r="7531" spans="41:67">
      <c r="AO7531" s="38">
        <f t="shared" si="582"/>
        <v>0</v>
      </c>
      <c r="AP7531" s="38">
        <f t="shared" si="583"/>
        <v>0</v>
      </c>
      <c r="AR7531" s="181"/>
      <c r="AS7531" s="181"/>
      <c r="AT7531" s="181"/>
      <c r="AU7531" s="181"/>
      <c r="BB7531" s="181"/>
      <c r="BC7531" s="181"/>
      <c r="BD7531" s="181"/>
      <c r="BE7531" s="181"/>
      <c r="BL7531" s="181"/>
      <c r="BM7531" s="181"/>
      <c r="BN7531" s="181"/>
      <c r="BO7531" s="181"/>
    </row>
    <row r="7532" spans="41:67">
      <c r="AO7532" s="38">
        <f t="shared" si="582"/>
        <v>0</v>
      </c>
      <c r="AP7532" s="38">
        <f t="shared" si="583"/>
        <v>0</v>
      </c>
      <c r="AR7532" s="181"/>
      <c r="AS7532" s="181"/>
      <c r="AT7532" s="181"/>
      <c r="AU7532" s="181"/>
      <c r="BB7532" s="181"/>
      <c r="BC7532" s="181"/>
      <c r="BD7532" s="181"/>
      <c r="BE7532" s="181"/>
      <c r="BL7532" s="181"/>
      <c r="BM7532" s="181"/>
      <c r="BN7532" s="181"/>
      <c r="BO7532" s="181"/>
    </row>
    <row r="7533" spans="41:67">
      <c r="AO7533" s="38">
        <f t="shared" si="582"/>
        <v>0</v>
      </c>
      <c r="AP7533" s="38">
        <f t="shared" si="583"/>
        <v>0</v>
      </c>
      <c r="AR7533" s="181"/>
      <c r="AS7533" s="181"/>
      <c r="AT7533" s="181"/>
      <c r="AU7533" s="181"/>
      <c r="BB7533" s="181"/>
      <c r="BC7533" s="181"/>
      <c r="BD7533" s="181"/>
      <c r="BE7533" s="181"/>
      <c r="BL7533" s="181"/>
      <c r="BM7533" s="181"/>
      <c r="BN7533" s="181"/>
      <c r="BO7533" s="181"/>
    </row>
    <row r="7534" spans="41:67">
      <c r="AO7534" s="38">
        <f t="shared" si="582"/>
        <v>0</v>
      </c>
      <c r="AP7534" s="38">
        <f t="shared" si="583"/>
        <v>0</v>
      </c>
      <c r="AR7534" s="181"/>
      <c r="AS7534" s="181"/>
      <c r="AT7534" s="181"/>
      <c r="AU7534" s="181"/>
      <c r="BB7534" s="181"/>
      <c r="BC7534" s="181"/>
      <c r="BD7534" s="181"/>
      <c r="BE7534" s="181"/>
      <c r="BL7534" s="181"/>
      <c r="BM7534" s="181"/>
      <c r="BN7534" s="181"/>
      <c r="BO7534" s="181"/>
    </row>
    <row r="7535" spans="41:67">
      <c r="AO7535" s="38">
        <f t="shared" si="582"/>
        <v>0</v>
      </c>
      <c r="AP7535" s="38">
        <f t="shared" si="583"/>
        <v>0</v>
      </c>
      <c r="AR7535" s="181"/>
      <c r="AS7535" s="181"/>
      <c r="AT7535" s="181"/>
      <c r="AU7535" s="181"/>
      <c r="BB7535" s="181"/>
      <c r="BC7535" s="181"/>
      <c r="BD7535" s="181"/>
      <c r="BE7535" s="181"/>
      <c r="BL7535" s="181"/>
      <c r="BM7535" s="181"/>
      <c r="BN7535" s="181"/>
      <c r="BO7535" s="181"/>
    </row>
    <row r="7536" spans="41:67">
      <c r="AO7536" s="38">
        <f t="shared" si="582"/>
        <v>0</v>
      </c>
      <c r="AP7536" s="38">
        <f t="shared" si="583"/>
        <v>0</v>
      </c>
      <c r="AR7536" s="181"/>
      <c r="AS7536" s="181"/>
      <c r="AT7536" s="181"/>
      <c r="AU7536" s="181"/>
      <c r="BB7536" s="181"/>
      <c r="BC7536" s="181"/>
      <c r="BD7536" s="181"/>
      <c r="BE7536" s="181"/>
      <c r="BL7536" s="181"/>
      <c r="BM7536" s="181"/>
      <c r="BN7536" s="181"/>
      <c r="BO7536" s="181"/>
    </row>
    <row r="7537" spans="41:67">
      <c r="AO7537" s="38">
        <f t="shared" si="582"/>
        <v>0</v>
      </c>
      <c r="AP7537" s="38">
        <f t="shared" si="583"/>
        <v>0</v>
      </c>
      <c r="AR7537" s="181"/>
      <c r="AS7537" s="181"/>
      <c r="AT7537" s="181"/>
      <c r="AU7537" s="181"/>
      <c r="BB7537" s="181"/>
      <c r="BC7537" s="181"/>
      <c r="BD7537" s="181"/>
      <c r="BE7537" s="181"/>
      <c r="BL7537" s="181"/>
      <c r="BM7537" s="181"/>
      <c r="BN7537" s="181"/>
      <c r="BO7537" s="181"/>
    </row>
    <row r="7538" spans="41:67">
      <c r="AO7538" s="38">
        <f t="shared" si="582"/>
        <v>0</v>
      </c>
      <c r="AP7538" s="38">
        <f t="shared" si="583"/>
        <v>0</v>
      </c>
      <c r="AR7538" s="181"/>
      <c r="AS7538" s="181"/>
      <c r="AT7538" s="181"/>
      <c r="AU7538" s="181"/>
      <c r="BB7538" s="181"/>
      <c r="BC7538" s="181"/>
      <c r="BD7538" s="181"/>
      <c r="BE7538" s="181"/>
      <c r="BL7538" s="181"/>
      <c r="BM7538" s="181"/>
      <c r="BN7538" s="181"/>
      <c r="BO7538" s="181"/>
    </row>
    <row r="7539" spans="41:67">
      <c r="AO7539" s="38">
        <f t="shared" si="582"/>
        <v>0</v>
      </c>
      <c r="AP7539" s="38">
        <f t="shared" si="583"/>
        <v>0</v>
      </c>
      <c r="AR7539" s="181"/>
      <c r="AS7539" s="181"/>
      <c r="AT7539" s="181"/>
      <c r="AU7539" s="181"/>
      <c r="BB7539" s="181"/>
      <c r="BC7539" s="181"/>
      <c r="BD7539" s="181"/>
      <c r="BE7539" s="181"/>
      <c r="BL7539" s="181"/>
      <c r="BM7539" s="181"/>
      <c r="BN7539" s="181"/>
      <c r="BO7539" s="181"/>
    </row>
    <row r="7540" spans="41:67">
      <c r="AO7540" s="38">
        <f t="shared" si="582"/>
        <v>0</v>
      </c>
      <c r="AP7540" s="38">
        <f t="shared" si="583"/>
        <v>0</v>
      </c>
      <c r="AR7540" s="181"/>
      <c r="AS7540" s="181"/>
      <c r="AT7540" s="181"/>
      <c r="AU7540" s="181"/>
      <c r="BB7540" s="181"/>
      <c r="BC7540" s="181"/>
      <c r="BD7540" s="181"/>
      <c r="BE7540" s="181"/>
      <c r="BL7540" s="181"/>
      <c r="BM7540" s="181"/>
      <c r="BN7540" s="181"/>
      <c r="BO7540" s="181"/>
    </row>
    <row r="7541" spans="41:67">
      <c r="AO7541" s="38">
        <f t="shared" si="582"/>
        <v>0</v>
      </c>
      <c r="AP7541" s="38">
        <f t="shared" si="583"/>
        <v>0</v>
      </c>
      <c r="AR7541" s="181"/>
      <c r="AS7541" s="181"/>
      <c r="AT7541" s="181"/>
      <c r="AU7541" s="181"/>
      <c r="BB7541" s="181"/>
      <c r="BC7541" s="181"/>
      <c r="BD7541" s="181"/>
      <c r="BE7541" s="181"/>
      <c r="BL7541" s="181"/>
      <c r="BM7541" s="181"/>
      <c r="BN7541" s="181"/>
      <c r="BO7541" s="181"/>
    </row>
    <row r="7542" spans="41:67">
      <c r="AO7542" s="38">
        <f t="shared" si="582"/>
        <v>0</v>
      </c>
      <c r="AP7542" s="38">
        <f t="shared" si="583"/>
        <v>0</v>
      </c>
      <c r="AR7542" s="181"/>
      <c r="AS7542" s="181"/>
      <c r="AT7542" s="181"/>
      <c r="AU7542" s="181"/>
      <c r="BB7542" s="181"/>
      <c r="BC7542" s="181"/>
      <c r="BD7542" s="181"/>
      <c r="BE7542" s="181"/>
      <c r="BL7542" s="181"/>
      <c r="BM7542" s="181"/>
      <c r="BN7542" s="181"/>
      <c r="BO7542" s="181"/>
    </row>
    <row r="7543" spans="41:67">
      <c r="AO7543" s="38">
        <f t="shared" si="582"/>
        <v>0</v>
      </c>
      <c r="AP7543" s="38">
        <f t="shared" si="583"/>
        <v>0</v>
      </c>
      <c r="AR7543" s="181"/>
      <c r="AS7543" s="181"/>
      <c r="AT7543" s="181"/>
      <c r="AU7543" s="181"/>
      <c r="BB7543" s="181"/>
      <c r="BC7543" s="181"/>
      <c r="BD7543" s="181"/>
      <c r="BE7543" s="181"/>
      <c r="BL7543" s="181"/>
      <c r="BM7543" s="181"/>
      <c r="BN7543" s="181"/>
      <c r="BO7543" s="181"/>
    </row>
    <row r="7544" spans="41:67">
      <c r="AO7544" s="38">
        <f t="shared" si="582"/>
        <v>0</v>
      </c>
      <c r="AP7544" s="38">
        <f t="shared" si="583"/>
        <v>0</v>
      </c>
      <c r="AR7544" s="181"/>
      <c r="AS7544" s="181"/>
      <c r="AT7544" s="181"/>
      <c r="AU7544" s="181"/>
      <c r="BB7544" s="181"/>
      <c r="BC7544" s="181"/>
      <c r="BD7544" s="181"/>
      <c r="BE7544" s="181"/>
      <c r="BL7544" s="181"/>
      <c r="BM7544" s="181"/>
      <c r="BN7544" s="181"/>
      <c r="BO7544" s="181"/>
    </row>
    <row r="7545" spans="41:67">
      <c r="AO7545" s="38">
        <f t="shared" si="582"/>
        <v>0</v>
      </c>
      <c r="AP7545" s="38">
        <f t="shared" si="583"/>
        <v>0</v>
      </c>
      <c r="AR7545" s="181"/>
      <c r="AS7545" s="181"/>
      <c r="AT7545" s="181"/>
      <c r="AU7545" s="181"/>
      <c r="BB7545" s="181"/>
      <c r="BC7545" s="181"/>
      <c r="BD7545" s="181"/>
      <c r="BE7545" s="181"/>
      <c r="BL7545" s="181"/>
      <c r="BM7545" s="181"/>
      <c r="BN7545" s="181"/>
      <c r="BO7545" s="181"/>
    </row>
    <row r="7546" spans="41:67">
      <c r="AO7546" s="38">
        <f t="shared" si="582"/>
        <v>0</v>
      </c>
      <c r="AP7546" s="38">
        <f t="shared" si="583"/>
        <v>0</v>
      </c>
      <c r="AR7546" s="181"/>
      <c r="AS7546" s="181"/>
      <c r="AT7546" s="181"/>
      <c r="AU7546" s="181"/>
      <c r="BB7546" s="181"/>
      <c r="BC7546" s="181"/>
      <c r="BD7546" s="181"/>
      <c r="BE7546" s="181"/>
      <c r="BL7546" s="181"/>
      <c r="BM7546" s="181"/>
      <c r="BN7546" s="181"/>
      <c r="BO7546" s="181"/>
    </row>
    <row r="7547" spans="41:67">
      <c r="AO7547" s="38">
        <f t="shared" si="582"/>
        <v>0</v>
      </c>
      <c r="AP7547" s="38">
        <f t="shared" si="583"/>
        <v>0</v>
      </c>
      <c r="AR7547" s="181"/>
      <c r="AS7547" s="181"/>
      <c r="AT7547" s="181"/>
      <c r="AU7547" s="181"/>
      <c r="BB7547" s="181"/>
      <c r="BC7547" s="181"/>
      <c r="BD7547" s="181"/>
      <c r="BE7547" s="181"/>
      <c r="BL7547" s="181"/>
      <c r="BM7547" s="181"/>
      <c r="BN7547" s="181"/>
      <c r="BO7547" s="181"/>
    </row>
    <row r="7548" spans="41:67">
      <c r="AO7548" s="38">
        <f t="shared" si="582"/>
        <v>0</v>
      </c>
      <c r="AP7548" s="38">
        <f t="shared" si="583"/>
        <v>0</v>
      </c>
      <c r="AR7548" s="181"/>
      <c r="AS7548" s="181"/>
      <c r="AT7548" s="181"/>
      <c r="AU7548" s="181"/>
      <c r="BB7548" s="181"/>
      <c r="BC7548" s="181"/>
      <c r="BD7548" s="181"/>
      <c r="BE7548" s="181"/>
      <c r="BL7548" s="181"/>
      <c r="BM7548" s="181"/>
      <c r="BN7548" s="181"/>
      <c r="BO7548" s="181"/>
    </row>
    <row r="7549" spans="41:67">
      <c r="AO7549" s="38">
        <f t="shared" si="582"/>
        <v>0</v>
      </c>
      <c r="AP7549" s="38">
        <f t="shared" si="583"/>
        <v>0</v>
      </c>
      <c r="AR7549" s="181"/>
      <c r="AS7549" s="181"/>
      <c r="AT7549" s="181"/>
      <c r="AU7549" s="181"/>
      <c r="BB7549" s="181"/>
      <c r="BC7549" s="181"/>
      <c r="BD7549" s="181"/>
      <c r="BE7549" s="181"/>
      <c r="BL7549" s="181"/>
      <c r="BM7549" s="181"/>
      <c r="BN7549" s="181"/>
      <c r="BO7549" s="181"/>
    </row>
    <row r="7550" spans="41:67">
      <c r="AO7550" s="38">
        <f t="shared" si="582"/>
        <v>0</v>
      </c>
      <c r="AP7550" s="38">
        <f t="shared" si="583"/>
        <v>0</v>
      </c>
      <c r="AR7550" s="181"/>
      <c r="AS7550" s="181"/>
      <c r="AT7550" s="181"/>
      <c r="AU7550" s="181"/>
      <c r="BB7550" s="181"/>
      <c r="BC7550" s="181"/>
      <c r="BD7550" s="181"/>
      <c r="BE7550" s="181"/>
      <c r="BL7550" s="181"/>
      <c r="BM7550" s="181"/>
      <c r="BN7550" s="181"/>
      <c r="BO7550" s="181"/>
    </row>
    <row r="7551" spans="41:67">
      <c r="AO7551" s="38">
        <f t="shared" si="582"/>
        <v>0</v>
      </c>
      <c r="AP7551" s="38">
        <f t="shared" si="583"/>
        <v>0</v>
      </c>
      <c r="AR7551" s="181"/>
      <c r="AS7551" s="181"/>
      <c r="AT7551" s="181"/>
      <c r="AU7551" s="181"/>
      <c r="BB7551" s="181"/>
      <c r="BC7551" s="181"/>
      <c r="BD7551" s="181"/>
      <c r="BE7551" s="181"/>
      <c r="BL7551" s="181"/>
      <c r="BM7551" s="181"/>
      <c r="BN7551" s="181"/>
      <c r="BO7551" s="181"/>
    </row>
    <row r="7552" spans="41:67">
      <c r="AO7552" s="38">
        <f t="shared" si="582"/>
        <v>0</v>
      </c>
      <c r="AP7552" s="38">
        <f t="shared" si="583"/>
        <v>0</v>
      </c>
      <c r="AR7552" s="181"/>
      <c r="AS7552" s="181"/>
      <c r="AT7552" s="181"/>
      <c r="AU7552" s="181"/>
      <c r="BB7552" s="181"/>
      <c r="BC7552" s="181"/>
      <c r="BD7552" s="181"/>
      <c r="BE7552" s="181"/>
      <c r="BL7552" s="181"/>
      <c r="BM7552" s="181"/>
      <c r="BN7552" s="181"/>
      <c r="BO7552" s="181"/>
    </row>
    <row r="7553" spans="41:67">
      <c r="AO7553" s="38">
        <f t="shared" si="582"/>
        <v>0</v>
      </c>
      <c r="AP7553" s="38">
        <f t="shared" si="583"/>
        <v>0</v>
      </c>
      <c r="AR7553" s="181"/>
      <c r="AS7553" s="181"/>
      <c r="AT7553" s="181"/>
      <c r="AU7553" s="181"/>
      <c r="BB7553" s="181"/>
      <c r="BC7553" s="181"/>
      <c r="BD7553" s="181"/>
      <c r="BE7553" s="181"/>
      <c r="BL7553" s="181"/>
      <c r="BM7553" s="181"/>
      <c r="BN7553" s="181"/>
      <c r="BO7553" s="181"/>
    </row>
    <row r="7554" spans="41:67">
      <c r="AO7554" s="38">
        <f t="shared" si="582"/>
        <v>0</v>
      </c>
      <c r="AP7554" s="38">
        <f t="shared" si="583"/>
        <v>0</v>
      </c>
      <c r="AR7554" s="181"/>
      <c r="AS7554" s="181"/>
      <c r="AT7554" s="181"/>
      <c r="AU7554" s="181"/>
      <c r="BB7554" s="181"/>
      <c r="BC7554" s="181"/>
      <c r="BD7554" s="181"/>
      <c r="BE7554" s="181"/>
      <c r="BL7554" s="181"/>
      <c r="BM7554" s="181"/>
      <c r="BN7554" s="181"/>
      <c r="BO7554" s="181"/>
    </row>
    <row r="7555" spans="41:67">
      <c r="AO7555" s="38">
        <f t="shared" si="582"/>
        <v>0</v>
      </c>
      <c r="AP7555" s="38">
        <f t="shared" si="583"/>
        <v>0</v>
      </c>
      <c r="AR7555" s="181"/>
      <c r="AS7555" s="181"/>
      <c r="AT7555" s="181"/>
      <c r="AU7555" s="181"/>
      <c r="BB7555" s="181"/>
      <c r="BC7555" s="181"/>
      <c r="BD7555" s="181"/>
      <c r="BE7555" s="181"/>
      <c r="BL7555" s="181"/>
      <c r="BM7555" s="181"/>
      <c r="BN7555" s="181"/>
      <c r="BO7555" s="181"/>
    </row>
    <row r="7556" spans="41:67">
      <c r="AO7556" s="38">
        <f t="shared" si="582"/>
        <v>0</v>
      </c>
      <c r="AP7556" s="38">
        <f t="shared" si="583"/>
        <v>0</v>
      </c>
      <c r="AR7556" s="181"/>
      <c r="AS7556" s="181"/>
      <c r="AT7556" s="181"/>
      <c r="AU7556" s="181"/>
      <c r="BB7556" s="181"/>
      <c r="BC7556" s="181"/>
      <c r="BD7556" s="181"/>
      <c r="BE7556" s="181"/>
      <c r="BL7556" s="181"/>
      <c r="BM7556" s="181"/>
      <c r="BN7556" s="181"/>
      <c r="BO7556" s="181"/>
    </row>
    <row r="7557" spans="41:67">
      <c r="AO7557" s="38">
        <f t="shared" si="582"/>
        <v>0</v>
      </c>
      <c r="AP7557" s="38">
        <f t="shared" si="583"/>
        <v>0</v>
      </c>
      <c r="AR7557" s="181"/>
      <c r="AS7557" s="181"/>
      <c r="AT7557" s="181"/>
      <c r="AU7557" s="181"/>
      <c r="BB7557" s="181"/>
      <c r="BC7557" s="181"/>
      <c r="BD7557" s="181"/>
      <c r="BE7557" s="181"/>
      <c r="BL7557" s="181"/>
      <c r="BM7557" s="181"/>
      <c r="BN7557" s="181"/>
      <c r="BO7557" s="181"/>
    </row>
    <row r="7558" spans="41:67">
      <c r="AO7558" s="38">
        <f t="shared" si="582"/>
        <v>0</v>
      </c>
      <c r="AP7558" s="38">
        <f t="shared" si="583"/>
        <v>0</v>
      </c>
      <c r="AR7558" s="181"/>
      <c r="AS7558" s="181"/>
      <c r="AT7558" s="181"/>
      <c r="AU7558" s="181"/>
      <c r="BB7558" s="181"/>
      <c r="BC7558" s="181"/>
      <c r="BD7558" s="181"/>
      <c r="BE7558" s="181"/>
      <c r="BL7558" s="181"/>
      <c r="BM7558" s="181"/>
      <c r="BN7558" s="181"/>
      <c r="BO7558" s="181"/>
    </row>
    <row r="7559" spans="41:67">
      <c r="AO7559" s="38">
        <f t="shared" si="582"/>
        <v>0</v>
      </c>
      <c r="AP7559" s="38">
        <f t="shared" si="583"/>
        <v>0</v>
      </c>
      <c r="AR7559" s="181"/>
      <c r="AS7559" s="181"/>
      <c r="AT7559" s="181"/>
      <c r="AU7559" s="181"/>
      <c r="BB7559" s="181"/>
      <c r="BC7559" s="181"/>
      <c r="BD7559" s="181"/>
      <c r="BE7559" s="181"/>
      <c r="BL7559" s="181"/>
      <c r="BM7559" s="181"/>
      <c r="BN7559" s="181"/>
      <c r="BO7559" s="181"/>
    </row>
    <row r="7560" spans="41:67">
      <c r="AO7560" s="38">
        <f t="shared" si="582"/>
        <v>0</v>
      </c>
      <c r="AP7560" s="38">
        <f t="shared" si="583"/>
        <v>0</v>
      </c>
      <c r="AR7560" s="181"/>
      <c r="AS7560" s="181"/>
      <c r="AT7560" s="181"/>
      <c r="AU7560" s="181"/>
      <c r="BB7560" s="181"/>
      <c r="BC7560" s="181"/>
      <c r="BD7560" s="181"/>
      <c r="BE7560" s="181"/>
      <c r="BL7560" s="181"/>
      <c r="BM7560" s="181"/>
      <c r="BN7560" s="181"/>
      <c r="BO7560" s="181"/>
    </row>
    <row r="7561" spans="41:67">
      <c r="AO7561" s="38">
        <f t="shared" si="582"/>
        <v>0</v>
      </c>
      <c r="AP7561" s="38">
        <f t="shared" si="583"/>
        <v>0</v>
      </c>
      <c r="AR7561" s="181"/>
      <c r="AS7561" s="181"/>
      <c r="AT7561" s="181"/>
      <c r="AU7561" s="181"/>
      <c r="BB7561" s="181"/>
      <c r="BC7561" s="181"/>
      <c r="BD7561" s="181"/>
      <c r="BE7561" s="181"/>
      <c r="BL7561" s="181"/>
      <c r="BM7561" s="181"/>
      <c r="BN7561" s="181"/>
      <c r="BO7561" s="181"/>
    </row>
    <row r="7562" spans="41:67">
      <c r="AO7562" s="38">
        <f t="shared" si="582"/>
        <v>0</v>
      </c>
      <c r="AP7562" s="38">
        <f t="shared" si="583"/>
        <v>0</v>
      </c>
      <c r="AR7562" s="181"/>
      <c r="AS7562" s="181"/>
      <c r="AT7562" s="181"/>
      <c r="AU7562" s="181"/>
      <c r="BB7562" s="181"/>
      <c r="BC7562" s="181"/>
      <c r="BD7562" s="181"/>
      <c r="BE7562" s="181"/>
      <c r="BL7562" s="181"/>
      <c r="BM7562" s="181"/>
      <c r="BN7562" s="181"/>
      <c r="BO7562" s="181"/>
    </row>
    <row r="7563" spans="41:67">
      <c r="AO7563" s="38">
        <f t="shared" si="582"/>
        <v>0</v>
      </c>
      <c r="AP7563" s="38">
        <f t="shared" si="583"/>
        <v>0</v>
      </c>
      <c r="AR7563" s="181"/>
      <c r="AS7563" s="181"/>
      <c r="AT7563" s="181"/>
      <c r="AU7563" s="181"/>
      <c r="BB7563" s="181"/>
      <c r="BC7563" s="181"/>
      <c r="BD7563" s="181"/>
      <c r="BE7563" s="181"/>
      <c r="BL7563" s="181"/>
      <c r="BM7563" s="181"/>
      <c r="BN7563" s="181"/>
      <c r="BO7563" s="181"/>
    </row>
    <row r="7564" spans="41:67">
      <c r="AO7564" s="38">
        <f t="shared" si="582"/>
        <v>0</v>
      </c>
      <c r="AP7564" s="38">
        <f t="shared" si="583"/>
        <v>0</v>
      </c>
      <c r="AR7564" s="181"/>
      <c r="AS7564" s="181"/>
      <c r="AT7564" s="181"/>
      <c r="AU7564" s="181"/>
      <c r="BB7564" s="181"/>
      <c r="BC7564" s="181"/>
      <c r="BD7564" s="181"/>
      <c r="BE7564" s="181"/>
      <c r="BL7564" s="181"/>
      <c r="BM7564" s="181"/>
      <c r="BN7564" s="181"/>
      <c r="BO7564" s="181"/>
    </row>
    <row r="7565" spans="41:67">
      <c r="AO7565" s="38">
        <f t="shared" si="582"/>
        <v>0</v>
      </c>
      <c r="AP7565" s="38">
        <f t="shared" si="583"/>
        <v>0</v>
      </c>
      <c r="AR7565" s="181"/>
      <c r="AS7565" s="181"/>
      <c r="AT7565" s="181"/>
      <c r="AU7565" s="181"/>
      <c r="BB7565" s="181"/>
      <c r="BC7565" s="181"/>
      <c r="BD7565" s="181"/>
      <c r="BE7565" s="181"/>
      <c r="BL7565" s="181"/>
      <c r="BM7565" s="181"/>
      <c r="BN7565" s="181"/>
      <c r="BO7565" s="181"/>
    </row>
    <row r="7566" spans="41:67">
      <c r="AO7566" s="38">
        <f t="shared" si="582"/>
        <v>0</v>
      </c>
      <c r="AP7566" s="38">
        <f t="shared" si="583"/>
        <v>0</v>
      </c>
      <c r="AR7566" s="181"/>
      <c r="AS7566" s="181"/>
      <c r="AT7566" s="181"/>
      <c r="AU7566" s="181"/>
      <c r="BB7566" s="181"/>
      <c r="BC7566" s="181"/>
      <c r="BD7566" s="181"/>
      <c r="BE7566" s="181"/>
      <c r="BL7566" s="181"/>
      <c r="BM7566" s="181"/>
      <c r="BN7566" s="181"/>
      <c r="BO7566" s="181"/>
    </row>
    <row r="7567" spans="41:67">
      <c r="AO7567" s="38">
        <f t="shared" si="582"/>
        <v>0</v>
      </c>
      <c r="AP7567" s="38">
        <f t="shared" si="583"/>
        <v>0</v>
      </c>
      <c r="AR7567" s="181"/>
      <c r="AS7567" s="181"/>
      <c r="AT7567" s="181"/>
      <c r="AU7567" s="181"/>
      <c r="BB7567" s="181"/>
      <c r="BC7567" s="181"/>
      <c r="BD7567" s="181"/>
      <c r="BE7567" s="181"/>
      <c r="BL7567" s="181"/>
      <c r="BM7567" s="181"/>
      <c r="BN7567" s="181"/>
      <c r="BO7567" s="181"/>
    </row>
    <row r="7568" spans="41:67">
      <c r="AO7568" s="38">
        <f t="shared" si="582"/>
        <v>0</v>
      </c>
      <c r="AP7568" s="38">
        <f t="shared" si="583"/>
        <v>0</v>
      </c>
      <c r="AR7568" s="181"/>
      <c r="AS7568" s="181"/>
      <c r="AT7568" s="181"/>
      <c r="AU7568" s="181"/>
      <c r="BB7568" s="181"/>
      <c r="BC7568" s="181"/>
      <c r="BD7568" s="181"/>
      <c r="BE7568" s="181"/>
      <c r="BL7568" s="181"/>
      <c r="BM7568" s="181"/>
      <c r="BN7568" s="181"/>
      <c r="BO7568" s="181"/>
    </row>
    <row r="7569" spans="41:67">
      <c r="AO7569" s="38">
        <f t="shared" si="582"/>
        <v>0</v>
      </c>
      <c r="AP7569" s="38">
        <f t="shared" si="583"/>
        <v>0</v>
      </c>
      <c r="AR7569" s="181"/>
      <c r="AS7569" s="181"/>
      <c r="AT7569" s="181"/>
      <c r="AU7569" s="181"/>
      <c r="BB7569" s="181"/>
      <c r="BC7569" s="181"/>
      <c r="BD7569" s="181"/>
      <c r="BE7569" s="181"/>
      <c r="BL7569" s="181"/>
      <c r="BM7569" s="181"/>
      <c r="BN7569" s="181"/>
      <c r="BO7569" s="181"/>
    </row>
    <row r="7570" spans="41:67">
      <c r="AO7570" s="38">
        <f t="shared" si="582"/>
        <v>0</v>
      </c>
      <c r="AP7570" s="38">
        <f t="shared" si="583"/>
        <v>0</v>
      </c>
      <c r="AR7570" s="181"/>
      <c r="AS7570" s="181"/>
      <c r="AT7570" s="181"/>
      <c r="AU7570" s="181"/>
      <c r="BB7570" s="181"/>
      <c r="BC7570" s="181"/>
      <c r="BD7570" s="181"/>
      <c r="BE7570" s="181"/>
      <c r="BL7570" s="181"/>
      <c r="BM7570" s="181"/>
      <c r="BN7570" s="181"/>
      <c r="BO7570" s="181"/>
    </row>
    <row r="7571" spans="41:67">
      <c r="AO7571" s="38">
        <f t="shared" si="582"/>
        <v>0</v>
      </c>
      <c r="AP7571" s="38">
        <f t="shared" si="583"/>
        <v>0</v>
      </c>
      <c r="AR7571" s="181"/>
      <c r="AS7571" s="181"/>
      <c r="AT7571" s="181"/>
      <c r="AU7571" s="181"/>
      <c r="BB7571" s="181"/>
      <c r="BC7571" s="181"/>
      <c r="BD7571" s="181"/>
      <c r="BE7571" s="181"/>
      <c r="BL7571" s="181"/>
      <c r="BM7571" s="181"/>
      <c r="BN7571" s="181"/>
      <c r="BO7571" s="181"/>
    </row>
    <row r="7572" spans="41:67">
      <c r="AO7572" s="38">
        <f t="shared" si="582"/>
        <v>0</v>
      </c>
      <c r="AP7572" s="38">
        <f t="shared" si="583"/>
        <v>0</v>
      </c>
      <c r="AR7572" s="181"/>
      <c r="AS7572" s="181"/>
      <c r="AT7572" s="181"/>
      <c r="AU7572" s="181"/>
      <c r="BB7572" s="181"/>
      <c r="BC7572" s="181"/>
      <c r="BD7572" s="181"/>
      <c r="BE7572" s="181"/>
      <c r="BL7572" s="181"/>
      <c r="BM7572" s="181"/>
      <c r="BN7572" s="181"/>
      <c r="BO7572" s="181"/>
    </row>
    <row r="7573" spans="41:67">
      <c r="AO7573" s="38">
        <f t="shared" si="582"/>
        <v>0</v>
      </c>
      <c r="AP7573" s="38">
        <f t="shared" si="583"/>
        <v>0</v>
      </c>
      <c r="AR7573" s="181"/>
      <c r="AS7573" s="181"/>
      <c r="AT7573" s="181"/>
      <c r="AU7573" s="181"/>
      <c r="BB7573" s="181"/>
      <c r="BC7573" s="181"/>
      <c r="BD7573" s="181"/>
      <c r="BE7573" s="181"/>
      <c r="BL7573" s="181"/>
      <c r="BM7573" s="181"/>
      <c r="BN7573" s="181"/>
      <c r="BO7573" s="181"/>
    </row>
    <row r="7574" spans="41:67">
      <c r="AO7574" s="38">
        <f t="shared" si="582"/>
        <v>0</v>
      </c>
      <c r="AP7574" s="38">
        <f t="shared" si="583"/>
        <v>0</v>
      </c>
      <c r="AR7574" s="181"/>
      <c r="AS7574" s="181"/>
      <c r="AT7574" s="181"/>
      <c r="AU7574" s="181"/>
      <c r="BB7574" s="181"/>
      <c r="BC7574" s="181"/>
      <c r="BD7574" s="181"/>
      <c r="BE7574" s="181"/>
      <c r="BL7574" s="181"/>
      <c r="BM7574" s="181"/>
      <c r="BN7574" s="181"/>
      <c r="BO7574" s="181"/>
    </row>
    <row r="7575" spans="41:67">
      <c r="AO7575" s="38">
        <f t="shared" si="582"/>
        <v>0</v>
      </c>
      <c r="AP7575" s="38">
        <f t="shared" si="583"/>
        <v>0</v>
      </c>
      <c r="AR7575" s="181"/>
      <c r="AS7575" s="181"/>
      <c r="AT7575" s="181"/>
      <c r="AU7575" s="181"/>
      <c r="BB7575" s="181"/>
      <c r="BC7575" s="181"/>
      <c r="BD7575" s="181"/>
      <c r="BE7575" s="181"/>
      <c r="BL7575" s="181"/>
      <c r="BM7575" s="181"/>
      <c r="BN7575" s="181"/>
      <c r="BO7575" s="181"/>
    </row>
    <row r="7576" spans="41:67">
      <c r="AO7576" s="38">
        <f t="shared" si="582"/>
        <v>0</v>
      </c>
      <c r="AP7576" s="38">
        <f t="shared" si="583"/>
        <v>0</v>
      </c>
      <c r="AR7576" s="181"/>
      <c r="AS7576" s="181"/>
      <c r="AT7576" s="181"/>
      <c r="AU7576" s="181"/>
      <c r="BB7576" s="181"/>
      <c r="BC7576" s="181"/>
      <c r="BD7576" s="181"/>
      <c r="BE7576" s="181"/>
      <c r="BL7576" s="181"/>
      <c r="BM7576" s="181"/>
      <c r="BN7576" s="181"/>
      <c r="BO7576" s="181"/>
    </row>
    <row r="7577" spans="41:67">
      <c r="AO7577" s="38">
        <f t="shared" si="582"/>
        <v>0</v>
      </c>
      <c r="AP7577" s="38">
        <f t="shared" si="583"/>
        <v>0</v>
      </c>
      <c r="AR7577" s="181"/>
      <c r="AS7577" s="181"/>
      <c r="AT7577" s="181"/>
      <c r="AU7577" s="181"/>
      <c r="BB7577" s="181"/>
      <c r="BC7577" s="181"/>
      <c r="BD7577" s="181"/>
      <c r="BE7577" s="181"/>
      <c r="BL7577" s="181"/>
      <c r="BM7577" s="181"/>
      <c r="BN7577" s="181"/>
      <c r="BO7577" s="181"/>
    </row>
    <row r="7578" spans="41:67">
      <c r="AO7578" s="38">
        <f t="shared" si="582"/>
        <v>0</v>
      </c>
      <c r="AP7578" s="38">
        <f t="shared" si="583"/>
        <v>0</v>
      </c>
      <c r="AR7578" s="181"/>
      <c r="AS7578" s="181"/>
      <c r="AT7578" s="181"/>
      <c r="AU7578" s="181"/>
      <c r="BB7578" s="181"/>
      <c r="BC7578" s="181"/>
      <c r="BD7578" s="181"/>
      <c r="BE7578" s="181"/>
      <c r="BL7578" s="181"/>
      <c r="BM7578" s="181"/>
      <c r="BN7578" s="181"/>
      <c r="BO7578" s="181"/>
    </row>
    <row r="7579" spans="41:67">
      <c r="AO7579" s="38">
        <f t="shared" si="582"/>
        <v>0</v>
      </c>
      <c r="AP7579" s="38">
        <f t="shared" si="583"/>
        <v>0</v>
      </c>
      <c r="AR7579" s="181"/>
      <c r="AS7579" s="181"/>
      <c r="AT7579" s="181"/>
      <c r="AU7579" s="181"/>
      <c r="BB7579" s="181"/>
      <c r="BC7579" s="181"/>
      <c r="BD7579" s="181"/>
      <c r="BE7579" s="181"/>
      <c r="BL7579" s="181"/>
      <c r="BM7579" s="181"/>
      <c r="BN7579" s="181"/>
      <c r="BO7579" s="181"/>
    </row>
    <row r="7580" spans="41:67">
      <c r="AO7580" s="38">
        <f t="shared" si="582"/>
        <v>0</v>
      </c>
      <c r="AP7580" s="38">
        <f t="shared" si="583"/>
        <v>0</v>
      </c>
      <c r="AR7580" s="181"/>
      <c r="AS7580" s="181"/>
      <c r="AT7580" s="181"/>
      <c r="AU7580" s="181"/>
      <c r="BB7580" s="181"/>
      <c r="BC7580" s="181"/>
      <c r="BD7580" s="181"/>
      <c r="BE7580" s="181"/>
      <c r="BL7580" s="181"/>
      <c r="BM7580" s="181"/>
      <c r="BN7580" s="181"/>
      <c r="BO7580" s="181"/>
    </row>
    <row r="7581" spans="41:67">
      <c r="AO7581" s="38">
        <f t="shared" si="582"/>
        <v>0</v>
      </c>
      <c r="AP7581" s="38">
        <f t="shared" si="583"/>
        <v>0</v>
      </c>
      <c r="AR7581" s="181"/>
      <c r="AS7581" s="181"/>
      <c r="AT7581" s="181"/>
      <c r="AU7581" s="181"/>
      <c r="BB7581" s="181"/>
      <c r="BC7581" s="181"/>
      <c r="BD7581" s="181"/>
      <c r="BE7581" s="181"/>
      <c r="BL7581" s="181"/>
      <c r="BM7581" s="181"/>
      <c r="BN7581" s="181"/>
      <c r="BO7581" s="181"/>
    </row>
    <row r="7582" spans="41:67">
      <c r="AO7582" s="38">
        <f t="shared" si="582"/>
        <v>0</v>
      </c>
      <c r="AP7582" s="38">
        <f t="shared" si="583"/>
        <v>0</v>
      </c>
      <c r="AR7582" s="181"/>
      <c r="AS7582" s="181"/>
      <c r="AT7582" s="181"/>
      <c r="AU7582" s="181"/>
      <c r="BB7582" s="181"/>
      <c r="BC7582" s="181"/>
      <c r="BD7582" s="181"/>
      <c r="BE7582" s="181"/>
      <c r="BL7582" s="181"/>
      <c r="BM7582" s="181"/>
      <c r="BN7582" s="181"/>
      <c r="BO7582" s="181"/>
    </row>
    <row r="7583" spans="41:67">
      <c r="AO7583" s="38">
        <f t="shared" si="582"/>
        <v>0</v>
      </c>
      <c r="AP7583" s="38">
        <f t="shared" si="583"/>
        <v>0</v>
      </c>
      <c r="AR7583" s="181"/>
      <c r="AS7583" s="181"/>
      <c r="AT7583" s="181"/>
      <c r="AU7583" s="181"/>
      <c r="BB7583" s="181"/>
      <c r="BC7583" s="181"/>
      <c r="BD7583" s="181"/>
      <c r="BE7583" s="181"/>
      <c r="BL7583" s="181"/>
      <c r="BM7583" s="181"/>
      <c r="BN7583" s="181"/>
      <c r="BO7583" s="181"/>
    </row>
    <row r="7584" spans="41:67">
      <c r="AO7584" s="38">
        <f t="shared" si="582"/>
        <v>0</v>
      </c>
      <c r="AP7584" s="38">
        <f t="shared" si="583"/>
        <v>0</v>
      </c>
      <c r="AR7584" s="181"/>
      <c r="AS7584" s="181"/>
      <c r="AT7584" s="181"/>
      <c r="AU7584" s="181"/>
      <c r="BB7584" s="181"/>
      <c r="BC7584" s="181"/>
      <c r="BD7584" s="181"/>
      <c r="BE7584" s="181"/>
      <c r="BL7584" s="181"/>
      <c r="BM7584" s="181"/>
      <c r="BN7584" s="181"/>
      <c r="BO7584" s="181"/>
    </row>
    <row r="7585" spans="41:67">
      <c r="AO7585" s="38">
        <f t="shared" si="582"/>
        <v>0</v>
      </c>
      <c r="AP7585" s="38">
        <f t="shared" si="583"/>
        <v>0</v>
      </c>
      <c r="AR7585" s="181"/>
      <c r="AS7585" s="181"/>
      <c r="AT7585" s="181"/>
      <c r="AU7585" s="181"/>
      <c r="BB7585" s="181"/>
      <c r="BC7585" s="181"/>
      <c r="BD7585" s="181"/>
      <c r="BE7585" s="181"/>
      <c r="BL7585" s="181"/>
      <c r="BM7585" s="181"/>
      <c r="BN7585" s="181"/>
      <c r="BO7585" s="181"/>
    </row>
    <row r="7586" spans="41:67">
      <c r="AO7586" s="38">
        <f t="shared" si="582"/>
        <v>0</v>
      </c>
      <c r="AP7586" s="38">
        <f t="shared" si="583"/>
        <v>0</v>
      </c>
      <c r="AR7586" s="181"/>
      <c r="AS7586" s="181"/>
      <c r="AT7586" s="181"/>
      <c r="AU7586" s="181"/>
      <c r="BB7586" s="181"/>
      <c r="BC7586" s="181"/>
      <c r="BD7586" s="181"/>
      <c r="BE7586" s="181"/>
      <c r="BL7586" s="181"/>
      <c r="BM7586" s="181"/>
      <c r="BN7586" s="181"/>
      <c r="BO7586" s="181"/>
    </row>
    <row r="7587" spans="41:67">
      <c r="AO7587" s="38">
        <f t="shared" si="582"/>
        <v>0</v>
      </c>
      <c r="AP7587" s="38">
        <f t="shared" si="583"/>
        <v>0</v>
      </c>
      <c r="AR7587" s="181"/>
      <c r="AS7587" s="181"/>
      <c r="AT7587" s="181"/>
      <c r="AU7587" s="181"/>
      <c r="BB7587" s="181"/>
      <c r="BC7587" s="181"/>
      <c r="BD7587" s="181"/>
      <c r="BE7587" s="181"/>
      <c r="BL7587" s="181"/>
      <c r="BM7587" s="181"/>
      <c r="BN7587" s="181"/>
      <c r="BO7587" s="181"/>
    </row>
    <row r="7588" spans="41:67">
      <c r="AO7588" s="38">
        <f t="shared" si="582"/>
        <v>0</v>
      </c>
      <c r="AP7588" s="38">
        <f t="shared" si="583"/>
        <v>0</v>
      </c>
      <c r="AR7588" s="181"/>
      <c r="AS7588" s="181"/>
      <c r="AT7588" s="181"/>
      <c r="AU7588" s="181"/>
      <c r="BB7588" s="181"/>
      <c r="BC7588" s="181"/>
      <c r="BD7588" s="181"/>
      <c r="BE7588" s="181"/>
      <c r="BL7588" s="181"/>
      <c r="BM7588" s="181"/>
      <c r="BN7588" s="181"/>
      <c r="BO7588" s="181"/>
    </row>
    <row r="7589" spans="41:67">
      <c r="AO7589" s="38">
        <f t="shared" si="582"/>
        <v>0</v>
      </c>
      <c r="AP7589" s="38">
        <f t="shared" si="583"/>
        <v>0</v>
      </c>
      <c r="AR7589" s="181"/>
      <c r="AS7589" s="181"/>
      <c r="AT7589" s="181"/>
      <c r="AU7589" s="181"/>
      <c r="BB7589" s="181"/>
      <c r="BC7589" s="181"/>
      <c r="BD7589" s="181"/>
      <c r="BE7589" s="181"/>
      <c r="BL7589" s="181"/>
      <c r="BM7589" s="181"/>
      <c r="BN7589" s="181"/>
      <c r="BO7589" s="181"/>
    </row>
    <row r="7590" spans="41:67">
      <c r="AO7590" s="38">
        <f t="shared" si="582"/>
        <v>0</v>
      </c>
      <c r="AP7590" s="38">
        <f t="shared" si="583"/>
        <v>0</v>
      </c>
      <c r="AR7590" s="181"/>
      <c r="AS7590" s="181"/>
      <c r="AT7590" s="181"/>
      <c r="AU7590" s="181"/>
      <c r="BB7590" s="181"/>
      <c r="BC7590" s="181"/>
      <c r="BD7590" s="181"/>
      <c r="BE7590" s="181"/>
      <c r="BL7590" s="181"/>
      <c r="BM7590" s="181"/>
      <c r="BN7590" s="181"/>
      <c r="BO7590" s="181"/>
    </row>
    <row r="7591" spans="41:67">
      <c r="AO7591" s="38">
        <f t="shared" si="582"/>
        <v>0</v>
      </c>
      <c r="AP7591" s="38">
        <f t="shared" si="583"/>
        <v>0</v>
      </c>
      <c r="AR7591" s="181"/>
      <c r="AS7591" s="181"/>
      <c r="AT7591" s="181"/>
      <c r="AU7591" s="181"/>
      <c r="BB7591" s="181"/>
      <c r="BC7591" s="181"/>
      <c r="BD7591" s="181"/>
      <c r="BE7591" s="181"/>
      <c r="BL7591" s="181"/>
      <c r="BM7591" s="181"/>
      <c r="BN7591" s="181"/>
      <c r="BO7591" s="181"/>
    </row>
    <row r="7592" spans="41:67">
      <c r="AO7592" s="38">
        <f t="shared" si="582"/>
        <v>0</v>
      </c>
      <c r="AP7592" s="38">
        <f t="shared" si="583"/>
        <v>0</v>
      </c>
      <c r="AR7592" s="181"/>
      <c r="AS7592" s="181"/>
      <c r="AT7592" s="181"/>
      <c r="AU7592" s="181"/>
      <c r="BB7592" s="181"/>
      <c r="BC7592" s="181"/>
      <c r="BD7592" s="181"/>
      <c r="BE7592" s="181"/>
      <c r="BL7592" s="181"/>
      <c r="BM7592" s="181"/>
      <c r="BN7592" s="181"/>
      <c r="BO7592" s="181"/>
    </row>
    <row r="7593" spans="41:67">
      <c r="AO7593" s="38">
        <f t="shared" si="582"/>
        <v>0</v>
      </c>
      <c r="AP7593" s="38">
        <f t="shared" si="583"/>
        <v>0</v>
      </c>
      <c r="AR7593" s="181"/>
      <c r="AS7593" s="181"/>
      <c r="AT7593" s="181"/>
      <c r="AU7593" s="181"/>
      <c r="BB7593" s="181"/>
      <c r="BC7593" s="181"/>
      <c r="BD7593" s="181"/>
      <c r="BE7593" s="181"/>
      <c r="BL7593" s="181"/>
      <c r="BM7593" s="181"/>
      <c r="BN7593" s="181"/>
      <c r="BO7593" s="181"/>
    </row>
    <row r="7594" spans="41:67">
      <c r="AO7594" s="38">
        <f t="shared" ref="AO7594:AO7657" si="584">B7595+1-1</f>
        <v>0</v>
      </c>
      <c r="AP7594" s="38">
        <f t="shared" ref="AP7594:AP7657" si="585">A7595</f>
        <v>0</v>
      </c>
      <c r="AR7594" s="181"/>
      <c r="AS7594" s="181"/>
      <c r="AT7594" s="181"/>
      <c r="AU7594" s="181"/>
      <c r="BB7594" s="181"/>
      <c r="BC7594" s="181"/>
      <c r="BD7594" s="181"/>
      <c r="BE7594" s="181"/>
      <c r="BL7594" s="181"/>
      <c r="BM7594" s="181"/>
      <c r="BN7594" s="181"/>
      <c r="BO7594" s="181"/>
    </row>
    <row r="7595" spans="41:67">
      <c r="AO7595" s="38">
        <f t="shared" si="584"/>
        <v>0</v>
      </c>
      <c r="AP7595" s="38">
        <f t="shared" si="585"/>
        <v>0</v>
      </c>
      <c r="AR7595" s="181"/>
      <c r="AS7595" s="181"/>
      <c r="AT7595" s="181"/>
      <c r="AU7595" s="181"/>
      <c r="BB7595" s="181"/>
      <c r="BC7595" s="181"/>
      <c r="BD7595" s="181"/>
      <c r="BE7595" s="181"/>
      <c r="BL7595" s="181"/>
      <c r="BM7595" s="181"/>
      <c r="BN7595" s="181"/>
      <c r="BO7595" s="181"/>
    </row>
    <row r="7596" spans="41:67">
      <c r="AO7596" s="38">
        <f t="shared" si="584"/>
        <v>0</v>
      </c>
      <c r="AP7596" s="38">
        <f t="shared" si="585"/>
        <v>0</v>
      </c>
      <c r="AR7596" s="181"/>
      <c r="AS7596" s="181"/>
      <c r="AT7596" s="181"/>
      <c r="AU7596" s="181"/>
      <c r="BB7596" s="181"/>
      <c r="BC7596" s="181"/>
      <c r="BD7596" s="181"/>
      <c r="BE7596" s="181"/>
      <c r="BL7596" s="181"/>
      <c r="BM7596" s="181"/>
      <c r="BN7596" s="181"/>
      <c r="BO7596" s="181"/>
    </row>
    <row r="7597" spans="41:67">
      <c r="AO7597" s="38">
        <f t="shared" si="584"/>
        <v>0</v>
      </c>
      <c r="AP7597" s="38">
        <f t="shared" si="585"/>
        <v>0</v>
      </c>
      <c r="AR7597" s="181"/>
      <c r="AS7597" s="181"/>
      <c r="AT7597" s="181"/>
      <c r="AU7597" s="181"/>
      <c r="BB7597" s="181"/>
      <c r="BC7597" s="181"/>
      <c r="BD7597" s="181"/>
      <c r="BE7597" s="181"/>
      <c r="BL7597" s="181"/>
      <c r="BM7597" s="181"/>
      <c r="BN7597" s="181"/>
      <c r="BO7597" s="181"/>
    </row>
    <row r="7598" spans="41:67">
      <c r="AO7598" s="38">
        <f t="shared" si="584"/>
        <v>0</v>
      </c>
      <c r="AP7598" s="38">
        <f t="shared" si="585"/>
        <v>0</v>
      </c>
      <c r="AR7598" s="181"/>
      <c r="AS7598" s="181"/>
      <c r="AT7598" s="181"/>
      <c r="AU7598" s="181"/>
      <c r="BB7598" s="181"/>
      <c r="BC7598" s="181"/>
      <c r="BD7598" s="181"/>
      <c r="BE7598" s="181"/>
      <c r="BL7598" s="181"/>
      <c r="BM7598" s="181"/>
      <c r="BN7598" s="181"/>
      <c r="BO7598" s="181"/>
    </row>
    <row r="7599" spans="41:67">
      <c r="AO7599" s="38">
        <f t="shared" si="584"/>
        <v>0</v>
      </c>
      <c r="AP7599" s="38">
        <f t="shared" si="585"/>
        <v>0</v>
      </c>
      <c r="AR7599" s="181"/>
      <c r="AS7599" s="181"/>
      <c r="AT7599" s="181"/>
      <c r="AU7599" s="181"/>
      <c r="BB7599" s="181"/>
      <c r="BC7599" s="181"/>
      <c r="BD7599" s="181"/>
      <c r="BE7599" s="181"/>
      <c r="BL7599" s="181"/>
      <c r="BM7599" s="181"/>
      <c r="BN7599" s="181"/>
      <c r="BO7599" s="181"/>
    </row>
    <row r="7600" spans="41:67">
      <c r="AO7600" s="38">
        <f t="shared" si="584"/>
        <v>0</v>
      </c>
      <c r="AP7600" s="38">
        <f t="shared" si="585"/>
        <v>0</v>
      </c>
      <c r="AR7600" s="181"/>
      <c r="AS7600" s="181"/>
      <c r="AT7600" s="181"/>
      <c r="AU7600" s="181"/>
      <c r="BB7600" s="181"/>
      <c r="BC7600" s="181"/>
      <c r="BD7600" s="181"/>
      <c r="BE7600" s="181"/>
      <c r="BL7600" s="181"/>
      <c r="BM7600" s="181"/>
      <c r="BN7600" s="181"/>
      <c r="BO7600" s="181"/>
    </row>
    <row r="7601" spans="41:67">
      <c r="AO7601" s="38">
        <f t="shared" si="584"/>
        <v>0</v>
      </c>
      <c r="AP7601" s="38">
        <f t="shared" si="585"/>
        <v>0</v>
      </c>
      <c r="AR7601" s="181"/>
      <c r="AS7601" s="181"/>
      <c r="AT7601" s="181"/>
      <c r="AU7601" s="181"/>
      <c r="BB7601" s="181"/>
      <c r="BC7601" s="181"/>
      <c r="BD7601" s="181"/>
      <c r="BE7601" s="181"/>
      <c r="BL7601" s="181"/>
      <c r="BM7601" s="181"/>
      <c r="BN7601" s="181"/>
      <c r="BO7601" s="181"/>
    </row>
    <row r="7602" spans="41:67">
      <c r="AO7602" s="38">
        <f t="shared" si="584"/>
        <v>0</v>
      </c>
      <c r="AP7602" s="38">
        <f t="shared" si="585"/>
        <v>0</v>
      </c>
      <c r="AR7602" s="181"/>
      <c r="AS7602" s="181"/>
      <c r="AT7602" s="181"/>
      <c r="AU7602" s="181"/>
      <c r="BB7602" s="181"/>
      <c r="BC7602" s="181"/>
      <c r="BD7602" s="181"/>
      <c r="BE7602" s="181"/>
      <c r="BL7602" s="181"/>
      <c r="BM7602" s="181"/>
      <c r="BN7602" s="181"/>
      <c r="BO7602" s="181"/>
    </row>
    <row r="7603" spans="41:67">
      <c r="AO7603" s="38">
        <f t="shared" si="584"/>
        <v>0</v>
      </c>
      <c r="AP7603" s="38">
        <f t="shared" si="585"/>
        <v>0</v>
      </c>
      <c r="AR7603" s="181"/>
      <c r="AS7603" s="181"/>
      <c r="AT7603" s="181"/>
      <c r="AU7603" s="181"/>
      <c r="BB7603" s="181"/>
      <c r="BC7603" s="181"/>
      <c r="BD7603" s="181"/>
      <c r="BE7603" s="181"/>
      <c r="BL7603" s="181"/>
      <c r="BM7603" s="181"/>
      <c r="BN7603" s="181"/>
      <c r="BO7603" s="181"/>
    </row>
    <row r="7604" spans="41:67">
      <c r="AO7604" s="38">
        <f t="shared" si="584"/>
        <v>0</v>
      </c>
      <c r="AP7604" s="38">
        <f t="shared" si="585"/>
        <v>0</v>
      </c>
      <c r="AR7604" s="181"/>
      <c r="AS7604" s="181"/>
      <c r="AT7604" s="181"/>
      <c r="AU7604" s="181"/>
      <c r="BB7604" s="181"/>
      <c r="BC7604" s="181"/>
      <c r="BD7604" s="181"/>
      <c r="BE7604" s="181"/>
      <c r="BL7604" s="181"/>
      <c r="BM7604" s="181"/>
      <c r="BN7604" s="181"/>
      <c r="BO7604" s="181"/>
    </row>
    <row r="7605" spans="41:67">
      <c r="AO7605" s="38">
        <f t="shared" si="584"/>
        <v>0</v>
      </c>
      <c r="AP7605" s="38">
        <f t="shared" si="585"/>
        <v>0</v>
      </c>
      <c r="AR7605" s="181"/>
      <c r="AS7605" s="181"/>
      <c r="AT7605" s="181"/>
      <c r="AU7605" s="181"/>
      <c r="BB7605" s="181"/>
      <c r="BC7605" s="181"/>
      <c r="BD7605" s="181"/>
      <c r="BE7605" s="181"/>
      <c r="BL7605" s="181"/>
      <c r="BM7605" s="181"/>
      <c r="BN7605" s="181"/>
      <c r="BO7605" s="181"/>
    </row>
    <row r="7606" spans="41:67">
      <c r="AO7606" s="38">
        <f t="shared" si="584"/>
        <v>0</v>
      </c>
      <c r="AP7606" s="38">
        <f t="shared" si="585"/>
        <v>0</v>
      </c>
      <c r="AR7606" s="181"/>
      <c r="AS7606" s="181"/>
      <c r="AT7606" s="181"/>
      <c r="AU7606" s="181"/>
      <c r="BB7606" s="181"/>
      <c r="BC7606" s="181"/>
      <c r="BD7606" s="181"/>
      <c r="BE7606" s="181"/>
      <c r="BL7606" s="181"/>
      <c r="BM7606" s="181"/>
      <c r="BN7606" s="181"/>
      <c r="BO7606" s="181"/>
    </row>
    <row r="7607" spans="41:67">
      <c r="AO7607" s="38">
        <f t="shared" si="584"/>
        <v>0</v>
      </c>
      <c r="AP7607" s="38">
        <f t="shared" si="585"/>
        <v>0</v>
      </c>
      <c r="AR7607" s="181"/>
      <c r="AS7607" s="181"/>
      <c r="AT7607" s="181"/>
      <c r="AU7607" s="181"/>
      <c r="BB7607" s="181"/>
      <c r="BC7607" s="181"/>
      <c r="BD7607" s="181"/>
      <c r="BE7607" s="181"/>
      <c r="BL7607" s="181"/>
      <c r="BM7607" s="181"/>
      <c r="BN7607" s="181"/>
      <c r="BO7607" s="181"/>
    </row>
    <row r="7608" spans="41:67">
      <c r="AO7608" s="38">
        <f t="shared" si="584"/>
        <v>0</v>
      </c>
      <c r="AP7608" s="38">
        <f t="shared" si="585"/>
        <v>0</v>
      </c>
      <c r="AR7608" s="181"/>
      <c r="AS7608" s="181"/>
      <c r="AT7608" s="181"/>
      <c r="AU7608" s="181"/>
      <c r="BB7608" s="181"/>
      <c r="BC7608" s="181"/>
      <c r="BD7608" s="181"/>
      <c r="BE7608" s="181"/>
      <c r="BL7608" s="181"/>
      <c r="BM7608" s="181"/>
      <c r="BN7608" s="181"/>
      <c r="BO7608" s="181"/>
    </row>
    <row r="7609" spans="41:67">
      <c r="AO7609" s="38">
        <f t="shared" si="584"/>
        <v>0</v>
      </c>
      <c r="AP7609" s="38">
        <f t="shared" si="585"/>
        <v>0</v>
      </c>
      <c r="AR7609" s="181"/>
      <c r="AS7609" s="181"/>
      <c r="AT7609" s="181"/>
      <c r="AU7609" s="181"/>
      <c r="BB7609" s="181"/>
      <c r="BC7609" s="181"/>
      <c r="BD7609" s="181"/>
      <c r="BE7609" s="181"/>
      <c r="BL7609" s="181"/>
      <c r="BM7609" s="181"/>
      <c r="BN7609" s="181"/>
      <c r="BO7609" s="181"/>
    </row>
    <row r="7610" spans="41:67">
      <c r="AO7610" s="38">
        <f t="shared" si="584"/>
        <v>0</v>
      </c>
      <c r="AP7610" s="38">
        <f t="shared" si="585"/>
        <v>0</v>
      </c>
      <c r="AR7610" s="181"/>
      <c r="AS7610" s="181"/>
      <c r="AT7610" s="181"/>
      <c r="AU7610" s="181"/>
      <c r="BB7610" s="181"/>
      <c r="BC7610" s="181"/>
      <c r="BD7610" s="181"/>
      <c r="BE7610" s="181"/>
      <c r="BL7610" s="181"/>
      <c r="BM7610" s="181"/>
      <c r="BN7610" s="181"/>
      <c r="BO7610" s="181"/>
    </row>
    <row r="7611" spans="41:67">
      <c r="AO7611" s="38">
        <f t="shared" si="584"/>
        <v>0</v>
      </c>
      <c r="AP7611" s="38">
        <f t="shared" si="585"/>
        <v>0</v>
      </c>
      <c r="AR7611" s="181"/>
      <c r="AS7611" s="181"/>
      <c r="AT7611" s="181"/>
      <c r="AU7611" s="181"/>
      <c r="BB7611" s="181"/>
      <c r="BC7611" s="181"/>
      <c r="BD7611" s="181"/>
      <c r="BE7611" s="181"/>
      <c r="BL7611" s="181"/>
      <c r="BM7611" s="181"/>
      <c r="BN7611" s="181"/>
      <c r="BO7611" s="181"/>
    </row>
    <row r="7612" spans="41:67">
      <c r="AO7612" s="38">
        <f t="shared" si="584"/>
        <v>0</v>
      </c>
      <c r="AP7612" s="38">
        <f t="shared" si="585"/>
        <v>0</v>
      </c>
      <c r="AR7612" s="181"/>
      <c r="AS7612" s="181"/>
      <c r="AT7612" s="181"/>
      <c r="AU7612" s="181"/>
      <c r="BB7612" s="181"/>
      <c r="BC7612" s="181"/>
      <c r="BD7612" s="181"/>
      <c r="BE7612" s="181"/>
      <c r="BL7612" s="181"/>
      <c r="BM7612" s="181"/>
      <c r="BN7612" s="181"/>
      <c r="BO7612" s="181"/>
    </row>
    <row r="7613" spans="41:67">
      <c r="AO7613" s="38">
        <f t="shared" si="584"/>
        <v>0</v>
      </c>
      <c r="AP7613" s="38">
        <f t="shared" si="585"/>
        <v>0</v>
      </c>
      <c r="AR7613" s="181"/>
      <c r="AS7613" s="181"/>
      <c r="AT7613" s="181"/>
      <c r="AU7613" s="181"/>
      <c r="BB7613" s="181"/>
      <c r="BC7613" s="181"/>
      <c r="BD7613" s="181"/>
      <c r="BE7613" s="181"/>
      <c r="BL7613" s="181"/>
      <c r="BM7613" s="181"/>
      <c r="BN7613" s="181"/>
      <c r="BO7613" s="181"/>
    </row>
    <row r="7614" spans="41:67">
      <c r="AO7614" s="38">
        <f t="shared" si="584"/>
        <v>0</v>
      </c>
      <c r="AP7614" s="38">
        <f t="shared" si="585"/>
        <v>0</v>
      </c>
      <c r="AR7614" s="181"/>
      <c r="AS7614" s="181"/>
      <c r="AT7614" s="181"/>
      <c r="AU7614" s="181"/>
      <c r="BB7614" s="181"/>
      <c r="BC7614" s="181"/>
      <c r="BD7614" s="181"/>
      <c r="BE7614" s="181"/>
      <c r="BL7614" s="181"/>
      <c r="BM7614" s="181"/>
      <c r="BN7614" s="181"/>
      <c r="BO7614" s="181"/>
    </row>
    <row r="7615" spans="41:67">
      <c r="AO7615" s="38">
        <f t="shared" si="584"/>
        <v>0</v>
      </c>
      <c r="AP7615" s="38">
        <f t="shared" si="585"/>
        <v>0</v>
      </c>
      <c r="AR7615" s="181"/>
      <c r="AS7615" s="181"/>
      <c r="AT7615" s="181"/>
      <c r="AU7615" s="181"/>
      <c r="BB7615" s="181"/>
      <c r="BC7615" s="181"/>
      <c r="BD7615" s="181"/>
      <c r="BE7615" s="181"/>
      <c r="BL7615" s="181"/>
      <c r="BM7615" s="181"/>
      <c r="BN7615" s="181"/>
      <c r="BO7615" s="181"/>
    </row>
    <row r="7616" spans="41:67">
      <c r="AO7616" s="38">
        <f t="shared" si="584"/>
        <v>0</v>
      </c>
      <c r="AP7616" s="38">
        <f t="shared" si="585"/>
        <v>0</v>
      </c>
      <c r="AR7616" s="181"/>
      <c r="AS7616" s="181"/>
      <c r="AT7616" s="181"/>
      <c r="AU7616" s="181"/>
      <c r="BB7616" s="181"/>
      <c r="BC7616" s="181"/>
      <c r="BD7616" s="181"/>
      <c r="BE7616" s="181"/>
      <c r="BL7616" s="181"/>
      <c r="BM7616" s="181"/>
      <c r="BN7616" s="181"/>
      <c r="BO7616" s="181"/>
    </row>
    <row r="7617" spans="41:67">
      <c r="AO7617" s="38">
        <f t="shared" si="584"/>
        <v>0</v>
      </c>
      <c r="AP7617" s="38">
        <f t="shared" si="585"/>
        <v>0</v>
      </c>
      <c r="AR7617" s="181"/>
      <c r="AS7617" s="181"/>
      <c r="AT7617" s="181"/>
      <c r="AU7617" s="181"/>
      <c r="BB7617" s="181"/>
      <c r="BC7617" s="181"/>
      <c r="BD7617" s="181"/>
      <c r="BE7617" s="181"/>
      <c r="BL7617" s="181"/>
      <c r="BM7617" s="181"/>
      <c r="BN7617" s="181"/>
      <c r="BO7617" s="181"/>
    </row>
    <row r="7618" spans="41:67">
      <c r="AO7618" s="38">
        <f t="shared" si="584"/>
        <v>0</v>
      </c>
      <c r="AP7618" s="38">
        <f t="shared" si="585"/>
        <v>0</v>
      </c>
      <c r="AR7618" s="181"/>
      <c r="AS7618" s="181"/>
      <c r="AT7618" s="181"/>
      <c r="AU7618" s="181"/>
      <c r="BB7618" s="181"/>
      <c r="BC7618" s="181"/>
      <c r="BD7618" s="181"/>
      <c r="BE7618" s="181"/>
      <c r="BL7618" s="181"/>
      <c r="BM7618" s="181"/>
      <c r="BN7618" s="181"/>
      <c r="BO7618" s="181"/>
    </row>
    <row r="7619" spans="41:67">
      <c r="AO7619" s="38">
        <f t="shared" si="584"/>
        <v>0</v>
      </c>
      <c r="AP7619" s="38">
        <f t="shared" si="585"/>
        <v>0</v>
      </c>
      <c r="AR7619" s="181"/>
      <c r="AS7619" s="181"/>
      <c r="AT7619" s="181"/>
      <c r="AU7619" s="181"/>
      <c r="BB7619" s="181"/>
      <c r="BC7619" s="181"/>
      <c r="BD7619" s="181"/>
      <c r="BE7619" s="181"/>
      <c r="BL7619" s="181"/>
      <c r="BM7619" s="181"/>
      <c r="BN7619" s="181"/>
      <c r="BO7619" s="181"/>
    </row>
    <row r="7620" spans="41:67">
      <c r="AO7620" s="38">
        <f t="shared" si="584"/>
        <v>0</v>
      </c>
      <c r="AP7620" s="38">
        <f t="shared" si="585"/>
        <v>0</v>
      </c>
      <c r="AR7620" s="181"/>
      <c r="AS7620" s="181"/>
      <c r="AT7620" s="181"/>
      <c r="AU7620" s="181"/>
      <c r="BB7620" s="181"/>
      <c r="BC7620" s="181"/>
      <c r="BD7620" s="181"/>
      <c r="BE7620" s="181"/>
      <c r="BL7620" s="181"/>
      <c r="BM7620" s="181"/>
      <c r="BN7620" s="181"/>
      <c r="BO7620" s="181"/>
    </row>
    <row r="7621" spans="41:67">
      <c r="AO7621" s="38">
        <f t="shared" si="584"/>
        <v>0</v>
      </c>
      <c r="AP7621" s="38">
        <f t="shared" si="585"/>
        <v>0</v>
      </c>
      <c r="AR7621" s="181"/>
      <c r="AS7621" s="181"/>
      <c r="AT7621" s="181"/>
      <c r="AU7621" s="181"/>
      <c r="BB7621" s="181"/>
      <c r="BC7621" s="181"/>
      <c r="BD7621" s="181"/>
      <c r="BE7621" s="181"/>
      <c r="BL7621" s="181"/>
      <c r="BM7621" s="181"/>
      <c r="BN7621" s="181"/>
      <c r="BO7621" s="181"/>
    </row>
    <row r="7622" spans="41:67">
      <c r="AO7622" s="38">
        <f t="shared" si="584"/>
        <v>0</v>
      </c>
      <c r="AP7622" s="38">
        <f t="shared" si="585"/>
        <v>0</v>
      </c>
      <c r="AR7622" s="181"/>
      <c r="AS7622" s="181"/>
      <c r="AT7622" s="181"/>
      <c r="AU7622" s="181"/>
      <c r="BB7622" s="181"/>
      <c r="BC7622" s="181"/>
      <c r="BD7622" s="181"/>
      <c r="BE7622" s="181"/>
      <c r="BL7622" s="181"/>
      <c r="BM7622" s="181"/>
      <c r="BN7622" s="181"/>
      <c r="BO7622" s="181"/>
    </row>
    <row r="7623" spans="41:67">
      <c r="AO7623" s="38">
        <f t="shared" si="584"/>
        <v>0</v>
      </c>
      <c r="AP7623" s="38">
        <f t="shared" si="585"/>
        <v>0</v>
      </c>
      <c r="AR7623" s="181"/>
      <c r="AS7623" s="181"/>
      <c r="AT7623" s="181"/>
      <c r="AU7623" s="181"/>
      <c r="BB7623" s="181"/>
      <c r="BC7623" s="181"/>
      <c r="BD7623" s="181"/>
      <c r="BE7623" s="181"/>
      <c r="BL7623" s="181"/>
      <c r="BM7623" s="181"/>
      <c r="BN7623" s="181"/>
      <c r="BO7623" s="181"/>
    </row>
    <row r="7624" spans="41:67">
      <c r="AO7624" s="38">
        <f t="shared" si="584"/>
        <v>0</v>
      </c>
      <c r="AP7624" s="38">
        <f t="shared" si="585"/>
        <v>0</v>
      </c>
      <c r="AR7624" s="181"/>
      <c r="AS7624" s="181"/>
      <c r="AT7624" s="181"/>
      <c r="AU7624" s="181"/>
      <c r="BB7624" s="181"/>
      <c r="BC7624" s="181"/>
      <c r="BD7624" s="181"/>
      <c r="BE7624" s="181"/>
      <c r="BL7624" s="181"/>
      <c r="BM7624" s="181"/>
      <c r="BN7624" s="181"/>
      <c r="BO7624" s="181"/>
    </row>
    <row r="7625" spans="41:67">
      <c r="AO7625" s="38">
        <f t="shared" si="584"/>
        <v>0</v>
      </c>
      <c r="AP7625" s="38">
        <f t="shared" si="585"/>
        <v>0</v>
      </c>
      <c r="AR7625" s="181"/>
      <c r="AS7625" s="181"/>
      <c r="AT7625" s="181"/>
      <c r="AU7625" s="181"/>
      <c r="BB7625" s="181"/>
      <c r="BC7625" s="181"/>
      <c r="BD7625" s="181"/>
      <c r="BE7625" s="181"/>
      <c r="BL7625" s="181"/>
      <c r="BM7625" s="181"/>
      <c r="BN7625" s="181"/>
      <c r="BO7625" s="181"/>
    </row>
    <row r="7626" spans="41:67">
      <c r="AO7626" s="38">
        <f t="shared" si="584"/>
        <v>0</v>
      </c>
      <c r="AP7626" s="38">
        <f t="shared" si="585"/>
        <v>0</v>
      </c>
      <c r="AR7626" s="181"/>
      <c r="AS7626" s="181"/>
      <c r="AT7626" s="181"/>
      <c r="AU7626" s="181"/>
      <c r="BB7626" s="181"/>
      <c r="BC7626" s="181"/>
      <c r="BD7626" s="181"/>
      <c r="BE7626" s="181"/>
      <c r="BL7626" s="181"/>
      <c r="BM7626" s="181"/>
      <c r="BN7626" s="181"/>
      <c r="BO7626" s="181"/>
    </row>
    <row r="7627" spans="41:67">
      <c r="AO7627" s="38">
        <f t="shared" si="584"/>
        <v>0</v>
      </c>
      <c r="AP7627" s="38">
        <f t="shared" si="585"/>
        <v>0</v>
      </c>
      <c r="AR7627" s="181"/>
      <c r="AS7627" s="181"/>
      <c r="AT7627" s="181"/>
      <c r="AU7627" s="181"/>
      <c r="BB7627" s="181"/>
      <c r="BC7627" s="181"/>
      <c r="BD7627" s="181"/>
      <c r="BE7627" s="181"/>
      <c r="BL7627" s="181"/>
      <c r="BM7627" s="181"/>
      <c r="BN7627" s="181"/>
      <c r="BO7627" s="181"/>
    </row>
    <row r="7628" spans="41:67">
      <c r="AO7628" s="38">
        <f t="shared" si="584"/>
        <v>0</v>
      </c>
      <c r="AP7628" s="38">
        <f t="shared" si="585"/>
        <v>0</v>
      </c>
      <c r="AR7628" s="181"/>
      <c r="AS7628" s="181"/>
      <c r="AT7628" s="181"/>
      <c r="AU7628" s="181"/>
      <c r="BB7628" s="181"/>
      <c r="BC7628" s="181"/>
      <c r="BD7628" s="181"/>
      <c r="BE7628" s="181"/>
      <c r="BL7628" s="181"/>
      <c r="BM7628" s="181"/>
      <c r="BN7628" s="181"/>
      <c r="BO7628" s="181"/>
    </row>
    <row r="7629" spans="41:67">
      <c r="AO7629" s="38">
        <f t="shared" si="584"/>
        <v>0</v>
      </c>
      <c r="AP7629" s="38">
        <f t="shared" si="585"/>
        <v>0</v>
      </c>
      <c r="AR7629" s="181"/>
      <c r="AS7629" s="181"/>
      <c r="AT7629" s="181"/>
      <c r="AU7629" s="181"/>
      <c r="BB7629" s="181"/>
      <c r="BC7629" s="181"/>
      <c r="BD7629" s="181"/>
      <c r="BE7629" s="181"/>
      <c r="BL7629" s="181"/>
      <c r="BM7629" s="181"/>
      <c r="BN7629" s="181"/>
      <c r="BO7629" s="181"/>
    </row>
    <row r="7630" spans="41:67">
      <c r="AO7630" s="38">
        <f t="shared" si="584"/>
        <v>0</v>
      </c>
      <c r="AP7630" s="38">
        <f t="shared" si="585"/>
        <v>0</v>
      </c>
      <c r="AR7630" s="181"/>
      <c r="AS7630" s="181"/>
      <c r="AT7630" s="181"/>
      <c r="AU7630" s="181"/>
      <c r="BB7630" s="181"/>
      <c r="BC7630" s="181"/>
      <c r="BD7630" s="181"/>
      <c r="BE7630" s="181"/>
      <c r="BL7630" s="181"/>
      <c r="BM7630" s="181"/>
      <c r="BN7630" s="181"/>
      <c r="BO7630" s="181"/>
    </row>
    <row r="7631" spans="41:67">
      <c r="AO7631" s="38">
        <f t="shared" si="584"/>
        <v>0</v>
      </c>
      <c r="AP7631" s="38">
        <f t="shared" si="585"/>
        <v>0</v>
      </c>
      <c r="AR7631" s="181"/>
      <c r="AS7631" s="181"/>
      <c r="AT7631" s="181"/>
      <c r="AU7631" s="181"/>
      <c r="BB7631" s="181"/>
      <c r="BC7631" s="181"/>
      <c r="BD7631" s="181"/>
      <c r="BE7631" s="181"/>
      <c r="BL7631" s="181"/>
      <c r="BM7631" s="181"/>
      <c r="BN7631" s="181"/>
      <c r="BO7631" s="181"/>
    </row>
    <row r="7632" spans="41:67">
      <c r="AO7632" s="38">
        <f t="shared" si="584"/>
        <v>0</v>
      </c>
      <c r="AP7632" s="38">
        <f t="shared" si="585"/>
        <v>0</v>
      </c>
      <c r="AR7632" s="181"/>
      <c r="AS7632" s="181"/>
      <c r="AT7632" s="181"/>
      <c r="AU7632" s="181"/>
      <c r="BB7632" s="181"/>
      <c r="BC7632" s="181"/>
      <c r="BD7632" s="181"/>
      <c r="BE7632" s="181"/>
      <c r="BL7632" s="181"/>
      <c r="BM7632" s="181"/>
      <c r="BN7632" s="181"/>
      <c r="BO7632" s="181"/>
    </row>
    <row r="7633" spans="41:67">
      <c r="AO7633" s="38">
        <f t="shared" si="584"/>
        <v>0</v>
      </c>
      <c r="AP7633" s="38">
        <f t="shared" si="585"/>
        <v>0</v>
      </c>
      <c r="AR7633" s="181"/>
      <c r="AS7633" s="181"/>
      <c r="AT7633" s="181"/>
      <c r="AU7633" s="181"/>
      <c r="BB7633" s="181"/>
      <c r="BC7633" s="181"/>
      <c r="BD7633" s="181"/>
      <c r="BE7633" s="181"/>
      <c r="BL7633" s="181"/>
      <c r="BM7633" s="181"/>
      <c r="BN7633" s="181"/>
      <c r="BO7633" s="181"/>
    </row>
    <row r="7634" spans="41:67">
      <c r="AO7634" s="38">
        <f t="shared" si="584"/>
        <v>0</v>
      </c>
      <c r="AP7634" s="38">
        <f t="shared" si="585"/>
        <v>0</v>
      </c>
      <c r="AR7634" s="181"/>
      <c r="AS7634" s="181"/>
      <c r="AT7634" s="181"/>
      <c r="AU7634" s="181"/>
      <c r="BB7634" s="181"/>
      <c r="BC7634" s="181"/>
      <c r="BD7634" s="181"/>
      <c r="BE7634" s="181"/>
      <c r="BL7634" s="181"/>
      <c r="BM7634" s="181"/>
      <c r="BN7634" s="181"/>
      <c r="BO7634" s="181"/>
    </row>
    <row r="7635" spans="41:67">
      <c r="AO7635" s="38">
        <f t="shared" si="584"/>
        <v>0</v>
      </c>
      <c r="AP7635" s="38">
        <f t="shared" si="585"/>
        <v>0</v>
      </c>
      <c r="AR7635" s="181"/>
      <c r="AS7635" s="181"/>
      <c r="AT7635" s="181"/>
      <c r="AU7635" s="181"/>
      <c r="BB7635" s="181"/>
      <c r="BC7635" s="181"/>
      <c r="BD7635" s="181"/>
      <c r="BE7635" s="181"/>
      <c r="BL7635" s="181"/>
      <c r="BM7635" s="181"/>
      <c r="BN7635" s="181"/>
      <c r="BO7635" s="181"/>
    </row>
    <row r="7636" spans="41:67">
      <c r="AO7636" s="38">
        <f t="shared" si="584"/>
        <v>0</v>
      </c>
      <c r="AP7636" s="38">
        <f t="shared" si="585"/>
        <v>0</v>
      </c>
      <c r="AR7636" s="181"/>
      <c r="AS7636" s="181"/>
      <c r="AT7636" s="181"/>
      <c r="AU7636" s="181"/>
      <c r="BB7636" s="181"/>
      <c r="BC7636" s="181"/>
      <c r="BD7636" s="181"/>
      <c r="BE7636" s="181"/>
      <c r="BL7636" s="181"/>
      <c r="BM7636" s="181"/>
      <c r="BN7636" s="181"/>
      <c r="BO7636" s="181"/>
    </row>
    <row r="7637" spans="41:67">
      <c r="AO7637" s="38">
        <f t="shared" si="584"/>
        <v>0</v>
      </c>
      <c r="AP7637" s="38">
        <f t="shared" si="585"/>
        <v>0</v>
      </c>
      <c r="AR7637" s="181"/>
      <c r="AS7637" s="181"/>
      <c r="AT7637" s="181"/>
      <c r="AU7637" s="181"/>
      <c r="BB7637" s="181"/>
      <c r="BC7637" s="181"/>
      <c r="BD7637" s="181"/>
      <c r="BE7637" s="181"/>
      <c r="BL7637" s="181"/>
      <c r="BM7637" s="181"/>
      <c r="BN7637" s="181"/>
      <c r="BO7637" s="181"/>
    </row>
    <row r="7638" spans="41:67">
      <c r="AO7638" s="38">
        <f t="shared" si="584"/>
        <v>0</v>
      </c>
      <c r="AP7638" s="38">
        <f t="shared" si="585"/>
        <v>0</v>
      </c>
      <c r="AR7638" s="181"/>
      <c r="AS7638" s="181"/>
      <c r="AT7638" s="181"/>
      <c r="AU7638" s="181"/>
      <c r="BB7638" s="181"/>
      <c r="BC7638" s="181"/>
      <c r="BD7638" s="181"/>
      <c r="BE7638" s="181"/>
      <c r="BL7638" s="181"/>
      <c r="BM7638" s="181"/>
      <c r="BN7638" s="181"/>
      <c r="BO7638" s="181"/>
    </row>
    <row r="7639" spans="41:67">
      <c r="AO7639" s="38">
        <f t="shared" si="584"/>
        <v>0</v>
      </c>
      <c r="AP7639" s="38">
        <f t="shared" si="585"/>
        <v>0</v>
      </c>
      <c r="AR7639" s="181"/>
      <c r="AS7639" s="181"/>
      <c r="AT7639" s="181"/>
      <c r="AU7639" s="181"/>
      <c r="BB7639" s="181"/>
      <c r="BC7639" s="181"/>
      <c r="BD7639" s="181"/>
      <c r="BE7639" s="181"/>
      <c r="BL7639" s="181"/>
      <c r="BM7639" s="181"/>
      <c r="BN7639" s="181"/>
      <c r="BO7639" s="181"/>
    </row>
    <row r="7640" spans="41:67">
      <c r="AO7640" s="38">
        <f t="shared" si="584"/>
        <v>0</v>
      </c>
      <c r="AP7640" s="38">
        <f t="shared" si="585"/>
        <v>0</v>
      </c>
      <c r="AR7640" s="181"/>
      <c r="AS7640" s="181"/>
      <c r="AT7640" s="181"/>
      <c r="AU7640" s="181"/>
      <c r="BB7640" s="181"/>
      <c r="BC7640" s="181"/>
      <c r="BD7640" s="181"/>
      <c r="BE7640" s="181"/>
      <c r="BL7640" s="181"/>
      <c r="BM7640" s="181"/>
      <c r="BN7640" s="181"/>
      <c r="BO7640" s="181"/>
    </row>
    <row r="7641" spans="41:67">
      <c r="AO7641" s="38">
        <f t="shared" si="584"/>
        <v>0</v>
      </c>
      <c r="AP7641" s="38">
        <f t="shared" si="585"/>
        <v>0</v>
      </c>
      <c r="AR7641" s="181"/>
      <c r="AS7641" s="181"/>
      <c r="AT7641" s="181"/>
      <c r="AU7641" s="181"/>
      <c r="BB7641" s="181"/>
      <c r="BC7641" s="181"/>
      <c r="BD7641" s="181"/>
      <c r="BE7641" s="181"/>
      <c r="BL7641" s="181"/>
      <c r="BM7641" s="181"/>
      <c r="BN7641" s="181"/>
      <c r="BO7641" s="181"/>
    </row>
    <row r="7642" spans="41:67">
      <c r="AO7642" s="38">
        <f t="shared" si="584"/>
        <v>0</v>
      </c>
      <c r="AP7642" s="38">
        <f t="shared" si="585"/>
        <v>0</v>
      </c>
      <c r="AR7642" s="181"/>
      <c r="AS7642" s="181"/>
      <c r="AT7642" s="181"/>
      <c r="AU7642" s="181"/>
      <c r="BB7642" s="181"/>
      <c r="BC7642" s="181"/>
      <c r="BD7642" s="181"/>
      <c r="BE7642" s="181"/>
      <c r="BL7642" s="181"/>
      <c r="BM7642" s="181"/>
      <c r="BN7642" s="181"/>
      <c r="BO7642" s="181"/>
    </row>
    <row r="7643" spans="41:67">
      <c r="AO7643" s="38">
        <f t="shared" si="584"/>
        <v>0</v>
      </c>
      <c r="AP7643" s="38">
        <f t="shared" si="585"/>
        <v>0</v>
      </c>
      <c r="AR7643" s="181"/>
      <c r="AS7643" s="181"/>
      <c r="AT7643" s="181"/>
      <c r="AU7643" s="181"/>
      <c r="BB7643" s="181"/>
      <c r="BC7643" s="181"/>
      <c r="BD7643" s="181"/>
      <c r="BE7643" s="181"/>
      <c r="BL7643" s="181"/>
      <c r="BM7643" s="181"/>
      <c r="BN7643" s="181"/>
      <c r="BO7643" s="181"/>
    </row>
    <row r="7644" spans="41:67">
      <c r="AO7644" s="38">
        <f t="shared" si="584"/>
        <v>0</v>
      </c>
      <c r="AP7644" s="38">
        <f t="shared" si="585"/>
        <v>0</v>
      </c>
      <c r="AR7644" s="181"/>
      <c r="AS7644" s="181"/>
      <c r="AT7644" s="181"/>
      <c r="AU7644" s="181"/>
      <c r="BB7644" s="181"/>
      <c r="BC7644" s="181"/>
      <c r="BD7644" s="181"/>
      <c r="BE7644" s="181"/>
      <c r="BL7644" s="181"/>
      <c r="BM7644" s="181"/>
      <c r="BN7644" s="181"/>
      <c r="BO7644" s="181"/>
    </row>
    <row r="7645" spans="41:67">
      <c r="AO7645" s="38">
        <f t="shared" si="584"/>
        <v>0</v>
      </c>
      <c r="AP7645" s="38">
        <f t="shared" si="585"/>
        <v>0</v>
      </c>
      <c r="AR7645" s="181"/>
      <c r="AS7645" s="181"/>
      <c r="AT7645" s="181"/>
      <c r="AU7645" s="181"/>
      <c r="BB7645" s="181"/>
      <c r="BC7645" s="181"/>
      <c r="BD7645" s="181"/>
      <c r="BE7645" s="181"/>
      <c r="BL7645" s="181"/>
      <c r="BM7645" s="181"/>
      <c r="BN7645" s="181"/>
      <c r="BO7645" s="181"/>
    </row>
    <row r="7646" spans="41:67">
      <c r="AO7646" s="38">
        <f t="shared" si="584"/>
        <v>0</v>
      </c>
      <c r="AP7646" s="38">
        <f t="shared" si="585"/>
        <v>0</v>
      </c>
      <c r="AR7646" s="181"/>
      <c r="AS7646" s="181"/>
      <c r="AT7646" s="181"/>
      <c r="AU7646" s="181"/>
      <c r="BB7646" s="181"/>
      <c r="BC7646" s="181"/>
      <c r="BD7646" s="181"/>
      <c r="BE7646" s="181"/>
      <c r="BL7646" s="181"/>
      <c r="BM7646" s="181"/>
      <c r="BN7646" s="181"/>
      <c r="BO7646" s="181"/>
    </row>
    <row r="7647" spans="41:67">
      <c r="AO7647" s="38">
        <f t="shared" si="584"/>
        <v>0</v>
      </c>
      <c r="AP7647" s="38">
        <f t="shared" si="585"/>
        <v>0</v>
      </c>
      <c r="AR7647" s="181"/>
      <c r="AS7647" s="181"/>
      <c r="AT7647" s="181"/>
      <c r="AU7647" s="181"/>
      <c r="BB7647" s="181"/>
      <c r="BC7647" s="181"/>
      <c r="BD7647" s="181"/>
      <c r="BE7647" s="181"/>
      <c r="BL7647" s="181"/>
      <c r="BM7647" s="181"/>
      <c r="BN7647" s="181"/>
      <c r="BO7647" s="181"/>
    </row>
    <row r="7648" spans="41:67">
      <c r="AO7648" s="38">
        <f t="shared" si="584"/>
        <v>0</v>
      </c>
      <c r="AP7648" s="38">
        <f t="shared" si="585"/>
        <v>0</v>
      </c>
      <c r="AR7648" s="181"/>
      <c r="AS7648" s="181"/>
      <c r="AT7648" s="181"/>
      <c r="AU7648" s="181"/>
      <c r="BB7648" s="181"/>
      <c r="BC7648" s="181"/>
      <c r="BD7648" s="181"/>
      <c r="BE7648" s="181"/>
      <c r="BL7648" s="181"/>
      <c r="BM7648" s="181"/>
      <c r="BN7648" s="181"/>
      <c r="BO7648" s="181"/>
    </row>
    <row r="7649" spans="41:67">
      <c r="AO7649" s="38">
        <f t="shared" si="584"/>
        <v>0</v>
      </c>
      <c r="AP7649" s="38">
        <f t="shared" si="585"/>
        <v>0</v>
      </c>
      <c r="AR7649" s="181"/>
      <c r="AS7649" s="181"/>
      <c r="AT7649" s="181"/>
      <c r="AU7649" s="181"/>
      <c r="BB7649" s="181"/>
      <c r="BC7649" s="181"/>
      <c r="BD7649" s="181"/>
      <c r="BE7649" s="181"/>
      <c r="BL7649" s="181"/>
      <c r="BM7649" s="181"/>
      <c r="BN7649" s="181"/>
      <c r="BO7649" s="181"/>
    </row>
    <row r="7650" spans="41:67">
      <c r="AO7650" s="38">
        <f t="shared" si="584"/>
        <v>0</v>
      </c>
      <c r="AP7650" s="38">
        <f t="shared" si="585"/>
        <v>0</v>
      </c>
      <c r="AR7650" s="181"/>
      <c r="AS7650" s="181"/>
      <c r="AT7650" s="181"/>
      <c r="AU7650" s="181"/>
      <c r="BB7650" s="181"/>
      <c r="BC7650" s="181"/>
      <c r="BD7650" s="181"/>
      <c r="BE7650" s="181"/>
      <c r="BL7650" s="181"/>
      <c r="BM7650" s="181"/>
      <c r="BN7650" s="181"/>
      <c r="BO7650" s="181"/>
    </row>
    <row r="7651" spans="41:67">
      <c r="AO7651" s="38">
        <f t="shared" si="584"/>
        <v>0</v>
      </c>
      <c r="AP7651" s="38">
        <f t="shared" si="585"/>
        <v>0</v>
      </c>
      <c r="AR7651" s="181"/>
      <c r="AS7651" s="181"/>
      <c r="AT7651" s="181"/>
      <c r="AU7651" s="181"/>
      <c r="BB7651" s="181"/>
      <c r="BC7651" s="181"/>
      <c r="BD7651" s="181"/>
      <c r="BE7651" s="181"/>
      <c r="BL7651" s="181"/>
      <c r="BM7651" s="181"/>
      <c r="BN7651" s="181"/>
      <c r="BO7651" s="181"/>
    </row>
    <row r="7652" spans="41:67">
      <c r="AO7652" s="38">
        <f t="shared" si="584"/>
        <v>0</v>
      </c>
      <c r="AP7652" s="38">
        <f t="shared" si="585"/>
        <v>0</v>
      </c>
      <c r="AR7652" s="181"/>
      <c r="AS7652" s="181"/>
      <c r="AT7652" s="181"/>
      <c r="AU7652" s="181"/>
      <c r="BB7652" s="181"/>
      <c r="BC7652" s="181"/>
      <c r="BD7652" s="181"/>
      <c r="BE7652" s="181"/>
      <c r="BL7652" s="181"/>
      <c r="BM7652" s="181"/>
      <c r="BN7652" s="181"/>
      <c r="BO7652" s="181"/>
    </row>
    <row r="7653" spans="41:67">
      <c r="AO7653" s="38">
        <f t="shared" si="584"/>
        <v>0</v>
      </c>
      <c r="AP7653" s="38">
        <f t="shared" si="585"/>
        <v>0</v>
      </c>
      <c r="AR7653" s="181"/>
      <c r="AS7653" s="181"/>
      <c r="AT7653" s="181"/>
      <c r="AU7653" s="181"/>
      <c r="BB7653" s="181"/>
      <c r="BC7653" s="181"/>
      <c r="BD7653" s="181"/>
      <c r="BE7653" s="181"/>
      <c r="BL7653" s="181"/>
      <c r="BM7653" s="181"/>
      <c r="BN7653" s="181"/>
      <c r="BO7653" s="181"/>
    </row>
    <row r="7654" spans="41:67">
      <c r="AO7654" s="38">
        <f t="shared" si="584"/>
        <v>0</v>
      </c>
      <c r="AP7654" s="38">
        <f t="shared" si="585"/>
        <v>0</v>
      </c>
      <c r="AR7654" s="181"/>
      <c r="AS7654" s="181"/>
      <c r="AT7654" s="181"/>
      <c r="AU7654" s="181"/>
      <c r="BB7654" s="181"/>
      <c r="BC7654" s="181"/>
      <c r="BD7654" s="181"/>
      <c r="BE7654" s="181"/>
      <c r="BL7654" s="181"/>
      <c r="BM7654" s="181"/>
      <c r="BN7654" s="181"/>
      <c r="BO7654" s="181"/>
    </row>
    <row r="7655" spans="41:67">
      <c r="AO7655" s="38">
        <f t="shared" si="584"/>
        <v>0</v>
      </c>
      <c r="AP7655" s="38">
        <f t="shared" si="585"/>
        <v>0</v>
      </c>
      <c r="AR7655" s="181"/>
      <c r="AS7655" s="181"/>
      <c r="AT7655" s="181"/>
      <c r="AU7655" s="181"/>
      <c r="BB7655" s="181"/>
      <c r="BC7655" s="181"/>
      <c r="BD7655" s="181"/>
      <c r="BE7655" s="181"/>
      <c r="BL7655" s="181"/>
      <c r="BM7655" s="181"/>
      <c r="BN7655" s="181"/>
      <c r="BO7655" s="181"/>
    </row>
    <row r="7656" spans="41:67">
      <c r="AO7656" s="38">
        <f t="shared" si="584"/>
        <v>0</v>
      </c>
      <c r="AP7656" s="38">
        <f t="shared" si="585"/>
        <v>0</v>
      </c>
      <c r="AR7656" s="181"/>
      <c r="AS7656" s="181"/>
      <c r="AT7656" s="181"/>
      <c r="AU7656" s="181"/>
      <c r="BB7656" s="181"/>
      <c r="BC7656" s="181"/>
      <c r="BD7656" s="181"/>
      <c r="BE7656" s="181"/>
      <c r="BL7656" s="181"/>
      <c r="BM7656" s="181"/>
      <c r="BN7656" s="181"/>
      <c r="BO7656" s="181"/>
    </row>
    <row r="7657" spans="41:67">
      <c r="AO7657" s="38">
        <f t="shared" si="584"/>
        <v>0</v>
      </c>
      <c r="AP7657" s="38">
        <f t="shared" si="585"/>
        <v>0</v>
      </c>
      <c r="AR7657" s="181"/>
      <c r="AS7657" s="181"/>
      <c r="AT7657" s="181"/>
      <c r="AU7657" s="181"/>
      <c r="BB7657" s="181"/>
      <c r="BC7657" s="181"/>
      <c r="BD7657" s="181"/>
      <c r="BE7657" s="181"/>
      <c r="BL7657" s="181"/>
      <c r="BM7657" s="181"/>
      <c r="BN7657" s="181"/>
      <c r="BO7657" s="181"/>
    </row>
    <row r="7658" spans="41:67">
      <c r="AO7658" s="38">
        <f t="shared" ref="AO7658:AO7721" si="586">B7659+1-1</f>
        <v>0</v>
      </c>
      <c r="AP7658" s="38">
        <f t="shared" ref="AP7658:AP7721" si="587">A7659</f>
        <v>0</v>
      </c>
      <c r="AR7658" s="181"/>
      <c r="AS7658" s="181"/>
      <c r="AT7658" s="181"/>
      <c r="AU7658" s="181"/>
      <c r="BB7658" s="181"/>
      <c r="BC7658" s="181"/>
      <c r="BD7658" s="181"/>
      <c r="BE7658" s="181"/>
      <c r="BL7658" s="181"/>
      <c r="BM7658" s="181"/>
      <c r="BN7658" s="181"/>
      <c r="BO7658" s="181"/>
    </row>
    <row r="7659" spans="41:67">
      <c r="AO7659" s="38">
        <f t="shared" si="586"/>
        <v>0</v>
      </c>
      <c r="AP7659" s="38">
        <f t="shared" si="587"/>
        <v>0</v>
      </c>
      <c r="AR7659" s="181"/>
      <c r="AS7659" s="181"/>
      <c r="AT7659" s="181"/>
      <c r="AU7659" s="181"/>
      <c r="BB7659" s="181"/>
      <c r="BC7659" s="181"/>
      <c r="BD7659" s="181"/>
      <c r="BE7659" s="181"/>
      <c r="BL7659" s="181"/>
      <c r="BM7659" s="181"/>
      <c r="BN7659" s="181"/>
      <c r="BO7659" s="181"/>
    </row>
    <row r="7660" spans="41:67">
      <c r="AO7660" s="38">
        <f t="shared" si="586"/>
        <v>0</v>
      </c>
      <c r="AP7660" s="38">
        <f t="shared" si="587"/>
        <v>0</v>
      </c>
      <c r="AR7660" s="181"/>
      <c r="AS7660" s="181"/>
      <c r="AT7660" s="181"/>
      <c r="AU7660" s="181"/>
      <c r="BB7660" s="181"/>
      <c r="BC7660" s="181"/>
      <c r="BD7660" s="181"/>
      <c r="BE7660" s="181"/>
      <c r="BL7660" s="181"/>
      <c r="BM7660" s="181"/>
      <c r="BN7660" s="181"/>
      <c r="BO7660" s="181"/>
    </row>
    <row r="7661" spans="41:67">
      <c r="AO7661" s="38">
        <f t="shared" si="586"/>
        <v>0</v>
      </c>
      <c r="AP7661" s="38">
        <f t="shared" si="587"/>
        <v>0</v>
      </c>
      <c r="AR7661" s="181"/>
      <c r="AS7661" s="181"/>
      <c r="AT7661" s="181"/>
      <c r="AU7661" s="181"/>
      <c r="BB7661" s="181"/>
      <c r="BC7661" s="181"/>
      <c r="BD7661" s="181"/>
      <c r="BE7661" s="181"/>
      <c r="BL7661" s="181"/>
      <c r="BM7661" s="181"/>
      <c r="BN7661" s="181"/>
      <c r="BO7661" s="181"/>
    </row>
    <row r="7662" spans="41:67">
      <c r="AO7662" s="38">
        <f t="shared" si="586"/>
        <v>0</v>
      </c>
      <c r="AP7662" s="38">
        <f t="shared" si="587"/>
        <v>0</v>
      </c>
      <c r="AR7662" s="181"/>
      <c r="AS7662" s="181"/>
      <c r="AT7662" s="181"/>
      <c r="AU7662" s="181"/>
      <c r="BB7662" s="181"/>
      <c r="BC7662" s="181"/>
      <c r="BD7662" s="181"/>
      <c r="BE7662" s="181"/>
      <c r="BL7662" s="181"/>
      <c r="BM7662" s="181"/>
      <c r="BN7662" s="181"/>
      <c r="BO7662" s="181"/>
    </row>
    <row r="7663" spans="41:67">
      <c r="AO7663" s="38">
        <f t="shared" si="586"/>
        <v>0</v>
      </c>
      <c r="AP7663" s="38">
        <f t="shared" si="587"/>
        <v>0</v>
      </c>
      <c r="AR7663" s="181"/>
      <c r="AS7663" s="181"/>
      <c r="AT7663" s="181"/>
      <c r="AU7663" s="181"/>
      <c r="BB7663" s="181"/>
      <c r="BC7663" s="181"/>
      <c r="BD7663" s="181"/>
      <c r="BE7663" s="181"/>
      <c r="BL7663" s="181"/>
      <c r="BM7663" s="181"/>
      <c r="BN7663" s="181"/>
      <c r="BO7663" s="181"/>
    </row>
    <row r="7664" spans="41:67">
      <c r="AO7664" s="38">
        <f t="shared" si="586"/>
        <v>0</v>
      </c>
      <c r="AP7664" s="38">
        <f t="shared" si="587"/>
        <v>0</v>
      </c>
      <c r="AR7664" s="181"/>
      <c r="AS7664" s="181"/>
      <c r="AT7664" s="181"/>
      <c r="AU7664" s="181"/>
      <c r="BB7664" s="181"/>
      <c r="BC7664" s="181"/>
      <c r="BD7664" s="181"/>
      <c r="BE7664" s="181"/>
      <c r="BL7664" s="181"/>
      <c r="BM7664" s="181"/>
      <c r="BN7664" s="181"/>
      <c r="BO7664" s="181"/>
    </row>
    <row r="7665" spans="41:67">
      <c r="AO7665" s="38">
        <f t="shared" si="586"/>
        <v>0</v>
      </c>
      <c r="AP7665" s="38">
        <f t="shared" si="587"/>
        <v>0</v>
      </c>
      <c r="AR7665" s="181"/>
      <c r="AS7665" s="181"/>
      <c r="AT7665" s="181"/>
      <c r="AU7665" s="181"/>
      <c r="BB7665" s="181"/>
      <c r="BC7665" s="181"/>
      <c r="BD7665" s="181"/>
      <c r="BE7665" s="181"/>
      <c r="BL7665" s="181"/>
      <c r="BM7665" s="181"/>
      <c r="BN7665" s="181"/>
      <c r="BO7665" s="181"/>
    </row>
    <row r="7666" spans="41:67">
      <c r="AO7666" s="38">
        <f t="shared" si="586"/>
        <v>0</v>
      </c>
      <c r="AP7666" s="38">
        <f t="shared" si="587"/>
        <v>0</v>
      </c>
      <c r="AR7666" s="181"/>
      <c r="AS7666" s="181"/>
      <c r="AT7666" s="181"/>
      <c r="AU7666" s="181"/>
      <c r="BB7666" s="181"/>
      <c r="BC7666" s="181"/>
      <c r="BD7666" s="181"/>
      <c r="BE7666" s="181"/>
      <c r="BL7666" s="181"/>
      <c r="BM7666" s="181"/>
      <c r="BN7666" s="181"/>
      <c r="BO7666" s="181"/>
    </row>
    <row r="7667" spans="41:67">
      <c r="AO7667" s="38">
        <f t="shared" si="586"/>
        <v>0</v>
      </c>
      <c r="AP7667" s="38">
        <f t="shared" si="587"/>
        <v>0</v>
      </c>
      <c r="AR7667" s="181"/>
      <c r="AS7667" s="181"/>
      <c r="AT7667" s="181"/>
      <c r="AU7667" s="181"/>
      <c r="BB7667" s="181"/>
      <c r="BC7667" s="181"/>
      <c r="BD7667" s="181"/>
      <c r="BE7667" s="181"/>
      <c r="BL7667" s="181"/>
      <c r="BM7667" s="181"/>
      <c r="BN7667" s="181"/>
      <c r="BO7667" s="181"/>
    </row>
    <row r="7668" spans="41:67">
      <c r="AO7668" s="38">
        <f t="shared" si="586"/>
        <v>0</v>
      </c>
      <c r="AP7668" s="38">
        <f t="shared" si="587"/>
        <v>0</v>
      </c>
      <c r="AR7668" s="181"/>
      <c r="AS7668" s="181"/>
      <c r="AT7668" s="181"/>
      <c r="AU7668" s="181"/>
      <c r="BB7668" s="181"/>
      <c r="BC7668" s="181"/>
      <c r="BD7668" s="181"/>
      <c r="BE7668" s="181"/>
      <c r="BL7668" s="181"/>
      <c r="BM7668" s="181"/>
      <c r="BN7668" s="181"/>
      <c r="BO7668" s="181"/>
    </row>
    <row r="7669" spans="41:67">
      <c r="AO7669" s="38">
        <f t="shared" si="586"/>
        <v>0</v>
      </c>
      <c r="AP7669" s="38">
        <f t="shared" si="587"/>
        <v>0</v>
      </c>
      <c r="AR7669" s="181"/>
      <c r="AS7669" s="181"/>
      <c r="AT7669" s="181"/>
      <c r="AU7669" s="181"/>
      <c r="BB7669" s="181"/>
      <c r="BC7669" s="181"/>
      <c r="BD7669" s="181"/>
      <c r="BE7669" s="181"/>
      <c r="BL7669" s="181"/>
      <c r="BM7669" s="181"/>
      <c r="BN7669" s="181"/>
      <c r="BO7669" s="181"/>
    </row>
    <row r="7670" spans="41:67">
      <c r="AO7670" s="38">
        <f t="shared" si="586"/>
        <v>0</v>
      </c>
      <c r="AP7670" s="38">
        <f t="shared" si="587"/>
        <v>0</v>
      </c>
      <c r="AR7670" s="181"/>
      <c r="AS7670" s="181"/>
      <c r="AT7670" s="181"/>
      <c r="AU7670" s="181"/>
      <c r="BB7670" s="181"/>
      <c r="BC7670" s="181"/>
      <c r="BD7670" s="181"/>
      <c r="BE7670" s="181"/>
      <c r="BL7670" s="181"/>
      <c r="BM7670" s="181"/>
      <c r="BN7670" s="181"/>
      <c r="BO7670" s="181"/>
    </row>
    <row r="7671" spans="41:67">
      <c r="AO7671" s="38">
        <f t="shared" si="586"/>
        <v>0</v>
      </c>
      <c r="AP7671" s="38">
        <f t="shared" si="587"/>
        <v>0</v>
      </c>
      <c r="AR7671" s="181"/>
      <c r="AS7671" s="181"/>
      <c r="AT7671" s="181"/>
      <c r="AU7671" s="181"/>
      <c r="BB7671" s="181"/>
      <c r="BC7671" s="181"/>
      <c r="BD7671" s="181"/>
      <c r="BE7671" s="181"/>
      <c r="BL7671" s="181"/>
      <c r="BM7671" s="181"/>
      <c r="BN7671" s="181"/>
      <c r="BO7671" s="181"/>
    </row>
    <row r="7672" spans="41:67">
      <c r="AO7672" s="38">
        <f t="shared" si="586"/>
        <v>0</v>
      </c>
      <c r="AP7672" s="38">
        <f t="shared" si="587"/>
        <v>0</v>
      </c>
      <c r="AR7672" s="181"/>
      <c r="AS7672" s="181"/>
      <c r="AT7672" s="181"/>
      <c r="AU7672" s="181"/>
      <c r="BB7672" s="181"/>
      <c r="BC7672" s="181"/>
      <c r="BD7672" s="181"/>
      <c r="BE7672" s="181"/>
      <c r="BL7672" s="181"/>
      <c r="BM7672" s="181"/>
      <c r="BN7672" s="181"/>
      <c r="BO7672" s="181"/>
    </row>
    <row r="7673" spans="41:67">
      <c r="AO7673" s="38">
        <f t="shared" si="586"/>
        <v>0</v>
      </c>
      <c r="AP7673" s="38">
        <f t="shared" si="587"/>
        <v>0</v>
      </c>
      <c r="AR7673" s="181"/>
      <c r="AS7673" s="181"/>
      <c r="AT7673" s="181"/>
      <c r="AU7673" s="181"/>
      <c r="BB7673" s="181"/>
      <c r="BC7673" s="181"/>
      <c r="BD7673" s="181"/>
      <c r="BE7673" s="181"/>
      <c r="BL7673" s="181"/>
      <c r="BM7673" s="181"/>
      <c r="BN7673" s="181"/>
      <c r="BO7673" s="181"/>
    </row>
    <row r="7674" spans="41:67">
      <c r="AO7674" s="38">
        <f t="shared" si="586"/>
        <v>0</v>
      </c>
      <c r="AP7674" s="38">
        <f t="shared" si="587"/>
        <v>0</v>
      </c>
      <c r="AR7674" s="181"/>
      <c r="AS7674" s="181"/>
      <c r="AT7674" s="181"/>
      <c r="AU7674" s="181"/>
      <c r="BB7674" s="181"/>
      <c r="BC7674" s="181"/>
      <c r="BD7674" s="181"/>
      <c r="BE7674" s="181"/>
      <c r="BL7674" s="181"/>
      <c r="BM7674" s="181"/>
      <c r="BN7674" s="181"/>
      <c r="BO7674" s="181"/>
    </row>
    <row r="7675" spans="41:67">
      <c r="AO7675" s="38">
        <f t="shared" si="586"/>
        <v>0</v>
      </c>
      <c r="AP7675" s="38">
        <f t="shared" si="587"/>
        <v>0</v>
      </c>
      <c r="AR7675" s="181"/>
      <c r="AS7675" s="181"/>
      <c r="AT7675" s="181"/>
      <c r="AU7675" s="181"/>
      <c r="BB7675" s="181"/>
      <c r="BC7675" s="181"/>
      <c r="BD7675" s="181"/>
      <c r="BE7675" s="181"/>
      <c r="BL7675" s="181"/>
      <c r="BM7675" s="181"/>
      <c r="BN7675" s="181"/>
      <c r="BO7675" s="181"/>
    </row>
    <row r="7676" spans="41:67">
      <c r="AO7676" s="38">
        <f t="shared" si="586"/>
        <v>0</v>
      </c>
      <c r="AP7676" s="38">
        <f t="shared" si="587"/>
        <v>0</v>
      </c>
      <c r="AR7676" s="181"/>
      <c r="AS7676" s="181"/>
      <c r="AT7676" s="181"/>
      <c r="AU7676" s="181"/>
      <c r="BB7676" s="181"/>
      <c r="BC7676" s="181"/>
      <c r="BD7676" s="181"/>
      <c r="BE7676" s="181"/>
      <c r="BL7676" s="181"/>
      <c r="BM7676" s="181"/>
      <c r="BN7676" s="181"/>
      <c r="BO7676" s="181"/>
    </row>
    <row r="7677" spans="41:67">
      <c r="AO7677" s="38">
        <f t="shared" si="586"/>
        <v>0</v>
      </c>
      <c r="AP7677" s="38">
        <f t="shared" si="587"/>
        <v>0</v>
      </c>
      <c r="AR7677" s="181"/>
      <c r="AS7677" s="181"/>
      <c r="AT7677" s="181"/>
      <c r="AU7677" s="181"/>
      <c r="BB7677" s="181"/>
      <c r="BC7677" s="181"/>
      <c r="BD7677" s="181"/>
      <c r="BE7677" s="181"/>
      <c r="BL7677" s="181"/>
      <c r="BM7677" s="181"/>
      <c r="BN7677" s="181"/>
      <c r="BO7677" s="181"/>
    </row>
    <row r="7678" spans="41:67">
      <c r="AO7678" s="38">
        <f t="shared" si="586"/>
        <v>0</v>
      </c>
      <c r="AP7678" s="38">
        <f t="shared" si="587"/>
        <v>0</v>
      </c>
      <c r="AR7678" s="181"/>
      <c r="AS7678" s="181"/>
      <c r="AT7678" s="181"/>
      <c r="AU7678" s="181"/>
      <c r="BB7678" s="181"/>
      <c r="BC7678" s="181"/>
      <c r="BD7678" s="181"/>
      <c r="BE7678" s="181"/>
      <c r="BL7678" s="181"/>
      <c r="BM7678" s="181"/>
      <c r="BN7678" s="181"/>
      <c r="BO7678" s="181"/>
    </row>
    <row r="7679" spans="41:67">
      <c r="AO7679" s="38">
        <f t="shared" si="586"/>
        <v>0</v>
      </c>
      <c r="AP7679" s="38">
        <f t="shared" si="587"/>
        <v>0</v>
      </c>
      <c r="AR7679" s="181"/>
      <c r="AS7679" s="181"/>
      <c r="AT7679" s="181"/>
      <c r="AU7679" s="181"/>
      <c r="BB7679" s="181"/>
      <c r="BC7679" s="181"/>
      <c r="BD7679" s="181"/>
      <c r="BE7679" s="181"/>
      <c r="BL7679" s="181"/>
      <c r="BM7679" s="181"/>
      <c r="BN7679" s="181"/>
      <c r="BO7679" s="181"/>
    </row>
    <row r="7680" spans="41:67">
      <c r="AO7680" s="38">
        <f t="shared" si="586"/>
        <v>0</v>
      </c>
      <c r="AP7680" s="38">
        <f t="shared" si="587"/>
        <v>0</v>
      </c>
      <c r="AR7680" s="181"/>
      <c r="AS7680" s="181"/>
      <c r="AT7680" s="181"/>
      <c r="AU7680" s="181"/>
      <c r="BB7680" s="181"/>
      <c r="BC7680" s="181"/>
      <c r="BD7680" s="181"/>
      <c r="BE7680" s="181"/>
      <c r="BL7680" s="181"/>
      <c r="BM7680" s="181"/>
      <c r="BN7680" s="181"/>
      <c r="BO7680" s="181"/>
    </row>
    <row r="7681" spans="41:67">
      <c r="AO7681" s="38">
        <f t="shared" si="586"/>
        <v>0</v>
      </c>
      <c r="AP7681" s="38">
        <f t="shared" si="587"/>
        <v>0</v>
      </c>
      <c r="AR7681" s="181"/>
      <c r="AS7681" s="181"/>
      <c r="AT7681" s="181"/>
      <c r="AU7681" s="181"/>
      <c r="BB7681" s="181"/>
      <c r="BC7681" s="181"/>
      <c r="BD7681" s="181"/>
      <c r="BE7681" s="181"/>
      <c r="BL7681" s="181"/>
      <c r="BM7681" s="181"/>
      <c r="BN7681" s="181"/>
      <c r="BO7681" s="181"/>
    </row>
    <row r="7682" spans="41:67">
      <c r="AO7682" s="38">
        <f t="shared" si="586"/>
        <v>0</v>
      </c>
      <c r="AP7682" s="38">
        <f t="shared" si="587"/>
        <v>0</v>
      </c>
      <c r="AR7682" s="181"/>
      <c r="AS7682" s="181"/>
      <c r="AT7682" s="181"/>
      <c r="AU7682" s="181"/>
      <c r="BB7682" s="181"/>
      <c r="BC7682" s="181"/>
      <c r="BD7682" s="181"/>
      <c r="BE7682" s="181"/>
      <c r="BL7682" s="181"/>
      <c r="BM7682" s="181"/>
      <c r="BN7682" s="181"/>
      <c r="BO7682" s="181"/>
    </row>
    <row r="7683" spans="41:67">
      <c r="AO7683" s="38">
        <f t="shared" si="586"/>
        <v>0</v>
      </c>
      <c r="AP7683" s="38">
        <f t="shared" si="587"/>
        <v>0</v>
      </c>
      <c r="AR7683" s="181"/>
      <c r="AS7683" s="181"/>
      <c r="AT7683" s="181"/>
      <c r="AU7683" s="181"/>
      <c r="BB7683" s="181"/>
      <c r="BC7683" s="181"/>
      <c r="BD7683" s="181"/>
      <c r="BE7683" s="181"/>
      <c r="BL7683" s="181"/>
      <c r="BM7683" s="181"/>
      <c r="BN7683" s="181"/>
      <c r="BO7683" s="181"/>
    </row>
    <row r="7684" spans="41:67">
      <c r="AO7684" s="38">
        <f t="shared" si="586"/>
        <v>0</v>
      </c>
      <c r="AP7684" s="38">
        <f t="shared" si="587"/>
        <v>0</v>
      </c>
      <c r="AR7684" s="181"/>
      <c r="AS7684" s="181"/>
      <c r="AT7684" s="181"/>
      <c r="AU7684" s="181"/>
      <c r="BB7684" s="181"/>
      <c r="BC7684" s="181"/>
      <c r="BD7684" s="181"/>
      <c r="BE7684" s="181"/>
      <c r="BL7684" s="181"/>
      <c r="BM7684" s="181"/>
      <c r="BN7684" s="181"/>
      <c r="BO7684" s="181"/>
    </row>
    <row r="7685" spans="41:67">
      <c r="AO7685" s="38">
        <f t="shared" si="586"/>
        <v>0</v>
      </c>
      <c r="AP7685" s="38">
        <f t="shared" si="587"/>
        <v>0</v>
      </c>
      <c r="AR7685" s="181"/>
      <c r="AS7685" s="181"/>
      <c r="AT7685" s="181"/>
      <c r="AU7685" s="181"/>
      <c r="BB7685" s="181"/>
      <c r="BC7685" s="181"/>
      <c r="BD7685" s="181"/>
      <c r="BE7685" s="181"/>
      <c r="BL7685" s="181"/>
      <c r="BM7685" s="181"/>
      <c r="BN7685" s="181"/>
      <c r="BO7685" s="181"/>
    </row>
    <row r="7686" spans="41:67">
      <c r="AO7686" s="38">
        <f t="shared" si="586"/>
        <v>0</v>
      </c>
      <c r="AP7686" s="38">
        <f t="shared" si="587"/>
        <v>0</v>
      </c>
      <c r="AR7686" s="181"/>
      <c r="AS7686" s="181"/>
      <c r="AT7686" s="181"/>
      <c r="AU7686" s="181"/>
      <c r="BB7686" s="181"/>
      <c r="BC7686" s="181"/>
      <c r="BD7686" s="181"/>
      <c r="BE7686" s="181"/>
      <c r="BL7686" s="181"/>
      <c r="BM7686" s="181"/>
      <c r="BN7686" s="181"/>
      <c r="BO7686" s="181"/>
    </row>
    <row r="7687" spans="41:67">
      <c r="AO7687" s="38">
        <f t="shared" si="586"/>
        <v>0</v>
      </c>
      <c r="AP7687" s="38">
        <f t="shared" si="587"/>
        <v>0</v>
      </c>
      <c r="AR7687" s="181"/>
      <c r="AS7687" s="181"/>
      <c r="AT7687" s="181"/>
      <c r="AU7687" s="181"/>
      <c r="BB7687" s="181"/>
      <c r="BC7687" s="181"/>
      <c r="BD7687" s="181"/>
      <c r="BE7687" s="181"/>
      <c r="BL7687" s="181"/>
      <c r="BM7687" s="181"/>
      <c r="BN7687" s="181"/>
      <c r="BO7687" s="181"/>
    </row>
    <row r="7688" spans="41:67">
      <c r="AO7688" s="38">
        <f t="shared" si="586"/>
        <v>0</v>
      </c>
      <c r="AP7688" s="38">
        <f t="shared" si="587"/>
        <v>0</v>
      </c>
      <c r="AR7688" s="181"/>
      <c r="AS7688" s="181"/>
      <c r="AT7688" s="181"/>
      <c r="AU7688" s="181"/>
      <c r="BB7688" s="181"/>
      <c r="BC7688" s="181"/>
      <c r="BD7688" s="181"/>
      <c r="BE7688" s="181"/>
      <c r="BL7688" s="181"/>
      <c r="BM7688" s="181"/>
      <c r="BN7688" s="181"/>
      <c r="BO7688" s="181"/>
    </row>
    <row r="7689" spans="41:67">
      <c r="AO7689" s="38">
        <f t="shared" si="586"/>
        <v>0</v>
      </c>
      <c r="AP7689" s="38">
        <f t="shared" si="587"/>
        <v>0</v>
      </c>
      <c r="AR7689" s="181"/>
      <c r="AS7689" s="181"/>
      <c r="AT7689" s="181"/>
      <c r="AU7689" s="181"/>
      <c r="BB7689" s="181"/>
      <c r="BC7689" s="181"/>
      <c r="BD7689" s="181"/>
      <c r="BE7689" s="181"/>
      <c r="BL7689" s="181"/>
      <c r="BM7689" s="181"/>
      <c r="BN7689" s="181"/>
      <c r="BO7689" s="181"/>
    </row>
    <row r="7690" spans="41:67">
      <c r="AO7690" s="38">
        <f t="shared" si="586"/>
        <v>0</v>
      </c>
      <c r="AP7690" s="38">
        <f t="shared" si="587"/>
        <v>0</v>
      </c>
      <c r="AR7690" s="181"/>
      <c r="AS7690" s="181"/>
      <c r="AT7690" s="181"/>
      <c r="AU7690" s="181"/>
      <c r="BB7690" s="181"/>
      <c r="BC7690" s="181"/>
      <c r="BD7690" s="181"/>
      <c r="BE7690" s="181"/>
      <c r="BL7690" s="181"/>
      <c r="BM7690" s="181"/>
      <c r="BN7690" s="181"/>
      <c r="BO7690" s="181"/>
    </row>
    <row r="7691" spans="41:67">
      <c r="AO7691" s="38">
        <f t="shared" si="586"/>
        <v>0</v>
      </c>
      <c r="AP7691" s="38">
        <f t="shared" si="587"/>
        <v>0</v>
      </c>
      <c r="AR7691" s="181"/>
      <c r="AS7691" s="181"/>
      <c r="AT7691" s="181"/>
      <c r="AU7691" s="181"/>
      <c r="BB7691" s="181"/>
      <c r="BC7691" s="181"/>
      <c r="BD7691" s="181"/>
      <c r="BE7691" s="181"/>
      <c r="BL7691" s="181"/>
      <c r="BM7691" s="181"/>
      <c r="BN7691" s="181"/>
      <c r="BO7691" s="181"/>
    </row>
    <row r="7692" spans="41:67">
      <c r="AO7692" s="38">
        <f t="shared" si="586"/>
        <v>0</v>
      </c>
      <c r="AP7692" s="38">
        <f t="shared" si="587"/>
        <v>0</v>
      </c>
      <c r="AR7692" s="181"/>
      <c r="AS7692" s="181"/>
      <c r="AT7692" s="181"/>
      <c r="AU7692" s="181"/>
      <c r="BB7692" s="181"/>
      <c r="BC7692" s="181"/>
      <c r="BD7692" s="181"/>
      <c r="BE7692" s="181"/>
      <c r="BL7692" s="181"/>
      <c r="BM7692" s="181"/>
      <c r="BN7692" s="181"/>
      <c r="BO7692" s="181"/>
    </row>
    <row r="7693" spans="41:67">
      <c r="AO7693" s="38">
        <f t="shared" si="586"/>
        <v>0</v>
      </c>
      <c r="AP7693" s="38">
        <f t="shared" si="587"/>
        <v>0</v>
      </c>
      <c r="AR7693" s="181"/>
      <c r="AS7693" s="181"/>
      <c r="AT7693" s="181"/>
      <c r="AU7693" s="181"/>
      <c r="BB7693" s="181"/>
      <c r="BC7693" s="181"/>
      <c r="BD7693" s="181"/>
      <c r="BE7693" s="181"/>
      <c r="BL7693" s="181"/>
      <c r="BM7693" s="181"/>
      <c r="BN7693" s="181"/>
      <c r="BO7693" s="181"/>
    </row>
    <row r="7694" spans="41:67">
      <c r="AO7694" s="38">
        <f t="shared" si="586"/>
        <v>0</v>
      </c>
      <c r="AP7694" s="38">
        <f t="shared" si="587"/>
        <v>0</v>
      </c>
      <c r="AR7694" s="181"/>
      <c r="AS7694" s="181"/>
      <c r="AT7694" s="181"/>
      <c r="AU7694" s="181"/>
      <c r="BB7694" s="181"/>
      <c r="BC7694" s="181"/>
      <c r="BD7694" s="181"/>
      <c r="BE7694" s="181"/>
      <c r="BL7694" s="181"/>
      <c r="BM7694" s="181"/>
      <c r="BN7694" s="181"/>
      <c r="BO7694" s="181"/>
    </row>
    <row r="7695" spans="41:67">
      <c r="AO7695" s="38">
        <f t="shared" si="586"/>
        <v>0</v>
      </c>
      <c r="AP7695" s="38">
        <f t="shared" si="587"/>
        <v>0</v>
      </c>
      <c r="AR7695" s="181"/>
      <c r="AS7695" s="181"/>
      <c r="AT7695" s="181"/>
      <c r="AU7695" s="181"/>
      <c r="BB7695" s="181"/>
      <c r="BC7695" s="181"/>
      <c r="BD7695" s="181"/>
      <c r="BE7695" s="181"/>
      <c r="BL7695" s="181"/>
      <c r="BM7695" s="181"/>
      <c r="BN7695" s="181"/>
      <c r="BO7695" s="181"/>
    </row>
    <row r="7696" spans="41:67">
      <c r="AO7696" s="38">
        <f t="shared" si="586"/>
        <v>0</v>
      </c>
      <c r="AP7696" s="38">
        <f t="shared" si="587"/>
        <v>0</v>
      </c>
      <c r="AR7696" s="181"/>
      <c r="AS7696" s="181"/>
      <c r="AT7696" s="181"/>
      <c r="AU7696" s="181"/>
      <c r="BB7696" s="181"/>
      <c r="BC7696" s="181"/>
      <c r="BD7696" s="181"/>
      <c r="BE7696" s="181"/>
      <c r="BL7696" s="181"/>
      <c r="BM7696" s="181"/>
      <c r="BN7696" s="181"/>
      <c r="BO7696" s="181"/>
    </row>
    <row r="7697" spans="41:67">
      <c r="AO7697" s="38">
        <f t="shared" si="586"/>
        <v>0</v>
      </c>
      <c r="AP7697" s="38">
        <f t="shared" si="587"/>
        <v>0</v>
      </c>
      <c r="AR7697" s="181"/>
      <c r="AS7697" s="181"/>
      <c r="AT7697" s="181"/>
      <c r="AU7697" s="181"/>
      <c r="BB7697" s="181"/>
      <c r="BC7697" s="181"/>
      <c r="BD7697" s="181"/>
      <c r="BE7697" s="181"/>
      <c r="BL7697" s="181"/>
      <c r="BM7697" s="181"/>
      <c r="BN7697" s="181"/>
      <c r="BO7697" s="181"/>
    </row>
    <row r="7698" spans="41:67">
      <c r="AO7698" s="38">
        <f t="shared" si="586"/>
        <v>0</v>
      </c>
      <c r="AP7698" s="38">
        <f t="shared" si="587"/>
        <v>0</v>
      </c>
      <c r="AR7698" s="181"/>
      <c r="AS7698" s="181"/>
      <c r="AT7698" s="181"/>
      <c r="AU7698" s="181"/>
      <c r="BB7698" s="181"/>
      <c r="BC7698" s="181"/>
      <c r="BD7698" s="181"/>
      <c r="BE7698" s="181"/>
      <c r="BL7698" s="181"/>
      <c r="BM7698" s="181"/>
      <c r="BN7698" s="181"/>
      <c r="BO7698" s="181"/>
    </row>
    <row r="7699" spans="41:67">
      <c r="AO7699" s="38">
        <f t="shared" si="586"/>
        <v>0</v>
      </c>
      <c r="AP7699" s="38">
        <f t="shared" si="587"/>
        <v>0</v>
      </c>
      <c r="AR7699" s="181"/>
      <c r="AS7699" s="181"/>
      <c r="AT7699" s="181"/>
      <c r="AU7699" s="181"/>
      <c r="BB7699" s="181"/>
      <c r="BC7699" s="181"/>
      <c r="BD7699" s="181"/>
      <c r="BE7699" s="181"/>
      <c r="BL7699" s="181"/>
      <c r="BM7699" s="181"/>
      <c r="BN7699" s="181"/>
      <c r="BO7699" s="181"/>
    </row>
    <row r="7700" spans="41:67">
      <c r="AO7700" s="38">
        <f t="shared" si="586"/>
        <v>0</v>
      </c>
      <c r="AP7700" s="38">
        <f t="shared" si="587"/>
        <v>0</v>
      </c>
      <c r="AR7700" s="181"/>
      <c r="AS7700" s="181"/>
      <c r="AT7700" s="181"/>
      <c r="AU7700" s="181"/>
      <c r="BB7700" s="181"/>
      <c r="BC7700" s="181"/>
      <c r="BD7700" s="181"/>
      <c r="BE7700" s="181"/>
      <c r="BL7700" s="181"/>
      <c r="BM7700" s="181"/>
      <c r="BN7700" s="181"/>
      <c r="BO7700" s="181"/>
    </row>
    <row r="7701" spans="41:67">
      <c r="AO7701" s="38">
        <f t="shared" si="586"/>
        <v>0</v>
      </c>
      <c r="AP7701" s="38">
        <f t="shared" si="587"/>
        <v>0</v>
      </c>
      <c r="AR7701" s="181"/>
      <c r="AS7701" s="181"/>
      <c r="AT7701" s="181"/>
      <c r="AU7701" s="181"/>
      <c r="BB7701" s="181"/>
      <c r="BC7701" s="181"/>
      <c r="BD7701" s="181"/>
      <c r="BE7701" s="181"/>
      <c r="BL7701" s="181"/>
      <c r="BM7701" s="181"/>
      <c r="BN7701" s="181"/>
      <c r="BO7701" s="181"/>
    </row>
    <row r="7702" spans="41:67">
      <c r="AO7702" s="38">
        <f t="shared" si="586"/>
        <v>0</v>
      </c>
      <c r="AP7702" s="38">
        <f t="shared" si="587"/>
        <v>0</v>
      </c>
      <c r="AR7702" s="181"/>
      <c r="AS7702" s="181"/>
      <c r="AT7702" s="181"/>
      <c r="AU7702" s="181"/>
      <c r="BB7702" s="181"/>
      <c r="BC7702" s="181"/>
      <c r="BD7702" s="181"/>
      <c r="BE7702" s="181"/>
      <c r="BL7702" s="181"/>
      <c r="BM7702" s="181"/>
      <c r="BN7702" s="181"/>
      <c r="BO7702" s="181"/>
    </row>
    <row r="7703" spans="41:67">
      <c r="AO7703" s="38">
        <f t="shared" si="586"/>
        <v>0</v>
      </c>
      <c r="AP7703" s="38">
        <f t="shared" si="587"/>
        <v>0</v>
      </c>
      <c r="AR7703" s="181"/>
      <c r="AS7703" s="181"/>
      <c r="AT7703" s="181"/>
      <c r="AU7703" s="181"/>
      <c r="BB7703" s="181"/>
      <c r="BC7703" s="181"/>
      <c r="BD7703" s="181"/>
      <c r="BE7703" s="181"/>
      <c r="BL7703" s="181"/>
      <c r="BM7703" s="181"/>
      <c r="BN7703" s="181"/>
      <c r="BO7703" s="181"/>
    </row>
    <row r="7704" spans="41:67">
      <c r="AO7704" s="38">
        <f t="shared" si="586"/>
        <v>0</v>
      </c>
      <c r="AP7704" s="38">
        <f t="shared" si="587"/>
        <v>0</v>
      </c>
      <c r="AR7704" s="181"/>
      <c r="AS7704" s="181"/>
      <c r="AT7704" s="181"/>
      <c r="AU7704" s="181"/>
      <c r="BB7704" s="181"/>
      <c r="BC7704" s="181"/>
      <c r="BD7704" s="181"/>
      <c r="BE7704" s="181"/>
      <c r="BL7704" s="181"/>
      <c r="BM7704" s="181"/>
      <c r="BN7704" s="181"/>
      <c r="BO7704" s="181"/>
    </row>
    <row r="7705" spans="41:67">
      <c r="AO7705" s="38">
        <f t="shared" si="586"/>
        <v>0</v>
      </c>
      <c r="AP7705" s="38">
        <f t="shared" si="587"/>
        <v>0</v>
      </c>
      <c r="AR7705" s="181"/>
      <c r="AS7705" s="181"/>
      <c r="AT7705" s="181"/>
      <c r="AU7705" s="181"/>
      <c r="BB7705" s="181"/>
      <c r="BC7705" s="181"/>
      <c r="BD7705" s="181"/>
      <c r="BE7705" s="181"/>
      <c r="BL7705" s="181"/>
      <c r="BM7705" s="181"/>
      <c r="BN7705" s="181"/>
      <c r="BO7705" s="181"/>
    </row>
    <row r="7706" spans="41:67">
      <c r="AO7706" s="38">
        <f t="shared" si="586"/>
        <v>0</v>
      </c>
      <c r="AP7706" s="38">
        <f t="shared" si="587"/>
        <v>0</v>
      </c>
      <c r="AR7706" s="181"/>
      <c r="AS7706" s="181"/>
      <c r="AT7706" s="181"/>
      <c r="AU7706" s="181"/>
      <c r="BB7706" s="181"/>
      <c r="BC7706" s="181"/>
      <c r="BD7706" s="181"/>
      <c r="BE7706" s="181"/>
      <c r="BL7706" s="181"/>
      <c r="BM7706" s="181"/>
      <c r="BN7706" s="181"/>
      <c r="BO7706" s="181"/>
    </row>
    <row r="7707" spans="41:67">
      <c r="AO7707" s="38">
        <f t="shared" si="586"/>
        <v>0</v>
      </c>
      <c r="AP7707" s="38">
        <f t="shared" si="587"/>
        <v>0</v>
      </c>
      <c r="AR7707" s="181"/>
      <c r="AS7707" s="181"/>
      <c r="AT7707" s="181"/>
      <c r="AU7707" s="181"/>
      <c r="BB7707" s="181"/>
      <c r="BC7707" s="181"/>
      <c r="BD7707" s="181"/>
      <c r="BE7707" s="181"/>
      <c r="BL7707" s="181"/>
      <c r="BM7707" s="181"/>
      <c r="BN7707" s="181"/>
      <c r="BO7707" s="181"/>
    </row>
    <row r="7708" spans="41:67">
      <c r="AO7708" s="38">
        <f t="shared" si="586"/>
        <v>0</v>
      </c>
      <c r="AP7708" s="38">
        <f t="shared" si="587"/>
        <v>0</v>
      </c>
      <c r="AR7708" s="181"/>
      <c r="AS7708" s="181"/>
      <c r="AT7708" s="181"/>
      <c r="AU7708" s="181"/>
      <c r="BB7708" s="181"/>
      <c r="BC7708" s="181"/>
      <c r="BD7708" s="181"/>
      <c r="BE7708" s="181"/>
      <c r="BL7708" s="181"/>
      <c r="BM7708" s="181"/>
      <c r="BN7708" s="181"/>
      <c r="BO7708" s="181"/>
    </row>
    <row r="7709" spans="41:67">
      <c r="AO7709" s="38">
        <f t="shared" si="586"/>
        <v>0</v>
      </c>
      <c r="AP7709" s="38">
        <f t="shared" si="587"/>
        <v>0</v>
      </c>
      <c r="AR7709" s="181"/>
      <c r="AS7709" s="181"/>
      <c r="AT7709" s="181"/>
      <c r="AU7709" s="181"/>
      <c r="BB7709" s="181"/>
      <c r="BC7709" s="181"/>
      <c r="BD7709" s="181"/>
      <c r="BE7709" s="181"/>
      <c r="BL7709" s="181"/>
      <c r="BM7709" s="181"/>
      <c r="BN7709" s="181"/>
      <c r="BO7709" s="181"/>
    </row>
    <row r="7710" spans="41:67">
      <c r="AO7710" s="38">
        <f t="shared" si="586"/>
        <v>0</v>
      </c>
      <c r="AP7710" s="38">
        <f t="shared" si="587"/>
        <v>0</v>
      </c>
      <c r="AR7710" s="181"/>
      <c r="AS7710" s="181"/>
      <c r="AT7710" s="181"/>
      <c r="AU7710" s="181"/>
      <c r="BB7710" s="181"/>
      <c r="BC7710" s="181"/>
      <c r="BD7710" s="181"/>
      <c r="BE7710" s="181"/>
      <c r="BL7710" s="181"/>
      <c r="BM7710" s="181"/>
      <c r="BN7710" s="181"/>
      <c r="BO7710" s="181"/>
    </row>
    <row r="7711" spans="41:67">
      <c r="AO7711" s="38">
        <f t="shared" si="586"/>
        <v>0</v>
      </c>
      <c r="AP7711" s="38">
        <f t="shared" si="587"/>
        <v>0</v>
      </c>
      <c r="AR7711" s="181"/>
      <c r="AS7711" s="181"/>
      <c r="AT7711" s="181"/>
      <c r="AU7711" s="181"/>
      <c r="BB7711" s="181"/>
      <c r="BC7711" s="181"/>
      <c r="BD7711" s="181"/>
      <c r="BE7711" s="181"/>
      <c r="BL7711" s="181"/>
      <c r="BM7711" s="181"/>
      <c r="BN7711" s="181"/>
      <c r="BO7711" s="181"/>
    </row>
    <row r="7712" spans="41:67">
      <c r="AO7712" s="38">
        <f t="shared" si="586"/>
        <v>0</v>
      </c>
      <c r="AP7712" s="38">
        <f t="shared" si="587"/>
        <v>0</v>
      </c>
      <c r="AR7712" s="181"/>
      <c r="AS7712" s="181"/>
      <c r="AT7712" s="181"/>
      <c r="AU7712" s="181"/>
      <c r="BB7712" s="181"/>
      <c r="BC7712" s="181"/>
      <c r="BD7712" s="181"/>
      <c r="BE7712" s="181"/>
      <c r="BL7712" s="181"/>
      <c r="BM7712" s="181"/>
      <c r="BN7712" s="181"/>
      <c r="BO7712" s="181"/>
    </row>
    <row r="7713" spans="41:67">
      <c r="AO7713" s="38">
        <f t="shared" si="586"/>
        <v>0</v>
      </c>
      <c r="AP7713" s="38">
        <f t="shared" si="587"/>
        <v>0</v>
      </c>
      <c r="AR7713" s="181"/>
      <c r="AS7713" s="181"/>
      <c r="AT7713" s="181"/>
      <c r="AU7713" s="181"/>
      <c r="BB7713" s="181"/>
      <c r="BC7713" s="181"/>
      <c r="BD7713" s="181"/>
      <c r="BE7713" s="181"/>
      <c r="BL7713" s="181"/>
      <c r="BM7713" s="181"/>
      <c r="BN7713" s="181"/>
      <c r="BO7713" s="181"/>
    </row>
    <row r="7714" spans="41:67">
      <c r="AO7714" s="38">
        <f t="shared" si="586"/>
        <v>0</v>
      </c>
      <c r="AP7714" s="38">
        <f t="shared" si="587"/>
        <v>0</v>
      </c>
      <c r="AR7714" s="181"/>
      <c r="AS7714" s="181"/>
      <c r="AT7714" s="181"/>
      <c r="AU7714" s="181"/>
      <c r="BB7714" s="181"/>
      <c r="BC7714" s="181"/>
      <c r="BD7714" s="181"/>
      <c r="BE7714" s="181"/>
      <c r="BL7714" s="181"/>
      <c r="BM7714" s="181"/>
      <c r="BN7714" s="181"/>
      <c r="BO7714" s="181"/>
    </row>
    <row r="7715" spans="41:67">
      <c r="AO7715" s="38">
        <f t="shared" si="586"/>
        <v>0</v>
      </c>
      <c r="AP7715" s="38">
        <f t="shared" si="587"/>
        <v>0</v>
      </c>
      <c r="AR7715" s="181"/>
      <c r="AS7715" s="181"/>
      <c r="AT7715" s="181"/>
      <c r="AU7715" s="181"/>
      <c r="BB7715" s="181"/>
      <c r="BC7715" s="181"/>
      <c r="BD7715" s="181"/>
      <c r="BE7715" s="181"/>
      <c r="BL7715" s="181"/>
      <c r="BM7715" s="181"/>
      <c r="BN7715" s="181"/>
      <c r="BO7715" s="181"/>
    </row>
    <row r="7716" spans="41:67">
      <c r="AO7716" s="38">
        <f t="shared" si="586"/>
        <v>0</v>
      </c>
      <c r="AP7716" s="38">
        <f t="shared" si="587"/>
        <v>0</v>
      </c>
      <c r="AR7716" s="181"/>
      <c r="AS7716" s="181"/>
      <c r="AT7716" s="181"/>
      <c r="AU7716" s="181"/>
      <c r="BB7716" s="181"/>
      <c r="BC7716" s="181"/>
      <c r="BD7716" s="181"/>
      <c r="BE7716" s="181"/>
      <c r="BL7716" s="181"/>
      <c r="BM7716" s="181"/>
      <c r="BN7716" s="181"/>
      <c r="BO7716" s="181"/>
    </row>
    <row r="7717" spans="41:67">
      <c r="AO7717" s="38">
        <f t="shared" si="586"/>
        <v>0</v>
      </c>
      <c r="AP7717" s="38">
        <f t="shared" si="587"/>
        <v>0</v>
      </c>
      <c r="AR7717" s="181"/>
      <c r="AS7717" s="181"/>
      <c r="AT7717" s="181"/>
      <c r="AU7717" s="181"/>
      <c r="BB7717" s="181"/>
      <c r="BC7717" s="181"/>
      <c r="BD7717" s="181"/>
      <c r="BE7717" s="181"/>
      <c r="BL7717" s="181"/>
      <c r="BM7717" s="181"/>
      <c r="BN7717" s="181"/>
      <c r="BO7717" s="181"/>
    </row>
    <row r="7718" spans="41:67">
      <c r="AO7718" s="38">
        <f t="shared" si="586"/>
        <v>0</v>
      </c>
      <c r="AP7718" s="38">
        <f t="shared" si="587"/>
        <v>0</v>
      </c>
      <c r="AR7718" s="181"/>
      <c r="AS7718" s="181"/>
      <c r="AT7718" s="181"/>
      <c r="AU7718" s="181"/>
      <c r="BB7718" s="181"/>
      <c r="BC7718" s="181"/>
      <c r="BD7718" s="181"/>
      <c r="BE7718" s="181"/>
      <c r="BL7718" s="181"/>
      <c r="BM7718" s="181"/>
      <c r="BN7718" s="181"/>
      <c r="BO7718" s="181"/>
    </row>
    <row r="7719" spans="41:67">
      <c r="AO7719" s="38">
        <f t="shared" si="586"/>
        <v>0</v>
      </c>
      <c r="AP7719" s="38">
        <f t="shared" si="587"/>
        <v>0</v>
      </c>
      <c r="AR7719" s="181"/>
      <c r="AS7719" s="181"/>
      <c r="AT7719" s="181"/>
      <c r="AU7719" s="181"/>
      <c r="BB7719" s="181"/>
      <c r="BC7719" s="181"/>
      <c r="BD7719" s="181"/>
      <c r="BE7719" s="181"/>
      <c r="BL7719" s="181"/>
      <c r="BM7719" s="181"/>
      <c r="BN7719" s="181"/>
      <c r="BO7719" s="181"/>
    </row>
    <row r="7720" spans="41:67">
      <c r="AO7720" s="38">
        <f t="shared" si="586"/>
        <v>0</v>
      </c>
      <c r="AP7720" s="38">
        <f t="shared" si="587"/>
        <v>0</v>
      </c>
      <c r="AR7720" s="181"/>
      <c r="AS7720" s="181"/>
      <c r="AT7720" s="181"/>
      <c r="AU7720" s="181"/>
      <c r="BB7720" s="181"/>
      <c r="BC7720" s="181"/>
      <c r="BD7720" s="181"/>
      <c r="BE7720" s="181"/>
      <c r="BL7720" s="181"/>
      <c r="BM7720" s="181"/>
      <c r="BN7720" s="181"/>
      <c r="BO7720" s="181"/>
    </row>
    <row r="7721" spans="41:67">
      <c r="AO7721" s="38">
        <f t="shared" si="586"/>
        <v>0</v>
      </c>
      <c r="AP7721" s="38">
        <f t="shared" si="587"/>
        <v>0</v>
      </c>
      <c r="AR7721" s="181"/>
      <c r="AS7721" s="181"/>
      <c r="AT7721" s="181"/>
      <c r="AU7721" s="181"/>
      <c r="BB7721" s="181"/>
      <c r="BC7721" s="181"/>
      <c r="BD7721" s="181"/>
      <c r="BE7721" s="181"/>
      <c r="BL7721" s="181"/>
      <c r="BM7721" s="181"/>
      <c r="BN7721" s="181"/>
      <c r="BO7721" s="181"/>
    </row>
    <row r="7722" spans="41:67">
      <c r="AO7722" s="38">
        <f t="shared" ref="AO7722:AO7785" si="588">B7723+1-1</f>
        <v>0</v>
      </c>
      <c r="AP7722" s="38">
        <f t="shared" ref="AP7722:AP7785" si="589">A7723</f>
        <v>0</v>
      </c>
      <c r="AR7722" s="181"/>
      <c r="AS7722" s="181"/>
      <c r="AT7722" s="181"/>
      <c r="AU7722" s="181"/>
      <c r="BB7722" s="181"/>
      <c r="BC7722" s="181"/>
      <c r="BD7722" s="181"/>
      <c r="BE7722" s="181"/>
      <c r="BL7722" s="181"/>
      <c r="BM7722" s="181"/>
      <c r="BN7722" s="181"/>
      <c r="BO7722" s="181"/>
    </row>
    <row r="7723" spans="41:67">
      <c r="AO7723" s="38">
        <f t="shared" si="588"/>
        <v>0</v>
      </c>
      <c r="AP7723" s="38">
        <f t="shared" si="589"/>
        <v>0</v>
      </c>
      <c r="AR7723" s="181"/>
      <c r="AS7723" s="181"/>
      <c r="AT7723" s="181"/>
      <c r="AU7723" s="181"/>
      <c r="BB7723" s="181"/>
      <c r="BC7723" s="181"/>
      <c r="BD7723" s="181"/>
      <c r="BE7723" s="181"/>
      <c r="BL7723" s="181"/>
      <c r="BM7723" s="181"/>
      <c r="BN7723" s="181"/>
      <c r="BO7723" s="181"/>
    </row>
    <row r="7724" spans="41:67">
      <c r="AO7724" s="38">
        <f t="shared" si="588"/>
        <v>0</v>
      </c>
      <c r="AP7724" s="38">
        <f t="shared" si="589"/>
        <v>0</v>
      </c>
      <c r="AR7724" s="181"/>
      <c r="AS7724" s="181"/>
      <c r="AT7724" s="181"/>
      <c r="AU7724" s="181"/>
      <c r="BB7724" s="181"/>
      <c r="BC7724" s="181"/>
      <c r="BD7724" s="181"/>
      <c r="BE7724" s="181"/>
      <c r="BL7724" s="181"/>
      <c r="BM7724" s="181"/>
      <c r="BN7724" s="181"/>
      <c r="BO7724" s="181"/>
    </row>
    <row r="7725" spans="41:67">
      <c r="AO7725" s="38">
        <f t="shared" si="588"/>
        <v>0</v>
      </c>
      <c r="AP7725" s="38">
        <f t="shared" si="589"/>
        <v>0</v>
      </c>
      <c r="AR7725" s="181"/>
      <c r="AS7725" s="181"/>
      <c r="AT7725" s="181"/>
      <c r="AU7725" s="181"/>
      <c r="BB7725" s="181"/>
      <c r="BC7725" s="181"/>
      <c r="BD7725" s="181"/>
      <c r="BE7725" s="181"/>
      <c r="BL7725" s="181"/>
      <c r="BM7725" s="181"/>
      <c r="BN7725" s="181"/>
      <c r="BO7725" s="181"/>
    </row>
    <row r="7726" spans="41:67">
      <c r="AO7726" s="38">
        <f t="shared" si="588"/>
        <v>0</v>
      </c>
      <c r="AP7726" s="38">
        <f t="shared" si="589"/>
        <v>0</v>
      </c>
      <c r="AR7726" s="181"/>
      <c r="AS7726" s="181"/>
      <c r="AT7726" s="181"/>
      <c r="AU7726" s="181"/>
      <c r="BB7726" s="181"/>
      <c r="BC7726" s="181"/>
      <c r="BD7726" s="181"/>
      <c r="BE7726" s="181"/>
      <c r="BL7726" s="181"/>
      <c r="BM7726" s="181"/>
      <c r="BN7726" s="181"/>
      <c r="BO7726" s="181"/>
    </row>
    <row r="7727" spans="41:67">
      <c r="AO7727" s="38">
        <f t="shared" si="588"/>
        <v>0</v>
      </c>
      <c r="AP7727" s="38">
        <f t="shared" si="589"/>
        <v>0</v>
      </c>
      <c r="AR7727" s="181"/>
      <c r="AS7727" s="181"/>
      <c r="AT7727" s="181"/>
      <c r="AU7727" s="181"/>
      <c r="BB7727" s="181"/>
      <c r="BC7727" s="181"/>
      <c r="BD7727" s="181"/>
      <c r="BE7727" s="181"/>
      <c r="BL7727" s="181"/>
      <c r="BM7727" s="181"/>
      <c r="BN7727" s="181"/>
      <c r="BO7727" s="181"/>
    </row>
    <row r="7728" spans="41:67">
      <c r="AO7728" s="38">
        <f t="shared" si="588"/>
        <v>0</v>
      </c>
      <c r="AP7728" s="38">
        <f t="shared" si="589"/>
        <v>0</v>
      </c>
      <c r="AR7728" s="181"/>
      <c r="AS7728" s="181"/>
      <c r="AT7728" s="181"/>
      <c r="AU7728" s="181"/>
      <c r="BB7728" s="181"/>
      <c r="BC7728" s="181"/>
      <c r="BD7728" s="181"/>
      <c r="BE7728" s="181"/>
      <c r="BL7728" s="181"/>
      <c r="BM7728" s="181"/>
      <c r="BN7728" s="181"/>
      <c r="BO7728" s="181"/>
    </row>
    <row r="7729" spans="41:67">
      <c r="AO7729" s="38">
        <f t="shared" si="588"/>
        <v>0</v>
      </c>
      <c r="AP7729" s="38">
        <f t="shared" si="589"/>
        <v>0</v>
      </c>
      <c r="AR7729" s="181"/>
      <c r="AS7729" s="181"/>
      <c r="AT7729" s="181"/>
      <c r="AU7729" s="181"/>
      <c r="BB7729" s="181"/>
      <c r="BC7729" s="181"/>
      <c r="BD7729" s="181"/>
      <c r="BE7729" s="181"/>
      <c r="BL7729" s="181"/>
      <c r="BM7729" s="181"/>
      <c r="BN7729" s="181"/>
      <c r="BO7729" s="181"/>
    </row>
    <row r="7730" spans="41:67">
      <c r="AO7730" s="38">
        <f t="shared" si="588"/>
        <v>0</v>
      </c>
      <c r="AP7730" s="38">
        <f t="shared" si="589"/>
        <v>0</v>
      </c>
      <c r="AR7730" s="181"/>
      <c r="AS7730" s="181"/>
      <c r="AT7730" s="181"/>
      <c r="AU7730" s="181"/>
      <c r="BB7730" s="181"/>
      <c r="BC7730" s="181"/>
      <c r="BD7730" s="181"/>
      <c r="BE7730" s="181"/>
      <c r="BL7730" s="181"/>
      <c r="BM7730" s="181"/>
      <c r="BN7730" s="181"/>
      <c r="BO7730" s="181"/>
    </row>
    <row r="7731" spans="41:67">
      <c r="AO7731" s="38">
        <f t="shared" si="588"/>
        <v>0</v>
      </c>
      <c r="AP7731" s="38">
        <f t="shared" si="589"/>
        <v>0</v>
      </c>
      <c r="AR7731" s="181"/>
      <c r="AS7731" s="181"/>
      <c r="AT7731" s="181"/>
      <c r="AU7731" s="181"/>
      <c r="BB7731" s="181"/>
      <c r="BC7731" s="181"/>
      <c r="BD7731" s="181"/>
      <c r="BE7731" s="181"/>
      <c r="BL7731" s="181"/>
      <c r="BM7731" s="181"/>
      <c r="BN7731" s="181"/>
      <c r="BO7731" s="181"/>
    </row>
    <row r="7732" spans="41:67">
      <c r="AO7732" s="38">
        <f t="shared" si="588"/>
        <v>0</v>
      </c>
      <c r="AP7732" s="38">
        <f t="shared" si="589"/>
        <v>0</v>
      </c>
      <c r="AR7732" s="181"/>
      <c r="AS7732" s="181"/>
      <c r="AT7732" s="181"/>
      <c r="AU7732" s="181"/>
      <c r="BB7732" s="181"/>
      <c r="BC7732" s="181"/>
      <c r="BD7732" s="181"/>
      <c r="BE7732" s="181"/>
      <c r="BL7732" s="181"/>
      <c r="BM7732" s="181"/>
      <c r="BN7732" s="181"/>
      <c r="BO7732" s="181"/>
    </row>
    <row r="7733" spans="41:67">
      <c r="AO7733" s="38">
        <f t="shared" si="588"/>
        <v>0</v>
      </c>
      <c r="AP7733" s="38">
        <f t="shared" si="589"/>
        <v>0</v>
      </c>
      <c r="AR7733" s="181"/>
      <c r="AS7733" s="181"/>
      <c r="AT7733" s="181"/>
      <c r="AU7733" s="181"/>
      <c r="BB7733" s="181"/>
      <c r="BC7733" s="181"/>
      <c r="BD7733" s="181"/>
      <c r="BE7733" s="181"/>
      <c r="BL7733" s="181"/>
      <c r="BM7733" s="181"/>
      <c r="BN7733" s="181"/>
      <c r="BO7733" s="181"/>
    </row>
    <row r="7734" spans="41:67">
      <c r="AO7734" s="38">
        <f t="shared" si="588"/>
        <v>0</v>
      </c>
      <c r="AP7734" s="38">
        <f t="shared" si="589"/>
        <v>0</v>
      </c>
      <c r="AR7734" s="181"/>
      <c r="AS7734" s="181"/>
      <c r="AT7734" s="181"/>
      <c r="AU7734" s="181"/>
      <c r="BB7734" s="181"/>
      <c r="BC7734" s="181"/>
      <c r="BD7734" s="181"/>
      <c r="BE7734" s="181"/>
      <c r="BL7734" s="181"/>
      <c r="BM7734" s="181"/>
      <c r="BN7734" s="181"/>
      <c r="BO7734" s="181"/>
    </row>
    <row r="7735" spans="41:67">
      <c r="AO7735" s="38">
        <f t="shared" si="588"/>
        <v>0</v>
      </c>
      <c r="AP7735" s="38">
        <f t="shared" si="589"/>
        <v>0</v>
      </c>
      <c r="AR7735" s="181"/>
      <c r="AS7735" s="181"/>
      <c r="AT7735" s="181"/>
      <c r="AU7735" s="181"/>
      <c r="BB7735" s="181"/>
      <c r="BC7735" s="181"/>
      <c r="BD7735" s="181"/>
      <c r="BE7735" s="181"/>
      <c r="BL7735" s="181"/>
      <c r="BM7735" s="181"/>
      <c r="BN7735" s="181"/>
      <c r="BO7735" s="181"/>
    </row>
    <row r="7736" spans="41:67">
      <c r="AO7736" s="38">
        <f t="shared" si="588"/>
        <v>0</v>
      </c>
      <c r="AP7736" s="38">
        <f t="shared" si="589"/>
        <v>0</v>
      </c>
      <c r="AR7736" s="181"/>
      <c r="AS7736" s="181"/>
      <c r="AT7736" s="181"/>
      <c r="AU7736" s="181"/>
      <c r="BB7736" s="181"/>
      <c r="BC7736" s="181"/>
      <c r="BD7736" s="181"/>
      <c r="BE7736" s="181"/>
      <c r="BL7736" s="181"/>
      <c r="BM7736" s="181"/>
      <c r="BN7736" s="181"/>
      <c r="BO7736" s="181"/>
    </row>
    <row r="7737" spans="41:67">
      <c r="AO7737" s="38">
        <f t="shared" si="588"/>
        <v>0</v>
      </c>
      <c r="AP7737" s="38">
        <f t="shared" si="589"/>
        <v>0</v>
      </c>
      <c r="AR7737" s="181"/>
      <c r="AS7737" s="181"/>
      <c r="AT7737" s="181"/>
      <c r="AU7737" s="181"/>
      <c r="BB7737" s="181"/>
      <c r="BC7737" s="181"/>
      <c r="BD7737" s="181"/>
      <c r="BE7737" s="181"/>
      <c r="BL7737" s="181"/>
      <c r="BM7737" s="181"/>
      <c r="BN7737" s="181"/>
      <c r="BO7737" s="181"/>
    </row>
    <row r="7738" spans="41:67">
      <c r="AO7738" s="38">
        <f t="shared" si="588"/>
        <v>0</v>
      </c>
      <c r="AP7738" s="38">
        <f t="shared" si="589"/>
        <v>0</v>
      </c>
      <c r="AR7738" s="181"/>
      <c r="AS7738" s="181"/>
      <c r="AT7738" s="181"/>
      <c r="AU7738" s="181"/>
      <c r="BB7738" s="181"/>
      <c r="BC7738" s="181"/>
      <c r="BD7738" s="181"/>
      <c r="BE7738" s="181"/>
      <c r="BL7738" s="181"/>
      <c r="BM7738" s="181"/>
      <c r="BN7738" s="181"/>
      <c r="BO7738" s="181"/>
    </row>
    <row r="7739" spans="41:67">
      <c r="AO7739" s="38">
        <f t="shared" si="588"/>
        <v>0</v>
      </c>
      <c r="AP7739" s="38">
        <f t="shared" si="589"/>
        <v>0</v>
      </c>
      <c r="AR7739" s="181"/>
      <c r="AS7739" s="181"/>
      <c r="AT7739" s="181"/>
      <c r="AU7739" s="181"/>
      <c r="BB7739" s="181"/>
      <c r="BC7739" s="181"/>
      <c r="BD7739" s="181"/>
      <c r="BE7739" s="181"/>
      <c r="BL7739" s="181"/>
      <c r="BM7739" s="181"/>
      <c r="BN7739" s="181"/>
      <c r="BO7739" s="181"/>
    </row>
    <row r="7740" spans="41:67">
      <c r="AO7740" s="38">
        <f t="shared" si="588"/>
        <v>0</v>
      </c>
      <c r="AP7740" s="38">
        <f t="shared" si="589"/>
        <v>0</v>
      </c>
      <c r="AR7740" s="181"/>
      <c r="AS7740" s="181"/>
      <c r="AT7740" s="181"/>
      <c r="AU7740" s="181"/>
      <c r="BB7740" s="181"/>
      <c r="BC7740" s="181"/>
      <c r="BD7740" s="181"/>
      <c r="BE7740" s="181"/>
      <c r="BL7740" s="181"/>
      <c r="BM7740" s="181"/>
      <c r="BN7740" s="181"/>
      <c r="BO7740" s="181"/>
    </row>
    <row r="7741" spans="41:67">
      <c r="AO7741" s="38">
        <f t="shared" si="588"/>
        <v>0</v>
      </c>
      <c r="AP7741" s="38">
        <f t="shared" si="589"/>
        <v>0</v>
      </c>
      <c r="AR7741" s="181"/>
      <c r="AS7741" s="181"/>
      <c r="AT7741" s="181"/>
      <c r="AU7741" s="181"/>
      <c r="BB7741" s="181"/>
      <c r="BC7741" s="181"/>
      <c r="BD7741" s="181"/>
      <c r="BE7741" s="181"/>
      <c r="BL7741" s="181"/>
      <c r="BM7741" s="181"/>
      <c r="BN7741" s="181"/>
      <c r="BO7741" s="181"/>
    </row>
    <row r="7742" spans="41:67">
      <c r="AO7742" s="38">
        <f t="shared" si="588"/>
        <v>0</v>
      </c>
      <c r="AP7742" s="38">
        <f t="shared" si="589"/>
        <v>0</v>
      </c>
      <c r="AR7742" s="181"/>
      <c r="AS7742" s="181"/>
      <c r="AT7742" s="181"/>
      <c r="AU7742" s="181"/>
      <c r="BB7742" s="181"/>
      <c r="BC7742" s="181"/>
      <c r="BD7742" s="181"/>
      <c r="BE7742" s="181"/>
      <c r="BL7742" s="181"/>
      <c r="BM7742" s="181"/>
      <c r="BN7742" s="181"/>
      <c r="BO7742" s="181"/>
    </row>
    <row r="7743" spans="41:67">
      <c r="AO7743" s="38">
        <f t="shared" si="588"/>
        <v>0</v>
      </c>
      <c r="AP7743" s="38">
        <f t="shared" si="589"/>
        <v>0</v>
      </c>
      <c r="AR7743" s="181"/>
      <c r="AS7743" s="181"/>
      <c r="AT7743" s="181"/>
      <c r="AU7743" s="181"/>
      <c r="BB7743" s="181"/>
      <c r="BC7743" s="181"/>
      <c r="BD7743" s="181"/>
      <c r="BE7743" s="181"/>
      <c r="BL7743" s="181"/>
      <c r="BM7743" s="181"/>
      <c r="BN7743" s="181"/>
      <c r="BO7743" s="181"/>
    </row>
    <row r="7744" spans="41:67">
      <c r="AO7744" s="38">
        <f t="shared" si="588"/>
        <v>0</v>
      </c>
      <c r="AP7744" s="38">
        <f t="shared" si="589"/>
        <v>0</v>
      </c>
      <c r="AR7744" s="181"/>
      <c r="AS7744" s="181"/>
      <c r="AT7744" s="181"/>
      <c r="AU7744" s="181"/>
      <c r="BB7744" s="181"/>
      <c r="BC7744" s="181"/>
      <c r="BD7744" s="181"/>
      <c r="BE7744" s="181"/>
      <c r="BL7744" s="181"/>
      <c r="BM7744" s="181"/>
      <c r="BN7744" s="181"/>
      <c r="BO7744" s="181"/>
    </row>
    <row r="7745" spans="41:67">
      <c r="AO7745" s="38">
        <f t="shared" si="588"/>
        <v>0</v>
      </c>
      <c r="AP7745" s="38">
        <f t="shared" si="589"/>
        <v>0</v>
      </c>
      <c r="AR7745" s="181"/>
      <c r="AS7745" s="181"/>
      <c r="AT7745" s="181"/>
      <c r="AU7745" s="181"/>
      <c r="BB7745" s="181"/>
      <c r="BC7745" s="181"/>
      <c r="BD7745" s="181"/>
      <c r="BE7745" s="181"/>
      <c r="BL7745" s="181"/>
      <c r="BM7745" s="181"/>
      <c r="BN7745" s="181"/>
      <c r="BO7745" s="181"/>
    </row>
    <row r="7746" spans="41:67">
      <c r="AO7746" s="38">
        <f t="shared" si="588"/>
        <v>0</v>
      </c>
      <c r="AP7746" s="38">
        <f t="shared" si="589"/>
        <v>0</v>
      </c>
      <c r="AR7746" s="181"/>
      <c r="AS7746" s="181"/>
      <c r="AT7746" s="181"/>
      <c r="AU7746" s="181"/>
      <c r="BB7746" s="181"/>
      <c r="BC7746" s="181"/>
      <c r="BD7746" s="181"/>
      <c r="BE7746" s="181"/>
      <c r="BL7746" s="181"/>
      <c r="BM7746" s="181"/>
      <c r="BN7746" s="181"/>
      <c r="BO7746" s="181"/>
    </row>
    <row r="7747" spans="41:67">
      <c r="AO7747" s="38">
        <f t="shared" si="588"/>
        <v>0</v>
      </c>
      <c r="AP7747" s="38">
        <f t="shared" si="589"/>
        <v>0</v>
      </c>
      <c r="AR7747" s="181"/>
      <c r="AS7747" s="181"/>
      <c r="AT7747" s="181"/>
      <c r="AU7747" s="181"/>
      <c r="BB7747" s="181"/>
      <c r="BC7747" s="181"/>
      <c r="BD7747" s="181"/>
      <c r="BE7747" s="181"/>
      <c r="BL7747" s="181"/>
      <c r="BM7747" s="181"/>
      <c r="BN7747" s="181"/>
      <c r="BO7747" s="181"/>
    </row>
    <row r="7748" spans="41:67">
      <c r="AO7748" s="38">
        <f t="shared" si="588"/>
        <v>0</v>
      </c>
      <c r="AP7748" s="38">
        <f t="shared" si="589"/>
        <v>0</v>
      </c>
      <c r="AR7748" s="181"/>
      <c r="AS7748" s="181"/>
      <c r="AT7748" s="181"/>
      <c r="AU7748" s="181"/>
      <c r="BB7748" s="181"/>
      <c r="BC7748" s="181"/>
      <c r="BD7748" s="181"/>
      <c r="BE7748" s="181"/>
      <c r="BL7748" s="181"/>
      <c r="BM7748" s="181"/>
      <c r="BN7748" s="181"/>
      <c r="BO7748" s="181"/>
    </row>
    <row r="7749" spans="41:67">
      <c r="AO7749" s="38">
        <f t="shared" si="588"/>
        <v>0</v>
      </c>
      <c r="AP7749" s="38">
        <f t="shared" si="589"/>
        <v>0</v>
      </c>
      <c r="AR7749" s="181"/>
      <c r="AS7749" s="181"/>
      <c r="AT7749" s="181"/>
      <c r="AU7749" s="181"/>
      <c r="BB7749" s="181"/>
      <c r="BC7749" s="181"/>
      <c r="BD7749" s="181"/>
      <c r="BE7749" s="181"/>
      <c r="BL7749" s="181"/>
      <c r="BM7749" s="181"/>
      <c r="BN7749" s="181"/>
      <c r="BO7749" s="181"/>
    </row>
    <row r="7750" spans="41:67">
      <c r="AO7750" s="38">
        <f t="shared" si="588"/>
        <v>0</v>
      </c>
      <c r="AP7750" s="38">
        <f t="shared" si="589"/>
        <v>0</v>
      </c>
      <c r="AR7750" s="181"/>
      <c r="AS7750" s="181"/>
      <c r="AT7750" s="181"/>
      <c r="AU7750" s="181"/>
      <c r="BB7750" s="181"/>
      <c r="BC7750" s="181"/>
      <c r="BD7750" s="181"/>
      <c r="BE7750" s="181"/>
      <c r="BL7750" s="181"/>
      <c r="BM7750" s="181"/>
      <c r="BN7750" s="181"/>
      <c r="BO7750" s="181"/>
    </row>
    <row r="7751" spans="41:67">
      <c r="AO7751" s="38">
        <f t="shared" si="588"/>
        <v>0</v>
      </c>
      <c r="AP7751" s="38">
        <f t="shared" si="589"/>
        <v>0</v>
      </c>
      <c r="AR7751" s="181"/>
      <c r="AS7751" s="181"/>
      <c r="AT7751" s="181"/>
      <c r="AU7751" s="181"/>
      <c r="BB7751" s="181"/>
      <c r="BC7751" s="181"/>
      <c r="BD7751" s="181"/>
      <c r="BE7751" s="181"/>
      <c r="BL7751" s="181"/>
      <c r="BM7751" s="181"/>
      <c r="BN7751" s="181"/>
      <c r="BO7751" s="181"/>
    </row>
    <row r="7752" spans="41:67">
      <c r="AO7752" s="38">
        <f t="shared" si="588"/>
        <v>0</v>
      </c>
      <c r="AP7752" s="38">
        <f t="shared" si="589"/>
        <v>0</v>
      </c>
      <c r="AR7752" s="181"/>
      <c r="AS7752" s="181"/>
      <c r="AT7752" s="181"/>
      <c r="AU7752" s="181"/>
      <c r="BB7752" s="181"/>
      <c r="BC7752" s="181"/>
      <c r="BD7752" s="181"/>
      <c r="BE7752" s="181"/>
      <c r="BL7752" s="181"/>
      <c r="BM7752" s="181"/>
      <c r="BN7752" s="181"/>
      <c r="BO7752" s="181"/>
    </row>
    <row r="7753" spans="41:67">
      <c r="AO7753" s="38">
        <f t="shared" si="588"/>
        <v>0</v>
      </c>
      <c r="AP7753" s="38">
        <f t="shared" si="589"/>
        <v>0</v>
      </c>
      <c r="AR7753" s="181"/>
      <c r="AS7753" s="181"/>
      <c r="AT7753" s="181"/>
      <c r="AU7753" s="181"/>
      <c r="BB7753" s="181"/>
      <c r="BC7753" s="181"/>
      <c r="BD7753" s="181"/>
      <c r="BE7753" s="181"/>
      <c r="BL7753" s="181"/>
      <c r="BM7753" s="181"/>
      <c r="BN7753" s="181"/>
      <c r="BO7753" s="181"/>
    </row>
    <row r="7754" spans="41:67">
      <c r="AO7754" s="38">
        <f t="shared" si="588"/>
        <v>0</v>
      </c>
      <c r="AP7754" s="38">
        <f t="shared" si="589"/>
        <v>0</v>
      </c>
      <c r="AR7754" s="181"/>
      <c r="AS7754" s="181"/>
      <c r="AT7754" s="181"/>
      <c r="AU7754" s="181"/>
      <c r="BB7754" s="181"/>
      <c r="BC7754" s="181"/>
      <c r="BD7754" s="181"/>
      <c r="BE7754" s="181"/>
      <c r="BL7754" s="181"/>
      <c r="BM7754" s="181"/>
      <c r="BN7754" s="181"/>
      <c r="BO7754" s="181"/>
    </row>
    <row r="7755" spans="41:67">
      <c r="AO7755" s="38">
        <f t="shared" si="588"/>
        <v>0</v>
      </c>
      <c r="AP7755" s="38">
        <f t="shared" si="589"/>
        <v>0</v>
      </c>
      <c r="AR7755" s="181"/>
      <c r="AS7755" s="181"/>
      <c r="AT7755" s="181"/>
      <c r="AU7755" s="181"/>
      <c r="BB7755" s="181"/>
      <c r="BC7755" s="181"/>
      <c r="BD7755" s="181"/>
      <c r="BE7755" s="181"/>
      <c r="BL7755" s="181"/>
      <c r="BM7755" s="181"/>
      <c r="BN7755" s="181"/>
      <c r="BO7755" s="181"/>
    </row>
    <row r="7756" spans="41:67">
      <c r="AO7756" s="38">
        <f t="shared" si="588"/>
        <v>0</v>
      </c>
      <c r="AP7756" s="38">
        <f t="shared" si="589"/>
        <v>0</v>
      </c>
      <c r="AR7756" s="181"/>
      <c r="AS7756" s="181"/>
      <c r="AT7756" s="181"/>
      <c r="AU7756" s="181"/>
      <c r="BB7756" s="181"/>
      <c r="BC7756" s="181"/>
      <c r="BD7756" s="181"/>
      <c r="BE7756" s="181"/>
      <c r="BL7756" s="181"/>
      <c r="BM7756" s="181"/>
      <c r="BN7756" s="181"/>
      <c r="BO7756" s="181"/>
    </row>
    <row r="7757" spans="41:67">
      <c r="AO7757" s="38">
        <f t="shared" si="588"/>
        <v>0</v>
      </c>
      <c r="AP7757" s="38">
        <f t="shared" si="589"/>
        <v>0</v>
      </c>
      <c r="AR7757" s="181"/>
      <c r="AS7757" s="181"/>
      <c r="AT7757" s="181"/>
      <c r="AU7757" s="181"/>
      <c r="BB7757" s="181"/>
      <c r="BC7757" s="181"/>
      <c r="BD7757" s="181"/>
      <c r="BE7757" s="181"/>
      <c r="BL7757" s="181"/>
      <c r="BM7757" s="181"/>
      <c r="BN7757" s="181"/>
      <c r="BO7757" s="181"/>
    </row>
    <row r="7758" spans="41:67">
      <c r="AO7758" s="38">
        <f t="shared" si="588"/>
        <v>0</v>
      </c>
      <c r="AP7758" s="38">
        <f t="shared" si="589"/>
        <v>0</v>
      </c>
      <c r="AR7758" s="181"/>
      <c r="AS7758" s="181"/>
      <c r="AT7758" s="181"/>
      <c r="AU7758" s="181"/>
      <c r="BB7758" s="181"/>
      <c r="BC7758" s="181"/>
      <c r="BD7758" s="181"/>
      <c r="BE7758" s="181"/>
      <c r="BL7758" s="181"/>
      <c r="BM7758" s="181"/>
      <c r="BN7758" s="181"/>
      <c r="BO7758" s="181"/>
    </row>
    <row r="7759" spans="41:67">
      <c r="AO7759" s="38">
        <f t="shared" si="588"/>
        <v>0</v>
      </c>
      <c r="AP7759" s="38">
        <f t="shared" si="589"/>
        <v>0</v>
      </c>
      <c r="AR7759" s="181"/>
      <c r="AS7759" s="181"/>
      <c r="AT7759" s="181"/>
      <c r="AU7759" s="181"/>
      <c r="BB7759" s="181"/>
      <c r="BC7759" s="181"/>
      <c r="BD7759" s="181"/>
      <c r="BE7759" s="181"/>
      <c r="BL7759" s="181"/>
      <c r="BM7759" s="181"/>
      <c r="BN7759" s="181"/>
      <c r="BO7759" s="181"/>
    </row>
    <row r="7760" spans="41:67">
      <c r="AO7760" s="38">
        <f t="shared" si="588"/>
        <v>0</v>
      </c>
      <c r="AP7760" s="38">
        <f t="shared" si="589"/>
        <v>0</v>
      </c>
      <c r="AR7760" s="181"/>
      <c r="AS7760" s="181"/>
      <c r="AT7760" s="181"/>
      <c r="AU7760" s="181"/>
      <c r="BB7760" s="181"/>
      <c r="BC7760" s="181"/>
      <c r="BD7760" s="181"/>
      <c r="BE7760" s="181"/>
      <c r="BL7760" s="181"/>
      <c r="BM7760" s="181"/>
      <c r="BN7760" s="181"/>
      <c r="BO7760" s="181"/>
    </row>
    <row r="7761" spans="41:67">
      <c r="AO7761" s="38">
        <f t="shared" si="588"/>
        <v>0</v>
      </c>
      <c r="AP7761" s="38">
        <f t="shared" si="589"/>
        <v>0</v>
      </c>
      <c r="AR7761" s="181"/>
      <c r="AS7761" s="181"/>
      <c r="AT7761" s="181"/>
      <c r="AU7761" s="181"/>
      <c r="BB7761" s="181"/>
      <c r="BC7761" s="181"/>
      <c r="BD7761" s="181"/>
      <c r="BE7761" s="181"/>
      <c r="BL7761" s="181"/>
      <c r="BM7761" s="181"/>
      <c r="BN7761" s="181"/>
      <c r="BO7761" s="181"/>
    </row>
    <row r="7762" spans="41:67">
      <c r="AO7762" s="38">
        <f t="shared" si="588"/>
        <v>0</v>
      </c>
      <c r="AP7762" s="38">
        <f t="shared" si="589"/>
        <v>0</v>
      </c>
      <c r="AR7762" s="181"/>
      <c r="AS7762" s="181"/>
      <c r="AT7762" s="181"/>
      <c r="AU7762" s="181"/>
      <c r="BB7762" s="181"/>
      <c r="BC7762" s="181"/>
      <c r="BD7762" s="181"/>
      <c r="BE7762" s="181"/>
      <c r="BL7762" s="181"/>
      <c r="BM7762" s="181"/>
      <c r="BN7762" s="181"/>
      <c r="BO7762" s="181"/>
    </row>
    <row r="7763" spans="41:67">
      <c r="AO7763" s="38">
        <f t="shared" si="588"/>
        <v>0</v>
      </c>
      <c r="AP7763" s="38">
        <f t="shared" si="589"/>
        <v>0</v>
      </c>
      <c r="AR7763" s="181"/>
      <c r="AS7763" s="181"/>
      <c r="AT7763" s="181"/>
      <c r="AU7763" s="181"/>
      <c r="BB7763" s="181"/>
      <c r="BC7763" s="181"/>
      <c r="BD7763" s="181"/>
      <c r="BE7763" s="181"/>
      <c r="BL7763" s="181"/>
      <c r="BM7763" s="181"/>
      <c r="BN7763" s="181"/>
      <c r="BO7763" s="181"/>
    </row>
    <row r="7764" spans="41:67">
      <c r="AO7764" s="38">
        <f t="shared" si="588"/>
        <v>0</v>
      </c>
      <c r="AP7764" s="38">
        <f t="shared" si="589"/>
        <v>0</v>
      </c>
      <c r="AR7764" s="181"/>
      <c r="AS7764" s="181"/>
      <c r="AT7764" s="181"/>
      <c r="AU7764" s="181"/>
      <c r="BB7764" s="181"/>
      <c r="BC7764" s="181"/>
      <c r="BD7764" s="181"/>
      <c r="BE7764" s="181"/>
      <c r="BL7764" s="181"/>
      <c r="BM7764" s="181"/>
      <c r="BN7764" s="181"/>
      <c r="BO7764" s="181"/>
    </row>
    <row r="7765" spans="41:67">
      <c r="AO7765" s="38">
        <f t="shared" si="588"/>
        <v>0</v>
      </c>
      <c r="AP7765" s="38">
        <f t="shared" si="589"/>
        <v>0</v>
      </c>
      <c r="AR7765" s="181"/>
      <c r="AS7765" s="181"/>
      <c r="AT7765" s="181"/>
      <c r="AU7765" s="181"/>
      <c r="BB7765" s="181"/>
      <c r="BC7765" s="181"/>
      <c r="BD7765" s="181"/>
      <c r="BE7765" s="181"/>
      <c r="BL7765" s="181"/>
      <c r="BM7765" s="181"/>
      <c r="BN7765" s="181"/>
      <c r="BO7765" s="181"/>
    </row>
    <row r="7766" spans="41:67">
      <c r="AO7766" s="38">
        <f t="shared" si="588"/>
        <v>0</v>
      </c>
      <c r="AP7766" s="38">
        <f t="shared" si="589"/>
        <v>0</v>
      </c>
      <c r="AR7766" s="181"/>
      <c r="AS7766" s="181"/>
      <c r="AT7766" s="181"/>
      <c r="AU7766" s="181"/>
      <c r="BB7766" s="181"/>
      <c r="BC7766" s="181"/>
      <c r="BD7766" s="181"/>
      <c r="BE7766" s="181"/>
      <c r="BL7766" s="181"/>
      <c r="BM7766" s="181"/>
      <c r="BN7766" s="181"/>
      <c r="BO7766" s="181"/>
    </row>
    <row r="7767" spans="41:67">
      <c r="AO7767" s="38">
        <f t="shared" si="588"/>
        <v>0</v>
      </c>
      <c r="AP7767" s="38">
        <f t="shared" si="589"/>
        <v>0</v>
      </c>
      <c r="AR7767" s="181"/>
      <c r="AS7767" s="181"/>
      <c r="AT7767" s="181"/>
      <c r="AU7767" s="181"/>
      <c r="BB7767" s="181"/>
      <c r="BC7767" s="181"/>
      <c r="BD7767" s="181"/>
      <c r="BE7767" s="181"/>
      <c r="BL7767" s="181"/>
      <c r="BM7767" s="181"/>
      <c r="BN7767" s="181"/>
      <c r="BO7767" s="181"/>
    </row>
    <row r="7768" spans="41:67">
      <c r="AO7768" s="38">
        <f t="shared" si="588"/>
        <v>0</v>
      </c>
      <c r="AP7768" s="38">
        <f t="shared" si="589"/>
        <v>0</v>
      </c>
      <c r="AR7768" s="181"/>
      <c r="AS7768" s="181"/>
      <c r="AT7768" s="181"/>
      <c r="AU7768" s="181"/>
      <c r="BB7768" s="181"/>
      <c r="BC7768" s="181"/>
      <c r="BD7768" s="181"/>
      <c r="BE7768" s="181"/>
      <c r="BL7768" s="181"/>
      <c r="BM7768" s="181"/>
      <c r="BN7768" s="181"/>
      <c r="BO7768" s="181"/>
    </row>
    <row r="7769" spans="41:67">
      <c r="AO7769" s="38">
        <f t="shared" si="588"/>
        <v>0</v>
      </c>
      <c r="AP7769" s="38">
        <f t="shared" si="589"/>
        <v>0</v>
      </c>
      <c r="AR7769" s="181"/>
      <c r="AS7769" s="181"/>
      <c r="AT7769" s="181"/>
      <c r="AU7769" s="181"/>
      <c r="BB7769" s="181"/>
      <c r="BC7769" s="181"/>
      <c r="BD7769" s="181"/>
      <c r="BE7769" s="181"/>
      <c r="BL7769" s="181"/>
      <c r="BM7769" s="181"/>
      <c r="BN7769" s="181"/>
      <c r="BO7769" s="181"/>
    </row>
    <row r="7770" spans="41:67">
      <c r="AO7770" s="38">
        <f t="shared" si="588"/>
        <v>0</v>
      </c>
      <c r="AP7770" s="38">
        <f t="shared" si="589"/>
        <v>0</v>
      </c>
      <c r="AR7770" s="181"/>
      <c r="AS7770" s="181"/>
      <c r="AT7770" s="181"/>
      <c r="AU7770" s="181"/>
      <c r="BB7770" s="181"/>
      <c r="BC7770" s="181"/>
      <c r="BD7770" s="181"/>
      <c r="BE7770" s="181"/>
      <c r="BL7770" s="181"/>
      <c r="BM7770" s="181"/>
      <c r="BN7770" s="181"/>
      <c r="BO7770" s="181"/>
    </row>
    <row r="7771" spans="41:67">
      <c r="AO7771" s="38">
        <f t="shared" si="588"/>
        <v>0</v>
      </c>
      <c r="AP7771" s="38">
        <f t="shared" si="589"/>
        <v>0</v>
      </c>
      <c r="AR7771" s="181"/>
      <c r="AS7771" s="181"/>
      <c r="AT7771" s="181"/>
      <c r="AU7771" s="181"/>
      <c r="BB7771" s="181"/>
      <c r="BC7771" s="181"/>
      <c r="BD7771" s="181"/>
      <c r="BE7771" s="181"/>
      <c r="BL7771" s="181"/>
      <c r="BM7771" s="181"/>
      <c r="BN7771" s="181"/>
      <c r="BO7771" s="181"/>
    </row>
    <row r="7772" spans="41:67">
      <c r="AO7772" s="38">
        <f t="shared" si="588"/>
        <v>0</v>
      </c>
      <c r="AP7772" s="38">
        <f t="shared" si="589"/>
        <v>0</v>
      </c>
      <c r="AR7772" s="181"/>
      <c r="AS7772" s="181"/>
      <c r="AT7772" s="181"/>
      <c r="AU7772" s="181"/>
      <c r="BB7772" s="181"/>
      <c r="BC7772" s="181"/>
      <c r="BD7772" s="181"/>
      <c r="BE7772" s="181"/>
      <c r="BL7772" s="181"/>
      <c r="BM7772" s="181"/>
      <c r="BN7772" s="181"/>
      <c r="BO7772" s="181"/>
    </row>
    <row r="7773" spans="41:67">
      <c r="AO7773" s="38">
        <f t="shared" si="588"/>
        <v>0</v>
      </c>
      <c r="AP7773" s="38">
        <f t="shared" si="589"/>
        <v>0</v>
      </c>
      <c r="AR7773" s="181"/>
      <c r="AS7773" s="181"/>
      <c r="AT7773" s="181"/>
      <c r="AU7773" s="181"/>
      <c r="BB7773" s="181"/>
      <c r="BC7773" s="181"/>
      <c r="BD7773" s="181"/>
      <c r="BE7773" s="181"/>
      <c r="BL7773" s="181"/>
      <c r="BM7773" s="181"/>
      <c r="BN7773" s="181"/>
      <c r="BO7773" s="181"/>
    </row>
    <row r="7774" spans="41:67">
      <c r="AO7774" s="38">
        <f t="shared" si="588"/>
        <v>0</v>
      </c>
      <c r="AP7774" s="38">
        <f t="shared" si="589"/>
        <v>0</v>
      </c>
      <c r="AR7774" s="181"/>
      <c r="AS7774" s="181"/>
      <c r="AT7774" s="181"/>
      <c r="AU7774" s="181"/>
      <c r="BB7774" s="181"/>
      <c r="BC7774" s="181"/>
      <c r="BD7774" s="181"/>
      <c r="BE7774" s="181"/>
      <c r="BL7774" s="181"/>
      <c r="BM7774" s="181"/>
      <c r="BN7774" s="181"/>
      <c r="BO7774" s="181"/>
    </row>
    <row r="7775" spans="41:67">
      <c r="AO7775" s="38">
        <f t="shared" si="588"/>
        <v>0</v>
      </c>
      <c r="AP7775" s="38">
        <f t="shared" si="589"/>
        <v>0</v>
      </c>
      <c r="AR7775" s="181"/>
      <c r="AS7775" s="181"/>
      <c r="AT7775" s="181"/>
      <c r="AU7775" s="181"/>
      <c r="BB7775" s="181"/>
      <c r="BC7775" s="181"/>
      <c r="BD7775" s="181"/>
      <c r="BE7775" s="181"/>
      <c r="BL7775" s="181"/>
      <c r="BM7775" s="181"/>
      <c r="BN7775" s="181"/>
      <c r="BO7775" s="181"/>
    </row>
    <row r="7776" spans="41:67">
      <c r="AO7776" s="38">
        <f t="shared" si="588"/>
        <v>0</v>
      </c>
      <c r="AP7776" s="38">
        <f t="shared" si="589"/>
        <v>0</v>
      </c>
      <c r="AR7776" s="181"/>
      <c r="AS7776" s="181"/>
      <c r="AT7776" s="181"/>
      <c r="AU7776" s="181"/>
      <c r="BB7776" s="181"/>
      <c r="BC7776" s="181"/>
      <c r="BD7776" s="181"/>
      <c r="BE7776" s="181"/>
      <c r="BL7776" s="181"/>
      <c r="BM7776" s="181"/>
      <c r="BN7776" s="181"/>
      <c r="BO7776" s="181"/>
    </row>
    <row r="7777" spans="41:67">
      <c r="AO7777" s="38">
        <f t="shared" si="588"/>
        <v>0</v>
      </c>
      <c r="AP7777" s="38">
        <f t="shared" si="589"/>
        <v>0</v>
      </c>
      <c r="AR7777" s="181"/>
      <c r="AS7777" s="181"/>
      <c r="AT7777" s="181"/>
      <c r="AU7777" s="181"/>
      <c r="BB7777" s="181"/>
      <c r="BC7777" s="181"/>
      <c r="BD7777" s="181"/>
      <c r="BE7777" s="181"/>
      <c r="BL7777" s="181"/>
      <c r="BM7777" s="181"/>
      <c r="BN7777" s="181"/>
      <c r="BO7777" s="181"/>
    </row>
    <row r="7778" spans="41:67">
      <c r="AO7778" s="38">
        <f t="shared" si="588"/>
        <v>0</v>
      </c>
      <c r="AP7778" s="38">
        <f t="shared" si="589"/>
        <v>0</v>
      </c>
      <c r="AR7778" s="181"/>
      <c r="AS7778" s="181"/>
      <c r="AT7778" s="181"/>
      <c r="AU7778" s="181"/>
      <c r="BB7778" s="181"/>
      <c r="BC7778" s="181"/>
      <c r="BD7778" s="181"/>
      <c r="BE7778" s="181"/>
      <c r="BL7778" s="181"/>
      <c r="BM7778" s="181"/>
      <c r="BN7778" s="181"/>
      <c r="BO7778" s="181"/>
    </row>
    <row r="7779" spans="41:67">
      <c r="AO7779" s="38">
        <f t="shared" si="588"/>
        <v>0</v>
      </c>
      <c r="AP7779" s="38">
        <f t="shared" si="589"/>
        <v>0</v>
      </c>
      <c r="AR7779" s="181"/>
      <c r="AS7779" s="181"/>
      <c r="AT7779" s="181"/>
      <c r="AU7779" s="181"/>
      <c r="BB7779" s="181"/>
      <c r="BC7779" s="181"/>
      <c r="BD7779" s="181"/>
      <c r="BE7779" s="181"/>
      <c r="BL7779" s="181"/>
      <c r="BM7779" s="181"/>
      <c r="BN7779" s="181"/>
      <c r="BO7779" s="181"/>
    </row>
    <row r="7780" spans="41:67">
      <c r="AO7780" s="38">
        <f t="shared" si="588"/>
        <v>0</v>
      </c>
      <c r="AP7780" s="38">
        <f t="shared" si="589"/>
        <v>0</v>
      </c>
      <c r="AR7780" s="181"/>
      <c r="AS7780" s="181"/>
      <c r="AT7780" s="181"/>
      <c r="AU7780" s="181"/>
      <c r="BB7780" s="181"/>
      <c r="BC7780" s="181"/>
      <c r="BD7780" s="181"/>
      <c r="BE7780" s="181"/>
      <c r="BL7780" s="181"/>
      <c r="BM7780" s="181"/>
      <c r="BN7780" s="181"/>
      <c r="BO7780" s="181"/>
    </row>
    <row r="7781" spans="41:67">
      <c r="AO7781" s="38">
        <f t="shared" si="588"/>
        <v>0</v>
      </c>
      <c r="AP7781" s="38">
        <f t="shared" si="589"/>
        <v>0</v>
      </c>
      <c r="AR7781" s="181"/>
      <c r="AS7781" s="181"/>
      <c r="AT7781" s="181"/>
      <c r="AU7781" s="181"/>
      <c r="BB7781" s="181"/>
      <c r="BC7781" s="181"/>
      <c r="BD7781" s="181"/>
      <c r="BE7781" s="181"/>
      <c r="BL7781" s="181"/>
      <c r="BM7781" s="181"/>
      <c r="BN7781" s="181"/>
      <c r="BO7781" s="181"/>
    </row>
    <row r="7782" spans="41:67">
      <c r="AO7782" s="38">
        <f t="shared" si="588"/>
        <v>0</v>
      </c>
      <c r="AP7782" s="38">
        <f t="shared" si="589"/>
        <v>0</v>
      </c>
      <c r="AR7782" s="181"/>
      <c r="AS7782" s="181"/>
      <c r="AT7782" s="181"/>
      <c r="AU7782" s="181"/>
      <c r="BB7782" s="181"/>
      <c r="BC7782" s="181"/>
      <c r="BD7782" s="181"/>
      <c r="BE7782" s="181"/>
      <c r="BL7782" s="181"/>
      <c r="BM7782" s="181"/>
      <c r="BN7782" s="181"/>
      <c r="BO7782" s="181"/>
    </row>
    <row r="7783" spans="41:67">
      <c r="AO7783" s="38">
        <f t="shared" si="588"/>
        <v>0</v>
      </c>
      <c r="AP7783" s="38">
        <f t="shared" si="589"/>
        <v>0</v>
      </c>
      <c r="AR7783" s="181"/>
      <c r="AS7783" s="181"/>
      <c r="AT7783" s="181"/>
      <c r="AU7783" s="181"/>
      <c r="BB7783" s="181"/>
      <c r="BC7783" s="181"/>
      <c r="BD7783" s="181"/>
      <c r="BE7783" s="181"/>
      <c r="BL7783" s="181"/>
      <c r="BM7783" s="181"/>
      <c r="BN7783" s="181"/>
      <c r="BO7783" s="181"/>
    </row>
    <row r="7784" spans="41:67">
      <c r="AO7784" s="38">
        <f t="shared" si="588"/>
        <v>0</v>
      </c>
      <c r="AP7784" s="38">
        <f t="shared" si="589"/>
        <v>0</v>
      </c>
      <c r="AR7784" s="181"/>
      <c r="AS7784" s="181"/>
      <c r="AT7784" s="181"/>
      <c r="AU7784" s="181"/>
      <c r="BB7784" s="181"/>
      <c r="BC7784" s="181"/>
      <c r="BD7784" s="181"/>
      <c r="BE7784" s="181"/>
      <c r="BL7784" s="181"/>
      <c r="BM7784" s="181"/>
      <c r="BN7784" s="181"/>
      <c r="BO7784" s="181"/>
    </row>
    <row r="7785" spans="41:67">
      <c r="AO7785" s="38">
        <f t="shared" si="588"/>
        <v>0</v>
      </c>
      <c r="AP7785" s="38">
        <f t="shared" si="589"/>
        <v>0</v>
      </c>
      <c r="AR7785" s="181"/>
      <c r="AS7785" s="181"/>
      <c r="AT7785" s="181"/>
      <c r="AU7785" s="181"/>
      <c r="BB7785" s="181"/>
      <c r="BC7785" s="181"/>
      <c r="BD7785" s="181"/>
      <c r="BE7785" s="181"/>
      <c r="BL7785" s="181"/>
      <c r="BM7785" s="181"/>
      <c r="BN7785" s="181"/>
      <c r="BO7785" s="181"/>
    </row>
    <row r="7786" spans="41:67">
      <c r="AO7786" s="38">
        <f t="shared" ref="AO7786:AO7849" si="590">B7787+1-1</f>
        <v>0</v>
      </c>
      <c r="AP7786" s="38">
        <f t="shared" ref="AP7786:AP7849" si="591">A7787</f>
        <v>0</v>
      </c>
      <c r="AR7786" s="181"/>
      <c r="AS7786" s="181"/>
      <c r="AT7786" s="181"/>
      <c r="AU7786" s="181"/>
      <c r="BB7786" s="181"/>
      <c r="BC7786" s="181"/>
      <c r="BD7786" s="181"/>
      <c r="BE7786" s="181"/>
      <c r="BL7786" s="181"/>
      <c r="BM7786" s="181"/>
      <c r="BN7786" s="181"/>
      <c r="BO7786" s="181"/>
    </row>
    <row r="7787" spans="41:67">
      <c r="AO7787" s="38">
        <f t="shared" si="590"/>
        <v>0</v>
      </c>
      <c r="AP7787" s="38">
        <f t="shared" si="591"/>
        <v>0</v>
      </c>
      <c r="AR7787" s="181"/>
      <c r="AS7787" s="181"/>
      <c r="AT7787" s="181"/>
      <c r="AU7787" s="181"/>
      <c r="BB7787" s="181"/>
      <c r="BC7787" s="181"/>
      <c r="BD7787" s="181"/>
      <c r="BE7787" s="181"/>
      <c r="BL7787" s="181"/>
      <c r="BM7787" s="181"/>
      <c r="BN7787" s="181"/>
      <c r="BO7787" s="181"/>
    </row>
    <row r="7788" spans="41:67">
      <c r="AO7788" s="38">
        <f t="shared" si="590"/>
        <v>0</v>
      </c>
      <c r="AP7788" s="38">
        <f t="shared" si="591"/>
        <v>0</v>
      </c>
      <c r="AR7788" s="181"/>
      <c r="AS7788" s="181"/>
      <c r="AT7788" s="181"/>
      <c r="AU7788" s="181"/>
      <c r="BB7788" s="181"/>
      <c r="BC7788" s="181"/>
      <c r="BD7788" s="181"/>
      <c r="BE7788" s="181"/>
      <c r="BL7788" s="181"/>
      <c r="BM7788" s="181"/>
      <c r="BN7788" s="181"/>
      <c r="BO7788" s="181"/>
    </row>
    <row r="7789" spans="41:67">
      <c r="AO7789" s="38">
        <f t="shared" si="590"/>
        <v>0</v>
      </c>
      <c r="AP7789" s="38">
        <f t="shared" si="591"/>
        <v>0</v>
      </c>
      <c r="AR7789" s="181"/>
      <c r="AS7789" s="181"/>
      <c r="AT7789" s="181"/>
      <c r="AU7789" s="181"/>
      <c r="BB7789" s="181"/>
      <c r="BC7789" s="181"/>
      <c r="BD7789" s="181"/>
      <c r="BE7789" s="181"/>
      <c r="BL7789" s="181"/>
      <c r="BM7789" s="181"/>
      <c r="BN7789" s="181"/>
      <c r="BO7789" s="181"/>
    </row>
    <row r="7790" spans="41:67">
      <c r="AO7790" s="38">
        <f t="shared" si="590"/>
        <v>0</v>
      </c>
      <c r="AP7790" s="38">
        <f t="shared" si="591"/>
        <v>0</v>
      </c>
      <c r="AR7790" s="181"/>
      <c r="AS7790" s="181"/>
      <c r="AT7790" s="181"/>
      <c r="AU7790" s="181"/>
      <c r="BB7790" s="181"/>
      <c r="BC7790" s="181"/>
      <c r="BD7790" s="181"/>
      <c r="BE7790" s="181"/>
      <c r="BL7790" s="181"/>
      <c r="BM7790" s="181"/>
      <c r="BN7790" s="181"/>
      <c r="BO7790" s="181"/>
    </row>
    <row r="7791" spans="41:67">
      <c r="AO7791" s="38">
        <f t="shared" si="590"/>
        <v>0</v>
      </c>
      <c r="AP7791" s="38">
        <f t="shared" si="591"/>
        <v>0</v>
      </c>
      <c r="AR7791" s="181"/>
      <c r="AS7791" s="181"/>
      <c r="AT7791" s="181"/>
      <c r="AU7791" s="181"/>
      <c r="BB7791" s="181"/>
      <c r="BC7791" s="181"/>
      <c r="BD7791" s="181"/>
      <c r="BE7791" s="181"/>
      <c r="BL7791" s="181"/>
      <c r="BM7791" s="181"/>
      <c r="BN7791" s="181"/>
      <c r="BO7791" s="181"/>
    </row>
    <row r="7792" spans="41:67">
      <c r="AO7792" s="38">
        <f t="shared" si="590"/>
        <v>0</v>
      </c>
      <c r="AP7792" s="38">
        <f t="shared" si="591"/>
        <v>0</v>
      </c>
      <c r="AR7792" s="181"/>
      <c r="AS7792" s="181"/>
      <c r="AT7792" s="181"/>
      <c r="AU7792" s="181"/>
      <c r="BB7792" s="181"/>
      <c r="BC7792" s="181"/>
      <c r="BD7792" s="181"/>
      <c r="BE7792" s="181"/>
      <c r="BL7792" s="181"/>
      <c r="BM7792" s="181"/>
      <c r="BN7792" s="181"/>
      <c r="BO7792" s="181"/>
    </row>
    <row r="7793" spans="41:67">
      <c r="AO7793" s="38">
        <f t="shared" si="590"/>
        <v>0</v>
      </c>
      <c r="AP7793" s="38">
        <f t="shared" si="591"/>
        <v>0</v>
      </c>
      <c r="AR7793" s="181"/>
      <c r="AS7793" s="181"/>
      <c r="AT7793" s="181"/>
      <c r="AU7793" s="181"/>
      <c r="BB7793" s="181"/>
      <c r="BC7793" s="181"/>
      <c r="BD7793" s="181"/>
      <c r="BE7793" s="181"/>
      <c r="BL7793" s="181"/>
      <c r="BM7793" s="181"/>
      <c r="BN7793" s="181"/>
      <c r="BO7793" s="181"/>
    </row>
    <row r="7794" spans="41:67">
      <c r="AO7794" s="38">
        <f t="shared" si="590"/>
        <v>0</v>
      </c>
      <c r="AP7794" s="38">
        <f t="shared" si="591"/>
        <v>0</v>
      </c>
      <c r="AR7794" s="181"/>
      <c r="AS7794" s="181"/>
      <c r="AT7794" s="181"/>
      <c r="AU7794" s="181"/>
      <c r="BB7794" s="181"/>
      <c r="BC7794" s="181"/>
      <c r="BD7794" s="181"/>
      <c r="BE7794" s="181"/>
      <c r="BL7794" s="181"/>
      <c r="BM7794" s="181"/>
      <c r="BN7794" s="181"/>
      <c r="BO7794" s="181"/>
    </row>
    <row r="7795" spans="41:67">
      <c r="AO7795" s="38">
        <f t="shared" si="590"/>
        <v>0</v>
      </c>
      <c r="AP7795" s="38">
        <f t="shared" si="591"/>
        <v>0</v>
      </c>
      <c r="AR7795" s="181"/>
      <c r="AS7795" s="181"/>
      <c r="AT7795" s="181"/>
      <c r="AU7795" s="181"/>
      <c r="BB7795" s="181"/>
      <c r="BC7795" s="181"/>
      <c r="BD7795" s="181"/>
      <c r="BE7795" s="181"/>
      <c r="BL7795" s="181"/>
      <c r="BM7795" s="181"/>
      <c r="BN7795" s="181"/>
      <c r="BO7795" s="181"/>
    </row>
    <row r="7796" spans="41:67">
      <c r="AO7796" s="38">
        <f t="shared" si="590"/>
        <v>0</v>
      </c>
      <c r="AP7796" s="38">
        <f t="shared" si="591"/>
        <v>0</v>
      </c>
      <c r="AR7796" s="181"/>
      <c r="AS7796" s="181"/>
      <c r="AT7796" s="181"/>
      <c r="AU7796" s="181"/>
      <c r="BB7796" s="181"/>
      <c r="BC7796" s="181"/>
      <c r="BD7796" s="181"/>
      <c r="BE7796" s="181"/>
      <c r="BL7796" s="181"/>
      <c r="BM7796" s="181"/>
      <c r="BN7796" s="181"/>
      <c r="BO7796" s="181"/>
    </row>
    <row r="7797" spans="41:67">
      <c r="AO7797" s="38">
        <f t="shared" si="590"/>
        <v>0</v>
      </c>
      <c r="AP7797" s="38">
        <f t="shared" si="591"/>
        <v>0</v>
      </c>
      <c r="AR7797" s="181"/>
      <c r="AS7797" s="181"/>
      <c r="AT7797" s="181"/>
      <c r="AU7797" s="181"/>
      <c r="BB7797" s="181"/>
      <c r="BC7797" s="181"/>
      <c r="BD7797" s="181"/>
      <c r="BE7797" s="181"/>
      <c r="BL7797" s="181"/>
      <c r="BM7797" s="181"/>
      <c r="BN7797" s="181"/>
      <c r="BO7797" s="181"/>
    </row>
    <row r="7798" spans="41:67">
      <c r="AO7798" s="38">
        <f t="shared" si="590"/>
        <v>0</v>
      </c>
      <c r="AP7798" s="38">
        <f t="shared" si="591"/>
        <v>0</v>
      </c>
      <c r="AR7798" s="181"/>
      <c r="AS7798" s="181"/>
      <c r="AT7798" s="181"/>
      <c r="AU7798" s="181"/>
      <c r="BB7798" s="181"/>
      <c r="BC7798" s="181"/>
      <c r="BD7798" s="181"/>
      <c r="BE7798" s="181"/>
      <c r="BL7798" s="181"/>
      <c r="BM7798" s="181"/>
      <c r="BN7798" s="181"/>
      <c r="BO7798" s="181"/>
    </row>
    <row r="7799" spans="41:67">
      <c r="AO7799" s="38">
        <f t="shared" si="590"/>
        <v>0</v>
      </c>
      <c r="AP7799" s="38">
        <f t="shared" si="591"/>
        <v>0</v>
      </c>
      <c r="AR7799" s="181"/>
      <c r="AS7799" s="181"/>
      <c r="AT7799" s="181"/>
      <c r="AU7799" s="181"/>
      <c r="BB7799" s="181"/>
      <c r="BC7799" s="181"/>
      <c r="BD7799" s="181"/>
      <c r="BE7799" s="181"/>
      <c r="BL7799" s="181"/>
      <c r="BM7799" s="181"/>
      <c r="BN7799" s="181"/>
      <c r="BO7799" s="181"/>
    </row>
    <row r="7800" spans="41:67">
      <c r="AO7800" s="38">
        <f t="shared" si="590"/>
        <v>0</v>
      </c>
      <c r="AP7800" s="38">
        <f t="shared" si="591"/>
        <v>0</v>
      </c>
      <c r="AR7800" s="181"/>
      <c r="AS7800" s="181"/>
      <c r="AT7800" s="181"/>
      <c r="AU7800" s="181"/>
      <c r="BB7800" s="181"/>
      <c r="BC7800" s="181"/>
      <c r="BD7800" s="181"/>
      <c r="BE7800" s="181"/>
      <c r="BL7800" s="181"/>
      <c r="BM7800" s="181"/>
      <c r="BN7800" s="181"/>
      <c r="BO7800" s="181"/>
    </row>
    <row r="7801" spans="41:67">
      <c r="AO7801" s="38">
        <f t="shared" si="590"/>
        <v>0</v>
      </c>
      <c r="AP7801" s="38">
        <f t="shared" si="591"/>
        <v>0</v>
      </c>
      <c r="AR7801" s="181"/>
      <c r="AS7801" s="181"/>
      <c r="AT7801" s="181"/>
      <c r="AU7801" s="181"/>
      <c r="BB7801" s="181"/>
      <c r="BC7801" s="181"/>
      <c r="BD7801" s="181"/>
      <c r="BE7801" s="181"/>
      <c r="BL7801" s="181"/>
      <c r="BM7801" s="181"/>
      <c r="BN7801" s="181"/>
      <c r="BO7801" s="181"/>
    </row>
    <row r="7802" spans="41:67">
      <c r="AO7802" s="38">
        <f t="shared" si="590"/>
        <v>0</v>
      </c>
      <c r="AP7802" s="38">
        <f t="shared" si="591"/>
        <v>0</v>
      </c>
      <c r="AR7802" s="181"/>
      <c r="AS7802" s="181"/>
      <c r="AT7802" s="181"/>
      <c r="AU7802" s="181"/>
      <c r="BB7802" s="181"/>
      <c r="BC7802" s="181"/>
      <c r="BD7802" s="181"/>
      <c r="BE7802" s="181"/>
      <c r="BL7802" s="181"/>
      <c r="BM7802" s="181"/>
      <c r="BN7802" s="181"/>
      <c r="BO7802" s="181"/>
    </row>
    <row r="7803" spans="41:67">
      <c r="AO7803" s="38">
        <f t="shared" si="590"/>
        <v>0</v>
      </c>
      <c r="AP7803" s="38">
        <f t="shared" si="591"/>
        <v>0</v>
      </c>
      <c r="AR7803" s="181"/>
      <c r="AS7803" s="181"/>
      <c r="AT7803" s="181"/>
      <c r="AU7803" s="181"/>
      <c r="BB7803" s="181"/>
      <c r="BC7803" s="181"/>
      <c r="BD7803" s="181"/>
      <c r="BE7803" s="181"/>
      <c r="BL7803" s="181"/>
      <c r="BM7803" s="181"/>
      <c r="BN7803" s="181"/>
      <c r="BO7803" s="181"/>
    </row>
    <row r="7804" spans="41:67">
      <c r="AO7804" s="38">
        <f t="shared" si="590"/>
        <v>0</v>
      </c>
      <c r="AP7804" s="38">
        <f t="shared" si="591"/>
        <v>0</v>
      </c>
      <c r="AR7804" s="181"/>
      <c r="AS7804" s="181"/>
      <c r="AT7804" s="181"/>
      <c r="AU7804" s="181"/>
      <c r="BB7804" s="181"/>
      <c r="BC7804" s="181"/>
      <c r="BD7804" s="181"/>
      <c r="BE7804" s="181"/>
      <c r="BL7804" s="181"/>
      <c r="BM7804" s="181"/>
      <c r="BN7804" s="181"/>
      <c r="BO7804" s="181"/>
    </row>
    <row r="7805" spans="41:67">
      <c r="AO7805" s="38">
        <f t="shared" si="590"/>
        <v>0</v>
      </c>
      <c r="AP7805" s="38">
        <f t="shared" si="591"/>
        <v>0</v>
      </c>
      <c r="AR7805" s="181"/>
      <c r="AS7805" s="181"/>
      <c r="AT7805" s="181"/>
      <c r="AU7805" s="181"/>
      <c r="BB7805" s="181"/>
      <c r="BC7805" s="181"/>
      <c r="BD7805" s="181"/>
      <c r="BE7805" s="181"/>
      <c r="BL7805" s="181"/>
      <c r="BM7805" s="181"/>
      <c r="BN7805" s="181"/>
      <c r="BO7805" s="181"/>
    </row>
    <row r="7806" spans="41:67">
      <c r="AO7806" s="38">
        <f t="shared" si="590"/>
        <v>0</v>
      </c>
      <c r="AP7806" s="38">
        <f t="shared" si="591"/>
        <v>0</v>
      </c>
      <c r="AR7806" s="181"/>
      <c r="AS7806" s="181"/>
      <c r="AT7806" s="181"/>
      <c r="AU7806" s="181"/>
      <c r="BB7806" s="181"/>
      <c r="BC7806" s="181"/>
      <c r="BD7806" s="181"/>
      <c r="BE7806" s="181"/>
      <c r="BL7806" s="181"/>
      <c r="BM7806" s="181"/>
      <c r="BN7806" s="181"/>
      <c r="BO7806" s="181"/>
    </row>
    <row r="7807" spans="41:67">
      <c r="AO7807" s="38">
        <f t="shared" si="590"/>
        <v>0</v>
      </c>
      <c r="AP7807" s="38">
        <f t="shared" si="591"/>
        <v>0</v>
      </c>
      <c r="AR7807" s="181"/>
      <c r="AS7807" s="181"/>
      <c r="AT7807" s="181"/>
      <c r="AU7807" s="181"/>
      <c r="BB7807" s="181"/>
      <c r="BC7807" s="181"/>
      <c r="BD7807" s="181"/>
      <c r="BE7807" s="181"/>
      <c r="BL7807" s="181"/>
      <c r="BM7807" s="181"/>
      <c r="BN7807" s="181"/>
      <c r="BO7807" s="181"/>
    </row>
    <row r="7808" spans="41:67">
      <c r="AO7808" s="38">
        <f t="shared" si="590"/>
        <v>0</v>
      </c>
      <c r="AP7808" s="38">
        <f t="shared" si="591"/>
        <v>0</v>
      </c>
      <c r="AR7808" s="181"/>
      <c r="AS7808" s="181"/>
      <c r="AT7808" s="181"/>
      <c r="AU7808" s="181"/>
      <c r="BB7808" s="181"/>
      <c r="BC7808" s="181"/>
      <c r="BD7808" s="181"/>
      <c r="BE7808" s="181"/>
      <c r="BL7808" s="181"/>
      <c r="BM7808" s="181"/>
      <c r="BN7808" s="181"/>
      <c r="BO7808" s="181"/>
    </row>
    <row r="7809" spans="41:67">
      <c r="AO7809" s="38">
        <f t="shared" si="590"/>
        <v>0</v>
      </c>
      <c r="AP7809" s="38">
        <f t="shared" si="591"/>
        <v>0</v>
      </c>
      <c r="AR7809" s="181"/>
      <c r="AS7809" s="181"/>
      <c r="AT7809" s="181"/>
      <c r="AU7809" s="181"/>
      <c r="BB7809" s="181"/>
      <c r="BC7809" s="181"/>
      <c r="BD7809" s="181"/>
      <c r="BE7809" s="181"/>
      <c r="BL7809" s="181"/>
      <c r="BM7809" s="181"/>
      <c r="BN7809" s="181"/>
      <c r="BO7809" s="181"/>
    </row>
    <row r="7810" spans="41:67">
      <c r="AO7810" s="38">
        <f t="shared" si="590"/>
        <v>0</v>
      </c>
      <c r="AP7810" s="38">
        <f t="shared" si="591"/>
        <v>0</v>
      </c>
      <c r="AR7810" s="181"/>
      <c r="AS7810" s="181"/>
      <c r="AT7810" s="181"/>
      <c r="AU7810" s="181"/>
      <c r="BB7810" s="181"/>
      <c r="BC7810" s="181"/>
      <c r="BD7810" s="181"/>
      <c r="BE7810" s="181"/>
      <c r="BL7810" s="181"/>
      <c r="BM7810" s="181"/>
      <c r="BN7810" s="181"/>
      <c r="BO7810" s="181"/>
    </row>
    <row r="7811" spans="41:67">
      <c r="AO7811" s="38">
        <f t="shared" si="590"/>
        <v>0</v>
      </c>
      <c r="AP7811" s="38">
        <f t="shared" si="591"/>
        <v>0</v>
      </c>
      <c r="AR7811" s="181"/>
      <c r="AS7811" s="181"/>
      <c r="AT7811" s="181"/>
      <c r="AU7811" s="181"/>
      <c r="BB7811" s="181"/>
      <c r="BC7811" s="181"/>
      <c r="BD7811" s="181"/>
      <c r="BE7811" s="181"/>
      <c r="BL7811" s="181"/>
      <c r="BM7811" s="181"/>
      <c r="BN7811" s="181"/>
      <c r="BO7811" s="181"/>
    </row>
    <row r="7812" spans="41:67">
      <c r="AO7812" s="38">
        <f t="shared" si="590"/>
        <v>0</v>
      </c>
      <c r="AP7812" s="38">
        <f t="shared" si="591"/>
        <v>0</v>
      </c>
      <c r="AR7812" s="181"/>
      <c r="AS7812" s="181"/>
      <c r="AT7812" s="181"/>
      <c r="AU7812" s="181"/>
      <c r="BB7812" s="181"/>
      <c r="BC7812" s="181"/>
      <c r="BD7812" s="181"/>
      <c r="BE7812" s="181"/>
      <c r="BL7812" s="181"/>
      <c r="BM7812" s="181"/>
      <c r="BN7812" s="181"/>
      <c r="BO7812" s="181"/>
    </row>
    <row r="7813" spans="41:67">
      <c r="AO7813" s="38">
        <f t="shared" si="590"/>
        <v>0</v>
      </c>
      <c r="AP7813" s="38">
        <f t="shared" si="591"/>
        <v>0</v>
      </c>
      <c r="AR7813" s="181"/>
      <c r="AS7813" s="181"/>
      <c r="AT7813" s="181"/>
      <c r="AU7813" s="181"/>
      <c r="BB7813" s="181"/>
      <c r="BC7813" s="181"/>
      <c r="BD7813" s="181"/>
      <c r="BE7813" s="181"/>
      <c r="BL7813" s="181"/>
      <c r="BM7813" s="181"/>
      <c r="BN7813" s="181"/>
      <c r="BO7813" s="181"/>
    </row>
    <row r="7814" spans="41:67">
      <c r="AO7814" s="38">
        <f t="shared" si="590"/>
        <v>0</v>
      </c>
      <c r="AP7814" s="38">
        <f t="shared" si="591"/>
        <v>0</v>
      </c>
      <c r="AR7814" s="181"/>
      <c r="AS7814" s="181"/>
      <c r="AT7814" s="181"/>
      <c r="AU7814" s="181"/>
      <c r="BB7814" s="181"/>
      <c r="BC7814" s="181"/>
      <c r="BD7814" s="181"/>
      <c r="BE7814" s="181"/>
      <c r="BL7814" s="181"/>
      <c r="BM7814" s="181"/>
      <c r="BN7814" s="181"/>
      <c r="BO7814" s="181"/>
    </row>
    <row r="7815" spans="41:67">
      <c r="AO7815" s="38">
        <f t="shared" si="590"/>
        <v>0</v>
      </c>
      <c r="AP7815" s="38">
        <f t="shared" si="591"/>
        <v>0</v>
      </c>
      <c r="AR7815" s="181"/>
      <c r="AS7815" s="181"/>
      <c r="AT7815" s="181"/>
      <c r="AU7815" s="181"/>
      <c r="BB7815" s="181"/>
      <c r="BC7815" s="181"/>
      <c r="BD7815" s="181"/>
      <c r="BE7815" s="181"/>
      <c r="BL7815" s="181"/>
      <c r="BM7815" s="181"/>
      <c r="BN7815" s="181"/>
      <c r="BO7815" s="181"/>
    </row>
    <row r="7816" spans="41:67">
      <c r="AO7816" s="38">
        <f t="shared" si="590"/>
        <v>0</v>
      </c>
      <c r="AP7816" s="38">
        <f t="shared" si="591"/>
        <v>0</v>
      </c>
      <c r="AR7816" s="181"/>
      <c r="AS7816" s="181"/>
      <c r="AT7816" s="181"/>
      <c r="AU7816" s="181"/>
      <c r="BB7816" s="181"/>
      <c r="BC7816" s="181"/>
      <c r="BD7816" s="181"/>
      <c r="BE7816" s="181"/>
      <c r="BL7816" s="181"/>
      <c r="BM7816" s="181"/>
      <c r="BN7816" s="181"/>
      <c r="BO7816" s="181"/>
    </row>
    <row r="7817" spans="41:67">
      <c r="AO7817" s="38">
        <f t="shared" si="590"/>
        <v>0</v>
      </c>
      <c r="AP7817" s="38">
        <f t="shared" si="591"/>
        <v>0</v>
      </c>
      <c r="AR7817" s="181"/>
      <c r="AS7817" s="181"/>
      <c r="AT7817" s="181"/>
      <c r="AU7817" s="181"/>
      <c r="BB7817" s="181"/>
      <c r="BC7817" s="181"/>
      <c r="BD7817" s="181"/>
      <c r="BE7817" s="181"/>
      <c r="BL7817" s="181"/>
      <c r="BM7817" s="181"/>
      <c r="BN7817" s="181"/>
      <c r="BO7817" s="181"/>
    </row>
    <row r="7818" spans="41:67">
      <c r="AO7818" s="38">
        <f t="shared" si="590"/>
        <v>0</v>
      </c>
      <c r="AP7818" s="38">
        <f t="shared" si="591"/>
        <v>0</v>
      </c>
      <c r="AR7818" s="181"/>
      <c r="AS7818" s="181"/>
      <c r="AT7818" s="181"/>
      <c r="AU7818" s="181"/>
      <c r="BB7818" s="181"/>
      <c r="BC7818" s="181"/>
      <c r="BD7818" s="181"/>
      <c r="BE7818" s="181"/>
      <c r="BL7818" s="181"/>
      <c r="BM7818" s="181"/>
      <c r="BN7818" s="181"/>
      <c r="BO7818" s="181"/>
    </row>
    <row r="7819" spans="41:67">
      <c r="AO7819" s="38">
        <f t="shared" si="590"/>
        <v>0</v>
      </c>
      <c r="AP7819" s="38">
        <f t="shared" si="591"/>
        <v>0</v>
      </c>
      <c r="AR7819" s="181"/>
      <c r="AS7819" s="181"/>
      <c r="AT7819" s="181"/>
      <c r="AU7819" s="181"/>
      <c r="BB7819" s="181"/>
      <c r="BC7819" s="181"/>
      <c r="BD7819" s="181"/>
      <c r="BE7819" s="181"/>
      <c r="BL7819" s="181"/>
      <c r="BM7819" s="181"/>
      <c r="BN7819" s="181"/>
      <c r="BO7819" s="181"/>
    </row>
    <row r="7820" spans="41:67">
      <c r="AO7820" s="38">
        <f t="shared" si="590"/>
        <v>0</v>
      </c>
      <c r="AP7820" s="38">
        <f t="shared" si="591"/>
        <v>0</v>
      </c>
      <c r="AR7820" s="181"/>
      <c r="AS7820" s="181"/>
      <c r="AT7820" s="181"/>
      <c r="AU7820" s="181"/>
      <c r="BB7820" s="181"/>
      <c r="BC7820" s="181"/>
      <c r="BD7820" s="181"/>
      <c r="BE7820" s="181"/>
      <c r="BL7820" s="181"/>
      <c r="BM7820" s="181"/>
      <c r="BN7820" s="181"/>
      <c r="BO7820" s="181"/>
    </row>
    <row r="7821" spans="41:67">
      <c r="AO7821" s="38">
        <f t="shared" si="590"/>
        <v>0</v>
      </c>
      <c r="AP7821" s="38">
        <f t="shared" si="591"/>
        <v>0</v>
      </c>
      <c r="AR7821" s="181"/>
      <c r="AS7821" s="181"/>
      <c r="AT7821" s="181"/>
      <c r="AU7821" s="181"/>
      <c r="BB7821" s="181"/>
      <c r="BC7821" s="181"/>
      <c r="BD7821" s="181"/>
      <c r="BE7821" s="181"/>
      <c r="BL7821" s="181"/>
      <c r="BM7821" s="181"/>
      <c r="BN7821" s="181"/>
      <c r="BO7821" s="181"/>
    </row>
    <row r="7822" spans="41:67">
      <c r="AO7822" s="38">
        <f t="shared" si="590"/>
        <v>0</v>
      </c>
      <c r="AP7822" s="38">
        <f t="shared" si="591"/>
        <v>0</v>
      </c>
      <c r="AR7822" s="181"/>
      <c r="AS7822" s="181"/>
      <c r="AT7822" s="181"/>
      <c r="AU7822" s="181"/>
      <c r="BB7822" s="181"/>
      <c r="BC7822" s="181"/>
      <c r="BD7822" s="181"/>
      <c r="BE7822" s="181"/>
      <c r="BL7822" s="181"/>
      <c r="BM7822" s="181"/>
      <c r="BN7822" s="181"/>
      <c r="BO7822" s="181"/>
    </row>
    <row r="7823" spans="41:67">
      <c r="AO7823" s="38">
        <f t="shared" si="590"/>
        <v>0</v>
      </c>
      <c r="AP7823" s="38">
        <f t="shared" si="591"/>
        <v>0</v>
      </c>
      <c r="AR7823" s="181"/>
      <c r="AS7823" s="181"/>
      <c r="AT7823" s="181"/>
      <c r="AU7823" s="181"/>
      <c r="BB7823" s="181"/>
      <c r="BC7823" s="181"/>
      <c r="BD7823" s="181"/>
      <c r="BE7823" s="181"/>
      <c r="BL7823" s="181"/>
      <c r="BM7823" s="181"/>
      <c r="BN7823" s="181"/>
      <c r="BO7823" s="181"/>
    </row>
    <row r="7824" spans="41:67">
      <c r="AO7824" s="38">
        <f t="shared" si="590"/>
        <v>0</v>
      </c>
      <c r="AP7824" s="38">
        <f t="shared" si="591"/>
        <v>0</v>
      </c>
      <c r="AR7824" s="181"/>
      <c r="AS7824" s="181"/>
      <c r="AT7824" s="181"/>
      <c r="AU7824" s="181"/>
      <c r="BB7824" s="181"/>
      <c r="BC7824" s="181"/>
      <c r="BD7824" s="181"/>
      <c r="BE7824" s="181"/>
      <c r="BL7824" s="181"/>
      <c r="BM7824" s="181"/>
      <c r="BN7824" s="181"/>
      <c r="BO7824" s="181"/>
    </row>
    <row r="7825" spans="41:67">
      <c r="AO7825" s="38">
        <f t="shared" si="590"/>
        <v>0</v>
      </c>
      <c r="AP7825" s="38">
        <f t="shared" si="591"/>
        <v>0</v>
      </c>
      <c r="AR7825" s="181"/>
      <c r="AS7825" s="181"/>
      <c r="AT7825" s="181"/>
      <c r="AU7825" s="181"/>
      <c r="BB7825" s="181"/>
      <c r="BC7825" s="181"/>
      <c r="BD7825" s="181"/>
      <c r="BE7825" s="181"/>
      <c r="BL7825" s="181"/>
      <c r="BM7825" s="181"/>
      <c r="BN7825" s="181"/>
      <c r="BO7825" s="181"/>
    </row>
    <row r="7826" spans="41:67">
      <c r="AO7826" s="38">
        <f t="shared" si="590"/>
        <v>0</v>
      </c>
      <c r="AP7826" s="38">
        <f t="shared" si="591"/>
        <v>0</v>
      </c>
      <c r="AR7826" s="181"/>
      <c r="AS7826" s="181"/>
      <c r="AT7826" s="181"/>
      <c r="AU7826" s="181"/>
      <c r="BB7826" s="181"/>
      <c r="BC7826" s="181"/>
      <c r="BD7826" s="181"/>
      <c r="BE7826" s="181"/>
      <c r="BL7826" s="181"/>
      <c r="BM7826" s="181"/>
      <c r="BN7826" s="181"/>
      <c r="BO7826" s="181"/>
    </row>
    <row r="7827" spans="41:67">
      <c r="AO7827" s="38">
        <f t="shared" si="590"/>
        <v>0</v>
      </c>
      <c r="AP7827" s="38">
        <f t="shared" si="591"/>
        <v>0</v>
      </c>
      <c r="AR7827" s="181"/>
      <c r="AS7827" s="181"/>
      <c r="AT7827" s="181"/>
      <c r="AU7827" s="181"/>
      <c r="BB7827" s="181"/>
      <c r="BC7827" s="181"/>
      <c r="BD7827" s="181"/>
      <c r="BE7827" s="181"/>
      <c r="BL7827" s="181"/>
      <c r="BM7827" s="181"/>
      <c r="BN7827" s="181"/>
      <c r="BO7827" s="181"/>
    </row>
    <row r="7828" spans="41:67">
      <c r="AO7828" s="38">
        <f t="shared" si="590"/>
        <v>0</v>
      </c>
      <c r="AP7828" s="38">
        <f t="shared" si="591"/>
        <v>0</v>
      </c>
      <c r="AR7828" s="181"/>
      <c r="AS7828" s="181"/>
      <c r="AT7828" s="181"/>
      <c r="AU7828" s="181"/>
      <c r="BB7828" s="181"/>
      <c r="BC7828" s="181"/>
      <c r="BD7828" s="181"/>
      <c r="BE7828" s="181"/>
      <c r="BL7828" s="181"/>
      <c r="BM7828" s="181"/>
      <c r="BN7828" s="181"/>
      <c r="BO7828" s="181"/>
    </row>
    <row r="7829" spans="41:67">
      <c r="AO7829" s="38">
        <f t="shared" si="590"/>
        <v>0</v>
      </c>
      <c r="AP7829" s="38">
        <f t="shared" si="591"/>
        <v>0</v>
      </c>
      <c r="AR7829" s="181"/>
      <c r="AS7829" s="181"/>
      <c r="AT7829" s="181"/>
      <c r="AU7829" s="181"/>
      <c r="BB7829" s="181"/>
      <c r="BC7829" s="181"/>
      <c r="BD7829" s="181"/>
      <c r="BE7829" s="181"/>
      <c r="BL7829" s="181"/>
      <c r="BM7829" s="181"/>
      <c r="BN7829" s="181"/>
      <c r="BO7829" s="181"/>
    </row>
    <row r="7830" spans="41:67">
      <c r="AO7830" s="38">
        <f t="shared" si="590"/>
        <v>0</v>
      </c>
      <c r="AP7830" s="38">
        <f t="shared" si="591"/>
        <v>0</v>
      </c>
      <c r="AR7830" s="181"/>
      <c r="AS7830" s="181"/>
      <c r="AT7830" s="181"/>
      <c r="AU7830" s="181"/>
      <c r="BB7830" s="181"/>
      <c r="BC7830" s="181"/>
      <c r="BD7830" s="181"/>
      <c r="BE7830" s="181"/>
      <c r="BL7830" s="181"/>
      <c r="BM7830" s="181"/>
      <c r="BN7830" s="181"/>
      <c r="BO7830" s="181"/>
    </row>
    <row r="7831" spans="41:67">
      <c r="AO7831" s="38">
        <f t="shared" si="590"/>
        <v>0</v>
      </c>
      <c r="AP7831" s="38">
        <f t="shared" si="591"/>
        <v>0</v>
      </c>
      <c r="AR7831" s="181"/>
      <c r="AS7831" s="181"/>
      <c r="AT7831" s="181"/>
      <c r="AU7831" s="181"/>
      <c r="BB7831" s="181"/>
      <c r="BC7831" s="181"/>
      <c r="BD7831" s="181"/>
      <c r="BE7831" s="181"/>
      <c r="BL7831" s="181"/>
      <c r="BM7831" s="181"/>
      <c r="BN7831" s="181"/>
      <c r="BO7831" s="181"/>
    </row>
    <row r="7832" spans="41:67">
      <c r="AO7832" s="38">
        <f t="shared" si="590"/>
        <v>0</v>
      </c>
      <c r="AP7832" s="38">
        <f t="shared" si="591"/>
        <v>0</v>
      </c>
      <c r="AR7832" s="181"/>
      <c r="AS7832" s="181"/>
      <c r="AT7832" s="181"/>
      <c r="AU7832" s="181"/>
      <c r="BB7832" s="181"/>
      <c r="BC7832" s="181"/>
      <c r="BD7832" s="181"/>
      <c r="BE7832" s="181"/>
      <c r="BL7832" s="181"/>
      <c r="BM7832" s="181"/>
      <c r="BN7832" s="181"/>
      <c r="BO7832" s="181"/>
    </row>
    <row r="7833" spans="41:67">
      <c r="AO7833" s="38">
        <f t="shared" si="590"/>
        <v>0</v>
      </c>
      <c r="AP7833" s="38">
        <f t="shared" si="591"/>
        <v>0</v>
      </c>
      <c r="AR7833" s="181"/>
      <c r="AS7833" s="181"/>
      <c r="AT7833" s="181"/>
      <c r="AU7833" s="181"/>
      <c r="BB7833" s="181"/>
      <c r="BC7833" s="181"/>
      <c r="BD7833" s="181"/>
      <c r="BE7833" s="181"/>
      <c r="BL7833" s="181"/>
      <c r="BM7833" s="181"/>
      <c r="BN7833" s="181"/>
      <c r="BO7833" s="181"/>
    </row>
    <row r="7834" spans="41:67">
      <c r="AO7834" s="38">
        <f t="shared" si="590"/>
        <v>0</v>
      </c>
      <c r="AP7834" s="38">
        <f t="shared" si="591"/>
        <v>0</v>
      </c>
      <c r="AR7834" s="181"/>
      <c r="AS7834" s="181"/>
      <c r="AT7834" s="181"/>
      <c r="AU7834" s="181"/>
      <c r="BB7834" s="181"/>
      <c r="BC7834" s="181"/>
      <c r="BD7834" s="181"/>
      <c r="BE7834" s="181"/>
      <c r="BL7834" s="181"/>
      <c r="BM7834" s="181"/>
      <c r="BN7834" s="181"/>
      <c r="BO7834" s="181"/>
    </row>
    <row r="7835" spans="41:67">
      <c r="AO7835" s="38">
        <f t="shared" si="590"/>
        <v>0</v>
      </c>
      <c r="AP7835" s="38">
        <f t="shared" si="591"/>
        <v>0</v>
      </c>
      <c r="AR7835" s="181"/>
      <c r="AS7835" s="181"/>
      <c r="AT7835" s="181"/>
      <c r="AU7835" s="181"/>
      <c r="BB7835" s="181"/>
      <c r="BC7835" s="181"/>
      <c r="BD7835" s="181"/>
      <c r="BE7835" s="181"/>
      <c r="BL7835" s="181"/>
      <c r="BM7835" s="181"/>
      <c r="BN7835" s="181"/>
      <c r="BO7835" s="181"/>
    </row>
    <row r="7836" spans="41:67">
      <c r="AO7836" s="38">
        <f t="shared" si="590"/>
        <v>0</v>
      </c>
      <c r="AP7836" s="38">
        <f t="shared" si="591"/>
        <v>0</v>
      </c>
      <c r="AR7836" s="181"/>
      <c r="AS7836" s="181"/>
      <c r="AT7836" s="181"/>
      <c r="AU7836" s="181"/>
      <c r="BB7836" s="181"/>
      <c r="BC7836" s="181"/>
      <c r="BD7836" s="181"/>
      <c r="BE7836" s="181"/>
      <c r="BL7836" s="181"/>
      <c r="BM7836" s="181"/>
      <c r="BN7836" s="181"/>
      <c r="BO7836" s="181"/>
    </row>
    <row r="7837" spans="41:67">
      <c r="AO7837" s="38">
        <f t="shared" si="590"/>
        <v>0</v>
      </c>
      <c r="AP7837" s="38">
        <f t="shared" si="591"/>
        <v>0</v>
      </c>
      <c r="AR7837" s="181"/>
      <c r="AS7837" s="181"/>
      <c r="AT7837" s="181"/>
      <c r="AU7837" s="181"/>
      <c r="BB7837" s="181"/>
      <c r="BC7837" s="181"/>
      <c r="BD7837" s="181"/>
      <c r="BE7837" s="181"/>
      <c r="BL7837" s="181"/>
      <c r="BM7837" s="181"/>
      <c r="BN7837" s="181"/>
      <c r="BO7837" s="181"/>
    </row>
    <row r="7838" spans="41:67">
      <c r="AO7838" s="38">
        <f t="shared" si="590"/>
        <v>0</v>
      </c>
      <c r="AP7838" s="38">
        <f t="shared" si="591"/>
        <v>0</v>
      </c>
      <c r="AR7838" s="181"/>
      <c r="AS7838" s="181"/>
      <c r="AT7838" s="181"/>
      <c r="AU7838" s="181"/>
      <c r="BB7838" s="181"/>
      <c r="BC7838" s="181"/>
      <c r="BD7838" s="181"/>
      <c r="BE7838" s="181"/>
      <c r="BL7838" s="181"/>
      <c r="BM7838" s="181"/>
      <c r="BN7838" s="181"/>
      <c r="BO7838" s="181"/>
    </row>
    <row r="7839" spans="41:67">
      <c r="AO7839" s="38">
        <f t="shared" si="590"/>
        <v>0</v>
      </c>
      <c r="AP7839" s="38">
        <f t="shared" si="591"/>
        <v>0</v>
      </c>
      <c r="AR7839" s="181"/>
      <c r="AS7839" s="181"/>
      <c r="AT7839" s="181"/>
      <c r="AU7839" s="181"/>
      <c r="BB7839" s="181"/>
      <c r="BC7839" s="181"/>
      <c r="BD7839" s="181"/>
      <c r="BE7839" s="181"/>
      <c r="BL7839" s="181"/>
      <c r="BM7839" s="181"/>
      <c r="BN7839" s="181"/>
      <c r="BO7839" s="181"/>
    </row>
    <row r="7840" spans="41:67">
      <c r="AO7840" s="38">
        <f t="shared" si="590"/>
        <v>0</v>
      </c>
      <c r="AP7840" s="38">
        <f t="shared" si="591"/>
        <v>0</v>
      </c>
      <c r="AR7840" s="181"/>
      <c r="AS7840" s="181"/>
      <c r="AT7840" s="181"/>
      <c r="AU7840" s="181"/>
      <c r="BB7840" s="181"/>
      <c r="BC7840" s="181"/>
      <c r="BD7840" s="181"/>
      <c r="BE7840" s="181"/>
      <c r="BL7840" s="181"/>
      <c r="BM7840" s="181"/>
      <c r="BN7840" s="181"/>
      <c r="BO7840" s="181"/>
    </row>
    <row r="7841" spans="41:67">
      <c r="AO7841" s="38">
        <f t="shared" si="590"/>
        <v>0</v>
      </c>
      <c r="AP7841" s="38">
        <f t="shared" si="591"/>
        <v>0</v>
      </c>
      <c r="AR7841" s="181"/>
      <c r="AS7841" s="181"/>
      <c r="AT7841" s="181"/>
      <c r="AU7841" s="181"/>
      <c r="BB7841" s="181"/>
      <c r="BC7841" s="181"/>
      <c r="BD7841" s="181"/>
      <c r="BE7841" s="181"/>
      <c r="BL7841" s="181"/>
      <c r="BM7841" s="181"/>
      <c r="BN7841" s="181"/>
      <c r="BO7841" s="181"/>
    </row>
    <row r="7842" spans="41:67">
      <c r="AO7842" s="38">
        <f t="shared" si="590"/>
        <v>0</v>
      </c>
      <c r="AP7842" s="38">
        <f t="shared" si="591"/>
        <v>0</v>
      </c>
      <c r="AR7842" s="181"/>
      <c r="AS7842" s="181"/>
      <c r="AT7842" s="181"/>
      <c r="AU7842" s="181"/>
      <c r="BB7842" s="181"/>
      <c r="BC7842" s="181"/>
      <c r="BD7842" s="181"/>
      <c r="BE7842" s="181"/>
      <c r="BL7842" s="181"/>
      <c r="BM7842" s="181"/>
      <c r="BN7842" s="181"/>
      <c r="BO7842" s="181"/>
    </row>
    <row r="7843" spans="41:67">
      <c r="AO7843" s="38">
        <f t="shared" si="590"/>
        <v>0</v>
      </c>
      <c r="AP7843" s="38">
        <f t="shared" si="591"/>
        <v>0</v>
      </c>
      <c r="AR7843" s="181"/>
      <c r="AS7843" s="181"/>
      <c r="AT7843" s="181"/>
      <c r="AU7843" s="181"/>
      <c r="BB7843" s="181"/>
      <c r="BC7843" s="181"/>
      <c r="BD7843" s="181"/>
      <c r="BE7843" s="181"/>
      <c r="BL7843" s="181"/>
      <c r="BM7843" s="181"/>
      <c r="BN7843" s="181"/>
      <c r="BO7843" s="181"/>
    </row>
    <row r="7844" spans="41:67">
      <c r="AO7844" s="38">
        <f t="shared" si="590"/>
        <v>0</v>
      </c>
      <c r="AP7844" s="38">
        <f t="shared" si="591"/>
        <v>0</v>
      </c>
      <c r="AR7844" s="181"/>
      <c r="AS7844" s="181"/>
      <c r="AT7844" s="181"/>
      <c r="AU7844" s="181"/>
      <c r="BB7844" s="181"/>
      <c r="BC7844" s="181"/>
      <c r="BD7844" s="181"/>
      <c r="BE7844" s="181"/>
      <c r="BL7844" s="181"/>
      <c r="BM7844" s="181"/>
      <c r="BN7844" s="181"/>
      <c r="BO7844" s="181"/>
    </row>
    <row r="7845" spans="41:67">
      <c r="AO7845" s="38">
        <f t="shared" si="590"/>
        <v>0</v>
      </c>
      <c r="AP7845" s="38">
        <f t="shared" si="591"/>
        <v>0</v>
      </c>
      <c r="AR7845" s="181"/>
      <c r="AS7845" s="181"/>
      <c r="AT7845" s="181"/>
      <c r="AU7845" s="181"/>
      <c r="BB7845" s="181"/>
      <c r="BC7845" s="181"/>
      <c r="BD7845" s="181"/>
      <c r="BE7845" s="181"/>
      <c r="BL7845" s="181"/>
      <c r="BM7845" s="181"/>
      <c r="BN7845" s="181"/>
      <c r="BO7845" s="181"/>
    </row>
    <row r="7846" spans="41:67">
      <c r="AO7846" s="38">
        <f t="shared" si="590"/>
        <v>0</v>
      </c>
      <c r="AP7846" s="38">
        <f t="shared" si="591"/>
        <v>0</v>
      </c>
      <c r="AR7846" s="181"/>
      <c r="AS7846" s="181"/>
      <c r="AT7846" s="181"/>
      <c r="AU7846" s="181"/>
      <c r="BB7846" s="181"/>
      <c r="BC7846" s="181"/>
      <c r="BD7846" s="181"/>
      <c r="BE7846" s="181"/>
      <c r="BL7846" s="181"/>
      <c r="BM7846" s="181"/>
      <c r="BN7846" s="181"/>
      <c r="BO7846" s="181"/>
    </row>
    <row r="7847" spans="41:67">
      <c r="AO7847" s="38">
        <f t="shared" si="590"/>
        <v>0</v>
      </c>
      <c r="AP7847" s="38">
        <f t="shared" si="591"/>
        <v>0</v>
      </c>
      <c r="AR7847" s="181"/>
      <c r="AS7847" s="181"/>
      <c r="AT7847" s="181"/>
      <c r="AU7847" s="181"/>
      <c r="BB7847" s="181"/>
      <c r="BC7847" s="181"/>
      <c r="BD7847" s="181"/>
      <c r="BE7847" s="181"/>
      <c r="BL7847" s="181"/>
      <c r="BM7847" s="181"/>
      <c r="BN7847" s="181"/>
      <c r="BO7847" s="181"/>
    </row>
    <row r="7848" spans="41:67">
      <c r="AO7848" s="38">
        <f t="shared" si="590"/>
        <v>0</v>
      </c>
      <c r="AP7848" s="38">
        <f t="shared" si="591"/>
        <v>0</v>
      </c>
      <c r="AR7848" s="181"/>
      <c r="AS7848" s="181"/>
      <c r="AT7848" s="181"/>
      <c r="AU7848" s="181"/>
      <c r="BB7848" s="181"/>
      <c r="BC7848" s="181"/>
      <c r="BD7848" s="181"/>
      <c r="BE7848" s="181"/>
      <c r="BL7848" s="181"/>
      <c r="BM7848" s="181"/>
      <c r="BN7848" s="181"/>
      <c r="BO7848" s="181"/>
    </row>
    <row r="7849" spans="41:67">
      <c r="AO7849" s="38">
        <f t="shared" si="590"/>
        <v>0</v>
      </c>
      <c r="AP7849" s="38">
        <f t="shared" si="591"/>
        <v>0</v>
      </c>
      <c r="AR7849" s="181"/>
      <c r="AS7849" s="181"/>
      <c r="AT7849" s="181"/>
      <c r="AU7849" s="181"/>
      <c r="BB7849" s="181"/>
      <c r="BC7849" s="181"/>
      <c r="BD7849" s="181"/>
      <c r="BE7849" s="181"/>
      <c r="BL7849" s="181"/>
      <c r="BM7849" s="181"/>
      <c r="BN7849" s="181"/>
      <c r="BO7849" s="181"/>
    </row>
    <row r="7850" spans="41:67">
      <c r="AO7850" s="38">
        <f t="shared" ref="AO7850:AO7913" si="592">B7851+1-1</f>
        <v>0</v>
      </c>
      <c r="AP7850" s="38">
        <f t="shared" ref="AP7850:AP7913" si="593">A7851</f>
        <v>0</v>
      </c>
      <c r="AR7850" s="181"/>
      <c r="AS7850" s="181"/>
      <c r="AT7850" s="181"/>
      <c r="AU7850" s="181"/>
      <c r="BB7850" s="181"/>
      <c r="BC7850" s="181"/>
      <c r="BD7850" s="181"/>
      <c r="BE7850" s="181"/>
      <c r="BL7850" s="181"/>
      <c r="BM7850" s="181"/>
      <c r="BN7850" s="181"/>
      <c r="BO7850" s="181"/>
    </row>
    <row r="7851" spans="41:67">
      <c r="AO7851" s="38">
        <f t="shared" si="592"/>
        <v>0</v>
      </c>
      <c r="AP7851" s="38">
        <f t="shared" si="593"/>
        <v>0</v>
      </c>
      <c r="AR7851" s="181"/>
      <c r="AS7851" s="181"/>
      <c r="AT7851" s="181"/>
      <c r="AU7851" s="181"/>
      <c r="BB7851" s="181"/>
      <c r="BC7851" s="181"/>
      <c r="BD7851" s="181"/>
      <c r="BE7851" s="181"/>
      <c r="BL7851" s="181"/>
      <c r="BM7851" s="181"/>
      <c r="BN7851" s="181"/>
      <c r="BO7851" s="181"/>
    </row>
    <row r="7852" spans="41:67">
      <c r="AO7852" s="38">
        <f t="shared" si="592"/>
        <v>0</v>
      </c>
      <c r="AP7852" s="38">
        <f t="shared" si="593"/>
        <v>0</v>
      </c>
      <c r="AR7852" s="181"/>
      <c r="AS7852" s="181"/>
      <c r="AT7852" s="181"/>
      <c r="AU7852" s="181"/>
      <c r="BB7852" s="181"/>
      <c r="BC7852" s="181"/>
      <c r="BD7852" s="181"/>
      <c r="BE7852" s="181"/>
      <c r="BL7852" s="181"/>
      <c r="BM7852" s="181"/>
      <c r="BN7852" s="181"/>
      <c r="BO7852" s="181"/>
    </row>
    <row r="7853" spans="41:67">
      <c r="AO7853" s="38">
        <f t="shared" si="592"/>
        <v>0</v>
      </c>
      <c r="AP7853" s="38">
        <f t="shared" si="593"/>
        <v>0</v>
      </c>
      <c r="AR7853" s="181"/>
      <c r="AS7853" s="181"/>
      <c r="AT7853" s="181"/>
      <c r="AU7853" s="181"/>
      <c r="BB7853" s="181"/>
      <c r="BC7853" s="181"/>
      <c r="BD7853" s="181"/>
      <c r="BE7853" s="181"/>
      <c r="BL7853" s="181"/>
      <c r="BM7853" s="181"/>
      <c r="BN7853" s="181"/>
      <c r="BO7853" s="181"/>
    </row>
    <row r="7854" spans="41:67">
      <c r="AO7854" s="38">
        <f t="shared" si="592"/>
        <v>0</v>
      </c>
      <c r="AP7854" s="38">
        <f t="shared" si="593"/>
        <v>0</v>
      </c>
      <c r="AR7854" s="181"/>
      <c r="AS7854" s="181"/>
      <c r="AT7854" s="181"/>
      <c r="AU7854" s="181"/>
      <c r="BB7854" s="181"/>
      <c r="BC7854" s="181"/>
      <c r="BD7854" s="181"/>
      <c r="BE7854" s="181"/>
      <c r="BL7854" s="181"/>
      <c r="BM7854" s="181"/>
      <c r="BN7854" s="181"/>
      <c r="BO7854" s="181"/>
    </row>
    <row r="7855" spans="41:67">
      <c r="AO7855" s="38">
        <f t="shared" si="592"/>
        <v>0</v>
      </c>
      <c r="AP7855" s="38">
        <f t="shared" si="593"/>
        <v>0</v>
      </c>
      <c r="AR7855" s="181"/>
      <c r="AS7855" s="181"/>
      <c r="AT7855" s="181"/>
      <c r="AU7855" s="181"/>
      <c r="BB7855" s="181"/>
      <c r="BC7855" s="181"/>
      <c r="BD7855" s="181"/>
      <c r="BE7855" s="181"/>
      <c r="BL7855" s="181"/>
      <c r="BM7855" s="181"/>
      <c r="BN7855" s="181"/>
      <c r="BO7855" s="181"/>
    </row>
    <row r="7856" spans="41:67">
      <c r="AO7856" s="38">
        <f t="shared" si="592"/>
        <v>0</v>
      </c>
      <c r="AP7856" s="38">
        <f t="shared" si="593"/>
        <v>0</v>
      </c>
      <c r="AR7856" s="181"/>
      <c r="AS7856" s="181"/>
      <c r="AT7856" s="181"/>
      <c r="AU7856" s="181"/>
      <c r="BB7856" s="181"/>
      <c r="BC7856" s="181"/>
      <c r="BD7856" s="181"/>
      <c r="BE7856" s="181"/>
      <c r="BL7856" s="181"/>
      <c r="BM7856" s="181"/>
      <c r="BN7856" s="181"/>
      <c r="BO7856" s="181"/>
    </row>
    <row r="7857" spans="41:67">
      <c r="AO7857" s="38">
        <f t="shared" si="592"/>
        <v>0</v>
      </c>
      <c r="AP7857" s="38">
        <f t="shared" si="593"/>
        <v>0</v>
      </c>
      <c r="AR7857" s="181"/>
      <c r="AS7857" s="181"/>
      <c r="AT7857" s="181"/>
      <c r="AU7857" s="181"/>
      <c r="BB7857" s="181"/>
      <c r="BC7857" s="181"/>
      <c r="BD7857" s="181"/>
      <c r="BE7857" s="181"/>
      <c r="BL7857" s="181"/>
      <c r="BM7857" s="181"/>
      <c r="BN7857" s="181"/>
      <c r="BO7857" s="181"/>
    </row>
    <row r="7858" spans="41:67">
      <c r="AO7858" s="38">
        <f t="shared" si="592"/>
        <v>0</v>
      </c>
      <c r="AP7858" s="38">
        <f t="shared" si="593"/>
        <v>0</v>
      </c>
      <c r="AR7858" s="181"/>
      <c r="AS7858" s="181"/>
      <c r="AT7858" s="181"/>
      <c r="AU7858" s="181"/>
      <c r="BB7858" s="181"/>
      <c r="BC7858" s="181"/>
      <c r="BD7858" s="181"/>
      <c r="BE7858" s="181"/>
      <c r="BL7858" s="181"/>
      <c r="BM7858" s="181"/>
      <c r="BN7858" s="181"/>
      <c r="BO7858" s="181"/>
    </row>
    <row r="7859" spans="41:67">
      <c r="AO7859" s="38">
        <f t="shared" si="592"/>
        <v>0</v>
      </c>
      <c r="AP7859" s="38">
        <f t="shared" si="593"/>
        <v>0</v>
      </c>
      <c r="AR7859" s="181"/>
      <c r="AS7859" s="181"/>
      <c r="AT7859" s="181"/>
      <c r="AU7859" s="181"/>
      <c r="BB7859" s="181"/>
      <c r="BC7859" s="181"/>
      <c r="BD7859" s="181"/>
      <c r="BE7859" s="181"/>
      <c r="BL7859" s="181"/>
      <c r="BM7859" s="181"/>
      <c r="BN7859" s="181"/>
      <c r="BO7859" s="181"/>
    </row>
    <row r="7860" spans="41:67">
      <c r="AO7860" s="38">
        <f t="shared" si="592"/>
        <v>0</v>
      </c>
      <c r="AP7860" s="38">
        <f t="shared" si="593"/>
        <v>0</v>
      </c>
      <c r="AR7860" s="181"/>
      <c r="AS7860" s="181"/>
      <c r="AT7860" s="181"/>
      <c r="AU7860" s="181"/>
      <c r="BB7860" s="181"/>
      <c r="BC7860" s="181"/>
      <c r="BD7860" s="181"/>
      <c r="BE7860" s="181"/>
      <c r="BL7860" s="181"/>
      <c r="BM7860" s="181"/>
      <c r="BN7860" s="181"/>
      <c r="BO7860" s="181"/>
    </row>
    <row r="7861" spans="41:67">
      <c r="AO7861" s="38">
        <f t="shared" si="592"/>
        <v>0</v>
      </c>
      <c r="AP7861" s="38">
        <f t="shared" si="593"/>
        <v>0</v>
      </c>
      <c r="AR7861" s="181"/>
      <c r="AS7861" s="181"/>
      <c r="AT7861" s="181"/>
      <c r="AU7861" s="181"/>
      <c r="BB7861" s="181"/>
      <c r="BC7861" s="181"/>
      <c r="BD7861" s="181"/>
      <c r="BE7861" s="181"/>
      <c r="BL7861" s="181"/>
      <c r="BM7861" s="181"/>
      <c r="BN7861" s="181"/>
      <c r="BO7861" s="181"/>
    </row>
    <row r="7862" spans="41:67">
      <c r="AO7862" s="38">
        <f t="shared" si="592"/>
        <v>0</v>
      </c>
      <c r="AP7862" s="38">
        <f t="shared" si="593"/>
        <v>0</v>
      </c>
      <c r="AR7862" s="181"/>
      <c r="AS7862" s="181"/>
      <c r="AT7862" s="181"/>
      <c r="AU7862" s="181"/>
      <c r="BB7862" s="181"/>
      <c r="BC7862" s="181"/>
      <c r="BD7862" s="181"/>
      <c r="BE7862" s="181"/>
      <c r="BL7862" s="181"/>
      <c r="BM7862" s="181"/>
      <c r="BN7862" s="181"/>
      <c r="BO7862" s="181"/>
    </row>
    <row r="7863" spans="41:67">
      <c r="AO7863" s="38">
        <f t="shared" si="592"/>
        <v>0</v>
      </c>
      <c r="AP7863" s="38">
        <f t="shared" si="593"/>
        <v>0</v>
      </c>
      <c r="AR7863" s="181"/>
      <c r="AS7863" s="181"/>
      <c r="AT7863" s="181"/>
      <c r="AU7863" s="181"/>
      <c r="BB7863" s="181"/>
      <c r="BC7863" s="181"/>
      <c r="BD7863" s="181"/>
      <c r="BE7863" s="181"/>
      <c r="BL7863" s="181"/>
      <c r="BM7863" s="181"/>
      <c r="BN7863" s="181"/>
      <c r="BO7863" s="181"/>
    </row>
    <row r="7864" spans="41:67">
      <c r="AO7864" s="38">
        <f t="shared" si="592"/>
        <v>0</v>
      </c>
      <c r="AP7864" s="38">
        <f t="shared" si="593"/>
        <v>0</v>
      </c>
      <c r="AR7864" s="181"/>
      <c r="AS7864" s="181"/>
      <c r="AT7864" s="181"/>
      <c r="AU7864" s="181"/>
      <c r="BB7864" s="181"/>
      <c r="BC7864" s="181"/>
      <c r="BD7864" s="181"/>
      <c r="BE7864" s="181"/>
      <c r="BL7864" s="181"/>
      <c r="BM7864" s="181"/>
      <c r="BN7864" s="181"/>
      <c r="BO7864" s="181"/>
    </row>
    <row r="7865" spans="41:67">
      <c r="AO7865" s="38">
        <f t="shared" si="592"/>
        <v>0</v>
      </c>
      <c r="AP7865" s="38">
        <f t="shared" si="593"/>
        <v>0</v>
      </c>
      <c r="AR7865" s="181"/>
      <c r="AS7865" s="181"/>
      <c r="AT7865" s="181"/>
      <c r="AU7865" s="181"/>
      <c r="BB7865" s="181"/>
      <c r="BC7865" s="181"/>
      <c r="BD7865" s="181"/>
      <c r="BE7865" s="181"/>
      <c r="BL7865" s="181"/>
      <c r="BM7865" s="181"/>
      <c r="BN7865" s="181"/>
      <c r="BO7865" s="181"/>
    </row>
    <row r="7866" spans="41:67">
      <c r="AO7866" s="38">
        <f t="shared" si="592"/>
        <v>0</v>
      </c>
      <c r="AP7866" s="38">
        <f t="shared" si="593"/>
        <v>0</v>
      </c>
      <c r="AR7866" s="181"/>
      <c r="AS7866" s="181"/>
      <c r="AT7866" s="181"/>
      <c r="AU7866" s="181"/>
      <c r="BB7866" s="181"/>
      <c r="BC7866" s="181"/>
      <c r="BD7866" s="181"/>
      <c r="BE7866" s="181"/>
      <c r="BL7866" s="181"/>
      <c r="BM7866" s="181"/>
      <c r="BN7866" s="181"/>
      <c r="BO7866" s="181"/>
    </row>
    <row r="7867" spans="41:67">
      <c r="AO7867" s="38">
        <f t="shared" si="592"/>
        <v>0</v>
      </c>
      <c r="AP7867" s="38">
        <f t="shared" si="593"/>
        <v>0</v>
      </c>
      <c r="AR7867" s="181"/>
      <c r="AS7867" s="181"/>
      <c r="AT7867" s="181"/>
      <c r="AU7867" s="181"/>
      <c r="BB7867" s="181"/>
      <c r="BC7867" s="181"/>
      <c r="BD7867" s="181"/>
      <c r="BE7867" s="181"/>
      <c r="BL7867" s="181"/>
      <c r="BM7867" s="181"/>
      <c r="BN7867" s="181"/>
      <c r="BO7867" s="181"/>
    </row>
    <row r="7868" spans="41:67">
      <c r="AO7868" s="38">
        <f t="shared" si="592"/>
        <v>0</v>
      </c>
      <c r="AP7868" s="38">
        <f t="shared" si="593"/>
        <v>0</v>
      </c>
      <c r="AR7868" s="181"/>
      <c r="AS7868" s="181"/>
      <c r="AT7868" s="181"/>
      <c r="AU7868" s="181"/>
      <c r="BB7868" s="181"/>
      <c r="BC7868" s="181"/>
      <c r="BD7868" s="181"/>
      <c r="BE7868" s="181"/>
      <c r="BL7868" s="181"/>
      <c r="BM7868" s="181"/>
      <c r="BN7868" s="181"/>
      <c r="BO7868" s="181"/>
    </row>
    <row r="7869" spans="41:67">
      <c r="AO7869" s="38">
        <f t="shared" si="592"/>
        <v>0</v>
      </c>
      <c r="AP7869" s="38">
        <f t="shared" si="593"/>
        <v>0</v>
      </c>
      <c r="AR7869" s="181"/>
      <c r="AS7869" s="181"/>
      <c r="AT7869" s="181"/>
      <c r="AU7869" s="181"/>
      <c r="BB7869" s="181"/>
      <c r="BC7869" s="181"/>
      <c r="BD7869" s="181"/>
      <c r="BE7869" s="181"/>
      <c r="BL7869" s="181"/>
      <c r="BM7869" s="181"/>
      <c r="BN7869" s="181"/>
      <c r="BO7869" s="181"/>
    </row>
    <row r="7870" spans="41:67">
      <c r="AO7870" s="38">
        <f t="shared" si="592"/>
        <v>0</v>
      </c>
      <c r="AP7870" s="38">
        <f t="shared" si="593"/>
        <v>0</v>
      </c>
      <c r="AR7870" s="181"/>
      <c r="AS7870" s="181"/>
      <c r="AT7870" s="181"/>
      <c r="AU7870" s="181"/>
      <c r="BB7870" s="181"/>
      <c r="BC7870" s="181"/>
      <c r="BD7870" s="181"/>
      <c r="BE7870" s="181"/>
      <c r="BL7870" s="181"/>
      <c r="BM7870" s="181"/>
      <c r="BN7870" s="181"/>
      <c r="BO7870" s="181"/>
    </row>
    <row r="7871" spans="41:67">
      <c r="AO7871" s="38">
        <f t="shared" si="592"/>
        <v>0</v>
      </c>
      <c r="AP7871" s="38">
        <f t="shared" si="593"/>
        <v>0</v>
      </c>
      <c r="AR7871" s="181"/>
      <c r="AS7871" s="181"/>
      <c r="AT7871" s="181"/>
      <c r="AU7871" s="181"/>
      <c r="BB7871" s="181"/>
      <c r="BC7871" s="181"/>
      <c r="BD7871" s="181"/>
      <c r="BE7871" s="181"/>
      <c r="BL7871" s="181"/>
      <c r="BM7871" s="181"/>
      <c r="BN7871" s="181"/>
      <c r="BO7871" s="181"/>
    </row>
    <row r="7872" spans="41:67">
      <c r="AO7872" s="38">
        <f t="shared" si="592"/>
        <v>0</v>
      </c>
      <c r="AP7872" s="38">
        <f t="shared" si="593"/>
        <v>0</v>
      </c>
      <c r="AR7872" s="181"/>
      <c r="AS7872" s="181"/>
      <c r="AT7872" s="181"/>
      <c r="AU7872" s="181"/>
      <c r="BB7872" s="181"/>
      <c r="BC7872" s="181"/>
      <c r="BD7872" s="181"/>
      <c r="BE7872" s="181"/>
      <c r="BL7872" s="181"/>
      <c r="BM7872" s="181"/>
      <c r="BN7872" s="181"/>
      <c r="BO7872" s="181"/>
    </row>
    <row r="7873" spans="41:67">
      <c r="AO7873" s="38">
        <f t="shared" si="592"/>
        <v>0</v>
      </c>
      <c r="AP7873" s="38">
        <f t="shared" si="593"/>
        <v>0</v>
      </c>
      <c r="AR7873" s="181"/>
      <c r="AS7873" s="181"/>
      <c r="AT7873" s="181"/>
      <c r="AU7873" s="181"/>
      <c r="BB7873" s="181"/>
      <c r="BC7873" s="181"/>
      <c r="BD7873" s="181"/>
      <c r="BE7873" s="181"/>
      <c r="BL7873" s="181"/>
      <c r="BM7873" s="181"/>
      <c r="BN7873" s="181"/>
      <c r="BO7873" s="181"/>
    </row>
    <row r="7874" spans="41:67">
      <c r="AO7874" s="38">
        <f t="shared" si="592"/>
        <v>0</v>
      </c>
      <c r="AP7874" s="38">
        <f t="shared" si="593"/>
        <v>0</v>
      </c>
      <c r="AR7874" s="181"/>
      <c r="AS7874" s="181"/>
      <c r="AT7874" s="181"/>
      <c r="AU7874" s="181"/>
      <c r="BB7874" s="181"/>
      <c r="BC7874" s="181"/>
      <c r="BD7874" s="181"/>
      <c r="BE7874" s="181"/>
      <c r="BL7874" s="181"/>
      <c r="BM7874" s="181"/>
      <c r="BN7874" s="181"/>
      <c r="BO7874" s="181"/>
    </row>
    <row r="7875" spans="41:67">
      <c r="AO7875" s="38">
        <f t="shared" si="592"/>
        <v>0</v>
      </c>
      <c r="AP7875" s="38">
        <f t="shared" si="593"/>
        <v>0</v>
      </c>
      <c r="AR7875" s="181"/>
      <c r="AS7875" s="181"/>
      <c r="AT7875" s="181"/>
      <c r="AU7875" s="181"/>
      <c r="BB7875" s="181"/>
      <c r="BC7875" s="181"/>
      <c r="BD7875" s="181"/>
      <c r="BE7875" s="181"/>
      <c r="BL7875" s="181"/>
      <c r="BM7875" s="181"/>
      <c r="BN7875" s="181"/>
      <c r="BO7875" s="181"/>
    </row>
    <row r="7876" spans="41:67">
      <c r="AO7876" s="38">
        <f t="shared" si="592"/>
        <v>0</v>
      </c>
      <c r="AP7876" s="38">
        <f t="shared" si="593"/>
        <v>0</v>
      </c>
      <c r="AR7876" s="181"/>
      <c r="AS7876" s="181"/>
      <c r="AT7876" s="181"/>
      <c r="AU7876" s="181"/>
      <c r="BB7876" s="181"/>
      <c r="BC7876" s="181"/>
      <c r="BD7876" s="181"/>
      <c r="BE7876" s="181"/>
      <c r="BL7876" s="181"/>
      <c r="BM7876" s="181"/>
      <c r="BN7876" s="181"/>
      <c r="BO7876" s="181"/>
    </row>
    <row r="7877" spans="41:67">
      <c r="AO7877" s="38">
        <f t="shared" si="592"/>
        <v>0</v>
      </c>
      <c r="AP7877" s="38">
        <f t="shared" si="593"/>
        <v>0</v>
      </c>
      <c r="AR7877" s="181"/>
      <c r="AS7877" s="181"/>
      <c r="AT7877" s="181"/>
      <c r="AU7877" s="181"/>
      <c r="BB7877" s="181"/>
      <c r="BC7877" s="181"/>
      <c r="BD7877" s="181"/>
      <c r="BE7877" s="181"/>
      <c r="BL7877" s="181"/>
      <c r="BM7877" s="181"/>
      <c r="BN7877" s="181"/>
      <c r="BO7877" s="181"/>
    </row>
    <row r="7878" spans="41:67">
      <c r="AO7878" s="38">
        <f t="shared" si="592"/>
        <v>0</v>
      </c>
      <c r="AP7878" s="38">
        <f t="shared" si="593"/>
        <v>0</v>
      </c>
      <c r="AR7878" s="181"/>
      <c r="AS7878" s="181"/>
      <c r="AT7878" s="181"/>
      <c r="AU7878" s="181"/>
      <c r="BB7878" s="181"/>
      <c r="BC7878" s="181"/>
      <c r="BD7878" s="181"/>
      <c r="BE7878" s="181"/>
      <c r="BL7878" s="181"/>
      <c r="BM7878" s="181"/>
      <c r="BN7878" s="181"/>
      <c r="BO7878" s="181"/>
    </row>
    <row r="7879" spans="41:67">
      <c r="AO7879" s="38">
        <f t="shared" si="592"/>
        <v>0</v>
      </c>
      <c r="AP7879" s="38">
        <f t="shared" si="593"/>
        <v>0</v>
      </c>
      <c r="AR7879" s="181"/>
      <c r="AS7879" s="181"/>
      <c r="AT7879" s="181"/>
      <c r="AU7879" s="181"/>
      <c r="BB7879" s="181"/>
      <c r="BC7879" s="181"/>
      <c r="BD7879" s="181"/>
      <c r="BE7879" s="181"/>
      <c r="BL7879" s="181"/>
      <c r="BM7879" s="181"/>
      <c r="BN7879" s="181"/>
      <c r="BO7879" s="181"/>
    </row>
    <row r="7880" spans="41:67">
      <c r="AO7880" s="38">
        <f t="shared" si="592"/>
        <v>0</v>
      </c>
      <c r="AP7880" s="38">
        <f t="shared" si="593"/>
        <v>0</v>
      </c>
      <c r="AR7880" s="181"/>
      <c r="AS7880" s="181"/>
      <c r="AT7880" s="181"/>
      <c r="AU7880" s="181"/>
      <c r="BB7880" s="181"/>
      <c r="BC7880" s="181"/>
      <c r="BD7880" s="181"/>
      <c r="BE7880" s="181"/>
      <c r="BL7880" s="181"/>
      <c r="BM7880" s="181"/>
      <c r="BN7880" s="181"/>
      <c r="BO7880" s="181"/>
    </row>
    <row r="7881" spans="41:67">
      <c r="AO7881" s="38">
        <f t="shared" si="592"/>
        <v>0</v>
      </c>
      <c r="AP7881" s="38">
        <f t="shared" si="593"/>
        <v>0</v>
      </c>
      <c r="AR7881" s="181"/>
      <c r="AS7881" s="181"/>
      <c r="AT7881" s="181"/>
      <c r="AU7881" s="181"/>
      <c r="BB7881" s="181"/>
      <c r="BC7881" s="181"/>
      <c r="BD7881" s="181"/>
      <c r="BE7881" s="181"/>
      <c r="BL7881" s="181"/>
      <c r="BM7881" s="181"/>
      <c r="BN7881" s="181"/>
      <c r="BO7881" s="181"/>
    </row>
    <row r="7882" spans="41:67">
      <c r="AO7882" s="38">
        <f t="shared" si="592"/>
        <v>0</v>
      </c>
      <c r="AP7882" s="38">
        <f t="shared" si="593"/>
        <v>0</v>
      </c>
      <c r="AR7882" s="181"/>
      <c r="AS7882" s="181"/>
      <c r="AT7882" s="181"/>
      <c r="AU7882" s="181"/>
      <c r="BB7882" s="181"/>
      <c r="BC7882" s="181"/>
      <c r="BD7882" s="181"/>
      <c r="BE7882" s="181"/>
      <c r="BL7882" s="181"/>
      <c r="BM7882" s="181"/>
      <c r="BN7882" s="181"/>
      <c r="BO7882" s="181"/>
    </row>
    <row r="7883" spans="41:67">
      <c r="AO7883" s="38">
        <f t="shared" si="592"/>
        <v>0</v>
      </c>
      <c r="AP7883" s="38">
        <f t="shared" si="593"/>
        <v>0</v>
      </c>
      <c r="AR7883" s="181"/>
      <c r="AS7883" s="181"/>
      <c r="AT7883" s="181"/>
      <c r="AU7883" s="181"/>
      <c r="BB7883" s="181"/>
      <c r="BC7883" s="181"/>
      <c r="BD7883" s="181"/>
      <c r="BE7883" s="181"/>
      <c r="BL7883" s="181"/>
      <c r="BM7883" s="181"/>
      <c r="BN7883" s="181"/>
      <c r="BO7883" s="181"/>
    </row>
    <row r="7884" spans="41:67">
      <c r="AO7884" s="38">
        <f t="shared" si="592"/>
        <v>0</v>
      </c>
      <c r="AP7884" s="38">
        <f t="shared" si="593"/>
        <v>0</v>
      </c>
      <c r="AR7884" s="181"/>
      <c r="AS7884" s="181"/>
      <c r="AT7884" s="181"/>
      <c r="AU7884" s="181"/>
      <c r="BB7884" s="181"/>
      <c r="BC7884" s="181"/>
      <c r="BD7884" s="181"/>
      <c r="BE7884" s="181"/>
      <c r="BL7884" s="181"/>
      <c r="BM7884" s="181"/>
      <c r="BN7884" s="181"/>
      <c r="BO7884" s="181"/>
    </row>
    <row r="7885" spans="41:67">
      <c r="AO7885" s="38">
        <f t="shared" si="592"/>
        <v>0</v>
      </c>
      <c r="AP7885" s="38">
        <f t="shared" si="593"/>
        <v>0</v>
      </c>
      <c r="AR7885" s="181"/>
      <c r="AS7885" s="181"/>
      <c r="AT7885" s="181"/>
      <c r="AU7885" s="181"/>
      <c r="BB7885" s="181"/>
      <c r="BC7885" s="181"/>
      <c r="BD7885" s="181"/>
      <c r="BE7885" s="181"/>
      <c r="BL7885" s="181"/>
      <c r="BM7885" s="181"/>
      <c r="BN7885" s="181"/>
      <c r="BO7885" s="181"/>
    </row>
    <row r="7886" spans="41:67">
      <c r="AO7886" s="38">
        <f t="shared" si="592"/>
        <v>0</v>
      </c>
      <c r="AP7886" s="38">
        <f t="shared" si="593"/>
        <v>0</v>
      </c>
      <c r="AR7886" s="181"/>
      <c r="AS7886" s="181"/>
      <c r="AT7886" s="181"/>
      <c r="AU7886" s="181"/>
      <c r="BB7886" s="181"/>
      <c r="BC7886" s="181"/>
      <c r="BD7886" s="181"/>
      <c r="BE7886" s="181"/>
      <c r="BL7886" s="181"/>
      <c r="BM7886" s="181"/>
      <c r="BN7886" s="181"/>
      <c r="BO7886" s="181"/>
    </row>
    <row r="7887" spans="41:67">
      <c r="AO7887" s="38">
        <f t="shared" si="592"/>
        <v>0</v>
      </c>
      <c r="AP7887" s="38">
        <f t="shared" si="593"/>
        <v>0</v>
      </c>
      <c r="AR7887" s="181"/>
      <c r="AS7887" s="181"/>
      <c r="AT7887" s="181"/>
      <c r="AU7887" s="181"/>
      <c r="BB7887" s="181"/>
      <c r="BC7887" s="181"/>
      <c r="BD7887" s="181"/>
      <c r="BE7887" s="181"/>
      <c r="BL7887" s="181"/>
      <c r="BM7887" s="181"/>
      <c r="BN7887" s="181"/>
      <c r="BO7887" s="181"/>
    </row>
    <row r="7888" spans="41:67">
      <c r="AO7888" s="38">
        <f t="shared" si="592"/>
        <v>0</v>
      </c>
      <c r="AP7888" s="38">
        <f t="shared" si="593"/>
        <v>0</v>
      </c>
      <c r="AR7888" s="181"/>
      <c r="AS7888" s="181"/>
      <c r="AT7888" s="181"/>
      <c r="AU7888" s="181"/>
      <c r="BB7888" s="181"/>
      <c r="BC7888" s="181"/>
      <c r="BD7888" s="181"/>
      <c r="BE7888" s="181"/>
      <c r="BL7888" s="181"/>
      <c r="BM7888" s="181"/>
      <c r="BN7888" s="181"/>
      <c r="BO7888" s="181"/>
    </row>
    <row r="7889" spans="41:67">
      <c r="AO7889" s="38">
        <f t="shared" si="592"/>
        <v>0</v>
      </c>
      <c r="AP7889" s="38">
        <f t="shared" si="593"/>
        <v>0</v>
      </c>
      <c r="AR7889" s="181"/>
      <c r="AS7889" s="181"/>
      <c r="AT7889" s="181"/>
      <c r="AU7889" s="181"/>
      <c r="BB7889" s="181"/>
      <c r="BC7889" s="181"/>
      <c r="BD7889" s="181"/>
      <c r="BE7889" s="181"/>
      <c r="BL7889" s="181"/>
      <c r="BM7889" s="181"/>
      <c r="BN7889" s="181"/>
      <c r="BO7889" s="181"/>
    </row>
    <row r="7890" spans="41:67">
      <c r="AO7890" s="38">
        <f t="shared" si="592"/>
        <v>0</v>
      </c>
      <c r="AP7890" s="38">
        <f t="shared" si="593"/>
        <v>0</v>
      </c>
      <c r="AR7890" s="181"/>
      <c r="AS7890" s="181"/>
      <c r="AT7890" s="181"/>
      <c r="AU7890" s="181"/>
      <c r="BB7890" s="181"/>
      <c r="BC7890" s="181"/>
      <c r="BD7890" s="181"/>
      <c r="BE7890" s="181"/>
      <c r="BL7890" s="181"/>
      <c r="BM7890" s="181"/>
      <c r="BN7890" s="181"/>
      <c r="BO7890" s="181"/>
    </row>
    <row r="7891" spans="41:67">
      <c r="AO7891" s="38">
        <f t="shared" si="592"/>
        <v>0</v>
      </c>
      <c r="AP7891" s="38">
        <f t="shared" si="593"/>
        <v>0</v>
      </c>
      <c r="AR7891" s="181"/>
      <c r="AS7891" s="181"/>
      <c r="AT7891" s="181"/>
      <c r="AU7891" s="181"/>
      <c r="BB7891" s="181"/>
      <c r="BC7891" s="181"/>
      <c r="BD7891" s="181"/>
      <c r="BE7891" s="181"/>
      <c r="BL7891" s="181"/>
      <c r="BM7891" s="181"/>
      <c r="BN7891" s="181"/>
      <c r="BO7891" s="181"/>
    </row>
    <row r="7892" spans="41:67">
      <c r="AO7892" s="38">
        <f t="shared" si="592"/>
        <v>0</v>
      </c>
      <c r="AP7892" s="38">
        <f t="shared" si="593"/>
        <v>0</v>
      </c>
      <c r="AR7892" s="181"/>
      <c r="AS7892" s="181"/>
      <c r="AT7892" s="181"/>
      <c r="AU7892" s="181"/>
      <c r="BB7892" s="181"/>
      <c r="BC7892" s="181"/>
      <c r="BD7892" s="181"/>
      <c r="BE7892" s="181"/>
      <c r="BL7892" s="181"/>
      <c r="BM7892" s="181"/>
      <c r="BN7892" s="181"/>
      <c r="BO7892" s="181"/>
    </row>
    <row r="7893" spans="41:67">
      <c r="AO7893" s="38">
        <f t="shared" si="592"/>
        <v>0</v>
      </c>
      <c r="AP7893" s="38">
        <f t="shared" si="593"/>
        <v>0</v>
      </c>
      <c r="AR7893" s="181"/>
      <c r="AS7893" s="181"/>
      <c r="AT7893" s="181"/>
      <c r="AU7893" s="181"/>
      <c r="BB7893" s="181"/>
      <c r="BC7893" s="181"/>
      <c r="BD7893" s="181"/>
      <c r="BE7893" s="181"/>
      <c r="BL7893" s="181"/>
      <c r="BM7893" s="181"/>
      <c r="BN7893" s="181"/>
      <c r="BO7893" s="181"/>
    </row>
    <row r="7894" spans="41:67">
      <c r="AO7894" s="38">
        <f t="shared" si="592"/>
        <v>0</v>
      </c>
      <c r="AP7894" s="38">
        <f t="shared" si="593"/>
        <v>0</v>
      </c>
      <c r="AR7894" s="181"/>
      <c r="AS7894" s="181"/>
      <c r="AT7894" s="181"/>
      <c r="AU7894" s="181"/>
      <c r="BB7894" s="181"/>
      <c r="BC7894" s="181"/>
      <c r="BD7894" s="181"/>
      <c r="BE7894" s="181"/>
      <c r="BL7894" s="181"/>
      <c r="BM7894" s="181"/>
      <c r="BN7894" s="181"/>
      <c r="BO7894" s="181"/>
    </row>
    <row r="7895" spans="41:67">
      <c r="AO7895" s="38">
        <f t="shared" si="592"/>
        <v>0</v>
      </c>
      <c r="AP7895" s="38">
        <f t="shared" si="593"/>
        <v>0</v>
      </c>
      <c r="AR7895" s="181"/>
      <c r="AS7895" s="181"/>
      <c r="AT7895" s="181"/>
      <c r="AU7895" s="181"/>
      <c r="BB7895" s="181"/>
      <c r="BC7895" s="181"/>
      <c r="BD7895" s="181"/>
      <c r="BE7895" s="181"/>
      <c r="BL7895" s="181"/>
      <c r="BM7895" s="181"/>
      <c r="BN7895" s="181"/>
      <c r="BO7895" s="181"/>
    </row>
    <row r="7896" spans="41:67">
      <c r="AO7896" s="38">
        <f t="shared" si="592"/>
        <v>0</v>
      </c>
      <c r="AP7896" s="38">
        <f t="shared" si="593"/>
        <v>0</v>
      </c>
      <c r="AR7896" s="181"/>
      <c r="AS7896" s="181"/>
      <c r="AT7896" s="181"/>
      <c r="AU7896" s="181"/>
      <c r="BB7896" s="181"/>
      <c r="BC7896" s="181"/>
      <c r="BD7896" s="181"/>
      <c r="BE7896" s="181"/>
      <c r="BL7896" s="181"/>
      <c r="BM7896" s="181"/>
      <c r="BN7896" s="181"/>
      <c r="BO7896" s="181"/>
    </row>
    <row r="7897" spans="41:67">
      <c r="AO7897" s="38">
        <f t="shared" si="592"/>
        <v>0</v>
      </c>
      <c r="AP7897" s="38">
        <f t="shared" si="593"/>
        <v>0</v>
      </c>
      <c r="AR7897" s="181"/>
      <c r="AS7897" s="181"/>
      <c r="AT7897" s="181"/>
      <c r="AU7897" s="181"/>
      <c r="BB7897" s="181"/>
      <c r="BC7897" s="181"/>
      <c r="BD7897" s="181"/>
      <c r="BE7897" s="181"/>
      <c r="BL7897" s="181"/>
      <c r="BM7897" s="181"/>
      <c r="BN7897" s="181"/>
      <c r="BO7897" s="181"/>
    </row>
    <row r="7898" spans="41:67">
      <c r="AO7898" s="38">
        <f t="shared" si="592"/>
        <v>0</v>
      </c>
      <c r="AP7898" s="38">
        <f t="shared" si="593"/>
        <v>0</v>
      </c>
      <c r="AR7898" s="181"/>
      <c r="AS7898" s="181"/>
      <c r="AT7898" s="181"/>
      <c r="AU7898" s="181"/>
      <c r="BB7898" s="181"/>
      <c r="BC7898" s="181"/>
      <c r="BD7898" s="181"/>
      <c r="BE7898" s="181"/>
      <c r="BL7898" s="181"/>
      <c r="BM7898" s="181"/>
      <c r="BN7898" s="181"/>
      <c r="BO7898" s="181"/>
    </row>
    <row r="7899" spans="41:67">
      <c r="AO7899" s="38">
        <f t="shared" si="592"/>
        <v>0</v>
      </c>
      <c r="AP7899" s="38">
        <f t="shared" si="593"/>
        <v>0</v>
      </c>
      <c r="AR7899" s="181"/>
      <c r="AS7899" s="181"/>
      <c r="AT7899" s="181"/>
      <c r="AU7899" s="181"/>
      <c r="BB7899" s="181"/>
      <c r="BC7899" s="181"/>
      <c r="BD7899" s="181"/>
      <c r="BE7899" s="181"/>
      <c r="BL7899" s="181"/>
      <c r="BM7899" s="181"/>
      <c r="BN7899" s="181"/>
      <c r="BO7899" s="181"/>
    </row>
    <row r="7900" spans="41:67">
      <c r="AO7900" s="38">
        <f t="shared" si="592"/>
        <v>0</v>
      </c>
      <c r="AP7900" s="38">
        <f t="shared" si="593"/>
        <v>0</v>
      </c>
      <c r="AR7900" s="181"/>
      <c r="AS7900" s="181"/>
      <c r="AT7900" s="181"/>
      <c r="AU7900" s="181"/>
      <c r="BB7900" s="181"/>
      <c r="BC7900" s="181"/>
      <c r="BD7900" s="181"/>
      <c r="BE7900" s="181"/>
      <c r="BL7900" s="181"/>
      <c r="BM7900" s="181"/>
      <c r="BN7900" s="181"/>
      <c r="BO7900" s="181"/>
    </row>
    <row r="7901" spans="41:67">
      <c r="AO7901" s="38">
        <f t="shared" si="592"/>
        <v>0</v>
      </c>
      <c r="AP7901" s="38">
        <f t="shared" si="593"/>
        <v>0</v>
      </c>
      <c r="AR7901" s="181"/>
      <c r="AS7901" s="181"/>
      <c r="AT7901" s="181"/>
      <c r="AU7901" s="181"/>
      <c r="BB7901" s="181"/>
      <c r="BC7901" s="181"/>
      <c r="BD7901" s="181"/>
      <c r="BE7901" s="181"/>
      <c r="BL7901" s="181"/>
      <c r="BM7901" s="181"/>
      <c r="BN7901" s="181"/>
      <c r="BO7901" s="181"/>
    </row>
    <row r="7902" spans="41:67">
      <c r="AO7902" s="38">
        <f t="shared" si="592"/>
        <v>0</v>
      </c>
      <c r="AP7902" s="38">
        <f t="shared" si="593"/>
        <v>0</v>
      </c>
      <c r="AR7902" s="181"/>
      <c r="AS7902" s="181"/>
      <c r="AT7902" s="181"/>
      <c r="AU7902" s="181"/>
      <c r="BB7902" s="181"/>
      <c r="BC7902" s="181"/>
      <c r="BD7902" s="181"/>
      <c r="BE7902" s="181"/>
      <c r="BL7902" s="181"/>
      <c r="BM7902" s="181"/>
      <c r="BN7902" s="181"/>
      <c r="BO7902" s="181"/>
    </row>
    <row r="7903" spans="41:67">
      <c r="AO7903" s="38">
        <f t="shared" si="592"/>
        <v>0</v>
      </c>
      <c r="AP7903" s="38">
        <f t="shared" si="593"/>
        <v>0</v>
      </c>
      <c r="AR7903" s="181"/>
      <c r="AS7903" s="181"/>
      <c r="AT7903" s="181"/>
      <c r="AU7903" s="181"/>
      <c r="BB7903" s="181"/>
      <c r="BC7903" s="181"/>
      <c r="BD7903" s="181"/>
      <c r="BE7903" s="181"/>
      <c r="BL7903" s="181"/>
      <c r="BM7903" s="181"/>
      <c r="BN7903" s="181"/>
      <c r="BO7903" s="181"/>
    </row>
    <row r="7904" spans="41:67">
      <c r="AO7904" s="38">
        <f t="shared" si="592"/>
        <v>0</v>
      </c>
      <c r="AP7904" s="38">
        <f t="shared" si="593"/>
        <v>0</v>
      </c>
      <c r="AR7904" s="181"/>
      <c r="AS7904" s="181"/>
      <c r="AT7904" s="181"/>
      <c r="AU7904" s="181"/>
      <c r="BB7904" s="181"/>
      <c r="BC7904" s="181"/>
      <c r="BD7904" s="181"/>
      <c r="BE7904" s="181"/>
      <c r="BL7904" s="181"/>
      <c r="BM7904" s="181"/>
      <c r="BN7904" s="181"/>
      <c r="BO7904" s="181"/>
    </row>
    <row r="7905" spans="41:67">
      <c r="AO7905" s="38">
        <f t="shared" si="592"/>
        <v>0</v>
      </c>
      <c r="AP7905" s="38">
        <f t="shared" si="593"/>
        <v>0</v>
      </c>
      <c r="AR7905" s="181"/>
      <c r="AS7905" s="181"/>
      <c r="AT7905" s="181"/>
      <c r="AU7905" s="181"/>
      <c r="BB7905" s="181"/>
      <c r="BC7905" s="181"/>
      <c r="BD7905" s="181"/>
      <c r="BE7905" s="181"/>
      <c r="BL7905" s="181"/>
      <c r="BM7905" s="181"/>
      <c r="BN7905" s="181"/>
      <c r="BO7905" s="181"/>
    </row>
    <row r="7906" spans="41:67">
      <c r="AO7906" s="38">
        <f t="shared" si="592"/>
        <v>0</v>
      </c>
      <c r="AP7906" s="38">
        <f t="shared" si="593"/>
        <v>0</v>
      </c>
      <c r="AR7906" s="181"/>
      <c r="AS7906" s="181"/>
      <c r="AT7906" s="181"/>
      <c r="AU7906" s="181"/>
      <c r="BB7906" s="181"/>
      <c r="BC7906" s="181"/>
      <c r="BD7906" s="181"/>
      <c r="BE7906" s="181"/>
      <c r="BL7906" s="181"/>
      <c r="BM7906" s="181"/>
      <c r="BN7906" s="181"/>
      <c r="BO7906" s="181"/>
    </row>
    <row r="7907" spans="41:67">
      <c r="AO7907" s="38">
        <f t="shared" si="592"/>
        <v>0</v>
      </c>
      <c r="AP7907" s="38">
        <f t="shared" si="593"/>
        <v>0</v>
      </c>
      <c r="AR7907" s="181"/>
      <c r="AS7907" s="181"/>
      <c r="AT7907" s="181"/>
      <c r="AU7907" s="181"/>
      <c r="BB7907" s="181"/>
      <c r="BC7907" s="181"/>
      <c r="BD7907" s="181"/>
      <c r="BE7907" s="181"/>
      <c r="BL7907" s="181"/>
      <c r="BM7907" s="181"/>
      <c r="BN7907" s="181"/>
      <c r="BO7907" s="181"/>
    </row>
    <row r="7908" spans="41:67">
      <c r="AO7908" s="38">
        <f t="shared" si="592"/>
        <v>0</v>
      </c>
      <c r="AP7908" s="38">
        <f t="shared" si="593"/>
        <v>0</v>
      </c>
      <c r="AR7908" s="181"/>
      <c r="AS7908" s="181"/>
      <c r="AT7908" s="181"/>
      <c r="AU7908" s="181"/>
      <c r="BB7908" s="181"/>
      <c r="BC7908" s="181"/>
      <c r="BD7908" s="181"/>
      <c r="BE7908" s="181"/>
      <c r="BL7908" s="181"/>
      <c r="BM7908" s="181"/>
      <c r="BN7908" s="181"/>
      <c r="BO7908" s="181"/>
    </row>
    <row r="7909" spans="41:67">
      <c r="AO7909" s="38">
        <f t="shared" si="592"/>
        <v>0</v>
      </c>
      <c r="AP7909" s="38">
        <f t="shared" si="593"/>
        <v>0</v>
      </c>
      <c r="AR7909" s="181"/>
      <c r="AS7909" s="181"/>
      <c r="AT7909" s="181"/>
      <c r="AU7909" s="181"/>
      <c r="BB7909" s="181"/>
      <c r="BC7909" s="181"/>
      <c r="BD7909" s="181"/>
      <c r="BE7909" s="181"/>
      <c r="BL7909" s="181"/>
      <c r="BM7909" s="181"/>
      <c r="BN7909" s="181"/>
      <c r="BO7909" s="181"/>
    </row>
    <row r="7910" spans="41:67">
      <c r="AO7910" s="38">
        <f t="shared" si="592"/>
        <v>0</v>
      </c>
      <c r="AP7910" s="38">
        <f t="shared" si="593"/>
        <v>0</v>
      </c>
      <c r="AR7910" s="181"/>
      <c r="AS7910" s="181"/>
      <c r="AT7910" s="181"/>
      <c r="AU7910" s="181"/>
      <c r="BB7910" s="181"/>
      <c r="BC7910" s="181"/>
      <c r="BD7910" s="181"/>
      <c r="BE7910" s="181"/>
      <c r="BL7910" s="181"/>
      <c r="BM7910" s="181"/>
      <c r="BN7910" s="181"/>
      <c r="BO7910" s="181"/>
    </row>
    <row r="7911" spans="41:67">
      <c r="AO7911" s="38">
        <f t="shared" si="592"/>
        <v>0</v>
      </c>
      <c r="AP7911" s="38">
        <f t="shared" si="593"/>
        <v>0</v>
      </c>
      <c r="AR7911" s="181"/>
      <c r="AS7911" s="181"/>
      <c r="AT7911" s="181"/>
      <c r="AU7911" s="181"/>
      <c r="BB7911" s="181"/>
      <c r="BC7911" s="181"/>
      <c r="BD7911" s="181"/>
      <c r="BE7911" s="181"/>
      <c r="BL7911" s="181"/>
      <c r="BM7911" s="181"/>
      <c r="BN7911" s="181"/>
      <c r="BO7911" s="181"/>
    </row>
    <row r="7912" spans="41:67">
      <c r="AO7912" s="38">
        <f t="shared" si="592"/>
        <v>0</v>
      </c>
      <c r="AP7912" s="38">
        <f t="shared" si="593"/>
        <v>0</v>
      </c>
      <c r="AR7912" s="181"/>
      <c r="AS7912" s="181"/>
      <c r="AT7912" s="181"/>
      <c r="AU7912" s="181"/>
      <c r="BB7912" s="181"/>
      <c r="BC7912" s="181"/>
      <c r="BD7912" s="181"/>
      <c r="BE7912" s="181"/>
      <c r="BL7912" s="181"/>
      <c r="BM7912" s="181"/>
      <c r="BN7912" s="181"/>
      <c r="BO7912" s="181"/>
    </row>
    <row r="7913" spans="41:67">
      <c r="AO7913" s="38">
        <f t="shared" si="592"/>
        <v>0</v>
      </c>
      <c r="AP7913" s="38">
        <f t="shared" si="593"/>
        <v>0</v>
      </c>
      <c r="AR7913" s="181"/>
      <c r="AS7913" s="181"/>
      <c r="AT7913" s="181"/>
      <c r="AU7913" s="181"/>
      <c r="BB7913" s="181"/>
      <c r="BC7913" s="181"/>
      <c r="BD7913" s="181"/>
      <c r="BE7913" s="181"/>
      <c r="BL7913" s="181"/>
      <c r="BM7913" s="181"/>
      <c r="BN7913" s="181"/>
      <c r="BO7913" s="181"/>
    </row>
    <row r="7914" spans="41:67">
      <c r="AO7914" s="38">
        <f t="shared" ref="AO7914:AO7977" si="594">B7915+1-1</f>
        <v>0</v>
      </c>
      <c r="AP7914" s="38">
        <f t="shared" ref="AP7914:AP7977" si="595">A7915</f>
        <v>0</v>
      </c>
      <c r="AR7914" s="181"/>
      <c r="AS7914" s="181"/>
      <c r="AT7914" s="181"/>
      <c r="AU7914" s="181"/>
      <c r="BB7914" s="181"/>
      <c r="BC7914" s="181"/>
      <c r="BD7914" s="181"/>
      <c r="BE7914" s="181"/>
      <c r="BL7914" s="181"/>
      <c r="BM7914" s="181"/>
      <c r="BN7914" s="181"/>
      <c r="BO7914" s="181"/>
    </row>
    <row r="7915" spans="41:67">
      <c r="AO7915" s="38">
        <f t="shared" si="594"/>
        <v>0</v>
      </c>
      <c r="AP7915" s="38">
        <f t="shared" si="595"/>
        <v>0</v>
      </c>
      <c r="AR7915" s="181"/>
      <c r="AS7915" s="181"/>
      <c r="AT7915" s="181"/>
      <c r="AU7915" s="181"/>
      <c r="BB7915" s="181"/>
      <c r="BC7915" s="181"/>
      <c r="BD7915" s="181"/>
      <c r="BE7915" s="181"/>
      <c r="BL7915" s="181"/>
      <c r="BM7915" s="181"/>
      <c r="BN7915" s="181"/>
      <c r="BO7915" s="181"/>
    </row>
    <row r="7916" spans="41:67">
      <c r="AO7916" s="38">
        <f t="shared" si="594"/>
        <v>0</v>
      </c>
      <c r="AP7916" s="38">
        <f t="shared" si="595"/>
        <v>0</v>
      </c>
      <c r="AR7916" s="181"/>
      <c r="AS7916" s="181"/>
      <c r="AT7916" s="181"/>
      <c r="AU7916" s="181"/>
      <c r="BB7916" s="181"/>
      <c r="BC7916" s="181"/>
      <c r="BD7916" s="181"/>
      <c r="BE7916" s="181"/>
      <c r="BL7916" s="181"/>
      <c r="BM7916" s="181"/>
      <c r="BN7916" s="181"/>
      <c r="BO7916" s="181"/>
    </row>
    <row r="7917" spans="41:67">
      <c r="AO7917" s="38">
        <f t="shared" si="594"/>
        <v>0</v>
      </c>
      <c r="AP7917" s="38">
        <f t="shared" si="595"/>
        <v>0</v>
      </c>
      <c r="AR7917" s="181"/>
      <c r="AS7917" s="181"/>
      <c r="AT7917" s="181"/>
      <c r="AU7917" s="181"/>
      <c r="BB7917" s="181"/>
      <c r="BC7917" s="181"/>
      <c r="BD7917" s="181"/>
      <c r="BE7917" s="181"/>
      <c r="BL7917" s="181"/>
      <c r="BM7917" s="181"/>
      <c r="BN7917" s="181"/>
      <c r="BO7917" s="181"/>
    </row>
    <row r="7918" spans="41:67">
      <c r="AO7918" s="38">
        <f t="shared" si="594"/>
        <v>0</v>
      </c>
      <c r="AP7918" s="38">
        <f t="shared" si="595"/>
        <v>0</v>
      </c>
      <c r="AR7918" s="181"/>
      <c r="AS7918" s="181"/>
      <c r="AT7918" s="181"/>
      <c r="AU7918" s="181"/>
      <c r="BB7918" s="181"/>
      <c r="BC7918" s="181"/>
      <c r="BD7918" s="181"/>
      <c r="BE7918" s="181"/>
      <c r="BL7918" s="181"/>
      <c r="BM7918" s="181"/>
      <c r="BN7918" s="181"/>
      <c r="BO7918" s="181"/>
    </row>
    <row r="7919" spans="41:67">
      <c r="AO7919" s="38">
        <f t="shared" si="594"/>
        <v>0</v>
      </c>
      <c r="AP7919" s="38">
        <f t="shared" si="595"/>
        <v>0</v>
      </c>
      <c r="AR7919" s="181"/>
      <c r="AS7919" s="181"/>
      <c r="AT7919" s="181"/>
      <c r="AU7919" s="181"/>
      <c r="BB7919" s="181"/>
      <c r="BC7919" s="181"/>
      <c r="BD7919" s="181"/>
      <c r="BE7919" s="181"/>
      <c r="BL7919" s="181"/>
      <c r="BM7919" s="181"/>
      <c r="BN7919" s="181"/>
      <c r="BO7919" s="181"/>
    </row>
    <row r="7920" spans="41:67">
      <c r="AO7920" s="38">
        <f t="shared" si="594"/>
        <v>0</v>
      </c>
      <c r="AP7920" s="38">
        <f t="shared" si="595"/>
        <v>0</v>
      </c>
      <c r="AR7920" s="181"/>
      <c r="AS7920" s="181"/>
      <c r="AT7920" s="181"/>
      <c r="AU7920" s="181"/>
      <c r="BB7920" s="181"/>
      <c r="BC7920" s="181"/>
      <c r="BD7920" s="181"/>
      <c r="BE7920" s="181"/>
      <c r="BL7920" s="181"/>
      <c r="BM7920" s="181"/>
      <c r="BN7920" s="181"/>
      <c r="BO7920" s="181"/>
    </row>
    <row r="7921" spans="41:67">
      <c r="AO7921" s="38">
        <f t="shared" si="594"/>
        <v>0</v>
      </c>
      <c r="AP7921" s="38">
        <f t="shared" si="595"/>
        <v>0</v>
      </c>
      <c r="AR7921" s="181"/>
      <c r="AS7921" s="181"/>
      <c r="AT7921" s="181"/>
      <c r="AU7921" s="181"/>
      <c r="BB7921" s="181"/>
      <c r="BC7921" s="181"/>
      <c r="BD7921" s="181"/>
      <c r="BE7921" s="181"/>
      <c r="BL7921" s="181"/>
      <c r="BM7921" s="181"/>
      <c r="BN7921" s="181"/>
      <c r="BO7921" s="181"/>
    </row>
    <row r="7922" spans="41:67">
      <c r="AO7922" s="38">
        <f t="shared" si="594"/>
        <v>0</v>
      </c>
      <c r="AP7922" s="38">
        <f t="shared" si="595"/>
        <v>0</v>
      </c>
      <c r="AR7922" s="181"/>
      <c r="AS7922" s="181"/>
      <c r="AT7922" s="181"/>
      <c r="AU7922" s="181"/>
      <c r="BB7922" s="181"/>
      <c r="BC7922" s="181"/>
      <c r="BD7922" s="181"/>
      <c r="BE7922" s="181"/>
      <c r="BL7922" s="181"/>
      <c r="BM7922" s="181"/>
      <c r="BN7922" s="181"/>
      <c r="BO7922" s="181"/>
    </row>
    <row r="7923" spans="41:67">
      <c r="AO7923" s="38">
        <f t="shared" si="594"/>
        <v>0</v>
      </c>
      <c r="AP7923" s="38">
        <f t="shared" si="595"/>
        <v>0</v>
      </c>
      <c r="AR7923" s="181"/>
      <c r="AS7923" s="181"/>
      <c r="AT7923" s="181"/>
      <c r="AU7923" s="181"/>
      <c r="BB7923" s="181"/>
      <c r="BC7923" s="181"/>
      <c r="BD7923" s="181"/>
      <c r="BE7923" s="181"/>
      <c r="BL7923" s="181"/>
      <c r="BM7923" s="181"/>
      <c r="BN7923" s="181"/>
      <c r="BO7923" s="181"/>
    </row>
    <row r="7924" spans="41:67">
      <c r="AO7924" s="38">
        <f t="shared" si="594"/>
        <v>0</v>
      </c>
      <c r="AP7924" s="38">
        <f t="shared" si="595"/>
        <v>0</v>
      </c>
      <c r="AR7924" s="181"/>
      <c r="AS7924" s="181"/>
      <c r="AT7924" s="181"/>
      <c r="AU7924" s="181"/>
      <c r="BB7924" s="181"/>
      <c r="BC7924" s="181"/>
      <c r="BD7924" s="181"/>
      <c r="BE7924" s="181"/>
      <c r="BL7924" s="181"/>
      <c r="BM7924" s="181"/>
      <c r="BN7924" s="181"/>
      <c r="BO7924" s="181"/>
    </row>
    <row r="7925" spans="41:67">
      <c r="AO7925" s="38">
        <f t="shared" si="594"/>
        <v>0</v>
      </c>
      <c r="AP7925" s="38">
        <f t="shared" si="595"/>
        <v>0</v>
      </c>
      <c r="AR7925" s="181"/>
      <c r="AS7925" s="181"/>
      <c r="AT7925" s="181"/>
      <c r="AU7925" s="181"/>
      <c r="BB7925" s="181"/>
      <c r="BC7925" s="181"/>
      <c r="BD7925" s="181"/>
      <c r="BE7925" s="181"/>
      <c r="BL7925" s="181"/>
      <c r="BM7925" s="181"/>
      <c r="BN7925" s="181"/>
      <c r="BO7925" s="181"/>
    </row>
    <row r="7926" spans="41:67">
      <c r="AO7926" s="38">
        <f t="shared" si="594"/>
        <v>0</v>
      </c>
      <c r="AP7926" s="38">
        <f t="shared" si="595"/>
        <v>0</v>
      </c>
      <c r="AR7926" s="181"/>
      <c r="AS7926" s="181"/>
      <c r="AT7926" s="181"/>
      <c r="AU7926" s="181"/>
      <c r="BB7926" s="181"/>
      <c r="BC7926" s="181"/>
      <c r="BD7926" s="181"/>
      <c r="BE7926" s="181"/>
      <c r="BL7926" s="181"/>
      <c r="BM7926" s="181"/>
      <c r="BN7926" s="181"/>
      <c r="BO7926" s="181"/>
    </row>
    <row r="7927" spans="41:67">
      <c r="AO7927" s="38">
        <f t="shared" si="594"/>
        <v>0</v>
      </c>
      <c r="AP7927" s="38">
        <f t="shared" si="595"/>
        <v>0</v>
      </c>
      <c r="AR7927" s="181"/>
      <c r="AS7927" s="181"/>
      <c r="AT7927" s="181"/>
      <c r="AU7927" s="181"/>
      <c r="BB7927" s="181"/>
      <c r="BC7927" s="181"/>
      <c r="BD7927" s="181"/>
      <c r="BE7927" s="181"/>
      <c r="BL7927" s="181"/>
      <c r="BM7927" s="181"/>
      <c r="BN7927" s="181"/>
      <c r="BO7927" s="181"/>
    </row>
    <row r="7928" spans="41:67">
      <c r="AO7928" s="38">
        <f t="shared" si="594"/>
        <v>0</v>
      </c>
      <c r="AP7928" s="38">
        <f t="shared" si="595"/>
        <v>0</v>
      </c>
      <c r="AR7928" s="181"/>
      <c r="AS7928" s="181"/>
      <c r="AT7928" s="181"/>
      <c r="AU7928" s="181"/>
      <c r="BB7928" s="181"/>
      <c r="BC7928" s="181"/>
      <c r="BD7928" s="181"/>
      <c r="BE7928" s="181"/>
      <c r="BL7928" s="181"/>
      <c r="BM7928" s="181"/>
      <c r="BN7928" s="181"/>
      <c r="BO7928" s="181"/>
    </row>
    <row r="7929" spans="41:67">
      <c r="AO7929" s="38">
        <f t="shared" si="594"/>
        <v>0</v>
      </c>
      <c r="AP7929" s="38">
        <f t="shared" si="595"/>
        <v>0</v>
      </c>
      <c r="AR7929" s="181"/>
      <c r="AS7929" s="181"/>
      <c r="AT7929" s="181"/>
      <c r="AU7929" s="181"/>
      <c r="BB7929" s="181"/>
      <c r="BC7929" s="181"/>
      <c r="BD7929" s="181"/>
      <c r="BE7929" s="181"/>
      <c r="BL7929" s="181"/>
      <c r="BM7929" s="181"/>
      <c r="BN7929" s="181"/>
      <c r="BO7929" s="181"/>
    </row>
    <row r="7930" spans="41:67">
      <c r="AO7930" s="38">
        <f t="shared" si="594"/>
        <v>0</v>
      </c>
      <c r="AP7930" s="38">
        <f t="shared" si="595"/>
        <v>0</v>
      </c>
      <c r="AR7930" s="181"/>
      <c r="AS7930" s="181"/>
      <c r="AT7930" s="181"/>
      <c r="AU7930" s="181"/>
      <c r="BB7930" s="181"/>
      <c r="BC7930" s="181"/>
      <c r="BD7930" s="181"/>
      <c r="BE7930" s="181"/>
      <c r="BL7930" s="181"/>
      <c r="BM7930" s="181"/>
      <c r="BN7930" s="181"/>
      <c r="BO7930" s="181"/>
    </row>
    <row r="7931" spans="41:67">
      <c r="AO7931" s="38">
        <f t="shared" si="594"/>
        <v>0</v>
      </c>
      <c r="AP7931" s="38">
        <f t="shared" si="595"/>
        <v>0</v>
      </c>
      <c r="AR7931" s="181"/>
      <c r="AS7931" s="181"/>
      <c r="AT7931" s="181"/>
      <c r="AU7931" s="181"/>
      <c r="BB7931" s="181"/>
      <c r="BC7931" s="181"/>
      <c r="BD7931" s="181"/>
      <c r="BE7931" s="181"/>
      <c r="BL7931" s="181"/>
      <c r="BM7931" s="181"/>
      <c r="BN7931" s="181"/>
      <c r="BO7931" s="181"/>
    </row>
    <row r="7932" spans="41:67">
      <c r="AO7932" s="38">
        <f t="shared" si="594"/>
        <v>0</v>
      </c>
      <c r="AP7932" s="38">
        <f t="shared" si="595"/>
        <v>0</v>
      </c>
      <c r="AR7932" s="181"/>
      <c r="AS7932" s="181"/>
      <c r="AT7932" s="181"/>
      <c r="AU7932" s="181"/>
      <c r="BB7932" s="181"/>
      <c r="BC7932" s="181"/>
      <c r="BD7932" s="181"/>
      <c r="BE7932" s="181"/>
      <c r="BL7932" s="181"/>
      <c r="BM7932" s="181"/>
      <c r="BN7932" s="181"/>
      <c r="BO7932" s="181"/>
    </row>
    <row r="7933" spans="41:67">
      <c r="AO7933" s="38">
        <f t="shared" si="594"/>
        <v>0</v>
      </c>
      <c r="AP7933" s="38">
        <f t="shared" si="595"/>
        <v>0</v>
      </c>
      <c r="AR7933" s="181"/>
      <c r="AS7933" s="181"/>
      <c r="AT7933" s="181"/>
      <c r="AU7933" s="181"/>
      <c r="BB7933" s="181"/>
      <c r="BC7933" s="181"/>
      <c r="BD7933" s="181"/>
      <c r="BE7933" s="181"/>
      <c r="BL7933" s="181"/>
      <c r="BM7933" s="181"/>
      <c r="BN7933" s="181"/>
      <c r="BO7933" s="181"/>
    </row>
    <row r="7934" spans="41:67">
      <c r="AO7934" s="38">
        <f t="shared" si="594"/>
        <v>0</v>
      </c>
      <c r="AP7934" s="38">
        <f t="shared" si="595"/>
        <v>0</v>
      </c>
      <c r="AR7934" s="181"/>
      <c r="AS7934" s="181"/>
      <c r="AT7934" s="181"/>
      <c r="AU7934" s="181"/>
      <c r="BB7934" s="181"/>
      <c r="BC7934" s="181"/>
      <c r="BD7934" s="181"/>
      <c r="BE7934" s="181"/>
      <c r="BL7934" s="181"/>
      <c r="BM7934" s="181"/>
      <c r="BN7934" s="181"/>
      <c r="BO7934" s="181"/>
    </row>
    <row r="7935" spans="41:67">
      <c r="AO7935" s="38">
        <f t="shared" si="594"/>
        <v>0</v>
      </c>
      <c r="AP7935" s="38">
        <f t="shared" si="595"/>
        <v>0</v>
      </c>
      <c r="AR7935" s="181"/>
      <c r="AS7935" s="181"/>
      <c r="AT7935" s="181"/>
      <c r="AU7935" s="181"/>
      <c r="BB7935" s="181"/>
      <c r="BC7935" s="181"/>
      <c r="BD7935" s="181"/>
      <c r="BE7935" s="181"/>
      <c r="BL7935" s="181"/>
      <c r="BM7935" s="181"/>
      <c r="BN7935" s="181"/>
      <c r="BO7935" s="181"/>
    </row>
    <row r="7936" spans="41:67">
      <c r="AO7936" s="38">
        <f t="shared" si="594"/>
        <v>0</v>
      </c>
      <c r="AP7936" s="38">
        <f t="shared" si="595"/>
        <v>0</v>
      </c>
      <c r="AR7936" s="181"/>
      <c r="AS7936" s="181"/>
      <c r="AT7936" s="181"/>
      <c r="AU7936" s="181"/>
      <c r="BB7936" s="181"/>
      <c r="BC7936" s="181"/>
      <c r="BD7936" s="181"/>
      <c r="BE7936" s="181"/>
      <c r="BL7936" s="181"/>
      <c r="BM7936" s="181"/>
      <c r="BN7936" s="181"/>
      <c r="BO7936" s="181"/>
    </row>
    <row r="7937" spans="41:67">
      <c r="AO7937" s="38">
        <f t="shared" si="594"/>
        <v>0</v>
      </c>
      <c r="AP7937" s="38">
        <f t="shared" si="595"/>
        <v>0</v>
      </c>
      <c r="AR7937" s="181"/>
      <c r="AS7937" s="181"/>
      <c r="AT7937" s="181"/>
      <c r="AU7937" s="181"/>
      <c r="BB7937" s="181"/>
      <c r="BC7937" s="181"/>
      <c r="BD7937" s="181"/>
      <c r="BE7937" s="181"/>
      <c r="BL7937" s="181"/>
      <c r="BM7937" s="181"/>
      <c r="BN7937" s="181"/>
      <c r="BO7937" s="181"/>
    </row>
    <row r="7938" spans="41:67">
      <c r="AO7938" s="38">
        <f t="shared" si="594"/>
        <v>0</v>
      </c>
      <c r="AP7938" s="38">
        <f t="shared" si="595"/>
        <v>0</v>
      </c>
      <c r="AR7938" s="181"/>
      <c r="AS7938" s="181"/>
      <c r="AT7938" s="181"/>
      <c r="AU7938" s="181"/>
      <c r="BB7938" s="181"/>
      <c r="BC7938" s="181"/>
      <c r="BD7938" s="181"/>
      <c r="BE7938" s="181"/>
      <c r="BL7938" s="181"/>
      <c r="BM7938" s="181"/>
      <c r="BN7938" s="181"/>
      <c r="BO7938" s="181"/>
    </row>
    <row r="7939" spans="41:67">
      <c r="AO7939" s="38">
        <f t="shared" si="594"/>
        <v>0</v>
      </c>
      <c r="AP7939" s="38">
        <f t="shared" si="595"/>
        <v>0</v>
      </c>
      <c r="AR7939" s="181"/>
      <c r="AS7939" s="181"/>
      <c r="AT7939" s="181"/>
      <c r="AU7939" s="181"/>
      <c r="BB7939" s="181"/>
      <c r="BC7939" s="181"/>
      <c r="BD7939" s="181"/>
      <c r="BE7939" s="181"/>
      <c r="BL7939" s="181"/>
      <c r="BM7939" s="181"/>
      <c r="BN7939" s="181"/>
      <c r="BO7939" s="181"/>
    </row>
    <row r="7940" spans="41:67">
      <c r="AO7940" s="38">
        <f t="shared" si="594"/>
        <v>0</v>
      </c>
      <c r="AP7940" s="38">
        <f t="shared" si="595"/>
        <v>0</v>
      </c>
      <c r="AR7940" s="181"/>
      <c r="AS7940" s="181"/>
      <c r="AT7940" s="181"/>
      <c r="AU7940" s="181"/>
      <c r="BB7940" s="181"/>
      <c r="BC7940" s="181"/>
      <c r="BD7940" s="181"/>
      <c r="BE7940" s="181"/>
      <c r="BL7940" s="181"/>
      <c r="BM7940" s="181"/>
      <c r="BN7940" s="181"/>
      <c r="BO7940" s="181"/>
    </row>
    <row r="7941" spans="41:67">
      <c r="AO7941" s="38">
        <f t="shared" si="594"/>
        <v>0</v>
      </c>
      <c r="AP7941" s="38">
        <f t="shared" si="595"/>
        <v>0</v>
      </c>
      <c r="AR7941" s="181"/>
      <c r="AS7941" s="181"/>
      <c r="AT7941" s="181"/>
      <c r="AU7941" s="181"/>
      <c r="BB7941" s="181"/>
      <c r="BC7941" s="181"/>
      <c r="BD7941" s="181"/>
      <c r="BE7941" s="181"/>
      <c r="BL7941" s="181"/>
      <c r="BM7941" s="181"/>
      <c r="BN7941" s="181"/>
      <c r="BO7941" s="181"/>
    </row>
    <row r="7942" spans="41:67">
      <c r="AO7942" s="38">
        <f t="shared" si="594"/>
        <v>0</v>
      </c>
      <c r="AP7942" s="38">
        <f t="shared" si="595"/>
        <v>0</v>
      </c>
      <c r="AR7942" s="181"/>
      <c r="AS7942" s="181"/>
      <c r="AT7942" s="181"/>
      <c r="AU7942" s="181"/>
      <c r="BB7942" s="181"/>
      <c r="BC7942" s="181"/>
      <c r="BD7942" s="181"/>
      <c r="BE7942" s="181"/>
      <c r="BL7942" s="181"/>
      <c r="BM7942" s="181"/>
      <c r="BN7942" s="181"/>
      <c r="BO7942" s="181"/>
    </row>
    <row r="7943" spans="41:67">
      <c r="AO7943" s="38">
        <f t="shared" si="594"/>
        <v>0</v>
      </c>
      <c r="AP7943" s="38">
        <f t="shared" si="595"/>
        <v>0</v>
      </c>
      <c r="AR7943" s="181"/>
      <c r="AS7943" s="181"/>
      <c r="AT7943" s="181"/>
      <c r="AU7943" s="181"/>
      <c r="BB7943" s="181"/>
      <c r="BC7943" s="181"/>
      <c r="BD7943" s="181"/>
      <c r="BE7943" s="181"/>
      <c r="BL7943" s="181"/>
      <c r="BM7943" s="181"/>
      <c r="BN7943" s="181"/>
      <c r="BO7943" s="181"/>
    </row>
    <row r="7944" spans="41:67">
      <c r="AO7944" s="38">
        <f t="shared" si="594"/>
        <v>0</v>
      </c>
      <c r="AP7944" s="38">
        <f t="shared" si="595"/>
        <v>0</v>
      </c>
      <c r="AR7944" s="181"/>
      <c r="AS7944" s="181"/>
      <c r="AT7944" s="181"/>
      <c r="AU7944" s="181"/>
      <c r="BB7944" s="181"/>
      <c r="BC7944" s="181"/>
      <c r="BD7944" s="181"/>
      <c r="BE7944" s="181"/>
      <c r="BL7944" s="181"/>
      <c r="BM7944" s="181"/>
      <c r="BN7944" s="181"/>
      <c r="BO7944" s="181"/>
    </row>
    <row r="7945" spans="41:67">
      <c r="AO7945" s="38">
        <f t="shared" si="594"/>
        <v>0</v>
      </c>
      <c r="AP7945" s="38">
        <f t="shared" si="595"/>
        <v>0</v>
      </c>
      <c r="AR7945" s="181"/>
      <c r="AS7945" s="181"/>
      <c r="AT7945" s="181"/>
      <c r="AU7945" s="181"/>
      <c r="BB7945" s="181"/>
      <c r="BC7945" s="181"/>
      <c r="BD7945" s="181"/>
      <c r="BE7945" s="181"/>
      <c r="BL7945" s="181"/>
      <c r="BM7945" s="181"/>
      <c r="BN7945" s="181"/>
      <c r="BO7945" s="181"/>
    </row>
    <row r="7946" spans="41:67">
      <c r="AO7946" s="38">
        <f t="shared" si="594"/>
        <v>0</v>
      </c>
      <c r="AP7946" s="38">
        <f t="shared" si="595"/>
        <v>0</v>
      </c>
      <c r="AR7946" s="181"/>
      <c r="AS7946" s="181"/>
      <c r="AT7946" s="181"/>
      <c r="AU7946" s="181"/>
      <c r="BB7946" s="181"/>
      <c r="BC7946" s="181"/>
      <c r="BD7946" s="181"/>
      <c r="BE7946" s="181"/>
      <c r="BL7946" s="181"/>
      <c r="BM7946" s="181"/>
      <c r="BN7946" s="181"/>
      <c r="BO7946" s="181"/>
    </row>
    <row r="7947" spans="41:67">
      <c r="AO7947" s="38">
        <f t="shared" si="594"/>
        <v>0</v>
      </c>
      <c r="AP7947" s="38">
        <f t="shared" si="595"/>
        <v>0</v>
      </c>
      <c r="AR7947" s="181"/>
      <c r="AS7947" s="181"/>
      <c r="AT7947" s="181"/>
      <c r="AU7947" s="181"/>
      <c r="BB7947" s="181"/>
      <c r="BC7947" s="181"/>
      <c r="BD7947" s="181"/>
      <c r="BE7947" s="181"/>
      <c r="BL7947" s="181"/>
      <c r="BM7947" s="181"/>
      <c r="BN7947" s="181"/>
      <c r="BO7947" s="181"/>
    </row>
    <row r="7948" spans="41:67">
      <c r="AO7948" s="38">
        <f t="shared" si="594"/>
        <v>0</v>
      </c>
      <c r="AP7948" s="38">
        <f t="shared" si="595"/>
        <v>0</v>
      </c>
      <c r="AR7948" s="181"/>
      <c r="AS7948" s="181"/>
      <c r="AT7948" s="181"/>
      <c r="AU7948" s="181"/>
      <c r="BB7948" s="181"/>
      <c r="BC7948" s="181"/>
      <c r="BD7948" s="181"/>
      <c r="BE7948" s="181"/>
      <c r="BL7948" s="181"/>
      <c r="BM7948" s="181"/>
      <c r="BN7948" s="181"/>
      <c r="BO7948" s="181"/>
    </row>
    <row r="7949" spans="41:67">
      <c r="AO7949" s="38">
        <f t="shared" si="594"/>
        <v>0</v>
      </c>
      <c r="AP7949" s="38">
        <f t="shared" si="595"/>
        <v>0</v>
      </c>
      <c r="AR7949" s="181"/>
      <c r="AS7949" s="181"/>
      <c r="AT7949" s="181"/>
      <c r="AU7949" s="181"/>
      <c r="BB7949" s="181"/>
      <c r="BC7949" s="181"/>
      <c r="BD7949" s="181"/>
      <c r="BE7949" s="181"/>
      <c r="BL7949" s="181"/>
      <c r="BM7949" s="181"/>
      <c r="BN7949" s="181"/>
      <c r="BO7949" s="181"/>
    </row>
    <row r="7950" spans="41:67">
      <c r="AO7950" s="38">
        <f t="shared" si="594"/>
        <v>0</v>
      </c>
      <c r="AP7950" s="38">
        <f t="shared" si="595"/>
        <v>0</v>
      </c>
      <c r="AR7950" s="181"/>
      <c r="AS7950" s="181"/>
      <c r="AT7950" s="181"/>
      <c r="AU7950" s="181"/>
      <c r="BB7950" s="181"/>
      <c r="BC7950" s="181"/>
      <c r="BD7950" s="181"/>
      <c r="BE7950" s="181"/>
      <c r="BL7950" s="181"/>
      <c r="BM7950" s="181"/>
      <c r="BN7950" s="181"/>
      <c r="BO7950" s="181"/>
    </row>
    <row r="7951" spans="41:67">
      <c r="AO7951" s="38">
        <f t="shared" si="594"/>
        <v>0</v>
      </c>
      <c r="AP7951" s="38">
        <f t="shared" si="595"/>
        <v>0</v>
      </c>
      <c r="AR7951" s="181"/>
      <c r="AS7951" s="181"/>
      <c r="AT7951" s="181"/>
      <c r="AU7951" s="181"/>
      <c r="BB7951" s="181"/>
      <c r="BC7951" s="181"/>
      <c r="BD7951" s="181"/>
      <c r="BE7951" s="181"/>
      <c r="BL7951" s="181"/>
      <c r="BM7951" s="181"/>
      <c r="BN7951" s="181"/>
      <c r="BO7951" s="181"/>
    </row>
    <row r="7952" spans="41:67">
      <c r="AO7952" s="38">
        <f t="shared" si="594"/>
        <v>0</v>
      </c>
      <c r="AP7952" s="38">
        <f t="shared" si="595"/>
        <v>0</v>
      </c>
      <c r="AR7952" s="181"/>
      <c r="AS7952" s="181"/>
      <c r="AT7952" s="181"/>
      <c r="AU7952" s="181"/>
      <c r="BB7952" s="181"/>
      <c r="BC7952" s="181"/>
      <c r="BD7952" s="181"/>
      <c r="BE7952" s="181"/>
      <c r="BL7952" s="181"/>
      <c r="BM7952" s="181"/>
      <c r="BN7952" s="181"/>
      <c r="BO7952" s="181"/>
    </row>
    <row r="7953" spans="41:67">
      <c r="AO7953" s="38">
        <f t="shared" si="594"/>
        <v>0</v>
      </c>
      <c r="AP7953" s="38">
        <f t="shared" si="595"/>
        <v>0</v>
      </c>
      <c r="AR7953" s="181"/>
      <c r="AS7953" s="181"/>
      <c r="AT7953" s="181"/>
      <c r="AU7953" s="181"/>
      <c r="BB7953" s="181"/>
      <c r="BC7953" s="181"/>
      <c r="BD7953" s="181"/>
      <c r="BE7953" s="181"/>
      <c r="BL7953" s="181"/>
      <c r="BM7953" s="181"/>
      <c r="BN7953" s="181"/>
      <c r="BO7953" s="181"/>
    </row>
    <row r="7954" spans="41:67">
      <c r="AO7954" s="38">
        <f t="shared" si="594"/>
        <v>0</v>
      </c>
      <c r="AP7954" s="38">
        <f t="shared" si="595"/>
        <v>0</v>
      </c>
      <c r="AR7954" s="181"/>
      <c r="AS7954" s="181"/>
      <c r="AT7954" s="181"/>
      <c r="AU7954" s="181"/>
      <c r="BB7954" s="181"/>
      <c r="BC7954" s="181"/>
      <c r="BD7954" s="181"/>
      <c r="BE7954" s="181"/>
      <c r="BL7954" s="181"/>
      <c r="BM7954" s="181"/>
      <c r="BN7954" s="181"/>
      <c r="BO7954" s="181"/>
    </row>
    <row r="7955" spans="41:67">
      <c r="AO7955" s="38">
        <f t="shared" si="594"/>
        <v>0</v>
      </c>
      <c r="AP7955" s="38">
        <f t="shared" si="595"/>
        <v>0</v>
      </c>
      <c r="AR7955" s="181"/>
      <c r="AS7955" s="181"/>
      <c r="AT7955" s="181"/>
      <c r="AU7955" s="181"/>
      <c r="BB7955" s="181"/>
      <c r="BC7955" s="181"/>
      <c r="BD7955" s="181"/>
      <c r="BE7955" s="181"/>
      <c r="BL7955" s="181"/>
      <c r="BM7955" s="181"/>
      <c r="BN7955" s="181"/>
      <c r="BO7955" s="181"/>
    </row>
    <row r="7956" spans="41:67">
      <c r="AO7956" s="38">
        <f t="shared" si="594"/>
        <v>0</v>
      </c>
      <c r="AP7956" s="38">
        <f t="shared" si="595"/>
        <v>0</v>
      </c>
      <c r="AR7956" s="181"/>
      <c r="AS7956" s="181"/>
      <c r="AT7956" s="181"/>
      <c r="AU7956" s="181"/>
      <c r="BB7956" s="181"/>
      <c r="BC7956" s="181"/>
      <c r="BD7956" s="181"/>
      <c r="BE7956" s="181"/>
      <c r="BL7956" s="181"/>
      <c r="BM7956" s="181"/>
      <c r="BN7956" s="181"/>
      <c r="BO7956" s="181"/>
    </row>
    <row r="7957" spans="41:67">
      <c r="AO7957" s="38">
        <f t="shared" si="594"/>
        <v>0</v>
      </c>
      <c r="AP7957" s="38">
        <f t="shared" si="595"/>
        <v>0</v>
      </c>
      <c r="AR7957" s="181"/>
      <c r="AS7957" s="181"/>
      <c r="AT7957" s="181"/>
      <c r="AU7957" s="181"/>
      <c r="BB7957" s="181"/>
      <c r="BC7957" s="181"/>
      <c r="BD7957" s="181"/>
      <c r="BE7957" s="181"/>
      <c r="BL7957" s="181"/>
      <c r="BM7957" s="181"/>
      <c r="BN7957" s="181"/>
      <c r="BO7957" s="181"/>
    </row>
    <row r="7958" spans="41:67">
      <c r="AO7958" s="38">
        <f t="shared" si="594"/>
        <v>0</v>
      </c>
      <c r="AP7958" s="38">
        <f t="shared" si="595"/>
        <v>0</v>
      </c>
      <c r="AR7958" s="181"/>
      <c r="AS7958" s="181"/>
      <c r="AT7958" s="181"/>
      <c r="AU7958" s="181"/>
      <c r="BB7958" s="181"/>
      <c r="BC7958" s="181"/>
      <c r="BD7958" s="181"/>
      <c r="BE7958" s="181"/>
      <c r="BL7958" s="181"/>
      <c r="BM7958" s="181"/>
      <c r="BN7958" s="181"/>
      <c r="BO7958" s="181"/>
    </row>
    <row r="7959" spans="41:67">
      <c r="AO7959" s="38">
        <f t="shared" si="594"/>
        <v>0</v>
      </c>
      <c r="AP7959" s="38">
        <f t="shared" si="595"/>
        <v>0</v>
      </c>
      <c r="AR7959" s="181"/>
      <c r="AS7959" s="181"/>
      <c r="AT7959" s="181"/>
      <c r="AU7959" s="181"/>
      <c r="BB7959" s="181"/>
      <c r="BC7959" s="181"/>
      <c r="BD7959" s="181"/>
      <c r="BE7959" s="181"/>
      <c r="BL7959" s="181"/>
      <c r="BM7959" s="181"/>
      <c r="BN7959" s="181"/>
      <c r="BO7959" s="181"/>
    </row>
    <row r="7960" spans="41:67">
      <c r="AO7960" s="38">
        <f t="shared" si="594"/>
        <v>0</v>
      </c>
      <c r="AP7960" s="38">
        <f t="shared" si="595"/>
        <v>0</v>
      </c>
      <c r="AR7960" s="181"/>
      <c r="AS7960" s="181"/>
      <c r="AT7960" s="181"/>
      <c r="AU7960" s="181"/>
      <c r="BB7960" s="181"/>
      <c r="BC7960" s="181"/>
      <c r="BD7960" s="181"/>
      <c r="BE7960" s="181"/>
      <c r="BL7960" s="181"/>
      <c r="BM7960" s="181"/>
      <c r="BN7960" s="181"/>
      <c r="BO7960" s="181"/>
    </row>
    <row r="7961" spans="41:67">
      <c r="AO7961" s="38">
        <f t="shared" si="594"/>
        <v>0</v>
      </c>
      <c r="AP7961" s="38">
        <f t="shared" si="595"/>
        <v>0</v>
      </c>
      <c r="AR7961" s="181"/>
      <c r="AS7961" s="181"/>
      <c r="AT7961" s="181"/>
      <c r="AU7961" s="181"/>
      <c r="BB7961" s="181"/>
      <c r="BC7961" s="181"/>
      <c r="BD7961" s="181"/>
      <c r="BE7961" s="181"/>
      <c r="BL7961" s="181"/>
      <c r="BM7961" s="181"/>
      <c r="BN7961" s="181"/>
      <c r="BO7961" s="181"/>
    </row>
    <row r="7962" spans="41:67">
      <c r="AO7962" s="38">
        <f t="shared" si="594"/>
        <v>0</v>
      </c>
      <c r="AP7962" s="38">
        <f t="shared" si="595"/>
        <v>0</v>
      </c>
      <c r="AR7962" s="181"/>
      <c r="AS7962" s="181"/>
      <c r="AT7962" s="181"/>
      <c r="AU7962" s="181"/>
      <c r="BB7962" s="181"/>
      <c r="BC7962" s="181"/>
      <c r="BD7962" s="181"/>
      <c r="BE7962" s="181"/>
      <c r="BL7962" s="181"/>
      <c r="BM7962" s="181"/>
      <c r="BN7962" s="181"/>
      <c r="BO7962" s="181"/>
    </row>
    <row r="7963" spans="41:67">
      <c r="AO7963" s="38">
        <f t="shared" si="594"/>
        <v>0</v>
      </c>
      <c r="AP7963" s="38">
        <f t="shared" si="595"/>
        <v>0</v>
      </c>
      <c r="AR7963" s="181"/>
      <c r="AS7963" s="181"/>
      <c r="AT7963" s="181"/>
      <c r="AU7963" s="181"/>
      <c r="BB7963" s="181"/>
      <c r="BC7963" s="181"/>
      <c r="BD7963" s="181"/>
      <c r="BE7963" s="181"/>
      <c r="BL7963" s="181"/>
      <c r="BM7963" s="181"/>
      <c r="BN7963" s="181"/>
      <c r="BO7963" s="181"/>
    </row>
    <row r="7964" spans="41:67">
      <c r="AO7964" s="38">
        <f t="shared" si="594"/>
        <v>0</v>
      </c>
      <c r="AP7964" s="38">
        <f t="shared" si="595"/>
        <v>0</v>
      </c>
      <c r="AR7964" s="181"/>
      <c r="AS7964" s="181"/>
      <c r="AT7964" s="181"/>
      <c r="AU7964" s="181"/>
      <c r="BB7964" s="181"/>
      <c r="BC7964" s="181"/>
      <c r="BD7964" s="181"/>
      <c r="BE7964" s="181"/>
      <c r="BL7964" s="181"/>
      <c r="BM7964" s="181"/>
      <c r="BN7964" s="181"/>
      <c r="BO7964" s="181"/>
    </row>
    <row r="7965" spans="41:67">
      <c r="AO7965" s="38">
        <f t="shared" si="594"/>
        <v>0</v>
      </c>
      <c r="AP7965" s="38">
        <f t="shared" si="595"/>
        <v>0</v>
      </c>
      <c r="AR7965" s="181"/>
      <c r="AS7965" s="181"/>
      <c r="AT7965" s="181"/>
      <c r="AU7965" s="181"/>
      <c r="BB7965" s="181"/>
      <c r="BC7965" s="181"/>
      <c r="BD7965" s="181"/>
      <c r="BE7965" s="181"/>
      <c r="BL7965" s="181"/>
      <c r="BM7965" s="181"/>
      <c r="BN7965" s="181"/>
      <c r="BO7965" s="181"/>
    </row>
    <row r="7966" spans="41:67">
      <c r="AO7966" s="38">
        <f t="shared" si="594"/>
        <v>0</v>
      </c>
      <c r="AP7966" s="38">
        <f t="shared" si="595"/>
        <v>0</v>
      </c>
      <c r="AR7966" s="181"/>
      <c r="AS7966" s="181"/>
      <c r="AT7966" s="181"/>
      <c r="AU7966" s="181"/>
      <c r="BB7966" s="181"/>
      <c r="BC7966" s="181"/>
      <c r="BD7966" s="181"/>
      <c r="BE7966" s="181"/>
      <c r="BL7966" s="181"/>
      <c r="BM7966" s="181"/>
      <c r="BN7966" s="181"/>
      <c r="BO7966" s="181"/>
    </row>
    <row r="7967" spans="41:67">
      <c r="AO7967" s="38">
        <f t="shared" si="594"/>
        <v>0</v>
      </c>
      <c r="AP7967" s="38">
        <f t="shared" si="595"/>
        <v>0</v>
      </c>
      <c r="AR7967" s="181"/>
      <c r="AS7967" s="181"/>
      <c r="AT7967" s="181"/>
      <c r="AU7967" s="181"/>
      <c r="BB7967" s="181"/>
      <c r="BC7967" s="181"/>
      <c r="BD7967" s="181"/>
      <c r="BE7967" s="181"/>
      <c r="BL7967" s="181"/>
      <c r="BM7967" s="181"/>
      <c r="BN7967" s="181"/>
      <c r="BO7967" s="181"/>
    </row>
    <row r="7968" spans="41:67">
      <c r="AO7968" s="38">
        <f t="shared" si="594"/>
        <v>0</v>
      </c>
      <c r="AP7968" s="38">
        <f t="shared" si="595"/>
        <v>0</v>
      </c>
      <c r="AR7968" s="181"/>
      <c r="AS7968" s="181"/>
      <c r="AT7968" s="181"/>
      <c r="AU7968" s="181"/>
      <c r="BB7968" s="181"/>
      <c r="BC7968" s="181"/>
      <c r="BD7968" s="181"/>
      <c r="BE7968" s="181"/>
      <c r="BL7968" s="181"/>
      <c r="BM7968" s="181"/>
      <c r="BN7968" s="181"/>
      <c r="BO7968" s="181"/>
    </row>
    <row r="7969" spans="41:67">
      <c r="AO7969" s="38">
        <f t="shared" si="594"/>
        <v>0</v>
      </c>
      <c r="AP7969" s="38">
        <f t="shared" si="595"/>
        <v>0</v>
      </c>
      <c r="AR7969" s="181"/>
      <c r="AS7969" s="181"/>
      <c r="AT7969" s="181"/>
      <c r="AU7969" s="181"/>
      <c r="BB7969" s="181"/>
      <c r="BC7969" s="181"/>
      <c r="BD7969" s="181"/>
      <c r="BE7969" s="181"/>
      <c r="BL7969" s="181"/>
      <c r="BM7969" s="181"/>
      <c r="BN7969" s="181"/>
      <c r="BO7969" s="181"/>
    </row>
    <row r="7970" spans="41:67">
      <c r="AO7970" s="38">
        <f t="shared" si="594"/>
        <v>0</v>
      </c>
      <c r="AP7970" s="38">
        <f t="shared" si="595"/>
        <v>0</v>
      </c>
      <c r="AR7970" s="181"/>
      <c r="AS7970" s="181"/>
      <c r="AT7970" s="181"/>
      <c r="AU7970" s="181"/>
      <c r="BB7970" s="181"/>
      <c r="BC7970" s="181"/>
      <c r="BD7970" s="181"/>
      <c r="BE7970" s="181"/>
      <c r="BL7970" s="181"/>
      <c r="BM7970" s="181"/>
      <c r="BN7970" s="181"/>
      <c r="BO7970" s="181"/>
    </row>
    <row r="7971" spans="41:67">
      <c r="AO7971" s="38">
        <f t="shared" si="594"/>
        <v>0</v>
      </c>
      <c r="AP7971" s="38">
        <f t="shared" si="595"/>
        <v>0</v>
      </c>
      <c r="AR7971" s="181"/>
      <c r="AS7971" s="181"/>
      <c r="AT7971" s="181"/>
      <c r="AU7971" s="181"/>
      <c r="BB7971" s="181"/>
      <c r="BC7971" s="181"/>
      <c r="BD7971" s="181"/>
      <c r="BE7971" s="181"/>
      <c r="BL7971" s="181"/>
      <c r="BM7971" s="181"/>
      <c r="BN7971" s="181"/>
      <c r="BO7971" s="181"/>
    </row>
    <row r="7972" spans="41:67">
      <c r="AO7972" s="38">
        <f t="shared" si="594"/>
        <v>0</v>
      </c>
      <c r="AP7972" s="38">
        <f t="shared" si="595"/>
        <v>0</v>
      </c>
      <c r="AR7972" s="181"/>
      <c r="AS7972" s="181"/>
      <c r="AT7972" s="181"/>
      <c r="AU7972" s="181"/>
      <c r="BB7972" s="181"/>
      <c r="BC7972" s="181"/>
      <c r="BD7972" s="181"/>
      <c r="BE7972" s="181"/>
      <c r="BL7972" s="181"/>
      <c r="BM7972" s="181"/>
      <c r="BN7972" s="181"/>
      <c r="BO7972" s="181"/>
    </row>
    <row r="7973" spans="41:67">
      <c r="AO7973" s="38">
        <f t="shared" si="594"/>
        <v>0</v>
      </c>
      <c r="AP7973" s="38">
        <f t="shared" si="595"/>
        <v>0</v>
      </c>
      <c r="AR7973" s="181"/>
      <c r="AS7973" s="181"/>
      <c r="AT7973" s="181"/>
      <c r="AU7973" s="181"/>
      <c r="BB7973" s="181"/>
      <c r="BC7973" s="181"/>
      <c r="BD7973" s="181"/>
      <c r="BE7973" s="181"/>
      <c r="BL7973" s="181"/>
      <c r="BM7973" s="181"/>
      <c r="BN7973" s="181"/>
      <c r="BO7973" s="181"/>
    </row>
    <row r="7974" spans="41:67">
      <c r="AO7974" s="38">
        <f t="shared" si="594"/>
        <v>0</v>
      </c>
      <c r="AP7974" s="38">
        <f t="shared" si="595"/>
        <v>0</v>
      </c>
      <c r="AR7974" s="181"/>
      <c r="AS7974" s="181"/>
      <c r="AT7974" s="181"/>
      <c r="AU7974" s="181"/>
      <c r="BB7974" s="181"/>
      <c r="BC7974" s="181"/>
      <c r="BD7974" s="181"/>
      <c r="BE7974" s="181"/>
      <c r="BL7974" s="181"/>
      <c r="BM7974" s="181"/>
      <c r="BN7974" s="181"/>
      <c r="BO7974" s="181"/>
    </row>
    <row r="7975" spans="41:67">
      <c r="AO7975" s="38">
        <f t="shared" si="594"/>
        <v>0</v>
      </c>
      <c r="AP7975" s="38">
        <f t="shared" si="595"/>
        <v>0</v>
      </c>
      <c r="AR7975" s="181"/>
      <c r="AS7975" s="181"/>
      <c r="AT7975" s="181"/>
      <c r="AU7975" s="181"/>
      <c r="BB7975" s="181"/>
      <c r="BC7975" s="181"/>
      <c r="BD7975" s="181"/>
      <c r="BE7975" s="181"/>
      <c r="BL7975" s="181"/>
      <c r="BM7975" s="181"/>
      <c r="BN7975" s="181"/>
      <c r="BO7975" s="181"/>
    </row>
    <row r="7976" spans="41:67">
      <c r="AO7976" s="38">
        <f t="shared" si="594"/>
        <v>0</v>
      </c>
      <c r="AP7976" s="38">
        <f t="shared" si="595"/>
        <v>0</v>
      </c>
      <c r="AR7976" s="181"/>
      <c r="AS7976" s="181"/>
      <c r="AT7976" s="181"/>
      <c r="AU7976" s="181"/>
      <c r="BB7976" s="181"/>
      <c r="BC7976" s="181"/>
      <c r="BD7976" s="181"/>
      <c r="BE7976" s="181"/>
      <c r="BL7976" s="181"/>
      <c r="BM7976" s="181"/>
      <c r="BN7976" s="181"/>
      <c r="BO7976" s="181"/>
    </row>
    <row r="7977" spans="41:67">
      <c r="AO7977" s="38">
        <f t="shared" si="594"/>
        <v>0</v>
      </c>
      <c r="AP7977" s="38">
        <f t="shared" si="595"/>
        <v>0</v>
      </c>
      <c r="AR7977" s="181"/>
      <c r="AS7977" s="181"/>
      <c r="AT7977" s="181"/>
      <c r="AU7977" s="181"/>
      <c r="BB7977" s="181"/>
      <c r="BC7977" s="181"/>
      <c r="BD7977" s="181"/>
      <c r="BE7977" s="181"/>
      <c r="BL7977" s="181"/>
      <c r="BM7977" s="181"/>
      <c r="BN7977" s="181"/>
      <c r="BO7977" s="181"/>
    </row>
    <row r="7978" spans="41:67">
      <c r="AO7978" s="38">
        <f t="shared" ref="AO7978:AO8041" si="596">B7979+1-1</f>
        <v>0</v>
      </c>
      <c r="AP7978" s="38">
        <f t="shared" ref="AP7978:AP8041" si="597">A7979</f>
        <v>0</v>
      </c>
      <c r="AR7978" s="181"/>
      <c r="AS7978" s="181"/>
      <c r="AT7978" s="181"/>
      <c r="AU7978" s="181"/>
      <c r="BB7978" s="181"/>
      <c r="BC7978" s="181"/>
      <c r="BD7978" s="181"/>
      <c r="BE7978" s="181"/>
      <c r="BL7978" s="181"/>
      <c r="BM7978" s="181"/>
      <c r="BN7978" s="181"/>
      <c r="BO7978" s="181"/>
    </row>
    <row r="7979" spans="41:67">
      <c r="AO7979" s="38">
        <f t="shared" si="596"/>
        <v>0</v>
      </c>
      <c r="AP7979" s="38">
        <f t="shared" si="597"/>
        <v>0</v>
      </c>
      <c r="AR7979" s="181"/>
      <c r="AS7979" s="181"/>
      <c r="AT7979" s="181"/>
      <c r="AU7979" s="181"/>
      <c r="BB7979" s="181"/>
      <c r="BC7979" s="181"/>
      <c r="BD7979" s="181"/>
      <c r="BE7979" s="181"/>
      <c r="BL7979" s="181"/>
      <c r="BM7979" s="181"/>
      <c r="BN7979" s="181"/>
      <c r="BO7979" s="181"/>
    </row>
    <row r="7980" spans="41:67">
      <c r="AO7980" s="38">
        <f t="shared" si="596"/>
        <v>0</v>
      </c>
      <c r="AP7980" s="38">
        <f t="shared" si="597"/>
        <v>0</v>
      </c>
      <c r="AR7980" s="181"/>
      <c r="AS7980" s="181"/>
      <c r="AT7980" s="181"/>
      <c r="AU7980" s="181"/>
      <c r="BB7980" s="181"/>
      <c r="BC7980" s="181"/>
      <c r="BD7980" s="181"/>
      <c r="BE7980" s="181"/>
      <c r="BL7980" s="181"/>
      <c r="BM7980" s="181"/>
      <c r="BN7980" s="181"/>
      <c r="BO7980" s="181"/>
    </row>
    <row r="7981" spans="41:67">
      <c r="AO7981" s="38">
        <f t="shared" si="596"/>
        <v>0</v>
      </c>
      <c r="AP7981" s="38">
        <f t="shared" si="597"/>
        <v>0</v>
      </c>
      <c r="AR7981" s="181"/>
      <c r="AS7981" s="181"/>
      <c r="AT7981" s="181"/>
      <c r="AU7981" s="181"/>
      <c r="BB7981" s="181"/>
      <c r="BC7981" s="181"/>
      <c r="BD7981" s="181"/>
      <c r="BE7981" s="181"/>
      <c r="BL7981" s="181"/>
      <c r="BM7981" s="181"/>
      <c r="BN7981" s="181"/>
      <c r="BO7981" s="181"/>
    </row>
    <row r="7982" spans="41:67">
      <c r="AO7982" s="38">
        <f t="shared" si="596"/>
        <v>0</v>
      </c>
      <c r="AP7982" s="38">
        <f t="shared" si="597"/>
        <v>0</v>
      </c>
      <c r="AR7982" s="181"/>
      <c r="AS7982" s="181"/>
      <c r="AT7982" s="181"/>
      <c r="AU7982" s="181"/>
      <c r="BB7982" s="181"/>
      <c r="BC7982" s="181"/>
      <c r="BD7982" s="181"/>
      <c r="BE7982" s="181"/>
      <c r="BL7982" s="181"/>
      <c r="BM7982" s="181"/>
      <c r="BN7982" s="181"/>
      <c r="BO7982" s="181"/>
    </row>
    <row r="7983" spans="41:67">
      <c r="AO7983" s="38">
        <f t="shared" si="596"/>
        <v>0</v>
      </c>
      <c r="AP7983" s="38">
        <f t="shared" si="597"/>
        <v>0</v>
      </c>
      <c r="AR7983" s="181"/>
      <c r="AS7983" s="181"/>
      <c r="AT7983" s="181"/>
      <c r="AU7983" s="181"/>
      <c r="BB7983" s="181"/>
      <c r="BC7983" s="181"/>
      <c r="BD7983" s="181"/>
      <c r="BE7983" s="181"/>
      <c r="BL7983" s="181"/>
      <c r="BM7983" s="181"/>
      <c r="BN7983" s="181"/>
      <c r="BO7983" s="181"/>
    </row>
    <row r="7984" spans="41:67">
      <c r="AO7984" s="38">
        <f t="shared" si="596"/>
        <v>0</v>
      </c>
      <c r="AP7984" s="38">
        <f t="shared" si="597"/>
        <v>0</v>
      </c>
      <c r="AR7984" s="181"/>
      <c r="AS7984" s="181"/>
      <c r="AT7984" s="181"/>
      <c r="AU7984" s="181"/>
      <c r="BB7984" s="181"/>
      <c r="BC7984" s="181"/>
      <c r="BD7984" s="181"/>
      <c r="BE7984" s="181"/>
      <c r="BL7984" s="181"/>
      <c r="BM7984" s="181"/>
      <c r="BN7984" s="181"/>
      <c r="BO7984" s="181"/>
    </row>
    <row r="7985" spans="41:67">
      <c r="AO7985" s="38">
        <f t="shared" si="596"/>
        <v>0</v>
      </c>
      <c r="AP7985" s="38">
        <f t="shared" si="597"/>
        <v>0</v>
      </c>
      <c r="AR7985" s="181"/>
      <c r="AS7985" s="181"/>
      <c r="AT7985" s="181"/>
      <c r="AU7985" s="181"/>
      <c r="BB7985" s="181"/>
      <c r="BC7985" s="181"/>
      <c r="BD7985" s="181"/>
      <c r="BE7985" s="181"/>
      <c r="BL7985" s="181"/>
      <c r="BM7985" s="181"/>
      <c r="BN7985" s="181"/>
      <c r="BO7985" s="181"/>
    </row>
    <row r="7986" spans="41:67">
      <c r="AO7986" s="38">
        <f t="shared" si="596"/>
        <v>0</v>
      </c>
      <c r="AP7986" s="38">
        <f t="shared" si="597"/>
        <v>0</v>
      </c>
      <c r="AR7986" s="181"/>
      <c r="AS7986" s="181"/>
      <c r="AT7986" s="181"/>
      <c r="AU7986" s="181"/>
      <c r="BB7986" s="181"/>
      <c r="BC7986" s="181"/>
      <c r="BD7986" s="181"/>
      <c r="BE7986" s="181"/>
      <c r="BL7986" s="181"/>
      <c r="BM7986" s="181"/>
      <c r="BN7986" s="181"/>
      <c r="BO7986" s="181"/>
    </row>
    <row r="7987" spans="41:67">
      <c r="AO7987" s="38">
        <f t="shared" si="596"/>
        <v>0</v>
      </c>
      <c r="AP7987" s="38">
        <f t="shared" si="597"/>
        <v>0</v>
      </c>
      <c r="AR7987" s="181"/>
      <c r="AS7987" s="181"/>
      <c r="AT7987" s="181"/>
      <c r="AU7987" s="181"/>
      <c r="BB7987" s="181"/>
      <c r="BC7987" s="181"/>
      <c r="BD7987" s="181"/>
      <c r="BE7987" s="181"/>
      <c r="BL7987" s="181"/>
      <c r="BM7987" s="181"/>
      <c r="BN7987" s="181"/>
      <c r="BO7987" s="181"/>
    </row>
    <row r="7988" spans="41:67">
      <c r="AO7988" s="38">
        <f t="shared" si="596"/>
        <v>0</v>
      </c>
      <c r="AP7988" s="38">
        <f t="shared" si="597"/>
        <v>0</v>
      </c>
      <c r="AR7988" s="181"/>
      <c r="AS7988" s="181"/>
      <c r="AT7988" s="181"/>
      <c r="AU7988" s="181"/>
      <c r="BB7988" s="181"/>
      <c r="BC7988" s="181"/>
      <c r="BD7988" s="181"/>
      <c r="BE7988" s="181"/>
      <c r="BL7988" s="181"/>
      <c r="BM7988" s="181"/>
      <c r="BN7988" s="181"/>
      <c r="BO7988" s="181"/>
    </row>
    <row r="7989" spans="41:67">
      <c r="AO7989" s="38">
        <f t="shared" si="596"/>
        <v>0</v>
      </c>
      <c r="AP7989" s="38">
        <f t="shared" si="597"/>
        <v>0</v>
      </c>
      <c r="AR7989" s="181"/>
      <c r="AS7989" s="181"/>
      <c r="AT7989" s="181"/>
      <c r="AU7989" s="181"/>
      <c r="BB7989" s="181"/>
      <c r="BC7989" s="181"/>
      <c r="BD7989" s="181"/>
      <c r="BE7989" s="181"/>
      <c r="BL7989" s="181"/>
      <c r="BM7989" s="181"/>
      <c r="BN7989" s="181"/>
      <c r="BO7989" s="181"/>
    </row>
    <row r="7990" spans="41:67">
      <c r="AO7990" s="38">
        <f t="shared" si="596"/>
        <v>0</v>
      </c>
      <c r="AP7990" s="38">
        <f t="shared" si="597"/>
        <v>0</v>
      </c>
      <c r="AR7990" s="181"/>
      <c r="AS7990" s="181"/>
      <c r="AT7990" s="181"/>
      <c r="AU7990" s="181"/>
      <c r="BB7990" s="181"/>
      <c r="BC7990" s="181"/>
      <c r="BD7990" s="181"/>
      <c r="BE7990" s="181"/>
      <c r="BL7990" s="181"/>
      <c r="BM7990" s="181"/>
      <c r="BN7990" s="181"/>
      <c r="BO7990" s="181"/>
    </row>
    <row r="7991" spans="41:67">
      <c r="AO7991" s="38">
        <f t="shared" si="596"/>
        <v>0</v>
      </c>
      <c r="AP7991" s="38">
        <f t="shared" si="597"/>
        <v>0</v>
      </c>
      <c r="AR7991" s="181"/>
      <c r="AS7991" s="181"/>
      <c r="AT7991" s="181"/>
      <c r="AU7991" s="181"/>
      <c r="BB7991" s="181"/>
      <c r="BC7991" s="181"/>
      <c r="BD7991" s="181"/>
      <c r="BE7991" s="181"/>
      <c r="BL7991" s="181"/>
      <c r="BM7991" s="181"/>
      <c r="BN7991" s="181"/>
      <c r="BO7991" s="181"/>
    </row>
    <row r="7992" spans="41:67">
      <c r="AO7992" s="38">
        <f t="shared" si="596"/>
        <v>0</v>
      </c>
      <c r="AP7992" s="38">
        <f t="shared" si="597"/>
        <v>0</v>
      </c>
      <c r="AR7992" s="181"/>
      <c r="AS7992" s="181"/>
      <c r="AT7992" s="181"/>
      <c r="AU7992" s="181"/>
      <c r="BB7992" s="181"/>
      <c r="BC7992" s="181"/>
      <c r="BD7992" s="181"/>
      <c r="BE7992" s="181"/>
      <c r="BL7992" s="181"/>
      <c r="BM7992" s="181"/>
      <c r="BN7992" s="181"/>
      <c r="BO7992" s="181"/>
    </row>
    <row r="7993" spans="41:67">
      <c r="AO7993" s="38">
        <f t="shared" si="596"/>
        <v>0</v>
      </c>
      <c r="AP7993" s="38">
        <f t="shared" si="597"/>
        <v>0</v>
      </c>
      <c r="AR7993" s="181"/>
      <c r="AS7993" s="181"/>
      <c r="AT7993" s="181"/>
      <c r="AU7993" s="181"/>
      <c r="BB7993" s="181"/>
      <c r="BC7993" s="181"/>
      <c r="BD7993" s="181"/>
      <c r="BE7993" s="181"/>
      <c r="BL7993" s="181"/>
      <c r="BM7993" s="181"/>
      <c r="BN7993" s="181"/>
      <c r="BO7993" s="181"/>
    </row>
    <row r="7994" spans="41:67">
      <c r="AO7994" s="38">
        <f t="shared" si="596"/>
        <v>0</v>
      </c>
      <c r="AP7994" s="38">
        <f t="shared" si="597"/>
        <v>0</v>
      </c>
      <c r="AR7994" s="181"/>
      <c r="AS7994" s="181"/>
      <c r="AT7994" s="181"/>
      <c r="AU7994" s="181"/>
      <c r="BB7994" s="181"/>
      <c r="BC7994" s="181"/>
      <c r="BD7994" s="181"/>
      <c r="BE7994" s="181"/>
      <c r="BL7994" s="181"/>
      <c r="BM7994" s="181"/>
      <c r="BN7994" s="181"/>
      <c r="BO7994" s="181"/>
    </row>
    <row r="7995" spans="41:67">
      <c r="AO7995" s="38">
        <f t="shared" si="596"/>
        <v>0</v>
      </c>
      <c r="AP7995" s="38">
        <f t="shared" si="597"/>
        <v>0</v>
      </c>
      <c r="AR7995" s="181"/>
      <c r="AS7995" s="181"/>
      <c r="AT7995" s="181"/>
      <c r="AU7995" s="181"/>
      <c r="BB7995" s="181"/>
      <c r="BC7995" s="181"/>
      <c r="BD7995" s="181"/>
      <c r="BE7995" s="181"/>
      <c r="BL7995" s="181"/>
      <c r="BM7995" s="181"/>
      <c r="BN7995" s="181"/>
      <c r="BO7995" s="181"/>
    </row>
    <row r="7996" spans="41:67">
      <c r="AO7996" s="38">
        <f t="shared" si="596"/>
        <v>0</v>
      </c>
      <c r="AP7996" s="38">
        <f t="shared" si="597"/>
        <v>0</v>
      </c>
      <c r="AR7996" s="181"/>
      <c r="AS7996" s="181"/>
      <c r="AT7996" s="181"/>
      <c r="AU7996" s="181"/>
      <c r="BB7996" s="181"/>
      <c r="BC7996" s="181"/>
      <c r="BD7996" s="181"/>
      <c r="BE7996" s="181"/>
      <c r="BL7996" s="181"/>
      <c r="BM7996" s="181"/>
      <c r="BN7996" s="181"/>
      <c r="BO7996" s="181"/>
    </row>
    <row r="7997" spans="41:67">
      <c r="AO7997" s="38">
        <f t="shared" si="596"/>
        <v>0</v>
      </c>
      <c r="AP7997" s="38">
        <f t="shared" si="597"/>
        <v>0</v>
      </c>
      <c r="AR7997" s="181"/>
      <c r="AS7997" s="181"/>
      <c r="AT7997" s="181"/>
      <c r="AU7997" s="181"/>
      <c r="BB7997" s="181"/>
      <c r="BC7997" s="181"/>
      <c r="BD7997" s="181"/>
      <c r="BE7997" s="181"/>
      <c r="BL7997" s="181"/>
      <c r="BM7997" s="181"/>
      <c r="BN7997" s="181"/>
      <c r="BO7997" s="181"/>
    </row>
    <row r="7998" spans="41:67">
      <c r="AO7998" s="38">
        <f t="shared" si="596"/>
        <v>0</v>
      </c>
      <c r="AP7998" s="38">
        <f t="shared" si="597"/>
        <v>0</v>
      </c>
      <c r="AR7998" s="181"/>
      <c r="AS7998" s="181"/>
      <c r="AT7998" s="181"/>
      <c r="AU7998" s="181"/>
      <c r="BB7998" s="181"/>
      <c r="BC7998" s="181"/>
      <c r="BD7998" s="181"/>
      <c r="BE7998" s="181"/>
      <c r="BL7998" s="181"/>
      <c r="BM7998" s="181"/>
      <c r="BN7998" s="181"/>
      <c r="BO7998" s="181"/>
    </row>
    <row r="7999" spans="41:67">
      <c r="AO7999" s="38">
        <f t="shared" si="596"/>
        <v>0</v>
      </c>
      <c r="AP7999" s="38">
        <f t="shared" si="597"/>
        <v>0</v>
      </c>
      <c r="AR7999" s="181"/>
      <c r="AS7999" s="181"/>
      <c r="AT7999" s="181"/>
      <c r="AU7999" s="181"/>
      <c r="BB7999" s="181"/>
      <c r="BC7999" s="181"/>
      <c r="BD7999" s="181"/>
      <c r="BE7999" s="181"/>
      <c r="BL7999" s="181"/>
      <c r="BM7999" s="181"/>
      <c r="BN7999" s="181"/>
      <c r="BO7999" s="181"/>
    </row>
    <row r="8000" spans="41:67">
      <c r="AO8000" s="38">
        <f t="shared" si="596"/>
        <v>0</v>
      </c>
      <c r="AP8000" s="38">
        <f t="shared" si="597"/>
        <v>0</v>
      </c>
      <c r="AR8000" s="181"/>
      <c r="AS8000" s="181"/>
      <c r="AT8000" s="181"/>
      <c r="AU8000" s="181"/>
      <c r="BB8000" s="181"/>
      <c r="BC8000" s="181"/>
      <c r="BD8000" s="181"/>
      <c r="BE8000" s="181"/>
      <c r="BL8000" s="181"/>
      <c r="BM8000" s="181"/>
      <c r="BN8000" s="181"/>
      <c r="BO8000" s="181"/>
    </row>
    <row r="8001" spans="41:67">
      <c r="AO8001" s="38">
        <f t="shared" si="596"/>
        <v>0</v>
      </c>
      <c r="AP8001" s="38">
        <f t="shared" si="597"/>
        <v>0</v>
      </c>
      <c r="AR8001" s="181"/>
      <c r="AS8001" s="181"/>
      <c r="AT8001" s="181"/>
      <c r="AU8001" s="181"/>
      <c r="BB8001" s="181"/>
      <c r="BC8001" s="181"/>
      <c r="BD8001" s="181"/>
      <c r="BE8001" s="181"/>
      <c r="BL8001" s="181"/>
      <c r="BM8001" s="181"/>
      <c r="BN8001" s="181"/>
      <c r="BO8001" s="181"/>
    </row>
    <row r="8002" spans="41:67">
      <c r="AO8002" s="38">
        <f t="shared" si="596"/>
        <v>0</v>
      </c>
      <c r="AP8002" s="38">
        <f t="shared" si="597"/>
        <v>0</v>
      </c>
      <c r="AR8002" s="181"/>
      <c r="AS8002" s="181"/>
      <c r="AT8002" s="181"/>
      <c r="AU8002" s="181"/>
      <c r="BB8002" s="181"/>
      <c r="BC8002" s="181"/>
      <c r="BD8002" s="181"/>
      <c r="BE8002" s="181"/>
      <c r="BL8002" s="181"/>
      <c r="BM8002" s="181"/>
      <c r="BN8002" s="181"/>
      <c r="BO8002" s="181"/>
    </row>
    <row r="8003" spans="41:67">
      <c r="AO8003" s="38">
        <f t="shared" si="596"/>
        <v>0</v>
      </c>
      <c r="AP8003" s="38">
        <f t="shared" si="597"/>
        <v>0</v>
      </c>
      <c r="AR8003" s="181"/>
      <c r="AS8003" s="181"/>
      <c r="AT8003" s="181"/>
      <c r="AU8003" s="181"/>
      <c r="BB8003" s="181"/>
      <c r="BC8003" s="181"/>
      <c r="BD8003" s="181"/>
      <c r="BE8003" s="181"/>
      <c r="BL8003" s="181"/>
      <c r="BM8003" s="181"/>
      <c r="BN8003" s="181"/>
      <c r="BO8003" s="181"/>
    </row>
    <row r="8004" spans="41:67">
      <c r="AO8004" s="38">
        <f t="shared" si="596"/>
        <v>0</v>
      </c>
      <c r="AP8004" s="38">
        <f t="shared" si="597"/>
        <v>0</v>
      </c>
      <c r="AR8004" s="181"/>
      <c r="AS8004" s="181"/>
      <c r="AT8004" s="181"/>
      <c r="AU8004" s="181"/>
      <c r="BB8004" s="181"/>
      <c r="BC8004" s="181"/>
      <c r="BD8004" s="181"/>
      <c r="BE8004" s="181"/>
      <c r="BL8004" s="181"/>
      <c r="BM8004" s="181"/>
      <c r="BN8004" s="181"/>
      <c r="BO8004" s="181"/>
    </row>
    <row r="8005" spans="41:67">
      <c r="AO8005" s="38">
        <f t="shared" si="596"/>
        <v>0</v>
      </c>
      <c r="AP8005" s="38">
        <f t="shared" si="597"/>
        <v>0</v>
      </c>
      <c r="AR8005" s="181"/>
      <c r="AS8005" s="181"/>
      <c r="AT8005" s="181"/>
      <c r="AU8005" s="181"/>
      <c r="BB8005" s="181"/>
      <c r="BC8005" s="181"/>
      <c r="BD8005" s="181"/>
      <c r="BE8005" s="181"/>
      <c r="BL8005" s="181"/>
      <c r="BM8005" s="181"/>
      <c r="BN8005" s="181"/>
      <c r="BO8005" s="181"/>
    </row>
    <row r="8006" spans="41:67">
      <c r="AO8006" s="38">
        <f t="shared" si="596"/>
        <v>0</v>
      </c>
      <c r="AP8006" s="38">
        <f t="shared" si="597"/>
        <v>0</v>
      </c>
      <c r="AR8006" s="181"/>
      <c r="AS8006" s="181"/>
      <c r="AT8006" s="181"/>
      <c r="AU8006" s="181"/>
      <c r="BB8006" s="181"/>
      <c r="BC8006" s="181"/>
      <c r="BD8006" s="181"/>
      <c r="BE8006" s="181"/>
      <c r="BL8006" s="181"/>
      <c r="BM8006" s="181"/>
      <c r="BN8006" s="181"/>
      <c r="BO8006" s="181"/>
    </row>
    <row r="8007" spans="41:67">
      <c r="AO8007" s="38">
        <f t="shared" si="596"/>
        <v>0</v>
      </c>
      <c r="AP8007" s="38">
        <f t="shared" si="597"/>
        <v>0</v>
      </c>
      <c r="AR8007" s="181"/>
      <c r="AS8007" s="181"/>
      <c r="AT8007" s="181"/>
      <c r="AU8007" s="181"/>
      <c r="BB8007" s="181"/>
      <c r="BC8007" s="181"/>
      <c r="BD8007" s="181"/>
      <c r="BE8007" s="181"/>
      <c r="BL8007" s="181"/>
      <c r="BM8007" s="181"/>
      <c r="BN8007" s="181"/>
      <c r="BO8007" s="181"/>
    </row>
    <row r="8008" spans="41:67">
      <c r="AO8008" s="38">
        <f t="shared" si="596"/>
        <v>0</v>
      </c>
      <c r="AP8008" s="38">
        <f t="shared" si="597"/>
        <v>0</v>
      </c>
      <c r="AR8008" s="181"/>
      <c r="AS8008" s="181"/>
      <c r="AT8008" s="181"/>
      <c r="AU8008" s="181"/>
      <c r="BB8008" s="181"/>
      <c r="BC8008" s="181"/>
      <c r="BD8008" s="181"/>
      <c r="BE8008" s="181"/>
      <c r="BL8008" s="181"/>
      <c r="BM8008" s="181"/>
      <c r="BN8008" s="181"/>
      <c r="BO8008" s="181"/>
    </row>
    <row r="8009" spans="41:67">
      <c r="AO8009" s="38">
        <f t="shared" si="596"/>
        <v>0</v>
      </c>
      <c r="AP8009" s="38">
        <f t="shared" si="597"/>
        <v>0</v>
      </c>
      <c r="AR8009" s="181"/>
      <c r="AS8009" s="181"/>
      <c r="AT8009" s="181"/>
      <c r="AU8009" s="181"/>
      <c r="BB8009" s="181"/>
      <c r="BC8009" s="181"/>
      <c r="BD8009" s="181"/>
      <c r="BE8009" s="181"/>
      <c r="BL8009" s="181"/>
      <c r="BM8009" s="181"/>
      <c r="BN8009" s="181"/>
      <c r="BO8009" s="181"/>
    </row>
    <row r="8010" spans="41:67">
      <c r="AO8010" s="38">
        <f t="shared" si="596"/>
        <v>0</v>
      </c>
      <c r="AP8010" s="38">
        <f t="shared" si="597"/>
        <v>0</v>
      </c>
      <c r="AR8010" s="181"/>
      <c r="AS8010" s="181"/>
      <c r="AT8010" s="181"/>
      <c r="AU8010" s="181"/>
      <c r="BB8010" s="181"/>
      <c r="BC8010" s="181"/>
      <c r="BD8010" s="181"/>
      <c r="BE8010" s="181"/>
      <c r="BL8010" s="181"/>
      <c r="BM8010" s="181"/>
      <c r="BN8010" s="181"/>
      <c r="BO8010" s="181"/>
    </row>
    <row r="8011" spans="41:67">
      <c r="AO8011" s="38">
        <f t="shared" si="596"/>
        <v>0</v>
      </c>
      <c r="AP8011" s="38">
        <f t="shared" si="597"/>
        <v>0</v>
      </c>
      <c r="AR8011" s="181"/>
      <c r="AS8011" s="181"/>
      <c r="AT8011" s="181"/>
      <c r="AU8011" s="181"/>
      <c r="BB8011" s="181"/>
      <c r="BC8011" s="181"/>
      <c r="BD8011" s="181"/>
      <c r="BE8011" s="181"/>
      <c r="BL8011" s="181"/>
      <c r="BM8011" s="181"/>
      <c r="BN8011" s="181"/>
      <c r="BO8011" s="181"/>
    </row>
    <row r="8012" spans="41:67">
      <c r="AO8012" s="38">
        <f t="shared" si="596"/>
        <v>0</v>
      </c>
      <c r="AP8012" s="38">
        <f t="shared" si="597"/>
        <v>0</v>
      </c>
      <c r="AR8012" s="181"/>
      <c r="AS8012" s="181"/>
      <c r="AT8012" s="181"/>
      <c r="AU8012" s="181"/>
      <c r="BB8012" s="181"/>
      <c r="BC8012" s="181"/>
      <c r="BD8012" s="181"/>
      <c r="BE8012" s="181"/>
      <c r="BL8012" s="181"/>
      <c r="BM8012" s="181"/>
      <c r="BN8012" s="181"/>
      <c r="BO8012" s="181"/>
    </row>
    <row r="8013" spans="41:67">
      <c r="AO8013" s="38">
        <f t="shared" si="596"/>
        <v>0</v>
      </c>
      <c r="AP8013" s="38">
        <f t="shared" si="597"/>
        <v>0</v>
      </c>
      <c r="AR8013" s="181"/>
      <c r="AS8013" s="181"/>
      <c r="AT8013" s="181"/>
      <c r="AU8013" s="181"/>
      <c r="BB8013" s="181"/>
      <c r="BC8013" s="181"/>
      <c r="BD8013" s="181"/>
      <c r="BE8013" s="181"/>
      <c r="BL8013" s="181"/>
      <c r="BM8013" s="181"/>
      <c r="BN8013" s="181"/>
      <c r="BO8013" s="181"/>
    </row>
    <row r="8014" spans="41:67">
      <c r="AO8014" s="38">
        <f t="shared" si="596"/>
        <v>0</v>
      </c>
      <c r="AP8014" s="38">
        <f t="shared" si="597"/>
        <v>0</v>
      </c>
      <c r="AR8014" s="181"/>
      <c r="AS8014" s="181"/>
      <c r="AT8014" s="181"/>
      <c r="AU8014" s="181"/>
      <c r="BB8014" s="181"/>
      <c r="BC8014" s="181"/>
      <c r="BD8014" s="181"/>
      <c r="BE8014" s="181"/>
      <c r="BL8014" s="181"/>
      <c r="BM8014" s="181"/>
      <c r="BN8014" s="181"/>
      <c r="BO8014" s="181"/>
    </row>
    <row r="8015" spans="41:67">
      <c r="AO8015" s="38">
        <f t="shared" si="596"/>
        <v>0</v>
      </c>
      <c r="AP8015" s="38">
        <f t="shared" si="597"/>
        <v>0</v>
      </c>
      <c r="AR8015" s="181"/>
      <c r="AS8015" s="181"/>
      <c r="AT8015" s="181"/>
      <c r="AU8015" s="181"/>
      <c r="BB8015" s="181"/>
      <c r="BC8015" s="181"/>
      <c r="BD8015" s="181"/>
      <c r="BE8015" s="181"/>
      <c r="BL8015" s="181"/>
      <c r="BM8015" s="181"/>
      <c r="BN8015" s="181"/>
      <c r="BO8015" s="181"/>
    </row>
    <row r="8016" spans="41:67">
      <c r="AO8016" s="38">
        <f t="shared" si="596"/>
        <v>0</v>
      </c>
      <c r="AP8016" s="38">
        <f t="shared" si="597"/>
        <v>0</v>
      </c>
      <c r="AR8016" s="181"/>
      <c r="AS8016" s="181"/>
      <c r="AT8016" s="181"/>
      <c r="AU8016" s="181"/>
      <c r="BB8016" s="181"/>
      <c r="BC8016" s="181"/>
      <c r="BD8016" s="181"/>
      <c r="BE8016" s="181"/>
      <c r="BL8016" s="181"/>
      <c r="BM8016" s="181"/>
      <c r="BN8016" s="181"/>
      <c r="BO8016" s="181"/>
    </row>
    <row r="8017" spans="41:67">
      <c r="AO8017" s="38">
        <f t="shared" si="596"/>
        <v>0</v>
      </c>
      <c r="AP8017" s="38">
        <f t="shared" si="597"/>
        <v>0</v>
      </c>
      <c r="AR8017" s="181"/>
      <c r="AS8017" s="181"/>
      <c r="AT8017" s="181"/>
      <c r="AU8017" s="181"/>
      <c r="BB8017" s="181"/>
      <c r="BC8017" s="181"/>
      <c r="BD8017" s="181"/>
      <c r="BE8017" s="181"/>
      <c r="BL8017" s="181"/>
      <c r="BM8017" s="181"/>
      <c r="BN8017" s="181"/>
      <c r="BO8017" s="181"/>
    </row>
    <row r="8018" spans="41:67">
      <c r="AO8018" s="38">
        <f t="shared" si="596"/>
        <v>0</v>
      </c>
      <c r="AP8018" s="38">
        <f t="shared" si="597"/>
        <v>0</v>
      </c>
      <c r="AR8018" s="181"/>
      <c r="AS8018" s="181"/>
      <c r="AT8018" s="181"/>
      <c r="AU8018" s="181"/>
      <c r="BB8018" s="181"/>
      <c r="BC8018" s="181"/>
      <c r="BD8018" s="181"/>
      <c r="BE8018" s="181"/>
      <c r="BL8018" s="181"/>
      <c r="BM8018" s="181"/>
      <c r="BN8018" s="181"/>
      <c r="BO8018" s="181"/>
    </row>
    <row r="8019" spans="41:67">
      <c r="AO8019" s="38">
        <f t="shared" si="596"/>
        <v>0</v>
      </c>
      <c r="AP8019" s="38">
        <f t="shared" si="597"/>
        <v>0</v>
      </c>
      <c r="AR8019" s="181"/>
      <c r="AS8019" s="181"/>
      <c r="AT8019" s="181"/>
      <c r="AU8019" s="181"/>
      <c r="BB8019" s="181"/>
      <c r="BC8019" s="181"/>
      <c r="BD8019" s="181"/>
      <c r="BE8019" s="181"/>
      <c r="BL8019" s="181"/>
      <c r="BM8019" s="181"/>
      <c r="BN8019" s="181"/>
      <c r="BO8019" s="181"/>
    </row>
    <row r="8020" spans="41:67">
      <c r="AO8020" s="38">
        <f t="shared" si="596"/>
        <v>0</v>
      </c>
      <c r="AP8020" s="38">
        <f t="shared" si="597"/>
        <v>0</v>
      </c>
      <c r="AR8020" s="181"/>
      <c r="AS8020" s="181"/>
      <c r="AT8020" s="181"/>
      <c r="AU8020" s="181"/>
      <c r="BB8020" s="181"/>
      <c r="BC8020" s="181"/>
      <c r="BD8020" s="181"/>
      <c r="BE8020" s="181"/>
      <c r="BL8020" s="181"/>
      <c r="BM8020" s="181"/>
      <c r="BN8020" s="181"/>
      <c r="BO8020" s="181"/>
    </row>
    <row r="8021" spans="41:67">
      <c r="AO8021" s="38">
        <f t="shared" si="596"/>
        <v>0</v>
      </c>
      <c r="AP8021" s="38">
        <f t="shared" si="597"/>
        <v>0</v>
      </c>
      <c r="AR8021" s="181"/>
      <c r="AS8021" s="181"/>
      <c r="AT8021" s="181"/>
      <c r="AU8021" s="181"/>
      <c r="BB8021" s="181"/>
      <c r="BC8021" s="181"/>
      <c r="BD8021" s="181"/>
      <c r="BE8021" s="181"/>
      <c r="BL8021" s="181"/>
      <c r="BM8021" s="181"/>
      <c r="BN8021" s="181"/>
      <c r="BO8021" s="181"/>
    </row>
    <row r="8022" spans="41:67">
      <c r="AO8022" s="38">
        <f t="shared" si="596"/>
        <v>0</v>
      </c>
      <c r="AP8022" s="38">
        <f t="shared" si="597"/>
        <v>0</v>
      </c>
      <c r="AR8022" s="181"/>
      <c r="AS8022" s="181"/>
      <c r="AT8022" s="181"/>
      <c r="AU8022" s="181"/>
      <c r="BB8022" s="181"/>
      <c r="BC8022" s="181"/>
      <c r="BD8022" s="181"/>
      <c r="BE8022" s="181"/>
      <c r="BL8022" s="181"/>
      <c r="BM8022" s="181"/>
      <c r="BN8022" s="181"/>
      <c r="BO8022" s="181"/>
    </row>
    <row r="8023" spans="41:67">
      <c r="AO8023" s="38">
        <f t="shared" si="596"/>
        <v>0</v>
      </c>
      <c r="AP8023" s="38">
        <f t="shared" si="597"/>
        <v>0</v>
      </c>
      <c r="AR8023" s="181"/>
      <c r="AS8023" s="181"/>
      <c r="AT8023" s="181"/>
      <c r="AU8023" s="181"/>
      <c r="BB8023" s="181"/>
      <c r="BC8023" s="181"/>
      <c r="BD8023" s="181"/>
      <c r="BE8023" s="181"/>
      <c r="BL8023" s="181"/>
      <c r="BM8023" s="181"/>
      <c r="BN8023" s="181"/>
      <c r="BO8023" s="181"/>
    </row>
    <row r="8024" spans="41:67">
      <c r="AO8024" s="38">
        <f t="shared" si="596"/>
        <v>0</v>
      </c>
      <c r="AP8024" s="38">
        <f t="shared" si="597"/>
        <v>0</v>
      </c>
      <c r="AR8024" s="181"/>
      <c r="AS8024" s="181"/>
      <c r="AT8024" s="181"/>
      <c r="AU8024" s="181"/>
      <c r="BB8024" s="181"/>
      <c r="BC8024" s="181"/>
      <c r="BD8024" s="181"/>
      <c r="BE8024" s="181"/>
      <c r="BL8024" s="181"/>
      <c r="BM8024" s="181"/>
      <c r="BN8024" s="181"/>
      <c r="BO8024" s="181"/>
    </row>
    <row r="8025" spans="41:67">
      <c r="AO8025" s="38">
        <f t="shared" si="596"/>
        <v>0</v>
      </c>
      <c r="AP8025" s="38">
        <f t="shared" si="597"/>
        <v>0</v>
      </c>
      <c r="AR8025" s="181"/>
      <c r="AS8025" s="181"/>
      <c r="AT8025" s="181"/>
      <c r="AU8025" s="181"/>
      <c r="BB8025" s="181"/>
      <c r="BC8025" s="181"/>
      <c r="BD8025" s="181"/>
      <c r="BE8025" s="181"/>
      <c r="BL8025" s="181"/>
      <c r="BM8025" s="181"/>
      <c r="BN8025" s="181"/>
      <c r="BO8025" s="181"/>
    </row>
    <row r="8026" spans="41:67">
      <c r="AO8026" s="38">
        <f t="shared" si="596"/>
        <v>0</v>
      </c>
      <c r="AP8026" s="38">
        <f t="shared" si="597"/>
        <v>0</v>
      </c>
      <c r="AR8026" s="181"/>
      <c r="AS8026" s="181"/>
      <c r="AT8026" s="181"/>
      <c r="AU8026" s="181"/>
      <c r="BB8026" s="181"/>
      <c r="BC8026" s="181"/>
      <c r="BD8026" s="181"/>
      <c r="BE8026" s="181"/>
      <c r="BL8026" s="181"/>
      <c r="BM8026" s="181"/>
      <c r="BN8026" s="181"/>
      <c r="BO8026" s="181"/>
    </row>
    <row r="8027" spans="41:67">
      <c r="AO8027" s="38">
        <f t="shared" si="596"/>
        <v>0</v>
      </c>
      <c r="AP8027" s="38">
        <f t="shared" si="597"/>
        <v>0</v>
      </c>
      <c r="AR8027" s="181"/>
      <c r="AS8027" s="181"/>
      <c r="AT8027" s="181"/>
      <c r="AU8027" s="181"/>
      <c r="BB8027" s="181"/>
      <c r="BC8027" s="181"/>
      <c r="BD8027" s="181"/>
      <c r="BE8027" s="181"/>
      <c r="BL8027" s="181"/>
      <c r="BM8027" s="181"/>
      <c r="BN8027" s="181"/>
      <c r="BO8027" s="181"/>
    </row>
    <row r="8028" spans="41:67">
      <c r="AO8028" s="38">
        <f t="shared" si="596"/>
        <v>0</v>
      </c>
      <c r="AP8028" s="38">
        <f t="shared" si="597"/>
        <v>0</v>
      </c>
      <c r="AR8028" s="181"/>
      <c r="AS8028" s="181"/>
      <c r="AT8028" s="181"/>
      <c r="AU8028" s="181"/>
      <c r="BB8028" s="181"/>
      <c r="BC8028" s="181"/>
      <c r="BD8028" s="181"/>
      <c r="BE8028" s="181"/>
      <c r="BL8028" s="181"/>
      <c r="BM8028" s="181"/>
      <c r="BN8028" s="181"/>
      <c r="BO8028" s="181"/>
    </row>
    <row r="8029" spans="41:67">
      <c r="AO8029" s="38">
        <f t="shared" si="596"/>
        <v>0</v>
      </c>
      <c r="AP8029" s="38">
        <f t="shared" si="597"/>
        <v>0</v>
      </c>
      <c r="AR8029" s="181"/>
      <c r="AS8029" s="181"/>
      <c r="AT8029" s="181"/>
      <c r="AU8029" s="181"/>
      <c r="BB8029" s="181"/>
      <c r="BC8029" s="181"/>
      <c r="BD8029" s="181"/>
      <c r="BE8029" s="181"/>
      <c r="BL8029" s="181"/>
      <c r="BM8029" s="181"/>
      <c r="BN8029" s="181"/>
      <c r="BO8029" s="181"/>
    </row>
    <row r="8030" spans="41:67">
      <c r="AO8030" s="38">
        <f t="shared" si="596"/>
        <v>0</v>
      </c>
      <c r="AP8030" s="38">
        <f t="shared" si="597"/>
        <v>0</v>
      </c>
      <c r="AR8030" s="181"/>
      <c r="AS8030" s="181"/>
      <c r="AT8030" s="181"/>
      <c r="AU8030" s="181"/>
      <c r="BB8030" s="181"/>
      <c r="BC8030" s="181"/>
      <c r="BD8030" s="181"/>
      <c r="BE8030" s="181"/>
      <c r="BL8030" s="181"/>
      <c r="BM8030" s="181"/>
      <c r="BN8030" s="181"/>
      <c r="BO8030" s="181"/>
    </row>
    <row r="8031" spans="41:67">
      <c r="AO8031" s="38">
        <f t="shared" si="596"/>
        <v>0</v>
      </c>
      <c r="AP8031" s="38">
        <f t="shared" si="597"/>
        <v>0</v>
      </c>
      <c r="AR8031" s="181"/>
      <c r="AS8031" s="181"/>
      <c r="AT8031" s="181"/>
      <c r="AU8031" s="181"/>
      <c r="BB8031" s="181"/>
      <c r="BC8031" s="181"/>
      <c r="BD8031" s="181"/>
      <c r="BE8031" s="181"/>
      <c r="BL8031" s="181"/>
      <c r="BM8031" s="181"/>
      <c r="BN8031" s="181"/>
      <c r="BO8031" s="181"/>
    </row>
    <row r="8032" spans="41:67">
      <c r="AO8032" s="38">
        <f t="shared" si="596"/>
        <v>0</v>
      </c>
      <c r="AP8032" s="38">
        <f t="shared" si="597"/>
        <v>0</v>
      </c>
      <c r="AR8032" s="181"/>
      <c r="AS8032" s="181"/>
      <c r="AT8032" s="181"/>
      <c r="AU8032" s="181"/>
      <c r="BB8032" s="181"/>
      <c r="BC8032" s="181"/>
      <c r="BD8032" s="181"/>
      <c r="BE8032" s="181"/>
      <c r="BL8032" s="181"/>
      <c r="BM8032" s="181"/>
      <c r="BN8032" s="181"/>
      <c r="BO8032" s="181"/>
    </row>
    <row r="8033" spans="41:67">
      <c r="AO8033" s="38">
        <f t="shared" si="596"/>
        <v>0</v>
      </c>
      <c r="AP8033" s="38">
        <f t="shared" si="597"/>
        <v>0</v>
      </c>
      <c r="AR8033" s="181"/>
      <c r="AS8033" s="181"/>
      <c r="AT8033" s="181"/>
      <c r="AU8033" s="181"/>
      <c r="BB8033" s="181"/>
      <c r="BC8033" s="181"/>
      <c r="BD8033" s="181"/>
      <c r="BE8033" s="181"/>
      <c r="BL8033" s="181"/>
      <c r="BM8033" s="181"/>
      <c r="BN8033" s="181"/>
      <c r="BO8033" s="181"/>
    </row>
    <row r="8034" spans="41:67">
      <c r="AO8034" s="38">
        <f t="shared" si="596"/>
        <v>0</v>
      </c>
      <c r="AP8034" s="38">
        <f t="shared" si="597"/>
        <v>0</v>
      </c>
      <c r="AR8034" s="181"/>
      <c r="AS8034" s="181"/>
      <c r="AT8034" s="181"/>
      <c r="AU8034" s="181"/>
      <c r="BB8034" s="181"/>
      <c r="BC8034" s="181"/>
      <c r="BD8034" s="181"/>
      <c r="BE8034" s="181"/>
      <c r="BL8034" s="181"/>
      <c r="BM8034" s="181"/>
      <c r="BN8034" s="181"/>
      <c r="BO8034" s="181"/>
    </row>
    <row r="8035" spans="41:67">
      <c r="AO8035" s="38">
        <f t="shared" si="596"/>
        <v>0</v>
      </c>
      <c r="AP8035" s="38">
        <f t="shared" si="597"/>
        <v>0</v>
      </c>
      <c r="AR8035" s="181"/>
      <c r="AS8035" s="181"/>
      <c r="AT8035" s="181"/>
      <c r="AU8035" s="181"/>
      <c r="BB8035" s="181"/>
      <c r="BC8035" s="181"/>
      <c r="BD8035" s="181"/>
      <c r="BE8035" s="181"/>
      <c r="BL8035" s="181"/>
      <c r="BM8035" s="181"/>
      <c r="BN8035" s="181"/>
      <c r="BO8035" s="181"/>
    </row>
    <row r="8036" spans="41:67">
      <c r="AO8036" s="38">
        <f t="shared" si="596"/>
        <v>0</v>
      </c>
      <c r="AP8036" s="38">
        <f t="shared" si="597"/>
        <v>0</v>
      </c>
      <c r="AR8036" s="181"/>
      <c r="AS8036" s="181"/>
      <c r="AT8036" s="181"/>
      <c r="AU8036" s="181"/>
      <c r="BB8036" s="181"/>
      <c r="BC8036" s="181"/>
      <c r="BD8036" s="181"/>
      <c r="BE8036" s="181"/>
      <c r="BL8036" s="181"/>
      <c r="BM8036" s="181"/>
      <c r="BN8036" s="181"/>
      <c r="BO8036" s="181"/>
    </row>
    <row r="8037" spans="41:67">
      <c r="AO8037" s="38">
        <f t="shared" si="596"/>
        <v>0</v>
      </c>
      <c r="AP8037" s="38">
        <f t="shared" si="597"/>
        <v>0</v>
      </c>
      <c r="AR8037" s="181"/>
      <c r="AS8037" s="181"/>
      <c r="AT8037" s="181"/>
      <c r="AU8037" s="181"/>
      <c r="BB8037" s="181"/>
      <c r="BC8037" s="181"/>
      <c r="BD8037" s="181"/>
      <c r="BE8037" s="181"/>
      <c r="BL8037" s="181"/>
      <c r="BM8037" s="181"/>
      <c r="BN8037" s="181"/>
      <c r="BO8037" s="181"/>
    </row>
    <row r="8038" spans="41:67">
      <c r="AO8038" s="38">
        <f t="shared" si="596"/>
        <v>0</v>
      </c>
      <c r="AP8038" s="38">
        <f t="shared" si="597"/>
        <v>0</v>
      </c>
      <c r="AR8038" s="181"/>
      <c r="AS8038" s="181"/>
      <c r="AT8038" s="181"/>
      <c r="AU8038" s="181"/>
      <c r="BB8038" s="181"/>
      <c r="BC8038" s="181"/>
      <c r="BD8038" s="181"/>
      <c r="BE8038" s="181"/>
      <c r="BL8038" s="181"/>
      <c r="BM8038" s="181"/>
      <c r="BN8038" s="181"/>
      <c r="BO8038" s="181"/>
    </row>
    <row r="8039" spans="41:67">
      <c r="AO8039" s="38">
        <f t="shared" si="596"/>
        <v>0</v>
      </c>
      <c r="AP8039" s="38">
        <f t="shared" si="597"/>
        <v>0</v>
      </c>
      <c r="AR8039" s="181"/>
      <c r="AS8039" s="181"/>
      <c r="AT8039" s="181"/>
      <c r="AU8039" s="181"/>
      <c r="BB8039" s="181"/>
      <c r="BC8039" s="181"/>
      <c r="BD8039" s="181"/>
      <c r="BE8039" s="181"/>
      <c r="BL8039" s="181"/>
      <c r="BM8039" s="181"/>
      <c r="BN8039" s="181"/>
      <c r="BO8039" s="181"/>
    </row>
    <row r="8040" spans="41:67">
      <c r="AO8040" s="38">
        <f t="shared" si="596"/>
        <v>0</v>
      </c>
      <c r="AP8040" s="38">
        <f t="shared" si="597"/>
        <v>0</v>
      </c>
      <c r="AR8040" s="181"/>
      <c r="AS8040" s="181"/>
      <c r="AT8040" s="181"/>
      <c r="AU8040" s="181"/>
      <c r="BB8040" s="181"/>
      <c r="BC8040" s="181"/>
      <c r="BD8040" s="181"/>
      <c r="BE8040" s="181"/>
      <c r="BL8040" s="181"/>
      <c r="BM8040" s="181"/>
      <c r="BN8040" s="181"/>
      <c r="BO8040" s="181"/>
    </row>
    <row r="8041" spans="41:67">
      <c r="AO8041" s="38">
        <f t="shared" si="596"/>
        <v>0</v>
      </c>
      <c r="AP8041" s="38">
        <f t="shared" si="597"/>
        <v>0</v>
      </c>
      <c r="AR8041" s="181"/>
      <c r="AS8041" s="181"/>
      <c r="AT8041" s="181"/>
      <c r="AU8041" s="181"/>
      <c r="BB8041" s="181"/>
      <c r="BC8041" s="181"/>
      <c r="BD8041" s="181"/>
      <c r="BE8041" s="181"/>
      <c r="BL8041" s="181"/>
      <c r="BM8041" s="181"/>
      <c r="BN8041" s="181"/>
      <c r="BO8041" s="181"/>
    </row>
    <row r="8042" spans="41:67">
      <c r="AO8042" s="38">
        <f t="shared" ref="AO8042:AO8105" si="598">B8043+1-1</f>
        <v>0</v>
      </c>
      <c r="AP8042" s="38">
        <f t="shared" ref="AP8042:AP8105" si="599">A8043</f>
        <v>0</v>
      </c>
      <c r="AR8042" s="181"/>
      <c r="AS8042" s="181"/>
      <c r="AT8042" s="181"/>
      <c r="AU8042" s="181"/>
      <c r="BB8042" s="181"/>
      <c r="BC8042" s="181"/>
      <c r="BD8042" s="181"/>
      <c r="BE8042" s="181"/>
      <c r="BL8042" s="181"/>
      <c r="BM8042" s="181"/>
      <c r="BN8042" s="181"/>
      <c r="BO8042" s="181"/>
    </row>
    <row r="8043" spans="41:67">
      <c r="AO8043" s="38">
        <f t="shared" si="598"/>
        <v>0</v>
      </c>
      <c r="AP8043" s="38">
        <f t="shared" si="599"/>
        <v>0</v>
      </c>
      <c r="AR8043" s="181"/>
      <c r="AS8043" s="181"/>
      <c r="AT8043" s="181"/>
      <c r="AU8043" s="181"/>
      <c r="BB8043" s="181"/>
      <c r="BC8043" s="181"/>
      <c r="BD8043" s="181"/>
      <c r="BE8043" s="181"/>
      <c r="BL8043" s="181"/>
      <c r="BM8043" s="181"/>
      <c r="BN8043" s="181"/>
      <c r="BO8043" s="181"/>
    </row>
    <row r="8044" spans="41:67">
      <c r="AO8044" s="38">
        <f t="shared" si="598"/>
        <v>0</v>
      </c>
      <c r="AP8044" s="38">
        <f t="shared" si="599"/>
        <v>0</v>
      </c>
      <c r="AR8044" s="181"/>
      <c r="AS8044" s="181"/>
      <c r="AT8044" s="181"/>
      <c r="AU8044" s="181"/>
      <c r="BB8044" s="181"/>
      <c r="BC8044" s="181"/>
      <c r="BD8044" s="181"/>
      <c r="BE8044" s="181"/>
      <c r="BL8044" s="181"/>
      <c r="BM8044" s="181"/>
      <c r="BN8044" s="181"/>
      <c r="BO8044" s="181"/>
    </row>
    <row r="8045" spans="41:67">
      <c r="AO8045" s="38">
        <f t="shared" si="598"/>
        <v>0</v>
      </c>
      <c r="AP8045" s="38">
        <f t="shared" si="599"/>
        <v>0</v>
      </c>
      <c r="AR8045" s="181"/>
      <c r="AS8045" s="181"/>
      <c r="AT8045" s="181"/>
      <c r="AU8045" s="181"/>
      <c r="BB8045" s="181"/>
      <c r="BC8045" s="181"/>
      <c r="BD8045" s="181"/>
      <c r="BE8045" s="181"/>
      <c r="BL8045" s="181"/>
      <c r="BM8045" s="181"/>
      <c r="BN8045" s="181"/>
      <c r="BO8045" s="181"/>
    </row>
    <row r="8046" spans="41:67">
      <c r="AO8046" s="38">
        <f t="shared" si="598"/>
        <v>0</v>
      </c>
      <c r="AP8046" s="38">
        <f t="shared" si="599"/>
        <v>0</v>
      </c>
      <c r="AR8046" s="181"/>
      <c r="AS8046" s="181"/>
      <c r="AT8046" s="181"/>
      <c r="AU8046" s="181"/>
      <c r="BB8046" s="181"/>
      <c r="BC8046" s="181"/>
      <c r="BD8046" s="181"/>
      <c r="BE8046" s="181"/>
      <c r="BL8046" s="181"/>
      <c r="BM8046" s="181"/>
      <c r="BN8046" s="181"/>
      <c r="BO8046" s="181"/>
    </row>
    <row r="8047" spans="41:67">
      <c r="AO8047" s="38">
        <f t="shared" si="598"/>
        <v>0</v>
      </c>
      <c r="AP8047" s="38">
        <f t="shared" si="599"/>
        <v>0</v>
      </c>
      <c r="AR8047" s="181"/>
      <c r="AS8047" s="181"/>
      <c r="AT8047" s="181"/>
      <c r="AU8047" s="181"/>
      <c r="BB8047" s="181"/>
      <c r="BC8047" s="181"/>
      <c r="BD8047" s="181"/>
      <c r="BE8047" s="181"/>
      <c r="BL8047" s="181"/>
      <c r="BM8047" s="181"/>
      <c r="BN8047" s="181"/>
      <c r="BO8047" s="181"/>
    </row>
    <row r="8048" spans="41:67">
      <c r="AO8048" s="38">
        <f t="shared" si="598"/>
        <v>0</v>
      </c>
      <c r="AP8048" s="38">
        <f t="shared" si="599"/>
        <v>0</v>
      </c>
      <c r="AR8048" s="181"/>
      <c r="AS8048" s="181"/>
      <c r="AT8048" s="181"/>
      <c r="AU8048" s="181"/>
      <c r="BB8048" s="181"/>
      <c r="BC8048" s="181"/>
      <c r="BD8048" s="181"/>
      <c r="BE8048" s="181"/>
      <c r="BL8048" s="181"/>
      <c r="BM8048" s="181"/>
      <c r="BN8048" s="181"/>
      <c r="BO8048" s="181"/>
    </row>
    <row r="8049" spans="41:67">
      <c r="AO8049" s="38">
        <f t="shared" si="598"/>
        <v>0</v>
      </c>
      <c r="AP8049" s="38">
        <f t="shared" si="599"/>
        <v>0</v>
      </c>
      <c r="AR8049" s="181"/>
      <c r="AS8049" s="181"/>
      <c r="AT8049" s="181"/>
      <c r="AU8049" s="181"/>
      <c r="BB8049" s="181"/>
      <c r="BC8049" s="181"/>
      <c r="BD8049" s="181"/>
      <c r="BE8049" s="181"/>
      <c r="BL8049" s="181"/>
      <c r="BM8049" s="181"/>
      <c r="BN8049" s="181"/>
      <c r="BO8049" s="181"/>
    </row>
    <row r="8050" spans="41:67">
      <c r="AO8050" s="38">
        <f t="shared" si="598"/>
        <v>0</v>
      </c>
      <c r="AP8050" s="38">
        <f t="shared" si="599"/>
        <v>0</v>
      </c>
      <c r="AR8050" s="181"/>
      <c r="AS8050" s="181"/>
      <c r="AT8050" s="181"/>
      <c r="AU8050" s="181"/>
      <c r="BB8050" s="181"/>
      <c r="BC8050" s="181"/>
      <c r="BD8050" s="181"/>
      <c r="BE8050" s="181"/>
      <c r="BL8050" s="181"/>
      <c r="BM8050" s="181"/>
      <c r="BN8050" s="181"/>
      <c r="BO8050" s="181"/>
    </row>
    <row r="8051" spans="41:67">
      <c r="AO8051" s="38">
        <f t="shared" si="598"/>
        <v>0</v>
      </c>
      <c r="AP8051" s="38">
        <f t="shared" si="599"/>
        <v>0</v>
      </c>
      <c r="AR8051" s="181"/>
      <c r="AS8051" s="181"/>
      <c r="AT8051" s="181"/>
      <c r="AU8051" s="181"/>
      <c r="BB8051" s="181"/>
      <c r="BC8051" s="181"/>
      <c r="BD8051" s="181"/>
      <c r="BE8051" s="181"/>
      <c r="BL8051" s="181"/>
      <c r="BM8051" s="181"/>
      <c r="BN8051" s="181"/>
      <c r="BO8051" s="181"/>
    </row>
    <row r="8052" spans="41:67">
      <c r="AO8052" s="38">
        <f t="shared" si="598"/>
        <v>0</v>
      </c>
      <c r="AP8052" s="38">
        <f t="shared" si="599"/>
        <v>0</v>
      </c>
      <c r="AR8052" s="181"/>
      <c r="AS8052" s="181"/>
      <c r="AT8052" s="181"/>
      <c r="AU8052" s="181"/>
      <c r="BB8052" s="181"/>
      <c r="BC8052" s="181"/>
      <c r="BD8052" s="181"/>
      <c r="BE8052" s="181"/>
      <c r="BL8052" s="181"/>
      <c r="BM8052" s="181"/>
      <c r="BN8052" s="181"/>
      <c r="BO8052" s="181"/>
    </row>
    <row r="8053" spans="41:67">
      <c r="AO8053" s="38">
        <f t="shared" si="598"/>
        <v>0</v>
      </c>
      <c r="AP8053" s="38">
        <f t="shared" si="599"/>
        <v>0</v>
      </c>
      <c r="AR8053" s="181"/>
      <c r="AS8053" s="181"/>
      <c r="AT8053" s="181"/>
      <c r="AU8053" s="181"/>
      <c r="BB8053" s="181"/>
      <c r="BC8053" s="181"/>
      <c r="BD8053" s="181"/>
      <c r="BE8053" s="181"/>
      <c r="BL8053" s="181"/>
      <c r="BM8053" s="181"/>
      <c r="BN8053" s="181"/>
      <c r="BO8053" s="181"/>
    </row>
    <row r="8054" spans="41:67">
      <c r="AO8054" s="38">
        <f t="shared" si="598"/>
        <v>0</v>
      </c>
      <c r="AP8054" s="38">
        <f t="shared" si="599"/>
        <v>0</v>
      </c>
      <c r="AR8054" s="181"/>
      <c r="AS8054" s="181"/>
      <c r="AT8054" s="181"/>
      <c r="AU8054" s="181"/>
      <c r="BB8054" s="181"/>
      <c r="BC8054" s="181"/>
      <c r="BD8054" s="181"/>
      <c r="BE8054" s="181"/>
      <c r="BL8054" s="181"/>
      <c r="BM8054" s="181"/>
      <c r="BN8054" s="181"/>
      <c r="BO8054" s="181"/>
    </row>
    <row r="8055" spans="41:67">
      <c r="AO8055" s="38">
        <f t="shared" si="598"/>
        <v>0</v>
      </c>
      <c r="AP8055" s="38">
        <f t="shared" si="599"/>
        <v>0</v>
      </c>
      <c r="AR8055" s="181"/>
      <c r="AS8055" s="181"/>
      <c r="AT8055" s="181"/>
      <c r="AU8055" s="181"/>
      <c r="BB8055" s="181"/>
      <c r="BC8055" s="181"/>
      <c r="BD8055" s="181"/>
      <c r="BE8055" s="181"/>
      <c r="BL8055" s="181"/>
      <c r="BM8055" s="181"/>
      <c r="BN8055" s="181"/>
      <c r="BO8055" s="181"/>
    </row>
    <row r="8056" spans="41:67">
      <c r="AO8056" s="38">
        <f t="shared" si="598"/>
        <v>0</v>
      </c>
      <c r="AP8056" s="38">
        <f t="shared" si="599"/>
        <v>0</v>
      </c>
      <c r="AR8056" s="181"/>
      <c r="AS8056" s="181"/>
      <c r="AT8056" s="181"/>
      <c r="AU8056" s="181"/>
      <c r="BB8056" s="181"/>
      <c r="BC8056" s="181"/>
      <c r="BD8056" s="181"/>
      <c r="BE8056" s="181"/>
      <c r="BL8056" s="181"/>
      <c r="BM8056" s="181"/>
      <c r="BN8056" s="181"/>
      <c r="BO8056" s="181"/>
    </row>
    <row r="8057" spans="41:67">
      <c r="AO8057" s="38">
        <f t="shared" si="598"/>
        <v>0</v>
      </c>
      <c r="AP8057" s="38">
        <f t="shared" si="599"/>
        <v>0</v>
      </c>
      <c r="AR8057" s="181"/>
      <c r="AS8057" s="181"/>
      <c r="AT8057" s="181"/>
      <c r="AU8057" s="181"/>
      <c r="BB8057" s="181"/>
      <c r="BC8057" s="181"/>
      <c r="BD8057" s="181"/>
      <c r="BE8057" s="181"/>
      <c r="BL8057" s="181"/>
      <c r="BM8057" s="181"/>
      <c r="BN8057" s="181"/>
      <c r="BO8057" s="181"/>
    </row>
    <row r="8058" spans="41:67">
      <c r="AO8058" s="38">
        <f t="shared" si="598"/>
        <v>0</v>
      </c>
      <c r="AP8058" s="38">
        <f t="shared" si="599"/>
        <v>0</v>
      </c>
      <c r="AR8058" s="181"/>
      <c r="AS8058" s="181"/>
      <c r="AT8058" s="181"/>
      <c r="AU8058" s="181"/>
      <c r="BB8058" s="181"/>
      <c r="BC8058" s="181"/>
      <c r="BD8058" s="181"/>
      <c r="BE8058" s="181"/>
      <c r="BL8058" s="181"/>
      <c r="BM8058" s="181"/>
      <c r="BN8058" s="181"/>
      <c r="BO8058" s="181"/>
    </row>
    <row r="8059" spans="41:67">
      <c r="AO8059" s="38">
        <f t="shared" si="598"/>
        <v>0</v>
      </c>
      <c r="AP8059" s="38">
        <f t="shared" si="599"/>
        <v>0</v>
      </c>
      <c r="AR8059" s="181"/>
      <c r="AS8059" s="181"/>
      <c r="AT8059" s="181"/>
      <c r="AU8059" s="181"/>
      <c r="BB8059" s="181"/>
      <c r="BC8059" s="181"/>
      <c r="BD8059" s="181"/>
      <c r="BE8059" s="181"/>
      <c r="BL8059" s="181"/>
      <c r="BM8059" s="181"/>
      <c r="BN8059" s="181"/>
      <c r="BO8059" s="181"/>
    </row>
    <row r="8060" spans="41:67">
      <c r="AO8060" s="38">
        <f t="shared" si="598"/>
        <v>0</v>
      </c>
      <c r="AP8060" s="38">
        <f t="shared" si="599"/>
        <v>0</v>
      </c>
      <c r="AR8060" s="181"/>
      <c r="AS8060" s="181"/>
      <c r="AT8060" s="181"/>
      <c r="AU8060" s="181"/>
      <c r="BB8060" s="181"/>
      <c r="BC8060" s="181"/>
      <c r="BD8060" s="181"/>
      <c r="BE8060" s="181"/>
      <c r="BL8060" s="181"/>
      <c r="BM8060" s="181"/>
      <c r="BN8060" s="181"/>
      <c r="BO8060" s="181"/>
    </row>
    <row r="8061" spans="41:67">
      <c r="AO8061" s="38">
        <f t="shared" si="598"/>
        <v>0</v>
      </c>
      <c r="AP8061" s="38">
        <f t="shared" si="599"/>
        <v>0</v>
      </c>
      <c r="AR8061" s="181"/>
      <c r="AS8061" s="181"/>
      <c r="AT8061" s="181"/>
      <c r="AU8061" s="181"/>
      <c r="BB8061" s="181"/>
      <c r="BC8061" s="181"/>
      <c r="BD8061" s="181"/>
      <c r="BE8061" s="181"/>
      <c r="BL8061" s="181"/>
      <c r="BM8061" s="181"/>
      <c r="BN8061" s="181"/>
      <c r="BO8061" s="181"/>
    </row>
    <row r="8062" spans="41:67">
      <c r="AO8062" s="38">
        <f t="shared" si="598"/>
        <v>0</v>
      </c>
      <c r="AP8062" s="38">
        <f t="shared" si="599"/>
        <v>0</v>
      </c>
      <c r="AR8062" s="181"/>
      <c r="AS8062" s="181"/>
      <c r="AT8062" s="181"/>
      <c r="AU8062" s="181"/>
      <c r="BB8062" s="181"/>
      <c r="BC8062" s="181"/>
      <c r="BD8062" s="181"/>
      <c r="BE8062" s="181"/>
      <c r="BL8062" s="181"/>
      <c r="BM8062" s="181"/>
      <c r="BN8062" s="181"/>
      <c r="BO8062" s="181"/>
    </row>
    <row r="8063" spans="41:67">
      <c r="AO8063" s="38">
        <f t="shared" si="598"/>
        <v>0</v>
      </c>
      <c r="AP8063" s="38">
        <f t="shared" si="599"/>
        <v>0</v>
      </c>
      <c r="AR8063" s="181"/>
      <c r="AS8063" s="181"/>
      <c r="AT8063" s="181"/>
      <c r="AU8063" s="181"/>
      <c r="BB8063" s="181"/>
      <c r="BC8063" s="181"/>
      <c r="BD8063" s="181"/>
      <c r="BE8063" s="181"/>
      <c r="BL8063" s="181"/>
      <c r="BM8063" s="181"/>
      <c r="BN8063" s="181"/>
      <c r="BO8063" s="181"/>
    </row>
    <row r="8064" spans="41:67">
      <c r="AO8064" s="38">
        <f t="shared" si="598"/>
        <v>0</v>
      </c>
      <c r="AP8064" s="38">
        <f t="shared" si="599"/>
        <v>0</v>
      </c>
      <c r="AR8064" s="181"/>
      <c r="AS8064" s="181"/>
      <c r="AT8064" s="181"/>
      <c r="AU8064" s="181"/>
      <c r="BB8064" s="181"/>
      <c r="BC8064" s="181"/>
      <c r="BD8064" s="181"/>
      <c r="BE8064" s="181"/>
      <c r="BL8064" s="181"/>
      <c r="BM8064" s="181"/>
      <c r="BN8064" s="181"/>
      <c r="BO8064" s="181"/>
    </row>
    <row r="8065" spans="41:67">
      <c r="AO8065" s="38">
        <f t="shared" si="598"/>
        <v>0</v>
      </c>
      <c r="AP8065" s="38">
        <f t="shared" si="599"/>
        <v>0</v>
      </c>
      <c r="AR8065" s="181"/>
      <c r="AS8065" s="181"/>
      <c r="AT8065" s="181"/>
      <c r="AU8065" s="181"/>
      <c r="BB8065" s="181"/>
      <c r="BC8065" s="181"/>
      <c r="BD8065" s="181"/>
      <c r="BE8065" s="181"/>
      <c r="BL8065" s="181"/>
      <c r="BM8065" s="181"/>
      <c r="BN8065" s="181"/>
      <c r="BO8065" s="181"/>
    </row>
    <row r="8066" spans="41:67">
      <c r="AO8066" s="38">
        <f t="shared" si="598"/>
        <v>0</v>
      </c>
      <c r="AP8066" s="38">
        <f t="shared" si="599"/>
        <v>0</v>
      </c>
      <c r="AR8066" s="181"/>
      <c r="AS8066" s="181"/>
      <c r="AT8066" s="181"/>
      <c r="AU8066" s="181"/>
      <c r="BB8066" s="181"/>
      <c r="BC8066" s="181"/>
      <c r="BD8066" s="181"/>
      <c r="BE8066" s="181"/>
      <c r="BL8066" s="181"/>
      <c r="BM8066" s="181"/>
      <c r="BN8066" s="181"/>
      <c r="BO8066" s="181"/>
    </row>
    <row r="8067" spans="41:67">
      <c r="AO8067" s="38">
        <f t="shared" si="598"/>
        <v>0</v>
      </c>
      <c r="AP8067" s="38">
        <f t="shared" si="599"/>
        <v>0</v>
      </c>
      <c r="AR8067" s="181"/>
      <c r="AS8067" s="181"/>
      <c r="AT8067" s="181"/>
      <c r="AU8067" s="181"/>
      <c r="BB8067" s="181"/>
      <c r="BC8067" s="181"/>
      <c r="BD8067" s="181"/>
      <c r="BE8067" s="181"/>
      <c r="BL8067" s="181"/>
      <c r="BM8067" s="181"/>
      <c r="BN8067" s="181"/>
      <c r="BO8067" s="181"/>
    </row>
    <row r="8068" spans="41:67">
      <c r="AO8068" s="38">
        <f t="shared" si="598"/>
        <v>0</v>
      </c>
      <c r="AP8068" s="38">
        <f t="shared" si="599"/>
        <v>0</v>
      </c>
      <c r="AR8068" s="181"/>
      <c r="AS8068" s="181"/>
      <c r="AT8068" s="181"/>
      <c r="AU8068" s="181"/>
      <c r="BB8068" s="181"/>
      <c r="BC8068" s="181"/>
      <c r="BD8068" s="181"/>
      <c r="BE8068" s="181"/>
      <c r="BL8068" s="181"/>
      <c r="BM8068" s="181"/>
      <c r="BN8068" s="181"/>
      <c r="BO8068" s="181"/>
    </row>
    <row r="8069" spans="41:67">
      <c r="AO8069" s="38">
        <f t="shared" si="598"/>
        <v>0</v>
      </c>
      <c r="AP8069" s="38">
        <f t="shared" si="599"/>
        <v>0</v>
      </c>
      <c r="AR8069" s="181"/>
      <c r="AS8069" s="181"/>
      <c r="AT8069" s="181"/>
      <c r="AU8069" s="181"/>
      <c r="BB8069" s="181"/>
      <c r="BC8069" s="181"/>
      <c r="BD8069" s="181"/>
      <c r="BE8069" s="181"/>
      <c r="BL8069" s="181"/>
      <c r="BM8069" s="181"/>
      <c r="BN8069" s="181"/>
      <c r="BO8069" s="181"/>
    </row>
    <row r="8070" spans="41:67">
      <c r="AO8070" s="38">
        <f t="shared" si="598"/>
        <v>0</v>
      </c>
      <c r="AP8070" s="38">
        <f t="shared" si="599"/>
        <v>0</v>
      </c>
      <c r="AR8070" s="181"/>
      <c r="AS8070" s="181"/>
      <c r="AT8070" s="181"/>
      <c r="AU8070" s="181"/>
      <c r="BB8070" s="181"/>
      <c r="BC8070" s="181"/>
      <c r="BD8070" s="181"/>
      <c r="BE8070" s="181"/>
      <c r="BL8070" s="181"/>
      <c r="BM8070" s="181"/>
      <c r="BN8070" s="181"/>
      <c r="BO8070" s="181"/>
    </row>
    <row r="8071" spans="41:67">
      <c r="AO8071" s="38">
        <f t="shared" si="598"/>
        <v>0</v>
      </c>
      <c r="AP8071" s="38">
        <f t="shared" si="599"/>
        <v>0</v>
      </c>
      <c r="AR8071" s="181"/>
      <c r="AS8071" s="181"/>
      <c r="AT8071" s="181"/>
      <c r="AU8071" s="181"/>
      <c r="BB8071" s="181"/>
      <c r="BC8071" s="181"/>
      <c r="BD8071" s="181"/>
      <c r="BE8071" s="181"/>
      <c r="BL8071" s="181"/>
      <c r="BM8071" s="181"/>
      <c r="BN8071" s="181"/>
      <c r="BO8071" s="181"/>
    </row>
    <row r="8072" spans="41:67">
      <c r="AO8072" s="38">
        <f t="shared" si="598"/>
        <v>0</v>
      </c>
      <c r="AP8072" s="38">
        <f t="shared" si="599"/>
        <v>0</v>
      </c>
      <c r="AR8072" s="181"/>
      <c r="AS8072" s="181"/>
      <c r="AT8072" s="181"/>
      <c r="AU8072" s="181"/>
      <c r="BB8072" s="181"/>
      <c r="BC8072" s="181"/>
      <c r="BD8072" s="181"/>
      <c r="BE8072" s="181"/>
      <c r="BL8072" s="181"/>
      <c r="BM8072" s="181"/>
      <c r="BN8072" s="181"/>
      <c r="BO8072" s="181"/>
    </row>
    <row r="8073" spans="41:67">
      <c r="AO8073" s="38">
        <f t="shared" si="598"/>
        <v>0</v>
      </c>
      <c r="AP8073" s="38">
        <f t="shared" si="599"/>
        <v>0</v>
      </c>
      <c r="AR8073" s="181"/>
      <c r="AS8073" s="181"/>
      <c r="AT8073" s="181"/>
      <c r="AU8073" s="181"/>
      <c r="BB8073" s="181"/>
      <c r="BC8073" s="181"/>
      <c r="BD8073" s="181"/>
      <c r="BE8073" s="181"/>
      <c r="BL8073" s="181"/>
      <c r="BM8073" s="181"/>
      <c r="BN8073" s="181"/>
      <c r="BO8073" s="181"/>
    </row>
    <row r="8074" spans="41:67">
      <c r="AO8074" s="38">
        <f t="shared" si="598"/>
        <v>0</v>
      </c>
      <c r="AP8074" s="38">
        <f t="shared" si="599"/>
        <v>0</v>
      </c>
      <c r="AR8074" s="181"/>
      <c r="AS8074" s="181"/>
      <c r="AT8074" s="181"/>
      <c r="AU8074" s="181"/>
      <c r="BB8074" s="181"/>
      <c r="BC8074" s="181"/>
      <c r="BD8074" s="181"/>
      <c r="BE8074" s="181"/>
      <c r="BL8074" s="181"/>
      <c r="BM8074" s="181"/>
      <c r="BN8074" s="181"/>
      <c r="BO8074" s="181"/>
    </row>
    <row r="8075" spans="41:67">
      <c r="AO8075" s="38">
        <f t="shared" si="598"/>
        <v>0</v>
      </c>
      <c r="AP8075" s="38">
        <f t="shared" si="599"/>
        <v>0</v>
      </c>
      <c r="AR8075" s="181"/>
      <c r="AS8075" s="181"/>
      <c r="AT8075" s="181"/>
      <c r="AU8075" s="181"/>
      <c r="BB8075" s="181"/>
      <c r="BC8075" s="181"/>
      <c r="BD8075" s="181"/>
      <c r="BE8075" s="181"/>
      <c r="BL8075" s="181"/>
      <c r="BM8075" s="181"/>
      <c r="BN8075" s="181"/>
      <c r="BO8075" s="181"/>
    </row>
    <row r="8076" spans="41:67">
      <c r="AO8076" s="38">
        <f t="shared" si="598"/>
        <v>0</v>
      </c>
      <c r="AP8076" s="38">
        <f t="shared" si="599"/>
        <v>0</v>
      </c>
      <c r="AR8076" s="181"/>
      <c r="AS8076" s="181"/>
      <c r="AT8076" s="181"/>
      <c r="AU8076" s="181"/>
      <c r="BB8076" s="181"/>
      <c r="BC8076" s="181"/>
      <c r="BD8076" s="181"/>
      <c r="BE8076" s="181"/>
      <c r="BL8076" s="181"/>
      <c r="BM8076" s="181"/>
      <c r="BN8076" s="181"/>
      <c r="BO8076" s="181"/>
    </row>
    <row r="8077" spans="41:67">
      <c r="AO8077" s="38">
        <f t="shared" si="598"/>
        <v>0</v>
      </c>
      <c r="AP8077" s="38">
        <f t="shared" si="599"/>
        <v>0</v>
      </c>
      <c r="AR8077" s="181"/>
      <c r="AS8077" s="181"/>
      <c r="AT8077" s="181"/>
      <c r="AU8077" s="181"/>
      <c r="BB8077" s="181"/>
      <c r="BC8077" s="181"/>
      <c r="BD8077" s="181"/>
      <c r="BE8077" s="181"/>
      <c r="BL8077" s="181"/>
      <c r="BM8077" s="181"/>
      <c r="BN8077" s="181"/>
      <c r="BO8077" s="181"/>
    </row>
    <row r="8078" spans="41:67">
      <c r="AO8078" s="38">
        <f t="shared" si="598"/>
        <v>0</v>
      </c>
      <c r="AP8078" s="38">
        <f t="shared" si="599"/>
        <v>0</v>
      </c>
      <c r="AR8078" s="181"/>
      <c r="AS8078" s="181"/>
      <c r="AT8078" s="181"/>
      <c r="AU8078" s="181"/>
      <c r="BB8078" s="181"/>
      <c r="BC8078" s="181"/>
      <c r="BD8078" s="181"/>
      <c r="BE8078" s="181"/>
      <c r="BL8078" s="181"/>
      <c r="BM8078" s="181"/>
      <c r="BN8078" s="181"/>
      <c r="BO8078" s="181"/>
    </row>
    <row r="8079" spans="41:67">
      <c r="AO8079" s="38">
        <f t="shared" si="598"/>
        <v>0</v>
      </c>
      <c r="AP8079" s="38">
        <f t="shared" si="599"/>
        <v>0</v>
      </c>
      <c r="AR8079" s="181"/>
      <c r="AS8079" s="181"/>
      <c r="AT8079" s="181"/>
      <c r="AU8079" s="181"/>
      <c r="BB8079" s="181"/>
      <c r="BC8079" s="181"/>
      <c r="BD8079" s="181"/>
      <c r="BE8079" s="181"/>
      <c r="BL8079" s="181"/>
      <c r="BM8079" s="181"/>
      <c r="BN8079" s="181"/>
      <c r="BO8079" s="181"/>
    </row>
    <row r="8080" spans="41:67">
      <c r="AO8080" s="38">
        <f t="shared" si="598"/>
        <v>0</v>
      </c>
      <c r="AP8080" s="38">
        <f t="shared" si="599"/>
        <v>0</v>
      </c>
      <c r="AR8080" s="181"/>
      <c r="AS8080" s="181"/>
      <c r="AT8080" s="181"/>
      <c r="AU8080" s="181"/>
      <c r="BB8080" s="181"/>
      <c r="BC8080" s="181"/>
      <c r="BD8080" s="181"/>
      <c r="BE8080" s="181"/>
      <c r="BL8080" s="181"/>
      <c r="BM8080" s="181"/>
      <c r="BN8080" s="181"/>
      <c r="BO8080" s="181"/>
    </row>
    <row r="8081" spans="41:67">
      <c r="AO8081" s="38">
        <f t="shared" si="598"/>
        <v>0</v>
      </c>
      <c r="AP8081" s="38">
        <f t="shared" si="599"/>
        <v>0</v>
      </c>
      <c r="AR8081" s="181"/>
      <c r="AS8081" s="181"/>
      <c r="AT8081" s="181"/>
      <c r="AU8081" s="181"/>
      <c r="BB8081" s="181"/>
      <c r="BC8081" s="181"/>
      <c r="BD8081" s="181"/>
      <c r="BE8081" s="181"/>
      <c r="BL8081" s="181"/>
      <c r="BM8081" s="181"/>
      <c r="BN8081" s="181"/>
      <c r="BO8081" s="181"/>
    </row>
    <row r="8082" spans="41:67">
      <c r="AO8082" s="38">
        <f t="shared" si="598"/>
        <v>0</v>
      </c>
      <c r="AP8082" s="38">
        <f t="shared" si="599"/>
        <v>0</v>
      </c>
      <c r="AR8082" s="181"/>
      <c r="AS8082" s="181"/>
      <c r="AT8082" s="181"/>
      <c r="AU8082" s="181"/>
      <c r="BB8082" s="181"/>
      <c r="BC8082" s="181"/>
      <c r="BD8082" s="181"/>
      <c r="BE8082" s="181"/>
      <c r="BL8082" s="181"/>
      <c r="BM8082" s="181"/>
      <c r="BN8082" s="181"/>
      <c r="BO8082" s="181"/>
    </row>
    <row r="8083" spans="41:67">
      <c r="AO8083" s="38">
        <f t="shared" si="598"/>
        <v>0</v>
      </c>
      <c r="AP8083" s="38">
        <f t="shared" si="599"/>
        <v>0</v>
      </c>
      <c r="AR8083" s="181"/>
      <c r="AS8083" s="181"/>
      <c r="AT8083" s="181"/>
      <c r="AU8083" s="181"/>
      <c r="BB8083" s="181"/>
      <c r="BC8083" s="181"/>
      <c r="BD8083" s="181"/>
      <c r="BE8083" s="181"/>
      <c r="BL8083" s="181"/>
      <c r="BM8083" s="181"/>
      <c r="BN8083" s="181"/>
      <c r="BO8083" s="181"/>
    </row>
    <row r="8084" spans="41:67">
      <c r="AO8084" s="38">
        <f t="shared" si="598"/>
        <v>0</v>
      </c>
      <c r="AP8084" s="38">
        <f t="shared" si="599"/>
        <v>0</v>
      </c>
      <c r="AR8084" s="181"/>
      <c r="AS8084" s="181"/>
      <c r="AT8084" s="181"/>
      <c r="AU8084" s="181"/>
      <c r="BB8084" s="181"/>
      <c r="BC8084" s="181"/>
      <c r="BD8084" s="181"/>
      <c r="BE8084" s="181"/>
      <c r="BL8084" s="181"/>
      <c r="BM8084" s="181"/>
      <c r="BN8084" s="181"/>
      <c r="BO8084" s="181"/>
    </row>
    <row r="8085" spans="41:67">
      <c r="AO8085" s="38">
        <f t="shared" si="598"/>
        <v>0</v>
      </c>
      <c r="AP8085" s="38">
        <f t="shared" si="599"/>
        <v>0</v>
      </c>
      <c r="AR8085" s="181"/>
      <c r="AS8085" s="181"/>
      <c r="AT8085" s="181"/>
      <c r="AU8085" s="181"/>
      <c r="BB8085" s="181"/>
      <c r="BC8085" s="181"/>
      <c r="BD8085" s="181"/>
      <c r="BE8085" s="181"/>
      <c r="BL8085" s="181"/>
      <c r="BM8085" s="181"/>
      <c r="BN8085" s="181"/>
      <c r="BO8085" s="181"/>
    </row>
    <row r="8086" spans="41:67">
      <c r="AO8086" s="38">
        <f t="shared" si="598"/>
        <v>0</v>
      </c>
      <c r="AP8086" s="38">
        <f t="shared" si="599"/>
        <v>0</v>
      </c>
      <c r="AR8086" s="181"/>
      <c r="AS8086" s="181"/>
      <c r="AT8086" s="181"/>
      <c r="AU8086" s="181"/>
      <c r="BB8086" s="181"/>
      <c r="BC8086" s="181"/>
      <c r="BD8086" s="181"/>
      <c r="BE8086" s="181"/>
      <c r="BL8086" s="181"/>
      <c r="BM8086" s="181"/>
      <c r="BN8086" s="181"/>
      <c r="BO8086" s="181"/>
    </row>
    <row r="8087" spans="41:67">
      <c r="AO8087" s="38">
        <f t="shared" si="598"/>
        <v>0</v>
      </c>
      <c r="AP8087" s="38">
        <f t="shared" si="599"/>
        <v>0</v>
      </c>
      <c r="AR8087" s="181"/>
      <c r="AS8087" s="181"/>
      <c r="AT8087" s="181"/>
      <c r="AU8087" s="181"/>
      <c r="BB8087" s="181"/>
      <c r="BC8087" s="181"/>
      <c r="BD8087" s="181"/>
      <c r="BE8087" s="181"/>
      <c r="BL8087" s="181"/>
      <c r="BM8087" s="181"/>
      <c r="BN8087" s="181"/>
      <c r="BO8087" s="181"/>
    </row>
    <row r="8088" spans="41:67">
      <c r="AO8088" s="38">
        <f t="shared" si="598"/>
        <v>0</v>
      </c>
      <c r="AP8088" s="38">
        <f t="shared" si="599"/>
        <v>0</v>
      </c>
      <c r="AR8088" s="181"/>
      <c r="AS8088" s="181"/>
      <c r="AT8088" s="181"/>
      <c r="AU8088" s="181"/>
      <c r="BB8088" s="181"/>
      <c r="BC8088" s="181"/>
      <c r="BD8088" s="181"/>
      <c r="BE8088" s="181"/>
      <c r="BL8088" s="181"/>
      <c r="BM8088" s="181"/>
      <c r="BN8088" s="181"/>
      <c r="BO8088" s="181"/>
    </row>
    <row r="8089" spans="41:67">
      <c r="AO8089" s="38">
        <f t="shared" si="598"/>
        <v>0</v>
      </c>
      <c r="AP8089" s="38">
        <f t="shared" si="599"/>
        <v>0</v>
      </c>
      <c r="AR8089" s="181"/>
      <c r="AS8089" s="181"/>
      <c r="AT8089" s="181"/>
      <c r="AU8089" s="181"/>
      <c r="BB8089" s="181"/>
      <c r="BC8089" s="181"/>
      <c r="BD8089" s="181"/>
      <c r="BE8089" s="181"/>
      <c r="BL8089" s="181"/>
      <c r="BM8089" s="181"/>
      <c r="BN8089" s="181"/>
      <c r="BO8089" s="181"/>
    </row>
    <row r="8090" spans="41:67">
      <c r="AO8090" s="38">
        <f t="shared" si="598"/>
        <v>0</v>
      </c>
      <c r="AP8090" s="38">
        <f t="shared" si="599"/>
        <v>0</v>
      </c>
      <c r="AR8090" s="181"/>
      <c r="AS8090" s="181"/>
      <c r="AT8090" s="181"/>
      <c r="AU8090" s="181"/>
      <c r="BB8090" s="181"/>
      <c r="BC8090" s="181"/>
      <c r="BD8090" s="181"/>
      <c r="BE8090" s="181"/>
      <c r="BL8090" s="181"/>
      <c r="BM8090" s="181"/>
      <c r="BN8090" s="181"/>
      <c r="BO8090" s="181"/>
    </row>
    <row r="8091" spans="41:67">
      <c r="AO8091" s="38">
        <f t="shared" si="598"/>
        <v>0</v>
      </c>
      <c r="AP8091" s="38">
        <f t="shared" si="599"/>
        <v>0</v>
      </c>
      <c r="AR8091" s="181"/>
      <c r="AS8091" s="181"/>
      <c r="AT8091" s="181"/>
      <c r="AU8091" s="181"/>
      <c r="BB8091" s="181"/>
      <c r="BC8091" s="181"/>
      <c r="BD8091" s="181"/>
      <c r="BE8091" s="181"/>
      <c r="BL8091" s="181"/>
      <c r="BM8091" s="181"/>
      <c r="BN8091" s="181"/>
      <c r="BO8091" s="181"/>
    </row>
    <row r="8092" spans="41:67">
      <c r="AO8092" s="38">
        <f t="shared" si="598"/>
        <v>0</v>
      </c>
      <c r="AP8092" s="38">
        <f t="shared" si="599"/>
        <v>0</v>
      </c>
      <c r="AR8092" s="181"/>
      <c r="AS8092" s="181"/>
      <c r="AT8092" s="181"/>
      <c r="AU8092" s="181"/>
      <c r="BB8092" s="181"/>
      <c r="BC8092" s="181"/>
      <c r="BD8092" s="181"/>
      <c r="BE8092" s="181"/>
      <c r="BL8092" s="181"/>
      <c r="BM8092" s="181"/>
      <c r="BN8092" s="181"/>
      <c r="BO8092" s="181"/>
    </row>
    <row r="8093" spans="41:67">
      <c r="AO8093" s="38">
        <f t="shared" si="598"/>
        <v>0</v>
      </c>
      <c r="AP8093" s="38">
        <f t="shared" si="599"/>
        <v>0</v>
      </c>
      <c r="AR8093" s="181"/>
      <c r="AS8093" s="181"/>
      <c r="AT8093" s="181"/>
      <c r="AU8093" s="181"/>
      <c r="BB8093" s="181"/>
      <c r="BC8093" s="181"/>
      <c r="BD8093" s="181"/>
      <c r="BE8093" s="181"/>
      <c r="BL8093" s="181"/>
      <c r="BM8093" s="181"/>
      <c r="BN8093" s="181"/>
      <c r="BO8093" s="181"/>
    </row>
    <row r="8094" spans="41:67">
      <c r="AO8094" s="38">
        <f t="shared" si="598"/>
        <v>0</v>
      </c>
      <c r="AP8094" s="38">
        <f t="shared" si="599"/>
        <v>0</v>
      </c>
      <c r="AR8094" s="181"/>
      <c r="AS8094" s="181"/>
      <c r="AT8094" s="181"/>
      <c r="AU8094" s="181"/>
      <c r="BB8094" s="181"/>
      <c r="BC8094" s="181"/>
      <c r="BD8094" s="181"/>
      <c r="BE8094" s="181"/>
      <c r="BL8094" s="181"/>
      <c r="BM8094" s="181"/>
      <c r="BN8094" s="181"/>
      <c r="BO8094" s="181"/>
    </row>
    <row r="8095" spans="41:67">
      <c r="AO8095" s="38">
        <f t="shared" si="598"/>
        <v>0</v>
      </c>
      <c r="AP8095" s="38">
        <f t="shared" si="599"/>
        <v>0</v>
      </c>
      <c r="AR8095" s="181"/>
      <c r="AS8095" s="181"/>
      <c r="AT8095" s="181"/>
      <c r="AU8095" s="181"/>
      <c r="BB8095" s="181"/>
      <c r="BC8095" s="181"/>
      <c r="BD8095" s="181"/>
      <c r="BE8095" s="181"/>
      <c r="BL8095" s="181"/>
      <c r="BM8095" s="181"/>
      <c r="BN8095" s="181"/>
      <c r="BO8095" s="181"/>
    </row>
    <row r="8096" spans="41:67">
      <c r="AO8096" s="38">
        <f t="shared" si="598"/>
        <v>0</v>
      </c>
      <c r="AP8096" s="38">
        <f t="shared" si="599"/>
        <v>0</v>
      </c>
      <c r="AR8096" s="181"/>
      <c r="AS8096" s="181"/>
      <c r="AT8096" s="181"/>
      <c r="AU8096" s="181"/>
      <c r="BB8096" s="181"/>
      <c r="BC8096" s="181"/>
      <c r="BD8096" s="181"/>
      <c r="BE8096" s="181"/>
      <c r="BL8096" s="181"/>
      <c r="BM8096" s="181"/>
      <c r="BN8096" s="181"/>
      <c r="BO8096" s="181"/>
    </row>
    <row r="8097" spans="41:67">
      <c r="AO8097" s="38">
        <f t="shared" si="598"/>
        <v>0</v>
      </c>
      <c r="AP8097" s="38">
        <f t="shared" si="599"/>
        <v>0</v>
      </c>
      <c r="AR8097" s="181"/>
      <c r="AS8097" s="181"/>
      <c r="AT8097" s="181"/>
      <c r="AU8097" s="181"/>
      <c r="BB8097" s="181"/>
      <c r="BC8097" s="181"/>
      <c r="BD8097" s="181"/>
      <c r="BE8097" s="181"/>
      <c r="BL8097" s="181"/>
      <c r="BM8097" s="181"/>
      <c r="BN8097" s="181"/>
      <c r="BO8097" s="181"/>
    </row>
    <row r="8098" spans="41:67">
      <c r="AO8098" s="38">
        <f t="shared" si="598"/>
        <v>0</v>
      </c>
      <c r="AP8098" s="38">
        <f t="shared" si="599"/>
        <v>0</v>
      </c>
      <c r="AR8098" s="181"/>
      <c r="AS8098" s="181"/>
      <c r="AT8098" s="181"/>
      <c r="AU8098" s="181"/>
      <c r="BB8098" s="181"/>
      <c r="BC8098" s="181"/>
      <c r="BD8098" s="181"/>
      <c r="BE8098" s="181"/>
      <c r="BL8098" s="181"/>
      <c r="BM8098" s="181"/>
      <c r="BN8098" s="181"/>
      <c r="BO8098" s="181"/>
    </row>
    <row r="8099" spans="41:67">
      <c r="AO8099" s="38">
        <f t="shared" si="598"/>
        <v>0</v>
      </c>
      <c r="AP8099" s="38">
        <f t="shared" si="599"/>
        <v>0</v>
      </c>
      <c r="AR8099" s="181"/>
      <c r="AS8099" s="181"/>
      <c r="AT8099" s="181"/>
      <c r="AU8099" s="181"/>
      <c r="BB8099" s="181"/>
      <c r="BC8099" s="181"/>
      <c r="BD8099" s="181"/>
      <c r="BE8099" s="181"/>
      <c r="BL8099" s="181"/>
      <c r="BM8099" s="181"/>
      <c r="BN8099" s="181"/>
      <c r="BO8099" s="181"/>
    </row>
    <row r="8100" spans="41:67">
      <c r="AO8100" s="38">
        <f t="shared" si="598"/>
        <v>0</v>
      </c>
      <c r="AP8100" s="38">
        <f t="shared" si="599"/>
        <v>0</v>
      </c>
      <c r="AR8100" s="181"/>
      <c r="AS8100" s="181"/>
      <c r="AT8100" s="181"/>
      <c r="AU8100" s="181"/>
      <c r="BB8100" s="181"/>
      <c r="BC8100" s="181"/>
      <c r="BD8100" s="181"/>
      <c r="BE8100" s="181"/>
      <c r="BL8100" s="181"/>
      <c r="BM8100" s="181"/>
      <c r="BN8100" s="181"/>
      <c r="BO8100" s="181"/>
    </row>
    <row r="8101" spans="41:67">
      <c r="AO8101" s="38">
        <f t="shared" si="598"/>
        <v>0</v>
      </c>
      <c r="AP8101" s="38">
        <f t="shared" si="599"/>
        <v>0</v>
      </c>
      <c r="AR8101" s="181"/>
      <c r="AS8101" s="181"/>
      <c r="AT8101" s="181"/>
      <c r="AU8101" s="181"/>
      <c r="BB8101" s="181"/>
      <c r="BC8101" s="181"/>
      <c r="BD8101" s="181"/>
      <c r="BE8101" s="181"/>
      <c r="BL8101" s="181"/>
      <c r="BM8101" s="181"/>
      <c r="BN8101" s="181"/>
      <c r="BO8101" s="181"/>
    </row>
    <row r="8102" spans="41:67">
      <c r="AO8102" s="38">
        <f t="shared" si="598"/>
        <v>0</v>
      </c>
      <c r="AP8102" s="38">
        <f t="shared" si="599"/>
        <v>0</v>
      </c>
      <c r="AR8102" s="181"/>
      <c r="AS8102" s="181"/>
      <c r="AT8102" s="181"/>
      <c r="AU8102" s="181"/>
      <c r="BB8102" s="181"/>
      <c r="BC8102" s="181"/>
      <c r="BD8102" s="181"/>
      <c r="BE8102" s="181"/>
      <c r="BL8102" s="181"/>
      <c r="BM8102" s="181"/>
      <c r="BN8102" s="181"/>
      <c r="BO8102" s="181"/>
    </row>
    <row r="8103" spans="41:67">
      <c r="AO8103" s="38">
        <f t="shared" si="598"/>
        <v>0</v>
      </c>
      <c r="AP8103" s="38">
        <f t="shared" si="599"/>
        <v>0</v>
      </c>
      <c r="AR8103" s="181"/>
      <c r="AS8103" s="181"/>
      <c r="AT8103" s="181"/>
      <c r="AU8103" s="181"/>
      <c r="BB8103" s="181"/>
      <c r="BC8103" s="181"/>
      <c r="BD8103" s="181"/>
      <c r="BE8103" s="181"/>
      <c r="BL8103" s="181"/>
      <c r="BM8103" s="181"/>
      <c r="BN8103" s="181"/>
      <c r="BO8103" s="181"/>
    </row>
    <row r="8104" spans="41:67">
      <c r="AO8104" s="38">
        <f t="shared" si="598"/>
        <v>0</v>
      </c>
      <c r="AP8104" s="38">
        <f t="shared" si="599"/>
        <v>0</v>
      </c>
      <c r="AR8104" s="181"/>
      <c r="AS8104" s="181"/>
      <c r="AT8104" s="181"/>
      <c r="AU8104" s="181"/>
      <c r="BB8104" s="181"/>
      <c r="BC8104" s="181"/>
      <c r="BD8104" s="181"/>
      <c r="BE8104" s="181"/>
      <c r="BL8104" s="181"/>
      <c r="BM8104" s="181"/>
      <c r="BN8104" s="181"/>
      <c r="BO8104" s="181"/>
    </row>
    <row r="8105" spans="41:67">
      <c r="AO8105" s="38">
        <f t="shared" si="598"/>
        <v>0</v>
      </c>
      <c r="AP8105" s="38">
        <f t="shared" si="599"/>
        <v>0</v>
      </c>
      <c r="AR8105" s="181"/>
      <c r="AS8105" s="181"/>
      <c r="AT8105" s="181"/>
      <c r="AU8105" s="181"/>
      <c r="BB8105" s="181"/>
      <c r="BC8105" s="181"/>
      <c r="BD8105" s="181"/>
      <c r="BE8105" s="181"/>
      <c r="BL8105" s="181"/>
      <c r="BM8105" s="181"/>
      <c r="BN8105" s="181"/>
      <c r="BO8105" s="181"/>
    </row>
    <row r="8106" spans="41:67">
      <c r="AO8106" s="38">
        <f t="shared" ref="AO8106:AO8169" si="600">B8107+1-1</f>
        <v>0</v>
      </c>
      <c r="AP8106" s="38">
        <f t="shared" ref="AP8106:AP8169" si="601">A8107</f>
        <v>0</v>
      </c>
      <c r="AR8106" s="181"/>
      <c r="AS8106" s="181"/>
      <c r="AT8106" s="181"/>
      <c r="AU8106" s="181"/>
      <c r="BB8106" s="181"/>
      <c r="BC8106" s="181"/>
      <c r="BD8106" s="181"/>
      <c r="BE8106" s="181"/>
      <c r="BL8106" s="181"/>
      <c r="BM8106" s="181"/>
      <c r="BN8106" s="181"/>
      <c r="BO8106" s="181"/>
    </row>
    <row r="8107" spans="41:67">
      <c r="AO8107" s="38">
        <f t="shared" si="600"/>
        <v>0</v>
      </c>
      <c r="AP8107" s="38">
        <f t="shared" si="601"/>
        <v>0</v>
      </c>
      <c r="AR8107" s="181"/>
      <c r="AS8107" s="181"/>
      <c r="AT8107" s="181"/>
      <c r="AU8107" s="181"/>
      <c r="BB8107" s="181"/>
      <c r="BC8107" s="181"/>
      <c r="BD8107" s="181"/>
      <c r="BE8107" s="181"/>
      <c r="BL8107" s="181"/>
      <c r="BM8107" s="181"/>
      <c r="BN8107" s="181"/>
      <c r="BO8107" s="181"/>
    </row>
    <row r="8108" spans="41:67">
      <c r="AO8108" s="38">
        <f t="shared" si="600"/>
        <v>0</v>
      </c>
      <c r="AP8108" s="38">
        <f t="shared" si="601"/>
        <v>0</v>
      </c>
      <c r="AR8108" s="181"/>
      <c r="AS8108" s="181"/>
      <c r="AT8108" s="181"/>
      <c r="AU8108" s="181"/>
      <c r="BB8108" s="181"/>
      <c r="BC8108" s="181"/>
      <c r="BD8108" s="181"/>
      <c r="BE8108" s="181"/>
      <c r="BL8108" s="181"/>
      <c r="BM8108" s="181"/>
      <c r="BN8108" s="181"/>
      <c r="BO8108" s="181"/>
    </row>
    <row r="8109" spans="41:67">
      <c r="AO8109" s="38">
        <f t="shared" si="600"/>
        <v>0</v>
      </c>
      <c r="AP8109" s="38">
        <f t="shared" si="601"/>
        <v>0</v>
      </c>
      <c r="AR8109" s="181"/>
      <c r="AS8109" s="181"/>
      <c r="AT8109" s="181"/>
      <c r="AU8109" s="181"/>
      <c r="BB8109" s="181"/>
      <c r="BC8109" s="181"/>
      <c r="BD8109" s="181"/>
      <c r="BE8109" s="181"/>
      <c r="BL8109" s="181"/>
      <c r="BM8109" s="181"/>
      <c r="BN8109" s="181"/>
      <c r="BO8109" s="181"/>
    </row>
    <row r="8110" spans="41:67">
      <c r="AO8110" s="38">
        <f t="shared" si="600"/>
        <v>0</v>
      </c>
      <c r="AP8110" s="38">
        <f t="shared" si="601"/>
        <v>0</v>
      </c>
      <c r="AR8110" s="181"/>
      <c r="AS8110" s="181"/>
      <c r="AT8110" s="181"/>
      <c r="AU8110" s="181"/>
      <c r="BB8110" s="181"/>
      <c r="BC8110" s="181"/>
      <c r="BD8110" s="181"/>
      <c r="BE8110" s="181"/>
      <c r="BL8110" s="181"/>
      <c r="BM8110" s="181"/>
      <c r="BN8110" s="181"/>
      <c r="BO8110" s="181"/>
    </row>
    <row r="8111" spans="41:67">
      <c r="AO8111" s="38">
        <f t="shared" si="600"/>
        <v>0</v>
      </c>
      <c r="AP8111" s="38">
        <f t="shared" si="601"/>
        <v>0</v>
      </c>
      <c r="AR8111" s="181"/>
      <c r="AS8111" s="181"/>
      <c r="AT8111" s="181"/>
      <c r="AU8111" s="181"/>
      <c r="BB8111" s="181"/>
      <c r="BC8111" s="181"/>
      <c r="BD8111" s="181"/>
      <c r="BE8111" s="181"/>
      <c r="BL8111" s="181"/>
      <c r="BM8111" s="181"/>
      <c r="BN8111" s="181"/>
      <c r="BO8111" s="181"/>
    </row>
    <row r="8112" spans="41:67">
      <c r="AO8112" s="38">
        <f t="shared" si="600"/>
        <v>0</v>
      </c>
      <c r="AP8112" s="38">
        <f t="shared" si="601"/>
        <v>0</v>
      </c>
      <c r="AR8112" s="181"/>
      <c r="AS8112" s="181"/>
      <c r="AT8112" s="181"/>
      <c r="AU8112" s="181"/>
      <c r="BB8112" s="181"/>
      <c r="BC8112" s="181"/>
      <c r="BD8112" s="181"/>
      <c r="BE8112" s="181"/>
      <c r="BL8112" s="181"/>
      <c r="BM8112" s="181"/>
      <c r="BN8112" s="181"/>
      <c r="BO8112" s="181"/>
    </row>
    <row r="8113" spans="41:67">
      <c r="AO8113" s="38">
        <f t="shared" si="600"/>
        <v>0</v>
      </c>
      <c r="AP8113" s="38">
        <f t="shared" si="601"/>
        <v>0</v>
      </c>
      <c r="AR8113" s="181"/>
      <c r="AS8113" s="181"/>
      <c r="AT8113" s="181"/>
      <c r="AU8113" s="181"/>
      <c r="BB8113" s="181"/>
      <c r="BC8113" s="181"/>
      <c r="BD8113" s="181"/>
      <c r="BE8113" s="181"/>
      <c r="BL8113" s="181"/>
      <c r="BM8113" s="181"/>
      <c r="BN8113" s="181"/>
      <c r="BO8113" s="181"/>
    </row>
    <row r="8114" spans="41:67">
      <c r="AO8114" s="38">
        <f t="shared" si="600"/>
        <v>0</v>
      </c>
      <c r="AP8114" s="38">
        <f t="shared" si="601"/>
        <v>0</v>
      </c>
      <c r="AR8114" s="181"/>
      <c r="AS8114" s="181"/>
      <c r="AT8114" s="181"/>
      <c r="AU8114" s="181"/>
      <c r="BB8114" s="181"/>
      <c r="BC8114" s="181"/>
      <c r="BD8114" s="181"/>
      <c r="BE8114" s="181"/>
      <c r="BL8114" s="181"/>
      <c r="BM8114" s="181"/>
      <c r="BN8114" s="181"/>
      <c r="BO8114" s="181"/>
    </row>
    <row r="8115" spans="41:67">
      <c r="AO8115" s="38">
        <f t="shared" si="600"/>
        <v>0</v>
      </c>
      <c r="AP8115" s="38">
        <f t="shared" si="601"/>
        <v>0</v>
      </c>
      <c r="AR8115" s="181"/>
      <c r="AS8115" s="181"/>
      <c r="AT8115" s="181"/>
      <c r="AU8115" s="181"/>
      <c r="BB8115" s="181"/>
      <c r="BC8115" s="181"/>
      <c r="BD8115" s="181"/>
      <c r="BE8115" s="181"/>
      <c r="BL8115" s="181"/>
      <c r="BM8115" s="181"/>
      <c r="BN8115" s="181"/>
      <c r="BO8115" s="181"/>
    </row>
    <row r="8116" spans="41:67">
      <c r="AO8116" s="38">
        <f t="shared" si="600"/>
        <v>0</v>
      </c>
      <c r="AP8116" s="38">
        <f t="shared" si="601"/>
        <v>0</v>
      </c>
      <c r="AR8116" s="181"/>
      <c r="AS8116" s="181"/>
      <c r="AT8116" s="181"/>
      <c r="AU8116" s="181"/>
      <c r="BB8116" s="181"/>
      <c r="BC8116" s="181"/>
      <c r="BD8116" s="181"/>
      <c r="BE8116" s="181"/>
      <c r="BL8116" s="181"/>
      <c r="BM8116" s="181"/>
      <c r="BN8116" s="181"/>
      <c r="BO8116" s="181"/>
    </row>
    <row r="8117" spans="41:67">
      <c r="AO8117" s="38">
        <f t="shared" si="600"/>
        <v>0</v>
      </c>
      <c r="AP8117" s="38">
        <f t="shared" si="601"/>
        <v>0</v>
      </c>
      <c r="AR8117" s="181"/>
      <c r="AS8117" s="181"/>
      <c r="AT8117" s="181"/>
      <c r="AU8117" s="181"/>
      <c r="BB8117" s="181"/>
      <c r="BC8117" s="181"/>
      <c r="BD8117" s="181"/>
      <c r="BE8117" s="181"/>
      <c r="BL8117" s="181"/>
      <c r="BM8117" s="181"/>
      <c r="BN8117" s="181"/>
      <c r="BO8117" s="181"/>
    </row>
    <row r="8118" spans="41:67">
      <c r="AO8118" s="38">
        <f t="shared" si="600"/>
        <v>0</v>
      </c>
      <c r="AP8118" s="38">
        <f t="shared" si="601"/>
        <v>0</v>
      </c>
      <c r="AR8118" s="181"/>
      <c r="AS8118" s="181"/>
      <c r="AT8118" s="181"/>
      <c r="AU8118" s="181"/>
      <c r="BB8118" s="181"/>
      <c r="BC8118" s="181"/>
      <c r="BD8118" s="181"/>
      <c r="BE8118" s="181"/>
      <c r="BL8118" s="181"/>
      <c r="BM8118" s="181"/>
      <c r="BN8118" s="181"/>
      <c r="BO8118" s="181"/>
    </row>
    <row r="8119" spans="41:67">
      <c r="AO8119" s="38">
        <f t="shared" si="600"/>
        <v>0</v>
      </c>
      <c r="AP8119" s="38">
        <f t="shared" si="601"/>
        <v>0</v>
      </c>
      <c r="AR8119" s="181"/>
      <c r="AS8119" s="181"/>
      <c r="AT8119" s="181"/>
      <c r="AU8119" s="181"/>
      <c r="BB8119" s="181"/>
      <c r="BC8119" s="181"/>
      <c r="BD8119" s="181"/>
      <c r="BE8119" s="181"/>
      <c r="BL8119" s="181"/>
      <c r="BM8119" s="181"/>
      <c r="BN8119" s="181"/>
      <c r="BO8119" s="181"/>
    </row>
    <row r="8120" spans="41:67">
      <c r="AO8120" s="38">
        <f t="shared" si="600"/>
        <v>0</v>
      </c>
      <c r="AP8120" s="38">
        <f t="shared" si="601"/>
        <v>0</v>
      </c>
      <c r="AR8120" s="181"/>
      <c r="AS8120" s="181"/>
      <c r="AT8120" s="181"/>
      <c r="AU8120" s="181"/>
      <c r="BB8120" s="181"/>
      <c r="BC8120" s="181"/>
      <c r="BD8120" s="181"/>
      <c r="BE8120" s="181"/>
      <c r="BL8120" s="181"/>
      <c r="BM8120" s="181"/>
      <c r="BN8120" s="181"/>
      <c r="BO8120" s="181"/>
    </row>
    <row r="8121" spans="41:67">
      <c r="AO8121" s="38">
        <f t="shared" si="600"/>
        <v>0</v>
      </c>
      <c r="AP8121" s="38">
        <f t="shared" si="601"/>
        <v>0</v>
      </c>
      <c r="AR8121" s="181"/>
      <c r="AS8121" s="181"/>
      <c r="AT8121" s="181"/>
      <c r="AU8121" s="181"/>
      <c r="BB8121" s="181"/>
      <c r="BC8121" s="181"/>
      <c r="BD8121" s="181"/>
      <c r="BE8121" s="181"/>
      <c r="BL8121" s="181"/>
      <c r="BM8121" s="181"/>
      <c r="BN8121" s="181"/>
      <c r="BO8121" s="181"/>
    </row>
    <row r="8122" spans="41:67">
      <c r="AO8122" s="38">
        <f t="shared" si="600"/>
        <v>0</v>
      </c>
      <c r="AP8122" s="38">
        <f t="shared" si="601"/>
        <v>0</v>
      </c>
      <c r="AR8122" s="181"/>
      <c r="AS8122" s="181"/>
      <c r="AT8122" s="181"/>
      <c r="AU8122" s="181"/>
      <c r="BB8122" s="181"/>
      <c r="BC8122" s="181"/>
      <c r="BD8122" s="181"/>
      <c r="BE8122" s="181"/>
      <c r="BL8122" s="181"/>
      <c r="BM8122" s="181"/>
      <c r="BN8122" s="181"/>
      <c r="BO8122" s="181"/>
    </row>
    <row r="8123" spans="41:67">
      <c r="AO8123" s="38">
        <f t="shared" si="600"/>
        <v>0</v>
      </c>
      <c r="AP8123" s="38">
        <f t="shared" si="601"/>
        <v>0</v>
      </c>
      <c r="AR8123" s="181"/>
      <c r="AS8123" s="181"/>
      <c r="AT8123" s="181"/>
      <c r="AU8123" s="181"/>
      <c r="BB8123" s="181"/>
      <c r="BC8123" s="181"/>
      <c r="BD8123" s="181"/>
      <c r="BE8123" s="181"/>
      <c r="BL8123" s="181"/>
      <c r="BM8123" s="181"/>
      <c r="BN8123" s="181"/>
      <c r="BO8123" s="181"/>
    </row>
    <row r="8124" spans="41:67">
      <c r="AO8124" s="38">
        <f t="shared" si="600"/>
        <v>0</v>
      </c>
      <c r="AP8124" s="38">
        <f t="shared" si="601"/>
        <v>0</v>
      </c>
      <c r="AR8124" s="181"/>
      <c r="AS8124" s="181"/>
      <c r="AT8124" s="181"/>
      <c r="AU8124" s="181"/>
      <c r="BB8124" s="181"/>
      <c r="BC8124" s="181"/>
      <c r="BD8124" s="181"/>
      <c r="BE8124" s="181"/>
      <c r="BL8124" s="181"/>
      <c r="BM8124" s="181"/>
      <c r="BN8124" s="181"/>
      <c r="BO8124" s="181"/>
    </row>
    <row r="8125" spans="41:67">
      <c r="AO8125" s="38">
        <f t="shared" si="600"/>
        <v>0</v>
      </c>
      <c r="AP8125" s="38">
        <f t="shared" si="601"/>
        <v>0</v>
      </c>
      <c r="AR8125" s="181"/>
      <c r="AS8125" s="181"/>
      <c r="AT8125" s="181"/>
      <c r="AU8125" s="181"/>
      <c r="BB8125" s="181"/>
      <c r="BC8125" s="181"/>
      <c r="BD8125" s="181"/>
      <c r="BE8125" s="181"/>
      <c r="BL8125" s="181"/>
      <c r="BM8125" s="181"/>
      <c r="BN8125" s="181"/>
      <c r="BO8125" s="181"/>
    </row>
    <row r="8126" spans="41:67">
      <c r="AO8126" s="38">
        <f t="shared" si="600"/>
        <v>0</v>
      </c>
      <c r="AP8126" s="38">
        <f t="shared" si="601"/>
        <v>0</v>
      </c>
      <c r="AR8126" s="181"/>
      <c r="AS8126" s="181"/>
      <c r="AT8126" s="181"/>
      <c r="AU8126" s="181"/>
      <c r="BB8126" s="181"/>
      <c r="BC8126" s="181"/>
      <c r="BD8126" s="181"/>
      <c r="BE8126" s="181"/>
      <c r="BL8126" s="181"/>
      <c r="BM8126" s="181"/>
      <c r="BN8126" s="181"/>
      <c r="BO8126" s="181"/>
    </row>
    <row r="8127" spans="41:67">
      <c r="AO8127" s="38">
        <f t="shared" si="600"/>
        <v>0</v>
      </c>
      <c r="AP8127" s="38">
        <f t="shared" si="601"/>
        <v>0</v>
      </c>
      <c r="AR8127" s="181"/>
      <c r="AS8127" s="181"/>
      <c r="AT8127" s="181"/>
      <c r="AU8127" s="181"/>
      <c r="BB8127" s="181"/>
      <c r="BC8127" s="181"/>
      <c r="BD8127" s="181"/>
      <c r="BE8127" s="181"/>
      <c r="BL8127" s="181"/>
      <c r="BM8127" s="181"/>
      <c r="BN8127" s="181"/>
      <c r="BO8127" s="181"/>
    </row>
    <row r="8128" spans="41:67">
      <c r="AO8128" s="38">
        <f t="shared" si="600"/>
        <v>0</v>
      </c>
      <c r="AP8128" s="38">
        <f t="shared" si="601"/>
        <v>0</v>
      </c>
      <c r="AR8128" s="181"/>
      <c r="AS8128" s="181"/>
      <c r="AT8128" s="181"/>
      <c r="AU8128" s="181"/>
      <c r="BB8128" s="181"/>
      <c r="BC8128" s="181"/>
      <c r="BD8128" s="181"/>
      <c r="BE8128" s="181"/>
      <c r="BL8128" s="181"/>
      <c r="BM8128" s="181"/>
      <c r="BN8128" s="181"/>
      <c r="BO8128" s="181"/>
    </row>
    <row r="8129" spans="41:67">
      <c r="AO8129" s="38">
        <f t="shared" si="600"/>
        <v>0</v>
      </c>
      <c r="AP8129" s="38">
        <f t="shared" si="601"/>
        <v>0</v>
      </c>
      <c r="AR8129" s="181"/>
      <c r="AS8129" s="181"/>
      <c r="AT8129" s="181"/>
      <c r="AU8129" s="181"/>
      <c r="BB8129" s="181"/>
      <c r="BC8129" s="181"/>
      <c r="BD8129" s="181"/>
      <c r="BE8129" s="181"/>
      <c r="BL8129" s="181"/>
      <c r="BM8129" s="181"/>
      <c r="BN8129" s="181"/>
      <c r="BO8129" s="181"/>
    </row>
    <row r="8130" spans="41:67">
      <c r="AO8130" s="38">
        <f t="shared" si="600"/>
        <v>0</v>
      </c>
      <c r="AP8130" s="38">
        <f t="shared" si="601"/>
        <v>0</v>
      </c>
      <c r="AR8130" s="181"/>
      <c r="AS8130" s="181"/>
      <c r="AT8130" s="181"/>
      <c r="AU8130" s="181"/>
      <c r="BB8130" s="181"/>
      <c r="BC8130" s="181"/>
      <c r="BD8130" s="181"/>
      <c r="BE8130" s="181"/>
      <c r="BL8130" s="181"/>
      <c r="BM8130" s="181"/>
      <c r="BN8130" s="181"/>
      <c r="BO8130" s="181"/>
    </row>
    <row r="8131" spans="41:67">
      <c r="AO8131" s="38">
        <f t="shared" si="600"/>
        <v>0</v>
      </c>
      <c r="AP8131" s="38">
        <f t="shared" si="601"/>
        <v>0</v>
      </c>
      <c r="AR8131" s="181"/>
      <c r="AS8131" s="181"/>
      <c r="AT8131" s="181"/>
      <c r="AU8131" s="181"/>
      <c r="BB8131" s="181"/>
      <c r="BC8131" s="181"/>
      <c r="BD8131" s="181"/>
      <c r="BE8131" s="181"/>
      <c r="BL8131" s="181"/>
      <c r="BM8131" s="181"/>
      <c r="BN8131" s="181"/>
      <c r="BO8131" s="181"/>
    </row>
    <row r="8132" spans="41:67">
      <c r="AO8132" s="38">
        <f t="shared" si="600"/>
        <v>0</v>
      </c>
      <c r="AP8132" s="38">
        <f t="shared" si="601"/>
        <v>0</v>
      </c>
      <c r="AR8132" s="181"/>
      <c r="AS8132" s="181"/>
      <c r="AT8132" s="181"/>
      <c r="AU8132" s="181"/>
      <c r="BB8132" s="181"/>
      <c r="BC8132" s="181"/>
      <c r="BD8132" s="181"/>
      <c r="BE8132" s="181"/>
      <c r="BL8132" s="181"/>
      <c r="BM8132" s="181"/>
      <c r="BN8132" s="181"/>
      <c r="BO8132" s="181"/>
    </row>
    <row r="8133" spans="41:67">
      <c r="AO8133" s="38">
        <f t="shared" si="600"/>
        <v>0</v>
      </c>
      <c r="AP8133" s="38">
        <f t="shared" si="601"/>
        <v>0</v>
      </c>
      <c r="AR8133" s="181"/>
      <c r="AS8133" s="181"/>
      <c r="AT8133" s="181"/>
      <c r="AU8133" s="181"/>
      <c r="BB8133" s="181"/>
      <c r="BC8133" s="181"/>
      <c r="BD8133" s="181"/>
      <c r="BE8133" s="181"/>
      <c r="BL8133" s="181"/>
      <c r="BM8133" s="181"/>
      <c r="BN8133" s="181"/>
      <c r="BO8133" s="181"/>
    </row>
    <row r="8134" spans="41:67">
      <c r="AO8134" s="38">
        <f t="shared" si="600"/>
        <v>0</v>
      </c>
      <c r="AP8134" s="38">
        <f t="shared" si="601"/>
        <v>0</v>
      </c>
      <c r="AR8134" s="181"/>
      <c r="AS8134" s="181"/>
      <c r="AT8134" s="181"/>
      <c r="AU8134" s="181"/>
      <c r="BB8134" s="181"/>
      <c r="BC8134" s="181"/>
      <c r="BD8134" s="181"/>
      <c r="BE8134" s="181"/>
      <c r="BL8134" s="181"/>
      <c r="BM8134" s="181"/>
      <c r="BN8134" s="181"/>
      <c r="BO8134" s="181"/>
    </row>
    <row r="8135" spans="41:67">
      <c r="AO8135" s="38">
        <f t="shared" si="600"/>
        <v>0</v>
      </c>
      <c r="AP8135" s="38">
        <f t="shared" si="601"/>
        <v>0</v>
      </c>
      <c r="AR8135" s="181"/>
      <c r="AS8135" s="181"/>
      <c r="AT8135" s="181"/>
      <c r="AU8135" s="181"/>
      <c r="BB8135" s="181"/>
      <c r="BC8135" s="181"/>
      <c r="BD8135" s="181"/>
      <c r="BE8135" s="181"/>
      <c r="BL8135" s="181"/>
      <c r="BM8135" s="181"/>
      <c r="BN8135" s="181"/>
      <c r="BO8135" s="181"/>
    </row>
    <row r="8136" spans="41:67">
      <c r="AO8136" s="38">
        <f t="shared" si="600"/>
        <v>0</v>
      </c>
      <c r="AP8136" s="38">
        <f t="shared" si="601"/>
        <v>0</v>
      </c>
      <c r="AR8136" s="181"/>
      <c r="AS8136" s="181"/>
      <c r="AT8136" s="181"/>
      <c r="AU8136" s="181"/>
      <c r="BB8136" s="181"/>
      <c r="BC8136" s="181"/>
      <c r="BD8136" s="181"/>
      <c r="BE8136" s="181"/>
      <c r="BL8136" s="181"/>
      <c r="BM8136" s="181"/>
      <c r="BN8136" s="181"/>
      <c r="BO8136" s="181"/>
    </row>
    <row r="8137" spans="41:67">
      <c r="AO8137" s="38">
        <f t="shared" si="600"/>
        <v>0</v>
      </c>
      <c r="AP8137" s="38">
        <f t="shared" si="601"/>
        <v>0</v>
      </c>
      <c r="AR8137" s="181"/>
      <c r="AS8137" s="181"/>
      <c r="AT8137" s="181"/>
      <c r="AU8137" s="181"/>
      <c r="BB8137" s="181"/>
      <c r="BC8137" s="181"/>
      <c r="BD8137" s="181"/>
      <c r="BE8137" s="181"/>
      <c r="BL8137" s="181"/>
      <c r="BM8137" s="181"/>
      <c r="BN8137" s="181"/>
      <c r="BO8137" s="181"/>
    </row>
    <row r="8138" spans="41:67">
      <c r="AO8138" s="38">
        <f t="shared" si="600"/>
        <v>0</v>
      </c>
      <c r="AP8138" s="38">
        <f t="shared" si="601"/>
        <v>0</v>
      </c>
      <c r="AR8138" s="181"/>
      <c r="AS8138" s="181"/>
      <c r="AT8138" s="181"/>
      <c r="AU8138" s="181"/>
      <c r="BB8138" s="181"/>
      <c r="BC8138" s="181"/>
      <c r="BD8138" s="181"/>
      <c r="BE8138" s="181"/>
      <c r="BL8138" s="181"/>
      <c r="BM8138" s="181"/>
      <c r="BN8138" s="181"/>
      <c r="BO8138" s="181"/>
    </row>
    <row r="8139" spans="41:67">
      <c r="AO8139" s="38">
        <f t="shared" si="600"/>
        <v>0</v>
      </c>
      <c r="AP8139" s="38">
        <f t="shared" si="601"/>
        <v>0</v>
      </c>
      <c r="AR8139" s="181"/>
      <c r="AS8139" s="181"/>
      <c r="AT8139" s="181"/>
      <c r="AU8139" s="181"/>
      <c r="BB8139" s="181"/>
      <c r="BC8139" s="181"/>
      <c r="BD8139" s="181"/>
      <c r="BE8139" s="181"/>
      <c r="BL8139" s="181"/>
      <c r="BM8139" s="181"/>
      <c r="BN8139" s="181"/>
      <c r="BO8139" s="181"/>
    </row>
    <row r="8140" spans="41:67">
      <c r="AO8140" s="38">
        <f t="shared" si="600"/>
        <v>0</v>
      </c>
      <c r="AP8140" s="38">
        <f t="shared" si="601"/>
        <v>0</v>
      </c>
      <c r="AR8140" s="181"/>
      <c r="AS8140" s="181"/>
      <c r="AT8140" s="181"/>
      <c r="AU8140" s="181"/>
      <c r="BB8140" s="181"/>
      <c r="BC8140" s="181"/>
      <c r="BD8140" s="181"/>
      <c r="BE8140" s="181"/>
      <c r="BL8140" s="181"/>
      <c r="BM8140" s="181"/>
      <c r="BN8140" s="181"/>
      <c r="BO8140" s="181"/>
    </row>
    <row r="8141" spans="41:67">
      <c r="AO8141" s="38">
        <f t="shared" si="600"/>
        <v>0</v>
      </c>
      <c r="AP8141" s="38">
        <f t="shared" si="601"/>
        <v>0</v>
      </c>
      <c r="AR8141" s="181"/>
      <c r="AS8141" s="181"/>
      <c r="AT8141" s="181"/>
      <c r="AU8141" s="181"/>
      <c r="BB8141" s="181"/>
      <c r="BC8141" s="181"/>
      <c r="BD8141" s="181"/>
      <c r="BE8141" s="181"/>
      <c r="BL8141" s="181"/>
      <c r="BM8141" s="181"/>
      <c r="BN8141" s="181"/>
      <c r="BO8141" s="181"/>
    </row>
    <row r="8142" spans="41:67">
      <c r="AO8142" s="38">
        <f t="shared" si="600"/>
        <v>0</v>
      </c>
      <c r="AP8142" s="38">
        <f t="shared" si="601"/>
        <v>0</v>
      </c>
      <c r="AR8142" s="181"/>
      <c r="AS8142" s="181"/>
      <c r="AT8142" s="181"/>
      <c r="AU8142" s="181"/>
      <c r="BB8142" s="181"/>
      <c r="BC8142" s="181"/>
      <c r="BD8142" s="181"/>
      <c r="BE8142" s="181"/>
      <c r="BL8142" s="181"/>
      <c r="BM8142" s="181"/>
      <c r="BN8142" s="181"/>
      <c r="BO8142" s="181"/>
    </row>
    <row r="8143" spans="41:67">
      <c r="AO8143" s="38">
        <f t="shared" si="600"/>
        <v>0</v>
      </c>
      <c r="AP8143" s="38">
        <f t="shared" si="601"/>
        <v>0</v>
      </c>
      <c r="AR8143" s="181"/>
      <c r="AS8143" s="181"/>
      <c r="AT8143" s="181"/>
      <c r="AU8143" s="181"/>
      <c r="BB8143" s="181"/>
      <c r="BC8143" s="181"/>
      <c r="BD8143" s="181"/>
      <c r="BE8143" s="181"/>
      <c r="BL8143" s="181"/>
      <c r="BM8143" s="181"/>
      <c r="BN8143" s="181"/>
      <c r="BO8143" s="181"/>
    </row>
    <row r="8144" spans="41:67">
      <c r="AO8144" s="38">
        <f t="shared" si="600"/>
        <v>0</v>
      </c>
      <c r="AP8144" s="38">
        <f t="shared" si="601"/>
        <v>0</v>
      </c>
      <c r="AR8144" s="181"/>
      <c r="AS8144" s="181"/>
      <c r="AT8144" s="181"/>
      <c r="AU8144" s="181"/>
      <c r="BB8144" s="181"/>
      <c r="BC8144" s="181"/>
      <c r="BD8144" s="181"/>
      <c r="BE8144" s="181"/>
      <c r="BL8144" s="181"/>
      <c r="BM8144" s="181"/>
      <c r="BN8144" s="181"/>
      <c r="BO8144" s="181"/>
    </row>
    <row r="8145" spans="41:67">
      <c r="AO8145" s="38">
        <f t="shared" si="600"/>
        <v>0</v>
      </c>
      <c r="AP8145" s="38">
        <f t="shared" si="601"/>
        <v>0</v>
      </c>
      <c r="AR8145" s="181"/>
      <c r="AS8145" s="181"/>
      <c r="AT8145" s="181"/>
      <c r="AU8145" s="181"/>
      <c r="BB8145" s="181"/>
      <c r="BC8145" s="181"/>
      <c r="BD8145" s="181"/>
      <c r="BE8145" s="181"/>
      <c r="BL8145" s="181"/>
      <c r="BM8145" s="181"/>
      <c r="BN8145" s="181"/>
      <c r="BO8145" s="181"/>
    </row>
    <row r="8146" spans="41:67">
      <c r="AO8146" s="38">
        <f t="shared" si="600"/>
        <v>0</v>
      </c>
      <c r="AP8146" s="38">
        <f t="shared" si="601"/>
        <v>0</v>
      </c>
      <c r="AR8146" s="181"/>
      <c r="AS8146" s="181"/>
      <c r="AT8146" s="181"/>
      <c r="AU8146" s="181"/>
      <c r="BB8146" s="181"/>
      <c r="BC8146" s="181"/>
      <c r="BD8146" s="181"/>
      <c r="BE8146" s="181"/>
      <c r="BL8146" s="181"/>
      <c r="BM8146" s="181"/>
      <c r="BN8146" s="181"/>
      <c r="BO8146" s="181"/>
    </row>
    <row r="8147" spans="41:67">
      <c r="AO8147" s="38">
        <f t="shared" si="600"/>
        <v>0</v>
      </c>
      <c r="AP8147" s="38">
        <f t="shared" si="601"/>
        <v>0</v>
      </c>
      <c r="AR8147" s="181"/>
      <c r="AS8147" s="181"/>
      <c r="AT8147" s="181"/>
      <c r="AU8147" s="181"/>
      <c r="BB8147" s="181"/>
      <c r="BC8147" s="181"/>
      <c r="BD8147" s="181"/>
      <c r="BE8147" s="181"/>
      <c r="BL8147" s="181"/>
      <c r="BM8147" s="181"/>
      <c r="BN8147" s="181"/>
      <c r="BO8147" s="181"/>
    </row>
    <row r="8148" spans="41:67">
      <c r="AO8148" s="38">
        <f t="shared" si="600"/>
        <v>0</v>
      </c>
      <c r="AP8148" s="38">
        <f t="shared" si="601"/>
        <v>0</v>
      </c>
      <c r="AR8148" s="181"/>
      <c r="AS8148" s="181"/>
      <c r="AT8148" s="181"/>
      <c r="AU8148" s="181"/>
      <c r="BB8148" s="181"/>
      <c r="BC8148" s="181"/>
      <c r="BD8148" s="181"/>
      <c r="BE8148" s="181"/>
      <c r="BL8148" s="181"/>
      <c r="BM8148" s="181"/>
      <c r="BN8148" s="181"/>
      <c r="BO8148" s="181"/>
    </row>
    <row r="8149" spans="41:67">
      <c r="AO8149" s="38">
        <f t="shared" si="600"/>
        <v>0</v>
      </c>
      <c r="AP8149" s="38">
        <f t="shared" si="601"/>
        <v>0</v>
      </c>
      <c r="AR8149" s="181"/>
      <c r="AS8149" s="181"/>
      <c r="AT8149" s="181"/>
      <c r="AU8149" s="181"/>
      <c r="BB8149" s="181"/>
      <c r="BC8149" s="181"/>
      <c r="BD8149" s="181"/>
      <c r="BE8149" s="181"/>
      <c r="BL8149" s="181"/>
      <c r="BM8149" s="181"/>
      <c r="BN8149" s="181"/>
      <c r="BO8149" s="181"/>
    </row>
    <row r="8150" spans="41:67">
      <c r="AO8150" s="38">
        <f t="shared" si="600"/>
        <v>0</v>
      </c>
      <c r="AP8150" s="38">
        <f t="shared" si="601"/>
        <v>0</v>
      </c>
      <c r="AR8150" s="181"/>
      <c r="AS8150" s="181"/>
      <c r="AT8150" s="181"/>
      <c r="AU8150" s="181"/>
      <c r="BB8150" s="181"/>
      <c r="BC8150" s="181"/>
      <c r="BD8150" s="181"/>
      <c r="BE8150" s="181"/>
      <c r="BL8150" s="181"/>
      <c r="BM8150" s="181"/>
      <c r="BN8150" s="181"/>
      <c r="BO8150" s="181"/>
    </row>
    <row r="8151" spans="41:67">
      <c r="AO8151" s="38">
        <f t="shared" si="600"/>
        <v>0</v>
      </c>
      <c r="AP8151" s="38">
        <f t="shared" si="601"/>
        <v>0</v>
      </c>
      <c r="AR8151" s="181"/>
      <c r="AS8151" s="181"/>
      <c r="AT8151" s="181"/>
      <c r="AU8151" s="181"/>
      <c r="BB8151" s="181"/>
      <c r="BC8151" s="181"/>
      <c r="BD8151" s="181"/>
      <c r="BE8151" s="181"/>
      <c r="BL8151" s="181"/>
      <c r="BM8151" s="181"/>
      <c r="BN8151" s="181"/>
      <c r="BO8151" s="181"/>
    </row>
    <row r="8152" spans="41:67">
      <c r="AO8152" s="38">
        <f t="shared" si="600"/>
        <v>0</v>
      </c>
      <c r="AP8152" s="38">
        <f t="shared" si="601"/>
        <v>0</v>
      </c>
      <c r="AR8152" s="181"/>
      <c r="AS8152" s="181"/>
      <c r="AT8152" s="181"/>
      <c r="AU8152" s="181"/>
      <c r="BB8152" s="181"/>
      <c r="BC8152" s="181"/>
      <c r="BD8152" s="181"/>
      <c r="BE8152" s="181"/>
      <c r="BL8152" s="181"/>
      <c r="BM8152" s="181"/>
      <c r="BN8152" s="181"/>
      <c r="BO8152" s="181"/>
    </row>
    <row r="8153" spans="41:67">
      <c r="AO8153" s="38">
        <f t="shared" si="600"/>
        <v>0</v>
      </c>
      <c r="AP8153" s="38">
        <f t="shared" si="601"/>
        <v>0</v>
      </c>
      <c r="AR8153" s="181"/>
      <c r="AS8153" s="181"/>
      <c r="AT8153" s="181"/>
      <c r="AU8153" s="181"/>
      <c r="BB8153" s="181"/>
      <c r="BC8153" s="181"/>
      <c r="BD8153" s="181"/>
      <c r="BE8153" s="181"/>
      <c r="BL8153" s="181"/>
      <c r="BM8153" s="181"/>
      <c r="BN8153" s="181"/>
      <c r="BO8153" s="181"/>
    </row>
    <row r="8154" spans="41:67">
      <c r="AO8154" s="38">
        <f t="shared" si="600"/>
        <v>0</v>
      </c>
      <c r="AP8154" s="38">
        <f t="shared" si="601"/>
        <v>0</v>
      </c>
      <c r="AR8154" s="181"/>
      <c r="AS8154" s="181"/>
      <c r="AT8154" s="181"/>
      <c r="AU8154" s="181"/>
      <c r="BB8154" s="181"/>
      <c r="BC8154" s="181"/>
      <c r="BD8154" s="181"/>
      <c r="BE8154" s="181"/>
      <c r="BL8154" s="181"/>
      <c r="BM8154" s="181"/>
      <c r="BN8154" s="181"/>
      <c r="BO8154" s="181"/>
    </row>
    <row r="8155" spans="41:67">
      <c r="AO8155" s="38">
        <f t="shared" si="600"/>
        <v>0</v>
      </c>
      <c r="AP8155" s="38">
        <f t="shared" si="601"/>
        <v>0</v>
      </c>
      <c r="AR8155" s="181"/>
      <c r="AS8155" s="181"/>
      <c r="AT8155" s="181"/>
      <c r="AU8155" s="181"/>
      <c r="BB8155" s="181"/>
      <c r="BC8155" s="181"/>
      <c r="BD8155" s="181"/>
      <c r="BE8155" s="181"/>
      <c r="BL8155" s="181"/>
      <c r="BM8155" s="181"/>
      <c r="BN8155" s="181"/>
      <c r="BO8155" s="181"/>
    </row>
    <row r="8156" spans="41:67">
      <c r="AO8156" s="38">
        <f t="shared" si="600"/>
        <v>0</v>
      </c>
      <c r="AP8156" s="38">
        <f t="shared" si="601"/>
        <v>0</v>
      </c>
      <c r="AR8156" s="181"/>
      <c r="AS8156" s="181"/>
      <c r="AT8156" s="181"/>
      <c r="AU8156" s="181"/>
      <c r="BB8156" s="181"/>
      <c r="BC8156" s="181"/>
      <c r="BD8156" s="181"/>
      <c r="BE8156" s="181"/>
      <c r="BL8156" s="181"/>
      <c r="BM8156" s="181"/>
      <c r="BN8156" s="181"/>
      <c r="BO8156" s="181"/>
    </row>
    <row r="8157" spans="41:67">
      <c r="AO8157" s="38">
        <f t="shared" si="600"/>
        <v>0</v>
      </c>
      <c r="AP8157" s="38">
        <f t="shared" si="601"/>
        <v>0</v>
      </c>
      <c r="AR8157" s="181"/>
      <c r="AS8157" s="181"/>
      <c r="AT8157" s="181"/>
      <c r="AU8157" s="181"/>
      <c r="BB8157" s="181"/>
      <c r="BC8157" s="181"/>
      <c r="BD8157" s="181"/>
      <c r="BE8157" s="181"/>
      <c r="BL8157" s="181"/>
      <c r="BM8157" s="181"/>
      <c r="BN8157" s="181"/>
      <c r="BO8157" s="181"/>
    </row>
    <row r="8158" spans="41:67">
      <c r="AO8158" s="38">
        <f t="shared" si="600"/>
        <v>0</v>
      </c>
      <c r="AP8158" s="38">
        <f t="shared" si="601"/>
        <v>0</v>
      </c>
      <c r="AR8158" s="181"/>
      <c r="AS8158" s="181"/>
      <c r="AT8158" s="181"/>
      <c r="AU8158" s="181"/>
      <c r="BB8158" s="181"/>
      <c r="BC8158" s="181"/>
      <c r="BD8158" s="181"/>
      <c r="BE8158" s="181"/>
      <c r="BL8158" s="181"/>
      <c r="BM8158" s="181"/>
      <c r="BN8158" s="181"/>
      <c r="BO8158" s="181"/>
    </row>
    <row r="8159" spans="41:67">
      <c r="AO8159" s="38">
        <f t="shared" si="600"/>
        <v>0</v>
      </c>
      <c r="AP8159" s="38">
        <f t="shared" si="601"/>
        <v>0</v>
      </c>
      <c r="AR8159" s="181"/>
      <c r="AS8159" s="181"/>
      <c r="AT8159" s="181"/>
      <c r="AU8159" s="181"/>
      <c r="BB8159" s="181"/>
      <c r="BC8159" s="181"/>
      <c r="BD8159" s="181"/>
      <c r="BE8159" s="181"/>
      <c r="BL8159" s="181"/>
      <c r="BM8159" s="181"/>
      <c r="BN8159" s="181"/>
      <c r="BO8159" s="181"/>
    </row>
    <row r="8160" spans="41:67">
      <c r="AO8160" s="38">
        <f t="shared" si="600"/>
        <v>0</v>
      </c>
      <c r="AP8160" s="38">
        <f t="shared" si="601"/>
        <v>0</v>
      </c>
      <c r="AR8160" s="181"/>
      <c r="AS8160" s="181"/>
      <c r="AT8160" s="181"/>
      <c r="AU8160" s="181"/>
      <c r="BB8160" s="181"/>
      <c r="BC8160" s="181"/>
      <c r="BD8160" s="181"/>
      <c r="BE8160" s="181"/>
      <c r="BL8160" s="181"/>
      <c r="BM8160" s="181"/>
      <c r="BN8160" s="181"/>
      <c r="BO8160" s="181"/>
    </row>
    <row r="8161" spans="41:67">
      <c r="AO8161" s="38">
        <f t="shared" si="600"/>
        <v>0</v>
      </c>
      <c r="AP8161" s="38">
        <f t="shared" si="601"/>
        <v>0</v>
      </c>
      <c r="AR8161" s="181"/>
      <c r="AS8161" s="181"/>
      <c r="AT8161" s="181"/>
      <c r="AU8161" s="181"/>
      <c r="BB8161" s="181"/>
      <c r="BC8161" s="181"/>
      <c r="BD8161" s="181"/>
      <c r="BE8161" s="181"/>
      <c r="BL8161" s="181"/>
      <c r="BM8161" s="181"/>
      <c r="BN8161" s="181"/>
      <c r="BO8161" s="181"/>
    </row>
    <row r="8162" spans="41:67">
      <c r="AO8162" s="38">
        <f t="shared" si="600"/>
        <v>0</v>
      </c>
      <c r="AP8162" s="38">
        <f t="shared" si="601"/>
        <v>0</v>
      </c>
      <c r="AR8162" s="181"/>
      <c r="AS8162" s="181"/>
      <c r="AT8162" s="181"/>
      <c r="AU8162" s="181"/>
      <c r="BB8162" s="181"/>
      <c r="BC8162" s="181"/>
      <c r="BD8162" s="181"/>
      <c r="BE8162" s="181"/>
      <c r="BL8162" s="181"/>
      <c r="BM8162" s="181"/>
      <c r="BN8162" s="181"/>
      <c r="BO8162" s="181"/>
    </row>
    <row r="8163" spans="41:67">
      <c r="AO8163" s="38">
        <f t="shared" si="600"/>
        <v>0</v>
      </c>
      <c r="AP8163" s="38">
        <f t="shared" si="601"/>
        <v>0</v>
      </c>
      <c r="AR8163" s="181"/>
      <c r="AS8163" s="181"/>
      <c r="AT8163" s="181"/>
      <c r="AU8163" s="181"/>
      <c r="BB8163" s="181"/>
      <c r="BC8163" s="181"/>
      <c r="BD8163" s="181"/>
      <c r="BE8163" s="181"/>
      <c r="BL8163" s="181"/>
      <c r="BM8163" s="181"/>
      <c r="BN8163" s="181"/>
      <c r="BO8163" s="181"/>
    </row>
    <row r="8164" spans="41:67">
      <c r="AO8164" s="38">
        <f t="shared" si="600"/>
        <v>0</v>
      </c>
      <c r="AP8164" s="38">
        <f t="shared" si="601"/>
        <v>0</v>
      </c>
      <c r="AR8164" s="181"/>
      <c r="AS8164" s="181"/>
      <c r="AT8164" s="181"/>
      <c r="AU8164" s="181"/>
      <c r="BB8164" s="181"/>
      <c r="BC8164" s="181"/>
      <c r="BD8164" s="181"/>
      <c r="BE8164" s="181"/>
      <c r="BL8164" s="181"/>
      <c r="BM8164" s="181"/>
      <c r="BN8164" s="181"/>
      <c r="BO8164" s="181"/>
    </row>
    <row r="8165" spans="41:67">
      <c r="AO8165" s="38">
        <f t="shared" si="600"/>
        <v>0</v>
      </c>
      <c r="AP8165" s="38">
        <f t="shared" si="601"/>
        <v>0</v>
      </c>
      <c r="AR8165" s="181"/>
      <c r="AS8165" s="181"/>
      <c r="AT8165" s="181"/>
      <c r="AU8165" s="181"/>
      <c r="BB8165" s="181"/>
      <c r="BC8165" s="181"/>
      <c r="BD8165" s="181"/>
      <c r="BE8165" s="181"/>
      <c r="BL8165" s="181"/>
      <c r="BM8165" s="181"/>
      <c r="BN8165" s="181"/>
      <c r="BO8165" s="181"/>
    </row>
    <row r="8166" spans="41:67">
      <c r="AO8166" s="38">
        <f t="shared" si="600"/>
        <v>0</v>
      </c>
      <c r="AP8166" s="38">
        <f t="shared" si="601"/>
        <v>0</v>
      </c>
      <c r="AR8166" s="181"/>
      <c r="AS8166" s="181"/>
      <c r="AT8166" s="181"/>
      <c r="AU8166" s="181"/>
      <c r="BB8166" s="181"/>
      <c r="BC8166" s="181"/>
      <c r="BD8166" s="181"/>
      <c r="BE8166" s="181"/>
      <c r="BL8166" s="181"/>
      <c r="BM8166" s="181"/>
      <c r="BN8166" s="181"/>
      <c r="BO8166" s="181"/>
    </row>
    <row r="8167" spans="41:67">
      <c r="AO8167" s="38">
        <f t="shared" si="600"/>
        <v>0</v>
      </c>
      <c r="AP8167" s="38">
        <f t="shared" si="601"/>
        <v>0</v>
      </c>
      <c r="AR8167" s="181"/>
      <c r="AS8167" s="181"/>
      <c r="AT8167" s="181"/>
      <c r="AU8167" s="181"/>
      <c r="BB8167" s="181"/>
      <c r="BC8167" s="181"/>
      <c r="BD8167" s="181"/>
      <c r="BE8167" s="181"/>
      <c r="BL8167" s="181"/>
      <c r="BM8167" s="181"/>
      <c r="BN8167" s="181"/>
      <c r="BO8167" s="181"/>
    </row>
    <row r="8168" spans="41:67">
      <c r="AO8168" s="38">
        <f t="shared" si="600"/>
        <v>0</v>
      </c>
      <c r="AP8168" s="38">
        <f t="shared" si="601"/>
        <v>0</v>
      </c>
      <c r="AR8168" s="181"/>
      <c r="AS8168" s="181"/>
      <c r="AT8168" s="181"/>
      <c r="AU8168" s="181"/>
      <c r="BB8168" s="181"/>
      <c r="BC8168" s="181"/>
      <c r="BD8168" s="181"/>
      <c r="BE8168" s="181"/>
      <c r="BL8168" s="181"/>
      <c r="BM8168" s="181"/>
      <c r="BN8168" s="181"/>
      <c r="BO8168" s="181"/>
    </row>
    <row r="8169" spans="41:67">
      <c r="AO8169" s="38">
        <f t="shared" si="600"/>
        <v>0</v>
      </c>
      <c r="AP8169" s="38">
        <f t="shared" si="601"/>
        <v>0</v>
      </c>
      <c r="AR8169" s="181"/>
      <c r="AS8169" s="181"/>
      <c r="AT8169" s="181"/>
      <c r="AU8169" s="181"/>
      <c r="BB8169" s="181"/>
      <c r="BC8169" s="181"/>
      <c r="BD8169" s="181"/>
      <c r="BE8169" s="181"/>
      <c r="BL8169" s="181"/>
      <c r="BM8169" s="181"/>
      <c r="BN8169" s="181"/>
      <c r="BO8169" s="181"/>
    </row>
    <row r="8170" spans="41:67">
      <c r="AO8170" s="38">
        <f t="shared" ref="AO8170:AO8233" si="602">B8171+1-1</f>
        <v>0</v>
      </c>
      <c r="AP8170" s="38">
        <f t="shared" ref="AP8170:AP8233" si="603">A8171</f>
        <v>0</v>
      </c>
      <c r="AR8170" s="181"/>
      <c r="AS8170" s="181"/>
      <c r="AT8170" s="181"/>
      <c r="AU8170" s="181"/>
      <c r="BB8170" s="181"/>
      <c r="BC8170" s="181"/>
      <c r="BD8170" s="181"/>
      <c r="BE8170" s="181"/>
      <c r="BL8170" s="181"/>
      <c r="BM8170" s="181"/>
      <c r="BN8170" s="181"/>
      <c r="BO8170" s="181"/>
    </row>
    <row r="8171" spans="41:67">
      <c r="AO8171" s="38">
        <f t="shared" si="602"/>
        <v>0</v>
      </c>
      <c r="AP8171" s="38">
        <f t="shared" si="603"/>
        <v>0</v>
      </c>
      <c r="AR8171" s="181"/>
      <c r="AS8171" s="181"/>
      <c r="AT8171" s="181"/>
      <c r="AU8171" s="181"/>
      <c r="BB8171" s="181"/>
      <c r="BC8171" s="181"/>
      <c r="BD8171" s="181"/>
      <c r="BE8171" s="181"/>
      <c r="BL8171" s="181"/>
      <c r="BM8171" s="181"/>
      <c r="BN8171" s="181"/>
      <c r="BO8171" s="181"/>
    </row>
    <row r="8172" spans="41:67">
      <c r="AO8172" s="38">
        <f t="shared" si="602"/>
        <v>0</v>
      </c>
      <c r="AP8172" s="38">
        <f t="shared" si="603"/>
        <v>0</v>
      </c>
      <c r="AR8172" s="181"/>
      <c r="AS8172" s="181"/>
      <c r="AT8172" s="181"/>
      <c r="AU8172" s="181"/>
      <c r="BB8172" s="181"/>
      <c r="BC8172" s="181"/>
      <c r="BD8172" s="181"/>
      <c r="BE8172" s="181"/>
      <c r="BL8172" s="181"/>
      <c r="BM8172" s="181"/>
      <c r="BN8172" s="181"/>
      <c r="BO8172" s="181"/>
    </row>
    <row r="8173" spans="41:67">
      <c r="AO8173" s="38">
        <f t="shared" si="602"/>
        <v>0</v>
      </c>
      <c r="AP8173" s="38">
        <f t="shared" si="603"/>
        <v>0</v>
      </c>
      <c r="AR8173" s="181"/>
      <c r="AS8173" s="181"/>
      <c r="AT8173" s="181"/>
      <c r="AU8173" s="181"/>
      <c r="BB8173" s="181"/>
      <c r="BC8173" s="181"/>
      <c r="BD8173" s="181"/>
      <c r="BE8173" s="181"/>
      <c r="BL8173" s="181"/>
      <c r="BM8173" s="181"/>
      <c r="BN8173" s="181"/>
      <c r="BO8173" s="181"/>
    </row>
    <row r="8174" spans="41:67">
      <c r="AO8174" s="38">
        <f t="shared" si="602"/>
        <v>0</v>
      </c>
      <c r="AP8174" s="38">
        <f t="shared" si="603"/>
        <v>0</v>
      </c>
      <c r="AR8174" s="181"/>
      <c r="AS8174" s="181"/>
      <c r="AT8174" s="181"/>
      <c r="AU8174" s="181"/>
      <c r="BB8174" s="181"/>
      <c r="BC8174" s="181"/>
      <c r="BD8174" s="181"/>
      <c r="BE8174" s="181"/>
      <c r="BL8174" s="181"/>
      <c r="BM8174" s="181"/>
      <c r="BN8174" s="181"/>
      <c r="BO8174" s="181"/>
    </row>
    <row r="8175" spans="41:67">
      <c r="AO8175" s="38">
        <f t="shared" si="602"/>
        <v>0</v>
      </c>
      <c r="AP8175" s="38">
        <f t="shared" si="603"/>
        <v>0</v>
      </c>
      <c r="AR8175" s="181"/>
      <c r="AS8175" s="181"/>
      <c r="AT8175" s="181"/>
      <c r="AU8175" s="181"/>
      <c r="BB8175" s="181"/>
      <c r="BC8175" s="181"/>
      <c r="BD8175" s="181"/>
      <c r="BE8175" s="181"/>
      <c r="BL8175" s="181"/>
      <c r="BM8175" s="181"/>
      <c r="BN8175" s="181"/>
      <c r="BO8175" s="181"/>
    </row>
    <row r="8176" spans="41:67">
      <c r="AO8176" s="38">
        <f t="shared" si="602"/>
        <v>0</v>
      </c>
      <c r="AP8176" s="38">
        <f t="shared" si="603"/>
        <v>0</v>
      </c>
      <c r="AR8176" s="181"/>
      <c r="AS8176" s="181"/>
      <c r="AT8176" s="181"/>
      <c r="AU8176" s="181"/>
      <c r="BB8176" s="181"/>
      <c r="BC8176" s="181"/>
      <c r="BD8176" s="181"/>
      <c r="BE8176" s="181"/>
      <c r="BL8176" s="181"/>
      <c r="BM8176" s="181"/>
      <c r="BN8176" s="181"/>
      <c r="BO8176" s="181"/>
    </row>
    <row r="8177" spans="41:67">
      <c r="AO8177" s="38">
        <f t="shared" si="602"/>
        <v>0</v>
      </c>
      <c r="AP8177" s="38">
        <f t="shared" si="603"/>
        <v>0</v>
      </c>
      <c r="AR8177" s="181"/>
      <c r="AS8177" s="181"/>
      <c r="AT8177" s="181"/>
      <c r="AU8177" s="181"/>
      <c r="BB8177" s="181"/>
      <c r="BC8177" s="181"/>
      <c r="BD8177" s="181"/>
      <c r="BE8177" s="181"/>
      <c r="BL8177" s="181"/>
      <c r="BM8177" s="181"/>
      <c r="BN8177" s="181"/>
      <c r="BO8177" s="181"/>
    </row>
    <row r="8178" spans="41:67">
      <c r="AO8178" s="38">
        <f t="shared" si="602"/>
        <v>0</v>
      </c>
      <c r="AP8178" s="38">
        <f t="shared" si="603"/>
        <v>0</v>
      </c>
      <c r="AR8178" s="181"/>
      <c r="AS8178" s="181"/>
      <c r="AT8178" s="181"/>
      <c r="AU8178" s="181"/>
      <c r="BB8178" s="181"/>
      <c r="BC8178" s="181"/>
      <c r="BD8178" s="181"/>
      <c r="BE8178" s="181"/>
      <c r="BL8178" s="181"/>
      <c r="BM8178" s="181"/>
      <c r="BN8178" s="181"/>
      <c r="BO8178" s="181"/>
    </row>
    <row r="8179" spans="41:67">
      <c r="AO8179" s="38">
        <f t="shared" si="602"/>
        <v>0</v>
      </c>
      <c r="AP8179" s="38">
        <f t="shared" si="603"/>
        <v>0</v>
      </c>
      <c r="AR8179" s="181"/>
      <c r="AS8179" s="181"/>
      <c r="AT8179" s="181"/>
      <c r="AU8179" s="181"/>
      <c r="BB8179" s="181"/>
      <c r="BC8179" s="181"/>
      <c r="BD8179" s="181"/>
      <c r="BE8179" s="181"/>
      <c r="BL8179" s="181"/>
      <c r="BM8179" s="181"/>
      <c r="BN8179" s="181"/>
      <c r="BO8179" s="181"/>
    </row>
    <row r="8180" spans="41:67">
      <c r="AO8180" s="38">
        <f t="shared" si="602"/>
        <v>0</v>
      </c>
      <c r="AP8180" s="38">
        <f t="shared" si="603"/>
        <v>0</v>
      </c>
      <c r="AR8180" s="181"/>
      <c r="AS8180" s="181"/>
      <c r="AT8180" s="181"/>
      <c r="AU8180" s="181"/>
      <c r="BB8180" s="181"/>
      <c r="BC8180" s="181"/>
      <c r="BD8180" s="181"/>
      <c r="BE8180" s="181"/>
      <c r="BL8180" s="181"/>
      <c r="BM8180" s="181"/>
      <c r="BN8180" s="181"/>
      <c r="BO8180" s="181"/>
    </row>
    <row r="8181" spans="41:67">
      <c r="AO8181" s="38">
        <f t="shared" si="602"/>
        <v>0</v>
      </c>
      <c r="AP8181" s="38">
        <f t="shared" si="603"/>
        <v>0</v>
      </c>
      <c r="AR8181" s="181"/>
      <c r="AS8181" s="181"/>
      <c r="AT8181" s="181"/>
      <c r="AU8181" s="181"/>
      <c r="BB8181" s="181"/>
      <c r="BC8181" s="181"/>
      <c r="BD8181" s="181"/>
      <c r="BE8181" s="181"/>
      <c r="BL8181" s="181"/>
      <c r="BM8181" s="181"/>
      <c r="BN8181" s="181"/>
      <c r="BO8181" s="181"/>
    </row>
    <row r="8182" spans="41:67">
      <c r="AO8182" s="38">
        <f t="shared" si="602"/>
        <v>0</v>
      </c>
      <c r="AP8182" s="38">
        <f t="shared" si="603"/>
        <v>0</v>
      </c>
      <c r="AR8182" s="181"/>
      <c r="AS8182" s="181"/>
      <c r="AT8182" s="181"/>
      <c r="AU8182" s="181"/>
      <c r="BB8182" s="181"/>
      <c r="BC8182" s="181"/>
      <c r="BD8182" s="181"/>
      <c r="BE8182" s="181"/>
      <c r="BL8182" s="181"/>
      <c r="BM8182" s="181"/>
      <c r="BN8182" s="181"/>
      <c r="BO8182" s="181"/>
    </row>
    <row r="8183" spans="41:67">
      <c r="AO8183" s="38">
        <f t="shared" si="602"/>
        <v>0</v>
      </c>
      <c r="AP8183" s="38">
        <f t="shared" si="603"/>
        <v>0</v>
      </c>
      <c r="AR8183" s="181"/>
      <c r="AS8183" s="181"/>
      <c r="AT8183" s="181"/>
      <c r="AU8183" s="181"/>
      <c r="BB8183" s="181"/>
      <c r="BC8183" s="181"/>
      <c r="BD8183" s="181"/>
      <c r="BE8183" s="181"/>
      <c r="BL8183" s="181"/>
      <c r="BM8183" s="181"/>
      <c r="BN8183" s="181"/>
      <c r="BO8183" s="181"/>
    </row>
    <row r="8184" spans="41:67">
      <c r="AO8184" s="38">
        <f t="shared" si="602"/>
        <v>0</v>
      </c>
      <c r="AP8184" s="38">
        <f t="shared" si="603"/>
        <v>0</v>
      </c>
      <c r="AR8184" s="181"/>
      <c r="AS8184" s="181"/>
      <c r="AT8184" s="181"/>
      <c r="AU8184" s="181"/>
      <c r="BB8184" s="181"/>
      <c r="BC8184" s="181"/>
      <c r="BD8184" s="181"/>
      <c r="BE8184" s="181"/>
      <c r="BL8184" s="181"/>
      <c r="BM8184" s="181"/>
      <c r="BN8184" s="181"/>
      <c r="BO8184" s="181"/>
    </row>
    <row r="8185" spans="41:67">
      <c r="AO8185" s="38">
        <f t="shared" si="602"/>
        <v>0</v>
      </c>
      <c r="AP8185" s="38">
        <f t="shared" si="603"/>
        <v>0</v>
      </c>
      <c r="AR8185" s="181"/>
      <c r="AS8185" s="181"/>
      <c r="AT8185" s="181"/>
      <c r="AU8185" s="181"/>
      <c r="BB8185" s="181"/>
      <c r="BC8185" s="181"/>
      <c r="BD8185" s="181"/>
      <c r="BE8185" s="181"/>
      <c r="BL8185" s="181"/>
      <c r="BM8185" s="181"/>
      <c r="BN8185" s="181"/>
      <c r="BO8185" s="181"/>
    </row>
    <row r="8186" spans="41:67">
      <c r="AO8186" s="38">
        <f t="shared" si="602"/>
        <v>0</v>
      </c>
      <c r="AP8186" s="38">
        <f t="shared" si="603"/>
        <v>0</v>
      </c>
      <c r="AR8186" s="181"/>
      <c r="AS8186" s="181"/>
      <c r="AT8186" s="181"/>
      <c r="AU8186" s="181"/>
      <c r="BB8186" s="181"/>
      <c r="BC8186" s="181"/>
      <c r="BD8186" s="181"/>
      <c r="BE8186" s="181"/>
      <c r="BL8186" s="181"/>
      <c r="BM8186" s="181"/>
      <c r="BN8186" s="181"/>
      <c r="BO8186" s="181"/>
    </row>
    <row r="8187" spans="41:67">
      <c r="AO8187" s="38">
        <f t="shared" si="602"/>
        <v>0</v>
      </c>
      <c r="AP8187" s="38">
        <f t="shared" si="603"/>
        <v>0</v>
      </c>
      <c r="AR8187" s="181"/>
      <c r="AS8187" s="181"/>
      <c r="AT8187" s="181"/>
      <c r="AU8187" s="181"/>
      <c r="BB8187" s="181"/>
      <c r="BC8187" s="181"/>
      <c r="BD8187" s="181"/>
      <c r="BE8187" s="181"/>
      <c r="BL8187" s="181"/>
      <c r="BM8187" s="181"/>
      <c r="BN8187" s="181"/>
      <c r="BO8187" s="181"/>
    </row>
    <row r="8188" spans="41:67">
      <c r="AO8188" s="38">
        <f t="shared" si="602"/>
        <v>0</v>
      </c>
      <c r="AP8188" s="38">
        <f t="shared" si="603"/>
        <v>0</v>
      </c>
      <c r="AR8188" s="181"/>
      <c r="AS8188" s="181"/>
      <c r="AT8188" s="181"/>
      <c r="AU8188" s="181"/>
      <c r="BB8188" s="181"/>
      <c r="BC8188" s="181"/>
      <c r="BD8188" s="181"/>
      <c r="BE8188" s="181"/>
      <c r="BL8188" s="181"/>
      <c r="BM8188" s="181"/>
      <c r="BN8188" s="181"/>
      <c r="BO8188" s="181"/>
    </row>
    <row r="8189" spans="41:67">
      <c r="AO8189" s="38">
        <f t="shared" si="602"/>
        <v>0</v>
      </c>
      <c r="AP8189" s="38">
        <f t="shared" si="603"/>
        <v>0</v>
      </c>
      <c r="AR8189" s="181"/>
      <c r="AS8189" s="181"/>
      <c r="AT8189" s="181"/>
      <c r="AU8189" s="181"/>
      <c r="BB8189" s="181"/>
      <c r="BC8189" s="181"/>
      <c r="BD8189" s="181"/>
      <c r="BE8189" s="181"/>
      <c r="BL8189" s="181"/>
      <c r="BM8189" s="181"/>
      <c r="BN8189" s="181"/>
      <c r="BO8189" s="181"/>
    </row>
    <row r="8190" spans="41:67">
      <c r="AO8190" s="38">
        <f t="shared" si="602"/>
        <v>0</v>
      </c>
      <c r="AP8190" s="38">
        <f t="shared" si="603"/>
        <v>0</v>
      </c>
      <c r="AR8190" s="181"/>
      <c r="AS8190" s="181"/>
      <c r="AT8190" s="181"/>
      <c r="AU8190" s="181"/>
      <c r="BB8190" s="181"/>
      <c r="BC8190" s="181"/>
      <c r="BD8190" s="181"/>
      <c r="BE8190" s="181"/>
      <c r="BL8190" s="181"/>
      <c r="BM8190" s="181"/>
      <c r="BN8190" s="181"/>
      <c r="BO8190" s="181"/>
    </row>
    <row r="8191" spans="41:67">
      <c r="AO8191" s="38">
        <f t="shared" si="602"/>
        <v>0</v>
      </c>
      <c r="AP8191" s="38">
        <f t="shared" si="603"/>
        <v>0</v>
      </c>
      <c r="AR8191" s="181"/>
      <c r="AS8191" s="181"/>
      <c r="AT8191" s="181"/>
      <c r="AU8191" s="181"/>
      <c r="BB8191" s="181"/>
      <c r="BC8191" s="181"/>
      <c r="BD8191" s="181"/>
      <c r="BE8191" s="181"/>
      <c r="BL8191" s="181"/>
      <c r="BM8191" s="181"/>
      <c r="BN8191" s="181"/>
      <c r="BO8191" s="181"/>
    </row>
    <row r="8192" spans="41:67">
      <c r="AO8192" s="38">
        <f t="shared" si="602"/>
        <v>0</v>
      </c>
      <c r="AP8192" s="38">
        <f t="shared" si="603"/>
        <v>0</v>
      </c>
      <c r="AR8192" s="181"/>
      <c r="AS8192" s="181"/>
      <c r="AT8192" s="181"/>
      <c r="AU8192" s="181"/>
      <c r="BB8192" s="181"/>
      <c r="BC8192" s="181"/>
      <c r="BD8192" s="181"/>
      <c r="BE8192" s="181"/>
      <c r="BL8192" s="181"/>
      <c r="BM8192" s="181"/>
      <c r="BN8192" s="181"/>
      <c r="BO8192" s="181"/>
    </row>
    <row r="8193" spans="41:67">
      <c r="AO8193" s="38">
        <f t="shared" si="602"/>
        <v>0</v>
      </c>
      <c r="AP8193" s="38">
        <f t="shared" si="603"/>
        <v>0</v>
      </c>
      <c r="AR8193" s="181"/>
      <c r="AS8193" s="181"/>
      <c r="AT8193" s="181"/>
      <c r="AU8193" s="181"/>
      <c r="BB8193" s="181"/>
      <c r="BC8193" s="181"/>
      <c r="BD8193" s="181"/>
      <c r="BE8193" s="181"/>
      <c r="BL8193" s="181"/>
      <c r="BM8193" s="181"/>
      <c r="BN8193" s="181"/>
      <c r="BO8193" s="181"/>
    </row>
    <row r="8194" spans="41:67">
      <c r="AO8194" s="38">
        <f t="shared" si="602"/>
        <v>0</v>
      </c>
      <c r="AP8194" s="38">
        <f t="shared" si="603"/>
        <v>0</v>
      </c>
      <c r="AR8194" s="181"/>
      <c r="AS8194" s="181"/>
      <c r="AT8194" s="181"/>
      <c r="AU8194" s="181"/>
      <c r="BB8194" s="181"/>
      <c r="BC8194" s="181"/>
      <c r="BD8194" s="181"/>
      <c r="BE8194" s="181"/>
      <c r="BL8194" s="181"/>
      <c r="BM8194" s="181"/>
      <c r="BN8194" s="181"/>
      <c r="BO8194" s="181"/>
    </row>
    <row r="8195" spans="41:67">
      <c r="AO8195" s="38">
        <f t="shared" si="602"/>
        <v>0</v>
      </c>
      <c r="AP8195" s="38">
        <f t="shared" si="603"/>
        <v>0</v>
      </c>
      <c r="AR8195" s="181"/>
      <c r="AS8195" s="181"/>
      <c r="AT8195" s="181"/>
      <c r="AU8195" s="181"/>
      <c r="BB8195" s="181"/>
      <c r="BC8195" s="181"/>
      <c r="BD8195" s="181"/>
      <c r="BE8195" s="181"/>
      <c r="BL8195" s="181"/>
      <c r="BM8195" s="181"/>
      <c r="BN8195" s="181"/>
      <c r="BO8195" s="181"/>
    </row>
    <row r="8196" spans="41:67">
      <c r="AO8196" s="38">
        <f t="shared" si="602"/>
        <v>0</v>
      </c>
      <c r="AP8196" s="38">
        <f t="shared" si="603"/>
        <v>0</v>
      </c>
      <c r="AR8196" s="181"/>
      <c r="AS8196" s="181"/>
      <c r="AT8196" s="181"/>
      <c r="AU8196" s="181"/>
      <c r="BB8196" s="181"/>
      <c r="BC8196" s="181"/>
      <c r="BD8196" s="181"/>
      <c r="BE8196" s="181"/>
      <c r="BL8196" s="181"/>
      <c r="BM8196" s="181"/>
      <c r="BN8196" s="181"/>
      <c r="BO8196" s="181"/>
    </row>
    <row r="8197" spans="41:67">
      <c r="AO8197" s="38">
        <f t="shared" si="602"/>
        <v>0</v>
      </c>
      <c r="AP8197" s="38">
        <f t="shared" si="603"/>
        <v>0</v>
      </c>
      <c r="AR8197" s="181"/>
      <c r="AS8197" s="181"/>
      <c r="AT8197" s="181"/>
      <c r="AU8197" s="181"/>
      <c r="BB8197" s="181"/>
      <c r="BC8197" s="181"/>
      <c r="BD8197" s="181"/>
      <c r="BE8197" s="181"/>
      <c r="BL8197" s="181"/>
      <c r="BM8197" s="181"/>
      <c r="BN8197" s="181"/>
      <c r="BO8197" s="181"/>
    </row>
    <row r="8198" spans="41:67">
      <c r="AO8198" s="38">
        <f t="shared" si="602"/>
        <v>0</v>
      </c>
      <c r="AP8198" s="38">
        <f t="shared" si="603"/>
        <v>0</v>
      </c>
      <c r="AR8198" s="181"/>
      <c r="AS8198" s="181"/>
      <c r="AT8198" s="181"/>
      <c r="AU8198" s="181"/>
      <c r="BB8198" s="181"/>
      <c r="BC8198" s="181"/>
      <c r="BD8198" s="181"/>
      <c r="BE8198" s="181"/>
      <c r="BL8198" s="181"/>
      <c r="BM8198" s="181"/>
      <c r="BN8198" s="181"/>
      <c r="BO8198" s="181"/>
    </row>
    <row r="8199" spans="41:67">
      <c r="AO8199" s="38">
        <f t="shared" si="602"/>
        <v>0</v>
      </c>
      <c r="AP8199" s="38">
        <f t="shared" si="603"/>
        <v>0</v>
      </c>
      <c r="AR8199" s="181"/>
      <c r="AS8199" s="181"/>
      <c r="AT8199" s="181"/>
      <c r="AU8199" s="181"/>
      <c r="BB8199" s="181"/>
      <c r="BC8199" s="181"/>
      <c r="BD8199" s="181"/>
      <c r="BE8199" s="181"/>
      <c r="BL8199" s="181"/>
      <c r="BM8199" s="181"/>
      <c r="BN8199" s="181"/>
      <c r="BO8199" s="181"/>
    </row>
    <row r="8200" spans="41:67">
      <c r="AO8200" s="38">
        <f t="shared" si="602"/>
        <v>0</v>
      </c>
      <c r="AP8200" s="38">
        <f t="shared" si="603"/>
        <v>0</v>
      </c>
      <c r="AR8200" s="181"/>
      <c r="AS8200" s="181"/>
      <c r="AT8200" s="181"/>
      <c r="AU8200" s="181"/>
      <c r="BB8200" s="181"/>
      <c r="BC8200" s="181"/>
      <c r="BD8200" s="181"/>
      <c r="BE8200" s="181"/>
      <c r="BL8200" s="181"/>
      <c r="BM8200" s="181"/>
      <c r="BN8200" s="181"/>
      <c r="BO8200" s="181"/>
    </row>
    <row r="8201" spans="41:67">
      <c r="AO8201" s="38">
        <f t="shared" si="602"/>
        <v>0</v>
      </c>
      <c r="AP8201" s="38">
        <f t="shared" si="603"/>
        <v>0</v>
      </c>
      <c r="AR8201" s="181"/>
      <c r="AS8201" s="181"/>
      <c r="AT8201" s="181"/>
      <c r="AU8201" s="181"/>
      <c r="BB8201" s="181"/>
      <c r="BC8201" s="181"/>
      <c r="BD8201" s="181"/>
      <c r="BE8201" s="181"/>
      <c r="BL8201" s="181"/>
      <c r="BM8201" s="181"/>
      <c r="BN8201" s="181"/>
      <c r="BO8201" s="181"/>
    </row>
    <row r="8202" spans="41:67">
      <c r="AO8202" s="38">
        <f t="shared" si="602"/>
        <v>0</v>
      </c>
      <c r="AP8202" s="38">
        <f t="shared" si="603"/>
        <v>0</v>
      </c>
      <c r="AR8202" s="181"/>
      <c r="AS8202" s="181"/>
      <c r="AT8202" s="181"/>
      <c r="AU8202" s="181"/>
      <c r="BB8202" s="181"/>
      <c r="BC8202" s="181"/>
      <c r="BD8202" s="181"/>
      <c r="BE8202" s="181"/>
      <c r="BL8202" s="181"/>
      <c r="BM8202" s="181"/>
      <c r="BN8202" s="181"/>
      <c r="BO8202" s="181"/>
    </row>
    <row r="8203" spans="41:67">
      <c r="AO8203" s="38">
        <f t="shared" si="602"/>
        <v>0</v>
      </c>
      <c r="AP8203" s="38">
        <f t="shared" si="603"/>
        <v>0</v>
      </c>
      <c r="AR8203" s="181"/>
      <c r="AS8203" s="181"/>
      <c r="AT8203" s="181"/>
      <c r="AU8203" s="181"/>
      <c r="BB8203" s="181"/>
      <c r="BC8203" s="181"/>
      <c r="BD8203" s="181"/>
      <c r="BE8203" s="181"/>
      <c r="BL8203" s="181"/>
      <c r="BM8203" s="181"/>
      <c r="BN8203" s="181"/>
      <c r="BO8203" s="181"/>
    </row>
    <row r="8204" spans="41:67">
      <c r="AO8204" s="38">
        <f t="shared" si="602"/>
        <v>0</v>
      </c>
      <c r="AP8204" s="38">
        <f t="shared" si="603"/>
        <v>0</v>
      </c>
      <c r="AR8204" s="181"/>
      <c r="AS8204" s="181"/>
      <c r="AT8204" s="181"/>
      <c r="AU8204" s="181"/>
      <c r="BB8204" s="181"/>
      <c r="BC8204" s="181"/>
      <c r="BD8204" s="181"/>
      <c r="BE8204" s="181"/>
      <c r="BL8204" s="181"/>
      <c r="BM8204" s="181"/>
      <c r="BN8204" s="181"/>
      <c r="BO8204" s="181"/>
    </row>
    <row r="8205" spans="41:67">
      <c r="AO8205" s="38">
        <f t="shared" si="602"/>
        <v>0</v>
      </c>
      <c r="AP8205" s="38">
        <f t="shared" si="603"/>
        <v>0</v>
      </c>
      <c r="AR8205" s="181"/>
      <c r="AS8205" s="181"/>
      <c r="AT8205" s="181"/>
      <c r="AU8205" s="181"/>
      <c r="BB8205" s="181"/>
      <c r="BC8205" s="181"/>
      <c r="BD8205" s="181"/>
      <c r="BE8205" s="181"/>
      <c r="BL8205" s="181"/>
      <c r="BM8205" s="181"/>
      <c r="BN8205" s="181"/>
      <c r="BO8205" s="181"/>
    </row>
    <row r="8206" spans="41:67">
      <c r="AO8206" s="38">
        <f t="shared" si="602"/>
        <v>0</v>
      </c>
      <c r="AP8206" s="38">
        <f t="shared" si="603"/>
        <v>0</v>
      </c>
      <c r="AR8206" s="181"/>
      <c r="AS8206" s="181"/>
      <c r="AT8206" s="181"/>
      <c r="AU8206" s="181"/>
      <c r="BB8206" s="181"/>
      <c r="BC8206" s="181"/>
      <c r="BD8206" s="181"/>
      <c r="BE8206" s="181"/>
      <c r="BL8206" s="181"/>
      <c r="BM8206" s="181"/>
      <c r="BN8206" s="181"/>
      <c r="BO8206" s="181"/>
    </row>
    <row r="8207" spans="41:67">
      <c r="AO8207" s="38">
        <f t="shared" si="602"/>
        <v>0</v>
      </c>
      <c r="AP8207" s="38">
        <f t="shared" si="603"/>
        <v>0</v>
      </c>
      <c r="AR8207" s="181"/>
      <c r="AS8207" s="181"/>
      <c r="AT8207" s="181"/>
      <c r="AU8207" s="181"/>
      <c r="BB8207" s="181"/>
      <c r="BC8207" s="181"/>
      <c r="BD8207" s="181"/>
      <c r="BE8207" s="181"/>
      <c r="BL8207" s="181"/>
      <c r="BM8207" s="181"/>
      <c r="BN8207" s="181"/>
      <c r="BO8207" s="181"/>
    </row>
    <row r="8208" spans="41:67">
      <c r="AO8208" s="38">
        <f t="shared" si="602"/>
        <v>0</v>
      </c>
      <c r="AP8208" s="38">
        <f t="shared" si="603"/>
        <v>0</v>
      </c>
      <c r="AR8208" s="181"/>
      <c r="AS8208" s="181"/>
      <c r="AT8208" s="181"/>
      <c r="AU8208" s="181"/>
      <c r="BB8208" s="181"/>
      <c r="BC8208" s="181"/>
      <c r="BD8208" s="181"/>
      <c r="BE8208" s="181"/>
      <c r="BL8208" s="181"/>
      <c r="BM8208" s="181"/>
      <c r="BN8208" s="181"/>
      <c r="BO8208" s="181"/>
    </row>
    <row r="8209" spans="41:67">
      <c r="AO8209" s="38">
        <f t="shared" si="602"/>
        <v>0</v>
      </c>
      <c r="AP8209" s="38">
        <f t="shared" si="603"/>
        <v>0</v>
      </c>
      <c r="AR8209" s="181"/>
      <c r="AS8209" s="181"/>
      <c r="AT8209" s="181"/>
      <c r="AU8209" s="181"/>
      <c r="BB8209" s="181"/>
      <c r="BC8209" s="181"/>
      <c r="BD8209" s="181"/>
      <c r="BE8209" s="181"/>
      <c r="BL8209" s="181"/>
      <c r="BM8209" s="181"/>
      <c r="BN8209" s="181"/>
      <c r="BO8209" s="181"/>
    </row>
    <row r="8210" spans="41:67">
      <c r="AO8210" s="38">
        <f t="shared" si="602"/>
        <v>0</v>
      </c>
      <c r="AP8210" s="38">
        <f t="shared" si="603"/>
        <v>0</v>
      </c>
      <c r="AR8210" s="181"/>
      <c r="AS8210" s="181"/>
      <c r="AT8210" s="181"/>
      <c r="AU8210" s="181"/>
      <c r="BB8210" s="181"/>
      <c r="BC8210" s="181"/>
      <c r="BD8210" s="181"/>
      <c r="BE8210" s="181"/>
      <c r="BL8210" s="181"/>
      <c r="BM8210" s="181"/>
      <c r="BN8210" s="181"/>
      <c r="BO8210" s="181"/>
    </row>
    <row r="8211" spans="41:67">
      <c r="AO8211" s="38">
        <f t="shared" si="602"/>
        <v>0</v>
      </c>
      <c r="AP8211" s="38">
        <f t="shared" si="603"/>
        <v>0</v>
      </c>
      <c r="AR8211" s="181"/>
      <c r="AS8211" s="181"/>
      <c r="AT8211" s="181"/>
      <c r="AU8211" s="181"/>
      <c r="BB8211" s="181"/>
      <c r="BC8211" s="181"/>
      <c r="BD8211" s="181"/>
      <c r="BE8211" s="181"/>
      <c r="BL8211" s="181"/>
      <c r="BM8211" s="181"/>
      <c r="BN8211" s="181"/>
      <c r="BO8211" s="181"/>
    </row>
    <row r="8212" spans="41:67">
      <c r="AO8212" s="38">
        <f t="shared" si="602"/>
        <v>0</v>
      </c>
      <c r="AP8212" s="38">
        <f t="shared" si="603"/>
        <v>0</v>
      </c>
      <c r="AR8212" s="181"/>
      <c r="AS8212" s="181"/>
      <c r="AT8212" s="181"/>
      <c r="AU8212" s="181"/>
      <c r="BB8212" s="181"/>
      <c r="BC8212" s="181"/>
      <c r="BD8212" s="181"/>
      <c r="BE8212" s="181"/>
      <c r="BL8212" s="181"/>
      <c r="BM8212" s="181"/>
      <c r="BN8212" s="181"/>
      <c r="BO8212" s="181"/>
    </row>
    <row r="8213" spans="41:67">
      <c r="AO8213" s="38">
        <f t="shared" si="602"/>
        <v>0</v>
      </c>
      <c r="AP8213" s="38">
        <f t="shared" si="603"/>
        <v>0</v>
      </c>
      <c r="AR8213" s="181"/>
      <c r="AS8213" s="181"/>
      <c r="AT8213" s="181"/>
      <c r="AU8213" s="181"/>
      <c r="BB8213" s="181"/>
      <c r="BC8213" s="181"/>
      <c r="BD8213" s="181"/>
      <c r="BE8213" s="181"/>
      <c r="BL8213" s="181"/>
      <c r="BM8213" s="181"/>
      <c r="BN8213" s="181"/>
      <c r="BO8213" s="181"/>
    </row>
    <row r="8214" spans="41:67">
      <c r="AO8214" s="38">
        <f t="shared" si="602"/>
        <v>0</v>
      </c>
      <c r="AP8214" s="38">
        <f t="shared" si="603"/>
        <v>0</v>
      </c>
      <c r="AR8214" s="181"/>
      <c r="AS8214" s="181"/>
      <c r="AT8214" s="181"/>
      <c r="AU8214" s="181"/>
      <c r="BB8214" s="181"/>
      <c r="BC8214" s="181"/>
      <c r="BD8214" s="181"/>
      <c r="BE8214" s="181"/>
      <c r="BL8214" s="181"/>
      <c r="BM8214" s="181"/>
      <c r="BN8214" s="181"/>
      <c r="BO8214" s="181"/>
    </row>
    <row r="8215" spans="41:67">
      <c r="AO8215" s="38">
        <f t="shared" si="602"/>
        <v>0</v>
      </c>
      <c r="AP8215" s="38">
        <f t="shared" si="603"/>
        <v>0</v>
      </c>
      <c r="AR8215" s="181"/>
      <c r="AS8215" s="181"/>
      <c r="AT8215" s="181"/>
      <c r="AU8215" s="181"/>
      <c r="BB8215" s="181"/>
      <c r="BC8215" s="181"/>
      <c r="BD8215" s="181"/>
      <c r="BE8215" s="181"/>
      <c r="BL8215" s="181"/>
      <c r="BM8215" s="181"/>
      <c r="BN8215" s="181"/>
      <c r="BO8215" s="181"/>
    </row>
    <row r="8216" spans="41:67">
      <c r="AO8216" s="38">
        <f t="shared" si="602"/>
        <v>0</v>
      </c>
      <c r="AP8216" s="38">
        <f t="shared" si="603"/>
        <v>0</v>
      </c>
      <c r="AR8216" s="181"/>
      <c r="AS8216" s="181"/>
      <c r="AT8216" s="181"/>
      <c r="AU8216" s="181"/>
      <c r="BB8216" s="181"/>
      <c r="BC8216" s="181"/>
      <c r="BD8216" s="181"/>
      <c r="BE8216" s="181"/>
      <c r="BL8216" s="181"/>
      <c r="BM8216" s="181"/>
      <c r="BN8216" s="181"/>
      <c r="BO8216" s="181"/>
    </row>
    <row r="8217" spans="41:67">
      <c r="AO8217" s="38">
        <f t="shared" si="602"/>
        <v>0</v>
      </c>
      <c r="AP8217" s="38">
        <f t="shared" si="603"/>
        <v>0</v>
      </c>
      <c r="AR8217" s="181"/>
      <c r="AS8217" s="181"/>
      <c r="AT8217" s="181"/>
      <c r="AU8217" s="181"/>
      <c r="BB8217" s="181"/>
      <c r="BC8217" s="181"/>
      <c r="BD8217" s="181"/>
      <c r="BE8217" s="181"/>
      <c r="BL8217" s="181"/>
      <c r="BM8217" s="181"/>
      <c r="BN8217" s="181"/>
      <c r="BO8217" s="181"/>
    </row>
    <row r="8218" spans="41:67">
      <c r="AO8218" s="38">
        <f t="shared" si="602"/>
        <v>0</v>
      </c>
      <c r="AP8218" s="38">
        <f t="shared" si="603"/>
        <v>0</v>
      </c>
      <c r="AR8218" s="181"/>
      <c r="AS8218" s="181"/>
      <c r="AT8218" s="181"/>
      <c r="AU8218" s="181"/>
      <c r="BB8218" s="181"/>
      <c r="BC8218" s="181"/>
      <c r="BD8218" s="181"/>
      <c r="BE8218" s="181"/>
      <c r="BL8218" s="181"/>
      <c r="BM8218" s="181"/>
      <c r="BN8218" s="181"/>
      <c r="BO8218" s="181"/>
    </row>
    <row r="8219" spans="41:67">
      <c r="AO8219" s="38">
        <f t="shared" si="602"/>
        <v>0</v>
      </c>
      <c r="AP8219" s="38">
        <f t="shared" si="603"/>
        <v>0</v>
      </c>
      <c r="AR8219" s="181"/>
      <c r="AS8219" s="181"/>
      <c r="AT8219" s="181"/>
      <c r="AU8219" s="181"/>
      <c r="BB8219" s="181"/>
      <c r="BC8219" s="181"/>
      <c r="BD8219" s="181"/>
      <c r="BE8219" s="181"/>
      <c r="BL8219" s="181"/>
      <c r="BM8219" s="181"/>
      <c r="BN8219" s="181"/>
      <c r="BO8219" s="181"/>
    </row>
    <row r="8220" spans="41:67">
      <c r="AO8220" s="38">
        <f t="shared" si="602"/>
        <v>0</v>
      </c>
      <c r="AP8220" s="38">
        <f t="shared" si="603"/>
        <v>0</v>
      </c>
      <c r="AR8220" s="181"/>
      <c r="AS8220" s="181"/>
      <c r="AT8220" s="181"/>
      <c r="AU8220" s="181"/>
      <c r="BB8220" s="181"/>
      <c r="BC8220" s="181"/>
      <c r="BD8220" s="181"/>
      <c r="BE8220" s="181"/>
      <c r="BL8220" s="181"/>
      <c r="BM8220" s="181"/>
      <c r="BN8220" s="181"/>
      <c r="BO8220" s="181"/>
    </row>
    <row r="8221" spans="41:67">
      <c r="AO8221" s="38">
        <f t="shared" si="602"/>
        <v>0</v>
      </c>
      <c r="AP8221" s="38">
        <f t="shared" si="603"/>
        <v>0</v>
      </c>
      <c r="AR8221" s="181"/>
      <c r="AS8221" s="181"/>
      <c r="AT8221" s="181"/>
      <c r="AU8221" s="181"/>
      <c r="BB8221" s="181"/>
      <c r="BC8221" s="181"/>
      <c r="BD8221" s="181"/>
      <c r="BE8221" s="181"/>
      <c r="BL8221" s="181"/>
      <c r="BM8221" s="181"/>
      <c r="BN8221" s="181"/>
      <c r="BO8221" s="181"/>
    </row>
    <row r="8222" spans="41:67">
      <c r="AO8222" s="38">
        <f t="shared" si="602"/>
        <v>0</v>
      </c>
      <c r="AP8222" s="38">
        <f t="shared" si="603"/>
        <v>0</v>
      </c>
      <c r="AR8222" s="181"/>
      <c r="AS8222" s="181"/>
      <c r="AT8222" s="181"/>
      <c r="AU8222" s="181"/>
      <c r="BB8222" s="181"/>
      <c r="BC8222" s="181"/>
      <c r="BD8222" s="181"/>
      <c r="BE8222" s="181"/>
      <c r="BL8222" s="181"/>
      <c r="BM8222" s="181"/>
      <c r="BN8222" s="181"/>
      <c r="BO8222" s="181"/>
    </row>
    <row r="8223" spans="41:67">
      <c r="AO8223" s="38">
        <f t="shared" si="602"/>
        <v>0</v>
      </c>
      <c r="AP8223" s="38">
        <f t="shared" si="603"/>
        <v>0</v>
      </c>
      <c r="AR8223" s="181"/>
      <c r="AS8223" s="181"/>
      <c r="AT8223" s="181"/>
      <c r="AU8223" s="181"/>
      <c r="BB8223" s="181"/>
      <c r="BC8223" s="181"/>
      <c r="BD8223" s="181"/>
      <c r="BE8223" s="181"/>
      <c r="BL8223" s="181"/>
      <c r="BM8223" s="181"/>
      <c r="BN8223" s="181"/>
      <c r="BO8223" s="181"/>
    </row>
    <row r="8224" spans="41:67">
      <c r="AO8224" s="38">
        <f t="shared" si="602"/>
        <v>0</v>
      </c>
      <c r="AP8224" s="38">
        <f t="shared" si="603"/>
        <v>0</v>
      </c>
      <c r="AR8224" s="181"/>
      <c r="AS8224" s="181"/>
      <c r="AT8224" s="181"/>
      <c r="AU8224" s="181"/>
      <c r="BB8224" s="181"/>
      <c r="BC8224" s="181"/>
      <c r="BD8224" s="181"/>
      <c r="BE8224" s="181"/>
      <c r="BL8224" s="181"/>
      <c r="BM8224" s="181"/>
      <c r="BN8224" s="181"/>
      <c r="BO8224" s="181"/>
    </row>
    <row r="8225" spans="41:67">
      <c r="AO8225" s="38">
        <f t="shared" si="602"/>
        <v>0</v>
      </c>
      <c r="AP8225" s="38">
        <f t="shared" si="603"/>
        <v>0</v>
      </c>
      <c r="AR8225" s="181"/>
      <c r="AS8225" s="181"/>
      <c r="AT8225" s="181"/>
      <c r="AU8225" s="181"/>
      <c r="BB8225" s="181"/>
      <c r="BC8225" s="181"/>
      <c r="BD8225" s="181"/>
      <c r="BE8225" s="181"/>
      <c r="BL8225" s="181"/>
      <c r="BM8225" s="181"/>
      <c r="BN8225" s="181"/>
      <c r="BO8225" s="181"/>
    </row>
    <row r="8226" spans="41:67">
      <c r="AO8226" s="38">
        <f t="shared" si="602"/>
        <v>0</v>
      </c>
      <c r="AP8226" s="38">
        <f t="shared" si="603"/>
        <v>0</v>
      </c>
      <c r="AR8226" s="181"/>
      <c r="AS8226" s="181"/>
      <c r="AT8226" s="181"/>
      <c r="AU8226" s="181"/>
      <c r="BB8226" s="181"/>
      <c r="BC8226" s="181"/>
      <c r="BD8226" s="181"/>
      <c r="BE8226" s="181"/>
      <c r="BL8226" s="181"/>
      <c r="BM8226" s="181"/>
      <c r="BN8226" s="181"/>
      <c r="BO8226" s="181"/>
    </row>
    <row r="8227" spans="41:67">
      <c r="AO8227" s="38">
        <f t="shared" si="602"/>
        <v>0</v>
      </c>
      <c r="AP8227" s="38">
        <f t="shared" si="603"/>
        <v>0</v>
      </c>
      <c r="AR8227" s="181"/>
      <c r="AS8227" s="181"/>
      <c r="AT8227" s="181"/>
      <c r="AU8227" s="181"/>
      <c r="BB8227" s="181"/>
      <c r="BC8227" s="181"/>
      <c r="BD8227" s="181"/>
      <c r="BE8227" s="181"/>
      <c r="BL8227" s="181"/>
      <c r="BM8227" s="181"/>
      <c r="BN8227" s="181"/>
      <c r="BO8227" s="181"/>
    </row>
    <row r="8228" spans="41:67">
      <c r="AO8228" s="38">
        <f t="shared" si="602"/>
        <v>0</v>
      </c>
      <c r="AP8228" s="38">
        <f t="shared" si="603"/>
        <v>0</v>
      </c>
      <c r="AR8228" s="181"/>
      <c r="AS8228" s="181"/>
      <c r="AT8228" s="181"/>
      <c r="AU8228" s="181"/>
      <c r="BB8228" s="181"/>
      <c r="BC8228" s="181"/>
      <c r="BD8228" s="181"/>
      <c r="BE8228" s="181"/>
      <c r="BL8228" s="181"/>
      <c r="BM8228" s="181"/>
      <c r="BN8228" s="181"/>
      <c r="BO8228" s="181"/>
    </row>
    <row r="8229" spans="41:67">
      <c r="AO8229" s="38">
        <f t="shared" si="602"/>
        <v>0</v>
      </c>
      <c r="AP8229" s="38">
        <f t="shared" si="603"/>
        <v>0</v>
      </c>
      <c r="AR8229" s="181"/>
      <c r="AS8229" s="181"/>
      <c r="AT8229" s="181"/>
      <c r="AU8229" s="181"/>
      <c r="BB8229" s="181"/>
      <c r="BC8229" s="181"/>
      <c r="BD8229" s="181"/>
      <c r="BE8229" s="181"/>
      <c r="BL8229" s="181"/>
      <c r="BM8229" s="181"/>
      <c r="BN8229" s="181"/>
      <c r="BO8229" s="181"/>
    </row>
    <row r="8230" spans="41:67">
      <c r="AO8230" s="38">
        <f t="shared" si="602"/>
        <v>0</v>
      </c>
      <c r="AP8230" s="38">
        <f t="shared" si="603"/>
        <v>0</v>
      </c>
      <c r="AR8230" s="181"/>
      <c r="AS8230" s="181"/>
      <c r="AT8230" s="181"/>
      <c r="AU8230" s="181"/>
      <c r="BB8230" s="181"/>
      <c r="BC8230" s="181"/>
      <c r="BD8230" s="181"/>
      <c r="BE8230" s="181"/>
      <c r="BL8230" s="181"/>
      <c r="BM8230" s="181"/>
      <c r="BN8230" s="181"/>
      <c r="BO8230" s="181"/>
    </row>
    <row r="8231" spans="41:67">
      <c r="AO8231" s="38">
        <f t="shared" si="602"/>
        <v>0</v>
      </c>
      <c r="AP8231" s="38">
        <f t="shared" si="603"/>
        <v>0</v>
      </c>
      <c r="AR8231" s="181"/>
      <c r="AS8231" s="181"/>
      <c r="AT8231" s="181"/>
      <c r="AU8231" s="181"/>
      <c r="BB8231" s="181"/>
      <c r="BC8231" s="181"/>
      <c r="BD8231" s="181"/>
      <c r="BE8231" s="181"/>
      <c r="BL8231" s="181"/>
      <c r="BM8231" s="181"/>
      <c r="BN8231" s="181"/>
      <c r="BO8231" s="181"/>
    </row>
    <row r="8232" spans="41:67">
      <c r="AO8232" s="38">
        <f t="shared" si="602"/>
        <v>0</v>
      </c>
      <c r="AP8232" s="38">
        <f t="shared" si="603"/>
        <v>0</v>
      </c>
      <c r="AR8232" s="181"/>
      <c r="AS8232" s="181"/>
      <c r="AT8232" s="181"/>
      <c r="AU8232" s="181"/>
      <c r="BB8232" s="181"/>
      <c r="BC8232" s="181"/>
      <c r="BD8232" s="181"/>
      <c r="BE8232" s="181"/>
      <c r="BL8232" s="181"/>
      <c r="BM8232" s="181"/>
      <c r="BN8232" s="181"/>
      <c r="BO8232" s="181"/>
    </row>
    <row r="8233" spans="41:67">
      <c r="AO8233" s="38">
        <f t="shared" si="602"/>
        <v>0</v>
      </c>
      <c r="AP8233" s="38">
        <f t="shared" si="603"/>
        <v>0</v>
      </c>
      <c r="AR8233" s="181"/>
      <c r="AS8233" s="181"/>
      <c r="AT8233" s="181"/>
      <c r="AU8233" s="181"/>
      <c r="BB8233" s="181"/>
      <c r="BC8233" s="181"/>
      <c r="BD8233" s="181"/>
      <c r="BE8233" s="181"/>
      <c r="BL8233" s="181"/>
      <c r="BM8233" s="181"/>
      <c r="BN8233" s="181"/>
      <c r="BO8233" s="181"/>
    </row>
    <row r="8234" spans="41:67">
      <c r="AO8234" s="38">
        <f t="shared" ref="AO8234:AO8297" si="604">B8235+1-1</f>
        <v>0</v>
      </c>
      <c r="AP8234" s="38">
        <f t="shared" ref="AP8234:AP8297" si="605">A8235</f>
        <v>0</v>
      </c>
      <c r="AR8234" s="181"/>
      <c r="AS8234" s="181"/>
      <c r="AT8234" s="181"/>
      <c r="AU8234" s="181"/>
      <c r="BB8234" s="181"/>
      <c r="BC8234" s="181"/>
      <c r="BD8234" s="181"/>
      <c r="BE8234" s="181"/>
      <c r="BL8234" s="181"/>
      <c r="BM8234" s="181"/>
      <c r="BN8234" s="181"/>
      <c r="BO8234" s="181"/>
    </row>
    <row r="8235" spans="41:67">
      <c r="AO8235" s="38">
        <f t="shared" si="604"/>
        <v>0</v>
      </c>
      <c r="AP8235" s="38">
        <f t="shared" si="605"/>
        <v>0</v>
      </c>
      <c r="AR8235" s="181"/>
      <c r="AS8235" s="181"/>
      <c r="AT8235" s="181"/>
      <c r="AU8235" s="181"/>
      <c r="BB8235" s="181"/>
      <c r="BC8235" s="181"/>
      <c r="BD8235" s="181"/>
      <c r="BE8235" s="181"/>
      <c r="BL8235" s="181"/>
      <c r="BM8235" s="181"/>
      <c r="BN8235" s="181"/>
      <c r="BO8235" s="181"/>
    </row>
    <row r="8236" spans="41:67">
      <c r="AO8236" s="38">
        <f t="shared" si="604"/>
        <v>0</v>
      </c>
      <c r="AP8236" s="38">
        <f t="shared" si="605"/>
        <v>0</v>
      </c>
      <c r="AR8236" s="181"/>
      <c r="AS8236" s="181"/>
      <c r="AT8236" s="181"/>
      <c r="AU8236" s="181"/>
      <c r="BB8236" s="181"/>
      <c r="BC8236" s="181"/>
      <c r="BD8236" s="181"/>
      <c r="BE8236" s="181"/>
      <c r="BL8236" s="181"/>
      <c r="BM8236" s="181"/>
      <c r="BN8236" s="181"/>
      <c r="BO8236" s="181"/>
    </row>
    <row r="8237" spans="41:67">
      <c r="AO8237" s="38">
        <f t="shared" si="604"/>
        <v>0</v>
      </c>
      <c r="AP8237" s="38">
        <f t="shared" si="605"/>
        <v>0</v>
      </c>
      <c r="AR8237" s="181"/>
      <c r="AS8237" s="181"/>
      <c r="AT8237" s="181"/>
      <c r="AU8237" s="181"/>
      <c r="BB8237" s="181"/>
      <c r="BC8237" s="181"/>
      <c r="BD8237" s="181"/>
      <c r="BE8237" s="181"/>
      <c r="BL8237" s="181"/>
      <c r="BM8237" s="181"/>
      <c r="BN8237" s="181"/>
      <c r="BO8237" s="181"/>
    </row>
    <row r="8238" spans="41:67">
      <c r="AO8238" s="38">
        <f t="shared" si="604"/>
        <v>0</v>
      </c>
      <c r="AP8238" s="38">
        <f t="shared" si="605"/>
        <v>0</v>
      </c>
      <c r="AR8238" s="181"/>
      <c r="AS8238" s="181"/>
      <c r="AT8238" s="181"/>
      <c r="AU8238" s="181"/>
      <c r="BB8238" s="181"/>
      <c r="BC8238" s="181"/>
      <c r="BD8238" s="181"/>
      <c r="BE8238" s="181"/>
      <c r="BL8238" s="181"/>
      <c r="BM8238" s="181"/>
      <c r="BN8238" s="181"/>
      <c r="BO8238" s="181"/>
    </row>
    <row r="8239" spans="41:67">
      <c r="AO8239" s="38">
        <f t="shared" si="604"/>
        <v>0</v>
      </c>
      <c r="AP8239" s="38">
        <f t="shared" si="605"/>
        <v>0</v>
      </c>
      <c r="AR8239" s="181"/>
      <c r="AS8239" s="181"/>
      <c r="AT8239" s="181"/>
      <c r="AU8239" s="181"/>
      <c r="BB8239" s="181"/>
      <c r="BC8239" s="181"/>
      <c r="BD8239" s="181"/>
      <c r="BE8239" s="181"/>
      <c r="BL8239" s="181"/>
      <c r="BM8239" s="181"/>
      <c r="BN8239" s="181"/>
      <c r="BO8239" s="181"/>
    </row>
    <row r="8240" spans="41:67">
      <c r="AO8240" s="38">
        <f t="shared" si="604"/>
        <v>0</v>
      </c>
      <c r="AP8240" s="38">
        <f t="shared" si="605"/>
        <v>0</v>
      </c>
      <c r="AR8240" s="181"/>
      <c r="AS8240" s="181"/>
      <c r="AT8240" s="181"/>
      <c r="AU8240" s="181"/>
      <c r="BB8240" s="181"/>
      <c r="BC8240" s="181"/>
      <c r="BD8240" s="181"/>
      <c r="BE8240" s="181"/>
      <c r="BL8240" s="181"/>
      <c r="BM8240" s="181"/>
      <c r="BN8240" s="181"/>
      <c r="BO8240" s="181"/>
    </row>
    <row r="8241" spans="41:67">
      <c r="AO8241" s="38">
        <f t="shared" si="604"/>
        <v>0</v>
      </c>
      <c r="AP8241" s="38">
        <f t="shared" si="605"/>
        <v>0</v>
      </c>
      <c r="AR8241" s="181"/>
      <c r="AS8241" s="181"/>
      <c r="AT8241" s="181"/>
      <c r="AU8241" s="181"/>
      <c r="BB8241" s="181"/>
      <c r="BC8241" s="181"/>
      <c r="BD8241" s="181"/>
      <c r="BE8241" s="181"/>
      <c r="BL8241" s="181"/>
      <c r="BM8241" s="181"/>
      <c r="BN8241" s="181"/>
      <c r="BO8241" s="181"/>
    </row>
    <row r="8242" spans="41:67">
      <c r="AO8242" s="38">
        <f t="shared" si="604"/>
        <v>0</v>
      </c>
      <c r="AP8242" s="38">
        <f t="shared" si="605"/>
        <v>0</v>
      </c>
      <c r="AR8242" s="181"/>
      <c r="AS8242" s="181"/>
      <c r="AT8242" s="181"/>
      <c r="AU8242" s="181"/>
      <c r="BB8242" s="181"/>
      <c r="BC8242" s="181"/>
      <c r="BD8242" s="181"/>
      <c r="BE8242" s="181"/>
      <c r="BL8242" s="181"/>
      <c r="BM8242" s="181"/>
      <c r="BN8242" s="181"/>
      <c r="BO8242" s="181"/>
    </row>
    <row r="8243" spans="41:67">
      <c r="AO8243" s="38">
        <f t="shared" si="604"/>
        <v>0</v>
      </c>
      <c r="AP8243" s="38">
        <f t="shared" si="605"/>
        <v>0</v>
      </c>
      <c r="AR8243" s="181"/>
      <c r="AS8243" s="181"/>
      <c r="AT8243" s="181"/>
      <c r="AU8243" s="181"/>
      <c r="BB8243" s="181"/>
      <c r="BC8243" s="181"/>
      <c r="BD8243" s="181"/>
      <c r="BE8243" s="181"/>
      <c r="BL8243" s="181"/>
      <c r="BM8243" s="181"/>
      <c r="BN8243" s="181"/>
      <c r="BO8243" s="181"/>
    </row>
    <row r="8244" spans="41:67">
      <c r="AO8244" s="38">
        <f t="shared" si="604"/>
        <v>0</v>
      </c>
      <c r="AP8244" s="38">
        <f t="shared" si="605"/>
        <v>0</v>
      </c>
      <c r="AR8244" s="181"/>
      <c r="AS8244" s="181"/>
      <c r="AT8244" s="181"/>
      <c r="AU8244" s="181"/>
      <c r="BB8244" s="181"/>
      <c r="BC8244" s="181"/>
      <c r="BD8244" s="181"/>
      <c r="BE8244" s="181"/>
      <c r="BL8244" s="181"/>
      <c r="BM8244" s="181"/>
      <c r="BN8244" s="181"/>
      <c r="BO8244" s="181"/>
    </row>
    <row r="8245" spans="41:67">
      <c r="AO8245" s="38">
        <f t="shared" si="604"/>
        <v>0</v>
      </c>
      <c r="AP8245" s="38">
        <f t="shared" si="605"/>
        <v>0</v>
      </c>
      <c r="AR8245" s="181"/>
      <c r="AS8245" s="181"/>
      <c r="AT8245" s="181"/>
      <c r="AU8245" s="181"/>
      <c r="BB8245" s="181"/>
      <c r="BC8245" s="181"/>
      <c r="BD8245" s="181"/>
      <c r="BE8245" s="181"/>
      <c r="BL8245" s="181"/>
      <c r="BM8245" s="181"/>
      <c r="BN8245" s="181"/>
      <c r="BO8245" s="181"/>
    </row>
    <row r="8246" spans="41:67">
      <c r="AO8246" s="38">
        <f t="shared" si="604"/>
        <v>0</v>
      </c>
      <c r="AP8246" s="38">
        <f t="shared" si="605"/>
        <v>0</v>
      </c>
      <c r="AR8246" s="181"/>
      <c r="AS8246" s="181"/>
      <c r="AT8246" s="181"/>
      <c r="AU8246" s="181"/>
      <c r="BB8246" s="181"/>
      <c r="BC8246" s="181"/>
      <c r="BD8246" s="181"/>
      <c r="BE8246" s="181"/>
      <c r="BL8246" s="181"/>
      <c r="BM8246" s="181"/>
      <c r="BN8246" s="181"/>
      <c r="BO8246" s="181"/>
    </row>
    <row r="8247" spans="41:67">
      <c r="AO8247" s="38">
        <f t="shared" si="604"/>
        <v>0</v>
      </c>
      <c r="AP8247" s="38">
        <f t="shared" si="605"/>
        <v>0</v>
      </c>
      <c r="AR8247" s="181"/>
      <c r="AS8247" s="181"/>
      <c r="AT8247" s="181"/>
      <c r="AU8247" s="181"/>
      <c r="BB8247" s="181"/>
      <c r="BC8247" s="181"/>
      <c r="BD8247" s="181"/>
      <c r="BE8247" s="181"/>
      <c r="BL8247" s="181"/>
      <c r="BM8247" s="181"/>
      <c r="BN8247" s="181"/>
      <c r="BO8247" s="181"/>
    </row>
    <row r="8248" spans="41:67">
      <c r="AO8248" s="38">
        <f t="shared" si="604"/>
        <v>0</v>
      </c>
      <c r="AP8248" s="38">
        <f t="shared" si="605"/>
        <v>0</v>
      </c>
      <c r="AR8248" s="181"/>
      <c r="AS8248" s="181"/>
      <c r="AT8248" s="181"/>
      <c r="AU8248" s="181"/>
      <c r="BB8248" s="181"/>
      <c r="BC8248" s="181"/>
      <c r="BD8248" s="181"/>
      <c r="BE8248" s="181"/>
      <c r="BL8248" s="181"/>
      <c r="BM8248" s="181"/>
      <c r="BN8248" s="181"/>
      <c r="BO8248" s="181"/>
    </row>
    <row r="8249" spans="41:67">
      <c r="AO8249" s="38">
        <f t="shared" si="604"/>
        <v>0</v>
      </c>
      <c r="AP8249" s="38">
        <f t="shared" si="605"/>
        <v>0</v>
      </c>
      <c r="AR8249" s="181"/>
      <c r="AS8249" s="181"/>
      <c r="AT8249" s="181"/>
      <c r="AU8249" s="181"/>
      <c r="BB8249" s="181"/>
      <c r="BC8249" s="181"/>
      <c r="BD8249" s="181"/>
      <c r="BE8249" s="181"/>
      <c r="BL8249" s="181"/>
      <c r="BM8249" s="181"/>
      <c r="BN8249" s="181"/>
      <c r="BO8249" s="181"/>
    </row>
    <row r="8250" spans="41:67">
      <c r="AO8250" s="38">
        <f t="shared" si="604"/>
        <v>0</v>
      </c>
      <c r="AP8250" s="38">
        <f t="shared" si="605"/>
        <v>0</v>
      </c>
      <c r="AR8250" s="181"/>
      <c r="AS8250" s="181"/>
      <c r="AT8250" s="181"/>
      <c r="AU8250" s="181"/>
      <c r="BB8250" s="181"/>
      <c r="BC8250" s="181"/>
      <c r="BD8250" s="181"/>
      <c r="BE8250" s="181"/>
      <c r="BL8250" s="181"/>
      <c r="BM8250" s="181"/>
      <c r="BN8250" s="181"/>
      <c r="BO8250" s="181"/>
    </row>
    <row r="8251" spans="41:67">
      <c r="AO8251" s="38">
        <f t="shared" si="604"/>
        <v>0</v>
      </c>
      <c r="AP8251" s="38">
        <f t="shared" si="605"/>
        <v>0</v>
      </c>
      <c r="AR8251" s="181"/>
      <c r="AS8251" s="181"/>
      <c r="AT8251" s="181"/>
      <c r="AU8251" s="181"/>
      <c r="BB8251" s="181"/>
      <c r="BC8251" s="181"/>
      <c r="BD8251" s="181"/>
      <c r="BE8251" s="181"/>
      <c r="BL8251" s="181"/>
      <c r="BM8251" s="181"/>
      <c r="BN8251" s="181"/>
      <c r="BO8251" s="181"/>
    </row>
    <row r="8252" spans="41:67">
      <c r="AO8252" s="38">
        <f t="shared" si="604"/>
        <v>0</v>
      </c>
      <c r="AP8252" s="38">
        <f t="shared" si="605"/>
        <v>0</v>
      </c>
      <c r="AR8252" s="181"/>
      <c r="AS8252" s="181"/>
      <c r="AT8252" s="181"/>
      <c r="AU8252" s="181"/>
      <c r="BB8252" s="181"/>
      <c r="BC8252" s="181"/>
      <c r="BD8252" s="181"/>
      <c r="BE8252" s="181"/>
      <c r="BL8252" s="181"/>
      <c r="BM8252" s="181"/>
      <c r="BN8252" s="181"/>
      <c r="BO8252" s="181"/>
    </row>
    <row r="8253" spans="41:67">
      <c r="AO8253" s="38">
        <f t="shared" si="604"/>
        <v>0</v>
      </c>
      <c r="AP8253" s="38">
        <f t="shared" si="605"/>
        <v>0</v>
      </c>
      <c r="AR8253" s="181"/>
      <c r="AS8253" s="181"/>
      <c r="AT8253" s="181"/>
      <c r="AU8253" s="181"/>
      <c r="BB8253" s="181"/>
      <c r="BC8253" s="181"/>
      <c r="BD8253" s="181"/>
      <c r="BE8253" s="181"/>
      <c r="BL8253" s="181"/>
      <c r="BM8253" s="181"/>
      <c r="BN8253" s="181"/>
      <c r="BO8253" s="181"/>
    </row>
    <row r="8254" spans="41:67">
      <c r="AO8254" s="38">
        <f t="shared" si="604"/>
        <v>0</v>
      </c>
      <c r="AP8254" s="38">
        <f t="shared" si="605"/>
        <v>0</v>
      </c>
      <c r="AR8254" s="181"/>
      <c r="AS8254" s="181"/>
      <c r="AT8254" s="181"/>
      <c r="AU8254" s="181"/>
      <c r="BB8254" s="181"/>
      <c r="BC8254" s="181"/>
      <c r="BD8254" s="181"/>
      <c r="BE8254" s="181"/>
      <c r="BL8254" s="181"/>
      <c r="BM8254" s="181"/>
      <c r="BN8254" s="181"/>
      <c r="BO8254" s="181"/>
    </row>
    <row r="8255" spans="41:67">
      <c r="AO8255" s="38">
        <f t="shared" si="604"/>
        <v>0</v>
      </c>
      <c r="AP8255" s="38">
        <f t="shared" si="605"/>
        <v>0</v>
      </c>
      <c r="AR8255" s="181"/>
      <c r="AS8255" s="181"/>
      <c r="AT8255" s="181"/>
      <c r="AU8255" s="181"/>
      <c r="BB8255" s="181"/>
      <c r="BC8255" s="181"/>
      <c r="BD8255" s="181"/>
      <c r="BE8255" s="181"/>
      <c r="BL8255" s="181"/>
      <c r="BM8255" s="181"/>
      <c r="BN8255" s="181"/>
      <c r="BO8255" s="181"/>
    </row>
    <row r="8256" spans="41:67">
      <c r="AO8256" s="38">
        <f t="shared" si="604"/>
        <v>0</v>
      </c>
      <c r="AP8256" s="38">
        <f t="shared" si="605"/>
        <v>0</v>
      </c>
      <c r="AR8256" s="181"/>
      <c r="AS8256" s="181"/>
      <c r="AT8256" s="181"/>
      <c r="AU8256" s="181"/>
      <c r="BB8256" s="181"/>
      <c r="BC8256" s="181"/>
      <c r="BD8256" s="181"/>
      <c r="BE8256" s="181"/>
      <c r="BL8256" s="181"/>
      <c r="BM8256" s="181"/>
      <c r="BN8256" s="181"/>
      <c r="BO8256" s="181"/>
    </row>
    <row r="8257" spans="41:67">
      <c r="AO8257" s="38">
        <f t="shared" si="604"/>
        <v>0</v>
      </c>
      <c r="AP8257" s="38">
        <f t="shared" si="605"/>
        <v>0</v>
      </c>
      <c r="AR8257" s="181"/>
      <c r="AS8257" s="181"/>
      <c r="AT8257" s="181"/>
      <c r="AU8257" s="181"/>
      <c r="BB8257" s="181"/>
      <c r="BC8257" s="181"/>
      <c r="BD8257" s="181"/>
      <c r="BE8257" s="181"/>
      <c r="BL8257" s="181"/>
      <c r="BM8257" s="181"/>
      <c r="BN8257" s="181"/>
      <c r="BO8257" s="181"/>
    </row>
    <row r="8258" spans="41:67">
      <c r="AO8258" s="38">
        <f t="shared" si="604"/>
        <v>0</v>
      </c>
      <c r="AP8258" s="38">
        <f t="shared" si="605"/>
        <v>0</v>
      </c>
      <c r="AR8258" s="181"/>
      <c r="AS8258" s="181"/>
      <c r="AT8258" s="181"/>
      <c r="AU8258" s="181"/>
      <c r="BB8258" s="181"/>
      <c r="BC8258" s="181"/>
      <c r="BD8258" s="181"/>
      <c r="BE8258" s="181"/>
      <c r="BL8258" s="181"/>
      <c r="BM8258" s="181"/>
      <c r="BN8258" s="181"/>
      <c r="BO8258" s="181"/>
    </row>
    <row r="8259" spans="41:67">
      <c r="AO8259" s="38">
        <f t="shared" si="604"/>
        <v>0</v>
      </c>
      <c r="AP8259" s="38">
        <f t="shared" si="605"/>
        <v>0</v>
      </c>
      <c r="AR8259" s="181"/>
      <c r="AS8259" s="181"/>
      <c r="AT8259" s="181"/>
      <c r="AU8259" s="181"/>
      <c r="BB8259" s="181"/>
      <c r="BC8259" s="181"/>
      <c r="BD8259" s="181"/>
      <c r="BE8259" s="181"/>
      <c r="BL8259" s="181"/>
      <c r="BM8259" s="181"/>
      <c r="BN8259" s="181"/>
      <c r="BO8259" s="181"/>
    </row>
    <row r="8260" spans="41:67">
      <c r="AO8260" s="38">
        <f t="shared" si="604"/>
        <v>0</v>
      </c>
      <c r="AP8260" s="38">
        <f t="shared" si="605"/>
        <v>0</v>
      </c>
      <c r="AR8260" s="181"/>
      <c r="AS8260" s="181"/>
      <c r="AT8260" s="181"/>
      <c r="AU8260" s="181"/>
      <c r="BB8260" s="181"/>
      <c r="BC8260" s="181"/>
      <c r="BD8260" s="181"/>
      <c r="BE8260" s="181"/>
      <c r="BL8260" s="181"/>
      <c r="BM8260" s="181"/>
      <c r="BN8260" s="181"/>
      <c r="BO8260" s="181"/>
    </row>
    <row r="8261" spans="41:67">
      <c r="AO8261" s="38">
        <f t="shared" si="604"/>
        <v>0</v>
      </c>
      <c r="AP8261" s="38">
        <f t="shared" si="605"/>
        <v>0</v>
      </c>
      <c r="AR8261" s="181"/>
      <c r="AS8261" s="181"/>
      <c r="AT8261" s="181"/>
      <c r="AU8261" s="181"/>
      <c r="BB8261" s="181"/>
      <c r="BC8261" s="181"/>
      <c r="BD8261" s="181"/>
      <c r="BE8261" s="181"/>
      <c r="BL8261" s="181"/>
      <c r="BM8261" s="181"/>
      <c r="BN8261" s="181"/>
      <c r="BO8261" s="181"/>
    </row>
    <row r="8262" spans="41:67">
      <c r="AO8262" s="38">
        <f t="shared" si="604"/>
        <v>0</v>
      </c>
      <c r="AP8262" s="38">
        <f t="shared" si="605"/>
        <v>0</v>
      </c>
      <c r="AR8262" s="181"/>
      <c r="AS8262" s="181"/>
      <c r="AT8262" s="181"/>
      <c r="AU8262" s="181"/>
      <c r="BB8262" s="181"/>
      <c r="BC8262" s="181"/>
      <c r="BD8262" s="181"/>
      <c r="BE8262" s="181"/>
      <c r="BL8262" s="181"/>
      <c r="BM8262" s="181"/>
      <c r="BN8262" s="181"/>
      <c r="BO8262" s="181"/>
    </row>
    <row r="8263" spans="41:67">
      <c r="AO8263" s="38">
        <f t="shared" si="604"/>
        <v>0</v>
      </c>
      <c r="AP8263" s="38">
        <f t="shared" si="605"/>
        <v>0</v>
      </c>
      <c r="AR8263" s="181"/>
      <c r="AS8263" s="181"/>
      <c r="AT8263" s="181"/>
      <c r="AU8263" s="181"/>
      <c r="BB8263" s="181"/>
      <c r="BC8263" s="181"/>
      <c r="BD8263" s="181"/>
      <c r="BE8263" s="181"/>
      <c r="BL8263" s="181"/>
      <c r="BM8263" s="181"/>
      <c r="BN8263" s="181"/>
      <c r="BO8263" s="181"/>
    </row>
    <row r="8264" spans="41:67">
      <c r="AO8264" s="38">
        <f t="shared" si="604"/>
        <v>0</v>
      </c>
      <c r="AP8264" s="38">
        <f t="shared" si="605"/>
        <v>0</v>
      </c>
      <c r="AR8264" s="181"/>
      <c r="AS8264" s="181"/>
      <c r="AT8264" s="181"/>
      <c r="AU8264" s="181"/>
      <c r="BB8264" s="181"/>
      <c r="BC8264" s="181"/>
      <c r="BD8264" s="181"/>
      <c r="BE8264" s="181"/>
      <c r="BL8264" s="181"/>
      <c r="BM8264" s="181"/>
      <c r="BN8264" s="181"/>
      <c r="BO8264" s="181"/>
    </row>
    <row r="8265" spans="41:67">
      <c r="AO8265" s="38">
        <f t="shared" si="604"/>
        <v>0</v>
      </c>
      <c r="AP8265" s="38">
        <f t="shared" si="605"/>
        <v>0</v>
      </c>
      <c r="AR8265" s="181"/>
      <c r="AS8265" s="181"/>
      <c r="AT8265" s="181"/>
      <c r="AU8265" s="181"/>
      <c r="BB8265" s="181"/>
      <c r="BC8265" s="181"/>
      <c r="BD8265" s="181"/>
      <c r="BE8265" s="181"/>
      <c r="BL8265" s="181"/>
      <c r="BM8265" s="181"/>
      <c r="BN8265" s="181"/>
      <c r="BO8265" s="181"/>
    </row>
    <row r="8266" spans="41:67">
      <c r="AO8266" s="38">
        <f t="shared" si="604"/>
        <v>0</v>
      </c>
      <c r="AP8266" s="38">
        <f t="shared" si="605"/>
        <v>0</v>
      </c>
      <c r="AR8266" s="181"/>
      <c r="AS8266" s="181"/>
      <c r="AT8266" s="181"/>
      <c r="AU8266" s="181"/>
      <c r="BB8266" s="181"/>
      <c r="BC8266" s="181"/>
      <c r="BD8266" s="181"/>
      <c r="BE8266" s="181"/>
      <c r="BL8266" s="181"/>
      <c r="BM8266" s="181"/>
      <c r="BN8266" s="181"/>
      <c r="BO8266" s="181"/>
    </row>
    <row r="8267" spans="41:67">
      <c r="AO8267" s="38">
        <f t="shared" si="604"/>
        <v>0</v>
      </c>
      <c r="AP8267" s="38">
        <f t="shared" si="605"/>
        <v>0</v>
      </c>
      <c r="AR8267" s="181"/>
      <c r="AS8267" s="181"/>
      <c r="AT8267" s="181"/>
      <c r="AU8267" s="181"/>
      <c r="BB8267" s="181"/>
      <c r="BC8267" s="181"/>
      <c r="BD8267" s="181"/>
      <c r="BE8267" s="181"/>
      <c r="BL8267" s="181"/>
      <c r="BM8267" s="181"/>
      <c r="BN8267" s="181"/>
      <c r="BO8267" s="181"/>
    </row>
    <row r="8268" spans="41:67">
      <c r="AO8268" s="38">
        <f t="shared" si="604"/>
        <v>0</v>
      </c>
      <c r="AP8268" s="38">
        <f t="shared" si="605"/>
        <v>0</v>
      </c>
      <c r="AR8268" s="181"/>
      <c r="AS8268" s="181"/>
      <c r="AT8268" s="181"/>
      <c r="AU8268" s="181"/>
      <c r="BB8268" s="181"/>
      <c r="BC8268" s="181"/>
      <c r="BD8268" s="181"/>
      <c r="BE8268" s="181"/>
      <c r="BL8268" s="181"/>
      <c r="BM8268" s="181"/>
      <c r="BN8268" s="181"/>
      <c r="BO8268" s="181"/>
    </row>
    <row r="8269" spans="41:67">
      <c r="AO8269" s="38">
        <f t="shared" si="604"/>
        <v>0</v>
      </c>
      <c r="AP8269" s="38">
        <f t="shared" si="605"/>
        <v>0</v>
      </c>
      <c r="AR8269" s="181"/>
      <c r="AS8269" s="181"/>
      <c r="AT8269" s="181"/>
      <c r="AU8269" s="181"/>
      <c r="BB8269" s="181"/>
      <c r="BC8269" s="181"/>
      <c r="BD8269" s="181"/>
      <c r="BE8269" s="181"/>
      <c r="BL8269" s="181"/>
      <c r="BM8269" s="181"/>
      <c r="BN8269" s="181"/>
      <c r="BO8269" s="181"/>
    </row>
    <row r="8270" spans="41:67">
      <c r="AO8270" s="38">
        <f t="shared" si="604"/>
        <v>0</v>
      </c>
      <c r="AP8270" s="38">
        <f t="shared" si="605"/>
        <v>0</v>
      </c>
      <c r="AR8270" s="181"/>
      <c r="AS8270" s="181"/>
      <c r="AT8270" s="181"/>
      <c r="AU8270" s="181"/>
      <c r="BB8270" s="181"/>
      <c r="BC8270" s="181"/>
      <c r="BD8270" s="181"/>
      <c r="BE8270" s="181"/>
      <c r="BL8270" s="181"/>
      <c r="BM8270" s="181"/>
      <c r="BN8270" s="181"/>
      <c r="BO8270" s="181"/>
    </row>
    <row r="8271" spans="41:67">
      <c r="AO8271" s="38">
        <f t="shared" si="604"/>
        <v>0</v>
      </c>
      <c r="AP8271" s="38">
        <f t="shared" si="605"/>
        <v>0</v>
      </c>
      <c r="AR8271" s="181"/>
      <c r="AS8271" s="181"/>
      <c r="AT8271" s="181"/>
      <c r="AU8271" s="181"/>
      <c r="BB8271" s="181"/>
      <c r="BC8271" s="181"/>
      <c r="BD8271" s="181"/>
      <c r="BE8271" s="181"/>
      <c r="BL8271" s="181"/>
      <c r="BM8271" s="181"/>
      <c r="BN8271" s="181"/>
      <c r="BO8271" s="181"/>
    </row>
    <row r="8272" spans="41:67">
      <c r="AO8272" s="38">
        <f t="shared" si="604"/>
        <v>0</v>
      </c>
      <c r="AP8272" s="38">
        <f t="shared" si="605"/>
        <v>0</v>
      </c>
      <c r="AR8272" s="181"/>
      <c r="AS8272" s="181"/>
      <c r="AT8272" s="181"/>
      <c r="AU8272" s="181"/>
      <c r="BB8272" s="181"/>
      <c r="BC8272" s="181"/>
      <c r="BD8272" s="181"/>
      <c r="BE8272" s="181"/>
      <c r="BL8272" s="181"/>
      <c r="BM8272" s="181"/>
      <c r="BN8272" s="181"/>
      <c r="BO8272" s="181"/>
    </row>
    <row r="8273" spans="41:67">
      <c r="AO8273" s="38">
        <f t="shared" si="604"/>
        <v>0</v>
      </c>
      <c r="AP8273" s="38">
        <f t="shared" si="605"/>
        <v>0</v>
      </c>
      <c r="AR8273" s="181"/>
      <c r="AS8273" s="181"/>
      <c r="AT8273" s="181"/>
      <c r="AU8273" s="181"/>
      <c r="BB8273" s="181"/>
      <c r="BC8273" s="181"/>
      <c r="BD8273" s="181"/>
      <c r="BE8273" s="181"/>
      <c r="BL8273" s="181"/>
      <c r="BM8273" s="181"/>
      <c r="BN8273" s="181"/>
      <c r="BO8273" s="181"/>
    </row>
    <row r="8274" spans="41:67">
      <c r="AO8274" s="38">
        <f t="shared" si="604"/>
        <v>0</v>
      </c>
      <c r="AP8274" s="38">
        <f t="shared" si="605"/>
        <v>0</v>
      </c>
      <c r="AR8274" s="181"/>
      <c r="AS8274" s="181"/>
      <c r="AT8274" s="181"/>
      <c r="AU8274" s="181"/>
      <c r="BB8274" s="181"/>
      <c r="BC8274" s="181"/>
      <c r="BD8274" s="181"/>
      <c r="BE8274" s="181"/>
      <c r="BL8274" s="181"/>
      <c r="BM8274" s="181"/>
      <c r="BN8274" s="181"/>
      <c r="BO8274" s="181"/>
    </row>
    <row r="8275" spans="41:67">
      <c r="AO8275" s="38">
        <f t="shared" si="604"/>
        <v>0</v>
      </c>
      <c r="AP8275" s="38">
        <f t="shared" si="605"/>
        <v>0</v>
      </c>
      <c r="AR8275" s="181"/>
      <c r="AS8275" s="181"/>
      <c r="AT8275" s="181"/>
      <c r="AU8275" s="181"/>
      <c r="BB8275" s="181"/>
      <c r="BC8275" s="181"/>
      <c r="BD8275" s="181"/>
      <c r="BE8275" s="181"/>
      <c r="BL8275" s="181"/>
      <c r="BM8275" s="181"/>
      <c r="BN8275" s="181"/>
      <c r="BO8275" s="181"/>
    </row>
    <row r="8276" spans="41:67">
      <c r="AO8276" s="38">
        <f t="shared" si="604"/>
        <v>0</v>
      </c>
      <c r="AP8276" s="38">
        <f t="shared" si="605"/>
        <v>0</v>
      </c>
      <c r="AR8276" s="181"/>
      <c r="AS8276" s="181"/>
      <c r="AT8276" s="181"/>
      <c r="AU8276" s="181"/>
      <c r="BB8276" s="181"/>
      <c r="BC8276" s="181"/>
      <c r="BD8276" s="181"/>
      <c r="BE8276" s="181"/>
      <c r="BL8276" s="181"/>
      <c r="BM8276" s="181"/>
      <c r="BN8276" s="181"/>
      <c r="BO8276" s="181"/>
    </row>
    <row r="8277" spans="41:67">
      <c r="AO8277" s="38">
        <f t="shared" si="604"/>
        <v>0</v>
      </c>
      <c r="AP8277" s="38">
        <f t="shared" si="605"/>
        <v>0</v>
      </c>
      <c r="AR8277" s="181"/>
      <c r="AS8277" s="181"/>
      <c r="AT8277" s="181"/>
      <c r="AU8277" s="181"/>
      <c r="BB8277" s="181"/>
      <c r="BC8277" s="181"/>
      <c r="BD8277" s="181"/>
      <c r="BE8277" s="181"/>
      <c r="BL8277" s="181"/>
      <c r="BM8277" s="181"/>
      <c r="BN8277" s="181"/>
      <c r="BO8277" s="181"/>
    </row>
    <row r="8278" spans="41:67">
      <c r="AO8278" s="38">
        <f t="shared" si="604"/>
        <v>0</v>
      </c>
      <c r="AP8278" s="38">
        <f t="shared" si="605"/>
        <v>0</v>
      </c>
      <c r="AR8278" s="181"/>
      <c r="AS8278" s="181"/>
      <c r="AT8278" s="181"/>
      <c r="AU8278" s="181"/>
      <c r="BB8278" s="181"/>
      <c r="BC8278" s="181"/>
      <c r="BD8278" s="181"/>
      <c r="BE8278" s="181"/>
      <c r="BL8278" s="181"/>
      <c r="BM8278" s="181"/>
      <c r="BN8278" s="181"/>
      <c r="BO8278" s="181"/>
    </row>
    <row r="8279" spans="41:67">
      <c r="AO8279" s="38">
        <f t="shared" si="604"/>
        <v>0</v>
      </c>
      <c r="AP8279" s="38">
        <f t="shared" si="605"/>
        <v>0</v>
      </c>
      <c r="AR8279" s="181"/>
      <c r="AS8279" s="181"/>
      <c r="AT8279" s="181"/>
      <c r="AU8279" s="181"/>
      <c r="BB8279" s="181"/>
      <c r="BC8279" s="181"/>
      <c r="BD8279" s="181"/>
      <c r="BE8279" s="181"/>
      <c r="BL8279" s="181"/>
      <c r="BM8279" s="181"/>
      <c r="BN8279" s="181"/>
      <c r="BO8279" s="181"/>
    </row>
    <row r="8280" spans="41:67">
      <c r="AO8280" s="38">
        <f t="shared" si="604"/>
        <v>0</v>
      </c>
      <c r="AP8280" s="38">
        <f t="shared" si="605"/>
        <v>0</v>
      </c>
      <c r="AR8280" s="181"/>
      <c r="AS8280" s="181"/>
      <c r="AT8280" s="181"/>
      <c r="AU8280" s="181"/>
      <c r="BB8280" s="181"/>
      <c r="BC8280" s="181"/>
      <c r="BD8280" s="181"/>
      <c r="BE8280" s="181"/>
      <c r="BL8280" s="181"/>
      <c r="BM8280" s="181"/>
      <c r="BN8280" s="181"/>
      <c r="BO8280" s="181"/>
    </row>
    <row r="8281" spans="41:67">
      <c r="AO8281" s="38">
        <f t="shared" si="604"/>
        <v>0</v>
      </c>
      <c r="AP8281" s="38">
        <f t="shared" si="605"/>
        <v>0</v>
      </c>
      <c r="AR8281" s="181"/>
      <c r="AS8281" s="181"/>
      <c r="AT8281" s="181"/>
      <c r="AU8281" s="181"/>
      <c r="BB8281" s="181"/>
      <c r="BC8281" s="181"/>
      <c r="BD8281" s="181"/>
      <c r="BE8281" s="181"/>
      <c r="BL8281" s="181"/>
      <c r="BM8281" s="181"/>
      <c r="BN8281" s="181"/>
      <c r="BO8281" s="181"/>
    </row>
    <row r="8282" spans="41:67">
      <c r="AO8282" s="38">
        <f t="shared" si="604"/>
        <v>0</v>
      </c>
      <c r="AP8282" s="38">
        <f t="shared" si="605"/>
        <v>0</v>
      </c>
      <c r="AR8282" s="181"/>
      <c r="AS8282" s="181"/>
      <c r="AT8282" s="181"/>
      <c r="AU8282" s="181"/>
      <c r="BB8282" s="181"/>
      <c r="BC8282" s="181"/>
      <c r="BD8282" s="181"/>
      <c r="BE8282" s="181"/>
      <c r="BL8282" s="181"/>
      <c r="BM8282" s="181"/>
      <c r="BN8282" s="181"/>
      <c r="BO8282" s="181"/>
    </row>
    <row r="8283" spans="41:67">
      <c r="AO8283" s="38">
        <f t="shared" si="604"/>
        <v>0</v>
      </c>
      <c r="AP8283" s="38">
        <f t="shared" si="605"/>
        <v>0</v>
      </c>
      <c r="AR8283" s="181"/>
      <c r="AS8283" s="181"/>
      <c r="AT8283" s="181"/>
      <c r="AU8283" s="181"/>
      <c r="BB8283" s="181"/>
      <c r="BC8283" s="181"/>
      <c r="BD8283" s="181"/>
      <c r="BE8283" s="181"/>
      <c r="BL8283" s="181"/>
      <c r="BM8283" s="181"/>
      <c r="BN8283" s="181"/>
      <c r="BO8283" s="181"/>
    </row>
    <row r="8284" spans="41:67">
      <c r="AO8284" s="38">
        <f t="shared" si="604"/>
        <v>0</v>
      </c>
      <c r="AP8284" s="38">
        <f t="shared" si="605"/>
        <v>0</v>
      </c>
      <c r="AR8284" s="181"/>
      <c r="AS8284" s="181"/>
      <c r="AT8284" s="181"/>
      <c r="AU8284" s="181"/>
      <c r="BB8284" s="181"/>
      <c r="BC8284" s="181"/>
      <c r="BD8284" s="181"/>
      <c r="BE8284" s="181"/>
      <c r="BL8284" s="181"/>
      <c r="BM8284" s="181"/>
      <c r="BN8284" s="181"/>
      <c r="BO8284" s="181"/>
    </row>
    <row r="8285" spans="41:67">
      <c r="AO8285" s="38">
        <f t="shared" si="604"/>
        <v>0</v>
      </c>
      <c r="AP8285" s="38">
        <f t="shared" si="605"/>
        <v>0</v>
      </c>
      <c r="AR8285" s="181"/>
      <c r="AS8285" s="181"/>
      <c r="AT8285" s="181"/>
      <c r="AU8285" s="181"/>
      <c r="BB8285" s="181"/>
      <c r="BC8285" s="181"/>
      <c r="BD8285" s="181"/>
      <c r="BE8285" s="181"/>
      <c r="BL8285" s="181"/>
      <c r="BM8285" s="181"/>
      <c r="BN8285" s="181"/>
      <c r="BO8285" s="181"/>
    </row>
    <row r="8286" spans="41:67">
      <c r="AO8286" s="38">
        <f t="shared" si="604"/>
        <v>0</v>
      </c>
      <c r="AP8286" s="38">
        <f t="shared" si="605"/>
        <v>0</v>
      </c>
      <c r="AR8286" s="181"/>
      <c r="AS8286" s="181"/>
      <c r="AT8286" s="181"/>
      <c r="AU8286" s="181"/>
      <c r="BB8286" s="181"/>
      <c r="BC8286" s="181"/>
      <c r="BD8286" s="181"/>
      <c r="BE8286" s="181"/>
      <c r="BL8286" s="181"/>
      <c r="BM8286" s="181"/>
      <c r="BN8286" s="181"/>
      <c r="BO8286" s="181"/>
    </row>
    <row r="8287" spans="41:67">
      <c r="AO8287" s="38">
        <f t="shared" si="604"/>
        <v>0</v>
      </c>
      <c r="AP8287" s="38">
        <f t="shared" si="605"/>
        <v>0</v>
      </c>
      <c r="AR8287" s="181"/>
      <c r="AS8287" s="181"/>
      <c r="AT8287" s="181"/>
      <c r="AU8287" s="181"/>
      <c r="BB8287" s="181"/>
      <c r="BC8287" s="181"/>
      <c r="BD8287" s="181"/>
      <c r="BE8287" s="181"/>
      <c r="BL8287" s="181"/>
      <c r="BM8287" s="181"/>
      <c r="BN8287" s="181"/>
      <c r="BO8287" s="181"/>
    </row>
    <row r="8288" spans="41:67">
      <c r="AO8288" s="38">
        <f t="shared" si="604"/>
        <v>0</v>
      </c>
      <c r="AP8288" s="38">
        <f t="shared" si="605"/>
        <v>0</v>
      </c>
      <c r="AR8288" s="181"/>
      <c r="AS8288" s="181"/>
      <c r="AT8288" s="181"/>
      <c r="AU8288" s="181"/>
      <c r="BB8288" s="181"/>
      <c r="BC8288" s="181"/>
      <c r="BD8288" s="181"/>
      <c r="BE8288" s="181"/>
      <c r="BL8288" s="181"/>
      <c r="BM8288" s="181"/>
      <c r="BN8288" s="181"/>
      <c r="BO8288" s="181"/>
    </row>
    <row r="8289" spans="41:67">
      <c r="AO8289" s="38">
        <f t="shared" si="604"/>
        <v>0</v>
      </c>
      <c r="AP8289" s="38">
        <f t="shared" si="605"/>
        <v>0</v>
      </c>
      <c r="AR8289" s="181"/>
      <c r="AS8289" s="181"/>
      <c r="AT8289" s="181"/>
      <c r="AU8289" s="181"/>
      <c r="BB8289" s="181"/>
      <c r="BC8289" s="181"/>
      <c r="BD8289" s="181"/>
      <c r="BE8289" s="181"/>
      <c r="BL8289" s="181"/>
      <c r="BM8289" s="181"/>
      <c r="BN8289" s="181"/>
      <c r="BO8289" s="181"/>
    </row>
    <row r="8290" spans="41:67">
      <c r="AO8290" s="38">
        <f t="shared" si="604"/>
        <v>0</v>
      </c>
      <c r="AP8290" s="38">
        <f t="shared" si="605"/>
        <v>0</v>
      </c>
      <c r="AR8290" s="181"/>
      <c r="AS8290" s="181"/>
      <c r="AT8290" s="181"/>
      <c r="AU8290" s="181"/>
      <c r="BB8290" s="181"/>
      <c r="BC8290" s="181"/>
      <c r="BD8290" s="181"/>
      <c r="BE8290" s="181"/>
      <c r="BL8290" s="181"/>
      <c r="BM8290" s="181"/>
      <c r="BN8290" s="181"/>
      <c r="BO8290" s="181"/>
    </row>
    <row r="8291" spans="41:67">
      <c r="AO8291" s="38">
        <f t="shared" si="604"/>
        <v>0</v>
      </c>
      <c r="AP8291" s="38">
        <f t="shared" si="605"/>
        <v>0</v>
      </c>
      <c r="AR8291" s="181"/>
      <c r="AS8291" s="181"/>
      <c r="AT8291" s="181"/>
      <c r="AU8291" s="181"/>
      <c r="BB8291" s="181"/>
      <c r="BC8291" s="181"/>
      <c r="BD8291" s="181"/>
      <c r="BE8291" s="181"/>
      <c r="BL8291" s="181"/>
      <c r="BM8291" s="181"/>
      <c r="BN8291" s="181"/>
      <c r="BO8291" s="181"/>
    </row>
    <row r="8292" spans="41:67">
      <c r="AO8292" s="38">
        <f t="shared" si="604"/>
        <v>0</v>
      </c>
      <c r="AP8292" s="38">
        <f t="shared" si="605"/>
        <v>0</v>
      </c>
      <c r="AR8292" s="181"/>
      <c r="AS8292" s="181"/>
      <c r="AT8292" s="181"/>
      <c r="AU8292" s="181"/>
      <c r="BB8292" s="181"/>
      <c r="BC8292" s="181"/>
      <c r="BD8292" s="181"/>
      <c r="BE8292" s="181"/>
      <c r="BL8292" s="181"/>
      <c r="BM8292" s="181"/>
      <c r="BN8292" s="181"/>
      <c r="BO8292" s="181"/>
    </row>
    <row r="8293" spans="41:67">
      <c r="AO8293" s="38">
        <f t="shared" si="604"/>
        <v>0</v>
      </c>
      <c r="AP8293" s="38">
        <f t="shared" si="605"/>
        <v>0</v>
      </c>
      <c r="AR8293" s="181"/>
      <c r="AS8293" s="181"/>
      <c r="AT8293" s="181"/>
      <c r="AU8293" s="181"/>
      <c r="BB8293" s="181"/>
      <c r="BC8293" s="181"/>
      <c r="BD8293" s="181"/>
      <c r="BE8293" s="181"/>
      <c r="BL8293" s="181"/>
      <c r="BM8293" s="181"/>
      <c r="BN8293" s="181"/>
      <c r="BO8293" s="181"/>
    </row>
    <row r="8294" spans="41:67">
      <c r="AO8294" s="38">
        <f t="shared" si="604"/>
        <v>0</v>
      </c>
      <c r="AP8294" s="38">
        <f t="shared" si="605"/>
        <v>0</v>
      </c>
      <c r="AR8294" s="181"/>
      <c r="AS8294" s="181"/>
      <c r="AT8294" s="181"/>
      <c r="AU8294" s="181"/>
      <c r="BB8294" s="181"/>
      <c r="BC8294" s="181"/>
      <c r="BD8294" s="181"/>
      <c r="BE8294" s="181"/>
      <c r="BL8294" s="181"/>
      <c r="BM8294" s="181"/>
      <c r="BN8294" s="181"/>
      <c r="BO8294" s="181"/>
    </row>
    <row r="8295" spans="41:67">
      <c r="AO8295" s="38">
        <f t="shared" si="604"/>
        <v>0</v>
      </c>
      <c r="AP8295" s="38">
        <f t="shared" si="605"/>
        <v>0</v>
      </c>
      <c r="AR8295" s="181"/>
      <c r="AS8295" s="181"/>
      <c r="AT8295" s="181"/>
      <c r="AU8295" s="181"/>
      <c r="BB8295" s="181"/>
      <c r="BC8295" s="181"/>
      <c r="BD8295" s="181"/>
      <c r="BE8295" s="181"/>
      <c r="BL8295" s="181"/>
      <c r="BM8295" s="181"/>
      <c r="BN8295" s="181"/>
      <c r="BO8295" s="181"/>
    </row>
    <row r="8296" spans="41:67">
      <c r="AO8296" s="38">
        <f t="shared" si="604"/>
        <v>0</v>
      </c>
      <c r="AP8296" s="38">
        <f t="shared" si="605"/>
        <v>0</v>
      </c>
      <c r="AR8296" s="181"/>
      <c r="AS8296" s="181"/>
      <c r="AT8296" s="181"/>
      <c r="AU8296" s="181"/>
      <c r="BB8296" s="181"/>
      <c r="BC8296" s="181"/>
      <c r="BD8296" s="181"/>
      <c r="BE8296" s="181"/>
      <c r="BL8296" s="181"/>
      <c r="BM8296" s="181"/>
      <c r="BN8296" s="181"/>
      <c r="BO8296" s="181"/>
    </row>
    <row r="8297" spans="41:67">
      <c r="AO8297" s="38">
        <f t="shared" si="604"/>
        <v>0</v>
      </c>
      <c r="AP8297" s="38">
        <f t="shared" si="605"/>
        <v>0</v>
      </c>
      <c r="AR8297" s="181"/>
      <c r="AS8297" s="181"/>
      <c r="AT8297" s="181"/>
      <c r="AU8297" s="181"/>
      <c r="BB8297" s="181"/>
      <c r="BC8297" s="181"/>
      <c r="BD8297" s="181"/>
      <c r="BE8297" s="181"/>
      <c r="BL8297" s="181"/>
      <c r="BM8297" s="181"/>
      <c r="BN8297" s="181"/>
      <c r="BO8297" s="181"/>
    </row>
    <row r="8298" spans="41:67">
      <c r="AO8298" s="38">
        <f t="shared" ref="AO8298:AO8361" si="606">B8299+1-1</f>
        <v>0</v>
      </c>
      <c r="AP8298" s="38">
        <f t="shared" ref="AP8298:AP8361" si="607">A8299</f>
        <v>0</v>
      </c>
      <c r="AR8298" s="181"/>
      <c r="AS8298" s="181"/>
      <c r="AT8298" s="181"/>
      <c r="AU8298" s="181"/>
      <c r="BB8298" s="181"/>
      <c r="BC8298" s="181"/>
      <c r="BD8298" s="181"/>
      <c r="BE8298" s="181"/>
      <c r="BL8298" s="181"/>
      <c r="BM8298" s="181"/>
      <c r="BN8298" s="181"/>
      <c r="BO8298" s="181"/>
    </row>
    <row r="8299" spans="41:67">
      <c r="AO8299" s="38">
        <f t="shared" si="606"/>
        <v>0</v>
      </c>
      <c r="AP8299" s="38">
        <f t="shared" si="607"/>
        <v>0</v>
      </c>
      <c r="AR8299" s="181"/>
      <c r="AS8299" s="181"/>
      <c r="AT8299" s="181"/>
      <c r="AU8299" s="181"/>
      <c r="BB8299" s="181"/>
      <c r="BC8299" s="181"/>
      <c r="BD8299" s="181"/>
      <c r="BE8299" s="181"/>
      <c r="BL8299" s="181"/>
      <c r="BM8299" s="181"/>
      <c r="BN8299" s="181"/>
      <c r="BO8299" s="181"/>
    </row>
    <row r="8300" spans="41:67">
      <c r="AO8300" s="38">
        <f t="shared" si="606"/>
        <v>0</v>
      </c>
      <c r="AP8300" s="38">
        <f t="shared" si="607"/>
        <v>0</v>
      </c>
      <c r="AR8300" s="181"/>
      <c r="AS8300" s="181"/>
      <c r="AT8300" s="181"/>
      <c r="AU8300" s="181"/>
      <c r="BB8300" s="181"/>
      <c r="BC8300" s="181"/>
      <c r="BD8300" s="181"/>
      <c r="BE8300" s="181"/>
      <c r="BL8300" s="181"/>
      <c r="BM8300" s="181"/>
      <c r="BN8300" s="181"/>
      <c r="BO8300" s="181"/>
    </row>
    <row r="8301" spans="41:67">
      <c r="AO8301" s="38">
        <f t="shared" si="606"/>
        <v>0</v>
      </c>
      <c r="AP8301" s="38">
        <f t="shared" si="607"/>
        <v>0</v>
      </c>
      <c r="AR8301" s="181"/>
      <c r="AS8301" s="181"/>
      <c r="AT8301" s="181"/>
      <c r="AU8301" s="181"/>
      <c r="BB8301" s="181"/>
      <c r="BC8301" s="181"/>
      <c r="BD8301" s="181"/>
      <c r="BE8301" s="181"/>
      <c r="BL8301" s="181"/>
      <c r="BM8301" s="181"/>
      <c r="BN8301" s="181"/>
      <c r="BO8301" s="181"/>
    </row>
    <row r="8302" spans="41:67">
      <c r="AO8302" s="38">
        <f t="shared" si="606"/>
        <v>0</v>
      </c>
      <c r="AP8302" s="38">
        <f t="shared" si="607"/>
        <v>0</v>
      </c>
      <c r="AR8302" s="181"/>
      <c r="AS8302" s="181"/>
      <c r="AT8302" s="181"/>
      <c r="AU8302" s="181"/>
      <c r="BB8302" s="181"/>
      <c r="BC8302" s="181"/>
      <c r="BD8302" s="181"/>
      <c r="BE8302" s="181"/>
      <c r="BL8302" s="181"/>
      <c r="BM8302" s="181"/>
      <c r="BN8302" s="181"/>
      <c r="BO8302" s="181"/>
    </row>
    <row r="8303" spans="41:67">
      <c r="AO8303" s="38">
        <f t="shared" si="606"/>
        <v>0</v>
      </c>
      <c r="AP8303" s="38">
        <f t="shared" si="607"/>
        <v>0</v>
      </c>
      <c r="AR8303" s="181"/>
      <c r="AS8303" s="181"/>
      <c r="AT8303" s="181"/>
      <c r="AU8303" s="181"/>
      <c r="BB8303" s="181"/>
      <c r="BC8303" s="181"/>
      <c r="BD8303" s="181"/>
      <c r="BE8303" s="181"/>
      <c r="BL8303" s="181"/>
      <c r="BM8303" s="181"/>
      <c r="BN8303" s="181"/>
      <c r="BO8303" s="181"/>
    </row>
    <row r="8304" spans="41:67">
      <c r="AO8304" s="38">
        <f t="shared" si="606"/>
        <v>0</v>
      </c>
      <c r="AP8304" s="38">
        <f t="shared" si="607"/>
        <v>0</v>
      </c>
      <c r="AR8304" s="181"/>
      <c r="AS8304" s="181"/>
      <c r="AT8304" s="181"/>
      <c r="AU8304" s="181"/>
      <c r="BB8304" s="181"/>
      <c r="BC8304" s="181"/>
      <c r="BD8304" s="181"/>
      <c r="BE8304" s="181"/>
      <c r="BL8304" s="181"/>
      <c r="BM8304" s="181"/>
      <c r="BN8304" s="181"/>
      <c r="BO8304" s="181"/>
    </row>
    <row r="8305" spans="41:67">
      <c r="AO8305" s="38">
        <f t="shared" si="606"/>
        <v>0</v>
      </c>
      <c r="AP8305" s="38">
        <f t="shared" si="607"/>
        <v>0</v>
      </c>
      <c r="AR8305" s="181"/>
      <c r="AS8305" s="181"/>
      <c r="AT8305" s="181"/>
      <c r="AU8305" s="181"/>
      <c r="BB8305" s="181"/>
      <c r="BC8305" s="181"/>
      <c r="BD8305" s="181"/>
      <c r="BE8305" s="181"/>
      <c r="BL8305" s="181"/>
      <c r="BM8305" s="181"/>
      <c r="BN8305" s="181"/>
      <c r="BO8305" s="181"/>
    </row>
    <row r="8306" spans="41:67">
      <c r="AO8306" s="38">
        <f t="shared" si="606"/>
        <v>0</v>
      </c>
      <c r="AP8306" s="38">
        <f t="shared" si="607"/>
        <v>0</v>
      </c>
      <c r="AR8306" s="181"/>
      <c r="AS8306" s="181"/>
      <c r="AT8306" s="181"/>
      <c r="AU8306" s="181"/>
      <c r="BB8306" s="181"/>
      <c r="BC8306" s="181"/>
      <c r="BD8306" s="181"/>
      <c r="BE8306" s="181"/>
      <c r="BL8306" s="181"/>
      <c r="BM8306" s="181"/>
      <c r="BN8306" s="181"/>
      <c r="BO8306" s="181"/>
    </row>
    <row r="8307" spans="41:67">
      <c r="AO8307" s="38">
        <f t="shared" si="606"/>
        <v>0</v>
      </c>
      <c r="AP8307" s="38">
        <f t="shared" si="607"/>
        <v>0</v>
      </c>
      <c r="AR8307" s="181"/>
      <c r="AS8307" s="181"/>
      <c r="AT8307" s="181"/>
      <c r="AU8307" s="181"/>
      <c r="BB8307" s="181"/>
      <c r="BC8307" s="181"/>
      <c r="BD8307" s="181"/>
      <c r="BE8307" s="181"/>
      <c r="BL8307" s="181"/>
      <c r="BM8307" s="181"/>
      <c r="BN8307" s="181"/>
      <c r="BO8307" s="181"/>
    </row>
    <row r="8308" spans="41:67">
      <c r="AO8308" s="38">
        <f t="shared" si="606"/>
        <v>0</v>
      </c>
      <c r="AP8308" s="38">
        <f t="shared" si="607"/>
        <v>0</v>
      </c>
      <c r="AR8308" s="181"/>
      <c r="AS8308" s="181"/>
      <c r="AT8308" s="181"/>
      <c r="AU8308" s="181"/>
      <c r="BB8308" s="181"/>
      <c r="BC8308" s="181"/>
      <c r="BD8308" s="181"/>
      <c r="BE8308" s="181"/>
      <c r="BL8308" s="181"/>
      <c r="BM8308" s="181"/>
      <c r="BN8308" s="181"/>
      <c r="BO8308" s="181"/>
    </row>
    <row r="8309" spans="41:67">
      <c r="AO8309" s="38">
        <f t="shared" si="606"/>
        <v>0</v>
      </c>
      <c r="AP8309" s="38">
        <f t="shared" si="607"/>
        <v>0</v>
      </c>
      <c r="AR8309" s="181"/>
      <c r="AS8309" s="181"/>
      <c r="AT8309" s="181"/>
      <c r="AU8309" s="181"/>
      <c r="BB8309" s="181"/>
      <c r="BC8309" s="181"/>
      <c r="BD8309" s="181"/>
      <c r="BE8309" s="181"/>
      <c r="BL8309" s="181"/>
      <c r="BM8309" s="181"/>
      <c r="BN8309" s="181"/>
      <c r="BO8309" s="181"/>
    </row>
    <row r="8310" spans="41:67">
      <c r="AO8310" s="38">
        <f t="shared" si="606"/>
        <v>0</v>
      </c>
      <c r="AP8310" s="38">
        <f t="shared" si="607"/>
        <v>0</v>
      </c>
      <c r="AR8310" s="181"/>
      <c r="AS8310" s="181"/>
      <c r="AT8310" s="181"/>
      <c r="AU8310" s="181"/>
      <c r="BB8310" s="181"/>
      <c r="BC8310" s="181"/>
      <c r="BD8310" s="181"/>
      <c r="BE8310" s="181"/>
      <c r="BL8310" s="181"/>
      <c r="BM8310" s="181"/>
      <c r="BN8310" s="181"/>
      <c r="BO8310" s="181"/>
    </row>
    <row r="8311" spans="41:67">
      <c r="AO8311" s="38">
        <f t="shared" si="606"/>
        <v>0</v>
      </c>
      <c r="AP8311" s="38">
        <f t="shared" si="607"/>
        <v>0</v>
      </c>
      <c r="AR8311" s="181"/>
      <c r="AS8311" s="181"/>
      <c r="AT8311" s="181"/>
      <c r="AU8311" s="181"/>
      <c r="BB8311" s="181"/>
      <c r="BC8311" s="181"/>
      <c r="BD8311" s="181"/>
      <c r="BE8311" s="181"/>
      <c r="BL8311" s="181"/>
      <c r="BM8311" s="181"/>
      <c r="BN8311" s="181"/>
      <c r="BO8311" s="181"/>
    </row>
    <row r="8312" spans="41:67">
      <c r="AO8312" s="38">
        <f t="shared" si="606"/>
        <v>0</v>
      </c>
      <c r="AP8312" s="38">
        <f t="shared" si="607"/>
        <v>0</v>
      </c>
      <c r="AR8312" s="181"/>
      <c r="AS8312" s="181"/>
      <c r="AT8312" s="181"/>
      <c r="AU8312" s="181"/>
      <c r="BB8312" s="181"/>
      <c r="BC8312" s="181"/>
      <c r="BD8312" s="181"/>
      <c r="BE8312" s="181"/>
      <c r="BL8312" s="181"/>
      <c r="BM8312" s="181"/>
      <c r="BN8312" s="181"/>
      <c r="BO8312" s="181"/>
    </row>
    <row r="8313" spans="41:67">
      <c r="AO8313" s="38">
        <f t="shared" si="606"/>
        <v>0</v>
      </c>
      <c r="AP8313" s="38">
        <f t="shared" si="607"/>
        <v>0</v>
      </c>
      <c r="AR8313" s="181"/>
      <c r="AS8313" s="181"/>
      <c r="AT8313" s="181"/>
      <c r="AU8313" s="181"/>
      <c r="BB8313" s="181"/>
      <c r="BC8313" s="181"/>
      <c r="BD8313" s="181"/>
      <c r="BE8313" s="181"/>
      <c r="BL8313" s="181"/>
      <c r="BM8313" s="181"/>
      <c r="BN8313" s="181"/>
      <c r="BO8313" s="181"/>
    </row>
    <row r="8314" spans="41:67">
      <c r="AO8314" s="38">
        <f t="shared" si="606"/>
        <v>0</v>
      </c>
      <c r="AP8314" s="38">
        <f t="shared" si="607"/>
        <v>0</v>
      </c>
      <c r="AR8314" s="181"/>
      <c r="AS8314" s="181"/>
      <c r="AT8314" s="181"/>
      <c r="AU8314" s="181"/>
      <c r="BB8314" s="181"/>
      <c r="BC8314" s="181"/>
      <c r="BD8314" s="181"/>
      <c r="BE8314" s="181"/>
      <c r="BL8314" s="181"/>
      <c r="BM8314" s="181"/>
      <c r="BN8314" s="181"/>
      <c r="BO8314" s="181"/>
    </row>
    <row r="8315" spans="41:67">
      <c r="AO8315" s="38">
        <f t="shared" si="606"/>
        <v>0</v>
      </c>
      <c r="AP8315" s="38">
        <f t="shared" si="607"/>
        <v>0</v>
      </c>
      <c r="AR8315" s="181"/>
      <c r="AS8315" s="181"/>
      <c r="AT8315" s="181"/>
      <c r="AU8315" s="181"/>
      <c r="BB8315" s="181"/>
      <c r="BC8315" s="181"/>
      <c r="BD8315" s="181"/>
      <c r="BE8315" s="181"/>
      <c r="BL8315" s="181"/>
      <c r="BM8315" s="181"/>
      <c r="BN8315" s="181"/>
      <c r="BO8315" s="181"/>
    </row>
    <row r="8316" spans="41:67">
      <c r="AO8316" s="38">
        <f t="shared" si="606"/>
        <v>0</v>
      </c>
      <c r="AP8316" s="38">
        <f t="shared" si="607"/>
        <v>0</v>
      </c>
      <c r="AR8316" s="181"/>
      <c r="AS8316" s="181"/>
      <c r="AT8316" s="181"/>
      <c r="AU8316" s="181"/>
      <c r="BB8316" s="181"/>
      <c r="BC8316" s="181"/>
      <c r="BD8316" s="181"/>
      <c r="BE8316" s="181"/>
      <c r="BL8316" s="181"/>
      <c r="BM8316" s="181"/>
      <c r="BN8316" s="181"/>
      <c r="BO8316" s="181"/>
    </row>
    <row r="8317" spans="41:67">
      <c r="AO8317" s="38">
        <f t="shared" si="606"/>
        <v>0</v>
      </c>
      <c r="AP8317" s="38">
        <f t="shared" si="607"/>
        <v>0</v>
      </c>
      <c r="AR8317" s="181"/>
      <c r="AS8317" s="181"/>
      <c r="AT8317" s="181"/>
      <c r="AU8317" s="181"/>
      <c r="BB8317" s="181"/>
      <c r="BC8317" s="181"/>
      <c r="BD8317" s="181"/>
      <c r="BE8317" s="181"/>
      <c r="BL8317" s="181"/>
      <c r="BM8317" s="181"/>
      <c r="BN8317" s="181"/>
      <c r="BO8317" s="181"/>
    </row>
    <row r="8318" spans="41:67">
      <c r="AO8318" s="38">
        <f t="shared" si="606"/>
        <v>0</v>
      </c>
      <c r="AP8318" s="38">
        <f t="shared" si="607"/>
        <v>0</v>
      </c>
      <c r="AR8318" s="181"/>
      <c r="AS8318" s="181"/>
      <c r="AT8318" s="181"/>
      <c r="AU8318" s="181"/>
      <c r="BB8318" s="181"/>
      <c r="BC8318" s="181"/>
      <c r="BD8318" s="181"/>
      <c r="BE8318" s="181"/>
      <c r="BL8318" s="181"/>
      <c r="BM8318" s="181"/>
      <c r="BN8318" s="181"/>
      <c r="BO8318" s="181"/>
    </row>
    <row r="8319" spans="41:67">
      <c r="AO8319" s="38">
        <f t="shared" si="606"/>
        <v>0</v>
      </c>
      <c r="AP8319" s="38">
        <f t="shared" si="607"/>
        <v>0</v>
      </c>
      <c r="AR8319" s="181"/>
      <c r="AS8319" s="181"/>
      <c r="AT8319" s="181"/>
      <c r="AU8319" s="181"/>
      <c r="BB8319" s="181"/>
      <c r="BC8319" s="181"/>
      <c r="BD8319" s="181"/>
      <c r="BE8319" s="181"/>
      <c r="BL8319" s="181"/>
      <c r="BM8319" s="181"/>
      <c r="BN8319" s="181"/>
      <c r="BO8319" s="181"/>
    </row>
    <row r="8320" spans="41:67">
      <c r="AO8320" s="38">
        <f t="shared" si="606"/>
        <v>0</v>
      </c>
      <c r="AP8320" s="38">
        <f t="shared" si="607"/>
        <v>0</v>
      </c>
      <c r="AR8320" s="181"/>
      <c r="AS8320" s="181"/>
      <c r="AT8320" s="181"/>
      <c r="AU8320" s="181"/>
      <c r="BB8320" s="181"/>
      <c r="BC8320" s="181"/>
      <c r="BD8320" s="181"/>
      <c r="BE8320" s="181"/>
      <c r="BL8320" s="181"/>
      <c r="BM8320" s="181"/>
      <c r="BN8320" s="181"/>
      <c r="BO8320" s="181"/>
    </row>
    <row r="8321" spans="41:67">
      <c r="AO8321" s="38">
        <f t="shared" si="606"/>
        <v>0</v>
      </c>
      <c r="AP8321" s="38">
        <f t="shared" si="607"/>
        <v>0</v>
      </c>
      <c r="AR8321" s="181"/>
      <c r="AS8321" s="181"/>
      <c r="AT8321" s="181"/>
      <c r="AU8321" s="181"/>
      <c r="BB8321" s="181"/>
      <c r="BC8321" s="181"/>
      <c r="BD8321" s="181"/>
      <c r="BE8321" s="181"/>
      <c r="BL8321" s="181"/>
      <c r="BM8321" s="181"/>
      <c r="BN8321" s="181"/>
      <c r="BO8321" s="181"/>
    </row>
    <row r="8322" spans="41:67">
      <c r="AO8322" s="38">
        <f t="shared" si="606"/>
        <v>0</v>
      </c>
      <c r="AP8322" s="38">
        <f t="shared" si="607"/>
        <v>0</v>
      </c>
      <c r="AR8322" s="181"/>
      <c r="AS8322" s="181"/>
      <c r="AT8322" s="181"/>
      <c r="AU8322" s="181"/>
      <c r="BB8322" s="181"/>
      <c r="BC8322" s="181"/>
      <c r="BD8322" s="181"/>
      <c r="BE8322" s="181"/>
      <c r="BL8322" s="181"/>
      <c r="BM8322" s="181"/>
      <c r="BN8322" s="181"/>
      <c r="BO8322" s="181"/>
    </row>
    <row r="8323" spans="41:67">
      <c r="AO8323" s="38">
        <f t="shared" si="606"/>
        <v>0</v>
      </c>
      <c r="AP8323" s="38">
        <f t="shared" si="607"/>
        <v>0</v>
      </c>
      <c r="AR8323" s="181"/>
      <c r="AS8323" s="181"/>
      <c r="AT8323" s="181"/>
      <c r="AU8323" s="181"/>
      <c r="BB8323" s="181"/>
      <c r="BC8323" s="181"/>
      <c r="BD8323" s="181"/>
      <c r="BE8323" s="181"/>
      <c r="BL8323" s="181"/>
      <c r="BM8323" s="181"/>
      <c r="BN8323" s="181"/>
      <c r="BO8323" s="181"/>
    </row>
    <row r="8324" spans="41:67">
      <c r="AO8324" s="38">
        <f t="shared" si="606"/>
        <v>0</v>
      </c>
      <c r="AP8324" s="38">
        <f t="shared" si="607"/>
        <v>0</v>
      </c>
      <c r="AR8324" s="181"/>
      <c r="AS8324" s="181"/>
      <c r="AT8324" s="181"/>
      <c r="AU8324" s="181"/>
      <c r="BB8324" s="181"/>
      <c r="BC8324" s="181"/>
      <c r="BD8324" s="181"/>
      <c r="BE8324" s="181"/>
      <c r="BL8324" s="181"/>
      <c r="BM8324" s="181"/>
      <c r="BN8324" s="181"/>
      <c r="BO8324" s="181"/>
    </row>
    <row r="8325" spans="41:67">
      <c r="AO8325" s="38">
        <f t="shared" si="606"/>
        <v>0</v>
      </c>
      <c r="AP8325" s="38">
        <f t="shared" si="607"/>
        <v>0</v>
      </c>
      <c r="AR8325" s="181"/>
      <c r="AS8325" s="181"/>
      <c r="AT8325" s="181"/>
      <c r="AU8325" s="181"/>
      <c r="BB8325" s="181"/>
      <c r="BC8325" s="181"/>
      <c r="BD8325" s="181"/>
      <c r="BE8325" s="181"/>
      <c r="BL8325" s="181"/>
      <c r="BM8325" s="181"/>
      <c r="BN8325" s="181"/>
      <c r="BO8325" s="181"/>
    </row>
    <row r="8326" spans="41:67">
      <c r="AO8326" s="38">
        <f t="shared" si="606"/>
        <v>0</v>
      </c>
      <c r="AP8326" s="38">
        <f t="shared" si="607"/>
        <v>0</v>
      </c>
      <c r="AR8326" s="181"/>
      <c r="AS8326" s="181"/>
      <c r="AT8326" s="181"/>
      <c r="AU8326" s="181"/>
      <c r="BB8326" s="181"/>
      <c r="BC8326" s="181"/>
      <c r="BD8326" s="181"/>
      <c r="BE8326" s="181"/>
      <c r="BL8326" s="181"/>
      <c r="BM8326" s="181"/>
      <c r="BN8326" s="181"/>
      <c r="BO8326" s="181"/>
    </row>
    <row r="8327" spans="41:67">
      <c r="AO8327" s="38">
        <f t="shared" si="606"/>
        <v>0</v>
      </c>
      <c r="AP8327" s="38">
        <f t="shared" si="607"/>
        <v>0</v>
      </c>
      <c r="AR8327" s="181"/>
      <c r="AS8327" s="181"/>
      <c r="AT8327" s="181"/>
      <c r="AU8327" s="181"/>
      <c r="BB8327" s="181"/>
      <c r="BC8327" s="181"/>
      <c r="BD8327" s="181"/>
      <c r="BE8327" s="181"/>
      <c r="BL8327" s="181"/>
      <c r="BM8327" s="181"/>
      <c r="BN8327" s="181"/>
      <c r="BO8327" s="181"/>
    </row>
    <row r="8328" spans="41:67">
      <c r="AO8328" s="38">
        <f t="shared" si="606"/>
        <v>0</v>
      </c>
      <c r="AP8328" s="38">
        <f t="shared" si="607"/>
        <v>0</v>
      </c>
      <c r="AR8328" s="181"/>
      <c r="AS8328" s="181"/>
      <c r="AT8328" s="181"/>
      <c r="AU8328" s="181"/>
      <c r="BB8328" s="181"/>
      <c r="BC8328" s="181"/>
      <c r="BD8328" s="181"/>
      <c r="BE8328" s="181"/>
      <c r="BL8328" s="181"/>
      <c r="BM8328" s="181"/>
      <c r="BN8328" s="181"/>
      <c r="BO8328" s="181"/>
    </row>
    <row r="8329" spans="41:67">
      <c r="AO8329" s="38">
        <f t="shared" si="606"/>
        <v>0</v>
      </c>
      <c r="AP8329" s="38">
        <f t="shared" si="607"/>
        <v>0</v>
      </c>
      <c r="AR8329" s="181"/>
      <c r="AS8329" s="181"/>
      <c r="AT8329" s="181"/>
      <c r="AU8329" s="181"/>
      <c r="BB8329" s="181"/>
      <c r="BC8329" s="181"/>
      <c r="BD8329" s="181"/>
      <c r="BE8329" s="181"/>
      <c r="BL8329" s="181"/>
      <c r="BM8329" s="181"/>
      <c r="BN8329" s="181"/>
      <c r="BO8329" s="181"/>
    </row>
    <row r="8330" spans="41:67">
      <c r="AO8330" s="38">
        <f t="shared" si="606"/>
        <v>0</v>
      </c>
      <c r="AP8330" s="38">
        <f t="shared" si="607"/>
        <v>0</v>
      </c>
      <c r="AR8330" s="181"/>
      <c r="AS8330" s="181"/>
      <c r="AT8330" s="181"/>
      <c r="AU8330" s="181"/>
      <c r="BB8330" s="181"/>
      <c r="BC8330" s="181"/>
      <c r="BD8330" s="181"/>
      <c r="BE8330" s="181"/>
      <c r="BL8330" s="181"/>
      <c r="BM8330" s="181"/>
      <c r="BN8330" s="181"/>
      <c r="BO8330" s="181"/>
    </row>
    <row r="8331" spans="41:67">
      <c r="AO8331" s="38">
        <f t="shared" si="606"/>
        <v>0</v>
      </c>
      <c r="AP8331" s="38">
        <f t="shared" si="607"/>
        <v>0</v>
      </c>
      <c r="AR8331" s="181"/>
      <c r="AS8331" s="181"/>
      <c r="AT8331" s="181"/>
      <c r="AU8331" s="181"/>
      <c r="BB8331" s="181"/>
      <c r="BC8331" s="181"/>
      <c r="BD8331" s="181"/>
      <c r="BE8331" s="181"/>
      <c r="BL8331" s="181"/>
      <c r="BM8331" s="181"/>
      <c r="BN8331" s="181"/>
      <c r="BO8331" s="181"/>
    </row>
    <row r="8332" spans="41:67">
      <c r="AO8332" s="38">
        <f t="shared" si="606"/>
        <v>0</v>
      </c>
      <c r="AP8332" s="38">
        <f t="shared" si="607"/>
        <v>0</v>
      </c>
      <c r="AR8332" s="181"/>
      <c r="AS8332" s="181"/>
      <c r="AT8332" s="181"/>
      <c r="AU8332" s="181"/>
      <c r="BB8332" s="181"/>
      <c r="BC8332" s="181"/>
      <c r="BD8332" s="181"/>
      <c r="BE8332" s="181"/>
      <c r="BL8332" s="181"/>
      <c r="BM8332" s="181"/>
      <c r="BN8332" s="181"/>
      <c r="BO8332" s="181"/>
    </row>
    <row r="8333" spans="41:67">
      <c r="AO8333" s="38">
        <f t="shared" si="606"/>
        <v>0</v>
      </c>
      <c r="AP8333" s="38">
        <f t="shared" si="607"/>
        <v>0</v>
      </c>
      <c r="AR8333" s="181"/>
      <c r="AS8333" s="181"/>
      <c r="AT8333" s="181"/>
      <c r="AU8333" s="181"/>
      <c r="BB8333" s="181"/>
      <c r="BC8333" s="181"/>
      <c r="BD8333" s="181"/>
      <c r="BE8333" s="181"/>
      <c r="BL8333" s="181"/>
      <c r="BM8333" s="181"/>
      <c r="BN8333" s="181"/>
      <c r="BO8333" s="181"/>
    </row>
    <row r="8334" spans="41:67">
      <c r="AO8334" s="38">
        <f t="shared" si="606"/>
        <v>0</v>
      </c>
      <c r="AP8334" s="38">
        <f t="shared" si="607"/>
        <v>0</v>
      </c>
      <c r="AR8334" s="181"/>
      <c r="AS8334" s="181"/>
      <c r="AT8334" s="181"/>
      <c r="AU8334" s="181"/>
      <c r="BB8334" s="181"/>
      <c r="BC8334" s="181"/>
      <c r="BD8334" s="181"/>
      <c r="BE8334" s="181"/>
      <c r="BL8334" s="181"/>
      <c r="BM8334" s="181"/>
      <c r="BN8334" s="181"/>
      <c r="BO8334" s="181"/>
    </row>
    <row r="8335" spans="41:67">
      <c r="AO8335" s="38">
        <f t="shared" si="606"/>
        <v>0</v>
      </c>
      <c r="AP8335" s="38">
        <f t="shared" si="607"/>
        <v>0</v>
      </c>
      <c r="AR8335" s="181"/>
      <c r="AS8335" s="181"/>
      <c r="AT8335" s="181"/>
      <c r="AU8335" s="181"/>
      <c r="BB8335" s="181"/>
      <c r="BC8335" s="181"/>
      <c r="BD8335" s="181"/>
      <c r="BE8335" s="181"/>
      <c r="BL8335" s="181"/>
      <c r="BM8335" s="181"/>
      <c r="BN8335" s="181"/>
      <c r="BO8335" s="181"/>
    </row>
    <row r="8336" spans="41:67">
      <c r="AO8336" s="38">
        <f t="shared" si="606"/>
        <v>0</v>
      </c>
      <c r="AP8336" s="38">
        <f t="shared" si="607"/>
        <v>0</v>
      </c>
      <c r="AR8336" s="181"/>
      <c r="AS8336" s="181"/>
      <c r="AT8336" s="181"/>
      <c r="AU8336" s="181"/>
      <c r="BB8336" s="181"/>
      <c r="BC8336" s="181"/>
      <c r="BD8336" s="181"/>
      <c r="BE8336" s="181"/>
      <c r="BL8336" s="181"/>
      <c r="BM8336" s="181"/>
      <c r="BN8336" s="181"/>
      <c r="BO8336" s="181"/>
    </row>
    <row r="8337" spans="41:67">
      <c r="AO8337" s="38">
        <f t="shared" si="606"/>
        <v>0</v>
      </c>
      <c r="AP8337" s="38">
        <f t="shared" si="607"/>
        <v>0</v>
      </c>
      <c r="AR8337" s="181"/>
      <c r="AS8337" s="181"/>
      <c r="AT8337" s="181"/>
      <c r="AU8337" s="181"/>
      <c r="BB8337" s="181"/>
      <c r="BC8337" s="181"/>
      <c r="BD8337" s="181"/>
      <c r="BE8337" s="181"/>
      <c r="BL8337" s="181"/>
      <c r="BM8337" s="181"/>
      <c r="BN8337" s="181"/>
      <c r="BO8337" s="181"/>
    </row>
    <row r="8338" spans="41:67">
      <c r="AO8338" s="38">
        <f t="shared" si="606"/>
        <v>0</v>
      </c>
      <c r="AP8338" s="38">
        <f t="shared" si="607"/>
        <v>0</v>
      </c>
      <c r="AR8338" s="181"/>
      <c r="AS8338" s="181"/>
      <c r="AT8338" s="181"/>
      <c r="AU8338" s="181"/>
      <c r="BB8338" s="181"/>
      <c r="BC8338" s="181"/>
      <c r="BD8338" s="181"/>
      <c r="BE8338" s="181"/>
      <c r="BL8338" s="181"/>
      <c r="BM8338" s="181"/>
      <c r="BN8338" s="181"/>
      <c r="BO8338" s="181"/>
    </row>
    <row r="8339" spans="41:67">
      <c r="AO8339" s="38">
        <f t="shared" si="606"/>
        <v>0</v>
      </c>
      <c r="AP8339" s="38">
        <f t="shared" si="607"/>
        <v>0</v>
      </c>
      <c r="AR8339" s="181"/>
      <c r="AS8339" s="181"/>
      <c r="AT8339" s="181"/>
      <c r="AU8339" s="181"/>
      <c r="BB8339" s="181"/>
      <c r="BC8339" s="181"/>
      <c r="BD8339" s="181"/>
      <c r="BE8339" s="181"/>
      <c r="BL8339" s="181"/>
      <c r="BM8339" s="181"/>
      <c r="BN8339" s="181"/>
      <c r="BO8339" s="181"/>
    </row>
    <row r="8340" spans="41:67">
      <c r="AO8340" s="38">
        <f t="shared" si="606"/>
        <v>0</v>
      </c>
      <c r="AP8340" s="38">
        <f t="shared" si="607"/>
        <v>0</v>
      </c>
      <c r="AR8340" s="181"/>
      <c r="AS8340" s="181"/>
      <c r="AT8340" s="181"/>
      <c r="AU8340" s="181"/>
      <c r="BB8340" s="181"/>
      <c r="BC8340" s="181"/>
      <c r="BD8340" s="181"/>
      <c r="BE8340" s="181"/>
      <c r="BL8340" s="181"/>
      <c r="BM8340" s="181"/>
      <c r="BN8340" s="181"/>
      <c r="BO8340" s="181"/>
    </row>
    <row r="8341" spans="41:67">
      <c r="AO8341" s="38">
        <f t="shared" si="606"/>
        <v>0</v>
      </c>
      <c r="AP8341" s="38">
        <f t="shared" si="607"/>
        <v>0</v>
      </c>
      <c r="AR8341" s="181"/>
      <c r="AS8341" s="181"/>
      <c r="AT8341" s="181"/>
      <c r="AU8341" s="181"/>
      <c r="BB8341" s="181"/>
      <c r="BC8341" s="181"/>
      <c r="BD8341" s="181"/>
      <c r="BE8341" s="181"/>
      <c r="BL8341" s="181"/>
      <c r="BM8341" s="181"/>
      <c r="BN8341" s="181"/>
      <c r="BO8341" s="181"/>
    </row>
    <row r="8342" spans="41:67">
      <c r="AO8342" s="38">
        <f t="shared" si="606"/>
        <v>0</v>
      </c>
      <c r="AP8342" s="38">
        <f t="shared" si="607"/>
        <v>0</v>
      </c>
      <c r="AR8342" s="181"/>
      <c r="AS8342" s="181"/>
      <c r="AT8342" s="181"/>
      <c r="AU8342" s="181"/>
      <c r="BB8342" s="181"/>
      <c r="BC8342" s="181"/>
      <c r="BD8342" s="181"/>
      <c r="BE8342" s="181"/>
      <c r="BL8342" s="181"/>
      <c r="BM8342" s="181"/>
      <c r="BN8342" s="181"/>
      <c r="BO8342" s="181"/>
    </row>
    <row r="8343" spans="41:67">
      <c r="AO8343" s="38">
        <f t="shared" si="606"/>
        <v>0</v>
      </c>
      <c r="AP8343" s="38">
        <f t="shared" si="607"/>
        <v>0</v>
      </c>
      <c r="AR8343" s="181"/>
      <c r="AS8343" s="181"/>
      <c r="AT8343" s="181"/>
      <c r="AU8343" s="181"/>
      <c r="BB8343" s="181"/>
      <c r="BC8343" s="181"/>
      <c r="BD8343" s="181"/>
      <c r="BE8343" s="181"/>
      <c r="BL8343" s="181"/>
      <c r="BM8343" s="181"/>
      <c r="BN8343" s="181"/>
      <c r="BO8343" s="181"/>
    </row>
    <row r="8344" spans="41:67">
      <c r="AO8344" s="38">
        <f t="shared" si="606"/>
        <v>0</v>
      </c>
      <c r="AP8344" s="38">
        <f t="shared" si="607"/>
        <v>0</v>
      </c>
      <c r="AR8344" s="181"/>
      <c r="AS8344" s="181"/>
      <c r="AT8344" s="181"/>
      <c r="AU8344" s="181"/>
      <c r="BB8344" s="181"/>
      <c r="BC8344" s="181"/>
      <c r="BD8344" s="181"/>
      <c r="BE8344" s="181"/>
      <c r="BL8344" s="181"/>
      <c r="BM8344" s="181"/>
      <c r="BN8344" s="181"/>
      <c r="BO8344" s="181"/>
    </row>
    <row r="8345" spans="41:67">
      <c r="AO8345" s="38">
        <f t="shared" si="606"/>
        <v>0</v>
      </c>
      <c r="AP8345" s="38">
        <f t="shared" si="607"/>
        <v>0</v>
      </c>
      <c r="AR8345" s="181"/>
      <c r="AS8345" s="181"/>
      <c r="AT8345" s="181"/>
      <c r="AU8345" s="181"/>
      <c r="BB8345" s="181"/>
      <c r="BC8345" s="181"/>
      <c r="BD8345" s="181"/>
      <c r="BE8345" s="181"/>
      <c r="BL8345" s="181"/>
      <c r="BM8345" s="181"/>
      <c r="BN8345" s="181"/>
      <c r="BO8345" s="181"/>
    </row>
    <row r="8346" spans="41:67">
      <c r="AO8346" s="38">
        <f t="shared" si="606"/>
        <v>0</v>
      </c>
      <c r="AP8346" s="38">
        <f t="shared" si="607"/>
        <v>0</v>
      </c>
      <c r="AR8346" s="181"/>
      <c r="AS8346" s="181"/>
      <c r="AT8346" s="181"/>
      <c r="AU8346" s="181"/>
      <c r="BB8346" s="181"/>
      <c r="BC8346" s="181"/>
      <c r="BD8346" s="181"/>
      <c r="BE8346" s="181"/>
      <c r="BL8346" s="181"/>
      <c r="BM8346" s="181"/>
      <c r="BN8346" s="181"/>
      <c r="BO8346" s="181"/>
    </row>
    <row r="8347" spans="41:67">
      <c r="AO8347" s="38">
        <f t="shared" si="606"/>
        <v>0</v>
      </c>
      <c r="AP8347" s="38">
        <f t="shared" si="607"/>
        <v>0</v>
      </c>
      <c r="AR8347" s="181"/>
      <c r="AS8347" s="181"/>
      <c r="AT8347" s="181"/>
      <c r="AU8347" s="181"/>
      <c r="BB8347" s="181"/>
      <c r="BC8347" s="181"/>
      <c r="BD8347" s="181"/>
      <c r="BE8347" s="181"/>
      <c r="BL8347" s="181"/>
      <c r="BM8347" s="181"/>
      <c r="BN8347" s="181"/>
      <c r="BO8347" s="181"/>
    </row>
    <row r="8348" spans="41:67">
      <c r="AO8348" s="38">
        <f t="shared" si="606"/>
        <v>0</v>
      </c>
      <c r="AP8348" s="38">
        <f t="shared" si="607"/>
        <v>0</v>
      </c>
      <c r="AR8348" s="181"/>
      <c r="AS8348" s="181"/>
      <c r="AT8348" s="181"/>
      <c r="AU8348" s="181"/>
      <c r="BB8348" s="181"/>
      <c r="BC8348" s="181"/>
      <c r="BD8348" s="181"/>
      <c r="BE8348" s="181"/>
      <c r="BL8348" s="181"/>
      <c r="BM8348" s="181"/>
      <c r="BN8348" s="181"/>
      <c r="BO8348" s="181"/>
    </row>
    <row r="8349" spans="41:67">
      <c r="AO8349" s="38">
        <f t="shared" si="606"/>
        <v>0</v>
      </c>
      <c r="AP8349" s="38">
        <f t="shared" si="607"/>
        <v>0</v>
      </c>
      <c r="AR8349" s="181"/>
      <c r="AS8349" s="181"/>
      <c r="AT8349" s="181"/>
      <c r="AU8349" s="181"/>
      <c r="BB8349" s="181"/>
      <c r="BC8349" s="181"/>
      <c r="BD8349" s="181"/>
      <c r="BE8349" s="181"/>
      <c r="BL8349" s="181"/>
      <c r="BM8349" s="181"/>
      <c r="BN8349" s="181"/>
      <c r="BO8349" s="181"/>
    </row>
    <row r="8350" spans="41:67">
      <c r="AO8350" s="38">
        <f t="shared" si="606"/>
        <v>0</v>
      </c>
      <c r="AP8350" s="38">
        <f t="shared" si="607"/>
        <v>0</v>
      </c>
      <c r="AR8350" s="181"/>
      <c r="AS8350" s="181"/>
      <c r="AT8350" s="181"/>
      <c r="AU8350" s="181"/>
      <c r="BB8350" s="181"/>
      <c r="BC8350" s="181"/>
      <c r="BD8350" s="181"/>
      <c r="BE8350" s="181"/>
      <c r="BL8350" s="181"/>
      <c r="BM8350" s="181"/>
      <c r="BN8350" s="181"/>
      <c r="BO8350" s="181"/>
    </row>
    <row r="8351" spans="41:67">
      <c r="AO8351" s="38">
        <f t="shared" si="606"/>
        <v>0</v>
      </c>
      <c r="AP8351" s="38">
        <f t="shared" si="607"/>
        <v>0</v>
      </c>
      <c r="AR8351" s="181"/>
      <c r="AS8351" s="181"/>
      <c r="AT8351" s="181"/>
      <c r="AU8351" s="181"/>
      <c r="BB8351" s="181"/>
      <c r="BC8351" s="181"/>
      <c r="BD8351" s="181"/>
      <c r="BE8351" s="181"/>
      <c r="BL8351" s="181"/>
      <c r="BM8351" s="181"/>
      <c r="BN8351" s="181"/>
      <c r="BO8351" s="181"/>
    </row>
    <row r="8352" spans="41:67">
      <c r="AO8352" s="38">
        <f t="shared" si="606"/>
        <v>0</v>
      </c>
      <c r="AP8352" s="38">
        <f t="shared" si="607"/>
        <v>0</v>
      </c>
      <c r="AR8352" s="181"/>
      <c r="AS8352" s="181"/>
      <c r="AT8352" s="181"/>
      <c r="AU8352" s="181"/>
      <c r="BB8352" s="181"/>
      <c r="BC8352" s="181"/>
      <c r="BD8352" s="181"/>
      <c r="BE8352" s="181"/>
      <c r="BL8352" s="181"/>
      <c r="BM8352" s="181"/>
      <c r="BN8352" s="181"/>
      <c r="BO8352" s="181"/>
    </row>
    <row r="8353" spans="41:67">
      <c r="AO8353" s="38">
        <f t="shared" si="606"/>
        <v>0</v>
      </c>
      <c r="AP8353" s="38">
        <f t="shared" si="607"/>
        <v>0</v>
      </c>
      <c r="AR8353" s="181"/>
      <c r="AS8353" s="181"/>
      <c r="AT8353" s="181"/>
      <c r="AU8353" s="181"/>
      <c r="BB8353" s="181"/>
      <c r="BC8353" s="181"/>
      <c r="BD8353" s="181"/>
      <c r="BE8353" s="181"/>
      <c r="BL8353" s="181"/>
      <c r="BM8353" s="181"/>
      <c r="BN8353" s="181"/>
      <c r="BO8353" s="181"/>
    </row>
    <row r="8354" spans="41:67">
      <c r="AO8354" s="38">
        <f t="shared" si="606"/>
        <v>0</v>
      </c>
      <c r="AP8354" s="38">
        <f t="shared" si="607"/>
        <v>0</v>
      </c>
      <c r="AR8354" s="181"/>
      <c r="AS8354" s="181"/>
      <c r="AT8354" s="181"/>
      <c r="AU8354" s="181"/>
      <c r="BB8354" s="181"/>
      <c r="BC8354" s="181"/>
      <c r="BD8354" s="181"/>
      <c r="BE8354" s="181"/>
      <c r="BL8354" s="181"/>
      <c r="BM8354" s="181"/>
      <c r="BN8354" s="181"/>
      <c r="BO8354" s="181"/>
    </row>
    <row r="8355" spans="41:67">
      <c r="AO8355" s="38">
        <f t="shared" si="606"/>
        <v>0</v>
      </c>
      <c r="AP8355" s="38">
        <f t="shared" si="607"/>
        <v>0</v>
      </c>
      <c r="AR8355" s="181"/>
      <c r="AS8355" s="181"/>
      <c r="AT8355" s="181"/>
      <c r="AU8355" s="181"/>
      <c r="BB8355" s="181"/>
      <c r="BC8355" s="181"/>
      <c r="BD8355" s="181"/>
      <c r="BE8355" s="181"/>
      <c r="BL8355" s="181"/>
      <c r="BM8355" s="181"/>
      <c r="BN8355" s="181"/>
      <c r="BO8355" s="181"/>
    </row>
    <row r="8356" spans="41:67">
      <c r="AO8356" s="38">
        <f t="shared" si="606"/>
        <v>0</v>
      </c>
      <c r="AP8356" s="38">
        <f t="shared" si="607"/>
        <v>0</v>
      </c>
      <c r="AR8356" s="181"/>
      <c r="AS8356" s="181"/>
      <c r="AT8356" s="181"/>
      <c r="AU8356" s="181"/>
      <c r="BB8356" s="181"/>
      <c r="BC8356" s="181"/>
      <c r="BD8356" s="181"/>
      <c r="BE8356" s="181"/>
      <c r="BL8356" s="181"/>
      <c r="BM8356" s="181"/>
      <c r="BN8356" s="181"/>
      <c r="BO8356" s="181"/>
    </row>
    <row r="8357" spans="41:67">
      <c r="AO8357" s="38">
        <f t="shared" si="606"/>
        <v>0</v>
      </c>
      <c r="AP8357" s="38">
        <f t="shared" si="607"/>
        <v>0</v>
      </c>
      <c r="AR8357" s="181"/>
      <c r="AS8357" s="181"/>
      <c r="AT8357" s="181"/>
      <c r="AU8357" s="181"/>
      <c r="BB8357" s="181"/>
      <c r="BC8357" s="181"/>
      <c r="BD8357" s="181"/>
      <c r="BE8357" s="181"/>
      <c r="BL8357" s="181"/>
      <c r="BM8357" s="181"/>
      <c r="BN8357" s="181"/>
      <c r="BO8357" s="181"/>
    </row>
    <row r="8358" spans="41:67">
      <c r="AO8358" s="38">
        <f t="shared" si="606"/>
        <v>0</v>
      </c>
      <c r="AP8358" s="38">
        <f t="shared" si="607"/>
        <v>0</v>
      </c>
      <c r="AR8358" s="181"/>
      <c r="AS8358" s="181"/>
      <c r="AT8358" s="181"/>
      <c r="AU8358" s="181"/>
      <c r="BB8358" s="181"/>
      <c r="BC8358" s="181"/>
      <c r="BD8358" s="181"/>
      <c r="BE8358" s="181"/>
      <c r="BL8358" s="181"/>
      <c r="BM8358" s="181"/>
      <c r="BN8358" s="181"/>
      <c r="BO8358" s="181"/>
    </row>
    <row r="8359" spans="41:67">
      <c r="AO8359" s="38">
        <f t="shared" si="606"/>
        <v>0</v>
      </c>
      <c r="AP8359" s="38">
        <f t="shared" si="607"/>
        <v>0</v>
      </c>
      <c r="AR8359" s="181"/>
      <c r="AS8359" s="181"/>
      <c r="AT8359" s="181"/>
      <c r="AU8359" s="181"/>
      <c r="BB8359" s="181"/>
      <c r="BC8359" s="181"/>
      <c r="BD8359" s="181"/>
      <c r="BE8359" s="181"/>
      <c r="BL8359" s="181"/>
      <c r="BM8359" s="181"/>
      <c r="BN8359" s="181"/>
      <c r="BO8359" s="181"/>
    </row>
    <row r="8360" spans="41:67">
      <c r="AO8360" s="38">
        <f t="shared" si="606"/>
        <v>0</v>
      </c>
      <c r="AP8360" s="38">
        <f t="shared" si="607"/>
        <v>0</v>
      </c>
      <c r="AR8360" s="181"/>
      <c r="AS8360" s="181"/>
      <c r="AT8360" s="181"/>
      <c r="AU8360" s="181"/>
      <c r="BB8360" s="181"/>
      <c r="BC8360" s="181"/>
      <c r="BD8360" s="181"/>
      <c r="BE8360" s="181"/>
      <c r="BL8360" s="181"/>
      <c r="BM8360" s="181"/>
      <c r="BN8360" s="181"/>
      <c r="BO8360" s="181"/>
    </row>
    <row r="8361" spans="41:67">
      <c r="AO8361" s="38">
        <f t="shared" si="606"/>
        <v>0</v>
      </c>
      <c r="AP8361" s="38">
        <f t="shared" si="607"/>
        <v>0</v>
      </c>
      <c r="AR8361" s="181"/>
      <c r="AS8361" s="181"/>
      <c r="AT8361" s="181"/>
      <c r="AU8361" s="181"/>
      <c r="BB8361" s="181"/>
      <c r="BC8361" s="181"/>
      <c r="BD8361" s="181"/>
      <c r="BE8361" s="181"/>
      <c r="BL8361" s="181"/>
      <c r="BM8361" s="181"/>
      <c r="BN8361" s="181"/>
      <c r="BO8361" s="181"/>
    </row>
    <row r="8362" spans="41:67">
      <c r="AO8362" s="38">
        <f t="shared" ref="AO8362:AO8425" si="608">B8363+1-1</f>
        <v>0</v>
      </c>
      <c r="AP8362" s="38">
        <f t="shared" ref="AP8362:AP8425" si="609">A8363</f>
        <v>0</v>
      </c>
      <c r="AR8362" s="181"/>
      <c r="AS8362" s="181"/>
      <c r="AT8362" s="181"/>
      <c r="AU8362" s="181"/>
      <c r="BB8362" s="181"/>
      <c r="BC8362" s="181"/>
      <c r="BD8362" s="181"/>
      <c r="BE8362" s="181"/>
      <c r="BL8362" s="181"/>
      <c r="BM8362" s="181"/>
      <c r="BN8362" s="181"/>
      <c r="BO8362" s="181"/>
    </row>
    <row r="8363" spans="41:67">
      <c r="AO8363" s="38">
        <f t="shared" si="608"/>
        <v>0</v>
      </c>
      <c r="AP8363" s="38">
        <f t="shared" si="609"/>
        <v>0</v>
      </c>
      <c r="AR8363" s="181"/>
      <c r="AS8363" s="181"/>
      <c r="AT8363" s="181"/>
      <c r="AU8363" s="181"/>
      <c r="BB8363" s="181"/>
      <c r="BC8363" s="181"/>
      <c r="BD8363" s="181"/>
      <c r="BE8363" s="181"/>
      <c r="BL8363" s="181"/>
      <c r="BM8363" s="181"/>
      <c r="BN8363" s="181"/>
      <c r="BO8363" s="181"/>
    </row>
    <row r="8364" spans="41:67">
      <c r="AO8364" s="38">
        <f t="shared" si="608"/>
        <v>0</v>
      </c>
      <c r="AP8364" s="38">
        <f t="shared" si="609"/>
        <v>0</v>
      </c>
      <c r="AR8364" s="181"/>
      <c r="AS8364" s="181"/>
      <c r="AT8364" s="181"/>
      <c r="AU8364" s="181"/>
      <c r="BB8364" s="181"/>
      <c r="BC8364" s="181"/>
      <c r="BD8364" s="181"/>
      <c r="BE8364" s="181"/>
      <c r="BL8364" s="181"/>
      <c r="BM8364" s="181"/>
      <c r="BN8364" s="181"/>
      <c r="BO8364" s="181"/>
    </row>
    <row r="8365" spans="41:67">
      <c r="AO8365" s="38">
        <f t="shared" si="608"/>
        <v>0</v>
      </c>
      <c r="AP8365" s="38">
        <f t="shared" si="609"/>
        <v>0</v>
      </c>
      <c r="AR8365" s="181"/>
      <c r="AS8365" s="181"/>
      <c r="AT8365" s="181"/>
      <c r="AU8365" s="181"/>
      <c r="BB8365" s="181"/>
      <c r="BC8365" s="181"/>
      <c r="BD8365" s="181"/>
      <c r="BE8365" s="181"/>
      <c r="BL8365" s="181"/>
      <c r="BM8365" s="181"/>
      <c r="BN8365" s="181"/>
      <c r="BO8365" s="181"/>
    </row>
    <row r="8366" spans="41:67">
      <c r="AO8366" s="38">
        <f t="shared" si="608"/>
        <v>0</v>
      </c>
      <c r="AP8366" s="38">
        <f t="shared" si="609"/>
        <v>0</v>
      </c>
      <c r="AR8366" s="181"/>
      <c r="AS8366" s="181"/>
      <c r="AT8366" s="181"/>
      <c r="AU8366" s="181"/>
      <c r="BB8366" s="181"/>
      <c r="BC8366" s="181"/>
      <c r="BD8366" s="181"/>
      <c r="BE8366" s="181"/>
      <c r="BL8366" s="181"/>
      <c r="BM8366" s="181"/>
      <c r="BN8366" s="181"/>
      <c r="BO8366" s="181"/>
    </row>
    <row r="8367" spans="41:67">
      <c r="AO8367" s="38">
        <f t="shared" si="608"/>
        <v>0</v>
      </c>
      <c r="AP8367" s="38">
        <f t="shared" si="609"/>
        <v>0</v>
      </c>
      <c r="AR8367" s="181"/>
      <c r="AS8367" s="181"/>
      <c r="AT8367" s="181"/>
      <c r="AU8367" s="181"/>
      <c r="BB8367" s="181"/>
      <c r="BC8367" s="181"/>
      <c r="BD8367" s="181"/>
      <c r="BE8367" s="181"/>
      <c r="BL8367" s="181"/>
      <c r="BM8367" s="181"/>
      <c r="BN8367" s="181"/>
      <c r="BO8367" s="181"/>
    </row>
    <row r="8368" spans="41:67">
      <c r="AO8368" s="38">
        <f t="shared" si="608"/>
        <v>0</v>
      </c>
      <c r="AP8368" s="38">
        <f t="shared" si="609"/>
        <v>0</v>
      </c>
      <c r="AR8368" s="181"/>
      <c r="AS8368" s="181"/>
      <c r="AT8368" s="181"/>
      <c r="AU8368" s="181"/>
      <c r="BB8368" s="181"/>
      <c r="BC8368" s="181"/>
      <c r="BD8368" s="181"/>
      <c r="BE8368" s="181"/>
      <c r="BL8368" s="181"/>
      <c r="BM8368" s="181"/>
      <c r="BN8368" s="181"/>
      <c r="BO8368" s="181"/>
    </row>
    <row r="8369" spans="41:67">
      <c r="AO8369" s="38">
        <f t="shared" si="608"/>
        <v>0</v>
      </c>
      <c r="AP8369" s="38">
        <f t="shared" si="609"/>
        <v>0</v>
      </c>
      <c r="AR8369" s="181"/>
      <c r="AS8369" s="181"/>
      <c r="AT8369" s="181"/>
      <c r="AU8369" s="181"/>
      <c r="BB8369" s="181"/>
      <c r="BC8369" s="181"/>
      <c r="BD8369" s="181"/>
      <c r="BE8369" s="181"/>
      <c r="BL8369" s="181"/>
      <c r="BM8369" s="181"/>
      <c r="BN8369" s="181"/>
      <c r="BO8369" s="181"/>
    </row>
    <row r="8370" spans="41:67">
      <c r="AO8370" s="38">
        <f t="shared" si="608"/>
        <v>0</v>
      </c>
      <c r="AP8370" s="38">
        <f t="shared" si="609"/>
        <v>0</v>
      </c>
      <c r="AR8370" s="181"/>
      <c r="AS8370" s="181"/>
      <c r="AT8370" s="181"/>
      <c r="AU8370" s="181"/>
      <c r="BB8370" s="181"/>
      <c r="BC8370" s="181"/>
      <c r="BD8370" s="181"/>
      <c r="BE8370" s="181"/>
      <c r="BL8370" s="181"/>
      <c r="BM8370" s="181"/>
      <c r="BN8370" s="181"/>
      <c r="BO8370" s="181"/>
    </row>
    <row r="8371" spans="41:67">
      <c r="AO8371" s="38">
        <f t="shared" si="608"/>
        <v>0</v>
      </c>
      <c r="AP8371" s="38">
        <f t="shared" si="609"/>
        <v>0</v>
      </c>
      <c r="AR8371" s="181"/>
      <c r="AS8371" s="181"/>
      <c r="AT8371" s="181"/>
      <c r="AU8371" s="181"/>
      <c r="BB8371" s="181"/>
      <c r="BC8371" s="181"/>
      <c r="BD8371" s="181"/>
      <c r="BE8371" s="181"/>
      <c r="BL8371" s="181"/>
      <c r="BM8371" s="181"/>
      <c r="BN8371" s="181"/>
      <c r="BO8371" s="181"/>
    </row>
    <row r="8372" spans="41:67">
      <c r="AO8372" s="38">
        <f t="shared" si="608"/>
        <v>0</v>
      </c>
      <c r="AP8372" s="38">
        <f t="shared" si="609"/>
        <v>0</v>
      </c>
      <c r="AR8372" s="181"/>
      <c r="AS8372" s="181"/>
      <c r="AT8372" s="181"/>
      <c r="AU8372" s="181"/>
      <c r="BB8372" s="181"/>
      <c r="BC8372" s="181"/>
      <c r="BD8372" s="181"/>
      <c r="BE8372" s="181"/>
      <c r="BL8372" s="181"/>
      <c r="BM8372" s="181"/>
      <c r="BN8372" s="181"/>
      <c r="BO8372" s="181"/>
    </row>
    <row r="8373" spans="41:67">
      <c r="AO8373" s="38">
        <f t="shared" si="608"/>
        <v>0</v>
      </c>
      <c r="AP8373" s="38">
        <f t="shared" si="609"/>
        <v>0</v>
      </c>
      <c r="AR8373" s="181"/>
      <c r="AS8373" s="181"/>
      <c r="AT8373" s="181"/>
      <c r="AU8373" s="181"/>
      <c r="BB8373" s="181"/>
      <c r="BC8373" s="181"/>
      <c r="BD8373" s="181"/>
      <c r="BE8373" s="181"/>
      <c r="BL8373" s="181"/>
      <c r="BM8373" s="181"/>
      <c r="BN8373" s="181"/>
      <c r="BO8373" s="181"/>
    </row>
    <row r="8374" spans="41:67">
      <c r="AO8374" s="38">
        <f t="shared" si="608"/>
        <v>0</v>
      </c>
      <c r="AP8374" s="38">
        <f t="shared" si="609"/>
        <v>0</v>
      </c>
      <c r="AR8374" s="181"/>
      <c r="AS8374" s="181"/>
      <c r="AT8374" s="181"/>
      <c r="AU8374" s="181"/>
      <c r="BB8374" s="181"/>
      <c r="BC8374" s="181"/>
      <c r="BD8374" s="181"/>
      <c r="BE8374" s="181"/>
      <c r="BL8374" s="181"/>
      <c r="BM8374" s="181"/>
      <c r="BN8374" s="181"/>
      <c r="BO8374" s="181"/>
    </row>
    <row r="8375" spans="41:67">
      <c r="AO8375" s="38">
        <f t="shared" si="608"/>
        <v>0</v>
      </c>
      <c r="AP8375" s="38">
        <f t="shared" si="609"/>
        <v>0</v>
      </c>
      <c r="AR8375" s="181"/>
      <c r="AS8375" s="181"/>
      <c r="AT8375" s="181"/>
      <c r="AU8375" s="181"/>
      <c r="BB8375" s="181"/>
      <c r="BC8375" s="181"/>
      <c r="BD8375" s="181"/>
      <c r="BE8375" s="181"/>
      <c r="BL8375" s="181"/>
      <c r="BM8375" s="181"/>
      <c r="BN8375" s="181"/>
      <c r="BO8375" s="181"/>
    </row>
    <row r="8376" spans="41:67">
      <c r="AO8376" s="38">
        <f t="shared" si="608"/>
        <v>0</v>
      </c>
      <c r="AP8376" s="38">
        <f t="shared" si="609"/>
        <v>0</v>
      </c>
      <c r="AR8376" s="181"/>
      <c r="AS8376" s="181"/>
      <c r="AT8376" s="181"/>
      <c r="AU8376" s="181"/>
      <c r="BB8376" s="181"/>
      <c r="BC8376" s="181"/>
      <c r="BD8376" s="181"/>
      <c r="BE8376" s="181"/>
      <c r="BL8376" s="181"/>
      <c r="BM8376" s="181"/>
      <c r="BN8376" s="181"/>
      <c r="BO8376" s="181"/>
    </row>
    <row r="8377" spans="41:67">
      <c r="AO8377" s="38">
        <f t="shared" si="608"/>
        <v>0</v>
      </c>
      <c r="AP8377" s="38">
        <f t="shared" si="609"/>
        <v>0</v>
      </c>
      <c r="AR8377" s="181"/>
      <c r="AS8377" s="181"/>
      <c r="AT8377" s="181"/>
      <c r="AU8377" s="181"/>
      <c r="BB8377" s="181"/>
      <c r="BC8377" s="181"/>
      <c r="BD8377" s="181"/>
      <c r="BE8377" s="181"/>
      <c r="BL8377" s="181"/>
      <c r="BM8377" s="181"/>
      <c r="BN8377" s="181"/>
      <c r="BO8377" s="181"/>
    </row>
    <row r="8378" spans="41:67">
      <c r="AO8378" s="38">
        <f t="shared" si="608"/>
        <v>0</v>
      </c>
      <c r="AP8378" s="38">
        <f t="shared" si="609"/>
        <v>0</v>
      </c>
      <c r="AR8378" s="181"/>
      <c r="AS8378" s="181"/>
      <c r="AT8378" s="181"/>
      <c r="AU8378" s="181"/>
      <c r="BB8378" s="181"/>
      <c r="BC8378" s="181"/>
      <c r="BD8378" s="181"/>
      <c r="BE8378" s="181"/>
      <c r="BL8378" s="181"/>
      <c r="BM8378" s="181"/>
      <c r="BN8378" s="181"/>
      <c r="BO8378" s="181"/>
    </row>
    <row r="8379" spans="41:67">
      <c r="AO8379" s="38">
        <f t="shared" si="608"/>
        <v>0</v>
      </c>
      <c r="AP8379" s="38">
        <f t="shared" si="609"/>
        <v>0</v>
      </c>
      <c r="AR8379" s="181"/>
      <c r="AS8379" s="181"/>
      <c r="AT8379" s="181"/>
      <c r="AU8379" s="181"/>
      <c r="BB8379" s="181"/>
      <c r="BC8379" s="181"/>
      <c r="BD8379" s="181"/>
      <c r="BE8379" s="181"/>
      <c r="BL8379" s="181"/>
      <c r="BM8379" s="181"/>
      <c r="BN8379" s="181"/>
      <c r="BO8379" s="181"/>
    </row>
    <row r="8380" spans="41:67">
      <c r="AO8380" s="38">
        <f t="shared" si="608"/>
        <v>0</v>
      </c>
      <c r="AP8380" s="38">
        <f t="shared" si="609"/>
        <v>0</v>
      </c>
      <c r="AR8380" s="181"/>
      <c r="AS8380" s="181"/>
      <c r="AT8380" s="181"/>
      <c r="AU8380" s="181"/>
      <c r="BB8380" s="181"/>
      <c r="BC8380" s="181"/>
      <c r="BD8380" s="181"/>
      <c r="BE8380" s="181"/>
      <c r="BL8380" s="181"/>
      <c r="BM8380" s="181"/>
      <c r="BN8380" s="181"/>
      <c r="BO8380" s="181"/>
    </row>
    <row r="8381" spans="41:67">
      <c r="AO8381" s="38">
        <f t="shared" si="608"/>
        <v>0</v>
      </c>
      <c r="AP8381" s="38">
        <f t="shared" si="609"/>
        <v>0</v>
      </c>
      <c r="AR8381" s="181"/>
      <c r="AS8381" s="181"/>
      <c r="AT8381" s="181"/>
      <c r="AU8381" s="181"/>
      <c r="BB8381" s="181"/>
      <c r="BC8381" s="181"/>
      <c r="BD8381" s="181"/>
      <c r="BE8381" s="181"/>
      <c r="BL8381" s="181"/>
      <c r="BM8381" s="181"/>
      <c r="BN8381" s="181"/>
      <c r="BO8381" s="181"/>
    </row>
    <row r="8382" spans="41:67">
      <c r="AO8382" s="38">
        <f t="shared" si="608"/>
        <v>0</v>
      </c>
      <c r="AP8382" s="38">
        <f t="shared" si="609"/>
        <v>0</v>
      </c>
      <c r="AR8382" s="181"/>
      <c r="AS8382" s="181"/>
      <c r="AT8382" s="181"/>
      <c r="AU8382" s="181"/>
      <c r="BB8382" s="181"/>
      <c r="BC8382" s="181"/>
      <c r="BD8382" s="181"/>
      <c r="BE8382" s="181"/>
      <c r="BL8382" s="181"/>
      <c r="BM8382" s="181"/>
      <c r="BN8382" s="181"/>
      <c r="BO8382" s="181"/>
    </row>
    <row r="8383" spans="41:67">
      <c r="AO8383" s="38">
        <f t="shared" si="608"/>
        <v>0</v>
      </c>
      <c r="AP8383" s="38">
        <f t="shared" si="609"/>
        <v>0</v>
      </c>
      <c r="AR8383" s="181"/>
      <c r="AS8383" s="181"/>
      <c r="AT8383" s="181"/>
      <c r="AU8383" s="181"/>
      <c r="BB8383" s="181"/>
      <c r="BC8383" s="181"/>
      <c r="BD8383" s="181"/>
      <c r="BE8383" s="181"/>
      <c r="BL8383" s="181"/>
      <c r="BM8383" s="181"/>
      <c r="BN8383" s="181"/>
      <c r="BO8383" s="181"/>
    </row>
    <row r="8384" spans="41:67">
      <c r="AO8384" s="38">
        <f t="shared" si="608"/>
        <v>0</v>
      </c>
      <c r="AP8384" s="38">
        <f t="shared" si="609"/>
        <v>0</v>
      </c>
      <c r="AR8384" s="181"/>
      <c r="AS8384" s="181"/>
      <c r="AT8384" s="181"/>
      <c r="AU8384" s="181"/>
      <c r="BB8384" s="181"/>
      <c r="BC8384" s="181"/>
      <c r="BD8384" s="181"/>
      <c r="BE8384" s="181"/>
      <c r="BL8384" s="181"/>
      <c r="BM8384" s="181"/>
      <c r="BN8384" s="181"/>
      <c r="BO8384" s="181"/>
    </row>
    <row r="8385" spans="41:67">
      <c r="AO8385" s="38">
        <f t="shared" si="608"/>
        <v>0</v>
      </c>
      <c r="AP8385" s="38">
        <f t="shared" si="609"/>
        <v>0</v>
      </c>
      <c r="AR8385" s="181"/>
      <c r="AS8385" s="181"/>
      <c r="AT8385" s="181"/>
      <c r="AU8385" s="181"/>
      <c r="BB8385" s="181"/>
      <c r="BC8385" s="181"/>
      <c r="BD8385" s="181"/>
      <c r="BE8385" s="181"/>
      <c r="BL8385" s="181"/>
      <c r="BM8385" s="181"/>
      <c r="BN8385" s="181"/>
      <c r="BO8385" s="181"/>
    </row>
    <row r="8386" spans="41:67">
      <c r="AO8386" s="38">
        <f t="shared" si="608"/>
        <v>0</v>
      </c>
      <c r="AP8386" s="38">
        <f t="shared" si="609"/>
        <v>0</v>
      </c>
      <c r="AR8386" s="181"/>
      <c r="AS8386" s="181"/>
      <c r="AT8386" s="181"/>
      <c r="AU8386" s="181"/>
      <c r="BB8386" s="181"/>
      <c r="BC8386" s="181"/>
      <c r="BD8386" s="181"/>
      <c r="BE8386" s="181"/>
      <c r="BL8386" s="181"/>
      <c r="BM8386" s="181"/>
      <c r="BN8386" s="181"/>
      <c r="BO8386" s="181"/>
    </row>
    <row r="8387" spans="41:67">
      <c r="AO8387" s="38">
        <f t="shared" si="608"/>
        <v>0</v>
      </c>
      <c r="AP8387" s="38">
        <f t="shared" si="609"/>
        <v>0</v>
      </c>
      <c r="AR8387" s="181"/>
      <c r="AS8387" s="181"/>
      <c r="AT8387" s="181"/>
      <c r="AU8387" s="181"/>
      <c r="BB8387" s="181"/>
      <c r="BC8387" s="181"/>
      <c r="BD8387" s="181"/>
      <c r="BE8387" s="181"/>
      <c r="BL8387" s="181"/>
      <c r="BM8387" s="181"/>
      <c r="BN8387" s="181"/>
      <c r="BO8387" s="181"/>
    </row>
    <row r="8388" spans="41:67">
      <c r="AO8388" s="38">
        <f t="shared" si="608"/>
        <v>0</v>
      </c>
      <c r="AP8388" s="38">
        <f t="shared" si="609"/>
        <v>0</v>
      </c>
      <c r="AR8388" s="181"/>
      <c r="AS8388" s="181"/>
      <c r="AT8388" s="181"/>
      <c r="AU8388" s="181"/>
      <c r="BB8388" s="181"/>
      <c r="BC8388" s="181"/>
      <c r="BD8388" s="181"/>
      <c r="BE8388" s="181"/>
      <c r="BL8388" s="181"/>
      <c r="BM8388" s="181"/>
      <c r="BN8388" s="181"/>
      <c r="BO8388" s="181"/>
    </row>
    <row r="8389" spans="41:67">
      <c r="AO8389" s="38">
        <f t="shared" si="608"/>
        <v>0</v>
      </c>
      <c r="AP8389" s="38">
        <f t="shared" si="609"/>
        <v>0</v>
      </c>
      <c r="AR8389" s="181"/>
      <c r="AS8389" s="181"/>
      <c r="AT8389" s="181"/>
      <c r="AU8389" s="181"/>
      <c r="BB8389" s="181"/>
      <c r="BC8389" s="181"/>
      <c r="BD8389" s="181"/>
      <c r="BE8389" s="181"/>
      <c r="BL8389" s="181"/>
      <c r="BM8389" s="181"/>
      <c r="BN8389" s="181"/>
      <c r="BO8389" s="181"/>
    </row>
    <row r="8390" spans="41:67">
      <c r="AO8390" s="38">
        <f t="shared" si="608"/>
        <v>0</v>
      </c>
      <c r="AP8390" s="38">
        <f t="shared" si="609"/>
        <v>0</v>
      </c>
      <c r="AR8390" s="181"/>
      <c r="AS8390" s="181"/>
      <c r="AT8390" s="181"/>
      <c r="AU8390" s="181"/>
      <c r="BB8390" s="181"/>
      <c r="BC8390" s="181"/>
      <c r="BD8390" s="181"/>
      <c r="BE8390" s="181"/>
      <c r="BL8390" s="181"/>
      <c r="BM8390" s="181"/>
      <c r="BN8390" s="181"/>
      <c r="BO8390" s="181"/>
    </row>
    <row r="8391" spans="41:67">
      <c r="AO8391" s="38">
        <f t="shared" si="608"/>
        <v>0</v>
      </c>
      <c r="AP8391" s="38">
        <f t="shared" si="609"/>
        <v>0</v>
      </c>
      <c r="AR8391" s="181"/>
      <c r="AS8391" s="181"/>
      <c r="AT8391" s="181"/>
      <c r="AU8391" s="181"/>
      <c r="BB8391" s="181"/>
      <c r="BC8391" s="181"/>
      <c r="BD8391" s="181"/>
      <c r="BE8391" s="181"/>
      <c r="BL8391" s="181"/>
      <c r="BM8391" s="181"/>
      <c r="BN8391" s="181"/>
      <c r="BO8391" s="181"/>
    </row>
    <row r="8392" spans="41:67">
      <c r="AO8392" s="38">
        <f t="shared" si="608"/>
        <v>0</v>
      </c>
      <c r="AP8392" s="38">
        <f t="shared" si="609"/>
        <v>0</v>
      </c>
      <c r="AR8392" s="181"/>
      <c r="AS8392" s="181"/>
      <c r="AT8392" s="181"/>
      <c r="AU8392" s="181"/>
      <c r="BB8392" s="181"/>
      <c r="BC8392" s="181"/>
      <c r="BD8392" s="181"/>
      <c r="BE8392" s="181"/>
      <c r="BL8392" s="181"/>
      <c r="BM8392" s="181"/>
      <c r="BN8392" s="181"/>
      <c r="BO8392" s="181"/>
    </row>
    <row r="8393" spans="41:67">
      <c r="AO8393" s="38">
        <f t="shared" si="608"/>
        <v>0</v>
      </c>
      <c r="AP8393" s="38">
        <f t="shared" si="609"/>
        <v>0</v>
      </c>
      <c r="AR8393" s="181"/>
      <c r="AS8393" s="181"/>
      <c r="AT8393" s="181"/>
      <c r="AU8393" s="181"/>
      <c r="BB8393" s="181"/>
      <c r="BC8393" s="181"/>
      <c r="BD8393" s="181"/>
      <c r="BE8393" s="181"/>
      <c r="BL8393" s="181"/>
      <c r="BM8393" s="181"/>
      <c r="BN8393" s="181"/>
      <c r="BO8393" s="181"/>
    </row>
    <row r="8394" spans="41:67">
      <c r="AO8394" s="38">
        <f t="shared" si="608"/>
        <v>0</v>
      </c>
      <c r="AP8394" s="38">
        <f t="shared" si="609"/>
        <v>0</v>
      </c>
      <c r="AR8394" s="181"/>
      <c r="AS8394" s="181"/>
      <c r="AT8394" s="181"/>
      <c r="AU8394" s="181"/>
      <c r="BB8394" s="181"/>
      <c r="BC8394" s="181"/>
      <c r="BD8394" s="181"/>
      <c r="BE8394" s="181"/>
      <c r="BL8394" s="181"/>
      <c r="BM8394" s="181"/>
      <c r="BN8394" s="181"/>
      <c r="BO8394" s="181"/>
    </row>
    <row r="8395" spans="41:67">
      <c r="AO8395" s="38">
        <f t="shared" si="608"/>
        <v>0</v>
      </c>
      <c r="AP8395" s="38">
        <f t="shared" si="609"/>
        <v>0</v>
      </c>
      <c r="AR8395" s="181"/>
      <c r="AS8395" s="181"/>
      <c r="AT8395" s="181"/>
      <c r="AU8395" s="181"/>
      <c r="BB8395" s="181"/>
      <c r="BC8395" s="181"/>
      <c r="BD8395" s="181"/>
      <c r="BE8395" s="181"/>
      <c r="BL8395" s="181"/>
      <c r="BM8395" s="181"/>
      <c r="BN8395" s="181"/>
      <c r="BO8395" s="181"/>
    </row>
    <row r="8396" spans="41:67">
      <c r="AO8396" s="38">
        <f t="shared" si="608"/>
        <v>0</v>
      </c>
      <c r="AP8396" s="38">
        <f t="shared" si="609"/>
        <v>0</v>
      </c>
      <c r="AR8396" s="181"/>
      <c r="AS8396" s="181"/>
      <c r="AT8396" s="181"/>
      <c r="AU8396" s="181"/>
      <c r="BB8396" s="181"/>
      <c r="BC8396" s="181"/>
      <c r="BD8396" s="181"/>
      <c r="BE8396" s="181"/>
      <c r="BL8396" s="181"/>
      <c r="BM8396" s="181"/>
      <c r="BN8396" s="181"/>
      <c r="BO8396" s="181"/>
    </row>
    <row r="8397" spans="41:67">
      <c r="AO8397" s="38">
        <f t="shared" si="608"/>
        <v>0</v>
      </c>
      <c r="AP8397" s="38">
        <f t="shared" si="609"/>
        <v>0</v>
      </c>
      <c r="AR8397" s="181"/>
      <c r="AS8397" s="181"/>
      <c r="AT8397" s="181"/>
      <c r="AU8397" s="181"/>
      <c r="BB8397" s="181"/>
      <c r="BC8397" s="181"/>
      <c r="BD8397" s="181"/>
      <c r="BE8397" s="181"/>
      <c r="BL8397" s="181"/>
      <c r="BM8397" s="181"/>
      <c r="BN8397" s="181"/>
      <c r="BO8397" s="181"/>
    </row>
    <row r="8398" spans="41:67">
      <c r="AO8398" s="38">
        <f t="shared" si="608"/>
        <v>0</v>
      </c>
      <c r="AP8398" s="38">
        <f t="shared" si="609"/>
        <v>0</v>
      </c>
      <c r="AR8398" s="181"/>
      <c r="AS8398" s="181"/>
      <c r="AT8398" s="181"/>
      <c r="AU8398" s="181"/>
      <c r="BB8398" s="181"/>
      <c r="BC8398" s="181"/>
      <c r="BD8398" s="181"/>
      <c r="BE8398" s="181"/>
      <c r="BL8398" s="181"/>
      <c r="BM8398" s="181"/>
      <c r="BN8398" s="181"/>
      <c r="BO8398" s="181"/>
    </row>
    <row r="8399" spans="41:67">
      <c r="AO8399" s="38">
        <f t="shared" si="608"/>
        <v>0</v>
      </c>
      <c r="AP8399" s="38">
        <f t="shared" si="609"/>
        <v>0</v>
      </c>
      <c r="AR8399" s="181"/>
      <c r="AS8399" s="181"/>
      <c r="AT8399" s="181"/>
      <c r="AU8399" s="181"/>
      <c r="BB8399" s="181"/>
      <c r="BC8399" s="181"/>
      <c r="BD8399" s="181"/>
      <c r="BE8399" s="181"/>
      <c r="BL8399" s="181"/>
      <c r="BM8399" s="181"/>
      <c r="BN8399" s="181"/>
      <c r="BO8399" s="181"/>
    </row>
    <row r="8400" spans="41:67">
      <c r="AO8400" s="38">
        <f t="shared" si="608"/>
        <v>0</v>
      </c>
      <c r="AP8400" s="38">
        <f t="shared" si="609"/>
        <v>0</v>
      </c>
      <c r="AR8400" s="181"/>
      <c r="AS8400" s="181"/>
      <c r="AT8400" s="181"/>
      <c r="AU8400" s="181"/>
      <c r="BB8400" s="181"/>
      <c r="BC8400" s="181"/>
      <c r="BD8400" s="181"/>
      <c r="BE8400" s="181"/>
      <c r="BL8400" s="181"/>
      <c r="BM8400" s="181"/>
      <c r="BN8400" s="181"/>
      <c r="BO8400" s="181"/>
    </row>
    <row r="8401" spans="41:67">
      <c r="AO8401" s="38">
        <f t="shared" si="608"/>
        <v>0</v>
      </c>
      <c r="AP8401" s="38">
        <f t="shared" si="609"/>
        <v>0</v>
      </c>
      <c r="AR8401" s="181"/>
      <c r="AS8401" s="181"/>
      <c r="AT8401" s="181"/>
      <c r="AU8401" s="181"/>
      <c r="BB8401" s="181"/>
      <c r="BC8401" s="181"/>
      <c r="BD8401" s="181"/>
      <c r="BE8401" s="181"/>
      <c r="BL8401" s="181"/>
      <c r="BM8401" s="181"/>
      <c r="BN8401" s="181"/>
      <c r="BO8401" s="181"/>
    </row>
    <row r="8402" spans="41:67">
      <c r="AO8402" s="38">
        <f t="shared" si="608"/>
        <v>0</v>
      </c>
      <c r="AP8402" s="38">
        <f t="shared" si="609"/>
        <v>0</v>
      </c>
      <c r="AR8402" s="181"/>
      <c r="AS8402" s="181"/>
      <c r="AT8402" s="181"/>
      <c r="AU8402" s="181"/>
      <c r="BB8402" s="181"/>
      <c r="BC8402" s="181"/>
      <c r="BD8402" s="181"/>
      <c r="BE8402" s="181"/>
      <c r="BL8402" s="181"/>
      <c r="BM8402" s="181"/>
      <c r="BN8402" s="181"/>
      <c r="BO8402" s="181"/>
    </row>
    <row r="8403" spans="41:67">
      <c r="AO8403" s="38">
        <f t="shared" si="608"/>
        <v>0</v>
      </c>
      <c r="AP8403" s="38">
        <f t="shared" si="609"/>
        <v>0</v>
      </c>
      <c r="AR8403" s="181"/>
      <c r="AS8403" s="181"/>
      <c r="AT8403" s="181"/>
      <c r="AU8403" s="181"/>
      <c r="BB8403" s="181"/>
      <c r="BC8403" s="181"/>
      <c r="BD8403" s="181"/>
      <c r="BE8403" s="181"/>
      <c r="BL8403" s="181"/>
      <c r="BM8403" s="181"/>
      <c r="BN8403" s="181"/>
      <c r="BO8403" s="181"/>
    </row>
    <row r="8404" spans="41:67">
      <c r="AO8404" s="38">
        <f t="shared" si="608"/>
        <v>0</v>
      </c>
      <c r="AP8404" s="38">
        <f t="shared" si="609"/>
        <v>0</v>
      </c>
      <c r="AR8404" s="181"/>
      <c r="AS8404" s="181"/>
      <c r="AT8404" s="181"/>
      <c r="AU8404" s="181"/>
      <c r="BB8404" s="181"/>
      <c r="BC8404" s="181"/>
      <c r="BD8404" s="181"/>
      <c r="BE8404" s="181"/>
      <c r="BL8404" s="181"/>
      <c r="BM8404" s="181"/>
      <c r="BN8404" s="181"/>
      <c r="BO8404" s="181"/>
    </row>
    <row r="8405" spans="41:67">
      <c r="AO8405" s="38">
        <f t="shared" si="608"/>
        <v>0</v>
      </c>
      <c r="AP8405" s="38">
        <f t="shared" si="609"/>
        <v>0</v>
      </c>
      <c r="AR8405" s="181"/>
      <c r="AS8405" s="181"/>
      <c r="AT8405" s="181"/>
      <c r="AU8405" s="181"/>
      <c r="BB8405" s="181"/>
      <c r="BC8405" s="181"/>
      <c r="BD8405" s="181"/>
      <c r="BE8405" s="181"/>
      <c r="BL8405" s="181"/>
      <c r="BM8405" s="181"/>
      <c r="BN8405" s="181"/>
      <c r="BO8405" s="181"/>
    </row>
    <row r="8406" spans="41:67">
      <c r="AO8406" s="38">
        <f t="shared" si="608"/>
        <v>0</v>
      </c>
      <c r="AP8406" s="38">
        <f t="shared" si="609"/>
        <v>0</v>
      </c>
      <c r="AR8406" s="181"/>
      <c r="AS8406" s="181"/>
      <c r="AT8406" s="181"/>
      <c r="AU8406" s="181"/>
      <c r="BB8406" s="181"/>
      <c r="BC8406" s="181"/>
      <c r="BD8406" s="181"/>
      <c r="BE8406" s="181"/>
      <c r="BL8406" s="181"/>
      <c r="BM8406" s="181"/>
      <c r="BN8406" s="181"/>
      <c r="BO8406" s="181"/>
    </row>
    <row r="8407" spans="41:67">
      <c r="AO8407" s="38">
        <f t="shared" si="608"/>
        <v>0</v>
      </c>
      <c r="AP8407" s="38">
        <f t="shared" si="609"/>
        <v>0</v>
      </c>
      <c r="AR8407" s="181"/>
      <c r="AS8407" s="181"/>
      <c r="AT8407" s="181"/>
      <c r="AU8407" s="181"/>
      <c r="BB8407" s="181"/>
      <c r="BC8407" s="181"/>
      <c r="BD8407" s="181"/>
      <c r="BE8407" s="181"/>
      <c r="BL8407" s="181"/>
      <c r="BM8407" s="181"/>
      <c r="BN8407" s="181"/>
      <c r="BO8407" s="181"/>
    </row>
    <row r="8408" spans="41:67">
      <c r="AO8408" s="38">
        <f t="shared" si="608"/>
        <v>0</v>
      </c>
      <c r="AP8408" s="38">
        <f t="shared" si="609"/>
        <v>0</v>
      </c>
      <c r="AR8408" s="181"/>
      <c r="AS8408" s="181"/>
      <c r="AT8408" s="181"/>
      <c r="AU8408" s="181"/>
      <c r="BB8408" s="181"/>
      <c r="BC8408" s="181"/>
      <c r="BD8408" s="181"/>
      <c r="BE8408" s="181"/>
      <c r="BL8408" s="181"/>
      <c r="BM8408" s="181"/>
      <c r="BN8408" s="181"/>
      <c r="BO8408" s="181"/>
    </row>
    <row r="8409" spans="41:67">
      <c r="AO8409" s="38">
        <f t="shared" si="608"/>
        <v>0</v>
      </c>
      <c r="AP8409" s="38">
        <f t="shared" si="609"/>
        <v>0</v>
      </c>
      <c r="AR8409" s="181"/>
      <c r="AS8409" s="181"/>
      <c r="AT8409" s="181"/>
      <c r="AU8409" s="181"/>
      <c r="BB8409" s="181"/>
      <c r="BC8409" s="181"/>
      <c r="BD8409" s="181"/>
      <c r="BE8409" s="181"/>
      <c r="BL8409" s="181"/>
      <c r="BM8409" s="181"/>
      <c r="BN8409" s="181"/>
      <c r="BO8409" s="181"/>
    </row>
    <row r="8410" spans="41:67">
      <c r="AO8410" s="38">
        <f t="shared" si="608"/>
        <v>0</v>
      </c>
      <c r="AP8410" s="38">
        <f t="shared" si="609"/>
        <v>0</v>
      </c>
      <c r="AR8410" s="181"/>
      <c r="AS8410" s="181"/>
      <c r="AT8410" s="181"/>
      <c r="AU8410" s="181"/>
      <c r="BB8410" s="181"/>
      <c r="BC8410" s="181"/>
      <c r="BD8410" s="181"/>
      <c r="BE8410" s="181"/>
      <c r="BL8410" s="181"/>
      <c r="BM8410" s="181"/>
      <c r="BN8410" s="181"/>
      <c r="BO8410" s="181"/>
    </row>
    <row r="8411" spans="41:67">
      <c r="AO8411" s="38">
        <f t="shared" si="608"/>
        <v>0</v>
      </c>
      <c r="AP8411" s="38">
        <f t="shared" si="609"/>
        <v>0</v>
      </c>
      <c r="AR8411" s="181"/>
      <c r="AS8411" s="181"/>
      <c r="AT8411" s="181"/>
      <c r="AU8411" s="181"/>
      <c r="BB8411" s="181"/>
      <c r="BC8411" s="181"/>
      <c r="BD8411" s="181"/>
      <c r="BE8411" s="181"/>
      <c r="BL8411" s="181"/>
      <c r="BM8411" s="181"/>
      <c r="BN8411" s="181"/>
      <c r="BO8411" s="181"/>
    </row>
    <row r="8412" spans="41:67">
      <c r="AO8412" s="38">
        <f t="shared" si="608"/>
        <v>0</v>
      </c>
      <c r="AP8412" s="38">
        <f t="shared" si="609"/>
        <v>0</v>
      </c>
      <c r="AR8412" s="181"/>
      <c r="AS8412" s="181"/>
      <c r="AT8412" s="181"/>
      <c r="AU8412" s="181"/>
      <c r="BB8412" s="181"/>
      <c r="BC8412" s="181"/>
      <c r="BD8412" s="181"/>
      <c r="BE8412" s="181"/>
      <c r="BL8412" s="181"/>
      <c r="BM8412" s="181"/>
      <c r="BN8412" s="181"/>
      <c r="BO8412" s="181"/>
    </row>
    <row r="8413" spans="41:67">
      <c r="AO8413" s="38">
        <f t="shared" si="608"/>
        <v>0</v>
      </c>
      <c r="AP8413" s="38">
        <f t="shared" si="609"/>
        <v>0</v>
      </c>
      <c r="AR8413" s="181"/>
      <c r="AS8413" s="181"/>
      <c r="AT8413" s="181"/>
      <c r="AU8413" s="181"/>
      <c r="BB8413" s="181"/>
      <c r="BC8413" s="181"/>
      <c r="BD8413" s="181"/>
      <c r="BE8413" s="181"/>
      <c r="BL8413" s="181"/>
      <c r="BM8413" s="181"/>
      <c r="BN8413" s="181"/>
      <c r="BO8413" s="181"/>
    </row>
    <row r="8414" spans="41:67">
      <c r="AO8414" s="38">
        <f t="shared" si="608"/>
        <v>0</v>
      </c>
      <c r="AP8414" s="38">
        <f t="shared" si="609"/>
        <v>0</v>
      </c>
      <c r="AR8414" s="181"/>
      <c r="AS8414" s="181"/>
      <c r="AT8414" s="181"/>
      <c r="AU8414" s="181"/>
      <c r="BB8414" s="181"/>
      <c r="BC8414" s="181"/>
      <c r="BD8414" s="181"/>
      <c r="BE8414" s="181"/>
      <c r="BL8414" s="181"/>
      <c r="BM8414" s="181"/>
      <c r="BN8414" s="181"/>
      <c r="BO8414" s="181"/>
    </row>
    <row r="8415" spans="41:67">
      <c r="AO8415" s="38">
        <f t="shared" si="608"/>
        <v>0</v>
      </c>
      <c r="AP8415" s="38">
        <f t="shared" si="609"/>
        <v>0</v>
      </c>
      <c r="AR8415" s="181"/>
      <c r="AS8415" s="181"/>
      <c r="AT8415" s="181"/>
      <c r="AU8415" s="181"/>
      <c r="BB8415" s="181"/>
      <c r="BC8415" s="181"/>
      <c r="BD8415" s="181"/>
      <c r="BE8415" s="181"/>
      <c r="BL8415" s="181"/>
      <c r="BM8415" s="181"/>
      <c r="BN8415" s="181"/>
      <c r="BO8415" s="181"/>
    </row>
    <row r="8416" spans="41:67">
      <c r="AO8416" s="38">
        <f t="shared" si="608"/>
        <v>0</v>
      </c>
      <c r="AP8416" s="38">
        <f t="shared" si="609"/>
        <v>0</v>
      </c>
      <c r="AR8416" s="181"/>
      <c r="AS8416" s="181"/>
      <c r="AT8416" s="181"/>
      <c r="AU8416" s="181"/>
      <c r="BB8416" s="181"/>
      <c r="BC8416" s="181"/>
      <c r="BD8416" s="181"/>
      <c r="BE8416" s="181"/>
      <c r="BL8416" s="181"/>
      <c r="BM8416" s="181"/>
      <c r="BN8416" s="181"/>
      <c r="BO8416" s="181"/>
    </row>
    <row r="8417" spans="41:67">
      <c r="AO8417" s="38">
        <f t="shared" si="608"/>
        <v>0</v>
      </c>
      <c r="AP8417" s="38">
        <f t="shared" si="609"/>
        <v>0</v>
      </c>
      <c r="AR8417" s="181"/>
      <c r="AS8417" s="181"/>
      <c r="AT8417" s="181"/>
      <c r="AU8417" s="181"/>
      <c r="BB8417" s="181"/>
      <c r="BC8417" s="181"/>
      <c r="BD8417" s="181"/>
      <c r="BE8417" s="181"/>
      <c r="BL8417" s="181"/>
      <c r="BM8417" s="181"/>
      <c r="BN8417" s="181"/>
      <c r="BO8417" s="181"/>
    </row>
    <row r="8418" spans="41:67">
      <c r="AO8418" s="38">
        <f t="shared" si="608"/>
        <v>0</v>
      </c>
      <c r="AP8418" s="38">
        <f t="shared" si="609"/>
        <v>0</v>
      </c>
      <c r="AR8418" s="181"/>
      <c r="AS8418" s="181"/>
      <c r="AT8418" s="181"/>
      <c r="AU8418" s="181"/>
      <c r="BB8418" s="181"/>
      <c r="BC8418" s="181"/>
      <c r="BD8418" s="181"/>
      <c r="BE8418" s="181"/>
      <c r="BL8418" s="181"/>
      <c r="BM8418" s="181"/>
      <c r="BN8418" s="181"/>
      <c r="BO8418" s="181"/>
    </row>
    <row r="8419" spans="41:67">
      <c r="AO8419" s="38">
        <f t="shared" si="608"/>
        <v>0</v>
      </c>
      <c r="AP8419" s="38">
        <f t="shared" si="609"/>
        <v>0</v>
      </c>
      <c r="AR8419" s="181"/>
      <c r="AS8419" s="181"/>
      <c r="AT8419" s="181"/>
      <c r="AU8419" s="181"/>
      <c r="BB8419" s="181"/>
      <c r="BC8419" s="181"/>
      <c r="BD8419" s="181"/>
      <c r="BE8419" s="181"/>
      <c r="BL8419" s="181"/>
      <c r="BM8419" s="181"/>
      <c r="BN8419" s="181"/>
      <c r="BO8419" s="181"/>
    </row>
    <row r="8420" spans="41:67">
      <c r="AO8420" s="38">
        <f t="shared" si="608"/>
        <v>0</v>
      </c>
      <c r="AP8420" s="38">
        <f t="shared" si="609"/>
        <v>0</v>
      </c>
      <c r="AR8420" s="181"/>
      <c r="AS8420" s="181"/>
      <c r="AT8420" s="181"/>
      <c r="AU8420" s="181"/>
      <c r="BB8420" s="181"/>
      <c r="BC8420" s="181"/>
      <c r="BD8420" s="181"/>
      <c r="BE8420" s="181"/>
      <c r="BL8420" s="181"/>
      <c r="BM8420" s="181"/>
      <c r="BN8420" s="181"/>
      <c r="BO8420" s="181"/>
    </row>
    <row r="8421" spans="41:67">
      <c r="AO8421" s="38">
        <f t="shared" si="608"/>
        <v>0</v>
      </c>
      <c r="AP8421" s="38">
        <f t="shared" si="609"/>
        <v>0</v>
      </c>
      <c r="AR8421" s="181"/>
      <c r="AS8421" s="181"/>
      <c r="AT8421" s="181"/>
      <c r="AU8421" s="181"/>
      <c r="BB8421" s="181"/>
      <c r="BC8421" s="181"/>
      <c r="BD8421" s="181"/>
      <c r="BE8421" s="181"/>
      <c r="BL8421" s="181"/>
      <c r="BM8421" s="181"/>
      <c r="BN8421" s="181"/>
      <c r="BO8421" s="181"/>
    </row>
    <row r="8422" spans="41:67">
      <c r="AO8422" s="38">
        <f t="shared" si="608"/>
        <v>0</v>
      </c>
      <c r="AP8422" s="38">
        <f t="shared" si="609"/>
        <v>0</v>
      </c>
      <c r="AR8422" s="181"/>
      <c r="AS8422" s="181"/>
      <c r="AT8422" s="181"/>
      <c r="AU8422" s="181"/>
      <c r="BB8422" s="181"/>
      <c r="BC8422" s="181"/>
      <c r="BD8422" s="181"/>
      <c r="BE8422" s="181"/>
      <c r="BL8422" s="181"/>
      <c r="BM8422" s="181"/>
      <c r="BN8422" s="181"/>
      <c r="BO8422" s="181"/>
    </row>
    <row r="8423" spans="41:67">
      <c r="AO8423" s="38">
        <f t="shared" si="608"/>
        <v>0</v>
      </c>
      <c r="AP8423" s="38">
        <f t="shared" si="609"/>
        <v>0</v>
      </c>
      <c r="AR8423" s="181"/>
      <c r="AS8423" s="181"/>
      <c r="AT8423" s="181"/>
      <c r="AU8423" s="181"/>
      <c r="BB8423" s="181"/>
      <c r="BC8423" s="181"/>
      <c r="BD8423" s="181"/>
      <c r="BE8423" s="181"/>
      <c r="BL8423" s="181"/>
      <c r="BM8423" s="181"/>
      <c r="BN8423" s="181"/>
      <c r="BO8423" s="181"/>
    </row>
    <row r="8424" spans="41:67">
      <c r="AO8424" s="38">
        <f t="shared" si="608"/>
        <v>0</v>
      </c>
      <c r="AP8424" s="38">
        <f t="shared" si="609"/>
        <v>0</v>
      </c>
      <c r="AR8424" s="181"/>
      <c r="AS8424" s="181"/>
      <c r="AT8424" s="181"/>
      <c r="AU8424" s="181"/>
      <c r="BB8424" s="181"/>
      <c r="BC8424" s="181"/>
      <c r="BD8424" s="181"/>
      <c r="BE8424" s="181"/>
      <c r="BL8424" s="181"/>
      <c r="BM8424" s="181"/>
      <c r="BN8424" s="181"/>
      <c r="BO8424" s="181"/>
    </row>
    <row r="8425" spans="41:67">
      <c r="AO8425" s="38">
        <f t="shared" si="608"/>
        <v>0</v>
      </c>
      <c r="AP8425" s="38">
        <f t="shared" si="609"/>
        <v>0</v>
      </c>
      <c r="AR8425" s="181"/>
      <c r="AS8425" s="181"/>
      <c r="AT8425" s="181"/>
      <c r="AU8425" s="181"/>
      <c r="BB8425" s="181"/>
      <c r="BC8425" s="181"/>
      <c r="BD8425" s="181"/>
      <c r="BE8425" s="181"/>
      <c r="BL8425" s="181"/>
      <c r="BM8425" s="181"/>
      <c r="BN8425" s="181"/>
      <c r="BO8425" s="181"/>
    </row>
    <row r="8426" spans="41:67">
      <c r="AO8426" s="38">
        <f t="shared" ref="AO8426:AO8489" si="610">B8427+1-1</f>
        <v>0</v>
      </c>
      <c r="AP8426" s="38">
        <f t="shared" ref="AP8426:AP8489" si="611">A8427</f>
        <v>0</v>
      </c>
      <c r="AR8426" s="181"/>
      <c r="AS8426" s="181"/>
      <c r="AT8426" s="181"/>
      <c r="AU8426" s="181"/>
      <c r="BB8426" s="181"/>
      <c r="BC8426" s="181"/>
      <c r="BD8426" s="181"/>
      <c r="BE8426" s="181"/>
      <c r="BL8426" s="181"/>
      <c r="BM8426" s="181"/>
      <c r="BN8426" s="181"/>
      <c r="BO8426" s="181"/>
    </row>
    <row r="8427" spans="41:67">
      <c r="AO8427" s="38">
        <f t="shared" si="610"/>
        <v>0</v>
      </c>
      <c r="AP8427" s="38">
        <f t="shared" si="611"/>
        <v>0</v>
      </c>
      <c r="AR8427" s="181"/>
      <c r="AS8427" s="181"/>
      <c r="AT8427" s="181"/>
      <c r="AU8427" s="181"/>
      <c r="BB8427" s="181"/>
      <c r="BC8427" s="181"/>
      <c r="BD8427" s="181"/>
      <c r="BE8427" s="181"/>
      <c r="BL8427" s="181"/>
      <c r="BM8427" s="181"/>
      <c r="BN8427" s="181"/>
      <c r="BO8427" s="181"/>
    </row>
    <row r="8428" spans="41:67">
      <c r="AO8428" s="38">
        <f t="shared" si="610"/>
        <v>0</v>
      </c>
      <c r="AP8428" s="38">
        <f t="shared" si="611"/>
        <v>0</v>
      </c>
      <c r="AR8428" s="181"/>
      <c r="AS8428" s="181"/>
      <c r="AT8428" s="181"/>
      <c r="AU8428" s="181"/>
      <c r="BB8428" s="181"/>
      <c r="BC8428" s="181"/>
      <c r="BD8428" s="181"/>
      <c r="BE8428" s="181"/>
      <c r="BL8428" s="181"/>
      <c r="BM8428" s="181"/>
      <c r="BN8428" s="181"/>
      <c r="BO8428" s="181"/>
    </row>
    <row r="8429" spans="41:67">
      <c r="AO8429" s="38">
        <f t="shared" si="610"/>
        <v>0</v>
      </c>
      <c r="AP8429" s="38">
        <f t="shared" si="611"/>
        <v>0</v>
      </c>
      <c r="AR8429" s="181"/>
      <c r="AS8429" s="181"/>
      <c r="AT8429" s="181"/>
      <c r="AU8429" s="181"/>
      <c r="BB8429" s="181"/>
      <c r="BC8429" s="181"/>
      <c r="BD8429" s="181"/>
      <c r="BE8429" s="181"/>
      <c r="BL8429" s="181"/>
      <c r="BM8429" s="181"/>
      <c r="BN8429" s="181"/>
      <c r="BO8429" s="181"/>
    </row>
    <row r="8430" spans="41:67">
      <c r="AO8430" s="38">
        <f t="shared" si="610"/>
        <v>0</v>
      </c>
      <c r="AP8430" s="38">
        <f t="shared" si="611"/>
        <v>0</v>
      </c>
      <c r="AR8430" s="181"/>
      <c r="AS8430" s="181"/>
      <c r="AT8430" s="181"/>
      <c r="AU8430" s="181"/>
      <c r="BB8430" s="181"/>
      <c r="BC8430" s="181"/>
      <c r="BD8430" s="181"/>
      <c r="BE8430" s="181"/>
      <c r="BL8430" s="181"/>
      <c r="BM8430" s="181"/>
      <c r="BN8430" s="181"/>
      <c r="BO8430" s="181"/>
    </row>
    <row r="8431" spans="41:67">
      <c r="AO8431" s="38">
        <f t="shared" si="610"/>
        <v>0</v>
      </c>
      <c r="AP8431" s="38">
        <f t="shared" si="611"/>
        <v>0</v>
      </c>
      <c r="AR8431" s="181"/>
      <c r="AS8431" s="181"/>
      <c r="AT8431" s="181"/>
      <c r="AU8431" s="181"/>
      <c r="BB8431" s="181"/>
      <c r="BC8431" s="181"/>
      <c r="BD8431" s="181"/>
      <c r="BE8431" s="181"/>
      <c r="BL8431" s="181"/>
      <c r="BM8431" s="181"/>
      <c r="BN8431" s="181"/>
      <c r="BO8431" s="181"/>
    </row>
    <row r="8432" spans="41:67">
      <c r="AO8432" s="38">
        <f t="shared" si="610"/>
        <v>0</v>
      </c>
      <c r="AP8432" s="38">
        <f t="shared" si="611"/>
        <v>0</v>
      </c>
      <c r="AR8432" s="181"/>
      <c r="AS8432" s="181"/>
      <c r="AT8432" s="181"/>
      <c r="AU8432" s="181"/>
      <c r="BB8432" s="181"/>
      <c r="BC8432" s="181"/>
      <c r="BD8432" s="181"/>
      <c r="BE8432" s="181"/>
      <c r="BL8432" s="181"/>
      <c r="BM8432" s="181"/>
      <c r="BN8432" s="181"/>
      <c r="BO8432" s="181"/>
    </row>
    <row r="8433" spans="41:67">
      <c r="AO8433" s="38">
        <f t="shared" si="610"/>
        <v>0</v>
      </c>
      <c r="AP8433" s="38">
        <f t="shared" si="611"/>
        <v>0</v>
      </c>
      <c r="AR8433" s="181"/>
      <c r="AS8433" s="181"/>
      <c r="AT8433" s="181"/>
      <c r="AU8433" s="181"/>
      <c r="BB8433" s="181"/>
      <c r="BC8433" s="181"/>
      <c r="BD8433" s="181"/>
      <c r="BE8433" s="181"/>
      <c r="BL8433" s="181"/>
      <c r="BM8433" s="181"/>
      <c r="BN8433" s="181"/>
      <c r="BO8433" s="181"/>
    </row>
    <row r="8434" spans="41:67">
      <c r="AO8434" s="38">
        <f t="shared" si="610"/>
        <v>0</v>
      </c>
      <c r="AP8434" s="38">
        <f t="shared" si="611"/>
        <v>0</v>
      </c>
      <c r="AR8434" s="181"/>
      <c r="AS8434" s="181"/>
      <c r="AT8434" s="181"/>
      <c r="AU8434" s="181"/>
      <c r="BB8434" s="181"/>
      <c r="BC8434" s="181"/>
      <c r="BD8434" s="181"/>
      <c r="BE8434" s="181"/>
      <c r="BL8434" s="181"/>
      <c r="BM8434" s="181"/>
      <c r="BN8434" s="181"/>
      <c r="BO8434" s="181"/>
    </row>
    <row r="8435" spans="41:67">
      <c r="AO8435" s="38">
        <f t="shared" si="610"/>
        <v>0</v>
      </c>
      <c r="AP8435" s="38">
        <f t="shared" si="611"/>
        <v>0</v>
      </c>
      <c r="AR8435" s="181"/>
      <c r="AS8435" s="181"/>
      <c r="AT8435" s="181"/>
      <c r="AU8435" s="181"/>
      <c r="BB8435" s="181"/>
      <c r="BC8435" s="181"/>
      <c r="BD8435" s="181"/>
      <c r="BE8435" s="181"/>
      <c r="BL8435" s="181"/>
      <c r="BM8435" s="181"/>
      <c r="BN8435" s="181"/>
      <c r="BO8435" s="181"/>
    </row>
    <row r="8436" spans="41:67">
      <c r="AO8436" s="38">
        <f t="shared" si="610"/>
        <v>0</v>
      </c>
      <c r="AP8436" s="38">
        <f t="shared" si="611"/>
        <v>0</v>
      </c>
      <c r="AR8436" s="181"/>
      <c r="AS8436" s="181"/>
      <c r="AT8436" s="181"/>
      <c r="AU8436" s="181"/>
      <c r="BB8436" s="181"/>
      <c r="BC8436" s="181"/>
      <c r="BD8436" s="181"/>
      <c r="BE8436" s="181"/>
      <c r="BL8436" s="181"/>
      <c r="BM8436" s="181"/>
      <c r="BN8436" s="181"/>
      <c r="BO8436" s="181"/>
    </row>
    <row r="8437" spans="41:67">
      <c r="AO8437" s="38">
        <f t="shared" si="610"/>
        <v>0</v>
      </c>
      <c r="AP8437" s="38">
        <f t="shared" si="611"/>
        <v>0</v>
      </c>
      <c r="AR8437" s="181"/>
      <c r="AS8437" s="181"/>
      <c r="AT8437" s="181"/>
      <c r="AU8437" s="181"/>
      <c r="BB8437" s="181"/>
      <c r="BC8437" s="181"/>
      <c r="BD8437" s="181"/>
      <c r="BE8437" s="181"/>
      <c r="BL8437" s="181"/>
      <c r="BM8437" s="181"/>
      <c r="BN8437" s="181"/>
      <c r="BO8437" s="181"/>
    </row>
    <row r="8438" spans="41:67">
      <c r="AO8438" s="38">
        <f t="shared" si="610"/>
        <v>0</v>
      </c>
      <c r="AP8438" s="38">
        <f t="shared" si="611"/>
        <v>0</v>
      </c>
      <c r="AR8438" s="181"/>
      <c r="AS8438" s="181"/>
      <c r="AT8438" s="181"/>
      <c r="AU8438" s="181"/>
      <c r="BB8438" s="181"/>
      <c r="BC8438" s="181"/>
      <c r="BD8438" s="181"/>
      <c r="BE8438" s="181"/>
      <c r="BL8438" s="181"/>
      <c r="BM8438" s="181"/>
      <c r="BN8438" s="181"/>
      <c r="BO8438" s="181"/>
    </row>
    <row r="8439" spans="41:67">
      <c r="AO8439" s="38">
        <f t="shared" si="610"/>
        <v>0</v>
      </c>
      <c r="AP8439" s="38">
        <f t="shared" si="611"/>
        <v>0</v>
      </c>
      <c r="AR8439" s="181"/>
      <c r="AS8439" s="181"/>
      <c r="AT8439" s="181"/>
      <c r="AU8439" s="181"/>
      <c r="BB8439" s="181"/>
      <c r="BC8439" s="181"/>
      <c r="BD8439" s="181"/>
      <c r="BE8439" s="181"/>
      <c r="BL8439" s="181"/>
      <c r="BM8439" s="181"/>
      <c r="BN8439" s="181"/>
      <c r="BO8439" s="181"/>
    </row>
    <row r="8440" spans="41:67">
      <c r="AO8440" s="38">
        <f t="shared" si="610"/>
        <v>0</v>
      </c>
      <c r="AP8440" s="38">
        <f t="shared" si="611"/>
        <v>0</v>
      </c>
      <c r="AR8440" s="181"/>
      <c r="AS8440" s="181"/>
      <c r="AT8440" s="181"/>
      <c r="AU8440" s="181"/>
      <c r="BB8440" s="181"/>
      <c r="BC8440" s="181"/>
      <c r="BD8440" s="181"/>
      <c r="BE8440" s="181"/>
      <c r="BL8440" s="181"/>
      <c r="BM8440" s="181"/>
      <c r="BN8440" s="181"/>
      <c r="BO8440" s="181"/>
    </row>
    <row r="8441" spans="41:67">
      <c r="AO8441" s="38">
        <f t="shared" si="610"/>
        <v>0</v>
      </c>
      <c r="AP8441" s="38">
        <f t="shared" si="611"/>
        <v>0</v>
      </c>
      <c r="AR8441" s="181"/>
      <c r="AS8441" s="181"/>
      <c r="AT8441" s="181"/>
      <c r="AU8441" s="181"/>
      <c r="BB8441" s="181"/>
      <c r="BC8441" s="181"/>
      <c r="BD8441" s="181"/>
      <c r="BE8441" s="181"/>
      <c r="BL8441" s="181"/>
      <c r="BM8441" s="181"/>
      <c r="BN8441" s="181"/>
      <c r="BO8441" s="181"/>
    </row>
    <row r="8442" spans="41:67">
      <c r="AO8442" s="38">
        <f t="shared" si="610"/>
        <v>0</v>
      </c>
      <c r="AP8442" s="38">
        <f t="shared" si="611"/>
        <v>0</v>
      </c>
      <c r="AR8442" s="181"/>
      <c r="AS8442" s="181"/>
      <c r="AT8442" s="181"/>
      <c r="AU8442" s="181"/>
      <c r="BB8442" s="181"/>
      <c r="BC8442" s="181"/>
      <c r="BD8442" s="181"/>
      <c r="BE8442" s="181"/>
      <c r="BL8442" s="181"/>
      <c r="BM8442" s="181"/>
      <c r="BN8442" s="181"/>
      <c r="BO8442" s="181"/>
    </row>
    <row r="8443" spans="41:67">
      <c r="AO8443" s="38">
        <f t="shared" si="610"/>
        <v>0</v>
      </c>
      <c r="AP8443" s="38">
        <f t="shared" si="611"/>
        <v>0</v>
      </c>
      <c r="AR8443" s="181"/>
      <c r="AS8443" s="181"/>
      <c r="AT8443" s="181"/>
      <c r="AU8443" s="181"/>
      <c r="BB8443" s="181"/>
      <c r="BC8443" s="181"/>
      <c r="BD8443" s="181"/>
      <c r="BE8443" s="181"/>
      <c r="BL8443" s="181"/>
      <c r="BM8443" s="181"/>
      <c r="BN8443" s="181"/>
      <c r="BO8443" s="181"/>
    </row>
    <row r="8444" spans="41:67">
      <c r="AO8444" s="38">
        <f t="shared" si="610"/>
        <v>0</v>
      </c>
      <c r="AP8444" s="38">
        <f t="shared" si="611"/>
        <v>0</v>
      </c>
      <c r="AR8444" s="181"/>
      <c r="AS8444" s="181"/>
      <c r="AT8444" s="181"/>
      <c r="AU8444" s="181"/>
      <c r="BB8444" s="181"/>
      <c r="BC8444" s="181"/>
      <c r="BD8444" s="181"/>
      <c r="BE8444" s="181"/>
      <c r="BL8444" s="181"/>
      <c r="BM8444" s="181"/>
      <c r="BN8444" s="181"/>
      <c r="BO8444" s="181"/>
    </row>
    <row r="8445" spans="41:67">
      <c r="AO8445" s="38">
        <f t="shared" si="610"/>
        <v>0</v>
      </c>
      <c r="AP8445" s="38">
        <f t="shared" si="611"/>
        <v>0</v>
      </c>
      <c r="AR8445" s="181"/>
      <c r="AS8445" s="181"/>
      <c r="AT8445" s="181"/>
      <c r="AU8445" s="181"/>
      <c r="BB8445" s="181"/>
      <c r="BC8445" s="181"/>
      <c r="BD8445" s="181"/>
      <c r="BE8445" s="181"/>
      <c r="BL8445" s="181"/>
      <c r="BM8445" s="181"/>
      <c r="BN8445" s="181"/>
      <c r="BO8445" s="181"/>
    </row>
    <row r="8446" spans="41:67">
      <c r="AO8446" s="38">
        <f t="shared" si="610"/>
        <v>0</v>
      </c>
      <c r="AP8446" s="38">
        <f t="shared" si="611"/>
        <v>0</v>
      </c>
      <c r="AR8446" s="181"/>
      <c r="AS8446" s="181"/>
      <c r="AT8446" s="181"/>
      <c r="AU8446" s="181"/>
      <c r="BB8446" s="181"/>
      <c r="BC8446" s="181"/>
      <c r="BD8446" s="181"/>
      <c r="BE8446" s="181"/>
      <c r="BL8446" s="181"/>
      <c r="BM8446" s="181"/>
      <c r="BN8446" s="181"/>
      <c r="BO8446" s="181"/>
    </row>
    <row r="8447" spans="41:67">
      <c r="AO8447" s="38">
        <f t="shared" si="610"/>
        <v>0</v>
      </c>
      <c r="AP8447" s="38">
        <f t="shared" si="611"/>
        <v>0</v>
      </c>
      <c r="AR8447" s="181"/>
      <c r="AS8447" s="181"/>
      <c r="AT8447" s="181"/>
      <c r="AU8447" s="181"/>
      <c r="BB8447" s="181"/>
      <c r="BC8447" s="181"/>
      <c r="BD8447" s="181"/>
      <c r="BE8447" s="181"/>
      <c r="BL8447" s="181"/>
      <c r="BM8447" s="181"/>
      <c r="BN8447" s="181"/>
      <c r="BO8447" s="181"/>
    </row>
    <row r="8448" spans="41:67">
      <c r="AO8448" s="38">
        <f t="shared" si="610"/>
        <v>0</v>
      </c>
      <c r="AP8448" s="38">
        <f t="shared" si="611"/>
        <v>0</v>
      </c>
      <c r="AR8448" s="181"/>
      <c r="AS8448" s="181"/>
      <c r="AT8448" s="181"/>
      <c r="AU8448" s="181"/>
      <c r="BB8448" s="181"/>
      <c r="BC8448" s="181"/>
      <c r="BD8448" s="181"/>
      <c r="BE8448" s="181"/>
      <c r="BL8448" s="181"/>
      <c r="BM8448" s="181"/>
      <c r="BN8448" s="181"/>
      <c r="BO8448" s="181"/>
    </row>
    <row r="8449" spans="41:67">
      <c r="AO8449" s="38">
        <f t="shared" si="610"/>
        <v>0</v>
      </c>
      <c r="AP8449" s="38">
        <f t="shared" si="611"/>
        <v>0</v>
      </c>
      <c r="AR8449" s="181"/>
      <c r="AS8449" s="181"/>
      <c r="AT8449" s="181"/>
      <c r="AU8449" s="181"/>
      <c r="BB8449" s="181"/>
      <c r="BC8449" s="181"/>
      <c r="BD8449" s="181"/>
      <c r="BE8449" s="181"/>
      <c r="BL8449" s="181"/>
      <c r="BM8449" s="181"/>
      <c r="BN8449" s="181"/>
      <c r="BO8449" s="181"/>
    </row>
    <row r="8450" spans="41:67">
      <c r="AO8450" s="38">
        <f t="shared" si="610"/>
        <v>0</v>
      </c>
      <c r="AP8450" s="38">
        <f t="shared" si="611"/>
        <v>0</v>
      </c>
      <c r="AR8450" s="181"/>
      <c r="AS8450" s="181"/>
      <c r="AT8450" s="181"/>
      <c r="AU8450" s="181"/>
      <c r="BB8450" s="181"/>
      <c r="BC8450" s="181"/>
      <c r="BD8450" s="181"/>
      <c r="BE8450" s="181"/>
      <c r="BL8450" s="181"/>
      <c r="BM8450" s="181"/>
      <c r="BN8450" s="181"/>
      <c r="BO8450" s="181"/>
    </row>
    <row r="8451" spans="41:67">
      <c r="AO8451" s="38">
        <f t="shared" si="610"/>
        <v>0</v>
      </c>
      <c r="AP8451" s="38">
        <f t="shared" si="611"/>
        <v>0</v>
      </c>
      <c r="AR8451" s="181"/>
      <c r="AS8451" s="181"/>
      <c r="AT8451" s="181"/>
      <c r="AU8451" s="181"/>
      <c r="BB8451" s="181"/>
      <c r="BC8451" s="181"/>
      <c r="BD8451" s="181"/>
      <c r="BE8451" s="181"/>
      <c r="BL8451" s="181"/>
      <c r="BM8451" s="181"/>
      <c r="BN8451" s="181"/>
      <c r="BO8451" s="181"/>
    </row>
    <row r="8452" spans="41:67">
      <c r="AO8452" s="38">
        <f t="shared" si="610"/>
        <v>0</v>
      </c>
      <c r="AP8452" s="38">
        <f t="shared" si="611"/>
        <v>0</v>
      </c>
      <c r="AR8452" s="181"/>
      <c r="AS8452" s="181"/>
      <c r="AT8452" s="181"/>
      <c r="AU8452" s="181"/>
      <c r="BB8452" s="181"/>
      <c r="BC8452" s="181"/>
      <c r="BD8452" s="181"/>
      <c r="BE8452" s="181"/>
      <c r="BL8452" s="181"/>
      <c r="BM8452" s="181"/>
      <c r="BN8452" s="181"/>
      <c r="BO8452" s="181"/>
    </row>
    <row r="8453" spans="41:67">
      <c r="AO8453" s="38">
        <f t="shared" si="610"/>
        <v>0</v>
      </c>
      <c r="AP8453" s="38">
        <f t="shared" si="611"/>
        <v>0</v>
      </c>
      <c r="AR8453" s="181"/>
      <c r="AS8453" s="181"/>
      <c r="AT8453" s="181"/>
      <c r="AU8453" s="181"/>
      <c r="BB8453" s="181"/>
      <c r="BC8453" s="181"/>
      <c r="BD8453" s="181"/>
      <c r="BE8453" s="181"/>
      <c r="BL8453" s="181"/>
      <c r="BM8453" s="181"/>
      <c r="BN8453" s="181"/>
      <c r="BO8453" s="181"/>
    </row>
    <row r="8454" spans="41:67">
      <c r="AO8454" s="38">
        <f t="shared" si="610"/>
        <v>0</v>
      </c>
      <c r="AP8454" s="38">
        <f t="shared" si="611"/>
        <v>0</v>
      </c>
      <c r="AR8454" s="181"/>
      <c r="AS8454" s="181"/>
      <c r="AT8454" s="181"/>
      <c r="AU8454" s="181"/>
      <c r="BB8454" s="181"/>
      <c r="BC8454" s="181"/>
      <c r="BD8454" s="181"/>
      <c r="BE8454" s="181"/>
      <c r="BL8454" s="181"/>
      <c r="BM8454" s="181"/>
      <c r="BN8454" s="181"/>
      <c r="BO8454" s="181"/>
    </row>
    <row r="8455" spans="41:67">
      <c r="AO8455" s="38">
        <f t="shared" si="610"/>
        <v>0</v>
      </c>
      <c r="AP8455" s="38">
        <f t="shared" si="611"/>
        <v>0</v>
      </c>
      <c r="AR8455" s="181"/>
      <c r="AS8455" s="181"/>
      <c r="AT8455" s="181"/>
      <c r="AU8455" s="181"/>
      <c r="BB8455" s="181"/>
      <c r="BC8455" s="181"/>
      <c r="BD8455" s="181"/>
      <c r="BE8455" s="181"/>
      <c r="BL8455" s="181"/>
      <c r="BM8455" s="181"/>
      <c r="BN8455" s="181"/>
      <c r="BO8455" s="181"/>
    </row>
    <row r="8456" spans="41:67">
      <c r="AO8456" s="38">
        <f t="shared" si="610"/>
        <v>0</v>
      </c>
      <c r="AP8456" s="38">
        <f t="shared" si="611"/>
        <v>0</v>
      </c>
      <c r="AR8456" s="181"/>
      <c r="AS8456" s="181"/>
      <c r="AT8456" s="181"/>
      <c r="AU8456" s="181"/>
      <c r="BB8456" s="181"/>
      <c r="BC8456" s="181"/>
      <c r="BD8456" s="181"/>
      <c r="BE8456" s="181"/>
      <c r="BL8456" s="181"/>
      <c r="BM8456" s="181"/>
      <c r="BN8456" s="181"/>
      <c r="BO8456" s="181"/>
    </row>
    <row r="8457" spans="41:67">
      <c r="AO8457" s="38">
        <f t="shared" si="610"/>
        <v>0</v>
      </c>
      <c r="AP8457" s="38">
        <f t="shared" si="611"/>
        <v>0</v>
      </c>
      <c r="AR8457" s="181"/>
      <c r="AS8457" s="181"/>
      <c r="AT8457" s="181"/>
      <c r="AU8457" s="181"/>
      <c r="BB8457" s="181"/>
      <c r="BC8457" s="181"/>
      <c r="BD8457" s="181"/>
      <c r="BE8457" s="181"/>
      <c r="BL8457" s="181"/>
      <c r="BM8457" s="181"/>
      <c r="BN8457" s="181"/>
      <c r="BO8457" s="181"/>
    </row>
    <row r="8458" spans="41:67">
      <c r="AO8458" s="38">
        <f t="shared" si="610"/>
        <v>0</v>
      </c>
      <c r="AP8458" s="38">
        <f t="shared" si="611"/>
        <v>0</v>
      </c>
      <c r="AR8458" s="181"/>
      <c r="AS8458" s="181"/>
      <c r="AT8458" s="181"/>
      <c r="AU8458" s="181"/>
      <c r="BB8458" s="181"/>
      <c r="BC8458" s="181"/>
      <c r="BD8458" s="181"/>
      <c r="BE8458" s="181"/>
      <c r="BL8458" s="181"/>
      <c r="BM8458" s="181"/>
      <c r="BN8458" s="181"/>
      <c r="BO8458" s="181"/>
    </row>
    <row r="8459" spans="41:67">
      <c r="AO8459" s="38">
        <f t="shared" si="610"/>
        <v>0</v>
      </c>
      <c r="AP8459" s="38">
        <f t="shared" si="611"/>
        <v>0</v>
      </c>
      <c r="AR8459" s="181"/>
      <c r="AS8459" s="181"/>
      <c r="AT8459" s="181"/>
      <c r="AU8459" s="181"/>
      <c r="BB8459" s="181"/>
      <c r="BC8459" s="181"/>
      <c r="BD8459" s="181"/>
      <c r="BE8459" s="181"/>
      <c r="BL8459" s="181"/>
      <c r="BM8459" s="181"/>
      <c r="BN8459" s="181"/>
      <c r="BO8459" s="181"/>
    </row>
    <row r="8460" spans="41:67">
      <c r="AO8460" s="38">
        <f t="shared" si="610"/>
        <v>0</v>
      </c>
      <c r="AP8460" s="38">
        <f t="shared" si="611"/>
        <v>0</v>
      </c>
      <c r="AR8460" s="181"/>
      <c r="AS8460" s="181"/>
      <c r="AT8460" s="181"/>
      <c r="AU8460" s="181"/>
      <c r="BB8460" s="181"/>
      <c r="BC8460" s="181"/>
      <c r="BD8460" s="181"/>
      <c r="BE8460" s="181"/>
      <c r="BL8460" s="181"/>
      <c r="BM8460" s="181"/>
      <c r="BN8460" s="181"/>
      <c r="BO8460" s="181"/>
    </row>
    <row r="8461" spans="41:67">
      <c r="AO8461" s="38">
        <f t="shared" si="610"/>
        <v>0</v>
      </c>
      <c r="AP8461" s="38">
        <f t="shared" si="611"/>
        <v>0</v>
      </c>
      <c r="AR8461" s="181"/>
      <c r="AS8461" s="181"/>
      <c r="AT8461" s="181"/>
      <c r="AU8461" s="181"/>
      <c r="BB8461" s="181"/>
      <c r="BC8461" s="181"/>
      <c r="BD8461" s="181"/>
      <c r="BE8461" s="181"/>
      <c r="BL8461" s="181"/>
      <c r="BM8461" s="181"/>
      <c r="BN8461" s="181"/>
      <c r="BO8461" s="181"/>
    </row>
    <row r="8462" spans="41:67">
      <c r="AO8462" s="38">
        <f t="shared" si="610"/>
        <v>0</v>
      </c>
      <c r="AP8462" s="38">
        <f t="shared" si="611"/>
        <v>0</v>
      </c>
      <c r="AR8462" s="181"/>
      <c r="AS8462" s="181"/>
      <c r="AT8462" s="181"/>
      <c r="AU8462" s="181"/>
      <c r="BB8462" s="181"/>
      <c r="BC8462" s="181"/>
      <c r="BD8462" s="181"/>
      <c r="BE8462" s="181"/>
      <c r="BL8462" s="181"/>
      <c r="BM8462" s="181"/>
      <c r="BN8462" s="181"/>
      <c r="BO8462" s="181"/>
    </row>
    <row r="8463" spans="41:67">
      <c r="AO8463" s="38">
        <f t="shared" si="610"/>
        <v>0</v>
      </c>
      <c r="AP8463" s="38">
        <f t="shared" si="611"/>
        <v>0</v>
      </c>
      <c r="AR8463" s="181"/>
      <c r="AS8463" s="181"/>
      <c r="AT8463" s="181"/>
      <c r="AU8463" s="181"/>
      <c r="BB8463" s="181"/>
      <c r="BC8463" s="181"/>
      <c r="BD8463" s="181"/>
      <c r="BE8463" s="181"/>
      <c r="BL8463" s="181"/>
      <c r="BM8463" s="181"/>
      <c r="BN8463" s="181"/>
      <c r="BO8463" s="181"/>
    </row>
    <row r="8464" spans="41:67">
      <c r="AO8464" s="38">
        <f t="shared" si="610"/>
        <v>0</v>
      </c>
      <c r="AP8464" s="38">
        <f t="shared" si="611"/>
        <v>0</v>
      </c>
      <c r="AR8464" s="181"/>
      <c r="AS8464" s="181"/>
      <c r="AT8464" s="181"/>
      <c r="AU8464" s="181"/>
      <c r="BB8464" s="181"/>
      <c r="BC8464" s="181"/>
      <c r="BD8464" s="181"/>
      <c r="BE8464" s="181"/>
      <c r="BL8464" s="181"/>
      <c r="BM8464" s="181"/>
      <c r="BN8464" s="181"/>
      <c r="BO8464" s="181"/>
    </row>
    <row r="8465" spans="41:67">
      <c r="AO8465" s="38">
        <f t="shared" si="610"/>
        <v>0</v>
      </c>
      <c r="AP8465" s="38">
        <f t="shared" si="611"/>
        <v>0</v>
      </c>
      <c r="AR8465" s="181"/>
      <c r="AS8465" s="181"/>
      <c r="AT8465" s="181"/>
      <c r="AU8465" s="181"/>
      <c r="BB8465" s="181"/>
      <c r="BC8465" s="181"/>
      <c r="BD8465" s="181"/>
      <c r="BE8465" s="181"/>
      <c r="BL8465" s="181"/>
      <c r="BM8465" s="181"/>
      <c r="BN8465" s="181"/>
      <c r="BO8465" s="181"/>
    </row>
    <row r="8466" spans="41:67">
      <c r="AO8466" s="38">
        <f t="shared" si="610"/>
        <v>0</v>
      </c>
      <c r="AP8466" s="38">
        <f t="shared" si="611"/>
        <v>0</v>
      </c>
      <c r="AR8466" s="181"/>
      <c r="AS8466" s="181"/>
      <c r="AT8466" s="181"/>
      <c r="AU8466" s="181"/>
      <c r="BB8466" s="181"/>
      <c r="BC8466" s="181"/>
      <c r="BD8466" s="181"/>
      <c r="BE8466" s="181"/>
      <c r="BL8466" s="181"/>
      <c r="BM8466" s="181"/>
      <c r="BN8466" s="181"/>
      <c r="BO8466" s="181"/>
    </row>
    <row r="8467" spans="41:67">
      <c r="AO8467" s="38">
        <f t="shared" si="610"/>
        <v>0</v>
      </c>
      <c r="AP8467" s="38">
        <f t="shared" si="611"/>
        <v>0</v>
      </c>
      <c r="AR8467" s="181"/>
      <c r="AS8467" s="181"/>
      <c r="AT8467" s="181"/>
      <c r="AU8467" s="181"/>
      <c r="BB8467" s="181"/>
      <c r="BC8467" s="181"/>
      <c r="BD8467" s="181"/>
      <c r="BE8467" s="181"/>
      <c r="BL8467" s="181"/>
      <c r="BM8467" s="181"/>
      <c r="BN8467" s="181"/>
      <c r="BO8467" s="181"/>
    </row>
    <row r="8468" spans="41:67">
      <c r="AO8468" s="38">
        <f t="shared" si="610"/>
        <v>0</v>
      </c>
      <c r="AP8468" s="38">
        <f t="shared" si="611"/>
        <v>0</v>
      </c>
      <c r="AR8468" s="181"/>
      <c r="AS8468" s="181"/>
      <c r="AT8468" s="181"/>
      <c r="AU8468" s="181"/>
      <c r="BB8468" s="181"/>
      <c r="BC8468" s="181"/>
      <c r="BD8468" s="181"/>
      <c r="BE8468" s="181"/>
      <c r="BL8468" s="181"/>
      <c r="BM8468" s="181"/>
      <c r="BN8468" s="181"/>
      <c r="BO8468" s="181"/>
    </row>
    <row r="8469" spans="41:67">
      <c r="AO8469" s="38">
        <f t="shared" si="610"/>
        <v>0</v>
      </c>
      <c r="AP8469" s="38">
        <f t="shared" si="611"/>
        <v>0</v>
      </c>
      <c r="AR8469" s="181"/>
      <c r="AS8469" s="181"/>
      <c r="AT8469" s="181"/>
      <c r="AU8469" s="181"/>
      <c r="BB8469" s="181"/>
      <c r="BC8469" s="181"/>
      <c r="BD8469" s="181"/>
      <c r="BE8469" s="181"/>
      <c r="BL8469" s="181"/>
      <c r="BM8469" s="181"/>
      <c r="BN8469" s="181"/>
      <c r="BO8469" s="181"/>
    </row>
    <row r="8470" spans="41:67">
      <c r="AO8470" s="38">
        <f t="shared" si="610"/>
        <v>0</v>
      </c>
      <c r="AP8470" s="38">
        <f t="shared" si="611"/>
        <v>0</v>
      </c>
      <c r="AR8470" s="181"/>
      <c r="AS8470" s="181"/>
      <c r="AT8470" s="181"/>
      <c r="AU8470" s="181"/>
      <c r="BB8470" s="181"/>
      <c r="BC8470" s="181"/>
      <c r="BD8470" s="181"/>
      <c r="BE8470" s="181"/>
      <c r="BL8470" s="181"/>
      <c r="BM8470" s="181"/>
      <c r="BN8470" s="181"/>
      <c r="BO8470" s="181"/>
    </row>
    <row r="8471" spans="41:67">
      <c r="AO8471" s="38">
        <f t="shared" si="610"/>
        <v>0</v>
      </c>
      <c r="AP8471" s="38">
        <f t="shared" si="611"/>
        <v>0</v>
      </c>
      <c r="AR8471" s="181"/>
      <c r="AS8471" s="181"/>
      <c r="AT8471" s="181"/>
      <c r="AU8471" s="181"/>
      <c r="BB8471" s="181"/>
      <c r="BC8471" s="181"/>
      <c r="BD8471" s="181"/>
      <c r="BE8471" s="181"/>
      <c r="BL8471" s="181"/>
      <c r="BM8471" s="181"/>
      <c r="BN8471" s="181"/>
      <c r="BO8471" s="181"/>
    </row>
    <row r="8472" spans="41:67">
      <c r="AO8472" s="38">
        <f t="shared" si="610"/>
        <v>0</v>
      </c>
      <c r="AP8472" s="38">
        <f t="shared" si="611"/>
        <v>0</v>
      </c>
      <c r="AR8472" s="181"/>
      <c r="AS8472" s="181"/>
      <c r="AT8472" s="181"/>
      <c r="AU8472" s="181"/>
      <c r="BB8472" s="181"/>
      <c r="BC8472" s="181"/>
      <c r="BD8472" s="181"/>
      <c r="BE8472" s="181"/>
      <c r="BL8472" s="181"/>
      <c r="BM8472" s="181"/>
      <c r="BN8472" s="181"/>
      <c r="BO8472" s="181"/>
    </row>
    <row r="8473" spans="41:67">
      <c r="AO8473" s="38">
        <f t="shared" si="610"/>
        <v>0</v>
      </c>
      <c r="AP8473" s="38">
        <f t="shared" si="611"/>
        <v>0</v>
      </c>
      <c r="AR8473" s="181"/>
      <c r="AS8473" s="181"/>
      <c r="AT8473" s="181"/>
      <c r="AU8473" s="181"/>
      <c r="BB8473" s="181"/>
      <c r="BC8473" s="181"/>
      <c r="BD8473" s="181"/>
      <c r="BE8473" s="181"/>
      <c r="BL8473" s="181"/>
      <c r="BM8473" s="181"/>
      <c r="BN8473" s="181"/>
      <c r="BO8473" s="181"/>
    </row>
    <row r="8474" spans="41:67">
      <c r="AO8474" s="38">
        <f t="shared" si="610"/>
        <v>0</v>
      </c>
      <c r="AP8474" s="38">
        <f t="shared" si="611"/>
        <v>0</v>
      </c>
      <c r="AR8474" s="181"/>
      <c r="AS8474" s="181"/>
      <c r="AT8474" s="181"/>
      <c r="AU8474" s="181"/>
      <c r="BB8474" s="181"/>
      <c r="BC8474" s="181"/>
      <c r="BD8474" s="181"/>
      <c r="BE8474" s="181"/>
      <c r="BL8474" s="181"/>
      <c r="BM8474" s="181"/>
      <c r="BN8474" s="181"/>
      <c r="BO8474" s="181"/>
    </row>
    <row r="8475" spans="41:67">
      <c r="AO8475" s="38">
        <f t="shared" si="610"/>
        <v>0</v>
      </c>
      <c r="AP8475" s="38">
        <f t="shared" si="611"/>
        <v>0</v>
      </c>
      <c r="AR8475" s="181"/>
      <c r="AS8475" s="181"/>
      <c r="AT8475" s="181"/>
      <c r="AU8475" s="181"/>
      <c r="BB8475" s="181"/>
      <c r="BC8475" s="181"/>
      <c r="BD8475" s="181"/>
      <c r="BE8475" s="181"/>
      <c r="BL8475" s="181"/>
      <c r="BM8475" s="181"/>
      <c r="BN8475" s="181"/>
      <c r="BO8475" s="181"/>
    </row>
    <row r="8476" spans="41:67">
      <c r="AO8476" s="38">
        <f t="shared" si="610"/>
        <v>0</v>
      </c>
      <c r="AP8476" s="38">
        <f t="shared" si="611"/>
        <v>0</v>
      </c>
      <c r="AR8476" s="181"/>
      <c r="AS8476" s="181"/>
      <c r="AT8476" s="181"/>
      <c r="AU8476" s="181"/>
      <c r="BB8476" s="181"/>
      <c r="BC8476" s="181"/>
      <c r="BD8476" s="181"/>
      <c r="BE8476" s="181"/>
      <c r="BL8476" s="181"/>
      <c r="BM8476" s="181"/>
      <c r="BN8476" s="181"/>
      <c r="BO8476" s="181"/>
    </row>
    <row r="8477" spans="41:67">
      <c r="AO8477" s="38">
        <f t="shared" si="610"/>
        <v>0</v>
      </c>
      <c r="AP8477" s="38">
        <f t="shared" si="611"/>
        <v>0</v>
      </c>
      <c r="AR8477" s="181"/>
      <c r="AS8477" s="181"/>
      <c r="AT8477" s="181"/>
      <c r="AU8477" s="181"/>
      <c r="BB8477" s="181"/>
      <c r="BC8477" s="181"/>
      <c r="BD8477" s="181"/>
      <c r="BE8477" s="181"/>
      <c r="BL8477" s="181"/>
      <c r="BM8477" s="181"/>
      <c r="BN8477" s="181"/>
      <c r="BO8477" s="181"/>
    </row>
    <row r="8478" spans="41:67">
      <c r="AO8478" s="38">
        <f t="shared" si="610"/>
        <v>0</v>
      </c>
      <c r="AP8478" s="38">
        <f t="shared" si="611"/>
        <v>0</v>
      </c>
      <c r="AR8478" s="181"/>
      <c r="AS8478" s="181"/>
      <c r="AT8478" s="181"/>
      <c r="AU8478" s="181"/>
      <c r="BB8478" s="181"/>
      <c r="BC8478" s="181"/>
      <c r="BD8478" s="181"/>
      <c r="BE8478" s="181"/>
      <c r="BL8478" s="181"/>
      <c r="BM8478" s="181"/>
      <c r="BN8478" s="181"/>
      <c r="BO8478" s="181"/>
    </row>
    <row r="8479" spans="41:67">
      <c r="AO8479" s="38">
        <f t="shared" si="610"/>
        <v>0</v>
      </c>
      <c r="AP8479" s="38">
        <f t="shared" si="611"/>
        <v>0</v>
      </c>
      <c r="AR8479" s="181"/>
      <c r="AS8479" s="181"/>
      <c r="AT8479" s="181"/>
      <c r="AU8479" s="181"/>
      <c r="BB8479" s="181"/>
      <c r="BC8479" s="181"/>
      <c r="BD8479" s="181"/>
      <c r="BE8479" s="181"/>
      <c r="BL8479" s="181"/>
      <c r="BM8479" s="181"/>
      <c r="BN8479" s="181"/>
      <c r="BO8479" s="181"/>
    </row>
    <row r="8480" spans="41:67">
      <c r="AO8480" s="38">
        <f t="shared" si="610"/>
        <v>0</v>
      </c>
      <c r="AP8480" s="38">
        <f t="shared" si="611"/>
        <v>0</v>
      </c>
      <c r="AR8480" s="181"/>
      <c r="AS8480" s="181"/>
      <c r="AT8480" s="181"/>
      <c r="AU8480" s="181"/>
      <c r="BB8480" s="181"/>
      <c r="BC8480" s="181"/>
      <c r="BD8480" s="181"/>
      <c r="BE8480" s="181"/>
      <c r="BL8480" s="181"/>
      <c r="BM8480" s="181"/>
      <c r="BN8480" s="181"/>
      <c r="BO8480" s="181"/>
    </row>
    <row r="8481" spans="41:67">
      <c r="AO8481" s="38">
        <f t="shared" si="610"/>
        <v>0</v>
      </c>
      <c r="AP8481" s="38">
        <f t="shared" si="611"/>
        <v>0</v>
      </c>
      <c r="AR8481" s="181"/>
      <c r="AS8481" s="181"/>
      <c r="AT8481" s="181"/>
      <c r="AU8481" s="181"/>
      <c r="BB8481" s="181"/>
      <c r="BC8481" s="181"/>
      <c r="BD8481" s="181"/>
      <c r="BE8481" s="181"/>
      <c r="BL8481" s="181"/>
      <c r="BM8481" s="181"/>
      <c r="BN8481" s="181"/>
      <c r="BO8481" s="181"/>
    </row>
    <row r="8482" spans="41:67">
      <c r="AO8482" s="38">
        <f t="shared" si="610"/>
        <v>0</v>
      </c>
      <c r="AP8482" s="38">
        <f t="shared" si="611"/>
        <v>0</v>
      </c>
      <c r="AR8482" s="181"/>
      <c r="AS8482" s="181"/>
      <c r="AT8482" s="181"/>
      <c r="AU8482" s="181"/>
      <c r="BB8482" s="181"/>
      <c r="BC8482" s="181"/>
      <c r="BD8482" s="181"/>
      <c r="BE8482" s="181"/>
      <c r="BL8482" s="181"/>
      <c r="BM8482" s="181"/>
      <c r="BN8482" s="181"/>
      <c r="BO8482" s="181"/>
    </row>
    <row r="8483" spans="41:67">
      <c r="AO8483" s="38">
        <f t="shared" si="610"/>
        <v>0</v>
      </c>
      <c r="AP8483" s="38">
        <f t="shared" si="611"/>
        <v>0</v>
      </c>
      <c r="AR8483" s="181"/>
      <c r="AS8483" s="181"/>
      <c r="AT8483" s="181"/>
      <c r="AU8483" s="181"/>
      <c r="BB8483" s="181"/>
      <c r="BC8483" s="181"/>
      <c r="BD8483" s="181"/>
      <c r="BE8483" s="181"/>
      <c r="BL8483" s="181"/>
      <c r="BM8483" s="181"/>
      <c r="BN8483" s="181"/>
      <c r="BO8483" s="181"/>
    </row>
    <row r="8484" spans="41:67">
      <c r="AO8484" s="38">
        <f t="shared" si="610"/>
        <v>0</v>
      </c>
      <c r="AP8484" s="38">
        <f t="shared" si="611"/>
        <v>0</v>
      </c>
      <c r="AR8484" s="181"/>
      <c r="AS8484" s="181"/>
      <c r="AT8484" s="181"/>
      <c r="AU8484" s="181"/>
      <c r="BB8484" s="181"/>
      <c r="BC8484" s="181"/>
      <c r="BD8484" s="181"/>
      <c r="BE8484" s="181"/>
      <c r="BL8484" s="181"/>
      <c r="BM8484" s="181"/>
      <c r="BN8484" s="181"/>
      <c r="BO8484" s="181"/>
    </row>
    <row r="8485" spans="41:67">
      <c r="AO8485" s="38">
        <f t="shared" si="610"/>
        <v>0</v>
      </c>
      <c r="AP8485" s="38">
        <f t="shared" si="611"/>
        <v>0</v>
      </c>
      <c r="AR8485" s="181"/>
      <c r="AS8485" s="181"/>
      <c r="AT8485" s="181"/>
      <c r="AU8485" s="181"/>
      <c r="BB8485" s="181"/>
      <c r="BC8485" s="181"/>
      <c r="BD8485" s="181"/>
      <c r="BE8485" s="181"/>
      <c r="BL8485" s="181"/>
      <c r="BM8485" s="181"/>
      <c r="BN8485" s="181"/>
      <c r="BO8485" s="181"/>
    </row>
    <row r="8486" spans="41:67">
      <c r="AO8486" s="38">
        <f t="shared" si="610"/>
        <v>0</v>
      </c>
      <c r="AP8486" s="38">
        <f t="shared" si="611"/>
        <v>0</v>
      </c>
      <c r="AR8486" s="181"/>
      <c r="AS8486" s="181"/>
      <c r="AT8486" s="181"/>
      <c r="AU8486" s="181"/>
      <c r="BB8486" s="181"/>
      <c r="BC8486" s="181"/>
      <c r="BD8486" s="181"/>
      <c r="BE8486" s="181"/>
      <c r="BL8486" s="181"/>
      <c r="BM8486" s="181"/>
      <c r="BN8486" s="181"/>
      <c r="BO8486" s="181"/>
    </row>
    <row r="8487" spans="41:67">
      <c r="AO8487" s="38">
        <f t="shared" si="610"/>
        <v>0</v>
      </c>
      <c r="AP8487" s="38">
        <f t="shared" si="611"/>
        <v>0</v>
      </c>
      <c r="AR8487" s="181"/>
      <c r="AS8487" s="181"/>
      <c r="AT8487" s="181"/>
      <c r="AU8487" s="181"/>
      <c r="BB8487" s="181"/>
      <c r="BC8487" s="181"/>
      <c r="BD8487" s="181"/>
      <c r="BE8487" s="181"/>
      <c r="BL8487" s="181"/>
      <c r="BM8487" s="181"/>
      <c r="BN8487" s="181"/>
      <c r="BO8487" s="181"/>
    </row>
    <row r="8488" spans="41:67">
      <c r="AO8488" s="38">
        <f t="shared" si="610"/>
        <v>0</v>
      </c>
      <c r="AP8488" s="38">
        <f t="shared" si="611"/>
        <v>0</v>
      </c>
      <c r="AR8488" s="181"/>
      <c r="AS8488" s="181"/>
      <c r="AT8488" s="181"/>
      <c r="AU8488" s="181"/>
      <c r="BB8488" s="181"/>
      <c r="BC8488" s="181"/>
      <c r="BD8488" s="181"/>
      <c r="BE8488" s="181"/>
      <c r="BL8488" s="181"/>
      <c r="BM8488" s="181"/>
      <c r="BN8488" s="181"/>
      <c r="BO8488" s="181"/>
    </row>
    <row r="8489" spans="41:67">
      <c r="AO8489" s="38">
        <f t="shared" si="610"/>
        <v>0</v>
      </c>
      <c r="AP8489" s="38">
        <f t="shared" si="611"/>
        <v>0</v>
      </c>
      <c r="AR8489" s="181"/>
      <c r="AS8489" s="181"/>
      <c r="AT8489" s="181"/>
      <c r="AU8489" s="181"/>
      <c r="BB8489" s="181"/>
      <c r="BC8489" s="181"/>
      <c r="BD8489" s="181"/>
      <c r="BE8489" s="181"/>
      <c r="BL8489" s="181"/>
      <c r="BM8489" s="181"/>
      <c r="BN8489" s="181"/>
      <c r="BO8489" s="181"/>
    </row>
    <row r="8490" spans="41:67">
      <c r="AO8490" s="38">
        <f t="shared" ref="AO8490:AO8553" si="612">B8491+1-1</f>
        <v>0</v>
      </c>
      <c r="AP8490" s="38">
        <f t="shared" ref="AP8490:AP8553" si="613">A8491</f>
        <v>0</v>
      </c>
      <c r="AR8490" s="181"/>
      <c r="AS8490" s="181"/>
      <c r="AT8490" s="181"/>
      <c r="AU8490" s="181"/>
      <c r="BB8490" s="181"/>
      <c r="BC8490" s="181"/>
      <c r="BD8490" s="181"/>
      <c r="BE8490" s="181"/>
      <c r="BL8490" s="181"/>
      <c r="BM8490" s="181"/>
      <c r="BN8490" s="181"/>
      <c r="BO8490" s="181"/>
    </row>
    <row r="8491" spans="41:67">
      <c r="AO8491" s="38">
        <f t="shared" si="612"/>
        <v>0</v>
      </c>
      <c r="AP8491" s="38">
        <f t="shared" si="613"/>
        <v>0</v>
      </c>
      <c r="AR8491" s="181"/>
      <c r="AS8491" s="181"/>
      <c r="AT8491" s="181"/>
      <c r="AU8491" s="181"/>
      <c r="BB8491" s="181"/>
      <c r="BC8491" s="181"/>
      <c r="BD8491" s="181"/>
      <c r="BE8491" s="181"/>
      <c r="BL8491" s="181"/>
      <c r="BM8491" s="181"/>
      <c r="BN8491" s="181"/>
      <c r="BO8491" s="181"/>
    </row>
    <row r="8492" spans="41:67">
      <c r="AO8492" s="38">
        <f t="shared" si="612"/>
        <v>0</v>
      </c>
      <c r="AP8492" s="38">
        <f t="shared" si="613"/>
        <v>0</v>
      </c>
      <c r="AR8492" s="181"/>
      <c r="AS8492" s="181"/>
      <c r="AT8492" s="181"/>
      <c r="AU8492" s="181"/>
      <c r="BB8492" s="181"/>
      <c r="BC8492" s="181"/>
      <c r="BD8492" s="181"/>
      <c r="BE8492" s="181"/>
      <c r="BL8492" s="181"/>
      <c r="BM8492" s="181"/>
      <c r="BN8492" s="181"/>
      <c r="BO8492" s="181"/>
    </row>
    <row r="8493" spans="41:67">
      <c r="AO8493" s="38">
        <f t="shared" si="612"/>
        <v>0</v>
      </c>
      <c r="AP8493" s="38">
        <f t="shared" si="613"/>
        <v>0</v>
      </c>
      <c r="AR8493" s="181"/>
      <c r="AS8493" s="181"/>
      <c r="AT8493" s="181"/>
      <c r="AU8493" s="181"/>
      <c r="BB8493" s="181"/>
      <c r="BC8493" s="181"/>
      <c r="BD8493" s="181"/>
      <c r="BE8493" s="181"/>
      <c r="BL8493" s="181"/>
      <c r="BM8493" s="181"/>
      <c r="BN8493" s="181"/>
      <c r="BO8493" s="181"/>
    </row>
    <row r="8494" spans="41:67">
      <c r="AO8494" s="38">
        <f t="shared" si="612"/>
        <v>0</v>
      </c>
      <c r="AP8494" s="38">
        <f t="shared" si="613"/>
        <v>0</v>
      </c>
      <c r="AR8494" s="181"/>
      <c r="AS8494" s="181"/>
      <c r="AT8494" s="181"/>
      <c r="AU8494" s="181"/>
      <c r="BB8494" s="181"/>
      <c r="BC8494" s="181"/>
      <c r="BD8494" s="181"/>
      <c r="BE8494" s="181"/>
      <c r="BL8494" s="181"/>
      <c r="BM8494" s="181"/>
      <c r="BN8494" s="181"/>
      <c r="BO8494" s="181"/>
    </row>
    <row r="8495" spans="41:67">
      <c r="AO8495" s="38">
        <f t="shared" si="612"/>
        <v>0</v>
      </c>
      <c r="AP8495" s="38">
        <f t="shared" si="613"/>
        <v>0</v>
      </c>
      <c r="AR8495" s="181"/>
      <c r="AS8495" s="181"/>
      <c r="AT8495" s="181"/>
      <c r="AU8495" s="181"/>
      <c r="BB8495" s="181"/>
      <c r="BC8495" s="181"/>
      <c r="BD8495" s="181"/>
      <c r="BE8495" s="181"/>
      <c r="BL8495" s="181"/>
      <c r="BM8495" s="181"/>
      <c r="BN8495" s="181"/>
      <c r="BO8495" s="181"/>
    </row>
    <row r="8496" spans="41:67">
      <c r="AO8496" s="38">
        <f t="shared" si="612"/>
        <v>0</v>
      </c>
      <c r="AP8496" s="38">
        <f t="shared" si="613"/>
        <v>0</v>
      </c>
      <c r="AR8496" s="181"/>
      <c r="AS8496" s="181"/>
      <c r="AT8496" s="181"/>
      <c r="AU8496" s="181"/>
      <c r="BB8496" s="181"/>
      <c r="BC8496" s="181"/>
      <c r="BD8496" s="181"/>
      <c r="BE8496" s="181"/>
      <c r="BL8496" s="181"/>
      <c r="BM8496" s="181"/>
      <c r="BN8496" s="181"/>
      <c r="BO8496" s="181"/>
    </row>
    <row r="8497" spans="41:67">
      <c r="AO8497" s="38">
        <f t="shared" si="612"/>
        <v>0</v>
      </c>
      <c r="AP8497" s="38">
        <f t="shared" si="613"/>
        <v>0</v>
      </c>
      <c r="AR8497" s="181"/>
      <c r="AS8497" s="181"/>
      <c r="AT8497" s="181"/>
      <c r="AU8497" s="181"/>
      <c r="BB8497" s="181"/>
      <c r="BC8497" s="181"/>
      <c r="BD8497" s="181"/>
      <c r="BE8497" s="181"/>
      <c r="BL8497" s="181"/>
      <c r="BM8497" s="181"/>
      <c r="BN8497" s="181"/>
      <c r="BO8497" s="181"/>
    </row>
    <row r="8498" spans="41:67">
      <c r="AO8498" s="38">
        <f t="shared" si="612"/>
        <v>0</v>
      </c>
      <c r="AP8498" s="38">
        <f t="shared" si="613"/>
        <v>0</v>
      </c>
      <c r="AR8498" s="181"/>
      <c r="AS8498" s="181"/>
      <c r="AT8498" s="181"/>
      <c r="AU8498" s="181"/>
      <c r="BB8498" s="181"/>
      <c r="BC8498" s="181"/>
      <c r="BD8498" s="181"/>
      <c r="BE8498" s="181"/>
      <c r="BL8498" s="181"/>
      <c r="BM8498" s="181"/>
      <c r="BN8498" s="181"/>
      <c r="BO8498" s="181"/>
    </row>
    <row r="8499" spans="41:67">
      <c r="AO8499" s="38">
        <f t="shared" si="612"/>
        <v>0</v>
      </c>
      <c r="AP8499" s="38">
        <f t="shared" si="613"/>
        <v>0</v>
      </c>
      <c r="AR8499" s="181"/>
      <c r="AS8499" s="181"/>
      <c r="AT8499" s="181"/>
      <c r="AU8499" s="181"/>
      <c r="BB8499" s="181"/>
      <c r="BC8499" s="181"/>
      <c r="BD8499" s="181"/>
      <c r="BE8499" s="181"/>
      <c r="BL8499" s="181"/>
      <c r="BM8499" s="181"/>
      <c r="BN8499" s="181"/>
      <c r="BO8499" s="181"/>
    </row>
    <row r="8500" spans="41:67">
      <c r="AO8500" s="38">
        <f t="shared" si="612"/>
        <v>0</v>
      </c>
      <c r="AP8500" s="38">
        <f t="shared" si="613"/>
        <v>0</v>
      </c>
      <c r="AR8500" s="181"/>
      <c r="AS8500" s="181"/>
      <c r="AT8500" s="181"/>
      <c r="AU8500" s="181"/>
      <c r="BB8500" s="181"/>
      <c r="BC8500" s="181"/>
      <c r="BD8500" s="181"/>
      <c r="BE8500" s="181"/>
      <c r="BL8500" s="181"/>
      <c r="BM8500" s="181"/>
      <c r="BN8500" s="181"/>
      <c r="BO8500" s="181"/>
    </row>
    <row r="8501" spans="41:67">
      <c r="AO8501" s="38">
        <f t="shared" si="612"/>
        <v>0</v>
      </c>
      <c r="AP8501" s="38">
        <f t="shared" si="613"/>
        <v>0</v>
      </c>
      <c r="AR8501" s="181"/>
      <c r="AS8501" s="181"/>
      <c r="AT8501" s="181"/>
      <c r="AU8501" s="181"/>
      <c r="BB8501" s="181"/>
      <c r="BC8501" s="181"/>
      <c r="BD8501" s="181"/>
      <c r="BE8501" s="181"/>
      <c r="BL8501" s="181"/>
      <c r="BM8501" s="181"/>
      <c r="BN8501" s="181"/>
      <c r="BO8501" s="181"/>
    </row>
    <row r="8502" spans="41:67">
      <c r="AO8502" s="38">
        <f t="shared" si="612"/>
        <v>0</v>
      </c>
      <c r="AP8502" s="38">
        <f t="shared" si="613"/>
        <v>0</v>
      </c>
      <c r="AR8502" s="181"/>
      <c r="AS8502" s="181"/>
      <c r="AT8502" s="181"/>
      <c r="AU8502" s="181"/>
      <c r="BB8502" s="181"/>
      <c r="BC8502" s="181"/>
      <c r="BD8502" s="181"/>
      <c r="BE8502" s="181"/>
      <c r="BL8502" s="181"/>
      <c r="BM8502" s="181"/>
      <c r="BN8502" s="181"/>
      <c r="BO8502" s="181"/>
    </row>
    <row r="8503" spans="41:67">
      <c r="AO8503" s="38">
        <f t="shared" si="612"/>
        <v>0</v>
      </c>
      <c r="AP8503" s="38">
        <f t="shared" si="613"/>
        <v>0</v>
      </c>
      <c r="AR8503" s="181"/>
      <c r="AS8503" s="181"/>
      <c r="AT8503" s="181"/>
      <c r="AU8503" s="181"/>
      <c r="BB8503" s="181"/>
      <c r="BC8503" s="181"/>
      <c r="BD8503" s="181"/>
      <c r="BE8503" s="181"/>
      <c r="BL8503" s="181"/>
      <c r="BM8503" s="181"/>
      <c r="BN8503" s="181"/>
      <c r="BO8503" s="181"/>
    </row>
    <row r="8504" spans="41:67">
      <c r="AO8504" s="38">
        <f t="shared" si="612"/>
        <v>0</v>
      </c>
      <c r="AP8504" s="38">
        <f t="shared" si="613"/>
        <v>0</v>
      </c>
      <c r="AR8504" s="181"/>
      <c r="AS8504" s="181"/>
      <c r="AT8504" s="181"/>
      <c r="AU8504" s="181"/>
      <c r="BB8504" s="181"/>
      <c r="BC8504" s="181"/>
      <c r="BD8504" s="181"/>
      <c r="BE8504" s="181"/>
      <c r="BL8504" s="181"/>
      <c r="BM8504" s="181"/>
      <c r="BN8504" s="181"/>
      <c r="BO8504" s="181"/>
    </row>
    <row r="8505" spans="41:67">
      <c r="AO8505" s="38">
        <f t="shared" si="612"/>
        <v>0</v>
      </c>
      <c r="AP8505" s="38">
        <f t="shared" si="613"/>
        <v>0</v>
      </c>
      <c r="AR8505" s="181"/>
      <c r="AS8505" s="181"/>
      <c r="AT8505" s="181"/>
      <c r="AU8505" s="181"/>
      <c r="BB8505" s="181"/>
      <c r="BC8505" s="181"/>
      <c r="BD8505" s="181"/>
      <c r="BE8505" s="181"/>
      <c r="BL8505" s="181"/>
      <c r="BM8505" s="181"/>
      <c r="BN8505" s="181"/>
      <c r="BO8505" s="181"/>
    </row>
    <row r="8506" spans="41:67">
      <c r="AO8506" s="38">
        <f t="shared" si="612"/>
        <v>0</v>
      </c>
      <c r="AP8506" s="38">
        <f t="shared" si="613"/>
        <v>0</v>
      </c>
      <c r="AR8506" s="181"/>
      <c r="AS8506" s="181"/>
      <c r="AT8506" s="181"/>
      <c r="AU8506" s="181"/>
      <c r="BB8506" s="181"/>
      <c r="BC8506" s="181"/>
      <c r="BD8506" s="181"/>
      <c r="BE8506" s="181"/>
      <c r="BL8506" s="181"/>
      <c r="BM8506" s="181"/>
      <c r="BN8506" s="181"/>
      <c r="BO8506" s="181"/>
    </row>
    <row r="8507" spans="41:67">
      <c r="AO8507" s="38">
        <f t="shared" si="612"/>
        <v>0</v>
      </c>
      <c r="AP8507" s="38">
        <f t="shared" si="613"/>
        <v>0</v>
      </c>
      <c r="AR8507" s="181"/>
      <c r="AS8507" s="181"/>
      <c r="AT8507" s="181"/>
      <c r="AU8507" s="181"/>
      <c r="BB8507" s="181"/>
      <c r="BC8507" s="181"/>
      <c r="BD8507" s="181"/>
      <c r="BE8507" s="181"/>
      <c r="BL8507" s="181"/>
      <c r="BM8507" s="181"/>
      <c r="BN8507" s="181"/>
      <c r="BO8507" s="181"/>
    </row>
    <row r="8508" spans="41:67">
      <c r="AO8508" s="38">
        <f t="shared" si="612"/>
        <v>0</v>
      </c>
      <c r="AP8508" s="38">
        <f t="shared" si="613"/>
        <v>0</v>
      </c>
      <c r="AR8508" s="181"/>
      <c r="AS8508" s="181"/>
      <c r="AT8508" s="181"/>
      <c r="AU8508" s="181"/>
      <c r="BB8508" s="181"/>
      <c r="BC8508" s="181"/>
      <c r="BD8508" s="181"/>
      <c r="BE8508" s="181"/>
      <c r="BL8508" s="181"/>
      <c r="BM8508" s="181"/>
      <c r="BN8508" s="181"/>
      <c r="BO8508" s="181"/>
    </row>
    <row r="8509" spans="41:67">
      <c r="AO8509" s="38">
        <f t="shared" si="612"/>
        <v>0</v>
      </c>
      <c r="AP8509" s="38">
        <f t="shared" si="613"/>
        <v>0</v>
      </c>
      <c r="AR8509" s="181"/>
      <c r="AS8509" s="181"/>
      <c r="AT8509" s="181"/>
      <c r="AU8509" s="181"/>
      <c r="BB8509" s="181"/>
      <c r="BC8509" s="181"/>
      <c r="BD8509" s="181"/>
      <c r="BE8509" s="181"/>
      <c r="BL8509" s="181"/>
      <c r="BM8509" s="181"/>
      <c r="BN8509" s="181"/>
      <c r="BO8509" s="181"/>
    </row>
    <row r="8510" spans="41:67">
      <c r="AO8510" s="38">
        <f t="shared" si="612"/>
        <v>0</v>
      </c>
      <c r="AP8510" s="38">
        <f t="shared" si="613"/>
        <v>0</v>
      </c>
      <c r="AR8510" s="181"/>
      <c r="AS8510" s="181"/>
      <c r="AT8510" s="181"/>
      <c r="AU8510" s="181"/>
      <c r="BB8510" s="181"/>
      <c r="BC8510" s="181"/>
      <c r="BD8510" s="181"/>
      <c r="BE8510" s="181"/>
      <c r="BL8510" s="181"/>
      <c r="BM8510" s="181"/>
      <c r="BN8510" s="181"/>
      <c r="BO8510" s="181"/>
    </row>
    <row r="8511" spans="41:67">
      <c r="AO8511" s="38">
        <f t="shared" si="612"/>
        <v>0</v>
      </c>
      <c r="AP8511" s="38">
        <f t="shared" si="613"/>
        <v>0</v>
      </c>
      <c r="AR8511" s="181"/>
      <c r="AS8511" s="181"/>
      <c r="AT8511" s="181"/>
      <c r="AU8511" s="181"/>
      <c r="BB8511" s="181"/>
      <c r="BC8511" s="181"/>
      <c r="BD8511" s="181"/>
      <c r="BE8511" s="181"/>
      <c r="BL8511" s="181"/>
      <c r="BM8511" s="181"/>
      <c r="BN8511" s="181"/>
      <c r="BO8511" s="181"/>
    </row>
    <row r="8512" spans="41:67">
      <c r="AO8512" s="38">
        <f t="shared" si="612"/>
        <v>0</v>
      </c>
      <c r="AP8512" s="38">
        <f t="shared" si="613"/>
        <v>0</v>
      </c>
      <c r="AR8512" s="181"/>
      <c r="AS8512" s="181"/>
      <c r="AT8512" s="181"/>
      <c r="AU8512" s="181"/>
      <c r="BB8512" s="181"/>
      <c r="BC8512" s="181"/>
      <c r="BD8512" s="181"/>
      <c r="BE8512" s="181"/>
      <c r="BL8512" s="181"/>
      <c r="BM8512" s="181"/>
      <c r="BN8512" s="181"/>
      <c r="BO8512" s="181"/>
    </row>
    <row r="8513" spans="41:67">
      <c r="AO8513" s="38">
        <f t="shared" si="612"/>
        <v>0</v>
      </c>
      <c r="AP8513" s="38">
        <f t="shared" si="613"/>
        <v>0</v>
      </c>
      <c r="AR8513" s="181"/>
      <c r="AS8513" s="181"/>
      <c r="AT8513" s="181"/>
      <c r="AU8513" s="181"/>
      <c r="BB8513" s="181"/>
      <c r="BC8513" s="181"/>
      <c r="BD8513" s="181"/>
      <c r="BE8513" s="181"/>
      <c r="BL8513" s="181"/>
      <c r="BM8513" s="181"/>
      <c r="BN8513" s="181"/>
      <c r="BO8513" s="181"/>
    </row>
    <row r="8514" spans="41:67">
      <c r="AO8514" s="38">
        <f t="shared" si="612"/>
        <v>0</v>
      </c>
      <c r="AP8514" s="38">
        <f t="shared" si="613"/>
        <v>0</v>
      </c>
      <c r="AR8514" s="181"/>
      <c r="AS8514" s="181"/>
      <c r="AT8514" s="181"/>
      <c r="AU8514" s="181"/>
      <c r="BB8514" s="181"/>
      <c r="BC8514" s="181"/>
      <c r="BD8514" s="181"/>
      <c r="BE8514" s="181"/>
      <c r="BL8514" s="181"/>
      <c r="BM8514" s="181"/>
      <c r="BN8514" s="181"/>
      <c r="BO8514" s="181"/>
    </row>
    <row r="8515" spans="41:67">
      <c r="AO8515" s="38">
        <f t="shared" si="612"/>
        <v>0</v>
      </c>
      <c r="AP8515" s="38">
        <f t="shared" si="613"/>
        <v>0</v>
      </c>
      <c r="AR8515" s="181"/>
      <c r="AS8515" s="181"/>
      <c r="AT8515" s="181"/>
      <c r="AU8515" s="181"/>
      <c r="BB8515" s="181"/>
      <c r="BC8515" s="181"/>
      <c r="BD8515" s="181"/>
      <c r="BE8515" s="181"/>
      <c r="BL8515" s="181"/>
      <c r="BM8515" s="181"/>
      <c r="BN8515" s="181"/>
      <c r="BO8515" s="181"/>
    </row>
    <row r="8516" spans="41:67">
      <c r="AO8516" s="38">
        <f t="shared" si="612"/>
        <v>0</v>
      </c>
      <c r="AP8516" s="38">
        <f t="shared" si="613"/>
        <v>0</v>
      </c>
      <c r="AR8516" s="181"/>
      <c r="AS8516" s="181"/>
      <c r="AT8516" s="181"/>
      <c r="AU8516" s="181"/>
      <c r="BB8516" s="181"/>
      <c r="BC8516" s="181"/>
      <c r="BD8516" s="181"/>
      <c r="BE8516" s="181"/>
      <c r="BL8516" s="181"/>
      <c r="BM8516" s="181"/>
      <c r="BN8516" s="181"/>
      <c r="BO8516" s="181"/>
    </row>
    <row r="8517" spans="41:67">
      <c r="AO8517" s="38">
        <f t="shared" si="612"/>
        <v>0</v>
      </c>
      <c r="AP8517" s="38">
        <f t="shared" si="613"/>
        <v>0</v>
      </c>
      <c r="AR8517" s="181"/>
      <c r="AS8517" s="181"/>
      <c r="AT8517" s="181"/>
      <c r="AU8517" s="181"/>
      <c r="BB8517" s="181"/>
      <c r="BC8517" s="181"/>
      <c r="BD8517" s="181"/>
      <c r="BE8517" s="181"/>
      <c r="BL8517" s="181"/>
      <c r="BM8517" s="181"/>
      <c r="BN8517" s="181"/>
      <c r="BO8517" s="181"/>
    </row>
    <row r="8518" spans="41:67">
      <c r="AO8518" s="38">
        <f t="shared" si="612"/>
        <v>0</v>
      </c>
      <c r="AP8518" s="38">
        <f t="shared" si="613"/>
        <v>0</v>
      </c>
      <c r="AR8518" s="181"/>
      <c r="AS8518" s="181"/>
      <c r="AT8518" s="181"/>
      <c r="AU8518" s="181"/>
      <c r="BB8518" s="181"/>
      <c r="BC8518" s="181"/>
      <c r="BD8518" s="181"/>
      <c r="BE8518" s="181"/>
      <c r="BL8518" s="181"/>
      <c r="BM8518" s="181"/>
      <c r="BN8518" s="181"/>
      <c r="BO8518" s="181"/>
    </row>
    <row r="8519" spans="41:67">
      <c r="AO8519" s="38">
        <f t="shared" si="612"/>
        <v>0</v>
      </c>
      <c r="AP8519" s="38">
        <f t="shared" si="613"/>
        <v>0</v>
      </c>
      <c r="AR8519" s="181"/>
      <c r="AS8519" s="181"/>
      <c r="AT8519" s="181"/>
      <c r="AU8519" s="181"/>
      <c r="BB8519" s="181"/>
      <c r="BC8519" s="181"/>
      <c r="BD8519" s="181"/>
      <c r="BE8519" s="181"/>
      <c r="BL8519" s="181"/>
      <c r="BM8519" s="181"/>
      <c r="BN8519" s="181"/>
      <c r="BO8519" s="181"/>
    </row>
    <row r="8520" spans="41:67">
      <c r="AO8520" s="38">
        <f t="shared" si="612"/>
        <v>0</v>
      </c>
      <c r="AP8520" s="38">
        <f t="shared" si="613"/>
        <v>0</v>
      </c>
      <c r="AR8520" s="181"/>
      <c r="AS8520" s="181"/>
      <c r="AT8520" s="181"/>
      <c r="AU8520" s="181"/>
      <c r="BB8520" s="181"/>
      <c r="BC8520" s="181"/>
      <c r="BD8520" s="181"/>
      <c r="BE8520" s="181"/>
      <c r="BL8520" s="181"/>
      <c r="BM8520" s="181"/>
      <c r="BN8520" s="181"/>
      <c r="BO8520" s="181"/>
    </row>
    <row r="8521" spans="41:67">
      <c r="AO8521" s="38">
        <f t="shared" si="612"/>
        <v>0</v>
      </c>
      <c r="AP8521" s="38">
        <f t="shared" si="613"/>
        <v>0</v>
      </c>
      <c r="AR8521" s="181"/>
      <c r="AS8521" s="181"/>
      <c r="AT8521" s="181"/>
      <c r="AU8521" s="181"/>
      <c r="BB8521" s="181"/>
      <c r="BC8521" s="181"/>
      <c r="BD8521" s="181"/>
      <c r="BE8521" s="181"/>
      <c r="BL8521" s="181"/>
      <c r="BM8521" s="181"/>
      <c r="BN8521" s="181"/>
      <c r="BO8521" s="181"/>
    </row>
    <row r="8522" spans="41:67">
      <c r="AO8522" s="38">
        <f t="shared" si="612"/>
        <v>0</v>
      </c>
      <c r="AP8522" s="38">
        <f t="shared" si="613"/>
        <v>0</v>
      </c>
      <c r="AR8522" s="181"/>
      <c r="AS8522" s="181"/>
      <c r="AT8522" s="181"/>
      <c r="AU8522" s="181"/>
      <c r="BB8522" s="181"/>
      <c r="BC8522" s="181"/>
      <c r="BD8522" s="181"/>
      <c r="BE8522" s="181"/>
      <c r="BL8522" s="181"/>
      <c r="BM8522" s="181"/>
      <c r="BN8522" s="181"/>
      <c r="BO8522" s="181"/>
    </row>
    <row r="8523" spans="41:67">
      <c r="AO8523" s="38">
        <f t="shared" si="612"/>
        <v>0</v>
      </c>
      <c r="AP8523" s="38">
        <f t="shared" si="613"/>
        <v>0</v>
      </c>
      <c r="AR8523" s="181"/>
      <c r="AS8523" s="181"/>
      <c r="AT8523" s="181"/>
      <c r="AU8523" s="181"/>
      <c r="BB8523" s="181"/>
      <c r="BC8523" s="181"/>
      <c r="BD8523" s="181"/>
      <c r="BE8523" s="181"/>
      <c r="BL8523" s="181"/>
      <c r="BM8523" s="181"/>
      <c r="BN8523" s="181"/>
      <c r="BO8523" s="181"/>
    </row>
    <row r="8524" spans="41:67">
      <c r="AO8524" s="38">
        <f t="shared" si="612"/>
        <v>0</v>
      </c>
      <c r="AP8524" s="38">
        <f t="shared" si="613"/>
        <v>0</v>
      </c>
      <c r="AR8524" s="181"/>
      <c r="AS8524" s="181"/>
      <c r="AT8524" s="181"/>
      <c r="AU8524" s="181"/>
      <c r="BB8524" s="181"/>
      <c r="BC8524" s="181"/>
      <c r="BD8524" s="181"/>
      <c r="BE8524" s="181"/>
      <c r="BL8524" s="181"/>
      <c r="BM8524" s="181"/>
      <c r="BN8524" s="181"/>
      <c r="BO8524" s="181"/>
    </row>
    <row r="8525" spans="41:67">
      <c r="AO8525" s="38">
        <f t="shared" si="612"/>
        <v>0</v>
      </c>
      <c r="AP8525" s="38">
        <f t="shared" si="613"/>
        <v>0</v>
      </c>
      <c r="AR8525" s="181"/>
      <c r="AS8525" s="181"/>
      <c r="AT8525" s="181"/>
      <c r="AU8525" s="181"/>
      <c r="BB8525" s="181"/>
      <c r="BC8525" s="181"/>
      <c r="BD8525" s="181"/>
      <c r="BE8525" s="181"/>
      <c r="BL8525" s="181"/>
      <c r="BM8525" s="181"/>
      <c r="BN8525" s="181"/>
      <c r="BO8525" s="181"/>
    </row>
    <row r="8526" spans="41:67">
      <c r="AO8526" s="38">
        <f t="shared" si="612"/>
        <v>0</v>
      </c>
      <c r="AP8526" s="38">
        <f t="shared" si="613"/>
        <v>0</v>
      </c>
      <c r="AR8526" s="181"/>
      <c r="AS8526" s="181"/>
      <c r="AT8526" s="181"/>
      <c r="AU8526" s="181"/>
      <c r="BB8526" s="181"/>
      <c r="BC8526" s="181"/>
      <c r="BD8526" s="181"/>
      <c r="BE8526" s="181"/>
      <c r="BL8526" s="181"/>
      <c r="BM8526" s="181"/>
      <c r="BN8526" s="181"/>
      <c r="BO8526" s="181"/>
    </row>
    <row r="8527" spans="41:67">
      <c r="AO8527" s="38">
        <f t="shared" si="612"/>
        <v>0</v>
      </c>
      <c r="AP8527" s="38">
        <f t="shared" si="613"/>
        <v>0</v>
      </c>
      <c r="AR8527" s="181"/>
      <c r="AS8527" s="181"/>
      <c r="AT8527" s="181"/>
      <c r="AU8527" s="181"/>
      <c r="BB8527" s="181"/>
      <c r="BC8527" s="181"/>
      <c r="BD8527" s="181"/>
      <c r="BE8527" s="181"/>
      <c r="BL8527" s="181"/>
      <c r="BM8527" s="181"/>
      <c r="BN8527" s="181"/>
      <c r="BO8527" s="181"/>
    </row>
    <row r="8528" spans="41:67">
      <c r="AO8528" s="38">
        <f t="shared" si="612"/>
        <v>0</v>
      </c>
      <c r="AP8528" s="38">
        <f t="shared" si="613"/>
        <v>0</v>
      </c>
      <c r="AR8528" s="181"/>
      <c r="AS8528" s="181"/>
      <c r="AT8528" s="181"/>
      <c r="AU8528" s="181"/>
      <c r="BB8528" s="181"/>
      <c r="BC8528" s="181"/>
      <c r="BD8528" s="181"/>
      <c r="BE8528" s="181"/>
      <c r="BL8528" s="181"/>
      <c r="BM8528" s="181"/>
      <c r="BN8528" s="181"/>
      <c r="BO8528" s="181"/>
    </row>
    <row r="8529" spans="41:67">
      <c r="AO8529" s="38">
        <f t="shared" si="612"/>
        <v>0</v>
      </c>
      <c r="AP8529" s="38">
        <f t="shared" si="613"/>
        <v>0</v>
      </c>
      <c r="AR8529" s="181"/>
      <c r="AS8529" s="181"/>
      <c r="AT8529" s="181"/>
      <c r="AU8529" s="181"/>
      <c r="BB8529" s="181"/>
      <c r="BC8529" s="181"/>
      <c r="BD8529" s="181"/>
      <c r="BE8529" s="181"/>
      <c r="BL8529" s="181"/>
      <c r="BM8529" s="181"/>
      <c r="BN8529" s="181"/>
      <c r="BO8529" s="181"/>
    </row>
    <row r="8530" spans="41:67">
      <c r="AO8530" s="38">
        <f t="shared" si="612"/>
        <v>0</v>
      </c>
      <c r="AP8530" s="38">
        <f t="shared" si="613"/>
        <v>0</v>
      </c>
      <c r="AR8530" s="181"/>
      <c r="AS8530" s="181"/>
      <c r="AT8530" s="181"/>
      <c r="AU8530" s="181"/>
      <c r="BB8530" s="181"/>
      <c r="BC8530" s="181"/>
      <c r="BD8530" s="181"/>
      <c r="BE8530" s="181"/>
      <c r="BL8530" s="181"/>
      <c r="BM8530" s="181"/>
      <c r="BN8530" s="181"/>
      <c r="BO8530" s="181"/>
    </row>
    <row r="8531" spans="41:67">
      <c r="AO8531" s="38">
        <f t="shared" si="612"/>
        <v>0</v>
      </c>
      <c r="AP8531" s="38">
        <f t="shared" si="613"/>
        <v>0</v>
      </c>
      <c r="AR8531" s="181"/>
      <c r="AS8531" s="181"/>
      <c r="AT8531" s="181"/>
      <c r="AU8531" s="181"/>
      <c r="BB8531" s="181"/>
      <c r="BC8531" s="181"/>
      <c r="BD8531" s="181"/>
      <c r="BE8531" s="181"/>
      <c r="BL8531" s="181"/>
      <c r="BM8531" s="181"/>
      <c r="BN8531" s="181"/>
      <c r="BO8531" s="181"/>
    </row>
    <row r="8532" spans="41:67">
      <c r="AO8532" s="38">
        <f t="shared" si="612"/>
        <v>0</v>
      </c>
      <c r="AP8532" s="38">
        <f t="shared" si="613"/>
        <v>0</v>
      </c>
      <c r="AR8532" s="181"/>
      <c r="AS8532" s="181"/>
      <c r="AT8532" s="181"/>
      <c r="AU8532" s="181"/>
      <c r="BB8532" s="181"/>
      <c r="BC8532" s="181"/>
      <c r="BD8532" s="181"/>
      <c r="BE8532" s="181"/>
      <c r="BL8532" s="181"/>
      <c r="BM8532" s="181"/>
      <c r="BN8532" s="181"/>
      <c r="BO8532" s="181"/>
    </row>
    <row r="8533" spans="41:67">
      <c r="AO8533" s="38">
        <f t="shared" si="612"/>
        <v>0</v>
      </c>
      <c r="AP8533" s="38">
        <f t="shared" si="613"/>
        <v>0</v>
      </c>
      <c r="AR8533" s="181"/>
      <c r="AS8533" s="181"/>
      <c r="AT8533" s="181"/>
      <c r="AU8533" s="181"/>
      <c r="BB8533" s="181"/>
      <c r="BC8533" s="181"/>
      <c r="BD8533" s="181"/>
      <c r="BE8533" s="181"/>
      <c r="BL8533" s="181"/>
      <c r="BM8533" s="181"/>
      <c r="BN8533" s="181"/>
      <c r="BO8533" s="181"/>
    </row>
    <row r="8534" spans="41:67">
      <c r="AO8534" s="38">
        <f t="shared" si="612"/>
        <v>0</v>
      </c>
      <c r="AP8534" s="38">
        <f t="shared" si="613"/>
        <v>0</v>
      </c>
      <c r="AR8534" s="181"/>
      <c r="AS8534" s="181"/>
      <c r="AT8534" s="181"/>
      <c r="AU8534" s="181"/>
      <c r="BB8534" s="181"/>
      <c r="BC8534" s="181"/>
      <c r="BD8534" s="181"/>
      <c r="BE8534" s="181"/>
      <c r="BL8534" s="181"/>
      <c r="BM8534" s="181"/>
      <c r="BN8534" s="181"/>
      <c r="BO8534" s="181"/>
    </row>
    <row r="8535" spans="41:67">
      <c r="AO8535" s="38">
        <f t="shared" si="612"/>
        <v>0</v>
      </c>
      <c r="AP8535" s="38">
        <f t="shared" si="613"/>
        <v>0</v>
      </c>
      <c r="AR8535" s="181"/>
      <c r="AS8535" s="181"/>
      <c r="AT8535" s="181"/>
      <c r="AU8535" s="181"/>
      <c r="BB8535" s="181"/>
      <c r="BC8535" s="181"/>
      <c r="BD8535" s="181"/>
      <c r="BE8535" s="181"/>
      <c r="BL8535" s="181"/>
      <c r="BM8535" s="181"/>
      <c r="BN8535" s="181"/>
      <c r="BO8535" s="181"/>
    </row>
    <row r="8536" spans="41:67">
      <c r="AO8536" s="38">
        <f t="shared" si="612"/>
        <v>0</v>
      </c>
      <c r="AP8536" s="38">
        <f t="shared" si="613"/>
        <v>0</v>
      </c>
      <c r="AR8536" s="181"/>
      <c r="AS8536" s="181"/>
      <c r="AT8536" s="181"/>
      <c r="AU8536" s="181"/>
      <c r="BB8536" s="181"/>
      <c r="BC8536" s="181"/>
      <c r="BD8536" s="181"/>
      <c r="BE8536" s="181"/>
      <c r="BL8536" s="181"/>
      <c r="BM8536" s="181"/>
      <c r="BN8536" s="181"/>
      <c r="BO8536" s="181"/>
    </row>
    <row r="8537" spans="41:67">
      <c r="AO8537" s="38">
        <f t="shared" si="612"/>
        <v>0</v>
      </c>
      <c r="AP8537" s="38">
        <f t="shared" si="613"/>
        <v>0</v>
      </c>
      <c r="AR8537" s="181"/>
      <c r="AS8537" s="181"/>
      <c r="AT8537" s="181"/>
      <c r="AU8537" s="181"/>
      <c r="BB8537" s="181"/>
      <c r="BC8537" s="181"/>
      <c r="BD8537" s="181"/>
      <c r="BE8537" s="181"/>
      <c r="BL8537" s="181"/>
      <c r="BM8537" s="181"/>
      <c r="BN8537" s="181"/>
      <c r="BO8537" s="181"/>
    </row>
    <row r="8538" spans="41:67">
      <c r="AO8538" s="38">
        <f t="shared" si="612"/>
        <v>0</v>
      </c>
      <c r="AP8538" s="38">
        <f t="shared" si="613"/>
        <v>0</v>
      </c>
      <c r="AR8538" s="181"/>
      <c r="AS8538" s="181"/>
      <c r="AT8538" s="181"/>
      <c r="AU8538" s="181"/>
      <c r="BB8538" s="181"/>
      <c r="BC8538" s="181"/>
      <c r="BD8538" s="181"/>
      <c r="BE8538" s="181"/>
      <c r="BL8538" s="181"/>
      <c r="BM8538" s="181"/>
      <c r="BN8538" s="181"/>
      <c r="BO8538" s="181"/>
    </row>
    <row r="8539" spans="41:67">
      <c r="AO8539" s="38">
        <f t="shared" si="612"/>
        <v>0</v>
      </c>
      <c r="AP8539" s="38">
        <f t="shared" si="613"/>
        <v>0</v>
      </c>
      <c r="AR8539" s="181"/>
      <c r="AS8539" s="181"/>
      <c r="AT8539" s="181"/>
      <c r="AU8539" s="181"/>
      <c r="BB8539" s="181"/>
      <c r="BC8539" s="181"/>
      <c r="BD8539" s="181"/>
      <c r="BE8539" s="181"/>
      <c r="BL8539" s="181"/>
      <c r="BM8539" s="181"/>
      <c r="BN8539" s="181"/>
      <c r="BO8539" s="181"/>
    </row>
    <row r="8540" spans="41:67">
      <c r="AO8540" s="38">
        <f t="shared" si="612"/>
        <v>0</v>
      </c>
      <c r="AP8540" s="38">
        <f t="shared" si="613"/>
        <v>0</v>
      </c>
      <c r="AR8540" s="181"/>
      <c r="AS8540" s="181"/>
      <c r="AT8540" s="181"/>
      <c r="AU8540" s="181"/>
      <c r="BB8540" s="181"/>
      <c r="BC8540" s="181"/>
      <c r="BD8540" s="181"/>
      <c r="BE8540" s="181"/>
      <c r="BL8540" s="181"/>
      <c r="BM8540" s="181"/>
      <c r="BN8540" s="181"/>
      <c r="BO8540" s="181"/>
    </row>
    <row r="8541" spans="41:67">
      <c r="AO8541" s="38">
        <f t="shared" si="612"/>
        <v>0</v>
      </c>
      <c r="AP8541" s="38">
        <f t="shared" si="613"/>
        <v>0</v>
      </c>
      <c r="AR8541" s="181"/>
      <c r="AS8541" s="181"/>
      <c r="AT8541" s="181"/>
      <c r="AU8541" s="181"/>
      <c r="BB8541" s="181"/>
      <c r="BC8541" s="181"/>
      <c r="BD8541" s="181"/>
      <c r="BE8541" s="181"/>
      <c r="BL8541" s="181"/>
      <c r="BM8541" s="181"/>
      <c r="BN8541" s="181"/>
      <c r="BO8541" s="181"/>
    </row>
    <row r="8542" spans="41:67">
      <c r="AO8542" s="38">
        <f t="shared" si="612"/>
        <v>0</v>
      </c>
      <c r="AP8542" s="38">
        <f t="shared" si="613"/>
        <v>0</v>
      </c>
      <c r="AR8542" s="181"/>
      <c r="AS8542" s="181"/>
      <c r="AT8542" s="181"/>
      <c r="AU8542" s="181"/>
      <c r="BB8542" s="181"/>
      <c r="BC8542" s="181"/>
      <c r="BD8542" s="181"/>
      <c r="BE8542" s="181"/>
      <c r="BL8542" s="181"/>
      <c r="BM8542" s="181"/>
      <c r="BN8542" s="181"/>
      <c r="BO8542" s="181"/>
    </row>
    <row r="8543" spans="41:67">
      <c r="AO8543" s="38">
        <f t="shared" si="612"/>
        <v>0</v>
      </c>
      <c r="AP8543" s="38">
        <f t="shared" si="613"/>
        <v>0</v>
      </c>
      <c r="AR8543" s="181"/>
      <c r="AS8543" s="181"/>
      <c r="AT8543" s="181"/>
      <c r="AU8543" s="181"/>
      <c r="BB8543" s="181"/>
      <c r="BC8543" s="181"/>
      <c r="BD8543" s="181"/>
      <c r="BE8543" s="181"/>
      <c r="BL8543" s="181"/>
      <c r="BM8543" s="181"/>
      <c r="BN8543" s="181"/>
      <c r="BO8543" s="181"/>
    </row>
    <row r="8544" spans="41:67">
      <c r="AO8544" s="38">
        <f t="shared" si="612"/>
        <v>0</v>
      </c>
      <c r="AP8544" s="38">
        <f t="shared" si="613"/>
        <v>0</v>
      </c>
      <c r="AR8544" s="181"/>
      <c r="AS8544" s="181"/>
      <c r="AT8544" s="181"/>
      <c r="AU8544" s="181"/>
      <c r="BB8544" s="181"/>
      <c r="BC8544" s="181"/>
      <c r="BD8544" s="181"/>
      <c r="BE8544" s="181"/>
      <c r="BL8544" s="181"/>
      <c r="BM8544" s="181"/>
      <c r="BN8544" s="181"/>
      <c r="BO8544" s="181"/>
    </row>
    <row r="8545" spans="41:67">
      <c r="AO8545" s="38">
        <f t="shared" si="612"/>
        <v>0</v>
      </c>
      <c r="AP8545" s="38">
        <f t="shared" si="613"/>
        <v>0</v>
      </c>
      <c r="AR8545" s="181"/>
      <c r="AS8545" s="181"/>
      <c r="AT8545" s="181"/>
      <c r="AU8545" s="181"/>
      <c r="BB8545" s="181"/>
      <c r="BC8545" s="181"/>
      <c r="BD8545" s="181"/>
      <c r="BE8545" s="181"/>
      <c r="BL8545" s="181"/>
      <c r="BM8545" s="181"/>
      <c r="BN8545" s="181"/>
      <c r="BO8545" s="181"/>
    </row>
    <row r="8546" spans="41:67">
      <c r="AO8546" s="38">
        <f t="shared" si="612"/>
        <v>0</v>
      </c>
      <c r="AP8546" s="38">
        <f t="shared" si="613"/>
        <v>0</v>
      </c>
      <c r="AR8546" s="181"/>
      <c r="AS8546" s="181"/>
      <c r="AT8546" s="181"/>
      <c r="AU8546" s="181"/>
      <c r="BB8546" s="181"/>
      <c r="BC8546" s="181"/>
      <c r="BD8546" s="181"/>
      <c r="BE8546" s="181"/>
      <c r="BL8546" s="181"/>
      <c r="BM8546" s="181"/>
      <c r="BN8546" s="181"/>
      <c r="BO8546" s="181"/>
    </row>
    <row r="8547" spans="41:67">
      <c r="AO8547" s="38">
        <f t="shared" si="612"/>
        <v>0</v>
      </c>
      <c r="AP8547" s="38">
        <f t="shared" si="613"/>
        <v>0</v>
      </c>
      <c r="AR8547" s="181"/>
      <c r="AS8547" s="181"/>
      <c r="AT8547" s="181"/>
      <c r="AU8547" s="181"/>
      <c r="BB8547" s="181"/>
      <c r="BC8547" s="181"/>
      <c r="BD8547" s="181"/>
      <c r="BE8547" s="181"/>
      <c r="BL8547" s="181"/>
      <c r="BM8547" s="181"/>
      <c r="BN8547" s="181"/>
      <c r="BO8547" s="181"/>
    </row>
    <row r="8548" spans="41:67">
      <c r="AO8548" s="38">
        <f t="shared" si="612"/>
        <v>0</v>
      </c>
      <c r="AP8548" s="38">
        <f t="shared" si="613"/>
        <v>0</v>
      </c>
      <c r="AR8548" s="181"/>
      <c r="AS8548" s="181"/>
      <c r="AT8548" s="181"/>
      <c r="AU8548" s="181"/>
      <c r="BB8548" s="181"/>
      <c r="BC8548" s="181"/>
      <c r="BD8548" s="181"/>
      <c r="BE8548" s="181"/>
      <c r="BL8548" s="181"/>
      <c r="BM8548" s="181"/>
      <c r="BN8548" s="181"/>
      <c r="BO8548" s="181"/>
    </row>
    <row r="8549" spans="41:67">
      <c r="AO8549" s="38">
        <f t="shared" si="612"/>
        <v>0</v>
      </c>
      <c r="AP8549" s="38">
        <f t="shared" si="613"/>
        <v>0</v>
      </c>
      <c r="AR8549" s="181"/>
      <c r="AS8549" s="181"/>
      <c r="AT8549" s="181"/>
      <c r="AU8549" s="181"/>
      <c r="BB8549" s="181"/>
      <c r="BC8549" s="181"/>
      <c r="BD8549" s="181"/>
      <c r="BE8549" s="181"/>
      <c r="BL8549" s="181"/>
      <c r="BM8549" s="181"/>
      <c r="BN8549" s="181"/>
      <c r="BO8549" s="181"/>
    </row>
    <row r="8550" spans="41:67">
      <c r="AO8550" s="38">
        <f t="shared" si="612"/>
        <v>0</v>
      </c>
      <c r="AP8550" s="38">
        <f t="shared" si="613"/>
        <v>0</v>
      </c>
      <c r="AR8550" s="181"/>
      <c r="AS8550" s="181"/>
      <c r="AT8550" s="181"/>
      <c r="AU8550" s="181"/>
      <c r="BB8550" s="181"/>
      <c r="BC8550" s="181"/>
      <c r="BD8550" s="181"/>
      <c r="BE8550" s="181"/>
      <c r="BL8550" s="181"/>
      <c r="BM8550" s="181"/>
      <c r="BN8550" s="181"/>
      <c r="BO8550" s="181"/>
    </row>
    <row r="8551" spans="41:67">
      <c r="AO8551" s="38">
        <f t="shared" si="612"/>
        <v>0</v>
      </c>
      <c r="AP8551" s="38">
        <f t="shared" si="613"/>
        <v>0</v>
      </c>
      <c r="AR8551" s="181"/>
      <c r="AS8551" s="181"/>
      <c r="AT8551" s="181"/>
      <c r="AU8551" s="181"/>
      <c r="BB8551" s="181"/>
      <c r="BC8551" s="181"/>
      <c r="BD8551" s="181"/>
      <c r="BE8551" s="181"/>
      <c r="BL8551" s="181"/>
      <c r="BM8551" s="181"/>
      <c r="BN8551" s="181"/>
      <c r="BO8551" s="181"/>
    </row>
    <row r="8552" spans="41:67">
      <c r="AO8552" s="38">
        <f t="shared" si="612"/>
        <v>0</v>
      </c>
      <c r="AP8552" s="38">
        <f t="shared" si="613"/>
        <v>0</v>
      </c>
      <c r="AR8552" s="181"/>
      <c r="AS8552" s="181"/>
      <c r="AT8552" s="181"/>
      <c r="AU8552" s="181"/>
      <c r="BB8552" s="181"/>
      <c r="BC8552" s="181"/>
      <c r="BD8552" s="181"/>
      <c r="BE8552" s="181"/>
      <c r="BL8552" s="181"/>
      <c r="BM8552" s="181"/>
      <c r="BN8552" s="181"/>
      <c r="BO8552" s="181"/>
    </row>
    <row r="8553" spans="41:67">
      <c r="AO8553" s="38">
        <f t="shared" si="612"/>
        <v>0</v>
      </c>
      <c r="AP8553" s="38">
        <f t="shared" si="613"/>
        <v>0</v>
      </c>
      <c r="AR8553" s="181"/>
      <c r="AS8553" s="181"/>
      <c r="AT8553" s="181"/>
      <c r="AU8553" s="181"/>
      <c r="BB8553" s="181"/>
      <c r="BC8553" s="181"/>
      <c r="BD8553" s="181"/>
      <c r="BE8553" s="181"/>
      <c r="BL8553" s="181"/>
      <c r="BM8553" s="181"/>
      <c r="BN8553" s="181"/>
      <c r="BO8553" s="181"/>
    </row>
    <row r="8554" spans="41:67">
      <c r="AO8554" s="38">
        <f t="shared" ref="AO8554:AO8617" si="614">B8555+1-1</f>
        <v>0</v>
      </c>
      <c r="AP8554" s="38">
        <f t="shared" ref="AP8554:AP8617" si="615">A8555</f>
        <v>0</v>
      </c>
      <c r="AR8554" s="181"/>
      <c r="AS8554" s="181"/>
      <c r="AT8554" s="181"/>
      <c r="AU8554" s="181"/>
      <c r="BB8554" s="181"/>
      <c r="BC8554" s="181"/>
      <c r="BD8554" s="181"/>
      <c r="BE8554" s="181"/>
      <c r="BL8554" s="181"/>
      <c r="BM8554" s="181"/>
      <c r="BN8554" s="181"/>
      <c r="BO8554" s="181"/>
    </row>
    <row r="8555" spans="41:67">
      <c r="AO8555" s="38">
        <f t="shared" si="614"/>
        <v>0</v>
      </c>
      <c r="AP8555" s="38">
        <f t="shared" si="615"/>
        <v>0</v>
      </c>
      <c r="AR8555" s="181"/>
      <c r="AS8555" s="181"/>
      <c r="AT8555" s="181"/>
      <c r="AU8555" s="181"/>
      <c r="BB8555" s="181"/>
      <c r="BC8555" s="181"/>
      <c r="BD8555" s="181"/>
      <c r="BE8555" s="181"/>
      <c r="BL8555" s="181"/>
      <c r="BM8555" s="181"/>
      <c r="BN8555" s="181"/>
      <c r="BO8555" s="181"/>
    </row>
    <row r="8556" spans="41:67">
      <c r="AO8556" s="38">
        <f t="shared" si="614"/>
        <v>0</v>
      </c>
      <c r="AP8556" s="38">
        <f t="shared" si="615"/>
        <v>0</v>
      </c>
      <c r="AR8556" s="181"/>
      <c r="AS8556" s="181"/>
      <c r="AT8556" s="181"/>
      <c r="AU8556" s="181"/>
      <c r="BB8556" s="181"/>
      <c r="BC8556" s="181"/>
      <c r="BD8556" s="181"/>
      <c r="BE8556" s="181"/>
      <c r="BL8556" s="181"/>
      <c r="BM8556" s="181"/>
      <c r="BN8556" s="181"/>
      <c r="BO8556" s="181"/>
    </row>
    <row r="8557" spans="41:67">
      <c r="AO8557" s="38">
        <f t="shared" si="614"/>
        <v>0</v>
      </c>
      <c r="AP8557" s="38">
        <f t="shared" si="615"/>
        <v>0</v>
      </c>
      <c r="AR8557" s="181"/>
      <c r="AS8557" s="181"/>
      <c r="AT8557" s="181"/>
      <c r="AU8557" s="181"/>
      <c r="BB8557" s="181"/>
      <c r="BC8557" s="181"/>
      <c r="BD8557" s="181"/>
      <c r="BE8557" s="181"/>
      <c r="BL8557" s="181"/>
      <c r="BM8557" s="181"/>
      <c r="BN8557" s="181"/>
      <c r="BO8557" s="181"/>
    </row>
    <row r="8558" spans="41:67">
      <c r="AO8558" s="38">
        <f t="shared" si="614"/>
        <v>0</v>
      </c>
      <c r="AP8558" s="38">
        <f t="shared" si="615"/>
        <v>0</v>
      </c>
      <c r="AR8558" s="181"/>
      <c r="AS8558" s="181"/>
      <c r="AT8558" s="181"/>
      <c r="AU8558" s="181"/>
      <c r="BB8558" s="181"/>
      <c r="BC8558" s="181"/>
      <c r="BD8558" s="181"/>
      <c r="BE8558" s="181"/>
      <c r="BL8558" s="181"/>
      <c r="BM8558" s="181"/>
      <c r="BN8558" s="181"/>
      <c r="BO8558" s="181"/>
    </row>
    <row r="8559" spans="41:67">
      <c r="AO8559" s="38">
        <f t="shared" si="614"/>
        <v>0</v>
      </c>
      <c r="AP8559" s="38">
        <f t="shared" si="615"/>
        <v>0</v>
      </c>
      <c r="AR8559" s="181"/>
      <c r="AS8559" s="181"/>
      <c r="AT8559" s="181"/>
      <c r="AU8559" s="181"/>
      <c r="BB8559" s="181"/>
      <c r="BC8559" s="181"/>
      <c r="BD8559" s="181"/>
      <c r="BE8559" s="181"/>
      <c r="BL8559" s="181"/>
      <c r="BM8559" s="181"/>
      <c r="BN8559" s="181"/>
      <c r="BO8559" s="181"/>
    </row>
    <row r="8560" spans="41:67">
      <c r="AO8560" s="38">
        <f t="shared" si="614"/>
        <v>0</v>
      </c>
      <c r="AP8560" s="38">
        <f t="shared" si="615"/>
        <v>0</v>
      </c>
      <c r="AR8560" s="181"/>
      <c r="AS8560" s="181"/>
      <c r="AT8560" s="181"/>
      <c r="AU8560" s="181"/>
      <c r="BB8560" s="181"/>
      <c r="BC8560" s="181"/>
      <c r="BD8560" s="181"/>
      <c r="BE8560" s="181"/>
      <c r="BL8560" s="181"/>
      <c r="BM8560" s="181"/>
      <c r="BN8560" s="181"/>
      <c r="BO8560" s="181"/>
    </row>
    <row r="8561" spans="41:67">
      <c r="AO8561" s="38">
        <f t="shared" si="614"/>
        <v>0</v>
      </c>
      <c r="AP8561" s="38">
        <f t="shared" si="615"/>
        <v>0</v>
      </c>
      <c r="AR8561" s="181"/>
      <c r="AS8561" s="181"/>
      <c r="AT8561" s="181"/>
      <c r="AU8561" s="181"/>
      <c r="BB8561" s="181"/>
      <c r="BC8561" s="181"/>
      <c r="BD8561" s="181"/>
      <c r="BE8561" s="181"/>
      <c r="BL8561" s="181"/>
      <c r="BM8561" s="181"/>
      <c r="BN8561" s="181"/>
      <c r="BO8561" s="181"/>
    </row>
    <row r="8562" spans="41:67">
      <c r="AO8562" s="38">
        <f t="shared" si="614"/>
        <v>0</v>
      </c>
      <c r="AP8562" s="38">
        <f t="shared" si="615"/>
        <v>0</v>
      </c>
      <c r="AR8562" s="181"/>
      <c r="AS8562" s="181"/>
      <c r="AT8562" s="181"/>
      <c r="AU8562" s="181"/>
      <c r="BB8562" s="181"/>
      <c r="BC8562" s="181"/>
      <c r="BD8562" s="181"/>
      <c r="BE8562" s="181"/>
      <c r="BL8562" s="181"/>
      <c r="BM8562" s="181"/>
      <c r="BN8562" s="181"/>
      <c r="BO8562" s="181"/>
    </row>
    <row r="8563" spans="41:67">
      <c r="AO8563" s="38">
        <f t="shared" si="614"/>
        <v>0</v>
      </c>
      <c r="AP8563" s="38">
        <f t="shared" si="615"/>
        <v>0</v>
      </c>
      <c r="AR8563" s="181"/>
      <c r="AS8563" s="181"/>
      <c r="AT8563" s="181"/>
      <c r="AU8563" s="181"/>
      <c r="BB8563" s="181"/>
      <c r="BC8563" s="181"/>
      <c r="BD8563" s="181"/>
      <c r="BE8563" s="181"/>
      <c r="BL8563" s="181"/>
      <c r="BM8563" s="181"/>
      <c r="BN8563" s="181"/>
      <c r="BO8563" s="181"/>
    </row>
    <row r="8564" spans="41:67">
      <c r="AO8564" s="38">
        <f t="shared" si="614"/>
        <v>0</v>
      </c>
      <c r="AP8564" s="38">
        <f t="shared" si="615"/>
        <v>0</v>
      </c>
      <c r="AR8564" s="181"/>
      <c r="AS8564" s="181"/>
      <c r="AT8564" s="181"/>
      <c r="AU8564" s="181"/>
      <c r="BB8564" s="181"/>
      <c r="BC8564" s="181"/>
      <c r="BD8564" s="181"/>
      <c r="BE8564" s="181"/>
      <c r="BL8564" s="181"/>
      <c r="BM8564" s="181"/>
      <c r="BN8564" s="181"/>
      <c r="BO8564" s="181"/>
    </row>
    <row r="8565" spans="41:67">
      <c r="AO8565" s="38">
        <f t="shared" si="614"/>
        <v>0</v>
      </c>
      <c r="AP8565" s="38">
        <f t="shared" si="615"/>
        <v>0</v>
      </c>
      <c r="AR8565" s="181"/>
      <c r="AS8565" s="181"/>
      <c r="AT8565" s="181"/>
      <c r="AU8565" s="181"/>
      <c r="BB8565" s="181"/>
      <c r="BC8565" s="181"/>
      <c r="BD8565" s="181"/>
      <c r="BE8565" s="181"/>
      <c r="BL8565" s="181"/>
      <c r="BM8565" s="181"/>
      <c r="BN8565" s="181"/>
      <c r="BO8565" s="181"/>
    </row>
    <row r="8566" spans="41:67">
      <c r="AO8566" s="38">
        <f t="shared" si="614"/>
        <v>0</v>
      </c>
      <c r="AP8566" s="38">
        <f t="shared" si="615"/>
        <v>0</v>
      </c>
      <c r="AR8566" s="181"/>
      <c r="AS8566" s="181"/>
      <c r="AT8566" s="181"/>
      <c r="AU8566" s="181"/>
      <c r="BB8566" s="181"/>
      <c r="BC8566" s="181"/>
      <c r="BD8566" s="181"/>
      <c r="BE8566" s="181"/>
      <c r="BL8566" s="181"/>
      <c r="BM8566" s="181"/>
      <c r="BN8566" s="181"/>
      <c r="BO8566" s="181"/>
    </row>
    <row r="8567" spans="41:67">
      <c r="AO8567" s="38">
        <f t="shared" si="614"/>
        <v>0</v>
      </c>
      <c r="AP8567" s="38">
        <f t="shared" si="615"/>
        <v>0</v>
      </c>
      <c r="AR8567" s="181"/>
      <c r="AS8567" s="181"/>
      <c r="AT8567" s="181"/>
      <c r="AU8567" s="181"/>
      <c r="BB8567" s="181"/>
      <c r="BC8567" s="181"/>
      <c r="BD8567" s="181"/>
      <c r="BE8567" s="181"/>
      <c r="BL8567" s="181"/>
      <c r="BM8567" s="181"/>
      <c r="BN8567" s="181"/>
      <c r="BO8567" s="181"/>
    </row>
    <row r="8568" spans="41:67">
      <c r="AO8568" s="38">
        <f t="shared" si="614"/>
        <v>0</v>
      </c>
      <c r="AP8568" s="38">
        <f t="shared" si="615"/>
        <v>0</v>
      </c>
      <c r="AR8568" s="181"/>
      <c r="AS8568" s="181"/>
      <c r="AT8568" s="181"/>
      <c r="AU8568" s="181"/>
      <c r="BB8568" s="181"/>
      <c r="BC8568" s="181"/>
      <c r="BD8568" s="181"/>
      <c r="BE8568" s="181"/>
      <c r="BL8568" s="181"/>
      <c r="BM8568" s="181"/>
      <c r="BN8568" s="181"/>
      <c r="BO8568" s="181"/>
    </row>
    <row r="8569" spans="41:67">
      <c r="AO8569" s="38">
        <f t="shared" si="614"/>
        <v>0</v>
      </c>
      <c r="AP8569" s="38">
        <f t="shared" si="615"/>
        <v>0</v>
      </c>
      <c r="AR8569" s="181"/>
      <c r="AS8569" s="181"/>
      <c r="AT8569" s="181"/>
      <c r="AU8569" s="181"/>
      <c r="BB8569" s="181"/>
      <c r="BC8569" s="181"/>
      <c r="BD8569" s="181"/>
      <c r="BE8569" s="181"/>
      <c r="BL8569" s="181"/>
      <c r="BM8569" s="181"/>
      <c r="BN8569" s="181"/>
      <c r="BO8569" s="181"/>
    </row>
    <row r="8570" spans="41:67">
      <c r="AO8570" s="38">
        <f t="shared" si="614"/>
        <v>0</v>
      </c>
      <c r="AP8570" s="38">
        <f t="shared" si="615"/>
        <v>0</v>
      </c>
      <c r="AR8570" s="181"/>
      <c r="AS8570" s="181"/>
      <c r="AT8570" s="181"/>
      <c r="AU8570" s="181"/>
      <c r="BB8570" s="181"/>
      <c r="BC8570" s="181"/>
      <c r="BD8570" s="181"/>
      <c r="BE8570" s="181"/>
      <c r="BL8570" s="181"/>
      <c r="BM8570" s="181"/>
      <c r="BN8570" s="181"/>
      <c r="BO8570" s="181"/>
    </row>
    <row r="8571" spans="41:67">
      <c r="AO8571" s="38">
        <f t="shared" si="614"/>
        <v>0</v>
      </c>
      <c r="AP8571" s="38">
        <f t="shared" si="615"/>
        <v>0</v>
      </c>
      <c r="AR8571" s="181"/>
      <c r="AS8571" s="181"/>
      <c r="AT8571" s="181"/>
      <c r="AU8571" s="181"/>
      <c r="BB8571" s="181"/>
      <c r="BC8571" s="181"/>
      <c r="BD8571" s="181"/>
      <c r="BE8571" s="181"/>
      <c r="BL8571" s="181"/>
      <c r="BM8571" s="181"/>
      <c r="BN8571" s="181"/>
      <c r="BO8571" s="181"/>
    </row>
    <row r="8572" spans="41:67">
      <c r="AO8572" s="38">
        <f t="shared" si="614"/>
        <v>0</v>
      </c>
      <c r="AP8572" s="38">
        <f t="shared" si="615"/>
        <v>0</v>
      </c>
      <c r="AR8572" s="181"/>
      <c r="AS8572" s="181"/>
      <c r="AT8572" s="181"/>
      <c r="AU8572" s="181"/>
      <c r="BB8572" s="181"/>
      <c r="BC8572" s="181"/>
      <c r="BD8572" s="181"/>
      <c r="BE8572" s="181"/>
      <c r="BL8572" s="181"/>
      <c r="BM8572" s="181"/>
      <c r="BN8572" s="181"/>
      <c r="BO8572" s="181"/>
    </row>
    <row r="8573" spans="41:67">
      <c r="AO8573" s="38">
        <f t="shared" si="614"/>
        <v>0</v>
      </c>
      <c r="AP8573" s="38">
        <f t="shared" si="615"/>
        <v>0</v>
      </c>
      <c r="AR8573" s="181"/>
      <c r="AS8573" s="181"/>
      <c r="AT8573" s="181"/>
      <c r="AU8573" s="181"/>
      <c r="BB8573" s="181"/>
      <c r="BC8573" s="181"/>
      <c r="BD8573" s="181"/>
      <c r="BE8573" s="181"/>
      <c r="BL8573" s="181"/>
      <c r="BM8573" s="181"/>
      <c r="BN8573" s="181"/>
      <c r="BO8573" s="181"/>
    </row>
    <row r="8574" spans="41:67">
      <c r="AO8574" s="38">
        <f t="shared" si="614"/>
        <v>0</v>
      </c>
      <c r="AP8574" s="38">
        <f t="shared" si="615"/>
        <v>0</v>
      </c>
      <c r="AR8574" s="181"/>
      <c r="AS8574" s="181"/>
      <c r="AT8574" s="181"/>
      <c r="AU8574" s="181"/>
      <c r="BB8574" s="181"/>
      <c r="BC8574" s="181"/>
      <c r="BD8574" s="181"/>
      <c r="BE8574" s="181"/>
      <c r="BL8574" s="181"/>
      <c r="BM8574" s="181"/>
      <c r="BN8574" s="181"/>
      <c r="BO8574" s="181"/>
    </row>
    <row r="8575" spans="41:67">
      <c r="AO8575" s="38">
        <f t="shared" si="614"/>
        <v>0</v>
      </c>
      <c r="AP8575" s="38">
        <f t="shared" si="615"/>
        <v>0</v>
      </c>
      <c r="AR8575" s="181"/>
      <c r="AS8575" s="181"/>
      <c r="AT8575" s="181"/>
      <c r="AU8575" s="181"/>
      <c r="BB8575" s="181"/>
      <c r="BC8575" s="181"/>
      <c r="BD8575" s="181"/>
      <c r="BE8575" s="181"/>
      <c r="BL8575" s="181"/>
      <c r="BM8575" s="181"/>
      <c r="BN8575" s="181"/>
      <c r="BO8575" s="181"/>
    </row>
    <row r="8576" spans="41:67">
      <c r="AO8576" s="38">
        <f t="shared" si="614"/>
        <v>0</v>
      </c>
      <c r="AP8576" s="38">
        <f t="shared" si="615"/>
        <v>0</v>
      </c>
      <c r="AR8576" s="181"/>
      <c r="AS8576" s="181"/>
      <c r="AT8576" s="181"/>
      <c r="AU8576" s="181"/>
      <c r="BB8576" s="181"/>
      <c r="BC8576" s="181"/>
      <c r="BD8576" s="181"/>
      <c r="BE8576" s="181"/>
      <c r="BL8576" s="181"/>
      <c r="BM8576" s="181"/>
      <c r="BN8576" s="181"/>
      <c r="BO8576" s="181"/>
    </row>
    <row r="8577" spans="41:67">
      <c r="AO8577" s="38">
        <f t="shared" si="614"/>
        <v>0</v>
      </c>
      <c r="AP8577" s="38">
        <f t="shared" si="615"/>
        <v>0</v>
      </c>
      <c r="AR8577" s="181"/>
      <c r="AS8577" s="181"/>
      <c r="AT8577" s="181"/>
      <c r="AU8577" s="181"/>
      <c r="BB8577" s="181"/>
      <c r="BC8577" s="181"/>
      <c r="BD8577" s="181"/>
      <c r="BE8577" s="181"/>
      <c r="BL8577" s="181"/>
      <c r="BM8577" s="181"/>
      <c r="BN8577" s="181"/>
      <c r="BO8577" s="181"/>
    </row>
    <row r="8578" spans="41:67">
      <c r="AO8578" s="38">
        <f t="shared" si="614"/>
        <v>0</v>
      </c>
      <c r="AP8578" s="38">
        <f t="shared" si="615"/>
        <v>0</v>
      </c>
      <c r="AR8578" s="181"/>
      <c r="AS8578" s="181"/>
      <c r="AT8578" s="181"/>
      <c r="AU8578" s="181"/>
      <c r="BB8578" s="181"/>
      <c r="BC8578" s="181"/>
      <c r="BD8578" s="181"/>
      <c r="BE8578" s="181"/>
      <c r="BL8578" s="181"/>
      <c r="BM8578" s="181"/>
      <c r="BN8578" s="181"/>
      <c r="BO8578" s="181"/>
    </row>
    <row r="8579" spans="41:67">
      <c r="AO8579" s="38">
        <f t="shared" si="614"/>
        <v>0</v>
      </c>
      <c r="AP8579" s="38">
        <f t="shared" si="615"/>
        <v>0</v>
      </c>
      <c r="AR8579" s="181"/>
      <c r="AS8579" s="181"/>
      <c r="AT8579" s="181"/>
      <c r="AU8579" s="181"/>
      <c r="BB8579" s="181"/>
      <c r="BC8579" s="181"/>
      <c r="BD8579" s="181"/>
      <c r="BE8579" s="181"/>
      <c r="BL8579" s="181"/>
      <c r="BM8579" s="181"/>
      <c r="BN8579" s="181"/>
      <c r="BO8579" s="181"/>
    </row>
    <row r="8580" spans="41:67">
      <c r="AO8580" s="38">
        <f t="shared" si="614"/>
        <v>0</v>
      </c>
      <c r="AP8580" s="38">
        <f t="shared" si="615"/>
        <v>0</v>
      </c>
      <c r="AR8580" s="181"/>
      <c r="AS8580" s="181"/>
      <c r="AT8580" s="181"/>
      <c r="AU8580" s="181"/>
      <c r="BB8580" s="181"/>
      <c r="BC8580" s="181"/>
      <c r="BD8580" s="181"/>
      <c r="BE8580" s="181"/>
      <c r="BL8580" s="181"/>
      <c r="BM8580" s="181"/>
      <c r="BN8580" s="181"/>
      <c r="BO8580" s="181"/>
    </row>
    <row r="8581" spans="41:67">
      <c r="AO8581" s="38">
        <f t="shared" si="614"/>
        <v>0</v>
      </c>
      <c r="AP8581" s="38">
        <f t="shared" si="615"/>
        <v>0</v>
      </c>
      <c r="AR8581" s="181"/>
      <c r="AS8581" s="181"/>
      <c r="AT8581" s="181"/>
      <c r="AU8581" s="181"/>
      <c r="BB8581" s="181"/>
      <c r="BC8581" s="181"/>
      <c r="BD8581" s="181"/>
      <c r="BE8581" s="181"/>
      <c r="BL8581" s="181"/>
      <c r="BM8581" s="181"/>
      <c r="BN8581" s="181"/>
      <c r="BO8581" s="181"/>
    </row>
    <row r="8582" spans="41:67">
      <c r="AO8582" s="38">
        <f t="shared" si="614"/>
        <v>0</v>
      </c>
      <c r="AP8582" s="38">
        <f t="shared" si="615"/>
        <v>0</v>
      </c>
      <c r="AR8582" s="181"/>
      <c r="AS8582" s="181"/>
      <c r="AT8582" s="181"/>
      <c r="AU8582" s="181"/>
      <c r="BB8582" s="181"/>
      <c r="BC8582" s="181"/>
      <c r="BD8582" s="181"/>
      <c r="BE8582" s="181"/>
      <c r="BL8582" s="181"/>
      <c r="BM8582" s="181"/>
      <c r="BN8582" s="181"/>
      <c r="BO8582" s="181"/>
    </row>
    <row r="8583" spans="41:67">
      <c r="AO8583" s="38">
        <f t="shared" si="614"/>
        <v>0</v>
      </c>
      <c r="AP8583" s="38">
        <f t="shared" si="615"/>
        <v>0</v>
      </c>
      <c r="AR8583" s="181"/>
      <c r="AS8583" s="181"/>
      <c r="AT8583" s="181"/>
      <c r="AU8583" s="181"/>
      <c r="BB8583" s="181"/>
      <c r="BC8583" s="181"/>
      <c r="BD8583" s="181"/>
      <c r="BE8583" s="181"/>
      <c r="BL8583" s="181"/>
      <c r="BM8583" s="181"/>
      <c r="BN8583" s="181"/>
      <c r="BO8583" s="181"/>
    </row>
    <row r="8584" spans="41:67">
      <c r="AO8584" s="38">
        <f t="shared" si="614"/>
        <v>0</v>
      </c>
      <c r="AP8584" s="38">
        <f t="shared" si="615"/>
        <v>0</v>
      </c>
      <c r="AR8584" s="181"/>
      <c r="AS8584" s="181"/>
      <c r="AT8584" s="181"/>
      <c r="AU8584" s="181"/>
      <c r="BB8584" s="181"/>
      <c r="BC8584" s="181"/>
      <c r="BD8584" s="181"/>
      <c r="BE8584" s="181"/>
      <c r="BL8584" s="181"/>
      <c r="BM8584" s="181"/>
      <c r="BN8584" s="181"/>
      <c r="BO8584" s="181"/>
    </row>
    <row r="8585" spans="41:67">
      <c r="AO8585" s="38">
        <f t="shared" si="614"/>
        <v>0</v>
      </c>
      <c r="AP8585" s="38">
        <f t="shared" si="615"/>
        <v>0</v>
      </c>
      <c r="AR8585" s="181"/>
      <c r="AS8585" s="181"/>
      <c r="AT8585" s="181"/>
      <c r="AU8585" s="181"/>
      <c r="BB8585" s="181"/>
      <c r="BC8585" s="181"/>
      <c r="BD8585" s="181"/>
      <c r="BE8585" s="181"/>
      <c r="BL8585" s="181"/>
      <c r="BM8585" s="181"/>
      <c r="BN8585" s="181"/>
      <c r="BO8585" s="181"/>
    </row>
    <row r="8586" spans="41:67">
      <c r="AO8586" s="38">
        <f t="shared" si="614"/>
        <v>0</v>
      </c>
      <c r="AP8586" s="38">
        <f t="shared" si="615"/>
        <v>0</v>
      </c>
      <c r="AR8586" s="181"/>
      <c r="AS8586" s="181"/>
      <c r="AT8586" s="181"/>
      <c r="AU8586" s="181"/>
      <c r="BB8586" s="181"/>
      <c r="BC8586" s="181"/>
      <c r="BD8586" s="181"/>
      <c r="BE8586" s="181"/>
      <c r="BL8586" s="181"/>
      <c r="BM8586" s="181"/>
      <c r="BN8586" s="181"/>
      <c r="BO8586" s="181"/>
    </row>
    <row r="8587" spans="41:67">
      <c r="AO8587" s="38">
        <f t="shared" si="614"/>
        <v>0</v>
      </c>
      <c r="AP8587" s="38">
        <f t="shared" si="615"/>
        <v>0</v>
      </c>
      <c r="AR8587" s="181"/>
      <c r="AS8587" s="181"/>
      <c r="AT8587" s="181"/>
      <c r="AU8587" s="181"/>
      <c r="BB8587" s="181"/>
      <c r="BC8587" s="181"/>
      <c r="BD8587" s="181"/>
      <c r="BE8587" s="181"/>
      <c r="BL8587" s="181"/>
      <c r="BM8587" s="181"/>
      <c r="BN8587" s="181"/>
      <c r="BO8587" s="181"/>
    </row>
    <row r="8588" spans="41:67">
      <c r="AO8588" s="38">
        <f t="shared" si="614"/>
        <v>0</v>
      </c>
      <c r="AP8588" s="38">
        <f t="shared" si="615"/>
        <v>0</v>
      </c>
      <c r="AR8588" s="181"/>
      <c r="AS8588" s="181"/>
      <c r="AT8588" s="181"/>
      <c r="AU8588" s="181"/>
      <c r="BB8588" s="181"/>
      <c r="BC8588" s="181"/>
      <c r="BD8588" s="181"/>
      <c r="BE8588" s="181"/>
      <c r="BL8588" s="181"/>
      <c r="BM8588" s="181"/>
      <c r="BN8588" s="181"/>
      <c r="BO8588" s="181"/>
    </row>
    <row r="8589" spans="41:67">
      <c r="AO8589" s="38">
        <f t="shared" si="614"/>
        <v>0</v>
      </c>
      <c r="AP8589" s="38">
        <f t="shared" si="615"/>
        <v>0</v>
      </c>
      <c r="AR8589" s="181"/>
      <c r="AS8589" s="181"/>
      <c r="AT8589" s="181"/>
      <c r="AU8589" s="181"/>
      <c r="BB8589" s="181"/>
      <c r="BC8589" s="181"/>
      <c r="BD8589" s="181"/>
      <c r="BE8589" s="181"/>
      <c r="BL8589" s="181"/>
      <c r="BM8589" s="181"/>
      <c r="BN8589" s="181"/>
      <c r="BO8589" s="181"/>
    </row>
    <row r="8590" spans="41:67">
      <c r="AO8590" s="38">
        <f t="shared" si="614"/>
        <v>0</v>
      </c>
      <c r="AP8590" s="38">
        <f t="shared" si="615"/>
        <v>0</v>
      </c>
      <c r="AR8590" s="181"/>
      <c r="AS8590" s="181"/>
      <c r="AT8590" s="181"/>
      <c r="AU8590" s="181"/>
      <c r="BB8590" s="181"/>
      <c r="BC8590" s="181"/>
      <c r="BD8590" s="181"/>
      <c r="BE8590" s="181"/>
      <c r="BL8590" s="181"/>
      <c r="BM8590" s="181"/>
      <c r="BN8590" s="181"/>
      <c r="BO8590" s="181"/>
    </row>
    <row r="8591" spans="41:67">
      <c r="AO8591" s="38">
        <f t="shared" si="614"/>
        <v>0</v>
      </c>
      <c r="AP8591" s="38">
        <f t="shared" si="615"/>
        <v>0</v>
      </c>
      <c r="AR8591" s="181"/>
      <c r="AS8591" s="181"/>
      <c r="AT8591" s="181"/>
      <c r="AU8591" s="181"/>
      <c r="BB8591" s="181"/>
      <c r="BC8591" s="181"/>
      <c r="BD8591" s="181"/>
      <c r="BE8591" s="181"/>
      <c r="BL8591" s="181"/>
      <c r="BM8591" s="181"/>
      <c r="BN8591" s="181"/>
      <c r="BO8591" s="181"/>
    </row>
    <row r="8592" spans="41:67">
      <c r="AO8592" s="38">
        <f t="shared" si="614"/>
        <v>0</v>
      </c>
      <c r="AP8592" s="38">
        <f t="shared" si="615"/>
        <v>0</v>
      </c>
      <c r="AR8592" s="181"/>
      <c r="AS8592" s="181"/>
      <c r="AT8592" s="181"/>
      <c r="AU8592" s="181"/>
      <c r="BB8592" s="181"/>
      <c r="BC8592" s="181"/>
      <c r="BD8592" s="181"/>
      <c r="BE8592" s="181"/>
      <c r="BL8592" s="181"/>
      <c r="BM8592" s="181"/>
      <c r="BN8592" s="181"/>
      <c r="BO8592" s="181"/>
    </row>
    <row r="8593" spans="41:67">
      <c r="AO8593" s="38">
        <f t="shared" si="614"/>
        <v>0</v>
      </c>
      <c r="AP8593" s="38">
        <f t="shared" si="615"/>
        <v>0</v>
      </c>
      <c r="AR8593" s="181"/>
      <c r="AS8593" s="181"/>
      <c r="AT8593" s="181"/>
      <c r="AU8593" s="181"/>
      <c r="BB8593" s="181"/>
      <c r="BC8593" s="181"/>
      <c r="BD8593" s="181"/>
      <c r="BE8593" s="181"/>
      <c r="BL8593" s="181"/>
      <c r="BM8593" s="181"/>
      <c r="BN8593" s="181"/>
      <c r="BO8593" s="181"/>
    </row>
    <row r="8594" spans="41:67">
      <c r="AO8594" s="38">
        <f t="shared" si="614"/>
        <v>0</v>
      </c>
      <c r="AP8594" s="38">
        <f t="shared" si="615"/>
        <v>0</v>
      </c>
      <c r="AR8594" s="181"/>
      <c r="AS8594" s="181"/>
      <c r="AT8594" s="181"/>
      <c r="AU8594" s="181"/>
      <c r="BB8594" s="181"/>
      <c r="BC8594" s="181"/>
      <c r="BD8594" s="181"/>
      <c r="BE8594" s="181"/>
      <c r="BL8594" s="181"/>
      <c r="BM8594" s="181"/>
      <c r="BN8594" s="181"/>
      <c r="BO8594" s="181"/>
    </row>
    <row r="8595" spans="41:67">
      <c r="AO8595" s="38">
        <f t="shared" si="614"/>
        <v>0</v>
      </c>
      <c r="AP8595" s="38">
        <f t="shared" si="615"/>
        <v>0</v>
      </c>
      <c r="AR8595" s="181"/>
      <c r="AS8595" s="181"/>
      <c r="AT8595" s="181"/>
      <c r="AU8595" s="181"/>
      <c r="BB8595" s="181"/>
      <c r="BC8595" s="181"/>
      <c r="BD8595" s="181"/>
      <c r="BE8595" s="181"/>
      <c r="BL8595" s="181"/>
      <c r="BM8595" s="181"/>
      <c r="BN8595" s="181"/>
      <c r="BO8595" s="181"/>
    </row>
    <row r="8596" spans="41:67">
      <c r="AO8596" s="38">
        <f t="shared" si="614"/>
        <v>0</v>
      </c>
      <c r="AP8596" s="38">
        <f t="shared" si="615"/>
        <v>0</v>
      </c>
      <c r="AR8596" s="181"/>
      <c r="AS8596" s="181"/>
      <c r="AT8596" s="181"/>
      <c r="AU8596" s="181"/>
      <c r="BB8596" s="181"/>
      <c r="BC8596" s="181"/>
      <c r="BD8596" s="181"/>
      <c r="BE8596" s="181"/>
      <c r="BL8596" s="181"/>
      <c r="BM8596" s="181"/>
      <c r="BN8596" s="181"/>
      <c r="BO8596" s="181"/>
    </row>
    <row r="8597" spans="41:67">
      <c r="AO8597" s="38">
        <f t="shared" si="614"/>
        <v>0</v>
      </c>
      <c r="AP8597" s="38">
        <f t="shared" si="615"/>
        <v>0</v>
      </c>
      <c r="AR8597" s="181"/>
      <c r="AS8597" s="181"/>
      <c r="AT8597" s="181"/>
      <c r="AU8597" s="181"/>
      <c r="BB8597" s="181"/>
      <c r="BC8597" s="181"/>
      <c r="BD8597" s="181"/>
      <c r="BE8597" s="181"/>
      <c r="BL8597" s="181"/>
      <c r="BM8597" s="181"/>
      <c r="BN8597" s="181"/>
      <c r="BO8597" s="181"/>
    </row>
    <row r="8598" spans="41:67">
      <c r="AO8598" s="38">
        <f t="shared" si="614"/>
        <v>0</v>
      </c>
      <c r="AP8598" s="38">
        <f t="shared" si="615"/>
        <v>0</v>
      </c>
      <c r="AR8598" s="181"/>
      <c r="AS8598" s="181"/>
      <c r="AT8598" s="181"/>
      <c r="AU8598" s="181"/>
      <c r="BB8598" s="181"/>
      <c r="BC8598" s="181"/>
      <c r="BD8598" s="181"/>
      <c r="BE8598" s="181"/>
      <c r="BL8598" s="181"/>
      <c r="BM8598" s="181"/>
      <c r="BN8598" s="181"/>
      <c r="BO8598" s="181"/>
    </row>
    <row r="8599" spans="41:67">
      <c r="AO8599" s="38">
        <f t="shared" si="614"/>
        <v>0</v>
      </c>
      <c r="AP8599" s="38">
        <f t="shared" si="615"/>
        <v>0</v>
      </c>
      <c r="AR8599" s="181"/>
      <c r="AS8599" s="181"/>
      <c r="AT8599" s="181"/>
      <c r="AU8599" s="181"/>
      <c r="BB8599" s="181"/>
      <c r="BC8599" s="181"/>
      <c r="BD8599" s="181"/>
      <c r="BE8599" s="181"/>
      <c r="BL8599" s="181"/>
      <c r="BM8599" s="181"/>
      <c r="BN8599" s="181"/>
      <c r="BO8599" s="181"/>
    </row>
    <row r="8600" spans="41:67">
      <c r="AO8600" s="38">
        <f t="shared" si="614"/>
        <v>0</v>
      </c>
      <c r="AP8600" s="38">
        <f t="shared" si="615"/>
        <v>0</v>
      </c>
      <c r="AR8600" s="181"/>
      <c r="AS8600" s="181"/>
      <c r="AT8600" s="181"/>
      <c r="AU8600" s="181"/>
      <c r="BB8600" s="181"/>
      <c r="BC8600" s="181"/>
      <c r="BD8600" s="181"/>
      <c r="BE8600" s="181"/>
      <c r="BL8600" s="181"/>
      <c r="BM8600" s="181"/>
      <c r="BN8600" s="181"/>
      <c r="BO8600" s="181"/>
    </row>
    <row r="8601" spans="41:67">
      <c r="AO8601" s="38">
        <f t="shared" si="614"/>
        <v>0</v>
      </c>
      <c r="AP8601" s="38">
        <f t="shared" si="615"/>
        <v>0</v>
      </c>
      <c r="AR8601" s="181"/>
      <c r="AS8601" s="181"/>
      <c r="AT8601" s="181"/>
      <c r="AU8601" s="181"/>
      <c r="BB8601" s="181"/>
      <c r="BC8601" s="181"/>
      <c r="BD8601" s="181"/>
      <c r="BE8601" s="181"/>
      <c r="BL8601" s="181"/>
      <c r="BM8601" s="181"/>
      <c r="BN8601" s="181"/>
      <c r="BO8601" s="181"/>
    </row>
    <row r="8602" spans="41:67">
      <c r="AO8602" s="38">
        <f t="shared" si="614"/>
        <v>0</v>
      </c>
      <c r="AP8602" s="38">
        <f t="shared" si="615"/>
        <v>0</v>
      </c>
      <c r="AR8602" s="181"/>
      <c r="AS8602" s="181"/>
      <c r="AT8602" s="181"/>
      <c r="AU8602" s="181"/>
      <c r="BB8602" s="181"/>
      <c r="BC8602" s="181"/>
      <c r="BD8602" s="181"/>
      <c r="BE8602" s="181"/>
      <c r="BL8602" s="181"/>
      <c r="BM8602" s="181"/>
      <c r="BN8602" s="181"/>
      <c r="BO8602" s="181"/>
    </row>
    <row r="8603" spans="41:67">
      <c r="AO8603" s="38">
        <f t="shared" si="614"/>
        <v>0</v>
      </c>
      <c r="AP8603" s="38">
        <f t="shared" si="615"/>
        <v>0</v>
      </c>
      <c r="AR8603" s="181"/>
      <c r="AS8603" s="181"/>
      <c r="AT8603" s="181"/>
      <c r="AU8603" s="181"/>
      <c r="BB8603" s="181"/>
      <c r="BC8603" s="181"/>
      <c r="BD8603" s="181"/>
      <c r="BE8603" s="181"/>
      <c r="BL8603" s="181"/>
      <c r="BM8603" s="181"/>
      <c r="BN8603" s="181"/>
      <c r="BO8603" s="181"/>
    </row>
    <row r="8604" spans="41:67">
      <c r="AO8604" s="38">
        <f t="shared" si="614"/>
        <v>0</v>
      </c>
      <c r="AP8604" s="38">
        <f t="shared" si="615"/>
        <v>0</v>
      </c>
      <c r="AR8604" s="181"/>
      <c r="AS8604" s="181"/>
      <c r="AT8604" s="181"/>
      <c r="AU8604" s="181"/>
      <c r="BB8604" s="181"/>
      <c r="BC8604" s="181"/>
      <c r="BD8604" s="181"/>
      <c r="BE8604" s="181"/>
      <c r="BL8604" s="181"/>
      <c r="BM8604" s="181"/>
      <c r="BN8604" s="181"/>
      <c r="BO8604" s="181"/>
    </row>
    <row r="8605" spans="41:67">
      <c r="AO8605" s="38">
        <f t="shared" si="614"/>
        <v>0</v>
      </c>
      <c r="AP8605" s="38">
        <f t="shared" si="615"/>
        <v>0</v>
      </c>
      <c r="AR8605" s="181"/>
      <c r="AS8605" s="181"/>
      <c r="AT8605" s="181"/>
      <c r="AU8605" s="181"/>
      <c r="BB8605" s="181"/>
      <c r="BC8605" s="181"/>
      <c r="BD8605" s="181"/>
      <c r="BE8605" s="181"/>
      <c r="BL8605" s="181"/>
      <c r="BM8605" s="181"/>
      <c r="BN8605" s="181"/>
      <c r="BO8605" s="181"/>
    </row>
    <row r="8606" spans="41:67">
      <c r="AO8606" s="38">
        <f t="shared" si="614"/>
        <v>0</v>
      </c>
      <c r="AP8606" s="38">
        <f t="shared" si="615"/>
        <v>0</v>
      </c>
      <c r="AR8606" s="181"/>
      <c r="AS8606" s="181"/>
      <c r="AT8606" s="181"/>
      <c r="AU8606" s="181"/>
      <c r="BB8606" s="181"/>
      <c r="BC8606" s="181"/>
      <c r="BD8606" s="181"/>
      <c r="BE8606" s="181"/>
      <c r="BL8606" s="181"/>
      <c r="BM8606" s="181"/>
      <c r="BN8606" s="181"/>
      <c r="BO8606" s="181"/>
    </row>
    <row r="8607" spans="41:67">
      <c r="AO8607" s="38">
        <f t="shared" si="614"/>
        <v>0</v>
      </c>
      <c r="AP8607" s="38">
        <f t="shared" si="615"/>
        <v>0</v>
      </c>
      <c r="AR8607" s="181"/>
      <c r="AS8607" s="181"/>
      <c r="AT8607" s="181"/>
      <c r="AU8607" s="181"/>
      <c r="BB8607" s="181"/>
      <c r="BC8607" s="181"/>
      <c r="BD8607" s="181"/>
      <c r="BE8607" s="181"/>
      <c r="BL8607" s="181"/>
      <c r="BM8607" s="181"/>
      <c r="BN8607" s="181"/>
      <c r="BO8607" s="181"/>
    </row>
    <row r="8608" spans="41:67">
      <c r="AO8608" s="38">
        <f t="shared" si="614"/>
        <v>0</v>
      </c>
      <c r="AP8608" s="38">
        <f t="shared" si="615"/>
        <v>0</v>
      </c>
      <c r="AR8608" s="181"/>
      <c r="AS8608" s="181"/>
      <c r="AT8608" s="181"/>
      <c r="AU8608" s="181"/>
      <c r="BB8608" s="181"/>
      <c r="BC8608" s="181"/>
      <c r="BD8608" s="181"/>
      <c r="BE8608" s="181"/>
      <c r="BL8608" s="181"/>
      <c r="BM8608" s="181"/>
      <c r="BN8608" s="181"/>
      <c r="BO8608" s="181"/>
    </row>
    <row r="8609" spans="41:67">
      <c r="AO8609" s="38">
        <f t="shared" si="614"/>
        <v>0</v>
      </c>
      <c r="AP8609" s="38">
        <f t="shared" si="615"/>
        <v>0</v>
      </c>
      <c r="AR8609" s="181"/>
      <c r="AS8609" s="181"/>
      <c r="AT8609" s="181"/>
      <c r="AU8609" s="181"/>
      <c r="BB8609" s="181"/>
      <c r="BC8609" s="181"/>
      <c r="BD8609" s="181"/>
      <c r="BE8609" s="181"/>
      <c r="BL8609" s="181"/>
      <c r="BM8609" s="181"/>
      <c r="BN8609" s="181"/>
      <c r="BO8609" s="181"/>
    </row>
    <row r="8610" spans="41:67">
      <c r="AO8610" s="38">
        <f t="shared" si="614"/>
        <v>0</v>
      </c>
      <c r="AP8610" s="38">
        <f t="shared" si="615"/>
        <v>0</v>
      </c>
      <c r="AR8610" s="181"/>
      <c r="AS8610" s="181"/>
      <c r="AT8610" s="181"/>
      <c r="AU8610" s="181"/>
      <c r="BB8610" s="181"/>
      <c r="BC8610" s="181"/>
      <c r="BD8610" s="181"/>
      <c r="BE8610" s="181"/>
      <c r="BL8610" s="181"/>
      <c r="BM8610" s="181"/>
      <c r="BN8610" s="181"/>
      <c r="BO8610" s="181"/>
    </row>
    <row r="8611" spans="41:67">
      <c r="AO8611" s="38">
        <f t="shared" si="614"/>
        <v>0</v>
      </c>
      <c r="AP8611" s="38">
        <f t="shared" si="615"/>
        <v>0</v>
      </c>
      <c r="AR8611" s="181"/>
      <c r="AS8611" s="181"/>
      <c r="AT8611" s="181"/>
      <c r="AU8611" s="181"/>
      <c r="BB8611" s="181"/>
      <c r="BC8611" s="181"/>
      <c r="BD8611" s="181"/>
      <c r="BE8611" s="181"/>
      <c r="BL8611" s="181"/>
      <c r="BM8611" s="181"/>
      <c r="BN8611" s="181"/>
      <c r="BO8611" s="181"/>
    </row>
    <row r="8612" spans="41:67">
      <c r="AO8612" s="38">
        <f t="shared" si="614"/>
        <v>0</v>
      </c>
      <c r="AP8612" s="38">
        <f t="shared" si="615"/>
        <v>0</v>
      </c>
      <c r="AR8612" s="181"/>
      <c r="AS8612" s="181"/>
      <c r="AT8612" s="181"/>
      <c r="AU8612" s="181"/>
      <c r="BB8612" s="181"/>
      <c r="BC8612" s="181"/>
      <c r="BD8612" s="181"/>
      <c r="BE8612" s="181"/>
      <c r="BL8612" s="181"/>
      <c r="BM8612" s="181"/>
      <c r="BN8612" s="181"/>
      <c r="BO8612" s="181"/>
    </row>
    <row r="8613" spans="41:67">
      <c r="AO8613" s="38">
        <f t="shared" si="614"/>
        <v>0</v>
      </c>
      <c r="AP8613" s="38">
        <f t="shared" si="615"/>
        <v>0</v>
      </c>
      <c r="AR8613" s="181"/>
      <c r="AS8613" s="181"/>
      <c r="AT8613" s="181"/>
      <c r="AU8613" s="181"/>
      <c r="BB8613" s="181"/>
      <c r="BC8613" s="181"/>
      <c r="BD8613" s="181"/>
      <c r="BE8613" s="181"/>
      <c r="BL8613" s="181"/>
      <c r="BM8613" s="181"/>
      <c r="BN8613" s="181"/>
      <c r="BO8613" s="181"/>
    </row>
    <row r="8614" spans="41:67">
      <c r="AO8614" s="38">
        <f t="shared" si="614"/>
        <v>0</v>
      </c>
      <c r="AP8614" s="38">
        <f t="shared" si="615"/>
        <v>0</v>
      </c>
      <c r="AR8614" s="181"/>
      <c r="AS8614" s="181"/>
      <c r="AT8614" s="181"/>
      <c r="AU8614" s="181"/>
      <c r="BB8614" s="181"/>
      <c r="BC8614" s="181"/>
      <c r="BD8614" s="181"/>
      <c r="BE8614" s="181"/>
      <c r="BL8614" s="181"/>
      <c r="BM8614" s="181"/>
      <c r="BN8614" s="181"/>
      <c r="BO8614" s="181"/>
    </row>
    <row r="8615" spans="41:67">
      <c r="AO8615" s="38">
        <f t="shared" si="614"/>
        <v>0</v>
      </c>
      <c r="AP8615" s="38">
        <f t="shared" si="615"/>
        <v>0</v>
      </c>
      <c r="AR8615" s="181"/>
      <c r="AS8615" s="181"/>
      <c r="AT8615" s="181"/>
      <c r="AU8615" s="181"/>
      <c r="BB8615" s="181"/>
      <c r="BC8615" s="181"/>
      <c r="BD8615" s="181"/>
      <c r="BE8615" s="181"/>
      <c r="BL8615" s="181"/>
      <c r="BM8615" s="181"/>
      <c r="BN8615" s="181"/>
      <c r="BO8615" s="181"/>
    </row>
    <row r="8616" spans="41:67">
      <c r="AO8616" s="38">
        <f t="shared" si="614"/>
        <v>0</v>
      </c>
      <c r="AP8616" s="38">
        <f t="shared" si="615"/>
        <v>0</v>
      </c>
      <c r="AR8616" s="181"/>
      <c r="AS8616" s="181"/>
      <c r="AT8616" s="181"/>
      <c r="AU8616" s="181"/>
      <c r="BB8616" s="181"/>
      <c r="BC8616" s="181"/>
      <c r="BD8616" s="181"/>
      <c r="BE8616" s="181"/>
      <c r="BL8616" s="181"/>
      <c r="BM8616" s="181"/>
      <c r="BN8616" s="181"/>
      <c r="BO8616" s="181"/>
    </row>
    <row r="8617" spans="41:67">
      <c r="AO8617" s="38">
        <f t="shared" si="614"/>
        <v>0</v>
      </c>
      <c r="AP8617" s="38">
        <f t="shared" si="615"/>
        <v>0</v>
      </c>
      <c r="AR8617" s="181"/>
      <c r="AS8617" s="181"/>
      <c r="AT8617" s="181"/>
      <c r="AU8617" s="181"/>
      <c r="BB8617" s="181"/>
      <c r="BC8617" s="181"/>
      <c r="BD8617" s="181"/>
      <c r="BE8617" s="181"/>
      <c r="BL8617" s="181"/>
      <c r="BM8617" s="181"/>
      <c r="BN8617" s="181"/>
      <c r="BO8617" s="181"/>
    </row>
    <row r="8618" spans="41:67">
      <c r="AO8618" s="38">
        <f t="shared" ref="AO8618:AO8681" si="616">B8619+1-1</f>
        <v>0</v>
      </c>
      <c r="AP8618" s="38">
        <f t="shared" ref="AP8618:AP8681" si="617">A8619</f>
        <v>0</v>
      </c>
      <c r="AR8618" s="181"/>
      <c r="AS8618" s="181"/>
      <c r="AT8618" s="181"/>
      <c r="AU8618" s="181"/>
      <c r="BB8618" s="181"/>
      <c r="BC8618" s="181"/>
      <c r="BD8618" s="181"/>
      <c r="BE8618" s="181"/>
      <c r="BL8618" s="181"/>
      <c r="BM8618" s="181"/>
      <c r="BN8618" s="181"/>
      <c r="BO8618" s="181"/>
    </row>
    <row r="8619" spans="41:67">
      <c r="AO8619" s="38">
        <f t="shared" si="616"/>
        <v>0</v>
      </c>
      <c r="AP8619" s="38">
        <f t="shared" si="617"/>
        <v>0</v>
      </c>
      <c r="AR8619" s="181"/>
      <c r="AS8619" s="181"/>
      <c r="AT8619" s="181"/>
      <c r="AU8619" s="181"/>
      <c r="BB8619" s="181"/>
      <c r="BC8619" s="181"/>
      <c r="BD8619" s="181"/>
      <c r="BE8619" s="181"/>
      <c r="BL8619" s="181"/>
      <c r="BM8619" s="181"/>
      <c r="BN8619" s="181"/>
      <c r="BO8619" s="181"/>
    </row>
    <row r="8620" spans="41:67">
      <c r="AO8620" s="38">
        <f t="shared" si="616"/>
        <v>0</v>
      </c>
      <c r="AP8620" s="38">
        <f t="shared" si="617"/>
        <v>0</v>
      </c>
      <c r="AR8620" s="181"/>
      <c r="AS8620" s="181"/>
      <c r="AT8620" s="181"/>
      <c r="AU8620" s="181"/>
      <c r="BB8620" s="181"/>
      <c r="BC8620" s="181"/>
      <c r="BD8620" s="181"/>
      <c r="BE8620" s="181"/>
      <c r="BL8620" s="181"/>
      <c r="BM8620" s="181"/>
      <c r="BN8620" s="181"/>
      <c r="BO8620" s="181"/>
    </row>
    <row r="8621" spans="41:67">
      <c r="AO8621" s="38">
        <f t="shared" si="616"/>
        <v>0</v>
      </c>
      <c r="AP8621" s="38">
        <f t="shared" si="617"/>
        <v>0</v>
      </c>
      <c r="AR8621" s="181"/>
      <c r="AS8621" s="181"/>
      <c r="AT8621" s="181"/>
      <c r="AU8621" s="181"/>
      <c r="BB8621" s="181"/>
      <c r="BC8621" s="181"/>
      <c r="BD8621" s="181"/>
      <c r="BE8621" s="181"/>
      <c r="BL8621" s="181"/>
      <c r="BM8621" s="181"/>
      <c r="BN8621" s="181"/>
      <c r="BO8621" s="181"/>
    </row>
    <row r="8622" spans="41:67">
      <c r="AO8622" s="38">
        <f t="shared" si="616"/>
        <v>0</v>
      </c>
      <c r="AP8622" s="38">
        <f t="shared" si="617"/>
        <v>0</v>
      </c>
      <c r="AR8622" s="181"/>
      <c r="AS8622" s="181"/>
      <c r="AT8622" s="181"/>
      <c r="AU8622" s="181"/>
      <c r="BB8622" s="181"/>
      <c r="BC8622" s="181"/>
      <c r="BD8622" s="181"/>
      <c r="BE8622" s="181"/>
      <c r="BL8622" s="181"/>
      <c r="BM8622" s="181"/>
      <c r="BN8622" s="181"/>
      <c r="BO8622" s="181"/>
    </row>
    <row r="8623" spans="41:67">
      <c r="AO8623" s="38">
        <f t="shared" si="616"/>
        <v>0</v>
      </c>
      <c r="AP8623" s="38">
        <f t="shared" si="617"/>
        <v>0</v>
      </c>
      <c r="AR8623" s="181"/>
      <c r="AS8623" s="181"/>
      <c r="AT8623" s="181"/>
      <c r="AU8623" s="181"/>
      <c r="BB8623" s="181"/>
      <c r="BC8623" s="181"/>
      <c r="BD8623" s="181"/>
      <c r="BE8623" s="181"/>
      <c r="BL8623" s="181"/>
      <c r="BM8623" s="181"/>
      <c r="BN8623" s="181"/>
      <c r="BO8623" s="181"/>
    </row>
    <row r="8624" spans="41:67">
      <c r="AO8624" s="38">
        <f t="shared" si="616"/>
        <v>0</v>
      </c>
      <c r="AP8624" s="38">
        <f t="shared" si="617"/>
        <v>0</v>
      </c>
      <c r="AR8624" s="181"/>
      <c r="AS8624" s="181"/>
      <c r="AT8624" s="181"/>
      <c r="AU8624" s="181"/>
      <c r="BB8624" s="181"/>
      <c r="BC8624" s="181"/>
      <c r="BD8624" s="181"/>
      <c r="BE8624" s="181"/>
      <c r="BL8624" s="181"/>
      <c r="BM8624" s="181"/>
      <c r="BN8624" s="181"/>
      <c r="BO8624" s="181"/>
    </row>
    <row r="8625" spans="41:67">
      <c r="AO8625" s="38">
        <f t="shared" si="616"/>
        <v>0</v>
      </c>
      <c r="AP8625" s="38">
        <f t="shared" si="617"/>
        <v>0</v>
      </c>
      <c r="AR8625" s="181"/>
      <c r="AS8625" s="181"/>
      <c r="AT8625" s="181"/>
      <c r="AU8625" s="181"/>
      <c r="BB8625" s="181"/>
      <c r="BC8625" s="181"/>
      <c r="BD8625" s="181"/>
      <c r="BE8625" s="181"/>
      <c r="BL8625" s="181"/>
      <c r="BM8625" s="181"/>
      <c r="BN8625" s="181"/>
      <c r="BO8625" s="181"/>
    </row>
    <row r="8626" spans="41:67">
      <c r="AO8626" s="38">
        <f t="shared" si="616"/>
        <v>0</v>
      </c>
      <c r="AP8626" s="38">
        <f t="shared" si="617"/>
        <v>0</v>
      </c>
      <c r="AR8626" s="181"/>
      <c r="AS8626" s="181"/>
      <c r="AT8626" s="181"/>
      <c r="AU8626" s="181"/>
      <c r="BB8626" s="181"/>
      <c r="BC8626" s="181"/>
      <c r="BD8626" s="181"/>
      <c r="BE8626" s="181"/>
      <c r="BL8626" s="181"/>
      <c r="BM8626" s="181"/>
      <c r="BN8626" s="181"/>
      <c r="BO8626" s="181"/>
    </row>
    <row r="8627" spans="41:67">
      <c r="AO8627" s="38">
        <f t="shared" si="616"/>
        <v>0</v>
      </c>
      <c r="AP8627" s="38">
        <f t="shared" si="617"/>
        <v>0</v>
      </c>
      <c r="AR8627" s="181"/>
      <c r="AS8627" s="181"/>
      <c r="AT8627" s="181"/>
      <c r="AU8627" s="181"/>
      <c r="BB8627" s="181"/>
      <c r="BC8627" s="181"/>
      <c r="BD8627" s="181"/>
      <c r="BE8627" s="181"/>
      <c r="BL8627" s="181"/>
      <c r="BM8627" s="181"/>
      <c r="BN8627" s="181"/>
      <c r="BO8627" s="181"/>
    </row>
    <row r="8628" spans="41:67">
      <c r="AO8628" s="38">
        <f t="shared" si="616"/>
        <v>0</v>
      </c>
      <c r="AP8628" s="38">
        <f t="shared" si="617"/>
        <v>0</v>
      </c>
      <c r="AR8628" s="181"/>
      <c r="AS8628" s="181"/>
      <c r="AT8628" s="181"/>
      <c r="AU8628" s="181"/>
      <c r="BB8628" s="181"/>
      <c r="BC8628" s="181"/>
      <c r="BD8628" s="181"/>
      <c r="BE8628" s="181"/>
      <c r="BL8628" s="181"/>
      <c r="BM8628" s="181"/>
      <c r="BN8628" s="181"/>
      <c r="BO8628" s="181"/>
    </row>
    <row r="8629" spans="41:67">
      <c r="AO8629" s="38">
        <f t="shared" si="616"/>
        <v>0</v>
      </c>
      <c r="AP8629" s="38">
        <f t="shared" si="617"/>
        <v>0</v>
      </c>
      <c r="AR8629" s="181"/>
      <c r="AS8629" s="181"/>
      <c r="AT8629" s="181"/>
      <c r="AU8629" s="181"/>
      <c r="BB8629" s="181"/>
      <c r="BC8629" s="181"/>
      <c r="BD8629" s="181"/>
      <c r="BE8629" s="181"/>
      <c r="BL8629" s="181"/>
      <c r="BM8629" s="181"/>
      <c r="BN8629" s="181"/>
      <c r="BO8629" s="181"/>
    </row>
    <row r="8630" spans="41:67">
      <c r="AO8630" s="38">
        <f t="shared" si="616"/>
        <v>0</v>
      </c>
      <c r="AP8630" s="38">
        <f t="shared" si="617"/>
        <v>0</v>
      </c>
      <c r="AR8630" s="181"/>
      <c r="AS8630" s="181"/>
      <c r="AT8630" s="181"/>
      <c r="AU8630" s="181"/>
      <c r="BB8630" s="181"/>
      <c r="BC8630" s="181"/>
      <c r="BD8630" s="181"/>
      <c r="BE8630" s="181"/>
      <c r="BL8630" s="181"/>
      <c r="BM8630" s="181"/>
      <c r="BN8630" s="181"/>
      <c r="BO8630" s="181"/>
    </row>
    <row r="8631" spans="41:67">
      <c r="AO8631" s="38">
        <f t="shared" si="616"/>
        <v>0</v>
      </c>
      <c r="AP8631" s="38">
        <f t="shared" si="617"/>
        <v>0</v>
      </c>
      <c r="AR8631" s="181"/>
      <c r="AS8631" s="181"/>
      <c r="AT8631" s="181"/>
      <c r="AU8631" s="181"/>
      <c r="BB8631" s="181"/>
      <c r="BC8631" s="181"/>
      <c r="BD8631" s="181"/>
      <c r="BE8631" s="181"/>
      <c r="BL8631" s="181"/>
      <c r="BM8631" s="181"/>
      <c r="BN8631" s="181"/>
      <c r="BO8631" s="181"/>
    </row>
    <row r="8632" spans="41:67">
      <c r="AO8632" s="38">
        <f t="shared" si="616"/>
        <v>0</v>
      </c>
      <c r="AP8632" s="38">
        <f t="shared" si="617"/>
        <v>0</v>
      </c>
      <c r="AR8632" s="181"/>
      <c r="AS8632" s="181"/>
      <c r="AT8632" s="181"/>
      <c r="AU8632" s="181"/>
      <c r="BB8632" s="181"/>
      <c r="BC8632" s="181"/>
      <c r="BD8632" s="181"/>
      <c r="BE8632" s="181"/>
      <c r="BL8632" s="181"/>
      <c r="BM8632" s="181"/>
      <c r="BN8632" s="181"/>
      <c r="BO8632" s="181"/>
    </row>
    <row r="8633" spans="41:67">
      <c r="AO8633" s="38">
        <f t="shared" si="616"/>
        <v>0</v>
      </c>
      <c r="AP8633" s="38">
        <f t="shared" si="617"/>
        <v>0</v>
      </c>
      <c r="AR8633" s="181"/>
      <c r="AS8633" s="181"/>
      <c r="AT8633" s="181"/>
      <c r="AU8633" s="181"/>
      <c r="BB8633" s="181"/>
      <c r="BC8633" s="181"/>
      <c r="BD8633" s="181"/>
      <c r="BE8633" s="181"/>
      <c r="BL8633" s="181"/>
      <c r="BM8633" s="181"/>
      <c r="BN8633" s="181"/>
      <c r="BO8633" s="181"/>
    </row>
    <row r="8634" spans="41:67">
      <c r="AO8634" s="38">
        <f t="shared" si="616"/>
        <v>0</v>
      </c>
      <c r="AP8634" s="38">
        <f t="shared" si="617"/>
        <v>0</v>
      </c>
      <c r="AR8634" s="181"/>
      <c r="AS8634" s="181"/>
      <c r="AT8634" s="181"/>
      <c r="AU8634" s="181"/>
      <c r="BB8634" s="181"/>
      <c r="BC8634" s="181"/>
      <c r="BD8634" s="181"/>
      <c r="BE8634" s="181"/>
      <c r="BL8634" s="181"/>
      <c r="BM8634" s="181"/>
      <c r="BN8634" s="181"/>
      <c r="BO8634" s="181"/>
    </row>
    <row r="8635" spans="41:67">
      <c r="AO8635" s="38">
        <f t="shared" si="616"/>
        <v>0</v>
      </c>
      <c r="AP8635" s="38">
        <f t="shared" si="617"/>
        <v>0</v>
      </c>
      <c r="AR8635" s="181"/>
      <c r="AS8635" s="181"/>
      <c r="AT8635" s="181"/>
      <c r="AU8635" s="181"/>
      <c r="BB8635" s="181"/>
      <c r="BC8635" s="181"/>
      <c r="BD8635" s="181"/>
      <c r="BE8635" s="181"/>
      <c r="BL8635" s="181"/>
      <c r="BM8635" s="181"/>
      <c r="BN8635" s="181"/>
      <c r="BO8635" s="181"/>
    </row>
    <row r="8636" spans="41:67">
      <c r="AO8636" s="38">
        <f t="shared" si="616"/>
        <v>0</v>
      </c>
      <c r="AP8636" s="38">
        <f t="shared" si="617"/>
        <v>0</v>
      </c>
      <c r="AR8636" s="181"/>
      <c r="AS8636" s="181"/>
      <c r="AT8636" s="181"/>
      <c r="AU8636" s="181"/>
      <c r="BB8636" s="181"/>
      <c r="BC8636" s="181"/>
      <c r="BD8636" s="181"/>
      <c r="BE8636" s="181"/>
      <c r="BL8636" s="181"/>
      <c r="BM8636" s="181"/>
      <c r="BN8636" s="181"/>
      <c r="BO8636" s="181"/>
    </row>
    <row r="8637" spans="41:67">
      <c r="AO8637" s="38">
        <f t="shared" si="616"/>
        <v>0</v>
      </c>
      <c r="AP8637" s="38">
        <f t="shared" si="617"/>
        <v>0</v>
      </c>
      <c r="AR8637" s="181"/>
      <c r="AS8637" s="181"/>
      <c r="AT8637" s="181"/>
      <c r="AU8637" s="181"/>
      <c r="BB8637" s="181"/>
      <c r="BC8637" s="181"/>
      <c r="BD8637" s="181"/>
      <c r="BE8637" s="181"/>
      <c r="BL8637" s="181"/>
      <c r="BM8637" s="181"/>
      <c r="BN8637" s="181"/>
      <c r="BO8637" s="181"/>
    </row>
    <row r="8638" spans="41:67">
      <c r="AO8638" s="38">
        <f t="shared" si="616"/>
        <v>0</v>
      </c>
      <c r="AP8638" s="38">
        <f t="shared" si="617"/>
        <v>0</v>
      </c>
      <c r="AR8638" s="181"/>
      <c r="AS8638" s="181"/>
      <c r="AT8638" s="181"/>
      <c r="AU8638" s="181"/>
      <c r="BB8638" s="181"/>
      <c r="BC8638" s="181"/>
      <c r="BD8638" s="181"/>
      <c r="BE8638" s="181"/>
      <c r="BL8638" s="181"/>
      <c r="BM8638" s="181"/>
      <c r="BN8638" s="181"/>
      <c r="BO8638" s="181"/>
    </row>
    <row r="8639" spans="41:67">
      <c r="AO8639" s="38">
        <f t="shared" si="616"/>
        <v>0</v>
      </c>
      <c r="AP8639" s="38">
        <f t="shared" si="617"/>
        <v>0</v>
      </c>
      <c r="AR8639" s="181"/>
      <c r="AS8639" s="181"/>
      <c r="AT8639" s="181"/>
      <c r="AU8639" s="181"/>
      <c r="BB8639" s="181"/>
      <c r="BC8639" s="181"/>
      <c r="BD8639" s="181"/>
      <c r="BE8639" s="181"/>
      <c r="BL8639" s="181"/>
      <c r="BM8639" s="181"/>
      <c r="BN8639" s="181"/>
      <c r="BO8639" s="181"/>
    </row>
    <row r="8640" spans="41:67">
      <c r="AO8640" s="38">
        <f t="shared" si="616"/>
        <v>0</v>
      </c>
      <c r="AP8640" s="38">
        <f t="shared" si="617"/>
        <v>0</v>
      </c>
      <c r="AR8640" s="181"/>
      <c r="AS8640" s="181"/>
      <c r="AT8640" s="181"/>
      <c r="AU8640" s="181"/>
      <c r="BB8640" s="181"/>
      <c r="BC8640" s="181"/>
      <c r="BD8640" s="181"/>
      <c r="BE8640" s="181"/>
      <c r="BL8640" s="181"/>
      <c r="BM8640" s="181"/>
      <c r="BN8640" s="181"/>
      <c r="BO8640" s="181"/>
    </row>
    <row r="8641" spans="41:67">
      <c r="AO8641" s="38">
        <f t="shared" si="616"/>
        <v>0</v>
      </c>
      <c r="AP8641" s="38">
        <f t="shared" si="617"/>
        <v>0</v>
      </c>
      <c r="AR8641" s="181"/>
      <c r="AS8641" s="181"/>
      <c r="AT8641" s="181"/>
      <c r="AU8641" s="181"/>
      <c r="BB8641" s="181"/>
      <c r="BC8641" s="181"/>
      <c r="BD8641" s="181"/>
      <c r="BE8641" s="181"/>
      <c r="BL8641" s="181"/>
      <c r="BM8641" s="181"/>
      <c r="BN8641" s="181"/>
      <c r="BO8641" s="181"/>
    </row>
    <row r="8642" spans="41:67">
      <c r="AO8642" s="38">
        <f t="shared" si="616"/>
        <v>0</v>
      </c>
      <c r="AP8642" s="38">
        <f t="shared" si="617"/>
        <v>0</v>
      </c>
      <c r="AR8642" s="181"/>
      <c r="AS8642" s="181"/>
      <c r="AT8642" s="181"/>
      <c r="AU8642" s="181"/>
      <c r="BB8642" s="181"/>
      <c r="BC8642" s="181"/>
      <c r="BD8642" s="181"/>
      <c r="BE8642" s="181"/>
      <c r="BL8642" s="181"/>
      <c r="BM8642" s="181"/>
      <c r="BN8642" s="181"/>
      <c r="BO8642" s="181"/>
    </row>
    <row r="8643" spans="41:67">
      <c r="AO8643" s="38">
        <f t="shared" si="616"/>
        <v>0</v>
      </c>
      <c r="AP8643" s="38">
        <f t="shared" si="617"/>
        <v>0</v>
      </c>
      <c r="AR8643" s="181"/>
      <c r="AS8643" s="181"/>
      <c r="AT8643" s="181"/>
      <c r="AU8643" s="181"/>
      <c r="BB8643" s="181"/>
      <c r="BC8643" s="181"/>
      <c r="BD8643" s="181"/>
      <c r="BE8643" s="181"/>
      <c r="BL8643" s="181"/>
      <c r="BM8643" s="181"/>
      <c r="BN8643" s="181"/>
      <c r="BO8643" s="181"/>
    </row>
    <row r="8644" spans="41:67">
      <c r="AO8644" s="38">
        <f t="shared" si="616"/>
        <v>0</v>
      </c>
      <c r="AP8644" s="38">
        <f t="shared" si="617"/>
        <v>0</v>
      </c>
      <c r="AR8644" s="181"/>
      <c r="AS8644" s="181"/>
      <c r="AT8644" s="181"/>
      <c r="AU8644" s="181"/>
      <c r="BB8644" s="181"/>
      <c r="BC8644" s="181"/>
      <c r="BD8644" s="181"/>
      <c r="BE8644" s="181"/>
      <c r="BL8644" s="181"/>
      <c r="BM8644" s="181"/>
      <c r="BN8644" s="181"/>
      <c r="BO8644" s="181"/>
    </row>
    <row r="8645" spans="41:67">
      <c r="AO8645" s="38">
        <f t="shared" si="616"/>
        <v>0</v>
      </c>
      <c r="AP8645" s="38">
        <f t="shared" si="617"/>
        <v>0</v>
      </c>
      <c r="AR8645" s="181"/>
      <c r="AS8645" s="181"/>
      <c r="AT8645" s="181"/>
      <c r="AU8645" s="181"/>
      <c r="BB8645" s="181"/>
      <c r="BC8645" s="181"/>
      <c r="BD8645" s="181"/>
      <c r="BE8645" s="181"/>
      <c r="BL8645" s="181"/>
      <c r="BM8645" s="181"/>
      <c r="BN8645" s="181"/>
      <c r="BO8645" s="181"/>
    </row>
    <row r="8646" spans="41:67">
      <c r="AO8646" s="38">
        <f t="shared" si="616"/>
        <v>0</v>
      </c>
      <c r="AP8646" s="38">
        <f t="shared" si="617"/>
        <v>0</v>
      </c>
      <c r="AR8646" s="181"/>
      <c r="AS8646" s="181"/>
      <c r="AT8646" s="181"/>
      <c r="AU8646" s="181"/>
      <c r="BB8646" s="181"/>
      <c r="BC8646" s="181"/>
      <c r="BD8646" s="181"/>
      <c r="BE8646" s="181"/>
      <c r="BL8646" s="181"/>
      <c r="BM8646" s="181"/>
      <c r="BN8646" s="181"/>
      <c r="BO8646" s="181"/>
    </row>
    <row r="8647" spans="41:67">
      <c r="AO8647" s="38">
        <f t="shared" si="616"/>
        <v>0</v>
      </c>
      <c r="AP8647" s="38">
        <f t="shared" si="617"/>
        <v>0</v>
      </c>
      <c r="AR8647" s="181"/>
      <c r="AS8647" s="181"/>
      <c r="AT8647" s="181"/>
      <c r="AU8647" s="181"/>
      <c r="BB8647" s="181"/>
      <c r="BC8647" s="181"/>
      <c r="BD8647" s="181"/>
      <c r="BE8647" s="181"/>
      <c r="BL8647" s="181"/>
      <c r="BM8647" s="181"/>
      <c r="BN8647" s="181"/>
      <c r="BO8647" s="181"/>
    </row>
    <row r="8648" spans="41:67">
      <c r="AO8648" s="38">
        <f t="shared" si="616"/>
        <v>0</v>
      </c>
      <c r="AP8648" s="38">
        <f t="shared" si="617"/>
        <v>0</v>
      </c>
      <c r="AR8648" s="181"/>
      <c r="AS8648" s="181"/>
      <c r="AT8648" s="181"/>
      <c r="AU8648" s="181"/>
      <c r="BB8648" s="181"/>
      <c r="BC8648" s="181"/>
      <c r="BD8648" s="181"/>
      <c r="BE8648" s="181"/>
      <c r="BL8648" s="181"/>
      <c r="BM8648" s="181"/>
      <c r="BN8648" s="181"/>
      <c r="BO8648" s="181"/>
    </row>
    <row r="8649" spans="41:67">
      <c r="AO8649" s="38">
        <f t="shared" si="616"/>
        <v>0</v>
      </c>
      <c r="AP8649" s="38">
        <f t="shared" si="617"/>
        <v>0</v>
      </c>
      <c r="AR8649" s="181"/>
      <c r="AS8649" s="181"/>
      <c r="AT8649" s="181"/>
      <c r="AU8649" s="181"/>
      <c r="BB8649" s="181"/>
      <c r="BC8649" s="181"/>
      <c r="BD8649" s="181"/>
      <c r="BE8649" s="181"/>
      <c r="BL8649" s="181"/>
      <c r="BM8649" s="181"/>
      <c r="BN8649" s="181"/>
      <c r="BO8649" s="181"/>
    </row>
    <row r="8650" spans="41:67">
      <c r="AO8650" s="38">
        <f t="shared" si="616"/>
        <v>0</v>
      </c>
      <c r="AP8650" s="38">
        <f t="shared" si="617"/>
        <v>0</v>
      </c>
      <c r="AR8650" s="181"/>
      <c r="AS8650" s="181"/>
      <c r="AT8650" s="181"/>
      <c r="AU8650" s="181"/>
      <c r="BB8650" s="181"/>
      <c r="BC8650" s="181"/>
      <c r="BD8650" s="181"/>
      <c r="BE8650" s="181"/>
      <c r="BL8650" s="181"/>
      <c r="BM8650" s="181"/>
      <c r="BN8650" s="181"/>
      <c r="BO8650" s="181"/>
    </row>
    <row r="8651" spans="41:67">
      <c r="AO8651" s="38">
        <f t="shared" si="616"/>
        <v>0</v>
      </c>
      <c r="AP8651" s="38">
        <f t="shared" si="617"/>
        <v>0</v>
      </c>
      <c r="AR8651" s="181"/>
      <c r="AS8651" s="181"/>
      <c r="AT8651" s="181"/>
      <c r="AU8651" s="181"/>
      <c r="BB8651" s="181"/>
      <c r="BC8651" s="181"/>
      <c r="BD8651" s="181"/>
      <c r="BE8651" s="181"/>
      <c r="BL8651" s="181"/>
      <c r="BM8651" s="181"/>
      <c r="BN8651" s="181"/>
      <c r="BO8651" s="181"/>
    </row>
    <row r="8652" spans="41:67">
      <c r="AO8652" s="38">
        <f t="shared" si="616"/>
        <v>0</v>
      </c>
      <c r="AP8652" s="38">
        <f t="shared" si="617"/>
        <v>0</v>
      </c>
      <c r="AR8652" s="181"/>
      <c r="AS8652" s="181"/>
      <c r="AT8652" s="181"/>
      <c r="AU8652" s="181"/>
      <c r="BB8652" s="181"/>
      <c r="BC8652" s="181"/>
      <c r="BD8652" s="181"/>
      <c r="BE8652" s="181"/>
      <c r="BL8652" s="181"/>
      <c r="BM8652" s="181"/>
      <c r="BN8652" s="181"/>
      <c r="BO8652" s="181"/>
    </row>
    <row r="8653" spans="41:67">
      <c r="AO8653" s="38">
        <f t="shared" si="616"/>
        <v>0</v>
      </c>
      <c r="AP8653" s="38">
        <f t="shared" si="617"/>
        <v>0</v>
      </c>
      <c r="AR8653" s="181"/>
      <c r="AS8653" s="181"/>
      <c r="AT8653" s="181"/>
      <c r="AU8653" s="181"/>
      <c r="BB8653" s="181"/>
      <c r="BC8653" s="181"/>
      <c r="BD8653" s="181"/>
      <c r="BE8653" s="181"/>
      <c r="BL8653" s="181"/>
      <c r="BM8653" s="181"/>
      <c r="BN8653" s="181"/>
      <c r="BO8653" s="181"/>
    </row>
    <row r="8654" spans="41:67">
      <c r="AO8654" s="38">
        <f t="shared" si="616"/>
        <v>0</v>
      </c>
      <c r="AP8654" s="38">
        <f t="shared" si="617"/>
        <v>0</v>
      </c>
      <c r="AR8654" s="181"/>
      <c r="AS8654" s="181"/>
      <c r="AT8654" s="181"/>
      <c r="AU8654" s="181"/>
      <c r="BB8654" s="181"/>
      <c r="BC8654" s="181"/>
      <c r="BD8654" s="181"/>
      <c r="BE8654" s="181"/>
      <c r="BL8654" s="181"/>
      <c r="BM8654" s="181"/>
      <c r="BN8654" s="181"/>
      <c r="BO8654" s="181"/>
    </row>
    <row r="8655" spans="41:67">
      <c r="AO8655" s="38">
        <f t="shared" si="616"/>
        <v>0</v>
      </c>
      <c r="AP8655" s="38">
        <f t="shared" si="617"/>
        <v>0</v>
      </c>
      <c r="AR8655" s="181"/>
      <c r="AS8655" s="181"/>
      <c r="AT8655" s="181"/>
      <c r="AU8655" s="181"/>
      <c r="BB8655" s="181"/>
      <c r="BC8655" s="181"/>
      <c r="BD8655" s="181"/>
      <c r="BE8655" s="181"/>
      <c r="BL8655" s="181"/>
      <c r="BM8655" s="181"/>
      <c r="BN8655" s="181"/>
      <c r="BO8655" s="181"/>
    </row>
    <row r="8656" spans="41:67">
      <c r="AO8656" s="38">
        <f t="shared" si="616"/>
        <v>0</v>
      </c>
      <c r="AP8656" s="38">
        <f t="shared" si="617"/>
        <v>0</v>
      </c>
      <c r="AR8656" s="181"/>
      <c r="AS8656" s="181"/>
      <c r="AT8656" s="181"/>
      <c r="AU8656" s="181"/>
      <c r="BB8656" s="181"/>
      <c r="BC8656" s="181"/>
      <c r="BD8656" s="181"/>
      <c r="BE8656" s="181"/>
      <c r="BL8656" s="181"/>
      <c r="BM8656" s="181"/>
      <c r="BN8656" s="181"/>
      <c r="BO8656" s="181"/>
    </row>
    <row r="8657" spans="41:67">
      <c r="AO8657" s="38">
        <f t="shared" si="616"/>
        <v>0</v>
      </c>
      <c r="AP8657" s="38">
        <f t="shared" si="617"/>
        <v>0</v>
      </c>
      <c r="AR8657" s="181"/>
      <c r="AS8657" s="181"/>
      <c r="AT8657" s="181"/>
      <c r="AU8657" s="181"/>
      <c r="BB8657" s="181"/>
      <c r="BC8657" s="181"/>
      <c r="BD8657" s="181"/>
      <c r="BE8657" s="181"/>
      <c r="BL8657" s="181"/>
      <c r="BM8657" s="181"/>
      <c r="BN8657" s="181"/>
      <c r="BO8657" s="181"/>
    </row>
    <row r="8658" spans="41:67">
      <c r="AO8658" s="38">
        <f t="shared" si="616"/>
        <v>0</v>
      </c>
      <c r="AP8658" s="38">
        <f t="shared" si="617"/>
        <v>0</v>
      </c>
      <c r="AR8658" s="181"/>
      <c r="AS8658" s="181"/>
      <c r="AT8658" s="181"/>
      <c r="AU8658" s="181"/>
      <c r="BB8658" s="181"/>
      <c r="BC8658" s="181"/>
      <c r="BD8658" s="181"/>
      <c r="BE8658" s="181"/>
      <c r="BL8658" s="181"/>
      <c r="BM8658" s="181"/>
      <c r="BN8658" s="181"/>
      <c r="BO8658" s="181"/>
    </row>
    <row r="8659" spans="41:67">
      <c r="AO8659" s="38">
        <f t="shared" si="616"/>
        <v>0</v>
      </c>
      <c r="AP8659" s="38">
        <f t="shared" si="617"/>
        <v>0</v>
      </c>
      <c r="AR8659" s="181"/>
      <c r="AS8659" s="181"/>
      <c r="AT8659" s="181"/>
      <c r="AU8659" s="181"/>
      <c r="BB8659" s="181"/>
      <c r="BC8659" s="181"/>
      <c r="BD8659" s="181"/>
      <c r="BE8659" s="181"/>
      <c r="BL8659" s="181"/>
      <c r="BM8659" s="181"/>
      <c r="BN8659" s="181"/>
      <c r="BO8659" s="181"/>
    </row>
    <row r="8660" spans="41:67">
      <c r="AO8660" s="38">
        <f t="shared" si="616"/>
        <v>0</v>
      </c>
      <c r="AP8660" s="38">
        <f t="shared" si="617"/>
        <v>0</v>
      </c>
      <c r="AR8660" s="181"/>
      <c r="AS8660" s="181"/>
      <c r="AT8660" s="181"/>
      <c r="AU8660" s="181"/>
      <c r="BB8660" s="181"/>
      <c r="BC8660" s="181"/>
      <c r="BD8660" s="181"/>
      <c r="BE8660" s="181"/>
      <c r="BL8660" s="181"/>
      <c r="BM8660" s="181"/>
      <c r="BN8660" s="181"/>
      <c r="BO8660" s="181"/>
    </row>
    <row r="8661" spans="41:67">
      <c r="AO8661" s="38">
        <f t="shared" si="616"/>
        <v>0</v>
      </c>
      <c r="AP8661" s="38">
        <f t="shared" si="617"/>
        <v>0</v>
      </c>
      <c r="AR8661" s="181"/>
      <c r="AS8661" s="181"/>
      <c r="AT8661" s="181"/>
      <c r="AU8661" s="181"/>
      <c r="BB8661" s="181"/>
      <c r="BC8661" s="181"/>
      <c r="BD8661" s="181"/>
      <c r="BE8661" s="181"/>
      <c r="BL8661" s="181"/>
      <c r="BM8661" s="181"/>
      <c r="BN8661" s="181"/>
      <c r="BO8661" s="181"/>
    </row>
    <row r="8662" spans="41:67">
      <c r="AO8662" s="38">
        <f t="shared" si="616"/>
        <v>0</v>
      </c>
      <c r="AP8662" s="38">
        <f t="shared" si="617"/>
        <v>0</v>
      </c>
      <c r="AR8662" s="181"/>
      <c r="AS8662" s="181"/>
      <c r="AT8662" s="181"/>
      <c r="AU8662" s="181"/>
      <c r="BB8662" s="181"/>
      <c r="BC8662" s="181"/>
      <c r="BD8662" s="181"/>
      <c r="BE8662" s="181"/>
      <c r="BL8662" s="181"/>
      <c r="BM8662" s="181"/>
      <c r="BN8662" s="181"/>
      <c r="BO8662" s="181"/>
    </row>
    <row r="8663" spans="41:67">
      <c r="AO8663" s="38">
        <f t="shared" si="616"/>
        <v>0</v>
      </c>
      <c r="AP8663" s="38">
        <f t="shared" si="617"/>
        <v>0</v>
      </c>
      <c r="AR8663" s="181"/>
      <c r="AS8663" s="181"/>
      <c r="AT8663" s="181"/>
      <c r="AU8663" s="181"/>
      <c r="BB8663" s="181"/>
      <c r="BC8663" s="181"/>
      <c r="BD8663" s="181"/>
      <c r="BE8663" s="181"/>
      <c r="BL8663" s="181"/>
      <c r="BM8663" s="181"/>
      <c r="BN8663" s="181"/>
      <c r="BO8663" s="181"/>
    </row>
    <row r="8664" spans="41:67">
      <c r="AO8664" s="38">
        <f t="shared" si="616"/>
        <v>0</v>
      </c>
      <c r="AP8664" s="38">
        <f t="shared" si="617"/>
        <v>0</v>
      </c>
      <c r="AR8664" s="181"/>
      <c r="AS8664" s="181"/>
      <c r="AT8664" s="181"/>
      <c r="AU8664" s="181"/>
      <c r="BB8664" s="181"/>
      <c r="BC8664" s="181"/>
      <c r="BD8664" s="181"/>
      <c r="BE8664" s="181"/>
      <c r="BL8664" s="181"/>
      <c r="BM8664" s="181"/>
      <c r="BN8664" s="181"/>
      <c r="BO8664" s="181"/>
    </row>
    <row r="8665" spans="41:67">
      <c r="AO8665" s="38">
        <f t="shared" si="616"/>
        <v>0</v>
      </c>
      <c r="AP8665" s="38">
        <f t="shared" si="617"/>
        <v>0</v>
      </c>
      <c r="AR8665" s="181"/>
      <c r="AS8665" s="181"/>
      <c r="AT8665" s="181"/>
      <c r="AU8665" s="181"/>
      <c r="BB8665" s="181"/>
      <c r="BC8665" s="181"/>
      <c r="BD8665" s="181"/>
      <c r="BE8665" s="181"/>
      <c r="BL8665" s="181"/>
      <c r="BM8665" s="181"/>
      <c r="BN8665" s="181"/>
      <c r="BO8665" s="181"/>
    </row>
    <row r="8666" spans="41:67">
      <c r="AO8666" s="38">
        <f t="shared" si="616"/>
        <v>0</v>
      </c>
      <c r="AP8666" s="38">
        <f t="shared" si="617"/>
        <v>0</v>
      </c>
      <c r="AR8666" s="181"/>
      <c r="AS8666" s="181"/>
      <c r="AT8666" s="181"/>
      <c r="AU8666" s="181"/>
      <c r="BB8666" s="181"/>
      <c r="BC8666" s="181"/>
      <c r="BD8666" s="181"/>
      <c r="BE8666" s="181"/>
      <c r="BL8666" s="181"/>
      <c r="BM8666" s="181"/>
      <c r="BN8666" s="181"/>
      <c r="BO8666" s="181"/>
    </row>
    <row r="8667" spans="41:67">
      <c r="AO8667" s="38">
        <f t="shared" si="616"/>
        <v>0</v>
      </c>
      <c r="AP8667" s="38">
        <f t="shared" si="617"/>
        <v>0</v>
      </c>
      <c r="AR8667" s="181"/>
      <c r="AS8667" s="181"/>
      <c r="AT8667" s="181"/>
      <c r="AU8667" s="181"/>
      <c r="BB8667" s="181"/>
      <c r="BC8667" s="181"/>
      <c r="BD8667" s="181"/>
      <c r="BE8667" s="181"/>
      <c r="BL8667" s="181"/>
      <c r="BM8667" s="181"/>
      <c r="BN8667" s="181"/>
      <c r="BO8667" s="181"/>
    </row>
    <row r="8668" spans="41:67">
      <c r="AO8668" s="38">
        <f t="shared" si="616"/>
        <v>0</v>
      </c>
      <c r="AP8668" s="38">
        <f t="shared" si="617"/>
        <v>0</v>
      </c>
      <c r="AR8668" s="181"/>
      <c r="AS8668" s="181"/>
      <c r="AT8668" s="181"/>
      <c r="AU8668" s="181"/>
      <c r="BB8668" s="181"/>
      <c r="BC8668" s="181"/>
      <c r="BD8668" s="181"/>
      <c r="BE8668" s="181"/>
      <c r="BL8668" s="181"/>
      <c r="BM8668" s="181"/>
      <c r="BN8668" s="181"/>
      <c r="BO8668" s="181"/>
    </row>
    <row r="8669" spans="41:67">
      <c r="AO8669" s="38">
        <f t="shared" si="616"/>
        <v>0</v>
      </c>
      <c r="AP8669" s="38">
        <f t="shared" si="617"/>
        <v>0</v>
      </c>
      <c r="AR8669" s="181"/>
      <c r="AS8669" s="181"/>
      <c r="AT8669" s="181"/>
      <c r="AU8669" s="181"/>
      <c r="BB8669" s="181"/>
      <c r="BC8669" s="181"/>
      <c r="BD8669" s="181"/>
      <c r="BE8669" s="181"/>
      <c r="BL8669" s="181"/>
      <c r="BM8669" s="181"/>
      <c r="BN8669" s="181"/>
      <c r="BO8669" s="181"/>
    </row>
    <row r="8670" spans="41:67">
      <c r="AO8670" s="38">
        <f t="shared" si="616"/>
        <v>0</v>
      </c>
      <c r="AP8670" s="38">
        <f t="shared" si="617"/>
        <v>0</v>
      </c>
      <c r="AR8670" s="181"/>
      <c r="AS8670" s="181"/>
      <c r="AT8670" s="181"/>
      <c r="AU8670" s="181"/>
      <c r="BB8670" s="181"/>
      <c r="BC8670" s="181"/>
      <c r="BD8670" s="181"/>
      <c r="BE8670" s="181"/>
      <c r="BL8670" s="181"/>
      <c r="BM8670" s="181"/>
      <c r="BN8670" s="181"/>
      <c r="BO8670" s="181"/>
    </row>
    <row r="8671" spans="41:67">
      <c r="AO8671" s="38">
        <f t="shared" si="616"/>
        <v>0</v>
      </c>
      <c r="AP8671" s="38">
        <f t="shared" si="617"/>
        <v>0</v>
      </c>
      <c r="AR8671" s="181"/>
      <c r="AS8671" s="181"/>
      <c r="AT8671" s="181"/>
      <c r="AU8671" s="181"/>
      <c r="BB8671" s="181"/>
      <c r="BC8671" s="181"/>
      <c r="BD8671" s="181"/>
      <c r="BE8671" s="181"/>
      <c r="BL8671" s="181"/>
      <c r="BM8671" s="181"/>
      <c r="BN8671" s="181"/>
      <c r="BO8671" s="181"/>
    </row>
    <row r="8672" spans="41:67">
      <c r="AO8672" s="38">
        <f t="shared" si="616"/>
        <v>0</v>
      </c>
      <c r="AP8672" s="38">
        <f t="shared" si="617"/>
        <v>0</v>
      </c>
      <c r="AR8672" s="181"/>
      <c r="AS8672" s="181"/>
      <c r="AT8672" s="181"/>
      <c r="AU8672" s="181"/>
      <c r="BB8672" s="181"/>
      <c r="BC8672" s="181"/>
      <c r="BD8672" s="181"/>
      <c r="BE8672" s="181"/>
      <c r="BL8672" s="181"/>
      <c r="BM8672" s="181"/>
      <c r="BN8672" s="181"/>
      <c r="BO8672" s="181"/>
    </row>
    <row r="8673" spans="41:67">
      <c r="AO8673" s="38">
        <f t="shared" si="616"/>
        <v>0</v>
      </c>
      <c r="AP8673" s="38">
        <f t="shared" si="617"/>
        <v>0</v>
      </c>
      <c r="AR8673" s="181"/>
      <c r="AS8673" s="181"/>
      <c r="AT8673" s="181"/>
      <c r="AU8673" s="181"/>
      <c r="BB8673" s="181"/>
      <c r="BC8673" s="181"/>
      <c r="BD8673" s="181"/>
      <c r="BE8673" s="181"/>
      <c r="BL8673" s="181"/>
      <c r="BM8673" s="181"/>
      <c r="BN8673" s="181"/>
      <c r="BO8673" s="181"/>
    </row>
    <row r="8674" spans="41:67">
      <c r="AO8674" s="38">
        <f t="shared" si="616"/>
        <v>0</v>
      </c>
      <c r="AP8674" s="38">
        <f t="shared" si="617"/>
        <v>0</v>
      </c>
      <c r="AR8674" s="181"/>
      <c r="AS8674" s="181"/>
      <c r="AT8674" s="181"/>
      <c r="AU8674" s="181"/>
      <c r="BB8674" s="181"/>
      <c r="BC8674" s="181"/>
      <c r="BD8674" s="181"/>
      <c r="BE8674" s="181"/>
      <c r="BL8674" s="181"/>
      <c r="BM8674" s="181"/>
      <c r="BN8674" s="181"/>
      <c r="BO8674" s="181"/>
    </row>
    <row r="8675" spans="41:67">
      <c r="AO8675" s="38">
        <f t="shared" si="616"/>
        <v>0</v>
      </c>
      <c r="AP8675" s="38">
        <f t="shared" si="617"/>
        <v>0</v>
      </c>
      <c r="AR8675" s="181"/>
      <c r="AS8675" s="181"/>
      <c r="AT8675" s="181"/>
      <c r="AU8675" s="181"/>
      <c r="BB8675" s="181"/>
      <c r="BC8675" s="181"/>
      <c r="BD8675" s="181"/>
      <c r="BE8675" s="181"/>
      <c r="BL8675" s="181"/>
      <c r="BM8675" s="181"/>
      <c r="BN8675" s="181"/>
      <c r="BO8675" s="181"/>
    </row>
    <row r="8676" spans="41:67">
      <c r="AO8676" s="38">
        <f t="shared" si="616"/>
        <v>0</v>
      </c>
      <c r="AP8676" s="38">
        <f t="shared" si="617"/>
        <v>0</v>
      </c>
      <c r="AR8676" s="181"/>
      <c r="AS8676" s="181"/>
      <c r="AT8676" s="181"/>
      <c r="AU8676" s="181"/>
      <c r="BB8676" s="181"/>
      <c r="BC8676" s="181"/>
      <c r="BD8676" s="181"/>
      <c r="BE8676" s="181"/>
      <c r="BL8676" s="181"/>
      <c r="BM8676" s="181"/>
      <c r="BN8676" s="181"/>
      <c r="BO8676" s="181"/>
    </row>
    <row r="8677" spans="41:67">
      <c r="AO8677" s="38">
        <f t="shared" si="616"/>
        <v>0</v>
      </c>
      <c r="AP8677" s="38">
        <f t="shared" si="617"/>
        <v>0</v>
      </c>
      <c r="AR8677" s="181"/>
      <c r="AS8677" s="181"/>
      <c r="AT8677" s="181"/>
      <c r="AU8677" s="181"/>
      <c r="BB8677" s="181"/>
      <c r="BC8677" s="181"/>
      <c r="BD8677" s="181"/>
      <c r="BE8677" s="181"/>
      <c r="BL8677" s="181"/>
      <c r="BM8677" s="181"/>
      <c r="BN8677" s="181"/>
      <c r="BO8677" s="181"/>
    </row>
    <row r="8678" spans="41:67">
      <c r="AO8678" s="38">
        <f t="shared" si="616"/>
        <v>0</v>
      </c>
      <c r="AP8678" s="38">
        <f t="shared" si="617"/>
        <v>0</v>
      </c>
      <c r="AR8678" s="181"/>
      <c r="AS8678" s="181"/>
      <c r="AT8678" s="181"/>
      <c r="AU8678" s="181"/>
      <c r="BB8678" s="181"/>
      <c r="BC8678" s="181"/>
      <c r="BD8678" s="181"/>
      <c r="BE8678" s="181"/>
      <c r="BL8678" s="181"/>
      <c r="BM8678" s="181"/>
      <c r="BN8678" s="181"/>
      <c r="BO8678" s="181"/>
    </row>
    <row r="8679" spans="41:67">
      <c r="AO8679" s="38">
        <f t="shared" si="616"/>
        <v>0</v>
      </c>
      <c r="AP8679" s="38">
        <f t="shared" si="617"/>
        <v>0</v>
      </c>
      <c r="AR8679" s="181"/>
      <c r="AS8679" s="181"/>
      <c r="AT8679" s="181"/>
      <c r="AU8679" s="181"/>
      <c r="BB8679" s="181"/>
      <c r="BC8679" s="181"/>
      <c r="BD8679" s="181"/>
      <c r="BE8679" s="181"/>
      <c r="BL8679" s="181"/>
      <c r="BM8679" s="181"/>
      <c r="BN8679" s="181"/>
      <c r="BO8679" s="181"/>
    </row>
    <row r="8680" spans="41:67">
      <c r="AO8680" s="38">
        <f t="shared" si="616"/>
        <v>0</v>
      </c>
      <c r="AP8680" s="38">
        <f t="shared" si="617"/>
        <v>0</v>
      </c>
      <c r="AR8680" s="181"/>
      <c r="AS8680" s="181"/>
      <c r="AT8680" s="181"/>
      <c r="AU8680" s="181"/>
      <c r="BB8680" s="181"/>
      <c r="BC8680" s="181"/>
      <c r="BD8680" s="181"/>
      <c r="BE8680" s="181"/>
      <c r="BL8680" s="181"/>
      <c r="BM8680" s="181"/>
      <c r="BN8680" s="181"/>
      <c r="BO8680" s="181"/>
    </row>
    <row r="8681" spans="41:67">
      <c r="AO8681" s="38">
        <f t="shared" si="616"/>
        <v>0</v>
      </c>
      <c r="AP8681" s="38">
        <f t="shared" si="617"/>
        <v>0</v>
      </c>
      <c r="AR8681" s="181"/>
      <c r="AS8681" s="181"/>
      <c r="AT8681" s="181"/>
      <c r="AU8681" s="181"/>
      <c r="BB8681" s="181"/>
      <c r="BC8681" s="181"/>
      <c r="BD8681" s="181"/>
      <c r="BE8681" s="181"/>
      <c r="BL8681" s="181"/>
      <c r="BM8681" s="181"/>
      <c r="BN8681" s="181"/>
      <c r="BO8681" s="181"/>
    </row>
    <row r="8682" spans="41:67">
      <c r="AO8682" s="38">
        <f t="shared" ref="AO8682:AO8745" si="618">B8683+1-1</f>
        <v>0</v>
      </c>
      <c r="AP8682" s="38">
        <f t="shared" ref="AP8682:AP8745" si="619">A8683</f>
        <v>0</v>
      </c>
      <c r="AR8682" s="181"/>
      <c r="AS8682" s="181"/>
      <c r="AT8682" s="181"/>
      <c r="AU8682" s="181"/>
      <c r="BB8682" s="181"/>
      <c r="BC8682" s="181"/>
      <c r="BD8682" s="181"/>
      <c r="BE8682" s="181"/>
      <c r="BL8682" s="181"/>
      <c r="BM8682" s="181"/>
      <c r="BN8682" s="181"/>
      <c r="BO8682" s="181"/>
    </row>
    <row r="8683" spans="41:67">
      <c r="AO8683" s="38">
        <f t="shared" si="618"/>
        <v>0</v>
      </c>
      <c r="AP8683" s="38">
        <f t="shared" si="619"/>
        <v>0</v>
      </c>
      <c r="AR8683" s="181"/>
      <c r="AS8683" s="181"/>
      <c r="AT8683" s="181"/>
      <c r="AU8683" s="181"/>
      <c r="BB8683" s="181"/>
      <c r="BC8683" s="181"/>
      <c r="BD8683" s="181"/>
      <c r="BE8683" s="181"/>
      <c r="BL8683" s="181"/>
      <c r="BM8683" s="181"/>
      <c r="BN8683" s="181"/>
      <c r="BO8683" s="181"/>
    </row>
    <row r="8684" spans="41:67">
      <c r="AO8684" s="38">
        <f t="shared" si="618"/>
        <v>0</v>
      </c>
      <c r="AP8684" s="38">
        <f t="shared" si="619"/>
        <v>0</v>
      </c>
      <c r="AR8684" s="181"/>
      <c r="AS8684" s="181"/>
      <c r="AT8684" s="181"/>
      <c r="AU8684" s="181"/>
      <c r="BB8684" s="181"/>
      <c r="BC8684" s="181"/>
      <c r="BD8684" s="181"/>
      <c r="BE8684" s="181"/>
      <c r="BL8684" s="181"/>
      <c r="BM8684" s="181"/>
      <c r="BN8684" s="181"/>
      <c r="BO8684" s="181"/>
    </row>
    <row r="8685" spans="41:67">
      <c r="AO8685" s="38">
        <f t="shared" si="618"/>
        <v>0</v>
      </c>
      <c r="AP8685" s="38">
        <f t="shared" si="619"/>
        <v>0</v>
      </c>
      <c r="AR8685" s="181"/>
      <c r="AS8685" s="181"/>
      <c r="AT8685" s="181"/>
      <c r="AU8685" s="181"/>
      <c r="BB8685" s="181"/>
      <c r="BC8685" s="181"/>
      <c r="BD8685" s="181"/>
      <c r="BE8685" s="181"/>
      <c r="BL8685" s="181"/>
      <c r="BM8685" s="181"/>
      <c r="BN8685" s="181"/>
      <c r="BO8685" s="181"/>
    </row>
    <row r="8686" spans="41:67">
      <c r="AO8686" s="38">
        <f t="shared" si="618"/>
        <v>0</v>
      </c>
      <c r="AP8686" s="38">
        <f t="shared" si="619"/>
        <v>0</v>
      </c>
      <c r="AR8686" s="181"/>
      <c r="AS8686" s="181"/>
      <c r="AT8686" s="181"/>
      <c r="AU8686" s="181"/>
      <c r="BB8686" s="181"/>
      <c r="BC8686" s="181"/>
      <c r="BD8686" s="181"/>
      <c r="BE8686" s="181"/>
      <c r="BL8686" s="181"/>
      <c r="BM8686" s="181"/>
      <c r="BN8686" s="181"/>
      <c r="BO8686" s="181"/>
    </row>
    <row r="8687" spans="41:67">
      <c r="AO8687" s="38">
        <f t="shared" si="618"/>
        <v>0</v>
      </c>
      <c r="AP8687" s="38">
        <f t="shared" si="619"/>
        <v>0</v>
      </c>
      <c r="AR8687" s="181"/>
      <c r="AS8687" s="181"/>
      <c r="AT8687" s="181"/>
      <c r="AU8687" s="181"/>
      <c r="BB8687" s="181"/>
      <c r="BC8687" s="181"/>
      <c r="BD8687" s="181"/>
      <c r="BE8687" s="181"/>
      <c r="BL8687" s="181"/>
      <c r="BM8687" s="181"/>
      <c r="BN8687" s="181"/>
      <c r="BO8687" s="181"/>
    </row>
    <row r="8688" spans="41:67">
      <c r="AO8688" s="38">
        <f t="shared" si="618"/>
        <v>0</v>
      </c>
      <c r="AP8688" s="38">
        <f t="shared" si="619"/>
        <v>0</v>
      </c>
      <c r="AR8688" s="181"/>
      <c r="AS8688" s="181"/>
      <c r="AT8688" s="181"/>
      <c r="AU8688" s="181"/>
      <c r="BB8688" s="181"/>
      <c r="BC8688" s="181"/>
      <c r="BD8688" s="181"/>
      <c r="BE8688" s="181"/>
      <c r="BL8688" s="181"/>
      <c r="BM8688" s="181"/>
      <c r="BN8688" s="181"/>
      <c r="BO8688" s="181"/>
    </row>
    <row r="8689" spans="41:67">
      <c r="AO8689" s="38">
        <f t="shared" si="618"/>
        <v>0</v>
      </c>
      <c r="AP8689" s="38">
        <f t="shared" si="619"/>
        <v>0</v>
      </c>
      <c r="AR8689" s="181"/>
      <c r="AS8689" s="181"/>
      <c r="AT8689" s="181"/>
      <c r="AU8689" s="181"/>
      <c r="BB8689" s="181"/>
      <c r="BC8689" s="181"/>
      <c r="BD8689" s="181"/>
      <c r="BE8689" s="181"/>
      <c r="BL8689" s="181"/>
      <c r="BM8689" s="181"/>
      <c r="BN8689" s="181"/>
      <c r="BO8689" s="181"/>
    </row>
    <row r="8690" spans="41:67">
      <c r="AO8690" s="38">
        <f t="shared" si="618"/>
        <v>0</v>
      </c>
      <c r="AP8690" s="38">
        <f t="shared" si="619"/>
        <v>0</v>
      </c>
      <c r="AR8690" s="181"/>
      <c r="AS8690" s="181"/>
      <c r="AT8690" s="181"/>
      <c r="AU8690" s="181"/>
      <c r="BB8690" s="181"/>
      <c r="BC8690" s="181"/>
      <c r="BD8690" s="181"/>
      <c r="BE8690" s="181"/>
      <c r="BL8690" s="181"/>
      <c r="BM8690" s="181"/>
      <c r="BN8690" s="181"/>
      <c r="BO8690" s="181"/>
    </row>
    <row r="8691" spans="41:67">
      <c r="AO8691" s="38">
        <f t="shared" si="618"/>
        <v>0</v>
      </c>
      <c r="AP8691" s="38">
        <f t="shared" si="619"/>
        <v>0</v>
      </c>
      <c r="AR8691" s="181"/>
      <c r="AS8691" s="181"/>
      <c r="AT8691" s="181"/>
      <c r="AU8691" s="181"/>
      <c r="BB8691" s="181"/>
      <c r="BC8691" s="181"/>
      <c r="BD8691" s="181"/>
      <c r="BE8691" s="181"/>
      <c r="BL8691" s="181"/>
      <c r="BM8691" s="181"/>
      <c r="BN8691" s="181"/>
      <c r="BO8691" s="181"/>
    </row>
    <row r="8692" spans="41:67">
      <c r="AO8692" s="38">
        <f t="shared" si="618"/>
        <v>0</v>
      </c>
      <c r="AP8692" s="38">
        <f t="shared" si="619"/>
        <v>0</v>
      </c>
      <c r="AR8692" s="181"/>
      <c r="AS8692" s="181"/>
      <c r="AT8692" s="181"/>
      <c r="AU8692" s="181"/>
      <c r="BB8692" s="181"/>
      <c r="BC8692" s="181"/>
      <c r="BD8692" s="181"/>
      <c r="BE8692" s="181"/>
      <c r="BL8692" s="181"/>
      <c r="BM8692" s="181"/>
      <c r="BN8692" s="181"/>
      <c r="BO8692" s="181"/>
    </row>
    <row r="8693" spans="41:67">
      <c r="AO8693" s="38">
        <f t="shared" si="618"/>
        <v>0</v>
      </c>
      <c r="AP8693" s="38">
        <f t="shared" si="619"/>
        <v>0</v>
      </c>
      <c r="AR8693" s="181"/>
      <c r="AS8693" s="181"/>
      <c r="AT8693" s="181"/>
      <c r="AU8693" s="181"/>
      <c r="BB8693" s="181"/>
      <c r="BC8693" s="181"/>
      <c r="BD8693" s="181"/>
      <c r="BE8693" s="181"/>
      <c r="BL8693" s="181"/>
      <c r="BM8693" s="181"/>
      <c r="BN8693" s="181"/>
      <c r="BO8693" s="181"/>
    </row>
    <row r="8694" spans="41:67">
      <c r="AO8694" s="38">
        <f t="shared" si="618"/>
        <v>0</v>
      </c>
      <c r="AP8694" s="38">
        <f t="shared" si="619"/>
        <v>0</v>
      </c>
      <c r="AR8694" s="181"/>
      <c r="AS8694" s="181"/>
      <c r="AT8694" s="181"/>
      <c r="AU8694" s="181"/>
      <c r="BB8694" s="181"/>
      <c r="BC8694" s="181"/>
      <c r="BD8694" s="181"/>
      <c r="BE8694" s="181"/>
      <c r="BL8694" s="181"/>
      <c r="BM8694" s="181"/>
      <c r="BN8694" s="181"/>
      <c r="BO8694" s="181"/>
    </row>
    <row r="8695" spans="41:67">
      <c r="AO8695" s="38">
        <f t="shared" si="618"/>
        <v>0</v>
      </c>
      <c r="AP8695" s="38">
        <f t="shared" si="619"/>
        <v>0</v>
      </c>
      <c r="AR8695" s="181"/>
      <c r="AS8695" s="181"/>
      <c r="AT8695" s="181"/>
      <c r="AU8695" s="181"/>
      <c r="BB8695" s="181"/>
      <c r="BC8695" s="181"/>
      <c r="BD8695" s="181"/>
      <c r="BE8695" s="181"/>
      <c r="BL8695" s="181"/>
      <c r="BM8695" s="181"/>
      <c r="BN8695" s="181"/>
      <c r="BO8695" s="181"/>
    </row>
    <row r="8696" spans="41:67">
      <c r="AO8696" s="38">
        <f t="shared" si="618"/>
        <v>0</v>
      </c>
      <c r="AP8696" s="38">
        <f t="shared" si="619"/>
        <v>0</v>
      </c>
      <c r="AR8696" s="181"/>
      <c r="AS8696" s="181"/>
      <c r="AT8696" s="181"/>
      <c r="AU8696" s="181"/>
      <c r="BB8696" s="181"/>
      <c r="BC8696" s="181"/>
      <c r="BD8696" s="181"/>
      <c r="BE8696" s="181"/>
      <c r="BL8696" s="181"/>
      <c r="BM8696" s="181"/>
      <c r="BN8696" s="181"/>
      <c r="BO8696" s="181"/>
    </row>
    <row r="8697" spans="41:67">
      <c r="AO8697" s="38">
        <f t="shared" si="618"/>
        <v>0</v>
      </c>
      <c r="AP8697" s="38">
        <f t="shared" si="619"/>
        <v>0</v>
      </c>
      <c r="AR8697" s="181"/>
      <c r="AS8697" s="181"/>
      <c r="AT8697" s="181"/>
      <c r="AU8697" s="181"/>
      <c r="BB8697" s="181"/>
      <c r="BC8697" s="181"/>
      <c r="BD8697" s="181"/>
      <c r="BE8697" s="181"/>
      <c r="BL8697" s="181"/>
      <c r="BM8697" s="181"/>
      <c r="BN8697" s="181"/>
      <c r="BO8697" s="181"/>
    </row>
    <row r="8698" spans="41:67">
      <c r="AO8698" s="38">
        <f t="shared" si="618"/>
        <v>0</v>
      </c>
      <c r="AP8698" s="38">
        <f t="shared" si="619"/>
        <v>0</v>
      </c>
      <c r="AR8698" s="181"/>
      <c r="AS8698" s="181"/>
      <c r="AT8698" s="181"/>
      <c r="AU8698" s="181"/>
      <c r="BB8698" s="181"/>
      <c r="BC8698" s="181"/>
      <c r="BD8698" s="181"/>
      <c r="BE8698" s="181"/>
      <c r="BL8698" s="181"/>
      <c r="BM8698" s="181"/>
      <c r="BN8698" s="181"/>
      <c r="BO8698" s="181"/>
    </row>
    <row r="8699" spans="41:67">
      <c r="AO8699" s="38">
        <f t="shared" si="618"/>
        <v>0</v>
      </c>
      <c r="AP8699" s="38">
        <f t="shared" si="619"/>
        <v>0</v>
      </c>
      <c r="AR8699" s="181"/>
      <c r="AS8699" s="181"/>
      <c r="AT8699" s="181"/>
      <c r="AU8699" s="181"/>
      <c r="BB8699" s="181"/>
      <c r="BC8699" s="181"/>
      <c r="BD8699" s="181"/>
      <c r="BE8699" s="181"/>
      <c r="BL8699" s="181"/>
      <c r="BM8699" s="181"/>
      <c r="BN8699" s="181"/>
      <c r="BO8699" s="181"/>
    </row>
    <row r="8700" spans="41:67">
      <c r="AO8700" s="38">
        <f t="shared" si="618"/>
        <v>0</v>
      </c>
      <c r="AP8700" s="38">
        <f t="shared" si="619"/>
        <v>0</v>
      </c>
      <c r="AR8700" s="181"/>
      <c r="AS8700" s="181"/>
      <c r="AT8700" s="181"/>
      <c r="AU8700" s="181"/>
      <c r="BB8700" s="181"/>
      <c r="BC8700" s="181"/>
      <c r="BD8700" s="181"/>
      <c r="BE8700" s="181"/>
      <c r="BL8700" s="181"/>
      <c r="BM8700" s="181"/>
      <c r="BN8700" s="181"/>
      <c r="BO8700" s="181"/>
    </row>
    <row r="8701" spans="41:67">
      <c r="AO8701" s="38">
        <f t="shared" si="618"/>
        <v>0</v>
      </c>
      <c r="AP8701" s="38">
        <f t="shared" si="619"/>
        <v>0</v>
      </c>
      <c r="AR8701" s="181"/>
      <c r="AS8701" s="181"/>
      <c r="AT8701" s="181"/>
      <c r="AU8701" s="181"/>
      <c r="BB8701" s="181"/>
      <c r="BC8701" s="181"/>
      <c r="BD8701" s="181"/>
      <c r="BE8701" s="181"/>
      <c r="BL8701" s="181"/>
      <c r="BM8701" s="181"/>
      <c r="BN8701" s="181"/>
      <c r="BO8701" s="181"/>
    </row>
    <row r="8702" spans="41:67">
      <c r="AO8702" s="38">
        <f t="shared" si="618"/>
        <v>0</v>
      </c>
      <c r="AP8702" s="38">
        <f t="shared" si="619"/>
        <v>0</v>
      </c>
      <c r="AR8702" s="181"/>
      <c r="AS8702" s="181"/>
      <c r="AT8702" s="181"/>
      <c r="AU8702" s="181"/>
      <c r="BB8702" s="181"/>
      <c r="BC8702" s="181"/>
      <c r="BD8702" s="181"/>
      <c r="BE8702" s="181"/>
      <c r="BL8702" s="181"/>
      <c r="BM8702" s="181"/>
      <c r="BN8702" s="181"/>
      <c r="BO8702" s="181"/>
    </row>
    <row r="8703" spans="41:67">
      <c r="AO8703" s="38">
        <f t="shared" si="618"/>
        <v>0</v>
      </c>
      <c r="AP8703" s="38">
        <f t="shared" si="619"/>
        <v>0</v>
      </c>
      <c r="AR8703" s="181"/>
      <c r="AS8703" s="181"/>
      <c r="AT8703" s="181"/>
      <c r="AU8703" s="181"/>
      <c r="BB8703" s="181"/>
      <c r="BC8703" s="181"/>
      <c r="BD8703" s="181"/>
      <c r="BE8703" s="181"/>
      <c r="BL8703" s="181"/>
      <c r="BM8703" s="181"/>
      <c r="BN8703" s="181"/>
      <c r="BO8703" s="181"/>
    </row>
    <row r="8704" spans="41:67">
      <c r="AO8704" s="38">
        <f t="shared" si="618"/>
        <v>0</v>
      </c>
      <c r="AP8704" s="38">
        <f t="shared" si="619"/>
        <v>0</v>
      </c>
      <c r="AR8704" s="181"/>
      <c r="AS8704" s="181"/>
      <c r="AT8704" s="181"/>
      <c r="AU8704" s="181"/>
      <c r="BB8704" s="181"/>
      <c r="BC8704" s="181"/>
      <c r="BD8704" s="181"/>
      <c r="BE8704" s="181"/>
      <c r="BL8704" s="181"/>
      <c r="BM8704" s="181"/>
      <c r="BN8704" s="181"/>
      <c r="BO8704" s="181"/>
    </row>
    <row r="8705" spans="41:67">
      <c r="AO8705" s="38">
        <f t="shared" si="618"/>
        <v>0</v>
      </c>
      <c r="AP8705" s="38">
        <f t="shared" si="619"/>
        <v>0</v>
      </c>
      <c r="AR8705" s="181"/>
      <c r="AS8705" s="181"/>
      <c r="AT8705" s="181"/>
      <c r="AU8705" s="181"/>
      <c r="BB8705" s="181"/>
      <c r="BC8705" s="181"/>
      <c r="BD8705" s="181"/>
      <c r="BE8705" s="181"/>
      <c r="BL8705" s="181"/>
      <c r="BM8705" s="181"/>
      <c r="BN8705" s="181"/>
      <c r="BO8705" s="181"/>
    </row>
    <row r="8706" spans="41:67">
      <c r="AO8706" s="38">
        <f t="shared" si="618"/>
        <v>0</v>
      </c>
      <c r="AP8706" s="38">
        <f t="shared" si="619"/>
        <v>0</v>
      </c>
      <c r="AR8706" s="181"/>
      <c r="AS8706" s="181"/>
      <c r="AT8706" s="181"/>
      <c r="AU8706" s="181"/>
      <c r="BB8706" s="181"/>
      <c r="BC8706" s="181"/>
      <c r="BD8706" s="181"/>
      <c r="BE8706" s="181"/>
      <c r="BL8706" s="181"/>
      <c r="BM8706" s="181"/>
      <c r="BN8706" s="181"/>
      <c r="BO8706" s="181"/>
    </row>
    <row r="8707" spans="41:67">
      <c r="AO8707" s="38">
        <f t="shared" si="618"/>
        <v>0</v>
      </c>
      <c r="AP8707" s="38">
        <f t="shared" si="619"/>
        <v>0</v>
      </c>
      <c r="AR8707" s="181"/>
      <c r="AS8707" s="181"/>
      <c r="AT8707" s="181"/>
      <c r="AU8707" s="181"/>
      <c r="BB8707" s="181"/>
      <c r="BC8707" s="181"/>
      <c r="BD8707" s="181"/>
      <c r="BE8707" s="181"/>
      <c r="BL8707" s="181"/>
      <c r="BM8707" s="181"/>
      <c r="BN8707" s="181"/>
      <c r="BO8707" s="181"/>
    </row>
    <row r="8708" spans="41:67">
      <c r="AO8708" s="38">
        <f t="shared" si="618"/>
        <v>0</v>
      </c>
      <c r="AP8708" s="38">
        <f t="shared" si="619"/>
        <v>0</v>
      </c>
      <c r="AR8708" s="181"/>
      <c r="AS8708" s="181"/>
      <c r="AT8708" s="181"/>
      <c r="AU8708" s="181"/>
      <c r="BB8708" s="181"/>
      <c r="BC8708" s="181"/>
      <c r="BD8708" s="181"/>
      <c r="BE8708" s="181"/>
      <c r="BL8708" s="181"/>
      <c r="BM8708" s="181"/>
      <c r="BN8708" s="181"/>
      <c r="BO8708" s="181"/>
    </row>
    <row r="8709" spans="41:67">
      <c r="AO8709" s="38">
        <f t="shared" si="618"/>
        <v>0</v>
      </c>
      <c r="AP8709" s="38">
        <f t="shared" si="619"/>
        <v>0</v>
      </c>
      <c r="AR8709" s="181"/>
      <c r="AS8709" s="181"/>
      <c r="AT8709" s="181"/>
      <c r="AU8709" s="181"/>
      <c r="BB8709" s="181"/>
      <c r="BC8709" s="181"/>
      <c r="BD8709" s="181"/>
      <c r="BE8709" s="181"/>
      <c r="BL8709" s="181"/>
      <c r="BM8709" s="181"/>
      <c r="BN8709" s="181"/>
      <c r="BO8709" s="181"/>
    </row>
    <row r="8710" spans="41:67">
      <c r="AO8710" s="38">
        <f t="shared" si="618"/>
        <v>0</v>
      </c>
      <c r="AP8710" s="38">
        <f t="shared" si="619"/>
        <v>0</v>
      </c>
      <c r="AR8710" s="181"/>
      <c r="AS8710" s="181"/>
      <c r="AT8710" s="181"/>
      <c r="AU8710" s="181"/>
      <c r="BB8710" s="181"/>
      <c r="BC8710" s="181"/>
      <c r="BD8710" s="181"/>
      <c r="BE8710" s="181"/>
      <c r="BL8710" s="181"/>
      <c r="BM8710" s="181"/>
      <c r="BN8710" s="181"/>
      <c r="BO8710" s="181"/>
    </row>
    <row r="8711" spans="41:67">
      <c r="AO8711" s="38">
        <f t="shared" si="618"/>
        <v>0</v>
      </c>
      <c r="AP8711" s="38">
        <f t="shared" si="619"/>
        <v>0</v>
      </c>
      <c r="AR8711" s="181"/>
      <c r="AS8711" s="181"/>
      <c r="AT8711" s="181"/>
      <c r="AU8711" s="181"/>
      <c r="BB8711" s="181"/>
      <c r="BC8711" s="181"/>
      <c r="BD8711" s="181"/>
      <c r="BE8711" s="181"/>
      <c r="BL8711" s="181"/>
      <c r="BM8711" s="181"/>
      <c r="BN8711" s="181"/>
      <c r="BO8711" s="181"/>
    </row>
    <row r="8712" spans="41:67">
      <c r="AO8712" s="38">
        <f t="shared" si="618"/>
        <v>0</v>
      </c>
      <c r="AP8712" s="38">
        <f t="shared" si="619"/>
        <v>0</v>
      </c>
      <c r="AR8712" s="181"/>
      <c r="AS8712" s="181"/>
      <c r="AT8712" s="181"/>
      <c r="AU8712" s="181"/>
      <c r="BB8712" s="181"/>
      <c r="BC8712" s="181"/>
      <c r="BD8712" s="181"/>
      <c r="BE8712" s="181"/>
      <c r="BL8712" s="181"/>
      <c r="BM8712" s="181"/>
      <c r="BN8712" s="181"/>
      <c r="BO8712" s="181"/>
    </row>
    <row r="8713" spans="41:67">
      <c r="AO8713" s="38">
        <f t="shared" si="618"/>
        <v>0</v>
      </c>
      <c r="AP8713" s="38">
        <f t="shared" si="619"/>
        <v>0</v>
      </c>
      <c r="AR8713" s="181"/>
      <c r="AS8713" s="181"/>
      <c r="AT8713" s="181"/>
      <c r="AU8713" s="181"/>
      <c r="BB8713" s="181"/>
      <c r="BC8713" s="181"/>
      <c r="BD8713" s="181"/>
      <c r="BE8713" s="181"/>
      <c r="BL8713" s="181"/>
      <c r="BM8713" s="181"/>
      <c r="BN8713" s="181"/>
      <c r="BO8713" s="181"/>
    </row>
    <row r="8714" spans="41:67">
      <c r="AO8714" s="38">
        <f t="shared" si="618"/>
        <v>0</v>
      </c>
      <c r="AP8714" s="38">
        <f t="shared" si="619"/>
        <v>0</v>
      </c>
      <c r="AR8714" s="181"/>
      <c r="AS8714" s="181"/>
      <c r="AT8714" s="181"/>
      <c r="AU8714" s="181"/>
      <c r="BB8714" s="181"/>
      <c r="BC8714" s="181"/>
      <c r="BD8714" s="181"/>
      <c r="BE8714" s="181"/>
      <c r="BL8714" s="181"/>
      <c r="BM8714" s="181"/>
      <c r="BN8714" s="181"/>
      <c r="BO8714" s="181"/>
    </row>
    <row r="8715" spans="41:67">
      <c r="AO8715" s="38">
        <f t="shared" si="618"/>
        <v>0</v>
      </c>
      <c r="AP8715" s="38">
        <f t="shared" si="619"/>
        <v>0</v>
      </c>
      <c r="AR8715" s="181"/>
      <c r="AS8715" s="181"/>
      <c r="AT8715" s="181"/>
      <c r="AU8715" s="181"/>
      <c r="BB8715" s="181"/>
      <c r="BC8715" s="181"/>
      <c r="BD8715" s="181"/>
      <c r="BE8715" s="181"/>
      <c r="BL8715" s="181"/>
      <c r="BM8715" s="181"/>
      <c r="BN8715" s="181"/>
      <c r="BO8715" s="181"/>
    </row>
    <row r="8716" spans="41:67">
      <c r="AO8716" s="38">
        <f t="shared" si="618"/>
        <v>0</v>
      </c>
      <c r="AP8716" s="38">
        <f t="shared" si="619"/>
        <v>0</v>
      </c>
      <c r="AR8716" s="181"/>
      <c r="AS8716" s="181"/>
      <c r="AT8716" s="181"/>
      <c r="AU8716" s="181"/>
      <c r="BB8716" s="181"/>
      <c r="BC8716" s="181"/>
      <c r="BD8716" s="181"/>
      <c r="BE8716" s="181"/>
      <c r="BL8716" s="181"/>
      <c r="BM8716" s="181"/>
      <c r="BN8716" s="181"/>
      <c r="BO8716" s="181"/>
    </row>
    <row r="8717" spans="41:67">
      <c r="AO8717" s="38">
        <f t="shared" si="618"/>
        <v>0</v>
      </c>
      <c r="AP8717" s="38">
        <f t="shared" si="619"/>
        <v>0</v>
      </c>
      <c r="AR8717" s="181"/>
      <c r="AS8717" s="181"/>
      <c r="AT8717" s="181"/>
      <c r="AU8717" s="181"/>
      <c r="BB8717" s="181"/>
      <c r="BC8717" s="181"/>
      <c r="BD8717" s="181"/>
      <c r="BE8717" s="181"/>
      <c r="BL8717" s="181"/>
      <c r="BM8717" s="181"/>
      <c r="BN8717" s="181"/>
      <c r="BO8717" s="181"/>
    </row>
    <row r="8718" spans="41:67">
      <c r="AO8718" s="38">
        <f t="shared" si="618"/>
        <v>0</v>
      </c>
      <c r="AP8718" s="38">
        <f t="shared" si="619"/>
        <v>0</v>
      </c>
      <c r="AR8718" s="181"/>
      <c r="AS8718" s="181"/>
      <c r="AT8718" s="181"/>
      <c r="AU8718" s="181"/>
      <c r="BB8718" s="181"/>
      <c r="BC8718" s="181"/>
      <c r="BD8718" s="181"/>
      <c r="BE8718" s="181"/>
      <c r="BL8718" s="181"/>
      <c r="BM8718" s="181"/>
      <c r="BN8718" s="181"/>
      <c r="BO8718" s="181"/>
    </row>
    <row r="8719" spans="41:67">
      <c r="AO8719" s="38">
        <f t="shared" si="618"/>
        <v>0</v>
      </c>
      <c r="AP8719" s="38">
        <f t="shared" si="619"/>
        <v>0</v>
      </c>
      <c r="AR8719" s="181"/>
      <c r="AS8719" s="181"/>
      <c r="AT8719" s="181"/>
      <c r="AU8719" s="181"/>
      <c r="BB8719" s="181"/>
      <c r="BC8719" s="181"/>
      <c r="BD8719" s="181"/>
      <c r="BE8719" s="181"/>
      <c r="BL8719" s="181"/>
      <c r="BM8719" s="181"/>
      <c r="BN8719" s="181"/>
      <c r="BO8719" s="181"/>
    </row>
    <row r="8720" spans="41:67">
      <c r="AO8720" s="38">
        <f t="shared" si="618"/>
        <v>0</v>
      </c>
      <c r="AP8720" s="38">
        <f t="shared" si="619"/>
        <v>0</v>
      </c>
      <c r="AR8720" s="181"/>
      <c r="AS8720" s="181"/>
      <c r="AT8720" s="181"/>
      <c r="AU8720" s="181"/>
      <c r="BB8720" s="181"/>
      <c r="BC8720" s="181"/>
      <c r="BD8720" s="181"/>
      <c r="BE8720" s="181"/>
      <c r="BL8720" s="181"/>
      <c r="BM8720" s="181"/>
      <c r="BN8720" s="181"/>
      <c r="BO8720" s="181"/>
    </row>
    <row r="8721" spans="41:67">
      <c r="AO8721" s="38">
        <f t="shared" si="618"/>
        <v>0</v>
      </c>
      <c r="AP8721" s="38">
        <f t="shared" si="619"/>
        <v>0</v>
      </c>
      <c r="AR8721" s="181"/>
      <c r="AS8721" s="181"/>
      <c r="AT8721" s="181"/>
      <c r="AU8721" s="181"/>
      <c r="BB8721" s="181"/>
      <c r="BC8721" s="181"/>
      <c r="BD8721" s="181"/>
      <c r="BE8721" s="181"/>
      <c r="BL8721" s="181"/>
      <c r="BM8721" s="181"/>
      <c r="BN8721" s="181"/>
      <c r="BO8721" s="181"/>
    </row>
    <row r="8722" spans="41:67">
      <c r="AO8722" s="38">
        <f t="shared" si="618"/>
        <v>0</v>
      </c>
      <c r="AP8722" s="38">
        <f t="shared" si="619"/>
        <v>0</v>
      </c>
      <c r="AR8722" s="181"/>
      <c r="AS8722" s="181"/>
      <c r="AT8722" s="181"/>
      <c r="AU8722" s="181"/>
      <c r="BB8722" s="181"/>
      <c r="BC8722" s="181"/>
      <c r="BD8722" s="181"/>
      <c r="BE8722" s="181"/>
      <c r="BL8722" s="181"/>
      <c r="BM8722" s="181"/>
      <c r="BN8722" s="181"/>
      <c r="BO8722" s="181"/>
    </row>
    <row r="8723" spans="41:67">
      <c r="AO8723" s="38">
        <f t="shared" si="618"/>
        <v>0</v>
      </c>
      <c r="AP8723" s="38">
        <f t="shared" si="619"/>
        <v>0</v>
      </c>
      <c r="AR8723" s="181"/>
      <c r="AS8723" s="181"/>
      <c r="AT8723" s="181"/>
      <c r="AU8723" s="181"/>
      <c r="BB8723" s="181"/>
      <c r="BC8723" s="181"/>
      <c r="BD8723" s="181"/>
      <c r="BE8723" s="181"/>
      <c r="BL8723" s="181"/>
      <c r="BM8723" s="181"/>
      <c r="BN8723" s="181"/>
      <c r="BO8723" s="181"/>
    </row>
    <row r="8724" spans="41:67">
      <c r="AO8724" s="38">
        <f t="shared" si="618"/>
        <v>0</v>
      </c>
      <c r="AP8724" s="38">
        <f t="shared" si="619"/>
        <v>0</v>
      </c>
      <c r="AR8724" s="181"/>
      <c r="AS8724" s="181"/>
      <c r="AT8724" s="181"/>
      <c r="AU8724" s="181"/>
      <c r="BB8724" s="181"/>
      <c r="BC8724" s="181"/>
      <c r="BD8724" s="181"/>
      <c r="BE8724" s="181"/>
      <c r="BL8724" s="181"/>
      <c r="BM8724" s="181"/>
      <c r="BN8724" s="181"/>
      <c r="BO8724" s="181"/>
    </row>
    <row r="8725" spans="41:67">
      <c r="AO8725" s="38">
        <f t="shared" si="618"/>
        <v>0</v>
      </c>
      <c r="AP8725" s="38">
        <f t="shared" si="619"/>
        <v>0</v>
      </c>
      <c r="AR8725" s="181"/>
      <c r="AS8725" s="181"/>
      <c r="AT8725" s="181"/>
      <c r="AU8725" s="181"/>
      <c r="BB8725" s="181"/>
      <c r="BC8725" s="181"/>
      <c r="BD8725" s="181"/>
      <c r="BE8725" s="181"/>
      <c r="BL8725" s="181"/>
      <c r="BM8725" s="181"/>
      <c r="BN8725" s="181"/>
      <c r="BO8725" s="181"/>
    </row>
    <row r="8726" spans="41:67">
      <c r="AO8726" s="38">
        <f t="shared" si="618"/>
        <v>0</v>
      </c>
      <c r="AP8726" s="38">
        <f t="shared" si="619"/>
        <v>0</v>
      </c>
      <c r="AR8726" s="181"/>
      <c r="AS8726" s="181"/>
      <c r="AT8726" s="181"/>
      <c r="AU8726" s="181"/>
      <c r="BB8726" s="181"/>
      <c r="BC8726" s="181"/>
      <c r="BD8726" s="181"/>
      <c r="BE8726" s="181"/>
      <c r="BL8726" s="181"/>
      <c r="BM8726" s="181"/>
      <c r="BN8726" s="181"/>
      <c r="BO8726" s="181"/>
    </row>
    <row r="8727" spans="41:67">
      <c r="AO8727" s="38">
        <f t="shared" si="618"/>
        <v>0</v>
      </c>
      <c r="AP8727" s="38">
        <f t="shared" si="619"/>
        <v>0</v>
      </c>
      <c r="AR8727" s="181"/>
      <c r="AS8727" s="181"/>
      <c r="AT8727" s="181"/>
      <c r="AU8727" s="181"/>
      <c r="BB8727" s="181"/>
      <c r="BC8727" s="181"/>
      <c r="BD8727" s="181"/>
      <c r="BE8727" s="181"/>
      <c r="BL8727" s="181"/>
      <c r="BM8727" s="181"/>
      <c r="BN8727" s="181"/>
      <c r="BO8727" s="181"/>
    </row>
    <row r="8728" spans="41:67">
      <c r="AO8728" s="38">
        <f t="shared" si="618"/>
        <v>0</v>
      </c>
      <c r="AP8728" s="38">
        <f t="shared" si="619"/>
        <v>0</v>
      </c>
      <c r="AR8728" s="181"/>
      <c r="AS8728" s="181"/>
      <c r="AT8728" s="181"/>
      <c r="AU8728" s="181"/>
      <c r="BB8728" s="181"/>
      <c r="BC8728" s="181"/>
      <c r="BD8728" s="181"/>
      <c r="BE8728" s="181"/>
      <c r="BL8728" s="181"/>
      <c r="BM8728" s="181"/>
      <c r="BN8728" s="181"/>
      <c r="BO8728" s="181"/>
    </row>
    <row r="8729" spans="41:67">
      <c r="AO8729" s="38">
        <f t="shared" si="618"/>
        <v>0</v>
      </c>
      <c r="AP8729" s="38">
        <f t="shared" si="619"/>
        <v>0</v>
      </c>
      <c r="AR8729" s="181"/>
      <c r="AS8729" s="181"/>
      <c r="AT8729" s="181"/>
      <c r="AU8729" s="181"/>
      <c r="BB8729" s="181"/>
      <c r="BC8729" s="181"/>
      <c r="BD8729" s="181"/>
      <c r="BE8729" s="181"/>
      <c r="BL8729" s="181"/>
      <c r="BM8729" s="181"/>
      <c r="BN8729" s="181"/>
      <c r="BO8729" s="181"/>
    </row>
    <row r="8730" spans="41:67">
      <c r="AO8730" s="38">
        <f t="shared" si="618"/>
        <v>0</v>
      </c>
      <c r="AP8730" s="38">
        <f t="shared" si="619"/>
        <v>0</v>
      </c>
      <c r="AR8730" s="181"/>
      <c r="AS8730" s="181"/>
      <c r="AT8730" s="181"/>
      <c r="AU8730" s="181"/>
      <c r="BB8730" s="181"/>
      <c r="BC8730" s="181"/>
      <c r="BD8730" s="181"/>
      <c r="BE8730" s="181"/>
      <c r="BL8730" s="181"/>
      <c r="BM8730" s="181"/>
      <c r="BN8730" s="181"/>
      <c r="BO8730" s="181"/>
    </row>
    <row r="8731" spans="41:67">
      <c r="AO8731" s="38">
        <f t="shared" si="618"/>
        <v>0</v>
      </c>
      <c r="AP8731" s="38">
        <f t="shared" si="619"/>
        <v>0</v>
      </c>
      <c r="AR8731" s="181"/>
      <c r="AS8731" s="181"/>
      <c r="AT8731" s="181"/>
      <c r="AU8731" s="181"/>
      <c r="BB8731" s="181"/>
      <c r="BC8731" s="181"/>
      <c r="BD8731" s="181"/>
      <c r="BE8731" s="181"/>
      <c r="BL8731" s="181"/>
      <c r="BM8731" s="181"/>
      <c r="BN8731" s="181"/>
      <c r="BO8731" s="181"/>
    </row>
    <row r="8732" spans="41:67">
      <c r="AO8732" s="38">
        <f t="shared" si="618"/>
        <v>0</v>
      </c>
      <c r="AP8732" s="38">
        <f t="shared" si="619"/>
        <v>0</v>
      </c>
      <c r="AR8732" s="181"/>
      <c r="AS8732" s="181"/>
      <c r="AT8732" s="181"/>
      <c r="AU8732" s="181"/>
      <c r="BB8732" s="181"/>
      <c r="BC8732" s="181"/>
      <c r="BD8732" s="181"/>
      <c r="BE8732" s="181"/>
      <c r="BL8732" s="181"/>
      <c r="BM8732" s="181"/>
      <c r="BN8732" s="181"/>
      <c r="BO8732" s="181"/>
    </row>
    <row r="8733" spans="41:67">
      <c r="AO8733" s="38">
        <f t="shared" si="618"/>
        <v>0</v>
      </c>
      <c r="AP8733" s="38">
        <f t="shared" si="619"/>
        <v>0</v>
      </c>
      <c r="AR8733" s="181"/>
      <c r="AS8733" s="181"/>
      <c r="AT8733" s="181"/>
      <c r="AU8733" s="181"/>
      <c r="BB8733" s="181"/>
      <c r="BC8733" s="181"/>
      <c r="BD8733" s="181"/>
      <c r="BE8733" s="181"/>
      <c r="BL8733" s="181"/>
      <c r="BM8733" s="181"/>
      <c r="BN8733" s="181"/>
      <c r="BO8733" s="181"/>
    </row>
    <row r="8734" spans="41:67">
      <c r="AO8734" s="38">
        <f t="shared" si="618"/>
        <v>0</v>
      </c>
      <c r="AP8734" s="38">
        <f t="shared" si="619"/>
        <v>0</v>
      </c>
      <c r="AR8734" s="181"/>
      <c r="AS8734" s="181"/>
      <c r="AT8734" s="181"/>
      <c r="AU8734" s="181"/>
      <c r="BB8734" s="181"/>
      <c r="BC8734" s="181"/>
      <c r="BD8734" s="181"/>
      <c r="BE8734" s="181"/>
      <c r="BL8734" s="181"/>
      <c r="BM8734" s="181"/>
      <c r="BN8734" s="181"/>
      <c r="BO8734" s="181"/>
    </row>
    <row r="8735" spans="41:67">
      <c r="AO8735" s="38">
        <f t="shared" si="618"/>
        <v>0</v>
      </c>
      <c r="AP8735" s="38">
        <f t="shared" si="619"/>
        <v>0</v>
      </c>
      <c r="AR8735" s="181"/>
      <c r="AS8735" s="181"/>
      <c r="AT8735" s="181"/>
      <c r="AU8735" s="181"/>
      <c r="BB8735" s="181"/>
      <c r="BC8735" s="181"/>
      <c r="BD8735" s="181"/>
      <c r="BE8735" s="181"/>
      <c r="BL8735" s="181"/>
      <c r="BM8735" s="181"/>
      <c r="BN8735" s="181"/>
      <c r="BO8735" s="181"/>
    </row>
    <row r="8736" spans="41:67">
      <c r="AO8736" s="38">
        <f t="shared" si="618"/>
        <v>0</v>
      </c>
      <c r="AP8736" s="38">
        <f t="shared" si="619"/>
        <v>0</v>
      </c>
      <c r="AR8736" s="181"/>
      <c r="AS8736" s="181"/>
      <c r="AT8736" s="181"/>
      <c r="AU8736" s="181"/>
      <c r="BB8736" s="181"/>
      <c r="BC8736" s="181"/>
      <c r="BD8736" s="181"/>
      <c r="BE8736" s="181"/>
      <c r="BL8736" s="181"/>
      <c r="BM8736" s="181"/>
      <c r="BN8736" s="181"/>
      <c r="BO8736" s="181"/>
    </row>
    <row r="8737" spans="41:67">
      <c r="AO8737" s="38">
        <f t="shared" si="618"/>
        <v>0</v>
      </c>
      <c r="AP8737" s="38">
        <f t="shared" si="619"/>
        <v>0</v>
      </c>
      <c r="AR8737" s="181"/>
      <c r="AS8737" s="181"/>
      <c r="AT8737" s="181"/>
      <c r="AU8737" s="181"/>
      <c r="BB8737" s="181"/>
      <c r="BC8737" s="181"/>
      <c r="BD8737" s="181"/>
      <c r="BE8737" s="181"/>
      <c r="BL8737" s="181"/>
      <c r="BM8737" s="181"/>
      <c r="BN8737" s="181"/>
      <c r="BO8737" s="181"/>
    </row>
    <row r="8738" spans="41:67">
      <c r="AO8738" s="38">
        <f t="shared" si="618"/>
        <v>0</v>
      </c>
      <c r="AP8738" s="38">
        <f t="shared" si="619"/>
        <v>0</v>
      </c>
      <c r="AR8738" s="181"/>
      <c r="AS8738" s="181"/>
      <c r="AT8738" s="181"/>
      <c r="AU8738" s="181"/>
      <c r="BB8738" s="181"/>
      <c r="BC8738" s="181"/>
      <c r="BD8738" s="181"/>
      <c r="BE8738" s="181"/>
      <c r="BL8738" s="181"/>
      <c r="BM8738" s="181"/>
      <c r="BN8738" s="181"/>
      <c r="BO8738" s="181"/>
    </row>
    <row r="8739" spans="41:67">
      <c r="AO8739" s="38">
        <f t="shared" si="618"/>
        <v>0</v>
      </c>
      <c r="AP8739" s="38">
        <f t="shared" si="619"/>
        <v>0</v>
      </c>
      <c r="AR8739" s="181"/>
      <c r="AS8739" s="181"/>
      <c r="AT8739" s="181"/>
      <c r="AU8739" s="181"/>
      <c r="BB8739" s="181"/>
      <c r="BC8739" s="181"/>
      <c r="BD8739" s="181"/>
      <c r="BE8739" s="181"/>
      <c r="BL8739" s="181"/>
      <c r="BM8739" s="181"/>
      <c r="BN8739" s="181"/>
      <c r="BO8739" s="181"/>
    </row>
    <row r="8740" spans="41:67">
      <c r="AO8740" s="38">
        <f t="shared" si="618"/>
        <v>0</v>
      </c>
      <c r="AP8740" s="38">
        <f t="shared" si="619"/>
        <v>0</v>
      </c>
      <c r="AR8740" s="181"/>
      <c r="AS8740" s="181"/>
      <c r="AT8740" s="181"/>
      <c r="AU8740" s="181"/>
      <c r="BB8740" s="181"/>
      <c r="BC8740" s="181"/>
      <c r="BD8740" s="181"/>
      <c r="BE8740" s="181"/>
      <c r="BL8740" s="181"/>
      <c r="BM8740" s="181"/>
      <c r="BN8740" s="181"/>
      <c r="BO8740" s="181"/>
    </row>
    <row r="8741" spans="41:67">
      <c r="AO8741" s="38">
        <f t="shared" si="618"/>
        <v>0</v>
      </c>
      <c r="AP8741" s="38">
        <f t="shared" si="619"/>
        <v>0</v>
      </c>
      <c r="AR8741" s="181"/>
      <c r="AS8741" s="181"/>
      <c r="AT8741" s="181"/>
      <c r="AU8741" s="181"/>
      <c r="BB8741" s="181"/>
      <c r="BC8741" s="181"/>
      <c r="BD8741" s="181"/>
      <c r="BE8741" s="181"/>
      <c r="BL8741" s="181"/>
      <c r="BM8741" s="181"/>
      <c r="BN8741" s="181"/>
      <c r="BO8741" s="181"/>
    </row>
    <row r="8742" spans="41:67">
      <c r="AO8742" s="38">
        <f t="shared" si="618"/>
        <v>0</v>
      </c>
      <c r="AP8742" s="38">
        <f t="shared" si="619"/>
        <v>0</v>
      </c>
      <c r="AR8742" s="181"/>
      <c r="AS8742" s="181"/>
      <c r="AT8742" s="181"/>
      <c r="AU8742" s="181"/>
      <c r="BB8742" s="181"/>
      <c r="BC8742" s="181"/>
      <c r="BD8742" s="181"/>
      <c r="BE8742" s="181"/>
      <c r="BL8742" s="181"/>
      <c r="BM8742" s="181"/>
      <c r="BN8742" s="181"/>
      <c r="BO8742" s="181"/>
    </row>
    <row r="8743" spans="41:67">
      <c r="AO8743" s="38">
        <f t="shared" si="618"/>
        <v>0</v>
      </c>
      <c r="AP8743" s="38">
        <f t="shared" si="619"/>
        <v>0</v>
      </c>
      <c r="AR8743" s="181"/>
      <c r="AS8743" s="181"/>
      <c r="AT8743" s="181"/>
      <c r="AU8743" s="181"/>
      <c r="BB8743" s="181"/>
      <c r="BC8743" s="181"/>
      <c r="BD8743" s="181"/>
      <c r="BE8743" s="181"/>
      <c r="BL8743" s="181"/>
      <c r="BM8743" s="181"/>
      <c r="BN8743" s="181"/>
      <c r="BO8743" s="181"/>
    </row>
    <row r="8744" spans="41:67">
      <c r="AO8744" s="38">
        <f t="shared" si="618"/>
        <v>0</v>
      </c>
      <c r="AP8744" s="38">
        <f t="shared" si="619"/>
        <v>0</v>
      </c>
      <c r="AR8744" s="181"/>
      <c r="AS8744" s="181"/>
      <c r="AT8744" s="181"/>
      <c r="AU8744" s="181"/>
      <c r="BB8744" s="181"/>
      <c r="BC8744" s="181"/>
      <c r="BD8744" s="181"/>
      <c r="BE8744" s="181"/>
      <c r="BL8744" s="181"/>
      <c r="BM8744" s="181"/>
      <c r="BN8744" s="181"/>
      <c r="BO8744" s="181"/>
    </row>
    <row r="8745" spans="41:67">
      <c r="AO8745" s="38">
        <f t="shared" si="618"/>
        <v>0</v>
      </c>
      <c r="AP8745" s="38">
        <f t="shared" si="619"/>
        <v>0</v>
      </c>
      <c r="AR8745" s="181"/>
      <c r="AS8745" s="181"/>
      <c r="AT8745" s="181"/>
      <c r="AU8745" s="181"/>
      <c r="BB8745" s="181"/>
      <c r="BC8745" s="181"/>
      <c r="BD8745" s="181"/>
      <c r="BE8745" s="181"/>
      <c r="BL8745" s="181"/>
      <c r="BM8745" s="181"/>
      <c r="BN8745" s="181"/>
      <c r="BO8745" s="181"/>
    </row>
    <row r="8746" spans="41:67">
      <c r="AO8746" s="38">
        <f t="shared" ref="AO8746:AO8809" si="620">B8747+1-1</f>
        <v>0</v>
      </c>
      <c r="AP8746" s="38">
        <f t="shared" ref="AP8746:AP8809" si="621">A8747</f>
        <v>0</v>
      </c>
      <c r="AR8746" s="181"/>
      <c r="AS8746" s="181"/>
      <c r="AT8746" s="181"/>
      <c r="AU8746" s="181"/>
      <c r="BB8746" s="181"/>
      <c r="BC8746" s="181"/>
      <c r="BD8746" s="181"/>
      <c r="BE8746" s="181"/>
      <c r="BL8746" s="181"/>
      <c r="BM8746" s="181"/>
      <c r="BN8746" s="181"/>
      <c r="BO8746" s="181"/>
    </row>
    <row r="8747" spans="41:67">
      <c r="AO8747" s="38">
        <f t="shared" si="620"/>
        <v>0</v>
      </c>
      <c r="AP8747" s="38">
        <f t="shared" si="621"/>
        <v>0</v>
      </c>
      <c r="AR8747" s="181"/>
      <c r="AS8747" s="181"/>
      <c r="AT8747" s="181"/>
      <c r="AU8747" s="181"/>
      <c r="BB8747" s="181"/>
      <c r="BC8747" s="181"/>
      <c r="BD8747" s="181"/>
      <c r="BE8747" s="181"/>
      <c r="BL8747" s="181"/>
      <c r="BM8747" s="181"/>
      <c r="BN8747" s="181"/>
      <c r="BO8747" s="181"/>
    </row>
    <row r="8748" spans="41:67">
      <c r="AO8748" s="38">
        <f t="shared" si="620"/>
        <v>0</v>
      </c>
      <c r="AP8748" s="38">
        <f t="shared" si="621"/>
        <v>0</v>
      </c>
      <c r="AR8748" s="181"/>
      <c r="AS8748" s="181"/>
      <c r="AT8748" s="181"/>
      <c r="AU8748" s="181"/>
      <c r="BB8748" s="181"/>
      <c r="BC8748" s="181"/>
      <c r="BD8748" s="181"/>
      <c r="BE8748" s="181"/>
      <c r="BL8748" s="181"/>
      <c r="BM8748" s="181"/>
      <c r="BN8748" s="181"/>
      <c r="BO8748" s="181"/>
    </row>
    <row r="8749" spans="41:67">
      <c r="AO8749" s="38">
        <f t="shared" si="620"/>
        <v>0</v>
      </c>
      <c r="AP8749" s="38">
        <f t="shared" si="621"/>
        <v>0</v>
      </c>
      <c r="AR8749" s="181"/>
      <c r="AS8749" s="181"/>
      <c r="AT8749" s="181"/>
      <c r="AU8749" s="181"/>
      <c r="BB8749" s="181"/>
      <c r="BC8749" s="181"/>
      <c r="BD8749" s="181"/>
      <c r="BE8749" s="181"/>
      <c r="BL8749" s="181"/>
      <c r="BM8749" s="181"/>
      <c r="BN8749" s="181"/>
      <c r="BO8749" s="181"/>
    </row>
    <row r="8750" spans="41:67">
      <c r="AO8750" s="38">
        <f t="shared" si="620"/>
        <v>0</v>
      </c>
      <c r="AP8750" s="38">
        <f t="shared" si="621"/>
        <v>0</v>
      </c>
      <c r="AR8750" s="181"/>
      <c r="AS8750" s="181"/>
      <c r="AT8750" s="181"/>
      <c r="AU8750" s="181"/>
      <c r="BB8750" s="181"/>
      <c r="BC8750" s="181"/>
      <c r="BD8750" s="181"/>
      <c r="BE8750" s="181"/>
      <c r="BL8750" s="181"/>
      <c r="BM8750" s="181"/>
      <c r="BN8750" s="181"/>
      <c r="BO8750" s="181"/>
    </row>
    <row r="8751" spans="41:67">
      <c r="AO8751" s="38">
        <f t="shared" si="620"/>
        <v>0</v>
      </c>
      <c r="AP8751" s="38">
        <f t="shared" si="621"/>
        <v>0</v>
      </c>
      <c r="AR8751" s="181"/>
      <c r="AS8751" s="181"/>
      <c r="AT8751" s="181"/>
      <c r="AU8751" s="181"/>
      <c r="BB8751" s="181"/>
      <c r="BC8751" s="181"/>
      <c r="BD8751" s="181"/>
      <c r="BE8751" s="181"/>
      <c r="BL8751" s="181"/>
      <c r="BM8751" s="181"/>
      <c r="BN8751" s="181"/>
      <c r="BO8751" s="181"/>
    </row>
    <row r="8752" spans="41:67">
      <c r="AO8752" s="38">
        <f t="shared" si="620"/>
        <v>0</v>
      </c>
      <c r="AP8752" s="38">
        <f t="shared" si="621"/>
        <v>0</v>
      </c>
      <c r="AR8752" s="181"/>
      <c r="AS8752" s="181"/>
      <c r="AT8752" s="181"/>
      <c r="AU8752" s="181"/>
      <c r="BB8752" s="181"/>
      <c r="BC8752" s="181"/>
      <c r="BD8752" s="181"/>
      <c r="BE8752" s="181"/>
      <c r="BL8752" s="181"/>
      <c r="BM8752" s="181"/>
      <c r="BN8752" s="181"/>
      <c r="BO8752" s="181"/>
    </row>
    <row r="8753" spans="41:67">
      <c r="AO8753" s="38">
        <f t="shared" si="620"/>
        <v>0</v>
      </c>
      <c r="AP8753" s="38">
        <f t="shared" si="621"/>
        <v>0</v>
      </c>
      <c r="AR8753" s="181"/>
      <c r="AS8753" s="181"/>
      <c r="AT8753" s="181"/>
      <c r="AU8753" s="181"/>
      <c r="BB8753" s="181"/>
      <c r="BC8753" s="181"/>
      <c r="BD8753" s="181"/>
      <c r="BE8753" s="181"/>
      <c r="BL8753" s="181"/>
      <c r="BM8753" s="181"/>
      <c r="BN8753" s="181"/>
      <c r="BO8753" s="181"/>
    </row>
    <row r="8754" spans="41:67">
      <c r="AO8754" s="38">
        <f t="shared" si="620"/>
        <v>0</v>
      </c>
      <c r="AP8754" s="38">
        <f t="shared" si="621"/>
        <v>0</v>
      </c>
      <c r="AR8754" s="181"/>
      <c r="AS8754" s="181"/>
      <c r="AT8754" s="181"/>
      <c r="AU8754" s="181"/>
      <c r="BB8754" s="181"/>
      <c r="BC8754" s="181"/>
      <c r="BD8754" s="181"/>
      <c r="BE8754" s="181"/>
      <c r="BL8754" s="181"/>
      <c r="BM8754" s="181"/>
      <c r="BN8754" s="181"/>
      <c r="BO8754" s="181"/>
    </row>
    <row r="8755" spans="41:67">
      <c r="AO8755" s="38">
        <f t="shared" si="620"/>
        <v>0</v>
      </c>
      <c r="AP8755" s="38">
        <f t="shared" si="621"/>
        <v>0</v>
      </c>
      <c r="AR8755" s="181"/>
      <c r="AS8755" s="181"/>
      <c r="AT8755" s="181"/>
      <c r="AU8755" s="181"/>
      <c r="BB8755" s="181"/>
      <c r="BC8755" s="181"/>
      <c r="BD8755" s="181"/>
      <c r="BE8755" s="181"/>
      <c r="BL8755" s="181"/>
      <c r="BM8755" s="181"/>
      <c r="BN8755" s="181"/>
      <c r="BO8755" s="181"/>
    </row>
    <row r="8756" spans="41:67">
      <c r="AO8756" s="38">
        <f t="shared" si="620"/>
        <v>0</v>
      </c>
      <c r="AP8756" s="38">
        <f t="shared" si="621"/>
        <v>0</v>
      </c>
      <c r="AR8756" s="181"/>
      <c r="AS8756" s="181"/>
      <c r="AT8756" s="181"/>
      <c r="AU8756" s="181"/>
      <c r="BB8756" s="181"/>
      <c r="BC8756" s="181"/>
      <c r="BD8756" s="181"/>
      <c r="BE8756" s="181"/>
      <c r="BL8756" s="181"/>
      <c r="BM8756" s="181"/>
      <c r="BN8756" s="181"/>
      <c r="BO8756" s="181"/>
    </row>
    <row r="8757" spans="41:67">
      <c r="AO8757" s="38">
        <f t="shared" si="620"/>
        <v>0</v>
      </c>
      <c r="AP8757" s="38">
        <f t="shared" si="621"/>
        <v>0</v>
      </c>
      <c r="AR8757" s="181"/>
      <c r="AS8757" s="181"/>
      <c r="AT8757" s="181"/>
      <c r="AU8757" s="181"/>
      <c r="BB8757" s="181"/>
      <c r="BC8757" s="181"/>
      <c r="BD8757" s="181"/>
      <c r="BE8757" s="181"/>
      <c r="BL8757" s="181"/>
      <c r="BM8757" s="181"/>
      <c r="BN8757" s="181"/>
      <c r="BO8757" s="181"/>
    </row>
    <row r="8758" spans="41:67">
      <c r="AO8758" s="38">
        <f t="shared" si="620"/>
        <v>0</v>
      </c>
      <c r="AP8758" s="38">
        <f t="shared" si="621"/>
        <v>0</v>
      </c>
      <c r="AR8758" s="181"/>
      <c r="AS8758" s="181"/>
      <c r="AT8758" s="181"/>
      <c r="AU8758" s="181"/>
      <c r="BB8758" s="181"/>
      <c r="BC8758" s="181"/>
      <c r="BD8758" s="181"/>
      <c r="BE8758" s="181"/>
      <c r="BL8758" s="181"/>
      <c r="BM8758" s="181"/>
      <c r="BN8758" s="181"/>
      <c r="BO8758" s="181"/>
    </row>
    <row r="8759" spans="41:67">
      <c r="AO8759" s="38">
        <f t="shared" si="620"/>
        <v>0</v>
      </c>
      <c r="AP8759" s="38">
        <f t="shared" si="621"/>
        <v>0</v>
      </c>
      <c r="AR8759" s="181"/>
      <c r="AS8759" s="181"/>
      <c r="AT8759" s="181"/>
      <c r="AU8759" s="181"/>
      <c r="BB8759" s="181"/>
      <c r="BC8759" s="181"/>
      <c r="BD8759" s="181"/>
      <c r="BE8759" s="181"/>
      <c r="BL8759" s="181"/>
      <c r="BM8759" s="181"/>
      <c r="BN8759" s="181"/>
      <c r="BO8759" s="181"/>
    </row>
    <row r="8760" spans="41:67">
      <c r="AO8760" s="38">
        <f t="shared" si="620"/>
        <v>0</v>
      </c>
      <c r="AP8760" s="38">
        <f t="shared" si="621"/>
        <v>0</v>
      </c>
      <c r="AR8760" s="181"/>
      <c r="AS8760" s="181"/>
      <c r="AT8760" s="181"/>
      <c r="AU8760" s="181"/>
      <c r="BB8760" s="181"/>
      <c r="BC8760" s="181"/>
      <c r="BD8760" s="181"/>
      <c r="BE8760" s="181"/>
      <c r="BL8760" s="181"/>
      <c r="BM8760" s="181"/>
      <c r="BN8760" s="181"/>
      <c r="BO8760" s="181"/>
    </row>
    <row r="8761" spans="41:67">
      <c r="AO8761" s="38">
        <f t="shared" si="620"/>
        <v>0</v>
      </c>
      <c r="AP8761" s="38">
        <f t="shared" si="621"/>
        <v>0</v>
      </c>
      <c r="AR8761" s="181"/>
      <c r="AS8761" s="181"/>
      <c r="AT8761" s="181"/>
      <c r="AU8761" s="181"/>
      <c r="BB8761" s="181"/>
      <c r="BC8761" s="181"/>
      <c r="BD8761" s="181"/>
      <c r="BE8761" s="181"/>
      <c r="BL8761" s="181"/>
      <c r="BM8761" s="181"/>
      <c r="BN8761" s="181"/>
      <c r="BO8761" s="181"/>
    </row>
    <row r="8762" spans="41:67">
      <c r="AO8762" s="38">
        <f t="shared" si="620"/>
        <v>0</v>
      </c>
      <c r="AP8762" s="38">
        <f t="shared" si="621"/>
        <v>0</v>
      </c>
      <c r="AR8762" s="181"/>
      <c r="AS8762" s="181"/>
      <c r="AT8762" s="181"/>
      <c r="AU8762" s="181"/>
      <c r="BB8762" s="181"/>
      <c r="BC8762" s="181"/>
      <c r="BD8762" s="181"/>
      <c r="BE8762" s="181"/>
      <c r="BL8762" s="181"/>
      <c r="BM8762" s="181"/>
      <c r="BN8762" s="181"/>
      <c r="BO8762" s="181"/>
    </row>
    <row r="8763" spans="41:67">
      <c r="AO8763" s="38">
        <f t="shared" si="620"/>
        <v>0</v>
      </c>
      <c r="AP8763" s="38">
        <f t="shared" si="621"/>
        <v>0</v>
      </c>
      <c r="AR8763" s="181"/>
      <c r="AS8763" s="181"/>
      <c r="AT8763" s="181"/>
      <c r="AU8763" s="181"/>
      <c r="BB8763" s="181"/>
      <c r="BC8763" s="181"/>
      <c r="BD8763" s="181"/>
      <c r="BE8763" s="181"/>
      <c r="BL8763" s="181"/>
      <c r="BM8763" s="181"/>
      <c r="BN8763" s="181"/>
      <c r="BO8763" s="181"/>
    </row>
    <row r="8764" spans="41:67">
      <c r="AO8764" s="38">
        <f t="shared" si="620"/>
        <v>0</v>
      </c>
      <c r="AP8764" s="38">
        <f t="shared" si="621"/>
        <v>0</v>
      </c>
      <c r="AR8764" s="181"/>
      <c r="AS8764" s="181"/>
      <c r="AT8764" s="181"/>
      <c r="AU8764" s="181"/>
      <c r="BB8764" s="181"/>
      <c r="BC8764" s="181"/>
      <c r="BD8764" s="181"/>
      <c r="BE8764" s="181"/>
      <c r="BL8764" s="181"/>
      <c r="BM8764" s="181"/>
      <c r="BN8764" s="181"/>
      <c r="BO8764" s="181"/>
    </row>
    <row r="8765" spans="41:67">
      <c r="AO8765" s="38">
        <f t="shared" si="620"/>
        <v>0</v>
      </c>
      <c r="AP8765" s="38">
        <f t="shared" si="621"/>
        <v>0</v>
      </c>
      <c r="AR8765" s="181"/>
      <c r="AS8765" s="181"/>
      <c r="AT8765" s="181"/>
      <c r="AU8765" s="181"/>
      <c r="BB8765" s="181"/>
      <c r="BC8765" s="181"/>
      <c r="BD8765" s="181"/>
      <c r="BE8765" s="181"/>
      <c r="BL8765" s="181"/>
      <c r="BM8765" s="181"/>
      <c r="BN8765" s="181"/>
      <c r="BO8765" s="181"/>
    </row>
    <row r="8766" spans="41:67">
      <c r="AO8766" s="38">
        <f t="shared" si="620"/>
        <v>0</v>
      </c>
      <c r="AP8766" s="38">
        <f t="shared" si="621"/>
        <v>0</v>
      </c>
      <c r="AR8766" s="181"/>
      <c r="AS8766" s="181"/>
      <c r="AT8766" s="181"/>
      <c r="AU8766" s="181"/>
      <c r="BB8766" s="181"/>
      <c r="BC8766" s="181"/>
      <c r="BD8766" s="181"/>
      <c r="BE8766" s="181"/>
      <c r="BL8766" s="181"/>
      <c r="BM8766" s="181"/>
      <c r="BN8766" s="181"/>
      <c r="BO8766" s="181"/>
    </row>
    <row r="8767" spans="41:67">
      <c r="AO8767" s="38">
        <f t="shared" si="620"/>
        <v>0</v>
      </c>
      <c r="AP8767" s="38">
        <f t="shared" si="621"/>
        <v>0</v>
      </c>
      <c r="AR8767" s="181"/>
      <c r="AS8767" s="181"/>
      <c r="AT8767" s="181"/>
      <c r="AU8767" s="181"/>
      <c r="BB8767" s="181"/>
      <c r="BC8767" s="181"/>
      <c r="BD8767" s="181"/>
      <c r="BE8767" s="181"/>
      <c r="BL8767" s="181"/>
      <c r="BM8767" s="181"/>
      <c r="BN8767" s="181"/>
      <c r="BO8767" s="181"/>
    </row>
    <row r="8768" spans="41:67">
      <c r="AO8768" s="38">
        <f t="shared" si="620"/>
        <v>0</v>
      </c>
      <c r="AP8768" s="38">
        <f t="shared" si="621"/>
        <v>0</v>
      </c>
      <c r="AR8768" s="181"/>
      <c r="AS8768" s="181"/>
      <c r="AT8768" s="181"/>
      <c r="AU8768" s="181"/>
      <c r="BB8768" s="181"/>
      <c r="BC8768" s="181"/>
      <c r="BD8768" s="181"/>
      <c r="BE8768" s="181"/>
      <c r="BL8768" s="181"/>
      <c r="BM8768" s="181"/>
      <c r="BN8768" s="181"/>
      <c r="BO8768" s="181"/>
    </row>
    <row r="8769" spans="41:67">
      <c r="AO8769" s="38">
        <f t="shared" si="620"/>
        <v>0</v>
      </c>
      <c r="AP8769" s="38">
        <f t="shared" si="621"/>
        <v>0</v>
      </c>
      <c r="AR8769" s="181"/>
      <c r="AS8769" s="181"/>
      <c r="AT8769" s="181"/>
      <c r="AU8769" s="181"/>
      <c r="BB8769" s="181"/>
      <c r="BC8769" s="181"/>
      <c r="BD8769" s="181"/>
      <c r="BE8769" s="181"/>
      <c r="BL8769" s="181"/>
      <c r="BM8769" s="181"/>
      <c r="BN8769" s="181"/>
      <c r="BO8769" s="181"/>
    </row>
    <row r="8770" spans="41:67">
      <c r="AO8770" s="38">
        <f t="shared" si="620"/>
        <v>0</v>
      </c>
      <c r="AP8770" s="38">
        <f t="shared" si="621"/>
        <v>0</v>
      </c>
      <c r="AR8770" s="181"/>
      <c r="AS8770" s="181"/>
      <c r="AT8770" s="181"/>
      <c r="AU8770" s="181"/>
      <c r="BB8770" s="181"/>
      <c r="BC8770" s="181"/>
      <c r="BD8770" s="181"/>
      <c r="BE8770" s="181"/>
      <c r="BL8770" s="181"/>
      <c r="BM8770" s="181"/>
      <c r="BN8770" s="181"/>
      <c r="BO8770" s="181"/>
    </row>
    <row r="8771" spans="41:67">
      <c r="AO8771" s="38">
        <f t="shared" si="620"/>
        <v>0</v>
      </c>
      <c r="AP8771" s="38">
        <f t="shared" si="621"/>
        <v>0</v>
      </c>
      <c r="AR8771" s="181"/>
      <c r="AS8771" s="181"/>
      <c r="AT8771" s="181"/>
      <c r="AU8771" s="181"/>
      <c r="BB8771" s="181"/>
      <c r="BC8771" s="181"/>
      <c r="BD8771" s="181"/>
      <c r="BE8771" s="181"/>
      <c r="BL8771" s="181"/>
      <c r="BM8771" s="181"/>
      <c r="BN8771" s="181"/>
      <c r="BO8771" s="181"/>
    </row>
    <row r="8772" spans="41:67">
      <c r="AO8772" s="38">
        <f t="shared" si="620"/>
        <v>0</v>
      </c>
      <c r="AP8772" s="38">
        <f t="shared" si="621"/>
        <v>0</v>
      </c>
      <c r="AR8772" s="181"/>
      <c r="AS8772" s="181"/>
      <c r="AT8772" s="181"/>
      <c r="AU8772" s="181"/>
      <c r="BB8772" s="181"/>
      <c r="BC8772" s="181"/>
      <c r="BD8772" s="181"/>
      <c r="BE8772" s="181"/>
      <c r="BL8772" s="181"/>
      <c r="BM8772" s="181"/>
      <c r="BN8772" s="181"/>
      <c r="BO8772" s="181"/>
    </row>
    <row r="8773" spans="41:67">
      <c r="AO8773" s="38">
        <f t="shared" si="620"/>
        <v>0</v>
      </c>
      <c r="AP8773" s="38">
        <f t="shared" si="621"/>
        <v>0</v>
      </c>
      <c r="AR8773" s="181"/>
      <c r="AS8773" s="181"/>
      <c r="AT8773" s="181"/>
      <c r="AU8773" s="181"/>
      <c r="BB8773" s="181"/>
      <c r="BC8773" s="181"/>
      <c r="BD8773" s="181"/>
      <c r="BE8773" s="181"/>
      <c r="BL8773" s="181"/>
      <c r="BM8773" s="181"/>
      <c r="BN8773" s="181"/>
      <c r="BO8773" s="181"/>
    </row>
    <row r="8774" spans="41:67">
      <c r="AO8774" s="38">
        <f t="shared" si="620"/>
        <v>0</v>
      </c>
      <c r="AP8774" s="38">
        <f t="shared" si="621"/>
        <v>0</v>
      </c>
      <c r="AR8774" s="181"/>
      <c r="AS8774" s="181"/>
      <c r="AT8774" s="181"/>
      <c r="AU8774" s="181"/>
      <c r="BB8774" s="181"/>
      <c r="BC8774" s="181"/>
      <c r="BD8774" s="181"/>
      <c r="BE8774" s="181"/>
      <c r="BL8774" s="181"/>
      <c r="BM8774" s="181"/>
      <c r="BN8774" s="181"/>
      <c r="BO8774" s="181"/>
    </row>
    <row r="8775" spans="41:67">
      <c r="AO8775" s="38">
        <f t="shared" si="620"/>
        <v>0</v>
      </c>
      <c r="AP8775" s="38">
        <f t="shared" si="621"/>
        <v>0</v>
      </c>
      <c r="AR8775" s="181"/>
      <c r="AS8775" s="181"/>
      <c r="AT8775" s="181"/>
      <c r="AU8775" s="181"/>
      <c r="BB8775" s="181"/>
      <c r="BC8775" s="181"/>
      <c r="BD8775" s="181"/>
      <c r="BE8775" s="181"/>
      <c r="BL8775" s="181"/>
      <c r="BM8775" s="181"/>
      <c r="BN8775" s="181"/>
      <c r="BO8775" s="181"/>
    </row>
    <row r="8776" spans="41:67">
      <c r="AO8776" s="38">
        <f t="shared" si="620"/>
        <v>0</v>
      </c>
      <c r="AP8776" s="38">
        <f t="shared" si="621"/>
        <v>0</v>
      </c>
      <c r="AR8776" s="181"/>
      <c r="AS8776" s="181"/>
      <c r="AT8776" s="181"/>
      <c r="AU8776" s="181"/>
      <c r="BB8776" s="181"/>
      <c r="BC8776" s="181"/>
      <c r="BD8776" s="181"/>
      <c r="BE8776" s="181"/>
      <c r="BL8776" s="181"/>
      <c r="BM8776" s="181"/>
      <c r="BN8776" s="181"/>
      <c r="BO8776" s="181"/>
    </row>
    <row r="8777" spans="41:67">
      <c r="AO8777" s="38">
        <f t="shared" si="620"/>
        <v>0</v>
      </c>
      <c r="AP8777" s="38">
        <f t="shared" si="621"/>
        <v>0</v>
      </c>
      <c r="AR8777" s="181"/>
      <c r="AS8777" s="181"/>
      <c r="AT8777" s="181"/>
      <c r="AU8777" s="181"/>
      <c r="BB8777" s="181"/>
      <c r="BC8777" s="181"/>
      <c r="BD8777" s="181"/>
      <c r="BE8777" s="181"/>
      <c r="BL8777" s="181"/>
      <c r="BM8777" s="181"/>
      <c r="BN8777" s="181"/>
      <c r="BO8777" s="181"/>
    </row>
    <row r="8778" spans="41:67">
      <c r="AO8778" s="38">
        <f t="shared" si="620"/>
        <v>0</v>
      </c>
      <c r="AP8778" s="38">
        <f t="shared" si="621"/>
        <v>0</v>
      </c>
      <c r="AR8778" s="181"/>
      <c r="AS8778" s="181"/>
      <c r="AT8778" s="181"/>
      <c r="AU8778" s="181"/>
      <c r="BB8778" s="181"/>
      <c r="BC8778" s="181"/>
      <c r="BD8778" s="181"/>
      <c r="BE8778" s="181"/>
      <c r="BL8778" s="181"/>
      <c r="BM8778" s="181"/>
      <c r="BN8778" s="181"/>
      <c r="BO8778" s="181"/>
    </row>
    <row r="8779" spans="41:67">
      <c r="AO8779" s="38">
        <f t="shared" si="620"/>
        <v>0</v>
      </c>
      <c r="AP8779" s="38">
        <f t="shared" si="621"/>
        <v>0</v>
      </c>
      <c r="AR8779" s="181"/>
      <c r="AS8779" s="181"/>
      <c r="AT8779" s="181"/>
      <c r="AU8779" s="181"/>
      <c r="BB8779" s="181"/>
      <c r="BC8779" s="181"/>
      <c r="BD8779" s="181"/>
      <c r="BE8779" s="181"/>
      <c r="BL8779" s="181"/>
      <c r="BM8779" s="181"/>
      <c r="BN8779" s="181"/>
      <c r="BO8779" s="181"/>
    </row>
    <row r="8780" spans="41:67">
      <c r="AO8780" s="38">
        <f t="shared" si="620"/>
        <v>0</v>
      </c>
      <c r="AP8780" s="38">
        <f t="shared" si="621"/>
        <v>0</v>
      </c>
      <c r="AR8780" s="181"/>
      <c r="AS8780" s="181"/>
      <c r="AT8780" s="181"/>
      <c r="AU8780" s="181"/>
      <c r="BB8780" s="181"/>
      <c r="BC8780" s="181"/>
      <c r="BD8780" s="181"/>
      <c r="BE8780" s="181"/>
      <c r="BL8780" s="181"/>
      <c r="BM8780" s="181"/>
      <c r="BN8780" s="181"/>
      <c r="BO8780" s="181"/>
    </row>
    <row r="8781" spans="41:67">
      <c r="AO8781" s="38">
        <f t="shared" si="620"/>
        <v>0</v>
      </c>
      <c r="AP8781" s="38">
        <f t="shared" si="621"/>
        <v>0</v>
      </c>
      <c r="AR8781" s="181"/>
      <c r="AS8781" s="181"/>
      <c r="AT8781" s="181"/>
      <c r="AU8781" s="181"/>
      <c r="BB8781" s="181"/>
      <c r="BC8781" s="181"/>
      <c r="BD8781" s="181"/>
      <c r="BE8781" s="181"/>
      <c r="BL8781" s="181"/>
      <c r="BM8781" s="181"/>
      <c r="BN8781" s="181"/>
      <c r="BO8781" s="181"/>
    </row>
    <row r="8782" spans="41:67">
      <c r="AO8782" s="38">
        <f t="shared" si="620"/>
        <v>0</v>
      </c>
      <c r="AP8782" s="38">
        <f t="shared" si="621"/>
        <v>0</v>
      </c>
      <c r="AR8782" s="181"/>
      <c r="AS8782" s="181"/>
      <c r="AT8782" s="181"/>
      <c r="AU8782" s="181"/>
      <c r="BB8782" s="181"/>
      <c r="BC8782" s="181"/>
      <c r="BD8782" s="181"/>
      <c r="BE8782" s="181"/>
      <c r="BL8782" s="181"/>
      <c r="BM8782" s="181"/>
      <c r="BN8782" s="181"/>
      <c r="BO8782" s="181"/>
    </row>
    <row r="8783" spans="41:67">
      <c r="AO8783" s="38">
        <f t="shared" si="620"/>
        <v>0</v>
      </c>
      <c r="AP8783" s="38">
        <f t="shared" si="621"/>
        <v>0</v>
      </c>
      <c r="AR8783" s="181"/>
      <c r="AS8783" s="181"/>
      <c r="AT8783" s="181"/>
      <c r="AU8783" s="181"/>
      <c r="BB8783" s="181"/>
      <c r="BC8783" s="181"/>
      <c r="BD8783" s="181"/>
      <c r="BE8783" s="181"/>
      <c r="BL8783" s="181"/>
      <c r="BM8783" s="181"/>
      <c r="BN8783" s="181"/>
      <c r="BO8783" s="181"/>
    </row>
    <row r="8784" spans="41:67">
      <c r="AO8784" s="38">
        <f t="shared" si="620"/>
        <v>0</v>
      </c>
      <c r="AP8784" s="38">
        <f t="shared" si="621"/>
        <v>0</v>
      </c>
      <c r="AR8784" s="181"/>
      <c r="AS8784" s="181"/>
      <c r="AT8784" s="181"/>
      <c r="AU8784" s="181"/>
      <c r="BB8784" s="181"/>
      <c r="BC8784" s="181"/>
      <c r="BD8784" s="181"/>
      <c r="BE8784" s="181"/>
      <c r="BL8784" s="181"/>
      <c r="BM8784" s="181"/>
      <c r="BN8784" s="181"/>
      <c r="BO8784" s="181"/>
    </row>
    <row r="8785" spans="41:67">
      <c r="AO8785" s="38">
        <f t="shared" si="620"/>
        <v>0</v>
      </c>
      <c r="AP8785" s="38">
        <f t="shared" si="621"/>
        <v>0</v>
      </c>
      <c r="AR8785" s="181"/>
      <c r="AS8785" s="181"/>
      <c r="AT8785" s="181"/>
      <c r="AU8785" s="181"/>
      <c r="BB8785" s="181"/>
      <c r="BC8785" s="181"/>
      <c r="BD8785" s="181"/>
      <c r="BE8785" s="181"/>
      <c r="BL8785" s="181"/>
      <c r="BM8785" s="181"/>
      <c r="BN8785" s="181"/>
      <c r="BO8785" s="181"/>
    </row>
    <row r="8786" spans="41:67">
      <c r="AO8786" s="38">
        <f t="shared" si="620"/>
        <v>0</v>
      </c>
      <c r="AP8786" s="38">
        <f t="shared" si="621"/>
        <v>0</v>
      </c>
      <c r="AR8786" s="181"/>
      <c r="AS8786" s="181"/>
      <c r="AT8786" s="181"/>
      <c r="AU8786" s="181"/>
      <c r="BB8786" s="181"/>
      <c r="BC8786" s="181"/>
      <c r="BD8786" s="181"/>
      <c r="BE8786" s="181"/>
      <c r="BL8786" s="181"/>
      <c r="BM8786" s="181"/>
      <c r="BN8786" s="181"/>
      <c r="BO8786" s="181"/>
    </row>
    <row r="8787" spans="41:67">
      <c r="AO8787" s="38">
        <f t="shared" si="620"/>
        <v>0</v>
      </c>
      <c r="AP8787" s="38">
        <f t="shared" si="621"/>
        <v>0</v>
      </c>
      <c r="AR8787" s="181"/>
      <c r="AS8787" s="181"/>
      <c r="AT8787" s="181"/>
      <c r="AU8787" s="181"/>
      <c r="BB8787" s="181"/>
      <c r="BC8787" s="181"/>
      <c r="BD8787" s="181"/>
      <c r="BE8787" s="181"/>
      <c r="BL8787" s="181"/>
      <c r="BM8787" s="181"/>
      <c r="BN8787" s="181"/>
      <c r="BO8787" s="181"/>
    </row>
    <row r="8788" spans="41:67">
      <c r="AO8788" s="38">
        <f t="shared" si="620"/>
        <v>0</v>
      </c>
      <c r="AP8788" s="38">
        <f t="shared" si="621"/>
        <v>0</v>
      </c>
      <c r="AR8788" s="181"/>
      <c r="AS8788" s="181"/>
      <c r="AT8788" s="181"/>
      <c r="AU8788" s="181"/>
      <c r="BB8788" s="181"/>
      <c r="BC8788" s="181"/>
      <c r="BD8788" s="181"/>
      <c r="BE8788" s="181"/>
      <c r="BL8788" s="181"/>
      <c r="BM8788" s="181"/>
      <c r="BN8788" s="181"/>
      <c r="BO8788" s="181"/>
    </row>
    <row r="8789" spans="41:67">
      <c r="AO8789" s="38">
        <f t="shared" si="620"/>
        <v>0</v>
      </c>
      <c r="AP8789" s="38">
        <f t="shared" si="621"/>
        <v>0</v>
      </c>
      <c r="AR8789" s="181"/>
      <c r="AS8789" s="181"/>
      <c r="AT8789" s="181"/>
      <c r="AU8789" s="181"/>
      <c r="BB8789" s="181"/>
      <c r="BC8789" s="181"/>
      <c r="BD8789" s="181"/>
      <c r="BE8789" s="181"/>
      <c r="BL8789" s="181"/>
      <c r="BM8789" s="181"/>
      <c r="BN8789" s="181"/>
      <c r="BO8789" s="181"/>
    </row>
    <row r="8790" spans="41:67">
      <c r="AO8790" s="38">
        <f t="shared" si="620"/>
        <v>0</v>
      </c>
      <c r="AP8790" s="38">
        <f t="shared" si="621"/>
        <v>0</v>
      </c>
      <c r="AR8790" s="181"/>
      <c r="AS8790" s="181"/>
      <c r="AT8790" s="181"/>
      <c r="AU8790" s="181"/>
      <c r="BB8790" s="181"/>
      <c r="BC8790" s="181"/>
      <c r="BD8790" s="181"/>
      <c r="BE8790" s="181"/>
      <c r="BL8790" s="181"/>
      <c r="BM8790" s="181"/>
      <c r="BN8790" s="181"/>
      <c r="BO8790" s="181"/>
    </row>
    <row r="8791" spans="41:67">
      <c r="AO8791" s="38">
        <f t="shared" si="620"/>
        <v>0</v>
      </c>
      <c r="AP8791" s="38">
        <f t="shared" si="621"/>
        <v>0</v>
      </c>
      <c r="AR8791" s="181"/>
      <c r="AS8791" s="181"/>
      <c r="AT8791" s="181"/>
      <c r="AU8791" s="181"/>
      <c r="BB8791" s="181"/>
      <c r="BC8791" s="181"/>
      <c r="BD8791" s="181"/>
      <c r="BE8791" s="181"/>
      <c r="BL8791" s="181"/>
      <c r="BM8791" s="181"/>
      <c r="BN8791" s="181"/>
      <c r="BO8791" s="181"/>
    </row>
    <row r="8792" spans="41:67">
      <c r="AO8792" s="38">
        <f t="shared" si="620"/>
        <v>0</v>
      </c>
      <c r="AP8792" s="38">
        <f t="shared" si="621"/>
        <v>0</v>
      </c>
      <c r="AR8792" s="181"/>
      <c r="AS8792" s="181"/>
      <c r="AT8792" s="181"/>
      <c r="AU8792" s="181"/>
      <c r="BB8792" s="181"/>
      <c r="BC8792" s="181"/>
      <c r="BD8792" s="181"/>
      <c r="BE8792" s="181"/>
      <c r="BL8792" s="181"/>
      <c r="BM8792" s="181"/>
      <c r="BN8792" s="181"/>
      <c r="BO8792" s="181"/>
    </row>
    <row r="8793" spans="41:67">
      <c r="AO8793" s="38">
        <f t="shared" si="620"/>
        <v>0</v>
      </c>
      <c r="AP8793" s="38">
        <f t="shared" si="621"/>
        <v>0</v>
      </c>
      <c r="AR8793" s="181"/>
      <c r="AS8793" s="181"/>
      <c r="AT8793" s="181"/>
      <c r="AU8793" s="181"/>
      <c r="BB8793" s="181"/>
      <c r="BC8793" s="181"/>
      <c r="BD8793" s="181"/>
      <c r="BE8793" s="181"/>
      <c r="BL8793" s="181"/>
      <c r="BM8793" s="181"/>
      <c r="BN8793" s="181"/>
      <c r="BO8793" s="181"/>
    </row>
    <row r="8794" spans="41:67">
      <c r="AO8794" s="38">
        <f t="shared" si="620"/>
        <v>0</v>
      </c>
      <c r="AP8794" s="38">
        <f t="shared" si="621"/>
        <v>0</v>
      </c>
      <c r="AR8794" s="181"/>
      <c r="AS8794" s="181"/>
      <c r="AT8794" s="181"/>
      <c r="AU8794" s="181"/>
      <c r="BB8794" s="181"/>
      <c r="BC8794" s="181"/>
      <c r="BD8794" s="181"/>
      <c r="BE8794" s="181"/>
      <c r="BL8794" s="181"/>
      <c r="BM8794" s="181"/>
      <c r="BN8794" s="181"/>
      <c r="BO8794" s="181"/>
    </row>
    <row r="8795" spans="41:67">
      <c r="AO8795" s="38">
        <f t="shared" si="620"/>
        <v>0</v>
      </c>
      <c r="AP8795" s="38">
        <f t="shared" si="621"/>
        <v>0</v>
      </c>
      <c r="AR8795" s="181"/>
      <c r="AS8795" s="181"/>
      <c r="AT8795" s="181"/>
      <c r="AU8795" s="181"/>
      <c r="BB8795" s="181"/>
      <c r="BC8795" s="181"/>
      <c r="BD8795" s="181"/>
      <c r="BE8795" s="181"/>
      <c r="BL8795" s="181"/>
      <c r="BM8795" s="181"/>
      <c r="BN8795" s="181"/>
      <c r="BO8795" s="181"/>
    </row>
    <row r="8796" spans="41:67">
      <c r="AO8796" s="38">
        <f t="shared" si="620"/>
        <v>0</v>
      </c>
      <c r="AP8796" s="38">
        <f t="shared" si="621"/>
        <v>0</v>
      </c>
      <c r="AR8796" s="181"/>
      <c r="AS8796" s="181"/>
      <c r="AT8796" s="181"/>
      <c r="AU8796" s="181"/>
      <c r="BB8796" s="181"/>
      <c r="BC8796" s="181"/>
      <c r="BD8796" s="181"/>
      <c r="BE8796" s="181"/>
      <c r="BL8796" s="181"/>
      <c r="BM8796" s="181"/>
      <c r="BN8796" s="181"/>
      <c r="BO8796" s="181"/>
    </row>
    <row r="8797" spans="41:67">
      <c r="AO8797" s="38">
        <f t="shared" si="620"/>
        <v>0</v>
      </c>
      <c r="AP8797" s="38">
        <f t="shared" si="621"/>
        <v>0</v>
      </c>
      <c r="AR8797" s="181"/>
      <c r="AS8797" s="181"/>
      <c r="AT8797" s="181"/>
      <c r="AU8797" s="181"/>
      <c r="BB8797" s="181"/>
      <c r="BC8797" s="181"/>
      <c r="BD8797" s="181"/>
      <c r="BE8797" s="181"/>
      <c r="BL8797" s="181"/>
      <c r="BM8797" s="181"/>
      <c r="BN8797" s="181"/>
      <c r="BO8797" s="181"/>
    </row>
    <row r="8798" spans="41:67">
      <c r="AO8798" s="38">
        <f t="shared" si="620"/>
        <v>0</v>
      </c>
      <c r="AP8798" s="38">
        <f t="shared" si="621"/>
        <v>0</v>
      </c>
      <c r="AR8798" s="181"/>
      <c r="AS8798" s="181"/>
      <c r="AT8798" s="181"/>
      <c r="AU8798" s="181"/>
      <c r="BB8798" s="181"/>
      <c r="BC8798" s="181"/>
      <c r="BD8798" s="181"/>
      <c r="BE8798" s="181"/>
      <c r="BL8798" s="181"/>
      <c r="BM8798" s="181"/>
      <c r="BN8798" s="181"/>
      <c r="BO8798" s="181"/>
    </row>
    <row r="8799" spans="41:67">
      <c r="AO8799" s="38">
        <f t="shared" si="620"/>
        <v>0</v>
      </c>
      <c r="AP8799" s="38">
        <f t="shared" si="621"/>
        <v>0</v>
      </c>
      <c r="AR8799" s="181"/>
      <c r="AS8799" s="181"/>
      <c r="AT8799" s="181"/>
      <c r="AU8799" s="181"/>
      <c r="BB8799" s="181"/>
      <c r="BC8799" s="181"/>
      <c r="BD8799" s="181"/>
      <c r="BE8799" s="181"/>
      <c r="BL8799" s="181"/>
      <c r="BM8799" s="181"/>
      <c r="BN8799" s="181"/>
      <c r="BO8799" s="181"/>
    </row>
    <row r="8800" spans="41:67">
      <c r="AO8800" s="38">
        <f t="shared" si="620"/>
        <v>0</v>
      </c>
      <c r="AP8800" s="38">
        <f t="shared" si="621"/>
        <v>0</v>
      </c>
      <c r="AR8800" s="181"/>
      <c r="AS8800" s="181"/>
      <c r="AT8800" s="181"/>
      <c r="AU8800" s="181"/>
      <c r="BB8800" s="181"/>
      <c r="BC8800" s="181"/>
      <c r="BD8800" s="181"/>
      <c r="BE8800" s="181"/>
      <c r="BL8800" s="181"/>
      <c r="BM8800" s="181"/>
      <c r="BN8800" s="181"/>
      <c r="BO8800" s="181"/>
    </row>
    <row r="8801" spans="41:67">
      <c r="AO8801" s="38">
        <f t="shared" si="620"/>
        <v>0</v>
      </c>
      <c r="AP8801" s="38">
        <f t="shared" si="621"/>
        <v>0</v>
      </c>
      <c r="AR8801" s="181"/>
      <c r="AS8801" s="181"/>
      <c r="AT8801" s="181"/>
      <c r="AU8801" s="181"/>
      <c r="BB8801" s="181"/>
      <c r="BC8801" s="181"/>
      <c r="BD8801" s="181"/>
      <c r="BE8801" s="181"/>
      <c r="BL8801" s="181"/>
      <c r="BM8801" s="181"/>
      <c r="BN8801" s="181"/>
      <c r="BO8801" s="181"/>
    </row>
    <row r="8802" spans="41:67">
      <c r="AO8802" s="38">
        <f t="shared" si="620"/>
        <v>0</v>
      </c>
      <c r="AP8802" s="38">
        <f t="shared" si="621"/>
        <v>0</v>
      </c>
      <c r="AR8802" s="181"/>
      <c r="AS8802" s="181"/>
      <c r="AT8802" s="181"/>
      <c r="AU8802" s="181"/>
      <c r="BB8802" s="181"/>
      <c r="BC8802" s="181"/>
      <c r="BD8802" s="181"/>
      <c r="BE8802" s="181"/>
      <c r="BL8802" s="181"/>
      <c r="BM8802" s="181"/>
      <c r="BN8802" s="181"/>
      <c r="BO8802" s="181"/>
    </row>
    <row r="8803" spans="41:67">
      <c r="AO8803" s="38">
        <f t="shared" si="620"/>
        <v>0</v>
      </c>
      <c r="AP8803" s="38">
        <f t="shared" si="621"/>
        <v>0</v>
      </c>
      <c r="AR8803" s="181"/>
      <c r="AS8803" s="181"/>
      <c r="AT8803" s="181"/>
      <c r="AU8803" s="181"/>
      <c r="BB8803" s="181"/>
      <c r="BC8803" s="181"/>
      <c r="BD8803" s="181"/>
      <c r="BE8803" s="181"/>
      <c r="BL8803" s="181"/>
      <c r="BM8803" s="181"/>
      <c r="BN8803" s="181"/>
      <c r="BO8803" s="181"/>
    </row>
    <row r="8804" spans="41:67">
      <c r="AO8804" s="38">
        <f t="shared" si="620"/>
        <v>0</v>
      </c>
      <c r="AP8804" s="38">
        <f t="shared" si="621"/>
        <v>0</v>
      </c>
      <c r="AR8804" s="181"/>
      <c r="AS8804" s="181"/>
      <c r="AT8804" s="181"/>
      <c r="AU8804" s="181"/>
      <c r="BB8804" s="181"/>
      <c r="BC8804" s="181"/>
      <c r="BD8804" s="181"/>
      <c r="BE8804" s="181"/>
      <c r="BL8804" s="181"/>
      <c r="BM8804" s="181"/>
      <c r="BN8804" s="181"/>
      <c r="BO8804" s="181"/>
    </row>
    <row r="8805" spans="41:67">
      <c r="AO8805" s="38">
        <f t="shared" si="620"/>
        <v>0</v>
      </c>
      <c r="AP8805" s="38">
        <f t="shared" si="621"/>
        <v>0</v>
      </c>
      <c r="AR8805" s="181"/>
      <c r="AS8805" s="181"/>
      <c r="AT8805" s="181"/>
      <c r="AU8805" s="181"/>
      <c r="BB8805" s="181"/>
      <c r="BC8805" s="181"/>
      <c r="BD8805" s="181"/>
      <c r="BE8805" s="181"/>
      <c r="BL8805" s="181"/>
      <c r="BM8805" s="181"/>
      <c r="BN8805" s="181"/>
      <c r="BO8805" s="181"/>
    </row>
    <row r="8806" spans="41:67">
      <c r="AO8806" s="38">
        <f t="shared" si="620"/>
        <v>0</v>
      </c>
      <c r="AP8806" s="38">
        <f t="shared" si="621"/>
        <v>0</v>
      </c>
      <c r="AR8806" s="181"/>
      <c r="AS8806" s="181"/>
      <c r="AT8806" s="181"/>
      <c r="AU8806" s="181"/>
      <c r="BB8806" s="181"/>
      <c r="BC8806" s="181"/>
      <c r="BD8806" s="181"/>
      <c r="BE8806" s="181"/>
      <c r="BL8806" s="181"/>
      <c r="BM8806" s="181"/>
      <c r="BN8806" s="181"/>
      <c r="BO8806" s="181"/>
    </row>
    <row r="8807" spans="41:67">
      <c r="AO8807" s="38">
        <f t="shared" si="620"/>
        <v>0</v>
      </c>
      <c r="AP8807" s="38">
        <f t="shared" si="621"/>
        <v>0</v>
      </c>
      <c r="AR8807" s="181"/>
      <c r="AS8807" s="181"/>
      <c r="AT8807" s="181"/>
      <c r="AU8807" s="181"/>
      <c r="BB8807" s="181"/>
      <c r="BC8807" s="181"/>
      <c r="BD8807" s="181"/>
      <c r="BE8807" s="181"/>
      <c r="BL8807" s="181"/>
      <c r="BM8807" s="181"/>
      <c r="BN8807" s="181"/>
      <c r="BO8807" s="181"/>
    </row>
    <row r="8808" spans="41:67">
      <c r="AO8808" s="38">
        <f t="shared" si="620"/>
        <v>0</v>
      </c>
      <c r="AP8808" s="38">
        <f t="shared" si="621"/>
        <v>0</v>
      </c>
      <c r="AR8808" s="181"/>
      <c r="AS8808" s="181"/>
      <c r="AT8808" s="181"/>
      <c r="AU8808" s="181"/>
      <c r="BB8808" s="181"/>
      <c r="BC8808" s="181"/>
      <c r="BD8808" s="181"/>
      <c r="BE8808" s="181"/>
      <c r="BL8808" s="181"/>
      <c r="BM8808" s="181"/>
      <c r="BN8808" s="181"/>
      <c r="BO8808" s="181"/>
    </row>
    <row r="8809" spans="41:67">
      <c r="AO8809" s="38">
        <f t="shared" si="620"/>
        <v>0</v>
      </c>
      <c r="AP8809" s="38">
        <f t="shared" si="621"/>
        <v>0</v>
      </c>
      <c r="AR8809" s="181"/>
      <c r="AS8809" s="181"/>
      <c r="AT8809" s="181"/>
      <c r="AU8809" s="181"/>
      <c r="BB8809" s="181"/>
      <c r="BC8809" s="181"/>
      <c r="BD8809" s="181"/>
      <c r="BE8809" s="181"/>
      <c r="BL8809" s="181"/>
      <c r="BM8809" s="181"/>
      <c r="BN8809" s="181"/>
      <c r="BO8809" s="181"/>
    </row>
    <row r="8810" spans="41:67">
      <c r="AO8810" s="38">
        <f t="shared" ref="AO8810:AO8873" si="622">B8811+1-1</f>
        <v>0</v>
      </c>
      <c r="AP8810" s="38">
        <f t="shared" ref="AP8810:AP8873" si="623">A8811</f>
        <v>0</v>
      </c>
      <c r="AR8810" s="181"/>
      <c r="AS8810" s="181"/>
      <c r="AT8810" s="181"/>
      <c r="AU8810" s="181"/>
      <c r="BB8810" s="181"/>
      <c r="BC8810" s="181"/>
      <c r="BD8810" s="181"/>
      <c r="BE8810" s="181"/>
      <c r="BL8810" s="181"/>
      <c r="BM8810" s="181"/>
      <c r="BN8810" s="181"/>
      <c r="BO8810" s="181"/>
    </row>
    <row r="8811" spans="41:67">
      <c r="AO8811" s="38">
        <f t="shared" si="622"/>
        <v>0</v>
      </c>
      <c r="AP8811" s="38">
        <f t="shared" si="623"/>
        <v>0</v>
      </c>
      <c r="AR8811" s="181"/>
      <c r="AS8811" s="181"/>
      <c r="AT8811" s="181"/>
      <c r="AU8811" s="181"/>
      <c r="BB8811" s="181"/>
      <c r="BC8811" s="181"/>
      <c r="BD8811" s="181"/>
      <c r="BE8811" s="181"/>
      <c r="BL8811" s="181"/>
      <c r="BM8811" s="181"/>
      <c r="BN8811" s="181"/>
      <c r="BO8811" s="181"/>
    </row>
    <row r="8812" spans="41:67">
      <c r="AO8812" s="38">
        <f t="shared" si="622"/>
        <v>0</v>
      </c>
      <c r="AP8812" s="38">
        <f t="shared" si="623"/>
        <v>0</v>
      </c>
      <c r="AR8812" s="181"/>
      <c r="AS8812" s="181"/>
      <c r="AT8812" s="181"/>
      <c r="AU8812" s="181"/>
      <c r="BB8812" s="181"/>
      <c r="BC8812" s="181"/>
      <c r="BD8812" s="181"/>
      <c r="BE8812" s="181"/>
      <c r="BL8812" s="181"/>
      <c r="BM8812" s="181"/>
      <c r="BN8812" s="181"/>
      <c r="BO8812" s="181"/>
    </row>
    <row r="8813" spans="41:67">
      <c r="AO8813" s="38">
        <f t="shared" si="622"/>
        <v>0</v>
      </c>
      <c r="AP8813" s="38">
        <f t="shared" si="623"/>
        <v>0</v>
      </c>
      <c r="AR8813" s="181"/>
      <c r="AS8813" s="181"/>
      <c r="AT8813" s="181"/>
      <c r="AU8813" s="181"/>
      <c r="BB8813" s="181"/>
      <c r="BC8813" s="181"/>
      <c r="BD8813" s="181"/>
      <c r="BE8813" s="181"/>
      <c r="BL8813" s="181"/>
      <c r="BM8813" s="181"/>
      <c r="BN8813" s="181"/>
      <c r="BO8813" s="181"/>
    </row>
    <row r="8814" spans="41:67">
      <c r="AO8814" s="38">
        <f t="shared" si="622"/>
        <v>0</v>
      </c>
      <c r="AP8814" s="38">
        <f t="shared" si="623"/>
        <v>0</v>
      </c>
      <c r="AR8814" s="181"/>
      <c r="AS8814" s="181"/>
      <c r="AT8814" s="181"/>
      <c r="AU8814" s="181"/>
      <c r="BB8814" s="181"/>
      <c r="BC8814" s="181"/>
      <c r="BD8814" s="181"/>
      <c r="BE8814" s="181"/>
      <c r="BL8814" s="181"/>
      <c r="BM8814" s="181"/>
      <c r="BN8814" s="181"/>
      <c r="BO8814" s="181"/>
    </row>
    <row r="8815" spans="41:67">
      <c r="AO8815" s="38">
        <f t="shared" si="622"/>
        <v>0</v>
      </c>
      <c r="AP8815" s="38">
        <f t="shared" si="623"/>
        <v>0</v>
      </c>
      <c r="AR8815" s="181"/>
      <c r="AS8815" s="181"/>
      <c r="AT8815" s="181"/>
      <c r="AU8815" s="181"/>
      <c r="BB8815" s="181"/>
      <c r="BC8815" s="181"/>
      <c r="BD8815" s="181"/>
      <c r="BE8815" s="181"/>
      <c r="BL8815" s="181"/>
      <c r="BM8815" s="181"/>
      <c r="BN8815" s="181"/>
      <c r="BO8815" s="181"/>
    </row>
    <row r="8816" spans="41:67">
      <c r="AO8816" s="38">
        <f t="shared" si="622"/>
        <v>0</v>
      </c>
      <c r="AP8816" s="38">
        <f t="shared" si="623"/>
        <v>0</v>
      </c>
      <c r="AR8816" s="181"/>
      <c r="AS8816" s="181"/>
      <c r="AT8816" s="181"/>
      <c r="AU8816" s="181"/>
      <c r="BB8816" s="181"/>
      <c r="BC8816" s="181"/>
      <c r="BD8816" s="181"/>
      <c r="BE8816" s="181"/>
      <c r="BL8816" s="181"/>
      <c r="BM8816" s="181"/>
      <c r="BN8816" s="181"/>
      <c r="BO8816" s="181"/>
    </row>
    <row r="8817" spans="41:67">
      <c r="AO8817" s="38">
        <f t="shared" si="622"/>
        <v>0</v>
      </c>
      <c r="AP8817" s="38">
        <f t="shared" si="623"/>
        <v>0</v>
      </c>
      <c r="AR8817" s="181"/>
      <c r="AS8817" s="181"/>
      <c r="AT8817" s="181"/>
      <c r="AU8817" s="181"/>
      <c r="BB8817" s="181"/>
      <c r="BC8817" s="181"/>
      <c r="BD8817" s="181"/>
      <c r="BE8817" s="181"/>
      <c r="BL8817" s="181"/>
      <c r="BM8817" s="181"/>
      <c r="BN8817" s="181"/>
      <c r="BO8817" s="181"/>
    </row>
    <row r="8818" spans="41:67">
      <c r="AO8818" s="38">
        <f t="shared" si="622"/>
        <v>0</v>
      </c>
      <c r="AP8818" s="38">
        <f t="shared" si="623"/>
        <v>0</v>
      </c>
      <c r="AR8818" s="181"/>
      <c r="AS8818" s="181"/>
      <c r="AT8818" s="181"/>
      <c r="AU8818" s="181"/>
      <c r="BB8818" s="181"/>
      <c r="BC8818" s="181"/>
      <c r="BD8818" s="181"/>
      <c r="BE8818" s="181"/>
      <c r="BL8818" s="181"/>
      <c r="BM8818" s="181"/>
      <c r="BN8818" s="181"/>
      <c r="BO8818" s="181"/>
    </row>
    <row r="8819" spans="41:67">
      <c r="AO8819" s="38">
        <f t="shared" si="622"/>
        <v>0</v>
      </c>
      <c r="AP8819" s="38">
        <f t="shared" si="623"/>
        <v>0</v>
      </c>
      <c r="AR8819" s="181"/>
      <c r="AS8819" s="181"/>
      <c r="AT8819" s="181"/>
      <c r="AU8819" s="181"/>
      <c r="BB8819" s="181"/>
      <c r="BC8819" s="181"/>
      <c r="BD8819" s="181"/>
      <c r="BE8819" s="181"/>
      <c r="BL8819" s="181"/>
      <c r="BM8819" s="181"/>
      <c r="BN8819" s="181"/>
      <c r="BO8819" s="181"/>
    </row>
    <row r="8820" spans="41:67">
      <c r="AO8820" s="38">
        <f t="shared" si="622"/>
        <v>0</v>
      </c>
      <c r="AP8820" s="38">
        <f t="shared" si="623"/>
        <v>0</v>
      </c>
      <c r="AR8820" s="181"/>
      <c r="AS8820" s="181"/>
      <c r="AT8820" s="181"/>
      <c r="AU8820" s="181"/>
      <c r="BB8820" s="181"/>
      <c r="BC8820" s="181"/>
      <c r="BD8820" s="181"/>
      <c r="BE8820" s="181"/>
      <c r="BL8820" s="181"/>
      <c r="BM8820" s="181"/>
      <c r="BN8820" s="181"/>
      <c r="BO8820" s="181"/>
    </row>
    <row r="8821" spans="41:67">
      <c r="AO8821" s="38">
        <f t="shared" si="622"/>
        <v>0</v>
      </c>
      <c r="AP8821" s="38">
        <f t="shared" si="623"/>
        <v>0</v>
      </c>
      <c r="AR8821" s="181"/>
      <c r="AS8821" s="181"/>
      <c r="AT8821" s="181"/>
      <c r="AU8821" s="181"/>
      <c r="BB8821" s="181"/>
      <c r="BC8821" s="181"/>
      <c r="BD8821" s="181"/>
      <c r="BE8821" s="181"/>
      <c r="BL8821" s="181"/>
      <c r="BM8821" s="181"/>
      <c r="BN8821" s="181"/>
      <c r="BO8821" s="181"/>
    </row>
    <row r="8822" spans="41:67">
      <c r="AO8822" s="38">
        <f t="shared" si="622"/>
        <v>0</v>
      </c>
      <c r="AP8822" s="38">
        <f t="shared" si="623"/>
        <v>0</v>
      </c>
      <c r="AR8822" s="181"/>
      <c r="AS8822" s="181"/>
      <c r="AT8822" s="181"/>
      <c r="AU8822" s="181"/>
      <c r="BB8822" s="181"/>
      <c r="BC8822" s="181"/>
      <c r="BD8822" s="181"/>
      <c r="BE8822" s="181"/>
      <c r="BL8822" s="181"/>
      <c r="BM8822" s="181"/>
      <c r="BN8822" s="181"/>
      <c r="BO8822" s="181"/>
    </row>
    <row r="8823" spans="41:67">
      <c r="AO8823" s="38">
        <f t="shared" si="622"/>
        <v>0</v>
      </c>
      <c r="AP8823" s="38">
        <f t="shared" si="623"/>
        <v>0</v>
      </c>
      <c r="AR8823" s="181"/>
      <c r="AS8823" s="181"/>
      <c r="AT8823" s="181"/>
      <c r="AU8823" s="181"/>
      <c r="BB8823" s="181"/>
      <c r="BC8823" s="181"/>
      <c r="BD8823" s="181"/>
      <c r="BE8823" s="181"/>
      <c r="BL8823" s="181"/>
      <c r="BM8823" s="181"/>
      <c r="BN8823" s="181"/>
      <c r="BO8823" s="181"/>
    </row>
    <row r="8824" spans="41:67">
      <c r="AO8824" s="38">
        <f t="shared" si="622"/>
        <v>0</v>
      </c>
      <c r="AP8824" s="38">
        <f t="shared" si="623"/>
        <v>0</v>
      </c>
      <c r="AR8824" s="181"/>
      <c r="AS8824" s="181"/>
      <c r="AT8824" s="181"/>
      <c r="AU8824" s="181"/>
      <c r="BB8824" s="181"/>
      <c r="BC8824" s="181"/>
      <c r="BD8824" s="181"/>
      <c r="BE8824" s="181"/>
      <c r="BL8824" s="181"/>
      <c r="BM8824" s="181"/>
      <c r="BN8824" s="181"/>
      <c r="BO8824" s="181"/>
    </row>
    <row r="8825" spans="41:67">
      <c r="AO8825" s="38">
        <f t="shared" si="622"/>
        <v>0</v>
      </c>
      <c r="AP8825" s="38">
        <f t="shared" si="623"/>
        <v>0</v>
      </c>
      <c r="AR8825" s="181"/>
      <c r="AS8825" s="181"/>
      <c r="AT8825" s="181"/>
      <c r="AU8825" s="181"/>
      <c r="BB8825" s="181"/>
      <c r="BC8825" s="181"/>
      <c r="BD8825" s="181"/>
      <c r="BE8825" s="181"/>
      <c r="BL8825" s="181"/>
      <c r="BM8825" s="181"/>
      <c r="BN8825" s="181"/>
      <c r="BO8825" s="181"/>
    </row>
    <row r="8826" spans="41:67">
      <c r="AO8826" s="38">
        <f t="shared" si="622"/>
        <v>0</v>
      </c>
      <c r="AP8826" s="38">
        <f t="shared" si="623"/>
        <v>0</v>
      </c>
      <c r="AR8826" s="181"/>
      <c r="AS8826" s="181"/>
      <c r="AT8826" s="181"/>
      <c r="AU8826" s="181"/>
      <c r="BB8826" s="181"/>
      <c r="BC8826" s="181"/>
      <c r="BD8826" s="181"/>
      <c r="BE8826" s="181"/>
      <c r="BL8826" s="181"/>
      <c r="BM8826" s="181"/>
      <c r="BN8826" s="181"/>
      <c r="BO8826" s="181"/>
    </row>
    <row r="8827" spans="41:67">
      <c r="AO8827" s="38">
        <f t="shared" si="622"/>
        <v>0</v>
      </c>
      <c r="AP8827" s="38">
        <f t="shared" si="623"/>
        <v>0</v>
      </c>
      <c r="AR8827" s="181"/>
      <c r="AS8827" s="181"/>
      <c r="AT8827" s="181"/>
      <c r="AU8827" s="181"/>
      <c r="BB8827" s="181"/>
      <c r="BC8827" s="181"/>
      <c r="BD8827" s="181"/>
      <c r="BE8827" s="181"/>
      <c r="BL8827" s="181"/>
      <c r="BM8827" s="181"/>
      <c r="BN8827" s="181"/>
      <c r="BO8827" s="181"/>
    </row>
    <row r="8828" spans="41:67">
      <c r="AO8828" s="38">
        <f t="shared" si="622"/>
        <v>0</v>
      </c>
      <c r="AP8828" s="38">
        <f t="shared" si="623"/>
        <v>0</v>
      </c>
      <c r="AR8828" s="181"/>
      <c r="AS8828" s="181"/>
      <c r="AT8828" s="181"/>
      <c r="AU8828" s="181"/>
      <c r="BB8828" s="181"/>
      <c r="BC8828" s="181"/>
      <c r="BD8828" s="181"/>
      <c r="BE8828" s="181"/>
      <c r="BL8828" s="181"/>
      <c r="BM8828" s="181"/>
      <c r="BN8828" s="181"/>
      <c r="BO8828" s="181"/>
    </row>
    <row r="8829" spans="41:67">
      <c r="AO8829" s="38">
        <f t="shared" si="622"/>
        <v>0</v>
      </c>
      <c r="AP8829" s="38">
        <f t="shared" si="623"/>
        <v>0</v>
      </c>
      <c r="AR8829" s="181"/>
      <c r="AS8829" s="181"/>
      <c r="AT8829" s="181"/>
      <c r="AU8829" s="181"/>
      <c r="BB8829" s="181"/>
      <c r="BC8829" s="181"/>
      <c r="BD8829" s="181"/>
      <c r="BE8829" s="181"/>
      <c r="BL8829" s="181"/>
      <c r="BM8829" s="181"/>
      <c r="BN8829" s="181"/>
      <c r="BO8829" s="181"/>
    </row>
    <row r="8830" spans="41:67">
      <c r="AO8830" s="38">
        <f t="shared" si="622"/>
        <v>0</v>
      </c>
      <c r="AP8830" s="38">
        <f t="shared" si="623"/>
        <v>0</v>
      </c>
      <c r="AR8830" s="181"/>
      <c r="AS8830" s="181"/>
      <c r="AT8830" s="181"/>
      <c r="AU8830" s="181"/>
      <c r="BB8830" s="181"/>
      <c r="BC8830" s="181"/>
      <c r="BD8830" s="181"/>
      <c r="BE8830" s="181"/>
      <c r="BL8830" s="181"/>
      <c r="BM8830" s="181"/>
      <c r="BN8830" s="181"/>
      <c r="BO8830" s="181"/>
    </row>
    <row r="8831" spans="41:67">
      <c r="AO8831" s="38">
        <f t="shared" si="622"/>
        <v>0</v>
      </c>
      <c r="AP8831" s="38">
        <f t="shared" si="623"/>
        <v>0</v>
      </c>
      <c r="AR8831" s="181"/>
      <c r="AS8831" s="181"/>
      <c r="AT8831" s="181"/>
      <c r="AU8831" s="181"/>
      <c r="BB8831" s="181"/>
      <c r="BC8831" s="181"/>
      <c r="BD8831" s="181"/>
      <c r="BE8831" s="181"/>
      <c r="BL8831" s="181"/>
      <c r="BM8831" s="181"/>
      <c r="BN8831" s="181"/>
      <c r="BO8831" s="181"/>
    </row>
    <row r="8832" spans="41:67">
      <c r="AO8832" s="38">
        <f t="shared" si="622"/>
        <v>0</v>
      </c>
      <c r="AP8832" s="38">
        <f t="shared" si="623"/>
        <v>0</v>
      </c>
      <c r="AR8832" s="181"/>
      <c r="AS8832" s="181"/>
      <c r="AT8832" s="181"/>
      <c r="AU8832" s="181"/>
      <c r="BB8832" s="181"/>
      <c r="BC8832" s="181"/>
      <c r="BD8832" s="181"/>
      <c r="BE8832" s="181"/>
      <c r="BL8832" s="181"/>
      <c r="BM8832" s="181"/>
      <c r="BN8832" s="181"/>
      <c r="BO8832" s="181"/>
    </row>
    <row r="8833" spans="41:67">
      <c r="AO8833" s="38">
        <f t="shared" si="622"/>
        <v>0</v>
      </c>
      <c r="AP8833" s="38">
        <f t="shared" si="623"/>
        <v>0</v>
      </c>
      <c r="AR8833" s="181"/>
      <c r="AS8833" s="181"/>
      <c r="AT8833" s="181"/>
      <c r="AU8833" s="181"/>
      <c r="BB8833" s="181"/>
      <c r="BC8833" s="181"/>
      <c r="BD8833" s="181"/>
      <c r="BE8833" s="181"/>
      <c r="BL8833" s="181"/>
      <c r="BM8833" s="181"/>
      <c r="BN8833" s="181"/>
      <c r="BO8833" s="181"/>
    </row>
    <row r="8834" spans="41:67">
      <c r="AO8834" s="38">
        <f t="shared" si="622"/>
        <v>0</v>
      </c>
      <c r="AP8834" s="38">
        <f t="shared" si="623"/>
        <v>0</v>
      </c>
      <c r="AR8834" s="181"/>
      <c r="AS8834" s="181"/>
      <c r="AT8834" s="181"/>
      <c r="AU8834" s="181"/>
      <c r="BB8834" s="181"/>
      <c r="BC8834" s="181"/>
      <c r="BD8834" s="181"/>
      <c r="BE8834" s="181"/>
      <c r="BL8834" s="181"/>
      <c r="BM8834" s="181"/>
      <c r="BN8834" s="181"/>
      <c r="BO8834" s="181"/>
    </row>
    <row r="8835" spans="41:67">
      <c r="AO8835" s="38">
        <f t="shared" si="622"/>
        <v>0</v>
      </c>
      <c r="AP8835" s="38">
        <f t="shared" si="623"/>
        <v>0</v>
      </c>
      <c r="AR8835" s="181"/>
      <c r="AS8835" s="181"/>
      <c r="AT8835" s="181"/>
      <c r="AU8835" s="181"/>
      <c r="BB8835" s="181"/>
      <c r="BC8835" s="181"/>
      <c r="BD8835" s="181"/>
      <c r="BE8835" s="181"/>
      <c r="BL8835" s="181"/>
      <c r="BM8835" s="181"/>
      <c r="BN8835" s="181"/>
      <c r="BO8835" s="181"/>
    </row>
    <row r="8836" spans="41:67">
      <c r="AO8836" s="38">
        <f t="shared" si="622"/>
        <v>0</v>
      </c>
      <c r="AP8836" s="38">
        <f t="shared" si="623"/>
        <v>0</v>
      </c>
      <c r="AR8836" s="181"/>
      <c r="AS8836" s="181"/>
      <c r="AT8836" s="181"/>
      <c r="AU8836" s="181"/>
      <c r="BB8836" s="181"/>
      <c r="BC8836" s="181"/>
      <c r="BD8836" s="181"/>
      <c r="BE8836" s="181"/>
      <c r="BL8836" s="181"/>
      <c r="BM8836" s="181"/>
      <c r="BN8836" s="181"/>
      <c r="BO8836" s="181"/>
    </row>
    <row r="8837" spans="41:67">
      <c r="AO8837" s="38">
        <f t="shared" si="622"/>
        <v>0</v>
      </c>
      <c r="AP8837" s="38">
        <f t="shared" si="623"/>
        <v>0</v>
      </c>
      <c r="AR8837" s="181"/>
      <c r="AS8837" s="181"/>
      <c r="AT8837" s="181"/>
      <c r="AU8837" s="181"/>
      <c r="BB8837" s="181"/>
      <c r="BC8837" s="181"/>
      <c r="BD8837" s="181"/>
      <c r="BE8837" s="181"/>
      <c r="BL8837" s="181"/>
      <c r="BM8837" s="181"/>
      <c r="BN8837" s="181"/>
      <c r="BO8837" s="181"/>
    </row>
    <row r="8838" spans="41:67">
      <c r="AO8838" s="38">
        <f t="shared" si="622"/>
        <v>0</v>
      </c>
      <c r="AP8838" s="38">
        <f t="shared" si="623"/>
        <v>0</v>
      </c>
      <c r="AR8838" s="181"/>
      <c r="AS8838" s="181"/>
      <c r="AT8838" s="181"/>
      <c r="AU8838" s="181"/>
      <c r="BB8838" s="181"/>
      <c r="BC8838" s="181"/>
      <c r="BD8838" s="181"/>
      <c r="BE8838" s="181"/>
      <c r="BL8838" s="181"/>
      <c r="BM8838" s="181"/>
      <c r="BN8838" s="181"/>
      <c r="BO8838" s="181"/>
    </row>
    <row r="8839" spans="41:67">
      <c r="AO8839" s="38">
        <f t="shared" si="622"/>
        <v>0</v>
      </c>
      <c r="AP8839" s="38">
        <f t="shared" si="623"/>
        <v>0</v>
      </c>
      <c r="AR8839" s="181"/>
      <c r="AS8839" s="181"/>
      <c r="AT8839" s="181"/>
      <c r="AU8839" s="181"/>
      <c r="BB8839" s="181"/>
      <c r="BC8839" s="181"/>
      <c r="BD8839" s="181"/>
      <c r="BE8839" s="181"/>
      <c r="BL8839" s="181"/>
      <c r="BM8839" s="181"/>
      <c r="BN8839" s="181"/>
      <c r="BO8839" s="181"/>
    </row>
    <row r="8840" spans="41:67">
      <c r="AO8840" s="38">
        <f t="shared" si="622"/>
        <v>0</v>
      </c>
      <c r="AP8840" s="38">
        <f t="shared" si="623"/>
        <v>0</v>
      </c>
      <c r="AR8840" s="181"/>
      <c r="AS8840" s="181"/>
      <c r="AT8840" s="181"/>
      <c r="AU8840" s="181"/>
      <c r="BB8840" s="181"/>
      <c r="BC8840" s="181"/>
      <c r="BD8840" s="181"/>
      <c r="BE8840" s="181"/>
      <c r="BL8840" s="181"/>
      <c r="BM8840" s="181"/>
      <c r="BN8840" s="181"/>
      <c r="BO8840" s="181"/>
    </row>
    <row r="8841" spans="41:67">
      <c r="AO8841" s="38">
        <f t="shared" si="622"/>
        <v>0</v>
      </c>
      <c r="AP8841" s="38">
        <f t="shared" si="623"/>
        <v>0</v>
      </c>
      <c r="AR8841" s="181"/>
      <c r="AS8841" s="181"/>
      <c r="AT8841" s="181"/>
      <c r="AU8841" s="181"/>
      <c r="BB8841" s="181"/>
      <c r="BC8841" s="181"/>
      <c r="BD8841" s="181"/>
      <c r="BE8841" s="181"/>
      <c r="BL8841" s="181"/>
      <c r="BM8841" s="181"/>
      <c r="BN8841" s="181"/>
      <c r="BO8841" s="181"/>
    </row>
    <row r="8842" spans="41:67">
      <c r="AO8842" s="38">
        <f t="shared" si="622"/>
        <v>0</v>
      </c>
      <c r="AP8842" s="38">
        <f t="shared" si="623"/>
        <v>0</v>
      </c>
      <c r="AR8842" s="181"/>
      <c r="AS8842" s="181"/>
      <c r="AT8842" s="181"/>
      <c r="AU8842" s="181"/>
      <c r="BB8842" s="181"/>
      <c r="BC8842" s="181"/>
      <c r="BD8842" s="181"/>
      <c r="BE8842" s="181"/>
      <c r="BL8842" s="181"/>
      <c r="BM8842" s="181"/>
      <c r="BN8842" s="181"/>
      <c r="BO8842" s="181"/>
    </row>
    <row r="8843" spans="41:67">
      <c r="AO8843" s="38">
        <f t="shared" si="622"/>
        <v>0</v>
      </c>
      <c r="AP8843" s="38">
        <f t="shared" si="623"/>
        <v>0</v>
      </c>
      <c r="AR8843" s="181"/>
      <c r="AS8843" s="181"/>
      <c r="AT8843" s="181"/>
      <c r="AU8843" s="181"/>
      <c r="BB8843" s="181"/>
      <c r="BC8843" s="181"/>
      <c r="BD8843" s="181"/>
      <c r="BE8843" s="181"/>
      <c r="BL8843" s="181"/>
      <c r="BM8843" s="181"/>
      <c r="BN8843" s="181"/>
      <c r="BO8843" s="181"/>
    </row>
    <row r="8844" spans="41:67">
      <c r="AO8844" s="38">
        <f t="shared" si="622"/>
        <v>0</v>
      </c>
      <c r="AP8844" s="38">
        <f t="shared" si="623"/>
        <v>0</v>
      </c>
      <c r="AR8844" s="181"/>
      <c r="AS8844" s="181"/>
      <c r="AT8844" s="181"/>
      <c r="AU8844" s="181"/>
      <c r="BB8844" s="181"/>
      <c r="BC8844" s="181"/>
      <c r="BD8844" s="181"/>
      <c r="BE8844" s="181"/>
      <c r="BL8844" s="181"/>
      <c r="BM8844" s="181"/>
      <c r="BN8844" s="181"/>
      <c r="BO8844" s="181"/>
    </row>
    <row r="8845" spans="41:67">
      <c r="AO8845" s="38">
        <f t="shared" si="622"/>
        <v>0</v>
      </c>
      <c r="AP8845" s="38">
        <f t="shared" si="623"/>
        <v>0</v>
      </c>
      <c r="AR8845" s="181"/>
      <c r="AS8845" s="181"/>
      <c r="AT8845" s="181"/>
      <c r="AU8845" s="181"/>
      <c r="BB8845" s="181"/>
      <c r="BC8845" s="181"/>
      <c r="BD8845" s="181"/>
      <c r="BE8845" s="181"/>
      <c r="BL8845" s="181"/>
      <c r="BM8845" s="181"/>
      <c r="BN8845" s="181"/>
      <c r="BO8845" s="181"/>
    </row>
    <row r="8846" spans="41:67">
      <c r="AO8846" s="38">
        <f t="shared" si="622"/>
        <v>0</v>
      </c>
      <c r="AP8846" s="38">
        <f t="shared" si="623"/>
        <v>0</v>
      </c>
      <c r="AR8846" s="181"/>
      <c r="AS8846" s="181"/>
      <c r="AT8846" s="181"/>
      <c r="AU8846" s="181"/>
      <c r="BB8846" s="181"/>
      <c r="BC8846" s="181"/>
      <c r="BD8846" s="181"/>
      <c r="BE8846" s="181"/>
      <c r="BL8846" s="181"/>
      <c r="BM8846" s="181"/>
      <c r="BN8846" s="181"/>
      <c r="BO8846" s="181"/>
    </row>
    <row r="8847" spans="41:67">
      <c r="AO8847" s="38">
        <f t="shared" si="622"/>
        <v>0</v>
      </c>
      <c r="AP8847" s="38">
        <f t="shared" si="623"/>
        <v>0</v>
      </c>
      <c r="AR8847" s="181"/>
      <c r="AS8847" s="181"/>
      <c r="AT8847" s="181"/>
      <c r="AU8847" s="181"/>
      <c r="BB8847" s="181"/>
      <c r="BC8847" s="181"/>
      <c r="BD8847" s="181"/>
      <c r="BE8847" s="181"/>
      <c r="BL8847" s="181"/>
      <c r="BM8847" s="181"/>
      <c r="BN8847" s="181"/>
      <c r="BO8847" s="181"/>
    </row>
    <row r="8848" spans="41:67">
      <c r="AO8848" s="38">
        <f t="shared" si="622"/>
        <v>0</v>
      </c>
      <c r="AP8848" s="38">
        <f t="shared" si="623"/>
        <v>0</v>
      </c>
      <c r="AR8848" s="181"/>
      <c r="AS8848" s="181"/>
      <c r="AT8848" s="181"/>
      <c r="AU8848" s="181"/>
      <c r="BB8848" s="181"/>
      <c r="BC8848" s="181"/>
      <c r="BD8848" s="181"/>
      <c r="BE8848" s="181"/>
      <c r="BL8848" s="181"/>
      <c r="BM8848" s="181"/>
      <c r="BN8848" s="181"/>
      <c r="BO8848" s="181"/>
    </row>
    <row r="8849" spans="41:67">
      <c r="AO8849" s="38">
        <f t="shared" si="622"/>
        <v>0</v>
      </c>
      <c r="AP8849" s="38">
        <f t="shared" si="623"/>
        <v>0</v>
      </c>
      <c r="AR8849" s="181"/>
      <c r="AS8849" s="181"/>
      <c r="AT8849" s="181"/>
      <c r="AU8849" s="181"/>
      <c r="BB8849" s="181"/>
      <c r="BC8849" s="181"/>
      <c r="BD8849" s="181"/>
      <c r="BE8849" s="181"/>
      <c r="BL8849" s="181"/>
      <c r="BM8849" s="181"/>
      <c r="BN8849" s="181"/>
      <c r="BO8849" s="181"/>
    </row>
    <row r="8850" spans="41:67">
      <c r="AO8850" s="38">
        <f t="shared" si="622"/>
        <v>0</v>
      </c>
      <c r="AP8850" s="38">
        <f t="shared" si="623"/>
        <v>0</v>
      </c>
      <c r="AR8850" s="181"/>
      <c r="AS8850" s="181"/>
      <c r="AT8850" s="181"/>
      <c r="AU8850" s="181"/>
      <c r="BB8850" s="181"/>
      <c r="BC8850" s="181"/>
      <c r="BD8850" s="181"/>
      <c r="BE8850" s="181"/>
      <c r="BL8850" s="181"/>
      <c r="BM8850" s="181"/>
      <c r="BN8850" s="181"/>
      <c r="BO8850" s="181"/>
    </row>
    <row r="8851" spans="41:67">
      <c r="AO8851" s="38">
        <f t="shared" si="622"/>
        <v>0</v>
      </c>
      <c r="AP8851" s="38">
        <f t="shared" si="623"/>
        <v>0</v>
      </c>
      <c r="AR8851" s="181"/>
      <c r="AS8851" s="181"/>
      <c r="AT8851" s="181"/>
      <c r="AU8851" s="181"/>
      <c r="BB8851" s="181"/>
      <c r="BC8851" s="181"/>
      <c r="BD8851" s="181"/>
      <c r="BE8851" s="181"/>
      <c r="BL8851" s="181"/>
      <c r="BM8851" s="181"/>
      <c r="BN8851" s="181"/>
      <c r="BO8851" s="181"/>
    </row>
    <row r="8852" spans="41:67">
      <c r="AO8852" s="38">
        <f t="shared" si="622"/>
        <v>0</v>
      </c>
      <c r="AP8852" s="38">
        <f t="shared" si="623"/>
        <v>0</v>
      </c>
      <c r="AR8852" s="181"/>
      <c r="AS8852" s="181"/>
      <c r="AT8852" s="181"/>
      <c r="AU8852" s="181"/>
      <c r="BB8852" s="181"/>
      <c r="BC8852" s="181"/>
      <c r="BD8852" s="181"/>
      <c r="BE8852" s="181"/>
      <c r="BL8852" s="181"/>
      <c r="BM8852" s="181"/>
      <c r="BN8852" s="181"/>
      <c r="BO8852" s="181"/>
    </row>
    <row r="8853" spans="41:67">
      <c r="AO8853" s="38">
        <f t="shared" si="622"/>
        <v>0</v>
      </c>
      <c r="AP8853" s="38">
        <f t="shared" si="623"/>
        <v>0</v>
      </c>
      <c r="AR8853" s="181"/>
      <c r="AS8853" s="181"/>
      <c r="AT8853" s="181"/>
      <c r="AU8853" s="181"/>
      <c r="BB8853" s="181"/>
      <c r="BC8853" s="181"/>
      <c r="BD8853" s="181"/>
      <c r="BE8853" s="181"/>
      <c r="BL8853" s="181"/>
      <c r="BM8853" s="181"/>
      <c r="BN8853" s="181"/>
      <c r="BO8853" s="181"/>
    </row>
    <row r="8854" spans="41:67">
      <c r="AO8854" s="38">
        <f t="shared" si="622"/>
        <v>0</v>
      </c>
      <c r="AP8854" s="38">
        <f t="shared" si="623"/>
        <v>0</v>
      </c>
      <c r="AR8854" s="181"/>
      <c r="AS8854" s="181"/>
      <c r="AT8854" s="181"/>
      <c r="AU8854" s="181"/>
      <c r="BB8854" s="181"/>
      <c r="BC8854" s="181"/>
      <c r="BD8854" s="181"/>
      <c r="BE8854" s="181"/>
      <c r="BL8854" s="181"/>
      <c r="BM8854" s="181"/>
      <c r="BN8854" s="181"/>
      <c r="BO8854" s="181"/>
    </row>
    <row r="8855" spans="41:67">
      <c r="AO8855" s="38">
        <f t="shared" si="622"/>
        <v>0</v>
      </c>
      <c r="AP8855" s="38">
        <f t="shared" si="623"/>
        <v>0</v>
      </c>
      <c r="AR8855" s="181"/>
      <c r="AS8855" s="181"/>
      <c r="AT8855" s="181"/>
      <c r="AU8855" s="181"/>
      <c r="BB8855" s="181"/>
      <c r="BC8855" s="181"/>
      <c r="BD8855" s="181"/>
      <c r="BE8855" s="181"/>
      <c r="BL8855" s="181"/>
      <c r="BM8855" s="181"/>
      <c r="BN8855" s="181"/>
      <c r="BO8855" s="181"/>
    </row>
    <row r="8856" spans="41:67">
      <c r="AO8856" s="38">
        <f t="shared" si="622"/>
        <v>0</v>
      </c>
      <c r="AP8856" s="38">
        <f t="shared" si="623"/>
        <v>0</v>
      </c>
      <c r="AR8856" s="181"/>
      <c r="AS8856" s="181"/>
      <c r="AT8856" s="181"/>
      <c r="AU8856" s="181"/>
      <c r="BB8856" s="181"/>
      <c r="BC8856" s="181"/>
      <c r="BD8856" s="181"/>
      <c r="BE8856" s="181"/>
      <c r="BL8856" s="181"/>
      <c r="BM8856" s="181"/>
      <c r="BN8856" s="181"/>
      <c r="BO8856" s="181"/>
    </row>
    <row r="8857" spans="41:67">
      <c r="AO8857" s="38">
        <f t="shared" si="622"/>
        <v>0</v>
      </c>
      <c r="AP8857" s="38">
        <f t="shared" si="623"/>
        <v>0</v>
      </c>
      <c r="AR8857" s="181"/>
      <c r="AS8857" s="181"/>
      <c r="AT8857" s="181"/>
      <c r="AU8857" s="181"/>
      <c r="BB8857" s="181"/>
      <c r="BC8857" s="181"/>
      <c r="BD8857" s="181"/>
      <c r="BE8857" s="181"/>
      <c r="BL8857" s="181"/>
      <c r="BM8857" s="181"/>
      <c r="BN8857" s="181"/>
      <c r="BO8857" s="181"/>
    </row>
    <row r="8858" spans="41:67">
      <c r="AO8858" s="38">
        <f t="shared" si="622"/>
        <v>0</v>
      </c>
      <c r="AP8858" s="38">
        <f t="shared" si="623"/>
        <v>0</v>
      </c>
      <c r="AR8858" s="181"/>
      <c r="AS8858" s="181"/>
      <c r="AT8858" s="181"/>
      <c r="AU8858" s="181"/>
      <c r="BB8858" s="181"/>
      <c r="BC8858" s="181"/>
      <c r="BD8858" s="181"/>
      <c r="BE8858" s="181"/>
      <c r="BL8858" s="181"/>
      <c r="BM8858" s="181"/>
      <c r="BN8858" s="181"/>
      <c r="BO8858" s="181"/>
    </row>
    <row r="8859" spans="41:67">
      <c r="AO8859" s="38">
        <f t="shared" si="622"/>
        <v>0</v>
      </c>
      <c r="AP8859" s="38">
        <f t="shared" si="623"/>
        <v>0</v>
      </c>
      <c r="AR8859" s="181"/>
      <c r="AS8859" s="181"/>
      <c r="AT8859" s="181"/>
      <c r="AU8859" s="181"/>
      <c r="BB8859" s="181"/>
      <c r="BC8859" s="181"/>
      <c r="BD8859" s="181"/>
      <c r="BE8859" s="181"/>
      <c r="BL8859" s="181"/>
      <c r="BM8859" s="181"/>
      <c r="BN8859" s="181"/>
      <c r="BO8859" s="181"/>
    </row>
    <row r="8860" spans="41:67">
      <c r="AO8860" s="38">
        <f t="shared" si="622"/>
        <v>0</v>
      </c>
      <c r="AP8860" s="38">
        <f t="shared" si="623"/>
        <v>0</v>
      </c>
      <c r="AR8860" s="181"/>
      <c r="AS8860" s="181"/>
      <c r="AT8860" s="181"/>
      <c r="AU8860" s="181"/>
      <c r="BB8860" s="181"/>
      <c r="BC8860" s="181"/>
      <c r="BD8860" s="181"/>
      <c r="BE8860" s="181"/>
      <c r="BL8860" s="181"/>
      <c r="BM8860" s="181"/>
      <c r="BN8860" s="181"/>
      <c r="BO8860" s="181"/>
    </row>
    <row r="8861" spans="41:67">
      <c r="AO8861" s="38">
        <f t="shared" si="622"/>
        <v>0</v>
      </c>
      <c r="AP8861" s="38">
        <f t="shared" si="623"/>
        <v>0</v>
      </c>
      <c r="AR8861" s="181"/>
      <c r="AS8861" s="181"/>
      <c r="AT8861" s="181"/>
      <c r="AU8861" s="181"/>
      <c r="BB8861" s="181"/>
      <c r="BC8861" s="181"/>
      <c r="BD8861" s="181"/>
      <c r="BE8861" s="181"/>
      <c r="BL8861" s="181"/>
      <c r="BM8861" s="181"/>
      <c r="BN8861" s="181"/>
      <c r="BO8861" s="181"/>
    </row>
    <row r="8862" spans="41:67">
      <c r="AO8862" s="38">
        <f t="shared" si="622"/>
        <v>0</v>
      </c>
      <c r="AP8862" s="38">
        <f t="shared" si="623"/>
        <v>0</v>
      </c>
      <c r="AR8862" s="181"/>
      <c r="AS8862" s="181"/>
      <c r="AT8862" s="181"/>
      <c r="AU8862" s="181"/>
      <c r="BB8862" s="181"/>
      <c r="BC8862" s="181"/>
      <c r="BD8862" s="181"/>
      <c r="BE8862" s="181"/>
      <c r="BL8862" s="181"/>
      <c r="BM8862" s="181"/>
      <c r="BN8862" s="181"/>
      <c r="BO8862" s="181"/>
    </row>
    <row r="8863" spans="41:67">
      <c r="AO8863" s="38">
        <f t="shared" si="622"/>
        <v>0</v>
      </c>
      <c r="AP8863" s="38">
        <f t="shared" si="623"/>
        <v>0</v>
      </c>
      <c r="AR8863" s="181"/>
      <c r="AS8863" s="181"/>
      <c r="AT8863" s="181"/>
      <c r="AU8863" s="181"/>
      <c r="BB8863" s="181"/>
      <c r="BC8863" s="181"/>
      <c r="BD8863" s="181"/>
      <c r="BE8863" s="181"/>
      <c r="BL8863" s="181"/>
      <c r="BM8863" s="181"/>
      <c r="BN8863" s="181"/>
      <c r="BO8863" s="181"/>
    </row>
    <row r="8864" spans="41:67">
      <c r="AO8864" s="38">
        <f t="shared" si="622"/>
        <v>0</v>
      </c>
      <c r="AP8864" s="38">
        <f t="shared" si="623"/>
        <v>0</v>
      </c>
      <c r="AR8864" s="181"/>
      <c r="AS8864" s="181"/>
      <c r="AT8864" s="181"/>
      <c r="AU8864" s="181"/>
      <c r="BB8864" s="181"/>
      <c r="BC8864" s="181"/>
      <c r="BD8864" s="181"/>
      <c r="BE8864" s="181"/>
      <c r="BL8864" s="181"/>
      <c r="BM8864" s="181"/>
      <c r="BN8864" s="181"/>
      <c r="BO8864" s="181"/>
    </row>
    <row r="8865" spans="41:67">
      <c r="AO8865" s="38">
        <f t="shared" si="622"/>
        <v>0</v>
      </c>
      <c r="AP8865" s="38">
        <f t="shared" si="623"/>
        <v>0</v>
      </c>
      <c r="AR8865" s="181"/>
      <c r="AS8865" s="181"/>
      <c r="AT8865" s="181"/>
      <c r="AU8865" s="181"/>
      <c r="BB8865" s="181"/>
      <c r="BC8865" s="181"/>
      <c r="BD8865" s="181"/>
      <c r="BE8865" s="181"/>
      <c r="BL8865" s="181"/>
      <c r="BM8865" s="181"/>
      <c r="BN8865" s="181"/>
      <c r="BO8865" s="181"/>
    </row>
    <row r="8866" spans="41:67">
      <c r="AO8866" s="38">
        <f t="shared" si="622"/>
        <v>0</v>
      </c>
      <c r="AP8866" s="38">
        <f t="shared" si="623"/>
        <v>0</v>
      </c>
      <c r="AR8866" s="181"/>
      <c r="AS8866" s="181"/>
      <c r="AT8866" s="181"/>
      <c r="AU8866" s="181"/>
      <c r="BB8866" s="181"/>
      <c r="BC8866" s="181"/>
      <c r="BD8866" s="181"/>
      <c r="BE8866" s="181"/>
      <c r="BL8866" s="181"/>
      <c r="BM8866" s="181"/>
      <c r="BN8866" s="181"/>
      <c r="BO8866" s="181"/>
    </row>
    <row r="8867" spans="41:67">
      <c r="AO8867" s="38">
        <f t="shared" si="622"/>
        <v>0</v>
      </c>
      <c r="AP8867" s="38">
        <f t="shared" si="623"/>
        <v>0</v>
      </c>
      <c r="AR8867" s="181"/>
      <c r="AS8867" s="181"/>
      <c r="AT8867" s="181"/>
      <c r="AU8867" s="181"/>
      <c r="BB8867" s="181"/>
      <c r="BC8867" s="181"/>
      <c r="BD8867" s="181"/>
      <c r="BE8867" s="181"/>
      <c r="BL8867" s="181"/>
      <c r="BM8867" s="181"/>
      <c r="BN8867" s="181"/>
      <c r="BO8867" s="181"/>
    </row>
    <row r="8868" spans="41:67">
      <c r="AO8868" s="38">
        <f t="shared" si="622"/>
        <v>0</v>
      </c>
      <c r="AP8868" s="38">
        <f t="shared" si="623"/>
        <v>0</v>
      </c>
      <c r="AR8868" s="181"/>
      <c r="AS8868" s="181"/>
      <c r="AT8868" s="181"/>
      <c r="AU8868" s="181"/>
      <c r="BB8868" s="181"/>
      <c r="BC8868" s="181"/>
      <c r="BD8868" s="181"/>
      <c r="BE8868" s="181"/>
      <c r="BL8868" s="181"/>
      <c r="BM8868" s="181"/>
      <c r="BN8868" s="181"/>
      <c r="BO8868" s="181"/>
    </row>
    <row r="8869" spans="41:67">
      <c r="AO8869" s="38">
        <f t="shared" si="622"/>
        <v>0</v>
      </c>
      <c r="AP8869" s="38">
        <f t="shared" si="623"/>
        <v>0</v>
      </c>
      <c r="AR8869" s="181"/>
      <c r="AS8869" s="181"/>
      <c r="AT8869" s="181"/>
      <c r="AU8869" s="181"/>
      <c r="BB8869" s="181"/>
      <c r="BC8869" s="181"/>
      <c r="BD8869" s="181"/>
      <c r="BE8869" s="181"/>
      <c r="BL8869" s="181"/>
      <c r="BM8869" s="181"/>
      <c r="BN8869" s="181"/>
      <c r="BO8869" s="181"/>
    </row>
    <row r="8870" spans="41:67">
      <c r="AO8870" s="38">
        <f t="shared" si="622"/>
        <v>0</v>
      </c>
      <c r="AP8870" s="38">
        <f t="shared" si="623"/>
        <v>0</v>
      </c>
      <c r="AR8870" s="181"/>
      <c r="AS8870" s="181"/>
      <c r="AT8870" s="181"/>
      <c r="AU8870" s="181"/>
      <c r="BB8870" s="181"/>
      <c r="BC8870" s="181"/>
      <c r="BD8870" s="181"/>
      <c r="BE8870" s="181"/>
      <c r="BL8870" s="181"/>
      <c r="BM8870" s="181"/>
      <c r="BN8870" s="181"/>
      <c r="BO8870" s="181"/>
    </row>
    <row r="8871" spans="41:67">
      <c r="AO8871" s="38">
        <f t="shared" si="622"/>
        <v>0</v>
      </c>
      <c r="AP8871" s="38">
        <f t="shared" si="623"/>
        <v>0</v>
      </c>
      <c r="AR8871" s="181"/>
      <c r="AS8871" s="181"/>
      <c r="AT8871" s="181"/>
      <c r="AU8871" s="181"/>
      <c r="BB8871" s="181"/>
      <c r="BC8871" s="181"/>
      <c r="BD8871" s="181"/>
      <c r="BE8871" s="181"/>
      <c r="BL8871" s="181"/>
      <c r="BM8871" s="181"/>
      <c r="BN8871" s="181"/>
      <c r="BO8871" s="181"/>
    </row>
    <row r="8872" spans="41:67">
      <c r="AO8872" s="38">
        <f t="shared" si="622"/>
        <v>0</v>
      </c>
      <c r="AP8872" s="38">
        <f t="shared" si="623"/>
        <v>0</v>
      </c>
      <c r="AR8872" s="181"/>
      <c r="AS8872" s="181"/>
      <c r="AT8872" s="181"/>
      <c r="AU8872" s="181"/>
      <c r="BB8872" s="181"/>
      <c r="BC8872" s="181"/>
      <c r="BD8872" s="181"/>
      <c r="BE8872" s="181"/>
      <c r="BL8872" s="181"/>
      <c r="BM8872" s="181"/>
      <c r="BN8872" s="181"/>
      <c r="BO8872" s="181"/>
    </row>
    <row r="8873" spans="41:67">
      <c r="AO8873" s="38">
        <f t="shared" si="622"/>
        <v>0</v>
      </c>
      <c r="AP8873" s="38">
        <f t="shared" si="623"/>
        <v>0</v>
      </c>
      <c r="AR8873" s="181"/>
      <c r="AS8873" s="181"/>
      <c r="AT8873" s="181"/>
      <c r="AU8873" s="181"/>
      <c r="BB8873" s="181"/>
      <c r="BC8873" s="181"/>
      <c r="BD8873" s="181"/>
      <c r="BE8873" s="181"/>
      <c r="BL8873" s="181"/>
      <c r="BM8873" s="181"/>
      <c r="BN8873" s="181"/>
      <c r="BO8873" s="181"/>
    </row>
    <row r="8874" spans="41:67">
      <c r="AO8874" s="38">
        <f t="shared" ref="AO8874:AO8937" si="624">B8875+1-1</f>
        <v>0</v>
      </c>
      <c r="AP8874" s="38">
        <f t="shared" ref="AP8874:AP8937" si="625">A8875</f>
        <v>0</v>
      </c>
      <c r="AR8874" s="181"/>
      <c r="AS8874" s="181"/>
      <c r="AT8874" s="181"/>
      <c r="AU8874" s="181"/>
      <c r="BB8874" s="181"/>
      <c r="BC8874" s="181"/>
      <c r="BD8874" s="181"/>
      <c r="BE8874" s="181"/>
      <c r="BL8874" s="181"/>
      <c r="BM8874" s="181"/>
      <c r="BN8874" s="181"/>
      <c r="BO8874" s="181"/>
    </row>
    <row r="8875" spans="41:67">
      <c r="AO8875" s="38">
        <f t="shared" si="624"/>
        <v>0</v>
      </c>
      <c r="AP8875" s="38">
        <f t="shared" si="625"/>
        <v>0</v>
      </c>
      <c r="AR8875" s="181"/>
      <c r="AS8875" s="181"/>
      <c r="AT8875" s="181"/>
      <c r="AU8875" s="181"/>
      <c r="BB8875" s="181"/>
      <c r="BC8875" s="181"/>
      <c r="BD8875" s="181"/>
      <c r="BE8875" s="181"/>
      <c r="BL8875" s="181"/>
      <c r="BM8875" s="181"/>
      <c r="BN8875" s="181"/>
      <c r="BO8875" s="181"/>
    </row>
    <row r="8876" spans="41:67">
      <c r="AO8876" s="38">
        <f t="shared" si="624"/>
        <v>0</v>
      </c>
      <c r="AP8876" s="38">
        <f t="shared" si="625"/>
        <v>0</v>
      </c>
      <c r="AR8876" s="181"/>
      <c r="AS8876" s="181"/>
      <c r="AT8876" s="181"/>
      <c r="AU8876" s="181"/>
      <c r="BB8876" s="181"/>
      <c r="BC8876" s="181"/>
      <c r="BD8876" s="181"/>
      <c r="BE8876" s="181"/>
      <c r="BL8876" s="181"/>
      <c r="BM8876" s="181"/>
      <c r="BN8876" s="181"/>
      <c r="BO8876" s="181"/>
    </row>
    <row r="8877" spans="41:67">
      <c r="AO8877" s="38">
        <f t="shared" si="624"/>
        <v>0</v>
      </c>
      <c r="AP8877" s="38">
        <f t="shared" si="625"/>
        <v>0</v>
      </c>
      <c r="AR8877" s="181"/>
      <c r="AS8877" s="181"/>
      <c r="AT8877" s="181"/>
      <c r="AU8877" s="181"/>
      <c r="BB8877" s="181"/>
      <c r="BC8877" s="181"/>
      <c r="BD8877" s="181"/>
      <c r="BE8877" s="181"/>
      <c r="BL8877" s="181"/>
      <c r="BM8877" s="181"/>
      <c r="BN8877" s="181"/>
      <c r="BO8877" s="181"/>
    </row>
    <row r="8878" spans="41:67">
      <c r="AO8878" s="38">
        <f t="shared" si="624"/>
        <v>0</v>
      </c>
      <c r="AP8878" s="38">
        <f t="shared" si="625"/>
        <v>0</v>
      </c>
      <c r="AR8878" s="181"/>
      <c r="AS8878" s="181"/>
      <c r="AT8878" s="181"/>
      <c r="AU8878" s="181"/>
      <c r="BB8878" s="181"/>
      <c r="BC8878" s="181"/>
      <c r="BD8878" s="181"/>
      <c r="BE8878" s="181"/>
      <c r="BL8878" s="181"/>
      <c r="BM8878" s="181"/>
      <c r="BN8878" s="181"/>
      <c r="BO8878" s="181"/>
    </row>
    <row r="8879" spans="41:67">
      <c r="AO8879" s="38">
        <f t="shared" si="624"/>
        <v>0</v>
      </c>
      <c r="AP8879" s="38">
        <f t="shared" si="625"/>
        <v>0</v>
      </c>
      <c r="AR8879" s="181"/>
      <c r="AS8879" s="181"/>
      <c r="AT8879" s="181"/>
      <c r="AU8879" s="181"/>
      <c r="BB8879" s="181"/>
      <c r="BC8879" s="181"/>
      <c r="BD8879" s="181"/>
      <c r="BE8879" s="181"/>
      <c r="BL8879" s="181"/>
      <c r="BM8879" s="181"/>
      <c r="BN8879" s="181"/>
      <c r="BO8879" s="181"/>
    </row>
    <row r="8880" spans="41:67">
      <c r="AO8880" s="38">
        <f t="shared" si="624"/>
        <v>0</v>
      </c>
      <c r="AP8880" s="38">
        <f t="shared" si="625"/>
        <v>0</v>
      </c>
      <c r="AR8880" s="181"/>
      <c r="AS8880" s="181"/>
      <c r="AT8880" s="181"/>
      <c r="AU8880" s="181"/>
      <c r="BB8880" s="181"/>
      <c r="BC8880" s="181"/>
      <c r="BD8880" s="181"/>
      <c r="BE8880" s="181"/>
      <c r="BL8880" s="181"/>
      <c r="BM8880" s="181"/>
      <c r="BN8880" s="181"/>
      <c r="BO8880" s="181"/>
    </row>
    <row r="8881" spans="41:67">
      <c r="AO8881" s="38">
        <f t="shared" si="624"/>
        <v>0</v>
      </c>
      <c r="AP8881" s="38">
        <f t="shared" si="625"/>
        <v>0</v>
      </c>
      <c r="AR8881" s="181"/>
      <c r="AS8881" s="181"/>
      <c r="AT8881" s="181"/>
      <c r="AU8881" s="181"/>
      <c r="BB8881" s="181"/>
      <c r="BC8881" s="181"/>
      <c r="BD8881" s="181"/>
      <c r="BE8881" s="181"/>
      <c r="BL8881" s="181"/>
      <c r="BM8881" s="181"/>
      <c r="BN8881" s="181"/>
      <c r="BO8881" s="181"/>
    </row>
    <row r="8882" spans="41:67">
      <c r="AO8882" s="38">
        <f t="shared" si="624"/>
        <v>0</v>
      </c>
      <c r="AP8882" s="38">
        <f t="shared" si="625"/>
        <v>0</v>
      </c>
      <c r="AR8882" s="181"/>
      <c r="AS8882" s="181"/>
      <c r="AT8882" s="181"/>
      <c r="AU8882" s="181"/>
      <c r="BB8882" s="181"/>
      <c r="BC8882" s="181"/>
      <c r="BD8882" s="181"/>
      <c r="BE8882" s="181"/>
      <c r="BL8882" s="181"/>
      <c r="BM8882" s="181"/>
      <c r="BN8882" s="181"/>
      <c r="BO8882" s="181"/>
    </row>
    <row r="8883" spans="41:67">
      <c r="AO8883" s="38">
        <f t="shared" si="624"/>
        <v>0</v>
      </c>
      <c r="AP8883" s="38">
        <f t="shared" si="625"/>
        <v>0</v>
      </c>
      <c r="AR8883" s="181"/>
      <c r="AS8883" s="181"/>
      <c r="AT8883" s="181"/>
      <c r="AU8883" s="181"/>
      <c r="BB8883" s="181"/>
      <c r="BC8883" s="181"/>
      <c r="BD8883" s="181"/>
      <c r="BE8883" s="181"/>
      <c r="BL8883" s="181"/>
      <c r="BM8883" s="181"/>
      <c r="BN8883" s="181"/>
      <c r="BO8883" s="181"/>
    </row>
    <row r="8884" spans="41:67">
      <c r="AO8884" s="38">
        <f t="shared" si="624"/>
        <v>0</v>
      </c>
      <c r="AP8884" s="38">
        <f t="shared" si="625"/>
        <v>0</v>
      </c>
      <c r="AR8884" s="181"/>
      <c r="AS8884" s="181"/>
      <c r="AT8884" s="181"/>
      <c r="AU8884" s="181"/>
      <c r="BB8884" s="181"/>
      <c r="BC8884" s="181"/>
      <c r="BD8884" s="181"/>
      <c r="BE8884" s="181"/>
      <c r="BL8884" s="181"/>
      <c r="BM8884" s="181"/>
      <c r="BN8884" s="181"/>
      <c r="BO8884" s="181"/>
    </row>
    <row r="8885" spans="41:67">
      <c r="AO8885" s="38">
        <f t="shared" si="624"/>
        <v>0</v>
      </c>
      <c r="AP8885" s="38">
        <f t="shared" si="625"/>
        <v>0</v>
      </c>
      <c r="AR8885" s="181"/>
      <c r="AS8885" s="181"/>
      <c r="AT8885" s="181"/>
      <c r="AU8885" s="181"/>
      <c r="BB8885" s="181"/>
      <c r="BC8885" s="181"/>
      <c r="BD8885" s="181"/>
      <c r="BE8885" s="181"/>
      <c r="BL8885" s="181"/>
      <c r="BM8885" s="181"/>
      <c r="BN8885" s="181"/>
      <c r="BO8885" s="181"/>
    </row>
    <row r="8886" spans="41:67">
      <c r="AO8886" s="38">
        <f t="shared" si="624"/>
        <v>0</v>
      </c>
      <c r="AP8886" s="38">
        <f t="shared" si="625"/>
        <v>0</v>
      </c>
      <c r="AR8886" s="181"/>
      <c r="AS8886" s="181"/>
      <c r="AT8886" s="181"/>
      <c r="AU8886" s="181"/>
      <c r="BB8886" s="181"/>
      <c r="BC8886" s="181"/>
      <c r="BD8886" s="181"/>
      <c r="BE8886" s="181"/>
      <c r="BL8886" s="181"/>
      <c r="BM8886" s="181"/>
      <c r="BN8886" s="181"/>
      <c r="BO8886" s="181"/>
    </row>
    <row r="8887" spans="41:67">
      <c r="AO8887" s="38">
        <f t="shared" si="624"/>
        <v>0</v>
      </c>
      <c r="AP8887" s="38">
        <f t="shared" si="625"/>
        <v>0</v>
      </c>
      <c r="AR8887" s="181"/>
      <c r="AS8887" s="181"/>
      <c r="AT8887" s="181"/>
      <c r="AU8887" s="181"/>
      <c r="BB8887" s="181"/>
      <c r="BC8887" s="181"/>
      <c r="BD8887" s="181"/>
      <c r="BE8887" s="181"/>
      <c r="BL8887" s="181"/>
      <c r="BM8887" s="181"/>
      <c r="BN8887" s="181"/>
      <c r="BO8887" s="181"/>
    </row>
    <row r="8888" spans="41:67">
      <c r="AO8888" s="38">
        <f t="shared" si="624"/>
        <v>0</v>
      </c>
      <c r="AP8888" s="38">
        <f t="shared" si="625"/>
        <v>0</v>
      </c>
      <c r="AR8888" s="181"/>
      <c r="AS8888" s="181"/>
      <c r="AT8888" s="181"/>
      <c r="AU8888" s="181"/>
      <c r="BB8888" s="181"/>
      <c r="BC8888" s="181"/>
      <c r="BD8888" s="181"/>
      <c r="BE8888" s="181"/>
      <c r="BL8888" s="181"/>
      <c r="BM8888" s="181"/>
      <c r="BN8888" s="181"/>
      <c r="BO8888" s="181"/>
    </row>
    <row r="8889" spans="41:67">
      <c r="AO8889" s="38">
        <f t="shared" si="624"/>
        <v>0</v>
      </c>
      <c r="AP8889" s="38">
        <f t="shared" si="625"/>
        <v>0</v>
      </c>
      <c r="AR8889" s="181"/>
      <c r="AS8889" s="181"/>
      <c r="AT8889" s="181"/>
      <c r="AU8889" s="181"/>
      <c r="BB8889" s="181"/>
      <c r="BC8889" s="181"/>
      <c r="BD8889" s="181"/>
      <c r="BE8889" s="181"/>
      <c r="BL8889" s="181"/>
      <c r="BM8889" s="181"/>
      <c r="BN8889" s="181"/>
      <c r="BO8889" s="181"/>
    </row>
    <row r="8890" spans="41:67">
      <c r="AO8890" s="38">
        <f t="shared" si="624"/>
        <v>0</v>
      </c>
      <c r="AP8890" s="38">
        <f t="shared" si="625"/>
        <v>0</v>
      </c>
      <c r="AR8890" s="181"/>
      <c r="AS8890" s="181"/>
      <c r="AT8890" s="181"/>
      <c r="AU8890" s="181"/>
      <c r="BB8890" s="181"/>
      <c r="BC8890" s="181"/>
      <c r="BD8890" s="181"/>
      <c r="BE8890" s="181"/>
      <c r="BL8890" s="181"/>
      <c r="BM8890" s="181"/>
      <c r="BN8890" s="181"/>
      <c r="BO8890" s="181"/>
    </row>
    <row r="8891" spans="41:67">
      <c r="AO8891" s="38">
        <f t="shared" si="624"/>
        <v>0</v>
      </c>
      <c r="AP8891" s="38">
        <f t="shared" si="625"/>
        <v>0</v>
      </c>
      <c r="AR8891" s="181"/>
      <c r="AS8891" s="181"/>
      <c r="AT8891" s="181"/>
      <c r="AU8891" s="181"/>
      <c r="BB8891" s="181"/>
      <c r="BC8891" s="181"/>
      <c r="BD8891" s="181"/>
      <c r="BE8891" s="181"/>
      <c r="BL8891" s="181"/>
      <c r="BM8891" s="181"/>
      <c r="BN8891" s="181"/>
      <c r="BO8891" s="181"/>
    </row>
    <row r="8892" spans="41:67">
      <c r="AO8892" s="38">
        <f t="shared" si="624"/>
        <v>0</v>
      </c>
      <c r="AP8892" s="38">
        <f t="shared" si="625"/>
        <v>0</v>
      </c>
      <c r="AR8892" s="181"/>
      <c r="AS8892" s="181"/>
      <c r="AT8892" s="181"/>
      <c r="AU8892" s="181"/>
      <c r="BB8892" s="181"/>
      <c r="BC8892" s="181"/>
      <c r="BD8892" s="181"/>
      <c r="BE8892" s="181"/>
      <c r="BL8892" s="181"/>
      <c r="BM8892" s="181"/>
      <c r="BN8892" s="181"/>
      <c r="BO8892" s="181"/>
    </row>
    <row r="8893" spans="41:67">
      <c r="AO8893" s="38">
        <f t="shared" si="624"/>
        <v>0</v>
      </c>
      <c r="AP8893" s="38">
        <f t="shared" si="625"/>
        <v>0</v>
      </c>
      <c r="AR8893" s="181"/>
      <c r="AS8893" s="181"/>
      <c r="AT8893" s="181"/>
      <c r="AU8893" s="181"/>
      <c r="BB8893" s="181"/>
      <c r="BC8893" s="181"/>
      <c r="BD8893" s="181"/>
      <c r="BE8893" s="181"/>
      <c r="BL8893" s="181"/>
      <c r="BM8893" s="181"/>
      <c r="BN8893" s="181"/>
      <c r="BO8893" s="181"/>
    </row>
    <row r="8894" spans="41:67">
      <c r="AO8894" s="38">
        <f t="shared" si="624"/>
        <v>0</v>
      </c>
      <c r="AP8894" s="38">
        <f t="shared" si="625"/>
        <v>0</v>
      </c>
      <c r="AR8894" s="181"/>
      <c r="AS8894" s="181"/>
      <c r="AT8894" s="181"/>
      <c r="AU8894" s="181"/>
      <c r="BB8894" s="181"/>
      <c r="BC8894" s="181"/>
      <c r="BD8894" s="181"/>
      <c r="BE8894" s="181"/>
      <c r="BL8894" s="181"/>
      <c r="BM8894" s="181"/>
      <c r="BN8894" s="181"/>
      <c r="BO8894" s="181"/>
    </row>
    <row r="8895" spans="41:67">
      <c r="AO8895" s="38">
        <f t="shared" si="624"/>
        <v>0</v>
      </c>
      <c r="AP8895" s="38">
        <f t="shared" si="625"/>
        <v>0</v>
      </c>
      <c r="AR8895" s="181"/>
      <c r="AS8895" s="181"/>
      <c r="AT8895" s="181"/>
      <c r="AU8895" s="181"/>
      <c r="BB8895" s="181"/>
      <c r="BC8895" s="181"/>
      <c r="BD8895" s="181"/>
      <c r="BE8895" s="181"/>
      <c r="BL8895" s="181"/>
      <c r="BM8895" s="181"/>
      <c r="BN8895" s="181"/>
      <c r="BO8895" s="181"/>
    </row>
    <row r="8896" spans="41:67">
      <c r="AO8896" s="38">
        <f t="shared" si="624"/>
        <v>0</v>
      </c>
      <c r="AP8896" s="38">
        <f t="shared" si="625"/>
        <v>0</v>
      </c>
      <c r="AR8896" s="181"/>
      <c r="AS8896" s="181"/>
      <c r="AT8896" s="181"/>
      <c r="AU8896" s="181"/>
      <c r="BB8896" s="181"/>
      <c r="BC8896" s="181"/>
      <c r="BD8896" s="181"/>
      <c r="BE8896" s="181"/>
      <c r="BL8896" s="181"/>
      <c r="BM8896" s="181"/>
      <c r="BN8896" s="181"/>
      <c r="BO8896" s="181"/>
    </row>
    <row r="8897" spans="41:67">
      <c r="AO8897" s="38">
        <f t="shared" si="624"/>
        <v>0</v>
      </c>
      <c r="AP8897" s="38">
        <f t="shared" si="625"/>
        <v>0</v>
      </c>
      <c r="AR8897" s="181"/>
      <c r="AS8897" s="181"/>
      <c r="AT8897" s="181"/>
      <c r="AU8897" s="181"/>
      <c r="BB8897" s="181"/>
      <c r="BC8897" s="181"/>
      <c r="BD8897" s="181"/>
      <c r="BE8897" s="181"/>
      <c r="BL8897" s="181"/>
      <c r="BM8897" s="181"/>
      <c r="BN8897" s="181"/>
      <c r="BO8897" s="181"/>
    </row>
    <row r="8898" spans="41:67">
      <c r="AO8898" s="38">
        <f t="shared" si="624"/>
        <v>0</v>
      </c>
      <c r="AP8898" s="38">
        <f t="shared" si="625"/>
        <v>0</v>
      </c>
      <c r="AR8898" s="181"/>
      <c r="AS8898" s="181"/>
      <c r="AT8898" s="181"/>
      <c r="AU8898" s="181"/>
      <c r="BB8898" s="181"/>
      <c r="BC8898" s="181"/>
      <c r="BD8898" s="181"/>
      <c r="BE8898" s="181"/>
      <c r="BL8898" s="181"/>
      <c r="BM8898" s="181"/>
      <c r="BN8898" s="181"/>
      <c r="BO8898" s="181"/>
    </row>
    <row r="8899" spans="41:67">
      <c r="AO8899" s="38">
        <f t="shared" si="624"/>
        <v>0</v>
      </c>
      <c r="AP8899" s="38">
        <f t="shared" si="625"/>
        <v>0</v>
      </c>
      <c r="AR8899" s="181"/>
      <c r="AS8899" s="181"/>
      <c r="AT8899" s="181"/>
      <c r="AU8899" s="181"/>
      <c r="BB8899" s="181"/>
      <c r="BC8899" s="181"/>
      <c r="BD8899" s="181"/>
      <c r="BE8899" s="181"/>
      <c r="BL8899" s="181"/>
      <c r="BM8899" s="181"/>
      <c r="BN8899" s="181"/>
      <c r="BO8899" s="181"/>
    </row>
    <row r="8900" spans="41:67">
      <c r="AO8900" s="38">
        <f t="shared" si="624"/>
        <v>0</v>
      </c>
      <c r="AP8900" s="38">
        <f t="shared" si="625"/>
        <v>0</v>
      </c>
      <c r="AR8900" s="181"/>
      <c r="AS8900" s="181"/>
      <c r="AT8900" s="181"/>
      <c r="AU8900" s="181"/>
      <c r="BB8900" s="181"/>
      <c r="BC8900" s="181"/>
      <c r="BD8900" s="181"/>
      <c r="BE8900" s="181"/>
      <c r="BL8900" s="181"/>
      <c r="BM8900" s="181"/>
      <c r="BN8900" s="181"/>
      <c r="BO8900" s="181"/>
    </row>
    <row r="8901" spans="41:67">
      <c r="AO8901" s="38">
        <f t="shared" si="624"/>
        <v>0</v>
      </c>
      <c r="AP8901" s="38">
        <f t="shared" si="625"/>
        <v>0</v>
      </c>
      <c r="AR8901" s="181"/>
      <c r="AS8901" s="181"/>
      <c r="AT8901" s="181"/>
      <c r="AU8901" s="181"/>
      <c r="BB8901" s="181"/>
      <c r="BC8901" s="181"/>
      <c r="BD8901" s="181"/>
      <c r="BE8901" s="181"/>
      <c r="BL8901" s="181"/>
      <c r="BM8901" s="181"/>
      <c r="BN8901" s="181"/>
      <c r="BO8901" s="181"/>
    </row>
    <row r="8902" spans="41:67">
      <c r="AO8902" s="38">
        <f t="shared" si="624"/>
        <v>0</v>
      </c>
      <c r="AP8902" s="38">
        <f t="shared" si="625"/>
        <v>0</v>
      </c>
      <c r="AR8902" s="181"/>
      <c r="AS8902" s="181"/>
      <c r="AT8902" s="181"/>
      <c r="AU8902" s="181"/>
      <c r="BB8902" s="181"/>
      <c r="BC8902" s="181"/>
      <c r="BD8902" s="181"/>
      <c r="BE8902" s="181"/>
      <c r="BL8902" s="181"/>
      <c r="BM8902" s="181"/>
      <c r="BN8902" s="181"/>
      <c r="BO8902" s="181"/>
    </row>
    <row r="8903" spans="41:67">
      <c r="AO8903" s="38">
        <f t="shared" si="624"/>
        <v>0</v>
      </c>
      <c r="AP8903" s="38">
        <f t="shared" si="625"/>
        <v>0</v>
      </c>
      <c r="AR8903" s="181"/>
      <c r="AS8903" s="181"/>
      <c r="AT8903" s="181"/>
      <c r="AU8903" s="181"/>
      <c r="BB8903" s="181"/>
      <c r="BC8903" s="181"/>
      <c r="BD8903" s="181"/>
      <c r="BE8903" s="181"/>
      <c r="BL8903" s="181"/>
      <c r="BM8903" s="181"/>
      <c r="BN8903" s="181"/>
      <c r="BO8903" s="181"/>
    </row>
    <row r="8904" spans="41:67">
      <c r="AO8904" s="38">
        <f t="shared" si="624"/>
        <v>0</v>
      </c>
      <c r="AP8904" s="38">
        <f t="shared" si="625"/>
        <v>0</v>
      </c>
      <c r="AR8904" s="181"/>
      <c r="AS8904" s="181"/>
      <c r="AT8904" s="181"/>
      <c r="AU8904" s="181"/>
      <c r="BB8904" s="181"/>
      <c r="BC8904" s="181"/>
      <c r="BD8904" s="181"/>
      <c r="BE8904" s="181"/>
      <c r="BL8904" s="181"/>
      <c r="BM8904" s="181"/>
      <c r="BN8904" s="181"/>
      <c r="BO8904" s="181"/>
    </row>
    <row r="8905" spans="41:67">
      <c r="AO8905" s="38">
        <f t="shared" si="624"/>
        <v>0</v>
      </c>
      <c r="AP8905" s="38">
        <f t="shared" si="625"/>
        <v>0</v>
      </c>
      <c r="AR8905" s="181"/>
      <c r="AS8905" s="181"/>
      <c r="AT8905" s="181"/>
      <c r="AU8905" s="181"/>
      <c r="BB8905" s="181"/>
      <c r="BC8905" s="181"/>
      <c r="BD8905" s="181"/>
      <c r="BE8905" s="181"/>
      <c r="BL8905" s="181"/>
      <c r="BM8905" s="181"/>
      <c r="BN8905" s="181"/>
      <c r="BO8905" s="181"/>
    </row>
    <row r="8906" spans="41:67">
      <c r="AO8906" s="38">
        <f t="shared" si="624"/>
        <v>0</v>
      </c>
      <c r="AP8906" s="38">
        <f t="shared" si="625"/>
        <v>0</v>
      </c>
      <c r="AR8906" s="181"/>
      <c r="AS8906" s="181"/>
      <c r="AT8906" s="181"/>
      <c r="AU8906" s="181"/>
      <c r="BB8906" s="181"/>
      <c r="BC8906" s="181"/>
      <c r="BD8906" s="181"/>
      <c r="BE8906" s="181"/>
      <c r="BL8906" s="181"/>
      <c r="BM8906" s="181"/>
      <c r="BN8906" s="181"/>
      <c r="BO8906" s="181"/>
    </row>
    <row r="8907" spans="41:67">
      <c r="AO8907" s="38">
        <f t="shared" si="624"/>
        <v>0</v>
      </c>
      <c r="AP8907" s="38">
        <f t="shared" si="625"/>
        <v>0</v>
      </c>
      <c r="AR8907" s="181"/>
      <c r="AS8907" s="181"/>
      <c r="AT8907" s="181"/>
      <c r="AU8907" s="181"/>
      <c r="BB8907" s="181"/>
      <c r="BC8907" s="181"/>
      <c r="BD8907" s="181"/>
      <c r="BE8907" s="181"/>
      <c r="BL8907" s="181"/>
      <c r="BM8907" s="181"/>
      <c r="BN8907" s="181"/>
      <c r="BO8907" s="181"/>
    </row>
    <row r="8908" spans="41:67">
      <c r="AO8908" s="38">
        <f t="shared" si="624"/>
        <v>0</v>
      </c>
      <c r="AP8908" s="38">
        <f t="shared" si="625"/>
        <v>0</v>
      </c>
      <c r="AR8908" s="181"/>
      <c r="AS8908" s="181"/>
      <c r="AT8908" s="181"/>
      <c r="AU8908" s="181"/>
      <c r="BB8908" s="181"/>
      <c r="BC8908" s="181"/>
      <c r="BD8908" s="181"/>
      <c r="BE8908" s="181"/>
      <c r="BL8908" s="181"/>
      <c r="BM8908" s="181"/>
      <c r="BN8908" s="181"/>
      <c r="BO8908" s="181"/>
    </row>
    <row r="8909" spans="41:67">
      <c r="AO8909" s="38">
        <f t="shared" si="624"/>
        <v>0</v>
      </c>
      <c r="AP8909" s="38">
        <f t="shared" si="625"/>
        <v>0</v>
      </c>
      <c r="AR8909" s="181"/>
      <c r="AS8909" s="181"/>
      <c r="AT8909" s="181"/>
      <c r="AU8909" s="181"/>
      <c r="BB8909" s="181"/>
      <c r="BC8909" s="181"/>
      <c r="BD8909" s="181"/>
      <c r="BE8909" s="181"/>
      <c r="BL8909" s="181"/>
      <c r="BM8909" s="181"/>
      <c r="BN8909" s="181"/>
      <c r="BO8909" s="181"/>
    </row>
    <row r="8910" spans="41:67">
      <c r="AO8910" s="38">
        <f t="shared" si="624"/>
        <v>0</v>
      </c>
      <c r="AP8910" s="38">
        <f t="shared" si="625"/>
        <v>0</v>
      </c>
      <c r="AR8910" s="181"/>
      <c r="AS8910" s="181"/>
      <c r="AT8910" s="181"/>
      <c r="AU8910" s="181"/>
      <c r="BB8910" s="181"/>
      <c r="BC8910" s="181"/>
      <c r="BD8910" s="181"/>
      <c r="BE8910" s="181"/>
      <c r="BL8910" s="181"/>
      <c r="BM8910" s="181"/>
      <c r="BN8910" s="181"/>
      <c r="BO8910" s="181"/>
    </row>
    <row r="8911" spans="41:67">
      <c r="AO8911" s="38">
        <f t="shared" si="624"/>
        <v>0</v>
      </c>
      <c r="AP8911" s="38">
        <f t="shared" si="625"/>
        <v>0</v>
      </c>
      <c r="AR8911" s="181"/>
      <c r="AS8911" s="181"/>
      <c r="AT8911" s="181"/>
      <c r="AU8911" s="181"/>
      <c r="BB8911" s="181"/>
      <c r="BC8911" s="181"/>
      <c r="BD8911" s="181"/>
      <c r="BE8911" s="181"/>
      <c r="BL8911" s="181"/>
      <c r="BM8911" s="181"/>
      <c r="BN8911" s="181"/>
      <c r="BO8911" s="181"/>
    </row>
    <row r="8912" spans="41:67">
      <c r="AO8912" s="38">
        <f t="shared" si="624"/>
        <v>0</v>
      </c>
      <c r="AP8912" s="38">
        <f t="shared" si="625"/>
        <v>0</v>
      </c>
      <c r="AR8912" s="181"/>
      <c r="AS8912" s="181"/>
      <c r="AT8912" s="181"/>
      <c r="AU8912" s="181"/>
      <c r="BB8912" s="181"/>
      <c r="BC8912" s="181"/>
      <c r="BD8912" s="181"/>
      <c r="BE8912" s="181"/>
      <c r="BL8912" s="181"/>
      <c r="BM8912" s="181"/>
      <c r="BN8912" s="181"/>
      <c r="BO8912" s="181"/>
    </row>
    <row r="8913" spans="41:67">
      <c r="AO8913" s="38">
        <f t="shared" si="624"/>
        <v>0</v>
      </c>
      <c r="AP8913" s="38">
        <f t="shared" si="625"/>
        <v>0</v>
      </c>
      <c r="AR8913" s="181"/>
      <c r="AS8913" s="181"/>
      <c r="AT8913" s="181"/>
      <c r="AU8913" s="181"/>
      <c r="BB8913" s="181"/>
      <c r="BC8913" s="181"/>
      <c r="BD8913" s="181"/>
      <c r="BE8913" s="181"/>
      <c r="BL8913" s="181"/>
      <c r="BM8913" s="181"/>
      <c r="BN8913" s="181"/>
      <c r="BO8913" s="181"/>
    </row>
    <row r="8914" spans="41:67">
      <c r="AO8914" s="38">
        <f t="shared" si="624"/>
        <v>0</v>
      </c>
      <c r="AP8914" s="38">
        <f t="shared" si="625"/>
        <v>0</v>
      </c>
      <c r="AR8914" s="181"/>
      <c r="AS8914" s="181"/>
      <c r="AT8914" s="181"/>
      <c r="AU8914" s="181"/>
      <c r="BB8914" s="181"/>
      <c r="BC8914" s="181"/>
      <c r="BD8914" s="181"/>
      <c r="BE8914" s="181"/>
      <c r="BL8914" s="181"/>
      <c r="BM8914" s="181"/>
      <c r="BN8914" s="181"/>
      <c r="BO8914" s="181"/>
    </row>
    <row r="8915" spans="41:67">
      <c r="AO8915" s="38">
        <f t="shared" si="624"/>
        <v>0</v>
      </c>
      <c r="AP8915" s="38">
        <f t="shared" si="625"/>
        <v>0</v>
      </c>
      <c r="AR8915" s="181"/>
      <c r="AS8915" s="181"/>
      <c r="AT8915" s="181"/>
      <c r="AU8915" s="181"/>
      <c r="BB8915" s="181"/>
      <c r="BC8915" s="181"/>
      <c r="BD8915" s="181"/>
      <c r="BE8915" s="181"/>
      <c r="BL8915" s="181"/>
      <c r="BM8915" s="181"/>
      <c r="BN8915" s="181"/>
      <c r="BO8915" s="181"/>
    </row>
    <row r="8916" spans="41:67">
      <c r="AO8916" s="38">
        <f t="shared" si="624"/>
        <v>0</v>
      </c>
      <c r="AP8916" s="38">
        <f t="shared" si="625"/>
        <v>0</v>
      </c>
      <c r="AR8916" s="181"/>
      <c r="AS8916" s="181"/>
      <c r="AT8916" s="181"/>
      <c r="AU8916" s="181"/>
      <c r="BB8916" s="181"/>
      <c r="BC8916" s="181"/>
      <c r="BD8916" s="181"/>
      <c r="BE8916" s="181"/>
      <c r="BL8916" s="181"/>
      <c r="BM8916" s="181"/>
      <c r="BN8916" s="181"/>
      <c r="BO8916" s="181"/>
    </row>
    <row r="8917" spans="41:67">
      <c r="AO8917" s="38">
        <f t="shared" si="624"/>
        <v>0</v>
      </c>
      <c r="AP8917" s="38">
        <f t="shared" si="625"/>
        <v>0</v>
      </c>
      <c r="AR8917" s="181"/>
      <c r="AS8917" s="181"/>
      <c r="AT8917" s="181"/>
      <c r="AU8917" s="181"/>
      <c r="BB8917" s="181"/>
      <c r="BC8917" s="181"/>
      <c r="BD8917" s="181"/>
      <c r="BE8917" s="181"/>
      <c r="BL8917" s="181"/>
      <c r="BM8917" s="181"/>
      <c r="BN8917" s="181"/>
      <c r="BO8917" s="181"/>
    </row>
    <row r="8918" spans="41:67">
      <c r="AO8918" s="38">
        <f t="shared" si="624"/>
        <v>0</v>
      </c>
      <c r="AP8918" s="38">
        <f t="shared" si="625"/>
        <v>0</v>
      </c>
      <c r="AR8918" s="181"/>
      <c r="AS8918" s="181"/>
      <c r="AT8918" s="181"/>
      <c r="AU8918" s="181"/>
      <c r="BB8918" s="181"/>
      <c r="BC8918" s="181"/>
      <c r="BD8918" s="181"/>
      <c r="BE8918" s="181"/>
      <c r="BL8918" s="181"/>
      <c r="BM8918" s="181"/>
      <c r="BN8918" s="181"/>
      <c r="BO8918" s="181"/>
    </row>
    <row r="8919" spans="41:67">
      <c r="AO8919" s="38">
        <f t="shared" si="624"/>
        <v>0</v>
      </c>
      <c r="AP8919" s="38">
        <f t="shared" si="625"/>
        <v>0</v>
      </c>
      <c r="AR8919" s="181"/>
      <c r="AS8919" s="181"/>
      <c r="AT8919" s="181"/>
      <c r="AU8919" s="181"/>
      <c r="BB8919" s="181"/>
      <c r="BC8919" s="181"/>
      <c r="BD8919" s="181"/>
      <c r="BE8919" s="181"/>
      <c r="BL8919" s="181"/>
      <c r="BM8919" s="181"/>
      <c r="BN8919" s="181"/>
      <c r="BO8919" s="181"/>
    </row>
    <row r="8920" spans="41:67">
      <c r="AO8920" s="38">
        <f t="shared" si="624"/>
        <v>0</v>
      </c>
      <c r="AP8920" s="38">
        <f t="shared" si="625"/>
        <v>0</v>
      </c>
      <c r="AR8920" s="181"/>
      <c r="AS8920" s="181"/>
      <c r="AT8920" s="181"/>
      <c r="AU8920" s="181"/>
      <c r="BB8920" s="181"/>
      <c r="BC8920" s="181"/>
      <c r="BD8920" s="181"/>
      <c r="BE8920" s="181"/>
      <c r="BL8920" s="181"/>
      <c r="BM8920" s="181"/>
      <c r="BN8920" s="181"/>
      <c r="BO8920" s="181"/>
    </row>
    <row r="8921" spans="41:67">
      <c r="AO8921" s="38">
        <f t="shared" si="624"/>
        <v>0</v>
      </c>
      <c r="AP8921" s="38">
        <f t="shared" si="625"/>
        <v>0</v>
      </c>
      <c r="AR8921" s="181"/>
      <c r="AS8921" s="181"/>
      <c r="AT8921" s="181"/>
      <c r="AU8921" s="181"/>
      <c r="BB8921" s="181"/>
      <c r="BC8921" s="181"/>
      <c r="BD8921" s="181"/>
      <c r="BE8921" s="181"/>
      <c r="BL8921" s="181"/>
      <c r="BM8921" s="181"/>
      <c r="BN8921" s="181"/>
      <c r="BO8921" s="181"/>
    </row>
    <row r="8922" spans="41:67">
      <c r="AO8922" s="38">
        <f t="shared" si="624"/>
        <v>0</v>
      </c>
      <c r="AP8922" s="38">
        <f t="shared" si="625"/>
        <v>0</v>
      </c>
      <c r="AR8922" s="181"/>
      <c r="AS8922" s="181"/>
      <c r="AT8922" s="181"/>
      <c r="AU8922" s="181"/>
      <c r="BB8922" s="181"/>
      <c r="BC8922" s="181"/>
      <c r="BD8922" s="181"/>
      <c r="BE8922" s="181"/>
      <c r="BL8922" s="181"/>
      <c r="BM8922" s="181"/>
      <c r="BN8922" s="181"/>
      <c r="BO8922" s="181"/>
    </row>
    <row r="8923" spans="41:67">
      <c r="AO8923" s="38">
        <f t="shared" si="624"/>
        <v>0</v>
      </c>
      <c r="AP8923" s="38">
        <f t="shared" si="625"/>
        <v>0</v>
      </c>
      <c r="AR8923" s="181"/>
      <c r="AS8923" s="181"/>
      <c r="AT8923" s="181"/>
      <c r="AU8923" s="181"/>
      <c r="BB8923" s="181"/>
      <c r="BC8923" s="181"/>
      <c r="BD8923" s="181"/>
      <c r="BE8923" s="181"/>
      <c r="BL8923" s="181"/>
      <c r="BM8923" s="181"/>
      <c r="BN8923" s="181"/>
      <c r="BO8923" s="181"/>
    </row>
    <row r="8924" spans="41:67">
      <c r="AO8924" s="38">
        <f t="shared" si="624"/>
        <v>0</v>
      </c>
      <c r="AP8924" s="38">
        <f t="shared" si="625"/>
        <v>0</v>
      </c>
      <c r="AR8924" s="181"/>
      <c r="AS8924" s="181"/>
      <c r="AT8924" s="181"/>
      <c r="AU8924" s="181"/>
      <c r="BB8924" s="181"/>
      <c r="BC8924" s="181"/>
      <c r="BD8924" s="181"/>
      <c r="BE8924" s="181"/>
      <c r="BL8924" s="181"/>
      <c r="BM8924" s="181"/>
      <c r="BN8924" s="181"/>
      <c r="BO8924" s="181"/>
    </row>
    <row r="8925" spans="41:67">
      <c r="AO8925" s="38">
        <f t="shared" si="624"/>
        <v>0</v>
      </c>
      <c r="AP8925" s="38">
        <f t="shared" si="625"/>
        <v>0</v>
      </c>
      <c r="AR8925" s="181"/>
      <c r="AS8925" s="181"/>
      <c r="AT8925" s="181"/>
      <c r="AU8925" s="181"/>
      <c r="BB8925" s="181"/>
      <c r="BC8925" s="181"/>
      <c r="BD8925" s="181"/>
      <c r="BE8925" s="181"/>
      <c r="BL8925" s="181"/>
      <c r="BM8925" s="181"/>
      <c r="BN8925" s="181"/>
      <c r="BO8925" s="181"/>
    </row>
    <row r="8926" spans="41:67">
      <c r="AO8926" s="38">
        <f t="shared" si="624"/>
        <v>0</v>
      </c>
      <c r="AP8926" s="38">
        <f t="shared" si="625"/>
        <v>0</v>
      </c>
      <c r="AR8926" s="181"/>
      <c r="AS8926" s="181"/>
      <c r="AT8926" s="181"/>
      <c r="AU8926" s="181"/>
      <c r="BB8926" s="181"/>
      <c r="BC8926" s="181"/>
      <c r="BD8926" s="181"/>
      <c r="BE8926" s="181"/>
      <c r="BL8926" s="181"/>
      <c r="BM8926" s="181"/>
      <c r="BN8926" s="181"/>
      <c r="BO8926" s="181"/>
    </row>
    <row r="8927" spans="41:67">
      <c r="AO8927" s="38">
        <f t="shared" si="624"/>
        <v>0</v>
      </c>
      <c r="AP8927" s="38">
        <f t="shared" si="625"/>
        <v>0</v>
      </c>
      <c r="AR8927" s="181"/>
      <c r="AS8927" s="181"/>
      <c r="AT8927" s="181"/>
      <c r="AU8927" s="181"/>
      <c r="BB8927" s="181"/>
      <c r="BC8927" s="181"/>
      <c r="BD8927" s="181"/>
      <c r="BE8927" s="181"/>
      <c r="BL8927" s="181"/>
      <c r="BM8927" s="181"/>
      <c r="BN8927" s="181"/>
      <c r="BO8927" s="181"/>
    </row>
    <row r="8928" spans="41:67">
      <c r="AO8928" s="38">
        <f t="shared" si="624"/>
        <v>0</v>
      </c>
      <c r="AP8928" s="38">
        <f t="shared" si="625"/>
        <v>0</v>
      </c>
      <c r="AR8928" s="181"/>
      <c r="AS8928" s="181"/>
      <c r="AT8928" s="181"/>
      <c r="AU8928" s="181"/>
      <c r="BB8928" s="181"/>
      <c r="BC8928" s="181"/>
      <c r="BD8928" s="181"/>
      <c r="BE8928" s="181"/>
      <c r="BL8928" s="181"/>
      <c r="BM8928" s="181"/>
      <c r="BN8928" s="181"/>
      <c r="BO8928" s="181"/>
    </row>
    <row r="8929" spans="41:67">
      <c r="AO8929" s="38">
        <f t="shared" si="624"/>
        <v>0</v>
      </c>
      <c r="AP8929" s="38">
        <f t="shared" si="625"/>
        <v>0</v>
      </c>
      <c r="AR8929" s="181"/>
      <c r="AS8929" s="181"/>
      <c r="AT8929" s="181"/>
      <c r="AU8929" s="181"/>
      <c r="BB8929" s="181"/>
      <c r="BC8929" s="181"/>
      <c r="BD8929" s="181"/>
      <c r="BE8929" s="181"/>
      <c r="BL8929" s="181"/>
      <c r="BM8929" s="181"/>
      <c r="BN8929" s="181"/>
      <c r="BO8929" s="181"/>
    </row>
    <row r="8930" spans="41:67">
      <c r="AO8930" s="38">
        <f t="shared" si="624"/>
        <v>0</v>
      </c>
      <c r="AP8930" s="38">
        <f t="shared" si="625"/>
        <v>0</v>
      </c>
      <c r="AR8930" s="181"/>
      <c r="AS8930" s="181"/>
      <c r="AT8930" s="181"/>
      <c r="AU8930" s="181"/>
      <c r="BB8930" s="181"/>
      <c r="BC8930" s="181"/>
      <c r="BD8930" s="181"/>
      <c r="BE8930" s="181"/>
      <c r="BL8930" s="181"/>
      <c r="BM8930" s="181"/>
      <c r="BN8930" s="181"/>
      <c r="BO8930" s="181"/>
    </row>
    <row r="8931" spans="41:67">
      <c r="AO8931" s="38">
        <f t="shared" si="624"/>
        <v>0</v>
      </c>
      <c r="AP8931" s="38">
        <f t="shared" si="625"/>
        <v>0</v>
      </c>
      <c r="AR8931" s="181"/>
      <c r="AS8931" s="181"/>
      <c r="AT8931" s="181"/>
      <c r="AU8931" s="181"/>
      <c r="BB8931" s="181"/>
      <c r="BC8931" s="181"/>
      <c r="BD8931" s="181"/>
      <c r="BE8931" s="181"/>
      <c r="BL8931" s="181"/>
      <c r="BM8931" s="181"/>
      <c r="BN8931" s="181"/>
      <c r="BO8931" s="181"/>
    </row>
    <row r="8932" spans="41:67">
      <c r="AO8932" s="38">
        <f t="shared" si="624"/>
        <v>0</v>
      </c>
      <c r="AP8932" s="38">
        <f t="shared" si="625"/>
        <v>0</v>
      </c>
      <c r="AR8932" s="181"/>
      <c r="AS8932" s="181"/>
      <c r="AT8932" s="181"/>
      <c r="AU8932" s="181"/>
      <c r="BB8932" s="181"/>
      <c r="BC8932" s="181"/>
      <c r="BD8932" s="181"/>
      <c r="BE8932" s="181"/>
      <c r="BL8932" s="181"/>
      <c r="BM8932" s="181"/>
      <c r="BN8932" s="181"/>
      <c r="BO8932" s="181"/>
    </row>
    <row r="8933" spans="41:67">
      <c r="AO8933" s="38">
        <f t="shared" si="624"/>
        <v>0</v>
      </c>
      <c r="AP8933" s="38">
        <f t="shared" si="625"/>
        <v>0</v>
      </c>
      <c r="AR8933" s="181"/>
      <c r="AS8933" s="181"/>
      <c r="AT8933" s="181"/>
      <c r="AU8933" s="181"/>
      <c r="BB8933" s="181"/>
      <c r="BC8933" s="181"/>
      <c r="BD8933" s="181"/>
      <c r="BE8933" s="181"/>
      <c r="BL8933" s="181"/>
      <c r="BM8933" s="181"/>
      <c r="BN8933" s="181"/>
      <c r="BO8933" s="181"/>
    </row>
    <row r="8934" spans="41:67">
      <c r="AO8934" s="38">
        <f t="shared" si="624"/>
        <v>0</v>
      </c>
      <c r="AP8934" s="38">
        <f t="shared" si="625"/>
        <v>0</v>
      </c>
      <c r="AR8934" s="181"/>
      <c r="AS8934" s="181"/>
      <c r="AT8934" s="181"/>
      <c r="AU8934" s="181"/>
      <c r="BB8934" s="181"/>
      <c r="BC8934" s="181"/>
      <c r="BD8934" s="181"/>
      <c r="BE8934" s="181"/>
      <c r="BL8934" s="181"/>
      <c r="BM8934" s="181"/>
      <c r="BN8934" s="181"/>
      <c r="BO8934" s="181"/>
    </row>
    <row r="8935" spans="41:67">
      <c r="AO8935" s="38">
        <f t="shared" si="624"/>
        <v>0</v>
      </c>
      <c r="AP8935" s="38">
        <f t="shared" si="625"/>
        <v>0</v>
      </c>
      <c r="AR8935" s="181"/>
      <c r="AS8935" s="181"/>
      <c r="AT8935" s="181"/>
      <c r="AU8935" s="181"/>
      <c r="BB8935" s="181"/>
      <c r="BC8935" s="181"/>
      <c r="BD8935" s="181"/>
      <c r="BE8935" s="181"/>
      <c r="BL8935" s="181"/>
      <c r="BM8935" s="181"/>
      <c r="BN8935" s="181"/>
      <c r="BO8935" s="181"/>
    </row>
    <row r="8936" spans="41:67">
      <c r="AO8936" s="38">
        <f t="shared" si="624"/>
        <v>0</v>
      </c>
      <c r="AP8936" s="38">
        <f t="shared" si="625"/>
        <v>0</v>
      </c>
      <c r="AR8936" s="181"/>
      <c r="AS8936" s="181"/>
      <c r="AT8936" s="181"/>
      <c r="AU8936" s="181"/>
      <c r="BB8936" s="181"/>
      <c r="BC8936" s="181"/>
      <c r="BD8936" s="181"/>
      <c r="BE8936" s="181"/>
      <c r="BL8936" s="181"/>
      <c r="BM8936" s="181"/>
      <c r="BN8936" s="181"/>
      <c r="BO8936" s="181"/>
    </row>
    <row r="8937" spans="41:67">
      <c r="AO8937" s="38">
        <f t="shared" si="624"/>
        <v>0</v>
      </c>
      <c r="AP8937" s="38">
        <f t="shared" si="625"/>
        <v>0</v>
      </c>
      <c r="AR8937" s="181"/>
      <c r="AS8937" s="181"/>
      <c r="AT8937" s="181"/>
      <c r="AU8937" s="181"/>
      <c r="BB8937" s="181"/>
      <c r="BC8937" s="181"/>
      <c r="BD8937" s="181"/>
      <c r="BE8937" s="181"/>
      <c r="BL8937" s="181"/>
      <c r="BM8937" s="181"/>
      <c r="BN8937" s="181"/>
      <c r="BO8937" s="181"/>
    </row>
    <row r="8938" spans="41:67">
      <c r="AO8938" s="38">
        <f t="shared" ref="AO8938:AO9001" si="626">B8939+1-1</f>
        <v>0</v>
      </c>
      <c r="AP8938" s="38">
        <f t="shared" ref="AP8938:AP9001" si="627">A8939</f>
        <v>0</v>
      </c>
      <c r="AR8938" s="181"/>
      <c r="AS8938" s="181"/>
      <c r="AT8938" s="181"/>
      <c r="AU8938" s="181"/>
      <c r="BB8938" s="181"/>
      <c r="BC8938" s="181"/>
      <c r="BD8938" s="181"/>
      <c r="BE8938" s="181"/>
      <c r="BL8938" s="181"/>
      <c r="BM8938" s="181"/>
      <c r="BN8938" s="181"/>
      <c r="BO8938" s="181"/>
    </row>
    <row r="8939" spans="41:67">
      <c r="AO8939" s="38">
        <f t="shared" si="626"/>
        <v>0</v>
      </c>
      <c r="AP8939" s="38">
        <f t="shared" si="627"/>
        <v>0</v>
      </c>
      <c r="AR8939" s="181"/>
      <c r="AS8939" s="181"/>
      <c r="AT8939" s="181"/>
      <c r="AU8939" s="181"/>
      <c r="BB8939" s="181"/>
      <c r="BC8939" s="181"/>
      <c r="BD8939" s="181"/>
      <c r="BE8939" s="181"/>
      <c r="BL8939" s="181"/>
      <c r="BM8939" s="181"/>
      <c r="BN8939" s="181"/>
      <c r="BO8939" s="181"/>
    </row>
    <row r="8940" spans="41:67">
      <c r="AO8940" s="38">
        <f t="shared" si="626"/>
        <v>0</v>
      </c>
      <c r="AP8940" s="38">
        <f t="shared" si="627"/>
        <v>0</v>
      </c>
      <c r="AR8940" s="181"/>
      <c r="AS8940" s="181"/>
      <c r="AT8940" s="181"/>
      <c r="AU8940" s="181"/>
      <c r="BB8940" s="181"/>
      <c r="BC8940" s="181"/>
      <c r="BD8940" s="181"/>
      <c r="BE8940" s="181"/>
      <c r="BL8940" s="181"/>
      <c r="BM8940" s="181"/>
      <c r="BN8940" s="181"/>
      <c r="BO8940" s="181"/>
    </row>
    <row r="8941" spans="41:67">
      <c r="AO8941" s="38">
        <f t="shared" si="626"/>
        <v>0</v>
      </c>
      <c r="AP8941" s="38">
        <f t="shared" si="627"/>
        <v>0</v>
      </c>
      <c r="AR8941" s="181"/>
      <c r="AS8941" s="181"/>
      <c r="AT8941" s="181"/>
      <c r="AU8941" s="181"/>
      <c r="BB8941" s="181"/>
      <c r="BC8941" s="181"/>
      <c r="BD8941" s="181"/>
      <c r="BE8941" s="181"/>
      <c r="BL8941" s="181"/>
      <c r="BM8941" s="181"/>
      <c r="BN8941" s="181"/>
      <c r="BO8941" s="181"/>
    </row>
    <row r="8942" spans="41:67">
      <c r="AO8942" s="38">
        <f t="shared" si="626"/>
        <v>0</v>
      </c>
      <c r="AP8942" s="38">
        <f t="shared" si="627"/>
        <v>0</v>
      </c>
      <c r="AR8942" s="181"/>
      <c r="AS8942" s="181"/>
      <c r="AT8942" s="181"/>
      <c r="AU8942" s="181"/>
      <c r="BB8942" s="181"/>
      <c r="BC8942" s="181"/>
      <c r="BD8942" s="181"/>
      <c r="BE8942" s="181"/>
      <c r="BL8942" s="181"/>
      <c r="BM8942" s="181"/>
      <c r="BN8942" s="181"/>
      <c r="BO8942" s="181"/>
    </row>
    <row r="8943" spans="41:67">
      <c r="AO8943" s="38">
        <f t="shared" si="626"/>
        <v>0</v>
      </c>
      <c r="AP8943" s="38">
        <f t="shared" si="627"/>
        <v>0</v>
      </c>
      <c r="AR8943" s="181"/>
      <c r="AS8943" s="181"/>
      <c r="AT8943" s="181"/>
      <c r="AU8943" s="181"/>
      <c r="BB8943" s="181"/>
      <c r="BC8943" s="181"/>
      <c r="BD8943" s="181"/>
      <c r="BE8943" s="181"/>
      <c r="BL8943" s="181"/>
      <c r="BM8943" s="181"/>
      <c r="BN8943" s="181"/>
      <c r="BO8943" s="181"/>
    </row>
    <row r="8944" spans="41:67">
      <c r="AO8944" s="38">
        <f t="shared" si="626"/>
        <v>0</v>
      </c>
      <c r="AP8944" s="38">
        <f t="shared" si="627"/>
        <v>0</v>
      </c>
      <c r="AR8944" s="181"/>
      <c r="AS8944" s="181"/>
      <c r="AT8944" s="181"/>
      <c r="AU8944" s="181"/>
      <c r="BB8944" s="181"/>
      <c r="BC8944" s="181"/>
      <c r="BD8944" s="181"/>
      <c r="BE8944" s="181"/>
      <c r="BL8944" s="181"/>
      <c r="BM8944" s="181"/>
      <c r="BN8944" s="181"/>
      <c r="BO8944" s="181"/>
    </row>
    <row r="8945" spans="41:67">
      <c r="AO8945" s="38">
        <f t="shared" si="626"/>
        <v>0</v>
      </c>
      <c r="AP8945" s="38">
        <f t="shared" si="627"/>
        <v>0</v>
      </c>
      <c r="AR8945" s="181"/>
      <c r="AS8945" s="181"/>
      <c r="AT8945" s="181"/>
      <c r="AU8945" s="181"/>
      <c r="BB8945" s="181"/>
      <c r="BC8945" s="181"/>
      <c r="BD8945" s="181"/>
      <c r="BE8945" s="181"/>
      <c r="BL8945" s="181"/>
      <c r="BM8945" s="181"/>
      <c r="BN8945" s="181"/>
      <c r="BO8945" s="181"/>
    </row>
    <row r="8946" spans="41:67">
      <c r="AO8946" s="38">
        <f t="shared" si="626"/>
        <v>0</v>
      </c>
      <c r="AP8946" s="38">
        <f t="shared" si="627"/>
        <v>0</v>
      </c>
      <c r="AR8946" s="181"/>
      <c r="AS8946" s="181"/>
      <c r="AT8946" s="181"/>
      <c r="AU8946" s="181"/>
      <c r="BB8946" s="181"/>
      <c r="BC8946" s="181"/>
      <c r="BD8946" s="181"/>
      <c r="BE8946" s="181"/>
      <c r="BL8946" s="181"/>
      <c r="BM8946" s="181"/>
      <c r="BN8946" s="181"/>
      <c r="BO8946" s="181"/>
    </row>
    <row r="8947" spans="41:67">
      <c r="AO8947" s="38">
        <f t="shared" si="626"/>
        <v>0</v>
      </c>
      <c r="AP8947" s="38">
        <f t="shared" si="627"/>
        <v>0</v>
      </c>
      <c r="AR8947" s="181"/>
      <c r="AS8947" s="181"/>
      <c r="AT8947" s="181"/>
      <c r="AU8947" s="181"/>
      <c r="BB8947" s="181"/>
      <c r="BC8947" s="181"/>
      <c r="BD8947" s="181"/>
      <c r="BE8947" s="181"/>
      <c r="BL8947" s="181"/>
      <c r="BM8947" s="181"/>
      <c r="BN8947" s="181"/>
      <c r="BO8947" s="181"/>
    </row>
    <row r="8948" spans="41:67">
      <c r="AO8948" s="38">
        <f t="shared" si="626"/>
        <v>0</v>
      </c>
      <c r="AP8948" s="38">
        <f t="shared" si="627"/>
        <v>0</v>
      </c>
      <c r="AR8948" s="181"/>
      <c r="AS8948" s="181"/>
      <c r="AT8948" s="181"/>
      <c r="AU8948" s="181"/>
      <c r="BB8948" s="181"/>
      <c r="BC8948" s="181"/>
      <c r="BD8948" s="181"/>
      <c r="BE8948" s="181"/>
      <c r="BL8948" s="181"/>
      <c r="BM8948" s="181"/>
      <c r="BN8948" s="181"/>
      <c r="BO8948" s="181"/>
    </row>
    <row r="8949" spans="41:67">
      <c r="AO8949" s="38">
        <f t="shared" si="626"/>
        <v>0</v>
      </c>
      <c r="AP8949" s="38">
        <f t="shared" si="627"/>
        <v>0</v>
      </c>
      <c r="AR8949" s="181"/>
      <c r="AS8949" s="181"/>
      <c r="AT8949" s="181"/>
      <c r="AU8949" s="181"/>
      <c r="BB8949" s="181"/>
      <c r="BC8949" s="181"/>
      <c r="BD8949" s="181"/>
      <c r="BE8949" s="181"/>
      <c r="BL8949" s="181"/>
      <c r="BM8949" s="181"/>
      <c r="BN8949" s="181"/>
      <c r="BO8949" s="181"/>
    </row>
    <row r="8950" spans="41:67">
      <c r="AO8950" s="38">
        <f t="shared" si="626"/>
        <v>0</v>
      </c>
      <c r="AP8950" s="38">
        <f t="shared" si="627"/>
        <v>0</v>
      </c>
      <c r="AR8950" s="181"/>
      <c r="AS8950" s="181"/>
      <c r="AT8950" s="181"/>
      <c r="AU8950" s="181"/>
      <c r="BB8950" s="181"/>
      <c r="BC8950" s="181"/>
      <c r="BD8950" s="181"/>
      <c r="BE8950" s="181"/>
      <c r="BL8950" s="181"/>
      <c r="BM8950" s="181"/>
      <c r="BN8950" s="181"/>
      <c r="BO8950" s="181"/>
    </row>
    <row r="8951" spans="41:67">
      <c r="AO8951" s="38">
        <f t="shared" si="626"/>
        <v>0</v>
      </c>
      <c r="AP8951" s="38">
        <f t="shared" si="627"/>
        <v>0</v>
      </c>
      <c r="AR8951" s="181"/>
      <c r="AS8951" s="181"/>
      <c r="AT8951" s="181"/>
      <c r="AU8951" s="181"/>
      <c r="BB8951" s="181"/>
      <c r="BC8951" s="181"/>
      <c r="BD8951" s="181"/>
      <c r="BE8951" s="181"/>
      <c r="BL8951" s="181"/>
      <c r="BM8951" s="181"/>
      <c r="BN8951" s="181"/>
      <c r="BO8951" s="181"/>
    </row>
    <row r="8952" spans="41:67">
      <c r="AO8952" s="38">
        <f t="shared" si="626"/>
        <v>0</v>
      </c>
      <c r="AP8952" s="38">
        <f t="shared" si="627"/>
        <v>0</v>
      </c>
      <c r="AR8952" s="181"/>
      <c r="AS8952" s="181"/>
      <c r="AT8952" s="181"/>
      <c r="AU8952" s="181"/>
      <c r="BB8952" s="181"/>
      <c r="BC8952" s="181"/>
      <c r="BD8952" s="181"/>
      <c r="BE8952" s="181"/>
      <c r="BL8952" s="181"/>
      <c r="BM8952" s="181"/>
      <c r="BN8952" s="181"/>
      <c r="BO8952" s="181"/>
    </row>
    <row r="8953" spans="41:67">
      <c r="AO8953" s="38">
        <f t="shared" si="626"/>
        <v>0</v>
      </c>
      <c r="AP8953" s="38">
        <f t="shared" si="627"/>
        <v>0</v>
      </c>
      <c r="AR8953" s="181"/>
      <c r="AS8953" s="181"/>
      <c r="AT8953" s="181"/>
      <c r="AU8953" s="181"/>
      <c r="BB8953" s="181"/>
      <c r="BC8953" s="181"/>
      <c r="BD8953" s="181"/>
      <c r="BE8953" s="181"/>
      <c r="BL8953" s="181"/>
      <c r="BM8953" s="181"/>
      <c r="BN8953" s="181"/>
      <c r="BO8953" s="181"/>
    </row>
    <row r="8954" spans="41:67">
      <c r="AO8954" s="38">
        <f t="shared" si="626"/>
        <v>0</v>
      </c>
      <c r="AP8954" s="38">
        <f t="shared" si="627"/>
        <v>0</v>
      </c>
      <c r="AR8954" s="181"/>
      <c r="AS8954" s="181"/>
      <c r="AT8954" s="181"/>
      <c r="AU8954" s="181"/>
      <c r="BB8954" s="181"/>
      <c r="BC8954" s="181"/>
      <c r="BD8954" s="181"/>
      <c r="BE8954" s="181"/>
      <c r="BL8954" s="181"/>
      <c r="BM8954" s="181"/>
      <c r="BN8954" s="181"/>
      <c r="BO8954" s="181"/>
    </row>
    <row r="8955" spans="41:67">
      <c r="AO8955" s="38">
        <f t="shared" si="626"/>
        <v>0</v>
      </c>
      <c r="AP8955" s="38">
        <f t="shared" si="627"/>
        <v>0</v>
      </c>
      <c r="AR8955" s="181"/>
      <c r="AS8955" s="181"/>
      <c r="AT8955" s="181"/>
      <c r="AU8955" s="181"/>
      <c r="BB8955" s="181"/>
      <c r="BC8955" s="181"/>
      <c r="BD8955" s="181"/>
      <c r="BE8955" s="181"/>
      <c r="BL8955" s="181"/>
      <c r="BM8955" s="181"/>
      <c r="BN8955" s="181"/>
      <c r="BO8955" s="181"/>
    </row>
    <row r="8956" spans="41:67">
      <c r="AO8956" s="38">
        <f t="shared" si="626"/>
        <v>0</v>
      </c>
      <c r="AP8956" s="38">
        <f t="shared" si="627"/>
        <v>0</v>
      </c>
      <c r="AR8956" s="181"/>
      <c r="AS8956" s="181"/>
      <c r="AT8956" s="181"/>
      <c r="AU8956" s="181"/>
      <c r="BB8956" s="181"/>
      <c r="BC8956" s="181"/>
      <c r="BD8956" s="181"/>
      <c r="BE8956" s="181"/>
      <c r="BL8956" s="181"/>
      <c r="BM8956" s="181"/>
      <c r="BN8956" s="181"/>
      <c r="BO8956" s="181"/>
    </row>
    <row r="8957" spans="41:67">
      <c r="AO8957" s="38">
        <f t="shared" si="626"/>
        <v>0</v>
      </c>
      <c r="AP8957" s="38">
        <f t="shared" si="627"/>
        <v>0</v>
      </c>
      <c r="AR8957" s="181"/>
      <c r="AS8957" s="181"/>
      <c r="AT8957" s="181"/>
      <c r="AU8957" s="181"/>
      <c r="BB8957" s="181"/>
      <c r="BC8957" s="181"/>
      <c r="BD8957" s="181"/>
      <c r="BE8957" s="181"/>
      <c r="BL8957" s="181"/>
      <c r="BM8957" s="181"/>
      <c r="BN8957" s="181"/>
      <c r="BO8957" s="181"/>
    </row>
    <row r="8958" spans="41:67">
      <c r="AO8958" s="38">
        <f t="shared" si="626"/>
        <v>0</v>
      </c>
      <c r="AP8958" s="38">
        <f t="shared" si="627"/>
        <v>0</v>
      </c>
      <c r="AR8958" s="181"/>
      <c r="AS8958" s="181"/>
      <c r="AT8958" s="181"/>
      <c r="AU8958" s="181"/>
      <c r="BB8958" s="181"/>
      <c r="BC8958" s="181"/>
      <c r="BD8958" s="181"/>
      <c r="BE8958" s="181"/>
      <c r="BL8958" s="181"/>
      <c r="BM8958" s="181"/>
      <c r="BN8958" s="181"/>
      <c r="BO8958" s="181"/>
    </row>
    <row r="8959" spans="41:67">
      <c r="AO8959" s="38">
        <f t="shared" si="626"/>
        <v>0</v>
      </c>
      <c r="AP8959" s="38">
        <f t="shared" si="627"/>
        <v>0</v>
      </c>
      <c r="AR8959" s="181"/>
      <c r="AS8959" s="181"/>
      <c r="AT8959" s="181"/>
      <c r="AU8959" s="181"/>
      <c r="BB8959" s="181"/>
      <c r="BC8959" s="181"/>
      <c r="BD8959" s="181"/>
      <c r="BE8959" s="181"/>
      <c r="BL8959" s="181"/>
      <c r="BM8959" s="181"/>
      <c r="BN8959" s="181"/>
      <c r="BO8959" s="181"/>
    </row>
    <row r="8960" spans="41:67">
      <c r="AO8960" s="38">
        <f t="shared" si="626"/>
        <v>0</v>
      </c>
      <c r="AP8960" s="38">
        <f t="shared" si="627"/>
        <v>0</v>
      </c>
      <c r="AR8960" s="181"/>
      <c r="AS8960" s="181"/>
      <c r="AT8960" s="181"/>
      <c r="AU8960" s="181"/>
      <c r="BB8960" s="181"/>
      <c r="BC8960" s="181"/>
      <c r="BD8960" s="181"/>
      <c r="BE8960" s="181"/>
      <c r="BL8960" s="181"/>
      <c r="BM8960" s="181"/>
      <c r="BN8960" s="181"/>
      <c r="BO8960" s="181"/>
    </row>
    <row r="8961" spans="41:67">
      <c r="AO8961" s="38">
        <f t="shared" si="626"/>
        <v>0</v>
      </c>
      <c r="AP8961" s="38">
        <f t="shared" si="627"/>
        <v>0</v>
      </c>
      <c r="AR8961" s="181"/>
      <c r="AS8961" s="181"/>
      <c r="AT8961" s="181"/>
      <c r="AU8961" s="181"/>
      <c r="BB8961" s="181"/>
      <c r="BC8961" s="181"/>
      <c r="BD8961" s="181"/>
      <c r="BE8961" s="181"/>
      <c r="BL8961" s="181"/>
      <c r="BM8961" s="181"/>
      <c r="BN8961" s="181"/>
      <c r="BO8961" s="181"/>
    </row>
    <row r="8962" spans="41:67">
      <c r="AO8962" s="38">
        <f t="shared" si="626"/>
        <v>0</v>
      </c>
      <c r="AP8962" s="38">
        <f t="shared" si="627"/>
        <v>0</v>
      </c>
      <c r="AR8962" s="181"/>
      <c r="AS8962" s="181"/>
      <c r="AT8962" s="181"/>
      <c r="AU8962" s="181"/>
      <c r="BB8962" s="181"/>
      <c r="BC8962" s="181"/>
      <c r="BD8962" s="181"/>
      <c r="BE8962" s="181"/>
      <c r="BL8962" s="181"/>
      <c r="BM8962" s="181"/>
      <c r="BN8962" s="181"/>
      <c r="BO8962" s="181"/>
    </row>
    <row r="8963" spans="41:67">
      <c r="AO8963" s="38">
        <f t="shared" si="626"/>
        <v>0</v>
      </c>
      <c r="AP8963" s="38">
        <f t="shared" si="627"/>
        <v>0</v>
      </c>
      <c r="AR8963" s="181"/>
      <c r="AS8963" s="181"/>
      <c r="AT8963" s="181"/>
      <c r="AU8963" s="181"/>
      <c r="BB8963" s="181"/>
      <c r="BC8963" s="181"/>
      <c r="BD8963" s="181"/>
      <c r="BE8963" s="181"/>
      <c r="BL8963" s="181"/>
      <c r="BM8963" s="181"/>
      <c r="BN8963" s="181"/>
      <c r="BO8963" s="181"/>
    </row>
    <row r="8964" spans="41:67">
      <c r="AO8964" s="38">
        <f t="shared" si="626"/>
        <v>0</v>
      </c>
      <c r="AP8964" s="38">
        <f t="shared" si="627"/>
        <v>0</v>
      </c>
      <c r="AR8964" s="181"/>
      <c r="AS8964" s="181"/>
      <c r="AT8964" s="181"/>
      <c r="AU8964" s="181"/>
      <c r="BB8964" s="181"/>
      <c r="BC8964" s="181"/>
      <c r="BD8964" s="181"/>
      <c r="BE8964" s="181"/>
      <c r="BL8964" s="181"/>
      <c r="BM8964" s="181"/>
      <c r="BN8964" s="181"/>
      <c r="BO8964" s="181"/>
    </row>
    <row r="8965" spans="41:67">
      <c r="AO8965" s="38">
        <f t="shared" si="626"/>
        <v>0</v>
      </c>
      <c r="AP8965" s="38">
        <f t="shared" si="627"/>
        <v>0</v>
      </c>
      <c r="AR8965" s="181"/>
      <c r="AS8965" s="181"/>
      <c r="AT8965" s="181"/>
      <c r="AU8965" s="181"/>
      <c r="BB8965" s="181"/>
      <c r="BC8965" s="181"/>
      <c r="BD8965" s="181"/>
      <c r="BE8965" s="181"/>
      <c r="BL8965" s="181"/>
      <c r="BM8965" s="181"/>
      <c r="BN8965" s="181"/>
      <c r="BO8965" s="181"/>
    </row>
    <row r="8966" spans="41:67">
      <c r="AO8966" s="38">
        <f t="shared" si="626"/>
        <v>0</v>
      </c>
      <c r="AP8966" s="38">
        <f t="shared" si="627"/>
        <v>0</v>
      </c>
      <c r="AR8966" s="181"/>
      <c r="AS8966" s="181"/>
      <c r="AT8966" s="181"/>
      <c r="AU8966" s="181"/>
      <c r="BB8966" s="181"/>
      <c r="BC8966" s="181"/>
      <c r="BD8966" s="181"/>
      <c r="BE8966" s="181"/>
      <c r="BL8966" s="181"/>
      <c r="BM8966" s="181"/>
      <c r="BN8966" s="181"/>
      <c r="BO8966" s="181"/>
    </row>
    <row r="8967" spans="41:67">
      <c r="AO8967" s="38">
        <f t="shared" si="626"/>
        <v>0</v>
      </c>
      <c r="AP8967" s="38">
        <f t="shared" si="627"/>
        <v>0</v>
      </c>
      <c r="AR8967" s="181"/>
      <c r="AS8967" s="181"/>
      <c r="AT8967" s="181"/>
      <c r="AU8967" s="181"/>
      <c r="BB8967" s="181"/>
      <c r="BC8967" s="181"/>
      <c r="BD8967" s="181"/>
      <c r="BE8967" s="181"/>
      <c r="BL8967" s="181"/>
      <c r="BM8967" s="181"/>
      <c r="BN8967" s="181"/>
      <c r="BO8967" s="181"/>
    </row>
    <row r="8968" spans="41:67">
      <c r="AO8968" s="38">
        <f t="shared" si="626"/>
        <v>0</v>
      </c>
      <c r="AP8968" s="38">
        <f t="shared" si="627"/>
        <v>0</v>
      </c>
      <c r="AR8968" s="181"/>
      <c r="AS8968" s="181"/>
      <c r="AT8968" s="181"/>
      <c r="AU8968" s="181"/>
      <c r="BB8968" s="181"/>
      <c r="BC8968" s="181"/>
      <c r="BD8968" s="181"/>
      <c r="BE8968" s="181"/>
      <c r="BL8968" s="181"/>
      <c r="BM8968" s="181"/>
      <c r="BN8968" s="181"/>
      <c r="BO8968" s="181"/>
    </row>
    <row r="8969" spans="41:67">
      <c r="AO8969" s="38">
        <f t="shared" si="626"/>
        <v>0</v>
      </c>
      <c r="AP8969" s="38">
        <f t="shared" si="627"/>
        <v>0</v>
      </c>
      <c r="AR8969" s="181"/>
      <c r="AS8969" s="181"/>
      <c r="AT8969" s="181"/>
      <c r="AU8969" s="181"/>
      <c r="BB8969" s="181"/>
      <c r="BC8969" s="181"/>
      <c r="BD8969" s="181"/>
      <c r="BE8969" s="181"/>
      <c r="BL8969" s="181"/>
      <c r="BM8969" s="181"/>
      <c r="BN8969" s="181"/>
      <c r="BO8969" s="181"/>
    </row>
    <row r="8970" spans="41:67">
      <c r="AO8970" s="38">
        <f t="shared" si="626"/>
        <v>0</v>
      </c>
      <c r="AP8970" s="38">
        <f t="shared" si="627"/>
        <v>0</v>
      </c>
      <c r="AR8970" s="181"/>
      <c r="AS8970" s="181"/>
      <c r="AT8970" s="181"/>
      <c r="AU8970" s="181"/>
      <c r="BB8970" s="181"/>
      <c r="BC8970" s="181"/>
      <c r="BD8970" s="181"/>
      <c r="BE8970" s="181"/>
      <c r="BL8970" s="181"/>
      <c r="BM8970" s="181"/>
      <c r="BN8970" s="181"/>
      <c r="BO8970" s="181"/>
    </row>
    <row r="8971" spans="41:67">
      <c r="AO8971" s="38">
        <f t="shared" si="626"/>
        <v>0</v>
      </c>
      <c r="AP8971" s="38">
        <f t="shared" si="627"/>
        <v>0</v>
      </c>
      <c r="AR8971" s="181"/>
      <c r="AS8971" s="181"/>
      <c r="AT8971" s="181"/>
      <c r="AU8971" s="181"/>
      <c r="BB8971" s="181"/>
      <c r="BC8971" s="181"/>
      <c r="BD8971" s="181"/>
      <c r="BE8971" s="181"/>
      <c r="BL8971" s="181"/>
      <c r="BM8971" s="181"/>
      <c r="BN8971" s="181"/>
      <c r="BO8971" s="181"/>
    </row>
    <row r="8972" spans="41:67">
      <c r="AO8972" s="38">
        <f t="shared" si="626"/>
        <v>0</v>
      </c>
      <c r="AP8972" s="38">
        <f t="shared" si="627"/>
        <v>0</v>
      </c>
      <c r="AR8972" s="181"/>
      <c r="AS8972" s="181"/>
      <c r="AT8972" s="181"/>
      <c r="AU8972" s="181"/>
      <c r="BB8972" s="181"/>
      <c r="BC8972" s="181"/>
      <c r="BD8972" s="181"/>
      <c r="BE8972" s="181"/>
      <c r="BL8972" s="181"/>
      <c r="BM8972" s="181"/>
      <c r="BN8972" s="181"/>
      <c r="BO8972" s="181"/>
    </row>
    <row r="8973" spans="41:67">
      <c r="AO8973" s="38">
        <f t="shared" si="626"/>
        <v>0</v>
      </c>
      <c r="AP8973" s="38">
        <f t="shared" si="627"/>
        <v>0</v>
      </c>
      <c r="AR8973" s="181"/>
      <c r="AS8973" s="181"/>
      <c r="AT8973" s="181"/>
      <c r="AU8973" s="181"/>
      <c r="BB8973" s="181"/>
      <c r="BC8973" s="181"/>
      <c r="BD8973" s="181"/>
      <c r="BE8973" s="181"/>
      <c r="BL8973" s="181"/>
      <c r="BM8973" s="181"/>
      <c r="BN8973" s="181"/>
      <c r="BO8973" s="181"/>
    </row>
    <row r="8974" spans="41:67">
      <c r="AO8974" s="38">
        <f t="shared" si="626"/>
        <v>0</v>
      </c>
      <c r="AP8974" s="38">
        <f t="shared" si="627"/>
        <v>0</v>
      </c>
      <c r="AR8974" s="181"/>
      <c r="AS8974" s="181"/>
      <c r="AT8974" s="181"/>
      <c r="AU8974" s="181"/>
      <c r="BB8974" s="181"/>
      <c r="BC8974" s="181"/>
      <c r="BD8974" s="181"/>
      <c r="BE8974" s="181"/>
      <c r="BL8974" s="181"/>
      <c r="BM8974" s="181"/>
      <c r="BN8974" s="181"/>
      <c r="BO8974" s="181"/>
    </row>
    <row r="8975" spans="41:67">
      <c r="AO8975" s="38">
        <f t="shared" si="626"/>
        <v>0</v>
      </c>
      <c r="AP8975" s="38">
        <f t="shared" si="627"/>
        <v>0</v>
      </c>
      <c r="AR8975" s="181"/>
      <c r="AS8975" s="181"/>
      <c r="AT8975" s="181"/>
      <c r="AU8975" s="181"/>
      <c r="BB8975" s="181"/>
      <c r="BC8975" s="181"/>
      <c r="BD8975" s="181"/>
      <c r="BE8975" s="181"/>
      <c r="BL8975" s="181"/>
      <c r="BM8975" s="181"/>
      <c r="BN8975" s="181"/>
      <c r="BO8975" s="181"/>
    </row>
    <row r="8976" spans="41:67">
      <c r="AO8976" s="38">
        <f t="shared" si="626"/>
        <v>0</v>
      </c>
      <c r="AP8976" s="38">
        <f t="shared" si="627"/>
        <v>0</v>
      </c>
      <c r="AR8976" s="181"/>
      <c r="AS8976" s="181"/>
      <c r="AT8976" s="181"/>
      <c r="AU8976" s="181"/>
      <c r="BB8976" s="181"/>
      <c r="BC8976" s="181"/>
      <c r="BD8976" s="181"/>
      <c r="BE8976" s="181"/>
      <c r="BL8976" s="181"/>
      <c r="BM8976" s="181"/>
      <c r="BN8976" s="181"/>
      <c r="BO8976" s="181"/>
    </row>
    <row r="8977" spans="41:67">
      <c r="AO8977" s="38">
        <f t="shared" si="626"/>
        <v>0</v>
      </c>
      <c r="AP8977" s="38">
        <f t="shared" si="627"/>
        <v>0</v>
      </c>
      <c r="AR8977" s="181"/>
      <c r="AS8977" s="181"/>
      <c r="AT8977" s="181"/>
      <c r="AU8977" s="181"/>
      <c r="BB8977" s="181"/>
      <c r="BC8977" s="181"/>
      <c r="BD8977" s="181"/>
      <c r="BE8977" s="181"/>
      <c r="BL8977" s="181"/>
      <c r="BM8977" s="181"/>
      <c r="BN8977" s="181"/>
      <c r="BO8977" s="181"/>
    </row>
    <row r="8978" spans="41:67">
      <c r="AO8978" s="38">
        <f t="shared" si="626"/>
        <v>0</v>
      </c>
      <c r="AP8978" s="38">
        <f t="shared" si="627"/>
        <v>0</v>
      </c>
      <c r="AR8978" s="181"/>
      <c r="AS8978" s="181"/>
      <c r="AT8978" s="181"/>
      <c r="AU8978" s="181"/>
      <c r="BB8978" s="181"/>
      <c r="BC8978" s="181"/>
      <c r="BD8978" s="181"/>
      <c r="BE8978" s="181"/>
      <c r="BL8978" s="181"/>
      <c r="BM8978" s="181"/>
      <c r="BN8978" s="181"/>
      <c r="BO8978" s="181"/>
    </row>
    <row r="8979" spans="41:67">
      <c r="AO8979" s="38">
        <f t="shared" si="626"/>
        <v>0</v>
      </c>
      <c r="AP8979" s="38">
        <f t="shared" si="627"/>
        <v>0</v>
      </c>
      <c r="AR8979" s="181"/>
      <c r="AS8979" s="181"/>
      <c r="AT8979" s="181"/>
      <c r="AU8979" s="181"/>
      <c r="BB8979" s="181"/>
      <c r="BC8979" s="181"/>
      <c r="BD8979" s="181"/>
      <c r="BE8979" s="181"/>
      <c r="BL8979" s="181"/>
      <c r="BM8979" s="181"/>
      <c r="BN8979" s="181"/>
      <c r="BO8979" s="181"/>
    </row>
    <row r="8980" spans="41:67">
      <c r="AO8980" s="38">
        <f t="shared" si="626"/>
        <v>0</v>
      </c>
      <c r="AP8980" s="38">
        <f t="shared" si="627"/>
        <v>0</v>
      </c>
      <c r="AR8980" s="181"/>
      <c r="AS8980" s="181"/>
      <c r="AT8980" s="181"/>
      <c r="AU8980" s="181"/>
      <c r="BB8980" s="181"/>
      <c r="BC8980" s="181"/>
      <c r="BD8980" s="181"/>
      <c r="BE8980" s="181"/>
      <c r="BL8980" s="181"/>
      <c r="BM8980" s="181"/>
      <c r="BN8980" s="181"/>
      <c r="BO8980" s="181"/>
    </row>
    <row r="8981" spans="41:67">
      <c r="AO8981" s="38">
        <f t="shared" si="626"/>
        <v>0</v>
      </c>
      <c r="AP8981" s="38">
        <f t="shared" si="627"/>
        <v>0</v>
      </c>
      <c r="AR8981" s="181"/>
      <c r="AS8981" s="181"/>
      <c r="AT8981" s="181"/>
      <c r="AU8981" s="181"/>
      <c r="BB8981" s="181"/>
      <c r="BC8981" s="181"/>
      <c r="BD8981" s="181"/>
      <c r="BE8981" s="181"/>
      <c r="BL8981" s="181"/>
      <c r="BM8981" s="181"/>
      <c r="BN8981" s="181"/>
      <c r="BO8981" s="181"/>
    </row>
    <row r="8982" spans="41:67">
      <c r="AO8982" s="38">
        <f t="shared" si="626"/>
        <v>0</v>
      </c>
      <c r="AP8982" s="38">
        <f t="shared" si="627"/>
        <v>0</v>
      </c>
      <c r="AR8982" s="181"/>
      <c r="AS8982" s="181"/>
      <c r="AT8982" s="181"/>
      <c r="AU8982" s="181"/>
      <c r="BB8982" s="181"/>
      <c r="BC8982" s="181"/>
      <c r="BD8982" s="181"/>
      <c r="BE8982" s="181"/>
      <c r="BL8982" s="181"/>
      <c r="BM8982" s="181"/>
      <c r="BN8982" s="181"/>
      <c r="BO8982" s="181"/>
    </row>
    <row r="8983" spans="41:67">
      <c r="AO8983" s="38">
        <f t="shared" si="626"/>
        <v>0</v>
      </c>
      <c r="AP8983" s="38">
        <f t="shared" si="627"/>
        <v>0</v>
      </c>
      <c r="AR8983" s="181"/>
      <c r="AS8983" s="181"/>
      <c r="AT8983" s="181"/>
      <c r="AU8983" s="181"/>
      <c r="BB8983" s="181"/>
      <c r="BC8983" s="181"/>
      <c r="BD8983" s="181"/>
      <c r="BE8983" s="181"/>
      <c r="BL8983" s="181"/>
      <c r="BM8983" s="181"/>
      <c r="BN8983" s="181"/>
      <c r="BO8983" s="181"/>
    </row>
    <row r="8984" spans="41:67">
      <c r="AO8984" s="38">
        <f t="shared" si="626"/>
        <v>0</v>
      </c>
      <c r="AP8984" s="38">
        <f t="shared" si="627"/>
        <v>0</v>
      </c>
      <c r="AR8984" s="181"/>
      <c r="AS8984" s="181"/>
      <c r="AT8984" s="181"/>
      <c r="AU8984" s="181"/>
      <c r="BB8984" s="181"/>
      <c r="BC8984" s="181"/>
      <c r="BD8984" s="181"/>
      <c r="BE8984" s="181"/>
      <c r="BL8984" s="181"/>
      <c r="BM8984" s="181"/>
      <c r="BN8984" s="181"/>
      <c r="BO8984" s="181"/>
    </row>
    <row r="8985" spans="41:67">
      <c r="AO8985" s="38">
        <f t="shared" si="626"/>
        <v>0</v>
      </c>
      <c r="AP8985" s="38">
        <f t="shared" si="627"/>
        <v>0</v>
      </c>
      <c r="AR8985" s="181"/>
      <c r="AS8985" s="181"/>
      <c r="AT8985" s="181"/>
      <c r="AU8985" s="181"/>
      <c r="BB8985" s="181"/>
      <c r="BC8985" s="181"/>
      <c r="BD8985" s="181"/>
      <c r="BE8985" s="181"/>
      <c r="BL8985" s="181"/>
      <c r="BM8985" s="181"/>
      <c r="BN8985" s="181"/>
      <c r="BO8985" s="181"/>
    </row>
    <row r="8986" spans="41:67">
      <c r="AO8986" s="38">
        <f t="shared" si="626"/>
        <v>0</v>
      </c>
      <c r="AP8986" s="38">
        <f t="shared" si="627"/>
        <v>0</v>
      </c>
      <c r="AR8986" s="181"/>
      <c r="AS8986" s="181"/>
      <c r="AT8986" s="181"/>
      <c r="AU8986" s="181"/>
      <c r="BB8986" s="181"/>
      <c r="BC8986" s="181"/>
      <c r="BD8986" s="181"/>
      <c r="BE8986" s="181"/>
      <c r="BL8986" s="181"/>
      <c r="BM8986" s="181"/>
      <c r="BN8986" s="181"/>
      <c r="BO8986" s="181"/>
    </row>
    <row r="8987" spans="41:67">
      <c r="AO8987" s="38">
        <f t="shared" si="626"/>
        <v>0</v>
      </c>
      <c r="AP8987" s="38">
        <f t="shared" si="627"/>
        <v>0</v>
      </c>
      <c r="AR8987" s="181"/>
      <c r="AS8987" s="181"/>
      <c r="AT8987" s="181"/>
      <c r="AU8987" s="181"/>
      <c r="BB8987" s="181"/>
      <c r="BC8987" s="181"/>
      <c r="BD8987" s="181"/>
      <c r="BE8987" s="181"/>
      <c r="BL8987" s="181"/>
      <c r="BM8987" s="181"/>
      <c r="BN8987" s="181"/>
      <c r="BO8987" s="181"/>
    </row>
    <row r="8988" spans="41:67">
      <c r="AO8988" s="38">
        <f t="shared" si="626"/>
        <v>0</v>
      </c>
      <c r="AP8988" s="38">
        <f t="shared" si="627"/>
        <v>0</v>
      </c>
      <c r="AR8988" s="181"/>
      <c r="AS8988" s="181"/>
      <c r="AT8988" s="181"/>
      <c r="AU8988" s="181"/>
      <c r="BB8988" s="181"/>
      <c r="BC8988" s="181"/>
      <c r="BD8988" s="181"/>
      <c r="BE8988" s="181"/>
      <c r="BL8988" s="181"/>
      <c r="BM8988" s="181"/>
      <c r="BN8988" s="181"/>
      <c r="BO8988" s="181"/>
    </row>
    <row r="8989" spans="41:67">
      <c r="AO8989" s="38">
        <f t="shared" si="626"/>
        <v>0</v>
      </c>
      <c r="AP8989" s="38">
        <f t="shared" si="627"/>
        <v>0</v>
      </c>
      <c r="AR8989" s="181"/>
      <c r="AS8989" s="181"/>
      <c r="AT8989" s="181"/>
      <c r="AU8989" s="181"/>
      <c r="BB8989" s="181"/>
      <c r="BC8989" s="181"/>
      <c r="BD8989" s="181"/>
      <c r="BE8989" s="181"/>
      <c r="BL8989" s="181"/>
      <c r="BM8989" s="181"/>
      <c r="BN8989" s="181"/>
      <c r="BO8989" s="181"/>
    </row>
    <row r="8990" spans="41:67">
      <c r="AO8990" s="38">
        <f t="shared" si="626"/>
        <v>0</v>
      </c>
      <c r="AP8990" s="38">
        <f t="shared" si="627"/>
        <v>0</v>
      </c>
      <c r="AR8990" s="181"/>
      <c r="AS8990" s="181"/>
      <c r="AT8990" s="181"/>
      <c r="AU8990" s="181"/>
      <c r="BB8990" s="181"/>
      <c r="BC8990" s="181"/>
      <c r="BD8990" s="181"/>
      <c r="BE8990" s="181"/>
      <c r="BL8990" s="181"/>
      <c r="BM8990" s="181"/>
      <c r="BN8990" s="181"/>
      <c r="BO8990" s="181"/>
    </row>
    <row r="8991" spans="41:67">
      <c r="AO8991" s="38">
        <f t="shared" si="626"/>
        <v>0</v>
      </c>
      <c r="AP8991" s="38">
        <f t="shared" si="627"/>
        <v>0</v>
      </c>
      <c r="AR8991" s="181"/>
      <c r="AS8991" s="181"/>
      <c r="AT8991" s="181"/>
      <c r="AU8991" s="181"/>
      <c r="BB8991" s="181"/>
      <c r="BC8991" s="181"/>
      <c r="BD8991" s="181"/>
      <c r="BE8991" s="181"/>
      <c r="BL8991" s="181"/>
      <c r="BM8991" s="181"/>
      <c r="BN8991" s="181"/>
      <c r="BO8991" s="181"/>
    </row>
    <row r="8992" spans="41:67">
      <c r="AO8992" s="38">
        <f t="shared" si="626"/>
        <v>0</v>
      </c>
      <c r="AP8992" s="38">
        <f t="shared" si="627"/>
        <v>0</v>
      </c>
      <c r="AR8992" s="181"/>
      <c r="AS8992" s="181"/>
      <c r="AT8992" s="181"/>
      <c r="AU8992" s="181"/>
      <c r="BB8992" s="181"/>
      <c r="BC8992" s="181"/>
      <c r="BD8992" s="181"/>
      <c r="BE8992" s="181"/>
      <c r="BL8992" s="181"/>
      <c r="BM8992" s="181"/>
      <c r="BN8992" s="181"/>
      <c r="BO8992" s="181"/>
    </row>
    <row r="8993" spans="41:67">
      <c r="AO8993" s="38">
        <f t="shared" si="626"/>
        <v>0</v>
      </c>
      <c r="AP8993" s="38">
        <f t="shared" si="627"/>
        <v>0</v>
      </c>
      <c r="AR8993" s="181"/>
      <c r="AS8993" s="181"/>
      <c r="AT8993" s="181"/>
      <c r="AU8993" s="181"/>
      <c r="BB8993" s="181"/>
      <c r="BC8993" s="181"/>
      <c r="BD8993" s="181"/>
      <c r="BE8993" s="181"/>
      <c r="BL8993" s="181"/>
      <c r="BM8993" s="181"/>
      <c r="BN8993" s="181"/>
      <c r="BO8993" s="181"/>
    </row>
    <row r="8994" spans="41:67">
      <c r="AO8994" s="38">
        <f t="shared" si="626"/>
        <v>0</v>
      </c>
      <c r="AP8994" s="38">
        <f t="shared" si="627"/>
        <v>0</v>
      </c>
      <c r="AR8994" s="181"/>
      <c r="AS8994" s="181"/>
      <c r="AT8994" s="181"/>
      <c r="AU8994" s="181"/>
      <c r="BB8994" s="181"/>
      <c r="BC8994" s="181"/>
      <c r="BD8994" s="181"/>
      <c r="BE8994" s="181"/>
      <c r="BL8994" s="181"/>
      <c r="BM8994" s="181"/>
      <c r="BN8994" s="181"/>
      <c r="BO8994" s="181"/>
    </row>
    <row r="8995" spans="41:67">
      <c r="AO8995" s="38">
        <f t="shared" si="626"/>
        <v>0</v>
      </c>
      <c r="AP8995" s="38">
        <f t="shared" si="627"/>
        <v>0</v>
      </c>
      <c r="AR8995" s="181"/>
      <c r="AS8995" s="181"/>
      <c r="AT8995" s="181"/>
      <c r="AU8995" s="181"/>
      <c r="BB8995" s="181"/>
      <c r="BC8995" s="181"/>
      <c r="BD8995" s="181"/>
      <c r="BE8995" s="181"/>
      <c r="BL8995" s="181"/>
      <c r="BM8995" s="181"/>
      <c r="BN8995" s="181"/>
      <c r="BO8995" s="181"/>
    </row>
    <row r="8996" spans="41:67">
      <c r="AO8996" s="38">
        <f t="shared" si="626"/>
        <v>0</v>
      </c>
      <c r="AP8996" s="38">
        <f t="shared" si="627"/>
        <v>0</v>
      </c>
      <c r="AR8996" s="181"/>
      <c r="AS8996" s="181"/>
      <c r="AT8996" s="181"/>
      <c r="AU8996" s="181"/>
      <c r="BB8996" s="181"/>
      <c r="BC8996" s="181"/>
      <c r="BD8996" s="181"/>
      <c r="BE8996" s="181"/>
      <c r="BL8996" s="181"/>
      <c r="BM8996" s="181"/>
      <c r="BN8996" s="181"/>
      <c r="BO8996" s="181"/>
    </row>
    <row r="8997" spans="41:67">
      <c r="AO8997" s="38">
        <f t="shared" si="626"/>
        <v>0</v>
      </c>
      <c r="AP8997" s="38">
        <f t="shared" si="627"/>
        <v>0</v>
      </c>
      <c r="AR8997" s="181"/>
      <c r="AS8997" s="181"/>
      <c r="AT8997" s="181"/>
      <c r="AU8997" s="181"/>
      <c r="BB8997" s="181"/>
      <c r="BC8997" s="181"/>
      <c r="BD8997" s="181"/>
      <c r="BE8997" s="181"/>
      <c r="BL8997" s="181"/>
      <c r="BM8997" s="181"/>
      <c r="BN8997" s="181"/>
      <c r="BO8997" s="181"/>
    </row>
    <row r="8998" spans="41:67">
      <c r="AO8998" s="38">
        <f t="shared" si="626"/>
        <v>0</v>
      </c>
      <c r="AP8998" s="38">
        <f t="shared" si="627"/>
        <v>0</v>
      </c>
      <c r="AR8998" s="181"/>
      <c r="AS8998" s="181"/>
      <c r="AT8998" s="181"/>
      <c r="AU8998" s="181"/>
      <c r="BB8998" s="181"/>
      <c r="BC8998" s="181"/>
      <c r="BD8998" s="181"/>
      <c r="BE8998" s="181"/>
      <c r="BL8998" s="181"/>
      <c r="BM8998" s="181"/>
      <c r="BN8998" s="181"/>
      <c r="BO8998" s="181"/>
    </row>
    <row r="8999" spans="41:67">
      <c r="AO8999" s="38">
        <f t="shared" si="626"/>
        <v>0</v>
      </c>
      <c r="AP8999" s="38">
        <f t="shared" si="627"/>
        <v>0</v>
      </c>
      <c r="AR8999" s="181"/>
      <c r="AS8999" s="181"/>
      <c r="AT8999" s="181"/>
      <c r="AU8999" s="181"/>
      <c r="BB8999" s="181"/>
      <c r="BC8999" s="181"/>
      <c r="BD8999" s="181"/>
      <c r="BE8999" s="181"/>
      <c r="BL8999" s="181"/>
      <c r="BM8999" s="181"/>
      <c r="BN8999" s="181"/>
      <c r="BO8999" s="181"/>
    </row>
    <row r="9000" spans="41:67">
      <c r="AO9000" s="38">
        <f t="shared" si="626"/>
        <v>0</v>
      </c>
      <c r="AP9000" s="38">
        <f t="shared" si="627"/>
        <v>0</v>
      </c>
      <c r="AR9000" s="181"/>
      <c r="AS9000" s="181"/>
      <c r="AT9000" s="181"/>
      <c r="AU9000" s="181"/>
      <c r="BB9000" s="181"/>
      <c r="BC9000" s="181"/>
      <c r="BD9000" s="181"/>
      <c r="BE9000" s="181"/>
      <c r="BL9000" s="181"/>
      <c r="BM9000" s="181"/>
      <c r="BN9000" s="181"/>
      <c r="BO9000" s="181"/>
    </row>
    <row r="9001" spans="41:67">
      <c r="AO9001" s="38">
        <f t="shared" si="626"/>
        <v>0</v>
      </c>
      <c r="AP9001" s="38">
        <f t="shared" si="627"/>
        <v>0</v>
      </c>
      <c r="AR9001" s="181"/>
      <c r="AS9001" s="181"/>
      <c r="AT9001" s="181"/>
      <c r="AU9001" s="181"/>
      <c r="BB9001" s="181"/>
      <c r="BC9001" s="181"/>
      <c r="BD9001" s="181"/>
      <c r="BE9001" s="181"/>
      <c r="BL9001" s="181"/>
      <c r="BM9001" s="181"/>
      <c r="BN9001" s="181"/>
      <c r="BO9001" s="181"/>
    </row>
    <row r="9002" spans="41:67">
      <c r="AO9002" s="38">
        <f t="shared" ref="AO9002:AO9065" si="628">B9003+1-1</f>
        <v>0</v>
      </c>
      <c r="AP9002" s="38">
        <f t="shared" ref="AP9002:AP9065" si="629">A9003</f>
        <v>0</v>
      </c>
      <c r="AR9002" s="181"/>
      <c r="AS9002" s="181"/>
      <c r="AT9002" s="181"/>
      <c r="AU9002" s="181"/>
      <c r="BB9002" s="181"/>
      <c r="BC9002" s="181"/>
      <c r="BD9002" s="181"/>
      <c r="BE9002" s="181"/>
      <c r="BL9002" s="181"/>
      <c r="BM9002" s="181"/>
      <c r="BN9002" s="181"/>
      <c r="BO9002" s="181"/>
    </row>
    <row r="9003" spans="41:67">
      <c r="AO9003" s="38">
        <f t="shared" si="628"/>
        <v>0</v>
      </c>
      <c r="AP9003" s="38">
        <f t="shared" si="629"/>
        <v>0</v>
      </c>
      <c r="AR9003" s="181"/>
      <c r="AS9003" s="181"/>
      <c r="AT9003" s="181"/>
      <c r="AU9003" s="181"/>
      <c r="BB9003" s="181"/>
      <c r="BC9003" s="181"/>
      <c r="BD9003" s="181"/>
      <c r="BE9003" s="181"/>
      <c r="BL9003" s="181"/>
      <c r="BM9003" s="181"/>
      <c r="BN9003" s="181"/>
      <c r="BO9003" s="181"/>
    </row>
    <row r="9004" spans="41:67">
      <c r="AO9004" s="38">
        <f t="shared" si="628"/>
        <v>0</v>
      </c>
      <c r="AP9004" s="38">
        <f t="shared" si="629"/>
        <v>0</v>
      </c>
      <c r="AR9004" s="181"/>
      <c r="AS9004" s="181"/>
      <c r="AT9004" s="181"/>
      <c r="AU9004" s="181"/>
      <c r="BB9004" s="181"/>
      <c r="BC9004" s="181"/>
      <c r="BD9004" s="181"/>
      <c r="BE9004" s="181"/>
      <c r="BL9004" s="181"/>
      <c r="BM9004" s="181"/>
      <c r="BN9004" s="181"/>
      <c r="BO9004" s="181"/>
    </row>
    <row r="9005" spans="41:67">
      <c r="AO9005" s="38">
        <f t="shared" si="628"/>
        <v>0</v>
      </c>
      <c r="AP9005" s="38">
        <f t="shared" si="629"/>
        <v>0</v>
      </c>
      <c r="AR9005" s="181"/>
      <c r="AS9005" s="181"/>
      <c r="AT9005" s="181"/>
      <c r="AU9005" s="181"/>
      <c r="BB9005" s="181"/>
      <c r="BC9005" s="181"/>
      <c r="BD9005" s="181"/>
      <c r="BE9005" s="181"/>
      <c r="BL9005" s="181"/>
      <c r="BM9005" s="181"/>
      <c r="BN9005" s="181"/>
      <c r="BO9005" s="181"/>
    </row>
    <row r="9006" spans="41:67">
      <c r="AO9006" s="38">
        <f t="shared" si="628"/>
        <v>0</v>
      </c>
      <c r="AP9006" s="38">
        <f t="shared" si="629"/>
        <v>0</v>
      </c>
      <c r="AR9006" s="181"/>
      <c r="AS9006" s="181"/>
      <c r="AT9006" s="181"/>
      <c r="AU9006" s="181"/>
      <c r="BB9006" s="181"/>
      <c r="BC9006" s="181"/>
      <c r="BD9006" s="181"/>
      <c r="BE9006" s="181"/>
      <c r="BL9006" s="181"/>
      <c r="BM9006" s="181"/>
      <c r="BN9006" s="181"/>
      <c r="BO9006" s="181"/>
    </row>
    <row r="9007" spans="41:67">
      <c r="AO9007" s="38">
        <f t="shared" si="628"/>
        <v>0</v>
      </c>
      <c r="AP9007" s="38">
        <f t="shared" si="629"/>
        <v>0</v>
      </c>
      <c r="AR9007" s="181"/>
      <c r="AS9007" s="181"/>
      <c r="AT9007" s="181"/>
      <c r="AU9007" s="181"/>
      <c r="BB9007" s="181"/>
      <c r="BC9007" s="181"/>
      <c r="BD9007" s="181"/>
      <c r="BE9007" s="181"/>
      <c r="BL9007" s="181"/>
      <c r="BM9007" s="181"/>
      <c r="BN9007" s="181"/>
      <c r="BO9007" s="181"/>
    </row>
    <row r="9008" spans="41:67">
      <c r="AO9008" s="38">
        <f t="shared" si="628"/>
        <v>0</v>
      </c>
      <c r="AP9008" s="38">
        <f t="shared" si="629"/>
        <v>0</v>
      </c>
      <c r="AR9008" s="181"/>
      <c r="AS9008" s="181"/>
      <c r="AT9008" s="181"/>
      <c r="AU9008" s="181"/>
      <c r="BB9008" s="181"/>
      <c r="BC9008" s="181"/>
      <c r="BD9008" s="181"/>
      <c r="BE9008" s="181"/>
      <c r="BL9008" s="181"/>
      <c r="BM9008" s="181"/>
      <c r="BN9008" s="181"/>
      <c r="BO9008" s="181"/>
    </row>
    <row r="9009" spans="41:67">
      <c r="AO9009" s="38">
        <f t="shared" si="628"/>
        <v>0</v>
      </c>
      <c r="AP9009" s="38">
        <f t="shared" si="629"/>
        <v>0</v>
      </c>
      <c r="AR9009" s="181"/>
      <c r="AS9009" s="181"/>
      <c r="AT9009" s="181"/>
      <c r="AU9009" s="181"/>
      <c r="BB9009" s="181"/>
      <c r="BC9009" s="181"/>
      <c r="BD9009" s="181"/>
      <c r="BE9009" s="181"/>
      <c r="BL9009" s="181"/>
      <c r="BM9009" s="181"/>
      <c r="BN9009" s="181"/>
      <c r="BO9009" s="181"/>
    </row>
    <row r="9010" spans="41:67">
      <c r="AO9010" s="38">
        <f t="shared" si="628"/>
        <v>0</v>
      </c>
      <c r="AP9010" s="38">
        <f t="shared" si="629"/>
        <v>0</v>
      </c>
      <c r="AR9010" s="181"/>
      <c r="AS9010" s="181"/>
      <c r="AT9010" s="181"/>
      <c r="AU9010" s="181"/>
      <c r="BB9010" s="181"/>
      <c r="BC9010" s="181"/>
      <c r="BD9010" s="181"/>
      <c r="BE9010" s="181"/>
      <c r="BL9010" s="181"/>
      <c r="BM9010" s="181"/>
      <c r="BN9010" s="181"/>
      <c r="BO9010" s="181"/>
    </row>
    <row r="9011" spans="41:67">
      <c r="AO9011" s="38">
        <f t="shared" si="628"/>
        <v>0</v>
      </c>
      <c r="AP9011" s="38">
        <f t="shared" si="629"/>
        <v>0</v>
      </c>
      <c r="AR9011" s="181"/>
      <c r="AS9011" s="181"/>
      <c r="AT9011" s="181"/>
      <c r="AU9011" s="181"/>
      <c r="BB9011" s="181"/>
      <c r="BC9011" s="181"/>
      <c r="BD9011" s="181"/>
      <c r="BE9011" s="181"/>
      <c r="BL9011" s="181"/>
      <c r="BM9011" s="181"/>
      <c r="BN9011" s="181"/>
      <c r="BO9011" s="181"/>
    </row>
    <row r="9012" spans="41:67">
      <c r="AO9012" s="38">
        <f t="shared" si="628"/>
        <v>0</v>
      </c>
      <c r="AP9012" s="38">
        <f t="shared" si="629"/>
        <v>0</v>
      </c>
      <c r="AR9012" s="181"/>
      <c r="AS9012" s="181"/>
      <c r="AT9012" s="181"/>
      <c r="AU9012" s="181"/>
      <c r="BB9012" s="181"/>
      <c r="BC9012" s="181"/>
      <c r="BD9012" s="181"/>
      <c r="BE9012" s="181"/>
      <c r="BL9012" s="181"/>
      <c r="BM9012" s="181"/>
      <c r="BN9012" s="181"/>
      <c r="BO9012" s="181"/>
    </row>
    <row r="9013" spans="41:67">
      <c r="AO9013" s="38">
        <f t="shared" si="628"/>
        <v>0</v>
      </c>
      <c r="AP9013" s="38">
        <f t="shared" si="629"/>
        <v>0</v>
      </c>
      <c r="AR9013" s="181"/>
      <c r="AS9013" s="181"/>
      <c r="AT9013" s="181"/>
      <c r="AU9013" s="181"/>
      <c r="BB9013" s="181"/>
      <c r="BC9013" s="181"/>
      <c r="BD9013" s="181"/>
      <c r="BE9013" s="181"/>
      <c r="BL9013" s="181"/>
      <c r="BM9013" s="181"/>
      <c r="BN9013" s="181"/>
      <c r="BO9013" s="181"/>
    </row>
    <row r="9014" spans="41:67">
      <c r="AO9014" s="38">
        <f t="shared" si="628"/>
        <v>0</v>
      </c>
      <c r="AP9014" s="38">
        <f t="shared" si="629"/>
        <v>0</v>
      </c>
      <c r="AR9014" s="181"/>
      <c r="AS9014" s="181"/>
      <c r="AT9014" s="181"/>
      <c r="AU9014" s="181"/>
      <c r="BB9014" s="181"/>
      <c r="BC9014" s="181"/>
      <c r="BD9014" s="181"/>
      <c r="BE9014" s="181"/>
      <c r="BL9014" s="181"/>
      <c r="BM9014" s="181"/>
      <c r="BN9014" s="181"/>
      <c r="BO9014" s="181"/>
    </row>
    <row r="9015" spans="41:67">
      <c r="AO9015" s="38">
        <f t="shared" si="628"/>
        <v>0</v>
      </c>
      <c r="AP9015" s="38">
        <f t="shared" si="629"/>
        <v>0</v>
      </c>
      <c r="AR9015" s="181"/>
      <c r="AS9015" s="181"/>
      <c r="AT9015" s="181"/>
      <c r="AU9015" s="181"/>
      <c r="BB9015" s="181"/>
      <c r="BC9015" s="181"/>
      <c r="BD9015" s="181"/>
      <c r="BE9015" s="181"/>
      <c r="BL9015" s="181"/>
      <c r="BM9015" s="181"/>
      <c r="BN9015" s="181"/>
      <c r="BO9015" s="181"/>
    </row>
    <row r="9016" spans="41:67">
      <c r="AO9016" s="38">
        <f t="shared" si="628"/>
        <v>0</v>
      </c>
      <c r="AP9016" s="38">
        <f t="shared" si="629"/>
        <v>0</v>
      </c>
      <c r="AR9016" s="181"/>
      <c r="AS9016" s="181"/>
      <c r="AT9016" s="181"/>
      <c r="AU9016" s="181"/>
      <c r="BB9016" s="181"/>
      <c r="BC9016" s="181"/>
      <c r="BD9016" s="181"/>
      <c r="BE9016" s="181"/>
      <c r="BL9016" s="181"/>
      <c r="BM9016" s="181"/>
      <c r="BN9016" s="181"/>
      <c r="BO9016" s="181"/>
    </row>
    <row r="9017" spans="41:67">
      <c r="AO9017" s="38">
        <f t="shared" si="628"/>
        <v>0</v>
      </c>
      <c r="AP9017" s="38">
        <f t="shared" si="629"/>
        <v>0</v>
      </c>
      <c r="AR9017" s="181"/>
      <c r="AS9017" s="181"/>
      <c r="AT9017" s="181"/>
      <c r="AU9017" s="181"/>
      <c r="BB9017" s="181"/>
      <c r="BC9017" s="181"/>
      <c r="BD9017" s="181"/>
      <c r="BE9017" s="181"/>
      <c r="BL9017" s="181"/>
      <c r="BM9017" s="181"/>
      <c r="BN9017" s="181"/>
      <c r="BO9017" s="181"/>
    </row>
    <row r="9018" spans="41:67">
      <c r="AO9018" s="38">
        <f t="shared" si="628"/>
        <v>0</v>
      </c>
      <c r="AP9018" s="38">
        <f t="shared" si="629"/>
        <v>0</v>
      </c>
      <c r="AR9018" s="181"/>
      <c r="AS9018" s="181"/>
      <c r="AT9018" s="181"/>
      <c r="AU9018" s="181"/>
      <c r="BB9018" s="181"/>
      <c r="BC9018" s="181"/>
      <c r="BD9018" s="181"/>
      <c r="BE9018" s="181"/>
      <c r="BL9018" s="181"/>
      <c r="BM9018" s="181"/>
      <c r="BN9018" s="181"/>
      <c r="BO9018" s="181"/>
    </row>
    <row r="9019" spans="41:67">
      <c r="AO9019" s="38">
        <f t="shared" si="628"/>
        <v>0</v>
      </c>
      <c r="AP9019" s="38">
        <f t="shared" si="629"/>
        <v>0</v>
      </c>
      <c r="AR9019" s="181"/>
      <c r="AS9019" s="181"/>
      <c r="AT9019" s="181"/>
      <c r="AU9019" s="181"/>
      <c r="BB9019" s="181"/>
      <c r="BC9019" s="181"/>
      <c r="BD9019" s="181"/>
      <c r="BE9019" s="181"/>
      <c r="BL9019" s="181"/>
      <c r="BM9019" s="181"/>
      <c r="BN9019" s="181"/>
      <c r="BO9019" s="181"/>
    </row>
    <row r="9020" spans="41:67">
      <c r="AO9020" s="38">
        <f t="shared" si="628"/>
        <v>0</v>
      </c>
      <c r="AP9020" s="38">
        <f t="shared" si="629"/>
        <v>0</v>
      </c>
      <c r="AR9020" s="181"/>
      <c r="AS9020" s="181"/>
      <c r="AT9020" s="181"/>
      <c r="AU9020" s="181"/>
      <c r="BB9020" s="181"/>
      <c r="BC9020" s="181"/>
      <c r="BD9020" s="181"/>
      <c r="BE9020" s="181"/>
      <c r="BL9020" s="181"/>
      <c r="BM9020" s="181"/>
      <c r="BN9020" s="181"/>
      <c r="BO9020" s="181"/>
    </row>
    <row r="9021" spans="41:67">
      <c r="AO9021" s="38">
        <f t="shared" si="628"/>
        <v>0</v>
      </c>
      <c r="AP9021" s="38">
        <f t="shared" si="629"/>
        <v>0</v>
      </c>
      <c r="AR9021" s="181"/>
      <c r="AS9021" s="181"/>
      <c r="AT9021" s="181"/>
      <c r="AU9021" s="181"/>
      <c r="BB9021" s="181"/>
      <c r="BC9021" s="181"/>
      <c r="BD9021" s="181"/>
      <c r="BE9021" s="181"/>
      <c r="BL9021" s="181"/>
      <c r="BM9021" s="181"/>
      <c r="BN9021" s="181"/>
      <c r="BO9021" s="181"/>
    </row>
    <row r="9022" spans="41:67">
      <c r="AO9022" s="38">
        <f t="shared" si="628"/>
        <v>0</v>
      </c>
      <c r="AP9022" s="38">
        <f t="shared" si="629"/>
        <v>0</v>
      </c>
      <c r="AR9022" s="181"/>
      <c r="AS9022" s="181"/>
      <c r="AT9022" s="181"/>
      <c r="AU9022" s="181"/>
      <c r="BB9022" s="181"/>
      <c r="BC9022" s="181"/>
      <c r="BD9022" s="181"/>
      <c r="BE9022" s="181"/>
      <c r="BL9022" s="181"/>
      <c r="BM9022" s="181"/>
      <c r="BN9022" s="181"/>
      <c r="BO9022" s="181"/>
    </row>
    <row r="9023" spans="41:67">
      <c r="AO9023" s="38">
        <f t="shared" si="628"/>
        <v>0</v>
      </c>
      <c r="AP9023" s="38">
        <f t="shared" si="629"/>
        <v>0</v>
      </c>
      <c r="AR9023" s="181"/>
      <c r="AS9023" s="181"/>
      <c r="AT9023" s="181"/>
      <c r="AU9023" s="181"/>
      <c r="BB9023" s="181"/>
      <c r="BC9023" s="181"/>
      <c r="BD9023" s="181"/>
      <c r="BE9023" s="181"/>
      <c r="BL9023" s="181"/>
      <c r="BM9023" s="181"/>
      <c r="BN9023" s="181"/>
      <c r="BO9023" s="181"/>
    </row>
    <row r="9024" spans="41:67">
      <c r="AO9024" s="38">
        <f t="shared" si="628"/>
        <v>0</v>
      </c>
      <c r="AP9024" s="38">
        <f t="shared" si="629"/>
        <v>0</v>
      </c>
      <c r="AR9024" s="181"/>
      <c r="AS9024" s="181"/>
      <c r="AT9024" s="181"/>
      <c r="AU9024" s="181"/>
      <c r="BB9024" s="181"/>
      <c r="BC9024" s="181"/>
      <c r="BD9024" s="181"/>
      <c r="BE9024" s="181"/>
      <c r="BL9024" s="181"/>
      <c r="BM9024" s="181"/>
      <c r="BN9024" s="181"/>
      <c r="BO9024" s="181"/>
    </row>
    <row r="9025" spans="41:67">
      <c r="AO9025" s="38">
        <f t="shared" si="628"/>
        <v>0</v>
      </c>
      <c r="AP9025" s="38">
        <f t="shared" si="629"/>
        <v>0</v>
      </c>
      <c r="AR9025" s="181"/>
      <c r="AS9025" s="181"/>
      <c r="AT9025" s="181"/>
      <c r="AU9025" s="181"/>
      <c r="BB9025" s="181"/>
      <c r="BC9025" s="181"/>
      <c r="BD9025" s="181"/>
      <c r="BE9025" s="181"/>
      <c r="BL9025" s="181"/>
      <c r="BM9025" s="181"/>
      <c r="BN9025" s="181"/>
      <c r="BO9025" s="181"/>
    </row>
    <row r="9026" spans="41:67">
      <c r="AO9026" s="38">
        <f t="shared" si="628"/>
        <v>0</v>
      </c>
      <c r="AP9026" s="38">
        <f t="shared" si="629"/>
        <v>0</v>
      </c>
      <c r="AR9026" s="181"/>
      <c r="AS9026" s="181"/>
      <c r="AT9026" s="181"/>
      <c r="AU9026" s="181"/>
      <c r="BB9026" s="181"/>
      <c r="BC9026" s="181"/>
      <c r="BD9026" s="181"/>
      <c r="BE9026" s="181"/>
      <c r="BL9026" s="181"/>
      <c r="BM9026" s="181"/>
      <c r="BN9026" s="181"/>
      <c r="BO9026" s="181"/>
    </row>
    <row r="9027" spans="41:67">
      <c r="AO9027" s="38">
        <f t="shared" si="628"/>
        <v>0</v>
      </c>
      <c r="AP9027" s="38">
        <f t="shared" si="629"/>
        <v>0</v>
      </c>
      <c r="AR9027" s="181"/>
      <c r="AS9027" s="181"/>
      <c r="AT9027" s="181"/>
      <c r="AU9027" s="181"/>
      <c r="BB9027" s="181"/>
      <c r="BC9027" s="181"/>
      <c r="BD9027" s="181"/>
      <c r="BE9027" s="181"/>
      <c r="BL9027" s="181"/>
      <c r="BM9027" s="181"/>
      <c r="BN9027" s="181"/>
      <c r="BO9027" s="181"/>
    </row>
    <row r="9028" spans="41:67">
      <c r="AO9028" s="38">
        <f t="shared" si="628"/>
        <v>0</v>
      </c>
      <c r="AP9028" s="38">
        <f t="shared" si="629"/>
        <v>0</v>
      </c>
      <c r="AR9028" s="181"/>
      <c r="AS9028" s="181"/>
      <c r="AT9028" s="181"/>
      <c r="AU9028" s="181"/>
      <c r="BB9028" s="181"/>
      <c r="BC9028" s="181"/>
      <c r="BD9028" s="181"/>
      <c r="BE9028" s="181"/>
      <c r="BL9028" s="181"/>
      <c r="BM9028" s="181"/>
      <c r="BN9028" s="181"/>
      <c r="BO9028" s="181"/>
    </row>
    <row r="9029" spans="41:67">
      <c r="AO9029" s="38">
        <f t="shared" si="628"/>
        <v>0</v>
      </c>
      <c r="AP9029" s="38">
        <f t="shared" si="629"/>
        <v>0</v>
      </c>
      <c r="AR9029" s="181"/>
      <c r="AS9029" s="181"/>
      <c r="AT9029" s="181"/>
      <c r="AU9029" s="181"/>
      <c r="BB9029" s="181"/>
      <c r="BC9029" s="181"/>
      <c r="BD9029" s="181"/>
      <c r="BE9029" s="181"/>
      <c r="BL9029" s="181"/>
      <c r="BM9029" s="181"/>
      <c r="BN9029" s="181"/>
      <c r="BO9029" s="181"/>
    </row>
    <row r="9030" spans="41:67">
      <c r="AO9030" s="38">
        <f t="shared" si="628"/>
        <v>0</v>
      </c>
      <c r="AP9030" s="38">
        <f t="shared" si="629"/>
        <v>0</v>
      </c>
      <c r="AR9030" s="181"/>
      <c r="AS9030" s="181"/>
      <c r="AT9030" s="181"/>
      <c r="AU9030" s="181"/>
      <c r="BB9030" s="181"/>
      <c r="BC9030" s="181"/>
      <c r="BD9030" s="181"/>
      <c r="BE9030" s="181"/>
      <c r="BL9030" s="181"/>
      <c r="BM9030" s="181"/>
      <c r="BN9030" s="181"/>
      <c r="BO9030" s="181"/>
    </row>
    <row r="9031" spans="41:67">
      <c r="AO9031" s="38">
        <f t="shared" si="628"/>
        <v>0</v>
      </c>
      <c r="AP9031" s="38">
        <f t="shared" si="629"/>
        <v>0</v>
      </c>
      <c r="AR9031" s="181"/>
      <c r="AS9031" s="181"/>
      <c r="AT9031" s="181"/>
      <c r="AU9031" s="181"/>
      <c r="BB9031" s="181"/>
      <c r="BC9031" s="181"/>
      <c r="BD9031" s="181"/>
      <c r="BE9031" s="181"/>
      <c r="BL9031" s="181"/>
      <c r="BM9031" s="181"/>
      <c r="BN9031" s="181"/>
      <c r="BO9031" s="181"/>
    </row>
    <row r="9032" spans="41:67">
      <c r="AO9032" s="38">
        <f t="shared" si="628"/>
        <v>0</v>
      </c>
      <c r="AP9032" s="38">
        <f t="shared" si="629"/>
        <v>0</v>
      </c>
      <c r="AR9032" s="181"/>
      <c r="AS9032" s="181"/>
      <c r="AT9032" s="181"/>
      <c r="AU9032" s="181"/>
      <c r="BB9032" s="181"/>
      <c r="BC9032" s="181"/>
      <c r="BD9032" s="181"/>
      <c r="BE9032" s="181"/>
      <c r="BL9032" s="181"/>
      <c r="BM9032" s="181"/>
      <c r="BN9032" s="181"/>
      <c r="BO9032" s="181"/>
    </row>
    <row r="9033" spans="41:67">
      <c r="AO9033" s="38">
        <f t="shared" si="628"/>
        <v>0</v>
      </c>
      <c r="AP9033" s="38">
        <f t="shared" si="629"/>
        <v>0</v>
      </c>
      <c r="AR9033" s="181"/>
      <c r="AS9033" s="181"/>
      <c r="AT9033" s="181"/>
      <c r="AU9033" s="181"/>
      <c r="BB9033" s="181"/>
      <c r="BC9033" s="181"/>
      <c r="BD9033" s="181"/>
      <c r="BE9033" s="181"/>
      <c r="BL9033" s="181"/>
      <c r="BM9033" s="181"/>
      <c r="BN9033" s="181"/>
      <c r="BO9033" s="181"/>
    </row>
    <row r="9034" spans="41:67">
      <c r="AO9034" s="38">
        <f t="shared" si="628"/>
        <v>0</v>
      </c>
      <c r="AP9034" s="38">
        <f t="shared" si="629"/>
        <v>0</v>
      </c>
      <c r="AR9034" s="181"/>
      <c r="AS9034" s="181"/>
      <c r="AT9034" s="181"/>
      <c r="AU9034" s="181"/>
      <c r="BB9034" s="181"/>
      <c r="BC9034" s="181"/>
      <c r="BD9034" s="181"/>
      <c r="BE9034" s="181"/>
      <c r="BL9034" s="181"/>
      <c r="BM9034" s="181"/>
      <c r="BN9034" s="181"/>
      <c r="BO9034" s="181"/>
    </row>
    <row r="9035" spans="41:67">
      <c r="AO9035" s="38">
        <f t="shared" si="628"/>
        <v>0</v>
      </c>
      <c r="AP9035" s="38">
        <f t="shared" si="629"/>
        <v>0</v>
      </c>
      <c r="AR9035" s="181"/>
      <c r="AS9035" s="181"/>
      <c r="AT9035" s="181"/>
      <c r="AU9035" s="181"/>
      <c r="BB9035" s="181"/>
      <c r="BC9035" s="181"/>
      <c r="BD9035" s="181"/>
      <c r="BE9035" s="181"/>
      <c r="BL9035" s="181"/>
      <c r="BM9035" s="181"/>
      <c r="BN9035" s="181"/>
      <c r="BO9035" s="181"/>
    </row>
    <row r="9036" spans="41:67">
      <c r="AO9036" s="38">
        <f t="shared" si="628"/>
        <v>0</v>
      </c>
      <c r="AP9036" s="38">
        <f t="shared" si="629"/>
        <v>0</v>
      </c>
      <c r="AR9036" s="181"/>
      <c r="AS9036" s="181"/>
      <c r="AT9036" s="181"/>
      <c r="AU9036" s="181"/>
      <c r="BB9036" s="181"/>
      <c r="BC9036" s="181"/>
      <c r="BD9036" s="181"/>
      <c r="BE9036" s="181"/>
      <c r="BL9036" s="181"/>
      <c r="BM9036" s="181"/>
      <c r="BN9036" s="181"/>
      <c r="BO9036" s="181"/>
    </row>
    <row r="9037" spans="41:67">
      <c r="AO9037" s="38">
        <f t="shared" si="628"/>
        <v>0</v>
      </c>
      <c r="AP9037" s="38">
        <f t="shared" si="629"/>
        <v>0</v>
      </c>
      <c r="AR9037" s="181"/>
      <c r="AS9037" s="181"/>
      <c r="AT9037" s="181"/>
      <c r="AU9037" s="181"/>
      <c r="BB9037" s="181"/>
      <c r="BC9037" s="181"/>
      <c r="BD9037" s="181"/>
      <c r="BE9037" s="181"/>
      <c r="BL9037" s="181"/>
      <c r="BM9037" s="181"/>
      <c r="BN9037" s="181"/>
      <c r="BO9037" s="181"/>
    </row>
    <row r="9038" spans="41:67">
      <c r="AO9038" s="38">
        <f t="shared" si="628"/>
        <v>0</v>
      </c>
      <c r="AP9038" s="38">
        <f t="shared" si="629"/>
        <v>0</v>
      </c>
      <c r="AR9038" s="181"/>
      <c r="AS9038" s="181"/>
      <c r="AT9038" s="181"/>
      <c r="AU9038" s="181"/>
      <c r="BB9038" s="181"/>
      <c r="BC9038" s="181"/>
      <c r="BD9038" s="181"/>
      <c r="BE9038" s="181"/>
      <c r="BL9038" s="181"/>
      <c r="BM9038" s="181"/>
      <c r="BN9038" s="181"/>
      <c r="BO9038" s="181"/>
    </row>
    <row r="9039" spans="41:67">
      <c r="AO9039" s="38">
        <f t="shared" si="628"/>
        <v>0</v>
      </c>
      <c r="AP9039" s="38">
        <f t="shared" si="629"/>
        <v>0</v>
      </c>
      <c r="AR9039" s="181"/>
      <c r="AS9039" s="181"/>
      <c r="AT9039" s="181"/>
      <c r="AU9039" s="181"/>
      <c r="BB9039" s="181"/>
      <c r="BC9039" s="181"/>
      <c r="BD9039" s="181"/>
      <c r="BE9039" s="181"/>
      <c r="BL9039" s="181"/>
      <c r="BM9039" s="181"/>
      <c r="BN9039" s="181"/>
      <c r="BO9039" s="181"/>
    </row>
    <row r="9040" spans="41:67">
      <c r="AO9040" s="38">
        <f t="shared" si="628"/>
        <v>0</v>
      </c>
      <c r="AP9040" s="38">
        <f t="shared" si="629"/>
        <v>0</v>
      </c>
      <c r="AR9040" s="181"/>
      <c r="AS9040" s="181"/>
      <c r="AT9040" s="181"/>
      <c r="AU9040" s="181"/>
      <c r="BB9040" s="181"/>
      <c r="BC9040" s="181"/>
      <c r="BD9040" s="181"/>
      <c r="BE9040" s="181"/>
      <c r="BL9040" s="181"/>
      <c r="BM9040" s="181"/>
      <c r="BN9040" s="181"/>
      <c r="BO9040" s="181"/>
    </row>
    <row r="9041" spans="41:67">
      <c r="AO9041" s="38">
        <f t="shared" si="628"/>
        <v>0</v>
      </c>
      <c r="AP9041" s="38">
        <f t="shared" si="629"/>
        <v>0</v>
      </c>
      <c r="AR9041" s="181"/>
      <c r="AS9041" s="181"/>
      <c r="AT9041" s="181"/>
      <c r="AU9041" s="181"/>
      <c r="BB9041" s="181"/>
      <c r="BC9041" s="181"/>
      <c r="BD9041" s="181"/>
      <c r="BE9041" s="181"/>
      <c r="BL9041" s="181"/>
      <c r="BM9041" s="181"/>
      <c r="BN9041" s="181"/>
      <c r="BO9041" s="181"/>
    </row>
    <row r="9042" spans="41:67">
      <c r="AO9042" s="38">
        <f t="shared" si="628"/>
        <v>0</v>
      </c>
      <c r="AP9042" s="38">
        <f t="shared" si="629"/>
        <v>0</v>
      </c>
      <c r="AR9042" s="181"/>
      <c r="AS9042" s="181"/>
      <c r="AT9042" s="181"/>
      <c r="AU9042" s="181"/>
      <c r="BB9042" s="181"/>
      <c r="BC9042" s="181"/>
      <c r="BD9042" s="181"/>
      <c r="BE9042" s="181"/>
      <c r="BL9042" s="181"/>
      <c r="BM9042" s="181"/>
      <c r="BN9042" s="181"/>
      <c r="BO9042" s="181"/>
    </row>
    <row r="9043" spans="41:67">
      <c r="AO9043" s="38">
        <f t="shared" si="628"/>
        <v>0</v>
      </c>
      <c r="AP9043" s="38">
        <f t="shared" si="629"/>
        <v>0</v>
      </c>
      <c r="AR9043" s="181"/>
      <c r="AS9043" s="181"/>
      <c r="AT9043" s="181"/>
      <c r="AU9043" s="181"/>
      <c r="BB9043" s="181"/>
      <c r="BC9043" s="181"/>
      <c r="BD9043" s="181"/>
      <c r="BE9043" s="181"/>
      <c r="BL9043" s="181"/>
      <c r="BM9043" s="181"/>
      <c r="BN9043" s="181"/>
      <c r="BO9043" s="181"/>
    </row>
    <row r="9044" spans="41:67">
      <c r="AO9044" s="38">
        <f t="shared" si="628"/>
        <v>0</v>
      </c>
      <c r="AP9044" s="38">
        <f t="shared" si="629"/>
        <v>0</v>
      </c>
      <c r="AR9044" s="181"/>
      <c r="AS9044" s="181"/>
      <c r="AT9044" s="181"/>
      <c r="AU9044" s="181"/>
      <c r="BB9044" s="181"/>
      <c r="BC9044" s="181"/>
      <c r="BD9044" s="181"/>
      <c r="BE9044" s="181"/>
      <c r="BL9044" s="181"/>
      <c r="BM9044" s="181"/>
      <c r="BN9044" s="181"/>
      <c r="BO9044" s="181"/>
    </row>
    <row r="9045" spans="41:67">
      <c r="AO9045" s="38">
        <f t="shared" si="628"/>
        <v>0</v>
      </c>
      <c r="AP9045" s="38">
        <f t="shared" si="629"/>
        <v>0</v>
      </c>
      <c r="AR9045" s="181"/>
      <c r="AS9045" s="181"/>
      <c r="AT9045" s="181"/>
      <c r="AU9045" s="181"/>
      <c r="BB9045" s="181"/>
      <c r="BC9045" s="181"/>
      <c r="BD9045" s="181"/>
      <c r="BE9045" s="181"/>
      <c r="BL9045" s="181"/>
      <c r="BM9045" s="181"/>
      <c r="BN9045" s="181"/>
      <c r="BO9045" s="181"/>
    </row>
    <row r="9046" spans="41:67">
      <c r="AO9046" s="38">
        <f t="shared" si="628"/>
        <v>0</v>
      </c>
      <c r="AP9046" s="38">
        <f t="shared" si="629"/>
        <v>0</v>
      </c>
      <c r="AR9046" s="181"/>
      <c r="AS9046" s="181"/>
      <c r="AT9046" s="181"/>
      <c r="AU9046" s="181"/>
      <c r="BB9046" s="181"/>
      <c r="BC9046" s="181"/>
      <c r="BD9046" s="181"/>
      <c r="BE9046" s="181"/>
      <c r="BL9046" s="181"/>
      <c r="BM9046" s="181"/>
      <c r="BN9046" s="181"/>
      <c r="BO9046" s="181"/>
    </row>
    <row r="9047" spans="41:67">
      <c r="AO9047" s="38">
        <f t="shared" si="628"/>
        <v>0</v>
      </c>
      <c r="AP9047" s="38">
        <f t="shared" si="629"/>
        <v>0</v>
      </c>
      <c r="AR9047" s="181"/>
      <c r="AS9047" s="181"/>
      <c r="AT9047" s="181"/>
      <c r="AU9047" s="181"/>
      <c r="BB9047" s="181"/>
      <c r="BC9047" s="181"/>
      <c r="BD9047" s="181"/>
      <c r="BE9047" s="181"/>
      <c r="BL9047" s="181"/>
      <c r="BM9047" s="181"/>
      <c r="BN9047" s="181"/>
      <c r="BO9047" s="181"/>
    </row>
    <row r="9048" spans="41:67">
      <c r="AO9048" s="38">
        <f t="shared" si="628"/>
        <v>0</v>
      </c>
      <c r="AP9048" s="38">
        <f t="shared" si="629"/>
        <v>0</v>
      </c>
      <c r="AR9048" s="181"/>
      <c r="AS9048" s="181"/>
      <c r="AT9048" s="181"/>
      <c r="AU9048" s="181"/>
      <c r="BB9048" s="181"/>
      <c r="BC9048" s="181"/>
      <c r="BD9048" s="181"/>
      <c r="BE9048" s="181"/>
      <c r="BL9048" s="181"/>
      <c r="BM9048" s="181"/>
      <c r="BN9048" s="181"/>
      <c r="BO9048" s="181"/>
    </row>
    <row r="9049" spans="41:67">
      <c r="AO9049" s="38">
        <f t="shared" si="628"/>
        <v>0</v>
      </c>
      <c r="AP9049" s="38">
        <f t="shared" si="629"/>
        <v>0</v>
      </c>
      <c r="AR9049" s="181"/>
      <c r="AS9049" s="181"/>
      <c r="AT9049" s="181"/>
      <c r="AU9049" s="181"/>
      <c r="BB9049" s="181"/>
      <c r="BC9049" s="181"/>
      <c r="BD9049" s="181"/>
      <c r="BE9049" s="181"/>
      <c r="BL9049" s="181"/>
      <c r="BM9049" s="181"/>
      <c r="BN9049" s="181"/>
      <c r="BO9049" s="181"/>
    </row>
    <row r="9050" spans="41:67">
      <c r="AO9050" s="38">
        <f t="shared" si="628"/>
        <v>0</v>
      </c>
      <c r="AP9050" s="38">
        <f t="shared" si="629"/>
        <v>0</v>
      </c>
      <c r="AR9050" s="181"/>
      <c r="AS9050" s="181"/>
      <c r="AT9050" s="181"/>
      <c r="AU9050" s="181"/>
      <c r="BB9050" s="181"/>
      <c r="BC9050" s="181"/>
      <c r="BD9050" s="181"/>
      <c r="BE9050" s="181"/>
      <c r="BL9050" s="181"/>
      <c r="BM9050" s="181"/>
      <c r="BN9050" s="181"/>
      <c r="BO9050" s="181"/>
    </row>
    <row r="9051" spans="41:67">
      <c r="AO9051" s="38">
        <f t="shared" si="628"/>
        <v>0</v>
      </c>
      <c r="AP9051" s="38">
        <f t="shared" si="629"/>
        <v>0</v>
      </c>
      <c r="AR9051" s="181"/>
      <c r="AS9051" s="181"/>
      <c r="AT9051" s="181"/>
      <c r="AU9051" s="181"/>
      <c r="BB9051" s="181"/>
      <c r="BC9051" s="181"/>
      <c r="BD9051" s="181"/>
      <c r="BE9051" s="181"/>
      <c r="BL9051" s="181"/>
      <c r="BM9051" s="181"/>
      <c r="BN9051" s="181"/>
      <c r="BO9051" s="181"/>
    </row>
    <row r="9052" spans="41:67">
      <c r="AO9052" s="38">
        <f t="shared" si="628"/>
        <v>0</v>
      </c>
      <c r="AP9052" s="38">
        <f t="shared" si="629"/>
        <v>0</v>
      </c>
      <c r="AR9052" s="181"/>
      <c r="AS9052" s="181"/>
      <c r="AT9052" s="181"/>
      <c r="AU9052" s="181"/>
      <c r="BB9052" s="181"/>
      <c r="BC9052" s="181"/>
      <c r="BD9052" s="181"/>
      <c r="BE9052" s="181"/>
      <c r="BL9052" s="181"/>
      <c r="BM9052" s="181"/>
      <c r="BN9052" s="181"/>
      <c r="BO9052" s="181"/>
    </row>
    <row r="9053" spans="41:67">
      <c r="AO9053" s="38">
        <f t="shared" si="628"/>
        <v>0</v>
      </c>
      <c r="AP9053" s="38">
        <f t="shared" si="629"/>
        <v>0</v>
      </c>
      <c r="AR9053" s="181"/>
      <c r="AS9053" s="181"/>
      <c r="AT9053" s="181"/>
      <c r="AU9053" s="181"/>
      <c r="BB9053" s="181"/>
      <c r="BC9053" s="181"/>
      <c r="BD9053" s="181"/>
      <c r="BE9053" s="181"/>
      <c r="BL9053" s="181"/>
      <c r="BM9053" s="181"/>
      <c r="BN9053" s="181"/>
      <c r="BO9053" s="181"/>
    </row>
    <row r="9054" spans="41:67">
      <c r="AO9054" s="38">
        <f t="shared" si="628"/>
        <v>0</v>
      </c>
      <c r="AP9054" s="38">
        <f t="shared" si="629"/>
        <v>0</v>
      </c>
      <c r="AR9054" s="181"/>
      <c r="AS9054" s="181"/>
      <c r="AT9054" s="181"/>
      <c r="AU9054" s="181"/>
      <c r="BB9054" s="181"/>
      <c r="BC9054" s="181"/>
      <c r="BD9054" s="181"/>
      <c r="BE9054" s="181"/>
      <c r="BL9054" s="181"/>
      <c r="BM9054" s="181"/>
      <c r="BN9054" s="181"/>
      <c r="BO9054" s="181"/>
    </row>
    <row r="9055" spans="41:67">
      <c r="AO9055" s="38">
        <f t="shared" si="628"/>
        <v>0</v>
      </c>
      <c r="AP9055" s="38">
        <f t="shared" si="629"/>
        <v>0</v>
      </c>
      <c r="AR9055" s="181"/>
      <c r="AS9055" s="181"/>
      <c r="AT9055" s="181"/>
      <c r="AU9055" s="181"/>
      <c r="BB9055" s="181"/>
      <c r="BC9055" s="181"/>
      <c r="BD9055" s="181"/>
      <c r="BE9055" s="181"/>
      <c r="BL9055" s="181"/>
      <c r="BM9055" s="181"/>
      <c r="BN9055" s="181"/>
      <c r="BO9055" s="181"/>
    </row>
    <row r="9056" spans="41:67">
      <c r="AO9056" s="38">
        <f t="shared" si="628"/>
        <v>0</v>
      </c>
      <c r="AP9056" s="38">
        <f t="shared" si="629"/>
        <v>0</v>
      </c>
      <c r="AR9056" s="181"/>
      <c r="AS9056" s="181"/>
      <c r="AT9056" s="181"/>
      <c r="AU9056" s="181"/>
      <c r="BB9056" s="181"/>
      <c r="BC9056" s="181"/>
      <c r="BD9056" s="181"/>
      <c r="BE9056" s="181"/>
      <c r="BL9056" s="181"/>
      <c r="BM9056" s="181"/>
      <c r="BN9056" s="181"/>
      <c r="BO9056" s="181"/>
    </row>
    <row r="9057" spans="41:67">
      <c r="AO9057" s="38">
        <f t="shared" si="628"/>
        <v>0</v>
      </c>
      <c r="AP9057" s="38">
        <f t="shared" si="629"/>
        <v>0</v>
      </c>
      <c r="AR9057" s="181"/>
      <c r="AS9057" s="181"/>
      <c r="AT9057" s="181"/>
      <c r="AU9057" s="181"/>
      <c r="BB9057" s="181"/>
      <c r="BC9057" s="181"/>
      <c r="BD9057" s="181"/>
      <c r="BE9057" s="181"/>
      <c r="BL9057" s="181"/>
      <c r="BM9057" s="181"/>
      <c r="BN9057" s="181"/>
      <c r="BO9057" s="181"/>
    </row>
    <row r="9058" spans="41:67">
      <c r="AO9058" s="38">
        <f t="shared" si="628"/>
        <v>0</v>
      </c>
      <c r="AP9058" s="38">
        <f t="shared" si="629"/>
        <v>0</v>
      </c>
      <c r="AR9058" s="181"/>
      <c r="AS9058" s="181"/>
      <c r="AT9058" s="181"/>
      <c r="AU9058" s="181"/>
      <c r="BB9058" s="181"/>
      <c r="BC9058" s="181"/>
      <c r="BD9058" s="181"/>
      <c r="BE9058" s="181"/>
      <c r="BL9058" s="181"/>
      <c r="BM9058" s="181"/>
      <c r="BN9058" s="181"/>
      <c r="BO9058" s="181"/>
    </row>
    <row r="9059" spans="41:67">
      <c r="AO9059" s="38">
        <f t="shared" si="628"/>
        <v>0</v>
      </c>
      <c r="AP9059" s="38">
        <f t="shared" si="629"/>
        <v>0</v>
      </c>
      <c r="AR9059" s="181"/>
      <c r="AS9059" s="181"/>
      <c r="AT9059" s="181"/>
      <c r="AU9059" s="181"/>
      <c r="BB9059" s="181"/>
      <c r="BC9059" s="181"/>
      <c r="BD9059" s="181"/>
      <c r="BE9059" s="181"/>
      <c r="BL9059" s="181"/>
      <c r="BM9059" s="181"/>
      <c r="BN9059" s="181"/>
      <c r="BO9059" s="181"/>
    </row>
    <row r="9060" spans="41:67">
      <c r="AO9060" s="38">
        <f t="shared" si="628"/>
        <v>0</v>
      </c>
      <c r="AP9060" s="38">
        <f t="shared" si="629"/>
        <v>0</v>
      </c>
      <c r="AR9060" s="181"/>
      <c r="AS9060" s="181"/>
      <c r="AT9060" s="181"/>
      <c r="AU9060" s="181"/>
      <c r="BB9060" s="181"/>
      <c r="BC9060" s="181"/>
      <c r="BD9060" s="181"/>
      <c r="BE9060" s="181"/>
      <c r="BL9060" s="181"/>
      <c r="BM9060" s="181"/>
      <c r="BN9060" s="181"/>
      <c r="BO9060" s="181"/>
    </row>
    <row r="9061" spans="41:67">
      <c r="AO9061" s="38">
        <f t="shared" si="628"/>
        <v>0</v>
      </c>
      <c r="AP9061" s="38">
        <f t="shared" si="629"/>
        <v>0</v>
      </c>
      <c r="AR9061" s="181"/>
      <c r="AS9061" s="181"/>
      <c r="AT9061" s="181"/>
      <c r="AU9061" s="181"/>
      <c r="BB9061" s="181"/>
      <c r="BC9061" s="181"/>
      <c r="BD9061" s="181"/>
      <c r="BE9061" s="181"/>
      <c r="BL9061" s="181"/>
      <c r="BM9061" s="181"/>
      <c r="BN9061" s="181"/>
      <c r="BO9061" s="181"/>
    </row>
    <row r="9062" spans="41:67">
      <c r="AO9062" s="38">
        <f t="shared" si="628"/>
        <v>0</v>
      </c>
      <c r="AP9062" s="38">
        <f t="shared" si="629"/>
        <v>0</v>
      </c>
      <c r="AR9062" s="181"/>
      <c r="AS9062" s="181"/>
      <c r="AT9062" s="181"/>
      <c r="AU9062" s="181"/>
      <c r="BB9062" s="181"/>
      <c r="BC9062" s="181"/>
      <c r="BD9062" s="181"/>
      <c r="BE9062" s="181"/>
      <c r="BL9062" s="181"/>
      <c r="BM9062" s="181"/>
      <c r="BN9062" s="181"/>
      <c r="BO9062" s="181"/>
    </row>
    <row r="9063" spans="41:67">
      <c r="AO9063" s="38">
        <f t="shared" si="628"/>
        <v>0</v>
      </c>
      <c r="AP9063" s="38">
        <f t="shared" si="629"/>
        <v>0</v>
      </c>
      <c r="AR9063" s="181"/>
      <c r="AS9063" s="181"/>
      <c r="AT9063" s="181"/>
      <c r="AU9063" s="181"/>
      <c r="BB9063" s="181"/>
      <c r="BC9063" s="181"/>
      <c r="BD9063" s="181"/>
      <c r="BE9063" s="181"/>
      <c r="BL9063" s="181"/>
      <c r="BM9063" s="181"/>
      <c r="BN9063" s="181"/>
      <c r="BO9063" s="181"/>
    </row>
    <row r="9064" spans="41:67">
      <c r="AO9064" s="38">
        <f t="shared" si="628"/>
        <v>0</v>
      </c>
      <c r="AP9064" s="38">
        <f t="shared" si="629"/>
        <v>0</v>
      </c>
      <c r="AR9064" s="181"/>
      <c r="AS9064" s="181"/>
      <c r="AT9064" s="181"/>
      <c r="AU9064" s="181"/>
      <c r="BB9064" s="181"/>
      <c r="BC9064" s="181"/>
      <c r="BD9064" s="181"/>
      <c r="BE9064" s="181"/>
      <c r="BL9064" s="181"/>
      <c r="BM9064" s="181"/>
      <c r="BN9064" s="181"/>
      <c r="BO9064" s="181"/>
    </row>
    <row r="9065" spans="41:67">
      <c r="AO9065" s="38">
        <f t="shared" si="628"/>
        <v>0</v>
      </c>
      <c r="AP9065" s="38">
        <f t="shared" si="629"/>
        <v>0</v>
      </c>
      <c r="AR9065" s="181"/>
      <c r="AS9065" s="181"/>
      <c r="AT9065" s="181"/>
      <c r="AU9065" s="181"/>
      <c r="BB9065" s="181"/>
      <c r="BC9065" s="181"/>
      <c r="BD9065" s="181"/>
      <c r="BE9065" s="181"/>
      <c r="BL9065" s="181"/>
      <c r="BM9065" s="181"/>
      <c r="BN9065" s="181"/>
      <c r="BO9065" s="181"/>
    </row>
    <row r="9066" spans="41:67">
      <c r="AO9066" s="38">
        <f t="shared" ref="AO9066:AO9116" si="630">B9067+1-1</f>
        <v>0</v>
      </c>
      <c r="AP9066" s="38">
        <f t="shared" ref="AP9066:AP9116" si="631">A9067</f>
        <v>0</v>
      </c>
      <c r="AR9066" s="181"/>
      <c r="AS9066" s="181"/>
      <c r="AT9066" s="181"/>
      <c r="AU9066" s="181"/>
      <c r="BB9066" s="181"/>
      <c r="BC9066" s="181"/>
      <c r="BD9066" s="181"/>
      <c r="BE9066" s="181"/>
      <c r="BL9066" s="181"/>
      <c r="BM9066" s="181"/>
      <c r="BN9066" s="181"/>
      <c r="BO9066" s="181"/>
    </row>
    <row r="9067" spans="41:67">
      <c r="AO9067" s="38">
        <f t="shared" si="630"/>
        <v>0</v>
      </c>
      <c r="AP9067" s="38">
        <f t="shared" si="631"/>
        <v>0</v>
      </c>
      <c r="AR9067" s="181"/>
      <c r="AS9067" s="181"/>
      <c r="AT9067" s="181"/>
      <c r="AU9067" s="181"/>
      <c r="BB9067" s="181"/>
      <c r="BC9067" s="181"/>
      <c r="BD9067" s="181"/>
      <c r="BE9067" s="181"/>
      <c r="BL9067" s="181"/>
      <c r="BM9067" s="181"/>
      <c r="BN9067" s="181"/>
      <c r="BO9067" s="181"/>
    </row>
    <row r="9068" spans="41:67">
      <c r="AO9068" s="38">
        <f t="shared" si="630"/>
        <v>0</v>
      </c>
      <c r="AP9068" s="38">
        <f t="shared" si="631"/>
        <v>0</v>
      </c>
      <c r="AR9068" s="181"/>
      <c r="AS9068" s="181"/>
      <c r="AT9068" s="181"/>
      <c r="AU9068" s="181"/>
      <c r="BB9068" s="181"/>
      <c r="BC9068" s="181"/>
      <c r="BD9068" s="181"/>
      <c r="BE9068" s="181"/>
      <c r="BL9068" s="181"/>
      <c r="BM9068" s="181"/>
      <c r="BN9068" s="181"/>
      <c r="BO9068" s="181"/>
    </row>
    <row r="9069" spans="41:67">
      <c r="AO9069" s="38">
        <f t="shared" si="630"/>
        <v>0</v>
      </c>
      <c r="AP9069" s="38">
        <f t="shared" si="631"/>
        <v>0</v>
      </c>
      <c r="AR9069" s="181"/>
      <c r="AS9069" s="181"/>
      <c r="AT9069" s="181"/>
      <c r="AU9069" s="181"/>
      <c r="BB9069" s="181"/>
      <c r="BC9069" s="181"/>
      <c r="BD9069" s="181"/>
      <c r="BE9069" s="181"/>
      <c r="BL9069" s="181"/>
      <c r="BM9069" s="181"/>
      <c r="BN9069" s="181"/>
      <c r="BO9069" s="181"/>
    </row>
    <row r="9070" spans="41:67">
      <c r="AO9070" s="38">
        <f t="shared" si="630"/>
        <v>0</v>
      </c>
      <c r="AP9070" s="38">
        <f t="shared" si="631"/>
        <v>0</v>
      </c>
      <c r="AR9070" s="181"/>
      <c r="AS9070" s="181"/>
      <c r="AT9070" s="181"/>
      <c r="AU9070" s="181"/>
      <c r="BB9070" s="181"/>
      <c r="BC9070" s="181"/>
      <c r="BD9070" s="181"/>
      <c r="BE9070" s="181"/>
      <c r="BL9070" s="181"/>
      <c r="BM9070" s="181"/>
      <c r="BN9070" s="181"/>
      <c r="BO9070" s="181"/>
    </row>
    <row r="9071" spans="41:67">
      <c r="AO9071" s="38">
        <f t="shared" si="630"/>
        <v>0</v>
      </c>
      <c r="AP9071" s="38">
        <f t="shared" si="631"/>
        <v>0</v>
      </c>
      <c r="AR9071" s="181"/>
      <c r="AS9071" s="181"/>
      <c r="AT9071" s="181"/>
      <c r="AU9071" s="181"/>
      <c r="BB9071" s="181"/>
      <c r="BC9071" s="181"/>
      <c r="BD9071" s="181"/>
      <c r="BE9071" s="181"/>
      <c r="BL9071" s="181"/>
      <c r="BM9071" s="181"/>
      <c r="BN9071" s="181"/>
      <c r="BO9071" s="181"/>
    </row>
    <row r="9072" spans="41:67">
      <c r="AO9072" s="38">
        <f t="shared" si="630"/>
        <v>0</v>
      </c>
      <c r="AP9072" s="38">
        <f t="shared" si="631"/>
        <v>0</v>
      </c>
      <c r="AR9072" s="181"/>
      <c r="AS9072" s="181"/>
      <c r="AT9072" s="181"/>
      <c r="AU9072" s="181"/>
      <c r="BB9072" s="181"/>
      <c r="BC9072" s="181"/>
      <c r="BD9072" s="181"/>
      <c r="BE9072" s="181"/>
      <c r="BL9072" s="181"/>
      <c r="BM9072" s="181"/>
      <c r="BN9072" s="181"/>
      <c r="BO9072" s="181"/>
    </row>
    <row r="9073" spans="41:67">
      <c r="AO9073" s="38">
        <f t="shared" si="630"/>
        <v>0</v>
      </c>
      <c r="AP9073" s="38">
        <f t="shared" si="631"/>
        <v>0</v>
      </c>
      <c r="AR9073" s="181"/>
      <c r="AS9073" s="181"/>
      <c r="AT9073" s="181"/>
      <c r="AU9073" s="181"/>
      <c r="BB9073" s="181"/>
      <c r="BC9073" s="181"/>
      <c r="BD9073" s="181"/>
      <c r="BE9073" s="181"/>
      <c r="BL9073" s="181"/>
      <c r="BM9073" s="181"/>
      <c r="BN9073" s="181"/>
      <c r="BO9073" s="181"/>
    </row>
    <row r="9074" spans="41:67">
      <c r="AO9074" s="38">
        <f t="shared" si="630"/>
        <v>0</v>
      </c>
      <c r="AP9074" s="38">
        <f t="shared" si="631"/>
        <v>0</v>
      </c>
      <c r="AR9074" s="181"/>
      <c r="AS9074" s="181"/>
      <c r="AT9074" s="181"/>
      <c r="AU9074" s="181"/>
      <c r="BB9074" s="181"/>
      <c r="BC9074" s="181"/>
      <c r="BD9074" s="181"/>
      <c r="BE9074" s="181"/>
      <c r="BL9074" s="181"/>
      <c r="BM9074" s="181"/>
      <c r="BN9074" s="181"/>
      <c r="BO9074" s="181"/>
    </row>
    <row r="9075" spans="41:67">
      <c r="AO9075" s="38">
        <f t="shared" si="630"/>
        <v>0</v>
      </c>
      <c r="AP9075" s="38">
        <f t="shared" si="631"/>
        <v>0</v>
      </c>
      <c r="AR9075" s="181"/>
      <c r="AS9075" s="181"/>
      <c r="AT9075" s="181"/>
      <c r="AU9075" s="181"/>
      <c r="BB9075" s="181"/>
      <c r="BC9075" s="181"/>
      <c r="BD9075" s="181"/>
      <c r="BE9075" s="181"/>
      <c r="BL9075" s="181"/>
      <c r="BM9075" s="181"/>
      <c r="BN9075" s="181"/>
      <c r="BO9075" s="181"/>
    </row>
    <row r="9076" spans="41:67">
      <c r="AO9076" s="38">
        <f t="shared" si="630"/>
        <v>0</v>
      </c>
      <c r="AP9076" s="38">
        <f t="shared" si="631"/>
        <v>0</v>
      </c>
      <c r="AR9076" s="181"/>
      <c r="AS9076" s="181"/>
      <c r="AT9076" s="181"/>
      <c r="AU9076" s="181"/>
      <c r="BB9076" s="181"/>
      <c r="BC9076" s="181"/>
      <c r="BD9076" s="181"/>
      <c r="BE9076" s="181"/>
      <c r="BL9076" s="181"/>
      <c r="BM9076" s="181"/>
      <c r="BN9076" s="181"/>
      <c r="BO9076" s="181"/>
    </row>
    <row r="9077" spans="41:67">
      <c r="AO9077" s="38">
        <f t="shared" si="630"/>
        <v>0</v>
      </c>
      <c r="AP9077" s="38">
        <f t="shared" si="631"/>
        <v>0</v>
      </c>
      <c r="AR9077" s="181"/>
      <c r="AS9077" s="181"/>
      <c r="AT9077" s="181"/>
      <c r="AU9077" s="181"/>
      <c r="BB9077" s="181"/>
      <c r="BC9077" s="181"/>
      <c r="BD9077" s="181"/>
      <c r="BE9077" s="181"/>
      <c r="BL9077" s="181"/>
      <c r="BM9077" s="181"/>
      <c r="BN9077" s="181"/>
      <c r="BO9077" s="181"/>
    </row>
    <row r="9078" spans="41:67">
      <c r="AO9078" s="38">
        <f t="shared" si="630"/>
        <v>0</v>
      </c>
      <c r="AP9078" s="38">
        <f t="shared" si="631"/>
        <v>0</v>
      </c>
      <c r="AR9078" s="181"/>
      <c r="AS9078" s="181"/>
      <c r="AT9078" s="181"/>
      <c r="AU9078" s="181"/>
      <c r="BB9078" s="181"/>
      <c r="BC9078" s="181"/>
      <c r="BD9078" s="181"/>
      <c r="BE9078" s="181"/>
      <c r="BL9078" s="181"/>
      <c r="BM9078" s="181"/>
      <c r="BN9078" s="181"/>
      <c r="BO9078" s="181"/>
    </row>
    <row r="9079" spans="41:67">
      <c r="AO9079" s="38">
        <f t="shared" si="630"/>
        <v>0</v>
      </c>
      <c r="AP9079" s="38">
        <f t="shared" si="631"/>
        <v>0</v>
      </c>
      <c r="AR9079" s="181"/>
      <c r="AS9079" s="181"/>
      <c r="AT9079" s="181"/>
      <c r="AU9079" s="181"/>
      <c r="BB9079" s="181"/>
      <c r="BC9079" s="181"/>
      <c r="BD9079" s="181"/>
      <c r="BE9079" s="181"/>
      <c r="BL9079" s="181"/>
      <c r="BM9079" s="181"/>
      <c r="BN9079" s="181"/>
      <c r="BO9079" s="181"/>
    </row>
    <row r="9080" spans="41:67">
      <c r="AO9080" s="38">
        <f t="shared" si="630"/>
        <v>0</v>
      </c>
      <c r="AP9080" s="38">
        <f t="shared" si="631"/>
        <v>0</v>
      </c>
      <c r="AR9080" s="181"/>
      <c r="AS9080" s="181"/>
      <c r="AT9080" s="181"/>
      <c r="AU9080" s="181"/>
      <c r="BB9080" s="181"/>
      <c r="BC9080" s="181"/>
      <c r="BD9080" s="181"/>
      <c r="BE9080" s="181"/>
      <c r="BL9080" s="181"/>
      <c r="BM9080" s="181"/>
      <c r="BN9080" s="181"/>
      <c r="BO9080" s="181"/>
    </row>
    <row r="9081" spans="41:67">
      <c r="AO9081" s="38">
        <f t="shared" si="630"/>
        <v>0</v>
      </c>
      <c r="AP9081" s="38">
        <f t="shared" si="631"/>
        <v>0</v>
      </c>
      <c r="AR9081" s="181"/>
      <c r="AS9081" s="181"/>
      <c r="AT9081" s="181"/>
      <c r="AU9081" s="181"/>
      <c r="BB9081" s="181"/>
      <c r="BC9081" s="181"/>
      <c r="BD9081" s="181"/>
      <c r="BE9081" s="181"/>
      <c r="BL9081" s="181"/>
      <c r="BM9081" s="181"/>
      <c r="BN9081" s="181"/>
      <c r="BO9081" s="181"/>
    </row>
    <row r="9082" spans="41:67">
      <c r="AO9082" s="38">
        <f t="shared" si="630"/>
        <v>0</v>
      </c>
      <c r="AP9082" s="38">
        <f t="shared" si="631"/>
        <v>0</v>
      </c>
      <c r="AR9082" s="181"/>
      <c r="AS9082" s="181"/>
      <c r="AT9082" s="181"/>
      <c r="AU9082" s="181"/>
      <c r="BB9082" s="181"/>
      <c r="BC9082" s="181"/>
      <c r="BD9082" s="181"/>
      <c r="BE9082" s="181"/>
      <c r="BL9082" s="181"/>
      <c r="BM9082" s="181"/>
      <c r="BN9082" s="181"/>
      <c r="BO9082" s="181"/>
    </row>
    <row r="9083" spans="41:67">
      <c r="AO9083" s="38">
        <f t="shared" si="630"/>
        <v>0</v>
      </c>
      <c r="AP9083" s="38">
        <f t="shared" si="631"/>
        <v>0</v>
      </c>
      <c r="AR9083" s="181"/>
      <c r="AS9083" s="181"/>
      <c r="AT9083" s="181"/>
      <c r="AU9083" s="181"/>
      <c r="BB9083" s="181"/>
      <c r="BC9083" s="181"/>
      <c r="BD9083" s="181"/>
      <c r="BE9083" s="181"/>
      <c r="BL9083" s="181"/>
      <c r="BM9083" s="181"/>
      <c r="BN9083" s="181"/>
      <c r="BO9083" s="181"/>
    </row>
    <row r="9084" spans="41:67">
      <c r="AO9084" s="38">
        <f t="shared" si="630"/>
        <v>0</v>
      </c>
      <c r="AP9084" s="38">
        <f t="shared" si="631"/>
        <v>0</v>
      </c>
      <c r="AR9084" s="181"/>
      <c r="AS9084" s="181"/>
      <c r="AT9084" s="181"/>
      <c r="AU9084" s="181"/>
      <c r="BB9084" s="181"/>
      <c r="BC9084" s="181"/>
      <c r="BD9084" s="181"/>
      <c r="BE9084" s="181"/>
      <c r="BL9084" s="181"/>
      <c r="BM9084" s="181"/>
      <c r="BN9084" s="181"/>
      <c r="BO9084" s="181"/>
    </row>
    <row r="9085" spans="41:67">
      <c r="AO9085" s="38">
        <f t="shared" si="630"/>
        <v>0</v>
      </c>
      <c r="AP9085" s="38">
        <f t="shared" si="631"/>
        <v>0</v>
      </c>
      <c r="AR9085" s="181"/>
      <c r="AS9085" s="181"/>
      <c r="AT9085" s="181"/>
      <c r="AU9085" s="181"/>
      <c r="BB9085" s="181"/>
      <c r="BC9085" s="181"/>
      <c r="BD9085" s="181"/>
      <c r="BE9085" s="181"/>
      <c r="BL9085" s="181"/>
      <c r="BM9085" s="181"/>
      <c r="BN9085" s="181"/>
      <c r="BO9085" s="181"/>
    </row>
    <row r="9086" spans="41:67">
      <c r="AO9086" s="38">
        <f t="shared" si="630"/>
        <v>0</v>
      </c>
      <c r="AP9086" s="38">
        <f t="shared" si="631"/>
        <v>0</v>
      </c>
      <c r="AR9086" s="181"/>
      <c r="AS9086" s="181"/>
      <c r="AT9086" s="181"/>
      <c r="AU9086" s="181"/>
      <c r="BB9086" s="181"/>
      <c r="BC9086" s="181"/>
      <c r="BD9086" s="181"/>
      <c r="BE9086" s="181"/>
      <c r="BL9086" s="181"/>
      <c r="BM9086" s="181"/>
      <c r="BN9086" s="181"/>
      <c r="BO9086" s="181"/>
    </row>
    <row r="9087" spans="41:67">
      <c r="AO9087" s="38">
        <f t="shared" si="630"/>
        <v>0</v>
      </c>
      <c r="AP9087" s="38">
        <f t="shared" si="631"/>
        <v>0</v>
      </c>
      <c r="AR9087" s="181"/>
      <c r="AS9087" s="181"/>
      <c r="AT9087" s="181"/>
      <c r="AU9087" s="181"/>
      <c r="BB9087" s="181"/>
      <c r="BC9087" s="181"/>
      <c r="BD9087" s="181"/>
      <c r="BE9087" s="181"/>
      <c r="BL9087" s="181"/>
      <c r="BM9087" s="181"/>
      <c r="BN9087" s="181"/>
      <c r="BO9087" s="181"/>
    </row>
    <row r="9088" spans="41:67">
      <c r="AO9088" s="38">
        <f t="shared" si="630"/>
        <v>0</v>
      </c>
      <c r="AP9088" s="38">
        <f t="shared" si="631"/>
        <v>0</v>
      </c>
      <c r="AR9088" s="181"/>
      <c r="AS9088" s="181"/>
      <c r="AT9088" s="181"/>
      <c r="AU9088" s="181"/>
      <c r="BB9088" s="181"/>
      <c r="BC9088" s="181"/>
      <c r="BD9088" s="181"/>
      <c r="BE9088" s="181"/>
      <c r="BL9088" s="181"/>
      <c r="BM9088" s="181"/>
      <c r="BN9088" s="181"/>
      <c r="BO9088" s="181"/>
    </row>
    <row r="9089" spans="41:67">
      <c r="AO9089" s="38">
        <f t="shared" si="630"/>
        <v>0</v>
      </c>
      <c r="AP9089" s="38">
        <f t="shared" si="631"/>
        <v>0</v>
      </c>
      <c r="AR9089" s="181"/>
      <c r="AS9089" s="181"/>
      <c r="AT9089" s="181"/>
      <c r="AU9089" s="181"/>
      <c r="BB9089" s="181"/>
      <c r="BC9089" s="181"/>
      <c r="BD9089" s="181"/>
      <c r="BE9089" s="181"/>
      <c r="BL9089" s="181"/>
      <c r="BM9089" s="181"/>
      <c r="BN9089" s="181"/>
      <c r="BO9089" s="181"/>
    </row>
    <row r="9090" spans="41:67">
      <c r="AO9090" s="38">
        <f t="shared" si="630"/>
        <v>0</v>
      </c>
      <c r="AP9090" s="38">
        <f t="shared" si="631"/>
        <v>0</v>
      </c>
      <c r="AR9090" s="181"/>
      <c r="AS9090" s="181"/>
      <c r="AT9090" s="181"/>
      <c r="AU9090" s="181"/>
      <c r="BB9090" s="181"/>
      <c r="BC9090" s="181"/>
      <c r="BD9090" s="181"/>
      <c r="BE9090" s="181"/>
      <c r="BL9090" s="181"/>
      <c r="BM9090" s="181"/>
      <c r="BN9090" s="181"/>
      <c r="BO9090" s="181"/>
    </row>
    <row r="9091" spans="41:67">
      <c r="AO9091" s="38">
        <f t="shared" si="630"/>
        <v>0</v>
      </c>
      <c r="AP9091" s="38">
        <f t="shared" si="631"/>
        <v>0</v>
      </c>
      <c r="AR9091" s="181"/>
      <c r="AS9091" s="181"/>
      <c r="AT9091" s="181"/>
      <c r="AU9091" s="181"/>
      <c r="BB9091" s="181"/>
      <c r="BC9091" s="181"/>
      <c r="BD9091" s="181"/>
      <c r="BE9091" s="181"/>
      <c r="BL9091" s="181"/>
      <c r="BM9091" s="181"/>
      <c r="BN9091" s="181"/>
      <c r="BO9091" s="181"/>
    </row>
    <row r="9092" spans="41:67">
      <c r="AO9092" s="38">
        <f t="shared" si="630"/>
        <v>0</v>
      </c>
      <c r="AP9092" s="38">
        <f t="shared" si="631"/>
        <v>0</v>
      </c>
      <c r="AR9092" s="181"/>
      <c r="AS9092" s="181"/>
      <c r="AT9092" s="181"/>
      <c r="AU9092" s="181"/>
      <c r="BB9092" s="181"/>
      <c r="BC9092" s="181"/>
      <c r="BD9092" s="181"/>
      <c r="BE9092" s="181"/>
      <c r="BL9092" s="181"/>
      <c r="BM9092" s="181"/>
      <c r="BN9092" s="181"/>
      <c r="BO9092" s="181"/>
    </row>
    <row r="9093" spans="41:67">
      <c r="AO9093" s="38">
        <f t="shared" si="630"/>
        <v>0</v>
      </c>
      <c r="AP9093" s="38">
        <f t="shared" si="631"/>
        <v>0</v>
      </c>
      <c r="AR9093" s="181"/>
      <c r="AS9093" s="181"/>
      <c r="AT9093" s="181"/>
      <c r="AU9093" s="181"/>
      <c r="BB9093" s="181"/>
      <c r="BC9093" s="181"/>
      <c r="BD9093" s="181"/>
      <c r="BE9093" s="181"/>
      <c r="BL9093" s="181"/>
      <c r="BM9093" s="181"/>
      <c r="BN9093" s="181"/>
      <c r="BO9093" s="181"/>
    </row>
    <row r="9094" spans="41:67">
      <c r="AO9094" s="38">
        <f t="shared" si="630"/>
        <v>0</v>
      </c>
      <c r="AP9094" s="38">
        <f t="shared" si="631"/>
        <v>0</v>
      </c>
      <c r="AR9094" s="181"/>
      <c r="AS9094" s="181"/>
      <c r="AT9094" s="181"/>
      <c r="AU9094" s="181"/>
      <c r="BB9094" s="181"/>
      <c r="BC9094" s="181"/>
      <c r="BD9094" s="181"/>
      <c r="BE9094" s="181"/>
      <c r="BL9094" s="181"/>
      <c r="BM9094" s="181"/>
      <c r="BN9094" s="181"/>
      <c r="BO9094" s="181"/>
    </row>
    <row r="9095" spans="41:67">
      <c r="AO9095" s="38">
        <f t="shared" si="630"/>
        <v>0</v>
      </c>
      <c r="AP9095" s="38">
        <f t="shared" si="631"/>
        <v>0</v>
      </c>
      <c r="AR9095" s="181"/>
      <c r="AS9095" s="181"/>
      <c r="AT9095" s="181"/>
      <c r="AU9095" s="181"/>
      <c r="BB9095" s="181"/>
      <c r="BC9095" s="181"/>
      <c r="BD9095" s="181"/>
      <c r="BE9095" s="181"/>
      <c r="BL9095" s="181"/>
      <c r="BM9095" s="181"/>
      <c r="BN9095" s="181"/>
      <c r="BO9095" s="181"/>
    </row>
    <row r="9096" spans="41:67">
      <c r="AO9096" s="38">
        <f t="shared" si="630"/>
        <v>0</v>
      </c>
      <c r="AP9096" s="38">
        <f t="shared" si="631"/>
        <v>0</v>
      </c>
      <c r="AR9096" s="181"/>
      <c r="AS9096" s="181"/>
      <c r="AT9096" s="181"/>
      <c r="AU9096" s="181"/>
      <c r="BB9096" s="181"/>
      <c r="BC9096" s="181"/>
      <c r="BD9096" s="181"/>
      <c r="BE9096" s="181"/>
      <c r="BL9096" s="181"/>
      <c r="BM9096" s="181"/>
      <c r="BN9096" s="181"/>
      <c r="BO9096" s="181"/>
    </row>
    <row r="9097" spans="41:67">
      <c r="AO9097" s="38">
        <f t="shared" si="630"/>
        <v>0</v>
      </c>
      <c r="AP9097" s="38">
        <f t="shared" si="631"/>
        <v>0</v>
      </c>
      <c r="AR9097" s="181"/>
      <c r="AS9097" s="181"/>
      <c r="AT9097" s="181"/>
      <c r="AU9097" s="181"/>
      <c r="BB9097" s="181"/>
      <c r="BC9097" s="181"/>
      <c r="BD9097" s="181"/>
      <c r="BE9097" s="181"/>
      <c r="BL9097" s="181"/>
      <c r="BM9097" s="181"/>
      <c r="BN9097" s="181"/>
      <c r="BO9097" s="181"/>
    </row>
    <row r="9098" spans="41:67">
      <c r="AO9098" s="38">
        <f t="shared" si="630"/>
        <v>0</v>
      </c>
      <c r="AP9098" s="38">
        <f t="shared" si="631"/>
        <v>0</v>
      </c>
      <c r="AR9098" s="181"/>
      <c r="AS9098" s="181"/>
      <c r="AT9098" s="181"/>
      <c r="AU9098" s="181"/>
      <c r="BB9098" s="181"/>
      <c r="BC9098" s="181"/>
      <c r="BD9098" s="181"/>
      <c r="BE9098" s="181"/>
      <c r="BL9098" s="181"/>
      <c r="BM9098" s="181"/>
      <c r="BN9098" s="181"/>
      <c r="BO9098" s="181"/>
    </row>
    <row r="9099" spans="41:67">
      <c r="AO9099" s="38">
        <f t="shared" si="630"/>
        <v>0</v>
      </c>
      <c r="AP9099" s="38">
        <f t="shared" si="631"/>
        <v>0</v>
      </c>
      <c r="AR9099" s="181"/>
      <c r="AS9099" s="181"/>
      <c r="AT9099" s="181"/>
      <c r="AU9099" s="181"/>
      <c r="BB9099" s="181"/>
      <c r="BC9099" s="181"/>
      <c r="BD9099" s="181"/>
      <c r="BE9099" s="181"/>
      <c r="BL9099" s="181"/>
      <c r="BM9099" s="181"/>
      <c r="BN9099" s="181"/>
      <c r="BO9099" s="181"/>
    </row>
    <row r="9100" spans="41:67">
      <c r="AO9100" s="38">
        <f t="shared" si="630"/>
        <v>0</v>
      </c>
      <c r="AP9100" s="38">
        <f t="shared" si="631"/>
        <v>0</v>
      </c>
      <c r="AR9100" s="181"/>
      <c r="AS9100" s="181"/>
      <c r="AT9100" s="181"/>
      <c r="AU9100" s="181"/>
      <c r="BB9100" s="181"/>
      <c r="BC9100" s="181"/>
      <c r="BD9100" s="181"/>
      <c r="BE9100" s="181"/>
      <c r="BL9100" s="181"/>
      <c r="BM9100" s="181"/>
      <c r="BN9100" s="181"/>
      <c r="BO9100" s="181"/>
    </row>
    <row r="9101" spans="41:67">
      <c r="AO9101" s="38">
        <f t="shared" si="630"/>
        <v>0</v>
      </c>
      <c r="AP9101" s="38">
        <f t="shared" si="631"/>
        <v>0</v>
      </c>
      <c r="AR9101" s="181"/>
      <c r="AS9101" s="181"/>
      <c r="AT9101" s="181"/>
      <c r="AU9101" s="181"/>
      <c r="BB9101" s="181"/>
      <c r="BC9101" s="181"/>
      <c r="BD9101" s="181"/>
      <c r="BE9101" s="181"/>
      <c r="BL9101" s="181"/>
      <c r="BM9101" s="181"/>
      <c r="BN9101" s="181"/>
      <c r="BO9101" s="181"/>
    </row>
    <row r="9102" spans="41:67">
      <c r="AO9102" s="38">
        <f t="shared" si="630"/>
        <v>0</v>
      </c>
      <c r="AP9102" s="38">
        <f t="shared" si="631"/>
        <v>0</v>
      </c>
      <c r="AR9102" s="181"/>
      <c r="AS9102" s="181"/>
      <c r="AT9102" s="181"/>
      <c r="AU9102" s="181"/>
      <c r="BB9102" s="181"/>
      <c r="BC9102" s="181"/>
      <c r="BD9102" s="181"/>
      <c r="BE9102" s="181"/>
      <c r="BL9102" s="181"/>
      <c r="BM9102" s="181"/>
      <c r="BN9102" s="181"/>
      <c r="BO9102" s="181"/>
    </row>
    <row r="9103" spans="41:67">
      <c r="AO9103" s="38">
        <f t="shared" si="630"/>
        <v>0</v>
      </c>
      <c r="AP9103" s="38">
        <f t="shared" si="631"/>
        <v>0</v>
      </c>
      <c r="AR9103" s="181"/>
      <c r="AS9103" s="181"/>
      <c r="AT9103" s="181"/>
      <c r="AU9103" s="181"/>
      <c r="BB9103" s="181"/>
      <c r="BC9103" s="181"/>
      <c r="BD9103" s="181"/>
      <c r="BE9103" s="181"/>
      <c r="BL9103" s="181"/>
      <c r="BM9103" s="181"/>
      <c r="BN9103" s="181"/>
      <c r="BO9103" s="181"/>
    </row>
    <row r="9104" spans="41:67">
      <c r="AO9104" s="38">
        <f t="shared" si="630"/>
        <v>0</v>
      </c>
      <c r="AP9104" s="38">
        <f t="shared" si="631"/>
        <v>0</v>
      </c>
      <c r="AR9104" s="181"/>
      <c r="AS9104" s="181"/>
      <c r="AT9104" s="181"/>
      <c r="AU9104" s="181"/>
      <c r="BB9104" s="181"/>
      <c r="BC9104" s="181"/>
      <c r="BD9104" s="181"/>
      <c r="BE9104" s="181"/>
      <c r="BL9104" s="181"/>
      <c r="BM9104" s="181"/>
      <c r="BN9104" s="181"/>
      <c r="BO9104" s="181"/>
    </row>
    <row r="9105" spans="41:67">
      <c r="AO9105" s="38">
        <f t="shared" si="630"/>
        <v>0</v>
      </c>
      <c r="AP9105" s="38">
        <f t="shared" si="631"/>
        <v>0</v>
      </c>
      <c r="AR9105" s="181"/>
      <c r="AS9105" s="181"/>
      <c r="AT9105" s="181"/>
      <c r="AU9105" s="181"/>
      <c r="BB9105" s="181"/>
      <c r="BC9105" s="181"/>
      <c r="BD9105" s="181"/>
      <c r="BE9105" s="181"/>
      <c r="BL9105" s="181"/>
      <c r="BM9105" s="181"/>
      <c r="BN9105" s="181"/>
      <c r="BO9105" s="181"/>
    </row>
    <row r="9106" spans="41:67">
      <c r="AO9106" s="38">
        <f t="shared" si="630"/>
        <v>0</v>
      </c>
      <c r="AP9106" s="38">
        <f t="shared" si="631"/>
        <v>0</v>
      </c>
      <c r="AR9106" s="181"/>
      <c r="AS9106" s="181"/>
      <c r="AT9106" s="181"/>
      <c r="AU9106" s="181"/>
      <c r="BB9106" s="181"/>
      <c r="BC9106" s="181"/>
      <c r="BD9106" s="181"/>
      <c r="BE9106" s="181"/>
      <c r="BL9106" s="181"/>
      <c r="BM9106" s="181"/>
      <c r="BN9106" s="181"/>
      <c r="BO9106" s="181"/>
    </row>
    <row r="9107" spans="41:67">
      <c r="AO9107" s="38">
        <f t="shared" si="630"/>
        <v>0</v>
      </c>
      <c r="AP9107" s="38">
        <f t="shared" si="631"/>
        <v>0</v>
      </c>
      <c r="AR9107" s="181"/>
      <c r="AS9107" s="181"/>
      <c r="AT9107" s="181"/>
      <c r="AU9107" s="181"/>
      <c r="BB9107" s="181"/>
      <c r="BC9107" s="181"/>
      <c r="BD9107" s="181"/>
      <c r="BE9107" s="181"/>
      <c r="BL9107" s="181"/>
      <c r="BM9107" s="181"/>
      <c r="BN9107" s="181"/>
      <c r="BO9107" s="181"/>
    </row>
    <row r="9108" spans="41:67">
      <c r="AO9108" s="38">
        <f t="shared" si="630"/>
        <v>0</v>
      </c>
      <c r="AP9108" s="38">
        <f t="shared" si="631"/>
        <v>0</v>
      </c>
      <c r="AR9108" s="181"/>
      <c r="AS9108" s="181"/>
      <c r="AT9108" s="181"/>
      <c r="AU9108" s="181"/>
      <c r="BB9108" s="181"/>
      <c r="BC9108" s="181"/>
      <c r="BD9108" s="181"/>
      <c r="BE9108" s="181"/>
      <c r="BL9108" s="181"/>
      <c r="BM9108" s="181"/>
      <c r="BN9108" s="181"/>
      <c r="BO9108" s="181"/>
    </row>
    <row r="9109" spans="41:67">
      <c r="AO9109" s="38">
        <f t="shared" si="630"/>
        <v>0</v>
      </c>
      <c r="AP9109" s="38">
        <f t="shared" si="631"/>
        <v>0</v>
      </c>
      <c r="AR9109" s="181"/>
      <c r="AS9109" s="181"/>
      <c r="AT9109" s="181"/>
      <c r="AU9109" s="181"/>
      <c r="BB9109" s="181"/>
      <c r="BC9109" s="181"/>
      <c r="BD9109" s="181"/>
      <c r="BE9109" s="181"/>
      <c r="BL9109" s="181"/>
      <c r="BM9109" s="181"/>
      <c r="BN9109" s="181"/>
      <c r="BO9109" s="181"/>
    </row>
    <row r="9110" spans="41:67">
      <c r="AO9110" s="38">
        <f t="shared" si="630"/>
        <v>0</v>
      </c>
      <c r="AP9110" s="38">
        <f t="shared" si="631"/>
        <v>0</v>
      </c>
      <c r="AR9110" s="181"/>
      <c r="AS9110" s="181"/>
      <c r="AT9110" s="181"/>
      <c r="AU9110" s="181"/>
      <c r="BB9110" s="181"/>
      <c r="BC9110" s="181"/>
      <c r="BD9110" s="181"/>
      <c r="BE9110" s="181"/>
      <c r="BL9110" s="181"/>
      <c r="BM9110" s="181"/>
      <c r="BN9110" s="181"/>
      <c r="BO9110" s="181"/>
    </row>
    <row r="9111" spans="41:67">
      <c r="AO9111" s="38">
        <f t="shared" si="630"/>
        <v>0</v>
      </c>
      <c r="AP9111" s="38">
        <f t="shared" si="631"/>
        <v>0</v>
      </c>
      <c r="AR9111" s="181"/>
      <c r="AS9111" s="181"/>
      <c r="AT9111" s="181"/>
      <c r="AU9111" s="181"/>
      <c r="BB9111" s="181"/>
      <c r="BC9111" s="181"/>
      <c r="BD9111" s="181"/>
      <c r="BE9111" s="181"/>
      <c r="BL9111" s="181"/>
      <c r="BM9111" s="181"/>
      <c r="BN9111" s="181"/>
      <c r="BO9111" s="181"/>
    </row>
    <row r="9112" spans="41:67">
      <c r="AO9112" s="38">
        <f t="shared" si="630"/>
        <v>0</v>
      </c>
      <c r="AP9112" s="38">
        <f t="shared" si="631"/>
        <v>0</v>
      </c>
      <c r="AR9112" s="181"/>
      <c r="AS9112" s="181"/>
      <c r="AT9112" s="181"/>
      <c r="AU9112" s="181"/>
      <c r="BB9112" s="181"/>
      <c r="BC9112" s="181"/>
      <c r="BD9112" s="181"/>
      <c r="BE9112" s="181"/>
      <c r="BL9112" s="181"/>
      <c r="BM9112" s="181"/>
      <c r="BN9112" s="181"/>
      <c r="BO9112" s="181"/>
    </row>
    <row r="9113" spans="41:67">
      <c r="AO9113" s="38">
        <f t="shared" si="630"/>
        <v>0</v>
      </c>
      <c r="AP9113" s="38">
        <f t="shared" si="631"/>
        <v>0</v>
      </c>
      <c r="AR9113" s="181"/>
      <c r="AS9113" s="181"/>
      <c r="AT9113" s="181"/>
      <c r="AU9113" s="181"/>
      <c r="BB9113" s="181"/>
      <c r="BC9113" s="181"/>
      <c r="BD9113" s="181"/>
      <c r="BE9113" s="181"/>
      <c r="BL9113" s="181"/>
      <c r="BM9113" s="181"/>
      <c r="BN9113" s="181"/>
      <c r="BO9113" s="181"/>
    </row>
    <row r="9114" spans="41:67">
      <c r="AO9114" s="38">
        <f t="shared" si="630"/>
        <v>0</v>
      </c>
      <c r="AP9114" s="38">
        <f t="shared" si="631"/>
        <v>0</v>
      </c>
      <c r="AR9114" s="181"/>
      <c r="AS9114" s="181"/>
      <c r="AT9114" s="181"/>
      <c r="AU9114" s="181"/>
      <c r="BB9114" s="181"/>
      <c r="BC9114" s="181"/>
      <c r="BD9114" s="181"/>
      <c r="BE9114" s="181"/>
      <c r="BL9114" s="181"/>
      <c r="BM9114" s="181"/>
      <c r="BN9114" s="181"/>
      <c r="BO9114" s="181"/>
    </row>
    <row r="9115" spans="41:67">
      <c r="AO9115" s="38">
        <f t="shared" si="630"/>
        <v>0</v>
      </c>
      <c r="AP9115" s="38">
        <f t="shared" si="631"/>
        <v>0</v>
      </c>
      <c r="AR9115" s="181"/>
      <c r="AS9115" s="181"/>
      <c r="AT9115" s="181"/>
      <c r="AU9115" s="181"/>
      <c r="BB9115" s="181"/>
      <c r="BC9115" s="181"/>
      <c r="BD9115" s="181"/>
      <c r="BE9115" s="181"/>
      <c r="BL9115" s="181"/>
      <c r="BM9115" s="181"/>
      <c r="BN9115" s="181"/>
      <c r="BO9115" s="181"/>
    </row>
    <row r="9116" spans="41:67">
      <c r="AO9116" s="38">
        <f t="shared" si="630"/>
        <v>0</v>
      </c>
      <c r="AP9116" s="38">
        <f t="shared" si="631"/>
        <v>0</v>
      </c>
      <c r="AR9116" s="181"/>
      <c r="AS9116" s="181"/>
      <c r="AT9116" s="181"/>
      <c r="AU9116" s="181"/>
      <c r="BB9116" s="181"/>
      <c r="BC9116" s="181"/>
      <c r="BD9116" s="181"/>
      <c r="BE9116" s="181"/>
      <c r="BL9116" s="181"/>
      <c r="BM9116" s="181"/>
      <c r="BN9116" s="181"/>
      <c r="BO9116" s="181"/>
    </row>
  </sheetData>
  <sheetProtection algorithmName="SHA-512" hashValue="CUVXdzW0cF6w5MPLXx9Rf+rvrRDTdjMvv81Dx6LDzzTIfVWjxgT/kg9fGbEBEWWQOkq7+sgL2i8XSr5EJXbTrw==" saltValue="0s5WTMx3IkYIc2AdM+FtJA==" spinCount="100000" sheet="1" objects="1" scenarios="1" selectLockedCells="1" selectUnlockedCells="1"/>
  <mergeCells count="44">
    <mergeCell ref="BL1:BN2"/>
    <mergeCell ref="BO1:BO2"/>
    <mergeCell ref="BP1:BS2"/>
    <mergeCell ref="BT1:BT2"/>
    <mergeCell ref="BB1:BD2"/>
    <mergeCell ref="BE1:BE2"/>
    <mergeCell ref="BF1:BI2"/>
    <mergeCell ref="BJ1:BJ2"/>
    <mergeCell ref="AZ1:AZ2"/>
    <mergeCell ref="AR1:AT2"/>
    <mergeCell ref="AU1:AU2"/>
    <mergeCell ref="AV1:AY2"/>
    <mergeCell ref="AO1:AP2"/>
    <mergeCell ref="W1:W2"/>
    <mergeCell ref="Q1:U1"/>
    <mergeCell ref="Q2:R3"/>
    <mergeCell ref="AD1:AD2"/>
    <mergeCell ref="S2:S3"/>
    <mergeCell ref="T2:T3"/>
    <mergeCell ref="AC1:AC2"/>
    <mergeCell ref="AH1:AH2"/>
    <mergeCell ref="X1:X2"/>
    <mergeCell ref="Y1:Y2"/>
    <mergeCell ref="Z1:Z2"/>
    <mergeCell ref="AA1:AA2"/>
    <mergeCell ref="AB1:AB2"/>
    <mergeCell ref="AG1:AG2"/>
    <mergeCell ref="AE1:AE2"/>
    <mergeCell ref="AF1:AF2"/>
    <mergeCell ref="A1:E1"/>
    <mergeCell ref="A2:B3"/>
    <mergeCell ref="G1:O1"/>
    <mergeCell ref="G2:H3"/>
    <mergeCell ref="I2:I3"/>
    <mergeCell ref="J2:J3"/>
    <mergeCell ref="C2:C3"/>
    <mergeCell ref="D2:D3"/>
    <mergeCell ref="K2:K3"/>
    <mergeCell ref="M2:M3"/>
    <mergeCell ref="AJ2:AM2"/>
    <mergeCell ref="AJ3:AJ4"/>
    <mergeCell ref="AK3:AK4"/>
    <mergeCell ref="AL3:AL4"/>
    <mergeCell ref="AM3:AM4"/>
  </mergeCells>
  <conditionalFormatting sqref="D4:D400">
    <cfRule type="notContainsBlanks" dxfId="124" priority="7">
      <formula>LEN(TRIM(D4))&gt;0</formula>
    </cfRule>
  </conditionalFormatting>
  <conditionalFormatting sqref="N3:O3">
    <cfRule type="cellIs" dxfId="123" priority="6" operator="greaterThan">
      <formula>0</formula>
    </cfRule>
  </conditionalFormatting>
  <conditionalFormatting sqref="E3">
    <cfRule type="cellIs" dxfId="122" priority="5" operator="greaterThan">
      <formula>0</formula>
    </cfRule>
  </conditionalFormatting>
  <conditionalFormatting sqref="T4:T400">
    <cfRule type="notContainsBlanks" dxfId="121" priority="4">
      <formula>LEN(TRIM(T4))&gt;0</formula>
    </cfRule>
  </conditionalFormatting>
  <conditionalFormatting sqref="U3">
    <cfRule type="cellIs" dxfId="120" priority="3" operator="greaterThan">
      <formula>0</formula>
    </cfRule>
  </conditionalFormatting>
  <conditionalFormatting sqref="J1 J4:J1048576 M4:M1048576">
    <cfRule type="notContainsBlanks" dxfId="119" priority="2">
      <formula>LEN(TRIM(J1))&gt;0</formula>
    </cfRule>
  </conditionalFormatting>
  <conditionalFormatting sqref="M1">
    <cfRule type="notContainsBlanks" dxfId="118" priority="1">
      <formula>LEN(TRIM(M1))&gt;0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1"/>
  </sheetPr>
  <dimension ref="A1:N250"/>
  <sheetViews>
    <sheetView showGridLines="0" topLeftCell="A118" zoomScale="90" zoomScaleNormal="90" workbookViewId="0">
      <selection activeCell="C135" sqref="C135"/>
    </sheetView>
  </sheetViews>
  <sheetFormatPr defaultRowHeight="12.75"/>
  <cols>
    <col min="1" max="1" width="12.85546875" style="39" customWidth="1"/>
    <col min="2" max="2" width="53.85546875" style="40" customWidth="1"/>
    <col min="3" max="13" width="10.42578125" style="28" customWidth="1"/>
    <col min="14" max="14" width="12" style="35" customWidth="1"/>
    <col min="15" max="15" width="9.140625" style="27"/>
    <col min="16" max="20" width="6" style="27" customWidth="1"/>
    <col min="21" max="21" width="7.42578125" style="27" customWidth="1"/>
    <col min="22" max="22" width="11.85546875" style="27" customWidth="1"/>
    <col min="23" max="23" width="4" style="27" customWidth="1"/>
    <col min="24" max="24" width="10.5703125" style="27" customWidth="1"/>
    <col min="25" max="25" width="7.85546875" style="27" customWidth="1"/>
    <col min="26" max="26" width="4" style="27" customWidth="1"/>
    <col min="27" max="27" width="10.5703125" style="27" customWidth="1"/>
    <col min="28" max="28" width="7.85546875" style="27" customWidth="1"/>
    <col min="29" max="29" width="6" style="27" customWidth="1"/>
    <col min="30" max="30" width="10.5703125" style="27" customWidth="1"/>
    <col min="31" max="31" width="7.85546875" style="27" customWidth="1"/>
    <col min="32" max="32" width="5" style="27" customWidth="1"/>
    <col min="33" max="33" width="10.5703125" style="27" customWidth="1"/>
    <col min="34" max="34" width="9.28515625" style="27" customWidth="1"/>
    <col min="35" max="35" width="7.42578125" style="27" customWidth="1"/>
    <col min="36" max="36" width="12" style="27" bestFit="1" customWidth="1"/>
    <col min="37" max="37" width="11.85546875" style="27" bestFit="1" customWidth="1"/>
    <col min="38" max="16384" width="9.140625" style="27"/>
  </cols>
  <sheetData>
    <row r="1" spans="1:14" s="33" customFormat="1" ht="25.5" customHeight="1">
      <c r="A1" s="30" t="s">
        <v>431</v>
      </c>
      <c r="B1" s="31" t="s">
        <v>432</v>
      </c>
      <c r="C1" s="32" t="s">
        <v>588</v>
      </c>
      <c r="D1" s="32" t="s">
        <v>587</v>
      </c>
      <c r="E1" s="32" t="s">
        <v>585</v>
      </c>
      <c r="F1" s="32" t="s">
        <v>586</v>
      </c>
      <c r="G1" s="32" t="s">
        <v>584</v>
      </c>
      <c r="H1" s="32" t="s">
        <v>583</v>
      </c>
      <c r="I1" s="32" t="s">
        <v>620</v>
      </c>
      <c r="J1" s="32" t="s">
        <v>597</v>
      </c>
      <c r="K1" s="32" t="s">
        <v>598</v>
      </c>
      <c r="L1" s="32" t="s">
        <v>582</v>
      </c>
      <c r="M1" s="32" t="s">
        <v>622</v>
      </c>
      <c r="N1" s="32" t="s">
        <v>594</v>
      </c>
    </row>
    <row r="2" spans="1:14">
      <c r="A2" s="64">
        <v>51014</v>
      </c>
      <c r="B2" s="40" t="s">
        <v>433</v>
      </c>
      <c r="C2" s="29">
        <f>IFERROR(SUM(SUMIF('ТТК-Сэндвичи'!$B:$B,"51014",'ТТК-Сэндвичи'!$E:$E),SUMIF('ТТК-Сэндвичи'!$G:$G,"51014",'ТТК-Сэндвичи'!$J:$J),SUMIF('ТТК-Сэндвичи'!$L:$L,"51014",'ТТК-Сэндвичи'!$O:$O),SUMIF('ТТК-Сэндвичи'!$Q:$Q,"51014",'ТТК-Сэндвичи'!$T:$T)),0)</f>
        <v>0</v>
      </c>
      <c r="D2" s="29">
        <f>IFERROR(SUM(SUMIF('ТТК-Десерты'!$B:$B,"51014",'ТТК-Десерты'!$E:$E),SUMIF('ТТК-Десерты'!$G:$G,"51014",'ТТК-Десерты'!$J:$J),SUMIF('ТТК-Десерты'!$L:$L,"51014",'ТТК-Десерты'!$O:$O),SUMIF('ТТК-Десерты'!$Q:$Q,"51014",'ТТК-Десерты'!$T:$T)),0)</f>
        <v>0</v>
      </c>
      <c r="E2" s="29">
        <f>IFERROR(SUM(SUMIF('ТТК-Закуски'!$B:$B,"51014",'ТТК-Закуски'!$E:$E),SUMIF('ТТК-Закуски'!$G:$G,"51014",'ТТК-Закуски'!$J:$J),SUMIF('ТТК-Закуски'!$L:$L,"51014",'ТТК-Закуски'!$O:$O),SUMIF('ТТК-Закуски'!$Q:$Q,"51014",'ТТК-Закуски'!$T:$T)),0)</f>
        <v>0</v>
      </c>
      <c r="F2" s="29">
        <f>IFERROR(SUM(SUMIF('ТТК-Напитки'!$B:$B,"51014",'ТТК-Напитки'!$E:$E),SUMIF('ТТК-Напитки'!$G:$G,"51014",'ТТК-Напитки'!$J:$J),SUMIF('ТТК-Напитки'!$L:$L,"51014",'ТТК-Напитки'!$O:$O),SUMIF('ТТК-Напитки'!$Q:$Q,"51014",'ТТК-Напитки'!$T:$T)),0)</f>
        <v>0</v>
      </c>
      <c r="G2" s="29">
        <f>IFERROR(SUM(SUMIF('ТТК-Гарниры'!$B:$B,"51014",'ТТК-Гарниры'!$E:$E),SUMIF('ТТК-Гарниры'!$G:$G,"51014",'ТТК-Гарниры'!$J:$J),SUMIF('ТТК-Гарниры'!$L:$L,"51014",'ТТК-Гарниры'!$O:$O),SUMIF('ТТК-Гарниры'!$Q:$Q,"51014",'ТТК-Гарниры'!$T:$T)),0)</f>
        <v>0</v>
      </c>
      <c r="H2" s="29">
        <f>IFERROR(SUM(SUMIF('ТТК-Соуса'!$B:$B,"51014",'ТТК-Соуса'!$E:$E),SUMIF('ТТК-Соуса'!$G:$G,"51014",'ТТК-Соуса'!$J:$J),SUMIF('ТТК-Соуса'!$L:$L,"51014",'ТТК-Соуса'!$O:$O),SUMIF('ТТК-Соуса'!$Q:$Q,"51014",'ТТК-Соуса'!$T:$T)),0)</f>
        <v>0</v>
      </c>
      <c r="I2" s="29">
        <f>IFERROR(SUM(SUMIF('ТТК-Новинки'!$B:$B,"51014",'ТТК-Новинки'!$E:$E),SUMIF('ТТК-Новинки'!$G:$G,"51014",'ТТК-Новинки'!$J:$J),SUMIF('ТТК-Новинки'!$L:$L,"51014",'ТТК-Новинки'!$O:$O),SUMIF('ТТК-Новинки'!$Q:$Q,"51014",'ТТК-Новинки'!$T:$T)),0)</f>
        <v>8.9450000000000003</v>
      </c>
      <c r="J2" s="29">
        <f>IFERROR(SUM(SUMIF('ТТК-Промо'!$B:$B,"51014",'ТТК-Промо'!$E:$E),SUMIF('ТТК-Промо'!$G:$G,"51014",'ТТК-Промо'!$J:$J),SUMIF('ТТК-Промо'!$L:$L,"51014",'ТТК-Промо'!$O:$O),SUMIF('ТТК-Промо'!$Q:$Q,"51014",'ТТК-Промо'!$T:$T)),0)</f>
        <v>0</v>
      </c>
      <c r="K2" s="29">
        <f>IFERROR(SUM(SUMIF('ТТК-Завтраки'!$B:$B,"51014",'ТТК-Завтраки'!$E:$E),SUMIF('ТТК-Завтраки'!$G:$G,"51014",'ТТК-Завтраки'!$J:$J),SUMIF('ТТК-Завтраки'!$L:$L,"51014",'ТТК-Завтраки'!$O:$O),SUMIF('ТТК-Завтраки'!$Q:$Q,"51014",'ТТК-Завтраки'!$T:$T)),0)</f>
        <v>0</v>
      </c>
      <c r="L2" s="29">
        <f>IFERROR(SUM(SUMIF('ТТК-Салаты'!$B:$B,"51014",'ТТК-Салаты'!$E:$E),SUMIF('ТТК-Салаты'!$G:$G,"51014",'ТТК-Салаты'!$J:$J),SUMIF('ТТК-Салаты'!$L:$L,"51014",'ТТК-Салаты'!$O:$O),SUMIF('ТТК-Салаты'!$Q:$Q,"51014",'ТТК-Салаты'!$T:$T)),0)</f>
        <v>0</v>
      </c>
      <c r="M2" s="29">
        <f>IFERROR(SUM(SUMIF('ТТК-Экстра'!$B:$B,"51014",'ТТК-Экстра'!$E:$E),SUMIF('ТТК-Экстра'!$G:$G,"51014",'ТТК-Экстра'!$J:$J),SUMIF('ТТК-Экстра'!$L:$L,"51014",'ТТК-Экстра'!$O:$O),SUMIF('ТТК-Экстра'!$Q:$Q,"51014",'ТТК-Экстра'!$T:$T)),0)</f>
        <v>0</v>
      </c>
      <c r="N2" s="34">
        <f t="shared" ref="N2:N65" si="0">SUM(C2:M2)</f>
        <v>8.9450000000000003</v>
      </c>
    </row>
    <row r="3" spans="1:14">
      <c r="A3" s="64">
        <v>51017</v>
      </c>
      <c r="B3" s="40" t="s">
        <v>434</v>
      </c>
      <c r="C3" s="29">
        <f>IFERROR(SUM(SUMIF('ТТК-Сэндвичи'!$B:$B,"51017",'ТТК-Сэндвичи'!$E:$E),SUMIF('ТТК-Сэндвичи'!$G:$G,"51017",'ТТК-Сэндвичи'!$J:$J),SUMIF('ТТК-Сэндвичи'!$L:$L,"51017",'ТТК-Сэндвичи'!$O:$O),SUMIF('ТТК-Сэндвичи'!$Q:$Q,"51017",'ТТК-Сэндвичи'!$T:$T)),0)</f>
        <v>9.1709999999999994</v>
      </c>
      <c r="D3" s="29">
        <f>IFERROR(SUM(SUMIF('ТТК-Десерты'!$B:$B,"51017",'ТТК-Десерты'!$E:$E),SUMIF('ТТК-Десерты'!$G:$G,"51017",'ТТК-Десерты'!$J:$J),SUMIF('ТТК-Десерты'!$L:$L,"51017",'ТТК-Десерты'!$O:$O),SUMIF('ТТК-Десерты'!$Q:$Q,"51017",'ТТК-Десерты'!$T:$T)),0)</f>
        <v>0</v>
      </c>
      <c r="E3" s="29">
        <f>IFERROR(SUM(SUMIF('ТТК-Закуски'!$B:$B,"51017",'ТТК-Закуски'!$E:$E),SUMIF('ТТК-Закуски'!$G:$G,"51017",'ТТК-Закуски'!$J:$J),SUMIF('ТТК-Закуски'!$L:$L,"51017",'ТТК-Закуски'!$O:$O),SUMIF('ТТК-Закуски'!$Q:$Q,"51017",'ТТК-Закуски'!$T:$T)),0)</f>
        <v>0</v>
      </c>
      <c r="F3" s="29">
        <f>IFERROR(SUM(SUMIF('ТТК-Напитки'!$B:$B,"51017",'ТТК-Напитки'!$E:$E),SUMIF('ТТК-Напитки'!$G:$G,"51017",'ТТК-Напитки'!$J:$J),SUMIF('ТТК-Напитки'!$L:$L,"51017",'ТТК-Напитки'!$O:$O),SUMIF('ТТК-Напитки'!$Q:$Q,"51017",'ТТК-Напитки'!$T:$T)),0)</f>
        <v>0</v>
      </c>
      <c r="G3" s="29">
        <f>IFERROR(SUM(SUMIF('ТТК-Гарниры'!$B:$B,"51017",'ТТК-Гарниры'!$E:$E),SUMIF('ТТК-Гарниры'!$G:$G,"51017",'ТТК-Гарниры'!$J:$J),SUMIF('ТТК-Гарниры'!$L:$L,"51017",'ТТК-Гарниры'!$O:$O),SUMIF('ТТК-Гарниры'!$Q:$Q,"51017",'ТТК-Гарниры'!$T:$T)),0)</f>
        <v>0</v>
      </c>
      <c r="H3" s="29">
        <f>IFERROR(SUM(SUMIF('ТТК-Соуса'!$B:$B,"51017",'ТТК-Соуса'!$E:$E),SUMIF('ТТК-Соуса'!$G:$G,"51017",'ТТК-Соуса'!$J:$J),SUMIF('ТТК-Соуса'!$L:$L,"51017",'ТТК-Соуса'!$O:$O),SUMIF('ТТК-Соуса'!$Q:$Q,"51017",'ТТК-Соуса'!$T:$T)),0)</f>
        <v>0</v>
      </c>
      <c r="I3" s="29">
        <f>IFERROR(SUM(SUMIF('ТТК-Новинки'!$B:$B,"51017",'ТТК-Новинки'!$E:$E),SUMIF('ТТК-Новинки'!$G:$G,"51017",'ТТК-Новинки'!$J:$J),SUMIF('ТТК-Новинки'!$L:$L,"51017",'ТТК-Новинки'!$O:$O),SUMIF('ТТК-Новинки'!$Q:$Q,"51017",'ТТК-Новинки'!$T:$T)),0)</f>
        <v>2.254</v>
      </c>
      <c r="J3" s="29">
        <f>IFERROR(SUM(SUMIF('ТТК-Промо'!$B:$B,"51017",'ТТК-Промо'!$E:$E),SUMIF('ТТК-Промо'!$G:$G,"51017",'ТТК-Промо'!$J:$J),SUMIF('ТТК-Промо'!$L:$L,"51017",'ТТК-Промо'!$O:$O),SUMIF('ТТК-Промо'!$Q:$Q,"51017",'ТТК-Промо'!$T:$T)),0)</f>
        <v>0</v>
      </c>
      <c r="K3" s="29">
        <f>IFERROR(SUM(SUMIF('ТТК-Завтраки'!$B:$B,"51017",'ТТК-Завтраки'!$E:$E),SUMIF('ТТК-Завтраки'!$G:$G,"51017",'ТТК-Завтраки'!$J:$J),SUMIF('ТТК-Завтраки'!$L:$L,"51017",'ТТК-Завтраки'!$O:$O),SUMIF('ТТК-Завтраки'!$Q:$Q,"51017",'ТТК-Завтраки'!$T:$T)),0)</f>
        <v>0</v>
      </c>
      <c r="L3" s="29">
        <f>IFERROR(SUM(SUMIF('ТТК-Салаты'!$B:$B,"51017",'ТТК-Салаты'!$E:$E),SUMIF('ТТК-Салаты'!$G:$G,"51017",'ТТК-Салаты'!$J:$J),SUMIF('ТТК-Салаты'!$L:$L,"51017",'ТТК-Салаты'!$O:$O),SUMIF('ТТК-Салаты'!$Q:$Q,"51017",'ТТК-Салаты'!$T:$T)),0)</f>
        <v>0</v>
      </c>
      <c r="M3" s="29">
        <f>IFERROR(SUM(SUMIF('ТТК-Экстра'!$B:$B,"51017",'ТТК-Экстра'!$E:$E),SUMIF('ТТК-Экстра'!$G:$G,"51017",'ТТК-Экстра'!$J:$J),SUMIF('ТТК-Экстра'!$L:$L,"51017",'ТТК-Экстра'!$O:$O),SUMIF('ТТК-Экстра'!$Q:$Q,"51017",'ТТК-Экстра'!$T:$T)),0)</f>
        <v>0</v>
      </c>
      <c r="N3" s="34">
        <f t="shared" si="0"/>
        <v>11.424999999999999</v>
      </c>
    </row>
    <row r="4" spans="1:14">
      <c r="A4" s="64">
        <v>51023</v>
      </c>
      <c r="B4" s="40" t="s">
        <v>435</v>
      </c>
      <c r="C4" s="29">
        <f>IFERROR(SUM(SUMIF('ТТК-Сэндвичи'!$B:$B,"51023",'ТТК-Сэндвичи'!$E:$E),SUMIF('ТТК-Сэндвичи'!$G:$G,"51023",'ТТК-Сэндвичи'!$J:$J),SUMIF('ТТК-Сэндвичи'!$L:$L,"51023",'ТТК-Сэндвичи'!$O:$O),SUMIF('ТТК-Сэндвичи'!$Q:$Q,"51023",'ТТК-Сэндвичи'!$T:$T)),0)</f>
        <v>0</v>
      </c>
      <c r="D4" s="29">
        <f>IFERROR(SUM(SUMIF('ТТК-Десерты'!$B:$B,"51023",'ТТК-Десерты'!$E:$E),SUMIF('ТТК-Десерты'!$G:$G,"51023",'ТТК-Десерты'!$J:$J),SUMIF('ТТК-Десерты'!$L:$L,"51023",'ТТК-Десерты'!$O:$O),SUMIF('ТТК-Десерты'!$Q:$Q,"51023",'ТТК-Десерты'!$T:$T)),0)</f>
        <v>0</v>
      </c>
      <c r="E4" s="29">
        <f>IFERROR(SUM(SUMIF('ТТК-Закуски'!$B:$B,"51023",'ТТК-Закуски'!$E:$E),SUMIF('ТТК-Закуски'!$G:$G,"51023",'ТТК-Закуски'!$J:$J),SUMIF('ТТК-Закуски'!$L:$L,"51023",'ТТК-Закуски'!$O:$O),SUMIF('ТТК-Закуски'!$Q:$Q,"51023",'ТТК-Закуски'!$T:$T)),0)</f>
        <v>0</v>
      </c>
      <c r="F4" s="29">
        <f>IFERROR(SUM(SUMIF('ТТК-Напитки'!$B:$B,"51023",'ТТК-Напитки'!$E:$E),SUMIF('ТТК-Напитки'!$G:$G,"51023",'ТТК-Напитки'!$J:$J),SUMIF('ТТК-Напитки'!$L:$L,"51023",'ТТК-Напитки'!$O:$O),SUMIF('ТТК-Напитки'!$Q:$Q,"51023",'ТТК-Напитки'!$T:$T)),0)</f>
        <v>0</v>
      </c>
      <c r="G4" s="29">
        <f>IFERROR(SUM(SUMIF('ТТК-Гарниры'!$B:$B,"51023",'ТТК-Гарниры'!$E:$E),SUMIF('ТТК-Гарниры'!$G:$G,"51023",'ТТК-Гарниры'!$J:$J),SUMIF('ТТК-Гарниры'!$L:$L,"51023",'ТТК-Гарниры'!$O:$O),SUMIF('ТТК-Гарниры'!$Q:$Q,"51023",'ТТК-Гарниры'!$T:$T)),0)</f>
        <v>0</v>
      </c>
      <c r="H4" s="29">
        <f>IFERROR(SUM(SUMIF('ТТК-Соуса'!$B:$B,"51023",'ТТК-Соуса'!$E:$E),SUMIF('ТТК-Соуса'!$G:$G,"51023",'ТТК-Соуса'!$J:$J),SUMIF('ТТК-Соуса'!$L:$L,"51023",'ТТК-Соуса'!$O:$O),SUMIF('ТТК-Соуса'!$Q:$Q,"51023",'ТТК-Соуса'!$T:$T)),0)</f>
        <v>0</v>
      </c>
      <c r="I4" s="29">
        <f>IFERROR(SUM(SUMIF('ТТК-Новинки'!$B:$B,"51023",'ТТК-Новинки'!$E:$E),SUMIF('ТТК-Новинки'!$G:$G,"51023",'ТТК-Новинки'!$J:$J),SUMIF('ТТК-Новинки'!$L:$L,"51023",'ТТК-Новинки'!$O:$O),SUMIF('ТТК-Новинки'!$Q:$Q,"51023",'ТТК-Новинки'!$T:$T)),0)</f>
        <v>0</v>
      </c>
      <c r="J4" s="29">
        <f>IFERROR(SUM(SUMIF('ТТК-Промо'!$B:$B,"51023",'ТТК-Промо'!$E:$E),SUMIF('ТТК-Промо'!$G:$G,"51023",'ТТК-Промо'!$J:$J),SUMIF('ТТК-Промо'!$L:$L,"51023",'ТТК-Промо'!$O:$O),SUMIF('ТТК-Промо'!$Q:$Q,"51023",'ТТК-Промо'!$T:$T)),0)</f>
        <v>0</v>
      </c>
      <c r="K4" s="29">
        <f>IFERROR(SUM(SUMIF('ТТК-Завтраки'!$B:$B,"51023",'ТТК-Завтраки'!$E:$E),SUMIF('ТТК-Завтраки'!$G:$G,"51023",'ТТК-Завтраки'!$J:$J),SUMIF('ТТК-Завтраки'!$L:$L,"51023",'ТТК-Завтраки'!$O:$O),SUMIF('ТТК-Завтраки'!$Q:$Q,"51023",'ТТК-Завтраки'!$T:$T)),0)</f>
        <v>0</v>
      </c>
      <c r="L4" s="29">
        <f>IFERROR(SUM(SUMIF('ТТК-Салаты'!$B:$B,"51023",'ТТК-Салаты'!$E:$E),SUMIF('ТТК-Салаты'!$G:$G,"51023",'ТТК-Салаты'!$J:$J),SUMIF('ТТК-Салаты'!$L:$L,"51023",'ТТК-Салаты'!$O:$O),SUMIF('ТТК-Салаты'!$Q:$Q,"51023",'ТТК-Салаты'!$T:$T)),0)</f>
        <v>18</v>
      </c>
      <c r="M4" s="29">
        <f>IFERROR(SUM(SUMIF('ТТК-Экстра'!$B:$B,"51023",'ТТК-Экстра'!$E:$E),SUMIF('ТТК-Экстра'!$G:$G,"51023",'ТТК-Экстра'!$J:$J),SUMIF('ТТК-Экстра'!$L:$L,"51023",'ТТК-Экстра'!$O:$O),SUMIF('ТТК-Экстра'!$Q:$Q,"51023",'ТТК-Экстра'!$T:$T)),0)</f>
        <v>0</v>
      </c>
      <c r="N4" s="34">
        <f t="shared" si="0"/>
        <v>18</v>
      </c>
    </row>
    <row r="5" spans="1:14">
      <c r="A5" s="64">
        <v>51024</v>
      </c>
      <c r="B5" s="40" t="s">
        <v>436</v>
      </c>
      <c r="C5" s="29">
        <f>IFERROR(SUM(SUMIF('ТТК-Сэндвичи'!$B:$B,"51024",'ТТК-Сэндвичи'!$E:$E),SUMIF('ТТК-Сэндвичи'!$G:$G,"51024",'ТТК-Сэндвичи'!$J:$J),SUMIF('ТТК-Сэндвичи'!$L:$L,"51024",'ТТК-Сэндвичи'!$O:$O),SUMIF('ТТК-Сэндвичи'!$Q:$Q,"51024",'ТТК-Сэндвичи'!$T:$T)),0)</f>
        <v>0</v>
      </c>
      <c r="D5" s="29">
        <f>IFERROR(SUM(SUMIF('ТТК-Десерты'!$B:$B,"51024",'ТТК-Десерты'!$E:$E),SUMIF('ТТК-Десерты'!$G:$G,"51024",'ТТК-Десерты'!$J:$J),SUMIF('ТТК-Десерты'!$L:$L,"51024",'ТТК-Десерты'!$O:$O),SUMIF('ТТК-Десерты'!$Q:$Q,"51024",'ТТК-Десерты'!$T:$T)),0)</f>
        <v>0</v>
      </c>
      <c r="E5" s="29">
        <f>IFERROR(SUM(SUMIF('ТТК-Закуски'!$B:$B,"51024",'ТТК-Закуски'!$E:$E),SUMIF('ТТК-Закуски'!$G:$G,"51024",'ТТК-Закуски'!$J:$J),SUMIF('ТТК-Закуски'!$L:$L,"51024",'ТТК-Закуски'!$O:$O),SUMIF('ТТК-Закуски'!$Q:$Q,"51024",'ТТК-Закуски'!$T:$T)),0)</f>
        <v>0</v>
      </c>
      <c r="F5" s="29">
        <f>IFERROR(SUM(SUMIF('ТТК-Напитки'!$B:$B,"51024",'ТТК-Напитки'!$E:$E),SUMIF('ТТК-Напитки'!$G:$G,"51024",'ТТК-Напитки'!$J:$J),SUMIF('ТТК-Напитки'!$L:$L,"51024",'ТТК-Напитки'!$O:$O),SUMIF('ТТК-Напитки'!$Q:$Q,"51024",'ТТК-Напитки'!$T:$T)),0)</f>
        <v>348</v>
      </c>
      <c r="G5" s="29">
        <f>IFERROR(SUM(SUMIF('ТТК-Гарниры'!$B:$B,"51024",'ТТК-Гарниры'!$E:$E),SUMIF('ТТК-Гарниры'!$G:$G,"51024",'ТТК-Гарниры'!$J:$J),SUMIF('ТТК-Гарниры'!$L:$L,"51024",'ТТК-Гарниры'!$O:$O),SUMIF('ТТК-Гарниры'!$Q:$Q,"51024",'ТТК-Гарниры'!$T:$T)),0)</f>
        <v>0</v>
      </c>
      <c r="H5" s="29">
        <f>IFERROR(SUM(SUMIF('ТТК-Соуса'!$B:$B,"51024",'ТТК-Соуса'!$E:$E),SUMIF('ТТК-Соуса'!$G:$G,"51024",'ТТК-Соуса'!$J:$J),SUMIF('ТТК-Соуса'!$L:$L,"51024",'ТТК-Соуса'!$O:$O),SUMIF('ТТК-Соуса'!$Q:$Q,"51024",'ТТК-Соуса'!$T:$T)),0)</f>
        <v>0</v>
      </c>
      <c r="I5" s="29">
        <f>IFERROR(SUM(SUMIF('ТТК-Новинки'!$B:$B,"51024",'ТТК-Новинки'!$E:$E),SUMIF('ТТК-Новинки'!$G:$G,"51024",'ТТК-Новинки'!$J:$J),SUMIF('ТТК-Новинки'!$L:$L,"51024",'ТТК-Новинки'!$O:$O),SUMIF('ТТК-Новинки'!$Q:$Q,"51024",'ТТК-Новинки'!$T:$T)),0)</f>
        <v>0</v>
      </c>
      <c r="J5" s="29">
        <f>IFERROR(SUM(SUMIF('ТТК-Промо'!$B:$B,"51024",'ТТК-Промо'!$E:$E),SUMIF('ТТК-Промо'!$G:$G,"51024",'ТТК-Промо'!$J:$J),SUMIF('ТТК-Промо'!$L:$L,"51024",'ТТК-Промо'!$O:$O),SUMIF('ТТК-Промо'!$Q:$Q,"51024",'ТТК-Промо'!$T:$T)),0)</f>
        <v>0</v>
      </c>
      <c r="K5" s="29">
        <f>IFERROR(SUM(SUMIF('ТТК-Завтраки'!$B:$B,"51024",'ТТК-Завтраки'!$E:$E),SUMIF('ТТК-Завтраки'!$G:$G,"51024",'ТТК-Завтраки'!$J:$J),SUMIF('ТТК-Завтраки'!$L:$L,"51024",'ТТК-Завтраки'!$O:$O),SUMIF('ТТК-Завтраки'!$Q:$Q,"51024",'ТТК-Завтраки'!$T:$T)),0)</f>
        <v>0</v>
      </c>
      <c r="L5" s="29">
        <f>IFERROR(SUM(SUMIF('ТТК-Салаты'!$B:$B,"51024",'ТТК-Салаты'!$E:$E),SUMIF('ТТК-Салаты'!$G:$G,"51024",'ТТК-Салаты'!$J:$J),SUMIF('ТТК-Салаты'!$L:$L,"51024",'ТТК-Салаты'!$O:$O),SUMIF('ТТК-Салаты'!$Q:$Q,"51024",'ТТК-Салаты'!$T:$T)),0)</f>
        <v>0</v>
      </c>
      <c r="M5" s="29">
        <f>IFERROR(SUM(SUMIF('ТТК-Экстра'!$B:$B,"51024",'ТТК-Экстра'!$E:$E),SUMIF('ТТК-Экстра'!$G:$G,"51024",'ТТК-Экстра'!$J:$J),SUMIF('ТТК-Экстра'!$L:$L,"51024",'ТТК-Экстра'!$O:$O),SUMIF('ТТК-Экстра'!$Q:$Q,"51024",'ТТК-Экстра'!$T:$T)),0)</f>
        <v>0</v>
      </c>
      <c r="N5" s="34">
        <f t="shared" si="0"/>
        <v>348</v>
      </c>
    </row>
    <row r="6" spans="1:14">
      <c r="A6" s="64">
        <v>51054</v>
      </c>
      <c r="B6" s="40" t="s">
        <v>437</v>
      </c>
      <c r="C6" s="29">
        <f>IFERROR(SUM(SUMIF('ТТК-Сэндвичи'!$B:$B,"51054",'ТТК-Сэндвичи'!$E:$E),SUMIF('ТТК-Сэндвичи'!$G:$G,"51054",'ТТК-Сэндвичи'!$J:$J),SUMIF('ТТК-Сэндвичи'!$L:$L,"51054",'ТТК-Сэндвичи'!$O:$O),SUMIF('ТТК-Сэндвичи'!$Q:$Q,"51054",'ТТК-Сэндвичи'!$T:$T)),0)</f>
        <v>0.80700000000000005</v>
      </c>
      <c r="D6" s="29">
        <f>IFERROR(SUM(SUMIF('ТТК-Десерты'!$B:$B,"51054",'ТТК-Десерты'!$E:$E),SUMIF('ТТК-Десерты'!$G:$G,"51054",'ТТК-Десерты'!$J:$J),SUMIF('ТТК-Десерты'!$L:$L,"51054",'ТТК-Десерты'!$O:$O),SUMIF('ТТК-Десерты'!$Q:$Q,"51054",'ТТК-Десерты'!$T:$T)),0)</f>
        <v>0</v>
      </c>
      <c r="E6" s="29">
        <f>IFERROR(SUM(SUMIF('ТТК-Закуски'!$B:$B,"51054",'ТТК-Закуски'!$E:$E),SUMIF('ТТК-Закуски'!$G:$G,"51054",'ТТК-Закуски'!$J:$J),SUMIF('ТТК-Закуски'!$L:$L,"51054",'ТТК-Закуски'!$O:$O),SUMIF('ТТК-Закуски'!$Q:$Q,"51054",'ТТК-Закуски'!$T:$T)),0)</f>
        <v>0</v>
      </c>
      <c r="F6" s="29">
        <f>IFERROR(SUM(SUMIF('ТТК-Напитки'!$B:$B,"51054",'ТТК-Напитки'!$E:$E),SUMIF('ТТК-Напитки'!$G:$G,"51054",'ТТК-Напитки'!$J:$J),SUMIF('ТТК-Напитки'!$L:$L,"51054",'ТТК-Напитки'!$O:$O),SUMIF('ТТК-Напитки'!$Q:$Q,"51054",'ТТК-Напитки'!$T:$T)),0)</f>
        <v>0</v>
      </c>
      <c r="G6" s="29">
        <f>IFERROR(SUM(SUMIF('ТТК-Гарниры'!$B:$B,"51054",'ТТК-Гарниры'!$E:$E),SUMIF('ТТК-Гарниры'!$G:$G,"51054",'ТТК-Гарниры'!$J:$J),SUMIF('ТТК-Гарниры'!$L:$L,"51054",'ТТК-Гарниры'!$O:$O),SUMIF('ТТК-Гарниры'!$Q:$Q,"51054",'ТТК-Гарниры'!$T:$T)),0)</f>
        <v>0</v>
      </c>
      <c r="H6" s="29">
        <f>IFERROR(SUM(SUMIF('ТТК-Соуса'!$B:$B,"51054",'ТТК-Соуса'!$E:$E),SUMIF('ТТК-Соуса'!$G:$G,"51054",'ТТК-Соуса'!$J:$J),SUMIF('ТТК-Соуса'!$L:$L,"51054",'ТТК-Соуса'!$O:$O),SUMIF('ТТК-Соуса'!$Q:$Q,"51054",'ТТК-Соуса'!$T:$T)),0)</f>
        <v>0</v>
      </c>
      <c r="I6" s="29">
        <f>IFERROR(SUM(SUMIF('ТТК-Новинки'!$B:$B,"51054",'ТТК-Новинки'!$E:$E),SUMIF('ТТК-Новинки'!$G:$G,"51054",'ТТК-Новинки'!$J:$J),SUMIF('ТТК-Новинки'!$L:$L,"51054",'ТТК-Новинки'!$O:$O),SUMIF('ТТК-Новинки'!$Q:$Q,"51054",'ТТК-Новинки'!$T:$T)),0)</f>
        <v>0</v>
      </c>
      <c r="J6" s="29">
        <f>IFERROR(SUM(SUMIF('ТТК-Промо'!$B:$B,"51054",'ТТК-Промо'!$E:$E),SUMIF('ТТК-Промо'!$G:$G,"51054",'ТТК-Промо'!$J:$J),SUMIF('ТТК-Промо'!$L:$L,"51054",'ТТК-Промо'!$O:$O),SUMIF('ТТК-Промо'!$Q:$Q,"51054",'ТТК-Промо'!$T:$T)),0)</f>
        <v>0</v>
      </c>
      <c r="K6" s="29">
        <f>IFERROR(SUM(SUMIF('ТТК-Завтраки'!$B:$B,"51054",'ТТК-Завтраки'!$E:$E),SUMIF('ТТК-Завтраки'!$G:$G,"51054",'ТТК-Завтраки'!$J:$J),SUMIF('ТТК-Завтраки'!$L:$L,"51054",'ТТК-Завтраки'!$O:$O),SUMIF('ТТК-Завтраки'!$Q:$Q,"51054",'ТТК-Завтраки'!$T:$T)),0)</f>
        <v>0</v>
      </c>
      <c r="L6" s="29">
        <f>IFERROR(SUM(SUMIF('ТТК-Салаты'!$B:$B,"51054",'ТТК-Салаты'!$E:$E),SUMIF('ТТК-Салаты'!$G:$G,"51054",'ТТК-Салаты'!$J:$J),SUMIF('ТТК-Салаты'!$L:$L,"51054",'ТТК-Салаты'!$O:$O),SUMIF('ТТК-Салаты'!$Q:$Q,"51054",'ТТК-Салаты'!$T:$T)),0)</f>
        <v>0</v>
      </c>
      <c r="M6" s="29">
        <f>IFERROR(SUM(SUMIF('ТТК-Экстра'!$B:$B,"51054",'ТТК-Экстра'!$E:$E),SUMIF('ТТК-Экстра'!$G:$G,"51054",'ТТК-Экстра'!$J:$J),SUMIF('ТТК-Экстра'!$L:$L,"51054",'ТТК-Экстра'!$O:$O),SUMIF('ТТК-Экстра'!$Q:$Q,"51054",'ТТК-Экстра'!$T:$T)),0)</f>
        <v>0</v>
      </c>
      <c r="N6" s="34">
        <f t="shared" si="0"/>
        <v>0.80700000000000005</v>
      </c>
    </row>
    <row r="7" spans="1:14">
      <c r="A7" s="64">
        <v>51058</v>
      </c>
      <c r="B7" s="40" t="s">
        <v>438</v>
      </c>
      <c r="C7" s="29">
        <f>IFERROR(SUM(SUMIF('ТТК-Сэндвичи'!$B:$B,"51058",'ТТК-Сэндвичи'!$E:$E),SUMIF('ТТК-Сэндвичи'!$G:$G,"51058",'ТТК-Сэндвичи'!$J:$J),SUMIF('ТТК-Сэндвичи'!$L:$L,"51058",'ТТК-Сэндвичи'!$O:$O),SUMIF('ТТК-Сэндвичи'!$Q:$Q,"51058",'ТТК-Сэндвичи'!$T:$T)),0)</f>
        <v>0</v>
      </c>
      <c r="D7" s="29">
        <f>IFERROR(SUM(SUMIF('ТТК-Десерты'!$B:$B,"51058",'ТТК-Десерты'!$E:$E),SUMIF('ТТК-Десерты'!$G:$G,"51058",'ТТК-Десерты'!$J:$J),SUMIF('ТТК-Десерты'!$L:$L,"51058",'ТТК-Десерты'!$O:$O),SUMIF('ТТК-Десерты'!$Q:$Q,"51058",'ТТК-Десерты'!$T:$T)),0)</f>
        <v>0</v>
      </c>
      <c r="E7" s="29">
        <f>IFERROR(SUM(SUMIF('ТТК-Закуски'!$B:$B,"51058",'ТТК-Закуски'!$E:$E),SUMIF('ТТК-Закуски'!$G:$G,"51058",'ТТК-Закуски'!$J:$J),SUMIF('ТТК-Закуски'!$L:$L,"51058",'ТТК-Закуски'!$O:$O),SUMIF('ТТК-Закуски'!$Q:$Q,"51058",'ТТК-Закуски'!$T:$T)),0)</f>
        <v>0</v>
      </c>
      <c r="F7" s="29">
        <f>IFERROR(SUM(SUMIF('ТТК-Напитки'!$B:$B,"51058",'ТТК-Напитки'!$E:$E),SUMIF('ТТК-Напитки'!$G:$G,"51058",'ТТК-Напитки'!$J:$J),SUMIF('ТТК-Напитки'!$L:$L,"51058",'ТТК-Напитки'!$O:$O),SUMIF('ТТК-Напитки'!$Q:$Q,"51058",'ТТК-Напитки'!$T:$T)),0)</f>
        <v>0</v>
      </c>
      <c r="G7" s="29">
        <f>IFERROR(SUM(SUMIF('ТТК-Гарниры'!$B:$B,"51058",'ТТК-Гарниры'!$E:$E),SUMIF('ТТК-Гарниры'!$G:$G,"51058",'ТТК-Гарниры'!$J:$J),SUMIF('ТТК-Гарниры'!$L:$L,"51058",'ТТК-Гарниры'!$O:$O),SUMIF('ТТК-Гарниры'!$Q:$Q,"51058",'ТТК-Гарниры'!$T:$T)),0)</f>
        <v>0</v>
      </c>
      <c r="H7" s="29">
        <f>IFERROR(SUM(SUMIF('ТТК-Соуса'!$B:$B,"51058",'ТТК-Соуса'!$E:$E),SUMIF('ТТК-Соуса'!$G:$G,"51058",'ТТК-Соуса'!$J:$J),SUMIF('ТТК-Соуса'!$L:$L,"51058",'ТТК-Соуса'!$O:$O),SUMIF('ТТК-Соуса'!$Q:$Q,"51058",'ТТК-Соуса'!$T:$T)),0)</f>
        <v>70</v>
      </c>
      <c r="I7" s="29">
        <f>IFERROR(SUM(SUMIF('ТТК-Новинки'!$B:$B,"51058",'ТТК-Новинки'!$E:$E),SUMIF('ТТК-Новинки'!$G:$G,"51058",'ТТК-Новинки'!$J:$J),SUMIF('ТТК-Новинки'!$L:$L,"51058",'ТТК-Новинки'!$O:$O),SUMIF('ТТК-Новинки'!$Q:$Q,"51058",'ТТК-Новинки'!$T:$T)),0)</f>
        <v>0</v>
      </c>
      <c r="J7" s="29">
        <f>IFERROR(SUM(SUMIF('ТТК-Промо'!$B:$B,"51058",'ТТК-Промо'!$E:$E),SUMIF('ТТК-Промо'!$G:$G,"51058",'ТТК-Промо'!$J:$J),SUMIF('ТТК-Промо'!$L:$L,"51058",'ТТК-Промо'!$O:$O),SUMIF('ТТК-Промо'!$Q:$Q,"51058",'ТТК-Промо'!$T:$T)),0)</f>
        <v>0</v>
      </c>
      <c r="K7" s="29">
        <f>IFERROR(SUM(SUMIF('ТТК-Завтраки'!$B:$B,"51058",'ТТК-Завтраки'!$E:$E),SUMIF('ТТК-Завтраки'!$G:$G,"51058",'ТТК-Завтраки'!$J:$J),SUMIF('ТТК-Завтраки'!$L:$L,"51058",'ТТК-Завтраки'!$O:$O),SUMIF('ТТК-Завтраки'!$Q:$Q,"51058",'ТТК-Завтраки'!$T:$T)),0)</f>
        <v>0</v>
      </c>
      <c r="L7" s="29">
        <f>IFERROR(SUM(SUMIF('ТТК-Салаты'!$B:$B,"51058",'ТТК-Салаты'!$E:$E),SUMIF('ТТК-Салаты'!$G:$G,"51058",'ТТК-Салаты'!$J:$J),SUMIF('ТТК-Салаты'!$L:$L,"51058",'ТТК-Салаты'!$O:$O),SUMIF('ТТК-Салаты'!$Q:$Q,"51058",'ТТК-Салаты'!$T:$T)),0)</f>
        <v>0</v>
      </c>
      <c r="M7" s="29">
        <f>IFERROR(SUM(SUMIF('ТТК-Экстра'!$B:$B,"51058",'ТТК-Экстра'!$E:$E),SUMIF('ТТК-Экстра'!$G:$G,"51058",'ТТК-Экстра'!$J:$J),SUMIF('ТТК-Экстра'!$L:$L,"51058",'ТТК-Экстра'!$O:$O),SUMIF('ТТК-Экстра'!$Q:$Q,"51058",'ТТК-Экстра'!$T:$T)),0)</f>
        <v>0</v>
      </c>
      <c r="N7" s="34">
        <f t="shared" si="0"/>
        <v>70</v>
      </c>
    </row>
    <row r="8" spans="1:14">
      <c r="A8" s="64">
        <v>51065</v>
      </c>
      <c r="B8" s="40" t="s">
        <v>439</v>
      </c>
      <c r="C8" s="29">
        <f>IFERROR(SUM(SUMIF('ТТК-Сэндвичи'!$B:$B,"51065",'ТТК-Сэндвичи'!$E:$E),SUMIF('ТТК-Сэндвичи'!$G:$G,"51065",'ТТК-Сэндвичи'!$J:$J),SUMIF('ТТК-Сэндвичи'!$L:$L,"51065",'ТТК-Сэндвичи'!$O:$O),SUMIF('ТТК-Сэндвичи'!$Q:$Q,"51065",'ТТК-Сэндвичи'!$T:$T)),0)</f>
        <v>7.419999999999999</v>
      </c>
      <c r="D8" s="29">
        <f>IFERROR(SUM(SUMIF('ТТК-Десерты'!$B:$B,"51065",'ТТК-Десерты'!$E:$E),SUMIF('ТТК-Десерты'!$G:$G,"51065",'ТТК-Десерты'!$J:$J),SUMIF('ТТК-Десерты'!$L:$L,"51065",'ТТК-Десерты'!$O:$O),SUMIF('ТТК-Десерты'!$Q:$Q,"51065",'ТТК-Десерты'!$T:$T)),0)</f>
        <v>0</v>
      </c>
      <c r="E8" s="29">
        <f>IFERROR(SUM(SUMIF('ТТК-Закуски'!$B:$B,"51065",'ТТК-Закуски'!$E:$E),SUMIF('ТТК-Закуски'!$G:$G,"51065",'ТТК-Закуски'!$J:$J),SUMIF('ТТК-Закуски'!$L:$L,"51065",'ТТК-Закуски'!$O:$O),SUMIF('ТТК-Закуски'!$Q:$Q,"51065",'ТТК-Закуски'!$T:$T)),0)</f>
        <v>0</v>
      </c>
      <c r="F8" s="29">
        <f>IFERROR(SUM(SUMIF('ТТК-Напитки'!$B:$B,"51065",'ТТК-Напитки'!$E:$E),SUMIF('ТТК-Напитки'!$G:$G,"51065",'ТТК-Напитки'!$J:$J),SUMIF('ТТК-Напитки'!$L:$L,"51065",'ТТК-Напитки'!$O:$O),SUMIF('ТТК-Напитки'!$Q:$Q,"51065",'ТТК-Напитки'!$T:$T)),0)</f>
        <v>0</v>
      </c>
      <c r="G8" s="29">
        <f>IFERROR(SUM(SUMIF('ТТК-Гарниры'!$B:$B,"51065",'ТТК-Гарниры'!$E:$E),SUMIF('ТТК-Гарниры'!$G:$G,"51065",'ТТК-Гарниры'!$J:$J),SUMIF('ТТК-Гарниры'!$L:$L,"51065",'ТТК-Гарниры'!$O:$O),SUMIF('ТТК-Гарниры'!$Q:$Q,"51065",'ТТК-Гарниры'!$T:$T)),0)</f>
        <v>0</v>
      </c>
      <c r="H8" s="29">
        <f>IFERROR(SUM(SUMIF('ТТК-Соуса'!$B:$B,"51065",'ТТК-Соуса'!$E:$E),SUMIF('ТТК-Соуса'!$G:$G,"51065",'ТТК-Соуса'!$J:$J),SUMIF('ТТК-Соуса'!$L:$L,"51065",'ТТК-Соуса'!$O:$O),SUMIF('ТТК-Соуса'!$Q:$Q,"51065",'ТТК-Соуса'!$T:$T)),0)</f>
        <v>0</v>
      </c>
      <c r="I8" s="29">
        <f>IFERROR(SUM(SUMIF('ТТК-Новинки'!$B:$B,"51065",'ТТК-Новинки'!$E:$E),SUMIF('ТТК-Новинки'!$G:$G,"51065",'ТТК-Новинки'!$J:$J),SUMIF('ТТК-Новинки'!$L:$L,"51065",'ТТК-Новинки'!$O:$O),SUMIF('ТТК-Новинки'!$Q:$Q,"51065",'ТТК-Новинки'!$T:$T)),0)</f>
        <v>1.7749999999999999</v>
      </c>
      <c r="J8" s="29">
        <f>IFERROR(SUM(SUMIF('ТТК-Промо'!$B:$B,"51065",'ТТК-Промо'!$E:$E),SUMIF('ТТК-Промо'!$G:$G,"51065",'ТТК-Промо'!$J:$J),SUMIF('ТТК-Промо'!$L:$L,"51065",'ТТК-Промо'!$O:$O),SUMIF('ТТК-Промо'!$Q:$Q,"51065",'ТТК-Промо'!$T:$T)),0)</f>
        <v>0</v>
      </c>
      <c r="K8" s="29">
        <f>IFERROR(SUM(SUMIF('ТТК-Завтраки'!$B:$B,"51065",'ТТК-Завтраки'!$E:$E),SUMIF('ТТК-Завтраки'!$G:$G,"51065",'ТТК-Завтраки'!$J:$J),SUMIF('ТТК-Завтраки'!$L:$L,"51065",'ТТК-Завтраки'!$O:$O),SUMIF('ТТК-Завтраки'!$Q:$Q,"51065",'ТТК-Завтраки'!$T:$T)),0)</f>
        <v>0</v>
      </c>
      <c r="L8" s="29">
        <f>IFERROR(SUM(SUMIF('ТТК-Салаты'!$B:$B,"51065",'ТТК-Салаты'!$E:$E),SUMIF('ТТК-Салаты'!$G:$G,"51065",'ТТК-Салаты'!$J:$J),SUMIF('ТТК-Салаты'!$L:$L,"51065",'ТТК-Салаты'!$O:$O),SUMIF('ТТК-Салаты'!$Q:$Q,"51065",'ТТК-Салаты'!$T:$T)),0)</f>
        <v>0</v>
      </c>
      <c r="M8" s="29">
        <f>IFERROR(SUM(SUMIF('ТТК-Экстра'!$B:$B,"51065",'ТТК-Экстра'!$E:$E),SUMIF('ТТК-Экстра'!$G:$G,"51065",'ТТК-Экстра'!$J:$J),SUMIF('ТТК-Экстра'!$L:$L,"51065",'ТТК-Экстра'!$O:$O),SUMIF('ТТК-Экстра'!$Q:$Q,"51065",'ТТК-Экстра'!$T:$T)),0)</f>
        <v>0</v>
      </c>
      <c r="N8" s="34">
        <f t="shared" si="0"/>
        <v>9.1949999999999985</v>
      </c>
    </row>
    <row r="9" spans="1:14">
      <c r="A9" s="64">
        <v>51083</v>
      </c>
      <c r="B9" s="40" t="s">
        <v>440</v>
      </c>
      <c r="C9" s="29">
        <f>IFERROR(SUM(SUMIF('ТТК-Сэндвичи'!$B:$B,"51083",'ТТК-Сэндвичи'!$E:$E),SUMIF('ТТК-Сэндвичи'!$G:$G,"51083",'ТТК-Сэндвичи'!$J:$J),SUMIF('ТТК-Сэндвичи'!$L:$L,"51083",'ТТК-Сэндвичи'!$O:$O),SUMIF('ТТК-Сэндвичи'!$Q:$Q,"51083",'ТТК-Сэндвичи'!$T:$T)),0)</f>
        <v>0</v>
      </c>
      <c r="D9" s="29">
        <f>IFERROR(SUM(SUMIF('ТТК-Десерты'!$B:$B,"51083",'ТТК-Десерты'!$E:$E),SUMIF('ТТК-Десерты'!$G:$G,"51083",'ТТК-Десерты'!$J:$J),SUMIF('ТТК-Десерты'!$L:$L,"51083",'ТТК-Десерты'!$O:$O),SUMIF('ТТК-Десерты'!$Q:$Q,"51083",'ТТК-Десерты'!$T:$T)),0)</f>
        <v>0</v>
      </c>
      <c r="E9" s="29">
        <f>IFERROR(SUM(SUMIF('ТТК-Закуски'!$B:$B,"51083",'ТТК-Закуски'!$E:$E),SUMIF('ТТК-Закуски'!$G:$G,"51083",'ТТК-Закуски'!$J:$J),SUMIF('ТТК-Закуски'!$L:$L,"51083",'ТТК-Закуски'!$O:$O),SUMIF('ТТК-Закуски'!$Q:$Q,"51083",'ТТК-Закуски'!$T:$T)),0)</f>
        <v>0</v>
      </c>
      <c r="F9" s="29">
        <f>IFERROR(SUM(SUMIF('ТТК-Напитки'!$B:$B,"51083",'ТТК-Напитки'!$E:$E),SUMIF('ТТК-Напитки'!$G:$G,"51083",'ТТК-Напитки'!$J:$J),SUMIF('ТТК-Напитки'!$L:$L,"51083",'ТТК-Напитки'!$O:$O),SUMIF('ТТК-Напитки'!$Q:$Q,"51083",'ТТК-Напитки'!$T:$T)),0)</f>
        <v>0</v>
      </c>
      <c r="G9" s="29">
        <f>IFERROR(SUM(SUMIF('ТТК-Гарниры'!$B:$B,"51083",'ТТК-Гарниры'!$E:$E),SUMIF('ТТК-Гарниры'!$G:$G,"51083",'ТТК-Гарниры'!$J:$J),SUMIF('ТТК-Гарниры'!$L:$L,"51083",'ТТК-Гарниры'!$O:$O),SUMIF('ТТК-Гарниры'!$Q:$Q,"51083",'ТТК-Гарниры'!$T:$T)),0)</f>
        <v>0</v>
      </c>
      <c r="H9" s="29">
        <f>IFERROR(SUM(SUMIF('ТТК-Соуса'!$B:$B,"51083",'ТТК-Соуса'!$E:$E),SUMIF('ТТК-Соуса'!$G:$G,"51083",'ТТК-Соуса'!$J:$J),SUMIF('ТТК-Соуса'!$L:$L,"51083",'ТТК-Соуса'!$O:$O),SUMIF('ТТК-Соуса'!$Q:$Q,"51083",'ТТК-Соуса'!$T:$T)),0)</f>
        <v>0</v>
      </c>
      <c r="I9" s="29">
        <f>IFERROR(SUM(SUMIF('ТТК-Новинки'!$B:$B,"51083",'ТТК-Новинки'!$E:$E),SUMIF('ТТК-Новинки'!$G:$G,"51083",'ТТК-Новинки'!$J:$J),SUMIF('ТТК-Новинки'!$L:$L,"51083",'ТТК-Новинки'!$O:$O),SUMIF('ТТК-Новинки'!$Q:$Q,"51083",'ТТК-Новинки'!$T:$T)),0)</f>
        <v>0</v>
      </c>
      <c r="J9" s="29">
        <f>IFERROR(SUM(SUMIF('ТТК-Промо'!$B:$B,"51083",'ТТК-Промо'!$E:$E),SUMIF('ТТК-Промо'!$G:$G,"51083",'ТТК-Промо'!$J:$J),SUMIF('ТТК-Промо'!$L:$L,"51083",'ТТК-Промо'!$O:$O),SUMIF('ТТК-Промо'!$Q:$Q,"51083",'ТТК-Промо'!$T:$T)),0)</f>
        <v>0</v>
      </c>
      <c r="K9" s="29">
        <f>IFERROR(SUM(SUMIF('ТТК-Завтраки'!$B:$B,"51083",'ТТК-Завтраки'!$E:$E),SUMIF('ТТК-Завтраки'!$G:$G,"51083",'ТТК-Завтраки'!$J:$J),SUMIF('ТТК-Завтраки'!$L:$L,"51083",'ТТК-Завтраки'!$O:$O),SUMIF('ТТК-Завтраки'!$Q:$Q,"51083",'ТТК-Завтраки'!$T:$T)),0)</f>
        <v>0</v>
      </c>
      <c r="L9" s="29">
        <f>IFERROR(SUM(SUMIF('ТТК-Салаты'!$B:$B,"51083",'ТТК-Салаты'!$E:$E),SUMIF('ТТК-Салаты'!$G:$G,"51083",'ТТК-Салаты'!$J:$J),SUMIF('ТТК-Салаты'!$L:$L,"51083",'ТТК-Салаты'!$O:$O),SUMIF('ТТК-Салаты'!$Q:$Q,"51083",'ТТК-Салаты'!$T:$T)),0)</f>
        <v>0</v>
      </c>
      <c r="M9" s="29">
        <f>IFERROR(SUM(SUMIF('ТТК-Экстра'!$B:$B,"51083",'ТТК-Экстра'!$E:$E),SUMIF('ТТК-Экстра'!$G:$G,"51083",'ТТК-Экстра'!$J:$J),SUMIF('ТТК-Экстра'!$L:$L,"51083",'ТТК-Экстра'!$O:$O),SUMIF('ТТК-Экстра'!$Q:$Q,"51083",'ТТК-Экстра'!$T:$T)),0)</f>
        <v>6.51</v>
      </c>
      <c r="N9" s="34">
        <f t="shared" si="0"/>
        <v>6.51</v>
      </c>
    </row>
    <row r="10" spans="1:14">
      <c r="A10" s="64">
        <v>51086</v>
      </c>
      <c r="B10" s="40" t="s">
        <v>441</v>
      </c>
      <c r="C10" s="29">
        <f>IFERROR(SUM(SUMIF('ТТК-Сэндвичи'!$B:$B,"51086",'ТТК-Сэндвичи'!$E:$E),SUMIF('ТТК-Сэндвичи'!$G:$G,"51086",'ТТК-Сэндвичи'!$J:$J),SUMIF('ТТК-Сэндвичи'!$L:$L,"51086",'ТТК-Сэндвичи'!$O:$O),SUMIF('ТТК-Сэндвичи'!$Q:$Q,"51086",'ТТК-Сэндвичи'!$T:$T)),0)</f>
        <v>0</v>
      </c>
      <c r="D10" s="29">
        <f>IFERROR(SUM(SUMIF('ТТК-Десерты'!$B:$B,"51086",'ТТК-Десерты'!$E:$E),SUMIF('ТТК-Десерты'!$G:$G,"51086",'ТТК-Десерты'!$J:$J),SUMIF('ТТК-Десерты'!$L:$L,"51086",'ТТК-Десерты'!$O:$O),SUMIF('ТТК-Десерты'!$Q:$Q,"51086",'ТТК-Десерты'!$T:$T)),0)</f>
        <v>0</v>
      </c>
      <c r="E10" s="29">
        <f>IFERROR(SUM(SUMIF('ТТК-Закуски'!$B:$B,"51086",'ТТК-Закуски'!$E:$E),SUMIF('ТТК-Закуски'!$G:$G,"51086",'ТТК-Закуски'!$J:$J),SUMIF('ТТК-Закуски'!$L:$L,"51086",'ТТК-Закуски'!$O:$O),SUMIF('ТТК-Закуски'!$Q:$Q,"51086",'ТТК-Закуски'!$T:$T)),0)</f>
        <v>0</v>
      </c>
      <c r="F10" s="29">
        <f>IFERROR(SUM(SUMIF('ТТК-Напитки'!$B:$B,"51086",'ТТК-Напитки'!$E:$E),SUMIF('ТТК-Напитки'!$G:$G,"51086",'ТТК-Напитки'!$J:$J),SUMIF('ТТК-Напитки'!$L:$L,"51086",'ТТК-Напитки'!$O:$O),SUMIF('ТТК-Напитки'!$Q:$Q,"51086",'ТТК-Напитки'!$T:$T)),0)</f>
        <v>0</v>
      </c>
      <c r="G10" s="29">
        <f>IFERROR(SUM(SUMIF('ТТК-Гарниры'!$B:$B,"51086",'ТТК-Гарниры'!$E:$E),SUMIF('ТТК-Гарниры'!$G:$G,"51086",'ТТК-Гарниры'!$J:$J),SUMIF('ТТК-Гарниры'!$L:$L,"51086",'ТТК-Гарниры'!$O:$O),SUMIF('ТТК-Гарниры'!$Q:$Q,"51086",'ТТК-Гарниры'!$T:$T)),0)</f>
        <v>0</v>
      </c>
      <c r="H10" s="29">
        <f>IFERROR(SUM(SUMIF('ТТК-Соуса'!$B:$B,"51086",'ТТК-Соуса'!$E:$E),SUMIF('ТТК-Соуса'!$G:$G,"51086",'ТТК-Соуса'!$J:$J),SUMIF('ТТК-Соуса'!$L:$L,"51086",'ТТК-Соуса'!$O:$O),SUMIF('ТТК-Соуса'!$Q:$Q,"51086",'ТТК-Соуса'!$T:$T)),0)</f>
        <v>0</v>
      </c>
      <c r="I10" s="29">
        <f>IFERROR(SUM(SUMIF('ТТК-Новинки'!$B:$B,"51086",'ТТК-Новинки'!$E:$E),SUMIF('ТТК-Новинки'!$G:$G,"51086",'ТТК-Новинки'!$J:$J),SUMIF('ТТК-Новинки'!$L:$L,"51086",'ТТК-Новинки'!$O:$O),SUMIF('ТТК-Новинки'!$Q:$Q,"51086",'ТТК-Новинки'!$T:$T)),0)</f>
        <v>0</v>
      </c>
      <c r="J10" s="29">
        <f>IFERROR(SUM(SUMIF('ТТК-Промо'!$B:$B,"51086",'ТТК-Промо'!$E:$E),SUMIF('ТТК-Промо'!$G:$G,"51086",'ТТК-Промо'!$J:$J),SUMIF('ТТК-Промо'!$L:$L,"51086",'ТТК-Промо'!$O:$O),SUMIF('ТТК-Промо'!$Q:$Q,"51086",'ТТК-Промо'!$T:$T)),0)</f>
        <v>0</v>
      </c>
      <c r="K10" s="29">
        <f>IFERROR(SUM(SUMIF('ТТК-Завтраки'!$B:$B,"51086",'ТТК-Завтраки'!$E:$E),SUMIF('ТТК-Завтраки'!$G:$G,"51086",'ТТК-Завтраки'!$J:$J),SUMIF('ТТК-Завтраки'!$L:$L,"51086",'ТТК-Завтраки'!$O:$O),SUMIF('ТТК-Завтраки'!$Q:$Q,"51086",'ТТК-Завтраки'!$T:$T)),0)</f>
        <v>0</v>
      </c>
      <c r="L10" s="29">
        <f>IFERROR(SUM(SUMIF('ТТК-Салаты'!$B:$B,"51086",'ТТК-Салаты'!$E:$E),SUMIF('ТТК-Салаты'!$G:$G,"51086",'ТТК-Салаты'!$J:$J),SUMIF('ТТК-Салаты'!$L:$L,"51086",'ТТК-Салаты'!$O:$O),SUMIF('ТТК-Салаты'!$Q:$Q,"51086",'ТТК-Салаты'!$T:$T)),0)</f>
        <v>0.22</v>
      </c>
      <c r="M10" s="29">
        <f>IFERROR(SUM(SUMIF('ТТК-Экстра'!$B:$B,"51086",'ТТК-Экстра'!$E:$E),SUMIF('ТТК-Экстра'!$G:$G,"51086",'ТТК-Экстра'!$J:$J),SUMIF('ТТК-Экстра'!$L:$L,"51086",'ТТК-Экстра'!$O:$O),SUMIF('ТТК-Экстра'!$Q:$Q,"51086",'ТТК-Экстра'!$T:$T)),0)</f>
        <v>0</v>
      </c>
      <c r="N10" s="34">
        <f t="shared" si="0"/>
        <v>0.22</v>
      </c>
    </row>
    <row r="11" spans="1:14">
      <c r="A11" s="64">
        <v>51091</v>
      </c>
      <c r="B11" s="40" t="s">
        <v>442</v>
      </c>
      <c r="C11" s="29">
        <f>IFERROR(SUM(SUMIF('ТТК-Сэндвичи'!$B:$B,"51091",'ТТК-Сэндвичи'!$E:$E),SUMIF('ТТК-Сэндвичи'!$G:$G,"51091",'ТТК-Сэндвичи'!$J:$J),SUMIF('ТТК-Сэндвичи'!$L:$L,"51091",'ТТК-Сэндвичи'!$O:$O),SUMIF('ТТК-Сэндвичи'!$Q:$Q,"51091",'ТТК-Сэндвичи'!$T:$T)),0)</f>
        <v>317</v>
      </c>
      <c r="D11" s="29">
        <f>IFERROR(SUM(SUMIF('ТТК-Десерты'!$B:$B,"51091",'ТТК-Десерты'!$E:$E),SUMIF('ТТК-Десерты'!$G:$G,"51091",'ТТК-Десерты'!$J:$J),SUMIF('ТТК-Десерты'!$L:$L,"51091",'ТТК-Десерты'!$O:$O),SUMIF('ТТК-Десерты'!$Q:$Q,"51091",'ТТК-Десерты'!$T:$T)),0)</f>
        <v>0</v>
      </c>
      <c r="E11" s="29">
        <f>IFERROR(SUM(SUMIF('ТТК-Закуски'!$B:$B,"51091",'ТТК-Закуски'!$E:$E),SUMIF('ТТК-Закуски'!$G:$G,"51091",'ТТК-Закуски'!$J:$J),SUMIF('ТТК-Закуски'!$L:$L,"51091",'ТТК-Закуски'!$O:$O),SUMIF('ТТК-Закуски'!$Q:$Q,"51091",'ТТК-Закуски'!$T:$T)),0)</f>
        <v>0</v>
      </c>
      <c r="F11" s="29">
        <f>IFERROR(SUM(SUMIF('ТТК-Напитки'!$B:$B,"51091",'ТТК-Напитки'!$E:$E),SUMIF('ТТК-Напитки'!$G:$G,"51091",'ТТК-Напитки'!$J:$J),SUMIF('ТТК-Напитки'!$L:$L,"51091",'ТТК-Напитки'!$O:$O),SUMIF('ТТК-Напитки'!$Q:$Q,"51091",'ТТК-Напитки'!$T:$T)),0)</f>
        <v>0</v>
      </c>
      <c r="G11" s="29">
        <f>IFERROR(SUM(SUMIF('ТТК-Гарниры'!$B:$B,"51091",'ТТК-Гарниры'!$E:$E),SUMIF('ТТК-Гарниры'!$G:$G,"51091",'ТТК-Гарниры'!$J:$J),SUMIF('ТТК-Гарниры'!$L:$L,"51091",'ТТК-Гарниры'!$O:$O),SUMIF('ТТК-Гарниры'!$Q:$Q,"51091",'ТТК-Гарниры'!$T:$T)),0)</f>
        <v>0</v>
      </c>
      <c r="H11" s="29">
        <f>IFERROR(SUM(SUMIF('ТТК-Соуса'!$B:$B,"51091",'ТТК-Соуса'!$E:$E),SUMIF('ТТК-Соуса'!$G:$G,"51091",'ТТК-Соуса'!$J:$J),SUMIF('ТТК-Соуса'!$L:$L,"51091",'ТТК-Соуса'!$O:$O),SUMIF('ТТК-Соуса'!$Q:$Q,"51091",'ТТК-Соуса'!$T:$T)),0)</f>
        <v>0</v>
      </c>
      <c r="I11" s="29">
        <f>IFERROR(SUM(SUMIF('ТТК-Новинки'!$B:$B,"51091",'ТТК-Новинки'!$E:$E),SUMIF('ТТК-Новинки'!$G:$G,"51091",'ТТК-Новинки'!$J:$J),SUMIF('ТТК-Новинки'!$L:$L,"51091",'ТТК-Новинки'!$O:$O),SUMIF('ТТК-Новинки'!$Q:$Q,"51091",'ТТК-Новинки'!$T:$T)),0)</f>
        <v>1102</v>
      </c>
      <c r="J11" s="29">
        <f>IFERROR(SUM(SUMIF('ТТК-Промо'!$B:$B,"51091",'ТТК-Промо'!$E:$E),SUMIF('ТТК-Промо'!$G:$G,"51091",'ТТК-Промо'!$J:$J),SUMIF('ТТК-Промо'!$L:$L,"51091",'ТТК-Промо'!$O:$O),SUMIF('ТТК-Промо'!$Q:$Q,"51091",'ТТК-Промо'!$T:$T)),0)</f>
        <v>0</v>
      </c>
      <c r="K11" s="29">
        <f>IFERROR(SUM(SUMIF('ТТК-Завтраки'!$B:$B,"51091",'ТТК-Завтраки'!$E:$E),SUMIF('ТТК-Завтраки'!$G:$G,"51091",'ТТК-Завтраки'!$J:$J),SUMIF('ТТК-Завтраки'!$L:$L,"51091",'ТТК-Завтраки'!$O:$O),SUMIF('ТТК-Завтраки'!$Q:$Q,"51091",'ТТК-Завтраки'!$T:$T)),0)</f>
        <v>0</v>
      </c>
      <c r="L11" s="29">
        <f>IFERROR(SUM(SUMIF('ТТК-Салаты'!$B:$B,"51091",'ТТК-Салаты'!$E:$E),SUMIF('ТТК-Салаты'!$G:$G,"51091",'ТТК-Салаты'!$J:$J),SUMIF('ТТК-Салаты'!$L:$L,"51091",'ТТК-Салаты'!$O:$O),SUMIF('ТТК-Салаты'!$Q:$Q,"51091",'ТТК-Салаты'!$T:$T)),0)</f>
        <v>0</v>
      </c>
      <c r="M11" s="29">
        <f>IFERROR(SUM(SUMIF('ТТК-Экстра'!$B:$B,"51091",'ТТК-Экстра'!$E:$E),SUMIF('ТТК-Экстра'!$G:$G,"51091",'ТТК-Экстра'!$J:$J),SUMIF('ТТК-Экстра'!$L:$L,"51091",'ТТК-Экстра'!$O:$O),SUMIF('ТТК-Экстра'!$Q:$Q,"51091",'ТТК-Экстра'!$T:$T)),0)</f>
        <v>1209</v>
      </c>
      <c r="N11" s="34">
        <f t="shared" si="0"/>
        <v>2628</v>
      </c>
    </row>
    <row r="12" spans="1:14">
      <c r="A12" s="64">
        <v>51100</v>
      </c>
      <c r="B12" s="40" t="s">
        <v>443</v>
      </c>
      <c r="C12" s="29">
        <f>IFERROR(SUM(SUMIF('ТТК-Сэндвичи'!$B:$B,"51100",'ТТК-Сэндвичи'!$E:$E),SUMIF('ТТК-Сэндвичи'!$G:$G,"51100",'ТТК-Сэндвичи'!$J:$J),SUMIF('ТТК-Сэндвичи'!$L:$L,"51100",'ТТК-Сэндвичи'!$O:$O),SUMIF('ТТК-Сэндвичи'!$Q:$Q,"51100",'ТТК-Сэндвичи'!$T:$T)),0)</f>
        <v>0</v>
      </c>
      <c r="D12" s="29">
        <f>IFERROR(SUM(SUMIF('ТТК-Десерты'!$B:$B,"51100",'ТТК-Десерты'!$E:$E),SUMIF('ТТК-Десерты'!$G:$G,"51100",'ТТК-Десерты'!$J:$J),SUMIF('ТТК-Десерты'!$L:$L,"51100",'ТТК-Десерты'!$O:$O),SUMIF('ТТК-Десерты'!$Q:$Q,"51100",'ТТК-Десерты'!$T:$T)),0)</f>
        <v>0</v>
      </c>
      <c r="E12" s="29">
        <f>IFERROR(SUM(SUMIF('ТТК-Закуски'!$B:$B,"51100",'ТТК-Закуски'!$E:$E),SUMIF('ТТК-Закуски'!$G:$G,"51100",'ТТК-Закуски'!$J:$J),SUMIF('ТТК-Закуски'!$L:$L,"51100",'ТТК-Закуски'!$O:$O),SUMIF('ТТК-Закуски'!$Q:$Q,"51100",'ТТК-Закуски'!$T:$T)),0)</f>
        <v>0</v>
      </c>
      <c r="F12" s="29">
        <f>IFERROR(SUM(SUMIF('ТТК-Напитки'!$B:$B,"51100",'ТТК-Напитки'!$E:$E),SUMIF('ТТК-Напитки'!$G:$G,"51100",'ТТК-Напитки'!$J:$J),SUMIF('ТТК-Напитки'!$L:$L,"51100",'ТТК-Напитки'!$O:$O),SUMIF('ТТК-Напитки'!$Q:$Q,"51100",'ТТК-Напитки'!$T:$T)),0)</f>
        <v>0</v>
      </c>
      <c r="G12" s="29">
        <f>IFERROR(SUM(SUMIF('ТТК-Гарниры'!$B:$B,"51100",'ТТК-Гарниры'!$E:$E),SUMIF('ТТК-Гарниры'!$G:$G,"51100",'ТТК-Гарниры'!$J:$J),SUMIF('ТТК-Гарниры'!$L:$L,"51100",'ТТК-Гарниры'!$O:$O),SUMIF('ТТК-Гарниры'!$Q:$Q,"51100",'ТТК-Гарниры'!$T:$T)),0)</f>
        <v>0</v>
      </c>
      <c r="H12" s="29">
        <f>IFERROR(SUM(SUMIF('ТТК-Соуса'!$B:$B,"51100",'ТТК-Соуса'!$E:$E),SUMIF('ТТК-Соуса'!$G:$G,"51100",'ТТК-Соуса'!$J:$J),SUMIF('ТТК-Соуса'!$L:$L,"51100",'ТТК-Соуса'!$O:$O),SUMIF('ТТК-Соуса'!$Q:$Q,"51100",'ТТК-Соуса'!$T:$T)),0)</f>
        <v>0</v>
      </c>
      <c r="I12" s="29">
        <f>IFERROR(SUM(SUMIF('ТТК-Новинки'!$B:$B,"51100",'ТТК-Новинки'!$E:$E),SUMIF('ТТК-Новинки'!$G:$G,"51100",'ТТК-Новинки'!$J:$J),SUMIF('ТТК-Новинки'!$L:$L,"51100",'ТТК-Новинки'!$O:$O),SUMIF('ТТК-Новинки'!$Q:$Q,"51100",'ТТК-Новинки'!$T:$T)),0)</f>
        <v>0</v>
      </c>
      <c r="J12" s="29">
        <f>IFERROR(SUM(SUMIF('ТТК-Промо'!$B:$B,"51100",'ТТК-Промо'!$E:$E),SUMIF('ТТК-Промо'!$G:$G,"51100",'ТТК-Промо'!$J:$J),SUMIF('ТТК-Промо'!$L:$L,"51100",'ТТК-Промо'!$O:$O),SUMIF('ТТК-Промо'!$Q:$Q,"51100",'ТТК-Промо'!$T:$T)),0)</f>
        <v>0</v>
      </c>
      <c r="K12" s="29">
        <f>IFERROR(SUM(SUMIF('ТТК-Завтраки'!$B:$B,"51100",'ТТК-Завтраки'!$E:$E),SUMIF('ТТК-Завтраки'!$G:$G,"51100",'ТТК-Завтраки'!$J:$J),SUMIF('ТТК-Завтраки'!$L:$L,"51100",'ТТК-Завтраки'!$O:$O),SUMIF('ТТК-Завтраки'!$Q:$Q,"51100",'ТТК-Завтраки'!$T:$T)),0)</f>
        <v>0</v>
      </c>
      <c r="L12" s="29">
        <f>IFERROR(SUM(SUMIF('ТТК-Салаты'!$B:$B,"51100",'ТТК-Салаты'!$E:$E),SUMIF('ТТК-Салаты'!$G:$G,"51100",'ТТК-Салаты'!$J:$J),SUMIF('ТТК-Салаты'!$L:$L,"51100",'ТТК-Салаты'!$O:$O),SUMIF('ТТК-Салаты'!$Q:$Q,"51100",'ТТК-Салаты'!$T:$T)),0)</f>
        <v>7</v>
      </c>
      <c r="M12" s="29">
        <f>IFERROR(SUM(SUMIF('ТТК-Экстра'!$B:$B,"51100",'ТТК-Экстра'!$E:$E),SUMIF('ТТК-Экстра'!$G:$G,"51100",'ТТК-Экстра'!$J:$J),SUMIF('ТТК-Экстра'!$L:$L,"51100",'ТТК-Экстра'!$O:$O),SUMIF('ТТК-Экстра'!$Q:$Q,"51100",'ТТК-Экстра'!$T:$T)),0)</f>
        <v>0</v>
      </c>
      <c r="N12" s="34">
        <f t="shared" si="0"/>
        <v>7</v>
      </c>
    </row>
    <row r="13" spans="1:14">
      <c r="A13" s="64">
        <v>51119</v>
      </c>
      <c r="B13" s="40" t="s">
        <v>444</v>
      </c>
      <c r="C13" s="29">
        <f>IFERROR(SUM(SUMIF('ТТК-Сэндвичи'!$B:$B,"51119",'ТТК-Сэндвичи'!$E:$E),SUMIF('ТТК-Сэндвичи'!$G:$G,"51119",'ТТК-Сэндвичи'!$J:$J),SUMIF('ТТК-Сэндвичи'!$L:$L,"51119",'ТТК-Сэндвичи'!$O:$O),SUMIF('ТТК-Сэндвичи'!$Q:$Q,"51119",'ТТК-Сэндвичи'!$T:$T)),0)</f>
        <v>0</v>
      </c>
      <c r="D13" s="29">
        <f>IFERROR(SUM(SUMIF('ТТК-Десерты'!$B:$B,"51119",'ТТК-Десерты'!$E:$E),SUMIF('ТТК-Десерты'!$G:$G,"51119",'ТТК-Десерты'!$J:$J),SUMIF('ТТК-Десерты'!$L:$L,"51119",'ТТК-Десерты'!$O:$O),SUMIF('ТТК-Десерты'!$Q:$Q,"51119",'ТТК-Десерты'!$T:$T)),0)</f>
        <v>0</v>
      </c>
      <c r="E13" s="29">
        <f>IFERROR(SUM(SUMIF('ТТК-Закуски'!$B:$B,"51119",'ТТК-Закуски'!$E:$E),SUMIF('ТТК-Закуски'!$G:$G,"51119",'ТТК-Закуски'!$J:$J),SUMIF('ТТК-Закуски'!$L:$L,"51119",'ТТК-Закуски'!$O:$O),SUMIF('ТТК-Закуски'!$Q:$Q,"51119",'ТТК-Закуски'!$T:$T)),0)</f>
        <v>0</v>
      </c>
      <c r="F13" s="29">
        <f>IFERROR(SUM(SUMIF('ТТК-Напитки'!$B:$B,"51119",'ТТК-Напитки'!$E:$E),SUMIF('ТТК-Напитки'!$G:$G,"51119",'ТТК-Напитки'!$J:$J),SUMIF('ТТК-Напитки'!$L:$L,"51119",'ТТК-Напитки'!$O:$O),SUMIF('ТТК-Напитки'!$Q:$Q,"51119",'ТТК-Напитки'!$T:$T)),0)</f>
        <v>0</v>
      </c>
      <c r="G13" s="29">
        <f>IFERROR(SUM(SUMIF('ТТК-Гарниры'!$B:$B,"51119",'ТТК-Гарниры'!$E:$E),SUMIF('ТТК-Гарниры'!$G:$G,"51119",'ТТК-Гарниры'!$J:$J),SUMIF('ТТК-Гарниры'!$L:$L,"51119",'ТТК-Гарниры'!$O:$O),SUMIF('ТТК-Гарниры'!$Q:$Q,"51119",'ТТК-Гарниры'!$T:$T)),0)</f>
        <v>0</v>
      </c>
      <c r="H13" s="29">
        <f>IFERROR(SUM(SUMIF('ТТК-Соуса'!$B:$B,"51119",'ТТК-Соуса'!$E:$E),SUMIF('ТТК-Соуса'!$G:$G,"51119",'ТТК-Соуса'!$J:$J),SUMIF('ТТК-Соуса'!$L:$L,"51119",'ТТК-Соуса'!$O:$O),SUMIF('ТТК-Соуса'!$Q:$Q,"51119",'ТТК-Соуса'!$T:$T)),0)</f>
        <v>0</v>
      </c>
      <c r="I13" s="29">
        <f>IFERROR(SUM(SUMIF('ТТК-Новинки'!$B:$B,"51119",'ТТК-Новинки'!$E:$E),SUMIF('ТТК-Новинки'!$G:$G,"51119",'ТТК-Новинки'!$J:$J),SUMIF('ТТК-Новинки'!$L:$L,"51119",'ТТК-Новинки'!$O:$O),SUMIF('ТТК-Новинки'!$Q:$Q,"51119",'ТТК-Новинки'!$T:$T)),0)</f>
        <v>0</v>
      </c>
      <c r="J13" s="29">
        <f>IFERROR(SUM(SUMIF('ТТК-Промо'!$B:$B,"51119",'ТТК-Промо'!$E:$E),SUMIF('ТТК-Промо'!$G:$G,"51119",'ТТК-Промо'!$J:$J),SUMIF('ТТК-Промо'!$L:$L,"51119",'ТТК-Промо'!$O:$O),SUMIF('ТТК-Промо'!$Q:$Q,"51119",'ТТК-Промо'!$T:$T)),0)</f>
        <v>0</v>
      </c>
      <c r="K13" s="29">
        <f>IFERROR(SUM(SUMIF('ТТК-Завтраки'!$B:$B,"51119",'ТТК-Завтраки'!$E:$E),SUMIF('ТТК-Завтраки'!$G:$G,"51119",'ТТК-Завтраки'!$J:$J),SUMIF('ТТК-Завтраки'!$L:$L,"51119",'ТТК-Завтраки'!$O:$O),SUMIF('ТТК-Завтраки'!$Q:$Q,"51119",'ТТК-Завтраки'!$T:$T)),0)</f>
        <v>0</v>
      </c>
      <c r="L13" s="29">
        <f>IFERROR(SUM(SUMIF('ТТК-Салаты'!$B:$B,"51119",'ТТК-Салаты'!$E:$E),SUMIF('ТТК-Салаты'!$G:$G,"51119",'ТТК-Салаты'!$J:$J),SUMIF('ТТК-Салаты'!$L:$L,"51119",'ТТК-Салаты'!$O:$O),SUMIF('ТТК-Салаты'!$Q:$Q,"51119",'ТТК-Салаты'!$T:$T)),0)</f>
        <v>0</v>
      </c>
      <c r="M13" s="29">
        <f>IFERROR(SUM(SUMIF('ТТК-Экстра'!$B:$B,"51119",'ТТК-Экстра'!$E:$E),SUMIF('ТТК-Экстра'!$G:$G,"51119",'ТТК-Экстра'!$J:$J),SUMIF('ТТК-Экстра'!$L:$L,"51119",'ТТК-Экстра'!$O:$O),SUMIF('ТТК-Экстра'!$Q:$Q,"51119",'ТТК-Экстра'!$T:$T)),0)</f>
        <v>0</v>
      </c>
      <c r="N13" s="34">
        <f t="shared" si="0"/>
        <v>0</v>
      </c>
    </row>
    <row r="14" spans="1:14">
      <c r="A14" s="64">
        <v>51142</v>
      </c>
      <c r="B14" s="40" t="s">
        <v>445</v>
      </c>
      <c r="C14" s="29">
        <f>IFERROR(SUM(SUMIF('ТТК-Сэндвичи'!$B:$B,"51142",'ТТК-Сэндвичи'!$E:$E),SUMIF('ТТК-Сэндвичи'!$G:$G,"51142",'ТТК-Сэндвичи'!$J:$J),SUMIF('ТТК-Сэндвичи'!$L:$L,"51142",'ТТК-Сэндвичи'!$O:$O),SUMIF('ТТК-Сэндвичи'!$Q:$Q,"51142",'ТТК-Сэндвичи'!$T:$T)),0)</f>
        <v>0</v>
      </c>
      <c r="D14" s="29">
        <f>IFERROR(SUM(SUMIF('ТТК-Десерты'!$B:$B,"51142",'ТТК-Десерты'!$E:$E),SUMIF('ТТК-Десерты'!$G:$G,"51142",'ТТК-Десерты'!$J:$J),SUMIF('ТТК-Десерты'!$L:$L,"51142",'ТТК-Десерты'!$O:$O),SUMIF('ТТК-Десерты'!$Q:$Q,"51142",'ТТК-Десерты'!$T:$T)),0)</f>
        <v>0</v>
      </c>
      <c r="E14" s="29">
        <f>IFERROR(SUM(SUMIF('ТТК-Закуски'!$B:$B,"51142",'ТТК-Закуски'!$E:$E),SUMIF('ТТК-Закуски'!$G:$G,"51142",'ТТК-Закуски'!$J:$J),SUMIF('ТТК-Закуски'!$L:$L,"51142",'ТТК-Закуски'!$O:$O),SUMIF('ТТК-Закуски'!$Q:$Q,"51142",'ТТК-Закуски'!$T:$T)),0)</f>
        <v>0</v>
      </c>
      <c r="F14" s="29">
        <f>IFERROR(SUM(SUMIF('ТТК-Напитки'!$B:$B,"51142",'ТТК-Напитки'!$E:$E),SUMIF('ТТК-Напитки'!$G:$G,"51142",'ТТК-Напитки'!$J:$J),SUMIF('ТТК-Напитки'!$L:$L,"51142",'ТТК-Напитки'!$O:$O),SUMIF('ТТК-Напитки'!$Q:$Q,"51142",'ТТК-Напитки'!$T:$T)),0)</f>
        <v>1.4630000000000001</v>
      </c>
      <c r="G14" s="29">
        <f>IFERROR(SUM(SUMIF('ТТК-Гарниры'!$B:$B,"51142",'ТТК-Гарниры'!$E:$E),SUMIF('ТТК-Гарниры'!$G:$G,"51142",'ТТК-Гарниры'!$J:$J),SUMIF('ТТК-Гарниры'!$L:$L,"51142",'ТТК-Гарниры'!$O:$O),SUMIF('ТТК-Гарниры'!$Q:$Q,"51142",'ТТК-Гарниры'!$T:$T)),0)</f>
        <v>0</v>
      </c>
      <c r="H14" s="29">
        <f>IFERROR(SUM(SUMIF('ТТК-Соуса'!$B:$B,"51142",'ТТК-Соуса'!$E:$E),SUMIF('ТТК-Соуса'!$G:$G,"51142",'ТТК-Соуса'!$J:$J),SUMIF('ТТК-Соуса'!$L:$L,"51142",'ТТК-Соуса'!$O:$O),SUMIF('ТТК-Соуса'!$Q:$Q,"51142",'ТТК-Соуса'!$T:$T)),0)</f>
        <v>0</v>
      </c>
      <c r="I14" s="29">
        <f>IFERROR(SUM(SUMIF('ТТК-Новинки'!$B:$B,"51142",'ТТК-Новинки'!$E:$E),SUMIF('ТТК-Новинки'!$G:$G,"51142",'ТТК-Новинки'!$J:$J),SUMIF('ТТК-Новинки'!$L:$L,"51142",'ТТК-Новинки'!$O:$O),SUMIF('ТТК-Новинки'!$Q:$Q,"51142",'ТТК-Новинки'!$T:$T)),0)</f>
        <v>0</v>
      </c>
      <c r="J14" s="29">
        <f>IFERROR(SUM(SUMIF('ТТК-Промо'!$B:$B,"51142",'ТТК-Промо'!$E:$E),SUMIF('ТТК-Промо'!$G:$G,"51142",'ТТК-Промо'!$J:$J),SUMIF('ТТК-Промо'!$L:$L,"51142",'ТТК-Промо'!$O:$O),SUMIF('ТТК-Промо'!$Q:$Q,"51142",'ТТК-Промо'!$T:$T)),0)</f>
        <v>0</v>
      </c>
      <c r="K14" s="29">
        <f>IFERROR(SUM(SUMIF('ТТК-Завтраки'!$B:$B,"51142",'ТТК-Завтраки'!$E:$E),SUMIF('ТТК-Завтраки'!$G:$G,"51142",'ТТК-Завтраки'!$J:$J),SUMIF('ТТК-Завтраки'!$L:$L,"51142",'ТТК-Завтраки'!$O:$O),SUMIF('ТТК-Завтраки'!$Q:$Q,"51142",'ТТК-Завтраки'!$T:$T)),0)</f>
        <v>0</v>
      </c>
      <c r="L14" s="29">
        <f>IFERROR(SUM(SUMIF('ТТК-Салаты'!$B:$B,"51142",'ТТК-Салаты'!$E:$E),SUMIF('ТТК-Салаты'!$G:$G,"51142",'ТТК-Салаты'!$J:$J),SUMIF('ТТК-Салаты'!$L:$L,"51142",'ТТК-Салаты'!$O:$O),SUMIF('ТТК-Салаты'!$Q:$Q,"51142",'ТТК-Салаты'!$T:$T)),0)</f>
        <v>0</v>
      </c>
      <c r="M14" s="29">
        <f>IFERROR(SUM(SUMIF('ТТК-Экстра'!$B:$B,"51142",'ТТК-Экстра'!$E:$E),SUMIF('ТТК-Экстра'!$G:$G,"51142",'ТТК-Экстра'!$J:$J),SUMIF('ТТК-Экстра'!$L:$L,"51142",'ТТК-Экстра'!$O:$O),SUMIF('ТТК-Экстра'!$Q:$Q,"51142",'ТТК-Экстра'!$T:$T)),0)</f>
        <v>0</v>
      </c>
      <c r="N14" s="34">
        <f t="shared" si="0"/>
        <v>1.4630000000000001</v>
      </c>
    </row>
    <row r="15" spans="1:14">
      <c r="A15" s="64">
        <v>51143</v>
      </c>
      <c r="B15" s="40" t="s">
        <v>446</v>
      </c>
      <c r="C15" s="29">
        <f>IFERROR(SUM(SUMIF('ТТК-Сэндвичи'!$B:$B,"51143",'ТТК-Сэндвичи'!$E:$E),SUMIF('ТТК-Сэндвичи'!$G:$G,"51143",'ТТК-Сэндвичи'!$J:$J),SUMIF('ТТК-Сэндвичи'!$L:$L,"51143",'ТТК-Сэндвичи'!$O:$O),SUMIF('ТТК-Сэндвичи'!$Q:$Q,"51143",'ТТК-Сэндвичи'!$T:$T)),0)</f>
        <v>0</v>
      </c>
      <c r="D15" s="29">
        <f>IFERROR(SUM(SUMIF('ТТК-Десерты'!$B:$B,"51143",'ТТК-Десерты'!$E:$E),SUMIF('ТТК-Десерты'!$G:$G,"51143",'ТТК-Десерты'!$J:$J),SUMIF('ТТК-Десерты'!$L:$L,"51143",'ТТК-Десерты'!$O:$O),SUMIF('ТТК-Десерты'!$Q:$Q,"51143",'ТТК-Десерты'!$T:$T)),0)</f>
        <v>0</v>
      </c>
      <c r="E15" s="29">
        <f>IFERROR(SUM(SUMIF('ТТК-Закуски'!$B:$B,"51143",'ТТК-Закуски'!$E:$E),SUMIF('ТТК-Закуски'!$G:$G,"51143",'ТТК-Закуски'!$J:$J),SUMIF('ТТК-Закуски'!$L:$L,"51143",'ТТК-Закуски'!$O:$O),SUMIF('ТТК-Закуски'!$Q:$Q,"51143",'ТТК-Закуски'!$T:$T)),0)</f>
        <v>0</v>
      </c>
      <c r="F15" s="29">
        <f>IFERROR(SUM(SUMIF('ТТК-Напитки'!$B:$B,"51143",'ТТК-Напитки'!$E:$E),SUMIF('ТТК-Напитки'!$G:$G,"51143",'ТТК-Напитки'!$J:$J),SUMIF('ТТК-Напитки'!$L:$L,"51143",'ТТК-Напитки'!$O:$O),SUMIF('ТТК-Напитки'!$Q:$Q,"51143",'ТТК-Напитки'!$T:$T)),0)</f>
        <v>0.9860000000000001</v>
      </c>
      <c r="G15" s="29">
        <f>IFERROR(SUM(SUMIF('ТТК-Гарниры'!$B:$B,"51143",'ТТК-Гарниры'!$E:$E),SUMIF('ТТК-Гарниры'!$G:$G,"51143",'ТТК-Гарниры'!$J:$J),SUMIF('ТТК-Гарниры'!$L:$L,"51143",'ТТК-Гарниры'!$O:$O),SUMIF('ТТК-Гарниры'!$Q:$Q,"51143",'ТТК-Гарниры'!$T:$T)),0)</f>
        <v>0</v>
      </c>
      <c r="H15" s="29">
        <f>IFERROR(SUM(SUMIF('ТТК-Соуса'!$B:$B,"51143",'ТТК-Соуса'!$E:$E),SUMIF('ТТК-Соуса'!$G:$G,"51143",'ТТК-Соуса'!$J:$J),SUMIF('ТТК-Соуса'!$L:$L,"51143",'ТТК-Соуса'!$O:$O),SUMIF('ТТК-Соуса'!$Q:$Q,"51143",'ТТК-Соуса'!$T:$T)),0)</f>
        <v>0</v>
      </c>
      <c r="I15" s="29">
        <f>IFERROR(SUM(SUMIF('ТТК-Новинки'!$B:$B,"51143",'ТТК-Новинки'!$E:$E),SUMIF('ТТК-Новинки'!$G:$G,"51143",'ТТК-Новинки'!$J:$J),SUMIF('ТТК-Новинки'!$L:$L,"51143",'ТТК-Новинки'!$O:$O),SUMIF('ТТК-Новинки'!$Q:$Q,"51143",'ТТК-Новинки'!$T:$T)),0)</f>
        <v>0</v>
      </c>
      <c r="J15" s="29">
        <f>IFERROR(SUM(SUMIF('ТТК-Промо'!$B:$B,"51143",'ТТК-Промо'!$E:$E),SUMIF('ТТК-Промо'!$G:$G,"51143",'ТТК-Промо'!$J:$J),SUMIF('ТТК-Промо'!$L:$L,"51143",'ТТК-Промо'!$O:$O),SUMIF('ТТК-Промо'!$Q:$Q,"51143",'ТТК-Промо'!$T:$T)),0)</f>
        <v>0</v>
      </c>
      <c r="K15" s="29">
        <f>IFERROR(SUM(SUMIF('ТТК-Завтраки'!$B:$B,"51143",'ТТК-Завтраки'!$E:$E),SUMIF('ТТК-Завтраки'!$G:$G,"51143",'ТТК-Завтраки'!$J:$J),SUMIF('ТТК-Завтраки'!$L:$L,"51143",'ТТК-Завтраки'!$O:$O),SUMIF('ТТК-Завтраки'!$Q:$Q,"51143",'ТТК-Завтраки'!$T:$T)),0)</f>
        <v>0</v>
      </c>
      <c r="L15" s="29">
        <f>IFERROR(SUM(SUMIF('ТТК-Салаты'!$B:$B,"51143",'ТТК-Салаты'!$E:$E),SUMIF('ТТК-Салаты'!$G:$G,"51143",'ТТК-Салаты'!$J:$J),SUMIF('ТТК-Салаты'!$L:$L,"51143",'ТТК-Салаты'!$O:$O),SUMIF('ТТК-Салаты'!$Q:$Q,"51143",'ТТК-Салаты'!$T:$T)),0)</f>
        <v>0</v>
      </c>
      <c r="M15" s="29">
        <f>IFERROR(SUM(SUMIF('ТТК-Экстра'!$B:$B,"51143",'ТТК-Экстра'!$E:$E),SUMIF('ТТК-Экстра'!$G:$G,"51143",'ТТК-Экстра'!$J:$J),SUMIF('ТТК-Экстра'!$L:$L,"51143",'ТТК-Экстра'!$O:$O),SUMIF('ТТК-Экстра'!$Q:$Q,"51143",'ТТК-Экстра'!$T:$T)),0)</f>
        <v>0</v>
      </c>
      <c r="N15" s="34">
        <f t="shared" si="0"/>
        <v>0.9860000000000001</v>
      </c>
    </row>
    <row r="16" spans="1:14">
      <c r="A16" s="64">
        <v>51144</v>
      </c>
      <c r="B16" s="40" t="s">
        <v>447</v>
      </c>
      <c r="C16" s="29">
        <f>IFERROR(SUM(SUMIF('ТТК-Сэндвичи'!$B:$B,"51144",'ТТК-Сэндвичи'!$E:$E),SUMIF('ТТК-Сэндвичи'!$G:$G,"51144",'ТТК-Сэндвичи'!$J:$J),SUMIF('ТТК-Сэндвичи'!$L:$L,"51144",'ТТК-Сэндвичи'!$O:$O),SUMIF('ТТК-Сэндвичи'!$Q:$Q,"51144",'ТТК-Сэндвичи'!$T:$T)),0)</f>
        <v>0</v>
      </c>
      <c r="D16" s="29">
        <f>IFERROR(SUM(SUMIF('ТТК-Десерты'!$B:$B,"51144",'ТТК-Десерты'!$E:$E),SUMIF('ТТК-Десерты'!$G:$G,"51144",'ТТК-Десерты'!$J:$J),SUMIF('ТТК-Десерты'!$L:$L,"51144",'ТТК-Десерты'!$O:$O),SUMIF('ТТК-Десерты'!$Q:$Q,"51144",'ТТК-Десерты'!$T:$T)),0)</f>
        <v>0</v>
      </c>
      <c r="E16" s="29">
        <f>IFERROR(SUM(SUMIF('ТТК-Закуски'!$B:$B,"51144",'ТТК-Закуски'!$E:$E),SUMIF('ТТК-Закуски'!$G:$G,"51144",'ТТК-Закуски'!$J:$J),SUMIF('ТТК-Закуски'!$L:$L,"51144",'ТТК-Закуски'!$O:$O),SUMIF('ТТК-Закуски'!$Q:$Q,"51144",'ТТК-Закуски'!$T:$T)),0)</f>
        <v>0</v>
      </c>
      <c r="F16" s="29">
        <f>IFERROR(SUM(SUMIF('ТТК-Напитки'!$B:$B,"51144",'ТТК-Напитки'!$E:$E),SUMIF('ТТК-Напитки'!$G:$G,"51144",'ТТК-Напитки'!$J:$J),SUMIF('ТТК-Напитки'!$L:$L,"51144",'ТТК-Напитки'!$O:$O),SUMIF('ТТК-Напитки'!$Q:$Q,"51144",'ТТК-Напитки'!$T:$T)),0)</f>
        <v>1.2520000000000002</v>
      </c>
      <c r="G16" s="29">
        <f>IFERROR(SUM(SUMIF('ТТК-Гарниры'!$B:$B,"51144",'ТТК-Гарниры'!$E:$E),SUMIF('ТТК-Гарниры'!$G:$G,"51144",'ТТК-Гарниры'!$J:$J),SUMIF('ТТК-Гарниры'!$L:$L,"51144",'ТТК-Гарниры'!$O:$O),SUMIF('ТТК-Гарниры'!$Q:$Q,"51144",'ТТК-Гарниры'!$T:$T)),0)</f>
        <v>0</v>
      </c>
      <c r="H16" s="29">
        <f>IFERROR(SUM(SUMIF('ТТК-Соуса'!$B:$B,"51144",'ТТК-Соуса'!$E:$E),SUMIF('ТТК-Соуса'!$G:$G,"51144",'ТТК-Соуса'!$J:$J),SUMIF('ТТК-Соуса'!$L:$L,"51144",'ТТК-Соуса'!$O:$O),SUMIF('ТТК-Соуса'!$Q:$Q,"51144",'ТТК-Соуса'!$T:$T)),0)</f>
        <v>0</v>
      </c>
      <c r="I16" s="29">
        <f>IFERROR(SUM(SUMIF('ТТК-Новинки'!$B:$B,"51144",'ТТК-Новинки'!$E:$E),SUMIF('ТТК-Новинки'!$G:$G,"51144",'ТТК-Новинки'!$J:$J),SUMIF('ТТК-Новинки'!$L:$L,"51144",'ТТК-Новинки'!$O:$O),SUMIF('ТТК-Новинки'!$Q:$Q,"51144",'ТТК-Новинки'!$T:$T)),0)</f>
        <v>0</v>
      </c>
      <c r="J16" s="29">
        <f>IFERROR(SUM(SUMIF('ТТК-Промо'!$B:$B,"51144",'ТТК-Промо'!$E:$E),SUMIF('ТТК-Промо'!$G:$G,"51144",'ТТК-Промо'!$J:$J),SUMIF('ТТК-Промо'!$L:$L,"51144",'ТТК-Промо'!$O:$O),SUMIF('ТТК-Промо'!$Q:$Q,"51144",'ТТК-Промо'!$T:$T)),0)</f>
        <v>0</v>
      </c>
      <c r="K16" s="29">
        <f>IFERROR(SUM(SUMIF('ТТК-Завтраки'!$B:$B,"51144",'ТТК-Завтраки'!$E:$E),SUMIF('ТТК-Завтраки'!$G:$G,"51144",'ТТК-Завтраки'!$J:$J),SUMIF('ТТК-Завтраки'!$L:$L,"51144",'ТТК-Завтраки'!$O:$O),SUMIF('ТТК-Завтраки'!$Q:$Q,"51144",'ТТК-Завтраки'!$T:$T)),0)</f>
        <v>0</v>
      </c>
      <c r="L16" s="29">
        <f>IFERROR(SUM(SUMIF('ТТК-Салаты'!$B:$B,"51144",'ТТК-Салаты'!$E:$E),SUMIF('ТТК-Салаты'!$G:$G,"51144",'ТТК-Салаты'!$J:$J),SUMIF('ТТК-Салаты'!$L:$L,"51144",'ТТК-Салаты'!$O:$O),SUMIF('ТТК-Салаты'!$Q:$Q,"51144",'ТТК-Салаты'!$T:$T)),0)</f>
        <v>0</v>
      </c>
      <c r="M16" s="29">
        <f>IFERROR(SUM(SUMIF('ТТК-Экстра'!$B:$B,"51144",'ТТК-Экстра'!$E:$E),SUMIF('ТТК-Экстра'!$G:$G,"51144",'ТТК-Экстра'!$J:$J),SUMIF('ТТК-Экстра'!$L:$L,"51144",'ТТК-Экстра'!$O:$O),SUMIF('ТТК-Экстра'!$Q:$Q,"51144",'ТТК-Экстра'!$T:$T)),0)</f>
        <v>0</v>
      </c>
      <c r="N16" s="34">
        <f t="shared" si="0"/>
        <v>1.2520000000000002</v>
      </c>
    </row>
    <row r="17" spans="1:14">
      <c r="A17" s="64">
        <v>51150</v>
      </c>
      <c r="B17" s="40" t="s">
        <v>448</v>
      </c>
      <c r="C17" s="29">
        <f>IFERROR(SUM(SUMIF('ТТК-Сэндвичи'!$B:$B,"51150",'ТТК-Сэндвичи'!$E:$E),SUMIF('ТТК-Сэндвичи'!$G:$G,"51150",'ТТК-Сэндвичи'!$J:$J),SUMIF('ТТК-Сэндвичи'!$L:$L,"51150",'ТТК-Сэндвичи'!$O:$O),SUMIF('ТТК-Сэндвичи'!$Q:$Q,"51150",'ТТК-Сэндвичи'!$T:$T)),0)</f>
        <v>0</v>
      </c>
      <c r="D17" s="29">
        <f>IFERROR(SUM(SUMIF('ТТК-Десерты'!$B:$B,"51150",'ТТК-Десерты'!$E:$E),SUMIF('ТТК-Десерты'!$G:$G,"51150",'ТТК-Десерты'!$J:$J),SUMIF('ТТК-Десерты'!$L:$L,"51150",'ТТК-Десерты'!$O:$O),SUMIF('ТТК-Десерты'!$Q:$Q,"51150",'ТТК-Десерты'!$T:$T)),0)</f>
        <v>0.28000000000000003</v>
      </c>
      <c r="E17" s="29">
        <f>IFERROR(SUM(SUMIF('ТТК-Закуски'!$B:$B,"51150",'ТТК-Закуски'!$E:$E),SUMIF('ТТК-Закуски'!$G:$G,"51150",'ТТК-Закуски'!$J:$J),SUMIF('ТТК-Закуски'!$L:$L,"51150",'ТТК-Закуски'!$O:$O),SUMIF('ТТК-Закуски'!$Q:$Q,"51150",'ТТК-Закуски'!$T:$T)),0)</f>
        <v>0</v>
      </c>
      <c r="F17" s="29">
        <f>IFERROR(SUM(SUMIF('ТТК-Напитки'!$B:$B,"51150",'ТТК-Напитки'!$E:$E),SUMIF('ТТК-Напитки'!$G:$G,"51150",'ТТК-Напитки'!$J:$J),SUMIF('ТТК-Напитки'!$L:$L,"51150",'ТТК-Напитки'!$O:$O),SUMIF('ТТК-Напитки'!$Q:$Q,"51150",'ТТК-Напитки'!$T:$T)),0)</f>
        <v>0</v>
      </c>
      <c r="G17" s="29">
        <f>IFERROR(SUM(SUMIF('ТТК-Гарниры'!$B:$B,"51150",'ТТК-Гарниры'!$E:$E),SUMIF('ТТК-Гарниры'!$G:$G,"51150",'ТТК-Гарниры'!$J:$J),SUMIF('ТТК-Гарниры'!$L:$L,"51150",'ТТК-Гарниры'!$O:$O),SUMIF('ТТК-Гарниры'!$Q:$Q,"51150",'ТТК-Гарниры'!$T:$T)),0)</f>
        <v>0</v>
      </c>
      <c r="H17" s="29">
        <f>IFERROR(SUM(SUMIF('ТТК-Соуса'!$B:$B,"51150",'ТТК-Соуса'!$E:$E),SUMIF('ТТК-Соуса'!$G:$G,"51150",'ТТК-Соуса'!$J:$J),SUMIF('ТТК-Соуса'!$L:$L,"51150",'ТТК-Соуса'!$O:$O),SUMIF('ТТК-Соуса'!$Q:$Q,"51150",'ТТК-Соуса'!$T:$T)),0)</f>
        <v>0</v>
      </c>
      <c r="I17" s="29">
        <f>IFERROR(SUM(SUMIF('ТТК-Новинки'!$B:$B,"51150",'ТТК-Новинки'!$E:$E),SUMIF('ТТК-Новинки'!$G:$G,"51150",'ТТК-Новинки'!$J:$J),SUMIF('ТТК-Новинки'!$L:$L,"51150",'ТТК-Новинки'!$O:$O),SUMIF('ТТК-Новинки'!$Q:$Q,"51150",'ТТК-Новинки'!$T:$T)),0)</f>
        <v>0</v>
      </c>
      <c r="J17" s="29">
        <f>IFERROR(SUM(SUMIF('ТТК-Промо'!$B:$B,"51150",'ТТК-Промо'!$E:$E),SUMIF('ТТК-Промо'!$G:$G,"51150",'ТТК-Промо'!$J:$J),SUMIF('ТТК-Промо'!$L:$L,"51150",'ТТК-Промо'!$O:$O),SUMIF('ТТК-Промо'!$Q:$Q,"51150",'ТТК-Промо'!$T:$T)),0)</f>
        <v>0</v>
      </c>
      <c r="K17" s="29">
        <f>IFERROR(SUM(SUMIF('ТТК-Завтраки'!$B:$B,"51150",'ТТК-Завтраки'!$E:$E),SUMIF('ТТК-Завтраки'!$G:$G,"51150",'ТТК-Завтраки'!$J:$J),SUMIF('ТТК-Завтраки'!$L:$L,"51150",'ТТК-Завтраки'!$O:$O),SUMIF('ТТК-Завтраки'!$Q:$Q,"51150",'ТТК-Завтраки'!$T:$T)),0)</f>
        <v>0</v>
      </c>
      <c r="L17" s="29">
        <f>IFERROR(SUM(SUMIF('ТТК-Салаты'!$B:$B,"51150",'ТТК-Салаты'!$E:$E),SUMIF('ТТК-Салаты'!$G:$G,"51150",'ТТК-Салаты'!$J:$J),SUMIF('ТТК-Салаты'!$L:$L,"51150",'ТТК-Салаты'!$O:$O),SUMIF('ТТК-Салаты'!$Q:$Q,"51150",'ТТК-Салаты'!$T:$T)),0)</f>
        <v>0</v>
      </c>
      <c r="M17" s="29">
        <f>IFERROR(SUM(SUMIF('ТТК-Экстра'!$B:$B,"51150",'ТТК-Экстра'!$E:$E),SUMIF('ТТК-Экстра'!$G:$G,"51150",'ТТК-Экстра'!$J:$J),SUMIF('ТТК-Экстра'!$L:$L,"51150",'ТТК-Экстра'!$O:$O),SUMIF('ТТК-Экстра'!$Q:$Q,"51150",'ТТК-Экстра'!$T:$T)),0)</f>
        <v>0.18</v>
      </c>
      <c r="N17" s="34">
        <f t="shared" si="0"/>
        <v>0.46</v>
      </c>
    </row>
    <row r="18" spans="1:14">
      <c r="A18" s="64">
        <v>51152</v>
      </c>
      <c r="B18" s="40" t="s">
        <v>449</v>
      </c>
      <c r="C18" s="29">
        <f>IFERROR(SUM(SUMIF('ТТК-Сэндвичи'!$B:$B,"51152",'ТТК-Сэндвичи'!$E:$E),SUMIF('ТТК-Сэндвичи'!$G:$G,"51152",'ТТК-Сэндвичи'!$J:$J),SUMIF('ТТК-Сэндвичи'!$L:$L,"51152",'ТТК-Сэндвичи'!$O:$O),SUMIF('ТТК-Сэндвичи'!$Q:$Q,"51152",'ТТК-Сэндвичи'!$T:$T)),0)</f>
        <v>0</v>
      </c>
      <c r="D18" s="29">
        <f>IFERROR(SUM(SUMIF('ТТК-Десерты'!$B:$B,"51152",'ТТК-Десерты'!$E:$E),SUMIF('ТТК-Десерты'!$G:$G,"51152",'ТТК-Десерты'!$J:$J),SUMIF('ТТК-Десерты'!$L:$L,"51152",'ТТК-Десерты'!$O:$O),SUMIF('ТТК-Десерты'!$Q:$Q,"51152",'ТТК-Десерты'!$T:$T)),0)</f>
        <v>0.3</v>
      </c>
      <c r="E18" s="29">
        <f>IFERROR(SUM(SUMIF('ТТК-Закуски'!$B:$B,"51152",'ТТК-Закуски'!$E:$E),SUMIF('ТТК-Закуски'!$G:$G,"51152",'ТТК-Закуски'!$J:$J),SUMIF('ТТК-Закуски'!$L:$L,"51152",'ТТК-Закуски'!$O:$O),SUMIF('ТТК-Закуски'!$Q:$Q,"51152",'ТТК-Закуски'!$T:$T)),0)</f>
        <v>0</v>
      </c>
      <c r="F18" s="29">
        <f>IFERROR(SUM(SUMIF('ТТК-Напитки'!$B:$B,"51152",'ТТК-Напитки'!$E:$E),SUMIF('ТТК-Напитки'!$G:$G,"51152",'ТТК-Напитки'!$J:$J),SUMIF('ТТК-Напитки'!$L:$L,"51152",'ТТК-Напитки'!$O:$O),SUMIF('ТТК-Напитки'!$Q:$Q,"51152",'ТТК-Напитки'!$T:$T)),0)</f>
        <v>0</v>
      </c>
      <c r="G18" s="29">
        <f>IFERROR(SUM(SUMIF('ТТК-Гарниры'!$B:$B,"51152",'ТТК-Гарниры'!$E:$E),SUMIF('ТТК-Гарниры'!$G:$G,"51152",'ТТК-Гарниры'!$J:$J),SUMIF('ТТК-Гарниры'!$L:$L,"51152",'ТТК-Гарниры'!$O:$O),SUMIF('ТТК-Гарниры'!$Q:$Q,"51152",'ТТК-Гарниры'!$T:$T)),0)</f>
        <v>0</v>
      </c>
      <c r="H18" s="29">
        <f>IFERROR(SUM(SUMIF('ТТК-Соуса'!$B:$B,"51152",'ТТК-Соуса'!$E:$E),SUMIF('ТТК-Соуса'!$G:$G,"51152",'ТТК-Соуса'!$J:$J),SUMIF('ТТК-Соуса'!$L:$L,"51152",'ТТК-Соуса'!$O:$O),SUMIF('ТТК-Соуса'!$Q:$Q,"51152",'ТТК-Соуса'!$T:$T)),0)</f>
        <v>0</v>
      </c>
      <c r="I18" s="29">
        <f>IFERROR(SUM(SUMIF('ТТК-Новинки'!$B:$B,"51152",'ТТК-Новинки'!$E:$E),SUMIF('ТТК-Новинки'!$G:$G,"51152",'ТТК-Новинки'!$J:$J),SUMIF('ТТК-Новинки'!$L:$L,"51152",'ТТК-Новинки'!$O:$O),SUMIF('ТТК-Новинки'!$Q:$Q,"51152",'ТТК-Новинки'!$T:$T)),0)</f>
        <v>0</v>
      </c>
      <c r="J18" s="29">
        <f>IFERROR(SUM(SUMIF('ТТК-Промо'!$B:$B,"51152",'ТТК-Промо'!$E:$E),SUMIF('ТТК-Промо'!$G:$G,"51152",'ТТК-Промо'!$J:$J),SUMIF('ТТК-Промо'!$L:$L,"51152",'ТТК-Промо'!$O:$O),SUMIF('ТТК-Промо'!$Q:$Q,"51152",'ТТК-Промо'!$T:$T)),0)</f>
        <v>0</v>
      </c>
      <c r="K18" s="29">
        <f>IFERROR(SUM(SUMIF('ТТК-Завтраки'!$B:$B,"51152",'ТТК-Завтраки'!$E:$E),SUMIF('ТТК-Завтраки'!$G:$G,"51152",'ТТК-Завтраки'!$J:$J),SUMIF('ТТК-Завтраки'!$L:$L,"51152",'ТТК-Завтраки'!$O:$O),SUMIF('ТТК-Завтраки'!$Q:$Q,"51152",'ТТК-Завтраки'!$T:$T)),0)</f>
        <v>0</v>
      </c>
      <c r="L18" s="29">
        <f>IFERROR(SUM(SUMIF('ТТК-Салаты'!$B:$B,"51152",'ТТК-Салаты'!$E:$E),SUMIF('ТТК-Салаты'!$G:$G,"51152",'ТТК-Салаты'!$J:$J),SUMIF('ТТК-Салаты'!$L:$L,"51152",'ТТК-Салаты'!$O:$O),SUMIF('ТТК-Салаты'!$Q:$Q,"51152",'ТТК-Салаты'!$T:$T)),0)</f>
        <v>0</v>
      </c>
      <c r="M18" s="29">
        <f>IFERROR(SUM(SUMIF('ТТК-Экстра'!$B:$B,"51152",'ТТК-Экстра'!$E:$E),SUMIF('ТТК-Экстра'!$G:$G,"51152",'ТТК-Экстра'!$J:$J),SUMIF('ТТК-Экстра'!$L:$L,"51152",'ТТК-Экстра'!$O:$O),SUMIF('ТТК-Экстра'!$Q:$Q,"51152",'ТТК-Экстра'!$T:$T)),0)</f>
        <v>0.04</v>
      </c>
      <c r="N18" s="34">
        <f t="shared" si="0"/>
        <v>0.33999999999999997</v>
      </c>
    </row>
    <row r="19" spans="1:14">
      <c r="A19" s="64">
        <v>51153</v>
      </c>
      <c r="B19" s="40" t="s">
        <v>450</v>
      </c>
      <c r="C19" s="29">
        <f>IFERROR(SUM(SUMIF('ТТК-Сэндвичи'!$B:$B,"51153",'ТТК-Сэндвичи'!$E:$E),SUMIF('ТТК-Сэндвичи'!$G:$G,"51153",'ТТК-Сэндвичи'!$J:$J),SUMIF('ТТК-Сэндвичи'!$L:$L,"51153",'ТТК-Сэндвичи'!$O:$O),SUMIF('ТТК-Сэндвичи'!$Q:$Q,"51153",'ТТК-Сэндвичи'!$T:$T)),0)</f>
        <v>0</v>
      </c>
      <c r="D19" s="29">
        <f>IFERROR(SUM(SUMIF('ТТК-Десерты'!$B:$B,"51153",'ТТК-Десерты'!$E:$E),SUMIF('ТТК-Десерты'!$G:$G,"51153",'ТТК-Десерты'!$J:$J),SUMIF('ТТК-Десерты'!$L:$L,"51153",'ТТК-Десерты'!$O:$O),SUMIF('ТТК-Десерты'!$Q:$Q,"51153",'ТТК-Десерты'!$T:$T)),0)</f>
        <v>0.42</v>
      </c>
      <c r="E19" s="29">
        <f>IFERROR(SUM(SUMIF('ТТК-Закуски'!$B:$B,"51153",'ТТК-Закуски'!$E:$E),SUMIF('ТТК-Закуски'!$G:$G,"51153",'ТТК-Закуски'!$J:$J),SUMIF('ТТК-Закуски'!$L:$L,"51153",'ТТК-Закуски'!$O:$O),SUMIF('ТТК-Закуски'!$Q:$Q,"51153",'ТТК-Закуски'!$T:$T)),0)</f>
        <v>0</v>
      </c>
      <c r="F19" s="29">
        <f>IFERROR(SUM(SUMIF('ТТК-Напитки'!$B:$B,"51153",'ТТК-Напитки'!$E:$E),SUMIF('ТТК-Напитки'!$G:$G,"51153",'ТТК-Напитки'!$J:$J),SUMIF('ТТК-Напитки'!$L:$L,"51153",'ТТК-Напитки'!$O:$O),SUMIF('ТТК-Напитки'!$Q:$Q,"51153",'ТТК-Напитки'!$T:$T)),0)</f>
        <v>0</v>
      </c>
      <c r="G19" s="29">
        <f>IFERROR(SUM(SUMIF('ТТК-Гарниры'!$B:$B,"51153",'ТТК-Гарниры'!$E:$E),SUMIF('ТТК-Гарниры'!$G:$G,"51153",'ТТК-Гарниры'!$J:$J),SUMIF('ТТК-Гарниры'!$L:$L,"51153",'ТТК-Гарниры'!$O:$O),SUMIF('ТТК-Гарниры'!$Q:$Q,"51153",'ТТК-Гарниры'!$T:$T)),0)</f>
        <v>0</v>
      </c>
      <c r="H19" s="29">
        <f>IFERROR(SUM(SUMIF('ТТК-Соуса'!$B:$B,"51153",'ТТК-Соуса'!$E:$E),SUMIF('ТТК-Соуса'!$G:$G,"51153",'ТТК-Соуса'!$J:$J),SUMIF('ТТК-Соуса'!$L:$L,"51153",'ТТК-Соуса'!$O:$O),SUMIF('ТТК-Соуса'!$Q:$Q,"51153",'ТТК-Соуса'!$T:$T)),0)</f>
        <v>0</v>
      </c>
      <c r="I19" s="29">
        <f>IFERROR(SUM(SUMIF('ТТК-Новинки'!$B:$B,"51153",'ТТК-Новинки'!$E:$E),SUMIF('ТТК-Новинки'!$G:$G,"51153",'ТТК-Новинки'!$J:$J),SUMIF('ТТК-Новинки'!$L:$L,"51153",'ТТК-Новинки'!$O:$O),SUMIF('ТТК-Новинки'!$Q:$Q,"51153",'ТТК-Новинки'!$T:$T)),0)</f>
        <v>0</v>
      </c>
      <c r="J19" s="29">
        <f>IFERROR(SUM(SUMIF('ТТК-Промо'!$B:$B,"51153",'ТТК-Промо'!$E:$E),SUMIF('ТТК-Промо'!$G:$G,"51153",'ТТК-Промо'!$J:$J),SUMIF('ТТК-Промо'!$L:$L,"51153",'ТТК-Промо'!$O:$O),SUMIF('ТТК-Промо'!$Q:$Q,"51153",'ТТК-Промо'!$T:$T)),0)</f>
        <v>0</v>
      </c>
      <c r="K19" s="29">
        <f>IFERROR(SUM(SUMIF('ТТК-Завтраки'!$B:$B,"51153",'ТТК-Завтраки'!$E:$E),SUMIF('ТТК-Завтраки'!$G:$G,"51153",'ТТК-Завтраки'!$J:$J),SUMIF('ТТК-Завтраки'!$L:$L,"51153",'ТТК-Завтраки'!$O:$O),SUMIF('ТТК-Завтраки'!$Q:$Q,"51153",'ТТК-Завтраки'!$T:$T)),0)</f>
        <v>0</v>
      </c>
      <c r="L19" s="29">
        <f>IFERROR(SUM(SUMIF('ТТК-Салаты'!$B:$B,"51153",'ТТК-Салаты'!$E:$E),SUMIF('ТТК-Салаты'!$G:$G,"51153",'ТТК-Салаты'!$J:$J),SUMIF('ТТК-Салаты'!$L:$L,"51153",'ТТК-Салаты'!$O:$O),SUMIF('ТТК-Салаты'!$Q:$Q,"51153",'ТТК-Салаты'!$T:$T)),0)</f>
        <v>0</v>
      </c>
      <c r="M19" s="29">
        <f>IFERROR(SUM(SUMIF('ТТК-Экстра'!$B:$B,"51153",'ТТК-Экстра'!$E:$E),SUMIF('ТТК-Экстра'!$G:$G,"51153",'ТТК-Экстра'!$J:$J),SUMIF('ТТК-Экстра'!$L:$L,"51153",'ТТК-Экстра'!$O:$O),SUMIF('ТТК-Экстра'!$Q:$Q,"51153",'ТТК-Экстра'!$T:$T)),0)</f>
        <v>0.14000000000000001</v>
      </c>
      <c r="N19" s="34">
        <f t="shared" si="0"/>
        <v>0.56000000000000005</v>
      </c>
    </row>
    <row r="20" spans="1:14">
      <c r="A20" s="64">
        <v>51171</v>
      </c>
      <c r="B20" s="40" t="s">
        <v>451</v>
      </c>
      <c r="C20" s="29">
        <f>IFERROR(SUM(SUMIF('ТТК-Сэндвичи'!$B:$B,"51171",'ТТК-Сэндвичи'!$E:$E),SUMIF('ТТК-Сэндвичи'!$G:$G,"51171",'ТТК-Сэндвичи'!$J:$J),SUMIF('ТТК-Сэндвичи'!$L:$L,"51171",'ТТК-Сэндвичи'!$O:$O),SUMIF('ТТК-Сэндвичи'!$Q:$Q,"51171",'ТТК-Сэндвичи'!$T:$T)),0)</f>
        <v>0</v>
      </c>
      <c r="D20" s="29">
        <f>IFERROR(SUM(SUMIF('ТТК-Десерты'!$B:$B,"51171",'ТТК-Десерты'!$E:$E),SUMIF('ТТК-Десерты'!$G:$G,"51171",'ТТК-Десерты'!$J:$J),SUMIF('ТТК-Десерты'!$L:$L,"51171",'ТТК-Десерты'!$O:$O),SUMIF('ТТК-Десерты'!$Q:$Q,"51171",'ТТК-Десерты'!$T:$T)),0)</f>
        <v>0</v>
      </c>
      <c r="E20" s="29">
        <f>IFERROR(SUM(SUMIF('ТТК-Закуски'!$B:$B,"51171",'ТТК-Закуски'!$E:$E),SUMIF('ТТК-Закуски'!$G:$G,"51171",'ТТК-Закуски'!$J:$J),SUMIF('ТТК-Закуски'!$L:$L,"51171",'ТТК-Закуски'!$O:$O),SUMIF('ТТК-Закуски'!$Q:$Q,"51171",'ТТК-Закуски'!$T:$T)),0)</f>
        <v>0</v>
      </c>
      <c r="F20" s="29">
        <f>IFERROR(SUM(SUMIF('ТТК-Напитки'!$B:$B,"51171",'ТТК-Напитки'!$E:$E),SUMIF('ТТК-Напитки'!$G:$G,"51171",'ТТК-Напитки'!$J:$J),SUMIF('ТТК-Напитки'!$L:$L,"51171",'ТТК-Напитки'!$O:$O),SUMIF('ТТК-Напитки'!$Q:$Q,"51171",'ТТК-Напитки'!$T:$T)),0)</f>
        <v>0</v>
      </c>
      <c r="G20" s="29">
        <f>IFERROR(SUM(SUMIF('ТТК-Гарниры'!$B:$B,"51171",'ТТК-Гарниры'!$E:$E),SUMIF('ТТК-Гарниры'!$G:$G,"51171",'ТТК-Гарниры'!$J:$J),SUMIF('ТТК-Гарниры'!$L:$L,"51171",'ТТК-Гарниры'!$O:$O),SUMIF('ТТК-Гарниры'!$Q:$Q,"51171",'ТТК-Гарниры'!$T:$T)),0)</f>
        <v>0</v>
      </c>
      <c r="H20" s="29">
        <f>IFERROR(SUM(SUMIF('ТТК-Соуса'!$B:$B,"51171",'ТТК-Соуса'!$E:$E),SUMIF('ТТК-Соуса'!$G:$G,"51171",'ТТК-Соуса'!$J:$J),SUMIF('ТТК-Соуса'!$L:$L,"51171",'ТТК-Соуса'!$O:$O),SUMIF('ТТК-Соуса'!$Q:$Q,"51171",'ТТК-Соуса'!$T:$T)),0)</f>
        <v>0</v>
      </c>
      <c r="I20" s="29">
        <f>IFERROR(SUM(SUMIF('ТТК-Новинки'!$B:$B,"51171",'ТТК-Новинки'!$E:$E),SUMIF('ТТК-Новинки'!$G:$G,"51171",'ТТК-Новинки'!$J:$J),SUMIF('ТТК-Новинки'!$L:$L,"51171",'ТТК-Новинки'!$O:$O),SUMIF('ТТК-Новинки'!$Q:$Q,"51171",'ТТК-Новинки'!$T:$T)),0)</f>
        <v>0</v>
      </c>
      <c r="J20" s="29">
        <f>IFERROR(SUM(SUMIF('ТТК-Промо'!$B:$B,"51171",'ТТК-Промо'!$E:$E),SUMIF('ТТК-Промо'!$G:$G,"51171",'ТТК-Промо'!$J:$J),SUMIF('ТТК-Промо'!$L:$L,"51171",'ТТК-Промо'!$O:$O),SUMIF('ТТК-Промо'!$Q:$Q,"51171",'ТТК-Промо'!$T:$T)),0)</f>
        <v>0</v>
      </c>
      <c r="K20" s="29">
        <f>IFERROR(SUM(SUMIF('ТТК-Завтраки'!$B:$B,"51171",'ТТК-Завтраки'!$E:$E),SUMIF('ТТК-Завтраки'!$G:$G,"51171",'ТТК-Завтраки'!$J:$J),SUMIF('ТТК-Завтраки'!$L:$L,"51171",'ТТК-Завтраки'!$O:$O),SUMIF('ТТК-Завтраки'!$Q:$Q,"51171",'ТТК-Завтраки'!$T:$T)),0)</f>
        <v>0</v>
      </c>
      <c r="L20" s="29">
        <f>IFERROR(SUM(SUMIF('ТТК-Салаты'!$B:$B,"51171",'ТТК-Салаты'!$E:$E),SUMIF('ТТК-Салаты'!$G:$G,"51171",'ТТК-Салаты'!$J:$J),SUMIF('ТТК-Салаты'!$L:$L,"51171",'ТТК-Салаты'!$O:$O),SUMIF('ТТК-Салаты'!$Q:$Q,"51171",'ТТК-Салаты'!$T:$T)),0)</f>
        <v>0</v>
      </c>
      <c r="M20" s="29">
        <f>IFERROR(SUM(SUMIF('ТТК-Экстра'!$B:$B,"51171",'ТТК-Экстра'!$E:$E),SUMIF('ТТК-Экстра'!$G:$G,"51171",'ТТК-Экстра'!$J:$J),SUMIF('ТТК-Экстра'!$L:$L,"51171",'ТТК-Экстра'!$O:$O),SUMIF('ТТК-Экстра'!$Q:$Q,"51171",'ТТК-Экстра'!$T:$T)),0)</f>
        <v>0</v>
      </c>
      <c r="N20" s="34">
        <f t="shared" si="0"/>
        <v>0</v>
      </c>
    </row>
    <row r="21" spans="1:14">
      <c r="A21" s="64">
        <v>51172</v>
      </c>
      <c r="B21" s="40" t="s">
        <v>452</v>
      </c>
      <c r="C21" s="29">
        <f>IFERROR(SUM(SUMIF('ТТК-Сэндвичи'!$B:$B,"51172",'ТТК-Сэндвичи'!$E:$E),SUMIF('ТТК-Сэндвичи'!$G:$G,"51172",'ТТК-Сэндвичи'!$J:$J),SUMIF('ТТК-Сэндвичи'!$L:$L,"51172",'ТТК-Сэндвичи'!$O:$O),SUMIF('ТТК-Сэндвичи'!$Q:$Q,"51172",'ТТК-Сэндвичи'!$T:$T)),0)</f>
        <v>2</v>
      </c>
      <c r="D21" s="29">
        <f>IFERROR(SUM(SUMIF('ТТК-Десерты'!$B:$B,"51172",'ТТК-Десерты'!$E:$E),SUMIF('ТТК-Десерты'!$G:$G,"51172",'ТТК-Десерты'!$J:$J),SUMIF('ТТК-Десерты'!$L:$L,"51172",'ТТК-Десерты'!$O:$O),SUMIF('ТТК-Десерты'!$Q:$Q,"51172",'ТТК-Десерты'!$T:$T)),0)</f>
        <v>0</v>
      </c>
      <c r="E21" s="29">
        <f>IFERROR(SUM(SUMIF('ТТК-Закуски'!$B:$B,"51172",'ТТК-Закуски'!$E:$E),SUMIF('ТТК-Закуски'!$G:$G,"51172",'ТТК-Закуски'!$J:$J),SUMIF('ТТК-Закуски'!$L:$L,"51172",'ТТК-Закуски'!$O:$O),SUMIF('ТТК-Закуски'!$Q:$Q,"51172",'ТТК-Закуски'!$T:$T)),0)</f>
        <v>0</v>
      </c>
      <c r="F21" s="29">
        <f>IFERROR(SUM(SUMIF('ТТК-Напитки'!$B:$B,"51172",'ТТК-Напитки'!$E:$E),SUMIF('ТТК-Напитки'!$G:$G,"51172",'ТТК-Напитки'!$J:$J),SUMIF('ТТК-Напитки'!$L:$L,"51172",'ТТК-Напитки'!$O:$O),SUMIF('ТТК-Напитки'!$Q:$Q,"51172",'ТТК-Напитки'!$T:$T)),0)</f>
        <v>0</v>
      </c>
      <c r="G21" s="29">
        <f>IFERROR(SUM(SUMIF('ТТК-Гарниры'!$B:$B,"51172",'ТТК-Гарниры'!$E:$E),SUMIF('ТТК-Гарниры'!$G:$G,"51172",'ТТК-Гарниры'!$J:$J),SUMIF('ТТК-Гарниры'!$L:$L,"51172",'ТТК-Гарниры'!$O:$O),SUMIF('ТТК-Гарниры'!$Q:$Q,"51172",'ТТК-Гарниры'!$T:$T)),0)</f>
        <v>0</v>
      </c>
      <c r="H21" s="29">
        <f>IFERROR(SUM(SUMIF('ТТК-Соуса'!$B:$B,"51172",'ТТК-Соуса'!$E:$E),SUMIF('ТТК-Соуса'!$G:$G,"51172",'ТТК-Соуса'!$J:$J),SUMIF('ТТК-Соуса'!$L:$L,"51172",'ТТК-Соуса'!$O:$O),SUMIF('ТТК-Соуса'!$Q:$Q,"51172",'ТТК-Соуса'!$T:$T)),0)</f>
        <v>0</v>
      </c>
      <c r="I21" s="29">
        <f>IFERROR(SUM(SUMIF('ТТК-Новинки'!$B:$B,"51172",'ТТК-Новинки'!$E:$E),SUMIF('ТТК-Новинки'!$G:$G,"51172",'ТТК-Новинки'!$J:$J),SUMIF('ТТК-Новинки'!$L:$L,"51172",'ТТК-Новинки'!$O:$O),SUMIF('ТТК-Новинки'!$Q:$Q,"51172",'ТТК-Новинки'!$T:$T)),0)</f>
        <v>0</v>
      </c>
      <c r="J21" s="29">
        <f>IFERROR(SUM(SUMIF('ТТК-Промо'!$B:$B,"51172",'ТТК-Промо'!$E:$E),SUMIF('ТТК-Промо'!$G:$G,"51172",'ТТК-Промо'!$J:$J),SUMIF('ТТК-Промо'!$L:$L,"51172",'ТТК-Промо'!$O:$O),SUMIF('ТТК-Промо'!$Q:$Q,"51172",'ТТК-Промо'!$T:$T)),0)</f>
        <v>0</v>
      </c>
      <c r="K21" s="29">
        <f>IFERROR(SUM(SUMIF('ТТК-Завтраки'!$B:$B,"51172",'ТТК-Завтраки'!$E:$E),SUMIF('ТТК-Завтраки'!$G:$G,"51172",'ТТК-Завтраки'!$J:$J),SUMIF('ТТК-Завтраки'!$L:$L,"51172",'ТТК-Завтраки'!$O:$O),SUMIF('ТТК-Завтраки'!$Q:$Q,"51172",'ТТК-Завтраки'!$T:$T)),0)</f>
        <v>0</v>
      </c>
      <c r="L21" s="29">
        <f>IFERROR(SUM(SUMIF('ТТК-Салаты'!$B:$B,"51172",'ТТК-Салаты'!$E:$E),SUMIF('ТТК-Салаты'!$G:$G,"51172",'ТТК-Салаты'!$J:$J),SUMIF('ТТК-Салаты'!$L:$L,"51172",'ТТК-Салаты'!$O:$O),SUMIF('ТТК-Салаты'!$Q:$Q,"51172",'ТТК-Салаты'!$T:$T)),0)</f>
        <v>0</v>
      </c>
      <c r="M21" s="29">
        <f>IFERROR(SUM(SUMIF('ТТК-Экстра'!$B:$B,"51172",'ТТК-Экстра'!$E:$E),SUMIF('ТТК-Экстра'!$G:$G,"51172",'ТТК-Экстра'!$J:$J),SUMIF('ТТК-Экстра'!$L:$L,"51172",'ТТК-Экстра'!$O:$O),SUMIF('ТТК-Экстра'!$Q:$Q,"51172",'ТТК-Экстра'!$T:$T)),0)</f>
        <v>0</v>
      </c>
      <c r="N21" s="34">
        <f t="shared" si="0"/>
        <v>2</v>
      </c>
    </row>
    <row r="22" spans="1:14">
      <c r="A22" s="64">
        <v>51193</v>
      </c>
      <c r="B22" s="40" t="s">
        <v>453</v>
      </c>
      <c r="C22" s="29">
        <f>IFERROR(SUM(SUMIF('ТТК-Сэндвичи'!$B:$B,"51193",'ТТК-Сэндвичи'!$E:$E),SUMIF('ТТК-Сэндвичи'!$G:$G,"51193",'ТТК-Сэндвичи'!$J:$J),SUMIF('ТТК-Сэндвичи'!$L:$L,"51193",'ТТК-Сэндвичи'!$O:$O),SUMIF('ТТК-Сэндвичи'!$Q:$Q,"51193",'ТТК-Сэндвичи'!$T:$T)),0)</f>
        <v>0</v>
      </c>
      <c r="D22" s="29">
        <f>IFERROR(SUM(SUMIF('ТТК-Десерты'!$B:$B,"51193",'ТТК-Десерты'!$E:$E),SUMIF('ТТК-Десерты'!$G:$G,"51193",'ТТК-Десерты'!$J:$J),SUMIF('ТТК-Десерты'!$L:$L,"51193",'ТТК-Десерты'!$O:$O),SUMIF('ТТК-Десерты'!$Q:$Q,"51193",'ТТК-Десерты'!$T:$T)),0)</f>
        <v>0</v>
      </c>
      <c r="E22" s="29">
        <f>IFERROR(SUM(SUMIF('ТТК-Закуски'!$B:$B,"51193",'ТТК-Закуски'!$E:$E),SUMIF('ТТК-Закуски'!$G:$G,"51193",'ТТК-Закуски'!$J:$J),SUMIF('ТТК-Закуски'!$L:$L,"51193",'ТТК-Закуски'!$O:$O),SUMIF('ТТК-Закуски'!$Q:$Q,"51193",'ТТК-Закуски'!$T:$T)),0)</f>
        <v>0</v>
      </c>
      <c r="F22" s="29">
        <f>IFERROR(SUM(SUMIF('ТТК-Напитки'!$B:$B,"51193",'ТТК-Напитки'!$E:$E),SUMIF('ТТК-Напитки'!$G:$G,"51193",'ТТК-Напитки'!$J:$J),SUMIF('ТТК-Напитки'!$L:$L,"51193",'ТТК-Напитки'!$O:$O),SUMIF('ТТК-Напитки'!$Q:$Q,"51193",'ТТК-Напитки'!$T:$T)),0)</f>
        <v>0</v>
      </c>
      <c r="G22" s="29">
        <f>IFERROR(SUM(SUMIF('ТТК-Гарниры'!$B:$B,"51193",'ТТК-Гарниры'!$E:$E),SUMIF('ТТК-Гарниры'!$G:$G,"51193",'ТТК-Гарниры'!$J:$J),SUMIF('ТТК-Гарниры'!$L:$L,"51193",'ТТК-Гарниры'!$O:$O),SUMIF('ТТК-Гарниры'!$Q:$Q,"51193",'ТТК-Гарниры'!$T:$T)),0)</f>
        <v>0</v>
      </c>
      <c r="H22" s="29">
        <f>IFERROR(SUM(SUMIF('ТТК-Соуса'!$B:$B,"51193",'ТТК-Соуса'!$E:$E),SUMIF('ТТК-Соуса'!$G:$G,"51193",'ТТК-Соуса'!$J:$J),SUMIF('ТТК-Соуса'!$L:$L,"51193",'ТТК-Соуса'!$O:$O),SUMIF('ТТК-Соуса'!$Q:$Q,"51193",'ТТК-Соуса'!$T:$T)),0)</f>
        <v>0</v>
      </c>
      <c r="I22" s="29">
        <f>IFERROR(SUM(SUMIF('ТТК-Новинки'!$B:$B,"51193",'ТТК-Новинки'!$E:$E),SUMIF('ТТК-Новинки'!$G:$G,"51193",'ТТК-Новинки'!$J:$J),SUMIF('ТТК-Новинки'!$L:$L,"51193",'ТТК-Новинки'!$O:$O),SUMIF('ТТК-Новинки'!$Q:$Q,"51193",'ТТК-Новинки'!$T:$T)),0)</f>
        <v>0</v>
      </c>
      <c r="J22" s="29">
        <f>IFERROR(SUM(SUMIF('ТТК-Промо'!$B:$B,"51193",'ТТК-Промо'!$E:$E),SUMIF('ТТК-Промо'!$G:$G,"51193",'ТТК-Промо'!$J:$J),SUMIF('ТТК-Промо'!$L:$L,"51193",'ТТК-Промо'!$O:$O),SUMIF('ТТК-Промо'!$Q:$Q,"51193",'ТТК-Промо'!$T:$T)),0)</f>
        <v>0</v>
      </c>
      <c r="K22" s="29">
        <f>IFERROR(SUM(SUMIF('ТТК-Завтраки'!$B:$B,"51193",'ТТК-Завтраки'!$E:$E),SUMIF('ТТК-Завтраки'!$G:$G,"51193",'ТТК-Завтраки'!$J:$J),SUMIF('ТТК-Завтраки'!$L:$L,"51193",'ТТК-Завтраки'!$O:$O),SUMIF('ТТК-Завтраки'!$Q:$Q,"51193",'ТТК-Завтраки'!$T:$T)),0)</f>
        <v>0</v>
      </c>
      <c r="L22" s="29">
        <f>IFERROR(SUM(SUMIF('ТТК-Салаты'!$B:$B,"51193",'ТТК-Салаты'!$E:$E),SUMIF('ТТК-Салаты'!$G:$G,"51193",'ТТК-Салаты'!$J:$J),SUMIF('ТТК-Салаты'!$L:$L,"51193",'ТТК-Салаты'!$O:$O),SUMIF('ТТК-Салаты'!$Q:$Q,"51193",'ТТК-Салаты'!$T:$T)),0)</f>
        <v>18</v>
      </c>
      <c r="M22" s="29">
        <f>IFERROR(SUM(SUMIF('ТТК-Экстра'!$B:$B,"51193",'ТТК-Экстра'!$E:$E),SUMIF('ТТК-Экстра'!$G:$G,"51193",'ТТК-Экстра'!$J:$J),SUMIF('ТТК-Экстра'!$L:$L,"51193",'ТТК-Экстра'!$O:$O),SUMIF('ТТК-Экстра'!$Q:$Q,"51193",'ТТК-Экстра'!$T:$T)),0)</f>
        <v>0</v>
      </c>
      <c r="N22" s="34">
        <f t="shared" si="0"/>
        <v>18</v>
      </c>
    </row>
    <row r="23" spans="1:14">
      <c r="A23" s="64">
        <v>51200</v>
      </c>
      <c r="B23" s="40" t="s">
        <v>454</v>
      </c>
      <c r="C23" s="29">
        <f>IFERROR(SUM(SUMIF('ТТК-Сэндвичи'!$B:$B,"51200",'ТТК-Сэндвичи'!$E:$E),SUMIF('ТТК-Сэндвичи'!$G:$G,"51200",'ТТК-Сэндвичи'!$J:$J),SUMIF('ТТК-Сэндвичи'!$L:$L,"51200",'ТТК-Сэндвичи'!$O:$O),SUMIF('ТТК-Сэндвичи'!$Q:$Q,"51200",'ТТК-Сэндвичи'!$T:$T)),0)</f>
        <v>0</v>
      </c>
      <c r="D23" s="29">
        <f>IFERROR(SUM(SUMIF('ТТК-Десерты'!$B:$B,"51200",'ТТК-Десерты'!$E:$E),SUMIF('ТТК-Десерты'!$G:$G,"51200",'ТТК-Десерты'!$J:$J),SUMIF('ТТК-Десерты'!$L:$L,"51200",'ТТК-Десерты'!$O:$O),SUMIF('ТТК-Десерты'!$Q:$Q,"51200",'ТТК-Десерты'!$T:$T)),0)</f>
        <v>0</v>
      </c>
      <c r="E23" s="29">
        <f>IFERROR(SUM(SUMIF('ТТК-Закуски'!$B:$B,"51200",'ТТК-Закуски'!$E:$E),SUMIF('ТТК-Закуски'!$G:$G,"51200",'ТТК-Закуски'!$J:$J),SUMIF('ТТК-Закуски'!$L:$L,"51200",'ТТК-Закуски'!$O:$O),SUMIF('ТТК-Закуски'!$Q:$Q,"51200",'ТТК-Закуски'!$T:$T)),0)</f>
        <v>0</v>
      </c>
      <c r="F23" s="29">
        <f>IFERROR(SUM(SUMIF('ТТК-Напитки'!$B:$B,"51200",'ТТК-Напитки'!$E:$E),SUMIF('ТТК-Напитки'!$G:$G,"51200",'ТТК-Напитки'!$J:$J),SUMIF('ТТК-Напитки'!$L:$L,"51200",'ТТК-Напитки'!$O:$O),SUMIF('ТТК-Напитки'!$Q:$Q,"51200",'ТТК-Напитки'!$T:$T)),0)</f>
        <v>0</v>
      </c>
      <c r="G23" s="29">
        <f>IFERROR(SUM(SUMIF('ТТК-Гарниры'!$B:$B,"51200",'ТТК-Гарниры'!$E:$E),SUMIF('ТТК-Гарниры'!$G:$G,"51200",'ТТК-Гарниры'!$J:$J),SUMIF('ТТК-Гарниры'!$L:$L,"51200",'ТТК-Гарниры'!$O:$O),SUMIF('ТТК-Гарниры'!$Q:$Q,"51200",'ТТК-Гарниры'!$T:$T)),0)</f>
        <v>0</v>
      </c>
      <c r="H23" s="29">
        <f>IFERROR(SUM(SUMIF('ТТК-Соуса'!$B:$B,"51200",'ТТК-Соуса'!$E:$E),SUMIF('ТТК-Соуса'!$G:$G,"51200",'ТТК-Соуса'!$J:$J),SUMIF('ТТК-Соуса'!$L:$L,"51200",'ТТК-Соуса'!$O:$O),SUMIF('ТТК-Соуса'!$Q:$Q,"51200",'ТТК-Соуса'!$T:$T)),0)</f>
        <v>0</v>
      </c>
      <c r="I23" s="29">
        <f>IFERROR(SUM(SUMIF('ТТК-Новинки'!$B:$B,"51200",'ТТК-Новинки'!$E:$E),SUMIF('ТТК-Новинки'!$G:$G,"51200",'ТТК-Новинки'!$J:$J),SUMIF('ТТК-Новинки'!$L:$L,"51200",'ТТК-Новинки'!$O:$O),SUMIF('ТТК-Новинки'!$Q:$Q,"51200",'ТТК-Новинки'!$T:$T)),0)</f>
        <v>0</v>
      </c>
      <c r="J23" s="29">
        <f>IFERROR(SUM(SUMIF('ТТК-Промо'!$B:$B,"51200",'ТТК-Промо'!$E:$E),SUMIF('ТТК-Промо'!$G:$G,"51200",'ТТК-Промо'!$J:$J),SUMIF('ТТК-Промо'!$L:$L,"51200",'ТТК-Промо'!$O:$O),SUMIF('ТТК-Промо'!$Q:$Q,"51200",'ТТК-Промо'!$T:$T)),0)</f>
        <v>0</v>
      </c>
      <c r="K23" s="29">
        <f>IFERROR(SUM(SUMIF('ТТК-Завтраки'!$B:$B,"51200",'ТТК-Завтраки'!$E:$E),SUMIF('ТТК-Завтраки'!$G:$G,"51200",'ТТК-Завтраки'!$J:$J),SUMIF('ТТК-Завтраки'!$L:$L,"51200",'ТТК-Завтраки'!$O:$O),SUMIF('ТТК-Завтраки'!$Q:$Q,"51200",'ТТК-Завтраки'!$T:$T)),0)</f>
        <v>0</v>
      </c>
      <c r="L23" s="29">
        <f>IFERROR(SUM(SUMIF('ТТК-Салаты'!$B:$B,"51200",'ТТК-Салаты'!$E:$E),SUMIF('ТТК-Салаты'!$G:$G,"51200",'ТТК-Салаты'!$J:$J),SUMIF('ТТК-Салаты'!$L:$L,"51200",'ТТК-Салаты'!$O:$O),SUMIF('ТТК-Салаты'!$Q:$Q,"51200",'ТТК-Салаты'!$T:$T)),0)</f>
        <v>0</v>
      </c>
      <c r="M23" s="29">
        <f>IFERROR(SUM(SUMIF('ТТК-Экстра'!$B:$B,"51200",'ТТК-Экстра'!$E:$E),SUMIF('ТТК-Экстра'!$G:$G,"51200",'ТТК-Экстра'!$J:$J),SUMIF('ТТК-Экстра'!$L:$L,"51200",'ТТК-Экстра'!$O:$O),SUMIF('ТТК-Экстра'!$Q:$Q,"51200",'ТТК-Экстра'!$T:$T)),0)</f>
        <v>0</v>
      </c>
      <c r="N23" s="34">
        <f t="shared" si="0"/>
        <v>0</v>
      </c>
    </row>
    <row r="24" spans="1:14">
      <c r="A24" s="64">
        <v>51203</v>
      </c>
      <c r="B24" s="40" t="s">
        <v>455</v>
      </c>
      <c r="C24" s="29">
        <f>IFERROR(SUM(SUMIF('ТТК-Сэндвичи'!$B:$B,"51203",'ТТК-Сэндвичи'!$E:$E),SUMIF('ТТК-Сэндвичи'!$G:$G,"51203",'ТТК-Сэндвичи'!$J:$J),SUMIF('ТТК-Сэндвичи'!$L:$L,"51203",'ТТК-Сэндвичи'!$O:$O),SUMIF('ТТК-Сэндвичи'!$Q:$Q,"51203",'ТТК-Сэндвичи'!$T:$T)),0)</f>
        <v>0</v>
      </c>
      <c r="D24" s="29">
        <f>IFERROR(SUM(SUMIF('ТТК-Десерты'!$B:$B,"51203",'ТТК-Десерты'!$E:$E),SUMIF('ТТК-Десерты'!$G:$G,"51203",'ТТК-Десерты'!$J:$J),SUMIF('ТТК-Десерты'!$L:$L,"51203",'ТТК-Десерты'!$O:$O),SUMIF('ТТК-Десерты'!$Q:$Q,"51203",'ТТК-Десерты'!$T:$T)),0)</f>
        <v>0</v>
      </c>
      <c r="E24" s="29">
        <f>IFERROR(SUM(SUMIF('ТТК-Закуски'!$B:$B,"51203",'ТТК-Закуски'!$E:$E),SUMIF('ТТК-Закуски'!$G:$G,"51203",'ТТК-Закуски'!$J:$J),SUMIF('ТТК-Закуски'!$L:$L,"51203",'ТТК-Закуски'!$O:$O),SUMIF('ТТК-Закуски'!$Q:$Q,"51203",'ТТК-Закуски'!$T:$T)),0)</f>
        <v>0</v>
      </c>
      <c r="F24" s="29">
        <f>IFERROR(SUM(SUMIF('ТТК-Напитки'!$B:$B,"51203",'ТТК-Напитки'!$E:$E),SUMIF('ТТК-Напитки'!$G:$G,"51203",'ТТК-Напитки'!$J:$J),SUMIF('ТТК-Напитки'!$L:$L,"51203",'ТТК-Напитки'!$O:$O),SUMIF('ТТК-Напитки'!$Q:$Q,"51203",'ТТК-Напитки'!$T:$T)),0)</f>
        <v>0</v>
      </c>
      <c r="G24" s="29">
        <f>IFERROR(SUM(SUMIF('ТТК-Гарниры'!$B:$B,"51203",'ТТК-Гарниры'!$E:$E),SUMIF('ТТК-Гарниры'!$G:$G,"51203",'ТТК-Гарниры'!$J:$J),SUMIF('ТТК-Гарниры'!$L:$L,"51203",'ТТК-Гарниры'!$O:$O),SUMIF('ТТК-Гарниры'!$Q:$Q,"51203",'ТТК-Гарниры'!$T:$T)),0)</f>
        <v>0</v>
      </c>
      <c r="H24" s="29">
        <f>IFERROR(SUM(SUMIF('ТТК-Соуса'!$B:$B,"51203",'ТТК-Соуса'!$E:$E),SUMIF('ТТК-Соуса'!$G:$G,"51203",'ТТК-Соуса'!$J:$J),SUMIF('ТТК-Соуса'!$L:$L,"51203",'ТТК-Соуса'!$O:$O),SUMIF('ТТК-Соуса'!$Q:$Q,"51203",'ТТК-Соуса'!$T:$T)),0)</f>
        <v>81</v>
      </c>
      <c r="I24" s="29">
        <f>IFERROR(SUM(SUMIF('ТТК-Новинки'!$B:$B,"51203",'ТТК-Новинки'!$E:$E),SUMIF('ТТК-Новинки'!$G:$G,"51203",'ТТК-Новинки'!$J:$J),SUMIF('ТТК-Новинки'!$L:$L,"51203",'ТТК-Новинки'!$O:$O),SUMIF('ТТК-Новинки'!$Q:$Q,"51203",'ТТК-Новинки'!$T:$T)),0)</f>
        <v>0</v>
      </c>
      <c r="J24" s="29">
        <f>IFERROR(SUM(SUMIF('ТТК-Промо'!$B:$B,"51203",'ТТК-Промо'!$E:$E),SUMIF('ТТК-Промо'!$G:$G,"51203",'ТТК-Промо'!$J:$J),SUMIF('ТТК-Промо'!$L:$L,"51203",'ТТК-Промо'!$O:$O),SUMIF('ТТК-Промо'!$Q:$Q,"51203",'ТТК-Промо'!$T:$T)),0)</f>
        <v>0</v>
      </c>
      <c r="K24" s="29">
        <f>IFERROR(SUM(SUMIF('ТТК-Завтраки'!$B:$B,"51203",'ТТК-Завтраки'!$E:$E),SUMIF('ТТК-Завтраки'!$G:$G,"51203",'ТТК-Завтраки'!$J:$J),SUMIF('ТТК-Завтраки'!$L:$L,"51203",'ТТК-Завтраки'!$O:$O),SUMIF('ТТК-Завтраки'!$Q:$Q,"51203",'ТТК-Завтраки'!$T:$T)),0)</f>
        <v>0</v>
      </c>
      <c r="L24" s="29">
        <f>IFERROR(SUM(SUMIF('ТТК-Салаты'!$B:$B,"51203",'ТТК-Салаты'!$E:$E),SUMIF('ТТК-Салаты'!$G:$G,"51203",'ТТК-Салаты'!$J:$J),SUMIF('ТТК-Салаты'!$L:$L,"51203",'ТТК-Салаты'!$O:$O),SUMIF('ТТК-Салаты'!$Q:$Q,"51203",'ТТК-Салаты'!$T:$T)),0)</f>
        <v>0</v>
      </c>
      <c r="M24" s="29">
        <f>IFERROR(SUM(SUMIF('ТТК-Экстра'!$B:$B,"51203",'ТТК-Экстра'!$E:$E),SUMIF('ТТК-Экстра'!$G:$G,"51203",'ТТК-Экстра'!$J:$J),SUMIF('ТТК-Экстра'!$L:$L,"51203",'ТТК-Экстра'!$O:$O),SUMIF('ТТК-Экстра'!$Q:$Q,"51203",'ТТК-Экстра'!$T:$T)),0)</f>
        <v>0</v>
      </c>
      <c r="N24" s="34">
        <f t="shared" si="0"/>
        <v>81</v>
      </c>
    </row>
    <row r="25" spans="1:14">
      <c r="A25" s="64">
        <v>51205</v>
      </c>
      <c r="B25" s="40" t="s">
        <v>456</v>
      </c>
      <c r="C25" s="29">
        <f>IFERROR(SUM(SUMIF('ТТК-Сэндвичи'!$B:$B,"51205",'ТТК-Сэндвичи'!$E:$E),SUMIF('ТТК-Сэндвичи'!$G:$G,"51205",'ТТК-Сэндвичи'!$J:$J),SUMIF('ТТК-Сэндвичи'!$L:$L,"51205",'ТТК-Сэндвичи'!$O:$O),SUMIF('ТТК-Сэндвичи'!$Q:$Q,"51205",'ТТК-Сэндвичи'!$T:$T)),0)</f>
        <v>0</v>
      </c>
      <c r="D25" s="29">
        <f>IFERROR(SUM(SUMIF('ТТК-Десерты'!$B:$B,"51205",'ТТК-Десерты'!$E:$E),SUMIF('ТТК-Десерты'!$G:$G,"51205",'ТТК-Десерты'!$J:$J),SUMIF('ТТК-Десерты'!$L:$L,"51205",'ТТК-Десерты'!$O:$O),SUMIF('ТТК-Десерты'!$Q:$Q,"51205",'ТТК-Десерты'!$T:$T)),0)</f>
        <v>0</v>
      </c>
      <c r="E25" s="29">
        <f>IFERROR(SUM(SUMIF('ТТК-Закуски'!$B:$B,"51205",'ТТК-Закуски'!$E:$E),SUMIF('ТТК-Закуски'!$G:$G,"51205",'ТТК-Закуски'!$J:$J),SUMIF('ТТК-Закуски'!$L:$L,"51205",'ТТК-Закуски'!$O:$O),SUMIF('ТТК-Закуски'!$Q:$Q,"51205",'ТТК-Закуски'!$T:$T)),0)</f>
        <v>0</v>
      </c>
      <c r="F25" s="29">
        <f>IFERROR(SUM(SUMIF('ТТК-Напитки'!$B:$B,"51205",'ТТК-Напитки'!$E:$E),SUMIF('ТТК-Напитки'!$G:$G,"51205",'ТТК-Напитки'!$J:$J),SUMIF('ТТК-Напитки'!$L:$L,"51205",'ТТК-Напитки'!$O:$O),SUMIF('ТТК-Напитки'!$Q:$Q,"51205",'ТТК-Напитки'!$T:$T)),0)</f>
        <v>0</v>
      </c>
      <c r="G25" s="29">
        <f>IFERROR(SUM(SUMIF('ТТК-Гарниры'!$B:$B,"51205",'ТТК-Гарниры'!$E:$E),SUMIF('ТТК-Гарниры'!$G:$G,"51205",'ТТК-Гарниры'!$J:$J),SUMIF('ТТК-Гарниры'!$L:$L,"51205",'ТТК-Гарниры'!$O:$O),SUMIF('ТТК-Гарниры'!$Q:$Q,"51205",'ТТК-Гарниры'!$T:$T)),0)</f>
        <v>0</v>
      </c>
      <c r="H25" s="29">
        <f>IFERROR(SUM(SUMIF('ТТК-Соуса'!$B:$B,"51205",'ТТК-Соуса'!$E:$E),SUMIF('ТТК-Соуса'!$G:$G,"51205",'ТТК-Соуса'!$J:$J),SUMIF('ТТК-Соуса'!$L:$L,"51205",'ТТК-Соуса'!$O:$O),SUMIF('ТТК-Соуса'!$Q:$Q,"51205",'ТТК-Соуса'!$T:$T)),0)</f>
        <v>63</v>
      </c>
      <c r="I25" s="29">
        <f>IFERROR(SUM(SUMIF('ТТК-Новинки'!$B:$B,"51205",'ТТК-Новинки'!$E:$E),SUMIF('ТТК-Новинки'!$G:$G,"51205",'ТТК-Новинки'!$J:$J),SUMIF('ТТК-Новинки'!$L:$L,"51205",'ТТК-Новинки'!$O:$O),SUMIF('ТТК-Новинки'!$Q:$Q,"51205",'ТТК-Новинки'!$T:$T)),0)</f>
        <v>0</v>
      </c>
      <c r="J25" s="29">
        <f>IFERROR(SUM(SUMIF('ТТК-Промо'!$B:$B,"51205",'ТТК-Промо'!$E:$E),SUMIF('ТТК-Промо'!$G:$G,"51205",'ТТК-Промо'!$J:$J),SUMIF('ТТК-Промо'!$L:$L,"51205",'ТТК-Промо'!$O:$O),SUMIF('ТТК-Промо'!$Q:$Q,"51205",'ТТК-Промо'!$T:$T)),0)</f>
        <v>0</v>
      </c>
      <c r="K25" s="29">
        <f>IFERROR(SUM(SUMIF('ТТК-Завтраки'!$B:$B,"51205",'ТТК-Завтраки'!$E:$E),SUMIF('ТТК-Завтраки'!$G:$G,"51205",'ТТК-Завтраки'!$J:$J),SUMIF('ТТК-Завтраки'!$L:$L,"51205",'ТТК-Завтраки'!$O:$O),SUMIF('ТТК-Завтраки'!$Q:$Q,"51205",'ТТК-Завтраки'!$T:$T)),0)</f>
        <v>0</v>
      </c>
      <c r="L25" s="29">
        <f>IFERROR(SUM(SUMIF('ТТК-Салаты'!$B:$B,"51205",'ТТК-Салаты'!$E:$E),SUMIF('ТТК-Салаты'!$G:$G,"51205",'ТТК-Салаты'!$J:$J),SUMIF('ТТК-Салаты'!$L:$L,"51205",'ТТК-Салаты'!$O:$O),SUMIF('ТТК-Салаты'!$Q:$Q,"51205",'ТТК-Салаты'!$T:$T)),0)</f>
        <v>0</v>
      </c>
      <c r="M25" s="29">
        <f>IFERROR(SUM(SUMIF('ТТК-Экстра'!$B:$B,"51205",'ТТК-Экстра'!$E:$E),SUMIF('ТТК-Экстра'!$G:$G,"51205",'ТТК-Экстра'!$J:$J),SUMIF('ТТК-Экстра'!$L:$L,"51205",'ТТК-Экстра'!$O:$O),SUMIF('ТТК-Экстра'!$Q:$Q,"51205",'ТТК-Экстра'!$T:$T)),0)</f>
        <v>0</v>
      </c>
      <c r="N25" s="34">
        <f t="shared" si="0"/>
        <v>63</v>
      </c>
    </row>
    <row r="26" spans="1:14">
      <c r="A26" s="64">
        <v>51208</v>
      </c>
      <c r="B26" s="40" t="s">
        <v>457</v>
      </c>
      <c r="C26" s="29">
        <f>IFERROR(SUM(SUMIF('ТТК-Сэндвичи'!$B:$B,"51208",'ТТК-Сэндвичи'!$E:$E),SUMIF('ТТК-Сэндвичи'!$G:$G,"51208",'ТТК-Сэндвичи'!$J:$J),SUMIF('ТТК-Сэндвичи'!$L:$L,"51208",'ТТК-Сэндвичи'!$O:$O),SUMIF('ТТК-Сэндвичи'!$Q:$Q,"51208",'ТТК-Сэндвичи'!$T:$T)),0)</f>
        <v>0</v>
      </c>
      <c r="D26" s="29">
        <f>IFERROR(SUM(SUMIF('ТТК-Десерты'!$B:$B,"51208",'ТТК-Десерты'!$E:$E),SUMIF('ТТК-Десерты'!$G:$G,"51208",'ТТК-Десерты'!$J:$J),SUMIF('ТТК-Десерты'!$L:$L,"51208",'ТТК-Десерты'!$O:$O),SUMIF('ТТК-Десерты'!$Q:$Q,"51208",'ТТК-Десерты'!$T:$T)),0)</f>
        <v>0</v>
      </c>
      <c r="E26" s="29">
        <f>IFERROR(SUM(SUMIF('ТТК-Закуски'!$B:$B,"51208",'ТТК-Закуски'!$E:$E),SUMIF('ТТК-Закуски'!$G:$G,"51208",'ТТК-Закуски'!$J:$J),SUMIF('ТТК-Закуски'!$L:$L,"51208",'ТТК-Закуски'!$O:$O),SUMIF('ТТК-Закуски'!$Q:$Q,"51208",'ТТК-Закуски'!$T:$T)),0)</f>
        <v>0</v>
      </c>
      <c r="F26" s="29">
        <f>IFERROR(SUM(SUMIF('ТТК-Напитки'!$B:$B,"51208",'ТТК-Напитки'!$E:$E),SUMIF('ТТК-Напитки'!$G:$G,"51208",'ТТК-Напитки'!$J:$J),SUMIF('ТТК-Напитки'!$L:$L,"51208",'ТТК-Напитки'!$O:$O),SUMIF('ТТК-Напитки'!$Q:$Q,"51208",'ТТК-Напитки'!$T:$T)),0)</f>
        <v>0</v>
      </c>
      <c r="G26" s="29">
        <f>IFERROR(SUM(SUMIF('ТТК-Гарниры'!$B:$B,"51208",'ТТК-Гарниры'!$E:$E),SUMIF('ТТК-Гарниры'!$G:$G,"51208",'ТТК-Гарниры'!$J:$J),SUMIF('ТТК-Гарниры'!$L:$L,"51208",'ТТК-Гарниры'!$O:$O),SUMIF('ТТК-Гарниры'!$Q:$Q,"51208",'ТТК-Гарниры'!$T:$T)),0)</f>
        <v>0</v>
      </c>
      <c r="H26" s="29">
        <f>IFERROR(SUM(SUMIF('ТТК-Соуса'!$B:$B,"51208",'ТТК-Соуса'!$E:$E),SUMIF('ТТК-Соуса'!$G:$G,"51208",'ТТК-Соуса'!$J:$J),SUMIF('ТТК-Соуса'!$L:$L,"51208",'ТТК-Соуса'!$O:$O),SUMIF('ТТК-Соуса'!$Q:$Q,"51208",'ТТК-Соуса'!$T:$T)),0)</f>
        <v>24</v>
      </c>
      <c r="I26" s="29">
        <f>IFERROR(SUM(SUMIF('ТТК-Новинки'!$B:$B,"51208",'ТТК-Новинки'!$E:$E),SUMIF('ТТК-Новинки'!$G:$G,"51208",'ТТК-Новинки'!$J:$J),SUMIF('ТТК-Новинки'!$L:$L,"51208",'ТТК-Новинки'!$O:$O),SUMIF('ТТК-Новинки'!$Q:$Q,"51208",'ТТК-Новинки'!$T:$T)),0)</f>
        <v>0</v>
      </c>
      <c r="J26" s="29">
        <f>IFERROR(SUM(SUMIF('ТТК-Промо'!$B:$B,"51208",'ТТК-Промо'!$E:$E),SUMIF('ТТК-Промо'!$G:$G,"51208",'ТТК-Промо'!$J:$J),SUMIF('ТТК-Промо'!$L:$L,"51208",'ТТК-Промо'!$O:$O),SUMIF('ТТК-Промо'!$Q:$Q,"51208",'ТТК-Промо'!$T:$T)),0)</f>
        <v>0</v>
      </c>
      <c r="K26" s="29">
        <f>IFERROR(SUM(SUMIF('ТТК-Завтраки'!$B:$B,"51208",'ТТК-Завтраки'!$E:$E),SUMIF('ТТК-Завтраки'!$G:$G,"51208",'ТТК-Завтраки'!$J:$J),SUMIF('ТТК-Завтраки'!$L:$L,"51208",'ТТК-Завтраки'!$O:$O),SUMIF('ТТК-Завтраки'!$Q:$Q,"51208",'ТТК-Завтраки'!$T:$T)),0)</f>
        <v>0</v>
      </c>
      <c r="L26" s="29">
        <f>IFERROR(SUM(SUMIF('ТТК-Салаты'!$B:$B,"51208",'ТТК-Салаты'!$E:$E),SUMIF('ТТК-Салаты'!$G:$G,"51208",'ТТК-Салаты'!$J:$J),SUMIF('ТТК-Салаты'!$L:$L,"51208",'ТТК-Салаты'!$O:$O),SUMIF('ТТК-Салаты'!$Q:$Q,"51208",'ТТК-Салаты'!$T:$T)),0)</f>
        <v>0</v>
      </c>
      <c r="M26" s="29">
        <f>IFERROR(SUM(SUMIF('ТТК-Экстра'!$B:$B,"51208",'ТТК-Экстра'!$E:$E),SUMIF('ТТК-Экстра'!$G:$G,"51208",'ТТК-Экстра'!$J:$J),SUMIF('ТТК-Экстра'!$L:$L,"51208",'ТТК-Экстра'!$O:$O),SUMIF('ТТК-Экстра'!$Q:$Q,"51208",'ТТК-Экстра'!$T:$T)),0)</f>
        <v>0</v>
      </c>
      <c r="N26" s="34">
        <f t="shared" si="0"/>
        <v>24</v>
      </c>
    </row>
    <row r="27" spans="1:14">
      <c r="A27" s="64">
        <v>51217</v>
      </c>
      <c r="B27" s="40" t="s">
        <v>458</v>
      </c>
      <c r="C27" s="29">
        <f>IFERROR(SUM(SUMIF('ТТК-Сэндвичи'!$B:$B,"51217",'ТТК-Сэндвичи'!$E:$E),SUMIF('ТТК-Сэндвичи'!$G:$G,"51217",'ТТК-Сэндвичи'!$J:$J),SUMIF('ТТК-Сэндвичи'!$L:$L,"51217",'ТТК-Сэндвичи'!$O:$O),SUMIF('ТТК-Сэндвичи'!$Q:$Q,"51217",'ТТК-Сэндвичи'!$T:$T)),0)</f>
        <v>2.016</v>
      </c>
      <c r="D27" s="29">
        <f>IFERROR(SUM(SUMIF('ТТК-Десерты'!$B:$B,"51217",'ТТК-Десерты'!$E:$E),SUMIF('ТТК-Десерты'!$G:$G,"51217",'ТТК-Десерты'!$J:$J),SUMIF('ТТК-Десерты'!$L:$L,"51217",'ТТК-Десерты'!$O:$O),SUMIF('ТТК-Десерты'!$Q:$Q,"51217",'ТТК-Десерты'!$T:$T)),0)</f>
        <v>0</v>
      </c>
      <c r="E27" s="29">
        <f>IFERROR(SUM(SUMIF('ТТК-Закуски'!$B:$B,"51217",'ТТК-Закуски'!$E:$E),SUMIF('ТТК-Закуски'!$G:$G,"51217",'ТТК-Закуски'!$J:$J),SUMIF('ТТК-Закуски'!$L:$L,"51217",'ТТК-Закуски'!$O:$O),SUMIF('ТТК-Закуски'!$Q:$Q,"51217",'ТТК-Закуски'!$T:$T)),0)</f>
        <v>0</v>
      </c>
      <c r="F27" s="29">
        <f>IFERROR(SUM(SUMIF('ТТК-Напитки'!$B:$B,"51217",'ТТК-Напитки'!$E:$E),SUMIF('ТТК-Напитки'!$G:$G,"51217",'ТТК-Напитки'!$J:$J),SUMIF('ТТК-Напитки'!$L:$L,"51217",'ТТК-Напитки'!$O:$O),SUMIF('ТТК-Напитки'!$Q:$Q,"51217",'ТТК-Напитки'!$T:$T)),0)</f>
        <v>0</v>
      </c>
      <c r="G27" s="29">
        <f>IFERROR(SUM(SUMIF('ТТК-Гарниры'!$B:$B,"51217",'ТТК-Гарниры'!$E:$E),SUMIF('ТТК-Гарниры'!$G:$G,"51217",'ТТК-Гарниры'!$J:$J),SUMIF('ТТК-Гарниры'!$L:$L,"51217",'ТТК-Гарниры'!$O:$O),SUMIF('ТТК-Гарниры'!$Q:$Q,"51217",'ТТК-Гарниры'!$T:$T)),0)</f>
        <v>0</v>
      </c>
      <c r="H27" s="29">
        <f>IFERROR(SUM(SUMIF('ТТК-Соуса'!$B:$B,"51217",'ТТК-Соуса'!$E:$E),SUMIF('ТТК-Соуса'!$G:$G,"51217",'ТТК-Соуса'!$J:$J),SUMIF('ТТК-Соуса'!$L:$L,"51217",'ТТК-Соуса'!$O:$O),SUMIF('ТТК-Соуса'!$Q:$Q,"51217",'ТТК-Соуса'!$T:$T)),0)</f>
        <v>0</v>
      </c>
      <c r="I27" s="29">
        <f>IFERROR(SUM(SUMIF('ТТК-Новинки'!$B:$B,"51217",'ТТК-Новинки'!$E:$E),SUMIF('ТТК-Новинки'!$G:$G,"51217",'ТТК-Новинки'!$J:$J),SUMIF('ТТК-Новинки'!$L:$L,"51217",'ТТК-Новинки'!$O:$O),SUMIF('ТТК-Новинки'!$Q:$Q,"51217",'ТТК-Новинки'!$T:$T)),0)</f>
        <v>0.92400000000000004</v>
      </c>
      <c r="J27" s="29">
        <f>IFERROR(SUM(SUMIF('ТТК-Промо'!$B:$B,"51217",'ТТК-Промо'!$E:$E),SUMIF('ТТК-Промо'!$G:$G,"51217",'ТТК-Промо'!$J:$J),SUMIF('ТТК-Промо'!$L:$L,"51217",'ТТК-Промо'!$O:$O),SUMIF('ТТК-Промо'!$Q:$Q,"51217",'ТТК-Промо'!$T:$T)),0)</f>
        <v>0</v>
      </c>
      <c r="K27" s="29">
        <f>IFERROR(SUM(SUMIF('ТТК-Завтраки'!$B:$B,"51217",'ТТК-Завтраки'!$E:$E),SUMIF('ТТК-Завтраки'!$G:$G,"51217",'ТТК-Завтраки'!$J:$J),SUMIF('ТТК-Завтраки'!$L:$L,"51217",'ТТК-Завтраки'!$O:$O),SUMIF('ТТК-Завтраки'!$Q:$Q,"51217",'ТТК-Завтраки'!$T:$T)),0)</f>
        <v>0</v>
      </c>
      <c r="L27" s="29">
        <f>IFERROR(SUM(SUMIF('ТТК-Салаты'!$B:$B,"51217",'ТТК-Салаты'!$E:$E),SUMIF('ТТК-Салаты'!$G:$G,"51217",'ТТК-Салаты'!$J:$J),SUMIF('ТТК-Салаты'!$L:$L,"51217",'ТТК-Салаты'!$O:$O),SUMIF('ТТК-Салаты'!$Q:$Q,"51217",'ТТК-Салаты'!$T:$T)),0)</f>
        <v>0</v>
      </c>
      <c r="M27" s="29">
        <f>IFERROR(SUM(SUMIF('ТТК-Экстра'!$B:$B,"51217",'ТТК-Экстра'!$E:$E),SUMIF('ТТК-Экстра'!$G:$G,"51217",'ТТК-Экстра'!$J:$J),SUMIF('ТТК-Экстра'!$L:$L,"51217",'ТТК-Экстра'!$O:$O),SUMIF('ТТК-Экстра'!$Q:$Q,"51217",'ТТК-Экстра'!$T:$T)),0)</f>
        <v>0</v>
      </c>
      <c r="N27" s="34">
        <f t="shared" si="0"/>
        <v>2.94</v>
      </c>
    </row>
    <row r="28" spans="1:14">
      <c r="A28" s="64">
        <v>51219</v>
      </c>
      <c r="B28" s="40" t="s">
        <v>926</v>
      </c>
      <c r="C28" s="29">
        <f>IFERROR(SUM(SUMIF('ТТК-Сэндвичи'!$B:$B,"51219",'ТТК-Сэндвичи'!$E:$E),SUMIF('ТТК-Сэндвичи'!$G:$G,"51219",'ТТК-Сэндвичи'!$J:$J),SUMIF('ТТК-Сэндвичи'!$L:$L,"51219",'ТТК-Сэндвичи'!$O:$O),SUMIF('ТТК-Сэндвичи'!$Q:$Q,"51219",'ТТК-Сэндвичи'!$T:$T)),0)</f>
        <v>0</v>
      </c>
      <c r="D28" s="29">
        <f>IFERROR(SUM(SUMIF('ТТК-Десерты'!$B:$B,"51219",'ТТК-Десерты'!$E:$E),SUMIF('ТТК-Десерты'!$G:$G,"51219",'ТТК-Десерты'!$J:$J),SUMIF('ТТК-Десерты'!$L:$L,"51219",'ТТК-Десерты'!$O:$O),SUMIF('ТТК-Десерты'!$Q:$Q,"51219",'ТТК-Десерты'!$T:$T)),0)</f>
        <v>0</v>
      </c>
      <c r="E28" s="29">
        <f>IFERROR(SUM(SUMIF('ТТК-Закуски'!$B:$B,"51219",'ТТК-Закуски'!$E:$E),SUMIF('ТТК-Закуски'!$G:$G,"51219",'ТТК-Закуски'!$J:$J),SUMIF('ТТК-Закуски'!$L:$L,"51219",'ТТК-Закуски'!$O:$O),SUMIF('ТТК-Закуски'!$Q:$Q,"51219",'ТТК-Закуски'!$T:$T)),0)</f>
        <v>0</v>
      </c>
      <c r="F28" s="29">
        <f>IFERROR(SUM(SUMIF('ТТК-Напитки'!$B:$B,"51219",'ТТК-Напитки'!$E:$E),SUMIF('ТТК-Напитки'!$G:$G,"51219",'ТТК-Напитки'!$J:$J),SUMIF('ТТК-Напитки'!$L:$L,"51219",'ТТК-Напитки'!$O:$O),SUMIF('ТТК-Напитки'!$Q:$Q,"51219",'ТТК-Напитки'!$T:$T)),0)</f>
        <v>0</v>
      </c>
      <c r="G28" s="29">
        <f>IFERROR(SUM(SUMIF('ТТК-Гарниры'!$B:$B,"51219",'ТТК-Гарниры'!$E:$E),SUMIF('ТТК-Гарниры'!$G:$G,"51219",'ТТК-Гарниры'!$J:$J),SUMIF('ТТК-Гарниры'!$L:$L,"51219",'ТТК-Гарниры'!$O:$O),SUMIF('ТТК-Гарниры'!$Q:$Q,"51219",'ТТК-Гарниры'!$T:$T)),0)</f>
        <v>0</v>
      </c>
      <c r="H28" s="29">
        <f>IFERROR(SUM(SUMIF('ТТК-Соуса'!$B:$B,"51219",'ТТК-Соуса'!$E:$E),SUMIF('ТТК-Соуса'!$G:$G,"51219",'ТТК-Соуса'!$J:$J),SUMIF('ТТК-Соуса'!$L:$L,"51219",'ТТК-Соуса'!$O:$O),SUMIF('ТТК-Соуса'!$Q:$Q,"51219",'ТТК-Соуса'!$T:$T)),0)</f>
        <v>0</v>
      </c>
      <c r="I28" s="29">
        <f>IFERROR(SUM(SUMIF('ТТК-Новинки'!$B:$B,"51219",'ТТК-Новинки'!$E:$E),SUMIF('ТТК-Новинки'!$G:$G,"51219",'ТТК-Новинки'!$J:$J),SUMIF('ТТК-Новинки'!$L:$L,"51219",'ТТК-Новинки'!$O:$O),SUMIF('ТТК-Новинки'!$Q:$Q,"51219",'ТТК-Новинки'!$T:$T)),0)</f>
        <v>0</v>
      </c>
      <c r="J28" s="29">
        <f>IFERROR(SUM(SUMIF('ТТК-Промо'!$B:$B,"51219",'ТТК-Промо'!$E:$E),SUMIF('ТТК-Промо'!$G:$G,"51219",'ТТК-Промо'!$J:$J),SUMIF('ТТК-Промо'!$L:$L,"51219",'ТТК-Промо'!$O:$O),SUMIF('ТТК-Промо'!$Q:$Q,"51219",'ТТК-Промо'!$T:$T)),0)</f>
        <v>0</v>
      </c>
      <c r="K28" s="29">
        <f>IFERROR(SUM(SUMIF('ТТК-Завтраки'!$B:$B,"51219",'ТТК-Завтраки'!$E:$E),SUMIF('ТТК-Завтраки'!$G:$G,"51219",'ТТК-Завтраки'!$J:$J),SUMIF('ТТК-Завтраки'!$L:$L,"51219",'ТТК-Завтраки'!$O:$O),SUMIF('ТТК-Завтраки'!$Q:$Q,"51219",'ТТК-Завтраки'!$T:$T)),0)</f>
        <v>0</v>
      </c>
      <c r="L28" s="29">
        <f>IFERROR(SUM(SUMIF('ТТК-Салаты'!$B:$B,"51219",'ТТК-Салаты'!$E:$E),SUMIF('ТТК-Салаты'!$G:$G,"51219",'ТТК-Салаты'!$J:$J),SUMIF('ТТК-Салаты'!$L:$L,"51219",'ТТК-Салаты'!$O:$O),SUMIF('ТТК-Салаты'!$Q:$Q,"51219",'ТТК-Салаты'!$T:$T)),0)</f>
        <v>14</v>
      </c>
      <c r="M28" s="29">
        <f>IFERROR(SUM(SUMIF('ТТК-Экстра'!$B:$B,"51219",'ТТК-Экстра'!$E:$E),SUMIF('ТТК-Экстра'!$G:$G,"51219",'ТТК-Экстра'!$J:$J),SUMIF('ТТК-Экстра'!$L:$L,"51219",'ТТК-Экстра'!$O:$O),SUMIF('ТТК-Экстра'!$Q:$Q,"51219",'ТТК-Экстра'!$T:$T)),0)</f>
        <v>0</v>
      </c>
      <c r="N28" s="34">
        <f t="shared" si="0"/>
        <v>14</v>
      </c>
    </row>
    <row r="29" spans="1:14">
      <c r="A29" s="64">
        <v>51235</v>
      </c>
      <c r="B29" s="40" t="s">
        <v>459</v>
      </c>
      <c r="C29" s="29">
        <f>IFERROR(SUM(SUMIF('ТТК-Сэндвичи'!$B:$B,"51235",'ТТК-Сэндвичи'!$E:$E),SUMIF('ТТК-Сэндвичи'!$G:$G,"51235",'ТТК-Сэндвичи'!$J:$J),SUMIF('ТТК-Сэндвичи'!$L:$L,"51235",'ТТК-Сэндвичи'!$O:$O),SUMIF('ТТК-Сэндвичи'!$Q:$Q,"51235",'ТТК-Сэндвичи'!$T:$T)),0)</f>
        <v>0</v>
      </c>
      <c r="D29" s="29">
        <f>IFERROR(SUM(SUMIF('ТТК-Десерты'!$B:$B,"51235",'ТТК-Десерты'!$E:$E),SUMIF('ТТК-Десерты'!$G:$G,"51235",'ТТК-Десерты'!$J:$J),SUMIF('ТТК-Десерты'!$L:$L,"51235",'ТТК-Десерты'!$O:$O),SUMIF('ТТК-Десерты'!$Q:$Q,"51235",'ТТК-Десерты'!$T:$T)),0)</f>
        <v>0</v>
      </c>
      <c r="E29" s="29">
        <f>IFERROR(SUM(SUMIF('ТТК-Закуски'!$B:$B,"51235",'ТТК-Закуски'!$E:$E),SUMIF('ТТК-Закуски'!$G:$G,"51235",'ТТК-Закуски'!$J:$J),SUMIF('ТТК-Закуски'!$L:$L,"51235",'ТТК-Закуски'!$O:$O),SUMIF('ТТК-Закуски'!$Q:$Q,"51235",'ТТК-Закуски'!$T:$T)),0)</f>
        <v>0</v>
      </c>
      <c r="F29" s="29">
        <f>IFERROR(SUM(SUMIF('ТТК-Напитки'!$B:$B,"51235",'ТТК-Напитки'!$E:$E),SUMIF('ТТК-Напитки'!$G:$G,"51235",'ТТК-Напитки'!$J:$J),SUMIF('ТТК-Напитки'!$L:$L,"51235",'ТТК-Напитки'!$O:$O),SUMIF('ТТК-Напитки'!$Q:$Q,"51235",'ТТК-Напитки'!$T:$T)),0)</f>
        <v>0</v>
      </c>
      <c r="G29" s="29">
        <f>IFERROR(SUM(SUMIF('ТТК-Гарниры'!$B:$B,"51235",'ТТК-Гарниры'!$E:$E),SUMIF('ТТК-Гарниры'!$G:$G,"51235",'ТТК-Гарниры'!$J:$J),SUMIF('ТТК-Гарниры'!$L:$L,"51235",'ТТК-Гарниры'!$O:$O),SUMIF('ТТК-Гарниры'!$Q:$Q,"51235",'ТТК-Гарниры'!$T:$T)),0)</f>
        <v>0</v>
      </c>
      <c r="H29" s="29">
        <f>IFERROR(SUM(SUMIF('ТТК-Соуса'!$B:$B,"51235",'ТТК-Соуса'!$E:$E),SUMIF('ТТК-Соуса'!$G:$G,"51235",'ТТК-Соуса'!$J:$J),SUMIF('ТТК-Соуса'!$L:$L,"51235",'ТТК-Соуса'!$O:$O),SUMIF('ТТК-Соуса'!$Q:$Q,"51235",'ТТК-Соуса'!$T:$T)),0)</f>
        <v>0</v>
      </c>
      <c r="I29" s="29">
        <f>IFERROR(SUM(SUMIF('ТТК-Новинки'!$B:$B,"51235",'ТТК-Новинки'!$E:$E),SUMIF('ТТК-Новинки'!$G:$G,"51235",'ТТК-Новинки'!$J:$J),SUMIF('ТТК-Новинки'!$L:$L,"51235",'ТТК-Новинки'!$O:$O),SUMIF('ТТК-Новинки'!$Q:$Q,"51235",'ТТК-Новинки'!$T:$T)),0)</f>
        <v>0</v>
      </c>
      <c r="J29" s="29">
        <f>IFERROR(SUM(SUMIF('ТТК-Промо'!$B:$B,"51235",'ТТК-Промо'!$E:$E),SUMIF('ТТК-Промо'!$G:$G,"51235",'ТТК-Промо'!$J:$J),SUMIF('ТТК-Промо'!$L:$L,"51235",'ТТК-Промо'!$O:$O),SUMIF('ТТК-Промо'!$Q:$Q,"51235",'ТТК-Промо'!$T:$T)),0)</f>
        <v>0</v>
      </c>
      <c r="K29" s="29">
        <f>IFERROR(SUM(SUMIF('ТТК-Завтраки'!$B:$B,"51235",'ТТК-Завтраки'!$E:$E),SUMIF('ТТК-Завтраки'!$G:$G,"51235",'ТТК-Завтраки'!$J:$J),SUMIF('ТТК-Завтраки'!$L:$L,"51235",'ТТК-Завтраки'!$O:$O),SUMIF('ТТК-Завтраки'!$Q:$Q,"51235",'ТТК-Завтраки'!$T:$T)),0)</f>
        <v>0</v>
      </c>
      <c r="L29" s="29">
        <f>IFERROR(SUM(SUMIF('ТТК-Салаты'!$B:$B,"51235",'ТТК-Салаты'!$E:$E),SUMIF('ТТК-Салаты'!$G:$G,"51235",'ТТК-Салаты'!$J:$J),SUMIF('ТТК-Салаты'!$L:$L,"51235",'ТТК-Салаты'!$O:$O),SUMIF('ТТК-Салаты'!$Q:$Q,"51235",'ТТК-Салаты'!$T:$T)),0)</f>
        <v>0</v>
      </c>
      <c r="M29" s="29">
        <f>IFERROR(SUM(SUMIF('ТТК-Экстра'!$B:$B,"51235",'ТТК-Экстра'!$E:$E),SUMIF('ТТК-Экстра'!$G:$G,"51235",'ТТК-Экстра'!$J:$J),SUMIF('ТТК-Экстра'!$L:$L,"51235",'ТТК-Экстра'!$O:$O),SUMIF('ТТК-Экстра'!$Q:$Q,"51235",'ТТК-Экстра'!$T:$T)),0)</f>
        <v>0</v>
      </c>
      <c r="N29" s="34">
        <f t="shared" si="0"/>
        <v>0</v>
      </c>
    </row>
    <row r="30" spans="1:14">
      <c r="A30" s="64">
        <v>51236</v>
      </c>
      <c r="B30" s="40" t="s">
        <v>460</v>
      </c>
      <c r="C30" s="29">
        <f>IFERROR(SUM(SUMIF('ТТК-Сэндвичи'!$B:$B,"51236",'ТТК-Сэндвичи'!$E:$E),SUMIF('ТТК-Сэндвичи'!$G:$G,"51236",'ТТК-Сэндвичи'!$J:$J),SUMIF('ТТК-Сэндвичи'!$L:$L,"51236",'ТТК-Сэндвичи'!$O:$O),SUMIF('ТТК-Сэндвичи'!$Q:$Q,"51236",'ТТК-Сэндвичи'!$T:$T)),0)</f>
        <v>0</v>
      </c>
      <c r="D30" s="29">
        <f>IFERROR(SUM(SUMIF('ТТК-Десерты'!$B:$B,"51236",'ТТК-Десерты'!$E:$E),SUMIF('ТТК-Десерты'!$G:$G,"51236",'ТТК-Десерты'!$J:$J),SUMIF('ТТК-Десерты'!$L:$L,"51236",'ТТК-Десерты'!$O:$O),SUMIF('ТТК-Десерты'!$Q:$Q,"51236",'ТТК-Десерты'!$T:$T)),0)</f>
        <v>0</v>
      </c>
      <c r="E30" s="29">
        <f>IFERROR(SUM(SUMIF('ТТК-Закуски'!$B:$B,"51236",'ТТК-Закуски'!$E:$E),SUMIF('ТТК-Закуски'!$G:$G,"51236",'ТТК-Закуски'!$J:$J),SUMIF('ТТК-Закуски'!$L:$L,"51236",'ТТК-Закуски'!$O:$O),SUMIF('ТТК-Закуски'!$Q:$Q,"51236",'ТТК-Закуски'!$T:$T)),0)</f>
        <v>0</v>
      </c>
      <c r="F30" s="29">
        <f>IFERROR(SUM(SUMIF('ТТК-Напитки'!$B:$B,"51236",'ТТК-Напитки'!$E:$E),SUMIF('ТТК-Напитки'!$G:$G,"51236",'ТТК-Напитки'!$J:$J),SUMIF('ТТК-Напитки'!$L:$L,"51236",'ТТК-Напитки'!$O:$O),SUMIF('ТТК-Напитки'!$Q:$Q,"51236",'ТТК-Напитки'!$T:$T)),0)</f>
        <v>0</v>
      </c>
      <c r="G30" s="29">
        <f>IFERROR(SUM(SUMIF('ТТК-Гарниры'!$B:$B,"51236",'ТТК-Гарниры'!$E:$E),SUMIF('ТТК-Гарниры'!$G:$G,"51236",'ТТК-Гарниры'!$J:$J),SUMIF('ТТК-Гарниры'!$L:$L,"51236",'ТТК-Гарниры'!$O:$O),SUMIF('ТТК-Гарниры'!$Q:$Q,"51236",'ТТК-Гарниры'!$T:$T)),0)</f>
        <v>0</v>
      </c>
      <c r="H30" s="29">
        <f>IFERROR(SUM(SUMIF('ТТК-Соуса'!$B:$B,"51236",'ТТК-Соуса'!$E:$E),SUMIF('ТТК-Соуса'!$G:$G,"51236",'ТТК-Соуса'!$J:$J),SUMIF('ТТК-Соуса'!$L:$L,"51236",'ТТК-Соуса'!$O:$O),SUMIF('ТТК-Соуса'!$Q:$Q,"51236",'ТТК-Соуса'!$T:$T)),0)</f>
        <v>0</v>
      </c>
      <c r="I30" s="29">
        <f>IFERROR(SUM(SUMIF('ТТК-Новинки'!$B:$B,"51236",'ТТК-Новинки'!$E:$E),SUMIF('ТТК-Новинки'!$G:$G,"51236",'ТТК-Новинки'!$J:$J),SUMIF('ТТК-Новинки'!$L:$L,"51236",'ТТК-Новинки'!$O:$O),SUMIF('ТТК-Новинки'!$Q:$Q,"51236",'ТТК-Новинки'!$T:$T)),0)</f>
        <v>0</v>
      </c>
      <c r="J30" s="29">
        <f>IFERROR(SUM(SUMIF('ТТК-Промо'!$B:$B,"51236",'ТТК-Промо'!$E:$E),SUMIF('ТТК-Промо'!$G:$G,"51236",'ТТК-Промо'!$J:$J),SUMIF('ТТК-Промо'!$L:$L,"51236",'ТТК-Промо'!$O:$O),SUMIF('ТТК-Промо'!$Q:$Q,"51236",'ТТК-Промо'!$T:$T)),0)</f>
        <v>0</v>
      </c>
      <c r="K30" s="29">
        <f>IFERROR(SUM(SUMIF('ТТК-Завтраки'!$B:$B,"51236",'ТТК-Завтраки'!$E:$E),SUMIF('ТТК-Завтраки'!$G:$G,"51236",'ТТК-Завтраки'!$J:$J),SUMIF('ТТК-Завтраки'!$L:$L,"51236",'ТТК-Завтраки'!$O:$O),SUMIF('ТТК-Завтраки'!$Q:$Q,"51236",'ТТК-Завтраки'!$T:$T)),0)</f>
        <v>0</v>
      </c>
      <c r="L30" s="29">
        <f>IFERROR(SUM(SUMIF('ТТК-Салаты'!$B:$B,"51236",'ТТК-Салаты'!$E:$E),SUMIF('ТТК-Салаты'!$G:$G,"51236",'ТТК-Салаты'!$J:$J),SUMIF('ТТК-Салаты'!$L:$L,"51236",'ТТК-Салаты'!$O:$O),SUMIF('ТТК-Салаты'!$Q:$Q,"51236",'ТТК-Салаты'!$T:$T)),0)</f>
        <v>0</v>
      </c>
      <c r="M30" s="29">
        <f>IFERROR(SUM(SUMIF('ТТК-Экстра'!$B:$B,"51236",'ТТК-Экстра'!$E:$E),SUMIF('ТТК-Экстра'!$G:$G,"51236",'ТТК-Экстра'!$J:$J),SUMIF('ТТК-Экстра'!$L:$L,"51236",'ТТК-Экстра'!$O:$O),SUMIF('ТТК-Экстра'!$Q:$Q,"51236",'ТТК-Экстра'!$T:$T)),0)</f>
        <v>0</v>
      </c>
      <c r="N30" s="34">
        <f t="shared" si="0"/>
        <v>0</v>
      </c>
    </row>
    <row r="31" spans="1:14">
      <c r="A31" s="64">
        <v>51241</v>
      </c>
      <c r="B31" s="40" t="s">
        <v>461</v>
      </c>
      <c r="C31" s="29">
        <f>IFERROR(SUM(SUMIF('ТТК-Сэндвичи'!$B:$B,"51241",'ТТК-Сэндвичи'!$E:$E),SUMIF('ТТК-Сэндвичи'!$G:$G,"51241",'ТТК-Сэндвичи'!$J:$J),SUMIF('ТТК-Сэндвичи'!$L:$L,"51241",'ТТК-Сэндвичи'!$O:$O),SUMIF('ТТК-Сэндвичи'!$Q:$Q,"51241",'ТТК-Сэндвичи'!$T:$T)),0)</f>
        <v>0</v>
      </c>
      <c r="D31" s="29">
        <f>IFERROR(SUM(SUMIF('ТТК-Десерты'!$B:$B,"51241",'ТТК-Десерты'!$E:$E),SUMIF('ТТК-Десерты'!$G:$G,"51241",'ТТК-Десерты'!$J:$J),SUMIF('ТТК-Десерты'!$L:$L,"51241",'ТТК-Десерты'!$O:$O),SUMIF('ТТК-Десерты'!$Q:$Q,"51241",'ТТК-Десерты'!$T:$T)),0)</f>
        <v>0</v>
      </c>
      <c r="E31" s="29">
        <f>IFERROR(SUM(SUMIF('ТТК-Закуски'!$B:$B,"51241",'ТТК-Закуски'!$E:$E),SUMIF('ТТК-Закуски'!$G:$G,"51241",'ТТК-Закуски'!$J:$J),SUMIF('ТТК-Закуски'!$L:$L,"51241",'ТТК-Закуски'!$O:$O),SUMIF('ТТК-Закуски'!$Q:$Q,"51241",'ТТК-Закуски'!$T:$T)),0)</f>
        <v>0</v>
      </c>
      <c r="F31" s="29">
        <f>IFERROR(SUM(SUMIF('ТТК-Напитки'!$B:$B,"51241",'ТТК-Напитки'!$E:$E),SUMIF('ТТК-Напитки'!$G:$G,"51241",'ТТК-Напитки'!$J:$J),SUMIF('ТТК-Напитки'!$L:$L,"51241",'ТТК-Напитки'!$O:$O),SUMIF('ТТК-Напитки'!$Q:$Q,"51241",'ТТК-Напитки'!$T:$T)),0)</f>
        <v>0</v>
      </c>
      <c r="G31" s="29">
        <f>IFERROR(SUM(SUMIF('ТТК-Гарниры'!$B:$B,"51241",'ТТК-Гарниры'!$E:$E),SUMIF('ТТК-Гарниры'!$G:$G,"51241",'ТТК-Гарниры'!$J:$J),SUMIF('ТТК-Гарниры'!$L:$L,"51241",'ТТК-Гарниры'!$O:$O),SUMIF('ТТК-Гарниры'!$Q:$Q,"51241",'ТТК-Гарниры'!$T:$T)),0)</f>
        <v>0</v>
      </c>
      <c r="H31" s="29">
        <f>IFERROR(SUM(SUMIF('ТТК-Соуса'!$B:$B,"51241",'ТТК-Соуса'!$E:$E),SUMIF('ТТК-Соуса'!$G:$G,"51241",'ТТК-Соуса'!$J:$J),SUMIF('ТТК-Соуса'!$L:$L,"51241",'ТТК-Соуса'!$O:$O),SUMIF('ТТК-Соуса'!$Q:$Q,"51241",'ТТК-Соуса'!$T:$T)),0)</f>
        <v>0</v>
      </c>
      <c r="I31" s="29">
        <f>IFERROR(SUM(SUMIF('ТТК-Новинки'!$B:$B,"51241",'ТТК-Новинки'!$E:$E),SUMIF('ТТК-Новинки'!$G:$G,"51241",'ТТК-Новинки'!$J:$J),SUMIF('ТТК-Новинки'!$L:$L,"51241",'ТТК-Новинки'!$O:$O),SUMIF('ТТК-Новинки'!$Q:$Q,"51241",'ТТК-Новинки'!$T:$T)),0)</f>
        <v>0</v>
      </c>
      <c r="J31" s="29">
        <f>IFERROR(SUM(SUMIF('ТТК-Промо'!$B:$B,"51241",'ТТК-Промо'!$E:$E),SUMIF('ТТК-Промо'!$G:$G,"51241",'ТТК-Промо'!$J:$J),SUMIF('ТТК-Промо'!$L:$L,"51241",'ТТК-Промо'!$O:$O),SUMIF('ТТК-Промо'!$Q:$Q,"51241",'ТТК-Промо'!$T:$T)),0)</f>
        <v>0</v>
      </c>
      <c r="K31" s="29">
        <f>IFERROR(SUM(SUMIF('ТТК-Завтраки'!$B:$B,"51241",'ТТК-Завтраки'!$E:$E),SUMIF('ТТК-Завтраки'!$G:$G,"51241",'ТТК-Завтраки'!$J:$J),SUMIF('ТТК-Завтраки'!$L:$L,"51241",'ТТК-Завтраки'!$O:$O),SUMIF('ТТК-Завтраки'!$Q:$Q,"51241",'ТТК-Завтраки'!$T:$T)),0)</f>
        <v>0</v>
      </c>
      <c r="L31" s="29">
        <f>IFERROR(SUM(SUMIF('ТТК-Салаты'!$B:$B,"51241",'ТТК-Салаты'!$E:$E),SUMIF('ТТК-Салаты'!$G:$G,"51241",'ТТК-Салаты'!$J:$J),SUMIF('ТТК-Салаты'!$L:$L,"51241",'ТТК-Салаты'!$O:$O),SUMIF('ТТК-Салаты'!$Q:$Q,"51241",'ТТК-Салаты'!$T:$T)),0)</f>
        <v>0</v>
      </c>
      <c r="M31" s="29">
        <f>IFERROR(SUM(SUMIF('ТТК-Экстра'!$B:$B,"51241",'ТТК-Экстра'!$E:$E),SUMIF('ТТК-Экстра'!$G:$G,"51241",'ТТК-Экстра'!$J:$J),SUMIF('ТТК-Экстра'!$L:$L,"51241",'ТТК-Экстра'!$O:$O),SUMIF('ТТК-Экстра'!$Q:$Q,"51241",'ТТК-Экстра'!$T:$T)),0)</f>
        <v>47</v>
      </c>
      <c r="N31" s="34">
        <f t="shared" si="0"/>
        <v>47</v>
      </c>
    </row>
    <row r="32" spans="1:14">
      <c r="A32" s="64">
        <v>51242</v>
      </c>
      <c r="B32" s="40" t="s">
        <v>462</v>
      </c>
      <c r="C32" s="29">
        <f>IFERROR(SUM(SUMIF('ТТК-Сэндвичи'!$B:$B,"51242",'ТТК-Сэндвичи'!$E:$E),SUMIF('ТТК-Сэндвичи'!$G:$G,"51242",'ТТК-Сэндвичи'!$J:$J),SUMIF('ТТК-Сэндвичи'!$L:$L,"51242",'ТТК-Сэндвичи'!$O:$O),SUMIF('ТТК-Сэндвичи'!$Q:$Q,"51242",'ТТК-Сэндвичи'!$T:$T)),0)</f>
        <v>0</v>
      </c>
      <c r="D32" s="29">
        <f>IFERROR(SUM(SUMIF('ТТК-Десерты'!$B:$B,"51242",'ТТК-Десерты'!$E:$E),SUMIF('ТТК-Десерты'!$G:$G,"51242",'ТТК-Десерты'!$J:$J),SUMIF('ТТК-Десерты'!$L:$L,"51242",'ТТК-Десерты'!$O:$O),SUMIF('ТТК-Десерты'!$Q:$Q,"51242",'ТТК-Десерты'!$T:$T)),0)</f>
        <v>0</v>
      </c>
      <c r="E32" s="29">
        <f>IFERROR(SUM(SUMIF('ТТК-Закуски'!$B:$B,"51242",'ТТК-Закуски'!$E:$E),SUMIF('ТТК-Закуски'!$G:$G,"51242",'ТТК-Закуски'!$J:$J),SUMIF('ТТК-Закуски'!$L:$L,"51242",'ТТК-Закуски'!$O:$O),SUMIF('ТТК-Закуски'!$Q:$Q,"51242",'ТТК-Закуски'!$T:$T)),0)</f>
        <v>0</v>
      </c>
      <c r="F32" s="29">
        <f>IFERROR(SUM(SUMIF('ТТК-Напитки'!$B:$B,"51242",'ТТК-Напитки'!$E:$E),SUMIF('ТТК-Напитки'!$G:$G,"51242",'ТТК-Напитки'!$J:$J),SUMIF('ТТК-Напитки'!$L:$L,"51242",'ТТК-Напитки'!$O:$O),SUMIF('ТТК-Напитки'!$Q:$Q,"51242",'ТТК-Напитки'!$T:$T)),0)</f>
        <v>0</v>
      </c>
      <c r="G32" s="29">
        <f>IFERROR(SUM(SUMIF('ТТК-Гарниры'!$B:$B,"51242",'ТТК-Гарниры'!$E:$E),SUMIF('ТТК-Гарниры'!$G:$G,"51242",'ТТК-Гарниры'!$J:$J),SUMIF('ТТК-Гарниры'!$L:$L,"51242",'ТТК-Гарниры'!$O:$O),SUMIF('ТТК-Гарниры'!$Q:$Q,"51242",'ТТК-Гарниры'!$T:$T)),0)</f>
        <v>0</v>
      </c>
      <c r="H32" s="29">
        <f>IFERROR(SUM(SUMIF('ТТК-Соуса'!$B:$B,"51242",'ТТК-Соуса'!$E:$E),SUMIF('ТТК-Соуса'!$G:$G,"51242",'ТТК-Соуса'!$J:$J),SUMIF('ТТК-Соуса'!$L:$L,"51242",'ТТК-Соуса'!$O:$O),SUMIF('ТТК-Соуса'!$Q:$Q,"51242",'ТТК-Соуса'!$T:$T)),0)</f>
        <v>0</v>
      </c>
      <c r="I32" s="29">
        <f>IFERROR(SUM(SUMIF('ТТК-Новинки'!$B:$B,"51242",'ТТК-Новинки'!$E:$E),SUMIF('ТТК-Новинки'!$G:$G,"51242",'ТТК-Новинки'!$J:$J),SUMIF('ТТК-Новинки'!$L:$L,"51242",'ТТК-Новинки'!$O:$O),SUMIF('ТТК-Новинки'!$Q:$Q,"51242",'ТТК-Новинки'!$T:$T)),0)</f>
        <v>0</v>
      </c>
      <c r="J32" s="29">
        <f>IFERROR(SUM(SUMIF('ТТК-Промо'!$B:$B,"51242",'ТТК-Промо'!$E:$E),SUMIF('ТТК-Промо'!$G:$G,"51242",'ТТК-Промо'!$J:$J),SUMIF('ТТК-Промо'!$L:$L,"51242",'ТТК-Промо'!$O:$O),SUMIF('ТТК-Промо'!$Q:$Q,"51242",'ТТК-Промо'!$T:$T)),0)</f>
        <v>0</v>
      </c>
      <c r="K32" s="29">
        <f>IFERROR(SUM(SUMIF('ТТК-Завтраки'!$B:$B,"51242",'ТТК-Завтраки'!$E:$E),SUMIF('ТТК-Завтраки'!$G:$G,"51242",'ТТК-Завтраки'!$J:$J),SUMIF('ТТК-Завтраки'!$L:$L,"51242",'ТТК-Завтраки'!$O:$O),SUMIF('ТТК-Завтраки'!$Q:$Q,"51242",'ТТК-Завтраки'!$T:$T)),0)</f>
        <v>0</v>
      </c>
      <c r="L32" s="29">
        <f>IFERROR(SUM(SUMIF('ТТК-Салаты'!$B:$B,"51242",'ТТК-Салаты'!$E:$E),SUMIF('ТТК-Салаты'!$G:$G,"51242",'ТТК-Салаты'!$J:$J),SUMIF('ТТК-Салаты'!$L:$L,"51242",'ТТК-Салаты'!$O:$O),SUMIF('ТТК-Салаты'!$Q:$Q,"51242",'ТТК-Салаты'!$T:$T)),0)</f>
        <v>0</v>
      </c>
      <c r="M32" s="29">
        <f>IFERROR(SUM(SUMIF('ТТК-Экстра'!$B:$B,"51242",'ТТК-Экстра'!$E:$E),SUMIF('ТТК-Экстра'!$G:$G,"51242",'ТТК-Экстра'!$J:$J),SUMIF('ТТК-Экстра'!$L:$L,"51242",'ТТК-Экстра'!$O:$O),SUMIF('ТТК-Экстра'!$Q:$Q,"51242",'ТТК-Экстра'!$T:$T)),0)</f>
        <v>80</v>
      </c>
      <c r="N32" s="34">
        <f t="shared" si="0"/>
        <v>80</v>
      </c>
    </row>
    <row r="33" spans="1:14">
      <c r="A33" s="64">
        <v>51256</v>
      </c>
      <c r="B33" s="40" t="s">
        <v>180</v>
      </c>
      <c r="C33" s="29">
        <f>IFERROR(SUM(SUMIF('ТТК-Сэндвичи'!$B:$B,"51256",'ТТК-Сэндвичи'!$E:$E),SUMIF('ТТК-Сэндвичи'!$G:$G,"51256",'ТТК-Сэндвичи'!$J:$J),SUMIF('ТТК-Сэндвичи'!$L:$L,"51256",'ТТК-Сэндвичи'!$O:$O),SUMIF('ТТК-Сэндвичи'!$Q:$Q,"51256",'ТТК-Сэндвичи'!$T:$T)),0)</f>
        <v>1.2040000000000002</v>
      </c>
      <c r="D33" s="29">
        <f>IFERROR(SUM(SUMIF('ТТК-Десерты'!$B:$B,"51256",'ТТК-Десерты'!$E:$E),SUMIF('ТТК-Десерты'!$G:$G,"51256",'ТТК-Десерты'!$J:$J),SUMIF('ТТК-Десерты'!$L:$L,"51256",'ТТК-Десерты'!$O:$O),SUMIF('ТТК-Десерты'!$Q:$Q,"51256",'ТТК-Десерты'!$T:$T)),0)</f>
        <v>0</v>
      </c>
      <c r="E33" s="29">
        <f>IFERROR(SUM(SUMIF('ТТК-Закуски'!$B:$B,"51256",'ТТК-Закуски'!$E:$E),SUMIF('ТТК-Закуски'!$G:$G,"51256",'ТТК-Закуски'!$J:$J),SUMIF('ТТК-Закуски'!$L:$L,"51256",'ТТК-Закуски'!$O:$O),SUMIF('ТТК-Закуски'!$Q:$Q,"51256",'ТТК-Закуски'!$T:$T)),0)</f>
        <v>0</v>
      </c>
      <c r="F33" s="29">
        <f>IFERROR(SUM(SUMIF('ТТК-Напитки'!$B:$B,"51256",'ТТК-Напитки'!$E:$E),SUMIF('ТТК-Напитки'!$G:$G,"51256",'ТТК-Напитки'!$J:$J),SUMIF('ТТК-Напитки'!$L:$L,"51256",'ТТК-Напитки'!$O:$O),SUMIF('ТТК-Напитки'!$Q:$Q,"51256",'ТТК-Напитки'!$T:$T)),0)</f>
        <v>0</v>
      </c>
      <c r="G33" s="29">
        <f>IFERROR(SUM(SUMIF('ТТК-Гарниры'!$B:$B,"51256",'ТТК-Гарниры'!$E:$E),SUMIF('ТТК-Гарниры'!$G:$G,"51256",'ТТК-Гарниры'!$J:$J),SUMIF('ТТК-Гарниры'!$L:$L,"51256",'ТТК-Гарниры'!$O:$O),SUMIF('ТТК-Гарниры'!$Q:$Q,"51256",'ТТК-Гарниры'!$T:$T)),0)</f>
        <v>0</v>
      </c>
      <c r="H33" s="29">
        <f>IFERROR(SUM(SUMIF('ТТК-Соуса'!$B:$B,"51256",'ТТК-Соуса'!$E:$E),SUMIF('ТТК-Соуса'!$G:$G,"51256",'ТТК-Соуса'!$J:$J),SUMIF('ТТК-Соуса'!$L:$L,"51256",'ТТК-Соуса'!$O:$O),SUMIF('ТТК-Соуса'!$Q:$Q,"51256",'ТТК-Соуса'!$T:$T)),0)</f>
        <v>0</v>
      </c>
      <c r="I33" s="29">
        <f>IFERROR(SUM(SUMIF('ТТК-Новинки'!$B:$B,"51256",'ТТК-Новинки'!$E:$E),SUMIF('ТТК-Новинки'!$G:$G,"51256",'ТТК-Новинки'!$J:$J),SUMIF('ТТК-Новинки'!$L:$L,"51256",'ТТК-Новинки'!$O:$O),SUMIF('ТТК-Новинки'!$Q:$Q,"51256",'ТТК-Новинки'!$T:$T)),0)</f>
        <v>1.4040000000000001</v>
      </c>
      <c r="J33" s="29">
        <f>IFERROR(SUM(SUMIF('ТТК-Промо'!$B:$B,"51256",'ТТК-Промо'!$E:$E),SUMIF('ТТК-Промо'!$G:$G,"51256",'ТТК-Промо'!$J:$J),SUMIF('ТТК-Промо'!$L:$L,"51256",'ТТК-Промо'!$O:$O),SUMIF('ТТК-Промо'!$Q:$Q,"51256",'ТТК-Промо'!$T:$T)),0)</f>
        <v>0</v>
      </c>
      <c r="K33" s="29">
        <f>IFERROR(SUM(SUMIF('ТТК-Завтраки'!$B:$B,"51256",'ТТК-Завтраки'!$E:$E),SUMIF('ТТК-Завтраки'!$G:$G,"51256",'ТТК-Завтраки'!$J:$J),SUMIF('ТТК-Завтраки'!$L:$L,"51256",'ТТК-Завтраки'!$O:$O),SUMIF('ТТК-Завтраки'!$Q:$Q,"51256",'ТТК-Завтраки'!$T:$T)),0)</f>
        <v>0</v>
      </c>
      <c r="L33" s="29">
        <f>IFERROR(SUM(SUMIF('ТТК-Салаты'!$B:$B,"51256",'ТТК-Салаты'!$E:$E),SUMIF('ТТК-Салаты'!$G:$G,"51256",'ТТК-Салаты'!$J:$J),SUMIF('ТТК-Салаты'!$L:$L,"51256",'ТТК-Салаты'!$O:$O),SUMIF('ТТК-Салаты'!$Q:$Q,"51256",'ТТК-Салаты'!$T:$T)),0)</f>
        <v>0</v>
      </c>
      <c r="M33" s="29">
        <f>IFERROR(SUM(SUMIF('ТТК-Экстра'!$B:$B,"51256",'ТТК-Экстра'!$E:$E),SUMIF('ТТК-Экстра'!$G:$G,"51256",'ТТК-Экстра'!$J:$J),SUMIF('ТТК-Экстра'!$L:$L,"51256",'ТТК-Экстра'!$O:$O),SUMIF('ТТК-Экстра'!$Q:$Q,"51256",'ТТК-Экстра'!$T:$T)),0)</f>
        <v>0</v>
      </c>
      <c r="N33" s="34">
        <f t="shared" si="0"/>
        <v>2.6080000000000005</v>
      </c>
    </row>
    <row r="34" spans="1:14">
      <c r="A34" s="64">
        <v>51285</v>
      </c>
      <c r="B34" s="40" t="s">
        <v>463</v>
      </c>
      <c r="C34" s="29">
        <f>IFERROR(SUM(SUMIF('ТТК-Сэндвичи'!$B:$B,"51285",'ТТК-Сэндвичи'!$E:$E),SUMIF('ТТК-Сэндвичи'!$G:$G,"51285",'ТТК-Сэндвичи'!$J:$J),SUMIF('ТТК-Сэндвичи'!$L:$L,"51285",'ТТК-Сэндвичи'!$O:$O),SUMIF('ТТК-Сэндвичи'!$Q:$Q,"51285",'ТТК-Сэндвичи'!$T:$T)),0)</f>
        <v>0</v>
      </c>
      <c r="D34" s="29">
        <f>IFERROR(SUM(SUMIF('ТТК-Десерты'!$B:$B,"51285",'ТТК-Десерты'!$E:$E),SUMIF('ТТК-Десерты'!$G:$G,"51285",'ТТК-Десерты'!$J:$J),SUMIF('ТТК-Десерты'!$L:$L,"51285",'ТТК-Десерты'!$O:$O),SUMIF('ТТК-Десерты'!$Q:$Q,"51285",'ТТК-Десерты'!$T:$T)),0)</f>
        <v>0</v>
      </c>
      <c r="E34" s="29">
        <f>IFERROR(SUM(SUMIF('ТТК-Закуски'!$B:$B,"51285",'ТТК-Закуски'!$E:$E),SUMIF('ТТК-Закуски'!$G:$G,"51285",'ТТК-Закуски'!$J:$J),SUMIF('ТТК-Закуски'!$L:$L,"51285",'ТТК-Закуски'!$O:$O),SUMIF('ТТК-Закуски'!$Q:$Q,"51285",'ТТК-Закуски'!$T:$T)),0)</f>
        <v>0</v>
      </c>
      <c r="F34" s="29">
        <f>IFERROR(SUM(SUMIF('ТТК-Напитки'!$B:$B,"51285",'ТТК-Напитки'!$E:$E),SUMIF('ТТК-Напитки'!$G:$G,"51285",'ТТК-Напитки'!$J:$J),SUMIF('ТТК-Напитки'!$L:$L,"51285",'ТТК-Напитки'!$O:$O),SUMIF('ТТК-Напитки'!$Q:$Q,"51285",'ТТК-Напитки'!$T:$T)),0)</f>
        <v>0</v>
      </c>
      <c r="G34" s="29">
        <f>IFERROR(SUM(SUMIF('ТТК-Гарниры'!$B:$B,"51285",'ТТК-Гарниры'!$E:$E),SUMIF('ТТК-Гарниры'!$G:$G,"51285",'ТТК-Гарниры'!$J:$J),SUMIF('ТТК-Гарниры'!$L:$L,"51285",'ТТК-Гарниры'!$O:$O),SUMIF('ТТК-Гарниры'!$Q:$Q,"51285",'ТТК-Гарниры'!$T:$T)),0)</f>
        <v>0</v>
      </c>
      <c r="H34" s="29">
        <f>IFERROR(SUM(SUMIF('ТТК-Соуса'!$B:$B,"51285",'ТТК-Соуса'!$E:$E),SUMIF('ТТК-Соуса'!$G:$G,"51285",'ТТК-Соуса'!$J:$J),SUMIF('ТТК-Соуса'!$L:$L,"51285",'ТТК-Соуса'!$O:$O),SUMIF('ТТК-Соуса'!$Q:$Q,"51285",'ТТК-Соуса'!$T:$T)),0)</f>
        <v>0</v>
      </c>
      <c r="I34" s="29">
        <f>IFERROR(SUM(SUMIF('ТТК-Новинки'!$B:$B,"51285",'ТТК-Новинки'!$E:$E),SUMIF('ТТК-Новинки'!$G:$G,"51285",'ТТК-Новинки'!$J:$J),SUMIF('ТТК-Новинки'!$L:$L,"51285",'ТТК-Новинки'!$O:$O),SUMIF('ТТК-Новинки'!$Q:$Q,"51285",'ТТК-Новинки'!$T:$T)),0)</f>
        <v>0</v>
      </c>
      <c r="J34" s="29">
        <f>IFERROR(SUM(SUMIF('ТТК-Промо'!$B:$B,"51285",'ТТК-Промо'!$E:$E),SUMIF('ТТК-Промо'!$G:$G,"51285",'ТТК-Промо'!$J:$J),SUMIF('ТТК-Промо'!$L:$L,"51285",'ТТК-Промо'!$O:$O),SUMIF('ТТК-Промо'!$Q:$Q,"51285",'ТТК-Промо'!$T:$T)),0)</f>
        <v>0</v>
      </c>
      <c r="K34" s="29">
        <f>IFERROR(SUM(SUMIF('ТТК-Завтраки'!$B:$B,"51285",'ТТК-Завтраки'!$E:$E),SUMIF('ТТК-Завтраки'!$G:$G,"51285",'ТТК-Завтраки'!$J:$J),SUMIF('ТТК-Завтраки'!$L:$L,"51285",'ТТК-Завтраки'!$O:$O),SUMIF('ТТК-Завтраки'!$Q:$Q,"51285",'ТТК-Завтраки'!$T:$T)),0)</f>
        <v>0</v>
      </c>
      <c r="L34" s="29">
        <f>IFERROR(SUM(SUMIF('ТТК-Салаты'!$B:$B,"51285",'ТТК-Салаты'!$E:$E),SUMIF('ТТК-Салаты'!$G:$G,"51285",'ТТК-Салаты'!$J:$J),SUMIF('ТТК-Салаты'!$L:$L,"51285",'ТТК-Салаты'!$O:$O),SUMIF('ТТК-Салаты'!$Q:$Q,"51285",'ТТК-Салаты'!$T:$T)),0)</f>
        <v>0</v>
      </c>
      <c r="M34" s="29">
        <f>IFERROR(SUM(SUMIF('ТТК-Экстра'!$B:$B,"51285",'ТТК-Экстра'!$E:$E),SUMIF('ТТК-Экстра'!$G:$G,"51285",'ТТК-Экстра'!$J:$J),SUMIF('ТТК-Экстра'!$L:$L,"51285",'ТТК-Экстра'!$O:$O),SUMIF('ТТК-Экстра'!$Q:$Q,"51285",'ТТК-Экстра'!$T:$T)),0)</f>
        <v>0</v>
      </c>
      <c r="N34" s="34">
        <f t="shared" si="0"/>
        <v>0</v>
      </c>
    </row>
    <row r="35" spans="1:14">
      <c r="A35" s="64">
        <v>51300</v>
      </c>
      <c r="B35" s="40" t="s">
        <v>464</v>
      </c>
      <c r="C35" s="29">
        <f>IFERROR(SUM(SUMIF('ТТК-Сэндвичи'!$B:$B,"51300",'ТТК-Сэндвичи'!$E:$E),SUMIF('ТТК-Сэндвичи'!$G:$G,"51300",'ТТК-Сэндвичи'!$J:$J),SUMIF('ТТК-Сэндвичи'!$L:$L,"51300",'ТТК-Сэндвичи'!$O:$O),SUMIF('ТТК-Сэндвичи'!$Q:$Q,"51300",'ТТК-Сэндвичи'!$T:$T)),0)</f>
        <v>0.67200000000000004</v>
      </c>
      <c r="D35" s="29">
        <f>IFERROR(SUM(SUMIF('ТТК-Десерты'!$B:$B,"51300",'ТТК-Десерты'!$E:$E),SUMIF('ТТК-Десерты'!$G:$G,"51300",'ТТК-Десерты'!$J:$J),SUMIF('ТТК-Десерты'!$L:$L,"51300",'ТТК-Десерты'!$O:$O),SUMIF('ТТК-Десерты'!$Q:$Q,"51300",'ТТК-Десерты'!$T:$T)),0)</f>
        <v>0</v>
      </c>
      <c r="E35" s="29">
        <f>IFERROR(SUM(SUMIF('ТТК-Закуски'!$B:$B,"51300",'ТТК-Закуски'!$E:$E),SUMIF('ТТК-Закуски'!$G:$G,"51300",'ТТК-Закуски'!$J:$J),SUMIF('ТТК-Закуски'!$L:$L,"51300",'ТТК-Закуски'!$O:$O),SUMIF('ТТК-Закуски'!$Q:$Q,"51300",'ТТК-Закуски'!$T:$T)),0)</f>
        <v>0</v>
      </c>
      <c r="F35" s="29">
        <f>IFERROR(SUM(SUMIF('ТТК-Напитки'!$B:$B,"51300",'ТТК-Напитки'!$E:$E),SUMIF('ТТК-Напитки'!$G:$G,"51300",'ТТК-Напитки'!$J:$J),SUMIF('ТТК-Напитки'!$L:$L,"51300",'ТТК-Напитки'!$O:$O),SUMIF('ТТК-Напитки'!$Q:$Q,"51300",'ТТК-Напитки'!$T:$T)),0)</f>
        <v>0</v>
      </c>
      <c r="G35" s="29">
        <f>IFERROR(SUM(SUMIF('ТТК-Гарниры'!$B:$B,"51300",'ТТК-Гарниры'!$E:$E),SUMIF('ТТК-Гарниры'!$G:$G,"51300",'ТТК-Гарниры'!$J:$J),SUMIF('ТТК-Гарниры'!$L:$L,"51300",'ТТК-Гарниры'!$O:$O),SUMIF('ТТК-Гарниры'!$Q:$Q,"51300",'ТТК-Гарниры'!$T:$T)),0)</f>
        <v>0</v>
      </c>
      <c r="H35" s="29">
        <f>IFERROR(SUM(SUMIF('ТТК-Соуса'!$B:$B,"51300",'ТТК-Соуса'!$E:$E),SUMIF('ТТК-Соуса'!$G:$G,"51300",'ТТК-Соуса'!$J:$J),SUMIF('ТТК-Соуса'!$L:$L,"51300",'ТТК-Соуса'!$O:$O),SUMIF('ТТК-Соуса'!$Q:$Q,"51300",'ТТК-Соуса'!$T:$T)),0)</f>
        <v>0</v>
      </c>
      <c r="I35" s="29">
        <f>IFERROR(SUM(SUMIF('ТТК-Новинки'!$B:$B,"51300",'ТТК-Новинки'!$E:$E),SUMIF('ТТК-Новинки'!$G:$G,"51300",'ТТК-Новинки'!$J:$J),SUMIF('ТТК-Новинки'!$L:$L,"51300",'ТТК-Новинки'!$O:$O),SUMIF('ТТК-Новинки'!$Q:$Q,"51300",'ТТК-Новинки'!$T:$T)),0)</f>
        <v>0.66</v>
      </c>
      <c r="J35" s="29">
        <f>IFERROR(SUM(SUMIF('ТТК-Промо'!$B:$B,"51300",'ТТК-Промо'!$E:$E),SUMIF('ТТК-Промо'!$G:$G,"51300",'ТТК-Промо'!$J:$J),SUMIF('ТТК-Промо'!$L:$L,"51300",'ТТК-Промо'!$O:$O),SUMIF('ТТК-Промо'!$Q:$Q,"51300",'ТТК-Промо'!$T:$T)),0)</f>
        <v>0</v>
      </c>
      <c r="K35" s="29">
        <f>IFERROR(SUM(SUMIF('ТТК-Завтраки'!$B:$B,"51300",'ТТК-Завтраки'!$E:$E),SUMIF('ТТК-Завтраки'!$G:$G,"51300",'ТТК-Завтраки'!$J:$J),SUMIF('ТТК-Завтраки'!$L:$L,"51300",'ТТК-Завтраки'!$O:$O),SUMIF('ТТК-Завтраки'!$Q:$Q,"51300",'ТТК-Завтраки'!$T:$T)),0)</f>
        <v>0</v>
      </c>
      <c r="L35" s="29">
        <f>IFERROR(SUM(SUMIF('ТТК-Салаты'!$B:$B,"51300",'ТТК-Салаты'!$E:$E),SUMIF('ТТК-Салаты'!$G:$G,"51300",'ТТК-Салаты'!$J:$J),SUMIF('ТТК-Салаты'!$L:$L,"51300",'ТТК-Салаты'!$O:$O),SUMIF('ТТК-Салаты'!$Q:$Q,"51300",'ТТК-Салаты'!$T:$T)),0)</f>
        <v>7.0000000000000007E-2</v>
      </c>
      <c r="M35" s="29">
        <f>IFERROR(SUM(SUMIF('ТТК-Экстра'!$B:$B,"51300",'ТТК-Экстра'!$E:$E),SUMIF('ТТК-Экстра'!$G:$G,"51300",'ТТК-Экстра'!$J:$J),SUMIF('ТТК-Экстра'!$L:$L,"51300",'ТТК-Экстра'!$O:$O),SUMIF('ТТК-Экстра'!$Q:$Q,"51300",'ТТК-Экстра'!$T:$T)),0)</f>
        <v>0.218</v>
      </c>
      <c r="N35" s="34">
        <f t="shared" si="0"/>
        <v>1.62</v>
      </c>
    </row>
    <row r="36" spans="1:14">
      <c r="A36" s="64">
        <v>51610</v>
      </c>
      <c r="B36" s="40" t="s">
        <v>465</v>
      </c>
      <c r="C36" s="29">
        <f>IFERROR(SUM(SUMIF('ТТК-Сэндвичи'!$B:$B,"51610",'ТТК-Сэндвичи'!$E:$E),SUMIF('ТТК-Сэндвичи'!$G:$G,"51610",'ТТК-Сэндвичи'!$J:$J),SUMIF('ТТК-Сэндвичи'!$L:$L,"51610",'ТТК-Сэндвичи'!$O:$O),SUMIF('ТТК-Сэндвичи'!$Q:$Q,"51610",'ТТК-Сэндвичи'!$T:$T)),0)</f>
        <v>0</v>
      </c>
      <c r="D36" s="29">
        <f>IFERROR(SUM(SUMIF('ТТК-Десерты'!$B:$B,"51610",'ТТК-Десерты'!$E:$E),SUMIF('ТТК-Десерты'!$G:$G,"51610",'ТТК-Десерты'!$J:$J),SUMIF('ТТК-Десерты'!$L:$L,"51610",'ТТК-Десерты'!$O:$O),SUMIF('ТТК-Десерты'!$Q:$Q,"51610",'ТТК-Десерты'!$T:$T)),0)</f>
        <v>26</v>
      </c>
      <c r="E36" s="29">
        <f>IFERROR(SUM(SUMIF('ТТК-Закуски'!$B:$B,"51610",'ТТК-Закуски'!$E:$E),SUMIF('ТТК-Закуски'!$G:$G,"51610",'ТТК-Закуски'!$J:$J),SUMIF('ТТК-Закуски'!$L:$L,"51610",'ТТК-Закуски'!$O:$O),SUMIF('ТТК-Закуски'!$Q:$Q,"51610",'ТТК-Закуски'!$T:$T)),0)</f>
        <v>0</v>
      </c>
      <c r="F36" s="29">
        <f>IFERROR(SUM(SUMIF('ТТК-Напитки'!$B:$B,"51610",'ТТК-Напитки'!$E:$E),SUMIF('ТТК-Напитки'!$G:$G,"51610",'ТТК-Напитки'!$J:$J),SUMIF('ТТК-Напитки'!$L:$L,"51610",'ТТК-Напитки'!$O:$O),SUMIF('ТТК-Напитки'!$Q:$Q,"51610",'ТТК-Напитки'!$T:$T)),0)</f>
        <v>0</v>
      </c>
      <c r="G36" s="29">
        <f>IFERROR(SUM(SUMIF('ТТК-Гарниры'!$B:$B,"51610",'ТТК-Гарниры'!$E:$E),SUMIF('ТТК-Гарниры'!$G:$G,"51610",'ТТК-Гарниры'!$J:$J),SUMIF('ТТК-Гарниры'!$L:$L,"51610",'ТТК-Гарниры'!$O:$O),SUMIF('ТТК-Гарниры'!$Q:$Q,"51610",'ТТК-Гарниры'!$T:$T)),0)</f>
        <v>0</v>
      </c>
      <c r="H36" s="29">
        <f>IFERROR(SUM(SUMIF('ТТК-Соуса'!$B:$B,"51610",'ТТК-Соуса'!$E:$E),SUMIF('ТТК-Соуса'!$G:$G,"51610",'ТТК-Соуса'!$J:$J),SUMIF('ТТК-Соуса'!$L:$L,"51610",'ТТК-Соуса'!$O:$O),SUMIF('ТТК-Соуса'!$Q:$Q,"51610",'ТТК-Соуса'!$T:$T)),0)</f>
        <v>0</v>
      </c>
      <c r="I36" s="29">
        <f>IFERROR(SUM(SUMIF('ТТК-Новинки'!$B:$B,"51610",'ТТК-Новинки'!$E:$E),SUMIF('ТТК-Новинки'!$G:$G,"51610",'ТТК-Новинки'!$J:$J),SUMIF('ТТК-Новинки'!$L:$L,"51610",'ТТК-Новинки'!$O:$O),SUMIF('ТТК-Новинки'!$Q:$Q,"51610",'ТТК-Новинки'!$T:$T)),0)</f>
        <v>0</v>
      </c>
      <c r="J36" s="29">
        <f>IFERROR(SUM(SUMIF('ТТК-Промо'!$B:$B,"51610",'ТТК-Промо'!$E:$E),SUMIF('ТТК-Промо'!$G:$G,"51610",'ТТК-Промо'!$J:$J),SUMIF('ТТК-Промо'!$L:$L,"51610",'ТТК-Промо'!$O:$O),SUMIF('ТТК-Промо'!$Q:$Q,"51610",'ТТК-Промо'!$T:$T)),0)</f>
        <v>0</v>
      </c>
      <c r="K36" s="29">
        <f>IFERROR(SUM(SUMIF('ТТК-Завтраки'!$B:$B,"51610",'ТТК-Завтраки'!$E:$E),SUMIF('ТТК-Завтраки'!$G:$G,"51610",'ТТК-Завтраки'!$J:$J),SUMIF('ТТК-Завтраки'!$L:$L,"51610",'ТТК-Завтраки'!$O:$O),SUMIF('ТТК-Завтраки'!$Q:$Q,"51610",'ТТК-Завтраки'!$T:$T)),0)</f>
        <v>0</v>
      </c>
      <c r="L36" s="29">
        <f>IFERROR(SUM(SUMIF('ТТК-Салаты'!$B:$B,"51610",'ТТК-Салаты'!$E:$E),SUMIF('ТТК-Салаты'!$G:$G,"51610",'ТТК-Салаты'!$J:$J),SUMIF('ТТК-Салаты'!$L:$L,"51610",'ТТК-Салаты'!$O:$O),SUMIF('ТТК-Салаты'!$Q:$Q,"51610",'ТТК-Салаты'!$T:$T)),0)</f>
        <v>0</v>
      </c>
      <c r="M36" s="29">
        <f>IFERROR(SUM(SUMIF('ТТК-Экстра'!$B:$B,"51610",'ТТК-Экстра'!$E:$E),SUMIF('ТТК-Экстра'!$G:$G,"51610",'ТТК-Экстра'!$J:$J),SUMIF('ТТК-Экстра'!$L:$L,"51610",'ТТК-Экстра'!$O:$O),SUMIF('ТТК-Экстра'!$Q:$Q,"51610",'ТТК-Экстра'!$T:$T)),0)</f>
        <v>0</v>
      </c>
      <c r="N36" s="34">
        <f t="shared" si="0"/>
        <v>26</v>
      </c>
    </row>
    <row r="37" spans="1:14">
      <c r="A37" s="64">
        <v>51612</v>
      </c>
      <c r="B37" s="40" t="s">
        <v>466</v>
      </c>
      <c r="C37" s="29">
        <f>IFERROR(SUM(SUMIF('ТТК-Сэндвичи'!$B:$B,"51612",'ТТК-Сэндвичи'!$E:$E),SUMIF('ТТК-Сэндвичи'!$G:$G,"51612",'ТТК-Сэндвичи'!$J:$J),SUMIF('ТТК-Сэндвичи'!$L:$L,"51612",'ТТК-Сэндвичи'!$O:$O),SUMIF('ТТК-Сэндвичи'!$Q:$Q,"51612",'ТТК-Сэндвичи'!$T:$T)),0)</f>
        <v>0</v>
      </c>
      <c r="D37" s="29">
        <f>IFERROR(SUM(SUMIF('ТТК-Десерты'!$B:$B,"51612",'ТТК-Десерты'!$E:$E),SUMIF('ТТК-Десерты'!$G:$G,"51612",'ТТК-Десерты'!$J:$J),SUMIF('ТТК-Десерты'!$L:$L,"51612",'ТТК-Десерты'!$O:$O),SUMIF('ТТК-Десерты'!$Q:$Q,"51612",'ТТК-Десерты'!$T:$T)),0)</f>
        <v>0</v>
      </c>
      <c r="E37" s="29">
        <f>IFERROR(SUM(SUMIF('ТТК-Закуски'!$B:$B,"51612",'ТТК-Закуски'!$E:$E),SUMIF('ТТК-Закуски'!$G:$G,"51612",'ТТК-Закуски'!$J:$J),SUMIF('ТТК-Закуски'!$L:$L,"51612",'ТТК-Закуски'!$O:$O),SUMIF('ТТК-Закуски'!$Q:$Q,"51612",'ТТК-Закуски'!$T:$T)),0)</f>
        <v>0</v>
      </c>
      <c r="F37" s="29">
        <f>IFERROR(SUM(SUMIF('ТТК-Напитки'!$B:$B,"51612",'ТТК-Напитки'!$E:$E),SUMIF('ТТК-Напитки'!$G:$G,"51612",'ТТК-Напитки'!$J:$J),SUMIF('ТТК-Напитки'!$L:$L,"51612",'ТТК-Напитки'!$O:$O),SUMIF('ТТК-Напитки'!$Q:$Q,"51612",'ТТК-Напитки'!$T:$T)),0)</f>
        <v>0</v>
      </c>
      <c r="G37" s="29">
        <f>IFERROR(SUM(SUMIF('ТТК-Гарниры'!$B:$B,"51612",'ТТК-Гарниры'!$E:$E),SUMIF('ТТК-Гарниры'!$G:$G,"51612",'ТТК-Гарниры'!$J:$J),SUMIF('ТТК-Гарниры'!$L:$L,"51612",'ТТК-Гарниры'!$O:$O),SUMIF('ТТК-Гарниры'!$Q:$Q,"51612",'ТТК-Гарниры'!$T:$T)),0)</f>
        <v>0</v>
      </c>
      <c r="H37" s="29">
        <f>IFERROR(SUM(SUMIF('ТТК-Соуса'!$B:$B,"51612",'ТТК-Соуса'!$E:$E),SUMIF('ТТК-Соуса'!$G:$G,"51612",'ТТК-Соуса'!$J:$J),SUMIF('ТТК-Соуса'!$L:$L,"51612",'ТТК-Соуса'!$O:$O),SUMIF('ТТК-Соуса'!$Q:$Q,"51612",'ТТК-Соуса'!$T:$T)),0)</f>
        <v>0</v>
      </c>
      <c r="I37" s="29">
        <f>IFERROR(SUM(SUMIF('ТТК-Новинки'!$B:$B,"51612",'ТТК-Новинки'!$E:$E),SUMIF('ТТК-Новинки'!$G:$G,"51612",'ТТК-Новинки'!$J:$J),SUMIF('ТТК-Новинки'!$L:$L,"51612",'ТТК-Новинки'!$O:$O),SUMIF('ТТК-Новинки'!$Q:$Q,"51612",'ТТК-Новинки'!$T:$T)),0)</f>
        <v>0</v>
      </c>
      <c r="J37" s="29">
        <f>IFERROR(SUM(SUMIF('ТТК-Промо'!$B:$B,"51612",'ТТК-Промо'!$E:$E),SUMIF('ТТК-Промо'!$G:$G,"51612",'ТТК-Промо'!$J:$J),SUMIF('ТТК-Промо'!$L:$L,"51612",'ТТК-Промо'!$O:$O),SUMIF('ТТК-Промо'!$Q:$Q,"51612",'ТТК-Промо'!$T:$T)),0)</f>
        <v>0</v>
      </c>
      <c r="K37" s="29">
        <f>IFERROR(SUM(SUMIF('ТТК-Завтраки'!$B:$B,"51612",'ТТК-Завтраки'!$E:$E),SUMIF('ТТК-Завтраки'!$G:$G,"51612",'ТТК-Завтраки'!$J:$J),SUMIF('ТТК-Завтраки'!$L:$L,"51612",'ТТК-Завтраки'!$O:$O),SUMIF('ТТК-Завтраки'!$Q:$Q,"51612",'ТТК-Завтраки'!$T:$T)),0)</f>
        <v>0</v>
      </c>
      <c r="L37" s="29">
        <f>IFERROR(SUM(SUMIF('ТТК-Салаты'!$B:$B,"51612",'ТТК-Салаты'!$E:$E),SUMIF('ТТК-Салаты'!$G:$G,"51612",'ТТК-Салаты'!$J:$J),SUMIF('ТТК-Салаты'!$L:$L,"51612",'ТТК-Салаты'!$O:$O),SUMIF('ТТК-Салаты'!$Q:$Q,"51612",'ТТК-Салаты'!$T:$T)),0)</f>
        <v>0</v>
      </c>
      <c r="M37" s="29">
        <f>IFERROR(SUM(SUMIF('ТТК-Экстра'!$B:$B,"51612",'ТТК-Экстра'!$E:$E),SUMIF('ТТК-Экстра'!$G:$G,"51612",'ТТК-Экстра'!$J:$J),SUMIF('ТТК-Экстра'!$L:$L,"51612",'ТТК-Экстра'!$O:$O),SUMIF('ТТК-Экстра'!$Q:$Q,"51612",'ТТК-Экстра'!$T:$T)),0)</f>
        <v>0</v>
      </c>
      <c r="N37" s="34">
        <f t="shared" si="0"/>
        <v>0</v>
      </c>
    </row>
    <row r="38" spans="1:14">
      <c r="A38" s="64">
        <v>52228</v>
      </c>
      <c r="B38" s="40" t="s">
        <v>467</v>
      </c>
      <c r="C38" s="29">
        <f>IFERROR(SUM(SUMIF('ТТК-Сэндвичи'!$B:$B,"52228",'ТТК-Сэндвичи'!$E:$E),SUMIF('ТТК-Сэндвичи'!$G:$G,"52228",'ТТК-Сэндвичи'!$J:$J),SUMIF('ТТК-Сэндвичи'!$L:$L,"52228",'ТТК-Сэндвичи'!$O:$O),SUMIF('ТТК-Сэндвичи'!$Q:$Q,"52228",'ТТК-Сэндвичи'!$T:$T)),0)</f>
        <v>826</v>
      </c>
      <c r="D38" s="29">
        <f>IFERROR(SUM(SUMIF('ТТК-Десерты'!$B:$B,"52228",'ТТК-Десерты'!$E:$E),SUMIF('ТТК-Десерты'!$G:$G,"52228",'ТТК-Десерты'!$J:$J),SUMIF('ТТК-Десерты'!$L:$L,"52228",'ТТК-Десерты'!$O:$O),SUMIF('ТТК-Десерты'!$Q:$Q,"52228",'ТТК-Десерты'!$T:$T)),0)</f>
        <v>312</v>
      </c>
      <c r="E38" s="29">
        <f>IFERROR(SUM(SUMIF('ТТК-Закуски'!$B:$B,"52228",'ТТК-Закуски'!$E:$E),SUMIF('ТТК-Закуски'!$G:$G,"52228",'ТТК-Закуски'!$J:$J),SUMIF('ТТК-Закуски'!$L:$L,"52228",'ТТК-Закуски'!$O:$O),SUMIF('ТТК-Закуски'!$Q:$Q,"52228",'ТТК-Закуски'!$T:$T)),0)</f>
        <v>922</v>
      </c>
      <c r="F38" s="29">
        <f>IFERROR(SUM(SUMIF('ТТК-Напитки'!$B:$B,"52228",'ТТК-Напитки'!$E:$E),SUMIF('ТТК-Напитки'!$G:$G,"52228",'ТТК-Напитки'!$J:$J),SUMIF('ТТК-Напитки'!$L:$L,"52228",'ТТК-Напитки'!$O:$O),SUMIF('ТТК-Напитки'!$Q:$Q,"52228",'ТТК-Напитки'!$T:$T)),0)</f>
        <v>1491</v>
      </c>
      <c r="G38" s="29">
        <f>IFERROR(SUM(SUMIF('ТТК-Гарниры'!$B:$B,"52228",'ТТК-Гарниры'!$E:$E),SUMIF('ТТК-Гарниры'!$G:$G,"52228",'ТТК-Гарниры'!$J:$J),SUMIF('ТТК-Гарниры'!$L:$L,"52228",'ТТК-Гарниры'!$O:$O),SUMIF('ТТК-Гарниры'!$Q:$Q,"52228",'ТТК-Гарниры'!$T:$T)),0)</f>
        <v>834</v>
      </c>
      <c r="H38" s="29">
        <f>IFERROR(SUM(SUMIF('ТТК-Соуса'!$B:$B,"52228",'ТТК-Соуса'!$E:$E),SUMIF('ТТК-Соуса'!$G:$G,"52228",'ТТК-Соуса'!$J:$J),SUMIF('ТТК-Соуса'!$L:$L,"52228",'ТТК-Соуса'!$O:$O),SUMIF('ТТК-Соуса'!$Q:$Q,"52228",'ТТК-Соуса'!$T:$T)),0)</f>
        <v>618</v>
      </c>
      <c r="I38" s="29">
        <f>IFERROR(SUM(SUMIF('ТТК-Новинки'!$B:$B,"52228",'ТТК-Новинки'!$E:$E),SUMIF('ТТК-Новинки'!$G:$G,"52228",'ТТК-Новинки'!$J:$J),SUMIF('ТТК-Новинки'!$L:$L,"52228",'ТТК-Новинки'!$O:$O),SUMIF('ТТК-Новинки'!$Q:$Q,"52228",'ТТК-Новинки'!$T:$T)),0)</f>
        <v>816</v>
      </c>
      <c r="J38" s="29">
        <f>IFERROR(SUM(SUMIF('ТТК-Промо'!$B:$B,"52228",'ТТК-Промо'!$E:$E),SUMIF('ТТК-Промо'!$G:$G,"52228",'ТТК-Промо'!$J:$J),SUMIF('ТТК-Промо'!$L:$L,"52228",'ТТК-Промо'!$O:$O),SUMIF('ТТК-Промо'!$Q:$Q,"52228",'ТТК-Промо'!$T:$T)),0)</f>
        <v>0</v>
      </c>
      <c r="K38" s="29">
        <f>IFERROR(SUM(SUMIF('ТТК-Завтраки'!$B:$B,"52228",'ТТК-Завтраки'!$E:$E),SUMIF('ТТК-Завтраки'!$G:$G,"52228",'ТТК-Завтраки'!$J:$J),SUMIF('ТТК-Завтраки'!$L:$L,"52228",'ТТК-Завтраки'!$O:$O),SUMIF('ТТК-Завтраки'!$Q:$Q,"52228",'ТТК-Завтраки'!$T:$T)),0)</f>
        <v>1</v>
      </c>
      <c r="L38" s="29">
        <f>IFERROR(SUM(SUMIF('ТТК-Салаты'!$B:$B,"52228",'ТТК-Салаты'!$E:$E),SUMIF('ТТК-Салаты'!$G:$G,"52228",'ТТК-Салаты'!$J:$J),SUMIF('ТТК-Салаты'!$L:$L,"52228",'ТТК-Салаты'!$O:$O),SUMIF('ТТК-Салаты'!$Q:$Q,"52228",'ТТК-Салаты'!$T:$T)),0)</f>
        <v>18</v>
      </c>
      <c r="M38" s="29">
        <f>IFERROR(SUM(SUMIF('ТТК-Экстра'!$B:$B,"52228",'ТТК-Экстра'!$E:$E),SUMIF('ТТК-Экстра'!$G:$G,"52228",'ТТК-Экстра'!$J:$J),SUMIF('ТТК-Экстра'!$L:$L,"52228",'ТТК-Экстра'!$O:$O),SUMIF('ТТК-Экстра'!$Q:$Q,"52228",'ТТК-Экстра'!$T:$T)),0)</f>
        <v>0</v>
      </c>
      <c r="N38" s="34">
        <f t="shared" si="0"/>
        <v>5838</v>
      </c>
    </row>
    <row r="39" spans="1:14">
      <c r="A39" s="64">
        <v>52373</v>
      </c>
      <c r="B39" s="40" t="s">
        <v>468</v>
      </c>
      <c r="C39" s="29">
        <f>IFERROR(SUM(SUMIF('ТТК-Сэндвичи'!$B:$B,"52373",'ТТК-Сэндвичи'!$E:$E),SUMIF('ТТК-Сэндвичи'!$G:$G,"52373",'ТТК-Сэндвичи'!$J:$J),SUMIF('ТТК-Сэндвичи'!$L:$L,"52373",'ТТК-Сэндвичи'!$O:$O),SUMIF('ТТК-Сэндвичи'!$Q:$Q,"52373",'ТТК-Сэндвичи'!$T:$T)),0)</f>
        <v>0</v>
      </c>
      <c r="D39" s="29">
        <f>IFERROR(SUM(SUMIF('ТТК-Десерты'!$B:$B,"52373",'ТТК-Десерты'!$E:$E),SUMIF('ТТК-Десерты'!$G:$G,"52373",'ТТК-Десерты'!$J:$J),SUMIF('ТТК-Десерты'!$L:$L,"52373",'ТТК-Десерты'!$O:$O),SUMIF('ТТК-Десерты'!$Q:$Q,"52373",'ТТК-Десерты'!$T:$T)),0)</f>
        <v>0</v>
      </c>
      <c r="E39" s="29">
        <f>IFERROR(SUM(SUMIF('ТТК-Закуски'!$B:$B,"52373",'ТТК-Закуски'!$E:$E),SUMIF('ТТК-Закуски'!$G:$G,"52373",'ТТК-Закуски'!$J:$J),SUMIF('ТТК-Закуски'!$L:$L,"52373",'ТТК-Закуски'!$O:$O),SUMIF('ТТК-Закуски'!$Q:$Q,"52373",'ТТК-Закуски'!$T:$T)),0)</f>
        <v>0</v>
      </c>
      <c r="F39" s="29">
        <f>IFERROR(SUM(SUMIF('ТТК-Напитки'!$B:$B,"52373",'ТТК-Напитки'!$E:$E),SUMIF('ТТК-Напитки'!$G:$G,"52373",'ТТК-Напитки'!$J:$J),SUMIF('ТТК-Напитки'!$L:$L,"52373",'ТТК-Напитки'!$O:$O),SUMIF('ТТК-Напитки'!$Q:$Q,"52373",'ТТК-Напитки'!$T:$T)),0)</f>
        <v>0</v>
      </c>
      <c r="G39" s="29">
        <f>IFERROR(SUM(SUMIF('ТТК-Гарниры'!$B:$B,"52373",'ТТК-Гарниры'!$E:$E),SUMIF('ТТК-Гарниры'!$G:$G,"52373",'ТТК-Гарниры'!$J:$J),SUMIF('ТТК-Гарниры'!$L:$L,"52373",'ТТК-Гарниры'!$O:$O),SUMIF('ТТК-Гарниры'!$Q:$Q,"52373",'ТТК-Гарниры'!$T:$T)),0)</f>
        <v>0</v>
      </c>
      <c r="H39" s="29">
        <f>IFERROR(SUM(SUMIF('ТТК-Соуса'!$B:$B,"52373",'ТТК-Соуса'!$E:$E),SUMIF('ТТК-Соуса'!$G:$G,"52373",'ТТК-Соуса'!$J:$J),SUMIF('ТТК-Соуса'!$L:$L,"52373",'ТТК-Соуса'!$O:$O),SUMIF('ТТК-Соуса'!$Q:$Q,"52373",'ТТК-Соуса'!$T:$T)),0)</f>
        <v>0</v>
      </c>
      <c r="I39" s="29">
        <f>IFERROR(SUM(SUMIF('ТТК-Новинки'!$B:$B,"52373",'ТТК-Новинки'!$E:$E),SUMIF('ТТК-Новинки'!$G:$G,"52373",'ТТК-Новинки'!$J:$J),SUMIF('ТТК-Новинки'!$L:$L,"52373",'ТТК-Новинки'!$O:$O),SUMIF('ТТК-Новинки'!$Q:$Q,"52373",'ТТК-Новинки'!$T:$T)),0)</f>
        <v>0</v>
      </c>
      <c r="J39" s="29">
        <f>IFERROR(SUM(SUMIF('ТТК-Промо'!$B:$B,"52373",'ТТК-Промо'!$E:$E),SUMIF('ТТК-Промо'!$G:$G,"52373",'ТТК-Промо'!$J:$J),SUMIF('ТТК-Промо'!$L:$L,"52373",'ТТК-Промо'!$O:$O),SUMIF('ТТК-Промо'!$Q:$Q,"52373",'ТТК-Промо'!$T:$T)),0)</f>
        <v>0</v>
      </c>
      <c r="K39" s="29">
        <f>IFERROR(SUM(SUMIF('ТТК-Завтраки'!$B:$B,"52373",'ТТК-Завтраки'!$E:$E),SUMIF('ТТК-Завтраки'!$G:$G,"52373",'ТТК-Завтраки'!$J:$J),SUMIF('ТТК-Завтраки'!$L:$L,"52373",'ТТК-Завтраки'!$O:$O),SUMIF('ТТК-Завтраки'!$Q:$Q,"52373",'ТТК-Завтраки'!$T:$T)),0)</f>
        <v>0</v>
      </c>
      <c r="L39" s="29">
        <f>IFERROR(SUM(SUMIF('ТТК-Салаты'!$B:$B,"52373",'ТТК-Салаты'!$E:$E),SUMIF('ТТК-Салаты'!$G:$G,"52373",'ТТК-Салаты'!$J:$J),SUMIF('ТТК-Салаты'!$L:$L,"52373",'ТТК-Салаты'!$O:$O),SUMIF('ТТК-Салаты'!$Q:$Q,"52373",'ТТК-Салаты'!$T:$T)),0)</f>
        <v>7</v>
      </c>
      <c r="M39" s="29">
        <f>IFERROR(SUM(SUMIF('ТТК-Экстра'!$B:$B,"52373",'ТТК-Экстра'!$E:$E),SUMIF('ТТК-Экстра'!$G:$G,"52373",'ТТК-Экстра'!$J:$J),SUMIF('ТТК-Экстра'!$L:$L,"52373",'ТТК-Экстра'!$O:$O),SUMIF('ТТК-Экстра'!$Q:$Q,"52373",'ТТК-Экстра'!$T:$T)),0)</f>
        <v>0</v>
      </c>
      <c r="N39" s="34">
        <f t="shared" si="0"/>
        <v>7</v>
      </c>
    </row>
    <row r="40" spans="1:14">
      <c r="A40" s="64">
        <v>52378</v>
      </c>
      <c r="B40" s="40" t="s">
        <v>469</v>
      </c>
      <c r="C40" s="29">
        <f>IFERROR(SUM(SUMIF('ТТК-Сэндвичи'!$B:$B,"52378",'ТТК-Сэндвичи'!$E:$E),SUMIF('ТТК-Сэндвичи'!$G:$G,"52378",'ТТК-Сэндвичи'!$J:$J),SUMIF('ТТК-Сэндвичи'!$L:$L,"52378",'ТТК-Сэндвичи'!$O:$O),SUMIF('ТТК-Сэндвичи'!$Q:$Q,"52378",'ТТК-Сэндвичи'!$T:$T)),0)</f>
        <v>0</v>
      </c>
      <c r="D40" s="29">
        <f>IFERROR(SUM(SUMIF('ТТК-Десерты'!$B:$B,"52378",'ТТК-Десерты'!$E:$E),SUMIF('ТТК-Десерты'!$G:$G,"52378",'ТТК-Десерты'!$J:$J),SUMIF('ТТК-Десерты'!$L:$L,"52378",'ТТК-Десерты'!$O:$O),SUMIF('ТТК-Десерты'!$Q:$Q,"52378",'ТТК-Десерты'!$T:$T)),0)</f>
        <v>0</v>
      </c>
      <c r="E40" s="29">
        <f>IFERROR(SUM(SUMIF('ТТК-Закуски'!$B:$B,"52378",'ТТК-Закуски'!$E:$E),SUMIF('ТТК-Закуски'!$G:$G,"52378",'ТТК-Закуски'!$J:$J),SUMIF('ТТК-Закуски'!$L:$L,"52378",'ТТК-Закуски'!$O:$O),SUMIF('ТТК-Закуски'!$Q:$Q,"52378",'ТТК-Закуски'!$T:$T)),0)</f>
        <v>0</v>
      </c>
      <c r="F40" s="29">
        <f>IFERROR(SUM(SUMIF('ТТК-Напитки'!$B:$B,"52378",'ТТК-Напитки'!$E:$E),SUMIF('ТТК-Напитки'!$G:$G,"52378",'ТТК-Напитки'!$J:$J),SUMIF('ТТК-Напитки'!$L:$L,"52378",'ТТК-Напитки'!$O:$O),SUMIF('ТТК-Напитки'!$Q:$Q,"52378",'ТТК-Напитки'!$T:$T)),0)</f>
        <v>0</v>
      </c>
      <c r="G40" s="29">
        <f>IFERROR(SUM(SUMIF('ТТК-Гарниры'!$B:$B,"52378",'ТТК-Гарниры'!$E:$E),SUMIF('ТТК-Гарниры'!$G:$G,"52378",'ТТК-Гарниры'!$J:$J),SUMIF('ТТК-Гарниры'!$L:$L,"52378",'ТТК-Гарниры'!$O:$O),SUMIF('ТТК-Гарниры'!$Q:$Q,"52378",'ТТК-Гарниры'!$T:$T)),0)</f>
        <v>0</v>
      </c>
      <c r="H40" s="29">
        <f>IFERROR(SUM(SUMIF('ТТК-Соуса'!$B:$B,"52378",'ТТК-Соуса'!$E:$E),SUMIF('ТТК-Соуса'!$G:$G,"52378",'ТТК-Соуса'!$J:$J),SUMIF('ТТК-Соуса'!$L:$L,"52378",'ТТК-Соуса'!$O:$O),SUMIF('ТТК-Соуса'!$Q:$Q,"52378",'ТТК-Соуса'!$T:$T)),0)</f>
        <v>0</v>
      </c>
      <c r="I40" s="29">
        <f>IFERROR(SUM(SUMIF('ТТК-Новинки'!$B:$B,"52378",'ТТК-Новинки'!$E:$E),SUMIF('ТТК-Новинки'!$G:$G,"52378",'ТТК-Новинки'!$J:$J),SUMIF('ТТК-Новинки'!$L:$L,"52378",'ТТК-Новинки'!$O:$O),SUMIF('ТТК-Новинки'!$Q:$Q,"52378",'ТТК-Новинки'!$T:$T)),0)</f>
        <v>0</v>
      </c>
      <c r="J40" s="29">
        <f>IFERROR(SUM(SUMIF('ТТК-Промо'!$B:$B,"52378",'ТТК-Промо'!$E:$E),SUMIF('ТТК-Промо'!$G:$G,"52378",'ТТК-Промо'!$J:$J),SUMIF('ТТК-Промо'!$L:$L,"52378",'ТТК-Промо'!$O:$O),SUMIF('ТТК-Промо'!$Q:$Q,"52378",'ТТК-Промо'!$T:$T)),0)</f>
        <v>0</v>
      </c>
      <c r="K40" s="29">
        <f>IFERROR(SUM(SUMIF('ТТК-Завтраки'!$B:$B,"52378",'ТТК-Завтраки'!$E:$E),SUMIF('ТТК-Завтраки'!$G:$G,"52378",'ТТК-Завтраки'!$J:$J),SUMIF('ТТК-Завтраки'!$L:$L,"52378",'ТТК-Завтраки'!$O:$O),SUMIF('ТТК-Завтраки'!$Q:$Q,"52378",'ТТК-Завтраки'!$T:$T)),0)</f>
        <v>0</v>
      </c>
      <c r="L40" s="29">
        <f>IFERROR(SUM(SUMIF('ТТК-Салаты'!$B:$B,"52378",'ТТК-Салаты'!$E:$E),SUMIF('ТТК-Салаты'!$G:$G,"52378",'ТТК-Салаты'!$J:$J),SUMIF('ТТК-Салаты'!$L:$L,"52378",'ТТК-Салаты'!$O:$O),SUMIF('ТТК-Салаты'!$Q:$Q,"52378",'ТТК-Салаты'!$T:$T)),0)</f>
        <v>11</v>
      </c>
      <c r="M40" s="29">
        <f>IFERROR(SUM(SUMIF('ТТК-Экстра'!$B:$B,"52378",'ТТК-Экстра'!$E:$E),SUMIF('ТТК-Экстра'!$G:$G,"52378",'ТТК-Экстра'!$J:$J),SUMIF('ТТК-Экстра'!$L:$L,"52378",'ТТК-Экстра'!$O:$O),SUMIF('ТТК-Экстра'!$Q:$Q,"52378",'ТТК-Экстра'!$T:$T)),0)</f>
        <v>0</v>
      </c>
      <c r="N40" s="34">
        <f t="shared" si="0"/>
        <v>11</v>
      </c>
    </row>
    <row r="41" spans="1:14">
      <c r="A41" s="64">
        <v>52379</v>
      </c>
      <c r="B41" s="40" t="s">
        <v>470</v>
      </c>
      <c r="C41" s="29">
        <f>IFERROR(SUM(SUMIF('ТТК-Сэндвичи'!$B:$B,"52379",'ТТК-Сэндвичи'!$E:$E),SUMIF('ТТК-Сэндвичи'!$G:$G,"52379",'ТТК-Сэндвичи'!$J:$J),SUMIF('ТТК-Сэндвичи'!$L:$L,"52379",'ТТК-Сэндвичи'!$O:$O),SUMIF('ТТК-Сэндвичи'!$Q:$Q,"52379",'ТТК-Сэндвичи'!$T:$T)),0)</f>
        <v>0</v>
      </c>
      <c r="D41" s="29">
        <f>IFERROR(SUM(SUMIF('ТТК-Десерты'!$B:$B,"52379",'ТТК-Десерты'!$E:$E),SUMIF('ТТК-Десерты'!$G:$G,"52379",'ТТК-Десерты'!$J:$J),SUMIF('ТТК-Десерты'!$L:$L,"52379",'ТТК-Десерты'!$O:$O),SUMIF('ТТК-Десерты'!$Q:$Q,"52379",'ТТК-Десерты'!$T:$T)),0)</f>
        <v>0</v>
      </c>
      <c r="E41" s="29">
        <f>IFERROR(SUM(SUMIF('ТТК-Закуски'!$B:$B,"52379",'ТТК-Закуски'!$E:$E),SUMIF('ТТК-Закуски'!$G:$G,"52379",'ТТК-Закуски'!$J:$J),SUMIF('ТТК-Закуски'!$L:$L,"52379",'ТТК-Закуски'!$O:$O),SUMIF('ТТК-Закуски'!$Q:$Q,"52379",'ТТК-Закуски'!$T:$T)),0)</f>
        <v>0</v>
      </c>
      <c r="F41" s="29">
        <f>IFERROR(SUM(SUMIF('ТТК-Напитки'!$B:$B,"52379",'ТТК-Напитки'!$E:$E),SUMIF('ТТК-Напитки'!$G:$G,"52379",'ТТК-Напитки'!$J:$J),SUMIF('ТТК-Напитки'!$L:$L,"52379",'ТТК-Напитки'!$O:$O),SUMIF('ТТК-Напитки'!$Q:$Q,"52379",'ТТК-Напитки'!$T:$T)),0)</f>
        <v>0</v>
      </c>
      <c r="G41" s="29">
        <f>IFERROR(SUM(SUMIF('ТТК-Гарниры'!$B:$B,"52379",'ТТК-Гарниры'!$E:$E),SUMIF('ТТК-Гарниры'!$G:$G,"52379",'ТТК-Гарниры'!$J:$J),SUMIF('ТТК-Гарниры'!$L:$L,"52379",'ТТК-Гарниры'!$O:$O),SUMIF('ТТК-Гарниры'!$Q:$Q,"52379",'ТТК-Гарниры'!$T:$T)),0)</f>
        <v>0</v>
      </c>
      <c r="H41" s="29">
        <f>IFERROR(SUM(SUMIF('ТТК-Соуса'!$B:$B,"52379",'ТТК-Соуса'!$E:$E),SUMIF('ТТК-Соуса'!$G:$G,"52379",'ТТК-Соуса'!$J:$J),SUMIF('ТТК-Соуса'!$L:$L,"52379",'ТТК-Соуса'!$O:$O),SUMIF('ТТК-Соуса'!$Q:$Q,"52379",'ТТК-Соуса'!$T:$T)),0)</f>
        <v>0</v>
      </c>
      <c r="I41" s="29">
        <f>IFERROR(SUM(SUMIF('ТТК-Новинки'!$B:$B,"52379",'ТТК-Новинки'!$E:$E),SUMIF('ТТК-Новинки'!$G:$G,"52379",'ТТК-Новинки'!$J:$J),SUMIF('ТТК-Новинки'!$L:$L,"52379",'ТТК-Новинки'!$O:$O),SUMIF('ТТК-Новинки'!$Q:$Q,"52379",'ТТК-Новинки'!$T:$T)),0)</f>
        <v>0</v>
      </c>
      <c r="J41" s="29">
        <f>IFERROR(SUM(SUMIF('ТТК-Промо'!$B:$B,"52379",'ТТК-Промо'!$E:$E),SUMIF('ТТК-Промо'!$G:$G,"52379",'ТТК-Промо'!$J:$J),SUMIF('ТТК-Промо'!$L:$L,"52379",'ТТК-Промо'!$O:$O),SUMIF('ТТК-Промо'!$Q:$Q,"52379",'ТТК-Промо'!$T:$T)),0)</f>
        <v>0</v>
      </c>
      <c r="K41" s="29">
        <f>IFERROR(SUM(SUMIF('ТТК-Завтраки'!$B:$B,"52379",'ТТК-Завтраки'!$E:$E),SUMIF('ТТК-Завтраки'!$G:$G,"52379",'ТТК-Завтраки'!$J:$J),SUMIF('ТТК-Завтраки'!$L:$L,"52379",'ТТК-Завтраки'!$O:$O),SUMIF('ТТК-Завтраки'!$Q:$Q,"52379",'ТТК-Завтраки'!$T:$T)),0)</f>
        <v>0</v>
      </c>
      <c r="L41" s="29">
        <f>IFERROR(SUM(SUMIF('ТТК-Салаты'!$B:$B,"52379",'ТТК-Салаты'!$E:$E),SUMIF('ТТК-Салаты'!$G:$G,"52379",'ТТК-Салаты'!$J:$J),SUMIF('ТТК-Салаты'!$L:$L,"52379",'ТТК-Салаты'!$O:$O),SUMIF('ТТК-Салаты'!$Q:$Q,"52379",'ТТК-Салаты'!$T:$T)),0)</f>
        <v>11</v>
      </c>
      <c r="M41" s="29">
        <f>IFERROR(SUM(SUMIF('ТТК-Экстра'!$B:$B,"52379",'ТТК-Экстра'!$E:$E),SUMIF('ТТК-Экстра'!$G:$G,"52379",'ТТК-Экстра'!$J:$J),SUMIF('ТТК-Экстра'!$L:$L,"52379",'ТТК-Экстра'!$O:$O),SUMIF('ТТК-Экстра'!$Q:$Q,"52379",'ТТК-Экстра'!$T:$T)),0)</f>
        <v>0</v>
      </c>
      <c r="N41" s="34">
        <f t="shared" si="0"/>
        <v>11</v>
      </c>
    </row>
    <row r="42" spans="1:14">
      <c r="A42" s="64">
        <v>53115</v>
      </c>
      <c r="B42" s="40" t="s">
        <v>471</v>
      </c>
      <c r="C42" s="29">
        <f>IFERROR(SUM(SUMIF('ТТК-Сэндвичи'!$B:$B,"53115",'ТТК-Сэндвичи'!$E:$E),SUMIF('ТТК-Сэндвичи'!$G:$G,"53115",'ТТК-Сэндвичи'!$J:$J),SUMIF('ТТК-Сэндвичи'!$L:$L,"53115",'ТТК-Сэндвичи'!$O:$O),SUMIF('ТТК-Сэндвичи'!$Q:$Q,"53115",'ТТК-Сэндвичи'!$T:$T)),0)</f>
        <v>0</v>
      </c>
      <c r="D42" s="29">
        <f>IFERROR(SUM(SUMIF('ТТК-Десерты'!$B:$B,"53115",'ТТК-Десерты'!$E:$E),SUMIF('ТТК-Десерты'!$G:$G,"53115",'ТТК-Десерты'!$J:$J),SUMIF('ТТК-Десерты'!$L:$L,"53115",'ТТК-Десерты'!$O:$O),SUMIF('ТТК-Десерты'!$Q:$Q,"53115",'ТТК-Десерты'!$T:$T)),0)</f>
        <v>85</v>
      </c>
      <c r="E42" s="29">
        <f>IFERROR(SUM(SUMIF('ТТК-Закуски'!$B:$B,"53115",'ТТК-Закуски'!$E:$E),SUMIF('ТТК-Закуски'!$G:$G,"53115",'ТТК-Закуски'!$J:$J),SUMIF('ТТК-Закуски'!$L:$L,"53115",'ТТК-Закуски'!$O:$O),SUMIF('ТТК-Закуски'!$Q:$Q,"53115",'ТТК-Закуски'!$T:$T)),0)</f>
        <v>0</v>
      </c>
      <c r="F42" s="29">
        <f>IFERROR(SUM(SUMIF('ТТК-Напитки'!$B:$B,"53115",'ТТК-Напитки'!$E:$E),SUMIF('ТТК-Напитки'!$G:$G,"53115",'ТТК-Напитки'!$J:$J),SUMIF('ТТК-Напитки'!$L:$L,"53115",'ТТК-Напитки'!$O:$O),SUMIF('ТТК-Напитки'!$Q:$Q,"53115",'ТТК-Напитки'!$T:$T)),0)</f>
        <v>0</v>
      </c>
      <c r="G42" s="29">
        <f>IFERROR(SUM(SUMIF('ТТК-Гарниры'!$B:$B,"53115",'ТТК-Гарниры'!$E:$E),SUMIF('ТТК-Гарниры'!$G:$G,"53115",'ТТК-Гарниры'!$J:$J),SUMIF('ТТК-Гарниры'!$L:$L,"53115",'ТТК-Гарниры'!$O:$O),SUMIF('ТТК-Гарниры'!$Q:$Q,"53115",'ТТК-Гарниры'!$T:$T)),0)</f>
        <v>0</v>
      </c>
      <c r="H42" s="29">
        <f>IFERROR(SUM(SUMIF('ТТК-Соуса'!$B:$B,"53115",'ТТК-Соуса'!$E:$E),SUMIF('ТТК-Соуса'!$G:$G,"53115",'ТТК-Соуса'!$J:$J),SUMIF('ТТК-Соуса'!$L:$L,"53115",'ТТК-Соуса'!$O:$O),SUMIF('ТТК-Соуса'!$Q:$Q,"53115",'ТТК-Соуса'!$T:$T)),0)</f>
        <v>0</v>
      </c>
      <c r="I42" s="29">
        <f>IFERROR(SUM(SUMIF('ТТК-Новинки'!$B:$B,"53115",'ТТК-Новинки'!$E:$E),SUMIF('ТТК-Новинки'!$G:$G,"53115",'ТТК-Новинки'!$J:$J),SUMIF('ТТК-Новинки'!$L:$L,"53115",'ТТК-Новинки'!$O:$O),SUMIF('ТТК-Новинки'!$Q:$Q,"53115",'ТТК-Новинки'!$T:$T)),0)</f>
        <v>0</v>
      </c>
      <c r="J42" s="29">
        <f>IFERROR(SUM(SUMIF('ТТК-Промо'!$B:$B,"53115",'ТТК-Промо'!$E:$E),SUMIF('ТТК-Промо'!$G:$G,"53115",'ТТК-Промо'!$J:$J),SUMIF('ТТК-Промо'!$L:$L,"53115",'ТТК-Промо'!$O:$O),SUMIF('ТТК-Промо'!$Q:$Q,"53115",'ТТК-Промо'!$T:$T)),0)</f>
        <v>0</v>
      </c>
      <c r="K42" s="29">
        <f>IFERROR(SUM(SUMIF('ТТК-Завтраки'!$B:$B,"53115",'ТТК-Завтраки'!$E:$E),SUMIF('ТТК-Завтраки'!$G:$G,"53115",'ТТК-Завтраки'!$J:$J),SUMIF('ТТК-Завтраки'!$L:$L,"53115",'ТТК-Завтраки'!$O:$O),SUMIF('ТТК-Завтраки'!$Q:$Q,"53115",'ТТК-Завтраки'!$T:$T)),0)</f>
        <v>0</v>
      </c>
      <c r="L42" s="29">
        <f>IFERROR(SUM(SUMIF('ТТК-Салаты'!$B:$B,"53115",'ТТК-Салаты'!$E:$E),SUMIF('ТТК-Салаты'!$G:$G,"53115",'ТТК-Салаты'!$J:$J),SUMIF('ТТК-Салаты'!$L:$L,"53115",'ТТК-Салаты'!$O:$O),SUMIF('ТТК-Салаты'!$Q:$Q,"53115",'ТТК-Салаты'!$T:$T)),0)</f>
        <v>0</v>
      </c>
      <c r="M42" s="29">
        <f>IFERROR(SUM(SUMIF('ТТК-Экстра'!$B:$B,"53115",'ТТК-Экстра'!$E:$E),SUMIF('ТТК-Экстра'!$G:$G,"53115",'ТТК-Экстра'!$J:$J),SUMIF('ТТК-Экстра'!$L:$L,"53115",'ТТК-Экстра'!$O:$O),SUMIF('ТТК-Экстра'!$Q:$Q,"53115",'ТТК-Экстра'!$T:$T)),0)</f>
        <v>0</v>
      </c>
      <c r="N42" s="34">
        <f t="shared" si="0"/>
        <v>85</v>
      </c>
    </row>
    <row r="43" spans="1:14">
      <c r="A43" s="64">
        <v>53118</v>
      </c>
      <c r="B43" s="40" t="s">
        <v>472</v>
      </c>
      <c r="C43" s="29">
        <f>IFERROR(SUM(SUMIF('ТТК-Сэндвичи'!$B:$B,"53118",'ТТК-Сэндвичи'!$E:$E),SUMIF('ТТК-Сэндвичи'!$G:$G,"53118",'ТТК-Сэндвичи'!$J:$J),SUMIF('ТТК-Сэндвичи'!$L:$L,"53118",'ТТК-Сэндвичи'!$O:$O),SUMIF('ТТК-Сэндвичи'!$Q:$Q,"53118",'ТТК-Сэндвичи'!$T:$T)),0)</f>
        <v>0</v>
      </c>
      <c r="D43" s="29">
        <f>IFERROR(SUM(SUMIF('ТТК-Десерты'!$B:$B,"53118",'ТТК-Десерты'!$E:$E),SUMIF('ТТК-Десерты'!$G:$G,"53118",'ТТК-Десерты'!$J:$J),SUMIF('ТТК-Десерты'!$L:$L,"53118",'ТТК-Десерты'!$O:$O),SUMIF('ТТК-Десерты'!$Q:$Q,"53118",'ТТК-Десерты'!$T:$T)),0)</f>
        <v>50</v>
      </c>
      <c r="E43" s="29">
        <f>IFERROR(SUM(SUMIF('ТТК-Закуски'!$B:$B,"53118",'ТТК-Закуски'!$E:$E),SUMIF('ТТК-Закуски'!$G:$G,"53118",'ТТК-Закуски'!$J:$J),SUMIF('ТТК-Закуски'!$L:$L,"53118",'ТТК-Закуски'!$O:$O),SUMIF('ТТК-Закуски'!$Q:$Q,"53118",'ТТК-Закуски'!$T:$T)),0)</f>
        <v>0</v>
      </c>
      <c r="F43" s="29">
        <f>IFERROR(SUM(SUMIF('ТТК-Напитки'!$B:$B,"53118",'ТТК-Напитки'!$E:$E),SUMIF('ТТК-Напитки'!$G:$G,"53118",'ТТК-Напитки'!$J:$J),SUMIF('ТТК-Напитки'!$L:$L,"53118",'ТТК-Напитки'!$O:$O),SUMIF('ТТК-Напитки'!$Q:$Q,"53118",'ТТК-Напитки'!$T:$T)),0)</f>
        <v>0</v>
      </c>
      <c r="G43" s="29">
        <f>IFERROR(SUM(SUMIF('ТТК-Гарниры'!$B:$B,"53118",'ТТК-Гарниры'!$E:$E),SUMIF('ТТК-Гарниры'!$G:$G,"53118",'ТТК-Гарниры'!$J:$J),SUMIF('ТТК-Гарниры'!$L:$L,"53118",'ТТК-Гарниры'!$O:$O),SUMIF('ТТК-Гарниры'!$Q:$Q,"53118",'ТТК-Гарниры'!$T:$T)),0)</f>
        <v>0</v>
      </c>
      <c r="H43" s="29">
        <f>IFERROR(SUM(SUMIF('ТТК-Соуса'!$B:$B,"53118",'ТТК-Соуса'!$E:$E),SUMIF('ТТК-Соуса'!$G:$G,"53118",'ТТК-Соуса'!$J:$J),SUMIF('ТТК-Соуса'!$L:$L,"53118",'ТТК-Соуса'!$O:$O),SUMIF('ТТК-Соуса'!$Q:$Q,"53118",'ТТК-Соуса'!$T:$T)),0)</f>
        <v>0</v>
      </c>
      <c r="I43" s="29">
        <f>IFERROR(SUM(SUMIF('ТТК-Новинки'!$B:$B,"53118",'ТТК-Новинки'!$E:$E),SUMIF('ТТК-Новинки'!$G:$G,"53118",'ТТК-Новинки'!$J:$J),SUMIF('ТТК-Новинки'!$L:$L,"53118",'ТТК-Новинки'!$O:$O),SUMIF('ТТК-Новинки'!$Q:$Q,"53118",'ТТК-Новинки'!$T:$T)),0)</f>
        <v>0</v>
      </c>
      <c r="J43" s="29">
        <f>IFERROR(SUM(SUMIF('ТТК-Промо'!$B:$B,"53118",'ТТК-Промо'!$E:$E),SUMIF('ТТК-Промо'!$G:$G,"53118",'ТТК-Промо'!$J:$J),SUMIF('ТТК-Промо'!$L:$L,"53118",'ТТК-Промо'!$O:$O),SUMIF('ТТК-Промо'!$Q:$Q,"53118",'ТТК-Промо'!$T:$T)),0)</f>
        <v>0</v>
      </c>
      <c r="K43" s="29">
        <f>IFERROR(SUM(SUMIF('ТТК-Завтраки'!$B:$B,"53118",'ТТК-Завтраки'!$E:$E),SUMIF('ТТК-Завтраки'!$G:$G,"53118",'ТТК-Завтраки'!$J:$J),SUMIF('ТТК-Завтраки'!$L:$L,"53118",'ТТК-Завтраки'!$O:$O),SUMIF('ТТК-Завтраки'!$Q:$Q,"53118",'ТТК-Завтраки'!$T:$T)),0)</f>
        <v>0</v>
      </c>
      <c r="L43" s="29">
        <f>IFERROR(SUM(SUMIF('ТТК-Салаты'!$B:$B,"53118",'ТТК-Салаты'!$E:$E),SUMIF('ТТК-Салаты'!$G:$G,"53118",'ТТК-Салаты'!$J:$J),SUMIF('ТТК-Салаты'!$L:$L,"53118",'ТТК-Салаты'!$O:$O),SUMIF('ТТК-Салаты'!$Q:$Q,"53118",'ТТК-Салаты'!$T:$T)),0)</f>
        <v>0</v>
      </c>
      <c r="M43" s="29">
        <f>IFERROR(SUM(SUMIF('ТТК-Экстра'!$B:$B,"53118",'ТТК-Экстра'!$E:$E),SUMIF('ТТК-Экстра'!$G:$G,"53118",'ТТК-Экстра'!$J:$J),SUMIF('ТТК-Экстра'!$L:$L,"53118",'ТТК-Экстра'!$O:$O),SUMIF('ТТК-Экстра'!$Q:$Q,"53118",'ТТК-Экстра'!$T:$T)),0)</f>
        <v>0</v>
      </c>
      <c r="N43" s="34">
        <f t="shared" si="0"/>
        <v>50</v>
      </c>
    </row>
    <row r="44" spans="1:14">
      <c r="A44" s="64">
        <v>53119</v>
      </c>
      <c r="B44" s="40" t="s">
        <v>473</v>
      </c>
      <c r="C44" s="29">
        <f>IFERROR(SUM(SUMIF('ТТК-Сэндвичи'!$B:$B,"53119",'ТТК-Сэндвичи'!$E:$E),SUMIF('ТТК-Сэндвичи'!$G:$G,"53119",'ТТК-Сэндвичи'!$J:$J),SUMIF('ТТК-Сэндвичи'!$L:$L,"53119",'ТТК-Сэндвичи'!$O:$O),SUMIF('ТТК-Сэндвичи'!$Q:$Q,"53119",'ТТК-Сэндвичи'!$T:$T)),0)</f>
        <v>0</v>
      </c>
      <c r="D44" s="29">
        <f>IFERROR(SUM(SUMIF('ТТК-Десерты'!$B:$B,"53119",'ТТК-Десерты'!$E:$E),SUMIF('ТТК-Десерты'!$G:$G,"53119",'ТТК-Десерты'!$J:$J),SUMIF('ТТК-Десерты'!$L:$L,"53119",'ТТК-Десерты'!$O:$O),SUMIF('ТТК-Десерты'!$Q:$Q,"53119",'ТТК-Десерты'!$T:$T)),0)</f>
        <v>85</v>
      </c>
      <c r="E44" s="29">
        <f>IFERROR(SUM(SUMIF('ТТК-Закуски'!$B:$B,"53119",'ТТК-Закуски'!$E:$E),SUMIF('ТТК-Закуски'!$G:$G,"53119",'ТТК-Закуски'!$J:$J),SUMIF('ТТК-Закуски'!$L:$L,"53119",'ТТК-Закуски'!$O:$O),SUMIF('ТТК-Закуски'!$Q:$Q,"53119",'ТТК-Закуски'!$T:$T)),0)</f>
        <v>0</v>
      </c>
      <c r="F44" s="29">
        <f>IFERROR(SUM(SUMIF('ТТК-Напитки'!$B:$B,"53119",'ТТК-Напитки'!$E:$E),SUMIF('ТТК-Напитки'!$G:$G,"53119",'ТТК-Напитки'!$J:$J),SUMIF('ТТК-Напитки'!$L:$L,"53119",'ТТК-Напитки'!$O:$O),SUMIF('ТТК-Напитки'!$Q:$Q,"53119",'ТТК-Напитки'!$T:$T)),0)</f>
        <v>0</v>
      </c>
      <c r="G44" s="29">
        <f>IFERROR(SUM(SUMIF('ТТК-Гарниры'!$B:$B,"53119",'ТТК-Гарниры'!$E:$E),SUMIF('ТТК-Гарниры'!$G:$G,"53119",'ТТК-Гарниры'!$J:$J),SUMIF('ТТК-Гарниры'!$L:$L,"53119",'ТТК-Гарниры'!$O:$O),SUMIF('ТТК-Гарниры'!$Q:$Q,"53119",'ТТК-Гарниры'!$T:$T)),0)</f>
        <v>0</v>
      </c>
      <c r="H44" s="29">
        <f>IFERROR(SUM(SUMIF('ТТК-Соуса'!$B:$B,"53119",'ТТК-Соуса'!$E:$E),SUMIF('ТТК-Соуса'!$G:$G,"53119",'ТТК-Соуса'!$J:$J),SUMIF('ТТК-Соуса'!$L:$L,"53119",'ТТК-Соуса'!$O:$O),SUMIF('ТТК-Соуса'!$Q:$Q,"53119",'ТТК-Соуса'!$T:$T)),0)</f>
        <v>0</v>
      </c>
      <c r="I44" s="29">
        <f>IFERROR(SUM(SUMIF('ТТК-Новинки'!$B:$B,"53119",'ТТК-Новинки'!$E:$E),SUMIF('ТТК-Новинки'!$G:$G,"53119",'ТТК-Новинки'!$J:$J),SUMIF('ТТК-Новинки'!$L:$L,"53119",'ТТК-Новинки'!$O:$O),SUMIF('ТТК-Новинки'!$Q:$Q,"53119",'ТТК-Новинки'!$T:$T)),0)</f>
        <v>0</v>
      </c>
      <c r="J44" s="29">
        <f>IFERROR(SUM(SUMIF('ТТК-Промо'!$B:$B,"53119",'ТТК-Промо'!$E:$E),SUMIF('ТТК-Промо'!$G:$G,"53119",'ТТК-Промо'!$J:$J),SUMIF('ТТК-Промо'!$L:$L,"53119",'ТТК-Промо'!$O:$O),SUMIF('ТТК-Промо'!$Q:$Q,"53119",'ТТК-Промо'!$T:$T)),0)</f>
        <v>0</v>
      </c>
      <c r="K44" s="29">
        <f>IFERROR(SUM(SUMIF('ТТК-Завтраки'!$B:$B,"53119",'ТТК-Завтраки'!$E:$E),SUMIF('ТТК-Завтраки'!$G:$G,"53119",'ТТК-Завтраки'!$J:$J),SUMIF('ТТК-Завтраки'!$L:$L,"53119",'ТТК-Завтраки'!$O:$O),SUMIF('ТТК-Завтраки'!$Q:$Q,"53119",'ТТК-Завтраки'!$T:$T)),0)</f>
        <v>0</v>
      </c>
      <c r="L44" s="29">
        <f>IFERROR(SUM(SUMIF('ТТК-Салаты'!$B:$B,"53119",'ТТК-Салаты'!$E:$E),SUMIF('ТТК-Салаты'!$G:$G,"53119",'ТТК-Салаты'!$J:$J),SUMIF('ТТК-Салаты'!$L:$L,"53119",'ТТК-Салаты'!$O:$O),SUMIF('ТТК-Салаты'!$Q:$Q,"53119",'ТТК-Салаты'!$T:$T)),0)</f>
        <v>0</v>
      </c>
      <c r="M44" s="29">
        <f>IFERROR(SUM(SUMIF('ТТК-Экстра'!$B:$B,"53119",'ТТК-Экстра'!$E:$E),SUMIF('ТТК-Экстра'!$G:$G,"53119",'ТТК-Экстра'!$J:$J),SUMIF('ТТК-Экстра'!$L:$L,"53119",'ТТК-Экстра'!$O:$O),SUMIF('ТТК-Экстра'!$Q:$Q,"53119",'ТТК-Экстра'!$T:$T)),0)</f>
        <v>0</v>
      </c>
      <c r="N44" s="34">
        <f t="shared" si="0"/>
        <v>85</v>
      </c>
    </row>
    <row r="45" spans="1:14">
      <c r="A45" s="64">
        <v>53124</v>
      </c>
      <c r="B45" s="40" t="s">
        <v>84</v>
      </c>
      <c r="C45" s="29">
        <f>IFERROR(SUM(SUMIF('ТТК-Сэндвичи'!$B:$B,"53124",'ТТК-Сэндвичи'!$E:$E),SUMIF('ТТК-Сэндвичи'!$G:$G,"53124",'ТТК-Сэндвичи'!$J:$J),SUMIF('ТТК-Сэндвичи'!$L:$L,"53124",'ТТК-Сэндвичи'!$O:$O),SUMIF('ТТК-Сэндвичи'!$Q:$Q,"53124",'ТТК-Сэндвичи'!$T:$T)),0)</f>
        <v>0</v>
      </c>
      <c r="D45" s="29">
        <f>IFERROR(SUM(SUMIF('ТТК-Десерты'!$B:$B,"53124",'ТТК-Десерты'!$E:$E),SUMIF('ТТК-Десерты'!$G:$G,"53124",'ТТК-Десерты'!$J:$J),SUMIF('ТТК-Десерты'!$L:$L,"53124",'ТТК-Десерты'!$O:$O),SUMIF('ТТК-Десерты'!$Q:$Q,"53124",'ТТК-Десерты'!$T:$T)),0)</f>
        <v>0</v>
      </c>
      <c r="E45" s="29">
        <f>IFERROR(SUM(SUMIF('ТТК-Закуски'!$B:$B,"53124",'ТТК-Закуски'!$E:$E),SUMIF('ТТК-Закуски'!$G:$G,"53124",'ТТК-Закуски'!$J:$J),SUMIF('ТТК-Закуски'!$L:$L,"53124",'ТТК-Закуски'!$O:$O),SUMIF('ТТК-Закуски'!$Q:$Q,"53124",'ТТК-Закуски'!$T:$T)),0)</f>
        <v>0</v>
      </c>
      <c r="F45" s="29">
        <f>IFERROR(SUM(SUMIF('ТТК-Напитки'!$B:$B,"53124",'ТТК-Напитки'!$E:$E),SUMIF('ТТК-Напитки'!$G:$G,"53124",'ТТК-Напитки'!$J:$J),SUMIF('ТТК-Напитки'!$L:$L,"53124",'ТТК-Напитки'!$O:$O),SUMIF('ТТК-Напитки'!$Q:$Q,"53124",'ТТК-Напитки'!$T:$T)),0)</f>
        <v>11</v>
      </c>
      <c r="G45" s="29">
        <f>IFERROR(SUM(SUMIF('ТТК-Гарниры'!$B:$B,"53124",'ТТК-Гарниры'!$E:$E),SUMIF('ТТК-Гарниры'!$G:$G,"53124",'ТТК-Гарниры'!$J:$J),SUMIF('ТТК-Гарниры'!$L:$L,"53124",'ТТК-Гарниры'!$O:$O),SUMIF('ТТК-Гарниры'!$Q:$Q,"53124",'ТТК-Гарниры'!$T:$T)),0)</f>
        <v>0</v>
      </c>
      <c r="H45" s="29">
        <f>IFERROR(SUM(SUMIF('ТТК-Соуса'!$B:$B,"53124",'ТТК-Соуса'!$E:$E),SUMIF('ТТК-Соуса'!$G:$G,"53124",'ТТК-Соуса'!$J:$J),SUMIF('ТТК-Соуса'!$L:$L,"53124",'ТТК-Соуса'!$O:$O),SUMIF('ТТК-Соуса'!$Q:$Q,"53124",'ТТК-Соуса'!$T:$T)),0)</f>
        <v>0</v>
      </c>
      <c r="I45" s="29">
        <f>IFERROR(SUM(SUMIF('ТТК-Новинки'!$B:$B,"53124",'ТТК-Новинки'!$E:$E),SUMIF('ТТК-Новинки'!$G:$G,"53124",'ТТК-Новинки'!$J:$J),SUMIF('ТТК-Новинки'!$L:$L,"53124",'ТТК-Новинки'!$O:$O),SUMIF('ТТК-Новинки'!$Q:$Q,"53124",'ТТК-Новинки'!$T:$T)),0)</f>
        <v>0</v>
      </c>
      <c r="J45" s="29">
        <f>IFERROR(SUM(SUMIF('ТТК-Промо'!$B:$B,"53124",'ТТК-Промо'!$E:$E),SUMIF('ТТК-Промо'!$G:$G,"53124",'ТТК-Промо'!$J:$J),SUMIF('ТТК-Промо'!$L:$L,"53124",'ТТК-Промо'!$O:$O),SUMIF('ТТК-Промо'!$Q:$Q,"53124",'ТТК-Промо'!$T:$T)),0)</f>
        <v>0</v>
      </c>
      <c r="K45" s="29">
        <f>IFERROR(SUM(SUMIF('ТТК-Завтраки'!$B:$B,"53124",'ТТК-Завтраки'!$E:$E),SUMIF('ТТК-Завтраки'!$G:$G,"53124",'ТТК-Завтраки'!$J:$J),SUMIF('ТТК-Завтраки'!$L:$L,"53124",'ТТК-Завтраки'!$O:$O),SUMIF('ТТК-Завтраки'!$Q:$Q,"53124",'ТТК-Завтраки'!$T:$T)),0)</f>
        <v>0</v>
      </c>
      <c r="L45" s="29">
        <f>IFERROR(SUM(SUMIF('ТТК-Салаты'!$B:$B,"53124",'ТТК-Салаты'!$E:$E),SUMIF('ТТК-Салаты'!$G:$G,"53124",'ТТК-Салаты'!$J:$J),SUMIF('ТТК-Салаты'!$L:$L,"53124",'ТТК-Салаты'!$O:$O),SUMIF('ТТК-Салаты'!$Q:$Q,"53124",'ТТК-Салаты'!$T:$T)),0)</f>
        <v>0</v>
      </c>
      <c r="M45" s="29">
        <f>IFERROR(SUM(SUMIF('ТТК-Экстра'!$B:$B,"53124",'ТТК-Экстра'!$E:$E),SUMIF('ТТК-Экстра'!$G:$G,"53124",'ТТК-Экстра'!$J:$J),SUMIF('ТТК-Экстра'!$L:$L,"53124",'ТТК-Экстра'!$O:$O),SUMIF('ТТК-Экстра'!$Q:$Q,"53124",'ТТК-Экстра'!$T:$T)),0)</f>
        <v>0</v>
      </c>
      <c r="N45" s="34">
        <f t="shared" si="0"/>
        <v>11</v>
      </c>
    </row>
    <row r="46" spans="1:14">
      <c r="A46" s="64">
        <v>53125</v>
      </c>
      <c r="B46" s="40" t="s">
        <v>85</v>
      </c>
      <c r="C46" s="29">
        <f>IFERROR(SUM(SUMIF('ТТК-Сэндвичи'!$B:$B,"53125",'ТТК-Сэндвичи'!$E:$E),SUMIF('ТТК-Сэндвичи'!$G:$G,"53125",'ТТК-Сэндвичи'!$J:$J),SUMIF('ТТК-Сэндвичи'!$L:$L,"53125",'ТТК-Сэндвичи'!$O:$O),SUMIF('ТТК-Сэндвичи'!$Q:$Q,"53125",'ТТК-Сэндвичи'!$T:$T)),0)</f>
        <v>0</v>
      </c>
      <c r="D46" s="29">
        <f>IFERROR(SUM(SUMIF('ТТК-Десерты'!$B:$B,"53125",'ТТК-Десерты'!$E:$E),SUMIF('ТТК-Десерты'!$G:$G,"53125",'ТТК-Десерты'!$J:$J),SUMIF('ТТК-Десерты'!$L:$L,"53125",'ТТК-Десерты'!$O:$O),SUMIF('ТТК-Десерты'!$Q:$Q,"53125",'ТТК-Десерты'!$T:$T)),0)</f>
        <v>0</v>
      </c>
      <c r="E46" s="29">
        <f>IFERROR(SUM(SUMIF('ТТК-Закуски'!$B:$B,"53125",'ТТК-Закуски'!$E:$E),SUMIF('ТТК-Закуски'!$G:$G,"53125",'ТТК-Закуски'!$J:$J),SUMIF('ТТК-Закуски'!$L:$L,"53125",'ТТК-Закуски'!$O:$O),SUMIF('ТТК-Закуски'!$Q:$Q,"53125",'ТТК-Закуски'!$T:$T)),0)</f>
        <v>0</v>
      </c>
      <c r="F46" s="29">
        <f>IFERROR(SUM(SUMIF('ТТК-Напитки'!$B:$B,"53125",'ТТК-Напитки'!$E:$E),SUMIF('ТТК-Напитки'!$G:$G,"53125",'ТТК-Напитки'!$J:$J),SUMIF('ТТК-Напитки'!$L:$L,"53125",'ТТК-Напитки'!$O:$O),SUMIF('ТТК-Напитки'!$Q:$Q,"53125",'ТТК-Напитки'!$T:$T)),0)</f>
        <v>54</v>
      </c>
      <c r="G46" s="29">
        <f>IFERROR(SUM(SUMIF('ТТК-Гарниры'!$B:$B,"53125",'ТТК-Гарниры'!$E:$E),SUMIF('ТТК-Гарниры'!$G:$G,"53125",'ТТК-Гарниры'!$J:$J),SUMIF('ТТК-Гарниры'!$L:$L,"53125",'ТТК-Гарниры'!$O:$O),SUMIF('ТТК-Гарниры'!$Q:$Q,"53125",'ТТК-Гарниры'!$T:$T)),0)</f>
        <v>0</v>
      </c>
      <c r="H46" s="29">
        <f>IFERROR(SUM(SUMIF('ТТК-Соуса'!$B:$B,"53125",'ТТК-Соуса'!$E:$E),SUMIF('ТТК-Соуса'!$G:$G,"53125",'ТТК-Соуса'!$J:$J),SUMIF('ТТК-Соуса'!$L:$L,"53125",'ТТК-Соуса'!$O:$O),SUMIF('ТТК-Соуса'!$Q:$Q,"53125",'ТТК-Соуса'!$T:$T)),0)</f>
        <v>0</v>
      </c>
      <c r="I46" s="29">
        <f>IFERROR(SUM(SUMIF('ТТК-Новинки'!$B:$B,"53125",'ТТК-Новинки'!$E:$E),SUMIF('ТТК-Новинки'!$G:$G,"53125",'ТТК-Новинки'!$J:$J),SUMIF('ТТК-Новинки'!$L:$L,"53125",'ТТК-Новинки'!$O:$O),SUMIF('ТТК-Новинки'!$Q:$Q,"53125",'ТТК-Новинки'!$T:$T)),0)</f>
        <v>0</v>
      </c>
      <c r="J46" s="29">
        <f>IFERROR(SUM(SUMIF('ТТК-Промо'!$B:$B,"53125",'ТТК-Промо'!$E:$E),SUMIF('ТТК-Промо'!$G:$G,"53125",'ТТК-Промо'!$J:$J),SUMIF('ТТК-Промо'!$L:$L,"53125",'ТТК-Промо'!$O:$O),SUMIF('ТТК-Промо'!$Q:$Q,"53125",'ТТК-Промо'!$T:$T)),0)</f>
        <v>0</v>
      </c>
      <c r="K46" s="29">
        <f>IFERROR(SUM(SUMIF('ТТК-Завтраки'!$B:$B,"53125",'ТТК-Завтраки'!$E:$E),SUMIF('ТТК-Завтраки'!$G:$G,"53125",'ТТК-Завтраки'!$J:$J),SUMIF('ТТК-Завтраки'!$L:$L,"53125",'ТТК-Завтраки'!$O:$O),SUMIF('ТТК-Завтраки'!$Q:$Q,"53125",'ТТК-Завтраки'!$T:$T)),0)</f>
        <v>0</v>
      </c>
      <c r="L46" s="29">
        <f>IFERROR(SUM(SUMIF('ТТК-Салаты'!$B:$B,"53125",'ТТК-Салаты'!$E:$E),SUMIF('ТТК-Салаты'!$G:$G,"53125",'ТТК-Салаты'!$J:$J),SUMIF('ТТК-Салаты'!$L:$L,"53125",'ТТК-Салаты'!$O:$O),SUMIF('ТТК-Салаты'!$Q:$Q,"53125",'ТТК-Салаты'!$T:$T)),0)</f>
        <v>0</v>
      </c>
      <c r="M46" s="29">
        <f>IFERROR(SUM(SUMIF('ТТК-Экстра'!$B:$B,"53125",'ТТК-Экстра'!$E:$E),SUMIF('ТТК-Экстра'!$G:$G,"53125",'ТТК-Экстра'!$J:$J),SUMIF('ТТК-Экстра'!$L:$L,"53125",'ТТК-Экстра'!$O:$O),SUMIF('ТТК-Экстра'!$Q:$Q,"53125",'ТТК-Экстра'!$T:$T)),0)</f>
        <v>0</v>
      </c>
      <c r="N46" s="34">
        <f t="shared" si="0"/>
        <v>54</v>
      </c>
    </row>
    <row r="47" spans="1:14">
      <c r="A47" s="64">
        <v>53229</v>
      </c>
      <c r="B47" s="40" t="s">
        <v>474</v>
      </c>
      <c r="C47" s="29">
        <f>IFERROR(SUM(SUMIF('ТТК-Сэндвичи'!$B:$B,"53229",'ТТК-Сэндвичи'!$E:$E),SUMIF('ТТК-Сэндвичи'!$G:$G,"53229",'ТТК-Сэндвичи'!$J:$J),SUMIF('ТТК-Сэндвичи'!$L:$L,"53229",'ТТК-Сэндвичи'!$O:$O),SUMIF('ТТК-Сэндвичи'!$Q:$Q,"53229",'ТТК-Сэндвичи'!$T:$T)),0)</f>
        <v>0</v>
      </c>
      <c r="D47" s="29">
        <f>IFERROR(SUM(SUMIF('ТТК-Десерты'!$B:$B,"53229",'ТТК-Десерты'!$E:$E),SUMIF('ТТК-Десерты'!$G:$G,"53229",'ТТК-Десерты'!$J:$J),SUMIF('ТТК-Десерты'!$L:$L,"53229",'ТТК-Десерты'!$O:$O),SUMIF('ТТК-Десерты'!$Q:$Q,"53229",'ТТК-Десерты'!$T:$T)),0)</f>
        <v>20.86</v>
      </c>
      <c r="E47" s="29">
        <f>IFERROR(SUM(SUMIF('ТТК-Закуски'!$B:$B,"53229",'ТТК-Закуски'!$E:$E),SUMIF('ТТК-Закуски'!$G:$G,"53229",'ТТК-Закуски'!$J:$J),SUMIF('ТТК-Закуски'!$L:$L,"53229",'ТТК-Закуски'!$O:$O),SUMIF('ТТК-Закуски'!$Q:$Q,"53229",'ТТК-Закуски'!$T:$T)),0)</f>
        <v>0</v>
      </c>
      <c r="F47" s="29">
        <f>IFERROR(SUM(SUMIF('ТТК-Напитки'!$B:$B,"53229",'ТТК-Напитки'!$E:$E),SUMIF('ТТК-Напитки'!$G:$G,"53229",'ТТК-Напитки'!$J:$J),SUMIF('ТТК-Напитки'!$L:$L,"53229",'ТТК-Напитки'!$O:$O),SUMIF('ТТК-Напитки'!$Q:$Q,"53229",'ТТК-Напитки'!$T:$T)),0)</f>
        <v>0.1</v>
      </c>
      <c r="G47" s="29">
        <f>IFERROR(SUM(SUMIF('ТТК-Гарниры'!$B:$B,"53229",'ТТК-Гарниры'!$E:$E),SUMIF('ТТК-Гарниры'!$G:$G,"53229",'ТТК-Гарниры'!$J:$J),SUMIF('ТТК-Гарниры'!$L:$L,"53229",'ТТК-Гарниры'!$O:$O),SUMIF('ТТК-Гарниры'!$Q:$Q,"53229",'ТТК-Гарниры'!$T:$T)),0)</f>
        <v>0</v>
      </c>
      <c r="H47" s="29">
        <f>IFERROR(SUM(SUMIF('ТТК-Соуса'!$B:$B,"53229",'ТТК-Соуса'!$E:$E),SUMIF('ТТК-Соуса'!$G:$G,"53229",'ТТК-Соуса'!$J:$J),SUMIF('ТТК-Соуса'!$L:$L,"53229",'ТТК-Соуса'!$O:$O),SUMIF('ТТК-Соуса'!$Q:$Q,"53229",'ТТК-Соуса'!$T:$T)),0)</f>
        <v>0</v>
      </c>
      <c r="I47" s="29">
        <f>IFERROR(SUM(SUMIF('ТТК-Новинки'!$B:$B,"53229",'ТТК-Новинки'!$E:$E),SUMIF('ТТК-Новинки'!$G:$G,"53229",'ТТК-Новинки'!$J:$J),SUMIF('ТТК-Новинки'!$L:$L,"53229",'ТТК-Новинки'!$O:$O),SUMIF('ТТК-Новинки'!$Q:$Q,"53229",'ТТК-Новинки'!$T:$T)),0)</f>
        <v>0</v>
      </c>
      <c r="J47" s="29">
        <f>IFERROR(SUM(SUMIF('ТТК-Промо'!$B:$B,"53229",'ТТК-Промо'!$E:$E),SUMIF('ТТК-Промо'!$G:$G,"53229",'ТТК-Промо'!$J:$J),SUMIF('ТТК-Промо'!$L:$L,"53229",'ТТК-Промо'!$O:$O),SUMIF('ТТК-Промо'!$Q:$Q,"53229",'ТТК-Промо'!$T:$T)),0)</f>
        <v>0</v>
      </c>
      <c r="K47" s="29">
        <f>IFERROR(SUM(SUMIF('ТТК-Завтраки'!$B:$B,"53229",'ТТК-Завтраки'!$E:$E),SUMIF('ТТК-Завтраки'!$G:$G,"53229",'ТТК-Завтраки'!$J:$J),SUMIF('ТТК-Завтраки'!$L:$L,"53229",'ТТК-Завтраки'!$O:$O),SUMIF('ТТК-Завтраки'!$Q:$Q,"53229",'ТТК-Завтраки'!$T:$T)),0)</f>
        <v>0</v>
      </c>
      <c r="L47" s="29">
        <f>IFERROR(SUM(SUMIF('ТТК-Салаты'!$B:$B,"53229",'ТТК-Салаты'!$E:$E),SUMIF('ТТК-Салаты'!$G:$G,"53229",'ТТК-Салаты'!$J:$J),SUMIF('ТТК-Салаты'!$L:$L,"53229",'ТТК-Салаты'!$O:$O),SUMIF('ТТК-Салаты'!$Q:$Q,"53229",'ТТК-Салаты'!$T:$T)),0)</f>
        <v>0</v>
      </c>
      <c r="M47" s="29">
        <f>IFERROR(SUM(SUMIF('ТТК-Экстра'!$B:$B,"53229",'ТТК-Экстра'!$E:$E),SUMIF('ТТК-Экстра'!$G:$G,"53229",'ТТК-Экстра'!$J:$J),SUMIF('ТТК-Экстра'!$L:$L,"53229",'ТТК-Экстра'!$O:$O),SUMIF('ТТК-Экстра'!$Q:$Q,"53229",'ТТК-Экстра'!$T:$T)),0)</f>
        <v>0</v>
      </c>
      <c r="N47" s="34">
        <f t="shared" si="0"/>
        <v>20.96</v>
      </c>
    </row>
    <row r="48" spans="1:14">
      <c r="A48" s="64">
        <v>53230</v>
      </c>
      <c r="B48" s="40" t="s">
        <v>475</v>
      </c>
      <c r="C48" s="29">
        <f>IFERROR(SUM(SUMIF('ТТК-Сэндвичи'!$B:$B,"53230",'ТТК-Сэндвичи'!$E:$E),SUMIF('ТТК-Сэндвичи'!$G:$G,"53230",'ТТК-Сэндвичи'!$J:$J),SUMIF('ТТК-Сэндвичи'!$L:$L,"53230",'ТТК-Сэндвичи'!$O:$O),SUMIF('ТТК-Сэндвичи'!$Q:$Q,"53230",'ТТК-Сэндвичи'!$T:$T)),0)</f>
        <v>0</v>
      </c>
      <c r="D48" s="29">
        <f>IFERROR(SUM(SUMIF('ТТК-Десерты'!$B:$B,"53230",'ТТК-Десерты'!$E:$E),SUMIF('ТТК-Десерты'!$G:$G,"53230",'ТТК-Десерты'!$J:$J),SUMIF('ТТК-Десерты'!$L:$L,"53230",'ТТК-Десерты'!$O:$O),SUMIF('ТТК-Десерты'!$Q:$Q,"53230",'ТТК-Десерты'!$T:$T)),0)</f>
        <v>0</v>
      </c>
      <c r="E48" s="29">
        <f>IFERROR(SUM(SUMIF('ТТК-Закуски'!$B:$B,"53230",'ТТК-Закуски'!$E:$E),SUMIF('ТТК-Закуски'!$G:$G,"53230",'ТТК-Закуски'!$J:$J),SUMIF('ТТК-Закуски'!$L:$L,"53230",'ТТК-Закуски'!$O:$O),SUMIF('ТТК-Закуски'!$Q:$Q,"53230",'ТТК-Закуски'!$T:$T)),0)</f>
        <v>0</v>
      </c>
      <c r="F48" s="29">
        <f>IFERROR(SUM(SUMIF('ТТК-Напитки'!$B:$B,"53230",'ТТК-Напитки'!$E:$E),SUMIF('ТТК-Напитки'!$G:$G,"53230",'ТТК-Напитки'!$J:$J),SUMIF('ТТК-Напитки'!$L:$L,"53230",'ТТК-Напитки'!$O:$O),SUMIF('ТТК-Напитки'!$Q:$Q,"53230",'ТТК-Напитки'!$T:$T)),0)</f>
        <v>22.677</v>
      </c>
      <c r="G48" s="29">
        <f>IFERROR(SUM(SUMIF('ТТК-Гарниры'!$B:$B,"53230",'ТТК-Гарниры'!$E:$E),SUMIF('ТТК-Гарниры'!$G:$G,"53230",'ТТК-Гарниры'!$J:$J),SUMIF('ТТК-Гарниры'!$L:$L,"53230",'ТТК-Гарниры'!$O:$O),SUMIF('ТТК-Гарниры'!$Q:$Q,"53230",'ТТК-Гарниры'!$T:$T)),0)</f>
        <v>0</v>
      </c>
      <c r="H48" s="29">
        <f>IFERROR(SUM(SUMIF('ТТК-Соуса'!$B:$B,"53230",'ТТК-Соуса'!$E:$E),SUMIF('ТТК-Соуса'!$G:$G,"53230",'ТТК-Соуса'!$J:$J),SUMIF('ТТК-Соуса'!$L:$L,"53230",'ТТК-Соуса'!$O:$O),SUMIF('ТТК-Соуса'!$Q:$Q,"53230",'ТТК-Соуса'!$T:$T)),0)</f>
        <v>0</v>
      </c>
      <c r="I48" s="29">
        <f>IFERROR(SUM(SUMIF('ТТК-Новинки'!$B:$B,"53230",'ТТК-Новинки'!$E:$E),SUMIF('ТТК-Новинки'!$G:$G,"53230",'ТТК-Новинки'!$J:$J),SUMIF('ТТК-Новинки'!$L:$L,"53230",'ТТК-Новинки'!$O:$O),SUMIF('ТТК-Новинки'!$Q:$Q,"53230",'ТТК-Новинки'!$T:$T)),0)</f>
        <v>0</v>
      </c>
      <c r="J48" s="29">
        <f>IFERROR(SUM(SUMIF('ТТК-Промо'!$B:$B,"53230",'ТТК-Промо'!$E:$E),SUMIF('ТТК-Промо'!$G:$G,"53230",'ТТК-Промо'!$J:$J),SUMIF('ТТК-Промо'!$L:$L,"53230",'ТТК-Промо'!$O:$O),SUMIF('ТТК-Промо'!$Q:$Q,"53230",'ТТК-Промо'!$T:$T)),0)</f>
        <v>0</v>
      </c>
      <c r="K48" s="29">
        <f>IFERROR(SUM(SUMIF('ТТК-Завтраки'!$B:$B,"53230",'ТТК-Завтраки'!$E:$E),SUMIF('ТТК-Завтраки'!$G:$G,"53230",'ТТК-Завтраки'!$J:$J),SUMIF('ТТК-Завтраки'!$L:$L,"53230",'ТТК-Завтраки'!$O:$O),SUMIF('ТТК-Завтраки'!$Q:$Q,"53230",'ТТК-Завтраки'!$T:$T)),0)</f>
        <v>0</v>
      </c>
      <c r="L48" s="29">
        <f>IFERROR(SUM(SUMIF('ТТК-Салаты'!$B:$B,"53230",'ТТК-Салаты'!$E:$E),SUMIF('ТТК-Салаты'!$G:$G,"53230",'ТТК-Салаты'!$J:$J),SUMIF('ТТК-Салаты'!$L:$L,"53230",'ТТК-Салаты'!$O:$O),SUMIF('ТТК-Салаты'!$Q:$Q,"53230",'ТТК-Салаты'!$T:$T)),0)</f>
        <v>0</v>
      </c>
      <c r="M48" s="29">
        <f>IFERROR(SUM(SUMIF('ТТК-Экстра'!$B:$B,"53230",'ТТК-Экстра'!$E:$E),SUMIF('ТТК-Экстра'!$G:$G,"53230",'ТТК-Экстра'!$J:$J),SUMIF('ТТК-Экстра'!$L:$L,"53230",'ТТК-Экстра'!$O:$O),SUMIF('ТТК-Экстра'!$Q:$Q,"53230",'ТТК-Экстра'!$T:$T)),0)</f>
        <v>0</v>
      </c>
      <c r="N48" s="34">
        <f t="shared" si="0"/>
        <v>22.677</v>
      </c>
    </row>
    <row r="49" spans="1:14">
      <c r="A49" s="64">
        <v>53233</v>
      </c>
      <c r="B49" s="40" t="s">
        <v>186</v>
      </c>
      <c r="C49" s="29">
        <f>IFERROR(SUM(SUMIF('ТТК-Сэндвичи'!$B:$B,"53233",'ТТК-Сэндвичи'!$E:$E),SUMIF('ТТК-Сэндвичи'!$G:$G,"53233",'ТТК-Сэндвичи'!$J:$J),SUMIF('ТТК-Сэндвичи'!$L:$L,"53233",'ТТК-Сэндвичи'!$O:$O),SUMIF('ТТК-Сэндвичи'!$Q:$Q,"53233",'ТТК-Сэндвичи'!$T:$T)),0)</f>
        <v>0</v>
      </c>
      <c r="D49" s="29">
        <f>IFERROR(SUM(SUMIF('ТТК-Десерты'!$B:$B,"53233",'ТТК-Десерты'!$E:$E),SUMIF('ТТК-Десерты'!$G:$G,"53233",'ТТК-Десерты'!$J:$J),SUMIF('ТТК-Десерты'!$L:$L,"53233",'ТТК-Десерты'!$O:$O),SUMIF('ТТК-Десерты'!$Q:$Q,"53233",'ТТК-Десерты'!$T:$T)),0)</f>
        <v>0</v>
      </c>
      <c r="E49" s="29">
        <f>IFERROR(SUM(SUMIF('ТТК-Закуски'!$B:$B,"53233",'ТТК-Закуски'!$E:$E),SUMIF('ТТК-Закуски'!$G:$G,"53233",'ТТК-Закуски'!$J:$J),SUMIF('ТТК-Закуски'!$L:$L,"53233",'ТТК-Закуски'!$O:$O),SUMIF('ТТК-Закуски'!$Q:$Q,"53233",'ТТК-Закуски'!$T:$T)),0)</f>
        <v>0</v>
      </c>
      <c r="F49" s="29">
        <f>IFERROR(SUM(SUMIF('ТТК-Напитки'!$B:$B,"53233",'ТТК-Напитки'!$E:$E),SUMIF('ТТК-Напитки'!$G:$G,"53233",'ТТК-Напитки'!$J:$J),SUMIF('ТТК-Напитки'!$L:$L,"53233",'ТТК-Напитки'!$O:$O),SUMIF('ТТК-Напитки'!$Q:$Q,"53233",'ТТК-Напитки'!$T:$T)),0)</f>
        <v>0</v>
      </c>
      <c r="G49" s="29">
        <f>IFERROR(SUM(SUMIF('ТТК-Гарниры'!$B:$B,"53233",'ТТК-Гарниры'!$E:$E),SUMIF('ТТК-Гарниры'!$G:$G,"53233",'ТТК-Гарниры'!$J:$J),SUMIF('ТТК-Гарниры'!$L:$L,"53233",'ТТК-Гарниры'!$O:$O),SUMIF('ТТК-Гарниры'!$Q:$Q,"53233",'ТТК-Гарниры'!$T:$T)),0)</f>
        <v>0</v>
      </c>
      <c r="H49" s="29">
        <f>IFERROR(SUM(SUMIF('ТТК-Соуса'!$B:$B,"53233",'ТТК-Соуса'!$E:$E),SUMIF('ТТК-Соуса'!$G:$G,"53233",'ТТК-Соуса'!$J:$J),SUMIF('ТТК-Соуса'!$L:$L,"53233",'ТТК-Соуса'!$O:$O),SUMIF('ТТК-Соуса'!$Q:$Q,"53233",'ТТК-Соуса'!$T:$T)),0)</f>
        <v>0</v>
      </c>
      <c r="I49" s="29">
        <f>IFERROR(SUM(SUMIF('ТТК-Новинки'!$B:$B,"53233",'ТТК-Новинки'!$E:$E),SUMIF('ТТК-Новинки'!$G:$G,"53233",'ТТК-Новинки'!$J:$J),SUMIF('ТТК-Новинки'!$L:$L,"53233",'ТТК-Новинки'!$O:$O),SUMIF('ТТК-Новинки'!$Q:$Q,"53233",'ТТК-Новинки'!$T:$T)),0)</f>
        <v>0</v>
      </c>
      <c r="J49" s="29">
        <f>IFERROR(SUM(SUMIF('ТТК-Промо'!$B:$B,"53233",'ТТК-Промо'!$E:$E),SUMIF('ТТК-Промо'!$G:$G,"53233",'ТТК-Промо'!$J:$J),SUMIF('ТТК-Промо'!$L:$L,"53233",'ТТК-Промо'!$O:$O),SUMIF('ТТК-Промо'!$Q:$Q,"53233",'ТТК-Промо'!$T:$T)),0)</f>
        <v>0</v>
      </c>
      <c r="K49" s="29">
        <f>IFERROR(SUM(SUMIF('ТТК-Завтраки'!$B:$B,"53233",'ТТК-Завтраки'!$E:$E),SUMIF('ТТК-Завтраки'!$G:$G,"53233",'ТТК-Завтраки'!$J:$J),SUMIF('ТТК-Завтраки'!$L:$L,"53233",'ТТК-Завтраки'!$O:$O),SUMIF('ТТК-Завтраки'!$Q:$Q,"53233",'ТТК-Завтраки'!$T:$T)),0)</f>
        <v>0</v>
      </c>
      <c r="L49" s="29">
        <f>IFERROR(SUM(SUMIF('ТТК-Салаты'!$B:$B,"53233",'ТТК-Салаты'!$E:$E),SUMIF('ТТК-Салаты'!$G:$G,"53233",'ТТК-Салаты'!$J:$J),SUMIF('ТТК-Салаты'!$L:$L,"53233",'ТТК-Салаты'!$O:$O),SUMIF('ТТК-Салаты'!$Q:$Q,"53233",'ТТК-Салаты'!$T:$T)),0)</f>
        <v>0</v>
      </c>
      <c r="M49" s="29">
        <f>IFERROR(SUM(SUMIF('ТТК-Экстра'!$B:$B,"53233",'ТТК-Экстра'!$E:$E),SUMIF('ТТК-Экстра'!$G:$G,"53233",'ТТК-Экстра'!$J:$J),SUMIF('ТТК-Экстра'!$L:$L,"53233",'ТТК-Экстра'!$O:$O),SUMIF('ТТК-Экстра'!$Q:$Q,"53233",'ТТК-Экстра'!$T:$T)),0)</f>
        <v>0</v>
      </c>
      <c r="N49" s="34">
        <f t="shared" si="0"/>
        <v>0</v>
      </c>
    </row>
    <row r="50" spans="1:14">
      <c r="A50" s="64">
        <v>54001</v>
      </c>
      <c r="B50" s="40" t="s">
        <v>476</v>
      </c>
      <c r="C50" s="29">
        <f>IFERROR(SUM(SUMIF('ТТК-Сэндвичи'!$B:$B,"54001",'ТТК-Сэндвичи'!$E:$E),SUMIF('ТТК-Сэндвичи'!$G:$G,"54001",'ТТК-Сэндвичи'!$J:$J),SUMIF('ТТК-Сэндвичи'!$L:$L,"54001",'ТТК-Сэндвичи'!$O:$O),SUMIF('ТТК-Сэндвичи'!$Q:$Q,"54001",'ТТК-Сэндвичи'!$T:$T)),0)</f>
        <v>0</v>
      </c>
      <c r="D50" s="29">
        <f>IFERROR(SUM(SUMIF('ТТК-Десерты'!$B:$B,"54001",'ТТК-Десерты'!$E:$E),SUMIF('ТТК-Десерты'!$G:$G,"54001",'ТТК-Десерты'!$J:$J),SUMIF('ТТК-Десерты'!$L:$L,"54001",'ТТК-Десерты'!$O:$O),SUMIF('ТТК-Десерты'!$Q:$Q,"54001",'ТТК-Десерты'!$T:$T)),0)</f>
        <v>0</v>
      </c>
      <c r="E50" s="29">
        <f>IFERROR(SUM(SUMIF('ТТК-Закуски'!$B:$B,"54001",'ТТК-Закуски'!$E:$E),SUMIF('ТТК-Закуски'!$G:$G,"54001",'ТТК-Закуски'!$J:$J),SUMIF('ТТК-Закуски'!$L:$L,"54001",'ТТК-Закуски'!$O:$O),SUMIF('ТТК-Закуски'!$Q:$Q,"54001",'ТТК-Закуски'!$T:$T)),0)</f>
        <v>0</v>
      </c>
      <c r="F50" s="29">
        <f>IFERROR(SUM(SUMIF('ТТК-Напитки'!$B:$B,"54001",'ТТК-Напитки'!$E:$E),SUMIF('ТТК-Напитки'!$G:$G,"54001",'ТТК-Напитки'!$J:$J),SUMIF('ТТК-Напитки'!$L:$L,"54001",'ТТК-Напитки'!$O:$O),SUMIF('ТТК-Напитки'!$Q:$Q,"54001",'ТТК-Напитки'!$T:$T)),0)</f>
        <v>0</v>
      </c>
      <c r="G50" s="29">
        <f>IFERROR(SUM(SUMIF('ТТК-Гарниры'!$B:$B,"54001",'ТТК-Гарниры'!$E:$E),SUMIF('ТТК-Гарниры'!$G:$G,"54001",'ТТК-Гарниры'!$J:$J),SUMIF('ТТК-Гарниры'!$L:$L,"54001",'ТТК-Гарниры'!$O:$O),SUMIF('ТТК-Гарниры'!$Q:$Q,"54001",'ТТК-Гарниры'!$T:$T)),0)</f>
        <v>0</v>
      </c>
      <c r="H50" s="29">
        <f>IFERROR(SUM(SUMIF('ТТК-Соуса'!$B:$B,"54001",'ТТК-Соуса'!$E:$E),SUMIF('ТТК-Соуса'!$G:$G,"54001",'ТТК-Соуса'!$J:$J),SUMIF('ТТК-Соуса'!$L:$L,"54001",'ТТК-Соуса'!$O:$O),SUMIF('ТТК-Соуса'!$Q:$Q,"54001",'ТТК-Соуса'!$T:$T)),0)</f>
        <v>0</v>
      </c>
      <c r="I50" s="29">
        <f>IFERROR(SUM(SUMIF('ТТК-Новинки'!$B:$B,"54001",'ТТК-Новинки'!$E:$E),SUMIF('ТТК-Новинки'!$G:$G,"54001",'ТТК-Новинки'!$J:$J),SUMIF('ТТК-Новинки'!$L:$L,"54001",'ТТК-Новинки'!$O:$O),SUMIF('ТТК-Новинки'!$Q:$Q,"54001",'ТТК-Новинки'!$T:$T)),0)</f>
        <v>0</v>
      </c>
      <c r="J50" s="29">
        <f>IFERROR(SUM(SUMIF('ТТК-Промо'!$B:$B,"54001",'ТТК-Промо'!$E:$E),SUMIF('ТТК-Промо'!$G:$G,"54001",'ТТК-Промо'!$J:$J),SUMIF('ТТК-Промо'!$L:$L,"54001",'ТТК-Промо'!$O:$O),SUMIF('ТТК-Промо'!$Q:$Q,"54001",'ТТК-Промо'!$T:$T)),0)</f>
        <v>57</v>
      </c>
      <c r="K50" s="29">
        <f>IFERROR(SUM(SUMIF('ТТК-Завтраки'!$B:$B,"54001",'ТТК-Завтраки'!$E:$E),SUMIF('ТТК-Завтраки'!$G:$G,"54001",'ТТК-Завтраки'!$J:$J),SUMIF('ТТК-Завтраки'!$L:$L,"54001",'ТТК-Завтраки'!$O:$O),SUMIF('ТТК-Завтраки'!$Q:$Q,"54001",'ТТК-Завтраки'!$T:$T)),0)</f>
        <v>0</v>
      </c>
      <c r="L50" s="29">
        <f>IFERROR(SUM(SUMIF('ТТК-Салаты'!$B:$B,"54001",'ТТК-Салаты'!$E:$E),SUMIF('ТТК-Салаты'!$G:$G,"54001",'ТТК-Салаты'!$J:$J),SUMIF('ТТК-Салаты'!$L:$L,"54001",'ТТК-Салаты'!$O:$O),SUMIF('ТТК-Салаты'!$Q:$Q,"54001",'ТТК-Салаты'!$T:$T)),0)</f>
        <v>0</v>
      </c>
      <c r="M50" s="29">
        <f>IFERROR(SUM(SUMIF('ТТК-Экстра'!$B:$B,"54001",'ТТК-Экстра'!$E:$E),SUMIF('ТТК-Экстра'!$G:$G,"54001",'ТТК-Экстра'!$J:$J),SUMIF('ТТК-Экстра'!$L:$L,"54001",'ТТК-Экстра'!$O:$O),SUMIF('ТТК-Экстра'!$Q:$Q,"54001",'ТТК-Экстра'!$T:$T)),0)</f>
        <v>0</v>
      </c>
      <c r="N50" s="34">
        <f t="shared" si="0"/>
        <v>57</v>
      </c>
    </row>
    <row r="51" spans="1:14">
      <c r="A51" s="64">
        <v>55017</v>
      </c>
      <c r="B51" s="40" t="s">
        <v>477</v>
      </c>
      <c r="C51" s="29">
        <f>IFERROR(SUM(SUMIF('ТТК-Сэндвичи'!$B:$B,"55017",'ТТК-Сэндвичи'!$E:$E),SUMIF('ТТК-Сэндвичи'!$G:$G,"55017",'ТТК-Сэндвичи'!$J:$J),SUMIF('ТТК-Сэндвичи'!$L:$L,"55017",'ТТК-Сэндвичи'!$O:$O),SUMIF('ТТК-Сэндвичи'!$Q:$Q,"55017",'ТТК-Сэндвичи'!$T:$T)),0)</f>
        <v>32</v>
      </c>
      <c r="D51" s="29">
        <f>IFERROR(SUM(SUMIF('ТТК-Десерты'!$B:$B,"55017",'ТТК-Десерты'!$E:$E),SUMIF('ТТК-Десерты'!$G:$G,"55017",'ТТК-Десерты'!$J:$J),SUMIF('ТТК-Десерты'!$L:$L,"55017",'ТТК-Десерты'!$O:$O),SUMIF('ТТК-Десерты'!$Q:$Q,"55017",'ТТК-Десерты'!$T:$T)),0)</f>
        <v>0</v>
      </c>
      <c r="E51" s="29">
        <f>IFERROR(SUM(SUMIF('ТТК-Закуски'!$B:$B,"55017",'ТТК-Закуски'!$E:$E),SUMIF('ТТК-Закуски'!$G:$G,"55017",'ТТК-Закуски'!$J:$J),SUMIF('ТТК-Закуски'!$L:$L,"55017",'ТТК-Закуски'!$O:$O),SUMIF('ТТК-Закуски'!$Q:$Q,"55017",'ТТК-Закуски'!$T:$T)),0)</f>
        <v>0</v>
      </c>
      <c r="F51" s="29">
        <f>IFERROR(SUM(SUMIF('ТТК-Напитки'!$B:$B,"55017",'ТТК-Напитки'!$E:$E),SUMIF('ТТК-Напитки'!$G:$G,"55017",'ТТК-Напитки'!$J:$J),SUMIF('ТТК-Напитки'!$L:$L,"55017",'ТТК-Напитки'!$O:$O),SUMIF('ТТК-Напитки'!$Q:$Q,"55017",'ТТК-Напитки'!$T:$T)),0)</f>
        <v>0</v>
      </c>
      <c r="G51" s="29">
        <f>IFERROR(SUM(SUMIF('ТТК-Гарниры'!$B:$B,"55017",'ТТК-Гарниры'!$E:$E),SUMIF('ТТК-Гарниры'!$G:$G,"55017",'ТТК-Гарниры'!$J:$J),SUMIF('ТТК-Гарниры'!$L:$L,"55017",'ТТК-Гарниры'!$O:$O),SUMIF('ТТК-Гарниры'!$Q:$Q,"55017",'ТТК-Гарниры'!$T:$T)),0)</f>
        <v>0</v>
      </c>
      <c r="H51" s="29">
        <f>IFERROR(SUM(SUMIF('ТТК-Соуса'!$B:$B,"55017",'ТТК-Соуса'!$E:$E),SUMIF('ТТК-Соуса'!$G:$G,"55017",'ТТК-Соуса'!$J:$J),SUMIF('ТТК-Соуса'!$L:$L,"55017",'ТТК-Соуса'!$O:$O),SUMIF('ТТК-Соуса'!$Q:$Q,"55017",'ТТК-Соуса'!$T:$T)),0)</f>
        <v>0</v>
      </c>
      <c r="I51" s="29">
        <f>IFERROR(SUM(SUMIF('ТТК-Новинки'!$B:$B,"55017",'ТТК-Новинки'!$E:$E),SUMIF('ТТК-Новинки'!$G:$G,"55017",'ТТК-Новинки'!$J:$J),SUMIF('ТТК-Новинки'!$L:$L,"55017",'ТТК-Новинки'!$O:$O),SUMIF('ТТК-Новинки'!$Q:$Q,"55017",'ТТК-Новинки'!$T:$T)),0)</f>
        <v>8</v>
      </c>
      <c r="J51" s="29">
        <f>IFERROR(SUM(SUMIF('ТТК-Промо'!$B:$B,"55017",'ТТК-Промо'!$E:$E),SUMIF('ТТК-Промо'!$G:$G,"55017",'ТТК-Промо'!$J:$J),SUMIF('ТТК-Промо'!$L:$L,"55017",'ТТК-Промо'!$O:$O),SUMIF('ТТК-Промо'!$Q:$Q,"55017",'ТТК-Промо'!$T:$T)),0)</f>
        <v>0</v>
      </c>
      <c r="K51" s="29">
        <f>IFERROR(SUM(SUMIF('ТТК-Завтраки'!$B:$B,"55017",'ТТК-Завтраки'!$E:$E),SUMIF('ТТК-Завтраки'!$G:$G,"55017",'ТТК-Завтраки'!$J:$J),SUMIF('ТТК-Завтраки'!$L:$L,"55017",'ТТК-Завтраки'!$O:$O),SUMIF('ТТК-Завтраки'!$Q:$Q,"55017",'ТТК-Завтраки'!$T:$T)),0)</f>
        <v>0</v>
      </c>
      <c r="L51" s="29">
        <f>IFERROR(SUM(SUMIF('ТТК-Салаты'!$B:$B,"55017",'ТТК-Салаты'!$E:$E),SUMIF('ТТК-Салаты'!$G:$G,"55017",'ТТК-Салаты'!$J:$J),SUMIF('ТТК-Салаты'!$L:$L,"55017",'ТТК-Салаты'!$O:$O),SUMIF('ТТК-Салаты'!$Q:$Q,"55017",'ТТК-Салаты'!$T:$T)),0)</f>
        <v>0</v>
      </c>
      <c r="M51" s="29">
        <f>IFERROR(SUM(SUMIF('ТТК-Экстра'!$B:$B,"55017",'ТТК-Экстра'!$E:$E),SUMIF('ТТК-Экстра'!$G:$G,"55017",'ТТК-Экстра'!$J:$J),SUMIF('ТТК-Экстра'!$L:$L,"55017",'ТТК-Экстра'!$O:$O),SUMIF('ТТК-Экстра'!$Q:$Q,"55017",'ТТК-Экстра'!$T:$T)),0)</f>
        <v>0</v>
      </c>
      <c r="N51" s="34">
        <f t="shared" si="0"/>
        <v>40</v>
      </c>
    </row>
    <row r="52" spans="1:14">
      <c r="A52" s="64">
        <v>55034</v>
      </c>
      <c r="B52" s="40" t="s">
        <v>478</v>
      </c>
      <c r="C52" s="29">
        <f>IFERROR(SUM(SUMIF('ТТК-Сэндвичи'!$B:$B,"55034",'ТТК-Сэндвичи'!$E:$E),SUMIF('ТТК-Сэндвичи'!$G:$G,"55034",'ТТК-Сэндвичи'!$J:$J),SUMIF('ТТК-Сэндвичи'!$L:$L,"55034",'ТТК-Сэндвичи'!$O:$O),SUMIF('ТТК-Сэндвичи'!$Q:$Q,"55034",'ТТК-Сэндвичи'!$T:$T)),0)</f>
        <v>321</v>
      </c>
      <c r="D52" s="29">
        <f>IFERROR(SUM(SUMIF('ТТК-Десерты'!$B:$B,"55034",'ТТК-Десерты'!$E:$E),SUMIF('ТТК-Десерты'!$G:$G,"55034",'ТТК-Десерты'!$J:$J),SUMIF('ТТК-Десерты'!$L:$L,"55034",'ТТК-Десерты'!$O:$O),SUMIF('ТТК-Десерты'!$Q:$Q,"55034",'ТТК-Десерты'!$T:$T)),0)</f>
        <v>0</v>
      </c>
      <c r="E52" s="29">
        <f>IFERROR(SUM(SUMIF('ТТК-Закуски'!$B:$B,"55034",'ТТК-Закуски'!$E:$E),SUMIF('ТТК-Закуски'!$G:$G,"55034",'ТТК-Закуски'!$J:$J),SUMIF('ТТК-Закуски'!$L:$L,"55034",'ТТК-Закуски'!$O:$O),SUMIF('ТТК-Закуски'!$Q:$Q,"55034",'ТТК-Закуски'!$T:$T)),0)</f>
        <v>0</v>
      </c>
      <c r="F52" s="29">
        <f>IFERROR(SUM(SUMIF('ТТК-Напитки'!$B:$B,"55034",'ТТК-Напитки'!$E:$E),SUMIF('ТТК-Напитки'!$G:$G,"55034",'ТТК-Напитки'!$J:$J),SUMIF('ТТК-Напитки'!$L:$L,"55034",'ТТК-Напитки'!$O:$O),SUMIF('ТТК-Напитки'!$Q:$Q,"55034",'ТТК-Напитки'!$T:$T)),0)</f>
        <v>0</v>
      </c>
      <c r="G52" s="29">
        <f>IFERROR(SUM(SUMIF('ТТК-Гарниры'!$B:$B,"55034",'ТТК-Гарниры'!$E:$E),SUMIF('ТТК-Гарниры'!$G:$G,"55034",'ТТК-Гарниры'!$J:$J),SUMIF('ТТК-Гарниры'!$L:$L,"55034",'ТТК-Гарниры'!$O:$O),SUMIF('ТТК-Гарниры'!$Q:$Q,"55034",'ТТК-Гарниры'!$T:$T)),0)</f>
        <v>0</v>
      </c>
      <c r="H52" s="29">
        <f>IFERROR(SUM(SUMIF('ТТК-Соуса'!$B:$B,"55034",'ТТК-Соуса'!$E:$E),SUMIF('ТТК-Соуса'!$G:$G,"55034",'ТТК-Соуса'!$J:$J),SUMIF('ТТК-Соуса'!$L:$L,"55034",'ТТК-Соуса'!$O:$O),SUMIF('ТТК-Соуса'!$Q:$Q,"55034",'ТТК-Соуса'!$T:$T)),0)</f>
        <v>0</v>
      </c>
      <c r="I52" s="29">
        <f>IFERROR(SUM(SUMIF('ТТК-Новинки'!$B:$B,"55034",'ТТК-Новинки'!$E:$E),SUMIF('ТТК-Новинки'!$G:$G,"55034",'ТТК-Новинки'!$J:$J),SUMIF('ТТК-Новинки'!$L:$L,"55034",'ТТК-Новинки'!$O:$O),SUMIF('ТТК-Новинки'!$Q:$Q,"55034",'ТТК-Новинки'!$T:$T)),0)</f>
        <v>162</v>
      </c>
      <c r="J52" s="29">
        <f>IFERROR(SUM(SUMIF('ТТК-Промо'!$B:$B,"55034",'ТТК-Промо'!$E:$E),SUMIF('ТТК-Промо'!$G:$G,"55034",'ТТК-Промо'!$J:$J),SUMIF('ТТК-Промо'!$L:$L,"55034",'ТТК-Промо'!$O:$O),SUMIF('ТТК-Промо'!$Q:$Q,"55034",'ТТК-Промо'!$T:$T)),0)</f>
        <v>0</v>
      </c>
      <c r="K52" s="29">
        <f>IFERROR(SUM(SUMIF('ТТК-Завтраки'!$B:$B,"55034",'ТТК-Завтраки'!$E:$E),SUMIF('ТТК-Завтраки'!$G:$G,"55034",'ТТК-Завтраки'!$J:$J),SUMIF('ТТК-Завтраки'!$L:$L,"55034",'ТТК-Завтраки'!$O:$O),SUMIF('ТТК-Завтраки'!$Q:$Q,"55034",'ТТК-Завтраки'!$T:$T)),0)</f>
        <v>0</v>
      </c>
      <c r="L52" s="29">
        <f>IFERROR(SUM(SUMIF('ТТК-Салаты'!$B:$B,"55034",'ТТК-Салаты'!$E:$E),SUMIF('ТТК-Салаты'!$G:$G,"55034",'ТТК-Салаты'!$J:$J),SUMIF('ТТК-Салаты'!$L:$L,"55034",'ТТК-Салаты'!$O:$O),SUMIF('ТТК-Салаты'!$Q:$Q,"55034",'ТТК-Салаты'!$T:$T)),0)</f>
        <v>0</v>
      </c>
      <c r="M52" s="29">
        <f>IFERROR(SUM(SUMIF('ТТК-Экстра'!$B:$B,"55034",'ТТК-Экстра'!$E:$E),SUMIF('ТТК-Экстра'!$G:$G,"55034",'ТТК-Экстра'!$J:$J),SUMIF('ТТК-Экстра'!$L:$L,"55034",'ТТК-Экстра'!$O:$O),SUMIF('ТТК-Экстра'!$Q:$Q,"55034",'ТТК-Экстра'!$T:$T)),0)</f>
        <v>0</v>
      </c>
      <c r="N52" s="34">
        <f t="shared" si="0"/>
        <v>483</v>
      </c>
    </row>
    <row r="53" spans="1:14">
      <c r="A53" s="64">
        <v>55036</v>
      </c>
      <c r="B53" s="40" t="s">
        <v>479</v>
      </c>
      <c r="C53" s="29">
        <f>IFERROR(SUM(SUMIF('ТТК-Сэндвичи'!$B:$B,"55036",'ТТК-Сэндвичи'!$E:$E),SUMIF('ТТК-Сэндвичи'!$G:$G,"55036",'ТТК-Сэндвичи'!$J:$J),SUMIF('ТТК-Сэндвичи'!$L:$L,"55036",'ТТК-Сэндвичи'!$O:$O),SUMIF('ТТК-Сэндвичи'!$Q:$Q,"55036",'ТТК-Сэндвичи'!$T:$T)),0)</f>
        <v>291</v>
      </c>
      <c r="D53" s="29">
        <f>IFERROR(SUM(SUMIF('ТТК-Десерты'!$B:$B,"55036",'ТТК-Десерты'!$E:$E),SUMIF('ТТК-Десерты'!$G:$G,"55036",'ТТК-Десерты'!$J:$J),SUMIF('ТТК-Десерты'!$L:$L,"55036",'ТТК-Десерты'!$O:$O),SUMIF('ТТК-Десерты'!$Q:$Q,"55036",'ТТК-Десерты'!$T:$T)),0)</f>
        <v>0</v>
      </c>
      <c r="E53" s="29">
        <f>IFERROR(SUM(SUMIF('ТТК-Закуски'!$B:$B,"55036",'ТТК-Закуски'!$E:$E),SUMIF('ТТК-Закуски'!$G:$G,"55036",'ТТК-Закуски'!$J:$J),SUMIF('ТТК-Закуски'!$L:$L,"55036",'ТТК-Закуски'!$O:$O),SUMIF('ТТК-Закуски'!$Q:$Q,"55036",'ТТК-Закуски'!$T:$T)),0)</f>
        <v>0</v>
      </c>
      <c r="F53" s="29">
        <f>IFERROR(SUM(SUMIF('ТТК-Напитки'!$B:$B,"55036",'ТТК-Напитки'!$E:$E),SUMIF('ТТК-Напитки'!$G:$G,"55036",'ТТК-Напитки'!$J:$J),SUMIF('ТТК-Напитки'!$L:$L,"55036",'ТТК-Напитки'!$O:$O),SUMIF('ТТК-Напитки'!$Q:$Q,"55036",'ТТК-Напитки'!$T:$T)),0)</f>
        <v>0</v>
      </c>
      <c r="G53" s="29">
        <f>IFERROR(SUM(SUMIF('ТТК-Гарниры'!$B:$B,"55036",'ТТК-Гарниры'!$E:$E),SUMIF('ТТК-Гарниры'!$G:$G,"55036",'ТТК-Гарниры'!$J:$J),SUMIF('ТТК-Гарниры'!$L:$L,"55036",'ТТК-Гарниры'!$O:$O),SUMIF('ТТК-Гарниры'!$Q:$Q,"55036",'ТТК-Гарниры'!$T:$T)),0)</f>
        <v>0</v>
      </c>
      <c r="H53" s="29">
        <f>IFERROR(SUM(SUMIF('ТТК-Соуса'!$B:$B,"55036",'ТТК-Соуса'!$E:$E),SUMIF('ТТК-Соуса'!$G:$G,"55036",'ТТК-Соуса'!$J:$J),SUMIF('ТТК-Соуса'!$L:$L,"55036",'ТТК-Соуса'!$O:$O),SUMIF('ТТК-Соуса'!$Q:$Q,"55036",'ТТК-Соуса'!$T:$T)),0)</f>
        <v>0</v>
      </c>
      <c r="I53" s="29">
        <f>IFERROR(SUM(SUMIF('ТТК-Новинки'!$B:$B,"55036",'ТТК-Новинки'!$E:$E),SUMIF('ТТК-Новинки'!$G:$G,"55036",'ТТК-Новинки'!$J:$J),SUMIF('ТТК-Новинки'!$L:$L,"55036",'ТТК-Новинки'!$O:$O),SUMIF('ТТК-Новинки'!$Q:$Q,"55036",'ТТК-Новинки'!$T:$T)),0)</f>
        <v>33</v>
      </c>
      <c r="J53" s="29">
        <f>IFERROR(SUM(SUMIF('ТТК-Промо'!$B:$B,"55036",'ТТК-Промо'!$E:$E),SUMIF('ТТК-Промо'!$G:$G,"55036",'ТТК-Промо'!$J:$J),SUMIF('ТТК-Промо'!$L:$L,"55036",'ТТК-Промо'!$O:$O),SUMIF('ТТК-Промо'!$Q:$Q,"55036",'ТТК-Промо'!$T:$T)),0)</f>
        <v>0</v>
      </c>
      <c r="K53" s="29">
        <f>IFERROR(SUM(SUMIF('ТТК-Завтраки'!$B:$B,"55036",'ТТК-Завтраки'!$E:$E),SUMIF('ТТК-Завтраки'!$G:$G,"55036",'ТТК-Завтраки'!$J:$J),SUMIF('ТТК-Завтраки'!$L:$L,"55036",'ТТК-Завтраки'!$O:$O),SUMIF('ТТК-Завтраки'!$Q:$Q,"55036",'ТТК-Завтраки'!$T:$T)),0)</f>
        <v>0</v>
      </c>
      <c r="L53" s="29">
        <f>IFERROR(SUM(SUMIF('ТТК-Салаты'!$B:$B,"55036",'ТТК-Салаты'!$E:$E),SUMIF('ТТК-Салаты'!$G:$G,"55036",'ТТК-Салаты'!$J:$J),SUMIF('ТТК-Салаты'!$L:$L,"55036",'ТТК-Салаты'!$O:$O),SUMIF('ТТК-Салаты'!$Q:$Q,"55036",'ТТК-Салаты'!$T:$T)),0)</f>
        <v>0</v>
      </c>
      <c r="M53" s="29">
        <f>IFERROR(SUM(SUMIF('ТТК-Экстра'!$B:$B,"55036",'ТТК-Экстра'!$E:$E),SUMIF('ТТК-Экстра'!$G:$G,"55036",'ТТК-Экстра'!$J:$J),SUMIF('ТТК-Экстра'!$L:$L,"55036",'ТТК-Экстра'!$O:$O),SUMIF('ТТК-Экстра'!$Q:$Q,"55036",'ТТК-Экстра'!$T:$T)),0)</f>
        <v>0</v>
      </c>
      <c r="N53" s="34">
        <f t="shared" si="0"/>
        <v>324</v>
      </c>
    </row>
    <row r="54" spans="1:14">
      <c r="A54" s="64">
        <v>55300</v>
      </c>
      <c r="B54" s="40" t="s">
        <v>480</v>
      </c>
      <c r="C54" s="29">
        <f>IFERROR(SUM(SUMIF('ТТК-Сэндвичи'!$B:$B,"55300",'ТТК-Сэндвичи'!$E:$E),SUMIF('ТТК-Сэндвичи'!$G:$G,"55300",'ТТК-Сэндвичи'!$J:$J),SUMIF('ТТК-Сэндвичи'!$L:$L,"55300",'ТТК-Сэндвичи'!$O:$O),SUMIF('ТТК-Сэндвичи'!$Q:$Q,"55300",'ТТК-Сэндвичи'!$T:$T)),0)</f>
        <v>0</v>
      </c>
      <c r="D54" s="29">
        <f>IFERROR(SUM(SUMIF('ТТК-Десерты'!$B:$B,"55300",'ТТК-Десерты'!$E:$E),SUMIF('ТТК-Десерты'!$G:$G,"55300",'ТТК-Десерты'!$J:$J),SUMIF('ТТК-Десерты'!$L:$L,"55300",'ТТК-Десерты'!$O:$O),SUMIF('ТТК-Десерты'!$Q:$Q,"55300",'ТТК-Десерты'!$T:$T)),0)</f>
        <v>44</v>
      </c>
      <c r="E54" s="29">
        <f>IFERROR(SUM(SUMIF('ТТК-Закуски'!$B:$B,"55300",'ТТК-Закуски'!$E:$E),SUMIF('ТТК-Закуски'!$G:$G,"55300",'ТТК-Закуски'!$J:$J),SUMIF('ТТК-Закуски'!$L:$L,"55300",'ТТК-Закуски'!$O:$O),SUMIF('ТТК-Закуски'!$Q:$Q,"55300",'ТТК-Закуски'!$T:$T)),0)</f>
        <v>0</v>
      </c>
      <c r="F54" s="29">
        <f>IFERROR(SUM(SUMIF('ТТК-Напитки'!$B:$B,"55300",'ТТК-Напитки'!$E:$E),SUMIF('ТТК-Напитки'!$G:$G,"55300",'ТТК-Напитки'!$J:$J),SUMIF('ТТК-Напитки'!$L:$L,"55300",'ТТК-Напитки'!$O:$O),SUMIF('ТТК-Напитки'!$Q:$Q,"55300",'ТТК-Напитки'!$T:$T)),0)</f>
        <v>0</v>
      </c>
      <c r="G54" s="29">
        <f>IFERROR(SUM(SUMIF('ТТК-Гарниры'!$B:$B,"55300",'ТТК-Гарниры'!$E:$E),SUMIF('ТТК-Гарниры'!$G:$G,"55300",'ТТК-Гарниры'!$J:$J),SUMIF('ТТК-Гарниры'!$L:$L,"55300",'ТТК-Гарниры'!$O:$O),SUMIF('ТТК-Гарниры'!$Q:$Q,"55300",'ТТК-Гарниры'!$T:$T)),0)</f>
        <v>0</v>
      </c>
      <c r="H54" s="29">
        <f>IFERROR(SUM(SUMIF('ТТК-Соуса'!$B:$B,"55300",'ТТК-Соуса'!$E:$E),SUMIF('ТТК-Соуса'!$G:$G,"55300",'ТТК-Соуса'!$J:$J),SUMIF('ТТК-Соуса'!$L:$L,"55300",'ТТК-Соуса'!$O:$O),SUMIF('ТТК-Соуса'!$Q:$Q,"55300",'ТТК-Соуса'!$T:$T)),0)</f>
        <v>0</v>
      </c>
      <c r="I54" s="29">
        <f>IFERROR(SUM(SUMIF('ТТК-Новинки'!$B:$B,"55300",'ТТК-Новинки'!$E:$E),SUMIF('ТТК-Новинки'!$G:$G,"55300",'ТТК-Новинки'!$J:$J),SUMIF('ТТК-Новинки'!$L:$L,"55300",'ТТК-Новинки'!$O:$O),SUMIF('ТТК-Новинки'!$Q:$Q,"55300",'ТТК-Новинки'!$T:$T)),0)</f>
        <v>0</v>
      </c>
      <c r="J54" s="29">
        <f>IFERROR(SUM(SUMIF('ТТК-Промо'!$B:$B,"55300",'ТТК-Промо'!$E:$E),SUMIF('ТТК-Промо'!$G:$G,"55300",'ТТК-Промо'!$J:$J),SUMIF('ТТК-Промо'!$L:$L,"55300",'ТТК-Промо'!$O:$O),SUMIF('ТТК-Промо'!$Q:$Q,"55300",'ТТК-Промо'!$T:$T)),0)</f>
        <v>0</v>
      </c>
      <c r="K54" s="29">
        <f>IFERROR(SUM(SUMIF('ТТК-Завтраки'!$B:$B,"55300",'ТТК-Завтраки'!$E:$E),SUMIF('ТТК-Завтраки'!$G:$G,"55300",'ТТК-Завтраки'!$J:$J),SUMIF('ТТК-Завтраки'!$L:$L,"55300",'ТТК-Завтраки'!$O:$O),SUMIF('ТТК-Завтраки'!$Q:$Q,"55300",'ТТК-Завтраки'!$T:$T)),0)</f>
        <v>0</v>
      </c>
      <c r="L54" s="29">
        <f>IFERROR(SUM(SUMIF('ТТК-Салаты'!$B:$B,"55300",'ТТК-Салаты'!$E:$E),SUMIF('ТТК-Салаты'!$G:$G,"55300",'ТТК-Салаты'!$J:$J),SUMIF('ТТК-Салаты'!$L:$L,"55300",'ТТК-Салаты'!$O:$O),SUMIF('ТТК-Салаты'!$Q:$Q,"55300",'ТТК-Салаты'!$T:$T)),0)</f>
        <v>0</v>
      </c>
      <c r="M54" s="29">
        <f>IFERROR(SUM(SUMIF('ТТК-Экстра'!$B:$B,"55300",'ТТК-Экстра'!$E:$E),SUMIF('ТТК-Экстра'!$G:$G,"55300",'ТТК-Экстра'!$J:$J),SUMIF('ТТК-Экстра'!$L:$L,"55300",'ТТК-Экстра'!$O:$O),SUMIF('ТТК-Экстра'!$Q:$Q,"55300",'ТТК-Экстра'!$T:$T)),0)</f>
        <v>0</v>
      </c>
      <c r="N54" s="34">
        <f t="shared" si="0"/>
        <v>44</v>
      </c>
    </row>
    <row r="55" spans="1:14">
      <c r="A55" s="64">
        <v>55759</v>
      </c>
      <c r="B55" s="40" t="s">
        <v>481</v>
      </c>
      <c r="C55" s="29">
        <f>IFERROR(SUM(SUMIF('ТТК-Сэндвичи'!$B:$B,"55759",'ТТК-Сэндвичи'!$E:$E),SUMIF('ТТК-Сэндвичи'!$G:$G,"55759",'ТТК-Сэндвичи'!$J:$J),SUMIF('ТТК-Сэндвичи'!$L:$L,"55759",'ТТК-Сэндвичи'!$O:$O),SUMIF('ТТК-Сэндвичи'!$Q:$Q,"55759",'ТТК-Сэндвичи'!$T:$T)),0)</f>
        <v>0</v>
      </c>
      <c r="D55" s="29">
        <f>IFERROR(SUM(SUMIF('ТТК-Десерты'!$B:$B,"55759",'ТТК-Десерты'!$E:$E),SUMIF('ТТК-Десерты'!$G:$G,"55759",'ТТК-Десерты'!$J:$J),SUMIF('ТТК-Десерты'!$L:$L,"55759",'ТТК-Десерты'!$O:$O),SUMIF('ТТК-Десерты'!$Q:$Q,"55759",'ТТК-Десерты'!$T:$T)),0)</f>
        <v>0</v>
      </c>
      <c r="E55" s="29">
        <f>IFERROR(SUM(SUMIF('ТТК-Закуски'!$B:$B,"55759",'ТТК-Закуски'!$E:$E),SUMIF('ТТК-Закуски'!$G:$G,"55759",'ТТК-Закуски'!$J:$J),SUMIF('ТТК-Закуски'!$L:$L,"55759",'ТТК-Закуски'!$O:$O),SUMIF('ТТК-Закуски'!$Q:$Q,"55759",'ТТК-Закуски'!$T:$T)),0)</f>
        <v>0</v>
      </c>
      <c r="F55" s="29">
        <f>IFERROR(SUM(SUMIF('ТТК-Напитки'!$B:$B,"55759",'ТТК-Напитки'!$E:$E),SUMIF('ТТК-Напитки'!$G:$G,"55759",'ТТК-Напитки'!$J:$J),SUMIF('ТТК-Напитки'!$L:$L,"55759",'ТТК-Напитки'!$O:$O),SUMIF('ТТК-Напитки'!$Q:$Q,"55759",'ТТК-Напитки'!$T:$T)),0)</f>
        <v>0</v>
      </c>
      <c r="G55" s="29">
        <f>IFERROR(SUM(SUMIF('ТТК-Гарниры'!$B:$B,"55759",'ТТК-Гарниры'!$E:$E),SUMIF('ТТК-Гарниры'!$G:$G,"55759",'ТТК-Гарниры'!$J:$J),SUMIF('ТТК-Гарниры'!$L:$L,"55759",'ТТК-Гарниры'!$O:$O),SUMIF('ТТК-Гарниры'!$Q:$Q,"55759",'ТТК-Гарниры'!$T:$T)),0)</f>
        <v>126</v>
      </c>
      <c r="H55" s="29">
        <f>IFERROR(SUM(SUMIF('ТТК-Соуса'!$B:$B,"55759",'ТТК-Соуса'!$E:$E),SUMIF('ТТК-Соуса'!$G:$G,"55759",'ТТК-Соуса'!$J:$J),SUMIF('ТТК-Соуса'!$L:$L,"55759",'ТТК-Соуса'!$O:$O),SUMIF('ТТК-Соуса'!$Q:$Q,"55759",'ТТК-Соуса'!$T:$T)),0)</f>
        <v>0</v>
      </c>
      <c r="I55" s="29">
        <f>IFERROR(SUM(SUMIF('ТТК-Новинки'!$B:$B,"55759",'ТТК-Новинки'!$E:$E),SUMIF('ТТК-Новинки'!$G:$G,"55759",'ТТК-Новинки'!$J:$J),SUMIF('ТТК-Новинки'!$L:$L,"55759",'ТТК-Новинки'!$O:$O),SUMIF('ТТК-Новинки'!$Q:$Q,"55759",'ТТК-Новинки'!$T:$T)),0)</f>
        <v>0</v>
      </c>
      <c r="J55" s="29">
        <f>IFERROR(SUM(SUMIF('ТТК-Промо'!$B:$B,"55759",'ТТК-Промо'!$E:$E),SUMIF('ТТК-Промо'!$G:$G,"55759",'ТТК-Промо'!$J:$J),SUMIF('ТТК-Промо'!$L:$L,"55759",'ТТК-Промо'!$O:$O),SUMIF('ТТК-Промо'!$Q:$Q,"55759",'ТТК-Промо'!$T:$T)),0)</f>
        <v>0</v>
      </c>
      <c r="K55" s="29">
        <f>IFERROR(SUM(SUMIF('ТТК-Завтраки'!$B:$B,"55759",'ТТК-Завтраки'!$E:$E),SUMIF('ТТК-Завтраки'!$G:$G,"55759",'ТТК-Завтраки'!$J:$J),SUMIF('ТТК-Завтраки'!$L:$L,"55759",'ТТК-Завтраки'!$O:$O),SUMIF('ТТК-Завтраки'!$Q:$Q,"55759",'ТТК-Завтраки'!$T:$T)),0)</f>
        <v>0</v>
      </c>
      <c r="L55" s="29">
        <f>IFERROR(SUM(SUMIF('ТТК-Салаты'!$B:$B,"55759",'ТТК-Салаты'!$E:$E),SUMIF('ТТК-Салаты'!$G:$G,"55759",'ТТК-Салаты'!$J:$J),SUMIF('ТТК-Салаты'!$L:$L,"55759",'ТТК-Салаты'!$O:$O),SUMIF('ТТК-Салаты'!$Q:$Q,"55759",'ТТК-Салаты'!$T:$T)),0)</f>
        <v>7</v>
      </c>
      <c r="M55" s="29">
        <f>IFERROR(SUM(SUMIF('ТТК-Экстра'!$B:$B,"55759",'ТТК-Экстра'!$E:$E),SUMIF('ТТК-Экстра'!$G:$G,"55759",'ТТК-Экстра'!$J:$J),SUMIF('ТТК-Экстра'!$L:$L,"55759",'ТТК-Экстра'!$O:$O),SUMIF('ТТК-Экстра'!$Q:$Q,"55759",'ТТК-Экстра'!$T:$T)),0)</f>
        <v>0</v>
      </c>
      <c r="N55" s="34">
        <f t="shared" si="0"/>
        <v>133</v>
      </c>
    </row>
    <row r="56" spans="1:14">
      <c r="A56" s="64">
        <v>56004</v>
      </c>
      <c r="B56" s="40" t="s">
        <v>482</v>
      </c>
      <c r="C56" s="29">
        <f>IFERROR(SUM(SUMIF('ТТК-Сэндвичи'!$B:$B,"56004",'ТТК-Сэндвичи'!$E:$E),SUMIF('ТТК-Сэндвичи'!$G:$G,"56004",'ТТК-Сэндвичи'!$J:$J),SUMIF('ТТК-Сэндвичи'!$L:$L,"56004",'ТТК-Сэндвичи'!$O:$O),SUMIF('ТТК-Сэндвичи'!$Q:$Q,"56004",'ТТК-Сэндвичи'!$T:$T)),0)</f>
        <v>0</v>
      </c>
      <c r="D56" s="29">
        <f>IFERROR(SUM(SUMIF('ТТК-Десерты'!$B:$B,"56004",'ТТК-Десерты'!$E:$E),SUMIF('ТТК-Десерты'!$G:$G,"56004",'ТТК-Десерты'!$J:$J),SUMIF('ТТК-Десерты'!$L:$L,"56004",'ТТК-Десерты'!$O:$O),SUMIF('ТТК-Десерты'!$Q:$Q,"56004",'ТТК-Десерты'!$T:$T)),0)</f>
        <v>0</v>
      </c>
      <c r="E56" s="29">
        <f>IFERROR(SUM(SUMIF('ТТК-Закуски'!$B:$B,"56004",'ТТК-Закуски'!$E:$E),SUMIF('ТТК-Закуски'!$G:$G,"56004",'ТТК-Закуски'!$J:$J),SUMIF('ТТК-Закуски'!$L:$L,"56004",'ТТК-Закуски'!$O:$O),SUMIF('ТТК-Закуски'!$Q:$Q,"56004",'ТТК-Закуски'!$T:$T)),0)</f>
        <v>0</v>
      </c>
      <c r="F56" s="29">
        <f>IFERROR(SUM(SUMIF('ТТК-Напитки'!$B:$B,"56004",'ТТК-Напитки'!$E:$E),SUMIF('ТТК-Напитки'!$G:$G,"56004",'ТТК-Напитки'!$J:$J),SUMIF('ТТК-Напитки'!$L:$L,"56004",'ТТК-Напитки'!$O:$O),SUMIF('ТТК-Напитки'!$Q:$Q,"56004",'ТТК-Напитки'!$T:$T)),0)</f>
        <v>0</v>
      </c>
      <c r="G56" s="29">
        <f>IFERROR(SUM(SUMIF('ТТК-Гарниры'!$B:$B,"56004",'ТТК-Гарниры'!$E:$E),SUMIF('ТТК-Гарниры'!$G:$G,"56004",'ТТК-Гарниры'!$J:$J),SUMIF('ТТК-Гарниры'!$L:$L,"56004",'ТТК-Гарниры'!$O:$O),SUMIF('ТТК-Гарниры'!$Q:$Q,"56004",'ТТК-Гарниры'!$T:$T)),0)</f>
        <v>0</v>
      </c>
      <c r="H56" s="29">
        <f>IFERROR(SUM(SUMIF('ТТК-Соуса'!$B:$B,"56004",'ТТК-Соуса'!$E:$E),SUMIF('ТТК-Соуса'!$G:$G,"56004",'ТТК-Соуса'!$J:$J),SUMIF('ТТК-Соуса'!$L:$L,"56004",'ТТК-Соуса'!$O:$O),SUMIF('ТТК-Соуса'!$Q:$Q,"56004",'ТТК-Соуса'!$T:$T)),0)</f>
        <v>0</v>
      </c>
      <c r="I56" s="29">
        <f>IFERROR(SUM(SUMIF('ТТК-Новинки'!$B:$B,"56004",'ТТК-Новинки'!$E:$E),SUMIF('ТТК-Новинки'!$G:$G,"56004",'ТТК-Новинки'!$J:$J),SUMIF('ТТК-Новинки'!$L:$L,"56004",'ТТК-Новинки'!$O:$O),SUMIF('ТТК-Новинки'!$Q:$Q,"56004",'ТТК-Новинки'!$T:$T)),0)</f>
        <v>0</v>
      </c>
      <c r="J56" s="29">
        <f>IFERROR(SUM(SUMIF('ТТК-Промо'!$B:$B,"56004",'ТТК-Промо'!$E:$E),SUMIF('ТТК-Промо'!$G:$G,"56004",'ТТК-Промо'!$J:$J),SUMIF('ТТК-Промо'!$L:$L,"56004",'ТТК-Промо'!$O:$O),SUMIF('ТТК-Промо'!$Q:$Q,"56004",'ТТК-Промо'!$T:$T)),0)</f>
        <v>0</v>
      </c>
      <c r="K56" s="29">
        <f>IFERROR(SUM(SUMIF('ТТК-Завтраки'!$B:$B,"56004",'ТТК-Завтраки'!$E:$E),SUMIF('ТТК-Завтраки'!$G:$G,"56004",'ТТК-Завтраки'!$J:$J),SUMIF('ТТК-Завтраки'!$L:$L,"56004",'ТТК-Завтраки'!$O:$O),SUMIF('ТТК-Завтраки'!$Q:$Q,"56004",'ТТК-Завтраки'!$T:$T)),0)</f>
        <v>0</v>
      </c>
      <c r="L56" s="29">
        <f>IFERROR(SUM(SUMIF('ТТК-Салаты'!$B:$B,"56004",'ТТК-Салаты'!$E:$E),SUMIF('ТТК-Салаты'!$G:$G,"56004",'ТТК-Салаты'!$J:$J),SUMIF('ТТК-Салаты'!$L:$L,"56004",'ТТК-Салаты'!$O:$O),SUMIF('ТТК-Салаты'!$Q:$Q,"56004",'ТТК-Салаты'!$T:$T)),0)</f>
        <v>0</v>
      </c>
      <c r="M56" s="29">
        <f>IFERROR(SUM(SUMIF('ТТК-Экстра'!$B:$B,"56004",'ТТК-Экстра'!$E:$E),SUMIF('ТТК-Экстра'!$G:$G,"56004",'ТТК-Экстра'!$J:$J),SUMIF('ТТК-Экстра'!$L:$L,"56004",'ТТК-Экстра'!$O:$O),SUMIF('ТТК-Экстра'!$Q:$Q,"56004",'ТТК-Экстра'!$T:$T)),0)</f>
        <v>0</v>
      </c>
      <c r="N56" s="34">
        <f t="shared" si="0"/>
        <v>0</v>
      </c>
    </row>
    <row r="57" spans="1:14">
      <c r="A57" s="64">
        <v>56006</v>
      </c>
      <c r="B57" s="40" t="s">
        <v>483</v>
      </c>
      <c r="C57" s="29">
        <f>IFERROR(SUM(SUMIF('ТТК-Сэндвичи'!$B:$B,"56006",'ТТК-Сэндвичи'!$E:$E),SUMIF('ТТК-Сэндвичи'!$G:$G,"56006",'ТТК-Сэндвичи'!$J:$J),SUMIF('ТТК-Сэндвичи'!$L:$L,"56006",'ТТК-Сэндвичи'!$O:$O),SUMIF('ТТК-Сэндвичи'!$Q:$Q,"56006",'ТТК-Сэндвичи'!$T:$T)),0)</f>
        <v>0</v>
      </c>
      <c r="D57" s="29">
        <f>IFERROR(SUM(SUMIF('ТТК-Десерты'!$B:$B,"56006",'ТТК-Десерты'!$E:$E),SUMIF('ТТК-Десерты'!$G:$G,"56006",'ТТК-Десерты'!$J:$J),SUMIF('ТТК-Десерты'!$L:$L,"56006",'ТТК-Десерты'!$O:$O),SUMIF('ТТК-Десерты'!$Q:$Q,"56006",'ТТК-Десерты'!$T:$T)),0)</f>
        <v>0</v>
      </c>
      <c r="E57" s="29">
        <f>IFERROR(SUM(SUMIF('ТТК-Закуски'!$B:$B,"56006",'ТТК-Закуски'!$E:$E),SUMIF('ТТК-Закуски'!$G:$G,"56006",'ТТК-Закуски'!$J:$J),SUMIF('ТТК-Закуски'!$L:$L,"56006",'ТТК-Закуски'!$O:$O),SUMIF('ТТК-Закуски'!$Q:$Q,"56006",'ТТК-Закуски'!$T:$T)),0)</f>
        <v>0</v>
      </c>
      <c r="F57" s="29">
        <f>IFERROR(SUM(SUMIF('ТТК-Напитки'!$B:$B,"56006",'ТТК-Напитки'!$E:$E),SUMIF('ТТК-Напитки'!$G:$G,"56006",'ТТК-Напитки'!$J:$J),SUMIF('ТТК-Напитки'!$L:$L,"56006",'ТТК-Напитки'!$O:$O),SUMIF('ТТК-Напитки'!$Q:$Q,"56006",'ТТК-Напитки'!$T:$T)),0)</f>
        <v>1066</v>
      </c>
      <c r="G57" s="29">
        <f>IFERROR(SUM(SUMIF('ТТК-Гарниры'!$B:$B,"56006",'ТТК-Гарниры'!$E:$E),SUMIF('ТТК-Гарниры'!$G:$G,"56006",'ТТК-Гарниры'!$J:$J),SUMIF('ТТК-Гарниры'!$L:$L,"56006",'ТТК-Гарниры'!$O:$O),SUMIF('ТТК-Гарниры'!$Q:$Q,"56006",'ТТК-Гарниры'!$T:$T)),0)</f>
        <v>0</v>
      </c>
      <c r="H57" s="29">
        <f>IFERROR(SUM(SUMIF('ТТК-Соуса'!$B:$B,"56006",'ТТК-Соуса'!$E:$E),SUMIF('ТТК-Соуса'!$G:$G,"56006",'ТТК-Соуса'!$J:$J),SUMIF('ТТК-Соуса'!$L:$L,"56006",'ТТК-Соуса'!$O:$O),SUMIF('ТТК-Соуса'!$Q:$Q,"56006",'ТТК-Соуса'!$T:$T)),0)</f>
        <v>0</v>
      </c>
      <c r="I57" s="29">
        <f>IFERROR(SUM(SUMIF('ТТК-Новинки'!$B:$B,"56006",'ТТК-Новинки'!$E:$E),SUMIF('ТТК-Новинки'!$G:$G,"56006",'ТТК-Новинки'!$J:$J),SUMIF('ТТК-Новинки'!$L:$L,"56006",'ТТК-Новинки'!$O:$O),SUMIF('ТТК-Новинки'!$Q:$Q,"56006",'ТТК-Новинки'!$T:$T)),0)</f>
        <v>0</v>
      </c>
      <c r="J57" s="29">
        <f>IFERROR(SUM(SUMIF('ТТК-Промо'!$B:$B,"56006",'ТТК-Промо'!$E:$E),SUMIF('ТТК-Промо'!$G:$G,"56006",'ТТК-Промо'!$J:$J),SUMIF('ТТК-Промо'!$L:$L,"56006",'ТТК-Промо'!$O:$O),SUMIF('ТТК-Промо'!$Q:$Q,"56006",'ТТК-Промо'!$T:$T)),0)</f>
        <v>0</v>
      </c>
      <c r="K57" s="29">
        <f>IFERROR(SUM(SUMIF('ТТК-Завтраки'!$B:$B,"56006",'ТТК-Завтраки'!$E:$E),SUMIF('ТТК-Завтраки'!$G:$G,"56006",'ТТК-Завтраки'!$J:$J),SUMIF('ТТК-Завтраки'!$L:$L,"56006",'ТТК-Завтраки'!$O:$O),SUMIF('ТТК-Завтраки'!$Q:$Q,"56006",'ТТК-Завтраки'!$T:$T)),0)</f>
        <v>0</v>
      </c>
      <c r="L57" s="29">
        <f>IFERROR(SUM(SUMIF('ТТК-Салаты'!$B:$B,"56006",'ТТК-Салаты'!$E:$E),SUMIF('ТТК-Салаты'!$G:$G,"56006",'ТТК-Салаты'!$J:$J),SUMIF('ТТК-Салаты'!$L:$L,"56006",'ТТК-Салаты'!$O:$O),SUMIF('ТТК-Салаты'!$Q:$Q,"56006",'ТТК-Салаты'!$T:$T)),0)</f>
        <v>0</v>
      </c>
      <c r="M57" s="29">
        <f>IFERROR(SUM(SUMIF('ТТК-Экстра'!$B:$B,"56006",'ТТК-Экстра'!$E:$E),SUMIF('ТТК-Экстра'!$G:$G,"56006",'ТТК-Экстра'!$J:$J),SUMIF('ТТК-Экстра'!$L:$L,"56006",'ТТК-Экстра'!$O:$O),SUMIF('ТТК-Экстра'!$Q:$Q,"56006",'ТТК-Экстра'!$T:$T)),0)</f>
        <v>0</v>
      </c>
      <c r="N57" s="34">
        <f t="shared" si="0"/>
        <v>1066</v>
      </c>
    </row>
    <row r="58" spans="1:14">
      <c r="A58" s="64">
        <v>56008</v>
      </c>
      <c r="B58" s="40" t="s">
        <v>484</v>
      </c>
      <c r="C58" s="29">
        <f>IFERROR(SUM(SUMIF('ТТК-Сэндвичи'!$B:$B,"56008",'ТТК-Сэндвичи'!$E:$E),SUMIF('ТТК-Сэндвичи'!$G:$G,"56008",'ТТК-Сэндвичи'!$J:$J),SUMIF('ТТК-Сэндвичи'!$L:$L,"56008",'ТТК-Сэндвичи'!$O:$O),SUMIF('ТТК-Сэндвичи'!$Q:$Q,"56008",'ТТК-Сэндвичи'!$T:$T)),0)</f>
        <v>0</v>
      </c>
      <c r="D58" s="29">
        <f>IFERROR(SUM(SUMIF('ТТК-Десерты'!$B:$B,"56008",'ТТК-Десерты'!$E:$E),SUMIF('ТТК-Десерты'!$G:$G,"56008",'ТТК-Десерты'!$J:$J),SUMIF('ТТК-Десерты'!$L:$L,"56008",'ТТК-Десерты'!$O:$O),SUMIF('ТТК-Десерты'!$Q:$Q,"56008",'ТТК-Десерты'!$T:$T)),0)</f>
        <v>0</v>
      </c>
      <c r="E58" s="29">
        <f>IFERROR(SUM(SUMIF('ТТК-Закуски'!$B:$B,"56008",'ТТК-Закуски'!$E:$E),SUMIF('ТТК-Закуски'!$G:$G,"56008",'ТТК-Закуски'!$J:$J),SUMIF('ТТК-Закуски'!$L:$L,"56008",'ТТК-Закуски'!$O:$O),SUMIF('ТТК-Закуски'!$Q:$Q,"56008",'ТТК-Закуски'!$T:$T)),0)</f>
        <v>0</v>
      </c>
      <c r="F58" s="29">
        <f>IFERROR(SUM(SUMIF('ТТК-Напитки'!$B:$B,"56008",'ТТК-Напитки'!$E:$E),SUMIF('ТТК-Напитки'!$G:$G,"56008",'ТТК-Напитки'!$J:$J),SUMIF('ТТК-Напитки'!$L:$L,"56008",'ТТК-Напитки'!$O:$O),SUMIF('ТТК-Напитки'!$Q:$Q,"56008",'ТТК-Напитки'!$T:$T)),0)</f>
        <v>82</v>
      </c>
      <c r="G58" s="29">
        <f>IFERROR(SUM(SUMIF('ТТК-Гарниры'!$B:$B,"56008",'ТТК-Гарниры'!$E:$E),SUMIF('ТТК-Гарниры'!$G:$G,"56008",'ТТК-Гарниры'!$J:$J),SUMIF('ТТК-Гарниры'!$L:$L,"56008",'ТТК-Гарниры'!$O:$O),SUMIF('ТТК-Гарниры'!$Q:$Q,"56008",'ТТК-Гарниры'!$T:$T)),0)</f>
        <v>0</v>
      </c>
      <c r="H58" s="29">
        <f>IFERROR(SUM(SUMIF('ТТК-Соуса'!$B:$B,"56008",'ТТК-Соуса'!$E:$E),SUMIF('ТТК-Соуса'!$G:$G,"56008",'ТТК-Соуса'!$J:$J),SUMIF('ТТК-Соуса'!$L:$L,"56008",'ТТК-Соуса'!$O:$O),SUMIF('ТТК-Соуса'!$Q:$Q,"56008",'ТТК-Соуса'!$T:$T)),0)</f>
        <v>0</v>
      </c>
      <c r="I58" s="29">
        <f>IFERROR(SUM(SUMIF('ТТК-Новинки'!$B:$B,"56008",'ТТК-Новинки'!$E:$E),SUMIF('ТТК-Новинки'!$G:$G,"56008",'ТТК-Новинки'!$J:$J),SUMIF('ТТК-Новинки'!$L:$L,"56008",'ТТК-Новинки'!$O:$O),SUMIF('ТТК-Новинки'!$Q:$Q,"56008",'ТТК-Новинки'!$T:$T)),0)</f>
        <v>0</v>
      </c>
      <c r="J58" s="29">
        <f>IFERROR(SUM(SUMIF('ТТК-Промо'!$B:$B,"56008",'ТТК-Промо'!$E:$E),SUMIF('ТТК-Промо'!$G:$G,"56008",'ТТК-Промо'!$J:$J),SUMIF('ТТК-Промо'!$L:$L,"56008",'ТТК-Промо'!$O:$O),SUMIF('ТТК-Промо'!$Q:$Q,"56008",'ТТК-Промо'!$T:$T)),0)</f>
        <v>0</v>
      </c>
      <c r="K58" s="29">
        <f>IFERROR(SUM(SUMIF('ТТК-Завтраки'!$B:$B,"56008",'ТТК-Завтраки'!$E:$E),SUMIF('ТТК-Завтраки'!$G:$G,"56008",'ТТК-Завтраки'!$J:$J),SUMIF('ТТК-Завтраки'!$L:$L,"56008",'ТТК-Завтраки'!$O:$O),SUMIF('ТТК-Завтраки'!$Q:$Q,"56008",'ТТК-Завтраки'!$T:$T)),0)</f>
        <v>0</v>
      </c>
      <c r="L58" s="29">
        <f>IFERROR(SUM(SUMIF('ТТК-Салаты'!$B:$B,"56008",'ТТК-Салаты'!$E:$E),SUMIF('ТТК-Салаты'!$G:$G,"56008",'ТТК-Салаты'!$J:$J),SUMIF('ТТК-Салаты'!$L:$L,"56008",'ТТК-Салаты'!$O:$O),SUMIF('ТТК-Салаты'!$Q:$Q,"56008",'ТТК-Салаты'!$T:$T)),0)</f>
        <v>0</v>
      </c>
      <c r="M58" s="29">
        <f>IFERROR(SUM(SUMIF('ТТК-Экстра'!$B:$B,"56008",'ТТК-Экстра'!$E:$E),SUMIF('ТТК-Экстра'!$G:$G,"56008",'ТТК-Экстра'!$J:$J),SUMIF('ТТК-Экстра'!$L:$L,"56008",'ТТК-Экстра'!$O:$O),SUMIF('ТТК-Экстра'!$Q:$Q,"56008",'ТТК-Экстра'!$T:$T)),0)</f>
        <v>0</v>
      </c>
      <c r="N58" s="34">
        <f t="shared" si="0"/>
        <v>82</v>
      </c>
    </row>
    <row r="59" spans="1:14">
      <c r="A59" s="64">
        <v>56020</v>
      </c>
      <c r="B59" s="40" t="s">
        <v>485</v>
      </c>
      <c r="C59" s="29">
        <f>IFERROR(SUM(SUMIF('ТТК-Сэндвичи'!$B:$B,"56020",'ТТК-Сэндвичи'!$E:$E),SUMIF('ТТК-Сэндвичи'!$G:$G,"56020",'ТТК-Сэндвичи'!$J:$J),SUMIF('ТТК-Сэндвичи'!$L:$L,"56020",'ТТК-Сэндвичи'!$O:$O),SUMIF('ТТК-Сэндвичи'!$Q:$Q,"56020",'ТТК-Сэндвичи'!$T:$T)),0)</f>
        <v>0</v>
      </c>
      <c r="D59" s="29">
        <f>IFERROR(SUM(SUMIF('ТТК-Десерты'!$B:$B,"56020",'ТТК-Десерты'!$E:$E),SUMIF('ТТК-Десерты'!$G:$G,"56020",'ТТК-Десерты'!$J:$J),SUMIF('ТТК-Десерты'!$L:$L,"56020",'ТТК-Десерты'!$O:$O),SUMIF('ТТК-Десерты'!$Q:$Q,"56020",'ТТК-Десерты'!$T:$T)),0)</f>
        <v>0</v>
      </c>
      <c r="E59" s="29">
        <f>IFERROR(SUM(SUMIF('ТТК-Закуски'!$B:$B,"56020",'ТТК-Закуски'!$E:$E),SUMIF('ТТК-Закуски'!$G:$G,"56020",'ТТК-Закуски'!$J:$J),SUMIF('ТТК-Закуски'!$L:$L,"56020",'ТТК-Закуски'!$O:$O),SUMIF('ТТК-Закуски'!$Q:$Q,"56020",'ТТК-Закуски'!$T:$T)),0)</f>
        <v>0</v>
      </c>
      <c r="F59" s="29">
        <f>IFERROR(SUM(SUMIF('ТТК-Напитки'!$B:$B,"56020",'ТТК-Напитки'!$E:$E),SUMIF('ТТК-Напитки'!$G:$G,"56020",'ТТК-Напитки'!$J:$J),SUMIF('ТТК-Напитки'!$L:$L,"56020",'ТТК-Напитки'!$O:$O),SUMIF('ТТК-Напитки'!$Q:$Q,"56020",'ТТК-Напитки'!$T:$T)),0)</f>
        <v>0</v>
      </c>
      <c r="G59" s="29">
        <f>IFERROR(SUM(SUMIF('ТТК-Гарниры'!$B:$B,"56020",'ТТК-Гарниры'!$E:$E),SUMIF('ТТК-Гарниры'!$G:$G,"56020",'ТТК-Гарниры'!$J:$J),SUMIF('ТТК-Гарниры'!$L:$L,"56020",'ТТК-Гарниры'!$O:$O),SUMIF('ТТК-Гарниры'!$Q:$Q,"56020",'ТТК-Гарниры'!$T:$T)),0)</f>
        <v>0</v>
      </c>
      <c r="H59" s="29">
        <f>IFERROR(SUM(SUMIF('ТТК-Соуса'!$B:$B,"56020",'ТТК-Соуса'!$E:$E),SUMIF('ТТК-Соуса'!$G:$G,"56020",'ТТК-Соуса'!$J:$J),SUMIF('ТТК-Соуса'!$L:$L,"56020",'ТТК-Соуса'!$O:$O),SUMIF('ТТК-Соуса'!$Q:$Q,"56020",'ТТК-Соуса'!$T:$T)),0)</f>
        <v>0</v>
      </c>
      <c r="I59" s="29">
        <f>IFERROR(SUM(SUMIF('ТТК-Новинки'!$B:$B,"56020",'ТТК-Новинки'!$E:$E),SUMIF('ТТК-Новинки'!$G:$G,"56020",'ТТК-Новинки'!$J:$J),SUMIF('ТТК-Новинки'!$L:$L,"56020",'ТТК-Новинки'!$O:$O),SUMIF('ТТК-Новинки'!$Q:$Q,"56020",'ТТК-Новинки'!$T:$T)),0)</f>
        <v>0</v>
      </c>
      <c r="J59" s="29">
        <f>IFERROR(SUM(SUMIF('ТТК-Промо'!$B:$B,"56020",'ТТК-Промо'!$E:$E),SUMIF('ТТК-Промо'!$G:$G,"56020",'ТТК-Промо'!$J:$J),SUMIF('ТТК-Промо'!$L:$L,"56020",'ТТК-Промо'!$O:$O),SUMIF('ТТК-Промо'!$Q:$Q,"56020",'ТТК-Промо'!$T:$T)),0)</f>
        <v>0</v>
      </c>
      <c r="K59" s="29">
        <f>IFERROR(SUM(SUMIF('ТТК-Завтраки'!$B:$B,"56020",'ТТК-Завтраки'!$E:$E),SUMIF('ТТК-Завтраки'!$G:$G,"56020",'ТТК-Завтраки'!$J:$J),SUMIF('ТТК-Завтраки'!$L:$L,"56020",'ТТК-Завтраки'!$O:$O),SUMIF('ТТК-Завтраки'!$Q:$Q,"56020",'ТТК-Завтраки'!$T:$T)),0)</f>
        <v>0</v>
      </c>
      <c r="L59" s="29">
        <f>IFERROR(SUM(SUMIF('ТТК-Салаты'!$B:$B,"56020",'ТТК-Салаты'!$E:$E),SUMIF('ТТК-Салаты'!$G:$G,"56020",'ТТК-Салаты'!$J:$J),SUMIF('ТТК-Салаты'!$L:$L,"56020",'ТТК-Салаты'!$O:$O),SUMIF('ТТК-Салаты'!$Q:$Q,"56020",'ТТК-Салаты'!$T:$T)),0)</f>
        <v>0</v>
      </c>
      <c r="M59" s="29">
        <f>IFERROR(SUM(SUMIF('ТТК-Экстра'!$B:$B,"56020",'ТТК-Экстра'!$E:$E),SUMIF('ТТК-Экстра'!$G:$G,"56020",'ТТК-Экстра'!$J:$J),SUMIF('ТТК-Экстра'!$L:$L,"56020",'ТТК-Экстра'!$O:$O),SUMIF('ТТК-Экстра'!$Q:$Q,"56020",'ТТК-Экстра'!$T:$T)),0)</f>
        <v>0</v>
      </c>
      <c r="N59" s="34">
        <f t="shared" si="0"/>
        <v>0</v>
      </c>
    </row>
    <row r="60" spans="1:14">
      <c r="A60" s="64">
        <v>56021</v>
      </c>
      <c r="B60" s="40" t="s">
        <v>486</v>
      </c>
      <c r="C60" s="29">
        <f>IFERROR(SUM(SUMIF('ТТК-Сэндвичи'!$B:$B,"56021",'ТТК-Сэндвичи'!$E:$E),SUMIF('ТТК-Сэндвичи'!$G:$G,"56021",'ТТК-Сэндвичи'!$J:$J),SUMIF('ТТК-Сэндвичи'!$L:$L,"56021",'ТТК-Сэндвичи'!$O:$O),SUMIF('ТТК-Сэндвичи'!$Q:$Q,"56021",'ТТК-Сэндвичи'!$T:$T)),0)</f>
        <v>0</v>
      </c>
      <c r="D60" s="29">
        <f>IFERROR(SUM(SUMIF('ТТК-Десерты'!$B:$B,"56021",'ТТК-Десерты'!$E:$E),SUMIF('ТТК-Десерты'!$G:$G,"56021",'ТТК-Десерты'!$J:$J),SUMIF('ТТК-Десерты'!$L:$L,"56021",'ТТК-Десерты'!$O:$O),SUMIF('ТТК-Десерты'!$Q:$Q,"56021",'ТТК-Десерты'!$T:$T)),0)</f>
        <v>0</v>
      </c>
      <c r="E60" s="29">
        <f>IFERROR(SUM(SUMIF('ТТК-Закуски'!$B:$B,"56021",'ТТК-Закуски'!$E:$E),SUMIF('ТТК-Закуски'!$G:$G,"56021",'ТТК-Закуски'!$J:$J),SUMIF('ТТК-Закуски'!$L:$L,"56021",'ТТК-Закуски'!$O:$O),SUMIF('ТТК-Закуски'!$Q:$Q,"56021",'ТТК-Закуски'!$T:$T)),0)</f>
        <v>0</v>
      </c>
      <c r="F60" s="29">
        <f>IFERROR(SUM(SUMIF('ТТК-Напитки'!$B:$B,"56021",'ТТК-Напитки'!$E:$E),SUMIF('ТТК-Напитки'!$G:$G,"56021",'ТТК-Напитки'!$J:$J),SUMIF('ТТК-Напитки'!$L:$L,"56021",'ТТК-Напитки'!$O:$O),SUMIF('ТТК-Напитки'!$Q:$Q,"56021",'ТТК-Напитки'!$T:$T)),0)</f>
        <v>0</v>
      </c>
      <c r="G60" s="29">
        <f>IFERROR(SUM(SUMIF('ТТК-Гарниры'!$B:$B,"56021",'ТТК-Гарниры'!$E:$E),SUMIF('ТТК-Гарниры'!$G:$G,"56021",'ТТК-Гарниры'!$J:$J),SUMIF('ТТК-Гарниры'!$L:$L,"56021",'ТТК-Гарниры'!$O:$O),SUMIF('ТТК-Гарниры'!$Q:$Q,"56021",'ТТК-Гарниры'!$T:$T)),0)</f>
        <v>0</v>
      </c>
      <c r="H60" s="29">
        <f>IFERROR(SUM(SUMIF('ТТК-Соуса'!$B:$B,"56021",'ТТК-Соуса'!$E:$E),SUMIF('ТТК-Соуса'!$G:$G,"56021",'ТТК-Соуса'!$J:$J),SUMIF('ТТК-Соуса'!$L:$L,"56021",'ТТК-Соуса'!$O:$O),SUMIF('ТТК-Соуса'!$Q:$Q,"56021",'ТТК-Соуса'!$T:$T)),0)</f>
        <v>0</v>
      </c>
      <c r="I60" s="29">
        <f>IFERROR(SUM(SUMIF('ТТК-Новинки'!$B:$B,"56021",'ТТК-Новинки'!$E:$E),SUMIF('ТТК-Новинки'!$G:$G,"56021",'ТТК-Новинки'!$J:$J),SUMIF('ТТК-Новинки'!$L:$L,"56021",'ТТК-Новинки'!$O:$O),SUMIF('ТТК-Новинки'!$Q:$Q,"56021",'ТТК-Новинки'!$T:$T)),0)</f>
        <v>0</v>
      </c>
      <c r="J60" s="29">
        <f>IFERROR(SUM(SUMIF('ТТК-Промо'!$B:$B,"56021",'ТТК-Промо'!$E:$E),SUMIF('ТТК-Промо'!$G:$G,"56021",'ТТК-Промо'!$J:$J),SUMIF('ТТК-Промо'!$L:$L,"56021",'ТТК-Промо'!$O:$O),SUMIF('ТТК-Промо'!$Q:$Q,"56021",'ТТК-Промо'!$T:$T)),0)</f>
        <v>0</v>
      </c>
      <c r="K60" s="29">
        <f>IFERROR(SUM(SUMIF('ТТК-Завтраки'!$B:$B,"56021",'ТТК-Завтраки'!$E:$E),SUMIF('ТТК-Завтраки'!$G:$G,"56021",'ТТК-Завтраки'!$J:$J),SUMIF('ТТК-Завтраки'!$L:$L,"56021",'ТТК-Завтраки'!$O:$O),SUMIF('ТТК-Завтраки'!$Q:$Q,"56021",'ТТК-Завтраки'!$T:$T)),0)</f>
        <v>0</v>
      </c>
      <c r="L60" s="29">
        <f>IFERROR(SUM(SUMIF('ТТК-Салаты'!$B:$B,"56021",'ТТК-Салаты'!$E:$E),SUMIF('ТТК-Салаты'!$G:$G,"56021",'ТТК-Салаты'!$J:$J),SUMIF('ТТК-Салаты'!$L:$L,"56021",'ТТК-Салаты'!$O:$O),SUMIF('ТТК-Салаты'!$Q:$Q,"56021",'ТТК-Салаты'!$T:$T)),0)</f>
        <v>0</v>
      </c>
      <c r="M60" s="29">
        <f>IFERROR(SUM(SUMIF('ТТК-Экстра'!$B:$B,"56021",'ТТК-Экстра'!$E:$E),SUMIF('ТТК-Экстра'!$G:$G,"56021",'ТТК-Экстра'!$J:$J),SUMIF('ТТК-Экстра'!$L:$L,"56021",'ТТК-Экстра'!$O:$O),SUMIF('ТТК-Экстра'!$Q:$Q,"56021",'ТТК-Экстра'!$T:$T)),0)</f>
        <v>0</v>
      </c>
      <c r="N60" s="34">
        <f t="shared" si="0"/>
        <v>0</v>
      </c>
    </row>
    <row r="61" spans="1:14">
      <c r="A61" s="64">
        <v>56022</v>
      </c>
      <c r="B61" s="40" t="s">
        <v>487</v>
      </c>
      <c r="C61" s="29">
        <f>IFERROR(SUM(SUMIF('ТТК-Сэндвичи'!$B:$B,"56022",'ТТК-Сэндвичи'!$E:$E),SUMIF('ТТК-Сэндвичи'!$G:$G,"56022",'ТТК-Сэндвичи'!$J:$J),SUMIF('ТТК-Сэндвичи'!$L:$L,"56022",'ТТК-Сэндвичи'!$O:$O),SUMIF('ТТК-Сэндвичи'!$Q:$Q,"56022",'ТТК-Сэндвичи'!$T:$T)),0)</f>
        <v>0</v>
      </c>
      <c r="D61" s="29">
        <f>IFERROR(SUM(SUMIF('ТТК-Десерты'!$B:$B,"56022",'ТТК-Десерты'!$E:$E),SUMIF('ТТК-Десерты'!$G:$G,"56022",'ТТК-Десерты'!$J:$J),SUMIF('ТТК-Десерты'!$L:$L,"56022",'ТТК-Десерты'!$O:$O),SUMIF('ТТК-Десерты'!$Q:$Q,"56022",'ТТК-Десерты'!$T:$T)),0)</f>
        <v>0</v>
      </c>
      <c r="E61" s="29">
        <f>IFERROR(SUM(SUMIF('ТТК-Закуски'!$B:$B,"56022",'ТТК-Закуски'!$E:$E),SUMIF('ТТК-Закуски'!$G:$G,"56022",'ТТК-Закуски'!$J:$J),SUMIF('ТТК-Закуски'!$L:$L,"56022",'ТТК-Закуски'!$O:$O),SUMIF('ТТК-Закуски'!$Q:$Q,"56022",'ТТК-Закуски'!$T:$T)),0)</f>
        <v>0</v>
      </c>
      <c r="F61" s="29">
        <f>IFERROR(SUM(SUMIF('ТТК-Напитки'!$B:$B,"56022",'ТТК-Напитки'!$E:$E),SUMIF('ТТК-Напитки'!$G:$G,"56022",'ТТК-Напитки'!$J:$J),SUMIF('ТТК-Напитки'!$L:$L,"56022",'ТТК-Напитки'!$O:$O),SUMIF('ТТК-Напитки'!$Q:$Q,"56022",'ТТК-Напитки'!$T:$T)),0)</f>
        <v>0</v>
      </c>
      <c r="G61" s="29">
        <f>IFERROR(SUM(SUMIF('ТТК-Гарниры'!$B:$B,"56022",'ТТК-Гарниры'!$E:$E),SUMIF('ТТК-Гарниры'!$G:$G,"56022",'ТТК-Гарниры'!$J:$J),SUMIF('ТТК-Гарниры'!$L:$L,"56022",'ТТК-Гарниры'!$O:$O),SUMIF('ТТК-Гарниры'!$Q:$Q,"56022",'ТТК-Гарниры'!$T:$T)),0)</f>
        <v>0</v>
      </c>
      <c r="H61" s="29">
        <f>IFERROR(SUM(SUMIF('ТТК-Соуса'!$B:$B,"56022",'ТТК-Соуса'!$E:$E),SUMIF('ТТК-Соуса'!$G:$G,"56022",'ТТК-Соуса'!$J:$J),SUMIF('ТТК-Соуса'!$L:$L,"56022",'ТТК-Соуса'!$O:$O),SUMIF('ТТК-Соуса'!$Q:$Q,"56022",'ТТК-Соуса'!$T:$T)),0)</f>
        <v>0</v>
      </c>
      <c r="I61" s="29">
        <f>IFERROR(SUM(SUMIF('ТТК-Новинки'!$B:$B,"56022",'ТТК-Новинки'!$E:$E),SUMIF('ТТК-Новинки'!$G:$G,"56022",'ТТК-Новинки'!$J:$J),SUMIF('ТТК-Новинки'!$L:$L,"56022",'ТТК-Новинки'!$O:$O),SUMIF('ТТК-Новинки'!$Q:$Q,"56022",'ТТК-Новинки'!$T:$T)),0)</f>
        <v>0</v>
      </c>
      <c r="J61" s="29">
        <f>IFERROR(SUM(SUMIF('ТТК-Промо'!$B:$B,"56022",'ТТК-Промо'!$E:$E),SUMIF('ТТК-Промо'!$G:$G,"56022",'ТТК-Промо'!$J:$J),SUMIF('ТТК-Промо'!$L:$L,"56022",'ТТК-Промо'!$O:$O),SUMIF('ТТК-Промо'!$Q:$Q,"56022",'ТТК-Промо'!$T:$T)),0)</f>
        <v>0</v>
      </c>
      <c r="K61" s="29">
        <f>IFERROR(SUM(SUMIF('ТТК-Завтраки'!$B:$B,"56022",'ТТК-Завтраки'!$E:$E),SUMIF('ТТК-Завтраки'!$G:$G,"56022",'ТТК-Завтраки'!$J:$J),SUMIF('ТТК-Завтраки'!$L:$L,"56022",'ТТК-Завтраки'!$O:$O),SUMIF('ТТК-Завтраки'!$Q:$Q,"56022",'ТТК-Завтраки'!$T:$T)),0)</f>
        <v>0</v>
      </c>
      <c r="L61" s="29">
        <f>IFERROR(SUM(SUMIF('ТТК-Салаты'!$B:$B,"56022",'ТТК-Салаты'!$E:$E),SUMIF('ТТК-Салаты'!$G:$G,"56022",'ТТК-Салаты'!$J:$J),SUMIF('ТТК-Салаты'!$L:$L,"56022",'ТТК-Салаты'!$O:$O),SUMIF('ТТК-Салаты'!$Q:$Q,"56022",'ТТК-Салаты'!$T:$T)),0)</f>
        <v>0</v>
      </c>
      <c r="M61" s="29">
        <f>IFERROR(SUM(SUMIF('ТТК-Экстра'!$B:$B,"56022",'ТТК-Экстра'!$E:$E),SUMIF('ТТК-Экстра'!$G:$G,"56022",'ТТК-Экстра'!$J:$J),SUMIF('ТТК-Экстра'!$L:$L,"56022",'ТТК-Экстра'!$O:$O),SUMIF('ТТК-Экстра'!$Q:$Q,"56022",'ТТК-Экстра'!$T:$T)),0)</f>
        <v>0</v>
      </c>
      <c r="N61" s="34">
        <f t="shared" si="0"/>
        <v>0</v>
      </c>
    </row>
    <row r="62" spans="1:14">
      <c r="A62" s="64">
        <v>56023</v>
      </c>
      <c r="B62" s="40" t="s">
        <v>488</v>
      </c>
      <c r="C62" s="29">
        <f>IFERROR(SUM(SUMIF('ТТК-Сэндвичи'!$B:$B,"56023",'ТТК-Сэндвичи'!$E:$E),SUMIF('ТТК-Сэндвичи'!$G:$G,"56023",'ТТК-Сэндвичи'!$J:$J),SUMIF('ТТК-Сэндвичи'!$L:$L,"56023",'ТТК-Сэндвичи'!$O:$O),SUMIF('ТТК-Сэндвичи'!$Q:$Q,"56023",'ТТК-Сэндвичи'!$T:$T)),0)</f>
        <v>0</v>
      </c>
      <c r="D62" s="29">
        <f>IFERROR(SUM(SUMIF('ТТК-Десерты'!$B:$B,"56023",'ТТК-Десерты'!$E:$E),SUMIF('ТТК-Десерты'!$G:$G,"56023",'ТТК-Десерты'!$J:$J),SUMIF('ТТК-Десерты'!$L:$L,"56023",'ТТК-Десерты'!$O:$O),SUMIF('ТТК-Десерты'!$Q:$Q,"56023",'ТТК-Десерты'!$T:$T)),0)</f>
        <v>0</v>
      </c>
      <c r="E62" s="29">
        <f>IFERROR(SUM(SUMIF('ТТК-Закуски'!$B:$B,"56023",'ТТК-Закуски'!$E:$E),SUMIF('ТТК-Закуски'!$G:$G,"56023",'ТТК-Закуски'!$J:$J),SUMIF('ТТК-Закуски'!$L:$L,"56023",'ТТК-Закуски'!$O:$O),SUMIF('ТТК-Закуски'!$Q:$Q,"56023",'ТТК-Закуски'!$T:$T)),0)</f>
        <v>0</v>
      </c>
      <c r="F62" s="29">
        <f>IFERROR(SUM(SUMIF('ТТК-Напитки'!$B:$B,"56023",'ТТК-Напитки'!$E:$E),SUMIF('ТТК-Напитки'!$G:$G,"56023",'ТТК-Напитки'!$J:$J),SUMIF('ТТК-Напитки'!$L:$L,"56023",'ТТК-Напитки'!$O:$O),SUMIF('ТТК-Напитки'!$Q:$Q,"56023",'ТТК-Напитки'!$T:$T)),0)</f>
        <v>0</v>
      </c>
      <c r="G62" s="29">
        <f>IFERROR(SUM(SUMIF('ТТК-Гарниры'!$B:$B,"56023",'ТТК-Гарниры'!$E:$E),SUMIF('ТТК-Гарниры'!$G:$G,"56023",'ТТК-Гарниры'!$J:$J),SUMIF('ТТК-Гарниры'!$L:$L,"56023",'ТТК-Гарниры'!$O:$O),SUMIF('ТТК-Гарниры'!$Q:$Q,"56023",'ТТК-Гарниры'!$T:$T)),0)</f>
        <v>0</v>
      </c>
      <c r="H62" s="29">
        <f>IFERROR(SUM(SUMIF('ТТК-Соуса'!$B:$B,"56023",'ТТК-Соуса'!$E:$E),SUMIF('ТТК-Соуса'!$G:$G,"56023",'ТТК-Соуса'!$J:$J),SUMIF('ТТК-Соуса'!$L:$L,"56023",'ТТК-Соуса'!$O:$O),SUMIF('ТТК-Соуса'!$Q:$Q,"56023",'ТТК-Соуса'!$T:$T)),0)</f>
        <v>0</v>
      </c>
      <c r="I62" s="29">
        <f>IFERROR(SUM(SUMIF('ТТК-Новинки'!$B:$B,"56023",'ТТК-Новинки'!$E:$E),SUMIF('ТТК-Новинки'!$G:$G,"56023",'ТТК-Новинки'!$J:$J),SUMIF('ТТК-Новинки'!$L:$L,"56023",'ТТК-Новинки'!$O:$O),SUMIF('ТТК-Новинки'!$Q:$Q,"56023",'ТТК-Новинки'!$T:$T)),0)</f>
        <v>0</v>
      </c>
      <c r="J62" s="29">
        <f>IFERROR(SUM(SUMIF('ТТК-Промо'!$B:$B,"56023",'ТТК-Промо'!$E:$E),SUMIF('ТТК-Промо'!$G:$G,"56023",'ТТК-Промо'!$J:$J),SUMIF('ТТК-Промо'!$L:$L,"56023",'ТТК-Промо'!$O:$O),SUMIF('ТТК-Промо'!$Q:$Q,"56023",'ТТК-Промо'!$T:$T)),0)</f>
        <v>0</v>
      </c>
      <c r="K62" s="29">
        <f>IFERROR(SUM(SUMIF('ТТК-Завтраки'!$B:$B,"56023",'ТТК-Завтраки'!$E:$E),SUMIF('ТТК-Завтраки'!$G:$G,"56023",'ТТК-Завтраки'!$J:$J),SUMIF('ТТК-Завтраки'!$L:$L,"56023",'ТТК-Завтраки'!$O:$O),SUMIF('ТТК-Завтраки'!$Q:$Q,"56023",'ТТК-Завтраки'!$T:$T)),0)</f>
        <v>0</v>
      </c>
      <c r="L62" s="29">
        <f>IFERROR(SUM(SUMIF('ТТК-Салаты'!$B:$B,"56023",'ТТК-Салаты'!$E:$E),SUMIF('ТТК-Салаты'!$G:$G,"56023",'ТТК-Салаты'!$J:$J),SUMIF('ТТК-Салаты'!$L:$L,"56023",'ТТК-Салаты'!$O:$O),SUMIF('ТТК-Салаты'!$Q:$Q,"56023",'ТТК-Салаты'!$T:$T)),0)</f>
        <v>0</v>
      </c>
      <c r="M62" s="29">
        <f>IFERROR(SUM(SUMIF('ТТК-Экстра'!$B:$B,"56023",'ТТК-Экстра'!$E:$E),SUMIF('ТТК-Экстра'!$G:$G,"56023",'ТТК-Экстра'!$J:$J),SUMIF('ТТК-Экстра'!$L:$L,"56023",'ТТК-Экстра'!$O:$O),SUMIF('ТТК-Экстра'!$Q:$Q,"56023",'ТТК-Экстра'!$T:$T)),0)</f>
        <v>0</v>
      </c>
      <c r="N62" s="34">
        <f t="shared" si="0"/>
        <v>0</v>
      </c>
    </row>
    <row r="63" spans="1:14">
      <c r="A63" s="64">
        <v>56024</v>
      </c>
      <c r="B63" s="40" t="s">
        <v>489</v>
      </c>
      <c r="C63" s="29">
        <f>IFERROR(SUM(SUMIF('ТТК-Сэндвичи'!$B:$B,"56024",'ТТК-Сэндвичи'!$E:$E),SUMIF('ТТК-Сэндвичи'!$G:$G,"56024",'ТТК-Сэндвичи'!$J:$J),SUMIF('ТТК-Сэндвичи'!$L:$L,"56024",'ТТК-Сэндвичи'!$O:$O),SUMIF('ТТК-Сэндвичи'!$Q:$Q,"56024",'ТТК-Сэндвичи'!$T:$T)),0)</f>
        <v>0</v>
      </c>
      <c r="D63" s="29">
        <f>IFERROR(SUM(SUMIF('ТТК-Десерты'!$B:$B,"56024",'ТТК-Десерты'!$E:$E),SUMIF('ТТК-Десерты'!$G:$G,"56024",'ТТК-Десерты'!$J:$J),SUMIF('ТТК-Десерты'!$L:$L,"56024",'ТТК-Десерты'!$O:$O),SUMIF('ТТК-Десерты'!$Q:$Q,"56024",'ТТК-Десерты'!$T:$T)),0)</f>
        <v>0</v>
      </c>
      <c r="E63" s="29">
        <f>IFERROR(SUM(SUMIF('ТТК-Закуски'!$B:$B,"56024",'ТТК-Закуски'!$E:$E),SUMIF('ТТК-Закуски'!$G:$G,"56024",'ТТК-Закуски'!$J:$J),SUMIF('ТТК-Закуски'!$L:$L,"56024",'ТТК-Закуски'!$O:$O),SUMIF('ТТК-Закуски'!$Q:$Q,"56024",'ТТК-Закуски'!$T:$T)),0)</f>
        <v>0</v>
      </c>
      <c r="F63" s="29">
        <f>IFERROR(SUM(SUMIF('ТТК-Напитки'!$B:$B,"56024",'ТТК-Напитки'!$E:$E),SUMIF('ТТК-Напитки'!$G:$G,"56024",'ТТК-Напитки'!$J:$J),SUMIF('ТТК-Напитки'!$L:$L,"56024",'ТТК-Напитки'!$O:$O),SUMIF('ТТК-Напитки'!$Q:$Q,"56024",'ТТК-Напитки'!$T:$T)),0)</f>
        <v>0</v>
      </c>
      <c r="G63" s="29">
        <f>IFERROR(SUM(SUMIF('ТТК-Гарниры'!$B:$B,"56024",'ТТК-Гарниры'!$E:$E),SUMIF('ТТК-Гарниры'!$G:$G,"56024",'ТТК-Гарниры'!$J:$J),SUMIF('ТТК-Гарниры'!$L:$L,"56024",'ТТК-Гарниры'!$O:$O),SUMIF('ТТК-Гарниры'!$Q:$Q,"56024",'ТТК-Гарниры'!$T:$T)),0)</f>
        <v>0</v>
      </c>
      <c r="H63" s="29">
        <f>IFERROR(SUM(SUMIF('ТТК-Соуса'!$B:$B,"56024",'ТТК-Соуса'!$E:$E),SUMIF('ТТК-Соуса'!$G:$G,"56024",'ТТК-Соуса'!$J:$J),SUMIF('ТТК-Соуса'!$L:$L,"56024",'ТТК-Соуса'!$O:$O),SUMIF('ТТК-Соуса'!$Q:$Q,"56024",'ТТК-Соуса'!$T:$T)),0)</f>
        <v>0</v>
      </c>
      <c r="I63" s="29">
        <f>IFERROR(SUM(SUMIF('ТТК-Новинки'!$B:$B,"56024",'ТТК-Новинки'!$E:$E),SUMIF('ТТК-Новинки'!$G:$G,"56024",'ТТК-Новинки'!$J:$J),SUMIF('ТТК-Новинки'!$L:$L,"56024",'ТТК-Новинки'!$O:$O),SUMIF('ТТК-Новинки'!$Q:$Q,"56024",'ТТК-Новинки'!$T:$T)),0)</f>
        <v>0</v>
      </c>
      <c r="J63" s="29">
        <f>IFERROR(SUM(SUMIF('ТТК-Промо'!$B:$B,"56024",'ТТК-Промо'!$E:$E),SUMIF('ТТК-Промо'!$G:$G,"56024",'ТТК-Промо'!$J:$J),SUMIF('ТТК-Промо'!$L:$L,"56024",'ТТК-Промо'!$O:$O),SUMIF('ТТК-Промо'!$Q:$Q,"56024",'ТТК-Промо'!$T:$T)),0)</f>
        <v>0</v>
      </c>
      <c r="K63" s="29">
        <f>IFERROR(SUM(SUMIF('ТТК-Завтраки'!$B:$B,"56024",'ТТК-Завтраки'!$E:$E),SUMIF('ТТК-Завтраки'!$G:$G,"56024",'ТТК-Завтраки'!$J:$J),SUMIF('ТТК-Завтраки'!$L:$L,"56024",'ТТК-Завтраки'!$O:$O),SUMIF('ТТК-Завтраки'!$Q:$Q,"56024",'ТТК-Завтраки'!$T:$T)),0)</f>
        <v>0</v>
      </c>
      <c r="L63" s="29">
        <f>IFERROR(SUM(SUMIF('ТТК-Салаты'!$B:$B,"56024",'ТТК-Салаты'!$E:$E),SUMIF('ТТК-Салаты'!$G:$G,"56024",'ТТК-Салаты'!$J:$J),SUMIF('ТТК-Салаты'!$L:$L,"56024",'ТТК-Салаты'!$O:$O),SUMIF('ТТК-Салаты'!$Q:$Q,"56024",'ТТК-Салаты'!$T:$T)),0)</f>
        <v>0</v>
      </c>
      <c r="M63" s="29">
        <f>IFERROR(SUM(SUMIF('ТТК-Экстра'!$B:$B,"56024",'ТТК-Экстра'!$E:$E),SUMIF('ТТК-Экстра'!$G:$G,"56024",'ТТК-Экстра'!$J:$J),SUMIF('ТТК-Экстра'!$L:$L,"56024",'ТТК-Экстра'!$O:$O),SUMIF('ТТК-Экстра'!$Q:$Q,"56024",'ТТК-Экстра'!$T:$T)),0)</f>
        <v>0</v>
      </c>
      <c r="N63" s="34">
        <f t="shared" si="0"/>
        <v>0</v>
      </c>
    </row>
    <row r="64" spans="1:14">
      <c r="A64" s="64">
        <v>56025</v>
      </c>
      <c r="B64" s="40" t="s">
        <v>490</v>
      </c>
      <c r="C64" s="29">
        <f>IFERROR(SUM(SUMIF('ТТК-Сэндвичи'!$B:$B,"56025",'ТТК-Сэндвичи'!$E:$E),SUMIF('ТТК-Сэндвичи'!$G:$G,"56025",'ТТК-Сэндвичи'!$J:$J),SUMIF('ТТК-Сэндвичи'!$L:$L,"56025",'ТТК-Сэндвичи'!$O:$O),SUMIF('ТТК-Сэндвичи'!$Q:$Q,"56025",'ТТК-Сэндвичи'!$T:$T)),0)</f>
        <v>0</v>
      </c>
      <c r="D64" s="29">
        <f>IFERROR(SUM(SUMIF('ТТК-Десерты'!$B:$B,"56025",'ТТК-Десерты'!$E:$E),SUMIF('ТТК-Десерты'!$G:$G,"56025",'ТТК-Десерты'!$J:$J),SUMIF('ТТК-Десерты'!$L:$L,"56025",'ТТК-Десерты'!$O:$O),SUMIF('ТТК-Десерты'!$Q:$Q,"56025",'ТТК-Десерты'!$T:$T)),0)</f>
        <v>0</v>
      </c>
      <c r="E64" s="29">
        <f>IFERROR(SUM(SUMIF('ТТК-Закуски'!$B:$B,"56025",'ТТК-Закуски'!$E:$E),SUMIF('ТТК-Закуски'!$G:$G,"56025",'ТТК-Закуски'!$J:$J),SUMIF('ТТК-Закуски'!$L:$L,"56025",'ТТК-Закуски'!$O:$O),SUMIF('ТТК-Закуски'!$Q:$Q,"56025",'ТТК-Закуски'!$T:$T)),0)</f>
        <v>9</v>
      </c>
      <c r="F64" s="29">
        <f>IFERROR(SUM(SUMIF('ТТК-Напитки'!$B:$B,"56025",'ТТК-Напитки'!$E:$E),SUMIF('ТТК-Напитки'!$G:$G,"56025",'ТТК-Напитки'!$J:$J),SUMIF('ТТК-Напитки'!$L:$L,"56025",'ТТК-Напитки'!$O:$O),SUMIF('ТТК-Напитки'!$Q:$Q,"56025",'ТТК-Напитки'!$T:$T)),0)</f>
        <v>0</v>
      </c>
      <c r="G64" s="29">
        <f>IFERROR(SUM(SUMIF('ТТК-Гарниры'!$B:$B,"56025",'ТТК-Гарниры'!$E:$E),SUMIF('ТТК-Гарниры'!$G:$G,"56025",'ТТК-Гарниры'!$J:$J),SUMIF('ТТК-Гарниры'!$L:$L,"56025",'ТТК-Гарниры'!$O:$O),SUMIF('ТТК-Гарниры'!$Q:$Q,"56025",'ТТК-Гарниры'!$T:$T)),0)</f>
        <v>0</v>
      </c>
      <c r="H64" s="29">
        <f>IFERROR(SUM(SUMIF('ТТК-Соуса'!$B:$B,"56025",'ТТК-Соуса'!$E:$E),SUMIF('ТТК-Соуса'!$G:$G,"56025",'ТТК-Соуса'!$J:$J),SUMIF('ТТК-Соуса'!$L:$L,"56025",'ТТК-Соуса'!$O:$O),SUMIF('ТТК-Соуса'!$Q:$Q,"56025",'ТТК-Соуса'!$T:$T)),0)</f>
        <v>0</v>
      </c>
      <c r="I64" s="29">
        <f>IFERROR(SUM(SUMIF('ТТК-Новинки'!$B:$B,"56025",'ТТК-Новинки'!$E:$E),SUMIF('ТТК-Новинки'!$G:$G,"56025",'ТТК-Новинки'!$J:$J),SUMIF('ТТК-Новинки'!$L:$L,"56025",'ТТК-Новинки'!$O:$O),SUMIF('ТТК-Новинки'!$Q:$Q,"56025",'ТТК-Новинки'!$T:$T)),0)</f>
        <v>0</v>
      </c>
      <c r="J64" s="29">
        <f>IFERROR(SUM(SUMIF('ТТК-Промо'!$B:$B,"56025",'ТТК-Промо'!$E:$E),SUMIF('ТТК-Промо'!$G:$G,"56025",'ТТК-Промо'!$J:$J),SUMIF('ТТК-Промо'!$L:$L,"56025",'ТТК-Промо'!$O:$O),SUMIF('ТТК-Промо'!$Q:$Q,"56025",'ТТК-Промо'!$T:$T)),0)</f>
        <v>0</v>
      </c>
      <c r="K64" s="29">
        <f>IFERROR(SUM(SUMIF('ТТК-Завтраки'!$B:$B,"56025",'ТТК-Завтраки'!$E:$E),SUMIF('ТТК-Завтраки'!$G:$G,"56025",'ТТК-Завтраки'!$J:$J),SUMIF('ТТК-Завтраки'!$L:$L,"56025",'ТТК-Завтраки'!$O:$O),SUMIF('ТТК-Завтраки'!$Q:$Q,"56025",'ТТК-Завтраки'!$T:$T)),0)</f>
        <v>0</v>
      </c>
      <c r="L64" s="29">
        <f>IFERROR(SUM(SUMIF('ТТК-Салаты'!$B:$B,"56025",'ТТК-Салаты'!$E:$E),SUMIF('ТТК-Салаты'!$G:$G,"56025",'ТТК-Салаты'!$J:$J),SUMIF('ТТК-Салаты'!$L:$L,"56025",'ТТК-Салаты'!$O:$O),SUMIF('ТТК-Салаты'!$Q:$Q,"56025",'ТТК-Салаты'!$T:$T)),0)</f>
        <v>0</v>
      </c>
      <c r="M64" s="29">
        <f>IFERROR(SUM(SUMIF('ТТК-Экстра'!$B:$B,"56025",'ТТК-Экстра'!$E:$E),SUMIF('ТТК-Экстра'!$G:$G,"56025",'ТТК-Экстра'!$J:$J),SUMIF('ТТК-Экстра'!$L:$L,"56025",'ТТК-Экстра'!$O:$O),SUMIF('ТТК-Экстра'!$Q:$Q,"56025",'ТТК-Экстра'!$T:$T)),0)</f>
        <v>0</v>
      </c>
      <c r="N64" s="34">
        <f t="shared" si="0"/>
        <v>9</v>
      </c>
    </row>
    <row r="65" spans="1:14">
      <c r="A65" s="64">
        <v>56026</v>
      </c>
      <c r="B65" s="40" t="s">
        <v>491</v>
      </c>
      <c r="C65" s="29">
        <f>IFERROR(SUM(SUMIF('ТТК-Сэндвичи'!$B:$B,"56026",'ТТК-Сэндвичи'!$E:$E),SUMIF('ТТК-Сэндвичи'!$G:$G,"56026",'ТТК-Сэндвичи'!$J:$J),SUMIF('ТТК-Сэндвичи'!$L:$L,"56026",'ТТК-Сэндвичи'!$O:$O),SUMIF('ТТК-Сэндвичи'!$Q:$Q,"56026",'ТТК-Сэндвичи'!$T:$T)),0)</f>
        <v>0</v>
      </c>
      <c r="D65" s="29">
        <f>IFERROR(SUM(SUMIF('ТТК-Десерты'!$B:$B,"56026",'ТТК-Десерты'!$E:$E),SUMIF('ТТК-Десерты'!$G:$G,"56026",'ТТК-Десерты'!$J:$J),SUMIF('ТТК-Десерты'!$L:$L,"56026",'ТТК-Десерты'!$O:$O),SUMIF('ТТК-Десерты'!$Q:$Q,"56026",'ТТК-Десерты'!$T:$T)),0)</f>
        <v>0</v>
      </c>
      <c r="E65" s="29">
        <f>IFERROR(SUM(SUMIF('ТТК-Закуски'!$B:$B,"56026",'ТТК-Закуски'!$E:$E),SUMIF('ТТК-Закуски'!$G:$G,"56026",'ТТК-Закуски'!$J:$J),SUMIF('ТТК-Закуски'!$L:$L,"56026",'ТТК-Закуски'!$O:$O),SUMIF('ТТК-Закуски'!$Q:$Q,"56026",'ТТК-Закуски'!$T:$T)),0)</f>
        <v>8</v>
      </c>
      <c r="F65" s="29">
        <f>IFERROR(SUM(SUMIF('ТТК-Напитки'!$B:$B,"56026",'ТТК-Напитки'!$E:$E),SUMIF('ТТК-Напитки'!$G:$G,"56026",'ТТК-Напитки'!$J:$J),SUMIF('ТТК-Напитки'!$L:$L,"56026",'ТТК-Напитки'!$O:$O),SUMIF('ТТК-Напитки'!$Q:$Q,"56026",'ТТК-Напитки'!$T:$T)),0)</f>
        <v>0</v>
      </c>
      <c r="G65" s="29">
        <f>IFERROR(SUM(SUMIF('ТТК-Гарниры'!$B:$B,"56026",'ТТК-Гарниры'!$E:$E),SUMIF('ТТК-Гарниры'!$G:$G,"56026",'ТТК-Гарниры'!$J:$J),SUMIF('ТТК-Гарниры'!$L:$L,"56026",'ТТК-Гарниры'!$O:$O),SUMIF('ТТК-Гарниры'!$Q:$Q,"56026",'ТТК-Гарниры'!$T:$T)),0)</f>
        <v>0</v>
      </c>
      <c r="H65" s="29">
        <f>IFERROR(SUM(SUMIF('ТТК-Соуса'!$B:$B,"56026",'ТТК-Соуса'!$E:$E),SUMIF('ТТК-Соуса'!$G:$G,"56026",'ТТК-Соуса'!$J:$J),SUMIF('ТТК-Соуса'!$L:$L,"56026",'ТТК-Соуса'!$O:$O),SUMIF('ТТК-Соуса'!$Q:$Q,"56026",'ТТК-Соуса'!$T:$T)),0)</f>
        <v>0</v>
      </c>
      <c r="I65" s="29">
        <f>IFERROR(SUM(SUMIF('ТТК-Новинки'!$B:$B,"56026",'ТТК-Новинки'!$E:$E),SUMIF('ТТК-Новинки'!$G:$G,"56026",'ТТК-Новинки'!$J:$J),SUMIF('ТТК-Новинки'!$L:$L,"56026",'ТТК-Новинки'!$O:$O),SUMIF('ТТК-Новинки'!$Q:$Q,"56026",'ТТК-Новинки'!$T:$T)),0)</f>
        <v>0</v>
      </c>
      <c r="J65" s="29">
        <f>IFERROR(SUM(SUMIF('ТТК-Промо'!$B:$B,"56026",'ТТК-Промо'!$E:$E),SUMIF('ТТК-Промо'!$G:$G,"56026",'ТТК-Промо'!$J:$J),SUMIF('ТТК-Промо'!$L:$L,"56026",'ТТК-Промо'!$O:$O),SUMIF('ТТК-Промо'!$Q:$Q,"56026",'ТТК-Промо'!$T:$T)),0)</f>
        <v>0</v>
      </c>
      <c r="K65" s="29">
        <f>IFERROR(SUM(SUMIF('ТТК-Завтраки'!$B:$B,"56026",'ТТК-Завтраки'!$E:$E),SUMIF('ТТК-Завтраки'!$G:$G,"56026",'ТТК-Завтраки'!$J:$J),SUMIF('ТТК-Завтраки'!$L:$L,"56026",'ТТК-Завтраки'!$O:$O),SUMIF('ТТК-Завтраки'!$Q:$Q,"56026",'ТТК-Завтраки'!$T:$T)),0)</f>
        <v>0</v>
      </c>
      <c r="L65" s="29">
        <f>IFERROR(SUM(SUMIF('ТТК-Салаты'!$B:$B,"56026",'ТТК-Салаты'!$E:$E),SUMIF('ТТК-Салаты'!$G:$G,"56026",'ТТК-Салаты'!$J:$J),SUMIF('ТТК-Салаты'!$L:$L,"56026",'ТТК-Салаты'!$O:$O),SUMIF('ТТК-Салаты'!$Q:$Q,"56026",'ТТК-Салаты'!$T:$T)),0)</f>
        <v>0</v>
      </c>
      <c r="M65" s="29">
        <f>IFERROR(SUM(SUMIF('ТТК-Экстра'!$B:$B,"56026",'ТТК-Экстра'!$E:$E),SUMIF('ТТК-Экстра'!$G:$G,"56026",'ТТК-Экстра'!$J:$J),SUMIF('ТТК-Экстра'!$L:$L,"56026",'ТТК-Экстра'!$O:$O),SUMIF('ТТК-Экстра'!$Q:$Q,"56026",'ТТК-Экстра'!$T:$T)),0)</f>
        <v>0</v>
      </c>
      <c r="N65" s="34">
        <f t="shared" si="0"/>
        <v>8</v>
      </c>
    </row>
    <row r="66" spans="1:14">
      <c r="A66" s="64">
        <v>56059</v>
      </c>
      <c r="B66" s="40" t="s">
        <v>492</v>
      </c>
      <c r="C66" s="29">
        <f>IFERROR(SUM(SUMIF('ТТК-Сэндвичи'!$B:$B,"56059",'ТТК-Сэндвичи'!$E:$E),SUMIF('ТТК-Сэндвичи'!$G:$G,"56059",'ТТК-Сэндвичи'!$J:$J),SUMIF('ТТК-Сэндвичи'!$L:$L,"56059",'ТТК-Сэндвичи'!$O:$O),SUMIF('ТТК-Сэндвичи'!$Q:$Q,"56059",'ТТК-Сэндвичи'!$T:$T)),0)</f>
        <v>0</v>
      </c>
      <c r="D66" s="29">
        <f>IFERROR(SUM(SUMIF('ТТК-Десерты'!$B:$B,"56059",'ТТК-Десерты'!$E:$E),SUMIF('ТТК-Десерты'!$G:$G,"56059",'ТТК-Десерты'!$J:$J),SUMIF('ТТК-Десерты'!$L:$L,"56059",'ТТК-Десерты'!$O:$O),SUMIF('ТТК-Десерты'!$Q:$Q,"56059",'ТТК-Десерты'!$T:$T)),0)</f>
        <v>0</v>
      </c>
      <c r="E66" s="29">
        <f>IFERROR(SUM(SUMIF('ТТК-Закуски'!$B:$B,"56059",'ТТК-Закуски'!$E:$E),SUMIF('ТТК-Закуски'!$G:$G,"56059",'ТТК-Закуски'!$J:$J),SUMIF('ТТК-Закуски'!$L:$L,"56059",'ТТК-Закуски'!$O:$O),SUMIF('ТТК-Закуски'!$Q:$Q,"56059",'ТТК-Закуски'!$T:$T)),0)</f>
        <v>0</v>
      </c>
      <c r="F66" s="29">
        <f>IFERROR(SUM(SUMIF('ТТК-Напитки'!$B:$B,"56059",'ТТК-Напитки'!$E:$E),SUMIF('ТТК-Напитки'!$G:$G,"56059",'ТТК-Напитки'!$J:$J),SUMIF('ТТК-Напитки'!$L:$L,"56059",'ТТК-Напитки'!$O:$O),SUMIF('ТТК-Напитки'!$Q:$Q,"56059",'ТТК-Напитки'!$T:$T)),0)</f>
        <v>64</v>
      </c>
      <c r="G66" s="29">
        <f>IFERROR(SUM(SUMIF('ТТК-Гарниры'!$B:$B,"56059",'ТТК-Гарниры'!$E:$E),SUMIF('ТТК-Гарниры'!$G:$G,"56059",'ТТК-Гарниры'!$J:$J),SUMIF('ТТК-Гарниры'!$L:$L,"56059",'ТТК-Гарниры'!$O:$O),SUMIF('ТТК-Гарниры'!$Q:$Q,"56059",'ТТК-Гарниры'!$T:$T)),0)</f>
        <v>0</v>
      </c>
      <c r="H66" s="29">
        <f>IFERROR(SUM(SUMIF('ТТК-Соуса'!$B:$B,"56059",'ТТК-Соуса'!$E:$E),SUMIF('ТТК-Соуса'!$G:$G,"56059",'ТТК-Соуса'!$J:$J),SUMIF('ТТК-Соуса'!$L:$L,"56059",'ТТК-Соуса'!$O:$O),SUMIF('ТТК-Соуса'!$Q:$Q,"56059",'ТТК-Соуса'!$T:$T)),0)</f>
        <v>0</v>
      </c>
      <c r="I66" s="29">
        <f>IFERROR(SUM(SUMIF('ТТК-Новинки'!$B:$B,"56059",'ТТК-Новинки'!$E:$E),SUMIF('ТТК-Новинки'!$G:$G,"56059",'ТТК-Новинки'!$J:$J),SUMIF('ТТК-Новинки'!$L:$L,"56059",'ТТК-Новинки'!$O:$O),SUMIF('ТТК-Новинки'!$Q:$Q,"56059",'ТТК-Новинки'!$T:$T)),0)</f>
        <v>0</v>
      </c>
      <c r="J66" s="29">
        <f>IFERROR(SUM(SUMIF('ТТК-Промо'!$B:$B,"56059",'ТТК-Промо'!$E:$E),SUMIF('ТТК-Промо'!$G:$G,"56059",'ТТК-Промо'!$J:$J),SUMIF('ТТК-Промо'!$L:$L,"56059",'ТТК-Промо'!$O:$O),SUMIF('ТТК-Промо'!$Q:$Q,"56059",'ТТК-Промо'!$T:$T)),0)</f>
        <v>0</v>
      </c>
      <c r="K66" s="29">
        <f>IFERROR(SUM(SUMIF('ТТК-Завтраки'!$B:$B,"56059",'ТТК-Завтраки'!$E:$E),SUMIF('ТТК-Завтраки'!$G:$G,"56059",'ТТК-Завтраки'!$J:$J),SUMIF('ТТК-Завтраки'!$L:$L,"56059",'ТТК-Завтраки'!$O:$O),SUMIF('ТТК-Завтраки'!$Q:$Q,"56059",'ТТК-Завтраки'!$T:$T)),0)</f>
        <v>0</v>
      </c>
      <c r="L66" s="29">
        <f>IFERROR(SUM(SUMIF('ТТК-Салаты'!$B:$B,"56059",'ТТК-Салаты'!$E:$E),SUMIF('ТТК-Салаты'!$G:$G,"56059",'ТТК-Салаты'!$J:$J),SUMIF('ТТК-Салаты'!$L:$L,"56059",'ТТК-Салаты'!$O:$O),SUMIF('ТТК-Салаты'!$Q:$Q,"56059",'ТТК-Салаты'!$T:$T)),0)</f>
        <v>0</v>
      </c>
      <c r="M66" s="29">
        <f>IFERROR(SUM(SUMIF('ТТК-Экстра'!$B:$B,"56059",'ТТК-Экстра'!$E:$E),SUMIF('ТТК-Экстра'!$G:$G,"56059",'ТТК-Экстра'!$J:$J),SUMIF('ТТК-Экстра'!$L:$L,"56059",'ТТК-Экстра'!$O:$O),SUMIF('ТТК-Экстра'!$Q:$Q,"56059",'ТТК-Экстра'!$T:$T)),0)</f>
        <v>0</v>
      </c>
      <c r="N66" s="34">
        <f t="shared" ref="N66:N129" si="1">SUM(C66:M66)</f>
        <v>64</v>
      </c>
    </row>
    <row r="67" spans="1:14">
      <c r="A67" s="64">
        <v>56064</v>
      </c>
      <c r="B67" s="40" t="s">
        <v>493</v>
      </c>
      <c r="C67" s="29">
        <f>IFERROR(SUM(SUMIF('ТТК-Сэндвичи'!$B:$B,"56064",'ТТК-Сэндвичи'!$E:$E),SUMIF('ТТК-Сэндвичи'!$G:$G,"56064",'ТТК-Сэндвичи'!$J:$J),SUMIF('ТТК-Сэндвичи'!$L:$L,"56064",'ТТК-Сэндвичи'!$O:$O),SUMIF('ТТК-Сэндвичи'!$Q:$Q,"56064",'ТТК-Сэндвичи'!$T:$T)),0)</f>
        <v>0</v>
      </c>
      <c r="D67" s="29">
        <f>IFERROR(SUM(SUMIF('ТТК-Десерты'!$B:$B,"56064",'ТТК-Десерты'!$E:$E),SUMIF('ТТК-Десерты'!$G:$G,"56064",'ТТК-Десерты'!$J:$J),SUMIF('ТТК-Десерты'!$L:$L,"56064",'ТТК-Десерты'!$O:$O),SUMIF('ТТК-Десерты'!$Q:$Q,"56064",'ТТК-Десерты'!$T:$T)),0)</f>
        <v>0</v>
      </c>
      <c r="E67" s="29">
        <f>IFERROR(SUM(SUMIF('ТТК-Закуски'!$B:$B,"56064",'ТТК-Закуски'!$E:$E),SUMIF('ТТК-Закуски'!$G:$G,"56064",'ТТК-Закуски'!$J:$J),SUMIF('ТТК-Закуски'!$L:$L,"56064",'ТТК-Закуски'!$O:$O),SUMIF('ТТК-Закуски'!$Q:$Q,"56064",'ТТК-Закуски'!$T:$T)),0)</f>
        <v>0</v>
      </c>
      <c r="F67" s="29">
        <f>IFERROR(SUM(SUMIF('ТТК-Напитки'!$B:$B,"56064",'ТТК-Напитки'!$E:$E),SUMIF('ТТК-Напитки'!$G:$G,"56064",'ТТК-Напитки'!$J:$J),SUMIF('ТТК-Напитки'!$L:$L,"56064",'ТТК-Напитки'!$O:$O),SUMIF('ТТК-Напитки'!$Q:$Q,"56064",'ТТК-Напитки'!$T:$T)),0)</f>
        <v>105</v>
      </c>
      <c r="G67" s="29">
        <f>IFERROR(SUM(SUMIF('ТТК-Гарниры'!$B:$B,"56064",'ТТК-Гарниры'!$E:$E),SUMIF('ТТК-Гарниры'!$G:$G,"56064",'ТТК-Гарниры'!$J:$J),SUMIF('ТТК-Гарниры'!$L:$L,"56064",'ТТК-Гарниры'!$O:$O),SUMIF('ТТК-Гарниры'!$Q:$Q,"56064",'ТТК-Гарниры'!$T:$T)),0)</f>
        <v>0</v>
      </c>
      <c r="H67" s="29">
        <f>IFERROR(SUM(SUMIF('ТТК-Соуса'!$B:$B,"56064",'ТТК-Соуса'!$E:$E),SUMIF('ТТК-Соуса'!$G:$G,"56064",'ТТК-Соуса'!$J:$J),SUMIF('ТТК-Соуса'!$L:$L,"56064",'ТТК-Соуса'!$O:$O),SUMIF('ТТК-Соуса'!$Q:$Q,"56064",'ТТК-Соуса'!$T:$T)),0)</f>
        <v>0</v>
      </c>
      <c r="I67" s="29">
        <f>IFERROR(SUM(SUMIF('ТТК-Новинки'!$B:$B,"56064",'ТТК-Новинки'!$E:$E),SUMIF('ТТК-Новинки'!$G:$G,"56064",'ТТК-Новинки'!$J:$J),SUMIF('ТТК-Новинки'!$L:$L,"56064",'ТТК-Новинки'!$O:$O),SUMIF('ТТК-Новинки'!$Q:$Q,"56064",'ТТК-Новинки'!$T:$T)),0)</f>
        <v>0</v>
      </c>
      <c r="J67" s="29">
        <f>IFERROR(SUM(SUMIF('ТТК-Промо'!$B:$B,"56064",'ТТК-Промо'!$E:$E),SUMIF('ТТК-Промо'!$G:$G,"56064",'ТТК-Промо'!$J:$J),SUMIF('ТТК-Промо'!$L:$L,"56064",'ТТК-Промо'!$O:$O),SUMIF('ТТК-Промо'!$Q:$Q,"56064",'ТТК-Промо'!$T:$T)),0)</f>
        <v>0</v>
      </c>
      <c r="K67" s="29">
        <f>IFERROR(SUM(SUMIF('ТТК-Завтраки'!$B:$B,"56064",'ТТК-Завтраки'!$E:$E),SUMIF('ТТК-Завтраки'!$G:$G,"56064",'ТТК-Завтраки'!$J:$J),SUMIF('ТТК-Завтраки'!$L:$L,"56064",'ТТК-Завтраки'!$O:$O),SUMIF('ТТК-Завтраки'!$Q:$Q,"56064",'ТТК-Завтраки'!$T:$T)),0)</f>
        <v>0</v>
      </c>
      <c r="L67" s="29">
        <f>IFERROR(SUM(SUMIF('ТТК-Салаты'!$B:$B,"56064",'ТТК-Салаты'!$E:$E),SUMIF('ТТК-Салаты'!$G:$G,"56064",'ТТК-Салаты'!$J:$J),SUMIF('ТТК-Салаты'!$L:$L,"56064",'ТТК-Салаты'!$O:$O),SUMIF('ТТК-Салаты'!$Q:$Q,"56064",'ТТК-Салаты'!$T:$T)),0)</f>
        <v>0</v>
      </c>
      <c r="M67" s="29">
        <f>IFERROR(SUM(SUMIF('ТТК-Экстра'!$B:$B,"56064",'ТТК-Экстра'!$E:$E),SUMIF('ТТК-Экстра'!$G:$G,"56064",'ТТК-Экстра'!$J:$J),SUMIF('ТТК-Экстра'!$L:$L,"56064",'ТТК-Экстра'!$O:$O),SUMIF('ТТК-Экстра'!$Q:$Q,"56064",'ТТК-Экстра'!$T:$T)),0)</f>
        <v>0</v>
      </c>
      <c r="N67" s="34">
        <f t="shared" si="1"/>
        <v>105</v>
      </c>
    </row>
    <row r="68" spans="1:14">
      <c r="A68" s="64">
        <v>56066</v>
      </c>
      <c r="B68" s="40" t="s">
        <v>494</v>
      </c>
      <c r="C68" s="29">
        <f>IFERROR(SUM(SUMIF('ТТК-Сэндвичи'!$B:$B,"56066",'ТТК-Сэндвичи'!$E:$E),SUMIF('ТТК-Сэндвичи'!$G:$G,"56066",'ТТК-Сэндвичи'!$J:$J),SUMIF('ТТК-Сэндвичи'!$L:$L,"56066",'ТТК-Сэндвичи'!$O:$O),SUMIF('ТТК-Сэндвичи'!$Q:$Q,"56066",'ТТК-Сэндвичи'!$T:$T)),0)</f>
        <v>0</v>
      </c>
      <c r="D68" s="29">
        <f>IFERROR(SUM(SUMIF('ТТК-Десерты'!$B:$B,"56066",'ТТК-Десерты'!$E:$E),SUMIF('ТТК-Десерты'!$G:$G,"56066",'ТТК-Десерты'!$J:$J),SUMIF('ТТК-Десерты'!$L:$L,"56066",'ТТК-Десерты'!$O:$O),SUMIF('ТТК-Десерты'!$Q:$Q,"56066",'ТТК-Десерты'!$T:$T)),0)</f>
        <v>0</v>
      </c>
      <c r="E68" s="29">
        <f>IFERROR(SUM(SUMIF('ТТК-Закуски'!$B:$B,"56066",'ТТК-Закуски'!$E:$E),SUMIF('ТТК-Закуски'!$G:$G,"56066",'ТТК-Закуски'!$J:$J),SUMIF('ТТК-Закуски'!$L:$L,"56066",'ТТК-Закуски'!$O:$O),SUMIF('ТТК-Закуски'!$Q:$Q,"56066",'ТТК-Закуски'!$T:$T)),0)</f>
        <v>0</v>
      </c>
      <c r="F68" s="29">
        <f>IFERROR(SUM(SUMIF('ТТК-Напитки'!$B:$B,"56066",'ТТК-Напитки'!$E:$E),SUMIF('ТТК-Напитки'!$G:$G,"56066",'ТТК-Напитки'!$J:$J),SUMIF('ТТК-Напитки'!$L:$L,"56066",'ТТК-Напитки'!$O:$O),SUMIF('ТТК-Напитки'!$Q:$Q,"56066",'ТТК-Напитки'!$T:$T)),0)</f>
        <v>64</v>
      </c>
      <c r="G68" s="29">
        <f>IFERROR(SUM(SUMIF('ТТК-Гарниры'!$B:$B,"56066",'ТТК-Гарниры'!$E:$E),SUMIF('ТТК-Гарниры'!$G:$G,"56066",'ТТК-Гарниры'!$J:$J),SUMIF('ТТК-Гарниры'!$L:$L,"56066",'ТТК-Гарниры'!$O:$O),SUMIF('ТТК-Гарниры'!$Q:$Q,"56066",'ТТК-Гарниры'!$T:$T)),0)</f>
        <v>0</v>
      </c>
      <c r="H68" s="29">
        <f>IFERROR(SUM(SUMIF('ТТК-Соуса'!$B:$B,"56066",'ТТК-Соуса'!$E:$E),SUMIF('ТТК-Соуса'!$G:$G,"56066",'ТТК-Соуса'!$J:$J),SUMIF('ТТК-Соуса'!$L:$L,"56066",'ТТК-Соуса'!$O:$O),SUMIF('ТТК-Соуса'!$Q:$Q,"56066",'ТТК-Соуса'!$T:$T)),0)</f>
        <v>0</v>
      </c>
      <c r="I68" s="29">
        <f>IFERROR(SUM(SUMIF('ТТК-Новинки'!$B:$B,"56066",'ТТК-Новинки'!$E:$E),SUMIF('ТТК-Новинки'!$G:$G,"56066",'ТТК-Новинки'!$J:$J),SUMIF('ТТК-Новинки'!$L:$L,"56066",'ТТК-Новинки'!$O:$O),SUMIF('ТТК-Новинки'!$Q:$Q,"56066",'ТТК-Новинки'!$T:$T)),0)</f>
        <v>0</v>
      </c>
      <c r="J68" s="29">
        <f>IFERROR(SUM(SUMIF('ТТК-Промо'!$B:$B,"56066",'ТТК-Промо'!$E:$E),SUMIF('ТТК-Промо'!$G:$G,"56066",'ТТК-Промо'!$J:$J),SUMIF('ТТК-Промо'!$L:$L,"56066",'ТТК-Промо'!$O:$O),SUMIF('ТТК-Промо'!$Q:$Q,"56066",'ТТК-Промо'!$T:$T)),0)</f>
        <v>0</v>
      </c>
      <c r="K68" s="29">
        <f>IFERROR(SUM(SUMIF('ТТК-Завтраки'!$B:$B,"56066",'ТТК-Завтраки'!$E:$E),SUMIF('ТТК-Завтраки'!$G:$G,"56066",'ТТК-Завтраки'!$J:$J),SUMIF('ТТК-Завтраки'!$L:$L,"56066",'ТТК-Завтраки'!$O:$O),SUMIF('ТТК-Завтраки'!$Q:$Q,"56066",'ТТК-Завтраки'!$T:$T)),0)</f>
        <v>0</v>
      </c>
      <c r="L68" s="29">
        <f>IFERROR(SUM(SUMIF('ТТК-Салаты'!$B:$B,"56066",'ТТК-Салаты'!$E:$E),SUMIF('ТТК-Салаты'!$G:$G,"56066",'ТТК-Салаты'!$J:$J),SUMIF('ТТК-Салаты'!$L:$L,"56066",'ТТК-Салаты'!$O:$O),SUMIF('ТТК-Салаты'!$Q:$Q,"56066",'ТТК-Салаты'!$T:$T)),0)</f>
        <v>0</v>
      </c>
      <c r="M68" s="29">
        <f>IFERROR(SUM(SUMIF('ТТК-Экстра'!$B:$B,"56066",'ТТК-Экстра'!$E:$E),SUMIF('ТТК-Экстра'!$G:$G,"56066",'ТТК-Экстра'!$J:$J),SUMIF('ТТК-Экстра'!$L:$L,"56066",'ТТК-Экстра'!$O:$O),SUMIF('ТТК-Экстра'!$Q:$Q,"56066",'ТТК-Экстра'!$T:$T)),0)</f>
        <v>0</v>
      </c>
      <c r="N68" s="34">
        <f t="shared" si="1"/>
        <v>64</v>
      </c>
    </row>
    <row r="69" spans="1:14">
      <c r="A69" s="64">
        <v>56067</v>
      </c>
      <c r="B69" s="40" t="s">
        <v>495</v>
      </c>
      <c r="C69" s="29">
        <f>IFERROR(SUM(SUMIF('ТТК-Сэндвичи'!$B:$B,"56067",'ТТК-Сэндвичи'!$E:$E),SUMIF('ТТК-Сэндвичи'!$G:$G,"56067",'ТТК-Сэндвичи'!$J:$J),SUMIF('ТТК-Сэндвичи'!$L:$L,"56067",'ТТК-Сэндвичи'!$O:$O),SUMIF('ТТК-Сэндвичи'!$Q:$Q,"56067",'ТТК-Сэндвичи'!$T:$T)),0)</f>
        <v>0</v>
      </c>
      <c r="D69" s="29">
        <f>IFERROR(SUM(SUMIF('ТТК-Десерты'!$B:$B,"56067",'ТТК-Десерты'!$E:$E),SUMIF('ТТК-Десерты'!$G:$G,"56067",'ТТК-Десерты'!$J:$J),SUMIF('ТТК-Десерты'!$L:$L,"56067",'ТТК-Десерты'!$O:$O),SUMIF('ТТК-Десерты'!$Q:$Q,"56067",'ТТК-Десерты'!$T:$T)),0)</f>
        <v>0</v>
      </c>
      <c r="E69" s="29">
        <f>IFERROR(SUM(SUMIF('ТТК-Закуски'!$B:$B,"56067",'ТТК-Закуски'!$E:$E),SUMIF('ТТК-Закуски'!$G:$G,"56067",'ТТК-Закуски'!$J:$J),SUMIF('ТТК-Закуски'!$L:$L,"56067",'ТТК-Закуски'!$O:$O),SUMIF('ТТК-Закуски'!$Q:$Q,"56067",'ТТК-Закуски'!$T:$T)),0)</f>
        <v>0</v>
      </c>
      <c r="F69" s="29">
        <f>IFERROR(SUM(SUMIF('ТТК-Напитки'!$B:$B,"56067",'ТТК-Напитки'!$E:$E),SUMIF('ТТК-Напитки'!$G:$G,"56067",'ТТК-Напитки'!$J:$J),SUMIF('ТТК-Напитки'!$L:$L,"56067",'ТТК-Напитки'!$O:$O),SUMIF('ТТК-Напитки'!$Q:$Q,"56067",'ТТК-Напитки'!$T:$T)),0)</f>
        <v>124</v>
      </c>
      <c r="G69" s="29">
        <f>IFERROR(SUM(SUMIF('ТТК-Гарниры'!$B:$B,"56067",'ТТК-Гарниры'!$E:$E),SUMIF('ТТК-Гарниры'!$G:$G,"56067",'ТТК-Гарниры'!$J:$J),SUMIF('ТТК-Гарниры'!$L:$L,"56067",'ТТК-Гарниры'!$O:$O),SUMIF('ТТК-Гарниры'!$Q:$Q,"56067",'ТТК-Гарниры'!$T:$T)),0)</f>
        <v>0</v>
      </c>
      <c r="H69" s="29">
        <f>IFERROR(SUM(SUMIF('ТТК-Соуса'!$B:$B,"56067",'ТТК-Соуса'!$E:$E),SUMIF('ТТК-Соуса'!$G:$G,"56067",'ТТК-Соуса'!$J:$J),SUMIF('ТТК-Соуса'!$L:$L,"56067",'ТТК-Соуса'!$O:$O),SUMIF('ТТК-Соуса'!$Q:$Q,"56067",'ТТК-Соуса'!$T:$T)),0)</f>
        <v>0</v>
      </c>
      <c r="I69" s="29">
        <f>IFERROR(SUM(SUMIF('ТТК-Новинки'!$B:$B,"56067",'ТТК-Новинки'!$E:$E),SUMIF('ТТК-Новинки'!$G:$G,"56067",'ТТК-Новинки'!$J:$J),SUMIF('ТТК-Новинки'!$L:$L,"56067",'ТТК-Новинки'!$O:$O),SUMIF('ТТК-Новинки'!$Q:$Q,"56067",'ТТК-Новинки'!$T:$T)),0)</f>
        <v>0</v>
      </c>
      <c r="J69" s="29">
        <f>IFERROR(SUM(SUMIF('ТТК-Промо'!$B:$B,"56067",'ТТК-Промо'!$E:$E),SUMIF('ТТК-Промо'!$G:$G,"56067",'ТТК-Промо'!$J:$J),SUMIF('ТТК-Промо'!$L:$L,"56067",'ТТК-Промо'!$O:$O),SUMIF('ТТК-Промо'!$Q:$Q,"56067",'ТТК-Промо'!$T:$T)),0)</f>
        <v>0</v>
      </c>
      <c r="K69" s="29">
        <f>IFERROR(SUM(SUMIF('ТТК-Завтраки'!$B:$B,"56067",'ТТК-Завтраки'!$E:$E),SUMIF('ТТК-Завтраки'!$G:$G,"56067",'ТТК-Завтраки'!$J:$J),SUMIF('ТТК-Завтраки'!$L:$L,"56067",'ТТК-Завтраки'!$O:$O),SUMIF('ТТК-Завтраки'!$Q:$Q,"56067",'ТТК-Завтраки'!$T:$T)),0)</f>
        <v>0</v>
      </c>
      <c r="L69" s="29">
        <f>IFERROR(SUM(SUMIF('ТТК-Салаты'!$B:$B,"56067",'ТТК-Салаты'!$E:$E),SUMIF('ТТК-Салаты'!$G:$G,"56067",'ТТК-Салаты'!$J:$J),SUMIF('ТТК-Салаты'!$L:$L,"56067",'ТТК-Салаты'!$O:$O),SUMIF('ТТК-Салаты'!$Q:$Q,"56067",'ТТК-Салаты'!$T:$T)),0)</f>
        <v>0</v>
      </c>
      <c r="M69" s="29">
        <f>IFERROR(SUM(SUMIF('ТТК-Экстра'!$B:$B,"56067",'ТТК-Экстра'!$E:$E),SUMIF('ТТК-Экстра'!$G:$G,"56067",'ТТК-Экстра'!$J:$J),SUMIF('ТТК-Экстра'!$L:$L,"56067",'ТТК-Экстра'!$O:$O),SUMIF('ТТК-Экстра'!$Q:$Q,"56067",'ТТК-Экстра'!$T:$T)),0)</f>
        <v>0</v>
      </c>
      <c r="N69" s="34">
        <f t="shared" si="1"/>
        <v>124</v>
      </c>
    </row>
    <row r="70" spans="1:14">
      <c r="A70" s="64">
        <v>57000</v>
      </c>
      <c r="B70" s="40" t="s">
        <v>496</v>
      </c>
      <c r="C70" s="29">
        <f>IFERROR(SUM(SUMIF('ТТК-Сэндвичи'!$B:$B,"57000",'ТТК-Сэндвичи'!$E:$E),SUMIF('ТТК-Сэндвичи'!$G:$G,"57000",'ТТК-Сэндвичи'!$J:$J),SUMIF('ТТК-Сэндвичи'!$L:$L,"57000",'ТТК-Сэндвичи'!$O:$O),SUMIF('ТТК-Сэндвичи'!$Q:$Q,"57000",'ТТК-Сэндвичи'!$T:$T)),0)</f>
        <v>0</v>
      </c>
      <c r="D70" s="29">
        <f>IFERROR(SUM(SUMIF('ТТК-Десерты'!$B:$B,"57000",'ТТК-Десерты'!$E:$E),SUMIF('ТТК-Десерты'!$G:$G,"57000",'ТТК-Десерты'!$J:$J),SUMIF('ТТК-Десерты'!$L:$L,"57000",'ТТК-Десерты'!$O:$O),SUMIF('ТТК-Десерты'!$Q:$Q,"57000",'ТТК-Десерты'!$T:$T)),0)</f>
        <v>0</v>
      </c>
      <c r="E70" s="29">
        <f>IFERROR(SUM(SUMIF('ТТК-Закуски'!$B:$B,"57000",'ТТК-Закуски'!$E:$E),SUMIF('ТТК-Закуски'!$G:$G,"57000",'ТТК-Закуски'!$J:$J),SUMIF('ТТК-Закуски'!$L:$L,"57000",'ТТК-Закуски'!$O:$O),SUMIF('ТТК-Закуски'!$Q:$Q,"57000",'ТТК-Закуски'!$T:$T)),0)</f>
        <v>0</v>
      </c>
      <c r="F70" s="29">
        <f>IFERROR(SUM(SUMIF('ТТК-Напитки'!$B:$B,"57000",'ТТК-Напитки'!$E:$E),SUMIF('ТТК-Напитки'!$G:$G,"57000",'ТТК-Напитки'!$J:$J),SUMIF('ТТК-Напитки'!$L:$L,"57000",'ТТК-Напитки'!$O:$O),SUMIF('ТТК-Напитки'!$Q:$Q,"57000",'ТТК-Напитки'!$T:$T)),0)</f>
        <v>37</v>
      </c>
      <c r="G70" s="29">
        <f>IFERROR(SUM(SUMIF('ТТК-Гарниры'!$B:$B,"57000",'ТТК-Гарниры'!$E:$E),SUMIF('ТТК-Гарниры'!$G:$G,"57000",'ТТК-Гарниры'!$J:$J),SUMIF('ТТК-Гарниры'!$L:$L,"57000",'ТТК-Гарниры'!$O:$O),SUMIF('ТТК-Гарниры'!$Q:$Q,"57000",'ТТК-Гарниры'!$T:$T)),0)</f>
        <v>0</v>
      </c>
      <c r="H70" s="29">
        <f>IFERROR(SUM(SUMIF('ТТК-Соуса'!$B:$B,"57000",'ТТК-Соуса'!$E:$E),SUMIF('ТТК-Соуса'!$G:$G,"57000",'ТТК-Соуса'!$J:$J),SUMIF('ТТК-Соуса'!$L:$L,"57000",'ТТК-Соуса'!$O:$O),SUMIF('ТТК-Соуса'!$Q:$Q,"57000",'ТТК-Соуса'!$T:$T)),0)</f>
        <v>0</v>
      </c>
      <c r="I70" s="29">
        <f>IFERROR(SUM(SUMIF('ТТК-Новинки'!$B:$B,"57000",'ТТК-Новинки'!$E:$E),SUMIF('ТТК-Новинки'!$G:$G,"57000",'ТТК-Новинки'!$J:$J),SUMIF('ТТК-Новинки'!$L:$L,"57000",'ТТК-Новинки'!$O:$O),SUMIF('ТТК-Новинки'!$Q:$Q,"57000",'ТТК-Новинки'!$T:$T)),0)</f>
        <v>0</v>
      </c>
      <c r="J70" s="29">
        <f>IFERROR(SUM(SUMIF('ТТК-Промо'!$B:$B,"57000",'ТТК-Промо'!$E:$E),SUMIF('ТТК-Промо'!$G:$G,"57000",'ТТК-Промо'!$J:$J),SUMIF('ТТК-Промо'!$L:$L,"57000",'ТТК-Промо'!$O:$O),SUMIF('ТТК-Промо'!$Q:$Q,"57000",'ТТК-Промо'!$T:$T)),0)</f>
        <v>0</v>
      </c>
      <c r="K70" s="29">
        <f>IFERROR(SUM(SUMIF('ТТК-Завтраки'!$B:$B,"57000",'ТТК-Завтраки'!$E:$E),SUMIF('ТТК-Завтраки'!$G:$G,"57000",'ТТК-Завтраки'!$J:$J),SUMIF('ТТК-Завтраки'!$L:$L,"57000",'ТТК-Завтраки'!$O:$O),SUMIF('ТТК-Завтраки'!$Q:$Q,"57000",'ТТК-Завтраки'!$T:$T)),0)</f>
        <v>0</v>
      </c>
      <c r="L70" s="29">
        <f>IFERROR(SUM(SUMIF('ТТК-Салаты'!$B:$B,"57000",'ТТК-Салаты'!$E:$E),SUMIF('ТТК-Салаты'!$G:$G,"57000",'ТТК-Салаты'!$J:$J),SUMIF('ТТК-Салаты'!$L:$L,"57000",'ТТК-Салаты'!$O:$O),SUMIF('ТТК-Салаты'!$Q:$Q,"57000",'ТТК-Салаты'!$T:$T)),0)</f>
        <v>0</v>
      </c>
      <c r="M70" s="29">
        <f>IFERROR(SUM(SUMIF('ТТК-Экстра'!$B:$B,"57000",'ТТК-Экстра'!$E:$E),SUMIF('ТТК-Экстра'!$G:$G,"57000",'ТТК-Экстра'!$J:$J),SUMIF('ТТК-Экстра'!$L:$L,"57000",'ТТК-Экстра'!$O:$O),SUMIF('ТТК-Экстра'!$Q:$Q,"57000",'ТТК-Экстра'!$T:$T)),0)</f>
        <v>0</v>
      </c>
      <c r="N70" s="34">
        <f t="shared" si="1"/>
        <v>37</v>
      </c>
    </row>
    <row r="71" spans="1:14">
      <c r="A71" s="64">
        <v>57001</v>
      </c>
      <c r="B71" s="40" t="s">
        <v>497</v>
      </c>
      <c r="C71" s="29">
        <f>IFERROR(SUM(SUMIF('ТТК-Сэндвичи'!$B:$B,"57001",'ТТК-Сэндвичи'!$E:$E),SUMIF('ТТК-Сэндвичи'!$G:$G,"57001",'ТТК-Сэндвичи'!$J:$J),SUMIF('ТТК-Сэндвичи'!$L:$L,"57001",'ТТК-Сэндвичи'!$O:$O),SUMIF('ТТК-Сэндвичи'!$Q:$Q,"57001",'ТТК-Сэндвичи'!$T:$T)),0)</f>
        <v>0</v>
      </c>
      <c r="D71" s="29">
        <f>IFERROR(SUM(SUMIF('ТТК-Десерты'!$B:$B,"57001",'ТТК-Десерты'!$E:$E),SUMIF('ТТК-Десерты'!$G:$G,"57001",'ТТК-Десерты'!$J:$J),SUMIF('ТТК-Десерты'!$L:$L,"57001",'ТТК-Десерты'!$O:$O),SUMIF('ТТК-Десерты'!$Q:$Q,"57001",'ТТК-Десерты'!$T:$T)),0)</f>
        <v>0</v>
      </c>
      <c r="E71" s="29">
        <f>IFERROR(SUM(SUMIF('ТТК-Закуски'!$B:$B,"57001",'ТТК-Закуски'!$E:$E),SUMIF('ТТК-Закуски'!$G:$G,"57001",'ТТК-Закуски'!$J:$J),SUMIF('ТТК-Закуски'!$L:$L,"57001",'ТТК-Закуски'!$O:$O),SUMIF('ТТК-Закуски'!$Q:$Q,"57001",'ТТК-Закуски'!$T:$T)),0)</f>
        <v>0</v>
      </c>
      <c r="F71" s="29">
        <f>IFERROR(SUM(SUMIF('ТТК-Напитки'!$B:$B,"57001",'ТТК-Напитки'!$E:$E),SUMIF('ТТК-Напитки'!$G:$G,"57001",'ТТК-Напитки'!$J:$J),SUMIF('ТТК-Напитки'!$L:$L,"57001",'ТТК-Напитки'!$O:$O),SUMIF('ТТК-Напитки'!$Q:$Q,"57001",'ТТК-Напитки'!$T:$T)),0)</f>
        <v>18</v>
      </c>
      <c r="G71" s="29">
        <f>IFERROR(SUM(SUMIF('ТТК-Гарниры'!$B:$B,"57001",'ТТК-Гарниры'!$E:$E),SUMIF('ТТК-Гарниры'!$G:$G,"57001",'ТТК-Гарниры'!$J:$J),SUMIF('ТТК-Гарниры'!$L:$L,"57001",'ТТК-Гарниры'!$O:$O),SUMIF('ТТК-Гарниры'!$Q:$Q,"57001",'ТТК-Гарниры'!$T:$T)),0)</f>
        <v>0</v>
      </c>
      <c r="H71" s="29">
        <f>IFERROR(SUM(SUMIF('ТТК-Соуса'!$B:$B,"57001",'ТТК-Соуса'!$E:$E),SUMIF('ТТК-Соуса'!$G:$G,"57001",'ТТК-Соуса'!$J:$J),SUMIF('ТТК-Соуса'!$L:$L,"57001",'ТТК-Соуса'!$O:$O),SUMIF('ТТК-Соуса'!$Q:$Q,"57001",'ТТК-Соуса'!$T:$T)),0)</f>
        <v>0</v>
      </c>
      <c r="I71" s="29">
        <f>IFERROR(SUM(SUMIF('ТТК-Новинки'!$B:$B,"57001",'ТТК-Новинки'!$E:$E),SUMIF('ТТК-Новинки'!$G:$G,"57001",'ТТК-Новинки'!$J:$J),SUMIF('ТТК-Новинки'!$L:$L,"57001",'ТТК-Новинки'!$O:$O),SUMIF('ТТК-Новинки'!$Q:$Q,"57001",'ТТК-Новинки'!$T:$T)),0)</f>
        <v>0</v>
      </c>
      <c r="J71" s="29">
        <f>IFERROR(SUM(SUMIF('ТТК-Промо'!$B:$B,"57001",'ТТК-Промо'!$E:$E),SUMIF('ТТК-Промо'!$G:$G,"57001",'ТТК-Промо'!$J:$J),SUMIF('ТТК-Промо'!$L:$L,"57001",'ТТК-Промо'!$O:$O),SUMIF('ТТК-Промо'!$Q:$Q,"57001",'ТТК-Промо'!$T:$T)),0)</f>
        <v>0</v>
      </c>
      <c r="K71" s="29">
        <f>IFERROR(SUM(SUMIF('ТТК-Завтраки'!$B:$B,"57001",'ТТК-Завтраки'!$E:$E),SUMIF('ТТК-Завтраки'!$G:$G,"57001",'ТТК-Завтраки'!$J:$J),SUMIF('ТТК-Завтраки'!$L:$L,"57001",'ТТК-Завтраки'!$O:$O),SUMIF('ТТК-Завтраки'!$Q:$Q,"57001",'ТТК-Завтраки'!$T:$T)),0)</f>
        <v>0</v>
      </c>
      <c r="L71" s="29">
        <f>IFERROR(SUM(SUMIF('ТТК-Салаты'!$B:$B,"57001",'ТТК-Салаты'!$E:$E),SUMIF('ТТК-Салаты'!$G:$G,"57001",'ТТК-Салаты'!$J:$J),SUMIF('ТТК-Салаты'!$L:$L,"57001",'ТТК-Салаты'!$O:$O),SUMIF('ТТК-Салаты'!$Q:$Q,"57001",'ТТК-Салаты'!$T:$T)),0)</f>
        <v>0</v>
      </c>
      <c r="M71" s="29">
        <f>IFERROR(SUM(SUMIF('ТТК-Экстра'!$B:$B,"57001",'ТТК-Экстра'!$E:$E),SUMIF('ТТК-Экстра'!$G:$G,"57001",'ТТК-Экстра'!$J:$J),SUMIF('ТТК-Экстра'!$L:$L,"57001",'ТТК-Экстра'!$O:$O),SUMIF('ТТК-Экстра'!$Q:$Q,"57001",'ТТК-Экстра'!$T:$T)),0)</f>
        <v>0</v>
      </c>
      <c r="N71" s="34">
        <f t="shared" si="1"/>
        <v>18</v>
      </c>
    </row>
    <row r="72" spans="1:14">
      <c r="A72" s="64">
        <v>57002</v>
      </c>
      <c r="B72" s="40" t="s">
        <v>498</v>
      </c>
      <c r="C72" s="29">
        <f>IFERROR(SUM(SUMIF('ТТК-Сэндвичи'!$B:$B,"57002",'ТТК-Сэндвичи'!$E:$E),SUMIF('ТТК-Сэндвичи'!$G:$G,"57002",'ТТК-Сэндвичи'!$J:$J),SUMIF('ТТК-Сэндвичи'!$L:$L,"57002",'ТТК-Сэндвичи'!$O:$O),SUMIF('ТТК-Сэндвичи'!$Q:$Q,"57002",'ТТК-Сэндвичи'!$T:$T)),0)</f>
        <v>0</v>
      </c>
      <c r="D72" s="29">
        <f>IFERROR(SUM(SUMIF('ТТК-Десерты'!$B:$B,"57002",'ТТК-Десерты'!$E:$E),SUMIF('ТТК-Десерты'!$G:$G,"57002",'ТТК-Десерты'!$J:$J),SUMIF('ТТК-Десерты'!$L:$L,"57002",'ТТК-Десерты'!$O:$O),SUMIF('ТТК-Десерты'!$Q:$Q,"57002",'ТТК-Десерты'!$T:$T)),0)</f>
        <v>0</v>
      </c>
      <c r="E72" s="29">
        <f>IFERROR(SUM(SUMIF('ТТК-Закуски'!$B:$B,"57002",'ТТК-Закуски'!$E:$E),SUMIF('ТТК-Закуски'!$G:$G,"57002",'ТТК-Закуски'!$J:$J),SUMIF('ТТК-Закуски'!$L:$L,"57002",'ТТК-Закуски'!$O:$O),SUMIF('ТТК-Закуски'!$Q:$Q,"57002",'ТТК-Закуски'!$T:$T)),0)</f>
        <v>0</v>
      </c>
      <c r="F72" s="29">
        <f>IFERROR(SUM(SUMIF('ТТК-Напитки'!$B:$B,"57002",'ТТК-Напитки'!$E:$E),SUMIF('ТТК-Напитки'!$G:$G,"57002",'ТТК-Напитки'!$J:$J),SUMIF('ТТК-Напитки'!$L:$L,"57002",'ТТК-Напитки'!$O:$O),SUMIF('ТТК-Напитки'!$Q:$Q,"57002",'ТТК-Напитки'!$T:$T)),0)</f>
        <v>1011</v>
      </c>
      <c r="G72" s="29">
        <f>IFERROR(SUM(SUMIF('ТТК-Гарниры'!$B:$B,"57002",'ТТК-Гарниры'!$E:$E),SUMIF('ТТК-Гарниры'!$G:$G,"57002",'ТТК-Гарниры'!$J:$J),SUMIF('ТТК-Гарниры'!$L:$L,"57002",'ТТК-Гарниры'!$O:$O),SUMIF('ТТК-Гарниры'!$Q:$Q,"57002",'ТТК-Гарниры'!$T:$T)),0)</f>
        <v>0</v>
      </c>
      <c r="H72" s="29">
        <f>IFERROR(SUM(SUMIF('ТТК-Соуса'!$B:$B,"57002",'ТТК-Соуса'!$E:$E),SUMIF('ТТК-Соуса'!$G:$G,"57002",'ТТК-Соуса'!$J:$J),SUMIF('ТТК-Соуса'!$L:$L,"57002",'ТТК-Соуса'!$O:$O),SUMIF('ТТК-Соуса'!$Q:$Q,"57002",'ТТК-Соуса'!$T:$T)),0)</f>
        <v>0</v>
      </c>
      <c r="I72" s="29">
        <f>IFERROR(SUM(SUMIF('ТТК-Новинки'!$B:$B,"57002",'ТТК-Новинки'!$E:$E),SUMIF('ТТК-Новинки'!$G:$G,"57002",'ТТК-Новинки'!$J:$J),SUMIF('ТТК-Новинки'!$L:$L,"57002",'ТТК-Новинки'!$O:$O),SUMIF('ТТК-Новинки'!$Q:$Q,"57002",'ТТК-Новинки'!$T:$T)),0)</f>
        <v>0</v>
      </c>
      <c r="J72" s="29">
        <f>IFERROR(SUM(SUMIF('ТТК-Промо'!$B:$B,"57002",'ТТК-Промо'!$E:$E),SUMIF('ТТК-Промо'!$G:$G,"57002",'ТТК-Промо'!$J:$J),SUMIF('ТТК-Промо'!$L:$L,"57002",'ТТК-Промо'!$O:$O),SUMIF('ТТК-Промо'!$Q:$Q,"57002",'ТТК-Промо'!$T:$T)),0)</f>
        <v>0</v>
      </c>
      <c r="K72" s="29">
        <f>IFERROR(SUM(SUMIF('ТТК-Завтраки'!$B:$B,"57002",'ТТК-Завтраки'!$E:$E),SUMIF('ТТК-Завтраки'!$G:$G,"57002",'ТТК-Завтраки'!$J:$J),SUMIF('ТТК-Завтраки'!$L:$L,"57002",'ТТК-Завтраки'!$O:$O),SUMIF('ТТК-Завтраки'!$Q:$Q,"57002",'ТТК-Завтраки'!$T:$T)),0)</f>
        <v>0</v>
      </c>
      <c r="L72" s="29">
        <f>IFERROR(SUM(SUMIF('ТТК-Салаты'!$B:$B,"57002",'ТТК-Салаты'!$E:$E),SUMIF('ТТК-Салаты'!$G:$G,"57002",'ТТК-Салаты'!$J:$J),SUMIF('ТТК-Салаты'!$L:$L,"57002",'ТТК-Салаты'!$O:$O),SUMIF('ТТК-Салаты'!$Q:$Q,"57002",'ТТК-Салаты'!$T:$T)),0)</f>
        <v>0</v>
      </c>
      <c r="M72" s="29">
        <f>IFERROR(SUM(SUMIF('ТТК-Экстра'!$B:$B,"57002",'ТТК-Экстра'!$E:$E),SUMIF('ТТК-Экстра'!$G:$G,"57002",'ТТК-Экстра'!$J:$J),SUMIF('ТТК-Экстра'!$L:$L,"57002",'ТТК-Экстра'!$O:$O),SUMIF('ТТК-Экстра'!$Q:$Q,"57002",'ТТК-Экстра'!$T:$T)),0)</f>
        <v>0</v>
      </c>
      <c r="N72" s="34">
        <f t="shared" si="1"/>
        <v>1011</v>
      </c>
    </row>
    <row r="73" spans="1:14">
      <c r="A73" s="64">
        <v>57003</v>
      </c>
      <c r="B73" s="40" t="s">
        <v>499</v>
      </c>
      <c r="C73" s="29">
        <f>IFERROR(SUM(SUMIF('ТТК-Сэндвичи'!$B:$B,"57003",'ТТК-Сэндвичи'!$E:$E),SUMIF('ТТК-Сэндвичи'!$G:$G,"57003",'ТТК-Сэндвичи'!$J:$J),SUMIF('ТТК-Сэндвичи'!$L:$L,"57003",'ТТК-Сэндвичи'!$O:$O),SUMIF('ТТК-Сэндвичи'!$Q:$Q,"57003",'ТТК-Сэндвичи'!$T:$T)),0)</f>
        <v>0</v>
      </c>
      <c r="D73" s="29">
        <f>IFERROR(SUM(SUMIF('ТТК-Десерты'!$B:$B,"57003",'ТТК-Десерты'!$E:$E),SUMIF('ТТК-Десерты'!$G:$G,"57003",'ТТК-Десерты'!$J:$J),SUMIF('ТТК-Десерты'!$L:$L,"57003",'ТТК-Десерты'!$O:$O),SUMIF('ТТК-Десерты'!$Q:$Q,"57003",'ТТК-Десерты'!$T:$T)),0)</f>
        <v>0</v>
      </c>
      <c r="E73" s="29">
        <f>IFERROR(SUM(SUMIF('ТТК-Закуски'!$B:$B,"57003",'ТТК-Закуски'!$E:$E),SUMIF('ТТК-Закуски'!$G:$G,"57003",'ТТК-Закуски'!$J:$J),SUMIF('ТТК-Закуски'!$L:$L,"57003",'ТТК-Закуски'!$O:$O),SUMIF('ТТК-Закуски'!$Q:$Q,"57003",'ТТК-Закуски'!$T:$T)),0)</f>
        <v>0</v>
      </c>
      <c r="F73" s="29">
        <f>IFERROR(SUM(SUMIF('ТТК-Напитки'!$B:$B,"57003",'ТТК-Напитки'!$E:$E),SUMIF('ТТК-Напитки'!$G:$G,"57003",'ТТК-Напитки'!$J:$J),SUMIF('ТТК-Напитки'!$L:$L,"57003",'ТТК-Напитки'!$O:$O),SUMIF('ТТК-Напитки'!$Q:$Q,"57003",'ТТК-Напитки'!$T:$T)),0)</f>
        <v>82</v>
      </c>
      <c r="G73" s="29">
        <f>IFERROR(SUM(SUMIF('ТТК-Гарниры'!$B:$B,"57003",'ТТК-Гарниры'!$E:$E),SUMIF('ТТК-Гарниры'!$G:$G,"57003",'ТТК-Гарниры'!$J:$J),SUMIF('ТТК-Гарниры'!$L:$L,"57003",'ТТК-Гарниры'!$O:$O),SUMIF('ТТК-Гарниры'!$Q:$Q,"57003",'ТТК-Гарниры'!$T:$T)),0)</f>
        <v>0</v>
      </c>
      <c r="H73" s="29">
        <f>IFERROR(SUM(SUMIF('ТТК-Соуса'!$B:$B,"57003",'ТТК-Соуса'!$E:$E),SUMIF('ТТК-Соуса'!$G:$G,"57003",'ТТК-Соуса'!$J:$J),SUMIF('ТТК-Соуса'!$L:$L,"57003",'ТТК-Соуса'!$O:$O),SUMIF('ТТК-Соуса'!$Q:$Q,"57003",'ТТК-Соуса'!$T:$T)),0)</f>
        <v>0</v>
      </c>
      <c r="I73" s="29">
        <f>IFERROR(SUM(SUMIF('ТТК-Новинки'!$B:$B,"57003",'ТТК-Новинки'!$E:$E),SUMIF('ТТК-Новинки'!$G:$G,"57003",'ТТК-Новинки'!$J:$J),SUMIF('ТТК-Новинки'!$L:$L,"57003",'ТТК-Новинки'!$O:$O),SUMIF('ТТК-Новинки'!$Q:$Q,"57003",'ТТК-Новинки'!$T:$T)),0)</f>
        <v>0</v>
      </c>
      <c r="J73" s="29">
        <f>IFERROR(SUM(SUMIF('ТТК-Промо'!$B:$B,"57003",'ТТК-Промо'!$E:$E),SUMIF('ТТК-Промо'!$G:$G,"57003",'ТТК-Промо'!$J:$J),SUMIF('ТТК-Промо'!$L:$L,"57003",'ТТК-Промо'!$O:$O),SUMIF('ТТК-Промо'!$Q:$Q,"57003",'ТТК-Промо'!$T:$T)),0)</f>
        <v>0</v>
      </c>
      <c r="K73" s="29">
        <f>IFERROR(SUM(SUMIF('ТТК-Завтраки'!$B:$B,"57003",'ТТК-Завтраки'!$E:$E),SUMIF('ТТК-Завтраки'!$G:$G,"57003",'ТТК-Завтраки'!$J:$J),SUMIF('ТТК-Завтраки'!$L:$L,"57003",'ТТК-Завтраки'!$O:$O),SUMIF('ТТК-Завтраки'!$Q:$Q,"57003",'ТТК-Завтраки'!$T:$T)),0)</f>
        <v>0</v>
      </c>
      <c r="L73" s="29">
        <f>IFERROR(SUM(SUMIF('ТТК-Салаты'!$B:$B,"57003",'ТТК-Салаты'!$E:$E),SUMIF('ТТК-Салаты'!$G:$G,"57003",'ТТК-Салаты'!$J:$J),SUMIF('ТТК-Салаты'!$L:$L,"57003",'ТТК-Салаты'!$O:$O),SUMIF('ТТК-Салаты'!$Q:$Q,"57003",'ТТК-Салаты'!$T:$T)),0)</f>
        <v>0</v>
      </c>
      <c r="M73" s="29">
        <f>IFERROR(SUM(SUMIF('ТТК-Экстра'!$B:$B,"57003",'ТТК-Экстра'!$E:$E),SUMIF('ТТК-Экстра'!$G:$G,"57003",'ТТК-Экстра'!$J:$J),SUMIF('ТТК-Экстра'!$L:$L,"57003",'ТТК-Экстра'!$O:$O),SUMIF('ТТК-Экстра'!$Q:$Q,"57003",'ТТК-Экстра'!$T:$T)),0)</f>
        <v>0</v>
      </c>
      <c r="N73" s="34">
        <f t="shared" si="1"/>
        <v>82</v>
      </c>
    </row>
    <row r="74" spans="1:14">
      <c r="A74" s="64">
        <v>57009</v>
      </c>
      <c r="B74" s="40" t="s">
        <v>500</v>
      </c>
      <c r="C74" s="29">
        <f>IFERROR(SUM(SUMIF('ТТК-Сэндвичи'!$B:$B,"57009",'ТТК-Сэндвичи'!$E:$E),SUMIF('ТТК-Сэндвичи'!$G:$G,"57009",'ТТК-Сэндвичи'!$J:$J),SUMIF('ТТК-Сэндвичи'!$L:$L,"57009",'ТТК-Сэндвичи'!$O:$O),SUMIF('ТТК-Сэндвичи'!$Q:$Q,"57009",'ТТК-Сэндвичи'!$T:$T)),0)</f>
        <v>0</v>
      </c>
      <c r="D74" s="29">
        <f>IFERROR(SUM(SUMIF('ТТК-Десерты'!$B:$B,"57009",'ТТК-Десерты'!$E:$E),SUMIF('ТТК-Десерты'!$G:$G,"57009",'ТТК-Десерты'!$J:$J),SUMIF('ТТК-Десерты'!$L:$L,"57009",'ТТК-Десерты'!$O:$O),SUMIF('ТТК-Десерты'!$Q:$Q,"57009",'ТТК-Десерты'!$T:$T)),0)</f>
        <v>85</v>
      </c>
      <c r="E74" s="29">
        <f>IFERROR(SUM(SUMIF('ТТК-Закуски'!$B:$B,"57009",'ТТК-Закуски'!$E:$E),SUMIF('ТТК-Закуски'!$G:$G,"57009",'ТТК-Закуски'!$J:$J),SUMIF('ТТК-Закуски'!$L:$L,"57009",'ТТК-Закуски'!$O:$O),SUMIF('ТТК-Закуски'!$Q:$Q,"57009",'ТТК-Закуски'!$T:$T)),0)</f>
        <v>0</v>
      </c>
      <c r="F74" s="29">
        <f>IFERROR(SUM(SUMIF('ТТК-Напитки'!$B:$B,"57009",'ТТК-Напитки'!$E:$E),SUMIF('ТТК-Напитки'!$G:$G,"57009",'ТТК-Напитки'!$J:$J),SUMIF('ТТК-Напитки'!$L:$L,"57009",'ТТК-Напитки'!$O:$O),SUMIF('ТТК-Напитки'!$Q:$Q,"57009",'ТТК-Напитки'!$T:$T)),0)</f>
        <v>0</v>
      </c>
      <c r="G74" s="29">
        <f>IFERROR(SUM(SUMIF('ТТК-Гарниры'!$B:$B,"57009",'ТТК-Гарниры'!$E:$E),SUMIF('ТТК-Гарниры'!$G:$G,"57009",'ТТК-Гарниры'!$J:$J),SUMIF('ТТК-Гарниры'!$L:$L,"57009",'ТТК-Гарниры'!$O:$O),SUMIF('ТТК-Гарниры'!$Q:$Q,"57009",'ТТК-Гарниры'!$T:$T)),0)</f>
        <v>0</v>
      </c>
      <c r="H74" s="29">
        <f>IFERROR(SUM(SUMIF('ТТК-Соуса'!$B:$B,"57009",'ТТК-Соуса'!$E:$E),SUMIF('ТТК-Соуса'!$G:$G,"57009",'ТТК-Соуса'!$J:$J),SUMIF('ТТК-Соуса'!$L:$L,"57009",'ТТК-Соуса'!$O:$O),SUMIF('ТТК-Соуса'!$Q:$Q,"57009",'ТТК-Соуса'!$T:$T)),0)</f>
        <v>0</v>
      </c>
      <c r="I74" s="29">
        <f>IFERROR(SUM(SUMIF('ТТК-Новинки'!$B:$B,"57009",'ТТК-Новинки'!$E:$E),SUMIF('ТТК-Новинки'!$G:$G,"57009",'ТТК-Новинки'!$J:$J),SUMIF('ТТК-Новинки'!$L:$L,"57009",'ТТК-Новинки'!$O:$O),SUMIF('ТТК-Новинки'!$Q:$Q,"57009",'ТТК-Новинки'!$T:$T)),0)</f>
        <v>0</v>
      </c>
      <c r="J74" s="29">
        <f>IFERROR(SUM(SUMIF('ТТК-Промо'!$B:$B,"57009",'ТТК-Промо'!$E:$E),SUMIF('ТТК-Промо'!$G:$G,"57009",'ТТК-Промо'!$J:$J),SUMIF('ТТК-Промо'!$L:$L,"57009",'ТТК-Промо'!$O:$O),SUMIF('ТТК-Промо'!$Q:$Q,"57009",'ТТК-Промо'!$T:$T)),0)</f>
        <v>0</v>
      </c>
      <c r="K74" s="29">
        <f>IFERROR(SUM(SUMIF('ТТК-Завтраки'!$B:$B,"57009",'ТТК-Завтраки'!$E:$E),SUMIF('ТТК-Завтраки'!$G:$G,"57009",'ТТК-Завтраки'!$J:$J),SUMIF('ТТК-Завтраки'!$L:$L,"57009",'ТТК-Завтраки'!$O:$O),SUMIF('ТТК-Завтраки'!$Q:$Q,"57009",'ТТК-Завтраки'!$T:$T)),0)</f>
        <v>0</v>
      </c>
      <c r="L74" s="29">
        <f>IFERROR(SUM(SUMIF('ТТК-Салаты'!$B:$B,"57009",'ТТК-Салаты'!$E:$E),SUMIF('ТТК-Салаты'!$G:$G,"57009",'ТТК-Салаты'!$J:$J),SUMIF('ТТК-Салаты'!$L:$L,"57009",'ТТК-Салаты'!$O:$O),SUMIF('ТТК-Салаты'!$Q:$Q,"57009",'ТТК-Салаты'!$T:$T)),0)</f>
        <v>0</v>
      </c>
      <c r="M74" s="29">
        <f>IFERROR(SUM(SUMIF('ТТК-Экстра'!$B:$B,"57009",'ТТК-Экстра'!$E:$E),SUMIF('ТТК-Экстра'!$G:$G,"57009",'ТТК-Экстра'!$J:$J),SUMIF('ТТК-Экстра'!$L:$L,"57009",'ТТК-Экстра'!$O:$O),SUMIF('ТТК-Экстра'!$Q:$Q,"57009",'ТТК-Экстра'!$T:$T)),0)</f>
        <v>0</v>
      </c>
      <c r="N74" s="34">
        <f t="shared" si="1"/>
        <v>85</v>
      </c>
    </row>
    <row r="75" spans="1:14">
      <c r="A75" s="64">
        <v>57100</v>
      </c>
      <c r="B75" s="40" t="s">
        <v>501</v>
      </c>
      <c r="C75" s="29">
        <f>IFERROR(SUM(SUMIF('ТТК-Сэндвичи'!$B:$B,"57100",'ТТК-Сэндвичи'!$E:$E),SUMIF('ТТК-Сэндвичи'!$G:$G,"57100",'ТТК-Сэндвичи'!$J:$J),SUMIF('ТТК-Сэндвичи'!$L:$L,"57100",'ТТК-Сэндвичи'!$O:$O),SUMIF('ТТК-Сэндвичи'!$Q:$Q,"57100",'ТТК-Сэндвичи'!$T:$T)),0)</f>
        <v>0</v>
      </c>
      <c r="D75" s="29">
        <f>IFERROR(SUM(SUMIF('ТТК-Десерты'!$B:$B,"57100",'ТТК-Десерты'!$E:$E),SUMIF('ТТК-Десерты'!$G:$G,"57100",'ТТК-Десерты'!$J:$J),SUMIF('ТТК-Десерты'!$L:$L,"57100",'ТТК-Десерты'!$O:$O),SUMIF('ТТК-Десерты'!$Q:$Q,"57100",'ТТК-Десерты'!$T:$T)),0)</f>
        <v>0</v>
      </c>
      <c r="E75" s="29">
        <f>IFERROR(SUM(SUMIF('ТТК-Закуски'!$B:$B,"57100",'ТТК-Закуски'!$E:$E),SUMIF('ТТК-Закуски'!$G:$G,"57100",'ТТК-Закуски'!$J:$J),SUMIF('ТТК-Закуски'!$L:$L,"57100",'ТТК-Закуски'!$O:$O),SUMIF('ТТК-Закуски'!$Q:$Q,"57100",'ТТК-Закуски'!$T:$T)),0)</f>
        <v>239</v>
      </c>
      <c r="F75" s="29">
        <f>IFERROR(SUM(SUMIF('ТТК-Напитки'!$B:$B,"57100",'ТТК-Напитки'!$E:$E),SUMIF('ТТК-Напитки'!$G:$G,"57100",'ТТК-Напитки'!$J:$J),SUMIF('ТТК-Напитки'!$L:$L,"57100",'ТТК-Напитки'!$O:$O),SUMIF('ТТК-Напитки'!$Q:$Q,"57100",'ТТК-Напитки'!$T:$T)),0)</f>
        <v>0</v>
      </c>
      <c r="G75" s="29">
        <f>IFERROR(SUM(SUMIF('ТТК-Гарниры'!$B:$B,"57100",'ТТК-Гарниры'!$E:$E),SUMIF('ТТК-Гарниры'!$G:$G,"57100",'ТТК-Гарниры'!$J:$J),SUMIF('ТТК-Гарниры'!$L:$L,"57100",'ТТК-Гарниры'!$O:$O),SUMIF('ТТК-Гарниры'!$Q:$Q,"57100",'ТТК-Гарниры'!$T:$T)),0)</f>
        <v>156</v>
      </c>
      <c r="H75" s="29">
        <f>IFERROR(SUM(SUMIF('ТТК-Соуса'!$B:$B,"57100",'ТТК-Соуса'!$E:$E),SUMIF('ТТК-Соуса'!$G:$G,"57100",'ТТК-Соуса'!$J:$J),SUMIF('ТТК-Соуса'!$L:$L,"57100",'ТТК-Соуса'!$O:$O),SUMIF('ТТК-Соуса'!$Q:$Q,"57100",'ТТК-Соуса'!$T:$T)),0)</f>
        <v>0</v>
      </c>
      <c r="I75" s="29">
        <f>IFERROR(SUM(SUMIF('ТТК-Новинки'!$B:$B,"57100",'ТТК-Новинки'!$E:$E),SUMIF('ТТК-Новинки'!$G:$G,"57100",'ТТК-Новинки'!$J:$J),SUMIF('ТТК-Новинки'!$L:$L,"57100",'ТТК-Новинки'!$O:$O),SUMIF('ТТК-Новинки'!$Q:$Q,"57100",'ТТК-Новинки'!$T:$T)),0)</f>
        <v>0</v>
      </c>
      <c r="J75" s="29">
        <f>IFERROR(SUM(SUMIF('ТТК-Промо'!$B:$B,"57100",'ТТК-Промо'!$E:$E),SUMIF('ТТК-Промо'!$G:$G,"57100",'ТТК-Промо'!$J:$J),SUMIF('ТТК-Промо'!$L:$L,"57100",'ТТК-Промо'!$O:$O),SUMIF('ТТК-Промо'!$Q:$Q,"57100",'ТТК-Промо'!$T:$T)),0)</f>
        <v>0</v>
      </c>
      <c r="K75" s="29">
        <f>IFERROR(SUM(SUMIF('ТТК-Завтраки'!$B:$B,"57100",'ТТК-Завтраки'!$E:$E),SUMIF('ТТК-Завтраки'!$G:$G,"57100",'ТТК-Завтраки'!$J:$J),SUMIF('ТТК-Завтраки'!$L:$L,"57100",'ТТК-Завтраки'!$O:$O),SUMIF('ТТК-Завтраки'!$Q:$Q,"57100",'ТТК-Завтраки'!$T:$T)),0)</f>
        <v>0</v>
      </c>
      <c r="L75" s="29">
        <f>IFERROR(SUM(SUMIF('ТТК-Салаты'!$B:$B,"57100",'ТТК-Салаты'!$E:$E),SUMIF('ТТК-Салаты'!$G:$G,"57100",'ТТК-Салаты'!$J:$J),SUMIF('ТТК-Салаты'!$L:$L,"57100",'ТТК-Салаты'!$O:$O),SUMIF('ТТК-Салаты'!$Q:$Q,"57100",'ТТК-Салаты'!$T:$T)),0)</f>
        <v>0</v>
      </c>
      <c r="M75" s="29">
        <f>IFERROR(SUM(SUMIF('ТТК-Экстра'!$B:$B,"57100",'ТТК-Экстра'!$E:$E),SUMIF('ТТК-Экстра'!$G:$G,"57100",'ТТК-Экстра'!$J:$J),SUMIF('ТТК-Экстра'!$L:$L,"57100",'ТТК-Экстра'!$O:$O),SUMIF('ТТК-Экстра'!$Q:$Q,"57100",'ТТК-Экстра'!$T:$T)),0)</f>
        <v>0</v>
      </c>
      <c r="N75" s="34">
        <f t="shared" si="1"/>
        <v>395</v>
      </c>
    </row>
    <row r="76" spans="1:14">
      <c r="A76" s="64">
        <v>57110</v>
      </c>
      <c r="B76" s="40" t="s">
        <v>502</v>
      </c>
      <c r="C76" s="29">
        <f>IFERROR(SUM(SUMIF('ТТК-Сэндвичи'!$B:$B,"57110",'ТТК-Сэндвичи'!$E:$E),SUMIF('ТТК-Сэндвичи'!$G:$G,"57110",'ТТК-Сэндвичи'!$J:$J),SUMIF('ТТК-Сэндвичи'!$L:$L,"57110",'ТТК-Сэндвичи'!$O:$O),SUMIF('ТТК-Сэндвичи'!$Q:$Q,"57110",'ТТК-Сэндвичи'!$T:$T)),0)</f>
        <v>0</v>
      </c>
      <c r="D76" s="29">
        <f>IFERROR(SUM(SUMIF('ТТК-Десерты'!$B:$B,"57110",'ТТК-Десерты'!$E:$E),SUMIF('ТТК-Десерты'!$G:$G,"57110",'ТТК-Десерты'!$J:$J),SUMIF('ТТК-Десерты'!$L:$L,"57110",'ТТК-Десерты'!$O:$O),SUMIF('ТТК-Десерты'!$Q:$Q,"57110",'ТТК-Десерты'!$T:$T)),0)</f>
        <v>0</v>
      </c>
      <c r="E76" s="29">
        <f>IFERROR(SUM(SUMIF('ТТК-Закуски'!$B:$B,"57110",'ТТК-Закуски'!$E:$E),SUMIF('ТТК-Закуски'!$G:$G,"57110",'ТТК-Закуски'!$J:$J),SUMIF('ТТК-Закуски'!$L:$L,"57110",'ТТК-Закуски'!$O:$O),SUMIF('ТТК-Закуски'!$Q:$Q,"57110",'ТТК-Закуски'!$T:$T)),0)</f>
        <v>17</v>
      </c>
      <c r="F76" s="29">
        <f>IFERROR(SUM(SUMIF('ТТК-Напитки'!$B:$B,"57110",'ТТК-Напитки'!$E:$E),SUMIF('ТТК-Напитки'!$G:$G,"57110",'ТТК-Напитки'!$J:$J),SUMIF('ТТК-Напитки'!$L:$L,"57110",'ТТК-Напитки'!$O:$O),SUMIF('ТТК-Напитки'!$Q:$Q,"57110",'ТТК-Напитки'!$T:$T)),0)</f>
        <v>0</v>
      </c>
      <c r="G76" s="29">
        <f>IFERROR(SUM(SUMIF('ТТК-Гарниры'!$B:$B,"57110",'ТТК-Гарниры'!$E:$E),SUMIF('ТТК-Гарниры'!$G:$G,"57110",'ТТК-Гарниры'!$J:$J),SUMIF('ТТК-Гарниры'!$L:$L,"57110",'ТТК-Гарниры'!$O:$O),SUMIF('ТТК-Гарниры'!$Q:$Q,"57110",'ТТК-Гарниры'!$T:$T)),0)</f>
        <v>182</v>
      </c>
      <c r="H76" s="29">
        <f>IFERROR(SUM(SUMIF('ТТК-Соуса'!$B:$B,"57110",'ТТК-Соуса'!$E:$E),SUMIF('ТТК-Соуса'!$G:$G,"57110",'ТТК-Соуса'!$J:$J),SUMIF('ТТК-Соуса'!$L:$L,"57110",'ТТК-Соуса'!$O:$O),SUMIF('ТТК-Соуса'!$Q:$Q,"57110",'ТТК-Соуса'!$T:$T)),0)</f>
        <v>0</v>
      </c>
      <c r="I76" s="29">
        <f>IFERROR(SUM(SUMIF('ТТК-Новинки'!$B:$B,"57110",'ТТК-Новинки'!$E:$E),SUMIF('ТТК-Новинки'!$G:$G,"57110",'ТТК-Новинки'!$J:$J),SUMIF('ТТК-Новинки'!$L:$L,"57110",'ТТК-Новинки'!$O:$O),SUMIF('ТТК-Новинки'!$Q:$Q,"57110",'ТТК-Новинки'!$T:$T)),0)</f>
        <v>0</v>
      </c>
      <c r="J76" s="29">
        <f>IFERROR(SUM(SUMIF('ТТК-Промо'!$B:$B,"57110",'ТТК-Промо'!$E:$E),SUMIF('ТТК-Промо'!$G:$G,"57110",'ТТК-Промо'!$J:$J),SUMIF('ТТК-Промо'!$L:$L,"57110",'ТТК-Промо'!$O:$O),SUMIF('ТТК-Промо'!$Q:$Q,"57110",'ТТК-Промо'!$T:$T)),0)</f>
        <v>0</v>
      </c>
      <c r="K76" s="29">
        <f>IFERROR(SUM(SUMIF('ТТК-Завтраки'!$B:$B,"57110",'ТТК-Завтраки'!$E:$E),SUMIF('ТТК-Завтраки'!$G:$G,"57110",'ТТК-Завтраки'!$J:$J),SUMIF('ТТК-Завтраки'!$L:$L,"57110",'ТТК-Завтраки'!$O:$O),SUMIF('ТТК-Завтраки'!$Q:$Q,"57110",'ТТК-Завтраки'!$T:$T)),0)</f>
        <v>0</v>
      </c>
      <c r="L76" s="29">
        <f>IFERROR(SUM(SUMIF('ТТК-Салаты'!$B:$B,"57110",'ТТК-Салаты'!$E:$E),SUMIF('ТТК-Салаты'!$G:$G,"57110",'ТТК-Салаты'!$J:$J),SUMIF('ТТК-Салаты'!$L:$L,"57110",'ТТК-Салаты'!$O:$O),SUMIF('ТТК-Салаты'!$Q:$Q,"57110",'ТТК-Салаты'!$T:$T)),0)</f>
        <v>0</v>
      </c>
      <c r="M76" s="29">
        <f>IFERROR(SUM(SUMIF('ТТК-Экстра'!$B:$B,"57110",'ТТК-Экстра'!$E:$E),SUMIF('ТТК-Экстра'!$G:$G,"57110",'ТТК-Экстра'!$J:$J),SUMIF('ТТК-Экстра'!$L:$L,"57110",'ТТК-Экстра'!$O:$O),SUMIF('ТТК-Экстра'!$Q:$Q,"57110",'ТТК-Экстра'!$T:$T)),0)</f>
        <v>0</v>
      </c>
      <c r="N76" s="34">
        <f t="shared" si="1"/>
        <v>199</v>
      </c>
    </row>
    <row r="77" spans="1:14">
      <c r="A77" s="64">
        <v>57150</v>
      </c>
      <c r="B77" s="40" t="s">
        <v>503</v>
      </c>
      <c r="C77" s="29">
        <f>IFERROR(SUM(SUMIF('ТТК-Сэндвичи'!$B:$B,"57150",'ТТК-Сэндвичи'!$E:$E),SUMIF('ТТК-Сэндвичи'!$G:$G,"57150",'ТТК-Сэндвичи'!$J:$J),SUMIF('ТТК-Сэндвичи'!$L:$L,"57150",'ТТК-Сэндвичи'!$O:$O),SUMIF('ТТК-Сэндвичи'!$Q:$Q,"57150",'ТТК-Сэндвичи'!$T:$T)),0)</f>
        <v>0</v>
      </c>
      <c r="D77" s="29">
        <f>IFERROR(SUM(SUMIF('ТТК-Десерты'!$B:$B,"57150",'ТТК-Десерты'!$E:$E),SUMIF('ТТК-Десерты'!$G:$G,"57150",'ТТК-Десерты'!$J:$J),SUMIF('ТТК-Десерты'!$L:$L,"57150",'ТТК-Десерты'!$O:$O),SUMIF('ТТК-Десерты'!$Q:$Q,"57150",'ТТК-Десерты'!$T:$T)),0)</f>
        <v>0</v>
      </c>
      <c r="E77" s="29">
        <f>IFERROR(SUM(SUMIF('ТТК-Закуски'!$B:$B,"57150",'ТТК-Закуски'!$E:$E),SUMIF('ТТК-Закуски'!$G:$G,"57150",'ТТК-Закуски'!$J:$J),SUMIF('ТТК-Закуски'!$L:$L,"57150",'ТТК-Закуски'!$O:$O),SUMIF('ТТК-Закуски'!$Q:$Q,"57150",'ТТК-Закуски'!$T:$T)),0)</f>
        <v>6</v>
      </c>
      <c r="F77" s="29">
        <f>IFERROR(SUM(SUMIF('ТТК-Напитки'!$B:$B,"57150",'ТТК-Напитки'!$E:$E),SUMIF('ТТК-Напитки'!$G:$G,"57150",'ТТК-Напитки'!$J:$J),SUMIF('ТТК-Напитки'!$L:$L,"57150",'ТТК-Напитки'!$O:$O),SUMIF('ТТК-Напитки'!$Q:$Q,"57150",'ТТК-Напитки'!$T:$T)),0)</f>
        <v>0</v>
      </c>
      <c r="G77" s="29">
        <f>IFERROR(SUM(SUMIF('ТТК-Гарниры'!$B:$B,"57150",'ТТК-Гарниры'!$E:$E),SUMIF('ТТК-Гарниры'!$G:$G,"57150",'ТТК-Гарниры'!$J:$J),SUMIF('ТТК-Гарниры'!$L:$L,"57150",'ТТК-Гарниры'!$O:$O),SUMIF('ТТК-Гарниры'!$Q:$Q,"57150",'ТТК-Гарниры'!$T:$T)),0)</f>
        <v>358</v>
      </c>
      <c r="H77" s="29">
        <f>IFERROR(SUM(SUMIF('ТТК-Соуса'!$B:$B,"57150",'ТТК-Соуса'!$E:$E),SUMIF('ТТК-Соуса'!$G:$G,"57150",'ТТК-Соуса'!$J:$J),SUMIF('ТТК-Соуса'!$L:$L,"57150",'ТТК-Соуса'!$O:$O),SUMIF('ТТК-Соуса'!$Q:$Q,"57150",'ТТК-Соуса'!$T:$T)),0)</f>
        <v>0</v>
      </c>
      <c r="I77" s="29">
        <f>IFERROR(SUM(SUMIF('ТТК-Новинки'!$B:$B,"57150",'ТТК-Новинки'!$E:$E),SUMIF('ТТК-Новинки'!$G:$G,"57150",'ТТК-Новинки'!$J:$J),SUMIF('ТТК-Новинки'!$L:$L,"57150",'ТТК-Новинки'!$O:$O),SUMIF('ТТК-Новинки'!$Q:$Q,"57150",'ТТК-Новинки'!$T:$T)),0)</f>
        <v>0</v>
      </c>
      <c r="J77" s="29">
        <f>IFERROR(SUM(SUMIF('ТТК-Промо'!$B:$B,"57150",'ТТК-Промо'!$E:$E),SUMIF('ТТК-Промо'!$G:$G,"57150",'ТТК-Промо'!$J:$J),SUMIF('ТТК-Промо'!$L:$L,"57150",'ТТК-Промо'!$O:$O),SUMIF('ТТК-Промо'!$Q:$Q,"57150",'ТТК-Промо'!$T:$T)),0)</f>
        <v>0</v>
      </c>
      <c r="K77" s="29">
        <f>IFERROR(SUM(SUMIF('ТТК-Завтраки'!$B:$B,"57150",'ТТК-Завтраки'!$E:$E),SUMIF('ТТК-Завтраки'!$G:$G,"57150",'ТТК-Завтраки'!$J:$J),SUMIF('ТТК-Завтраки'!$L:$L,"57150",'ТТК-Завтраки'!$O:$O),SUMIF('ТТК-Завтраки'!$Q:$Q,"57150",'ТТК-Завтраки'!$T:$T)),0)</f>
        <v>0</v>
      </c>
      <c r="L77" s="29">
        <f>IFERROR(SUM(SUMIF('ТТК-Салаты'!$B:$B,"57150",'ТТК-Салаты'!$E:$E),SUMIF('ТТК-Салаты'!$G:$G,"57150",'ТТК-Салаты'!$J:$J),SUMIF('ТТК-Салаты'!$L:$L,"57150",'ТТК-Салаты'!$O:$O),SUMIF('ТТК-Салаты'!$Q:$Q,"57150",'ТТК-Салаты'!$T:$T)),0)</f>
        <v>0</v>
      </c>
      <c r="M77" s="29">
        <f>IFERROR(SUM(SUMIF('ТТК-Экстра'!$B:$B,"57150",'ТТК-Экстра'!$E:$E),SUMIF('ТТК-Экстра'!$G:$G,"57150",'ТТК-Экстра'!$J:$J),SUMIF('ТТК-Экстра'!$L:$L,"57150",'ТТК-Экстра'!$O:$O),SUMIF('ТТК-Экстра'!$Q:$Q,"57150",'ТТК-Экстра'!$T:$T)),0)</f>
        <v>0</v>
      </c>
      <c r="N77" s="34">
        <f t="shared" si="1"/>
        <v>364</v>
      </c>
    </row>
    <row r="78" spans="1:14">
      <c r="A78" s="64">
        <v>57216</v>
      </c>
      <c r="B78" s="40" t="s">
        <v>504</v>
      </c>
      <c r="C78" s="29">
        <f>IFERROR(SUM(SUMIF('ТТК-Сэндвичи'!$B:$B,"57216",'ТТК-Сэндвичи'!$E:$E),SUMIF('ТТК-Сэндвичи'!$G:$G,"57216",'ТТК-Сэндвичи'!$J:$J),SUMIF('ТТК-Сэндвичи'!$L:$L,"57216",'ТТК-Сэндвичи'!$O:$O),SUMIF('ТТК-Сэндвичи'!$Q:$Q,"57216",'ТТК-Сэндвичи'!$T:$T)),0)</f>
        <v>0</v>
      </c>
      <c r="D78" s="29">
        <f>IFERROR(SUM(SUMIF('ТТК-Десерты'!$B:$B,"57216",'ТТК-Десерты'!$E:$E),SUMIF('ТТК-Десерты'!$G:$G,"57216",'ТТК-Десерты'!$J:$J),SUMIF('ТТК-Десерты'!$L:$L,"57216",'ТТК-Десерты'!$O:$O),SUMIF('ТТК-Десерты'!$Q:$Q,"57216",'ТТК-Десерты'!$T:$T)),0)</f>
        <v>0</v>
      </c>
      <c r="E78" s="29">
        <f>IFERROR(SUM(SUMIF('ТТК-Закуски'!$B:$B,"57216",'ТТК-Закуски'!$E:$E),SUMIF('ТТК-Закуски'!$G:$G,"57216",'ТТК-Закуски'!$J:$J),SUMIF('ТТК-Закуски'!$L:$L,"57216",'ТТК-Закуски'!$O:$O),SUMIF('ТТК-Закуски'!$Q:$Q,"57216",'ТТК-Закуски'!$T:$T)),0)</f>
        <v>0</v>
      </c>
      <c r="F78" s="29">
        <f>IFERROR(SUM(SUMIF('ТТК-Напитки'!$B:$B,"57216",'ТТК-Напитки'!$E:$E),SUMIF('ТТК-Напитки'!$G:$G,"57216",'ТТК-Напитки'!$J:$J),SUMIF('ТТК-Напитки'!$L:$L,"57216",'ТТК-Напитки'!$O:$O),SUMIF('ТТК-Напитки'!$Q:$Q,"57216",'ТТК-Напитки'!$T:$T)),0)</f>
        <v>0</v>
      </c>
      <c r="G78" s="29">
        <f>IFERROR(SUM(SUMIF('ТТК-Гарниры'!$B:$B,"57216",'ТТК-Гарниры'!$E:$E),SUMIF('ТТК-Гарниры'!$G:$G,"57216",'ТТК-Гарниры'!$J:$J),SUMIF('ТТК-Гарниры'!$L:$L,"57216",'ТТК-Гарниры'!$O:$O),SUMIF('ТТК-Гарниры'!$Q:$Q,"57216",'ТТК-Гарниры'!$T:$T)),0)</f>
        <v>0</v>
      </c>
      <c r="H78" s="29">
        <f>IFERROR(SUM(SUMIF('ТТК-Соуса'!$B:$B,"57216",'ТТК-Соуса'!$E:$E),SUMIF('ТТК-Соуса'!$G:$G,"57216",'ТТК-Соуса'!$J:$J),SUMIF('ТТК-Соуса'!$L:$L,"57216",'ТТК-Соуса'!$O:$O),SUMIF('ТТК-Соуса'!$Q:$Q,"57216",'ТТК-Соуса'!$T:$T)),0)</f>
        <v>0</v>
      </c>
      <c r="I78" s="29">
        <f>IFERROR(SUM(SUMIF('ТТК-Новинки'!$B:$B,"57216",'ТТК-Новинки'!$E:$E),SUMIF('ТТК-Новинки'!$G:$G,"57216",'ТТК-Новинки'!$J:$J),SUMIF('ТТК-Новинки'!$L:$L,"57216",'ТТК-Новинки'!$O:$O),SUMIF('ТТК-Новинки'!$Q:$Q,"57216",'ТТК-Новинки'!$T:$T)),0)</f>
        <v>0</v>
      </c>
      <c r="J78" s="29">
        <f>IFERROR(SUM(SUMIF('ТТК-Промо'!$B:$B,"57216",'ТТК-Промо'!$E:$E),SUMIF('ТТК-Промо'!$G:$G,"57216",'ТТК-Промо'!$J:$J),SUMIF('ТТК-Промо'!$L:$L,"57216",'ТТК-Промо'!$O:$O),SUMIF('ТТК-Промо'!$Q:$Q,"57216",'ТТК-Промо'!$T:$T)),0)</f>
        <v>8</v>
      </c>
      <c r="K78" s="29">
        <f>IFERROR(SUM(SUMIF('ТТК-Завтраки'!$B:$B,"57216",'ТТК-Завтраки'!$E:$E),SUMIF('ТТК-Завтраки'!$G:$G,"57216",'ТТК-Завтраки'!$J:$J),SUMIF('ТТК-Завтраки'!$L:$L,"57216",'ТТК-Завтраки'!$O:$O),SUMIF('ТТК-Завтраки'!$Q:$Q,"57216",'ТТК-Завтраки'!$T:$T)),0)</f>
        <v>0</v>
      </c>
      <c r="L78" s="29">
        <f>IFERROR(SUM(SUMIF('ТТК-Салаты'!$B:$B,"57216",'ТТК-Салаты'!$E:$E),SUMIF('ТТК-Салаты'!$G:$G,"57216",'ТТК-Салаты'!$J:$J),SUMIF('ТТК-Салаты'!$L:$L,"57216",'ТТК-Салаты'!$O:$O),SUMIF('ТТК-Салаты'!$Q:$Q,"57216",'ТТК-Салаты'!$T:$T)),0)</f>
        <v>0</v>
      </c>
      <c r="M78" s="29">
        <f>IFERROR(SUM(SUMIF('ТТК-Экстра'!$B:$B,"57216",'ТТК-Экстра'!$E:$E),SUMIF('ТТК-Экстра'!$G:$G,"57216",'ТТК-Экстра'!$J:$J),SUMIF('ТТК-Экстра'!$L:$L,"57216",'ТТК-Экстра'!$O:$O),SUMIF('ТТК-Экстра'!$Q:$Q,"57216",'ТТК-Экстра'!$T:$T)),0)</f>
        <v>0</v>
      </c>
      <c r="N78" s="34">
        <f t="shared" si="1"/>
        <v>8</v>
      </c>
    </row>
    <row r="79" spans="1:14">
      <c r="A79" s="64">
        <v>57220</v>
      </c>
      <c r="B79" s="40" t="s">
        <v>505</v>
      </c>
      <c r="C79" s="29">
        <f>IFERROR(SUM(SUMIF('ТТК-Сэндвичи'!$B:$B,"57220",'ТТК-Сэндвичи'!$E:$E),SUMIF('ТТК-Сэндвичи'!$G:$G,"57220",'ТТК-Сэндвичи'!$J:$J),SUMIF('ТТК-Сэндвичи'!$L:$L,"57220",'ТТК-Сэндвичи'!$O:$O),SUMIF('ТТК-Сэндвичи'!$Q:$Q,"57220",'ТТК-Сэндвичи'!$T:$T)),0)</f>
        <v>0</v>
      </c>
      <c r="D79" s="29">
        <f>IFERROR(SUM(SUMIF('ТТК-Десерты'!$B:$B,"57220",'ТТК-Десерты'!$E:$E),SUMIF('ТТК-Десерты'!$G:$G,"57220",'ТТК-Десерты'!$J:$J),SUMIF('ТТК-Десерты'!$L:$L,"57220",'ТТК-Десерты'!$O:$O),SUMIF('ТТК-Десерты'!$Q:$Q,"57220",'ТТК-Десерты'!$T:$T)),0)</f>
        <v>0</v>
      </c>
      <c r="E79" s="29">
        <f>IFERROR(SUM(SUMIF('ТТК-Закуски'!$B:$B,"57220",'ТТК-Закуски'!$E:$E),SUMIF('ТТК-Закуски'!$G:$G,"57220",'ТТК-Закуски'!$J:$J),SUMIF('ТТК-Закуски'!$L:$L,"57220",'ТТК-Закуски'!$O:$O),SUMIF('ТТК-Закуски'!$Q:$Q,"57220",'ТТК-Закуски'!$T:$T)),0)</f>
        <v>0</v>
      </c>
      <c r="F79" s="29">
        <f>IFERROR(SUM(SUMIF('ТТК-Напитки'!$B:$B,"57220",'ТТК-Напитки'!$E:$E),SUMIF('ТТК-Напитки'!$G:$G,"57220",'ТТК-Напитки'!$J:$J),SUMIF('ТТК-Напитки'!$L:$L,"57220",'ТТК-Напитки'!$O:$O),SUMIF('ТТК-Напитки'!$Q:$Q,"57220",'ТТК-Напитки'!$T:$T)),0)</f>
        <v>0</v>
      </c>
      <c r="G79" s="29">
        <f>IFERROR(SUM(SUMIF('ТТК-Гарниры'!$B:$B,"57220",'ТТК-Гарниры'!$E:$E),SUMIF('ТТК-Гарниры'!$G:$G,"57220",'ТТК-Гарниры'!$J:$J),SUMIF('ТТК-Гарниры'!$L:$L,"57220",'ТТК-Гарниры'!$O:$O),SUMIF('ТТК-Гарниры'!$Q:$Q,"57220",'ТТК-Гарниры'!$T:$T)),0)</f>
        <v>0</v>
      </c>
      <c r="H79" s="29">
        <f>IFERROR(SUM(SUMIF('ТТК-Соуса'!$B:$B,"57220",'ТТК-Соуса'!$E:$E),SUMIF('ТТК-Соуса'!$G:$G,"57220",'ТТК-Соуса'!$J:$J),SUMIF('ТТК-Соуса'!$L:$L,"57220",'ТТК-Соуса'!$O:$O),SUMIF('ТТК-Соуса'!$Q:$Q,"57220",'ТТК-Соуса'!$T:$T)),0)</f>
        <v>0</v>
      </c>
      <c r="I79" s="29">
        <f>IFERROR(SUM(SUMIF('ТТК-Новинки'!$B:$B,"57220",'ТТК-Новинки'!$E:$E),SUMIF('ТТК-Новинки'!$G:$G,"57220",'ТТК-Новинки'!$J:$J),SUMIF('ТТК-Новинки'!$L:$L,"57220",'ТТК-Новинки'!$O:$O),SUMIF('ТТК-Новинки'!$Q:$Q,"57220",'ТТК-Новинки'!$T:$T)),0)</f>
        <v>0</v>
      </c>
      <c r="J79" s="29">
        <f>IFERROR(SUM(SUMIF('ТТК-Промо'!$B:$B,"57220",'ТТК-Промо'!$E:$E),SUMIF('ТТК-Промо'!$G:$G,"57220",'ТТК-Промо'!$J:$J),SUMIF('ТТК-Промо'!$L:$L,"57220",'ТТК-Промо'!$O:$O),SUMIF('ТТК-Промо'!$Q:$Q,"57220",'ТТК-Промо'!$T:$T)),0)</f>
        <v>0</v>
      </c>
      <c r="K79" s="29">
        <f>IFERROR(SUM(SUMIF('ТТК-Завтраки'!$B:$B,"57220",'ТТК-Завтраки'!$E:$E),SUMIF('ТТК-Завтраки'!$G:$G,"57220",'ТТК-Завтраки'!$J:$J),SUMIF('ТТК-Завтраки'!$L:$L,"57220",'ТТК-Завтраки'!$O:$O),SUMIF('ТТК-Завтраки'!$Q:$Q,"57220",'ТТК-Завтраки'!$T:$T)),0)</f>
        <v>0</v>
      </c>
      <c r="L79" s="29">
        <f>IFERROR(SUM(SUMIF('ТТК-Салаты'!$B:$B,"57220",'ТТК-Салаты'!$E:$E),SUMIF('ТТК-Салаты'!$G:$G,"57220",'ТТК-Салаты'!$J:$J),SUMIF('ТТК-Салаты'!$L:$L,"57220",'ТТК-Салаты'!$O:$O),SUMIF('ТТК-Салаты'!$Q:$Q,"57220",'ТТК-Салаты'!$T:$T)),0)</f>
        <v>0</v>
      </c>
      <c r="M79" s="29">
        <f>IFERROR(SUM(SUMIF('ТТК-Экстра'!$B:$B,"57220",'ТТК-Экстра'!$E:$E),SUMIF('ТТК-Экстра'!$G:$G,"57220",'ТТК-Экстра'!$J:$J),SUMIF('ТТК-Экстра'!$L:$L,"57220",'ТТК-Экстра'!$O:$O),SUMIF('ТТК-Экстра'!$Q:$Q,"57220",'ТТК-Экстра'!$T:$T)),0)</f>
        <v>0</v>
      </c>
      <c r="N79" s="34">
        <f t="shared" si="1"/>
        <v>0</v>
      </c>
    </row>
    <row r="80" spans="1:14">
      <c r="A80" s="64">
        <v>57300</v>
      </c>
      <c r="B80" s="40" t="s">
        <v>506</v>
      </c>
      <c r="C80" s="29">
        <f>IFERROR(SUM(SUMIF('ТТК-Сэндвичи'!$B:$B,"57300",'ТТК-Сэндвичи'!$E:$E),SUMIF('ТТК-Сэндвичи'!$G:$G,"57300",'ТТК-Сэндвичи'!$J:$J),SUMIF('ТТК-Сэндвичи'!$L:$L,"57300",'ТТК-Сэндвичи'!$O:$O),SUMIF('ТТК-Сэндвичи'!$Q:$Q,"57300",'ТТК-Сэндвичи'!$T:$T)),0)</f>
        <v>291</v>
      </c>
      <c r="D80" s="29">
        <f>IFERROR(SUM(SUMIF('ТТК-Десерты'!$B:$B,"57300",'ТТК-Десерты'!$E:$E),SUMIF('ТТК-Десерты'!$G:$G,"57300",'ТТК-Десерты'!$J:$J),SUMIF('ТТК-Десерты'!$L:$L,"57300",'ТТК-Десерты'!$O:$O),SUMIF('ТТК-Десерты'!$Q:$Q,"57300",'ТТК-Десерты'!$T:$T)),0)</f>
        <v>0</v>
      </c>
      <c r="E80" s="29">
        <f>IFERROR(SUM(SUMIF('ТТК-Закуски'!$B:$B,"57300",'ТТК-Закуски'!$E:$E),SUMIF('ТТК-Закуски'!$G:$G,"57300",'ТТК-Закуски'!$J:$J),SUMIF('ТТК-Закуски'!$L:$L,"57300",'ТТК-Закуски'!$O:$O),SUMIF('ТТК-Закуски'!$Q:$Q,"57300",'ТТК-Закуски'!$T:$T)),0)</f>
        <v>0</v>
      </c>
      <c r="F80" s="29">
        <f>IFERROR(SUM(SUMIF('ТТК-Напитки'!$B:$B,"57300",'ТТК-Напитки'!$E:$E),SUMIF('ТТК-Напитки'!$G:$G,"57300",'ТТК-Напитки'!$J:$J),SUMIF('ТТК-Напитки'!$L:$L,"57300",'ТТК-Напитки'!$O:$O),SUMIF('ТТК-Напитки'!$Q:$Q,"57300",'ТТК-Напитки'!$T:$T)),0)</f>
        <v>0</v>
      </c>
      <c r="G80" s="29">
        <f>IFERROR(SUM(SUMIF('ТТК-Гарниры'!$B:$B,"57300",'ТТК-Гарниры'!$E:$E),SUMIF('ТТК-Гарниры'!$G:$G,"57300",'ТТК-Гарниры'!$J:$J),SUMIF('ТТК-Гарниры'!$L:$L,"57300",'ТТК-Гарниры'!$O:$O),SUMIF('ТТК-Гарниры'!$Q:$Q,"57300",'ТТК-Гарниры'!$T:$T)),0)</f>
        <v>0</v>
      </c>
      <c r="H80" s="29">
        <f>IFERROR(SUM(SUMIF('ТТК-Соуса'!$B:$B,"57300",'ТТК-Соуса'!$E:$E),SUMIF('ТТК-Соуса'!$G:$G,"57300",'ТТК-Соуса'!$J:$J),SUMIF('ТТК-Соуса'!$L:$L,"57300",'ТТК-Соуса'!$O:$O),SUMIF('ТТК-Соуса'!$Q:$Q,"57300",'ТТК-Соуса'!$T:$T)),0)</f>
        <v>0</v>
      </c>
      <c r="I80" s="29">
        <f>IFERROR(SUM(SUMIF('ТТК-Новинки'!$B:$B,"57300",'ТТК-Новинки'!$E:$E),SUMIF('ТТК-Новинки'!$G:$G,"57300",'ТТК-Новинки'!$J:$J),SUMIF('ТТК-Новинки'!$L:$L,"57300",'ТТК-Новинки'!$O:$O),SUMIF('ТТК-Новинки'!$Q:$Q,"57300",'ТТК-Новинки'!$T:$T)),0)</f>
        <v>0</v>
      </c>
      <c r="J80" s="29">
        <f>IFERROR(SUM(SUMIF('ТТК-Промо'!$B:$B,"57300",'ТТК-Промо'!$E:$E),SUMIF('ТТК-Промо'!$G:$G,"57300",'ТТК-Промо'!$J:$J),SUMIF('ТТК-Промо'!$L:$L,"57300",'ТТК-Промо'!$O:$O),SUMIF('ТТК-Промо'!$Q:$Q,"57300",'ТТК-Промо'!$T:$T)),0)</f>
        <v>0</v>
      </c>
      <c r="K80" s="29">
        <f>IFERROR(SUM(SUMIF('ТТК-Завтраки'!$B:$B,"57300",'ТТК-Завтраки'!$E:$E),SUMIF('ТТК-Завтраки'!$G:$G,"57300",'ТТК-Завтраки'!$J:$J),SUMIF('ТТК-Завтраки'!$L:$L,"57300",'ТТК-Завтраки'!$O:$O),SUMIF('ТТК-Завтраки'!$Q:$Q,"57300",'ТТК-Завтраки'!$T:$T)),0)</f>
        <v>0</v>
      </c>
      <c r="L80" s="29">
        <f>IFERROR(SUM(SUMIF('ТТК-Салаты'!$B:$B,"57300",'ТТК-Салаты'!$E:$E),SUMIF('ТТК-Салаты'!$G:$G,"57300",'ТТК-Салаты'!$J:$J),SUMIF('ТТК-Салаты'!$L:$L,"57300",'ТТК-Салаты'!$O:$O),SUMIF('ТТК-Салаты'!$Q:$Q,"57300",'ТТК-Салаты'!$T:$T)),0)</f>
        <v>0</v>
      </c>
      <c r="M80" s="29">
        <f>IFERROR(SUM(SUMIF('ТТК-Экстра'!$B:$B,"57300",'ТТК-Экстра'!$E:$E),SUMIF('ТТК-Экстра'!$G:$G,"57300",'ТТК-Экстра'!$J:$J),SUMIF('ТТК-Экстра'!$L:$L,"57300",'ТТК-Экстра'!$O:$O),SUMIF('ТТК-Экстра'!$Q:$Q,"57300",'ТТК-Экстра'!$T:$T)),0)</f>
        <v>0</v>
      </c>
      <c r="N80" s="34">
        <f t="shared" si="1"/>
        <v>291</v>
      </c>
    </row>
    <row r="81" spans="1:14">
      <c r="A81" s="64">
        <v>57306</v>
      </c>
      <c r="B81" s="40" t="s">
        <v>948</v>
      </c>
      <c r="C81" s="29">
        <f>IFERROR(SUM(SUMIF('ТТК-Сэндвичи'!$B:$B,"57306",'ТТК-Сэндвичи'!$E:$E),SUMIF('ТТК-Сэндвичи'!$G:$G,"57306",'ТТК-Сэндвичи'!$J:$J),SUMIF('ТТК-Сэндвичи'!$L:$L,"57306",'ТТК-Сэндвичи'!$O:$O),SUMIF('ТТК-Сэндвичи'!$Q:$Q,"57306",'ТТК-Сэндвичи'!$T:$T)),0)</f>
        <v>3</v>
      </c>
      <c r="D81" s="29">
        <f>IFERROR(SUM(SUMIF('ТТК-Десерты'!$B:$B,"57306",'ТТК-Десерты'!$E:$E),SUMIF('ТТК-Десерты'!$G:$G,"57306",'ТТК-Десерты'!$J:$J),SUMIF('ТТК-Десерты'!$L:$L,"57306",'ТТК-Десерты'!$O:$O),SUMIF('ТТК-Десерты'!$Q:$Q,"57306",'ТТК-Десерты'!$T:$T)),0)</f>
        <v>0</v>
      </c>
      <c r="E81" s="29">
        <f>IFERROR(SUM(SUMIF('ТТК-Закуски'!$B:$B,"57306",'ТТК-Закуски'!$E:$E),SUMIF('ТТК-Закуски'!$G:$G,"57306",'ТТК-Закуски'!$J:$J),SUMIF('ТТК-Закуски'!$L:$L,"57306",'ТТК-Закуски'!$O:$O),SUMIF('ТТК-Закуски'!$Q:$Q,"57306",'ТТК-Закуски'!$T:$T)),0)</f>
        <v>0</v>
      </c>
      <c r="F81" s="29">
        <f>IFERROR(SUM(SUMIF('ТТК-Напитки'!$B:$B,"57306",'ТТК-Напитки'!$E:$E),SUMIF('ТТК-Напитки'!$G:$G,"57306",'ТТК-Напитки'!$J:$J),SUMIF('ТТК-Напитки'!$L:$L,"57306",'ТТК-Напитки'!$O:$O),SUMIF('ТТК-Напитки'!$Q:$Q,"57306",'ТТК-Напитки'!$T:$T)),0)</f>
        <v>0</v>
      </c>
      <c r="G81" s="29">
        <f>IFERROR(SUM(SUMIF('ТТК-Гарниры'!$B:$B,"57306",'ТТК-Гарниры'!$E:$E),SUMIF('ТТК-Гарниры'!$G:$G,"57306",'ТТК-Гарниры'!$J:$J),SUMIF('ТТК-Гарниры'!$L:$L,"57306",'ТТК-Гарниры'!$O:$O),SUMIF('ТТК-Гарниры'!$Q:$Q,"57306",'ТТК-Гарниры'!$T:$T)),0)</f>
        <v>0</v>
      </c>
      <c r="H81" s="29">
        <f>IFERROR(SUM(SUMIF('ТТК-Соуса'!$B:$B,"57306",'ТТК-Соуса'!$E:$E),SUMIF('ТТК-Соуса'!$G:$G,"57306",'ТТК-Соуса'!$J:$J),SUMIF('ТТК-Соуса'!$L:$L,"57306",'ТТК-Соуса'!$O:$O),SUMIF('ТТК-Соуса'!$Q:$Q,"57306",'ТТК-Соуса'!$T:$T)),0)</f>
        <v>0</v>
      </c>
      <c r="I81" s="29">
        <f>IFERROR(SUM(SUMIF('ТТК-Новинки'!$B:$B,"57306",'ТТК-Новинки'!$E:$E),SUMIF('ТТК-Новинки'!$G:$G,"57306",'ТТК-Новинки'!$J:$J),SUMIF('ТТК-Новинки'!$L:$L,"57306",'ТТК-Новинки'!$O:$O),SUMIF('ТТК-Новинки'!$Q:$Q,"57306",'ТТК-Новинки'!$T:$T)),0)</f>
        <v>157</v>
      </c>
      <c r="J81" s="29">
        <f>IFERROR(SUM(SUMIF('ТТК-Промо'!$B:$B,"57306",'ТТК-Промо'!$E:$E),SUMIF('ТТК-Промо'!$G:$G,"57306",'ТТК-Промо'!$J:$J),SUMIF('ТТК-Промо'!$L:$L,"57306",'ТТК-Промо'!$O:$O),SUMIF('ТТК-Промо'!$Q:$Q,"57306",'ТТК-Промо'!$T:$T)),0)</f>
        <v>0</v>
      </c>
      <c r="K81" s="29">
        <f>IFERROR(SUM(SUMIF('ТТК-Завтраки'!$B:$B,"57306",'ТТК-Завтраки'!$E:$E),SUMIF('ТТК-Завтраки'!$G:$G,"57306",'ТТК-Завтраки'!$J:$J),SUMIF('ТТК-Завтраки'!$L:$L,"57306",'ТТК-Завтраки'!$O:$O),SUMIF('ТТК-Завтраки'!$Q:$Q,"57306",'ТТК-Завтраки'!$T:$T)),0)</f>
        <v>0</v>
      </c>
      <c r="L81" s="29">
        <f>IFERROR(SUM(SUMIF('ТТК-Салаты'!$B:$B,"57306",'ТТК-Салаты'!$E:$E),SUMIF('ТТК-Салаты'!$G:$G,"57306",'ТТК-Салаты'!$J:$J),SUMIF('ТТК-Салаты'!$L:$L,"57306",'ТТК-Салаты'!$O:$O),SUMIF('ТТК-Салаты'!$Q:$Q,"57306",'ТТК-Салаты'!$T:$T)),0)</f>
        <v>0</v>
      </c>
      <c r="M81" s="29">
        <f>IFERROR(SUM(SUMIF('ТТК-Экстра'!$B:$B,"57306",'ТТК-Экстра'!$E:$E),SUMIF('ТТК-Экстра'!$G:$G,"57306",'ТТК-Экстра'!$J:$J),SUMIF('ТТК-Экстра'!$L:$L,"57306",'ТТК-Экстра'!$O:$O),SUMIF('ТТК-Экстра'!$Q:$Q,"57306",'ТТК-Экстра'!$T:$T)),0)</f>
        <v>0</v>
      </c>
      <c r="N81" s="34">
        <f t="shared" si="1"/>
        <v>160</v>
      </c>
    </row>
    <row r="82" spans="1:14">
      <c r="A82" s="64">
        <v>57310</v>
      </c>
      <c r="B82" s="40" t="s">
        <v>507</v>
      </c>
      <c r="C82" s="29">
        <f>IFERROR(SUM(SUMIF('ТТК-Сэндвичи'!$B:$B,"57310",'ТТК-Сэндвичи'!$E:$E),SUMIF('ТТК-Сэндвичи'!$G:$G,"57310",'ТТК-Сэндвичи'!$J:$J),SUMIF('ТТК-Сэндвичи'!$L:$L,"57310",'ТТК-Сэндвичи'!$O:$O),SUMIF('ТТК-Сэндвичи'!$Q:$Q,"57310",'ТТК-Сэндвичи'!$T:$T)),0)</f>
        <v>86</v>
      </c>
      <c r="D82" s="29">
        <f>IFERROR(SUM(SUMIF('ТТК-Десерты'!$B:$B,"57310",'ТТК-Десерты'!$E:$E),SUMIF('ТТК-Десерты'!$G:$G,"57310",'ТТК-Десерты'!$J:$J),SUMIF('ТТК-Десерты'!$L:$L,"57310",'ТТК-Десерты'!$O:$O),SUMIF('ТТК-Десерты'!$Q:$Q,"57310",'ТТК-Десерты'!$T:$T)),0)</f>
        <v>0</v>
      </c>
      <c r="E82" s="29">
        <f>IFERROR(SUM(SUMIF('ТТК-Закуски'!$B:$B,"57310",'ТТК-Закуски'!$E:$E),SUMIF('ТТК-Закуски'!$G:$G,"57310",'ТТК-Закуски'!$J:$J),SUMIF('ТТК-Закуски'!$L:$L,"57310",'ТТК-Закуски'!$O:$O),SUMIF('ТТК-Закуски'!$Q:$Q,"57310",'ТТК-Закуски'!$T:$T)),0)</f>
        <v>0</v>
      </c>
      <c r="F82" s="29">
        <f>IFERROR(SUM(SUMIF('ТТК-Напитки'!$B:$B,"57310",'ТТК-Напитки'!$E:$E),SUMIF('ТТК-Напитки'!$G:$G,"57310",'ТТК-Напитки'!$J:$J),SUMIF('ТТК-Напитки'!$L:$L,"57310",'ТТК-Напитки'!$O:$O),SUMIF('ТТК-Напитки'!$Q:$Q,"57310",'ТТК-Напитки'!$T:$T)),0)</f>
        <v>0</v>
      </c>
      <c r="G82" s="29">
        <f>IFERROR(SUM(SUMIF('ТТК-Гарниры'!$B:$B,"57310",'ТТК-Гарниры'!$E:$E),SUMIF('ТТК-Гарниры'!$G:$G,"57310",'ТТК-Гарниры'!$J:$J),SUMIF('ТТК-Гарниры'!$L:$L,"57310",'ТТК-Гарниры'!$O:$O),SUMIF('ТТК-Гарниры'!$Q:$Q,"57310",'ТТК-Гарниры'!$T:$T)),0)</f>
        <v>0</v>
      </c>
      <c r="H82" s="29">
        <f>IFERROR(SUM(SUMIF('ТТК-Соуса'!$B:$B,"57310",'ТТК-Соуса'!$E:$E),SUMIF('ТТК-Соуса'!$G:$G,"57310",'ТТК-Соуса'!$J:$J),SUMIF('ТТК-Соуса'!$L:$L,"57310",'ТТК-Соуса'!$O:$O),SUMIF('ТТК-Соуса'!$Q:$Q,"57310",'ТТК-Соуса'!$T:$T)),0)</f>
        <v>0</v>
      </c>
      <c r="I82" s="29">
        <f>IFERROR(SUM(SUMIF('ТТК-Новинки'!$B:$B,"57310",'ТТК-Новинки'!$E:$E),SUMIF('ТТК-Новинки'!$G:$G,"57310",'ТТК-Новинки'!$J:$J),SUMIF('ТТК-Новинки'!$L:$L,"57310",'ТТК-Новинки'!$O:$O),SUMIF('ТТК-Новинки'!$Q:$Q,"57310",'ТТК-Новинки'!$T:$T)),0)</f>
        <v>121</v>
      </c>
      <c r="J82" s="29">
        <f>IFERROR(SUM(SUMIF('ТТК-Промо'!$B:$B,"57310",'ТТК-Промо'!$E:$E),SUMIF('ТТК-Промо'!$G:$G,"57310",'ТТК-Промо'!$J:$J),SUMIF('ТТК-Промо'!$L:$L,"57310",'ТТК-Промо'!$O:$O),SUMIF('ТТК-Промо'!$Q:$Q,"57310",'ТТК-Промо'!$T:$T)),0)</f>
        <v>0</v>
      </c>
      <c r="K82" s="29">
        <f>IFERROR(SUM(SUMIF('ТТК-Завтраки'!$B:$B,"57310",'ТТК-Завтраки'!$E:$E),SUMIF('ТТК-Завтраки'!$G:$G,"57310",'ТТК-Завтраки'!$J:$J),SUMIF('ТТК-Завтраки'!$L:$L,"57310",'ТТК-Завтраки'!$O:$O),SUMIF('ТТК-Завтраки'!$Q:$Q,"57310",'ТТК-Завтраки'!$T:$T)),0)</f>
        <v>0</v>
      </c>
      <c r="L82" s="29">
        <f>IFERROR(SUM(SUMIF('ТТК-Салаты'!$B:$B,"57310",'ТТК-Салаты'!$E:$E),SUMIF('ТТК-Салаты'!$G:$G,"57310",'ТТК-Салаты'!$J:$J),SUMIF('ТТК-Салаты'!$L:$L,"57310",'ТТК-Салаты'!$O:$O),SUMIF('ТТК-Салаты'!$Q:$Q,"57310",'ТТК-Салаты'!$T:$T)),0)</f>
        <v>0</v>
      </c>
      <c r="M82" s="29">
        <f>IFERROR(SUM(SUMIF('ТТК-Экстра'!$B:$B,"57310",'ТТК-Экстра'!$E:$E),SUMIF('ТТК-Экстра'!$G:$G,"57310",'ТТК-Экстра'!$J:$J),SUMIF('ТТК-Экстра'!$L:$L,"57310",'ТТК-Экстра'!$O:$O),SUMIF('ТТК-Экстра'!$Q:$Q,"57310",'ТТК-Экстра'!$T:$T)),0)</f>
        <v>0</v>
      </c>
      <c r="N82" s="34">
        <f t="shared" si="1"/>
        <v>207</v>
      </c>
    </row>
    <row r="83" spans="1:14">
      <c r="A83" s="64">
        <v>57312</v>
      </c>
      <c r="B83" s="40" t="s">
        <v>508</v>
      </c>
      <c r="C83" s="29">
        <f>IFERROR(SUM(SUMIF('ТТК-Сэндвичи'!$B:$B,"57312",'ТТК-Сэндвичи'!$E:$E),SUMIF('ТТК-Сэндвичи'!$G:$G,"57312",'ТТК-Сэндвичи'!$J:$J),SUMIF('ТТК-Сэндвичи'!$L:$L,"57312",'ТТК-Сэндвичи'!$O:$O),SUMIF('ТТК-Сэндвичи'!$Q:$Q,"57312",'ТТК-Сэндвичи'!$T:$T)),0)</f>
        <v>32</v>
      </c>
      <c r="D83" s="29">
        <f>IFERROR(SUM(SUMIF('ТТК-Десерты'!$B:$B,"57312",'ТТК-Десерты'!$E:$E),SUMIF('ТТК-Десерты'!$G:$G,"57312",'ТТК-Десерты'!$J:$J),SUMIF('ТТК-Десерты'!$L:$L,"57312",'ТТК-Десерты'!$O:$O),SUMIF('ТТК-Десерты'!$Q:$Q,"57312",'ТТК-Десерты'!$T:$T)),0)</f>
        <v>0</v>
      </c>
      <c r="E83" s="29">
        <f>IFERROR(SUM(SUMIF('ТТК-Закуски'!$B:$B,"57312",'ТТК-Закуски'!$E:$E),SUMIF('ТТК-Закуски'!$G:$G,"57312",'ТТК-Закуски'!$J:$J),SUMIF('ТТК-Закуски'!$L:$L,"57312",'ТТК-Закуски'!$O:$O),SUMIF('ТТК-Закуски'!$Q:$Q,"57312",'ТТК-Закуски'!$T:$T)),0)</f>
        <v>0</v>
      </c>
      <c r="F83" s="29">
        <f>IFERROR(SUM(SUMIF('ТТК-Напитки'!$B:$B,"57312",'ТТК-Напитки'!$E:$E),SUMIF('ТТК-Напитки'!$G:$G,"57312",'ТТК-Напитки'!$J:$J),SUMIF('ТТК-Напитки'!$L:$L,"57312",'ТТК-Напитки'!$O:$O),SUMIF('ТТК-Напитки'!$Q:$Q,"57312",'ТТК-Напитки'!$T:$T)),0)</f>
        <v>0</v>
      </c>
      <c r="G83" s="29">
        <f>IFERROR(SUM(SUMIF('ТТК-Гарниры'!$B:$B,"57312",'ТТК-Гарниры'!$E:$E),SUMIF('ТТК-Гарниры'!$G:$G,"57312",'ТТК-Гарниры'!$J:$J),SUMIF('ТТК-Гарниры'!$L:$L,"57312",'ТТК-Гарниры'!$O:$O),SUMIF('ТТК-Гарниры'!$Q:$Q,"57312",'ТТК-Гарниры'!$T:$T)),0)</f>
        <v>0</v>
      </c>
      <c r="H83" s="29">
        <f>IFERROR(SUM(SUMIF('ТТК-Соуса'!$B:$B,"57312",'ТТК-Соуса'!$E:$E),SUMIF('ТТК-Соуса'!$G:$G,"57312",'ТТК-Соуса'!$J:$J),SUMIF('ТТК-Соуса'!$L:$L,"57312",'ТТК-Соуса'!$O:$O),SUMIF('ТТК-Соуса'!$Q:$Q,"57312",'ТТК-Соуса'!$T:$T)),0)</f>
        <v>0</v>
      </c>
      <c r="I83" s="29">
        <f>IFERROR(SUM(SUMIF('ТТК-Новинки'!$B:$B,"57312",'ТТК-Новинки'!$E:$E),SUMIF('ТТК-Новинки'!$G:$G,"57312",'ТТК-Новинки'!$J:$J),SUMIF('ТТК-Новинки'!$L:$L,"57312",'ТТК-Новинки'!$O:$O),SUMIF('ТТК-Новинки'!$Q:$Q,"57312",'ТТК-Новинки'!$T:$T)),0)</f>
        <v>0</v>
      </c>
      <c r="J83" s="29">
        <f>IFERROR(SUM(SUMIF('ТТК-Промо'!$B:$B,"57312",'ТТК-Промо'!$E:$E),SUMIF('ТТК-Промо'!$G:$G,"57312",'ТТК-Промо'!$J:$J),SUMIF('ТТК-Промо'!$L:$L,"57312",'ТТК-Промо'!$O:$O),SUMIF('ТТК-Промо'!$Q:$Q,"57312",'ТТК-Промо'!$T:$T)),0)</f>
        <v>0</v>
      </c>
      <c r="K83" s="29">
        <f>IFERROR(SUM(SUMIF('ТТК-Завтраки'!$B:$B,"57312",'ТТК-Завтраки'!$E:$E),SUMIF('ТТК-Завтраки'!$G:$G,"57312",'ТТК-Завтраки'!$J:$J),SUMIF('ТТК-Завтраки'!$L:$L,"57312",'ТТК-Завтраки'!$O:$O),SUMIF('ТТК-Завтраки'!$Q:$Q,"57312",'ТТК-Завтраки'!$T:$T)),0)</f>
        <v>0</v>
      </c>
      <c r="L83" s="29">
        <f>IFERROR(SUM(SUMIF('ТТК-Салаты'!$B:$B,"57312",'ТТК-Салаты'!$E:$E),SUMIF('ТТК-Салаты'!$G:$G,"57312",'ТТК-Салаты'!$J:$J),SUMIF('ТТК-Салаты'!$L:$L,"57312",'ТТК-Салаты'!$O:$O),SUMIF('ТТК-Салаты'!$Q:$Q,"57312",'ТТК-Салаты'!$T:$T)),0)</f>
        <v>0</v>
      </c>
      <c r="M83" s="29">
        <f>IFERROR(SUM(SUMIF('ТТК-Экстра'!$B:$B,"57312",'ТТК-Экстра'!$E:$E),SUMIF('ТТК-Экстра'!$G:$G,"57312",'ТТК-Экстра'!$J:$J),SUMIF('ТТК-Экстра'!$L:$L,"57312",'ТТК-Экстра'!$O:$O),SUMIF('ТТК-Экстра'!$Q:$Q,"57312",'ТТК-Экстра'!$T:$T)),0)</f>
        <v>0</v>
      </c>
      <c r="N83" s="34">
        <f t="shared" si="1"/>
        <v>32</v>
      </c>
    </row>
    <row r="84" spans="1:14">
      <c r="A84" s="64">
        <v>57313</v>
      </c>
      <c r="B84" s="40" t="s">
        <v>509</v>
      </c>
      <c r="C84" s="29">
        <f>IFERROR(SUM(SUMIF('ТТК-Сэндвичи'!$B:$B,"57313",'ТТК-Сэндвичи'!$E:$E),SUMIF('ТТК-Сэндвичи'!$G:$G,"57313",'ТТК-Сэндвичи'!$J:$J),SUMIF('ТТК-Сэндвичи'!$L:$L,"57313",'ТТК-Сэндвичи'!$O:$O),SUMIF('ТТК-Сэндвичи'!$Q:$Q,"57313",'ТТК-Сэндвичи'!$T:$T)),0)</f>
        <v>0</v>
      </c>
      <c r="D84" s="29">
        <f>IFERROR(SUM(SUMIF('ТТК-Десерты'!$B:$B,"57313",'ТТК-Десерты'!$E:$E),SUMIF('ТТК-Десерты'!$G:$G,"57313",'ТТК-Десерты'!$J:$J),SUMIF('ТТК-Десерты'!$L:$L,"57313",'ТТК-Десерты'!$O:$O),SUMIF('ТТК-Десерты'!$Q:$Q,"57313",'ТТК-Десерты'!$T:$T)),0)</f>
        <v>0</v>
      </c>
      <c r="E84" s="29">
        <f>IFERROR(SUM(SUMIF('ТТК-Закуски'!$B:$B,"57313",'ТТК-Закуски'!$E:$E),SUMIF('ТТК-Закуски'!$G:$G,"57313",'ТТК-Закуски'!$J:$J),SUMIF('ТТК-Закуски'!$L:$L,"57313",'ТТК-Закуски'!$O:$O),SUMIF('ТТК-Закуски'!$Q:$Q,"57313",'ТТК-Закуски'!$T:$T)),0)</f>
        <v>0</v>
      </c>
      <c r="F84" s="29">
        <f>IFERROR(SUM(SUMIF('ТТК-Напитки'!$B:$B,"57313",'ТТК-Напитки'!$E:$E),SUMIF('ТТК-Напитки'!$G:$G,"57313",'ТТК-Напитки'!$J:$J),SUMIF('ТТК-Напитки'!$L:$L,"57313",'ТТК-Напитки'!$O:$O),SUMIF('ТТК-Напитки'!$Q:$Q,"57313",'ТТК-Напитки'!$T:$T)),0)</f>
        <v>0</v>
      </c>
      <c r="G84" s="29">
        <f>IFERROR(SUM(SUMIF('ТТК-Гарниры'!$B:$B,"57313",'ТТК-Гарниры'!$E:$E),SUMIF('ТТК-Гарниры'!$G:$G,"57313",'ТТК-Гарниры'!$J:$J),SUMIF('ТТК-Гарниры'!$L:$L,"57313",'ТТК-Гарниры'!$O:$O),SUMIF('ТТК-Гарниры'!$Q:$Q,"57313",'ТТК-Гарниры'!$T:$T)),0)</f>
        <v>0</v>
      </c>
      <c r="H84" s="29">
        <f>IFERROR(SUM(SUMIF('ТТК-Соуса'!$B:$B,"57313",'ТТК-Соуса'!$E:$E),SUMIF('ТТК-Соуса'!$G:$G,"57313",'ТТК-Соуса'!$J:$J),SUMIF('ТТК-Соуса'!$L:$L,"57313",'ТТК-Соуса'!$O:$O),SUMIF('ТТК-Соуса'!$Q:$Q,"57313",'ТТК-Соуса'!$T:$T)),0)</f>
        <v>0</v>
      </c>
      <c r="I84" s="29">
        <f>IFERROR(SUM(SUMIF('ТТК-Новинки'!$B:$B,"57313",'ТТК-Новинки'!$E:$E),SUMIF('ТТК-Новинки'!$G:$G,"57313",'ТТК-Новинки'!$J:$J),SUMIF('ТТК-Новинки'!$L:$L,"57313",'ТТК-Новинки'!$O:$O),SUMIF('ТТК-Новинки'!$Q:$Q,"57313",'ТТК-Новинки'!$T:$T)),0)</f>
        <v>0</v>
      </c>
      <c r="J84" s="29">
        <f>IFERROR(SUM(SUMIF('ТТК-Промо'!$B:$B,"57313",'ТТК-Промо'!$E:$E),SUMIF('ТТК-Промо'!$G:$G,"57313",'ТТК-Промо'!$J:$J),SUMIF('ТТК-Промо'!$L:$L,"57313",'ТТК-Промо'!$O:$O),SUMIF('ТТК-Промо'!$Q:$Q,"57313",'ТТК-Промо'!$T:$T)),0)</f>
        <v>0</v>
      </c>
      <c r="K84" s="29">
        <f>IFERROR(SUM(SUMIF('ТТК-Завтраки'!$B:$B,"57313",'ТТК-Завтраки'!$E:$E),SUMIF('ТТК-Завтраки'!$G:$G,"57313",'ТТК-Завтраки'!$J:$J),SUMIF('ТТК-Завтраки'!$L:$L,"57313",'ТТК-Завтраки'!$O:$O),SUMIF('ТТК-Завтраки'!$Q:$Q,"57313",'ТТК-Завтраки'!$T:$T)),0)</f>
        <v>0</v>
      </c>
      <c r="L84" s="29">
        <f>IFERROR(SUM(SUMIF('ТТК-Салаты'!$B:$B,"57313",'ТТК-Салаты'!$E:$E),SUMIF('ТТК-Салаты'!$G:$G,"57313",'ТТК-Салаты'!$J:$J),SUMIF('ТТК-Салаты'!$L:$L,"57313",'ТТК-Салаты'!$O:$O),SUMIF('ТТК-Салаты'!$Q:$Q,"57313",'ТТК-Салаты'!$T:$T)),0)</f>
        <v>0</v>
      </c>
      <c r="M84" s="29">
        <f>IFERROR(SUM(SUMIF('ТТК-Экстра'!$B:$B,"57313",'ТТК-Экстра'!$E:$E),SUMIF('ТТК-Экстра'!$G:$G,"57313",'ТТК-Экстра'!$J:$J),SUMIF('ТТК-Экстра'!$L:$L,"57313",'ТТК-Экстра'!$O:$O),SUMIF('ТТК-Экстра'!$Q:$Q,"57313",'ТТК-Экстра'!$T:$T)),0)</f>
        <v>0</v>
      </c>
      <c r="N84" s="34">
        <f t="shared" si="1"/>
        <v>0</v>
      </c>
    </row>
    <row r="85" spans="1:14">
      <c r="A85" s="64">
        <v>57317</v>
      </c>
      <c r="B85" s="40" t="s">
        <v>510</v>
      </c>
      <c r="C85" s="29">
        <f>IFERROR(SUM(SUMIF('ТТК-Сэндвичи'!$B:$B,"57317",'ТТК-Сэндвичи'!$E:$E),SUMIF('ТТК-Сэндвичи'!$G:$G,"57317",'ТТК-Сэндвичи'!$J:$J),SUMIF('ТТК-Сэндвичи'!$L:$L,"57317",'ТТК-Сэндвичи'!$O:$O),SUMIF('ТТК-Сэндвичи'!$Q:$Q,"57317",'ТТК-Сэндвичи'!$T:$T)),0)</f>
        <v>269</v>
      </c>
      <c r="D85" s="29">
        <f>IFERROR(SUM(SUMIF('ТТК-Десерты'!$B:$B,"57317",'ТТК-Десерты'!$E:$E),SUMIF('ТТК-Десерты'!$G:$G,"57317",'ТТК-Десерты'!$J:$J),SUMIF('ТТК-Десерты'!$L:$L,"57317",'ТТК-Десерты'!$O:$O),SUMIF('ТТК-Десерты'!$Q:$Q,"57317",'ТТК-Десерты'!$T:$T)),0)</f>
        <v>0</v>
      </c>
      <c r="E85" s="29">
        <f>IFERROR(SUM(SUMIF('ТТК-Закуски'!$B:$B,"57317",'ТТК-Закуски'!$E:$E),SUMIF('ТТК-Закуски'!$G:$G,"57317",'ТТК-Закуски'!$J:$J),SUMIF('ТТК-Закуски'!$L:$L,"57317",'ТТК-Закуски'!$O:$O),SUMIF('ТТК-Закуски'!$Q:$Q,"57317",'ТТК-Закуски'!$T:$T)),0)</f>
        <v>0</v>
      </c>
      <c r="F85" s="29">
        <f>IFERROR(SUM(SUMIF('ТТК-Напитки'!$B:$B,"57317",'ТТК-Напитки'!$E:$E),SUMIF('ТТК-Напитки'!$G:$G,"57317",'ТТК-Напитки'!$J:$J),SUMIF('ТТК-Напитки'!$L:$L,"57317",'ТТК-Напитки'!$O:$O),SUMIF('ТТК-Напитки'!$Q:$Q,"57317",'ТТК-Напитки'!$T:$T)),0)</f>
        <v>0</v>
      </c>
      <c r="G85" s="29">
        <f>IFERROR(SUM(SUMIF('ТТК-Гарниры'!$B:$B,"57317",'ТТК-Гарниры'!$E:$E),SUMIF('ТТК-Гарниры'!$G:$G,"57317",'ТТК-Гарниры'!$J:$J),SUMIF('ТТК-Гарниры'!$L:$L,"57317",'ТТК-Гарниры'!$O:$O),SUMIF('ТТК-Гарниры'!$Q:$Q,"57317",'ТТК-Гарниры'!$T:$T)),0)</f>
        <v>0</v>
      </c>
      <c r="H85" s="29">
        <f>IFERROR(SUM(SUMIF('ТТК-Соуса'!$B:$B,"57317",'ТТК-Соуса'!$E:$E),SUMIF('ТТК-Соуса'!$G:$G,"57317",'ТТК-Соуса'!$J:$J),SUMIF('ТТК-Соуса'!$L:$L,"57317",'ТТК-Соуса'!$O:$O),SUMIF('ТТК-Соуса'!$Q:$Q,"57317",'ТТК-Соуса'!$T:$T)),0)</f>
        <v>0</v>
      </c>
      <c r="I85" s="29">
        <f>IFERROR(SUM(SUMIF('ТТК-Новинки'!$B:$B,"57317",'ТТК-Новинки'!$E:$E),SUMIF('ТТК-Новинки'!$G:$G,"57317",'ТТК-Новинки'!$J:$J),SUMIF('ТТК-Новинки'!$L:$L,"57317",'ТТК-Новинки'!$O:$O),SUMIF('ТТК-Новинки'!$Q:$Q,"57317",'ТТК-Новинки'!$T:$T)),0)</f>
        <v>5</v>
      </c>
      <c r="J85" s="29">
        <f>IFERROR(SUM(SUMIF('ТТК-Промо'!$B:$B,"57317",'ТТК-Промо'!$E:$E),SUMIF('ТТК-Промо'!$G:$G,"57317",'ТТК-Промо'!$J:$J),SUMIF('ТТК-Промо'!$L:$L,"57317",'ТТК-Промо'!$O:$O),SUMIF('ТТК-Промо'!$Q:$Q,"57317",'ТТК-Промо'!$T:$T)),0)</f>
        <v>0</v>
      </c>
      <c r="K85" s="29">
        <f>IFERROR(SUM(SUMIF('ТТК-Завтраки'!$B:$B,"57317",'ТТК-Завтраки'!$E:$E),SUMIF('ТТК-Завтраки'!$G:$G,"57317",'ТТК-Завтраки'!$J:$J),SUMIF('ТТК-Завтраки'!$L:$L,"57317",'ТТК-Завтраки'!$O:$O),SUMIF('ТТК-Завтраки'!$Q:$Q,"57317",'ТТК-Завтраки'!$T:$T)),0)</f>
        <v>0</v>
      </c>
      <c r="L85" s="29">
        <f>IFERROR(SUM(SUMIF('ТТК-Салаты'!$B:$B,"57317",'ТТК-Салаты'!$E:$E),SUMIF('ТТК-Салаты'!$G:$G,"57317",'ТТК-Салаты'!$J:$J),SUMIF('ТТК-Салаты'!$L:$L,"57317",'ТТК-Салаты'!$O:$O),SUMIF('ТТК-Салаты'!$Q:$Q,"57317",'ТТК-Салаты'!$T:$T)),0)</f>
        <v>0</v>
      </c>
      <c r="M85" s="29">
        <f>IFERROR(SUM(SUMIF('ТТК-Экстра'!$B:$B,"57317",'ТТК-Экстра'!$E:$E),SUMIF('ТТК-Экстра'!$G:$G,"57317",'ТТК-Экстра'!$J:$J),SUMIF('ТТК-Экстра'!$L:$L,"57317",'ТТК-Экстра'!$O:$O),SUMIF('ТТК-Экстра'!$Q:$Q,"57317",'ТТК-Экстра'!$T:$T)),0)</f>
        <v>0</v>
      </c>
      <c r="N85" s="34">
        <f t="shared" si="1"/>
        <v>274</v>
      </c>
    </row>
    <row r="86" spans="1:14">
      <c r="A86" s="64">
        <v>57321</v>
      </c>
      <c r="B86" s="40" t="s">
        <v>511</v>
      </c>
      <c r="C86" s="29">
        <f>IFERROR(SUM(SUMIF('ТТК-Сэндвичи'!$B:$B,"57321",'ТТК-Сэндвичи'!$E:$E),SUMIF('ТТК-Сэндвичи'!$G:$G,"57321",'ТТК-Сэндвичи'!$J:$J),SUMIF('ТТК-Сэндвичи'!$L:$L,"57321",'ТТК-Сэндвичи'!$O:$O),SUMIF('ТТК-Сэндвичи'!$Q:$Q,"57321",'ТТК-Сэндвичи'!$T:$T)),0)</f>
        <v>49</v>
      </c>
      <c r="D86" s="29">
        <f>IFERROR(SUM(SUMIF('ТТК-Десерты'!$B:$B,"57321",'ТТК-Десерты'!$E:$E),SUMIF('ТТК-Десерты'!$G:$G,"57321",'ТТК-Десерты'!$J:$J),SUMIF('ТТК-Десерты'!$L:$L,"57321",'ТТК-Десерты'!$O:$O),SUMIF('ТТК-Десерты'!$Q:$Q,"57321",'ТТК-Десерты'!$T:$T)),0)</f>
        <v>0</v>
      </c>
      <c r="E86" s="29">
        <f>IFERROR(SUM(SUMIF('ТТК-Закуски'!$B:$B,"57321",'ТТК-Закуски'!$E:$E),SUMIF('ТТК-Закуски'!$G:$G,"57321",'ТТК-Закуски'!$J:$J),SUMIF('ТТК-Закуски'!$L:$L,"57321",'ТТК-Закуски'!$O:$O),SUMIF('ТТК-Закуски'!$Q:$Q,"57321",'ТТК-Закуски'!$T:$T)),0)</f>
        <v>0</v>
      </c>
      <c r="F86" s="29">
        <f>IFERROR(SUM(SUMIF('ТТК-Напитки'!$B:$B,"57321",'ТТК-Напитки'!$E:$E),SUMIF('ТТК-Напитки'!$G:$G,"57321",'ТТК-Напитки'!$J:$J),SUMIF('ТТК-Напитки'!$L:$L,"57321",'ТТК-Напитки'!$O:$O),SUMIF('ТТК-Напитки'!$Q:$Q,"57321",'ТТК-Напитки'!$T:$T)),0)</f>
        <v>0</v>
      </c>
      <c r="G86" s="29">
        <f>IFERROR(SUM(SUMIF('ТТК-Гарниры'!$B:$B,"57321",'ТТК-Гарниры'!$E:$E),SUMIF('ТТК-Гарниры'!$G:$G,"57321",'ТТК-Гарниры'!$J:$J),SUMIF('ТТК-Гарниры'!$L:$L,"57321",'ТТК-Гарниры'!$O:$O),SUMIF('ТТК-Гарниры'!$Q:$Q,"57321",'ТТК-Гарниры'!$T:$T)),0)</f>
        <v>0</v>
      </c>
      <c r="H86" s="29">
        <f>IFERROR(SUM(SUMIF('ТТК-Соуса'!$B:$B,"57321",'ТТК-Соуса'!$E:$E),SUMIF('ТТК-Соуса'!$G:$G,"57321",'ТТК-Соуса'!$J:$J),SUMIF('ТТК-Соуса'!$L:$L,"57321",'ТТК-Соуса'!$O:$O),SUMIF('ТТК-Соуса'!$Q:$Q,"57321",'ТТК-Соуса'!$T:$T)),0)</f>
        <v>0</v>
      </c>
      <c r="I86" s="29">
        <f>IFERROR(SUM(SUMIF('ТТК-Новинки'!$B:$B,"57321",'ТТК-Новинки'!$E:$E),SUMIF('ТТК-Новинки'!$G:$G,"57321",'ТТК-Новинки'!$J:$J),SUMIF('ТТК-Новинки'!$L:$L,"57321",'ТТК-Новинки'!$O:$O),SUMIF('ТТК-Новинки'!$Q:$Q,"57321",'ТТК-Новинки'!$T:$T)),0)</f>
        <v>350</v>
      </c>
      <c r="J86" s="29">
        <f>IFERROR(SUM(SUMIF('ТТК-Промо'!$B:$B,"57321",'ТТК-Промо'!$E:$E),SUMIF('ТТК-Промо'!$G:$G,"57321",'ТТК-Промо'!$J:$J),SUMIF('ТТК-Промо'!$L:$L,"57321",'ТТК-Промо'!$O:$O),SUMIF('ТТК-Промо'!$Q:$Q,"57321",'ТТК-Промо'!$T:$T)),0)</f>
        <v>0</v>
      </c>
      <c r="K86" s="29">
        <f>IFERROR(SUM(SUMIF('ТТК-Завтраки'!$B:$B,"57321",'ТТК-Завтраки'!$E:$E),SUMIF('ТТК-Завтраки'!$G:$G,"57321",'ТТК-Завтраки'!$J:$J),SUMIF('ТТК-Завтраки'!$L:$L,"57321",'ТТК-Завтраки'!$O:$O),SUMIF('ТТК-Завтраки'!$Q:$Q,"57321",'ТТК-Завтраки'!$T:$T)),0)</f>
        <v>0</v>
      </c>
      <c r="L86" s="29">
        <f>IFERROR(SUM(SUMIF('ТТК-Салаты'!$B:$B,"57321",'ТТК-Салаты'!$E:$E),SUMIF('ТТК-Салаты'!$G:$G,"57321",'ТТК-Салаты'!$J:$J),SUMIF('ТТК-Салаты'!$L:$L,"57321",'ТТК-Салаты'!$O:$O),SUMIF('ТТК-Салаты'!$Q:$Q,"57321",'ТТК-Салаты'!$T:$T)),0)</f>
        <v>0</v>
      </c>
      <c r="M86" s="29">
        <f>IFERROR(SUM(SUMIF('ТТК-Экстра'!$B:$B,"57321",'ТТК-Экстра'!$E:$E),SUMIF('ТТК-Экстра'!$G:$G,"57321",'ТТК-Экстра'!$J:$J),SUMIF('ТТК-Экстра'!$L:$L,"57321",'ТТК-Экстра'!$O:$O),SUMIF('ТТК-Экстра'!$Q:$Q,"57321",'ТТК-Экстра'!$T:$T)),0)</f>
        <v>0</v>
      </c>
      <c r="N86" s="34">
        <f t="shared" si="1"/>
        <v>399</v>
      </c>
    </row>
    <row r="87" spans="1:14">
      <c r="A87" s="64">
        <v>57404</v>
      </c>
      <c r="B87" s="40" t="s">
        <v>512</v>
      </c>
      <c r="C87" s="29">
        <f>IFERROR(SUM(SUMIF('ТТК-Сэндвичи'!$B:$B,"57404",'ТТК-Сэндвичи'!$E:$E),SUMIF('ТТК-Сэндвичи'!$G:$G,"57404",'ТТК-Сэндвичи'!$J:$J),SUMIF('ТТК-Сэндвичи'!$L:$L,"57404",'ТТК-Сэндвичи'!$O:$O),SUMIF('ТТК-Сэндвичи'!$Q:$Q,"57404",'ТТК-Сэндвичи'!$T:$T)),0)</f>
        <v>0</v>
      </c>
      <c r="D87" s="29">
        <f>IFERROR(SUM(SUMIF('ТТК-Десерты'!$B:$B,"57404",'ТТК-Десерты'!$E:$E),SUMIF('ТТК-Десерты'!$G:$G,"57404",'ТТК-Десерты'!$J:$J),SUMIF('ТТК-Десерты'!$L:$L,"57404",'ТТК-Десерты'!$O:$O),SUMIF('ТТК-Десерты'!$Q:$Q,"57404",'ТТК-Десерты'!$T:$T)),0)</f>
        <v>0</v>
      </c>
      <c r="E87" s="29">
        <f>IFERROR(SUM(SUMIF('ТТК-Закуски'!$B:$B,"57404",'ТТК-Закуски'!$E:$E),SUMIF('ТТК-Закуски'!$G:$G,"57404",'ТТК-Закуски'!$J:$J),SUMIF('ТТК-Закуски'!$L:$L,"57404",'ТТК-Закуски'!$O:$O),SUMIF('ТТК-Закуски'!$Q:$Q,"57404",'ТТК-Закуски'!$T:$T)),0)</f>
        <v>0</v>
      </c>
      <c r="F87" s="29">
        <f>IFERROR(SUM(SUMIF('ТТК-Напитки'!$B:$B,"57404",'ТТК-Напитки'!$E:$E),SUMIF('ТТК-Напитки'!$G:$G,"57404",'ТТК-Напитки'!$J:$J),SUMIF('ТТК-Напитки'!$L:$L,"57404",'ТТК-Напитки'!$O:$O),SUMIF('ТТК-Напитки'!$Q:$Q,"57404",'ТТК-Напитки'!$T:$T)),0)</f>
        <v>0</v>
      </c>
      <c r="G87" s="29">
        <f>IFERROR(SUM(SUMIF('ТТК-Гарниры'!$B:$B,"57404",'ТТК-Гарниры'!$E:$E),SUMIF('ТТК-Гарниры'!$G:$G,"57404",'ТТК-Гарниры'!$J:$J),SUMIF('ТТК-Гарниры'!$L:$L,"57404",'ТТК-Гарниры'!$O:$O),SUMIF('ТТК-Гарниры'!$Q:$Q,"57404",'ТТК-Гарниры'!$T:$T)),0)</f>
        <v>0</v>
      </c>
      <c r="H87" s="29">
        <f>IFERROR(SUM(SUMIF('ТТК-Соуса'!$B:$B,"57404",'ТТК-Соуса'!$E:$E),SUMIF('ТТК-Соуса'!$G:$G,"57404",'ТТК-Соуса'!$J:$J),SUMIF('ТТК-Соуса'!$L:$L,"57404",'ТТК-Соуса'!$O:$O),SUMIF('ТТК-Соуса'!$Q:$Q,"57404",'ТТК-Соуса'!$T:$T)),0)</f>
        <v>0</v>
      </c>
      <c r="I87" s="29">
        <f>IFERROR(SUM(SUMIF('ТТК-Новинки'!$B:$B,"57404",'ТТК-Новинки'!$E:$E),SUMIF('ТТК-Новинки'!$G:$G,"57404",'ТТК-Новинки'!$J:$J),SUMIF('ТТК-Новинки'!$L:$L,"57404",'ТТК-Новинки'!$O:$O),SUMIF('ТТК-Новинки'!$Q:$Q,"57404",'ТТК-Новинки'!$T:$T)),0)</f>
        <v>0</v>
      </c>
      <c r="J87" s="29">
        <f>IFERROR(SUM(SUMIF('ТТК-Промо'!$B:$B,"57404",'ТТК-Промо'!$E:$E),SUMIF('ТТК-Промо'!$G:$G,"57404",'ТТК-Промо'!$J:$J),SUMIF('ТТК-Промо'!$L:$L,"57404",'ТТК-Промо'!$O:$O),SUMIF('ТТК-Промо'!$Q:$Q,"57404",'ТТК-Промо'!$T:$T)),0)</f>
        <v>0</v>
      </c>
      <c r="K87" s="29">
        <f>IFERROR(SUM(SUMIF('ТТК-Завтраки'!$B:$B,"57404",'ТТК-Завтраки'!$E:$E),SUMIF('ТТК-Завтраки'!$G:$G,"57404",'ТТК-Завтраки'!$J:$J),SUMIF('ТТК-Завтраки'!$L:$L,"57404",'ТТК-Завтраки'!$O:$O),SUMIF('ТТК-Завтраки'!$Q:$Q,"57404",'ТТК-Завтраки'!$T:$T)),0)</f>
        <v>0</v>
      </c>
      <c r="L87" s="29">
        <f>IFERROR(SUM(SUMIF('ТТК-Салаты'!$B:$B,"57404",'ТТК-Салаты'!$E:$E),SUMIF('ТТК-Салаты'!$G:$G,"57404",'ТТК-Салаты'!$J:$J),SUMIF('ТТК-Салаты'!$L:$L,"57404",'ТТК-Салаты'!$O:$O),SUMIF('ТТК-Салаты'!$Q:$Q,"57404",'ТТК-Салаты'!$T:$T)),0)</f>
        <v>0</v>
      </c>
      <c r="M87" s="29">
        <f>IFERROR(SUM(SUMIF('ТТК-Экстра'!$B:$B,"57404",'ТТК-Экстра'!$E:$E),SUMIF('ТТК-Экстра'!$G:$G,"57404",'ТТК-Экстра'!$J:$J),SUMIF('ТТК-Экстра'!$L:$L,"57404",'ТТК-Экстра'!$O:$O),SUMIF('ТТК-Экстра'!$Q:$Q,"57404",'ТТК-Экстра'!$T:$T)),0)</f>
        <v>0</v>
      </c>
      <c r="N87" s="34">
        <f t="shared" si="1"/>
        <v>0</v>
      </c>
    </row>
    <row r="88" spans="1:14">
      <c r="A88" s="64">
        <v>57405</v>
      </c>
      <c r="B88" s="40" t="s">
        <v>513</v>
      </c>
      <c r="C88" s="29">
        <f>IFERROR(SUM(SUMIF('ТТК-Сэндвичи'!$B:$B,"57405",'ТТК-Сэндвичи'!$E:$E),SUMIF('ТТК-Сэндвичи'!$G:$G,"57405",'ТТК-Сэндвичи'!$J:$J),SUMIF('ТТК-Сэндвичи'!$L:$L,"57405",'ТТК-Сэндвичи'!$O:$O),SUMIF('ТТК-Сэндвичи'!$Q:$Q,"57405",'ТТК-Сэндвичи'!$T:$T)),0)</f>
        <v>0</v>
      </c>
      <c r="D88" s="29">
        <f>IFERROR(SUM(SUMIF('ТТК-Десерты'!$B:$B,"57405",'ТТК-Десерты'!$E:$E),SUMIF('ТТК-Десерты'!$G:$G,"57405",'ТТК-Десерты'!$J:$J),SUMIF('ТТК-Десерты'!$L:$L,"57405",'ТТК-Десерты'!$O:$O),SUMIF('ТТК-Десерты'!$Q:$Q,"57405",'ТТК-Десерты'!$T:$T)),0)</f>
        <v>0</v>
      </c>
      <c r="E88" s="29">
        <f>IFERROR(SUM(SUMIF('ТТК-Закуски'!$B:$B,"57405",'ТТК-Закуски'!$E:$E),SUMIF('ТТК-Закуски'!$G:$G,"57405",'ТТК-Закуски'!$J:$J),SUMIF('ТТК-Закуски'!$L:$L,"57405",'ТТК-Закуски'!$O:$O),SUMIF('ТТК-Закуски'!$Q:$Q,"57405",'ТТК-Закуски'!$T:$T)),0)</f>
        <v>0</v>
      </c>
      <c r="F88" s="29">
        <f>IFERROR(SUM(SUMIF('ТТК-Напитки'!$B:$B,"57405",'ТТК-Напитки'!$E:$E),SUMIF('ТТК-Напитки'!$G:$G,"57405",'ТТК-Напитки'!$J:$J),SUMIF('ТТК-Напитки'!$L:$L,"57405",'ТТК-Напитки'!$O:$O),SUMIF('ТТК-Напитки'!$Q:$Q,"57405",'ТТК-Напитки'!$T:$T)),0)</f>
        <v>0</v>
      </c>
      <c r="G88" s="29">
        <f>IFERROR(SUM(SUMIF('ТТК-Гарниры'!$B:$B,"57405",'ТТК-Гарниры'!$E:$E),SUMIF('ТТК-Гарниры'!$G:$G,"57405",'ТТК-Гарниры'!$J:$J),SUMIF('ТТК-Гарниры'!$L:$L,"57405",'ТТК-Гарниры'!$O:$O),SUMIF('ТТК-Гарниры'!$Q:$Q,"57405",'ТТК-Гарниры'!$T:$T)),0)</f>
        <v>0</v>
      </c>
      <c r="H88" s="29">
        <f>IFERROR(SUM(SUMIF('ТТК-Соуса'!$B:$B,"57405",'ТТК-Соуса'!$E:$E),SUMIF('ТТК-Соуса'!$G:$G,"57405",'ТТК-Соуса'!$J:$J),SUMIF('ТТК-Соуса'!$L:$L,"57405",'ТТК-Соуса'!$O:$O),SUMIF('ТТК-Соуса'!$Q:$Q,"57405",'ТТК-Соуса'!$T:$T)),0)</f>
        <v>0</v>
      </c>
      <c r="I88" s="29">
        <f>IFERROR(SUM(SUMIF('ТТК-Новинки'!$B:$B,"57405",'ТТК-Новинки'!$E:$E),SUMIF('ТТК-Новинки'!$G:$G,"57405",'ТТК-Новинки'!$J:$J),SUMIF('ТТК-Новинки'!$L:$L,"57405",'ТТК-Новинки'!$O:$O),SUMIF('ТТК-Новинки'!$Q:$Q,"57405",'ТТК-Новинки'!$T:$T)),0)</f>
        <v>0</v>
      </c>
      <c r="J88" s="29">
        <f>IFERROR(SUM(SUMIF('ТТК-Промо'!$B:$B,"57405",'ТТК-Промо'!$E:$E),SUMIF('ТТК-Промо'!$G:$G,"57405",'ТТК-Промо'!$J:$J),SUMIF('ТТК-Промо'!$L:$L,"57405",'ТТК-Промо'!$O:$O),SUMIF('ТТК-Промо'!$Q:$Q,"57405",'ТТК-Промо'!$T:$T)),0)</f>
        <v>0</v>
      </c>
      <c r="K88" s="29">
        <f>IFERROR(SUM(SUMIF('ТТК-Завтраки'!$B:$B,"57405",'ТТК-Завтраки'!$E:$E),SUMIF('ТТК-Завтраки'!$G:$G,"57405",'ТТК-Завтраки'!$J:$J),SUMIF('ТТК-Завтраки'!$L:$L,"57405",'ТТК-Завтраки'!$O:$O),SUMIF('ТТК-Завтраки'!$Q:$Q,"57405",'ТТК-Завтраки'!$T:$T)),0)</f>
        <v>0</v>
      </c>
      <c r="L88" s="29">
        <f>IFERROR(SUM(SUMIF('ТТК-Салаты'!$B:$B,"57405",'ТТК-Салаты'!$E:$E),SUMIF('ТТК-Салаты'!$G:$G,"57405",'ТТК-Салаты'!$J:$J),SUMIF('ТТК-Салаты'!$L:$L,"57405",'ТТК-Салаты'!$O:$O),SUMIF('ТТК-Салаты'!$Q:$Q,"57405",'ТТК-Салаты'!$T:$T)),0)</f>
        <v>0</v>
      </c>
      <c r="M88" s="29">
        <f>IFERROR(SUM(SUMIF('ТТК-Экстра'!$B:$B,"57405",'ТТК-Экстра'!$E:$E),SUMIF('ТТК-Экстра'!$G:$G,"57405",'ТТК-Экстра'!$J:$J),SUMIF('ТТК-Экстра'!$L:$L,"57405",'ТТК-Экстра'!$O:$O),SUMIF('ТТК-Экстра'!$Q:$Q,"57405",'ТТК-Экстра'!$T:$T)),0)</f>
        <v>0</v>
      </c>
      <c r="N88" s="34">
        <f t="shared" si="1"/>
        <v>0</v>
      </c>
    </row>
    <row r="89" spans="1:14">
      <c r="A89" s="64">
        <v>57406</v>
      </c>
      <c r="B89" s="40" t="s">
        <v>514</v>
      </c>
      <c r="C89" s="29">
        <f>IFERROR(SUM(SUMIF('ТТК-Сэндвичи'!$B:$B,"57406",'ТТК-Сэндвичи'!$E:$E),SUMIF('ТТК-Сэндвичи'!$G:$G,"57406",'ТТК-Сэндвичи'!$J:$J),SUMIF('ТТК-Сэндвичи'!$L:$L,"57406",'ТТК-Сэндвичи'!$O:$O),SUMIF('ТТК-Сэндвичи'!$Q:$Q,"57406",'ТТК-Сэндвичи'!$T:$T)),0)</f>
        <v>0</v>
      </c>
      <c r="D89" s="29">
        <f>IFERROR(SUM(SUMIF('ТТК-Десерты'!$B:$B,"57406",'ТТК-Десерты'!$E:$E),SUMIF('ТТК-Десерты'!$G:$G,"57406",'ТТК-Десерты'!$J:$J),SUMIF('ТТК-Десерты'!$L:$L,"57406",'ТТК-Десерты'!$O:$O),SUMIF('ТТК-Десерты'!$Q:$Q,"57406",'ТТК-Десерты'!$T:$T)),0)</f>
        <v>0</v>
      </c>
      <c r="E89" s="29">
        <f>IFERROR(SUM(SUMIF('ТТК-Закуски'!$B:$B,"57406",'ТТК-Закуски'!$E:$E),SUMIF('ТТК-Закуски'!$G:$G,"57406",'ТТК-Закуски'!$J:$J),SUMIF('ТТК-Закуски'!$L:$L,"57406",'ТТК-Закуски'!$O:$O),SUMIF('ТТК-Закуски'!$Q:$Q,"57406",'ТТК-Закуски'!$T:$T)),0)</f>
        <v>0</v>
      </c>
      <c r="F89" s="29">
        <f>IFERROR(SUM(SUMIF('ТТК-Напитки'!$B:$B,"57406",'ТТК-Напитки'!$E:$E),SUMIF('ТТК-Напитки'!$G:$G,"57406",'ТТК-Напитки'!$J:$J),SUMIF('ТТК-Напитки'!$L:$L,"57406",'ТТК-Напитки'!$O:$O),SUMIF('ТТК-Напитки'!$Q:$Q,"57406",'ТТК-Напитки'!$T:$T)),0)</f>
        <v>0</v>
      </c>
      <c r="G89" s="29">
        <f>IFERROR(SUM(SUMIF('ТТК-Гарниры'!$B:$B,"57406",'ТТК-Гарниры'!$E:$E),SUMIF('ТТК-Гарниры'!$G:$G,"57406",'ТТК-Гарниры'!$J:$J),SUMIF('ТТК-Гарниры'!$L:$L,"57406",'ТТК-Гарниры'!$O:$O),SUMIF('ТТК-Гарниры'!$Q:$Q,"57406",'ТТК-Гарниры'!$T:$T)),0)</f>
        <v>0</v>
      </c>
      <c r="H89" s="29">
        <f>IFERROR(SUM(SUMIF('ТТК-Соуса'!$B:$B,"57406",'ТТК-Соуса'!$E:$E),SUMIF('ТТК-Соуса'!$G:$G,"57406",'ТТК-Соуса'!$J:$J),SUMIF('ТТК-Соуса'!$L:$L,"57406",'ТТК-Соуса'!$O:$O),SUMIF('ТТК-Соуса'!$Q:$Q,"57406",'ТТК-Соуса'!$T:$T)),0)</f>
        <v>0</v>
      </c>
      <c r="I89" s="29">
        <f>IFERROR(SUM(SUMIF('ТТК-Новинки'!$B:$B,"57406",'ТТК-Новинки'!$E:$E),SUMIF('ТТК-Новинки'!$G:$G,"57406",'ТТК-Новинки'!$J:$J),SUMIF('ТТК-Новинки'!$L:$L,"57406",'ТТК-Новинки'!$O:$O),SUMIF('ТТК-Новинки'!$Q:$Q,"57406",'ТТК-Новинки'!$T:$T)),0)</f>
        <v>0</v>
      </c>
      <c r="J89" s="29">
        <f>IFERROR(SUM(SUMIF('ТТК-Промо'!$B:$B,"57406",'ТТК-Промо'!$E:$E),SUMIF('ТТК-Промо'!$G:$G,"57406",'ТТК-Промо'!$J:$J),SUMIF('ТТК-Промо'!$L:$L,"57406",'ТТК-Промо'!$O:$O),SUMIF('ТТК-Промо'!$Q:$Q,"57406",'ТТК-Промо'!$T:$T)),0)</f>
        <v>0</v>
      </c>
      <c r="K89" s="29">
        <f>IFERROR(SUM(SUMIF('ТТК-Завтраки'!$B:$B,"57406",'ТТК-Завтраки'!$E:$E),SUMIF('ТТК-Завтраки'!$G:$G,"57406",'ТТК-Завтраки'!$J:$J),SUMIF('ТТК-Завтраки'!$L:$L,"57406",'ТТК-Завтраки'!$O:$O),SUMIF('ТТК-Завтраки'!$Q:$Q,"57406",'ТТК-Завтраки'!$T:$T)),0)</f>
        <v>0</v>
      </c>
      <c r="L89" s="29">
        <f>IFERROR(SUM(SUMIF('ТТК-Салаты'!$B:$B,"57406",'ТТК-Салаты'!$E:$E),SUMIF('ТТК-Салаты'!$G:$G,"57406",'ТТК-Салаты'!$J:$J),SUMIF('ТТК-Салаты'!$L:$L,"57406",'ТТК-Салаты'!$O:$O),SUMIF('ТТК-Салаты'!$Q:$Q,"57406",'ТТК-Салаты'!$T:$T)),0)</f>
        <v>0</v>
      </c>
      <c r="M89" s="29">
        <f>IFERROR(SUM(SUMIF('ТТК-Экстра'!$B:$B,"57406",'ТТК-Экстра'!$E:$E),SUMIF('ТТК-Экстра'!$G:$G,"57406",'ТТК-Экстра'!$J:$J),SUMIF('ТТК-Экстра'!$L:$L,"57406",'ТТК-Экстра'!$O:$O),SUMIF('ТТК-Экстра'!$Q:$Q,"57406",'ТТК-Экстра'!$T:$T)),0)</f>
        <v>0</v>
      </c>
      <c r="N89" s="34">
        <f t="shared" si="1"/>
        <v>0</v>
      </c>
    </row>
    <row r="90" spans="1:14">
      <c r="A90" s="64">
        <v>57407</v>
      </c>
      <c r="B90" s="40" t="s">
        <v>515</v>
      </c>
      <c r="C90" s="29">
        <f>IFERROR(SUM(SUMIF('ТТК-Сэндвичи'!$B:$B,"57407",'ТТК-Сэндвичи'!$E:$E),SUMIF('ТТК-Сэндвичи'!$G:$G,"57407",'ТТК-Сэндвичи'!$J:$J),SUMIF('ТТК-Сэндвичи'!$L:$L,"57407",'ТТК-Сэндвичи'!$O:$O),SUMIF('ТТК-Сэндвичи'!$Q:$Q,"57407",'ТТК-Сэндвичи'!$T:$T)),0)</f>
        <v>0</v>
      </c>
      <c r="D90" s="29">
        <f>IFERROR(SUM(SUMIF('ТТК-Десерты'!$B:$B,"57407",'ТТК-Десерты'!$E:$E),SUMIF('ТТК-Десерты'!$G:$G,"57407",'ТТК-Десерты'!$J:$J),SUMIF('ТТК-Десерты'!$L:$L,"57407",'ТТК-Десерты'!$O:$O),SUMIF('ТТК-Десерты'!$Q:$Q,"57407",'ТТК-Десерты'!$T:$T)),0)</f>
        <v>0.84000000000000008</v>
      </c>
      <c r="E90" s="29">
        <f>IFERROR(SUM(SUMIF('ТТК-Закуски'!$B:$B,"57407",'ТТК-Закуски'!$E:$E),SUMIF('ТТК-Закуски'!$G:$G,"57407",'ТТК-Закуски'!$J:$J),SUMIF('ТТК-Закуски'!$L:$L,"57407",'ТТК-Закуски'!$O:$O),SUMIF('ТТК-Закуски'!$Q:$Q,"57407",'ТТК-Закуски'!$T:$T)),0)</f>
        <v>0</v>
      </c>
      <c r="F90" s="29">
        <f>IFERROR(SUM(SUMIF('ТТК-Напитки'!$B:$B,"57407",'ТТК-Напитки'!$E:$E),SUMIF('ТТК-Напитки'!$G:$G,"57407",'ТТК-Напитки'!$J:$J),SUMIF('ТТК-Напитки'!$L:$L,"57407",'ТТК-Напитки'!$O:$O),SUMIF('ТТК-Напитки'!$Q:$Q,"57407",'ТТК-Напитки'!$T:$T)),0)</f>
        <v>0</v>
      </c>
      <c r="G90" s="29">
        <f>IFERROR(SUM(SUMIF('ТТК-Гарниры'!$B:$B,"57407",'ТТК-Гарниры'!$E:$E),SUMIF('ТТК-Гарниры'!$G:$G,"57407",'ТТК-Гарниры'!$J:$J),SUMIF('ТТК-Гарниры'!$L:$L,"57407",'ТТК-Гарниры'!$O:$O),SUMIF('ТТК-Гарниры'!$Q:$Q,"57407",'ТТК-Гарниры'!$T:$T)),0)</f>
        <v>0</v>
      </c>
      <c r="H90" s="29">
        <f>IFERROR(SUM(SUMIF('ТТК-Соуса'!$B:$B,"57407",'ТТК-Соуса'!$E:$E),SUMIF('ТТК-Соуса'!$G:$G,"57407",'ТТК-Соуса'!$J:$J),SUMIF('ТТК-Соуса'!$L:$L,"57407",'ТТК-Соуса'!$O:$O),SUMIF('ТТК-Соуса'!$Q:$Q,"57407",'ТТК-Соуса'!$T:$T)),0)</f>
        <v>0</v>
      </c>
      <c r="I90" s="29">
        <f>IFERROR(SUM(SUMIF('ТТК-Новинки'!$B:$B,"57407",'ТТК-Новинки'!$E:$E),SUMIF('ТТК-Новинки'!$G:$G,"57407",'ТТК-Новинки'!$J:$J),SUMIF('ТТК-Новинки'!$L:$L,"57407",'ТТК-Новинки'!$O:$O),SUMIF('ТТК-Новинки'!$Q:$Q,"57407",'ТТК-Новинки'!$T:$T)),0)</f>
        <v>0</v>
      </c>
      <c r="J90" s="29">
        <f>IFERROR(SUM(SUMIF('ТТК-Промо'!$B:$B,"57407",'ТТК-Промо'!$E:$E),SUMIF('ТТК-Промо'!$G:$G,"57407",'ТТК-Промо'!$J:$J),SUMIF('ТТК-Промо'!$L:$L,"57407",'ТТК-Промо'!$O:$O),SUMIF('ТТК-Промо'!$Q:$Q,"57407",'ТТК-Промо'!$T:$T)),0)</f>
        <v>0</v>
      </c>
      <c r="K90" s="29">
        <f>IFERROR(SUM(SUMIF('ТТК-Завтраки'!$B:$B,"57407",'ТТК-Завтраки'!$E:$E),SUMIF('ТТК-Завтраки'!$G:$G,"57407",'ТТК-Завтраки'!$J:$J),SUMIF('ТТК-Завтраки'!$L:$L,"57407",'ТТК-Завтраки'!$O:$O),SUMIF('ТТК-Завтраки'!$Q:$Q,"57407",'ТТК-Завтраки'!$T:$T)),0)</f>
        <v>0</v>
      </c>
      <c r="L90" s="29">
        <f>IFERROR(SUM(SUMIF('ТТК-Салаты'!$B:$B,"57407",'ТТК-Салаты'!$E:$E),SUMIF('ТТК-Салаты'!$G:$G,"57407",'ТТК-Салаты'!$J:$J),SUMIF('ТТК-Салаты'!$L:$L,"57407",'ТТК-Салаты'!$O:$O),SUMIF('ТТК-Салаты'!$Q:$Q,"57407",'ТТК-Салаты'!$T:$T)),0)</f>
        <v>0</v>
      </c>
      <c r="M90" s="29">
        <f>IFERROR(SUM(SUMIF('ТТК-Экстра'!$B:$B,"57407",'ТТК-Экстра'!$E:$E),SUMIF('ТТК-Экстра'!$G:$G,"57407",'ТТК-Экстра'!$J:$J),SUMIF('ТТК-Экстра'!$L:$L,"57407",'ТТК-Экстра'!$O:$O),SUMIF('ТТК-Экстра'!$Q:$Q,"57407",'ТТК-Экстра'!$T:$T)),0)</f>
        <v>0.24</v>
      </c>
      <c r="N90" s="34">
        <f t="shared" si="1"/>
        <v>1.08</v>
      </c>
    </row>
    <row r="91" spans="1:14">
      <c r="A91" s="64">
        <v>57408</v>
      </c>
      <c r="B91" s="40" t="s">
        <v>516</v>
      </c>
      <c r="C91" s="29">
        <f>IFERROR(SUM(SUMIF('ТТК-Сэндвичи'!$B:$B,"57408",'ТТК-Сэндвичи'!$E:$E),SUMIF('ТТК-Сэндвичи'!$G:$G,"57408",'ТТК-Сэндвичи'!$J:$J),SUMIF('ТТК-Сэндвичи'!$L:$L,"57408",'ТТК-Сэндвичи'!$O:$O),SUMIF('ТТК-Сэндвичи'!$Q:$Q,"57408",'ТТК-Сэндвичи'!$T:$T)),0)</f>
        <v>0</v>
      </c>
      <c r="D91" s="29">
        <f>IFERROR(SUM(SUMIF('ТТК-Десерты'!$B:$B,"57408",'ТТК-Десерты'!$E:$E),SUMIF('ТТК-Десерты'!$G:$G,"57408",'ТТК-Десерты'!$J:$J),SUMIF('ТТК-Десерты'!$L:$L,"57408",'ТТК-Десерты'!$O:$O),SUMIF('ТТК-Десерты'!$Q:$Q,"57408",'ТТК-Десерты'!$T:$T)),0)</f>
        <v>1.2</v>
      </c>
      <c r="E91" s="29">
        <f>IFERROR(SUM(SUMIF('ТТК-Закуски'!$B:$B,"57408",'ТТК-Закуски'!$E:$E),SUMIF('ТТК-Закуски'!$G:$G,"57408",'ТТК-Закуски'!$J:$J),SUMIF('ТТК-Закуски'!$L:$L,"57408",'ТТК-Закуски'!$O:$O),SUMIF('ТТК-Закуски'!$Q:$Q,"57408",'ТТК-Закуски'!$T:$T)),0)</f>
        <v>0</v>
      </c>
      <c r="F91" s="29">
        <f>IFERROR(SUM(SUMIF('ТТК-Напитки'!$B:$B,"57408",'ТТК-Напитки'!$E:$E),SUMIF('ТТК-Напитки'!$G:$G,"57408",'ТТК-Напитки'!$J:$J),SUMIF('ТТК-Напитки'!$L:$L,"57408",'ТТК-Напитки'!$O:$O),SUMIF('ТТК-Напитки'!$Q:$Q,"57408",'ТТК-Напитки'!$T:$T)),0)</f>
        <v>0</v>
      </c>
      <c r="G91" s="29">
        <f>IFERROR(SUM(SUMIF('ТТК-Гарниры'!$B:$B,"57408",'ТТК-Гарниры'!$E:$E),SUMIF('ТТК-Гарниры'!$G:$G,"57408",'ТТК-Гарниры'!$J:$J),SUMIF('ТТК-Гарниры'!$L:$L,"57408",'ТТК-Гарниры'!$O:$O),SUMIF('ТТК-Гарниры'!$Q:$Q,"57408",'ТТК-Гарниры'!$T:$T)),0)</f>
        <v>0</v>
      </c>
      <c r="H91" s="29">
        <f>IFERROR(SUM(SUMIF('ТТК-Соуса'!$B:$B,"57408",'ТТК-Соуса'!$E:$E),SUMIF('ТТК-Соуса'!$G:$G,"57408",'ТТК-Соуса'!$J:$J),SUMIF('ТТК-Соуса'!$L:$L,"57408",'ТТК-Соуса'!$O:$O),SUMIF('ТТК-Соуса'!$Q:$Q,"57408",'ТТК-Соуса'!$T:$T)),0)</f>
        <v>0</v>
      </c>
      <c r="I91" s="29">
        <f>IFERROR(SUM(SUMIF('ТТК-Новинки'!$B:$B,"57408",'ТТК-Новинки'!$E:$E),SUMIF('ТТК-Новинки'!$G:$G,"57408",'ТТК-Новинки'!$J:$J),SUMIF('ТТК-Новинки'!$L:$L,"57408",'ТТК-Новинки'!$O:$O),SUMIF('ТТК-Новинки'!$Q:$Q,"57408",'ТТК-Новинки'!$T:$T)),0)</f>
        <v>0</v>
      </c>
      <c r="J91" s="29">
        <f>IFERROR(SUM(SUMIF('ТТК-Промо'!$B:$B,"57408",'ТТК-Промо'!$E:$E),SUMIF('ТТК-Промо'!$G:$G,"57408",'ТТК-Промо'!$J:$J),SUMIF('ТТК-Промо'!$L:$L,"57408",'ТТК-Промо'!$O:$O),SUMIF('ТТК-Промо'!$Q:$Q,"57408",'ТТК-Промо'!$T:$T)),0)</f>
        <v>0</v>
      </c>
      <c r="K91" s="29">
        <f>IFERROR(SUM(SUMIF('ТТК-Завтраки'!$B:$B,"57408",'ТТК-Завтраки'!$E:$E),SUMIF('ТТК-Завтраки'!$G:$G,"57408",'ТТК-Завтраки'!$J:$J),SUMIF('ТТК-Завтраки'!$L:$L,"57408",'ТТК-Завтраки'!$O:$O),SUMIF('ТТК-Завтраки'!$Q:$Q,"57408",'ТТК-Завтраки'!$T:$T)),0)</f>
        <v>0</v>
      </c>
      <c r="L91" s="29">
        <f>IFERROR(SUM(SUMIF('ТТК-Салаты'!$B:$B,"57408",'ТТК-Салаты'!$E:$E),SUMIF('ТТК-Салаты'!$G:$G,"57408",'ТТК-Салаты'!$J:$J),SUMIF('ТТК-Салаты'!$L:$L,"57408",'ТТК-Салаты'!$O:$O),SUMIF('ТТК-Салаты'!$Q:$Q,"57408",'ТТК-Салаты'!$T:$T)),0)</f>
        <v>0</v>
      </c>
      <c r="M91" s="29">
        <f>IFERROR(SUM(SUMIF('ТТК-Экстра'!$B:$B,"57408",'ТТК-Экстра'!$E:$E),SUMIF('ТТК-Экстра'!$G:$G,"57408",'ТТК-Экстра'!$J:$J),SUMIF('ТТК-Экстра'!$L:$L,"57408",'ТТК-Экстра'!$O:$O),SUMIF('ТТК-Экстра'!$Q:$Q,"57408",'ТТК-Экстра'!$T:$T)),0)</f>
        <v>0.12</v>
      </c>
      <c r="N91" s="34">
        <f t="shared" si="1"/>
        <v>1.3199999999999998</v>
      </c>
    </row>
    <row r="92" spans="1:14">
      <c r="A92" s="64">
        <v>57409</v>
      </c>
      <c r="B92" s="40" t="s">
        <v>517</v>
      </c>
      <c r="C92" s="29">
        <f>IFERROR(SUM(SUMIF('ТТК-Сэндвичи'!$B:$B,"57409",'ТТК-Сэндвичи'!$E:$E),SUMIF('ТТК-Сэндвичи'!$G:$G,"57409",'ТТК-Сэндвичи'!$J:$J),SUMIF('ТТК-Сэндвичи'!$L:$L,"57409",'ТТК-Сэндвичи'!$O:$O),SUMIF('ТТК-Сэндвичи'!$Q:$Q,"57409",'ТТК-Сэндвичи'!$T:$T)),0)</f>
        <v>0</v>
      </c>
      <c r="D92" s="29">
        <f>IFERROR(SUM(SUMIF('ТТК-Десерты'!$B:$B,"57409",'ТТК-Десерты'!$E:$E),SUMIF('ТТК-Десерты'!$G:$G,"57409",'ТТК-Десерты'!$J:$J),SUMIF('ТТК-Десерты'!$L:$L,"57409",'ТТК-Десерты'!$O:$O),SUMIF('ТТК-Десерты'!$Q:$Q,"57409",'ТТК-Десерты'!$T:$T)),0)</f>
        <v>0</v>
      </c>
      <c r="E92" s="29">
        <f>IFERROR(SUM(SUMIF('ТТК-Закуски'!$B:$B,"57409",'ТТК-Закуски'!$E:$E),SUMIF('ТТК-Закуски'!$G:$G,"57409",'ТТК-Закуски'!$J:$J),SUMIF('ТТК-Закуски'!$L:$L,"57409",'ТТК-Закуски'!$O:$O),SUMIF('ТТК-Закуски'!$Q:$Q,"57409",'ТТК-Закуски'!$T:$T)),0)</f>
        <v>0</v>
      </c>
      <c r="F92" s="29">
        <f>IFERROR(SUM(SUMIF('ТТК-Напитки'!$B:$B,"57409",'ТТК-Напитки'!$E:$E),SUMIF('ТТК-Напитки'!$G:$G,"57409",'ТТК-Напитки'!$J:$J),SUMIF('ТТК-Напитки'!$L:$L,"57409",'ТТК-Напитки'!$O:$O),SUMIF('ТТК-Напитки'!$Q:$Q,"57409",'ТТК-Напитки'!$T:$T)),0)</f>
        <v>0</v>
      </c>
      <c r="G92" s="29">
        <f>IFERROR(SUM(SUMIF('ТТК-Гарниры'!$B:$B,"57409",'ТТК-Гарниры'!$E:$E),SUMIF('ТТК-Гарниры'!$G:$G,"57409",'ТТК-Гарниры'!$J:$J),SUMIF('ТТК-Гарниры'!$L:$L,"57409",'ТТК-Гарниры'!$O:$O),SUMIF('ТТК-Гарниры'!$Q:$Q,"57409",'ТТК-Гарниры'!$T:$T)),0)</f>
        <v>0</v>
      </c>
      <c r="H92" s="29">
        <f>IFERROR(SUM(SUMIF('ТТК-Соуса'!$B:$B,"57409",'ТТК-Соуса'!$E:$E),SUMIF('ТТК-Соуса'!$G:$G,"57409",'ТТК-Соуса'!$J:$J),SUMIF('ТТК-Соуса'!$L:$L,"57409",'ТТК-Соуса'!$O:$O),SUMIF('ТТК-Соуса'!$Q:$Q,"57409",'ТТК-Соуса'!$T:$T)),0)</f>
        <v>0</v>
      </c>
      <c r="I92" s="29">
        <f>IFERROR(SUM(SUMIF('ТТК-Новинки'!$B:$B,"57409",'ТТК-Новинки'!$E:$E),SUMIF('ТТК-Новинки'!$G:$G,"57409",'ТТК-Новинки'!$J:$J),SUMIF('ТТК-Новинки'!$L:$L,"57409",'ТТК-Новинки'!$O:$O),SUMIF('ТТК-Новинки'!$Q:$Q,"57409",'ТТК-Новинки'!$T:$T)),0)</f>
        <v>0</v>
      </c>
      <c r="J92" s="29">
        <f>IFERROR(SUM(SUMIF('ТТК-Промо'!$B:$B,"57409",'ТТК-Промо'!$E:$E),SUMIF('ТТК-Промо'!$G:$G,"57409",'ТТК-Промо'!$J:$J),SUMIF('ТТК-Промо'!$L:$L,"57409",'ТТК-Промо'!$O:$O),SUMIF('ТТК-Промо'!$Q:$Q,"57409",'ТТК-Промо'!$T:$T)),0)</f>
        <v>0</v>
      </c>
      <c r="K92" s="29">
        <f>IFERROR(SUM(SUMIF('ТТК-Завтраки'!$B:$B,"57409",'ТТК-Завтраки'!$E:$E),SUMIF('ТТК-Завтраки'!$G:$G,"57409",'ТТК-Завтраки'!$J:$J),SUMIF('ТТК-Завтраки'!$L:$L,"57409",'ТТК-Завтраки'!$O:$O),SUMIF('ТТК-Завтраки'!$Q:$Q,"57409",'ТТК-Завтраки'!$T:$T)),0)</f>
        <v>0</v>
      </c>
      <c r="L92" s="29">
        <f>IFERROR(SUM(SUMIF('ТТК-Салаты'!$B:$B,"57409",'ТТК-Салаты'!$E:$E),SUMIF('ТТК-Салаты'!$G:$G,"57409",'ТТК-Салаты'!$J:$J),SUMIF('ТТК-Салаты'!$L:$L,"57409",'ТТК-Салаты'!$O:$O),SUMIF('ТТК-Салаты'!$Q:$Q,"57409",'ТТК-Салаты'!$T:$T)),0)</f>
        <v>0</v>
      </c>
      <c r="M92" s="29">
        <f>IFERROR(SUM(SUMIF('ТТК-Экстра'!$B:$B,"57409",'ТТК-Экстра'!$E:$E),SUMIF('ТТК-Экстра'!$G:$G,"57409",'ТТК-Экстра'!$J:$J),SUMIF('ТТК-Экстра'!$L:$L,"57409",'ТТК-Экстра'!$O:$O),SUMIF('ТТК-Экстра'!$Q:$Q,"57409",'ТТК-Экстра'!$T:$T)),0)</f>
        <v>0</v>
      </c>
      <c r="N92" s="34">
        <f t="shared" si="1"/>
        <v>0</v>
      </c>
    </row>
    <row r="93" spans="1:14">
      <c r="A93" s="64">
        <v>57427</v>
      </c>
      <c r="B93" s="40" t="s">
        <v>578</v>
      </c>
      <c r="C93" s="29">
        <f>IFERROR(SUM(SUMIF('ТТК-Сэндвичи'!$B:$B,"57427",'ТТК-Сэндвичи'!$E:$E),SUMIF('ТТК-Сэндвичи'!$G:$G,"57427",'ТТК-Сэндвичи'!$J:$J),SUMIF('ТТК-Сэндвичи'!$L:$L,"57427",'ТТК-Сэндвичи'!$O:$O),SUMIF('ТТК-Сэндвичи'!$Q:$Q,"57427",'ТТК-Сэндвичи'!$T:$T)),0)</f>
        <v>0</v>
      </c>
      <c r="D93" s="29">
        <f>IFERROR(SUM(SUMIF('ТТК-Десерты'!$B:$B,"57427",'ТТК-Десерты'!$E:$E),SUMIF('ТТК-Десерты'!$G:$G,"57427",'ТТК-Десерты'!$J:$J),SUMIF('ТТК-Десерты'!$L:$L,"57427",'ТТК-Десерты'!$O:$O),SUMIF('ТТК-Десерты'!$Q:$Q,"57427",'ТТК-Десерты'!$T:$T)),0)</f>
        <v>0</v>
      </c>
      <c r="E93" s="29">
        <f>IFERROR(SUM(SUMIF('ТТК-Закуски'!$B:$B,"57427",'ТТК-Закуски'!$E:$E),SUMIF('ТТК-Закуски'!$G:$G,"57427",'ТТК-Закуски'!$J:$J),SUMIF('ТТК-Закуски'!$L:$L,"57427",'ТТК-Закуски'!$O:$O),SUMIF('ТТК-Закуски'!$Q:$Q,"57427",'ТТК-Закуски'!$T:$T)),0)</f>
        <v>16</v>
      </c>
      <c r="F93" s="29">
        <f>IFERROR(SUM(SUMIF('ТТК-Напитки'!$B:$B,"57427",'ТТК-Напитки'!$E:$E),SUMIF('ТТК-Напитки'!$G:$G,"57427",'ТТК-Напитки'!$J:$J),SUMIF('ТТК-Напитки'!$L:$L,"57427",'ТТК-Напитки'!$O:$O),SUMIF('ТТК-Напитки'!$Q:$Q,"57427",'ТТК-Напитки'!$T:$T)),0)</f>
        <v>0</v>
      </c>
      <c r="G93" s="29">
        <f>IFERROR(SUM(SUMIF('ТТК-Гарниры'!$B:$B,"57427",'ТТК-Гарниры'!$E:$E),SUMIF('ТТК-Гарниры'!$G:$G,"57427",'ТТК-Гарниры'!$J:$J),SUMIF('ТТК-Гарниры'!$L:$L,"57427",'ТТК-Гарниры'!$O:$O),SUMIF('ТТК-Гарниры'!$Q:$Q,"57427",'ТТК-Гарниры'!$T:$T)),0)</f>
        <v>0</v>
      </c>
      <c r="H93" s="29">
        <f>IFERROR(SUM(SUMIF('ТТК-Соуса'!$B:$B,"57427",'ТТК-Соуса'!$E:$E),SUMIF('ТТК-Соуса'!$G:$G,"57427",'ТТК-Соуса'!$J:$J),SUMIF('ТТК-Соуса'!$L:$L,"57427",'ТТК-Соуса'!$O:$O),SUMIF('ТТК-Соуса'!$Q:$Q,"57427",'ТТК-Соуса'!$T:$T)),0)</f>
        <v>0</v>
      </c>
      <c r="I93" s="29">
        <f>IFERROR(SUM(SUMIF('ТТК-Новинки'!$B:$B,"57427",'ТТК-Новинки'!$E:$E),SUMIF('ТТК-Новинки'!$G:$G,"57427",'ТТК-Новинки'!$J:$J),SUMIF('ТТК-Новинки'!$L:$L,"57427",'ТТК-Новинки'!$O:$O),SUMIF('ТТК-Новинки'!$Q:$Q,"57427",'ТТК-Новинки'!$T:$T)),0)</f>
        <v>0</v>
      </c>
      <c r="J93" s="29">
        <f>IFERROR(SUM(SUMIF('ТТК-Промо'!$B:$B,"57427",'ТТК-Промо'!$E:$E),SUMIF('ТТК-Промо'!$G:$G,"57427",'ТТК-Промо'!$J:$J),SUMIF('ТТК-Промо'!$L:$L,"57427",'ТТК-Промо'!$O:$O),SUMIF('ТТК-Промо'!$Q:$Q,"57427",'ТТК-Промо'!$T:$T)),0)</f>
        <v>0</v>
      </c>
      <c r="K93" s="29">
        <f>IFERROR(SUM(SUMIF('ТТК-Завтраки'!$B:$B,"57427",'ТТК-Завтраки'!$E:$E),SUMIF('ТТК-Завтраки'!$G:$G,"57427",'ТТК-Завтраки'!$J:$J),SUMIF('ТТК-Завтраки'!$L:$L,"57427",'ТТК-Завтраки'!$O:$O),SUMIF('ТТК-Завтраки'!$Q:$Q,"57427",'ТТК-Завтраки'!$T:$T)),0)</f>
        <v>0</v>
      </c>
      <c r="L93" s="29">
        <f>IFERROR(SUM(SUMIF('ТТК-Салаты'!$B:$B,"57427",'ТТК-Салаты'!$E:$E),SUMIF('ТТК-Салаты'!$G:$G,"57427",'ТТК-Салаты'!$J:$J),SUMIF('ТТК-Салаты'!$L:$L,"57427",'ТТК-Салаты'!$O:$O),SUMIF('ТТК-Салаты'!$Q:$Q,"57427",'ТТК-Салаты'!$T:$T)),0)</f>
        <v>0</v>
      </c>
      <c r="M93" s="29">
        <f>IFERROR(SUM(SUMIF('ТТК-Экстра'!$B:$B,"57427",'ТТК-Экстра'!$E:$E),SUMIF('ТТК-Экстра'!$G:$G,"57427",'ТТК-Экстра'!$J:$J),SUMIF('ТТК-Экстра'!$L:$L,"57427",'ТТК-Экстра'!$O:$O),SUMIF('ТТК-Экстра'!$Q:$Q,"57427",'ТТК-Экстра'!$T:$T)),0)</f>
        <v>0</v>
      </c>
      <c r="N93" s="34">
        <f t="shared" si="1"/>
        <v>16</v>
      </c>
    </row>
    <row r="94" spans="1:14">
      <c r="A94" s="64">
        <v>58533</v>
      </c>
      <c r="B94" s="40" t="s">
        <v>518</v>
      </c>
      <c r="C94" s="29">
        <f>IFERROR(SUM(SUMIF('ТТК-Сэндвичи'!$B:$B,"58533",'ТТК-Сэндвичи'!$E:$E),SUMIF('ТТК-Сэндвичи'!$G:$G,"58533",'ТТК-Сэндвичи'!$J:$J),SUMIF('ТТК-Сэндвичи'!$L:$L,"58533",'ТТК-Сэндвичи'!$O:$O),SUMIF('ТТК-Сэндвичи'!$Q:$Q,"58533",'ТТК-Сэндвичи'!$T:$T)),0)</f>
        <v>0</v>
      </c>
      <c r="D94" s="29">
        <f>IFERROR(SUM(SUMIF('ТТК-Десерты'!$B:$B,"58533",'ТТК-Десерты'!$E:$E),SUMIF('ТТК-Десерты'!$G:$G,"58533",'ТТК-Десерты'!$J:$J),SUMIF('ТТК-Десерты'!$L:$L,"58533",'ТТК-Десерты'!$O:$O),SUMIF('ТТК-Десерты'!$Q:$Q,"58533",'ТТК-Десерты'!$T:$T)),0)</f>
        <v>0</v>
      </c>
      <c r="E94" s="29">
        <f>IFERROR(SUM(SUMIF('ТТК-Закуски'!$B:$B,"58533",'ТТК-Закуски'!$E:$E),SUMIF('ТТК-Закуски'!$G:$G,"58533",'ТТК-Закуски'!$J:$J),SUMIF('ТТК-Закуски'!$L:$L,"58533",'ТТК-Закуски'!$O:$O),SUMIF('ТТК-Закуски'!$Q:$Q,"58533",'ТТК-Закуски'!$T:$T)),0)</f>
        <v>2.0880000000000001</v>
      </c>
      <c r="F94" s="29">
        <f>IFERROR(SUM(SUMIF('ТТК-Напитки'!$B:$B,"58533",'ТТК-Напитки'!$E:$E),SUMIF('ТТК-Напитки'!$G:$G,"58533",'ТТК-Напитки'!$J:$J),SUMIF('ТТК-Напитки'!$L:$L,"58533",'ТТК-Напитки'!$O:$O),SUMIF('ТТК-Напитки'!$Q:$Q,"58533",'ТТК-Напитки'!$T:$T)),0)</f>
        <v>0</v>
      </c>
      <c r="G94" s="29">
        <f>IFERROR(SUM(SUMIF('ТТК-Гарниры'!$B:$B,"58533",'ТТК-Гарниры'!$E:$E),SUMIF('ТТК-Гарниры'!$G:$G,"58533",'ТТК-Гарниры'!$J:$J),SUMIF('ТТК-Гарниры'!$L:$L,"58533",'ТТК-Гарниры'!$O:$O),SUMIF('ТТК-Гарниры'!$Q:$Q,"58533",'ТТК-Гарниры'!$T:$T)),0)</f>
        <v>124.137</v>
      </c>
      <c r="H94" s="29">
        <f>IFERROR(SUM(SUMIF('ТТК-Соуса'!$B:$B,"58533",'ТТК-Соуса'!$E:$E),SUMIF('ТТК-Соуса'!$G:$G,"58533",'ТТК-Соуса'!$J:$J),SUMIF('ТТК-Соуса'!$L:$L,"58533",'ТТК-Соуса'!$O:$O),SUMIF('ТТК-Соуса'!$Q:$Q,"58533",'ТТК-Соуса'!$T:$T)),0)</f>
        <v>0</v>
      </c>
      <c r="I94" s="29">
        <f>IFERROR(SUM(SUMIF('ТТК-Новинки'!$B:$B,"58533",'ТТК-Новинки'!$E:$E),SUMIF('ТТК-Новинки'!$G:$G,"58533",'ТТК-Новинки'!$J:$J),SUMIF('ТТК-Новинки'!$L:$L,"58533",'ТТК-Новинки'!$O:$O),SUMIF('ТТК-Новинки'!$Q:$Q,"58533",'ТТК-Новинки'!$T:$T)),0)</f>
        <v>0</v>
      </c>
      <c r="J94" s="29">
        <f>IFERROR(SUM(SUMIF('ТТК-Промо'!$B:$B,"58533",'ТТК-Промо'!$E:$E),SUMIF('ТТК-Промо'!$G:$G,"58533",'ТТК-Промо'!$J:$J),SUMIF('ТТК-Промо'!$L:$L,"58533",'ТТК-Промо'!$O:$O),SUMIF('ТТК-Промо'!$Q:$Q,"58533",'ТТК-Промо'!$T:$T)),0)</f>
        <v>0</v>
      </c>
      <c r="K94" s="29">
        <f>IFERROR(SUM(SUMIF('ТТК-Завтраки'!$B:$B,"58533",'ТТК-Завтраки'!$E:$E),SUMIF('ТТК-Завтраки'!$G:$G,"58533",'ТТК-Завтраки'!$J:$J),SUMIF('ТТК-Завтраки'!$L:$L,"58533",'ТТК-Завтраки'!$O:$O),SUMIF('ТТК-Завтраки'!$Q:$Q,"58533",'ТТК-Завтраки'!$T:$T)),0)</f>
        <v>0</v>
      </c>
      <c r="L94" s="29">
        <f>IFERROR(SUM(SUMIF('ТТК-Салаты'!$B:$B,"58533",'ТТК-Салаты'!$E:$E),SUMIF('ТТК-Салаты'!$G:$G,"58533",'ТТК-Салаты'!$J:$J),SUMIF('ТТК-Салаты'!$L:$L,"58533",'ТТК-Салаты'!$O:$O),SUMIF('ТТК-Салаты'!$Q:$Q,"58533",'ТТК-Салаты'!$T:$T)),0)</f>
        <v>0</v>
      </c>
      <c r="M94" s="29">
        <f>IFERROR(SUM(SUMIF('ТТК-Экстра'!$B:$B,"58533",'ТТК-Экстра'!$E:$E),SUMIF('ТТК-Экстра'!$G:$G,"58533",'ТТК-Экстра'!$J:$J),SUMIF('ТТК-Экстра'!$L:$L,"58533",'ТТК-Экстра'!$O:$O),SUMIF('ТТК-Экстра'!$Q:$Q,"58533",'ТТК-Экстра'!$T:$T)),0)</f>
        <v>0</v>
      </c>
      <c r="N94" s="34">
        <f t="shared" si="1"/>
        <v>126.22499999999999</v>
      </c>
    </row>
    <row r="95" spans="1:14">
      <c r="A95" s="64">
        <v>58554</v>
      </c>
      <c r="B95" s="40" t="s">
        <v>519</v>
      </c>
      <c r="C95" s="29">
        <f>IFERROR(SUM(SUMIF('ТТК-Сэндвичи'!$B:$B,"58554",'ТТК-Сэндвичи'!$E:$E),SUMIF('ТТК-Сэндвичи'!$G:$G,"58554",'ТТК-Сэндвичи'!$J:$J),SUMIF('ТТК-Сэндвичи'!$L:$L,"58554",'ТТК-Сэндвичи'!$O:$O),SUMIF('ТТК-Сэндвичи'!$Q:$Q,"58554",'ТТК-Сэндвичи'!$T:$T)),0)</f>
        <v>0</v>
      </c>
      <c r="D95" s="29">
        <f>IFERROR(SUM(SUMIF('ТТК-Десерты'!$B:$B,"58554",'ТТК-Десерты'!$E:$E),SUMIF('ТТК-Десерты'!$G:$G,"58554",'ТТК-Десерты'!$J:$J),SUMIF('ТТК-Десерты'!$L:$L,"58554",'ТТК-Десерты'!$O:$O),SUMIF('ТТК-Десерты'!$Q:$Q,"58554",'ТТК-Десерты'!$T:$T)),0)</f>
        <v>0</v>
      </c>
      <c r="E95" s="29">
        <f>IFERROR(SUM(SUMIF('ТТК-Закуски'!$B:$B,"58554",'ТТК-Закуски'!$E:$E),SUMIF('ТТК-Закуски'!$G:$G,"58554",'ТТК-Закуски'!$J:$J),SUMIF('ТТК-Закуски'!$L:$L,"58554",'ТТК-Закуски'!$O:$O),SUMIF('ТТК-Закуски'!$Q:$Q,"58554",'ТТК-Закуски'!$T:$T)),0)</f>
        <v>0</v>
      </c>
      <c r="F95" s="29">
        <f>IFERROR(SUM(SUMIF('ТТК-Напитки'!$B:$B,"58554",'ТТК-Напитки'!$E:$E),SUMIF('ТТК-Напитки'!$G:$G,"58554",'ТТК-Напитки'!$J:$J),SUMIF('ТТК-Напитки'!$L:$L,"58554",'ТТК-Напитки'!$O:$O),SUMIF('ТТК-Напитки'!$Q:$Q,"58554",'ТТК-Напитки'!$T:$T)),0)</f>
        <v>0</v>
      </c>
      <c r="G95" s="29">
        <f>IFERROR(SUM(SUMIF('ТТК-Гарниры'!$B:$B,"58554",'ТТК-Гарниры'!$E:$E),SUMIF('ТТК-Гарниры'!$G:$G,"58554",'ТТК-Гарниры'!$J:$J),SUMIF('ТТК-Гарниры'!$L:$L,"58554",'ТТК-Гарниры'!$O:$O),SUMIF('ТТК-Гарниры'!$Q:$Q,"58554",'ТТК-Гарниры'!$T:$T)),0)</f>
        <v>8.0660000000000007</v>
      </c>
      <c r="H95" s="29">
        <f>IFERROR(SUM(SUMIF('ТТК-Соуса'!$B:$B,"58554",'ТТК-Соуса'!$E:$E),SUMIF('ТТК-Соуса'!$G:$G,"58554",'ТТК-Соуса'!$J:$J),SUMIF('ТТК-Соуса'!$L:$L,"58554",'ТТК-Соуса'!$O:$O),SUMIF('ТТК-Соуса'!$Q:$Q,"58554",'ТТК-Соуса'!$T:$T)),0)</f>
        <v>0</v>
      </c>
      <c r="I95" s="29">
        <f>IFERROR(SUM(SUMIF('ТТК-Новинки'!$B:$B,"58554",'ТТК-Новинки'!$E:$E),SUMIF('ТТК-Новинки'!$G:$G,"58554",'ТТК-Новинки'!$J:$J),SUMIF('ТТК-Новинки'!$L:$L,"58554",'ТТК-Новинки'!$O:$O),SUMIF('ТТК-Новинки'!$Q:$Q,"58554",'ТТК-Новинки'!$T:$T)),0)</f>
        <v>0</v>
      </c>
      <c r="J95" s="29">
        <f>IFERROR(SUM(SUMIF('ТТК-Промо'!$B:$B,"58554",'ТТК-Промо'!$E:$E),SUMIF('ТТК-Промо'!$G:$G,"58554",'ТТК-Промо'!$J:$J),SUMIF('ТТК-Промо'!$L:$L,"58554",'ТТК-Промо'!$O:$O),SUMIF('ТТК-Промо'!$Q:$Q,"58554",'ТТК-Промо'!$T:$T)),0)</f>
        <v>0</v>
      </c>
      <c r="K95" s="29">
        <f>IFERROR(SUM(SUMIF('ТТК-Завтраки'!$B:$B,"58554",'ТТК-Завтраки'!$E:$E),SUMIF('ТТК-Завтраки'!$G:$G,"58554",'ТТК-Завтраки'!$J:$J),SUMIF('ТТК-Завтраки'!$L:$L,"58554",'ТТК-Завтраки'!$O:$O),SUMIF('ТТК-Завтраки'!$Q:$Q,"58554",'ТТК-Завтраки'!$T:$T)),0)</f>
        <v>0</v>
      </c>
      <c r="L95" s="29">
        <f>IFERROR(SUM(SUMIF('ТТК-Салаты'!$B:$B,"58554",'ТТК-Салаты'!$E:$E),SUMIF('ТТК-Салаты'!$G:$G,"58554",'ТТК-Салаты'!$J:$J),SUMIF('ТТК-Салаты'!$L:$L,"58554",'ТТК-Салаты'!$O:$O),SUMIF('ТТК-Салаты'!$Q:$Q,"58554",'ТТК-Салаты'!$T:$T)),0)</f>
        <v>0</v>
      </c>
      <c r="M95" s="29">
        <f>IFERROR(SUM(SUMIF('ТТК-Экстра'!$B:$B,"58554",'ТТК-Экстра'!$E:$E),SUMIF('ТТК-Экстра'!$G:$G,"58554",'ТТК-Экстра'!$J:$J),SUMIF('ТТК-Экстра'!$L:$L,"58554",'ТТК-Экстра'!$O:$O),SUMIF('ТТК-Экстра'!$Q:$Q,"58554",'ТТК-Экстра'!$T:$T)),0)</f>
        <v>0</v>
      </c>
      <c r="N95" s="34">
        <f t="shared" si="1"/>
        <v>8.0660000000000007</v>
      </c>
    </row>
    <row r="96" spans="1:14">
      <c r="A96" s="64">
        <v>58556</v>
      </c>
      <c r="B96" s="40" t="s">
        <v>520</v>
      </c>
      <c r="C96" s="29">
        <f>IFERROR(SUM(SUMIF('ТТК-Сэндвичи'!$B:$B,"58556",'ТТК-Сэндвичи'!$E:$E),SUMIF('ТТК-Сэндвичи'!$G:$G,"58556",'ТТК-Сэндвичи'!$J:$J),SUMIF('ТТК-Сэндвичи'!$L:$L,"58556",'ТТК-Сэндвичи'!$O:$O),SUMIF('ТТК-Сэндвичи'!$Q:$Q,"58556",'ТТК-Сэндвичи'!$T:$T)),0)</f>
        <v>0</v>
      </c>
      <c r="D96" s="29">
        <f>IFERROR(SUM(SUMIF('ТТК-Десерты'!$B:$B,"58556",'ТТК-Десерты'!$E:$E),SUMIF('ТТК-Десерты'!$G:$G,"58556",'ТТК-Десерты'!$J:$J),SUMIF('ТТК-Десерты'!$L:$L,"58556",'ТТК-Десерты'!$O:$O),SUMIF('ТТК-Десерты'!$Q:$Q,"58556",'ТТК-Десерты'!$T:$T)),0)</f>
        <v>0</v>
      </c>
      <c r="E96" s="29">
        <f>IFERROR(SUM(SUMIF('ТТК-Закуски'!$B:$B,"58556",'ТТК-Закуски'!$E:$E),SUMIF('ТТК-Закуски'!$G:$G,"58556",'ТТК-Закуски'!$J:$J),SUMIF('ТТК-Закуски'!$L:$L,"58556",'ТТК-Закуски'!$O:$O),SUMIF('ТТК-Закуски'!$Q:$Q,"58556",'ТТК-Закуски'!$T:$T)),0)</f>
        <v>0</v>
      </c>
      <c r="F96" s="29">
        <f>IFERROR(SUM(SUMIF('ТТК-Напитки'!$B:$B,"58556",'ТТК-Напитки'!$E:$E),SUMIF('ТТК-Напитки'!$G:$G,"58556",'ТТК-Напитки'!$J:$J),SUMIF('ТТК-Напитки'!$L:$L,"58556",'ТТК-Напитки'!$O:$O),SUMIF('ТТК-Напитки'!$Q:$Q,"58556",'ТТК-Напитки'!$T:$T)),0)</f>
        <v>0</v>
      </c>
      <c r="G96" s="29">
        <f>IFERROR(SUM(SUMIF('ТТК-Гарниры'!$B:$B,"58556",'ТТК-Гарниры'!$E:$E),SUMIF('ТТК-Гарниры'!$G:$G,"58556",'ТТК-Гарниры'!$J:$J),SUMIF('ТТК-Гарниры'!$L:$L,"58556",'ТТК-Гарниры'!$O:$O),SUMIF('ТТК-Гарниры'!$Q:$Q,"58556",'ТТК-Гарниры'!$T:$T)),0)</f>
        <v>0</v>
      </c>
      <c r="H96" s="29">
        <f>IFERROR(SUM(SUMIF('ТТК-Соуса'!$B:$B,"58556",'ТТК-Соуса'!$E:$E),SUMIF('ТТК-Соуса'!$G:$G,"58556",'ТТК-Соуса'!$J:$J),SUMIF('ТТК-Соуса'!$L:$L,"58556",'ТТК-Соуса'!$O:$O),SUMIF('ТТК-Соуса'!$Q:$Q,"58556",'ТТК-Соуса'!$T:$T)),0)</f>
        <v>0</v>
      </c>
      <c r="I96" s="29">
        <f>IFERROR(SUM(SUMIF('ТТК-Новинки'!$B:$B,"58556",'ТТК-Новинки'!$E:$E),SUMIF('ТТК-Новинки'!$G:$G,"58556",'ТТК-Новинки'!$J:$J),SUMIF('ТТК-Новинки'!$L:$L,"58556",'ТТК-Новинки'!$O:$O),SUMIF('ТТК-Новинки'!$Q:$Q,"58556",'ТТК-Новинки'!$T:$T)),0)</f>
        <v>0</v>
      </c>
      <c r="J96" s="29">
        <f>IFERROR(SUM(SUMIF('ТТК-Промо'!$B:$B,"58556",'ТТК-Промо'!$E:$E),SUMIF('ТТК-Промо'!$G:$G,"58556",'ТТК-Промо'!$J:$J),SUMIF('ТТК-Промо'!$L:$L,"58556",'ТТК-Промо'!$O:$O),SUMIF('ТТК-Промо'!$Q:$Q,"58556",'ТТК-Промо'!$T:$T)),0)</f>
        <v>0</v>
      </c>
      <c r="K96" s="29">
        <f>IFERROR(SUM(SUMIF('ТТК-Завтраки'!$B:$B,"58556",'ТТК-Завтраки'!$E:$E),SUMIF('ТТК-Завтраки'!$G:$G,"58556",'ТТК-Завтраки'!$J:$J),SUMIF('ТТК-Завтраки'!$L:$L,"58556",'ТТК-Завтраки'!$O:$O),SUMIF('ТТК-Завтраки'!$Q:$Q,"58556",'ТТК-Завтраки'!$T:$T)),0)</f>
        <v>0</v>
      </c>
      <c r="L96" s="29">
        <f>IFERROR(SUM(SUMIF('ТТК-Салаты'!$B:$B,"58556",'ТТК-Салаты'!$E:$E),SUMIF('ТТК-Салаты'!$G:$G,"58556",'ТТК-Салаты'!$J:$J),SUMIF('ТТК-Салаты'!$L:$L,"58556",'ТТК-Салаты'!$O:$O),SUMIF('ТТК-Салаты'!$Q:$Q,"58556",'ТТК-Салаты'!$T:$T)),0)</f>
        <v>0</v>
      </c>
      <c r="M96" s="29">
        <f>IFERROR(SUM(SUMIF('ТТК-Экстра'!$B:$B,"58556",'ТТК-Экстра'!$E:$E),SUMIF('ТТК-Экстра'!$G:$G,"58556",'ТТК-Экстра'!$J:$J),SUMIF('ТТК-Экстра'!$L:$L,"58556",'ТТК-Экстра'!$O:$O),SUMIF('ТТК-Экстра'!$Q:$Q,"58556",'ТТК-Экстра'!$T:$T)),0)</f>
        <v>0</v>
      </c>
      <c r="N96" s="34">
        <f t="shared" si="1"/>
        <v>0</v>
      </c>
    </row>
    <row r="97" spans="1:14">
      <c r="A97" s="64">
        <v>58682</v>
      </c>
      <c r="B97" s="40" t="s">
        <v>521</v>
      </c>
      <c r="C97" s="29">
        <f>IFERROR(SUM(SUMIF('ТТК-Сэндвичи'!$B:$B,"58682",'ТТК-Сэндвичи'!$E:$E),SUMIF('ТТК-Сэндвичи'!$G:$G,"58682",'ТТК-Сэндвичи'!$J:$J),SUMIF('ТТК-Сэндвичи'!$L:$L,"58682",'ТТК-Сэндвичи'!$O:$O),SUMIF('ТТК-Сэндвичи'!$Q:$Q,"58682",'ТТК-Сэндвичи'!$T:$T)),0)</f>
        <v>406</v>
      </c>
      <c r="D97" s="29">
        <f>IFERROR(SUM(SUMIF('ТТК-Десерты'!$B:$B,"58682",'ТТК-Десерты'!$E:$E),SUMIF('ТТК-Десерты'!$G:$G,"58682",'ТТК-Десерты'!$J:$J),SUMIF('ТТК-Десерты'!$L:$L,"58682",'ТТК-Десерты'!$O:$O),SUMIF('ТТК-Десерты'!$Q:$Q,"58682",'ТТК-Десерты'!$T:$T)),0)</f>
        <v>0</v>
      </c>
      <c r="E97" s="29">
        <f>IFERROR(SUM(SUMIF('ТТК-Закуски'!$B:$B,"58682",'ТТК-Закуски'!$E:$E),SUMIF('ТТК-Закуски'!$G:$G,"58682",'ТТК-Закуски'!$J:$J),SUMIF('ТТК-Закуски'!$L:$L,"58682",'ТТК-Закуски'!$O:$O),SUMIF('ТТК-Закуски'!$Q:$Q,"58682",'ТТК-Закуски'!$T:$T)),0)</f>
        <v>0</v>
      </c>
      <c r="F97" s="29">
        <f>IFERROR(SUM(SUMIF('ТТК-Напитки'!$B:$B,"58682",'ТТК-Напитки'!$E:$E),SUMIF('ТТК-Напитки'!$G:$G,"58682",'ТТК-Напитки'!$J:$J),SUMIF('ТТК-Напитки'!$L:$L,"58682",'ТТК-Напитки'!$O:$O),SUMIF('ТТК-Напитки'!$Q:$Q,"58682",'ТТК-Напитки'!$T:$T)),0)</f>
        <v>0</v>
      </c>
      <c r="G97" s="29">
        <f>IFERROR(SUM(SUMIF('ТТК-Гарниры'!$B:$B,"58682",'ТТК-Гарниры'!$E:$E),SUMIF('ТТК-Гарниры'!$G:$G,"58682",'ТТК-Гарниры'!$J:$J),SUMIF('ТТК-Гарниры'!$L:$L,"58682",'ТТК-Гарниры'!$O:$O),SUMIF('ТТК-Гарниры'!$Q:$Q,"58682",'ТТК-Гарниры'!$T:$T)),0)</f>
        <v>0</v>
      </c>
      <c r="H97" s="29">
        <f>IFERROR(SUM(SUMIF('ТТК-Соуса'!$B:$B,"58682",'ТТК-Соуса'!$E:$E),SUMIF('ТТК-Соуса'!$G:$G,"58682",'ТТК-Соуса'!$J:$J),SUMIF('ТТК-Соуса'!$L:$L,"58682",'ТТК-Соуса'!$O:$O),SUMIF('ТТК-Соуса'!$Q:$Q,"58682",'ТТК-Соуса'!$T:$T)),0)</f>
        <v>0</v>
      </c>
      <c r="I97" s="29">
        <f>IFERROR(SUM(SUMIF('ТТК-Новинки'!$B:$B,"58682",'ТТК-Новинки'!$E:$E),SUMIF('ТТК-Новинки'!$G:$G,"58682",'ТТК-Новинки'!$J:$J),SUMIF('ТТК-Новинки'!$L:$L,"58682",'ТТК-Новинки'!$O:$O),SUMIF('ТТК-Новинки'!$Q:$Q,"58682",'ТТК-Новинки'!$T:$T)),0)</f>
        <v>163</v>
      </c>
      <c r="J97" s="29">
        <f>IFERROR(SUM(SUMIF('ТТК-Промо'!$B:$B,"58682",'ТТК-Промо'!$E:$E),SUMIF('ТТК-Промо'!$G:$G,"58682",'ТТК-Промо'!$J:$J),SUMIF('ТТК-Промо'!$L:$L,"58682",'ТТК-Промо'!$O:$O),SUMIF('ТТК-Промо'!$Q:$Q,"58682",'ТТК-Промо'!$T:$T)),0)</f>
        <v>0</v>
      </c>
      <c r="K97" s="29">
        <f>IFERROR(SUM(SUMIF('ТТК-Завтраки'!$B:$B,"58682",'ТТК-Завтраки'!$E:$E),SUMIF('ТТК-Завтраки'!$G:$G,"58682",'ТТК-Завтраки'!$J:$J),SUMIF('ТТК-Завтраки'!$L:$L,"58682",'ТТК-Завтраки'!$O:$O),SUMIF('ТТК-Завтраки'!$Q:$Q,"58682",'ТТК-Завтраки'!$T:$T)),0)</f>
        <v>0</v>
      </c>
      <c r="L97" s="29">
        <f>IFERROR(SUM(SUMIF('ТТК-Салаты'!$B:$B,"58682",'ТТК-Салаты'!$E:$E),SUMIF('ТТК-Салаты'!$G:$G,"58682",'ТТК-Салаты'!$J:$J),SUMIF('ТТК-Салаты'!$L:$L,"58682",'ТТК-Салаты'!$O:$O),SUMIF('ТТК-Салаты'!$Q:$Q,"58682",'ТТК-Салаты'!$T:$T)),0)</f>
        <v>0</v>
      </c>
      <c r="M97" s="29">
        <f>IFERROR(SUM(SUMIF('ТТК-Экстра'!$B:$B,"58682",'ТТК-Экстра'!$E:$E),SUMIF('ТТК-Экстра'!$G:$G,"58682",'ТТК-Экстра'!$J:$J),SUMIF('ТТК-Экстра'!$L:$L,"58682",'ТТК-Экстра'!$O:$O),SUMIF('ТТК-Экстра'!$Q:$Q,"58682",'ТТК-Экстра'!$T:$T)),0)</f>
        <v>40</v>
      </c>
      <c r="N97" s="34">
        <f t="shared" si="1"/>
        <v>609</v>
      </c>
    </row>
    <row r="98" spans="1:14">
      <c r="A98" s="64">
        <v>58686</v>
      </c>
      <c r="B98" s="40" t="s">
        <v>522</v>
      </c>
      <c r="C98" s="29">
        <f>IFERROR(SUM(SUMIF('ТТК-Сэндвичи'!$B:$B,"58686",'ТТК-Сэндвичи'!$E:$E),SUMIF('ТТК-Сэндвичи'!$G:$G,"58686",'ТТК-Сэндвичи'!$J:$J),SUMIF('ТТК-Сэндвичи'!$L:$L,"58686",'ТТК-Сэндвичи'!$O:$O),SUMIF('ТТК-Сэндвичи'!$Q:$Q,"58686",'ТТК-Сэндвичи'!$T:$T)),0)</f>
        <v>0</v>
      </c>
      <c r="D98" s="29">
        <f>IFERROR(SUM(SUMIF('ТТК-Десерты'!$B:$B,"58686",'ТТК-Десерты'!$E:$E),SUMIF('ТТК-Десерты'!$G:$G,"58686",'ТТК-Десерты'!$J:$J),SUMIF('ТТК-Десерты'!$L:$L,"58686",'ТТК-Десерты'!$O:$O),SUMIF('ТТК-Десерты'!$Q:$Q,"58686",'ТТК-Десерты'!$T:$T)),0)</f>
        <v>0</v>
      </c>
      <c r="E98" s="29">
        <f>IFERROR(SUM(SUMIF('ТТК-Закуски'!$B:$B,"58686",'ТТК-Закуски'!$E:$E),SUMIF('ТТК-Закуски'!$G:$G,"58686",'ТТК-Закуски'!$J:$J),SUMIF('ТТК-Закуски'!$L:$L,"58686",'ТТК-Закуски'!$O:$O),SUMIF('ТТК-Закуски'!$Q:$Q,"58686",'ТТК-Закуски'!$T:$T)),0)</f>
        <v>80</v>
      </c>
      <c r="F98" s="29">
        <f>IFERROR(SUM(SUMIF('ТТК-Напитки'!$B:$B,"58686",'ТТК-Напитки'!$E:$E),SUMIF('ТТК-Напитки'!$G:$G,"58686",'ТТК-Напитки'!$J:$J),SUMIF('ТТК-Напитки'!$L:$L,"58686",'ТТК-Напитки'!$O:$O),SUMIF('ТТК-Напитки'!$Q:$Q,"58686",'ТТК-Напитки'!$T:$T)),0)</f>
        <v>0</v>
      </c>
      <c r="G98" s="29">
        <f>IFERROR(SUM(SUMIF('ТТК-Гарниры'!$B:$B,"58686",'ТТК-Гарниры'!$E:$E),SUMIF('ТТК-Гарниры'!$G:$G,"58686",'ТТК-Гарниры'!$J:$J),SUMIF('ТТК-Гарниры'!$L:$L,"58686",'ТТК-Гарниры'!$O:$O),SUMIF('ТТК-Гарниры'!$Q:$Q,"58686",'ТТК-Гарниры'!$T:$T)),0)</f>
        <v>132</v>
      </c>
      <c r="H98" s="29">
        <f>IFERROR(SUM(SUMIF('ТТК-Соуса'!$B:$B,"58686",'ТТК-Соуса'!$E:$E),SUMIF('ТТК-Соуса'!$G:$G,"58686",'ТТК-Соуса'!$J:$J),SUMIF('ТТК-Соуса'!$L:$L,"58686",'ТТК-Соуса'!$O:$O),SUMIF('ТТК-Соуса'!$Q:$Q,"58686",'ТТК-Соуса'!$T:$T)),0)</f>
        <v>0</v>
      </c>
      <c r="I98" s="29">
        <f>IFERROR(SUM(SUMIF('ТТК-Новинки'!$B:$B,"58686",'ТТК-Новинки'!$E:$E),SUMIF('ТТК-Новинки'!$G:$G,"58686",'ТТК-Новинки'!$J:$J),SUMIF('ТТК-Новинки'!$L:$L,"58686",'ТТК-Новинки'!$O:$O),SUMIF('ТТК-Новинки'!$Q:$Q,"58686",'ТТК-Новинки'!$T:$T)),0)</f>
        <v>15</v>
      </c>
      <c r="J98" s="29">
        <f>IFERROR(SUM(SUMIF('ТТК-Промо'!$B:$B,"58686",'ТТК-Промо'!$E:$E),SUMIF('ТТК-Промо'!$G:$G,"58686",'ТТК-Промо'!$J:$J),SUMIF('ТТК-Промо'!$L:$L,"58686",'ТТК-Промо'!$O:$O),SUMIF('ТТК-Промо'!$Q:$Q,"58686",'ТТК-Промо'!$T:$T)),0)</f>
        <v>0</v>
      </c>
      <c r="K98" s="29">
        <f>IFERROR(SUM(SUMIF('ТТК-Завтраки'!$B:$B,"58686",'ТТК-Завтраки'!$E:$E),SUMIF('ТТК-Завтраки'!$G:$G,"58686",'ТТК-Завтраки'!$J:$J),SUMIF('ТТК-Завтраки'!$L:$L,"58686",'ТТК-Завтраки'!$O:$O),SUMIF('ТТК-Завтраки'!$Q:$Q,"58686",'ТТК-Завтраки'!$T:$T)),0)</f>
        <v>0</v>
      </c>
      <c r="L98" s="29">
        <f>IFERROR(SUM(SUMIF('ТТК-Салаты'!$B:$B,"58686",'ТТК-Салаты'!$E:$E),SUMIF('ТТК-Салаты'!$G:$G,"58686",'ТТК-Салаты'!$J:$J),SUMIF('ТТК-Салаты'!$L:$L,"58686",'ТТК-Салаты'!$O:$O),SUMIF('ТТК-Салаты'!$Q:$Q,"58686",'ТТК-Салаты'!$T:$T)),0)</f>
        <v>0</v>
      </c>
      <c r="M98" s="29">
        <f>IFERROR(SUM(SUMIF('ТТК-Экстра'!$B:$B,"58686",'ТТК-Экстра'!$E:$E),SUMIF('ТТК-Экстра'!$G:$G,"58686",'ТТК-Экстра'!$J:$J),SUMIF('ТТК-Экстра'!$L:$L,"58686",'ТТК-Экстра'!$O:$O),SUMIF('ТТК-Экстра'!$Q:$Q,"58686",'ТТК-Экстра'!$T:$T)),0)</f>
        <v>0</v>
      </c>
      <c r="N98" s="34">
        <f t="shared" si="1"/>
        <v>227</v>
      </c>
    </row>
    <row r="99" spans="1:14">
      <c r="A99" s="64">
        <v>59103</v>
      </c>
      <c r="B99" s="40" t="s">
        <v>523</v>
      </c>
      <c r="C99" s="29">
        <f>IFERROR(SUM(SUMIF('ТТК-Сэндвичи'!$B:$B,"59103",'ТТК-Сэндвичи'!$E:$E),SUMIF('ТТК-Сэндвичи'!$G:$G,"59103",'ТТК-Сэндвичи'!$J:$J),SUMIF('ТТК-Сэндвичи'!$L:$L,"59103",'ТТК-Сэндвичи'!$O:$O),SUMIF('ТТК-Сэндвичи'!$Q:$Q,"59103",'ТТК-Сэндвичи'!$T:$T)),0)</f>
        <v>24.192</v>
      </c>
      <c r="D99" s="29">
        <f>IFERROR(SUM(SUMIF('ТТК-Десерты'!$B:$B,"59103",'ТТК-Десерты'!$E:$E),SUMIF('ТТК-Десерты'!$G:$G,"59103",'ТТК-Десерты'!$J:$J),SUMIF('ТТК-Десерты'!$L:$L,"59103",'ТТК-Десерты'!$O:$O),SUMIF('ТТК-Десерты'!$Q:$Q,"59103",'ТТК-Десерты'!$T:$T)),0)</f>
        <v>0</v>
      </c>
      <c r="E99" s="29">
        <f>IFERROR(SUM(SUMIF('ТТК-Закуски'!$B:$B,"59103",'ТТК-Закуски'!$E:$E),SUMIF('ТТК-Закуски'!$G:$G,"59103",'ТТК-Закуски'!$J:$J),SUMIF('ТТК-Закуски'!$L:$L,"59103",'ТТК-Закуски'!$O:$O),SUMIF('ТТК-Закуски'!$Q:$Q,"59103",'ТТК-Закуски'!$T:$T)),0)</f>
        <v>0</v>
      </c>
      <c r="F99" s="29">
        <f>IFERROR(SUM(SUMIF('ТТК-Напитки'!$B:$B,"59103",'ТТК-Напитки'!$E:$E),SUMIF('ТТК-Напитки'!$G:$G,"59103",'ТТК-Напитки'!$J:$J),SUMIF('ТТК-Напитки'!$L:$L,"59103",'ТТК-Напитки'!$O:$O),SUMIF('ТТК-Напитки'!$Q:$Q,"59103",'ТТК-Напитки'!$T:$T)),0)</f>
        <v>0</v>
      </c>
      <c r="G99" s="29">
        <f>IFERROR(SUM(SUMIF('ТТК-Гарниры'!$B:$B,"59103",'ТТК-Гарниры'!$E:$E),SUMIF('ТТК-Гарниры'!$G:$G,"59103",'ТТК-Гарниры'!$J:$J),SUMIF('ТТК-Гарниры'!$L:$L,"59103",'ТТК-Гарниры'!$O:$O),SUMIF('ТТК-Гарниры'!$Q:$Q,"59103",'ТТК-Гарниры'!$T:$T)),0)</f>
        <v>0</v>
      </c>
      <c r="H99" s="29">
        <f>IFERROR(SUM(SUMIF('ТТК-Соуса'!$B:$B,"59103",'ТТК-Соуса'!$E:$E),SUMIF('ТТК-Соуса'!$G:$G,"59103",'ТТК-Соуса'!$J:$J),SUMIF('ТТК-Соуса'!$L:$L,"59103",'ТТК-Соуса'!$O:$O),SUMIF('ТТК-Соуса'!$Q:$Q,"59103",'ТТК-Соуса'!$T:$T)),0)</f>
        <v>0</v>
      </c>
      <c r="I99" s="29">
        <f>IFERROR(SUM(SUMIF('ТТК-Новинки'!$B:$B,"59103",'ТТК-Новинки'!$E:$E),SUMIF('ТТК-Новинки'!$G:$G,"59103",'ТТК-Новинки'!$J:$J),SUMIF('ТТК-Новинки'!$L:$L,"59103",'ТТК-Новинки'!$O:$O),SUMIF('ТТК-Новинки'!$Q:$Q,"59103",'ТТК-Новинки'!$T:$T)),0)</f>
        <v>3.456</v>
      </c>
      <c r="J99" s="29">
        <f>IFERROR(SUM(SUMIF('ТТК-Промо'!$B:$B,"59103",'ТТК-Промо'!$E:$E),SUMIF('ТТК-Промо'!$G:$G,"59103",'ТТК-Промо'!$J:$J),SUMIF('ТТК-Промо'!$L:$L,"59103",'ТТК-Промо'!$O:$O),SUMIF('ТТК-Промо'!$Q:$Q,"59103",'ТТК-Промо'!$T:$T)),0)</f>
        <v>0</v>
      </c>
      <c r="K99" s="29">
        <f>IFERROR(SUM(SUMIF('ТТК-Завтраки'!$B:$B,"59103",'ТТК-Завтраки'!$E:$E),SUMIF('ТТК-Завтраки'!$G:$G,"59103",'ТТК-Завтраки'!$J:$J),SUMIF('ТТК-Завтраки'!$L:$L,"59103",'ТТК-Завтраки'!$O:$O),SUMIF('ТТК-Завтраки'!$Q:$Q,"59103",'ТТК-Завтраки'!$T:$T)),0)</f>
        <v>0</v>
      </c>
      <c r="L99" s="29">
        <f>IFERROR(SUM(SUMIF('ТТК-Салаты'!$B:$B,"59103",'ТТК-Салаты'!$E:$E),SUMIF('ТТК-Салаты'!$G:$G,"59103",'ТТК-Салаты'!$J:$J),SUMIF('ТТК-Салаты'!$L:$L,"59103",'ТТК-Салаты'!$O:$O),SUMIF('ТТК-Салаты'!$Q:$Q,"59103",'ТТК-Салаты'!$T:$T)),0)</f>
        <v>0.29699999999999999</v>
      </c>
      <c r="M99" s="29">
        <f>IFERROR(SUM(SUMIF('ТТК-Экстра'!$B:$B,"59103",'ТТК-Экстра'!$E:$E),SUMIF('ТТК-Экстра'!$G:$G,"59103",'ТТК-Экстра'!$J:$J),SUMIF('ТТК-Экстра'!$L:$L,"59103",'ТТК-Экстра'!$O:$O),SUMIF('ТТК-Экстра'!$Q:$Q,"59103",'ТТК-Экстра'!$T:$T)),0)</f>
        <v>0</v>
      </c>
      <c r="N99" s="34">
        <f t="shared" si="1"/>
        <v>27.945</v>
      </c>
    </row>
    <row r="100" spans="1:14">
      <c r="A100" s="64">
        <v>59104</v>
      </c>
      <c r="B100" s="40" t="s">
        <v>524</v>
      </c>
      <c r="C100" s="29">
        <f>IFERROR(SUM(SUMIF('ТТК-Сэндвичи'!$B:$B,"59104",'ТТК-Сэндвичи'!$E:$E),SUMIF('ТТК-Сэндвичи'!$G:$G,"59104",'ТТК-Сэндвичи'!$J:$J),SUMIF('ТТК-Сэндвичи'!$L:$L,"59104",'ТТК-Сэндвичи'!$O:$O),SUMIF('ТТК-Сэндвичи'!$Q:$Q,"59104",'ТТК-Сэндвичи'!$T:$T)),0)</f>
        <v>6.7449999999999992</v>
      </c>
      <c r="D100" s="29">
        <f>IFERROR(SUM(SUMIF('ТТК-Десерты'!$B:$B,"59104",'ТТК-Десерты'!$E:$E),SUMIF('ТТК-Десерты'!$G:$G,"59104",'ТТК-Десерты'!$J:$J),SUMIF('ТТК-Десерты'!$L:$L,"59104",'ТТК-Десерты'!$O:$O),SUMIF('ТТК-Десерты'!$Q:$Q,"59104",'ТТК-Десерты'!$T:$T)),0)</f>
        <v>0</v>
      </c>
      <c r="E100" s="29">
        <f>IFERROR(SUM(SUMIF('ТТК-Закуски'!$B:$B,"59104",'ТТК-Закуски'!$E:$E),SUMIF('ТТК-Закуски'!$G:$G,"59104",'ТТК-Закуски'!$J:$J),SUMIF('ТТК-Закуски'!$L:$L,"59104",'ТТК-Закуски'!$O:$O),SUMIF('ТТК-Закуски'!$Q:$Q,"59104",'ТТК-Закуски'!$T:$T)),0)</f>
        <v>0</v>
      </c>
      <c r="F100" s="29">
        <f>IFERROR(SUM(SUMIF('ТТК-Напитки'!$B:$B,"59104",'ТТК-Напитки'!$E:$E),SUMIF('ТТК-Напитки'!$G:$G,"59104",'ТТК-Напитки'!$J:$J),SUMIF('ТТК-Напитки'!$L:$L,"59104",'ТТК-Напитки'!$O:$O),SUMIF('ТТК-Напитки'!$Q:$Q,"59104",'ТТК-Напитки'!$T:$T)),0)</f>
        <v>0</v>
      </c>
      <c r="G100" s="29">
        <f>IFERROR(SUM(SUMIF('ТТК-Гарниры'!$B:$B,"59104",'ТТК-Гарниры'!$E:$E),SUMIF('ТТК-Гарниры'!$G:$G,"59104",'ТТК-Гарниры'!$J:$J),SUMIF('ТТК-Гарниры'!$L:$L,"59104",'ТТК-Гарниры'!$O:$O),SUMIF('ТТК-Гарниры'!$Q:$Q,"59104",'ТТК-Гарниры'!$T:$T)),0)</f>
        <v>0</v>
      </c>
      <c r="H100" s="29">
        <f>IFERROR(SUM(SUMIF('ТТК-Соуса'!$B:$B,"59104",'ТТК-Соуса'!$E:$E),SUMIF('ТТК-Соуса'!$G:$G,"59104",'ТТК-Соуса'!$J:$J),SUMIF('ТТК-Соуса'!$L:$L,"59104",'ТТК-Соуса'!$O:$O),SUMIF('ТТК-Соуса'!$Q:$Q,"59104",'ТТК-Соуса'!$T:$T)),0)</f>
        <v>0</v>
      </c>
      <c r="I100" s="29">
        <f>IFERROR(SUM(SUMIF('ТТК-Новинки'!$B:$B,"59104",'ТТК-Новинки'!$E:$E),SUMIF('ТТК-Новинки'!$G:$G,"59104",'ТТК-Новинки'!$J:$J),SUMIF('ТТК-Новинки'!$L:$L,"59104",'ТТК-Новинки'!$O:$O),SUMIF('ТТК-Новинки'!$Q:$Q,"59104",'ТТК-Новинки'!$T:$T)),0)</f>
        <v>7.5569999999999995</v>
      </c>
      <c r="J100" s="29">
        <f>IFERROR(SUM(SUMIF('ТТК-Промо'!$B:$B,"59104",'ТТК-Промо'!$E:$E),SUMIF('ТТК-Промо'!$G:$G,"59104",'ТТК-Промо'!$J:$J),SUMIF('ТТК-Промо'!$L:$L,"59104",'ТТК-Промо'!$O:$O),SUMIF('ТТК-Промо'!$Q:$Q,"59104",'ТТК-Промо'!$T:$T)),0)</f>
        <v>0</v>
      </c>
      <c r="K100" s="29">
        <f>IFERROR(SUM(SUMIF('ТТК-Завтраки'!$B:$B,"59104",'ТТК-Завтраки'!$E:$E),SUMIF('ТТК-Завтраки'!$G:$G,"59104",'ТТК-Завтраки'!$J:$J),SUMIF('ТТК-Завтраки'!$L:$L,"59104",'ТТК-Завтраки'!$O:$O),SUMIF('ТТК-Завтраки'!$Q:$Q,"59104",'ТТК-Завтраки'!$T:$T)),0)</f>
        <v>0</v>
      </c>
      <c r="L100" s="29">
        <f>IFERROR(SUM(SUMIF('ТТК-Салаты'!$B:$B,"59104",'ТТК-Салаты'!$E:$E),SUMIF('ТТК-Салаты'!$G:$G,"59104",'ТТК-Салаты'!$J:$J),SUMIF('ТТК-Салаты'!$L:$L,"59104",'ТТК-Салаты'!$O:$O),SUMIF('ТТК-Салаты'!$Q:$Q,"59104",'ТТК-Салаты'!$T:$T)),0)</f>
        <v>0</v>
      </c>
      <c r="M100" s="29">
        <f>IFERROR(SUM(SUMIF('ТТК-Экстра'!$B:$B,"59104",'ТТК-Экстра'!$E:$E),SUMIF('ТТК-Экстра'!$G:$G,"59104",'ТТК-Экстра'!$J:$J),SUMIF('ТТК-Экстра'!$L:$L,"59104",'ТТК-Экстра'!$O:$O),SUMIF('ТТК-Экстра'!$Q:$Q,"59104",'ТТК-Экстра'!$T:$T)),0)</f>
        <v>0</v>
      </c>
      <c r="N100" s="34">
        <f t="shared" si="1"/>
        <v>14.302</v>
      </c>
    </row>
    <row r="101" spans="1:14">
      <c r="A101" s="64">
        <v>59105</v>
      </c>
      <c r="B101" s="40" t="s">
        <v>525</v>
      </c>
      <c r="C101" s="29">
        <f>IFERROR(SUM(SUMIF('ТТК-Сэндвичи'!$B:$B,"59105",'ТТК-Сэндвичи'!$E:$E),SUMIF('ТТК-Сэндвичи'!$G:$G,"59105",'ТТК-Сэндвичи'!$J:$J),SUMIF('ТТК-Сэндвичи'!$L:$L,"59105",'ТТК-Сэндвичи'!$O:$O),SUMIF('ТТК-Сэндвичи'!$Q:$Q,"59105",'ТТК-Сэндвичи'!$T:$T)),0)</f>
        <v>0</v>
      </c>
      <c r="D101" s="29">
        <f>IFERROR(SUM(SUMIF('ТТК-Десерты'!$B:$B,"59105",'ТТК-Десерты'!$E:$E),SUMIF('ТТК-Десерты'!$G:$G,"59105",'ТТК-Десерты'!$J:$J),SUMIF('ТТК-Десерты'!$L:$L,"59105",'ТТК-Десерты'!$O:$O),SUMIF('ТТК-Десерты'!$Q:$Q,"59105",'ТТК-Десерты'!$T:$T)),0)</f>
        <v>0</v>
      </c>
      <c r="E101" s="29">
        <f>IFERROR(SUM(SUMIF('ТТК-Закуски'!$B:$B,"59105",'ТТК-Закуски'!$E:$E),SUMIF('ТТК-Закуски'!$G:$G,"59105",'ТТК-Закуски'!$J:$J),SUMIF('ТТК-Закуски'!$L:$L,"59105",'ТТК-Закуски'!$O:$O),SUMIF('ТТК-Закуски'!$Q:$Q,"59105",'ТТК-Закуски'!$T:$T)),0)</f>
        <v>0</v>
      </c>
      <c r="F101" s="29">
        <f>IFERROR(SUM(SUMIF('ТТК-Напитки'!$B:$B,"59105",'ТТК-Напитки'!$E:$E),SUMIF('ТТК-Напитки'!$G:$G,"59105",'ТТК-Напитки'!$J:$J),SUMIF('ТТК-Напитки'!$L:$L,"59105",'ТТК-Напитки'!$O:$O),SUMIF('ТТК-Напитки'!$Q:$Q,"59105",'ТТК-Напитки'!$T:$T)),0)</f>
        <v>0</v>
      </c>
      <c r="G101" s="29">
        <f>IFERROR(SUM(SUMIF('ТТК-Гарниры'!$B:$B,"59105",'ТТК-Гарниры'!$E:$E),SUMIF('ТТК-Гарниры'!$G:$G,"59105",'ТТК-Гарниры'!$J:$J),SUMIF('ТТК-Гарниры'!$L:$L,"59105",'ТТК-Гарниры'!$O:$O),SUMIF('ТТК-Гарниры'!$Q:$Q,"59105",'ТТК-Гарниры'!$T:$T)),0)</f>
        <v>0</v>
      </c>
      <c r="H101" s="29">
        <f>IFERROR(SUM(SUMIF('ТТК-Соуса'!$B:$B,"59105",'ТТК-Соуса'!$E:$E),SUMIF('ТТК-Соуса'!$G:$G,"59105",'ТТК-Соуса'!$J:$J),SUMIF('ТТК-Соуса'!$L:$L,"59105",'ТТК-Соуса'!$O:$O),SUMIF('ТТК-Соуса'!$Q:$Q,"59105",'ТТК-Соуса'!$T:$T)),0)</f>
        <v>0</v>
      </c>
      <c r="I101" s="29">
        <f>IFERROR(SUM(SUMIF('ТТК-Новинки'!$B:$B,"59105",'ТТК-Новинки'!$E:$E),SUMIF('ТТК-Новинки'!$G:$G,"59105",'ТТК-Новинки'!$J:$J),SUMIF('ТТК-Новинки'!$L:$L,"59105",'ТТК-Новинки'!$O:$O),SUMIF('ТТК-Новинки'!$Q:$Q,"59105",'ТТК-Новинки'!$T:$T)),0)</f>
        <v>0</v>
      </c>
      <c r="J101" s="29">
        <f>IFERROR(SUM(SUMIF('ТТК-Промо'!$B:$B,"59105",'ТТК-Промо'!$E:$E),SUMIF('ТТК-Промо'!$G:$G,"59105",'ТТК-Промо'!$J:$J),SUMIF('ТТК-Промо'!$L:$L,"59105",'ТТК-Промо'!$O:$O),SUMIF('ТТК-Промо'!$Q:$Q,"59105",'ТТК-Промо'!$T:$T)),0)</f>
        <v>0</v>
      </c>
      <c r="K101" s="29">
        <f>IFERROR(SUM(SUMIF('ТТК-Завтраки'!$B:$B,"59105",'ТТК-Завтраки'!$E:$E),SUMIF('ТТК-Завтраки'!$G:$G,"59105",'ТТК-Завтраки'!$J:$J),SUMIF('ТТК-Завтраки'!$L:$L,"59105",'ТТК-Завтраки'!$O:$O),SUMIF('ТТК-Завтраки'!$Q:$Q,"59105",'ТТК-Завтраки'!$T:$T)),0)</f>
        <v>0</v>
      </c>
      <c r="L101" s="29">
        <f>IFERROR(SUM(SUMIF('ТТК-Салаты'!$B:$B,"59105",'ТТК-Салаты'!$E:$E),SUMIF('ТТК-Салаты'!$G:$G,"59105",'ТТК-Салаты'!$J:$J),SUMIF('ТТК-Салаты'!$L:$L,"59105",'ТТК-Салаты'!$O:$O),SUMIF('ТТК-Салаты'!$Q:$Q,"59105",'ТТК-Салаты'!$T:$T)),0)</f>
        <v>0</v>
      </c>
      <c r="M101" s="29">
        <f>IFERROR(SUM(SUMIF('ТТК-Экстра'!$B:$B,"59105",'ТТК-Экстра'!$E:$E),SUMIF('ТТК-Экстра'!$G:$G,"59105",'ТТК-Экстра'!$J:$J),SUMIF('ТТК-Экстра'!$L:$L,"59105",'ТТК-Экстра'!$O:$O),SUMIF('ТТК-Экстра'!$Q:$Q,"59105",'ТТК-Экстра'!$T:$T)),0)</f>
        <v>0</v>
      </c>
      <c r="N101" s="34">
        <f t="shared" si="1"/>
        <v>0</v>
      </c>
    </row>
    <row r="102" spans="1:14">
      <c r="A102" s="64">
        <v>59116</v>
      </c>
      <c r="B102" s="40" t="s">
        <v>526</v>
      </c>
      <c r="C102" s="29">
        <f>IFERROR(SUM(SUMIF('ТТК-Сэндвичи'!$B:$B,"59116",'ТТК-Сэндвичи'!$E:$E),SUMIF('ТТК-Сэндвичи'!$G:$G,"59116",'ТТК-Сэндвичи'!$J:$J),SUMIF('ТТК-Сэндвичи'!$L:$L,"59116",'ТТК-Сэндвичи'!$O:$O),SUMIF('ТТК-Сэндвичи'!$Q:$Q,"59116",'ТТК-Сэндвичи'!$T:$T)),0)</f>
        <v>0</v>
      </c>
      <c r="D102" s="29">
        <f>IFERROR(SUM(SUMIF('ТТК-Десерты'!$B:$B,"59116",'ТТК-Десерты'!$E:$E),SUMIF('ТТК-Десерты'!$G:$G,"59116",'ТТК-Десерты'!$J:$J),SUMIF('ТТК-Десерты'!$L:$L,"59116",'ТТК-Десерты'!$O:$O),SUMIF('ТТК-Десерты'!$Q:$Q,"59116",'ТТК-Десерты'!$T:$T)),0)</f>
        <v>0</v>
      </c>
      <c r="E102" s="29">
        <f>IFERROR(SUM(SUMIF('ТТК-Закуски'!$B:$B,"59116",'ТТК-Закуски'!$E:$E),SUMIF('ТТК-Закуски'!$G:$G,"59116",'ТТК-Закуски'!$J:$J),SUMIF('ТТК-Закуски'!$L:$L,"59116",'ТТК-Закуски'!$O:$O),SUMIF('ТТК-Закуски'!$Q:$Q,"59116",'ТТК-Закуски'!$T:$T)),0)</f>
        <v>0</v>
      </c>
      <c r="F102" s="29">
        <f>IFERROR(SUM(SUMIF('ТТК-Напитки'!$B:$B,"59116",'ТТК-Напитки'!$E:$E),SUMIF('ТТК-Напитки'!$G:$G,"59116",'ТТК-Напитки'!$J:$J),SUMIF('ТТК-Напитки'!$L:$L,"59116",'ТТК-Напитки'!$O:$O),SUMIF('ТТК-Напитки'!$Q:$Q,"59116",'ТТК-Напитки'!$T:$T)),0)</f>
        <v>0</v>
      </c>
      <c r="G102" s="29">
        <f>IFERROR(SUM(SUMIF('ТТК-Гарниры'!$B:$B,"59116",'ТТК-Гарниры'!$E:$E),SUMIF('ТТК-Гарниры'!$G:$G,"59116",'ТТК-Гарниры'!$J:$J),SUMIF('ТТК-Гарниры'!$L:$L,"59116",'ТТК-Гарниры'!$O:$O),SUMIF('ТТК-Гарниры'!$Q:$Q,"59116",'ТТК-Гарниры'!$T:$T)),0)</f>
        <v>0</v>
      </c>
      <c r="H102" s="29">
        <f>IFERROR(SUM(SUMIF('ТТК-Соуса'!$B:$B,"59116",'ТТК-Соуса'!$E:$E),SUMIF('ТТК-Соуса'!$G:$G,"59116",'ТТК-Соуса'!$J:$J),SUMIF('ТТК-Соуса'!$L:$L,"59116",'ТТК-Соуса'!$O:$O),SUMIF('ТТК-Соуса'!$Q:$Q,"59116",'ТТК-Соуса'!$T:$T)),0)</f>
        <v>0</v>
      </c>
      <c r="I102" s="29">
        <f>IFERROR(SUM(SUMIF('ТТК-Новинки'!$B:$B,"59116",'ТТК-Новинки'!$E:$E),SUMIF('ТТК-Новинки'!$G:$G,"59116",'ТТК-Новинки'!$J:$J),SUMIF('ТТК-Новинки'!$L:$L,"59116",'ТТК-Новинки'!$O:$O),SUMIF('ТТК-Новинки'!$Q:$Q,"59116",'ТТК-Новинки'!$T:$T)),0)</f>
        <v>0</v>
      </c>
      <c r="J102" s="29">
        <f>IFERROR(SUM(SUMIF('ТТК-Промо'!$B:$B,"59116",'ТТК-Промо'!$E:$E),SUMIF('ТТК-Промо'!$G:$G,"59116",'ТТК-Промо'!$J:$J),SUMIF('ТТК-Промо'!$L:$L,"59116",'ТТК-Промо'!$O:$O),SUMIF('ТТК-Промо'!$Q:$Q,"59116",'ТТК-Промо'!$T:$T)),0)</f>
        <v>0</v>
      </c>
      <c r="K102" s="29">
        <f>IFERROR(SUM(SUMIF('ТТК-Завтраки'!$B:$B,"59116",'ТТК-Завтраки'!$E:$E),SUMIF('ТТК-Завтраки'!$G:$G,"59116",'ТТК-Завтраки'!$J:$J),SUMIF('ТТК-Завтраки'!$L:$L,"59116",'ТТК-Завтраки'!$O:$O),SUMIF('ТТК-Завтраки'!$Q:$Q,"59116",'ТТК-Завтраки'!$T:$T)),0)</f>
        <v>0</v>
      </c>
      <c r="L102" s="29">
        <f>IFERROR(SUM(SUMIF('ТТК-Салаты'!$B:$B,"59116",'ТТК-Салаты'!$E:$E),SUMIF('ТТК-Салаты'!$G:$G,"59116",'ТТК-Салаты'!$J:$J),SUMIF('ТТК-Салаты'!$L:$L,"59116",'ТТК-Салаты'!$O:$O),SUMIF('ТТК-Салаты'!$Q:$Q,"59116",'ТТК-Салаты'!$T:$T)),0)</f>
        <v>0</v>
      </c>
      <c r="M102" s="29">
        <f>IFERROR(SUM(SUMIF('ТТК-Экстра'!$B:$B,"59116",'ТТК-Экстра'!$E:$E),SUMIF('ТТК-Экстра'!$G:$G,"59116",'ТТК-Экстра'!$J:$J),SUMIF('ТТК-Экстра'!$L:$L,"59116",'ТТК-Экстра'!$O:$O),SUMIF('ТТК-Экстра'!$Q:$Q,"59116",'ТТК-Экстра'!$T:$T)),0)</f>
        <v>0</v>
      </c>
      <c r="N102" s="34">
        <f t="shared" si="1"/>
        <v>0</v>
      </c>
    </row>
    <row r="103" spans="1:14">
      <c r="A103" s="64">
        <v>59363</v>
      </c>
      <c r="B103" s="40" t="s">
        <v>527</v>
      </c>
      <c r="C103" s="29">
        <f>IFERROR(SUM(SUMIF('ТТК-Сэндвичи'!$B:$B,"59363",'ТТК-Сэндвичи'!$E:$E),SUMIF('ТТК-Сэндвичи'!$G:$G,"59363",'ТТК-Сэндвичи'!$J:$J),SUMIF('ТТК-Сэндвичи'!$L:$L,"59363",'ТТК-Сэндвичи'!$O:$O),SUMIF('ТТК-Сэндвичи'!$Q:$Q,"59363",'ТТК-Сэндвичи'!$T:$T)),0)</f>
        <v>0</v>
      </c>
      <c r="D103" s="29">
        <f>IFERROR(SUM(SUMIF('ТТК-Десерты'!$B:$B,"59363",'ТТК-Десерты'!$E:$E),SUMIF('ТТК-Десерты'!$G:$G,"59363",'ТТК-Десерты'!$J:$J),SUMIF('ТТК-Десерты'!$L:$L,"59363",'ТТК-Десерты'!$O:$O),SUMIF('ТТК-Десерты'!$Q:$Q,"59363",'ТТК-Десерты'!$T:$T)),0)</f>
        <v>0</v>
      </c>
      <c r="E103" s="29">
        <f>IFERROR(SUM(SUMIF('ТТК-Закуски'!$B:$B,"59363",'ТТК-Закуски'!$E:$E),SUMIF('ТТК-Закуски'!$G:$G,"59363",'ТТК-Закуски'!$J:$J),SUMIF('ТТК-Закуски'!$L:$L,"59363",'ТТК-Закуски'!$O:$O),SUMIF('ТТК-Закуски'!$Q:$Q,"59363",'ТТК-Закуски'!$T:$T)),0)</f>
        <v>0</v>
      </c>
      <c r="F103" s="29">
        <f>IFERROR(SUM(SUMIF('ТТК-Напитки'!$B:$B,"59363",'ТТК-Напитки'!$E:$E),SUMIF('ТТК-Напитки'!$G:$G,"59363",'ТТК-Напитки'!$J:$J),SUMIF('ТТК-Напитки'!$L:$L,"59363",'ТТК-Напитки'!$O:$O),SUMIF('ТТК-Напитки'!$Q:$Q,"59363",'ТТК-Напитки'!$T:$T)),0)</f>
        <v>1</v>
      </c>
      <c r="G103" s="29">
        <f>IFERROR(SUM(SUMIF('ТТК-Гарниры'!$B:$B,"59363",'ТТК-Гарниры'!$E:$E),SUMIF('ТТК-Гарниры'!$G:$G,"59363",'ТТК-Гарниры'!$J:$J),SUMIF('ТТК-Гарниры'!$L:$L,"59363",'ТТК-Гарниры'!$O:$O),SUMIF('ТТК-Гарниры'!$Q:$Q,"59363",'ТТК-Гарниры'!$T:$T)),0)</f>
        <v>0</v>
      </c>
      <c r="H103" s="29">
        <f>IFERROR(SUM(SUMIF('ТТК-Соуса'!$B:$B,"59363",'ТТК-Соуса'!$E:$E),SUMIF('ТТК-Соуса'!$G:$G,"59363",'ТТК-Соуса'!$J:$J),SUMIF('ТТК-Соуса'!$L:$L,"59363",'ТТК-Соуса'!$O:$O),SUMIF('ТТК-Соуса'!$Q:$Q,"59363",'ТТК-Соуса'!$T:$T)),0)</f>
        <v>0</v>
      </c>
      <c r="I103" s="29">
        <f>IFERROR(SUM(SUMIF('ТТК-Новинки'!$B:$B,"59363",'ТТК-Новинки'!$E:$E),SUMIF('ТТК-Новинки'!$G:$G,"59363",'ТТК-Новинки'!$J:$J),SUMIF('ТТК-Новинки'!$L:$L,"59363",'ТТК-Новинки'!$O:$O),SUMIF('ТТК-Новинки'!$Q:$Q,"59363",'ТТК-Новинки'!$T:$T)),0)</f>
        <v>0</v>
      </c>
      <c r="J103" s="29">
        <f>IFERROR(SUM(SUMIF('ТТК-Промо'!$B:$B,"59363",'ТТК-Промо'!$E:$E),SUMIF('ТТК-Промо'!$G:$G,"59363",'ТТК-Промо'!$J:$J),SUMIF('ТТК-Промо'!$L:$L,"59363",'ТТК-Промо'!$O:$O),SUMIF('ТТК-Промо'!$Q:$Q,"59363",'ТТК-Промо'!$T:$T)),0)</f>
        <v>0</v>
      </c>
      <c r="K103" s="29">
        <f>IFERROR(SUM(SUMIF('ТТК-Завтраки'!$B:$B,"59363",'ТТК-Завтраки'!$E:$E),SUMIF('ТТК-Завтраки'!$G:$G,"59363",'ТТК-Завтраки'!$J:$J),SUMIF('ТТК-Завтраки'!$L:$L,"59363",'ТТК-Завтраки'!$O:$O),SUMIF('ТТК-Завтраки'!$Q:$Q,"59363",'ТТК-Завтраки'!$T:$T)),0)</f>
        <v>0</v>
      </c>
      <c r="L103" s="29">
        <f>IFERROR(SUM(SUMIF('ТТК-Салаты'!$B:$B,"59363",'ТТК-Салаты'!$E:$E),SUMIF('ТТК-Салаты'!$G:$G,"59363",'ТТК-Салаты'!$J:$J),SUMIF('ТТК-Салаты'!$L:$L,"59363",'ТТК-Салаты'!$O:$O),SUMIF('ТТК-Салаты'!$Q:$Q,"59363",'ТТК-Салаты'!$T:$T)),0)</f>
        <v>0</v>
      </c>
      <c r="M103" s="29">
        <f>IFERROR(SUM(SUMIF('ТТК-Экстра'!$B:$B,"59363",'ТТК-Экстра'!$E:$E),SUMIF('ТТК-Экстра'!$G:$G,"59363",'ТТК-Экстра'!$J:$J),SUMIF('ТТК-Экстра'!$L:$L,"59363",'ТТК-Экстра'!$O:$O),SUMIF('ТТК-Экстра'!$Q:$Q,"59363",'ТТК-Экстра'!$T:$T)),0)</f>
        <v>0</v>
      </c>
      <c r="N103" s="34">
        <f t="shared" si="1"/>
        <v>1</v>
      </c>
    </row>
    <row r="104" spans="1:14">
      <c r="A104" s="64">
        <v>59364</v>
      </c>
      <c r="B104" s="40" t="s">
        <v>528</v>
      </c>
      <c r="C104" s="29">
        <f>IFERROR(SUM(SUMIF('ТТК-Сэндвичи'!$B:$B,"59364",'ТТК-Сэндвичи'!$E:$E),SUMIF('ТТК-Сэндвичи'!$G:$G,"59364",'ТТК-Сэндвичи'!$J:$J),SUMIF('ТТК-Сэндвичи'!$L:$L,"59364",'ТТК-Сэндвичи'!$O:$O),SUMIF('ТТК-Сэндвичи'!$Q:$Q,"59364",'ТТК-Сэндвичи'!$T:$T)),0)</f>
        <v>0</v>
      </c>
      <c r="D104" s="29">
        <f>IFERROR(SUM(SUMIF('ТТК-Десерты'!$B:$B,"59364",'ТТК-Десерты'!$E:$E),SUMIF('ТТК-Десерты'!$G:$G,"59364",'ТТК-Десерты'!$J:$J),SUMIF('ТТК-Десерты'!$L:$L,"59364",'ТТК-Десерты'!$O:$O),SUMIF('ТТК-Десерты'!$Q:$Q,"59364",'ТТК-Десерты'!$T:$T)),0)</f>
        <v>0</v>
      </c>
      <c r="E104" s="29">
        <f>IFERROR(SUM(SUMIF('ТТК-Закуски'!$B:$B,"59364",'ТТК-Закуски'!$E:$E),SUMIF('ТТК-Закуски'!$G:$G,"59364",'ТТК-Закуски'!$J:$J),SUMIF('ТТК-Закуски'!$L:$L,"59364",'ТТК-Закуски'!$O:$O),SUMIF('ТТК-Закуски'!$Q:$Q,"59364",'ТТК-Закуски'!$T:$T)),0)</f>
        <v>0</v>
      </c>
      <c r="F104" s="29">
        <f>IFERROR(SUM(SUMIF('ТТК-Напитки'!$B:$B,"59364",'ТТК-Напитки'!$E:$E),SUMIF('ТТК-Напитки'!$G:$G,"59364",'ТТК-Напитки'!$J:$J),SUMIF('ТТК-Напитки'!$L:$L,"59364",'ТТК-Напитки'!$O:$O),SUMIF('ТТК-Напитки'!$Q:$Q,"59364",'ТТК-Напитки'!$T:$T)),0)</f>
        <v>65.5</v>
      </c>
      <c r="G104" s="29">
        <f>IFERROR(SUM(SUMIF('ТТК-Гарниры'!$B:$B,"59364",'ТТК-Гарниры'!$E:$E),SUMIF('ТТК-Гарниры'!$G:$G,"59364",'ТТК-Гарниры'!$J:$J),SUMIF('ТТК-Гарниры'!$L:$L,"59364",'ТТК-Гарниры'!$O:$O),SUMIF('ТТК-Гарниры'!$Q:$Q,"59364",'ТТК-Гарниры'!$T:$T)),0)</f>
        <v>0</v>
      </c>
      <c r="H104" s="29">
        <f>IFERROR(SUM(SUMIF('ТТК-Соуса'!$B:$B,"59364",'ТТК-Соуса'!$E:$E),SUMIF('ТТК-Соуса'!$G:$G,"59364",'ТТК-Соуса'!$J:$J),SUMIF('ТТК-Соуса'!$L:$L,"59364",'ТТК-Соуса'!$O:$O),SUMIF('ТТК-Соуса'!$Q:$Q,"59364",'ТТК-Соуса'!$T:$T)),0)</f>
        <v>0</v>
      </c>
      <c r="I104" s="29">
        <f>IFERROR(SUM(SUMIF('ТТК-Новинки'!$B:$B,"59364",'ТТК-Новинки'!$E:$E),SUMIF('ТТК-Новинки'!$G:$G,"59364",'ТТК-Новинки'!$J:$J),SUMIF('ТТК-Новинки'!$L:$L,"59364",'ТТК-Новинки'!$O:$O),SUMIF('ТТК-Новинки'!$Q:$Q,"59364",'ТТК-Новинки'!$T:$T)),0)</f>
        <v>0</v>
      </c>
      <c r="J104" s="29">
        <f>IFERROR(SUM(SUMIF('ТТК-Промо'!$B:$B,"59364",'ТТК-Промо'!$E:$E),SUMIF('ТТК-Промо'!$G:$G,"59364",'ТТК-Промо'!$J:$J),SUMIF('ТТК-Промо'!$L:$L,"59364",'ТТК-Промо'!$O:$O),SUMIF('ТТК-Промо'!$Q:$Q,"59364",'ТТК-Промо'!$T:$T)),0)</f>
        <v>0</v>
      </c>
      <c r="K104" s="29">
        <f>IFERROR(SUM(SUMIF('ТТК-Завтраки'!$B:$B,"59364",'ТТК-Завтраки'!$E:$E),SUMIF('ТТК-Завтраки'!$G:$G,"59364",'ТТК-Завтраки'!$J:$J),SUMIF('ТТК-Завтраки'!$L:$L,"59364",'ТТК-Завтраки'!$O:$O),SUMIF('ТТК-Завтраки'!$Q:$Q,"59364",'ТТК-Завтраки'!$T:$T)),0)</f>
        <v>0</v>
      </c>
      <c r="L104" s="29">
        <f>IFERROR(SUM(SUMIF('ТТК-Салаты'!$B:$B,"59364",'ТТК-Салаты'!$E:$E),SUMIF('ТТК-Салаты'!$G:$G,"59364",'ТТК-Салаты'!$J:$J),SUMIF('ТТК-Салаты'!$L:$L,"59364",'ТТК-Салаты'!$O:$O),SUMIF('ТТК-Салаты'!$Q:$Q,"59364",'ТТК-Салаты'!$T:$T)),0)</f>
        <v>0</v>
      </c>
      <c r="M104" s="29">
        <f>IFERROR(SUM(SUMIF('ТТК-Экстра'!$B:$B,"59364",'ТТК-Экстра'!$E:$E),SUMIF('ТТК-Экстра'!$G:$G,"59364",'ТТК-Экстра'!$J:$J),SUMIF('ТТК-Экстра'!$L:$L,"59364",'ТТК-Экстра'!$O:$O),SUMIF('ТТК-Экстра'!$Q:$Q,"59364",'ТТК-Экстра'!$T:$T)),0)</f>
        <v>0</v>
      </c>
      <c r="N104" s="34">
        <f t="shared" si="1"/>
        <v>65.5</v>
      </c>
    </row>
    <row r="105" spans="1:14">
      <c r="A105" s="64">
        <v>59365</v>
      </c>
      <c r="B105" s="40" t="s">
        <v>529</v>
      </c>
      <c r="C105" s="29">
        <f>IFERROR(SUM(SUMIF('ТТК-Сэндвичи'!$B:$B,"59365",'ТТК-Сэндвичи'!$E:$E),SUMIF('ТТК-Сэндвичи'!$G:$G,"59365",'ТТК-Сэндвичи'!$J:$J),SUMIF('ТТК-Сэндвичи'!$L:$L,"59365",'ТТК-Сэндвичи'!$O:$O),SUMIF('ТТК-Сэндвичи'!$Q:$Q,"59365",'ТТК-Сэндвичи'!$T:$T)),0)</f>
        <v>0</v>
      </c>
      <c r="D105" s="29">
        <f>IFERROR(SUM(SUMIF('ТТК-Десерты'!$B:$B,"59365",'ТТК-Десерты'!$E:$E),SUMIF('ТТК-Десерты'!$G:$G,"59365",'ТТК-Десерты'!$J:$J),SUMIF('ТТК-Десерты'!$L:$L,"59365",'ТТК-Десерты'!$O:$O),SUMIF('ТТК-Десерты'!$Q:$Q,"59365",'ТТК-Десерты'!$T:$T)),0)</f>
        <v>0</v>
      </c>
      <c r="E105" s="29">
        <f>IFERROR(SUM(SUMIF('ТТК-Закуски'!$B:$B,"59365",'ТТК-Закуски'!$E:$E),SUMIF('ТТК-Закуски'!$G:$G,"59365",'ТТК-Закуски'!$J:$J),SUMIF('ТТК-Закуски'!$L:$L,"59365",'ТТК-Закуски'!$O:$O),SUMIF('ТТК-Закуски'!$Q:$Q,"59365",'ТТК-Закуски'!$T:$T)),0)</f>
        <v>0</v>
      </c>
      <c r="F105" s="29">
        <f>IFERROR(SUM(SUMIF('ТТК-Напитки'!$B:$B,"59365",'ТТК-Напитки'!$E:$E),SUMIF('ТТК-Напитки'!$G:$G,"59365",'ТТК-Напитки'!$J:$J),SUMIF('ТТК-Напитки'!$L:$L,"59365",'ТТК-Напитки'!$O:$O),SUMIF('ТТК-Напитки'!$Q:$Q,"59365",'ТТК-Напитки'!$T:$T)),0)</f>
        <v>0</v>
      </c>
      <c r="G105" s="29">
        <f>IFERROR(SUM(SUMIF('ТТК-Гарниры'!$B:$B,"59365",'ТТК-Гарниры'!$E:$E),SUMIF('ТТК-Гарниры'!$G:$G,"59365",'ТТК-Гарниры'!$J:$J),SUMIF('ТТК-Гарниры'!$L:$L,"59365",'ТТК-Гарниры'!$O:$O),SUMIF('ТТК-Гарниры'!$Q:$Q,"59365",'ТТК-Гарниры'!$T:$T)),0)</f>
        <v>0</v>
      </c>
      <c r="H105" s="29">
        <f>IFERROR(SUM(SUMIF('ТТК-Соуса'!$B:$B,"59365",'ТТК-Соуса'!$E:$E),SUMIF('ТТК-Соуса'!$G:$G,"59365",'ТТК-Соуса'!$J:$J),SUMIF('ТТК-Соуса'!$L:$L,"59365",'ТТК-Соуса'!$O:$O),SUMIF('ТТК-Соуса'!$Q:$Q,"59365",'ТТК-Соуса'!$T:$T)),0)</f>
        <v>0</v>
      </c>
      <c r="I105" s="29">
        <f>IFERROR(SUM(SUMIF('ТТК-Новинки'!$B:$B,"59365",'ТТК-Новинки'!$E:$E),SUMIF('ТТК-Новинки'!$G:$G,"59365",'ТТК-Новинки'!$J:$J),SUMIF('ТТК-Новинки'!$L:$L,"59365",'ТТК-Новинки'!$O:$O),SUMIF('ТТК-Новинки'!$Q:$Q,"59365",'ТТК-Новинки'!$T:$T)),0)</f>
        <v>0</v>
      </c>
      <c r="J105" s="29">
        <f>IFERROR(SUM(SUMIF('ТТК-Промо'!$B:$B,"59365",'ТТК-Промо'!$E:$E),SUMIF('ТТК-Промо'!$G:$G,"59365",'ТТК-Промо'!$J:$J),SUMIF('ТТК-Промо'!$L:$L,"59365",'ТТК-Промо'!$O:$O),SUMIF('ТТК-Промо'!$Q:$Q,"59365",'ТТК-Промо'!$T:$T)),0)</f>
        <v>0</v>
      </c>
      <c r="K105" s="29">
        <f>IFERROR(SUM(SUMIF('ТТК-Завтраки'!$B:$B,"59365",'ТТК-Завтраки'!$E:$E),SUMIF('ТТК-Завтраки'!$G:$G,"59365",'ТТК-Завтраки'!$J:$J),SUMIF('ТТК-Завтраки'!$L:$L,"59365",'ТТК-Завтраки'!$O:$O),SUMIF('ТТК-Завтраки'!$Q:$Q,"59365",'ТТК-Завтраки'!$T:$T)),0)</f>
        <v>0</v>
      </c>
      <c r="L105" s="29">
        <f>IFERROR(SUM(SUMIF('ТТК-Салаты'!$B:$B,"59365",'ТТК-Салаты'!$E:$E),SUMIF('ТТК-Салаты'!$G:$G,"59365",'ТТК-Салаты'!$J:$J),SUMIF('ТТК-Салаты'!$L:$L,"59365",'ТТК-Салаты'!$O:$O),SUMIF('ТТК-Салаты'!$Q:$Q,"59365",'ТТК-Салаты'!$T:$T)),0)</f>
        <v>0</v>
      </c>
      <c r="M105" s="29">
        <f>IFERROR(SUM(SUMIF('ТТК-Экстра'!$B:$B,"59365",'ТТК-Экстра'!$E:$E),SUMIF('ТТК-Экстра'!$G:$G,"59365",'ТТК-Экстра'!$J:$J),SUMIF('ТТК-Экстра'!$L:$L,"59365",'ТТК-Экстра'!$O:$O),SUMIF('ТТК-Экстра'!$Q:$Q,"59365",'ТТК-Экстра'!$T:$T)),0)</f>
        <v>0</v>
      </c>
      <c r="N105" s="34">
        <f t="shared" si="1"/>
        <v>0</v>
      </c>
    </row>
    <row r="106" spans="1:14">
      <c r="A106" s="64">
        <v>59832</v>
      </c>
      <c r="B106" s="40" t="s">
        <v>530</v>
      </c>
      <c r="C106" s="29">
        <f>IFERROR(SUM(SUMIF('ТТК-Сэндвичи'!$B:$B,"59832",'ТТК-Сэндвичи'!$E:$E),SUMIF('ТТК-Сэндвичи'!$G:$G,"59832",'ТТК-Сэндвичи'!$J:$J),SUMIF('ТТК-Сэндвичи'!$L:$L,"59832",'ТТК-Сэндвичи'!$O:$O),SUMIF('ТТК-Сэндвичи'!$Q:$Q,"59832",'ТТК-Сэндвичи'!$T:$T)),0)</f>
        <v>0.8600000000000001</v>
      </c>
      <c r="D106" s="29">
        <f>IFERROR(SUM(SUMIF('ТТК-Десерты'!$B:$B,"59832",'ТТК-Десерты'!$E:$E),SUMIF('ТТК-Десерты'!$G:$G,"59832",'ТТК-Десерты'!$J:$J),SUMIF('ТТК-Десерты'!$L:$L,"59832",'ТТК-Десерты'!$O:$O),SUMIF('ТТК-Десерты'!$Q:$Q,"59832",'ТТК-Десерты'!$T:$T)),0)</f>
        <v>0</v>
      </c>
      <c r="E106" s="29">
        <f>IFERROR(SUM(SUMIF('ТТК-Закуски'!$B:$B,"59832",'ТТК-Закуски'!$E:$E),SUMIF('ТТК-Закуски'!$G:$G,"59832",'ТТК-Закуски'!$J:$J),SUMIF('ТТК-Закуски'!$L:$L,"59832",'ТТК-Закуски'!$O:$O),SUMIF('ТТК-Закуски'!$Q:$Q,"59832",'ТТК-Закуски'!$T:$T)),0)</f>
        <v>0</v>
      </c>
      <c r="F106" s="29">
        <f>IFERROR(SUM(SUMIF('ТТК-Напитки'!$B:$B,"59832",'ТТК-Напитки'!$E:$E),SUMIF('ТТК-Напитки'!$G:$G,"59832",'ТТК-Напитки'!$J:$J),SUMIF('ТТК-Напитки'!$L:$L,"59832",'ТТК-Напитки'!$O:$O),SUMIF('ТТК-Напитки'!$Q:$Q,"59832",'ТТК-Напитки'!$T:$T)),0)</f>
        <v>0</v>
      </c>
      <c r="G106" s="29">
        <f>IFERROR(SUM(SUMIF('ТТК-Гарниры'!$B:$B,"59832",'ТТК-Гарниры'!$E:$E),SUMIF('ТТК-Гарниры'!$G:$G,"59832",'ТТК-Гарниры'!$J:$J),SUMIF('ТТК-Гарниры'!$L:$L,"59832",'ТТК-Гарниры'!$O:$O),SUMIF('ТТК-Гарниры'!$Q:$Q,"59832",'ТТК-Гарниры'!$T:$T)),0)</f>
        <v>0</v>
      </c>
      <c r="H106" s="29">
        <f>IFERROR(SUM(SUMIF('ТТК-Соуса'!$B:$B,"59832",'ТТК-Соуса'!$E:$E),SUMIF('ТТК-Соуса'!$G:$G,"59832",'ТТК-Соуса'!$J:$J),SUMIF('ТТК-Соуса'!$L:$L,"59832",'ТТК-Соуса'!$O:$O),SUMIF('ТТК-Соуса'!$Q:$Q,"59832",'ТТК-Соуса'!$T:$T)),0)</f>
        <v>0</v>
      </c>
      <c r="I106" s="29">
        <f>IFERROR(SUM(SUMIF('ТТК-Новинки'!$B:$B,"59832",'ТТК-Новинки'!$E:$E),SUMIF('ТТК-Новинки'!$G:$G,"59832",'ТТК-Новинки'!$J:$J),SUMIF('ТТК-Новинки'!$L:$L,"59832",'ТТК-Новинки'!$O:$O),SUMIF('ТТК-Новинки'!$Q:$Q,"59832",'ТТК-Новинки'!$T:$T)),0)</f>
        <v>0.61799999999999999</v>
      </c>
      <c r="J106" s="29">
        <f>IFERROR(SUM(SUMIF('ТТК-Промо'!$B:$B,"59832",'ТТК-Промо'!$E:$E),SUMIF('ТТК-Промо'!$G:$G,"59832",'ТТК-Промо'!$J:$J),SUMIF('ТТК-Промо'!$L:$L,"59832",'ТТК-Промо'!$O:$O),SUMIF('ТТК-Промо'!$Q:$Q,"59832",'ТТК-Промо'!$T:$T)),0)</f>
        <v>0</v>
      </c>
      <c r="K106" s="29">
        <f>IFERROR(SUM(SUMIF('ТТК-Завтраки'!$B:$B,"59832",'ТТК-Завтраки'!$E:$E),SUMIF('ТТК-Завтраки'!$G:$G,"59832",'ТТК-Завтраки'!$J:$J),SUMIF('ТТК-Завтраки'!$L:$L,"59832",'ТТК-Завтраки'!$O:$O),SUMIF('ТТК-Завтраки'!$Q:$Q,"59832",'ТТК-Завтраки'!$T:$T)),0)</f>
        <v>0</v>
      </c>
      <c r="L106" s="29">
        <f>IFERROR(SUM(SUMIF('ТТК-Салаты'!$B:$B,"59832",'ТТК-Салаты'!$E:$E),SUMIF('ТТК-Салаты'!$G:$G,"59832",'ТТК-Салаты'!$J:$J),SUMIF('ТТК-Салаты'!$L:$L,"59832",'ТТК-Салаты'!$O:$O),SUMIF('ТТК-Салаты'!$Q:$Q,"59832",'ТТК-Салаты'!$T:$T)),0)</f>
        <v>0</v>
      </c>
      <c r="M106" s="29">
        <f>IFERROR(SUM(SUMIF('ТТК-Экстра'!$B:$B,"59832",'ТТК-Экстра'!$E:$E),SUMIF('ТТК-Экстра'!$G:$G,"59832",'ТТК-Экстра'!$J:$J),SUMIF('ТТК-Экстра'!$L:$L,"59832",'ТТК-Экстра'!$O:$O),SUMIF('ТТК-Экстра'!$Q:$Q,"59832",'ТТК-Экстра'!$T:$T)),0)</f>
        <v>2.02</v>
      </c>
      <c r="N106" s="34">
        <f t="shared" si="1"/>
        <v>3.4980000000000002</v>
      </c>
    </row>
    <row r="107" spans="1:14">
      <c r="A107" s="64">
        <v>59891</v>
      </c>
      <c r="B107" s="40" t="s">
        <v>531</v>
      </c>
      <c r="C107" s="29">
        <f>IFERROR(SUM(SUMIF('ТТК-Сэндвичи'!$B:$B,"59891",'ТТК-Сэндвичи'!$E:$E),SUMIF('ТТК-Сэндвичи'!$G:$G,"59891",'ТТК-Сэндвичи'!$J:$J),SUMIF('ТТК-Сэндвичи'!$L:$L,"59891",'ТТК-Сэндвичи'!$O:$O),SUMIF('ТТК-Сэндвичи'!$Q:$Q,"59891",'ТТК-Сэндвичи'!$T:$T)),0)</f>
        <v>0</v>
      </c>
      <c r="D107" s="29">
        <f>IFERROR(SUM(SUMIF('ТТК-Десерты'!$B:$B,"59891",'ТТК-Десерты'!$E:$E),SUMIF('ТТК-Десерты'!$G:$G,"59891",'ТТК-Десерты'!$J:$J),SUMIF('ТТК-Десерты'!$L:$L,"59891",'ТТК-Десерты'!$O:$O),SUMIF('ТТК-Десерты'!$Q:$Q,"59891",'ТТК-Десерты'!$T:$T)),0)</f>
        <v>0</v>
      </c>
      <c r="E107" s="29">
        <f>IFERROR(SUM(SUMIF('ТТК-Закуски'!$B:$B,"59891",'ТТК-Закуски'!$E:$E),SUMIF('ТТК-Закуски'!$G:$G,"59891",'ТТК-Закуски'!$J:$J),SUMIF('ТТК-Закуски'!$L:$L,"59891",'ТТК-Закуски'!$O:$O),SUMIF('ТТК-Закуски'!$Q:$Q,"59891",'ТТК-Закуски'!$T:$T)),0)</f>
        <v>0</v>
      </c>
      <c r="F107" s="29">
        <f>IFERROR(SUM(SUMIF('ТТК-Напитки'!$B:$B,"59891",'ТТК-Напитки'!$E:$E),SUMIF('ТТК-Напитки'!$G:$G,"59891",'ТТК-Напитки'!$J:$J),SUMIF('ТТК-Напитки'!$L:$L,"59891",'ТТК-Напитки'!$O:$O),SUMIF('ТТК-Напитки'!$Q:$Q,"59891",'ТТК-Напитки'!$T:$T)),0)</f>
        <v>77.162792553191494</v>
      </c>
      <c r="G107" s="29">
        <f>IFERROR(SUM(SUMIF('ТТК-Гарниры'!$B:$B,"59891",'ТТК-Гарниры'!$E:$E),SUMIF('ТТК-Гарниры'!$G:$G,"59891",'ТТК-Гарниры'!$J:$J),SUMIF('ТТК-Гарниры'!$L:$L,"59891",'ТТК-Гарниры'!$O:$O),SUMIF('ТТК-Гарниры'!$Q:$Q,"59891",'ТТК-Гарниры'!$T:$T)),0)</f>
        <v>0</v>
      </c>
      <c r="H107" s="29">
        <f>IFERROR(SUM(SUMIF('ТТК-Соуса'!$B:$B,"59891",'ТТК-Соуса'!$E:$E),SUMIF('ТТК-Соуса'!$G:$G,"59891",'ТТК-Соуса'!$J:$J),SUMIF('ТТК-Соуса'!$L:$L,"59891",'ТТК-Соуса'!$O:$O),SUMIF('ТТК-Соуса'!$Q:$Q,"59891",'ТТК-Соуса'!$T:$T)),0)</f>
        <v>0</v>
      </c>
      <c r="I107" s="29">
        <f>IFERROR(SUM(SUMIF('ТТК-Новинки'!$B:$B,"59891",'ТТК-Новинки'!$E:$E),SUMIF('ТТК-Новинки'!$G:$G,"59891",'ТТК-Новинки'!$J:$J),SUMIF('ТТК-Новинки'!$L:$L,"59891",'ТТК-Новинки'!$O:$O),SUMIF('ТТК-Новинки'!$Q:$Q,"59891",'ТТК-Новинки'!$T:$T)),0)</f>
        <v>0</v>
      </c>
      <c r="J107" s="29">
        <f>IFERROR(SUM(SUMIF('ТТК-Промо'!$B:$B,"59891",'ТТК-Промо'!$E:$E),SUMIF('ТТК-Промо'!$G:$G,"59891",'ТТК-Промо'!$J:$J),SUMIF('ТТК-Промо'!$L:$L,"59891",'ТТК-Промо'!$O:$O),SUMIF('ТТК-Промо'!$Q:$Q,"59891",'ТТК-Промо'!$T:$T)),0)</f>
        <v>0</v>
      </c>
      <c r="K107" s="29">
        <f>IFERROR(SUM(SUMIF('ТТК-Завтраки'!$B:$B,"59891",'ТТК-Завтраки'!$E:$E),SUMIF('ТТК-Завтраки'!$G:$G,"59891",'ТТК-Завтраки'!$J:$J),SUMIF('ТТК-Завтраки'!$L:$L,"59891",'ТТК-Завтраки'!$O:$O),SUMIF('ТТК-Завтраки'!$Q:$Q,"59891",'ТТК-Завтраки'!$T:$T)),0)</f>
        <v>0</v>
      </c>
      <c r="L107" s="29">
        <f>IFERROR(SUM(SUMIF('ТТК-Салаты'!$B:$B,"59891",'ТТК-Салаты'!$E:$E),SUMIF('ТТК-Салаты'!$G:$G,"59891",'ТТК-Салаты'!$J:$J),SUMIF('ТТК-Салаты'!$L:$L,"59891",'ТТК-Салаты'!$O:$O),SUMIF('ТТК-Салаты'!$Q:$Q,"59891",'ТТК-Салаты'!$T:$T)),0)</f>
        <v>0</v>
      </c>
      <c r="M107" s="29">
        <f>IFERROR(SUM(SUMIF('ТТК-Экстра'!$B:$B,"59891",'ТТК-Экстра'!$E:$E),SUMIF('ТТК-Экстра'!$G:$G,"59891",'ТТК-Экстра'!$J:$J),SUMIF('ТТК-Экстра'!$L:$L,"59891",'ТТК-Экстра'!$O:$O),SUMIF('ТТК-Экстра'!$Q:$Q,"59891",'ТТК-Экстра'!$T:$T)),0)</f>
        <v>0</v>
      </c>
      <c r="N107" s="34">
        <f t="shared" si="1"/>
        <v>77.162792553191494</v>
      </c>
    </row>
    <row r="108" spans="1:14">
      <c r="A108" s="64">
        <v>59892</v>
      </c>
      <c r="B108" s="40" t="s">
        <v>532</v>
      </c>
      <c r="C108" s="29">
        <f>IFERROR(SUM(SUMIF('ТТК-Сэндвичи'!$B:$B,"59892",'ТТК-Сэндвичи'!$E:$E),SUMIF('ТТК-Сэндвичи'!$G:$G,"59892",'ТТК-Сэндвичи'!$J:$J),SUMIF('ТТК-Сэндвичи'!$L:$L,"59892",'ТТК-Сэндвичи'!$O:$O),SUMIF('ТТК-Сэндвичи'!$Q:$Q,"59892",'ТТК-Сэндвичи'!$T:$T)),0)</f>
        <v>0</v>
      </c>
      <c r="D108" s="29">
        <f>IFERROR(SUM(SUMIF('ТТК-Десерты'!$B:$B,"59892",'ТТК-Десерты'!$E:$E),SUMIF('ТТК-Десерты'!$G:$G,"59892",'ТТК-Десерты'!$J:$J),SUMIF('ТТК-Десерты'!$L:$L,"59892",'ТТК-Десерты'!$O:$O),SUMIF('ТТК-Десерты'!$Q:$Q,"59892",'ТТК-Десерты'!$T:$T)),0)</f>
        <v>0</v>
      </c>
      <c r="E108" s="29">
        <f>IFERROR(SUM(SUMIF('ТТК-Закуски'!$B:$B,"59892",'ТТК-Закуски'!$E:$E),SUMIF('ТТК-Закуски'!$G:$G,"59892",'ТТК-Закуски'!$J:$J),SUMIF('ТТК-Закуски'!$L:$L,"59892",'ТТК-Закуски'!$O:$O),SUMIF('ТТК-Закуски'!$Q:$Q,"59892",'ТТК-Закуски'!$T:$T)),0)</f>
        <v>0</v>
      </c>
      <c r="F108" s="29">
        <f>IFERROR(SUM(SUMIF('ТТК-Напитки'!$B:$B,"59892",'ТТК-Напитки'!$E:$E),SUMIF('ТТК-Напитки'!$G:$G,"59892",'ТТК-Напитки'!$J:$J),SUMIF('ТТК-Напитки'!$L:$L,"59892",'ТТК-Напитки'!$O:$O),SUMIF('ТТК-Напитки'!$Q:$Q,"59892",'ТТК-Напитки'!$T:$T)),0)</f>
        <v>12.642484042553189</v>
      </c>
      <c r="G108" s="29">
        <f>IFERROR(SUM(SUMIF('ТТК-Гарниры'!$B:$B,"59892",'ТТК-Гарниры'!$E:$E),SUMIF('ТТК-Гарниры'!$G:$G,"59892",'ТТК-Гарниры'!$J:$J),SUMIF('ТТК-Гарниры'!$L:$L,"59892",'ТТК-Гарниры'!$O:$O),SUMIF('ТТК-Гарниры'!$Q:$Q,"59892",'ТТК-Гарниры'!$T:$T)),0)</f>
        <v>0</v>
      </c>
      <c r="H108" s="29">
        <f>IFERROR(SUM(SUMIF('ТТК-Соуса'!$B:$B,"59892",'ТТК-Соуса'!$E:$E),SUMIF('ТТК-Соуса'!$G:$G,"59892",'ТТК-Соуса'!$J:$J),SUMIF('ТТК-Соуса'!$L:$L,"59892",'ТТК-Соуса'!$O:$O),SUMIF('ТТК-Соуса'!$Q:$Q,"59892",'ТТК-Соуса'!$T:$T)),0)</f>
        <v>0</v>
      </c>
      <c r="I108" s="29">
        <f>IFERROR(SUM(SUMIF('ТТК-Новинки'!$B:$B,"59892",'ТТК-Новинки'!$E:$E),SUMIF('ТТК-Новинки'!$G:$G,"59892",'ТТК-Новинки'!$J:$J),SUMIF('ТТК-Новинки'!$L:$L,"59892",'ТТК-Новинки'!$O:$O),SUMIF('ТТК-Новинки'!$Q:$Q,"59892",'ТТК-Новинки'!$T:$T)),0)</f>
        <v>0</v>
      </c>
      <c r="J108" s="29">
        <f>IFERROR(SUM(SUMIF('ТТК-Промо'!$B:$B,"59892",'ТТК-Промо'!$E:$E),SUMIF('ТТК-Промо'!$G:$G,"59892",'ТТК-Промо'!$J:$J),SUMIF('ТТК-Промо'!$L:$L,"59892",'ТТК-Промо'!$O:$O),SUMIF('ТТК-Промо'!$Q:$Q,"59892",'ТТК-Промо'!$T:$T)),0)</f>
        <v>0</v>
      </c>
      <c r="K108" s="29">
        <f>IFERROR(SUM(SUMIF('ТТК-Завтраки'!$B:$B,"59892",'ТТК-Завтраки'!$E:$E),SUMIF('ТТК-Завтраки'!$G:$G,"59892",'ТТК-Завтраки'!$J:$J),SUMIF('ТТК-Завтраки'!$L:$L,"59892",'ТТК-Завтраки'!$O:$O),SUMIF('ТТК-Завтраки'!$Q:$Q,"59892",'ТТК-Завтраки'!$T:$T)),0)</f>
        <v>0</v>
      </c>
      <c r="L108" s="29">
        <f>IFERROR(SUM(SUMIF('ТТК-Салаты'!$B:$B,"59892",'ТТК-Салаты'!$E:$E),SUMIF('ТТК-Салаты'!$G:$G,"59892",'ТТК-Салаты'!$J:$J),SUMIF('ТТК-Салаты'!$L:$L,"59892",'ТТК-Салаты'!$O:$O),SUMIF('ТТК-Салаты'!$Q:$Q,"59892",'ТТК-Салаты'!$T:$T)),0)</f>
        <v>0</v>
      </c>
      <c r="M108" s="29">
        <f>IFERROR(SUM(SUMIF('ТТК-Экстра'!$B:$B,"59892",'ТТК-Экстра'!$E:$E),SUMIF('ТТК-Экстра'!$G:$G,"59892",'ТТК-Экстра'!$J:$J),SUMIF('ТТК-Экстра'!$L:$L,"59892",'ТТК-Экстра'!$O:$O),SUMIF('ТТК-Экстра'!$Q:$Q,"59892",'ТТК-Экстра'!$T:$T)),0)</f>
        <v>0</v>
      </c>
      <c r="N108" s="34">
        <f t="shared" si="1"/>
        <v>12.642484042553189</v>
      </c>
    </row>
    <row r="109" spans="1:14">
      <c r="A109" s="64">
        <v>59893</v>
      </c>
      <c r="B109" s="40" t="s">
        <v>533</v>
      </c>
      <c r="C109" s="29">
        <f>IFERROR(SUM(SUMIF('ТТК-Сэндвичи'!$B:$B,"59893",'ТТК-Сэндвичи'!$E:$E),SUMIF('ТТК-Сэндвичи'!$G:$G,"59893",'ТТК-Сэндвичи'!$J:$J),SUMIF('ТТК-Сэндвичи'!$L:$L,"59893",'ТТК-Сэндвичи'!$O:$O),SUMIF('ТТК-Сэндвичи'!$Q:$Q,"59893",'ТТК-Сэндвичи'!$T:$T)),0)</f>
        <v>0</v>
      </c>
      <c r="D109" s="29">
        <f>IFERROR(SUM(SUMIF('ТТК-Десерты'!$B:$B,"59893",'ТТК-Десерты'!$E:$E),SUMIF('ТТК-Десерты'!$G:$G,"59893",'ТТК-Десерты'!$J:$J),SUMIF('ТТК-Десерты'!$L:$L,"59893",'ТТК-Десерты'!$O:$O),SUMIF('ТТК-Десерты'!$Q:$Q,"59893",'ТТК-Десерты'!$T:$T)),0)</f>
        <v>0</v>
      </c>
      <c r="E109" s="29">
        <f>IFERROR(SUM(SUMIF('ТТК-Закуски'!$B:$B,"59893",'ТТК-Закуски'!$E:$E),SUMIF('ТТК-Закуски'!$G:$G,"59893",'ТТК-Закуски'!$J:$J),SUMIF('ТТК-Закуски'!$L:$L,"59893",'ТТК-Закуски'!$O:$O),SUMIF('ТТК-Закуски'!$Q:$Q,"59893",'ТТК-Закуски'!$T:$T)),0)</f>
        <v>0</v>
      </c>
      <c r="F109" s="29">
        <f>IFERROR(SUM(SUMIF('ТТК-Напитки'!$B:$B,"59893",'ТТК-Напитки'!$E:$E),SUMIF('ТТК-Напитки'!$G:$G,"59893",'ТТК-Напитки'!$J:$J),SUMIF('ТТК-Напитки'!$L:$L,"59893",'ТТК-Напитки'!$O:$O),SUMIF('ТТК-Напитки'!$Q:$Q,"59893",'ТТК-Напитки'!$T:$T)),0)</f>
        <v>31.563228723404258</v>
      </c>
      <c r="G109" s="29">
        <f>IFERROR(SUM(SUMIF('ТТК-Гарниры'!$B:$B,"59893",'ТТК-Гарниры'!$E:$E),SUMIF('ТТК-Гарниры'!$G:$G,"59893",'ТТК-Гарниры'!$J:$J),SUMIF('ТТК-Гарниры'!$L:$L,"59893",'ТТК-Гарниры'!$O:$O),SUMIF('ТТК-Гарниры'!$Q:$Q,"59893",'ТТК-Гарниры'!$T:$T)),0)</f>
        <v>0</v>
      </c>
      <c r="H109" s="29">
        <f>IFERROR(SUM(SUMIF('ТТК-Соуса'!$B:$B,"59893",'ТТК-Соуса'!$E:$E),SUMIF('ТТК-Соуса'!$G:$G,"59893",'ТТК-Соуса'!$J:$J),SUMIF('ТТК-Соуса'!$L:$L,"59893",'ТТК-Соуса'!$O:$O),SUMIF('ТТК-Соуса'!$Q:$Q,"59893",'ТТК-Соуса'!$T:$T)),0)</f>
        <v>0</v>
      </c>
      <c r="I109" s="29">
        <f>IFERROR(SUM(SUMIF('ТТК-Новинки'!$B:$B,"59893",'ТТК-Новинки'!$E:$E),SUMIF('ТТК-Новинки'!$G:$G,"59893",'ТТК-Новинки'!$J:$J),SUMIF('ТТК-Новинки'!$L:$L,"59893",'ТТК-Новинки'!$O:$O),SUMIF('ТТК-Новинки'!$Q:$Q,"59893",'ТТК-Новинки'!$T:$T)),0)</f>
        <v>0</v>
      </c>
      <c r="J109" s="29">
        <f>IFERROR(SUM(SUMIF('ТТК-Промо'!$B:$B,"59893",'ТТК-Промо'!$E:$E),SUMIF('ТТК-Промо'!$G:$G,"59893",'ТТК-Промо'!$J:$J),SUMIF('ТТК-Промо'!$L:$L,"59893",'ТТК-Промо'!$O:$O),SUMIF('ТТК-Промо'!$Q:$Q,"59893",'ТТК-Промо'!$T:$T)),0)</f>
        <v>0</v>
      </c>
      <c r="K109" s="29">
        <f>IFERROR(SUM(SUMIF('ТТК-Завтраки'!$B:$B,"59893",'ТТК-Завтраки'!$E:$E),SUMIF('ТТК-Завтраки'!$G:$G,"59893",'ТТК-Завтраки'!$J:$J),SUMIF('ТТК-Завтраки'!$L:$L,"59893",'ТТК-Завтраки'!$O:$O),SUMIF('ТТК-Завтраки'!$Q:$Q,"59893",'ТТК-Завтраки'!$T:$T)),0)</f>
        <v>0</v>
      </c>
      <c r="L109" s="29">
        <f>IFERROR(SUM(SUMIF('ТТК-Салаты'!$B:$B,"59893",'ТТК-Салаты'!$E:$E),SUMIF('ТТК-Салаты'!$G:$G,"59893",'ТТК-Салаты'!$J:$J),SUMIF('ТТК-Салаты'!$L:$L,"59893",'ТТК-Салаты'!$O:$O),SUMIF('ТТК-Салаты'!$Q:$Q,"59893",'ТТК-Салаты'!$T:$T)),0)</f>
        <v>0</v>
      </c>
      <c r="M109" s="29">
        <f>IFERROR(SUM(SUMIF('ТТК-Экстра'!$B:$B,"59893",'ТТК-Экстра'!$E:$E),SUMIF('ТТК-Экстра'!$G:$G,"59893",'ТТК-Экстра'!$J:$J),SUMIF('ТТК-Экстра'!$L:$L,"59893",'ТТК-Экстра'!$O:$O),SUMIF('ТТК-Экстра'!$Q:$Q,"59893",'ТТК-Экстра'!$T:$T)),0)</f>
        <v>0</v>
      </c>
      <c r="N109" s="34">
        <f t="shared" si="1"/>
        <v>31.563228723404258</v>
      </c>
    </row>
    <row r="110" spans="1:14">
      <c r="A110" s="64">
        <v>59894</v>
      </c>
      <c r="B110" s="40" t="s">
        <v>534</v>
      </c>
      <c r="C110" s="29">
        <f>IFERROR(SUM(SUMIF('ТТК-Сэндвичи'!$B:$B,"59894",'ТТК-Сэндвичи'!$E:$E),SUMIF('ТТК-Сэндвичи'!$G:$G,"59894",'ТТК-Сэндвичи'!$J:$J),SUMIF('ТТК-Сэндвичи'!$L:$L,"59894",'ТТК-Сэндвичи'!$O:$O),SUMIF('ТТК-Сэндвичи'!$Q:$Q,"59894",'ТТК-Сэндвичи'!$T:$T)),0)</f>
        <v>0</v>
      </c>
      <c r="D110" s="29">
        <f>IFERROR(SUM(SUMIF('ТТК-Десерты'!$B:$B,"59894",'ТТК-Десерты'!$E:$E),SUMIF('ТТК-Десерты'!$G:$G,"59894",'ТТК-Десерты'!$J:$J),SUMIF('ТТК-Десерты'!$L:$L,"59894",'ТТК-Десерты'!$O:$O),SUMIF('ТТК-Десерты'!$Q:$Q,"59894",'ТТК-Десерты'!$T:$T)),0)</f>
        <v>0</v>
      </c>
      <c r="E110" s="29">
        <f>IFERROR(SUM(SUMIF('ТТК-Закуски'!$B:$B,"59894",'ТТК-Закуски'!$E:$E),SUMIF('ТТК-Закуски'!$G:$G,"59894",'ТТК-Закуски'!$J:$J),SUMIF('ТТК-Закуски'!$L:$L,"59894",'ТТК-Закуски'!$O:$O),SUMIF('ТТК-Закуски'!$Q:$Q,"59894",'ТТК-Закуски'!$T:$T)),0)</f>
        <v>0</v>
      </c>
      <c r="F110" s="29">
        <f>IFERROR(SUM(SUMIF('ТТК-Напитки'!$B:$B,"59894",'ТТК-Напитки'!$E:$E),SUMIF('ТТК-Напитки'!$G:$G,"59894",'ТТК-Напитки'!$J:$J),SUMIF('ТТК-Напитки'!$L:$L,"59894",'ТТК-Напитки'!$O:$O),SUMIF('ТТК-Напитки'!$Q:$Q,"59894",'ТТК-Напитки'!$T:$T)),0)</f>
        <v>27</v>
      </c>
      <c r="G110" s="29">
        <f>IFERROR(SUM(SUMIF('ТТК-Гарниры'!$B:$B,"59894",'ТТК-Гарниры'!$E:$E),SUMIF('ТТК-Гарниры'!$G:$G,"59894",'ТТК-Гарниры'!$J:$J),SUMIF('ТТК-Гарниры'!$L:$L,"59894",'ТТК-Гарниры'!$O:$O),SUMIF('ТТК-Гарниры'!$Q:$Q,"59894",'ТТК-Гарниры'!$T:$T)),0)</f>
        <v>0</v>
      </c>
      <c r="H110" s="29">
        <f>IFERROR(SUM(SUMIF('ТТК-Соуса'!$B:$B,"59894",'ТТК-Соуса'!$E:$E),SUMIF('ТТК-Соуса'!$G:$G,"59894",'ТТК-Соуса'!$J:$J),SUMIF('ТТК-Соуса'!$L:$L,"59894",'ТТК-Соуса'!$O:$O),SUMIF('ТТК-Соуса'!$Q:$Q,"59894",'ТТК-Соуса'!$T:$T)),0)</f>
        <v>0</v>
      </c>
      <c r="I110" s="29">
        <f>IFERROR(SUM(SUMIF('ТТК-Новинки'!$B:$B,"59894",'ТТК-Новинки'!$E:$E),SUMIF('ТТК-Новинки'!$G:$G,"59894",'ТТК-Новинки'!$J:$J),SUMIF('ТТК-Новинки'!$L:$L,"59894",'ТТК-Новинки'!$O:$O),SUMIF('ТТК-Новинки'!$Q:$Q,"59894",'ТТК-Новинки'!$T:$T)),0)</f>
        <v>0</v>
      </c>
      <c r="J110" s="29">
        <f>IFERROR(SUM(SUMIF('ТТК-Промо'!$B:$B,"59894",'ТТК-Промо'!$E:$E),SUMIF('ТТК-Промо'!$G:$G,"59894",'ТТК-Промо'!$J:$J),SUMIF('ТТК-Промо'!$L:$L,"59894",'ТТК-Промо'!$O:$O),SUMIF('ТТК-Промо'!$Q:$Q,"59894",'ТТК-Промо'!$T:$T)),0)</f>
        <v>0</v>
      </c>
      <c r="K110" s="29">
        <f>IFERROR(SUM(SUMIF('ТТК-Завтраки'!$B:$B,"59894",'ТТК-Завтраки'!$E:$E),SUMIF('ТТК-Завтраки'!$G:$G,"59894",'ТТК-Завтраки'!$J:$J),SUMIF('ТТК-Завтраки'!$L:$L,"59894",'ТТК-Завтраки'!$O:$O),SUMIF('ТТК-Завтраки'!$Q:$Q,"59894",'ТТК-Завтраки'!$T:$T)),0)</f>
        <v>0</v>
      </c>
      <c r="L110" s="29">
        <f>IFERROR(SUM(SUMIF('ТТК-Салаты'!$B:$B,"59894",'ТТК-Салаты'!$E:$E),SUMIF('ТТК-Салаты'!$G:$G,"59894",'ТТК-Салаты'!$J:$J),SUMIF('ТТК-Салаты'!$L:$L,"59894",'ТТК-Салаты'!$O:$O),SUMIF('ТТК-Салаты'!$Q:$Q,"59894",'ТТК-Салаты'!$T:$T)),0)</f>
        <v>0</v>
      </c>
      <c r="M110" s="29">
        <f>IFERROR(SUM(SUMIF('ТТК-Экстра'!$B:$B,"59894",'ТТК-Экстра'!$E:$E),SUMIF('ТТК-Экстра'!$G:$G,"59894",'ТТК-Экстра'!$J:$J),SUMIF('ТТК-Экстра'!$L:$L,"59894",'ТТК-Экстра'!$O:$O),SUMIF('ТТК-Экстра'!$Q:$Q,"59894",'ТТК-Экстра'!$T:$T)),0)</f>
        <v>0</v>
      </c>
      <c r="N110" s="34">
        <f t="shared" si="1"/>
        <v>27</v>
      </c>
    </row>
    <row r="111" spans="1:14">
      <c r="A111" s="64">
        <v>59895</v>
      </c>
      <c r="B111" s="40" t="s">
        <v>535</v>
      </c>
      <c r="C111" s="29">
        <f>IFERROR(SUM(SUMIF('ТТК-Сэндвичи'!$B:$B,"59895",'ТТК-Сэндвичи'!$E:$E),SUMIF('ТТК-Сэндвичи'!$G:$G,"59895",'ТТК-Сэндвичи'!$J:$J),SUMIF('ТТК-Сэндвичи'!$L:$L,"59895",'ТТК-Сэндвичи'!$O:$O),SUMIF('ТТК-Сэндвичи'!$Q:$Q,"59895",'ТТК-Сэндвичи'!$T:$T)),0)</f>
        <v>0</v>
      </c>
      <c r="D111" s="29">
        <f>IFERROR(SUM(SUMIF('ТТК-Десерты'!$B:$B,"59895",'ТТК-Десерты'!$E:$E),SUMIF('ТТК-Десерты'!$G:$G,"59895",'ТТК-Десерты'!$J:$J),SUMIF('ТТК-Десерты'!$L:$L,"59895",'ТТК-Десерты'!$O:$O),SUMIF('ТТК-Десерты'!$Q:$Q,"59895",'ТТК-Десерты'!$T:$T)),0)</f>
        <v>0</v>
      </c>
      <c r="E111" s="29">
        <f>IFERROR(SUM(SUMIF('ТТК-Закуски'!$B:$B,"59895",'ТТК-Закуски'!$E:$E),SUMIF('ТТК-Закуски'!$G:$G,"59895",'ТТК-Закуски'!$J:$J),SUMIF('ТТК-Закуски'!$L:$L,"59895",'ТТК-Закуски'!$O:$O),SUMIF('ТТК-Закуски'!$Q:$Q,"59895",'ТТК-Закуски'!$T:$T)),0)</f>
        <v>0</v>
      </c>
      <c r="F111" s="29">
        <f>IFERROR(SUM(SUMIF('ТТК-Напитки'!$B:$B,"59895",'ТТК-Напитки'!$E:$E),SUMIF('ТТК-Напитки'!$G:$G,"59895",'ТТК-Напитки'!$J:$J),SUMIF('ТТК-Напитки'!$L:$L,"59895",'ТТК-Напитки'!$O:$O),SUMIF('ТТК-Напитки'!$Q:$Q,"59895",'ТТК-Напитки'!$T:$T)),0)</f>
        <v>2</v>
      </c>
      <c r="G111" s="29">
        <f>IFERROR(SUM(SUMIF('ТТК-Гарниры'!$B:$B,"59895",'ТТК-Гарниры'!$E:$E),SUMIF('ТТК-Гарниры'!$G:$G,"59895",'ТТК-Гарниры'!$J:$J),SUMIF('ТТК-Гарниры'!$L:$L,"59895",'ТТК-Гарниры'!$O:$O),SUMIF('ТТК-Гарниры'!$Q:$Q,"59895",'ТТК-Гарниры'!$T:$T)),0)</f>
        <v>0</v>
      </c>
      <c r="H111" s="29">
        <f>IFERROR(SUM(SUMIF('ТТК-Соуса'!$B:$B,"59895",'ТТК-Соуса'!$E:$E),SUMIF('ТТК-Соуса'!$G:$G,"59895",'ТТК-Соуса'!$J:$J),SUMIF('ТТК-Соуса'!$L:$L,"59895",'ТТК-Соуса'!$O:$O),SUMIF('ТТК-Соуса'!$Q:$Q,"59895",'ТТК-Соуса'!$T:$T)),0)</f>
        <v>0</v>
      </c>
      <c r="I111" s="29">
        <f>IFERROR(SUM(SUMIF('ТТК-Новинки'!$B:$B,"59895",'ТТК-Новинки'!$E:$E),SUMIF('ТТК-Новинки'!$G:$G,"59895",'ТТК-Новинки'!$J:$J),SUMIF('ТТК-Новинки'!$L:$L,"59895",'ТТК-Новинки'!$O:$O),SUMIF('ТТК-Новинки'!$Q:$Q,"59895",'ТТК-Новинки'!$T:$T)),0)</f>
        <v>0</v>
      </c>
      <c r="J111" s="29">
        <f>IFERROR(SUM(SUMIF('ТТК-Промо'!$B:$B,"59895",'ТТК-Промо'!$E:$E),SUMIF('ТТК-Промо'!$G:$G,"59895",'ТТК-Промо'!$J:$J),SUMIF('ТТК-Промо'!$L:$L,"59895",'ТТК-Промо'!$O:$O),SUMIF('ТТК-Промо'!$Q:$Q,"59895",'ТТК-Промо'!$T:$T)),0)</f>
        <v>0</v>
      </c>
      <c r="K111" s="29">
        <f>IFERROR(SUM(SUMIF('ТТК-Завтраки'!$B:$B,"59895",'ТТК-Завтраки'!$E:$E),SUMIF('ТТК-Завтраки'!$G:$G,"59895",'ТТК-Завтраки'!$J:$J),SUMIF('ТТК-Завтраки'!$L:$L,"59895",'ТТК-Завтраки'!$O:$O),SUMIF('ТТК-Завтраки'!$Q:$Q,"59895",'ТТК-Завтраки'!$T:$T)),0)</f>
        <v>0</v>
      </c>
      <c r="L111" s="29">
        <f>IFERROR(SUM(SUMIF('ТТК-Салаты'!$B:$B,"59895",'ТТК-Салаты'!$E:$E),SUMIF('ТТК-Салаты'!$G:$G,"59895",'ТТК-Салаты'!$J:$J),SUMIF('ТТК-Салаты'!$L:$L,"59895",'ТТК-Салаты'!$O:$O),SUMIF('ТТК-Салаты'!$Q:$Q,"59895",'ТТК-Салаты'!$T:$T)),0)</f>
        <v>0</v>
      </c>
      <c r="M111" s="29">
        <f>IFERROR(SUM(SUMIF('ТТК-Экстра'!$B:$B,"59895",'ТТК-Экстра'!$E:$E),SUMIF('ТТК-Экстра'!$G:$G,"59895",'ТТК-Экстра'!$J:$J),SUMIF('ТТК-Экстра'!$L:$L,"59895",'ТТК-Экстра'!$O:$O),SUMIF('ТТК-Экстра'!$Q:$Q,"59895",'ТТК-Экстра'!$T:$T)),0)</f>
        <v>0</v>
      </c>
      <c r="N111" s="34">
        <f t="shared" si="1"/>
        <v>2</v>
      </c>
    </row>
    <row r="112" spans="1:14">
      <c r="A112" s="64">
        <v>59896</v>
      </c>
      <c r="B112" s="40" t="s">
        <v>536</v>
      </c>
      <c r="C112" s="29">
        <f>IFERROR(SUM(SUMIF('ТТК-Сэндвичи'!$B:$B,"59896",'ТТК-Сэндвичи'!$E:$E),SUMIF('ТТК-Сэндвичи'!$G:$G,"59896",'ТТК-Сэндвичи'!$J:$J),SUMIF('ТТК-Сэндвичи'!$L:$L,"59896",'ТТК-Сэндвичи'!$O:$O),SUMIF('ТТК-Сэндвичи'!$Q:$Q,"59896",'ТТК-Сэндвичи'!$T:$T)),0)</f>
        <v>0</v>
      </c>
      <c r="D112" s="29">
        <f>IFERROR(SUM(SUMIF('ТТК-Десерты'!$B:$B,"59896",'ТТК-Десерты'!$E:$E),SUMIF('ТТК-Десерты'!$G:$G,"59896",'ТТК-Десерты'!$J:$J),SUMIF('ТТК-Десерты'!$L:$L,"59896",'ТТК-Десерты'!$O:$O),SUMIF('ТТК-Десерты'!$Q:$Q,"59896",'ТТК-Десерты'!$T:$T)),0)</f>
        <v>0</v>
      </c>
      <c r="E112" s="29">
        <f>IFERROR(SUM(SUMIF('ТТК-Закуски'!$B:$B,"59896",'ТТК-Закуски'!$E:$E),SUMIF('ТТК-Закуски'!$G:$G,"59896",'ТТК-Закуски'!$J:$J),SUMIF('ТТК-Закуски'!$L:$L,"59896",'ТТК-Закуски'!$O:$O),SUMIF('ТТК-Закуски'!$Q:$Q,"59896",'ТТК-Закуски'!$T:$T)),0)</f>
        <v>0</v>
      </c>
      <c r="F112" s="29">
        <f>IFERROR(SUM(SUMIF('ТТК-Напитки'!$B:$B,"59896",'ТТК-Напитки'!$E:$E),SUMIF('ТТК-Напитки'!$G:$G,"59896",'ТТК-Напитки'!$J:$J),SUMIF('ТТК-Напитки'!$L:$L,"59896",'ТТК-Напитки'!$O:$O),SUMIF('ТТК-Напитки'!$Q:$Q,"59896",'ТТК-Напитки'!$T:$T)),0)</f>
        <v>0</v>
      </c>
      <c r="G112" s="29">
        <f>IFERROR(SUM(SUMIF('ТТК-Гарниры'!$B:$B,"59896",'ТТК-Гарниры'!$E:$E),SUMIF('ТТК-Гарниры'!$G:$G,"59896",'ТТК-Гарниры'!$J:$J),SUMIF('ТТК-Гарниры'!$L:$L,"59896",'ТТК-Гарниры'!$O:$O),SUMIF('ТТК-Гарниры'!$Q:$Q,"59896",'ТТК-Гарниры'!$T:$T)),0)</f>
        <v>0</v>
      </c>
      <c r="H112" s="29">
        <f>IFERROR(SUM(SUMIF('ТТК-Соуса'!$B:$B,"59896",'ТТК-Соуса'!$E:$E),SUMIF('ТТК-Соуса'!$G:$G,"59896",'ТТК-Соуса'!$J:$J),SUMIF('ТТК-Соуса'!$L:$L,"59896",'ТТК-Соуса'!$O:$O),SUMIF('ТТК-Соуса'!$Q:$Q,"59896",'ТТК-Соуса'!$T:$T)),0)</f>
        <v>0</v>
      </c>
      <c r="I112" s="29">
        <f>IFERROR(SUM(SUMIF('ТТК-Новинки'!$B:$B,"59896",'ТТК-Новинки'!$E:$E),SUMIF('ТТК-Новинки'!$G:$G,"59896",'ТТК-Новинки'!$J:$J),SUMIF('ТТК-Новинки'!$L:$L,"59896",'ТТК-Новинки'!$O:$O),SUMIF('ТТК-Новинки'!$Q:$Q,"59896",'ТТК-Новинки'!$T:$T)),0)</f>
        <v>0</v>
      </c>
      <c r="J112" s="29">
        <f>IFERROR(SUM(SUMIF('ТТК-Промо'!$B:$B,"59896",'ТТК-Промо'!$E:$E),SUMIF('ТТК-Промо'!$G:$G,"59896",'ТТК-Промо'!$J:$J),SUMIF('ТТК-Промо'!$L:$L,"59896",'ТТК-Промо'!$O:$O),SUMIF('ТТК-Промо'!$Q:$Q,"59896",'ТТК-Промо'!$T:$T)),0)</f>
        <v>0</v>
      </c>
      <c r="K112" s="29">
        <f>IFERROR(SUM(SUMIF('ТТК-Завтраки'!$B:$B,"59896",'ТТК-Завтраки'!$E:$E),SUMIF('ТТК-Завтраки'!$G:$G,"59896",'ТТК-Завтраки'!$J:$J),SUMIF('ТТК-Завтраки'!$L:$L,"59896",'ТТК-Завтраки'!$O:$O),SUMIF('ТТК-Завтраки'!$Q:$Q,"59896",'ТТК-Завтраки'!$T:$T)),0)</f>
        <v>0</v>
      </c>
      <c r="L112" s="29">
        <f>IFERROR(SUM(SUMIF('ТТК-Салаты'!$B:$B,"59896",'ТТК-Салаты'!$E:$E),SUMIF('ТТК-Салаты'!$G:$G,"59896",'ТТК-Салаты'!$J:$J),SUMIF('ТТК-Салаты'!$L:$L,"59896",'ТТК-Салаты'!$O:$O),SUMIF('ТТК-Салаты'!$Q:$Q,"59896",'ТТК-Салаты'!$T:$T)),0)</f>
        <v>0</v>
      </c>
      <c r="M112" s="29">
        <f>IFERROR(SUM(SUMIF('ТТК-Экстра'!$B:$B,"59896",'ТТК-Экстра'!$E:$E),SUMIF('ТТК-Экстра'!$G:$G,"59896",'ТТК-Экстра'!$J:$J),SUMIF('ТТК-Экстра'!$L:$L,"59896",'ТТК-Экстра'!$O:$O),SUMIF('ТТК-Экстра'!$Q:$Q,"59896",'ТТК-Экстра'!$T:$T)),0)</f>
        <v>0</v>
      </c>
      <c r="N112" s="34">
        <f t="shared" si="1"/>
        <v>0</v>
      </c>
    </row>
    <row r="113" spans="1:14">
      <c r="A113" s="64">
        <v>59897</v>
      </c>
      <c r="B113" s="40" t="s">
        <v>537</v>
      </c>
      <c r="C113" s="29">
        <f>IFERROR(SUM(SUMIF('ТТК-Сэндвичи'!$B:$B,"59897",'ТТК-Сэндвичи'!$E:$E),SUMIF('ТТК-Сэндвичи'!$G:$G,"59897",'ТТК-Сэндвичи'!$J:$J),SUMIF('ТТК-Сэндвичи'!$L:$L,"59897",'ТТК-Сэндвичи'!$O:$O),SUMIF('ТТК-Сэндвичи'!$Q:$Q,"59897",'ТТК-Сэндвичи'!$T:$T)),0)</f>
        <v>0</v>
      </c>
      <c r="D113" s="29">
        <f>IFERROR(SUM(SUMIF('ТТК-Десерты'!$B:$B,"59897",'ТТК-Десерты'!$E:$E),SUMIF('ТТК-Десерты'!$G:$G,"59897",'ТТК-Десерты'!$J:$J),SUMIF('ТТК-Десерты'!$L:$L,"59897",'ТТК-Десерты'!$O:$O),SUMIF('ТТК-Десерты'!$Q:$Q,"59897",'ТТК-Десерты'!$T:$T)),0)</f>
        <v>0</v>
      </c>
      <c r="E113" s="29">
        <f>IFERROR(SUM(SUMIF('ТТК-Закуски'!$B:$B,"59897",'ТТК-Закуски'!$E:$E),SUMIF('ТТК-Закуски'!$G:$G,"59897",'ТТК-Закуски'!$J:$J),SUMIF('ТТК-Закуски'!$L:$L,"59897",'ТТК-Закуски'!$O:$O),SUMIF('ТТК-Закуски'!$Q:$Q,"59897",'ТТК-Закуски'!$T:$T)),0)</f>
        <v>0</v>
      </c>
      <c r="F113" s="29">
        <f>IFERROR(SUM(SUMIF('ТТК-Напитки'!$B:$B,"59897",'ТТК-Напитки'!$E:$E),SUMIF('ТТК-Напитки'!$G:$G,"59897",'ТТК-Напитки'!$J:$J),SUMIF('ТТК-Напитки'!$L:$L,"59897",'ТТК-Напитки'!$O:$O),SUMIF('ТТК-Напитки'!$Q:$Q,"59897",'ТТК-Напитки'!$T:$T)),0)</f>
        <v>0</v>
      </c>
      <c r="G113" s="29">
        <f>IFERROR(SUM(SUMIF('ТТК-Гарниры'!$B:$B,"59897",'ТТК-Гарниры'!$E:$E),SUMIF('ТТК-Гарниры'!$G:$G,"59897",'ТТК-Гарниры'!$J:$J),SUMIF('ТТК-Гарниры'!$L:$L,"59897",'ТТК-Гарниры'!$O:$O),SUMIF('ТТК-Гарниры'!$Q:$Q,"59897",'ТТК-Гарниры'!$T:$T)),0)</f>
        <v>0</v>
      </c>
      <c r="H113" s="29">
        <f>IFERROR(SUM(SUMIF('ТТК-Соуса'!$B:$B,"59897",'ТТК-Соуса'!$E:$E),SUMIF('ТТК-Соуса'!$G:$G,"59897",'ТТК-Соуса'!$J:$J),SUMIF('ТТК-Соуса'!$L:$L,"59897",'ТТК-Соуса'!$O:$O),SUMIF('ТТК-Соуса'!$Q:$Q,"59897",'ТТК-Соуса'!$T:$T)),0)</f>
        <v>0</v>
      </c>
      <c r="I113" s="29">
        <f>IFERROR(SUM(SUMIF('ТТК-Новинки'!$B:$B,"59897",'ТТК-Новинки'!$E:$E),SUMIF('ТТК-Новинки'!$G:$G,"59897",'ТТК-Новинки'!$J:$J),SUMIF('ТТК-Новинки'!$L:$L,"59897",'ТТК-Новинки'!$O:$O),SUMIF('ТТК-Новинки'!$Q:$Q,"59897",'ТТК-Новинки'!$T:$T)),0)</f>
        <v>0</v>
      </c>
      <c r="J113" s="29">
        <f>IFERROR(SUM(SUMIF('ТТК-Промо'!$B:$B,"59897",'ТТК-Промо'!$E:$E),SUMIF('ТТК-Промо'!$G:$G,"59897",'ТТК-Промо'!$J:$J),SUMIF('ТТК-Промо'!$L:$L,"59897",'ТТК-Промо'!$O:$O),SUMIF('ТТК-Промо'!$Q:$Q,"59897",'ТТК-Промо'!$T:$T)),0)</f>
        <v>0</v>
      </c>
      <c r="K113" s="29">
        <f>IFERROR(SUM(SUMIF('ТТК-Завтраки'!$B:$B,"59897",'ТТК-Завтраки'!$E:$E),SUMIF('ТТК-Завтраки'!$G:$G,"59897",'ТТК-Завтраки'!$J:$J),SUMIF('ТТК-Завтраки'!$L:$L,"59897",'ТТК-Завтраки'!$O:$O),SUMIF('ТТК-Завтраки'!$Q:$Q,"59897",'ТТК-Завтраки'!$T:$T)),0)</f>
        <v>0</v>
      </c>
      <c r="L113" s="29">
        <f>IFERROR(SUM(SUMIF('ТТК-Салаты'!$B:$B,"59897",'ТТК-Салаты'!$E:$E),SUMIF('ТТК-Салаты'!$G:$G,"59897",'ТТК-Салаты'!$J:$J),SUMIF('ТТК-Салаты'!$L:$L,"59897",'ТТК-Салаты'!$O:$O),SUMIF('ТТК-Салаты'!$Q:$Q,"59897",'ТТК-Салаты'!$T:$T)),0)</f>
        <v>0.81899999999999995</v>
      </c>
      <c r="M113" s="29">
        <f>IFERROR(SUM(SUMIF('ТТК-Экстра'!$B:$B,"59897",'ТТК-Экстра'!$E:$E),SUMIF('ТТК-Экстра'!$G:$G,"59897",'ТТК-Экстра'!$J:$J),SUMIF('ТТК-Экстра'!$L:$L,"59897",'ТТК-Экстра'!$O:$O),SUMIF('ТТК-Экстра'!$Q:$Q,"59897",'ТТК-Экстра'!$T:$T)),0)</f>
        <v>0</v>
      </c>
      <c r="N113" s="34">
        <f t="shared" si="1"/>
        <v>0.81899999999999995</v>
      </c>
    </row>
    <row r="114" spans="1:14">
      <c r="A114" s="64">
        <v>59900</v>
      </c>
      <c r="B114" s="40" t="s">
        <v>67</v>
      </c>
      <c r="C114" s="29">
        <f>IFERROR(SUM(SUMIF('ТТК-Сэндвичи'!$B:$B,"59900",'ТТК-Сэндвичи'!$E:$E),SUMIF('ТТК-Сэндвичи'!$G:$G,"59900",'ТТК-Сэндвичи'!$J:$J),SUMIF('ТТК-Сэндвичи'!$L:$L,"59900",'ТТК-Сэндвичи'!$O:$O),SUMIF('ТТК-Сэндвичи'!$Q:$Q,"59900",'ТТК-Сэндвичи'!$T:$T)),0)</f>
        <v>0</v>
      </c>
      <c r="D114" s="29">
        <f>IFERROR(SUM(SUMIF('ТТК-Десерты'!$B:$B,"59900",'ТТК-Десерты'!$E:$E),SUMIF('ТТК-Десерты'!$G:$G,"59900",'ТТК-Десерты'!$J:$J),SUMIF('ТТК-Десерты'!$L:$L,"59900",'ТТК-Десерты'!$O:$O),SUMIF('ТТК-Десерты'!$Q:$Q,"59900",'ТТК-Десерты'!$T:$T)),0)</f>
        <v>0</v>
      </c>
      <c r="E114" s="29">
        <f>IFERROR(SUM(SUMIF('ТТК-Закуски'!$B:$B,"59900",'ТТК-Закуски'!$E:$E),SUMIF('ТТК-Закуски'!$G:$G,"59900",'ТТК-Закуски'!$J:$J),SUMIF('ТТК-Закуски'!$L:$L,"59900",'ТТК-Закуски'!$O:$O),SUMIF('ТТК-Закуски'!$Q:$Q,"59900",'ТТК-Закуски'!$T:$T)),0)</f>
        <v>0</v>
      </c>
      <c r="F114" s="29">
        <f>IFERROR(SUM(SUMIF('ТТК-Напитки'!$B:$B,"59900",'ТТК-Напитки'!$E:$E),SUMIF('ТТК-Напитки'!$G:$G,"59900",'ТТК-Напитки'!$J:$J),SUMIF('ТТК-Напитки'!$L:$L,"59900",'ТТК-Напитки'!$O:$O),SUMIF('ТТК-Напитки'!$Q:$Q,"59900",'ТТК-Напитки'!$T:$T)),0)</f>
        <v>6</v>
      </c>
      <c r="G114" s="29">
        <f>IFERROR(SUM(SUMIF('ТТК-Гарниры'!$B:$B,"59900",'ТТК-Гарниры'!$E:$E),SUMIF('ТТК-Гарниры'!$G:$G,"59900",'ТТК-Гарниры'!$J:$J),SUMIF('ТТК-Гарниры'!$L:$L,"59900",'ТТК-Гарниры'!$O:$O),SUMIF('ТТК-Гарниры'!$Q:$Q,"59900",'ТТК-Гарниры'!$T:$T)),0)</f>
        <v>0</v>
      </c>
      <c r="H114" s="29">
        <f>IFERROR(SUM(SUMIF('ТТК-Соуса'!$B:$B,"59900",'ТТК-Соуса'!$E:$E),SUMIF('ТТК-Соуса'!$G:$G,"59900",'ТТК-Соуса'!$J:$J),SUMIF('ТТК-Соуса'!$L:$L,"59900",'ТТК-Соуса'!$O:$O),SUMIF('ТТК-Соуса'!$Q:$Q,"59900",'ТТК-Соуса'!$T:$T)),0)</f>
        <v>0</v>
      </c>
      <c r="I114" s="29">
        <f>IFERROR(SUM(SUMIF('ТТК-Новинки'!$B:$B,"59900",'ТТК-Новинки'!$E:$E),SUMIF('ТТК-Новинки'!$G:$G,"59900",'ТТК-Новинки'!$J:$J),SUMIF('ТТК-Новинки'!$L:$L,"59900",'ТТК-Новинки'!$O:$O),SUMIF('ТТК-Новинки'!$Q:$Q,"59900",'ТТК-Новинки'!$T:$T)),0)</f>
        <v>0</v>
      </c>
      <c r="J114" s="29">
        <f>IFERROR(SUM(SUMIF('ТТК-Промо'!$B:$B,"59900",'ТТК-Промо'!$E:$E),SUMIF('ТТК-Промо'!$G:$G,"59900",'ТТК-Промо'!$J:$J),SUMIF('ТТК-Промо'!$L:$L,"59900",'ТТК-Промо'!$O:$O),SUMIF('ТТК-Промо'!$Q:$Q,"59900",'ТТК-Промо'!$T:$T)),0)</f>
        <v>0</v>
      </c>
      <c r="K114" s="29">
        <f>IFERROR(SUM(SUMIF('ТТК-Завтраки'!$B:$B,"59900",'ТТК-Завтраки'!$E:$E),SUMIF('ТТК-Завтраки'!$G:$G,"59900",'ТТК-Завтраки'!$J:$J),SUMIF('ТТК-Завтраки'!$L:$L,"59900",'ТТК-Завтраки'!$O:$O),SUMIF('ТТК-Завтраки'!$Q:$Q,"59900",'ТТК-Завтраки'!$T:$T)),0)</f>
        <v>0</v>
      </c>
      <c r="L114" s="29">
        <f>IFERROR(SUM(SUMIF('ТТК-Салаты'!$B:$B,"59900",'ТТК-Салаты'!$E:$E),SUMIF('ТТК-Салаты'!$G:$G,"59900",'ТТК-Салаты'!$J:$J),SUMIF('ТТК-Салаты'!$L:$L,"59900",'ТТК-Салаты'!$O:$O),SUMIF('ТТК-Салаты'!$Q:$Q,"59900",'ТТК-Салаты'!$T:$T)),0)</f>
        <v>0</v>
      </c>
      <c r="M114" s="29">
        <f>IFERROR(SUM(SUMIF('ТТК-Экстра'!$B:$B,"59900",'ТТК-Экстра'!$E:$E),SUMIF('ТТК-Экстра'!$G:$G,"59900",'ТТК-Экстра'!$J:$J),SUMIF('ТТК-Экстра'!$L:$L,"59900",'ТТК-Экстра'!$O:$O),SUMIF('ТТК-Экстра'!$Q:$Q,"59900",'ТТК-Экстра'!$T:$T)),0)</f>
        <v>0</v>
      </c>
      <c r="N114" s="34">
        <f t="shared" si="1"/>
        <v>6</v>
      </c>
    </row>
    <row r="115" spans="1:14">
      <c r="A115" s="64">
        <v>59901</v>
      </c>
      <c r="B115" s="40" t="s">
        <v>76</v>
      </c>
      <c r="C115" s="29">
        <f>IFERROR(SUM(SUMIF('ТТК-Сэндвичи'!$B:$B,"59901",'ТТК-Сэндвичи'!$E:$E),SUMIF('ТТК-Сэндвичи'!$G:$G,"59901",'ТТК-Сэндвичи'!$J:$J),SUMIF('ТТК-Сэндвичи'!$L:$L,"59901",'ТТК-Сэндвичи'!$O:$O),SUMIF('ТТК-Сэндвичи'!$Q:$Q,"59901",'ТТК-Сэндвичи'!$T:$T)),0)</f>
        <v>0</v>
      </c>
      <c r="D115" s="29">
        <f>IFERROR(SUM(SUMIF('ТТК-Десерты'!$B:$B,"59901",'ТТК-Десерты'!$E:$E),SUMIF('ТТК-Десерты'!$G:$G,"59901",'ТТК-Десерты'!$J:$J),SUMIF('ТТК-Десерты'!$L:$L,"59901",'ТТК-Десерты'!$O:$O),SUMIF('ТТК-Десерты'!$Q:$Q,"59901",'ТТК-Десерты'!$T:$T)),0)</f>
        <v>0</v>
      </c>
      <c r="E115" s="29">
        <f>IFERROR(SUM(SUMIF('ТТК-Закуски'!$B:$B,"59901",'ТТК-Закуски'!$E:$E),SUMIF('ТТК-Закуски'!$G:$G,"59901",'ТТК-Закуски'!$J:$J),SUMIF('ТТК-Закуски'!$L:$L,"59901",'ТТК-Закуски'!$O:$O),SUMIF('ТТК-Закуски'!$Q:$Q,"59901",'ТТК-Закуски'!$T:$T)),0)</f>
        <v>0</v>
      </c>
      <c r="F115" s="29">
        <f>IFERROR(SUM(SUMIF('ТТК-Напитки'!$B:$B,"59901",'ТТК-Напитки'!$E:$E),SUMIF('ТТК-Напитки'!$G:$G,"59901",'ТТК-Напитки'!$J:$J),SUMIF('ТТК-Напитки'!$L:$L,"59901",'ТТК-Напитки'!$O:$O),SUMIF('ТТК-Напитки'!$Q:$Q,"59901",'ТТК-Напитки'!$T:$T)),0)</f>
        <v>11</v>
      </c>
      <c r="G115" s="29">
        <f>IFERROR(SUM(SUMIF('ТТК-Гарниры'!$B:$B,"59901",'ТТК-Гарниры'!$E:$E),SUMIF('ТТК-Гарниры'!$G:$G,"59901",'ТТК-Гарниры'!$J:$J),SUMIF('ТТК-Гарниры'!$L:$L,"59901",'ТТК-Гарниры'!$O:$O),SUMIF('ТТК-Гарниры'!$Q:$Q,"59901",'ТТК-Гарниры'!$T:$T)),0)</f>
        <v>0</v>
      </c>
      <c r="H115" s="29">
        <f>IFERROR(SUM(SUMIF('ТТК-Соуса'!$B:$B,"59901",'ТТК-Соуса'!$E:$E),SUMIF('ТТК-Соуса'!$G:$G,"59901",'ТТК-Соуса'!$J:$J),SUMIF('ТТК-Соуса'!$L:$L,"59901",'ТТК-Соуса'!$O:$O),SUMIF('ТТК-Соуса'!$Q:$Q,"59901",'ТТК-Соуса'!$T:$T)),0)</f>
        <v>0</v>
      </c>
      <c r="I115" s="29">
        <f>IFERROR(SUM(SUMIF('ТТК-Новинки'!$B:$B,"59901",'ТТК-Новинки'!$E:$E),SUMIF('ТТК-Новинки'!$G:$G,"59901",'ТТК-Новинки'!$J:$J),SUMIF('ТТК-Новинки'!$L:$L,"59901",'ТТК-Новинки'!$O:$O),SUMIF('ТТК-Новинки'!$Q:$Q,"59901",'ТТК-Новинки'!$T:$T)),0)</f>
        <v>0</v>
      </c>
      <c r="J115" s="29">
        <f>IFERROR(SUM(SUMIF('ТТК-Промо'!$B:$B,"59901",'ТТК-Промо'!$E:$E),SUMIF('ТТК-Промо'!$G:$G,"59901",'ТТК-Промо'!$J:$J),SUMIF('ТТК-Промо'!$L:$L,"59901",'ТТК-Промо'!$O:$O),SUMIF('ТТК-Промо'!$Q:$Q,"59901",'ТТК-Промо'!$T:$T)),0)</f>
        <v>0</v>
      </c>
      <c r="K115" s="29">
        <f>IFERROR(SUM(SUMIF('ТТК-Завтраки'!$B:$B,"59901",'ТТК-Завтраки'!$E:$E),SUMIF('ТТК-Завтраки'!$G:$G,"59901",'ТТК-Завтраки'!$J:$J),SUMIF('ТТК-Завтраки'!$L:$L,"59901",'ТТК-Завтраки'!$O:$O),SUMIF('ТТК-Завтраки'!$Q:$Q,"59901",'ТТК-Завтраки'!$T:$T)),0)</f>
        <v>0</v>
      </c>
      <c r="L115" s="29">
        <f>IFERROR(SUM(SUMIF('ТТК-Салаты'!$B:$B,"59901",'ТТК-Салаты'!$E:$E),SUMIF('ТТК-Салаты'!$G:$G,"59901",'ТТК-Салаты'!$J:$J),SUMIF('ТТК-Салаты'!$L:$L,"59901",'ТТК-Салаты'!$O:$O),SUMIF('ТТК-Салаты'!$Q:$Q,"59901",'ТТК-Салаты'!$T:$T)),0)</f>
        <v>0</v>
      </c>
      <c r="M115" s="29">
        <f>IFERROR(SUM(SUMIF('ТТК-Экстра'!$B:$B,"59901",'ТТК-Экстра'!$E:$E),SUMIF('ТТК-Экстра'!$G:$G,"59901",'ТТК-Экстра'!$J:$J),SUMIF('ТТК-Экстра'!$L:$L,"59901",'ТТК-Экстра'!$O:$O),SUMIF('ТТК-Экстра'!$Q:$Q,"59901",'ТТК-Экстра'!$T:$T)),0)</f>
        <v>0</v>
      </c>
      <c r="N115" s="34">
        <f t="shared" si="1"/>
        <v>11</v>
      </c>
    </row>
    <row r="116" spans="1:14">
      <c r="A116" s="64">
        <v>59903</v>
      </c>
      <c r="B116" s="40" t="s">
        <v>538</v>
      </c>
      <c r="C116" s="29">
        <f>IFERROR(SUM(SUMIF('ТТК-Сэндвичи'!$B:$B,"59903",'ТТК-Сэндвичи'!$E:$E),SUMIF('ТТК-Сэндвичи'!$G:$G,"59903",'ТТК-Сэндвичи'!$J:$J),SUMIF('ТТК-Сэндвичи'!$L:$L,"59903",'ТТК-Сэндвичи'!$O:$O),SUMIF('ТТК-Сэндвичи'!$Q:$Q,"59903",'ТТК-Сэндвичи'!$T:$T)),0)</f>
        <v>0</v>
      </c>
      <c r="D116" s="29">
        <f>IFERROR(SUM(SUMIF('ТТК-Десерты'!$B:$B,"59903",'ТТК-Десерты'!$E:$E),SUMIF('ТТК-Десерты'!$G:$G,"59903",'ТТК-Десерты'!$J:$J),SUMIF('ТТК-Десерты'!$L:$L,"59903",'ТТК-Десерты'!$O:$O),SUMIF('ТТК-Десерты'!$Q:$Q,"59903",'ТТК-Десерты'!$T:$T)),0)</f>
        <v>0</v>
      </c>
      <c r="E116" s="29">
        <f>IFERROR(SUM(SUMIF('ТТК-Закуски'!$B:$B,"59903",'ТТК-Закуски'!$E:$E),SUMIF('ТТК-Закуски'!$G:$G,"59903",'ТТК-Закуски'!$J:$J),SUMIF('ТТК-Закуски'!$L:$L,"59903",'ТТК-Закуски'!$O:$O),SUMIF('ТТК-Закуски'!$Q:$Q,"59903",'ТТК-Закуски'!$T:$T)),0)</f>
        <v>0</v>
      </c>
      <c r="F116" s="29">
        <f>IFERROR(SUM(SUMIF('ТТК-Напитки'!$B:$B,"59903",'ТТК-Напитки'!$E:$E),SUMIF('ТТК-Напитки'!$G:$G,"59903",'ТТК-Напитки'!$J:$J),SUMIF('ТТК-Напитки'!$L:$L,"59903",'ТТК-Напитки'!$O:$O),SUMIF('ТТК-Напитки'!$Q:$Q,"59903",'ТТК-Напитки'!$T:$T)),0)</f>
        <v>3.182111702127659</v>
      </c>
      <c r="G116" s="29">
        <f>IFERROR(SUM(SUMIF('ТТК-Гарниры'!$B:$B,"59903",'ТТК-Гарниры'!$E:$E),SUMIF('ТТК-Гарниры'!$G:$G,"59903",'ТТК-Гарниры'!$J:$J),SUMIF('ТТК-Гарниры'!$L:$L,"59903",'ТТК-Гарниры'!$O:$O),SUMIF('ТТК-Гарниры'!$Q:$Q,"59903",'ТТК-Гарниры'!$T:$T)),0)</f>
        <v>0</v>
      </c>
      <c r="H116" s="29">
        <f>IFERROR(SUM(SUMIF('ТТК-Соуса'!$B:$B,"59903",'ТТК-Соуса'!$E:$E),SUMIF('ТТК-Соуса'!$G:$G,"59903",'ТТК-Соуса'!$J:$J),SUMIF('ТТК-Соуса'!$L:$L,"59903",'ТТК-Соуса'!$O:$O),SUMIF('ТТК-Соуса'!$Q:$Q,"59903",'ТТК-Соуса'!$T:$T)),0)</f>
        <v>0</v>
      </c>
      <c r="I116" s="29">
        <f>IFERROR(SUM(SUMIF('ТТК-Новинки'!$B:$B,"59903",'ТТК-Новинки'!$E:$E),SUMIF('ТТК-Новинки'!$G:$G,"59903",'ТТК-Новинки'!$J:$J),SUMIF('ТТК-Новинки'!$L:$L,"59903",'ТТК-Новинки'!$O:$O),SUMIF('ТТК-Новинки'!$Q:$Q,"59903",'ТТК-Новинки'!$T:$T)),0)</f>
        <v>0</v>
      </c>
      <c r="J116" s="29">
        <f>IFERROR(SUM(SUMIF('ТТК-Промо'!$B:$B,"59903",'ТТК-Промо'!$E:$E),SUMIF('ТТК-Промо'!$G:$G,"59903",'ТТК-Промо'!$J:$J),SUMIF('ТТК-Промо'!$L:$L,"59903",'ТТК-Промо'!$O:$O),SUMIF('ТТК-Промо'!$Q:$Q,"59903",'ТТК-Промо'!$T:$T)),0)</f>
        <v>0</v>
      </c>
      <c r="K116" s="29">
        <f>IFERROR(SUM(SUMIF('ТТК-Завтраки'!$B:$B,"59903",'ТТК-Завтраки'!$E:$E),SUMIF('ТТК-Завтраки'!$G:$G,"59903",'ТТК-Завтраки'!$J:$J),SUMIF('ТТК-Завтраки'!$L:$L,"59903",'ТТК-Завтраки'!$O:$O),SUMIF('ТТК-Завтраки'!$Q:$Q,"59903",'ТТК-Завтраки'!$T:$T)),0)</f>
        <v>0</v>
      </c>
      <c r="L116" s="29">
        <f>IFERROR(SUM(SUMIF('ТТК-Салаты'!$B:$B,"59903",'ТТК-Салаты'!$E:$E),SUMIF('ТТК-Салаты'!$G:$G,"59903",'ТТК-Салаты'!$J:$J),SUMIF('ТТК-Салаты'!$L:$L,"59903",'ТТК-Салаты'!$O:$O),SUMIF('ТТК-Салаты'!$Q:$Q,"59903",'ТТК-Салаты'!$T:$T)),0)</f>
        <v>0</v>
      </c>
      <c r="M116" s="29">
        <f>IFERROR(SUM(SUMIF('ТТК-Экстра'!$B:$B,"59903",'ТТК-Экстра'!$E:$E),SUMIF('ТТК-Экстра'!$G:$G,"59903",'ТТК-Экстра'!$J:$J),SUMIF('ТТК-Экстра'!$L:$L,"59903",'ТТК-Экстра'!$O:$O),SUMIF('ТТК-Экстра'!$Q:$Q,"59903",'ТТК-Экстра'!$T:$T)),0)</f>
        <v>0</v>
      </c>
      <c r="N116" s="34">
        <f t="shared" si="1"/>
        <v>3.182111702127659</v>
      </c>
    </row>
    <row r="117" spans="1:14">
      <c r="A117" s="64">
        <v>59913</v>
      </c>
      <c r="B117" s="40" t="s">
        <v>539</v>
      </c>
      <c r="C117" s="29">
        <f>IFERROR(SUM(SUMIF('ТТК-Сэндвичи'!$B:$B,"59913",'ТТК-Сэндвичи'!$E:$E),SUMIF('ТТК-Сэндвичи'!$G:$G,"59913",'ТТК-Сэндвичи'!$J:$J),SUMIF('ТТК-Сэндвичи'!$L:$L,"59913",'ТТК-Сэндвичи'!$O:$O),SUMIF('ТТК-Сэндвичи'!$Q:$Q,"59913",'ТТК-Сэндвичи'!$T:$T)),0)</f>
        <v>0</v>
      </c>
      <c r="D117" s="29">
        <f>IFERROR(SUM(SUMIF('ТТК-Десерты'!$B:$B,"59913",'ТТК-Десерты'!$E:$E),SUMIF('ТТК-Десерты'!$G:$G,"59913",'ТТК-Десерты'!$J:$J),SUMIF('ТТК-Десерты'!$L:$L,"59913",'ТТК-Десерты'!$O:$O),SUMIF('ТТК-Десерты'!$Q:$Q,"59913",'ТТК-Десерты'!$T:$T)),0)</f>
        <v>0</v>
      </c>
      <c r="E117" s="29">
        <f>IFERROR(SUM(SUMIF('ТТК-Закуски'!$B:$B,"59913",'ТТК-Закуски'!$E:$E),SUMIF('ТТК-Закуски'!$G:$G,"59913",'ТТК-Закуски'!$J:$J),SUMIF('ТТК-Закуски'!$L:$L,"59913",'ТТК-Закуски'!$O:$O),SUMIF('ТТК-Закуски'!$Q:$Q,"59913",'ТТК-Закуски'!$T:$T)),0)</f>
        <v>0</v>
      </c>
      <c r="F117" s="29">
        <f>IFERROR(SUM(SUMIF('ТТК-Напитки'!$B:$B,"59913",'ТТК-Напитки'!$E:$E),SUMIF('ТТК-Напитки'!$G:$G,"59913",'ТТК-Напитки'!$J:$J),SUMIF('ТТК-Напитки'!$L:$L,"59913",'ТТК-Напитки'!$O:$O),SUMIF('ТТК-Напитки'!$Q:$Q,"59913",'ТТК-Напитки'!$T:$T)),0)</f>
        <v>0</v>
      </c>
      <c r="G117" s="29">
        <f>IFERROR(SUM(SUMIF('ТТК-Гарниры'!$B:$B,"59913",'ТТК-Гарниры'!$E:$E),SUMIF('ТТК-Гарниры'!$G:$G,"59913",'ТТК-Гарниры'!$J:$J),SUMIF('ТТК-Гарниры'!$L:$L,"59913",'ТТК-Гарниры'!$O:$O),SUMIF('ТТК-Гарниры'!$Q:$Q,"59913",'ТТК-Гарниры'!$T:$T)),0)</f>
        <v>0</v>
      </c>
      <c r="H117" s="29">
        <f>IFERROR(SUM(SUMIF('ТТК-Соуса'!$B:$B,"59913",'ТТК-Соуса'!$E:$E),SUMIF('ТТК-Соуса'!$G:$G,"59913",'ТТК-Соуса'!$J:$J),SUMIF('ТТК-Соуса'!$L:$L,"59913",'ТТК-Соуса'!$O:$O),SUMIF('ТТК-Соуса'!$Q:$Q,"59913",'ТТК-Соуса'!$T:$T)),0)</f>
        <v>0</v>
      </c>
      <c r="I117" s="29">
        <f>IFERROR(SUM(SUMIF('ТТК-Новинки'!$B:$B,"59913",'ТТК-Новинки'!$E:$E),SUMIF('ТТК-Новинки'!$G:$G,"59913",'ТТК-Новинки'!$J:$J),SUMIF('ТТК-Новинки'!$L:$L,"59913",'ТТК-Новинки'!$O:$O),SUMIF('ТТК-Новинки'!$Q:$Q,"59913",'ТТК-Новинки'!$T:$T)),0)</f>
        <v>0</v>
      </c>
      <c r="J117" s="29">
        <f>IFERROR(SUM(SUMIF('ТТК-Промо'!$B:$B,"59913",'ТТК-Промо'!$E:$E),SUMIF('ТТК-Промо'!$G:$G,"59913",'ТТК-Промо'!$J:$J),SUMIF('ТТК-Промо'!$L:$L,"59913",'ТТК-Промо'!$O:$O),SUMIF('ТТК-Промо'!$Q:$Q,"59913",'ТТК-Промо'!$T:$T)),0)</f>
        <v>0</v>
      </c>
      <c r="K117" s="29">
        <f>IFERROR(SUM(SUMIF('ТТК-Завтраки'!$B:$B,"59913",'ТТК-Завтраки'!$E:$E),SUMIF('ТТК-Завтраки'!$G:$G,"59913",'ТТК-Завтраки'!$J:$J),SUMIF('ТТК-Завтраки'!$L:$L,"59913",'ТТК-Завтраки'!$O:$O),SUMIF('ТТК-Завтраки'!$Q:$Q,"59913",'ТТК-Завтраки'!$T:$T)),0)</f>
        <v>0</v>
      </c>
      <c r="L117" s="29">
        <f>IFERROR(SUM(SUMIF('ТТК-Салаты'!$B:$B,"59913",'ТТК-Салаты'!$E:$E),SUMIF('ТТК-Салаты'!$G:$G,"59913",'ТТК-Салаты'!$J:$J),SUMIF('ТТК-Салаты'!$L:$L,"59913",'ТТК-Салаты'!$O:$O),SUMIF('ТТК-Салаты'!$Q:$Q,"59913",'ТТК-Салаты'!$T:$T)),0)</f>
        <v>0</v>
      </c>
      <c r="M117" s="29">
        <f>IFERROR(SUM(SUMIF('ТТК-Экстра'!$B:$B,"59913",'ТТК-Экстра'!$E:$E),SUMIF('ТТК-Экстра'!$G:$G,"59913",'ТТК-Экстра'!$J:$J),SUMIF('ТТК-Экстра'!$L:$L,"59913",'ТТК-Экстра'!$O:$O),SUMIF('ТТК-Экстра'!$Q:$Q,"59913",'ТТК-Экстра'!$T:$T)),0)</f>
        <v>0</v>
      </c>
      <c r="N117" s="34">
        <f t="shared" si="1"/>
        <v>0</v>
      </c>
    </row>
    <row r="118" spans="1:14">
      <c r="A118" s="64">
        <v>60000</v>
      </c>
      <c r="B118" s="40" t="s">
        <v>177</v>
      </c>
      <c r="C118" s="29">
        <f>IFERROR(SUM(SUMIF('ТТК-Сэндвичи'!$B:$B,"60000",'ТТК-Сэндвичи'!$E:$E),SUMIF('ТТК-Сэндвичи'!$G:$G,"60000",'ТТК-Сэндвичи'!$J:$J),SUMIF('ТТК-Сэндвичи'!$L:$L,"60000",'ТТК-Сэндвичи'!$O:$O),SUMIF('ТТК-Сэндвичи'!$Q:$Q,"60000",'ТТК-Сэндвичи'!$T:$T)),0)</f>
        <v>0</v>
      </c>
      <c r="D118" s="29">
        <f>IFERROR(SUM(SUMIF('ТТК-Десерты'!$B:$B,"60000",'ТТК-Десерты'!$E:$E),SUMIF('ТТК-Десерты'!$G:$G,"60000",'ТТК-Десерты'!$J:$J),SUMIF('ТТК-Десерты'!$L:$L,"60000",'ТТК-Десерты'!$O:$O),SUMIF('ТТК-Десерты'!$Q:$Q,"60000",'ТТК-Десерты'!$T:$T)),0)</f>
        <v>0</v>
      </c>
      <c r="E118" s="29">
        <f>IFERROR(SUM(SUMIF('ТТК-Закуски'!$B:$B,"60000",'ТТК-Закуски'!$E:$E),SUMIF('ТТК-Закуски'!$G:$G,"60000",'ТТК-Закуски'!$J:$J),SUMIF('ТТК-Закуски'!$L:$L,"60000",'ТТК-Закуски'!$O:$O),SUMIF('ТТК-Закуски'!$Q:$Q,"60000",'ТТК-Закуски'!$T:$T)),0)</f>
        <v>0</v>
      </c>
      <c r="F118" s="29">
        <f>IFERROR(SUM(SUMIF('ТТК-Напитки'!$B:$B,"60000",'ТТК-Напитки'!$E:$E),SUMIF('ТТК-Напитки'!$G:$G,"60000",'ТТК-Напитки'!$J:$J),SUMIF('ТТК-Напитки'!$L:$L,"60000",'ТТК-Напитки'!$O:$O),SUMIF('ТТК-Напитки'!$Q:$Q,"60000",'ТТК-Напитки'!$T:$T)),0)</f>
        <v>0</v>
      </c>
      <c r="G118" s="29">
        <f>IFERROR(SUM(SUMIF('ТТК-Гарниры'!$B:$B,"60000",'ТТК-Гарниры'!$E:$E),SUMIF('ТТК-Гарниры'!$G:$G,"60000",'ТТК-Гарниры'!$J:$J),SUMIF('ТТК-Гарниры'!$L:$L,"60000",'ТТК-Гарниры'!$O:$O),SUMIF('ТТК-Гарниры'!$Q:$Q,"60000",'ТТК-Гарниры'!$T:$T)),0)</f>
        <v>0</v>
      </c>
      <c r="H118" s="29">
        <f>IFERROR(SUM(SUMIF('ТТК-Соуса'!$B:$B,"60000",'ТТК-Соуса'!$E:$E),SUMIF('ТТК-Соуса'!$G:$G,"60000",'ТТК-Соуса'!$J:$J),SUMIF('ТТК-Соуса'!$L:$L,"60000",'ТТК-Соуса'!$O:$O),SUMIF('ТТК-Соуса'!$Q:$Q,"60000",'ТТК-Соуса'!$T:$T)),0)</f>
        <v>370</v>
      </c>
      <c r="I118" s="29">
        <f>IFERROR(SUM(SUMIF('ТТК-Новинки'!$B:$B,"60000",'ТТК-Новинки'!$E:$E),SUMIF('ТТК-Новинки'!$G:$G,"60000",'ТТК-Новинки'!$J:$J),SUMIF('ТТК-Новинки'!$L:$L,"60000",'ТТК-Новинки'!$O:$O),SUMIF('ТТК-Новинки'!$Q:$Q,"60000",'ТТК-Новинки'!$T:$T)),0)</f>
        <v>0</v>
      </c>
      <c r="J118" s="29">
        <f>IFERROR(SUM(SUMIF('ТТК-Промо'!$B:$B,"60000",'ТТК-Промо'!$E:$E),SUMIF('ТТК-Промо'!$G:$G,"60000",'ТТК-Промо'!$J:$J),SUMIF('ТТК-Промо'!$L:$L,"60000",'ТТК-Промо'!$O:$O),SUMIF('ТТК-Промо'!$Q:$Q,"60000",'ТТК-Промо'!$T:$T)),0)</f>
        <v>0</v>
      </c>
      <c r="K118" s="29">
        <f>IFERROR(SUM(SUMIF('ТТК-Завтраки'!$B:$B,"60000",'ТТК-Завтраки'!$E:$E),SUMIF('ТТК-Завтраки'!$G:$G,"60000",'ТТК-Завтраки'!$J:$J),SUMIF('ТТК-Завтраки'!$L:$L,"60000",'ТТК-Завтраки'!$O:$O),SUMIF('ТТК-Завтраки'!$Q:$Q,"60000",'ТТК-Завтраки'!$T:$T)),0)</f>
        <v>0</v>
      </c>
      <c r="L118" s="29">
        <f>IFERROR(SUM(SUMIF('ТТК-Салаты'!$B:$B,"60000",'ТТК-Салаты'!$E:$E),SUMIF('ТТК-Салаты'!$G:$G,"60000",'ТТК-Салаты'!$J:$J),SUMIF('ТТК-Салаты'!$L:$L,"60000",'ТТК-Салаты'!$O:$O),SUMIF('ТТК-Салаты'!$Q:$Q,"60000",'ТТК-Салаты'!$T:$T)),0)</f>
        <v>0</v>
      </c>
      <c r="M118" s="29">
        <f>IFERROR(SUM(SUMIF('ТТК-Экстра'!$B:$B,"60000",'ТТК-Экстра'!$E:$E),SUMIF('ТТК-Экстра'!$G:$G,"60000",'ТТК-Экстра'!$J:$J),SUMIF('ТТК-Экстра'!$L:$L,"60000",'ТТК-Экстра'!$O:$O),SUMIF('ТТК-Экстра'!$Q:$Q,"60000",'ТТК-Экстра'!$T:$T)),0)</f>
        <v>0</v>
      </c>
      <c r="N118" s="34">
        <f t="shared" si="1"/>
        <v>370</v>
      </c>
    </row>
    <row r="119" spans="1:14">
      <c r="A119" s="64">
        <v>60140</v>
      </c>
      <c r="B119" s="40" t="s">
        <v>540</v>
      </c>
      <c r="C119" s="29">
        <f>IFERROR(SUM(SUMIF('ТТК-Сэндвичи'!$B:$B,"60140",'ТТК-Сэндвичи'!$E:$E),SUMIF('ТТК-Сэндвичи'!$G:$G,"60140",'ТТК-Сэндвичи'!$J:$J),SUMIF('ТТК-Сэндвичи'!$L:$L,"60140",'ТТК-Сэндвичи'!$O:$O),SUMIF('ТТК-Сэндвичи'!$Q:$Q,"60140",'ТТК-Сэндвичи'!$T:$T)),0)</f>
        <v>0</v>
      </c>
      <c r="D119" s="29">
        <f>IFERROR(SUM(SUMIF('ТТК-Десерты'!$B:$B,"60140",'ТТК-Десерты'!$E:$E),SUMIF('ТТК-Десерты'!$G:$G,"60140",'ТТК-Десерты'!$J:$J),SUMIF('ТТК-Десерты'!$L:$L,"60140",'ТТК-Десерты'!$O:$O),SUMIF('ТТК-Десерты'!$Q:$Q,"60140",'ТТК-Десерты'!$T:$T)),0)</f>
        <v>0</v>
      </c>
      <c r="E119" s="29">
        <f>IFERROR(SUM(SUMIF('ТТК-Закуски'!$B:$B,"60140",'ТТК-Закуски'!$E:$E),SUMIF('ТТК-Закуски'!$G:$G,"60140",'ТТК-Закуски'!$J:$J),SUMIF('ТТК-Закуски'!$L:$L,"60140",'ТТК-Закуски'!$O:$O),SUMIF('ТТК-Закуски'!$Q:$Q,"60140",'ТТК-Закуски'!$T:$T)),0)</f>
        <v>0</v>
      </c>
      <c r="F119" s="29">
        <f>IFERROR(SUM(SUMIF('ТТК-Напитки'!$B:$B,"60140",'ТТК-Напитки'!$E:$E),SUMIF('ТТК-Напитки'!$G:$G,"60140",'ТТК-Напитки'!$J:$J),SUMIF('ТТК-Напитки'!$L:$L,"60140",'ТТК-Напитки'!$O:$O),SUMIF('ТТК-Напитки'!$Q:$Q,"60140",'ТТК-Напитки'!$T:$T)),0)</f>
        <v>0</v>
      </c>
      <c r="G119" s="29">
        <f>IFERROR(SUM(SUMIF('ТТК-Гарниры'!$B:$B,"60140",'ТТК-Гарниры'!$E:$E),SUMIF('ТТК-Гарниры'!$G:$G,"60140",'ТТК-Гарниры'!$J:$J),SUMIF('ТТК-Гарниры'!$L:$L,"60140",'ТТК-Гарниры'!$O:$O),SUMIF('ТТК-Гарниры'!$Q:$Q,"60140",'ТТК-Гарниры'!$T:$T)),0)</f>
        <v>0</v>
      </c>
      <c r="H119" s="29">
        <f>IFERROR(SUM(SUMIF('ТТК-Соуса'!$B:$B,"60140",'ТТК-Соуса'!$E:$E),SUMIF('ТТК-Соуса'!$G:$G,"60140",'ТТК-Соуса'!$J:$J),SUMIF('ТТК-Соуса'!$L:$L,"60140",'ТТК-Соуса'!$O:$O),SUMIF('ТТК-Соуса'!$Q:$Q,"60140",'ТТК-Соуса'!$T:$T)),0)</f>
        <v>0</v>
      </c>
      <c r="I119" s="29">
        <f>IFERROR(SUM(SUMIF('ТТК-Новинки'!$B:$B,"60140",'ТТК-Новинки'!$E:$E),SUMIF('ТТК-Новинки'!$G:$G,"60140",'ТТК-Новинки'!$J:$J),SUMIF('ТТК-Новинки'!$L:$L,"60140",'ТТК-Новинки'!$O:$O),SUMIF('ТТК-Новинки'!$Q:$Q,"60140",'ТТК-Новинки'!$T:$T)),0)</f>
        <v>0</v>
      </c>
      <c r="J119" s="29">
        <f>IFERROR(SUM(SUMIF('ТТК-Промо'!$B:$B,"60140",'ТТК-Промо'!$E:$E),SUMIF('ТТК-Промо'!$G:$G,"60140",'ТТК-Промо'!$J:$J),SUMIF('ТТК-Промо'!$L:$L,"60140",'ТТК-Промо'!$O:$O),SUMIF('ТТК-Промо'!$Q:$Q,"60140",'ТТК-Промо'!$T:$T)),0)</f>
        <v>0</v>
      </c>
      <c r="K119" s="29">
        <f>IFERROR(SUM(SUMIF('ТТК-Завтраки'!$B:$B,"60140",'ТТК-Завтраки'!$E:$E),SUMIF('ТТК-Завтраки'!$G:$G,"60140",'ТТК-Завтраки'!$J:$J),SUMIF('ТТК-Завтраки'!$L:$L,"60140",'ТТК-Завтраки'!$O:$O),SUMIF('ТТК-Завтраки'!$Q:$Q,"60140",'ТТК-Завтраки'!$T:$T)),0)</f>
        <v>0</v>
      </c>
      <c r="L119" s="29">
        <f>IFERROR(SUM(SUMIF('ТТК-Салаты'!$B:$B,"60140",'ТТК-Салаты'!$E:$E),SUMIF('ТТК-Салаты'!$G:$G,"60140",'ТТК-Салаты'!$J:$J),SUMIF('ТТК-Салаты'!$L:$L,"60140",'ТТК-Салаты'!$O:$O),SUMIF('ТТК-Салаты'!$Q:$Q,"60140",'ТТК-Салаты'!$T:$T)),0)</f>
        <v>0</v>
      </c>
      <c r="M119" s="29">
        <f>IFERROR(SUM(SUMIF('ТТК-Экстра'!$B:$B,"60140",'ТТК-Экстра'!$E:$E),SUMIF('ТТК-Экстра'!$G:$G,"60140",'ТТК-Экстра'!$J:$J),SUMIF('ТТК-Экстра'!$L:$L,"60140",'ТТК-Экстра'!$O:$O),SUMIF('ТТК-Экстра'!$Q:$Q,"60140",'ТТК-Экстра'!$T:$T)),0)</f>
        <v>0</v>
      </c>
      <c r="N119" s="34">
        <f t="shared" si="1"/>
        <v>0</v>
      </c>
    </row>
    <row r="120" spans="1:14">
      <c r="A120" s="64">
        <v>60141</v>
      </c>
      <c r="B120" s="40" t="s">
        <v>541</v>
      </c>
      <c r="C120" s="29">
        <f>IFERROR(SUM(SUMIF('ТТК-Сэндвичи'!$B:$B,"60141",'ТТК-Сэндвичи'!$E:$E),SUMIF('ТТК-Сэндвичи'!$G:$G,"60141",'ТТК-Сэндвичи'!$J:$J),SUMIF('ТТК-Сэндвичи'!$L:$L,"60141",'ТТК-Сэндвичи'!$O:$O),SUMIF('ТТК-Сэндвичи'!$Q:$Q,"60141",'ТТК-Сэндвичи'!$T:$T)),0)</f>
        <v>0</v>
      </c>
      <c r="D120" s="29">
        <f>IFERROR(SUM(SUMIF('ТТК-Десерты'!$B:$B,"60141",'ТТК-Десерты'!$E:$E),SUMIF('ТТК-Десерты'!$G:$G,"60141",'ТТК-Десерты'!$J:$J),SUMIF('ТТК-Десерты'!$L:$L,"60141",'ТТК-Десерты'!$O:$O),SUMIF('ТТК-Десерты'!$Q:$Q,"60141",'ТТК-Десерты'!$T:$T)),0)</f>
        <v>0</v>
      </c>
      <c r="E120" s="29">
        <f>IFERROR(SUM(SUMIF('ТТК-Закуски'!$B:$B,"60141",'ТТК-Закуски'!$E:$E),SUMIF('ТТК-Закуски'!$G:$G,"60141",'ТТК-Закуски'!$J:$J),SUMIF('ТТК-Закуски'!$L:$L,"60141",'ТТК-Закуски'!$O:$O),SUMIF('ТТК-Закуски'!$Q:$Q,"60141",'ТТК-Закуски'!$T:$T)),0)</f>
        <v>0</v>
      </c>
      <c r="F120" s="29">
        <f>IFERROR(SUM(SUMIF('ТТК-Напитки'!$B:$B,"60141",'ТТК-Напитки'!$E:$E),SUMIF('ТТК-Напитки'!$G:$G,"60141",'ТТК-Напитки'!$J:$J),SUMIF('ТТК-Напитки'!$L:$L,"60141",'ТТК-Напитки'!$O:$O),SUMIF('ТТК-Напитки'!$Q:$Q,"60141",'ТТК-Напитки'!$T:$T)),0)</f>
        <v>0</v>
      </c>
      <c r="G120" s="29">
        <f>IFERROR(SUM(SUMIF('ТТК-Гарниры'!$B:$B,"60141",'ТТК-Гарниры'!$E:$E),SUMIF('ТТК-Гарниры'!$G:$G,"60141",'ТТК-Гарниры'!$J:$J),SUMIF('ТТК-Гарниры'!$L:$L,"60141",'ТТК-Гарниры'!$O:$O),SUMIF('ТТК-Гарниры'!$Q:$Q,"60141",'ТТК-Гарниры'!$T:$T)),0)</f>
        <v>0</v>
      </c>
      <c r="H120" s="29">
        <f>IFERROR(SUM(SUMIF('ТТК-Соуса'!$B:$B,"60141",'ТТК-Соуса'!$E:$E),SUMIF('ТТК-Соуса'!$G:$G,"60141",'ТТК-Соуса'!$J:$J),SUMIF('ТТК-Соуса'!$L:$L,"60141",'ТТК-Соуса'!$O:$O),SUMIF('ТТК-Соуса'!$Q:$Q,"60141",'ТТК-Соуса'!$T:$T)),0)</f>
        <v>0</v>
      </c>
      <c r="I120" s="29">
        <f>IFERROR(SUM(SUMIF('ТТК-Новинки'!$B:$B,"60141",'ТТК-Новинки'!$E:$E),SUMIF('ТТК-Новинки'!$G:$G,"60141",'ТТК-Новинки'!$J:$J),SUMIF('ТТК-Новинки'!$L:$L,"60141",'ТТК-Новинки'!$O:$O),SUMIF('ТТК-Новинки'!$Q:$Q,"60141",'ТТК-Новинки'!$T:$T)),0)</f>
        <v>0</v>
      </c>
      <c r="J120" s="29">
        <f>IFERROR(SUM(SUMIF('ТТК-Промо'!$B:$B,"60141",'ТТК-Промо'!$E:$E),SUMIF('ТТК-Промо'!$G:$G,"60141",'ТТК-Промо'!$J:$J),SUMIF('ТТК-Промо'!$L:$L,"60141",'ТТК-Промо'!$O:$O),SUMIF('ТТК-Промо'!$Q:$Q,"60141",'ТТК-Промо'!$T:$T)),0)</f>
        <v>0</v>
      </c>
      <c r="K120" s="29">
        <f>IFERROR(SUM(SUMIF('ТТК-Завтраки'!$B:$B,"60141",'ТТК-Завтраки'!$E:$E),SUMIF('ТТК-Завтраки'!$G:$G,"60141",'ТТК-Завтраки'!$J:$J),SUMIF('ТТК-Завтраки'!$L:$L,"60141",'ТТК-Завтраки'!$O:$O),SUMIF('ТТК-Завтраки'!$Q:$Q,"60141",'ТТК-Завтраки'!$T:$T)),0)</f>
        <v>0</v>
      </c>
      <c r="L120" s="29">
        <f>IFERROR(SUM(SUMIF('ТТК-Салаты'!$B:$B,"60141",'ТТК-Салаты'!$E:$E),SUMIF('ТТК-Салаты'!$G:$G,"60141",'ТТК-Салаты'!$J:$J),SUMIF('ТТК-Салаты'!$L:$L,"60141",'ТТК-Салаты'!$O:$O),SUMIF('ТТК-Салаты'!$Q:$Q,"60141",'ТТК-Салаты'!$T:$T)),0)</f>
        <v>0</v>
      </c>
      <c r="M120" s="29">
        <f>IFERROR(SUM(SUMIF('ТТК-Экстра'!$B:$B,"60141",'ТТК-Экстра'!$E:$E),SUMIF('ТТК-Экстра'!$G:$G,"60141",'ТТК-Экстра'!$J:$J),SUMIF('ТТК-Экстра'!$L:$L,"60141",'ТТК-Экстра'!$O:$O),SUMIF('ТТК-Экстра'!$Q:$Q,"60141",'ТТК-Экстра'!$T:$T)),0)</f>
        <v>0</v>
      </c>
      <c r="N120" s="34">
        <f t="shared" si="1"/>
        <v>0</v>
      </c>
    </row>
    <row r="121" spans="1:14">
      <c r="A121" s="64">
        <v>61001</v>
      </c>
      <c r="B121" s="40" t="s">
        <v>542</v>
      </c>
      <c r="C121" s="29">
        <f>IFERROR(SUM(SUMIF('ТТК-Сэндвичи'!$B:$B,"61001",'ТТК-Сэндвичи'!$E:$E),SUMIF('ТТК-Сэндвичи'!$G:$G,"61001",'ТТК-Сэндвичи'!$J:$J),SUMIF('ТТК-Сэндвичи'!$L:$L,"61001",'ТТК-Сэндвичи'!$O:$O),SUMIF('ТТК-Сэндвичи'!$Q:$Q,"61001",'ТТК-Сэндвичи'!$T:$T)),0)</f>
        <v>0</v>
      </c>
      <c r="D121" s="29">
        <f>IFERROR(SUM(SUMIF('ТТК-Десерты'!$B:$B,"61001",'ТТК-Десерты'!$E:$E),SUMIF('ТТК-Десерты'!$G:$G,"61001",'ТТК-Десерты'!$J:$J),SUMIF('ТТК-Десерты'!$L:$L,"61001",'ТТК-Десерты'!$O:$O),SUMIF('ТТК-Десерты'!$Q:$Q,"61001",'ТТК-Десерты'!$T:$T)),0)</f>
        <v>0</v>
      </c>
      <c r="E121" s="29">
        <f>IFERROR(SUM(SUMIF('ТТК-Закуски'!$B:$B,"61001",'ТТК-Закуски'!$E:$E),SUMIF('ТТК-Закуски'!$G:$G,"61001",'ТТК-Закуски'!$J:$J),SUMIF('ТТК-Закуски'!$L:$L,"61001",'ТТК-Закуски'!$O:$O),SUMIF('ТТК-Закуски'!$Q:$Q,"61001",'ТТК-Закуски'!$T:$T)),0)</f>
        <v>0</v>
      </c>
      <c r="F121" s="29">
        <f>IFERROR(SUM(SUMIF('ТТК-Напитки'!$B:$B,"61001",'ТТК-Напитки'!$E:$E),SUMIF('ТТК-Напитки'!$G:$G,"61001",'ТТК-Напитки'!$J:$J),SUMIF('ТТК-Напитки'!$L:$L,"61001",'ТТК-Напитки'!$O:$O),SUMIF('ТТК-Напитки'!$Q:$Q,"61001",'ТТК-Напитки'!$T:$T)),0)</f>
        <v>0</v>
      </c>
      <c r="G121" s="29">
        <f>IFERROR(SUM(SUMIF('ТТК-Гарниры'!$B:$B,"61001",'ТТК-Гарниры'!$E:$E),SUMIF('ТТК-Гарниры'!$G:$G,"61001",'ТТК-Гарниры'!$J:$J),SUMIF('ТТК-Гарниры'!$L:$L,"61001",'ТТК-Гарниры'!$O:$O),SUMIF('ТТК-Гарниры'!$Q:$Q,"61001",'ТТК-Гарниры'!$T:$T)),0)</f>
        <v>0</v>
      </c>
      <c r="H121" s="29">
        <f>IFERROR(SUM(SUMIF('ТТК-Соуса'!$B:$B,"61001",'ТТК-Соуса'!$E:$E),SUMIF('ТТК-Соуса'!$G:$G,"61001",'ТТК-Соуса'!$J:$J),SUMIF('ТТК-Соуса'!$L:$L,"61001",'ТТК-Соуса'!$O:$O),SUMIF('ТТК-Соуса'!$Q:$Q,"61001",'ТТК-Соуса'!$T:$T)),0)</f>
        <v>0</v>
      </c>
      <c r="I121" s="29">
        <f>IFERROR(SUM(SUMIF('ТТК-Новинки'!$B:$B,"61001",'ТТК-Новинки'!$E:$E),SUMIF('ТТК-Новинки'!$G:$G,"61001",'ТТК-Новинки'!$J:$J),SUMIF('ТТК-Новинки'!$L:$L,"61001",'ТТК-Новинки'!$O:$O),SUMIF('ТТК-Новинки'!$Q:$Q,"61001",'ТТК-Новинки'!$T:$T)),0)</f>
        <v>0</v>
      </c>
      <c r="J121" s="29">
        <f>IFERROR(SUM(SUMIF('ТТК-Промо'!$B:$B,"61001",'ТТК-Промо'!$E:$E),SUMIF('ТТК-Промо'!$G:$G,"61001",'ТТК-Промо'!$J:$J),SUMIF('ТТК-Промо'!$L:$L,"61001",'ТТК-Промо'!$O:$O),SUMIF('ТТК-Промо'!$Q:$Q,"61001",'ТТК-Промо'!$T:$T)),0)</f>
        <v>103</v>
      </c>
      <c r="K121" s="29">
        <f>IFERROR(SUM(SUMIF('ТТК-Завтраки'!$B:$B,"61001",'ТТК-Завтраки'!$E:$E),SUMIF('ТТК-Завтраки'!$G:$G,"61001",'ТТК-Завтраки'!$J:$J),SUMIF('ТТК-Завтраки'!$L:$L,"61001",'ТТК-Завтраки'!$O:$O),SUMIF('ТТК-Завтраки'!$Q:$Q,"61001",'ТТК-Завтраки'!$T:$T)),0)</f>
        <v>0</v>
      </c>
      <c r="L121" s="29">
        <f>IFERROR(SUM(SUMIF('ТТК-Салаты'!$B:$B,"61001",'ТТК-Салаты'!$E:$E),SUMIF('ТТК-Салаты'!$G:$G,"61001",'ТТК-Салаты'!$J:$J),SUMIF('ТТК-Салаты'!$L:$L,"61001",'ТТК-Салаты'!$O:$O),SUMIF('ТТК-Салаты'!$Q:$Q,"61001",'ТТК-Салаты'!$T:$T)),0)</f>
        <v>0</v>
      </c>
      <c r="M121" s="29">
        <f>IFERROR(SUM(SUMIF('ТТК-Экстра'!$B:$B,"61001",'ТТК-Экстра'!$E:$E),SUMIF('ТТК-Экстра'!$G:$G,"61001",'ТТК-Экстра'!$J:$J),SUMIF('ТТК-Экстра'!$L:$L,"61001",'ТТК-Экстра'!$O:$O),SUMIF('ТТК-Экстра'!$Q:$Q,"61001",'ТТК-Экстра'!$T:$T)),0)</f>
        <v>0</v>
      </c>
      <c r="N121" s="34">
        <f t="shared" si="1"/>
        <v>103</v>
      </c>
    </row>
    <row r="122" spans="1:14">
      <c r="A122" s="64">
        <v>61026</v>
      </c>
      <c r="B122" s="40" t="s">
        <v>543</v>
      </c>
      <c r="C122" s="29">
        <f>IFERROR(SUM(SUMIF('ТТК-Сэндвичи'!$B:$B,"61026",'ТТК-Сэндвичи'!$E:$E),SUMIF('ТТК-Сэндвичи'!$G:$G,"61026",'ТТК-Сэндвичи'!$J:$J),SUMIF('ТТК-Сэндвичи'!$L:$L,"61026",'ТТК-Сэндвичи'!$O:$O),SUMIF('ТТК-Сэндвичи'!$Q:$Q,"61026",'ТТК-Сэндвичи'!$T:$T)),0)</f>
        <v>0</v>
      </c>
      <c r="D122" s="29">
        <f>IFERROR(SUM(SUMIF('ТТК-Десерты'!$B:$B,"61026",'ТТК-Десерты'!$E:$E),SUMIF('ТТК-Десерты'!$G:$G,"61026",'ТТК-Десерты'!$J:$J),SUMIF('ТТК-Десерты'!$L:$L,"61026",'ТТК-Десерты'!$O:$O),SUMIF('ТТК-Десерты'!$Q:$Q,"61026",'ТТК-Десерты'!$T:$T)),0)</f>
        <v>0</v>
      </c>
      <c r="E122" s="29">
        <f>IFERROR(SUM(SUMIF('ТТК-Закуски'!$B:$B,"61026",'ТТК-Закуски'!$E:$E),SUMIF('ТТК-Закуски'!$G:$G,"61026",'ТТК-Закуски'!$J:$J),SUMIF('ТТК-Закуски'!$L:$L,"61026",'ТТК-Закуски'!$O:$O),SUMIF('ТТК-Закуски'!$Q:$Q,"61026",'ТТК-Закуски'!$T:$T)),0)</f>
        <v>0</v>
      </c>
      <c r="F122" s="29">
        <f>IFERROR(SUM(SUMIF('ТТК-Напитки'!$B:$B,"61026",'ТТК-Напитки'!$E:$E),SUMIF('ТТК-Напитки'!$G:$G,"61026",'ТТК-Напитки'!$J:$J),SUMIF('ТТК-Напитки'!$L:$L,"61026",'ТТК-Напитки'!$O:$O),SUMIF('ТТК-Напитки'!$Q:$Q,"61026",'ТТК-Напитки'!$T:$T)),0)</f>
        <v>0</v>
      </c>
      <c r="G122" s="29">
        <f>IFERROR(SUM(SUMIF('ТТК-Гарниры'!$B:$B,"61026",'ТТК-Гарниры'!$E:$E),SUMIF('ТТК-Гарниры'!$G:$G,"61026",'ТТК-Гарниры'!$J:$J),SUMIF('ТТК-Гарниры'!$L:$L,"61026",'ТТК-Гарниры'!$O:$O),SUMIF('ТТК-Гарниры'!$Q:$Q,"61026",'ТТК-Гарниры'!$T:$T)),0)</f>
        <v>0</v>
      </c>
      <c r="H122" s="29">
        <f>IFERROR(SUM(SUMIF('ТТК-Соуса'!$B:$B,"61026",'ТТК-Соуса'!$E:$E),SUMIF('ТТК-Соуса'!$G:$G,"61026",'ТТК-Соуса'!$J:$J),SUMIF('ТТК-Соуса'!$L:$L,"61026",'ТТК-Соуса'!$O:$O),SUMIF('ТТК-Соуса'!$Q:$Q,"61026",'ТТК-Соуса'!$T:$T)),0)</f>
        <v>0</v>
      </c>
      <c r="I122" s="29">
        <f>IFERROR(SUM(SUMIF('ТТК-Новинки'!$B:$B,"61026",'ТТК-Новинки'!$E:$E),SUMIF('ТТК-Новинки'!$G:$G,"61026",'ТТК-Новинки'!$J:$J),SUMIF('ТТК-Новинки'!$L:$L,"61026",'ТТК-Новинки'!$O:$O),SUMIF('ТТК-Новинки'!$Q:$Q,"61026",'ТТК-Новинки'!$T:$T)),0)</f>
        <v>0</v>
      </c>
      <c r="J122" s="29">
        <f>IFERROR(SUM(SUMIF('ТТК-Промо'!$B:$B,"61026",'ТТК-Промо'!$E:$E),SUMIF('ТТК-Промо'!$G:$G,"61026",'ТТК-Промо'!$J:$J),SUMIF('ТТК-Промо'!$L:$L,"61026",'ТТК-Промо'!$O:$O),SUMIF('ТТК-Промо'!$Q:$Q,"61026",'ТТК-Промо'!$T:$T)),0)</f>
        <v>0</v>
      </c>
      <c r="K122" s="29">
        <f>IFERROR(SUM(SUMIF('ТТК-Завтраки'!$B:$B,"61026",'ТТК-Завтраки'!$E:$E),SUMIF('ТТК-Завтраки'!$G:$G,"61026",'ТТК-Завтраки'!$J:$J),SUMIF('ТТК-Завтраки'!$L:$L,"61026",'ТТК-Завтраки'!$O:$O),SUMIF('ТТК-Завтраки'!$Q:$Q,"61026",'ТТК-Завтраки'!$T:$T)),0)</f>
        <v>0</v>
      </c>
      <c r="L122" s="29">
        <f>IFERROR(SUM(SUMIF('ТТК-Салаты'!$B:$B,"61026",'ТТК-Салаты'!$E:$E),SUMIF('ТТК-Салаты'!$G:$G,"61026",'ТТК-Салаты'!$J:$J),SUMIF('ТТК-Салаты'!$L:$L,"61026",'ТТК-Салаты'!$O:$O),SUMIF('ТТК-Салаты'!$Q:$Q,"61026",'ТТК-Салаты'!$T:$T)),0)</f>
        <v>0</v>
      </c>
      <c r="M122" s="29">
        <f>IFERROR(SUM(SUMIF('ТТК-Экстра'!$B:$B,"61026",'ТТК-Экстра'!$E:$E),SUMIF('ТТК-Экстра'!$G:$G,"61026",'ТТК-Экстра'!$J:$J),SUMIF('ТТК-Экстра'!$L:$L,"61026",'ТТК-Экстра'!$O:$O),SUMIF('ТТК-Экстра'!$Q:$Q,"61026",'ТТК-Экстра'!$T:$T)),0)</f>
        <v>0</v>
      </c>
      <c r="N122" s="34">
        <f t="shared" si="1"/>
        <v>0</v>
      </c>
    </row>
    <row r="123" spans="1:14">
      <c r="A123" s="64">
        <v>61027</v>
      </c>
      <c r="B123" s="40" t="s">
        <v>544</v>
      </c>
      <c r="C123" s="29">
        <f>IFERROR(SUM(SUMIF('ТТК-Сэндвичи'!$B:$B,"61027",'ТТК-Сэндвичи'!$E:$E),SUMIF('ТТК-Сэндвичи'!$G:$G,"61027",'ТТК-Сэндвичи'!$J:$J),SUMIF('ТТК-Сэндвичи'!$L:$L,"61027",'ТТК-Сэндвичи'!$O:$O),SUMIF('ТТК-Сэндвичи'!$Q:$Q,"61027",'ТТК-Сэндвичи'!$T:$T)),0)</f>
        <v>0</v>
      </c>
      <c r="D123" s="29">
        <f>IFERROR(SUM(SUMIF('ТТК-Десерты'!$B:$B,"61027",'ТТК-Десерты'!$E:$E),SUMIF('ТТК-Десерты'!$G:$G,"61027",'ТТК-Десерты'!$J:$J),SUMIF('ТТК-Десерты'!$L:$L,"61027",'ТТК-Десерты'!$O:$O),SUMIF('ТТК-Десерты'!$Q:$Q,"61027",'ТТК-Десерты'!$T:$T)),0)</f>
        <v>0</v>
      </c>
      <c r="E123" s="29">
        <f>IFERROR(SUM(SUMIF('ТТК-Закуски'!$B:$B,"61027",'ТТК-Закуски'!$E:$E),SUMIF('ТТК-Закуски'!$G:$G,"61027",'ТТК-Закуски'!$J:$J),SUMIF('ТТК-Закуски'!$L:$L,"61027",'ТТК-Закуски'!$O:$O),SUMIF('ТТК-Закуски'!$Q:$Q,"61027",'ТТК-Закуски'!$T:$T)),0)</f>
        <v>0</v>
      </c>
      <c r="F123" s="29">
        <f>IFERROR(SUM(SUMIF('ТТК-Напитки'!$B:$B,"61027",'ТТК-Напитки'!$E:$E),SUMIF('ТТК-Напитки'!$G:$G,"61027",'ТТК-Напитки'!$J:$J),SUMIF('ТТК-Напитки'!$L:$L,"61027",'ТТК-Напитки'!$O:$O),SUMIF('ТТК-Напитки'!$Q:$Q,"61027",'ТТК-Напитки'!$T:$T)),0)</f>
        <v>0</v>
      </c>
      <c r="G123" s="29">
        <f>IFERROR(SUM(SUMIF('ТТК-Гарниры'!$B:$B,"61027",'ТТК-Гарниры'!$E:$E),SUMIF('ТТК-Гарниры'!$G:$G,"61027",'ТТК-Гарниры'!$J:$J),SUMIF('ТТК-Гарниры'!$L:$L,"61027",'ТТК-Гарниры'!$O:$O),SUMIF('ТТК-Гарниры'!$Q:$Q,"61027",'ТТК-Гарниры'!$T:$T)),0)</f>
        <v>0</v>
      </c>
      <c r="H123" s="29">
        <f>IFERROR(SUM(SUMIF('ТТК-Соуса'!$B:$B,"61027",'ТТК-Соуса'!$E:$E),SUMIF('ТТК-Соуса'!$G:$G,"61027",'ТТК-Соуса'!$J:$J),SUMIF('ТТК-Соуса'!$L:$L,"61027",'ТТК-Соуса'!$O:$O),SUMIF('ТТК-Соуса'!$Q:$Q,"61027",'ТТК-Соуса'!$T:$T)),0)</f>
        <v>0</v>
      </c>
      <c r="I123" s="29">
        <f>IFERROR(SUM(SUMIF('ТТК-Новинки'!$B:$B,"61027",'ТТК-Новинки'!$E:$E),SUMIF('ТТК-Новинки'!$G:$G,"61027",'ТТК-Новинки'!$J:$J),SUMIF('ТТК-Новинки'!$L:$L,"61027",'ТТК-Новинки'!$O:$O),SUMIF('ТТК-Новинки'!$Q:$Q,"61027",'ТТК-Новинки'!$T:$T)),0)</f>
        <v>0</v>
      </c>
      <c r="J123" s="29">
        <f>IFERROR(SUM(SUMIF('ТТК-Промо'!$B:$B,"61027",'ТТК-Промо'!$E:$E),SUMIF('ТТК-Промо'!$G:$G,"61027",'ТТК-Промо'!$J:$J),SUMIF('ТТК-Промо'!$L:$L,"61027",'ТТК-Промо'!$O:$O),SUMIF('ТТК-Промо'!$Q:$Q,"61027",'ТТК-Промо'!$T:$T)),0)</f>
        <v>0</v>
      </c>
      <c r="K123" s="29">
        <f>IFERROR(SUM(SUMIF('ТТК-Завтраки'!$B:$B,"61027",'ТТК-Завтраки'!$E:$E),SUMIF('ТТК-Завтраки'!$G:$G,"61027",'ТТК-Завтраки'!$J:$J),SUMIF('ТТК-Завтраки'!$L:$L,"61027",'ТТК-Завтраки'!$O:$O),SUMIF('ТТК-Завтраки'!$Q:$Q,"61027",'ТТК-Завтраки'!$T:$T)),0)</f>
        <v>0</v>
      </c>
      <c r="L123" s="29">
        <f>IFERROR(SUM(SUMIF('ТТК-Салаты'!$B:$B,"61027",'ТТК-Салаты'!$E:$E),SUMIF('ТТК-Салаты'!$G:$G,"61027",'ТТК-Салаты'!$J:$J),SUMIF('ТТК-Салаты'!$L:$L,"61027",'ТТК-Салаты'!$O:$O),SUMIF('ТТК-Салаты'!$Q:$Q,"61027",'ТТК-Салаты'!$T:$T)),0)</f>
        <v>0</v>
      </c>
      <c r="M123" s="29">
        <f>IFERROR(SUM(SUMIF('ТТК-Экстра'!$B:$B,"61027",'ТТК-Экстра'!$E:$E),SUMIF('ТТК-Экстра'!$G:$G,"61027",'ТТК-Экстра'!$J:$J),SUMIF('ТТК-Экстра'!$L:$L,"61027",'ТТК-Экстра'!$O:$O),SUMIF('ТТК-Экстра'!$Q:$Q,"61027",'ТТК-Экстра'!$T:$T)),0)</f>
        <v>0</v>
      </c>
      <c r="N123" s="34">
        <f t="shared" si="1"/>
        <v>0</v>
      </c>
    </row>
    <row r="124" spans="1:14">
      <c r="A124" s="64">
        <v>61028</v>
      </c>
      <c r="B124" s="40" t="s">
        <v>545</v>
      </c>
      <c r="C124" s="29">
        <f>IFERROR(SUM(SUMIF('ТТК-Сэндвичи'!$B:$B,"61028",'ТТК-Сэндвичи'!$E:$E),SUMIF('ТТК-Сэндвичи'!$G:$G,"61028",'ТТК-Сэндвичи'!$J:$J),SUMIF('ТТК-Сэндвичи'!$L:$L,"61028",'ТТК-Сэндвичи'!$O:$O),SUMIF('ТТК-Сэндвичи'!$Q:$Q,"61028",'ТТК-Сэндвичи'!$T:$T)),0)</f>
        <v>0</v>
      </c>
      <c r="D124" s="29">
        <f>IFERROR(SUM(SUMIF('ТТК-Десерты'!$B:$B,"61028",'ТТК-Десерты'!$E:$E),SUMIF('ТТК-Десерты'!$G:$G,"61028",'ТТК-Десерты'!$J:$J),SUMIF('ТТК-Десерты'!$L:$L,"61028",'ТТК-Десерты'!$O:$O),SUMIF('ТТК-Десерты'!$Q:$Q,"61028",'ТТК-Десерты'!$T:$T)),0)</f>
        <v>0</v>
      </c>
      <c r="E124" s="29">
        <f>IFERROR(SUM(SUMIF('ТТК-Закуски'!$B:$B,"61028",'ТТК-Закуски'!$E:$E),SUMIF('ТТК-Закуски'!$G:$G,"61028",'ТТК-Закуски'!$J:$J),SUMIF('ТТК-Закуски'!$L:$L,"61028",'ТТК-Закуски'!$O:$O),SUMIF('ТТК-Закуски'!$Q:$Q,"61028",'ТТК-Закуски'!$T:$T)),0)</f>
        <v>0</v>
      </c>
      <c r="F124" s="29">
        <f>IFERROR(SUM(SUMIF('ТТК-Напитки'!$B:$B,"61028",'ТТК-Напитки'!$E:$E),SUMIF('ТТК-Напитки'!$G:$G,"61028",'ТТК-Напитки'!$J:$J),SUMIF('ТТК-Напитки'!$L:$L,"61028",'ТТК-Напитки'!$O:$O),SUMIF('ТТК-Напитки'!$Q:$Q,"61028",'ТТК-Напитки'!$T:$T)),0)</f>
        <v>0</v>
      </c>
      <c r="G124" s="29">
        <f>IFERROR(SUM(SUMIF('ТТК-Гарниры'!$B:$B,"61028",'ТТК-Гарниры'!$E:$E),SUMIF('ТТК-Гарниры'!$G:$G,"61028",'ТТК-Гарниры'!$J:$J),SUMIF('ТТК-Гарниры'!$L:$L,"61028",'ТТК-Гарниры'!$O:$O),SUMIF('ТТК-Гарниры'!$Q:$Q,"61028",'ТТК-Гарниры'!$T:$T)),0)</f>
        <v>0</v>
      </c>
      <c r="H124" s="29">
        <f>IFERROR(SUM(SUMIF('ТТК-Соуса'!$B:$B,"61028",'ТТК-Соуса'!$E:$E),SUMIF('ТТК-Соуса'!$G:$G,"61028",'ТТК-Соуса'!$J:$J),SUMIF('ТТК-Соуса'!$L:$L,"61028",'ТТК-Соуса'!$O:$O),SUMIF('ТТК-Соуса'!$Q:$Q,"61028",'ТТК-Соуса'!$T:$T)),0)</f>
        <v>0</v>
      </c>
      <c r="I124" s="29">
        <f>IFERROR(SUM(SUMIF('ТТК-Новинки'!$B:$B,"61028",'ТТК-Новинки'!$E:$E),SUMIF('ТТК-Новинки'!$G:$G,"61028",'ТТК-Новинки'!$J:$J),SUMIF('ТТК-Новинки'!$L:$L,"61028",'ТТК-Новинки'!$O:$O),SUMIF('ТТК-Новинки'!$Q:$Q,"61028",'ТТК-Новинки'!$T:$T)),0)</f>
        <v>0</v>
      </c>
      <c r="J124" s="29">
        <f>IFERROR(SUM(SUMIF('ТТК-Промо'!$B:$B,"61028",'ТТК-Промо'!$E:$E),SUMIF('ТТК-Промо'!$G:$G,"61028",'ТТК-Промо'!$J:$J),SUMIF('ТТК-Промо'!$L:$L,"61028",'ТТК-Промо'!$O:$O),SUMIF('ТТК-Промо'!$Q:$Q,"61028",'ТТК-Промо'!$T:$T)),0)</f>
        <v>0</v>
      </c>
      <c r="K124" s="29">
        <f>IFERROR(SUM(SUMIF('ТТК-Завтраки'!$B:$B,"61028",'ТТК-Завтраки'!$E:$E),SUMIF('ТТК-Завтраки'!$G:$G,"61028",'ТТК-Завтраки'!$J:$J),SUMIF('ТТК-Завтраки'!$L:$L,"61028",'ТТК-Завтраки'!$O:$O),SUMIF('ТТК-Завтраки'!$Q:$Q,"61028",'ТТК-Завтраки'!$T:$T)),0)</f>
        <v>0</v>
      </c>
      <c r="L124" s="29">
        <f>IFERROR(SUM(SUMIF('ТТК-Салаты'!$B:$B,"61028",'ТТК-Салаты'!$E:$E),SUMIF('ТТК-Салаты'!$G:$G,"61028",'ТТК-Салаты'!$J:$J),SUMIF('ТТК-Салаты'!$L:$L,"61028",'ТТК-Салаты'!$O:$O),SUMIF('ТТК-Салаты'!$Q:$Q,"61028",'ТТК-Салаты'!$T:$T)),0)</f>
        <v>0</v>
      </c>
      <c r="M124" s="29">
        <f>IFERROR(SUM(SUMIF('ТТК-Экстра'!$B:$B,"61028",'ТТК-Экстра'!$E:$E),SUMIF('ТТК-Экстра'!$G:$G,"61028",'ТТК-Экстра'!$J:$J),SUMIF('ТТК-Экстра'!$L:$L,"61028",'ТТК-Экстра'!$O:$O),SUMIF('ТТК-Экстра'!$Q:$Q,"61028",'ТТК-Экстра'!$T:$T)),0)</f>
        <v>0</v>
      </c>
      <c r="N124" s="34">
        <f t="shared" si="1"/>
        <v>0</v>
      </c>
    </row>
    <row r="125" spans="1:14">
      <c r="A125" s="64">
        <v>61030</v>
      </c>
      <c r="B125" s="40" t="s">
        <v>546</v>
      </c>
      <c r="C125" s="29">
        <f>IFERROR(SUM(SUMIF('ТТК-Сэндвичи'!$B:$B,"61030",'ТТК-Сэндвичи'!$E:$E),SUMIF('ТТК-Сэндвичи'!$G:$G,"61030",'ТТК-Сэндвичи'!$J:$J),SUMIF('ТТК-Сэндвичи'!$L:$L,"61030",'ТТК-Сэндвичи'!$O:$O),SUMIF('ТТК-Сэндвичи'!$Q:$Q,"61030",'ТТК-Сэндвичи'!$T:$T)),0)</f>
        <v>0</v>
      </c>
      <c r="D125" s="29">
        <f>IFERROR(SUM(SUMIF('ТТК-Десерты'!$B:$B,"61030",'ТТК-Десерты'!$E:$E),SUMIF('ТТК-Десерты'!$G:$G,"61030",'ТТК-Десерты'!$J:$J),SUMIF('ТТК-Десерты'!$L:$L,"61030",'ТТК-Десерты'!$O:$O),SUMIF('ТТК-Десерты'!$Q:$Q,"61030",'ТТК-Десерты'!$T:$T)),0)</f>
        <v>0</v>
      </c>
      <c r="E125" s="29">
        <f>IFERROR(SUM(SUMIF('ТТК-Закуски'!$B:$B,"61030",'ТТК-Закуски'!$E:$E),SUMIF('ТТК-Закуски'!$G:$G,"61030",'ТТК-Закуски'!$J:$J),SUMIF('ТТК-Закуски'!$L:$L,"61030",'ТТК-Закуски'!$O:$O),SUMIF('ТТК-Закуски'!$Q:$Q,"61030",'ТТК-Закуски'!$T:$T)),0)</f>
        <v>0</v>
      </c>
      <c r="F125" s="29">
        <f>IFERROR(SUM(SUMIF('ТТК-Напитки'!$B:$B,"61030",'ТТК-Напитки'!$E:$E),SUMIF('ТТК-Напитки'!$G:$G,"61030",'ТТК-Напитки'!$J:$J),SUMIF('ТТК-Напитки'!$L:$L,"61030",'ТТК-Напитки'!$O:$O),SUMIF('ТТК-Напитки'!$Q:$Q,"61030",'ТТК-Напитки'!$T:$T)),0)</f>
        <v>0</v>
      </c>
      <c r="G125" s="29">
        <f>IFERROR(SUM(SUMIF('ТТК-Гарниры'!$B:$B,"61030",'ТТК-Гарниры'!$E:$E),SUMIF('ТТК-Гарниры'!$G:$G,"61030",'ТТК-Гарниры'!$J:$J),SUMIF('ТТК-Гарниры'!$L:$L,"61030",'ТТК-Гарниры'!$O:$O),SUMIF('ТТК-Гарниры'!$Q:$Q,"61030",'ТТК-Гарниры'!$T:$T)),0)</f>
        <v>0</v>
      </c>
      <c r="H125" s="29">
        <f>IFERROR(SUM(SUMIF('ТТК-Соуса'!$B:$B,"61030",'ТТК-Соуса'!$E:$E),SUMIF('ТТК-Соуса'!$G:$G,"61030",'ТТК-Соуса'!$J:$J),SUMIF('ТТК-Соуса'!$L:$L,"61030",'ТТК-Соуса'!$O:$O),SUMIF('ТТК-Соуса'!$Q:$Q,"61030",'ТТК-Соуса'!$T:$T)),0)</f>
        <v>0</v>
      </c>
      <c r="I125" s="29">
        <f>IFERROR(SUM(SUMIF('ТТК-Новинки'!$B:$B,"61030",'ТТК-Новинки'!$E:$E),SUMIF('ТТК-Новинки'!$G:$G,"61030",'ТТК-Новинки'!$J:$J),SUMIF('ТТК-Новинки'!$L:$L,"61030",'ТТК-Новинки'!$O:$O),SUMIF('ТТК-Новинки'!$Q:$Q,"61030",'ТТК-Новинки'!$T:$T)),0)</f>
        <v>0</v>
      </c>
      <c r="J125" s="29">
        <f>IFERROR(SUM(SUMIF('ТТК-Промо'!$B:$B,"61030",'ТТК-Промо'!$E:$E),SUMIF('ТТК-Промо'!$G:$G,"61030",'ТТК-Промо'!$J:$J),SUMIF('ТТК-Промо'!$L:$L,"61030",'ТТК-Промо'!$O:$O),SUMIF('ТТК-Промо'!$Q:$Q,"61030",'ТТК-Промо'!$T:$T)),0)</f>
        <v>0</v>
      </c>
      <c r="K125" s="29">
        <f>IFERROR(SUM(SUMIF('ТТК-Завтраки'!$B:$B,"61030",'ТТК-Завтраки'!$E:$E),SUMIF('ТТК-Завтраки'!$G:$G,"61030",'ТТК-Завтраки'!$J:$J),SUMIF('ТТК-Завтраки'!$L:$L,"61030",'ТТК-Завтраки'!$O:$O),SUMIF('ТТК-Завтраки'!$Q:$Q,"61030",'ТТК-Завтраки'!$T:$T)),0)</f>
        <v>0</v>
      </c>
      <c r="L125" s="29">
        <f>IFERROR(SUM(SUMIF('ТТК-Салаты'!$B:$B,"61030",'ТТК-Салаты'!$E:$E),SUMIF('ТТК-Салаты'!$G:$G,"61030",'ТТК-Салаты'!$J:$J),SUMIF('ТТК-Салаты'!$L:$L,"61030",'ТТК-Салаты'!$O:$O),SUMIF('ТТК-Салаты'!$Q:$Q,"61030",'ТТК-Салаты'!$T:$T)),0)</f>
        <v>0</v>
      </c>
      <c r="M125" s="29">
        <f>IFERROR(SUM(SUMIF('ТТК-Экстра'!$B:$B,"61030",'ТТК-Экстра'!$E:$E),SUMIF('ТТК-Экстра'!$G:$G,"61030",'ТТК-Экстра'!$J:$J),SUMIF('ТТК-Экстра'!$L:$L,"61030",'ТТК-Экстра'!$O:$O),SUMIF('ТТК-Экстра'!$Q:$Q,"61030",'ТТК-Экстра'!$T:$T)),0)</f>
        <v>0</v>
      </c>
      <c r="N125" s="34">
        <f t="shared" si="1"/>
        <v>0</v>
      </c>
    </row>
    <row r="126" spans="1:14">
      <c r="A126" s="64">
        <v>61084</v>
      </c>
      <c r="B126" s="40" t="s">
        <v>547</v>
      </c>
      <c r="C126" s="29">
        <f>IFERROR(SUM(SUMIF('ТТК-Сэндвичи'!$B:$B,"61084",'ТТК-Сэндвичи'!$E:$E),SUMIF('ТТК-Сэндвичи'!$G:$G,"61084",'ТТК-Сэндвичи'!$J:$J),SUMIF('ТТК-Сэндвичи'!$L:$L,"61084",'ТТК-Сэндвичи'!$O:$O),SUMIF('ТТК-Сэндвичи'!$Q:$Q,"61084",'ТТК-Сэндвичи'!$T:$T)),0)</f>
        <v>7.6950000000000003</v>
      </c>
      <c r="D126" s="29">
        <f>IFERROR(SUM(SUMIF('ТТК-Десерты'!$B:$B,"61084",'ТТК-Десерты'!$E:$E),SUMIF('ТТК-Десерты'!$G:$G,"61084",'ТТК-Десерты'!$J:$J),SUMIF('ТТК-Десерты'!$L:$L,"61084",'ТТК-Десерты'!$O:$O),SUMIF('ТТК-Десерты'!$Q:$Q,"61084",'ТТК-Десерты'!$T:$T)),0)</f>
        <v>0</v>
      </c>
      <c r="E126" s="29">
        <f>IFERROR(SUM(SUMIF('ТТК-Закуски'!$B:$B,"61084",'ТТК-Закуски'!$E:$E),SUMIF('ТТК-Закуски'!$G:$G,"61084",'ТТК-Закуски'!$J:$J),SUMIF('ТТК-Закуски'!$L:$L,"61084",'ТТК-Закуски'!$O:$O),SUMIF('ТТК-Закуски'!$Q:$Q,"61084",'ТТК-Закуски'!$T:$T)),0)</f>
        <v>0</v>
      </c>
      <c r="F126" s="29">
        <f>IFERROR(SUM(SUMIF('ТТК-Напитки'!$B:$B,"61084",'ТТК-Напитки'!$E:$E),SUMIF('ТТК-Напитки'!$G:$G,"61084",'ТТК-Напитки'!$J:$J),SUMIF('ТТК-Напитки'!$L:$L,"61084",'ТТК-Напитки'!$O:$O),SUMIF('ТТК-Напитки'!$Q:$Q,"61084",'ТТК-Напитки'!$T:$T)),0)</f>
        <v>0</v>
      </c>
      <c r="G126" s="29">
        <f>IFERROR(SUM(SUMIF('ТТК-Гарниры'!$B:$B,"61084",'ТТК-Гарниры'!$E:$E),SUMIF('ТТК-Гарниры'!$G:$G,"61084",'ТТК-Гарниры'!$J:$J),SUMIF('ТТК-Гарниры'!$L:$L,"61084",'ТТК-Гарниры'!$O:$O),SUMIF('ТТК-Гарниры'!$Q:$Q,"61084",'ТТК-Гарниры'!$T:$T)),0)</f>
        <v>0</v>
      </c>
      <c r="H126" s="29">
        <f>IFERROR(SUM(SUMIF('ТТК-Соуса'!$B:$B,"61084",'ТТК-Соуса'!$E:$E),SUMIF('ТТК-Соуса'!$G:$G,"61084",'ТТК-Соуса'!$J:$J),SUMIF('ТТК-Соуса'!$L:$L,"61084",'ТТК-Соуса'!$O:$O),SUMIF('ТТК-Соуса'!$Q:$Q,"61084",'ТТК-Соуса'!$T:$T)),0)</f>
        <v>0</v>
      </c>
      <c r="I126" s="29">
        <f>IFERROR(SUM(SUMIF('ТТК-Новинки'!$B:$B,"61084",'ТТК-Новинки'!$E:$E),SUMIF('ТТК-Новинки'!$G:$G,"61084",'ТТК-Новинки'!$J:$J),SUMIF('ТТК-Новинки'!$L:$L,"61084",'ТТК-Новинки'!$O:$O),SUMIF('ТТК-Новинки'!$Q:$Q,"61084",'ТТК-Новинки'!$T:$T)),0)</f>
        <v>5.26</v>
      </c>
      <c r="J126" s="29">
        <f>IFERROR(SUM(SUMIF('ТТК-Промо'!$B:$B,"61084",'ТТК-Промо'!$E:$E),SUMIF('ТТК-Промо'!$G:$G,"61084",'ТТК-Промо'!$J:$J),SUMIF('ТТК-Промо'!$L:$L,"61084",'ТТК-Промо'!$O:$O),SUMIF('ТТК-Промо'!$Q:$Q,"61084",'ТТК-Промо'!$T:$T)),0)</f>
        <v>0</v>
      </c>
      <c r="K126" s="29">
        <f>IFERROR(SUM(SUMIF('ТТК-Завтраки'!$B:$B,"61084",'ТТК-Завтраки'!$E:$E),SUMIF('ТТК-Завтраки'!$G:$G,"61084",'ТТК-Завтраки'!$J:$J),SUMIF('ТТК-Завтраки'!$L:$L,"61084",'ТТК-Завтраки'!$O:$O),SUMIF('ТТК-Завтраки'!$Q:$Q,"61084",'ТТК-Завтраки'!$T:$T)),0)</f>
        <v>0</v>
      </c>
      <c r="L126" s="29">
        <f>IFERROR(SUM(SUMIF('ТТК-Салаты'!$B:$B,"61084",'ТТК-Салаты'!$E:$E),SUMIF('ТТК-Салаты'!$G:$G,"61084",'ТТК-Салаты'!$J:$J),SUMIF('ТТК-Салаты'!$L:$L,"61084",'ТТК-Салаты'!$O:$O),SUMIF('ТТК-Салаты'!$Q:$Q,"61084",'ТТК-Салаты'!$T:$T)),0)</f>
        <v>0</v>
      </c>
      <c r="M126" s="29">
        <f>IFERROR(SUM(SUMIF('ТТК-Экстра'!$B:$B,"61084",'ТТК-Экстра'!$E:$E),SUMIF('ТТК-Экстра'!$G:$G,"61084",'ТТК-Экстра'!$J:$J),SUMIF('ТТК-Экстра'!$L:$L,"61084",'ТТК-Экстра'!$O:$O),SUMIF('ТТК-Экстра'!$Q:$Q,"61084",'ТТК-Экстра'!$T:$T)),0)</f>
        <v>0</v>
      </c>
      <c r="N126" s="34">
        <f t="shared" si="1"/>
        <v>12.955</v>
      </c>
    </row>
    <row r="127" spans="1:14">
      <c r="A127" s="64">
        <v>61175</v>
      </c>
      <c r="B127" s="40" t="s">
        <v>548</v>
      </c>
      <c r="C127" s="29">
        <f>IFERROR(SUM(SUMIF('ТТК-Сэндвичи'!$B:$B,"61175",'ТТК-Сэндвичи'!$E:$E),SUMIF('ТТК-Сэндвичи'!$G:$G,"61175",'ТТК-Сэндвичи'!$J:$J),SUMIF('ТТК-Сэндвичи'!$L:$L,"61175",'ТТК-Сэндвичи'!$O:$O),SUMIF('ТТК-Сэндвичи'!$Q:$Q,"61175",'ТТК-Сэндвичи'!$T:$T)),0)</f>
        <v>0</v>
      </c>
      <c r="D127" s="29">
        <f>IFERROR(SUM(SUMIF('ТТК-Десерты'!$B:$B,"61175",'ТТК-Десерты'!$E:$E),SUMIF('ТТК-Десерты'!$G:$G,"61175",'ТТК-Десерты'!$J:$J),SUMIF('ТТК-Десерты'!$L:$L,"61175",'ТТК-Десерты'!$O:$O),SUMIF('ТТК-Десерты'!$Q:$Q,"61175",'ТТК-Десерты'!$T:$T)),0)</f>
        <v>0</v>
      </c>
      <c r="E127" s="29">
        <f>IFERROR(SUM(SUMIF('ТТК-Закуски'!$B:$B,"61175",'ТТК-Закуски'!$E:$E),SUMIF('ТТК-Закуски'!$G:$G,"61175",'ТТК-Закуски'!$J:$J),SUMIF('ТТК-Закуски'!$L:$L,"61175",'ТТК-Закуски'!$O:$O),SUMIF('ТТК-Закуски'!$Q:$Q,"61175",'ТТК-Закуски'!$T:$T)),0)</f>
        <v>0</v>
      </c>
      <c r="F127" s="29">
        <f>IFERROR(SUM(SUMIF('ТТК-Напитки'!$B:$B,"61175",'ТТК-Напитки'!$E:$E),SUMIF('ТТК-Напитки'!$G:$G,"61175",'ТТК-Напитки'!$J:$J),SUMIF('ТТК-Напитки'!$L:$L,"61175",'ТТК-Напитки'!$O:$O),SUMIF('ТТК-Напитки'!$Q:$Q,"61175",'ТТК-Напитки'!$T:$T)),0)</f>
        <v>17.690000000000001</v>
      </c>
      <c r="G127" s="29">
        <f>IFERROR(SUM(SUMIF('ТТК-Гарниры'!$B:$B,"61175",'ТТК-Гарниры'!$E:$E),SUMIF('ТТК-Гарниры'!$G:$G,"61175",'ТТК-Гарниры'!$J:$J),SUMIF('ТТК-Гарниры'!$L:$L,"61175",'ТТК-Гарниры'!$O:$O),SUMIF('ТТК-Гарниры'!$Q:$Q,"61175",'ТТК-Гарниры'!$T:$T)),0)</f>
        <v>0</v>
      </c>
      <c r="H127" s="29">
        <f>IFERROR(SUM(SUMIF('ТТК-Соуса'!$B:$B,"61175",'ТТК-Соуса'!$E:$E),SUMIF('ТТК-Соуса'!$G:$G,"61175",'ТТК-Соуса'!$J:$J),SUMIF('ТТК-Соуса'!$L:$L,"61175",'ТТК-Соуса'!$O:$O),SUMIF('ТТК-Соуса'!$Q:$Q,"61175",'ТТК-Соуса'!$T:$T)),0)</f>
        <v>0</v>
      </c>
      <c r="I127" s="29">
        <f>IFERROR(SUM(SUMIF('ТТК-Новинки'!$B:$B,"61175",'ТТК-Новинки'!$E:$E),SUMIF('ТТК-Новинки'!$G:$G,"61175",'ТТК-Новинки'!$J:$J),SUMIF('ТТК-Новинки'!$L:$L,"61175",'ТТК-Новинки'!$O:$O),SUMIF('ТТК-Новинки'!$Q:$Q,"61175",'ТТК-Новинки'!$T:$T)),0)</f>
        <v>0</v>
      </c>
      <c r="J127" s="29">
        <f>IFERROR(SUM(SUMIF('ТТК-Промо'!$B:$B,"61175",'ТТК-Промо'!$E:$E),SUMIF('ТТК-Промо'!$G:$G,"61175",'ТТК-Промо'!$J:$J),SUMIF('ТТК-Промо'!$L:$L,"61175",'ТТК-Промо'!$O:$O),SUMIF('ТТК-Промо'!$Q:$Q,"61175",'ТТК-Промо'!$T:$T)),0)</f>
        <v>0</v>
      </c>
      <c r="K127" s="29">
        <f>IFERROR(SUM(SUMIF('ТТК-Завтраки'!$B:$B,"61175",'ТТК-Завтраки'!$E:$E),SUMIF('ТТК-Завтраки'!$G:$G,"61175",'ТТК-Завтраки'!$J:$J),SUMIF('ТТК-Завтраки'!$L:$L,"61175",'ТТК-Завтраки'!$O:$O),SUMIF('ТТК-Завтраки'!$Q:$Q,"61175",'ТТК-Завтраки'!$T:$T)),0)</f>
        <v>0</v>
      </c>
      <c r="L127" s="29">
        <f>IFERROR(SUM(SUMIF('ТТК-Салаты'!$B:$B,"61175",'ТТК-Салаты'!$E:$E),SUMIF('ТТК-Салаты'!$G:$G,"61175",'ТТК-Салаты'!$J:$J),SUMIF('ТТК-Салаты'!$L:$L,"61175",'ТТК-Салаты'!$O:$O),SUMIF('ТТК-Салаты'!$Q:$Q,"61175",'ТТК-Салаты'!$T:$T)),0)</f>
        <v>0</v>
      </c>
      <c r="M127" s="29">
        <f>IFERROR(SUM(SUMIF('ТТК-Экстра'!$B:$B,"61175",'ТТК-Экстра'!$E:$E),SUMIF('ТТК-Экстра'!$G:$G,"61175",'ТТК-Экстра'!$J:$J),SUMIF('ТТК-Экстра'!$L:$L,"61175",'ТТК-Экстра'!$O:$O),SUMIF('ТТК-Экстра'!$Q:$Q,"61175",'ТТК-Экстра'!$T:$T)),0)</f>
        <v>0</v>
      </c>
      <c r="N127" s="34">
        <f t="shared" si="1"/>
        <v>17.690000000000001</v>
      </c>
    </row>
    <row r="128" spans="1:14">
      <c r="A128" s="64">
        <v>61177</v>
      </c>
      <c r="B128" s="40" t="s">
        <v>549</v>
      </c>
      <c r="C128" s="29">
        <f>IFERROR(SUM(SUMIF('ТТК-Сэндвичи'!$B:$B,"61177",'ТТК-Сэндвичи'!$E:$E),SUMIF('ТТК-Сэндвичи'!$G:$G,"61177",'ТТК-Сэндвичи'!$J:$J),SUMIF('ТТК-Сэндвичи'!$L:$L,"61177",'ТТК-Сэндвичи'!$O:$O),SUMIF('ТТК-Сэндвичи'!$Q:$Q,"61177",'ТТК-Сэндвичи'!$T:$T)),0)</f>
        <v>0</v>
      </c>
      <c r="D128" s="29">
        <f>IFERROR(SUM(SUMIF('ТТК-Десерты'!$B:$B,"61177",'ТТК-Десерты'!$E:$E),SUMIF('ТТК-Десерты'!$G:$G,"61177",'ТТК-Десерты'!$J:$J),SUMIF('ТТК-Десерты'!$L:$L,"61177",'ТТК-Десерты'!$O:$O),SUMIF('ТТК-Десерты'!$Q:$Q,"61177",'ТТК-Десерты'!$T:$T)),0)</f>
        <v>0</v>
      </c>
      <c r="E128" s="29">
        <f>IFERROR(SUM(SUMIF('ТТК-Закуски'!$B:$B,"61177",'ТТК-Закуски'!$E:$E),SUMIF('ТТК-Закуски'!$G:$G,"61177",'ТТК-Закуски'!$J:$J),SUMIF('ТТК-Закуски'!$L:$L,"61177",'ТТК-Закуски'!$O:$O),SUMIF('ТТК-Закуски'!$Q:$Q,"61177",'ТТК-Закуски'!$T:$T)),0)</f>
        <v>0</v>
      </c>
      <c r="F128" s="29">
        <f>IFERROR(SUM(SUMIF('ТТК-Напитки'!$B:$B,"61177",'ТТК-Напитки'!$E:$E),SUMIF('ТТК-Напитки'!$G:$G,"61177",'ТТК-Напитки'!$J:$J),SUMIF('ТТК-Напитки'!$L:$L,"61177",'ТТК-Напитки'!$O:$O),SUMIF('ТТК-Напитки'!$Q:$Q,"61177",'ТТК-Напитки'!$T:$T)),0)</f>
        <v>0</v>
      </c>
      <c r="G128" s="29">
        <f>IFERROR(SUM(SUMIF('ТТК-Гарниры'!$B:$B,"61177",'ТТК-Гарниры'!$E:$E),SUMIF('ТТК-Гарниры'!$G:$G,"61177",'ТТК-Гарниры'!$J:$J),SUMIF('ТТК-Гарниры'!$L:$L,"61177",'ТТК-Гарниры'!$O:$O),SUMIF('ТТК-Гарниры'!$Q:$Q,"61177",'ТТК-Гарниры'!$T:$T)),0)</f>
        <v>0</v>
      </c>
      <c r="H128" s="29">
        <f>IFERROR(SUM(SUMIF('ТТК-Соуса'!$B:$B,"61177",'ТТК-Соуса'!$E:$E),SUMIF('ТТК-Соуса'!$G:$G,"61177",'ТТК-Соуса'!$J:$J),SUMIF('ТТК-Соуса'!$L:$L,"61177",'ТТК-Соуса'!$O:$O),SUMIF('ТТК-Соуса'!$Q:$Q,"61177",'ТТК-Соуса'!$T:$T)),0)</f>
        <v>0</v>
      </c>
      <c r="I128" s="29">
        <f>IFERROR(SUM(SUMIF('ТТК-Новинки'!$B:$B,"61177",'ТТК-Новинки'!$E:$E),SUMIF('ТТК-Новинки'!$G:$G,"61177",'ТТК-Новинки'!$J:$J),SUMIF('ТТК-Новинки'!$L:$L,"61177",'ТТК-Новинки'!$O:$O),SUMIF('ТТК-Новинки'!$Q:$Q,"61177",'ТТК-Новинки'!$T:$T)),0)</f>
        <v>0</v>
      </c>
      <c r="J128" s="29">
        <f>IFERROR(SUM(SUMIF('ТТК-Промо'!$B:$B,"61177",'ТТК-Промо'!$E:$E),SUMIF('ТТК-Промо'!$G:$G,"61177",'ТТК-Промо'!$J:$J),SUMIF('ТТК-Промо'!$L:$L,"61177",'ТТК-Промо'!$O:$O),SUMIF('ТТК-Промо'!$Q:$Q,"61177",'ТТК-Промо'!$T:$T)),0)</f>
        <v>0</v>
      </c>
      <c r="K128" s="29">
        <f>IFERROR(SUM(SUMIF('ТТК-Завтраки'!$B:$B,"61177",'ТТК-Завтраки'!$E:$E),SUMIF('ТТК-Завтраки'!$G:$G,"61177",'ТТК-Завтраки'!$J:$J),SUMIF('ТТК-Завтраки'!$L:$L,"61177",'ТТК-Завтраки'!$O:$O),SUMIF('ТТК-Завтраки'!$Q:$Q,"61177",'ТТК-Завтраки'!$T:$T)),0)</f>
        <v>0</v>
      </c>
      <c r="L128" s="29">
        <f>IFERROR(SUM(SUMIF('ТТК-Салаты'!$B:$B,"61177",'ТТК-Салаты'!$E:$E),SUMIF('ТТК-Салаты'!$G:$G,"61177",'ТТК-Салаты'!$J:$J),SUMIF('ТТК-Салаты'!$L:$L,"61177",'ТТК-Салаты'!$O:$O),SUMIF('ТТК-Салаты'!$Q:$Q,"61177",'ТТК-Салаты'!$T:$T)),0)</f>
        <v>0</v>
      </c>
      <c r="M128" s="29">
        <f>IFERROR(SUM(SUMIF('ТТК-Экстра'!$B:$B,"61177",'ТТК-Экстра'!$E:$E),SUMIF('ТТК-Экстра'!$G:$G,"61177",'ТТК-Экстра'!$J:$J),SUMIF('ТТК-Экстра'!$L:$L,"61177",'ТТК-Экстра'!$O:$O),SUMIF('ТТК-Экстра'!$Q:$Q,"61177",'ТТК-Экстра'!$T:$T)),0)</f>
        <v>0</v>
      </c>
      <c r="N128" s="34">
        <f t="shared" si="1"/>
        <v>0</v>
      </c>
    </row>
    <row r="129" spans="1:14">
      <c r="A129" s="64">
        <v>61220</v>
      </c>
      <c r="B129" s="40" t="s">
        <v>550</v>
      </c>
      <c r="C129" s="29">
        <f>IFERROR(SUM(SUMIF('ТТК-Сэндвичи'!$B:$B,"61220",'ТТК-Сэндвичи'!$E:$E),SUMIF('ТТК-Сэндвичи'!$G:$G,"61220",'ТТК-Сэндвичи'!$J:$J),SUMIF('ТТК-Сэндвичи'!$L:$L,"61220",'ТТК-Сэндвичи'!$O:$O),SUMIF('ТТК-Сэндвичи'!$Q:$Q,"61220",'ТТК-Сэндвичи'!$T:$T)),0)</f>
        <v>0</v>
      </c>
      <c r="D129" s="29">
        <f>IFERROR(SUM(SUMIF('ТТК-Десерты'!$B:$B,"61220",'ТТК-Десерты'!$E:$E),SUMIF('ТТК-Десерты'!$G:$G,"61220",'ТТК-Десерты'!$J:$J),SUMIF('ТТК-Десерты'!$L:$L,"61220",'ТТК-Десерты'!$O:$O),SUMIF('ТТК-Десерты'!$Q:$Q,"61220",'ТТК-Десерты'!$T:$T)),0)</f>
        <v>0</v>
      </c>
      <c r="E129" s="29">
        <f>IFERROR(SUM(SUMIF('ТТК-Закуски'!$B:$B,"61220",'ТТК-Закуски'!$E:$E),SUMIF('ТТК-Закуски'!$G:$G,"61220",'ТТК-Закуски'!$J:$J),SUMIF('ТТК-Закуски'!$L:$L,"61220",'ТТК-Закуски'!$O:$O),SUMIF('ТТК-Закуски'!$Q:$Q,"61220",'ТТК-Закуски'!$T:$T)),0)</f>
        <v>0</v>
      </c>
      <c r="F129" s="29">
        <f>IFERROR(SUM(SUMIF('ТТК-Напитки'!$B:$B,"61220",'ТТК-Напитки'!$E:$E),SUMIF('ТТК-Напитки'!$G:$G,"61220",'ТТК-Напитки'!$J:$J),SUMIF('ТТК-Напитки'!$L:$L,"61220",'ТТК-Напитки'!$O:$O),SUMIF('ТТК-Напитки'!$Q:$Q,"61220",'ТТК-Напитки'!$T:$T)),0)</f>
        <v>0</v>
      </c>
      <c r="G129" s="29">
        <f>IFERROR(SUM(SUMIF('ТТК-Гарниры'!$B:$B,"61220",'ТТК-Гарниры'!$E:$E),SUMIF('ТТК-Гарниры'!$G:$G,"61220",'ТТК-Гарниры'!$J:$J),SUMIF('ТТК-Гарниры'!$L:$L,"61220",'ТТК-Гарниры'!$O:$O),SUMIF('ТТК-Гарниры'!$Q:$Q,"61220",'ТТК-Гарниры'!$T:$T)),0)</f>
        <v>0</v>
      </c>
      <c r="H129" s="29">
        <f>IFERROR(SUM(SUMIF('ТТК-Соуса'!$B:$B,"61220",'ТТК-Соуса'!$E:$E),SUMIF('ТТК-Соуса'!$G:$G,"61220",'ТТК-Соуса'!$J:$J),SUMIF('ТТК-Соуса'!$L:$L,"61220",'ТТК-Соуса'!$O:$O),SUMIF('ТТК-Соуса'!$Q:$Q,"61220",'ТТК-Соуса'!$T:$T)),0)</f>
        <v>10</v>
      </c>
      <c r="I129" s="29">
        <f>IFERROR(SUM(SUMIF('ТТК-Новинки'!$B:$B,"61220",'ТТК-Новинки'!$E:$E),SUMIF('ТТК-Новинки'!$G:$G,"61220",'ТТК-Новинки'!$J:$J),SUMIF('ТТК-Новинки'!$L:$L,"61220",'ТТК-Новинки'!$O:$O),SUMIF('ТТК-Новинки'!$Q:$Q,"61220",'ТТК-Новинки'!$T:$T)),0)</f>
        <v>0</v>
      </c>
      <c r="J129" s="29">
        <f>IFERROR(SUM(SUMIF('ТТК-Промо'!$B:$B,"61220",'ТТК-Промо'!$E:$E),SUMIF('ТТК-Промо'!$G:$G,"61220",'ТТК-Промо'!$J:$J),SUMIF('ТТК-Промо'!$L:$L,"61220",'ТТК-Промо'!$O:$O),SUMIF('ТТК-Промо'!$Q:$Q,"61220",'ТТК-Промо'!$T:$T)),0)</f>
        <v>0</v>
      </c>
      <c r="K129" s="29">
        <f>IFERROR(SUM(SUMIF('ТТК-Завтраки'!$B:$B,"61220",'ТТК-Завтраки'!$E:$E),SUMIF('ТТК-Завтраки'!$G:$G,"61220",'ТТК-Завтраки'!$J:$J),SUMIF('ТТК-Завтраки'!$L:$L,"61220",'ТТК-Завтраки'!$O:$O),SUMIF('ТТК-Завтраки'!$Q:$Q,"61220",'ТТК-Завтраки'!$T:$T)),0)</f>
        <v>0</v>
      </c>
      <c r="L129" s="29">
        <f>IFERROR(SUM(SUMIF('ТТК-Салаты'!$B:$B,"61220",'ТТК-Салаты'!$E:$E),SUMIF('ТТК-Салаты'!$G:$G,"61220",'ТТК-Салаты'!$J:$J),SUMIF('ТТК-Салаты'!$L:$L,"61220",'ТТК-Салаты'!$O:$O),SUMIF('ТТК-Салаты'!$Q:$Q,"61220",'ТТК-Салаты'!$T:$T)),0)</f>
        <v>0</v>
      </c>
      <c r="M129" s="29">
        <f>IFERROR(SUM(SUMIF('ТТК-Экстра'!$B:$B,"61220",'ТТК-Экстра'!$E:$E),SUMIF('ТТК-Экстра'!$G:$G,"61220",'ТТК-Экстра'!$J:$J),SUMIF('ТТК-Экстра'!$L:$L,"61220",'ТТК-Экстра'!$O:$O),SUMIF('ТТК-Экстра'!$Q:$Q,"61220",'ТТК-Экстра'!$T:$T)),0)</f>
        <v>0</v>
      </c>
      <c r="N129" s="34">
        <f t="shared" si="1"/>
        <v>10</v>
      </c>
    </row>
    <row r="130" spans="1:14">
      <c r="A130" s="64">
        <v>62116</v>
      </c>
      <c r="B130" s="40" t="s">
        <v>551</v>
      </c>
      <c r="C130" s="29">
        <f>IFERROR(SUM(SUMIF('ТТК-Сэндвичи'!$B:$B,"62116",'ТТК-Сэндвичи'!$E:$E),SUMIF('ТТК-Сэндвичи'!$G:$G,"62116",'ТТК-Сэндвичи'!$J:$J),SUMIF('ТТК-Сэндвичи'!$L:$L,"62116",'ТТК-Сэндвичи'!$O:$O),SUMIF('ТТК-Сэндвичи'!$Q:$Q,"62116",'ТТК-Сэндвичи'!$T:$T)),0)</f>
        <v>0</v>
      </c>
      <c r="D130" s="29">
        <f>IFERROR(SUM(SUMIF('ТТК-Десерты'!$B:$B,"62116",'ТТК-Десерты'!$E:$E),SUMIF('ТТК-Десерты'!$G:$G,"62116",'ТТК-Десерты'!$J:$J),SUMIF('ТТК-Десерты'!$L:$L,"62116",'ТТК-Десерты'!$O:$O),SUMIF('ТТК-Десерты'!$Q:$Q,"62116",'ТТК-Десерты'!$T:$T)),0)</f>
        <v>0</v>
      </c>
      <c r="E130" s="29">
        <f>IFERROR(SUM(SUMIF('ТТК-Закуски'!$B:$B,"62116",'ТТК-Закуски'!$E:$E),SUMIF('ТТК-Закуски'!$G:$G,"62116",'ТТК-Закуски'!$J:$J),SUMIF('ТТК-Закуски'!$L:$L,"62116",'ТТК-Закуски'!$O:$O),SUMIF('ТТК-Закуски'!$Q:$Q,"62116",'ТТК-Закуски'!$T:$T)),0)</f>
        <v>0</v>
      </c>
      <c r="F130" s="29">
        <f>IFERROR(SUM(SUMIF('ТТК-Напитки'!$B:$B,"62116",'ТТК-Напитки'!$E:$E),SUMIF('ТТК-Напитки'!$G:$G,"62116",'ТТК-Напитки'!$J:$J),SUMIF('ТТК-Напитки'!$L:$L,"62116",'ТТК-Напитки'!$O:$O),SUMIF('ТТК-Напитки'!$Q:$Q,"62116",'ТТК-Напитки'!$T:$T)),0)</f>
        <v>0</v>
      </c>
      <c r="G130" s="29">
        <f>IFERROR(SUM(SUMIF('ТТК-Гарниры'!$B:$B,"62116",'ТТК-Гарниры'!$E:$E),SUMIF('ТТК-Гарниры'!$G:$G,"62116",'ТТК-Гарниры'!$J:$J),SUMIF('ТТК-Гарниры'!$L:$L,"62116",'ТТК-Гарниры'!$O:$O),SUMIF('ТТК-Гарниры'!$Q:$Q,"62116",'ТТК-Гарниры'!$T:$T)),0)</f>
        <v>0</v>
      </c>
      <c r="H130" s="29">
        <f>IFERROR(SUM(SUMIF('ТТК-Соуса'!$B:$B,"62116",'ТТК-Соуса'!$E:$E),SUMIF('ТТК-Соуса'!$G:$G,"62116",'ТТК-Соуса'!$J:$J),SUMIF('ТТК-Соуса'!$L:$L,"62116",'ТТК-Соуса'!$O:$O),SUMIF('ТТК-Соуса'!$Q:$Q,"62116",'ТТК-Соуса'!$T:$T)),0)</f>
        <v>0</v>
      </c>
      <c r="I130" s="29">
        <f>IFERROR(SUM(SUMIF('ТТК-Новинки'!$B:$B,"62116",'ТТК-Новинки'!$E:$E),SUMIF('ТТК-Новинки'!$G:$G,"62116",'ТТК-Новинки'!$J:$J),SUMIF('ТТК-Новинки'!$L:$L,"62116",'ТТК-Новинки'!$O:$O),SUMIF('ТТК-Новинки'!$Q:$Q,"62116",'ТТК-Новинки'!$T:$T)),0)</f>
        <v>0</v>
      </c>
      <c r="J130" s="29">
        <f>IFERROR(SUM(SUMIF('ТТК-Промо'!$B:$B,"62116",'ТТК-Промо'!$E:$E),SUMIF('ТТК-Промо'!$G:$G,"62116",'ТТК-Промо'!$J:$J),SUMIF('ТТК-Промо'!$L:$L,"62116",'ТТК-Промо'!$O:$O),SUMIF('ТТК-Промо'!$Q:$Q,"62116",'ТТК-Промо'!$T:$T)),0)</f>
        <v>0</v>
      </c>
      <c r="K130" s="29">
        <f>IFERROR(SUM(SUMIF('ТТК-Завтраки'!$B:$B,"62116",'ТТК-Завтраки'!$E:$E),SUMIF('ТТК-Завтраки'!$G:$G,"62116",'ТТК-Завтраки'!$J:$J),SUMIF('ТТК-Завтраки'!$L:$L,"62116",'ТТК-Завтраки'!$O:$O),SUMIF('ТТК-Завтраки'!$Q:$Q,"62116",'ТТК-Завтраки'!$T:$T)),0)</f>
        <v>0</v>
      </c>
      <c r="L130" s="29">
        <f>IFERROR(SUM(SUMIF('ТТК-Салаты'!$B:$B,"62116",'ТТК-Салаты'!$E:$E),SUMIF('ТТК-Салаты'!$G:$G,"62116",'ТТК-Салаты'!$J:$J),SUMIF('ТТК-Салаты'!$L:$L,"62116",'ТТК-Салаты'!$O:$O),SUMIF('ТТК-Салаты'!$Q:$Q,"62116",'ТТК-Салаты'!$T:$T)),0)</f>
        <v>0</v>
      </c>
      <c r="M130" s="29">
        <f>IFERROR(SUM(SUMIF('ТТК-Экстра'!$B:$B,"62116",'ТТК-Экстра'!$E:$E),SUMIF('ТТК-Экстра'!$G:$G,"62116",'ТТК-Экстра'!$J:$J),SUMIF('ТТК-Экстра'!$L:$L,"62116",'ТТК-Экстра'!$O:$O),SUMIF('ТТК-Экстра'!$Q:$Q,"62116",'ТТК-Экстра'!$T:$T)),0)</f>
        <v>0</v>
      </c>
      <c r="N130" s="34">
        <f t="shared" ref="N130:N193" si="2">SUM(C130:M130)</f>
        <v>0</v>
      </c>
    </row>
    <row r="131" spans="1:14">
      <c r="A131" s="64">
        <v>62117</v>
      </c>
      <c r="B131" s="40" t="s">
        <v>552</v>
      </c>
      <c r="C131" s="29">
        <f>IFERROR(SUM(SUMIF('ТТК-Сэндвичи'!$B:$B,"62117",'ТТК-Сэндвичи'!$E:$E),SUMIF('ТТК-Сэндвичи'!$G:$G,"62117",'ТТК-Сэндвичи'!$J:$J),SUMIF('ТТК-Сэндвичи'!$L:$L,"62117",'ТТК-Сэндвичи'!$O:$O),SUMIF('ТТК-Сэндвичи'!$Q:$Q,"62117",'ТТК-Сэндвичи'!$T:$T)),0)</f>
        <v>0</v>
      </c>
      <c r="D131" s="29">
        <f>IFERROR(SUM(SUMIF('ТТК-Десерты'!$B:$B,"62117",'ТТК-Десерты'!$E:$E),SUMIF('ТТК-Десерты'!$G:$G,"62117",'ТТК-Десерты'!$J:$J),SUMIF('ТТК-Десерты'!$L:$L,"62117",'ТТК-Десерты'!$O:$O),SUMIF('ТТК-Десерты'!$Q:$Q,"62117",'ТТК-Десерты'!$T:$T)),0)</f>
        <v>0</v>
      </c>
      <c r="E131" s="29">
        <f>IFERROR(SUM(SUMIF('ТТК-Закуски'!$B:$B,"62117",'ТТК-Закуски'!$E:$E),SUMIF('ТТК-Закуски'!$G:$G,"62117",'ТТК-Закуски'!$J:$J),SUMIF('ТТК-Закуски'!$L:$L,"62117",'ТТК-Закуски'!$O:$O),SUMIF('ТТК-Закуски'!$Q:$Q,"62117",'ТТК-Закуски'!$T:$T)),0)</f>
        <v>0</v>
      </c>
      <c r="F131" s="29">
        <f>IFERROR(SUM(SUMIF('ТТК-Напитки'!$B:$B,"62117",'ТТК-Напитки'!$E:$E),SUMIF('ТТК-Напитки'!$G:$G,"62117",'ТТК-Напитки'!$J:$J),SUMIF('ТТК-Напитки'!$L:$L,"62117",'ТТК-Напитки'!$O:$O),SUMIF('ТТК-Напитки'!$Q:$Q,"62117",'ТТК-Напитки'!$T:$T)),0)</f>
        <v>0</v>
      </c>
      <c r="G131" s="29">
        <f>IFERROR(SUM(SUMIF('ТТК-Гарниры'!$B:$B,"62117",'ТТК-Гарниры'!$E:$E),SUMIF('ТТК-Гарниры'!$G:$G,"62117",'ТТК-Гарниры'!$J:$J),SUMIF('ТТК-Гарниры'!$L:$L,"62117",'ТТК-Гарниры'!$O:$O),SUMIF('ТТК-Гарниры'!$Q:$Q,"62117",'ТТК-Гарниры'!$T:$T)),0)</f>
        <v>0</v>
      </c>
      <c r="H131" s="29">
        <f>IFERROR(SUM(SUMIF('ТТК-Соуса'!$B:$B,"62117",'ТТК-Соуса'!$E:$E),SUMIF('ТТК-Соуса'!$G:$G,"62117",'ТТК-Соуса'!$J:$J),SUMIF('ТТК-Соуса'!$L:$L,"62117",'ТТК-Соуса'!$O:$O),SUMIF('ТТК-Соуса'!$Q:$Q,"62117",'ТТК-Соуса'!$T:$T)),0)</f>
        <v>0</v>
      </c>
      <c r="I131" s="29">
        <f>IFERROR(SUM(SUMIF('ТТК-Новинки'!$B:$B,"62117",'ТТК-Новинки'!$E:$E),SUMIF('ТТК-Новинки'!$G:$G,"62117",'ТТК-Новинки'!$J:$J),SUMIF('ТТК-Новинки'!$L:$L,"62117",'ТТК-Новинки'!$O:$O),SUMIF('ТТК-Новинки'!$Q:$Q,"62117",'ТТК-Новинки'!$T:$T)),0)</f>
        <v>0</v>
      </c>
      <c r="J131" s="29">
        <f>IFERROR(SUM(SUMIF('ТТК-Промо'!$B:$B,"62117",'ТТК-Промо'!$E:$E),SUMIF('ТТК-Промо'!$G:$G,"62117",'ТТК-Промо'!$J:$J),SUMIF('ТТК-Промо'!$L:$L,"62117",'ТТК-Промо'!$O:$O),SUMIF('ТТК-Промо'!$Q:$Q,"62117",'ТТК-Промо'!$T:$T)),0)</f>
        <v>0</v>
      </c>
      <c r="K131" s="29">
        <f>IFERROR(SUM(SUMIF('ТТК-Завтраки'!$B:$B,"62117",'ТТК-Завтраки'!$E:$E),SUMIF('ТТК-Завтраки'!$G:$G,"62117",'ТТК-Завтраки'!$J:$J),SUMIF('ТТК-Завтраки'!$L:$L,"62117",'ТТК-Завтраки'!$O:$O),SUMIF('ТТК-Завтраки'!$Q:$Q,"62117",'ТТК-Завтраки'!$T:$T)),0)</f>
        <v>0</v>
      </c>
      <c r="L131" s="29">
        <f>IFERROR(SUM(SUMIF('ТТК-Салаты'!$B:$B,"62117",'ТТК-Салаты'!$E:$E),SUMIF('ТТК-Салаты'!$G:$G,"62117",'ТТК-Салаты'!$J:$J),SUMIF('ТТК-Салаты'!$L:$L,"62117",'ТТК-Салаты'!$O:$O),SUMIF('ТТК-Салаты'!$Q:$Q,"62117",'ТТК-Салаты'!$T:$T)),0)</f>
        <v>0</v>
      </c>
      <c r="M131" s="29">
        <f>IFERROR(SUM(SUMIF('ТТК-Экстра'!$B:$B,"62117",'ТТК-Экстра'!$E:$E),SUMIF('ТТК-Экстра'!$G:$G,"62117",'ТТК-Экстра'!$J:$J),SUMIF('ТТК-Экстра'!$L:$L,"62117",'ТТК-Экстра'!$O:$O),SUMIF('ТТК-Экстра'!$Q:$Q,"62117",'ТТК-Экстра'!$T:$T)),0)</f>
        <v>0</v>
      </c>
      <c r="N131" s="34">
        <f t="shared" si="2"/>
        <v>0</v>
      </c>
    </row>
    <row r="132" spans="1:14">
      <c r="A132" s="64">
        <v>62118</v>
      </c>
      <c r="B132" s="40" t="s">
        <v>553</v>
      </c>
      <c r="C132" s="29">
        <f>IFERROR(SUM(SUMIF('ТТК-Сэндвичи'!$B:$B,"62118",'ТТК-Сэндвичи'!$E:$E),SUMIF('ТТК-Сэндвичи'!$G:$G,"62118",'ТТК-Сэндвичи'!$J:$J),SUMIF('ТТК-Сэндвичи'!$L:$L,"62118",'ТТК-Сэндвичи'!$O:$O),SUMIF('ТТК-Сэндвичи'!$Q:$Q,"62118",'ТТК-Сэндвичи'!$T:$T)),0)</f>
        <v>0</v>
      </c>
      <c r="D132" s="29">
        <f>IFERROR(SUM(SUMIF('ТТК-Десерты'!$B:$B,"62118",'ТТК-Десерты'!$E:$E),SUMIF('ТТК-Десерты'!$G:$G,"62118",'ТТК-Десерты'!$J:$J),SUMIF('ТТК-Десерты'!$L:$L,"62118",'ТТК-Десерты'!$O:$O),SUMIF('ТТК-Десерты'!$Q:$Q,"62118",'ТТК-Десерты'!$T:$T)),0)</f>
        <v>0</v>
      </c>
      <c r="E132" s="29">
        <f>IFERROR(SUM(SUMIF('ТТК-Закуски'!$B:$B,"62118",'ТТК-Закуски'!$E:$E),SUMIF('ТТК-Закуски'!$G:$G,"62118",'ТТК-Закуски'!$J:$J),SUMIF('ТТК-Закуски'!$L:$L,"62118",'ТТК-Закуски'!$O:$O),SUMIF('ТТК-Закуски'!$Q:$Q,"62118",'ТТК-Закуски'!$T:$T)),0)</f>
        <v>0</v>
      </c>
      <c r="F132" s="29">
        <f>IFERROR(SUM(SUMIF('ТТК-Напитки'!$B:$B,"62118",'ТТК-Напитки'!$E:$E),SUMIF('ТТК-Напитки'!$G:$G,"62118",'ТТК-Напитки'!$J:$J),SUMIF('ТТК-Напитки'!$L:$L,"62118",'ТТК-Напитки'!$O:$O),SUMIF('ТТК-Напитки'!$Q:$Q,"62118",'ТТК-Напитки'!$T:$T)),0)</f>
        <v>0</v>
      </c>
      <c r="G132" s="29">
        <f>IFERROR(SUM(SUMIF('ТТК-Гарниры'!$B:$B,"62118",'ТТК-Гарниры'!$E:$E),SUMIF('ТТК-Гарниры'!$G:$G,"62118",'ТТК-Гарниры'!$J:$J),SUMIF('ТТК-Гарниры'!$L:$L,"62118",'ТТК-Гарниры'!$O:$O),SUMIF('ТТК-Гарниры'!$Q:$Q,"62118",'ТТК-Гарниры'!$T:$T)),0)</f>
        <v>0</v>
      </c>
      <c r="H132" s="29">
        <f>IFERROR(SUM(SUMIF('ТТК-Соуса'!$B:$B,"62118",'ТТК-Соуса'!$E:$E),SUMIF('ТТК-Соуса'!$G:$G,"62118",'ТТК-Соуса'!$J:$J),SUMIF('ТТК-Соуса'!$L:$L,"62118",'ТТК-Соуса'!$O:$O),SUMIF('ТТК-Соуса'!$Q:$Q,"62118",'ТТК-Соуса'!$T:$T)),0)</f>
        <v>0</v>
      </c>
      <c r="I132" s="29">
        <f>IFERROR(SUM(SUMIF('ТТК-Новинки'!$B:$B,"62118",'ТТК-Новинки'!$E:$E),SUMIF('ТТК-Новинки'!$G:$G,"62118",'ТТК-Новинки'!$J:$J),SUMIF('ТТК-Новинки'!$L:$L,"62118",'ТТК-Новинки'!$O:$O),SUMIF('ТТК-Новинки'!$Q:$Q,"62118",'ТТК-Новинки'!$T:$T)),0)</f>
        <v>0</v>
      </c>
      <c r="J132" s="29">
        <f>IFERROR(SUM(SUMIF('ТТК-Промо'!$B:$B,"62118",'ТТК-Промо'!$E:$E),SUMIF('ТТК-Промо'!$G:$G,"62118",'ТТК-Промо'!$J:$J),SUMIF('ТТК-Промо'!$L:$L,"62118",'ТТК-Промо'!$O:$O),SUMIF('ТТК-Промо'!$Q:$Q,"62118",'ТТК-Промо'!$T:$T)),0)</f>
        <v>0</v>
      </c>
      <c r="K132" s="29">
        <f>IFERROR(SUM(SUMIF('ТТК-Завтраки'!$B:$B,"62118",'ТТК-Завтраки'!$E:$E),SUMIF('ТТК-Завтраки'!$G:$G,"62118",'ТТК-Завтраки'!$J:$J),SUMIF('ТТК-Завтраки'!$L:$L,"62118",'ТТК-Завтраки'!$O:$O),SUMIF('ТТК-Завтраки'!$Q:$Q,"62118",'ТТК-Завтраки'!$T:$T)),0)</f>
        <v>0</v>
      </c>
      <c r="L132" s="29">
        <f>IFERROR(SUM(SUMIF('ТТК-Салаты'!$B:$B,"62118",'ТТК-Салаты'!$E:$E),SUMIF('ТТК-Салаты'!$G:$G,"62118",'ТТК-Салаты'!$J:$J),SUMIF('ТТК-Салаты'!$L:$L,"62118",'ТТК-Салаты'!$O:$O),SUMIF('ТТК-Салаты'!$Q:$Q,"62118",'ТТК-Салаты'!$T:$T)),0)</f>
        <v>0</v>
      </c>
      <c r="M132" s="29">
        <f>IFERROR(SUM(SUMIF('ТТК-Экстра'!$B:$B,"62118",'ТТК-Экстра'!$E:$E),SUMIF('ТТК-Экстра'!$G:$G,"62118",'ТТК-Экстра'!$J:$J),SUMIF('ТТК-Экстра'!$L:$L,"62118",'ТТК-Экстра'!$O:$O),SUMIF('ТТК-Экстра'!$Q:$Q,"62118",'ТТК-Экстра'!$T:$T)),0)</f>
        <v>0</v>
      </c>
      <c r="N132" s="34">
        <f t="shared" si="2"/>
        <v>0</v>
      </c>
    </row>
    <row r="133" spans="1:14">
      <c r="A133" s="64">
        <v>62372</v>
      </c>
      <c r="B133" s="40" t="s">
        <v>554</v>
      </c>
      <c r="C133" s="29">
        <f>IFERROR(SUM(SUMIF('ТТК-Сэндвичи'!$B:$B,"62372",'ТТК-Сэндвичи'!$E:$E),SUMIF('ТТК-Сэндвичи'!$G:$G,"62372",'ТТК-Сэндвичи'!$J:$J),SUMIF('ТТК-Сэндвичи'!$L:$L,"62372",'ТТК-Сэндвичи'!$O:$O),SUMIF('ТТК-Сэндвичи'!$Q:$Q,"62372",'ТТК-Сэндвичи'!$T:$T)),0)</f>
        <v>0</v>
      </c>
      <c r="D133" s="29">
        <f>IFERROR(SUM(SUMIF('ТТК-Десерты'!$B:$B,"62372",'ТТК-Десерты'!$E:$E),SUMIF('ТТК-Десерты'!$G:$G,"62372",'ТТК-Десерты'!$J:$J),SUMIF('ТТК-Десерты'!$L:$L,"62372",'ТТК-Десерты'!$O:$O),SUMIF('ТТК-Десерты'!$Q:$Q,"62372",'ТТК-Десерты'!$T:$T)),0)</f>
        <v>0</v>
      </c>
      <c r="E133" s="29">
        <f>IFERROR(SUM(SUMIF('ТТК-Закуски'!$B:$B,"62372",'ТТК-Закуски'!$E:$E),SUMIF('ТТК-Закуски'!$G:$G,"62372",'ТТК-Закуски'!$J:$J),SUMIF('ТТК-Закуски'!$L:$L,"62372",'ТТК-Закуски'!$O:$O),SUMIF('ТТК-Закуски'!$Q:$Q,"62372",'ТТК-Закуски'!$T:$T)),0)</f>
        <v>0</v>
      </c>
      <c r="F133" s="29">
        <f>IFERROR(SUM(SUMIF('ТТК-Напитки'!$B:$B,"62372",'ТТК-Напитки'!$E:$E),SUMIF('ТТК-Напитки'!$G:$G,"62372",'ТТК-Напитки'!$J:$J),SUMIF('ТТК-Напитки'!$L:$L,"62372",'ТТК-Напитки'!$O:$O),SUMIF('ТТК-Напитки'!$Q:$Q,"62372",'ТТК-Напитки'!$T:$T)),0)</f>
        <v>0</v>
      </c>
      <c r="G133" s="29">
        <f>IFERROR(SUM(SUMIF('ТТК-Гарниры'!$B:$B,"62372",'ТТК-Гарниры'!$E:$E),SUMIF('ТТК-Гарниры'!$G:$G,"62372",'ТТК-Гарниры'!$J:$J),SUMIF('ТТК-Гарниры'!$L:$L,"62372",'ТТК-Гарниры'!$O:$O),SUMIF('ТТК-Гарниры'!$Q:$Q,"62372",'ТТК-Гарниры'!$T:$T)),0)</f>
        <v>0</v>
      </c>
      <c r="H133" s="29">
        <f>IFERROR(SUM(SUMIF('ТТК-Соуса'!$B:$B,"62372",'ТТК-Соуса'!$E:$E),SUMIF('ТТК-Соуса'!$G:$G,"62372",'ТТК-Соуса'!$J:$J),SUMIF('ТТК-Соуса'!$L:$L,"62372",'ТТК-Соуса'!$O:$O),SUMIF('ТТК-Соуса'!$Q:$Q,"62372",'ТТК-Соуса'!$T:$T)),0)</f>
        <v>0</v>
      </c>
      <c r="I133" s="29">
        <f>IFERROR(SUM(SUMIF('ТТК-Новинки'!$B:$B,"62372",'ТТК-Новинки'!$E:$E),SUMIF('ТТК-Новинки'!$G:$G,"62372",'ТТК-Новинки'!$J:$J),SUMIF('ТТК-Новинки'!$L:$L,"62372",'ТТК-Новинки'!$O:$O),SUMIF('ТТК-Новинки'!$Q:$Q,"62372",'ТТК-Новинки'!$T:$T)),0)</f>
        <v>0</v>
      </c>
      <c r="J133" s="29">
        <f>IFERROR(SUM(SUMIF('ТТК-Промо'!$B:$B,"62372",'ТТК-Промо'!$E:$E),SUMIF('ТТК-Промо'!$G:$G,"62372",'ТТК-Промо'!$J:$J),SUMIF('ТТК-Промо'!$L:$L,"62372",'ТТК-Промо'!$O:$O),SUMIF('ТТК-Промо'!$Q:$Q,"62372",'ТТК-Промо'!$T:$T)),0)</f>
        <v>0</v>
      </c>
      <c r="K133" s="29">
        <f>IFERROR(SUM(SUMIF('ТТК-Завтраки'!$B:$B,"62372",'ТТК-Завтраки'!$E:$E),SUMIF('ТТК-Завтраки'!$G:$G,"62372",'ТТК-Завтраки'!$J:$J),SUMIF('ТТК-Завтраки'!$L:$L,"62372",'ТТК-Завтраки'!$O:$O),SUMIF('ТТК-Завтраки'!$Q:$Q,"62372",'ТТК-Завтраки'!$T:$T)),0)</f>
        <v>0</v>
      </c>
      <c r="L133" s="29">
        <f>IFERROR(SUM(SUMIF('ТТК-Салаты'!$B:$B,"62372",'ТТК-Салаты'!$E:$E),SUMIF('ТТК-Салаты'!$G:$G,"62372",'ТТК-Салаты'!$J:$J),SUMIF('ТТК-Салаты'!$L:$L,"62372",'ТТК-Салаты'!$O:$O),SUMIF('ТТК-Салаты'!$Q:$Q,"62372",'ТТК-Салаты'!$T:$T)),0)</f>
        <v>7</v>
      </c>
      <c r="M133" s="29">
        <f>IFERROR(SUM(SUMIF('ТТК-Экстра'!$B:$B,"62372",'ТТК-Экстра'!$E:$E),SUMIF('ТТК-Экстра'!$G:$G,"62372",'ТТК-Экстра'!$J:$J),SUMIF('ТТК-Экстра'!$L:$L,"62372",'ТТК-Экстра'!$O:$O),SUMIF('ТТК-Экстра'!$Q:$Q,"62372",'ТТК-Экстра'!$T:$T)),0)</f>
        <v>0</v>
      </c>
      <c r="N133" s="34">
        <f t="shared" si="2"/>
        <v>7</v>
      </c>
    </row>
    <row r="134" spans="1:14">
      <c r="A134" s="64">
        <v>65037</v>
      </c>
      <c r="B134" s="40" t="s">
        <v>555</v>
      </c>
      <c r="C134" s="29">
        <f>IFERROR(SUM(SUMIF('ТТК-Сэндвичи'!$B:$B,"65037",'ТТК-Сэндвичи'!$E:$E),SUMIF('ТТК-Сэндвичи'!$G:$G,"65037",'ТТК-Сэндвичи'!$J:$J),SUMIF('ТТК-Сэндвичи'!$L:$L,"65037",'ТТК-Сэндвичи'!$O:$O),SUMIF('ТТК-Сэндвичи'!$Q:$Q,"65037",'ТТК-Сэндвичи'!$T:$T)),0)</f>
        <v>86</v>
      </c>
      <c r="D134" s="29">
        <f>IFERROR(SUM(SUMIF('ТТК-Десерты'!$B:$B,"65037",'ТТК-Десерты'!$E:$E),SUMIF('ТТК-Десерты'!$G:$G,"65037",'ТТК-Десерты'!$J:$J),SUMIF('ТТК-Десерты'!$L:$L,"65037",'ТТК-Десерты'!$O:$O),SUMIF('ТТК-Десерты'!$Q:$Q,"65037",'ТТК-Десерты'!$T:$T)),0)</f>
        <v>0</v>
      </c>
      <c r="E134" s="29">
        <f>IFERROR(SUM(SUMIF('ТТК-Закуски'!$B:$B,"65037",'ТТК-Закуски'!$E:$E),SUMIF('ТТК-Закуски'!$G:$G,"65037",'ТТК-Закуски'!$J:$J),SUMIF('ТТК-Закуски'!$L:$L,"65037",'ТТК-Закуски'!$O:$O),SUMIF('ТТК-Закуски'!$Q:$Q,"65037",'ТТК-Закуски'!$T:$T)),0)</f>
        <v>0</v>
      </c>
      <c r="F134" s="29">
        <f>IFERROR(SUM(SUMIF('ТТК-Напитки'!$B:$B,"65037",'ТТК-Напитки'!$E:$E),SUMIF('ТТК-Напитки'!$G:$G,"65037",'ТТК-Напитки'!$J:$J),SUMIF('ТТК-Напитки'!$L:$L,"65037",'ТТК-Напитки'!$O:$O),SUMIF('ТТК-Напитки'!$Q:$Q,"65037",'ТТК-Напитки'!$T:$T)),0)</f>
        <v>0</v>
      </c>
      <c r="G134" s="29">
        <f>IFERROR(SUM(SUMIF('ТТК-Гарниры'!$B:$B,"65037",'ТТК-Гарниры'!$E:$E),SUMIF('ТТК-Гарниры'!$G:$G,"65037",'ТТК-Гарниры'!$J:$J),SUMIF('ТТК-Гарниры'!$L:$L,"65037",'ТТК-Гарниры'!$O:$O),SUMIF('ТТК-Гарниры'!$Q:$Q,"65037",'ТТК-Гарниры'!$T:$T)),0)</f>
        <v>0</v>
      </c>
      <c r="H134" s="29">
        <f>IFERROR(SUM(SUMIF('ТТК-Соуса'!$B:$B,"65037",'ТТК-Соуса'!$E:$E),SUMIF('ТТК-Соуса'!$G:$G,"65037",'ТТК-Соуса'!$J:$J),SUMIF('ТТК-Соуса'!$L:$L,"65037",'ТТК-Соуса'!$O:$O),SUMIF('ТТК-Соуса'!$Q:$Q,"65037",'ТТК-Соуса'!$T:$T)),0)</f>
        <v>0</v>
      </c>
      <c r="I134" s="29">
        <f>IFERROR(SUM(SUMIF('ТТК-Новинки'!$B:$B,"65037",'ТТК-Новинки'!$E:$E),SUMIF('ТТК-Новинки'!$G:$G,"65037",'ТТК-Новинки'!$J:$J),SUMIF('ТТК-Новинки'!$L:$L,"65037",'ТТК-Новинки'!$O:$O),SUMIF('ТТК-Новинки'!$Q:$Q,"65037",'ТТК-Новинки'!$T:$T)),0)</f>
        <v>80</v>
      </c>
      <c r="J134" s="29">
        <f>IFERROR(SUM(SUMIF('ТТК-Промо'!$B:$B,"65037",'ТТК-Промо'!$E:$E),SUMIF('ТТК-Промо'!$G:$G,"65037",'ТТК-Промо'!$J:$J),SUMIF('ТТК-Промо'!$L:$L,"65037",'ТТК-Промо'!$O:$O),SUMIF('ТТК-Промо'!$Q:$Q,"65037",'ТТК-Промо'!$T:$T)),0)</f>
        <v>0</v>
      </c>
      <c r="K134" s="29">
        <f>IFERROR(SUM(SUMIF('ТТК-Завтраки'!$B:$B,"65037",'ТТК-Завтраки'!$E:$E),SUMIF('ТТК-Завтраки'!$G:$G,"65037",'ТТК-Завтраки'!$J:$J),SUMIF('ТТК-Завтраки'!$L:$L,"65037",'ТТК-Завтраки'!$O:$O),SUMIF('ТТК-Завтраки'!$Q:$Q,"65037",'ТТК-Завтраки'!$T:$T)),0)</f>
        <v>0</v>
      </c>
      <c r="L134" s="29">
        <f>IFERROR(SUM(SUMIF('ТТК-Салаты'!$B:$B,"65037",'ТТК-Салаты'!$E:$E),SUMIF('ТТК-Салаты'!$G:$G,"65037",'ТТК-Салаты'!$J:$J),SUMIF('ТТК-Салаты'!$L:$L,"65037",'ТТК-Салаты'!$O:$O),SUMIF('ТТК-Салаты'!$Q:$Q,"65037",'ТТК-Салаты'!$T:$T)),0)</f>
        <v>0</v>
      </c>
      <c r="M134" s="29">
        <f>IFERROR(SUM(SUMIF('ТТК-Экстра'!$B:$B,"65037",'ТТК-Экстра'!$E:$E),SUMIF('ТТК-Экстра'!$G:$G,"65037",'ТТК-Экстра'!$J:$J),SUMIF('ТТК-Экстра'!$L:$L,"65037",'ТТК-Экстра'!$O:$O),SUMIF('ТТК-Экстра'!$Q:$Q,"65037",'ТТК-Экстра'!$T:$T)),0)</f>
        <v>0</v>
      </c>
      <c r="N134" s="34">
        <f t="shared" si="2"/>
        <v>166</v>
      </c>
    </row>
    <row r="135" spans="1:14">
      <c r="A135" s="64">
        <v>65055</v>
      </c>
      <c r="B135" s="40" t="s">
        <v>556</v>
      </c>
      <c r="C135" s="29">
        <f>IFERROR(SUM(SUMIF('ТТК-Сэндвичи'!$B:$B,"65055",'ТТК-Сэндвичи'!$E:$E),SUMIF('ТТК-Сэндвичи'!$G:$G,"65055",'ТТК-Сэндвичи'!$J:$J),SUMIF('ТТК-Сэндвичи'!$L:$L,"65055",'ТТК-Сэндвичи'!$O:$O),SUMIF('ТТК-Сэндвичи'!$Q:$Q,"65055",'ТТК-Сэндвичи'!$T:$T)),0)</f>
        <v>0</v>
      </c>
      <c r="D135" s="29">
        <f>IFERROR(SUM(SUMIF('ТТК-Десерты'!$B:$B,"65055",'ТТК-Десерты'!$E:$E),SUMIF('ТТК-Десерты'!$G:$G,"65055",'ТТК-Десерты'!$J:$J),SUMIF('ТТК-Десерты'!$L:$L,"65055",'ТТК-Десерты'!$O:$O),SUMIF('ТТК-Десерты'!$Q:$Q,"65055",'ТТК-Десерты'!$T:$T)),0)</f>
        <v>0</v>
      </c>
      <c r="E135" s="29">
        <f>IFERROR(SUM(SUMIF('ТТК-Закуски'!$B:$B,"65055",'ТТК-Закуски'!$E:$E),SUMIF('ТТК-Закуски'!$G:$G,"65055",'ТТК-Закуски'!$J:$J),SUMIF('ТТК-Закуски'!$L:$L,"65055",'ТТК-Закуски'!$O:$O),SUMIF('ТТК-Закуски'!$Q:$Q,"65055",'ТТК-Закуски'!$T:$T)),0)</f>
        <v>0</v>
      </c>
      <c r="F135" s="29">
        <f>IFERROR(SUM(SUMIF('ТТК-Напитки'!$B:$B,"65055",'ТТК-Напитки'!$E:$E),SUMIF('ТТК-Напитки'!$G:$G,"65055",'ТТК-Напитки'!$J:$J),SUMIF('ТТК-Напитки'!$L:$L,"65055",'ТТК-Напитки'!$O:$O),SUMIF('ТТК-Напитки'!$Q:$Q,"65055",'ТТК-Напитки'!$T:$T)),0)</f>
        <v>0</v>
      </c>
      <c r="G135" s="29">
        <f>IFERROR(SUM(SUMIF('ТТК-Гарниры'!$B:$B,"65055",'ТТК-Гарниры'!$E:$E),SUMIF('ТТК-Гарниры'!$G:$G,"65055",'ТТК-Гарниры'!$J:$J),SUMIF('ТТК-Гарниры'!$L:$L,"65055",'ТТК-Гарниры'!$O:$O),SUMIF('ТТК-Гарниры'!$Q:$Q,"65055",'ТТК-Гарниры'!$T:$T)),0)</f>
        <v>0</v>
      </c>
      <c r="H135" s="29">
        <f>IFERROR(SUM(SUMIF('ТТК-Соуса'!$B:$B,"65055",'ТТК-Соуса'!$E:$E),SUMIF('ТТК-Соуса'!$G:$G,"65055",'ТТК-Соуса'!$J:$J),SUMIF('ТТК-Соуса'!$L:$L,"65055",'ТТК-Соуса'!$O:$O),SUMIF('ТТК-Соуса'!$Q:$Q,"65055",'ТТК-Соуса'!$T:$T)),0)</f>
        <v>0</v>
      </c>
      <c r="I135" s="29">
        <f>IFERROR(SUM(SUMIF('ТТК-Новинки'!$B:$B,"65055",'ТТК-Новинки'!$E:$E),SUMIF('ТТК-Новинки'!$G:$G,"65055",'ТТК-Новинки'!$J:$J),SUMIF('ТТК-Новинки'!$L:$L,"65055",'ТТК-Новинки'!$O:$O),SUMIF('ТТК-Новинки'!$Q:$Q,"65055",'ТТК-Новинки'!$T:$T)),0)</f>
        <v>0</v>
      </c>
      <c r="J135" s="29">
        <f>IFERROR(SUM(SUMIF('ТТК-Промо'!$B:$B,"65055",'ТТК-Промо'!$E:$E),SUMIF('ТТК-Промо'!$G:$G,"65055",'ТТК-Промо'!$J:$J),SUMIF('ТТК-Промо'!$L:$L,"65055",'ТТК-Промо'!$O:$O),SUMIF('ТТК-Промо'!$Q:$Q,"65055",'ТТК-Промо'!$T:$T)),0)</f>
        <v>0</v>
      </c>
      <c r="K135" s="29">
        <f>IFERROR(SUM(SUMIF('ТТК-Завтраки'!$B:$B,"65055",'ТТК-Завтраки'!$E:$E),SUMIF('ТТК-Завтраки'!$G:$G,"65055",'ТТК-Завтраки'!$J:$J),SUMIF('ТТК-Завтраки'!$L:$L,"65055",'ТТК-Завтраки'!$O:$O),SUMIF('ТТК-Завтраки'!$Q:$Q,"65055",'ТТК-Завтраки'!$T:$T)),0)</f>
        <v>0</v>
      </c>
      <c r="L135" s="29">
        <f>IFERROR(SUM(SUMIF('ТТК-Салаты'!$B:$B,"65055",'ТТК-Салаты'!$E:$E),SUMIF('ТТК-Салаты'!$G:$G,"65055",'ТТК-Салаты'!$J:$J),SUMIF('ТТК-Салаты'!$L:$L,"65055",'ТТК-Салаты'!$O:$O),SUMIF('ТТК-Салаты'!$Q:$Q,"65055",'ТТК-Салаты'!$T:$T)),0)</f>
        <v>0</v>
      </c>
      <c r="M135" s="29">
        <f>IFERROR(SUM(SUMIF('ТТК-Экстра'!$B:$B,"65055",'ТТК-Экстра'!$E:$E),SUMIF('ТТК-Экстра'!$G:$G,"65055",'ТТК-Экстра'!$J:$J),SUMIF('ТТК-Экстра'!$L:$L,"65055",'ТТК-Экстра'!$O:$O),SUMIF('ТТК-Экстра'!$Q:$Q,"65055",'ТТК-Экстра'!$T:$T)),0)</f>
        <v>0</v>
      </c>
      <c r="N135" s="34">
        <f t="shared" si="2"/>
        <v>0</v>
      </c>
    </row>
    <row r="136" spans="1:14">
      <c r="A136" s="64">
        <v>66211</v>
      </c>
      <c r="B136" s="40" t="s">
        <v>557</v>
      </c>
      <c r="C136" s="29">
        <f>IFERROR(SUM(SUMIF('ТТК-Сэндвичи'!$B:$B,"66211",'ТТК-Сэндвичи'!$E:$E),SUMIF('ТТК-Сэндвичи'!$G:$G,"66211",'ТТК-Сэндвичи'!$J:$J),SUMIF('ТТК-Сэндвичи'!$L:$L,"66211",'ТТК-Сэндвичи'!$O:$O),SUMIF('ТТК-Сэндвичи'!$Q:$Q,"66211",'ТТК-Сэндвичи'!$T:$T)),0)</f>
        <v>96</v>
      </c>
      <c r="D136" s="29">
        <f>IFERROR(SUM(SUMIF('ТТК-Десерты'!$B:$B,"66211",'ТТК-Десерты'!$E:$E),SUMIF('ТТК-Десерты'!$G:$G,"66211",'ТТК-Десерты'!$J:$J),SUMIF('ТТК-Десерты'!$L:$L,"66211",'ТТК-Десерты'!$O:$O),SUMIF('ТТК-Десерты'!$Q:$Q,"66211",'ТТК-Десерты'!$T:$T)),0)</f>
        <v>0</v>
      </c>
      <c r="E136" s="29">
        <f>IFERROR(SUM(SUMIF('ТТК-Закуски'!$B:$B,"66211",'ТТК-Закуски'!$E:$E),SUMIF('ТТК-Закуски'!$G:$G,"66211",'ТТК-Закуски'!$J:$J),SUMIF('ТТК-Закуски'!$L:$L,"66211",'ТТК-Закуски'!$O:$O),SUMIF('ТТК-Закуски'!$Q:$Q,"66211",'ТТК-Закуски'!$T:$T)),0)</f>
        <v>0</v>
      </c>
      <c r="F136" s="29">
        <f>IFERROR(SUM(SUMIF('ТТК-Напитки'!$B:$B,"66211",'ТТК-Напитки'!$E:$E),SUMIF('ТТК-Напитки'!$G:$G,"66211",'ТТК-Напитки'!$J:$J),SUMIF('ТТК-Напитки'!$L:$L,"66211",'ТТК-Напитки'!$O:$O),SUMIF('ТТК-Напитки'!$Q:$Q,"66211",'ТТК-Напитки'!$T:$T)),0)</f>
        <v>0</v>
      </c>
      <c r="G136" s="29">
        <f>IFERROR(SUM(SUMIF('ТТК-Гарниры'!$B:$B,"66211",'ТТК-Гарниры'!$E:$E),SUMIF('ТТК-Гарниры'!$G:$G,"66211",'ТТК-Гарниры'!$J:$J),SUMIF('ТТК-Гарниры'!$L:$L,"66211",'ТТК-Гарниры'!$O:$O),SUMIF('ТТК-Гарниры'!$Q:$Q,"66211",'ТТК-Гарниры'!$T:$T)),0)</f>
        <v>0</v>
      </c>
      <c r="H136" s="29">
        <f>IFERROR(SUM(SUMIF('ТТК-Соуса'!$B:$B,"66211",'ТТК-Соуса'!$E:$E),SUMIF('ТТК-Соуса'!$G:$G,"66211",'ТТК-Соуса'!$J:$J),SUMIF('ТТК-Соуса'!$L:$L,"66211",'ТТК-Соуса'!$O:$O),SUMIF('ТТК-Соуса'!$Q:$Q,"66211",'ТТК-Соуса'!$T:$T)),0)</f>
        <v>0</v>
      </c>
      <c r="I136" s="29">
        <f>IFERROR(SUM(SUMIF('ТТК-Новинки'!$B:$B,"66211",'ТТК-Новинки'!$E:$E),SUMIF('ТТК-Новинки'!$G:$G,"66211",'ТТК-Новинки'!$J:$J),SUMIF('ТТК-Новинки'!$L:$L,"66211",'ТТК-Новинки'!$O:$O),SUMIF('ТТК-Новинки'!$Q:$Q,"66211",'ТТК-Новинки'!$T:$T)),0)</f>
        <v>3</v>
      </c>
      <c r="J136" s="29">
        <f>IFERROR(SUM(SUMIF('ТТК-Промо'!$B:$B,"66211",'ТТК-Промо'!$E:$E),SUMIF('ТТК-Промо'!$G:$G,"66211",'ТТК-Промо'!$J:$J),SUMIF('ТТК-Промо'!$L:$L,"66211",'ТТК-Промо'!$O:$O),SUMIF('ТТК-Промо'!$Q:$Q,"66211",'ТТК-Промо'!$T:$T)),0)</f>
        <v>0</v>
      </c>
      <c r="K136" s="29">
        <f>IFERROR(SUM(SUMIF('ТТК-Завтраки'!$B:$B,"66211",'ТТК-Завтраки'!$E:$E),SUMIF('ТТК-Завтраки'!$G:$G,"66211",'ТТК-Завтраки'!$J:$J),SUMIF('ТТК-Завтраки'!$L:$L,"66211",'ТТК-Завтраки'!$O:$O),SUMIF('ТТК-Завтраки'!$Q:$Q,"66211",'ТТК-Завтраки'!$T:$T)),0)</f>
        <v>0</v>
      </c>
      <c r="L136" s="29">
        <f>IFERROR(SUM(SUMIF('ТТК-Салаты'!$B:$B,"66211",'ТТК-Салаты'!$E:$E),SUMIF('ТТК-Салаты'!$G:$G,"66211",'ТТК-Салаты'!$J:$J),SUMIF('ТТК-Салаты'!$L:$L,"66211",'ТТК-Салаты'!$O:$O),SUMIF('ТТК-Салаты'!$Q:$Q,"66211",'ТТК-Салаты'!$T:$T)),0)</f>
        <v>0</v>
      </c>
      <c r="M136" s="29">
        <f>IFERROR(SUM(SUMIF('ТТК-Экстра'!$B:$B,"66211",'ТТК-Экстра'!$E:$E),SUMIF('ТТК-Экстра'!$G:$G,"66211",'ТТК-Экстра'!$J:$J),SUMIF('ТТК-Экстра'!$L:$L,"66211",'ТТК-Экстра'!$O:$O),SUMIF('ТТК-Экстра'!$Q:$Q,"66211",'ТТК-Экстра'!$T:$T)),0)</f>
        <v>0</v>
      </c>
      <c r="N136" s="34">
        <f t="shared" si="2"/>
        <v>99</v>
      </c>
    </row>
    <row r="137" spans="1:14">
      <c r="A137" s="64">
        <v>68609</v>
      </c>
      <c r="B137" s="40" t="s">
        <v>596</v>
      </c>
      <c r="C137" s="29">
        <f>IFERROR(SUM(SUMIF('ТТК-Сэндвичи'!$B:$B,"68609",'ТТК-Сэндвичи'!$E:$E),SUMIF('ТТК-Сэндвичи'!$G:$G,"68609",'ТТК-Сэндвичи'!$J:$J),SUMIF('ТТК-Сэндвичи'!$L:$L,"68609",'ТТК-Сэндвичи'!$O:$O),SUMIF('ТТК-Сэндвичи'!$Q:$Q,"68609",'ТТК-Сэндвичи'!$T:$T)),0)</f>
        <v>96</v>
      </c>
      <c r="D137" s="29">
        <f>IFERROR(SUM(SUMIF('ТТК-Десерты'!$B:$B,"68609",'ТТК-Десерты'!$E:$E),SUMIF('ТТК-Десерты'!$G:$G,"68609",'ТТК-Десерты'!$J:$J),SUMIF('ТТК-Десерты'!$L:$L,"68609",'ТТК-Десерты'!$O:$O),SUMIF('ТТК-Десерты'!$Q:$Q,"68609",'ТТК-Десерты'!$T:$T)),0)</f>
        <v>0</v>
      </c>
      <c r="E137" s="29">
        <f>IFERROR(SUM(SUMIF('ТТК-Закуски'!$B:$B,"68609",'ТТК-Закуски'!$E:$E),SUMIF('ТТК-Закуски'!$G:$G,"68609",'ТТК-Закуски'!$J:$J),SUMIF('ТТК-Закуски'!$L:$L,"68609",'ТТК-Закуски'!$O:$O),SUMIF('ТТК-Закуски'!$Q:$Q,"68609",'ТТК-Закуски'!$T:$T)),0)</f>
        <v>0</v>
      </c>
      <c r="F137" s="29">
        <f>IFERROR(SUM(SUMIF('ТТК-Напитки'!$B:$B,"68609",'ТТК-Напитки'!$E:$E),SUMIF('ТТК-Напитки'!$G:$G,"68609",'ТТК-Напитки'!$J:$J),SUMIF('ТТК-Напитки'!$L:$L,"68609",'ТТК-Напитки'!$O:$O),SUMIF('ТТК-Напитки'!$Q:$Q,"68609",'ТТК-Напитки'!$T:$T)),0)</f>
        <v>0</v>
      </c>
      <c r="G137" s="29">
        <f>IFERROR(SUM(SUMIF('ТТК-Гарниры'!$B:$B,"68609",'ТТК-Гарниры'!$E:$E),SUMIF('ТТК-Гарниры'!$G:$G,"68609",'ТТК-Гарниры'!$J:$J),SUMIF('ТТК-Гарниры'!$L:$L,"68609",'ТТК-Гарниры'!$O:$O),SUMIF('ТТК-Гарниры'!$Q:$Q,"68609",'ТТК-Гарниры'!$T:$T)),0)</f>
        <v>0</v>
      </c>
      <c r="H137" s="29">
        <f>IFERROR(SUM(SUMIF('ТТК-Соуса'!$B:$B,"68609",'ТТК-Соуса'!$E:$E),SUMIF('ТТК-Соуса'!$G:$G,"68609",'ТТК-Соуса'!$J:$J),SUMIF('ТТК-Соуса'!$L:$L,"68609",'ТТК-Соуса'!$O:$O),SUMIF('ТТК-Соуса'!$Q:$Q,"68609",'ТТК-Соуса'!$T:$T)),0)</f>
        <v>0</v>
      </c>
      <c r="I137" s="29">
        <f>IFERROR(SUM(SUMIF('ТТК-Новинки'!$B:$B,"68609",'ТТК-Новинки'!$E:$E),SUMIF('ТТК-Новинки'!$G:$G,"68609",'ТТК-Новинки'!$J:$J),SUMIF('ТТК-Новинки'!$L:$L,"68609",'ТТК-Новинки'!$O:$O),SUMIF('ТТК-Новинки'!$Q:$Q,"68609",'ТТК-Новинки'!$T:$T)),0)</f>
        <v>3</v>
      </c>
      <c r="J137" s="29">
        <f>IFERROR(SUM(SUMIF('ТТК-Промо'!$B:$B,"68609",'ТТК-Промо'!$E:$E),SUMIF('ТТК-Промо'!$G:$G,"68609",'ТТК-Промо'!$J:$J),SUMIF('ТТК-Промо'!$L:$L,"68609",'ТТК-Промо'!$O:$O),SUMIF('ТТК-Промо'!$Q:$Q,"68609",'ТТК-Промо'!$T:$T)),0)</f>
        <v>0</v>
      </c>
      <c r="K137" s="29">
        <f>IFERROR(SUM(SUMIF('ТТК-Завтраки'!$B:$B,"68609",'ТТК-Завтраки'!$E:$E),SUMIF('ТТК-Завтраки'!$G:$G,"68609",'ТТК-Завтраки'!$J:$J),SUMIF('ТТК-Завтраки'!$L:$L,"68609",'ТТК-Завтраки'!$O:$O),SUMIF('ТТК-Завтраки'!$Q:$Q,"68609",'ТТК-Завтраки'!$T:$T)),0)</f>
        <v>0</v>
      </c>
      <c r="L137" s="29">
        <f>IFERROR(SUM(SUMIF('ТТК-Салаты'!$B:$B,"68609",'ТТК-Салаты'!$E:$E),SUMIF('ТТК-Салаты'!$G:$G,"68609",'ТТК-Салаты'!$J:$J),SUMIF('ТТК-Салаты'!$L:$L,"68609",'ТТК-Салаты'!$O:$O),SUMIF('ТТК-Салаты'!$Q:$Q,"68609",'ТТК-Салаты'!$T:$T)),0)</f>
        <v>0</v>
      </c>
      <c r="M137" s="29">
        <f>IFERROR(SUM(SUMIF('ТТК-Экстра'!$B:$B,"68609",'ТТК-Экстра'!$E:$E),SUMIF('ТТК-Экстра'!$G:$G,"68609",'ТТК-Экстра'!$J:$J),SUMIF('ТТК-Экстра'!$L:$L,"68609",'ТТК-Экстра'!$O:$O),SUMIF('ТТК-Экстра'!$Q:$Q,"68609",'ТТК-Экстра'!$T:$T)),0)</f>
        <v>0</v>
      </c>
      <c r="N137" s="34">
        <f t="shared" si="2"/>
        <v>99</v>
      </c>
    </row>
    <row r="138" spans="1:14">
      <c r="A138" s="64">
        <v>68611</v>
      </c>
      <c r="B138" s="40" t="s">
        <v>558</v>
      </c>
      <c r="C138" s="29">
        <f>IFERROR(SUM(SUMIF('ТТК-Сэндвичи'!$B:$B,"68611",'ТТК-Сэндвичи'!$E:$E),SUMIF('ТТК-Сэндвичи'!$G:$G,"68611",'ТТК-Сэндвичи'!$J:$J),SUMIF('ТТК-Сэндвичи'!$L:$L,"68611",'ТТК-Сэндвичи'!$O:$O),SUMIF('ТТК-Сэндвичи'!$Q:$Q,"68611",'ТТК-Сэндвичи'!$T:$T)),0)</f>
        <v>0</v>
      </c>
      <c r="D138" s="29">
        <f>IFERROR(SUM(SUMIF('ТТК-Десерты'!$B:$B,"68611",'ТТК-Десерты'!$E:$E),SUMIF('ТТК-Десерты'!$G:$G,"68611",'ТТК-Десерты'!$J:$J),SUMIF('ТТК-Десерты'!$L:$L,"68611",'ТТК-Десерты'!$O:$O),SUMIF('ТТК-Десерты'!$Q:$Q,"68611",'ТТК-Десерты'!$T:$T)),0)</f>
        <v>0</v>
      </c>
      <c r="E138" s="29">
        <f>IFERROR(SUM(SUMIF('ТТК-Закуски'!$B:$B,"68611",'ТТК-Закуски'!$E:$E),SUMIF('ТТК-Закуски'!$G:$G,"68611",'ТТК-Закуски'!$J:$J),SUMIF('ТТК-Закуски'!$L:$L,"68611",'ТТК-Закуски'!$O:$O),SUMIF('ТТК-Закуски'!$Q:$Q,"68611",'ТТК-Закуски'!$T:$T)),0)</f>
        <v>0</v>
      </c>
      <c r="F138" s="29">
        <f>IFERROR(SUM(SUMIF('ТТК-Напитки'!$B:$B,"68611",'ТТК-Напитки'!$E:$E),SUMIF('ТТК-Напитки'!$G:$G,"68611",'ТТК-Напитки'!$J:$J),SUMIF('ТТК-Напитки'!$L:$L,"68611",'ТТК-Напитки'!$O:$O),SUMIF('ТТК-Напитки'!$Q:$Q,"68611",'ТТК-Напитки'!$T:$T)),0)</f>
        <v>0</v>
      </c>
      <c r="G138" s="29">
        <f>IFERROR(SUM(SUMIF('ТТК-Гарниры'!$B:$B,"68611",'ТТК-Гарниры'!$E:$E),SUMIF('ТТК-Гарниры'!$G:$G,"68611",'ТТК-Гарниры'!$J:$J),SUMIF('ТТК-Гарниры'!$L:$L,"68611",'ТТК-Гарниры'!$O:$O),SUMIF('ТТК-Гарниры'!$Q:$Q,"68611",'ТТК-Гарниры'!$T:$T)),0)</f>
        <v>0</v>
      </c>
      <c r="H138" s="29">
        <f>IFERROR(SUM(SUMIF('ТТК-Соуса'!$B:$B,"68611",'ТТК-Соуса'!$E:$E),SUMIF('ТТК-Соуса'!$G:$G,"68611",'ТТК-Соуса'!$J:$J),SUMIF('ТТК-Соуса'!$L:$L,"68611",'ТТК-Соуса'!$O:$O),SUMIF('ТТК-Соуса'!$Q:$Q,"68611",'ТТК-Соуса'!$T:$T)),0)</f>
        <v>0</v>
      </c>
      <c r="I138" s="29">
        <f>IFERROR(SUM(SUMIF('ТТК-Новинки'!$B:$B,"68611",'ТТК-Новинки'!$E:$E),SUMIF('ТТК-Новинки'!$G:$G,"68611",'ТТК-Новинки'!$J:$J),SUMIF('ТТК-Новинки'!$L:$L,"68611",'ТТК-Новинки'!$O:$O),SUMIF('ТТК-Новинки'!$Q:$Q,"68611",'ТТК-Новинки'!$T:$T)),0)</f>
        <v>0</v>
      </c>
      <c r="J138" s="29">
        <f>IFERROR(SUM(SUMIF('ТТК-Промо'!$B:$B,"68611",'ТТК-Промо'!$E:$E),SUMIF('ТТК-Промо'!$G:$G,"68611",'ТТК-Промо'!$J:$J),SUMIF('ТТК-Промо'!$L:$L,"68611",'ТТК-Промо'!$O:$O),SUMIF('ТТК-Промо'!$Q:$Q,"68611",'ТТК-Промо'!$T:$T)),0)</f>
        <v>0</v>
      </c>
      <c r="K138" s="29">
        <f>IFERROR(SUM(SUMIF('ТТК-Завтраки'!$B:$B,"68611",'ТТК-Завтраки'!$E:$E),SUMIF('ТТК-Завтраки'!$G:$G,"68611",'ТТК-Завтраки'!$J:$J),SUMIF('ТТК-Завтраки'!$L:$L,"68611",'ТТК-Завтраки'!$O:$O),SUMIF('ТТК-Завтраки'!$Q:$Q,"68611",'ТТК-Завтраки'!$T:$T)),0)</f>
        <v>2</v>
      </c>
      <c r="L138" s="29">
        <f>IFERROR(SUM(SUMIF('ТТК-Салаты'!$B:$B,"68611",'ТТК-Салаты'!$E:$E),SUMIF('ТТК-Салаты'!$G:$G,"68611",'ТТК-Салаты'!$J:$J),SUMIF('ТТК-Салаты'!$L:$L,"68611",'ТТК-Салаты'!$O:$O),SUMIF('ТТК-Салаты'!$Q:$Q,"68611",'ТТК-Салаты'!$T:$T)),0)</f>
        <v>0</v>
      </c>
      <c r="M138" s="29">
        <f>IFERROR(SUM(SUMIF('ТТК-Экстра'!$B:$B,"68611",'ТТК-Экстра'!$E:$E),SUMIF('ТТК-Экстра'!$G:$G,"68611",'ТТК-Экстра'!$J:$J),SUMIF('ТТК-Экстра'!$L:$L,"68611",'ТТК-Экстра'!$O:$O),SUMIF('ТТК-Экстра'!$Q:$Q,"68611",'ТТК-Экстра'!$T:$T)),0)</f>
        <v>0</v>
      </c>
      <c r="N138" s="34">
        <f t="shared" si="2"/>
        <v>2</v>
      </c>
    </row>
    <row r="139" spans="1:14">
      <c r="A139" s="64">
        <v>68612</v>
      </c>
      <c r="B139" s="40" t="s">
        <v>559</v>
      </c>
      <c r="C139" s="29">
        <f>IFERROR(SUM(SUMIF('ТТК-Сэндвичи'!$B:$B,"68612",'ТТК-Сэндвичи'!$E:$E),SUMIF('ТТК-Сэндвичи'!$G:$G,"68612",'ТТК-Сэндвичи'!$J:$J),SUMIF('ТТК-Сэндвичи'!$L:$L,"68612",'ТТК-Сэндвичи'!$O:$O),SUMIF('ТТК-Сэндвичи'!$Q:$Q,"68612",'ТТК-Сэндвичи'!$T:$T)),0)</f>
        <v>0</v>
      </c>
      <c r="D139" s="29">
        <f>IFERROR(SUM(SUMIF('ТТК-Десерты'!$B:$B,"68612",'ТТК-Десерты'!$E:$E),SUMIF('ТТК-Десерты'!$G:$G,"68612",'ТТК-Десерты'!$J:$J),SUMIF('ТТК-Десерты'!$L:$L,"68612",'ТТК-Десерты'!$O:$O),SUMIF('ТТК-Десерты'!$Q:$Q,"68612",'ТТК-Десерты'!$T:$T)),0)</f>
        <v>0</v>
      </c>
      <c r="E139" s="29">
        <f>IFERROR(SUM(SUMIF('ТТК-Закуски'!$B:$B,"68612",'ТТК-Закуски'!$E:$E),SUMIF('ТТК-Закуски'!$G:$G,"68612",'ТТК-Закуски'!$J:$J),SUMIF('ТТК-Закуски'!$L:$L,"68612",'ТТК-Закуски'!$O:$O),SUMIF('ТТК-Закуски'!$Q:$Q,"68612",'ТТК-Закуски'!$T:$T)),0)</f>
        <v>0</v>
      </c>
      <c r="F139" s="29">
        <f>IFERROR(SUM(SUMIF('ТТК-Напитки'!$B:$B,"68612",'ТТК-Напитки'!$E:$E),SUMIF('ТТК-Напитки'!$G:$G,"68612",'ТТК-Напитки'!$J:$J),SUMIF('ТТК-Напитки'!$L:$L,"68612",'ТТК-Напитки'!$O:$O),SUMIF('ТТК-Напитки'!$Q:$Q,"68612",'ТТК-Напитки'!$T:$T)),0)</f>
        <v>0</v>
      </c>
      <c r="G139" s="29">
        <f>IFERROR(SUM(SUMIF('ТТК-Гарниры'!$B:$B,"68612",'ТТК-Гарниры'!$E:$E),SUMIF('ТТК-Гарниры'!$G:$G,"68612",'ТТК-Гарниры'!$J:$J),SUMIF('ТТК-Гарниры'!$L:$L,"68612",'ТТК-Гарниры'!$O:$O),SUMIF('ТТК-Гарниры'!$Q:$Q,"68612",'ТТК-Гарниры'!$T:$T)),0)</f>
        <v>0</v>
      </c>
      <c r="H139" s="29">
        <f>IFERROR(SUM(SUMIF('ТТК-Соуса'!$B:$B,"68612",'ТТК-Соуса'!$E:$E),SUMIF('ТТК-Соуса'!$G:$G,"68612",'ТТК-Соуса'!$J:$J),SUMIF('ТТК-Соуса'!$L:$L,"68612",'ТТК-Соуса'!$O:$O),SUMIF('ТТК-Соуса'!$Q:$Q,"68612",'ТТК-Соуса'!$T:$T)),0)</f>
        <v>0</v>
      </c>
      <c r="I139" s="29">
        <f>IFERROR(SUM(SUMIF('ТТК-Новинки'!$B:$B,"68612",'ТТК-Новинки'!$E:$E),SUMIF('ТТК-Новинки'!$G:$G,"68612",'ТТК-Новинки'!$J:$J),SUMIF('ТТК-Новинки'!$L:$L,"68612",'ТТК-Новинки'!$O:$O),SUMIF('ТТК-Новинки'!$Q:$Q,"68612",'ТТК-Новинки'!$T:$T)),0)</f>
        <v>0</v>
      </c>
      <c r="J139" s="29">
        <f>IFERROR(SUM(SUMIF('ТТК-Промо'!$B:$B,"68612",'ТТК-Промо'!$E:$E),SUMIF('ТТК-Промо'!$G:$G,"68612",'ТТК-Промо'!$J:$J),SUMIF('ТТК-Промо'!$L:$L,"68612",'ТТК-Промо'!$O:$O),SUMIF('ТТК-Промо'!$Q:$Q,"68612",'ТТК-Промо'!$T:$T)),0)</f>
        <v>0</v>
      </c>
      <c r="K139" s="29">
        <f>IFERROR(SUM(SUMIF('ТТК-Завтраки'!$B:$B,"68612",'ТТК-Завтраки'!$E:$E),SUMIF('ТТК-Завтраки'!$G:$G,"68612",'ТТК-Завтраки'!$J:$J),SUMIF('ТТК-Завтраки'!$L:$L,"68612",'ТТК-Завтраки'!$O:$O),SUMIF('ТТК-Завтраки'!$Q:$Q,"68612",'ТТК-Завтраки'!$T:$T)),0)</f>
        <v>0</v>
      </c>
      <c r="L139" s="29">
        <f>IFERROR(SUM(SUMIF('ТТК-Салаты'!$B:$B,"68612",'ТТК-Салаты'!$E:$E),SUMIF('ТТК-Салаты'!$G:$G,"68612",'ТТК-Салаты'!$J:$J),SUMIF('ТТК-Салаты'!$L:$L,"68612",'ТТК-Салаты'!$O:$O),SUMIF('ТТК-Салаты'!$Q:$Q,"68612",'ТТК-Салаты'!$T:$T)),0)</f>
        <v>0</v>
      </c>
      <c r="M139" s="29">
        <f>IFERROR(SUM(SUMIF('ТТК-Экстра'!$B:$B,"68612",'ТТК-Экстра'!$E:$E),SUMIF('ТТК-Экстра'!$G:$G,"68612",'ТТК-Экстра'!$J:$J),SUMIF('ТТК-Экстра'!$L:$L,"68612",'ТТК-Экстра'!$O:$O),SUMIF('ТТК-Экстра'!$Q:$Q,"68612",'ТТК-Экстра'!$T:$T)),0)</f>
        <v>49</v>
      </c>
      <c r="N139" s="34">
        <f t="shared" si="2"/>
        <v>49</v>
      </c>
    </row>
    <row r="140" spans="1:14">
      <c r="A140" s="64">
        <v>68657</v>
      </c>
      <c r="B140" s="40" t="s">
        <v>560</v>
      </c>
      <c r="C140" s="29">
        <f>IFERROR(SUM(SUMIF('ТТК-Сэндвичи'!$B:$B,"68657",'ТТК-Сэндвичи'!$E:$E),SUMIF('ТТК-Сэндвичи'!$G:$G,"68657",'ТТК-Сэндвичи'!$J:$J),SUMIF('ТТК-Сэндвичи'!$L:$L,"68657",'ТТК-Сэндвичи'!$O:$O),SUMIF('ТТК-Сэндвичи'!$Q:$Q,"68657",'ТТК-Сэндвичи'!$T:$T)),0)</f>
        <v>0</v>
      </c>
      <c r="D140" s="29">
        <f>IFERROR(SUM(SUMIF('ТТК-Десерты'!$B:$B,"68657",'ТТК-Десерты'!$E:$E),SUMIF('ТТК-Десерты'!$G:$G,"68657",'ТТК-Десерты'!$J:$J),SUMIF('ТТК-Десерты'!$L:$L,"68657",'ТТК-Десерты'!$O:$O),SUMIF('ТТК-Десерты'!$Q:$Q,"68657",'ТТК-Десерты'!$T:$T)),0)</f>
        <v>0</v>
      </c>
      <c r="E140" s="29">
        <f>IFERROR(SUM(SUMIF('ТТК-Закуски'!$B:$B,"68657",'ТТК-Закуски'!$E:$E),SUMIF('ТТК-Закуски'!$G:$G,"68657",'ТТК-Закуски'!$J:$J),SUMIF('ТТК-Закуски'!$L:$L,"68657",'ТТК-Закуски'!$O:$O),SUMIF('ТТК-Закуски'!$Q:$Q,"68657",'ТТК-Закуски'!$T:$T)),0)</f>
        <v>300</v>
      </c>
      <c r="F140" s="29">
        <f>IFERROR(SUM(SUMIF('ТТК-Напитки'!$B:$B,"68657",'ТТК-Напитки'!$E:$E),SUMIF('ТТК-Напитки'!$G:$G,"68657",'ТТК-Напитки'!$J:$J),SUMIF('ТТК-Напитки'!$L:$L,"68657",'ТТК-Напитки'!$O:$O),SUMIF('ТТК-Напитки'!$Q:$Q,"68657",'ТТК-Напитки'!$T:$T)),0)</f>
        <v>0</v>
      </c>
      <c r="G140" s="29">
        <f>IFERROR(SUM(SUMIF('ТТК-Гарниры'!$B:$B,"68657",'ТТК-Гарниры'!$E:$E),SUMIF('ТТК-Гарниры'!$G:$G,"68657",'ТТК-Гарниры'!$J:$J),SUMIF('ТТК-Гарниры'!$L:$L,"68657",'ТТК-Гарниры'!$O:$O),SUMIF('ТТК-Гарниры'!$Q:$Q,"68657",'ТТК-Гарниры'!$T:$T)),0)</f>
        <v>0</v>
      </c>
      <c r="H140" s="29">
        <f>IFERROR(SUM(SUMIF('ТТК-Соуса'!$B:$B,"68657",'ТТК-Соуса'!$E:$E),SUMIF('ТТК-Соуса'!$G:$G,"68657",'ТТК-Соуса'!$J:$J),SUMIF('ТТК-Соуса'!$L:$L,"68657",'ТТК-Соуса'!$O:$O),SUMIF('ТТК-Соуса'!$Q:$Q,"68657",'ТТК-Соуса'!$T:$T)),0)</f>
        <v>0</v>
      </c>
      <c r="I140" s="29">
        <f>IFERROR(SUM(SUMIF('ТТК-Новинки'!$B:$B,"68657",'ТТК-Новинки'!$E:$E),SUMIF('ТТК-Новинки'!$G:$G,"68657",'ТТК-Новинки'!$J:$J),SUMIF('ТТК-Новинки'!$L:$L,"68657",'ТТК-Новинки'!$O:$O),SUMIF('ТТК-Новинки'!$Q:$Q,"68657",'ТТК-Новинки'!$T:$T)),0)</f>
        <v>0</v>
      </c>
      <c r="J140" s="29">
        <f>IFERROR(SUM(SUMIF('ТТК-Промо'!$B:$B,"68657",'ТТК-Промо'!$E:$E),SUMIF('ТТК-Промо'!$G:$G,"68657",'ТТК-Промо'!$J:$J),SUMIF('ТТК-Промо'!$L:$L,"68657",'ТТК-Промо'!$O:$O),SUMIF('ТТК-Промо'!$Q:$Q,"68657",'ТТК-Промо'!$T:$T)),0)</f>
        <v>0</v>
      </c>
      <c r="K140" s="29">
        <f>IFERROR(SUM(SUMIF('ТТК-Завтраки'!$B:$B,"68657",'ТТК-Завтраки'!$E:$E),SUMIF('ТТК-Завтраки'!$G:$G,"68657",'ТТК-Завтраки'!$J:$J),SUMIF('ТТК-Завтраки'!$L:$L,"68657",'ТТК-Завтраки'!$O:$O),SUMIF('ТТК-Завтраки'!$Q:$Q,"68657",'ТТК-Завтраки'!$T:$T)),0)</f>
        <v>0</v>
      </c>
      <c r="L140" s="29">
        <f>IFERROR(SUM(SUMIF('ТТК-Салаты'!$B:$B,"68657",'ТТК-Салаты'!$E:$E),SUMIF('ТТК-Салаты'!$G:$G,"68657",'ТТК-Салаты'!$J:$J),SUMIF('ТТК-Салаты'!$L:$L,"68657",'ТТК-Салаты'!$O:$O),SUMIF('ТТК-Салаты'!$Q:$Q,"68657",'ТТК-Салаты'!$T:$T)),0)</f>
        <v>0</v>
      </c>
      <c r="M140" s="29">
        <f>IFERROR(SUM(SUMIF('ТТК-Экстра'!$B:$B,"68657",'ТТК-Экстра'!$E:$E),SUMIF('ТТК-Экстра'!$G:$G,"68657",'ТТК-Экстра'!$J:$J),SUMIF('ТТК-Экстра'!$L:$L,"68657",'ТТК-Экстра'!$O:$O),SUMIF('ТТК-Экстра'!$Q:$Q,"68657",'ТТК-Экстра'!$T:$T)),0)</f>
        <v>0</v>
      </c>
      <c r="N140" s="34">
        <f t="shared" si="2"/>
        <v>300</v>
      </c>
    </row>
    <row r="141" spans="1:14">
      <c r="A141" s="64">
        <v>68659</v>
      </c>
      <c r="B141" s="40" t="s">
        <v>561</v>
      </c>
      <c r="C141" s="29">
        <f>IFERROR(SUM(SUMIF('ТТК-Сэндвичи'!$B:$B,"68659",'ТТК-Сэндвичи'!$E:$E),SUMIF('ТТК-Сэндвичи'!$G:$G,"68659",'ТТК-Сэндвичи'!$J:$J),SUMIF('ТТК-Сэндвичи'!$L:$L,"68659",'ТТК-Сэндвичи'!$O:$O),SUMIF('ТТК-Сэндвичи'!$Q:$Q,"68659",'ТТК-Сэндвичи'!$T:$T)),0)</f>
        <v>0</v>
      </c>
      <c r="D141" s="29">
        <f>IFERROR(SUM(SUMIF('ТТК-Десерты'!$B:$B,"68659",'ТТК-Десерты'!$E:$E),SUMIF('ТТК-Десерты'!$G:$G,"68659",'ТТК-Десерты'!$J:$J),SUMIF('ТТК-Десерты'!$L:$L,"68659",'ТТК-Десерты'!$O:$O),SUMIF('ТТК-Десерты'!$Q:$Q,"68659",'ТТК-Десерты'!$T:$T)),0)</f>
        <v>0</v>
      </c>
      <c r="E141" s="29">
        <f>IFERROR(SUM(SUMIF('ТТК-Закуски'!$B:$B,"68659",'ТТК-Закуски'!$E:$E),SUMIF('ТТК-Закуски'!$G:$G,"68659",'ТТК-Закуски'!$J:$J),SUMIF('ТТК-Закуски'!$L:$L,"68659",'ТТК-Закуски'!$O:$O),SUMIF('ТТК-Закуски'!$Q:$Q,"68659",'ТТК-Закуски'!$T:$T)),0)</f>
        <v>2335</v>
      </c>
      <c r="F141" s="29">
        <f>IFERROR(SUM(SUMIF('ТТК-Напитки'!$B:$B,"68659",'ТТК-Напитки'!$E:$E),SUMIF('ТТК-Напитки'!$G:$G,"68659",'ТТК-Напитки'!$J:$J),SUMIF('ТТК-Напитки'!$L:$L,"68659",'ТТК-Напитки'!$O:$O),SUMIF('ТТК-Напитки'!$Q:$Q,"68659",'ТТК-Напитки'!$T:$T)),0)</f>
        <v>0</v>
      </c>
      <c r="G141" s="29">
        <f>IFERROR(SUM(SUMIF('ТТК-Гарниры'!$B:$B,"68659",'ТТК-Гарниры'!$E:$E),SUMIF('ТТК-Гарниры'!$G:$G,"68659",'ТТК-Гарниры'!$J:$J),SUMIF('ТТК-Гарниры'!$L:$L,"68659",'ТТК-Гарниры'!$O:$O),SUMIF('ТТК-Гарниры'!$Q:$Q,"68659",'ТТК-Гарниры'!$T:$T)),0)</f>
        <v>0</v>
      </c>
      <c r="H141" s="29">
        <f>IFERROR(SUM(SUMIF('ТТК-Соуса'!$B:$B,"68659",'ТТК-Соуса'!$E:$E),SUMIF('ТТК-Соуса'!$G:$G,"68659",'ТТК-Соуса'!$J:$J),SUMIF('ТТК-Соуса'!$L:$L,"68659",'ТТК-Соуса'!$O:$O),SUMIF('ТТК-Соуса'!$Q:$Q,"68659",'ТТК-Соуса'!$T:$T)),0)</f>
        <v>0</v>
      </c>
      <c r="I141" s="29">
        <f>IFERROR(SUM(SUMIF('ТТК-Новинки'!$B:$B,"68659",'ТТК-Новинки'!$E:$E),SUMIF('ТТК-Новинки'!$G:$G,"68659",'ТТК-Новинки'!$J:$J),SUMIF('ТТК-Новинки'!$L:$L,"68659",'ТТК-Новинки'!$O:$O),SUMIF('ТТК-Новинки'!$Q:$Q,"68659",'ТТК-Новинки'!$T:$T)),0)</f>
        <v>0</v>
      </c>
      <c r="J141" s="29">
        <f>IFERROR(SUM(SUMIF('ТТК-Промо'!$B:$B,"68659",'ТТК-Промо'!$E:$E),SUMIF('ТТК-Промо'!$G:$G,"68659",'ТТК-Промо'!$J:$J),SUMIF('ТТК-Промо'!$L:$L,"68659",'ТТК-Промо'!$O:$O),SUMIF('ТТК-Промо'!$Q:$Q,"68659",'ТТК-Промо'!$T:$T)),0)</f>
        <v>0</v>
      </c>
      <c r="K141" s="29">
        <f>IFERROR(SUM(SUMIF('ТТК-Завтраки'!$B:$B,"68659",'ТТК-Завтраки'!$E:$E),SUMIF('ТТК-Завтраки'!$G:$G,"68659",'ТТК-Завтраки'!$J:$J),SUMIF('ТТК-Завтраки'!$L:$L,"68659",'ТТК-Завтраки'!$O:$O),SUMIF('ТТК-Завтраки'!$Q:$Q,"68659",'ТТК-Завтраки'!$T:$T)),0)</f>
        <v>0</v>
      </c>
      <c r="L141" s="29">
        <f>IFERROR(SUM(SUMIF('ТТК-Салаты'!$B:$B,"68659",'ТТК-Салаты'!$E:$E),SUMIF('ТТК-Салаты'!$G:$G,"68659",'ТТК-Салаты'!$J:$J),SUMIF('ТТК-Салаты'!$L:$L,"68659",'ТТК-Салаты'!$O:$O),SUMIF('ТТК-Салаты'!$Q:$Q,"68659",'ТТК-Салаты'!$T:$T)),0)</f>
        <v>0</v>
      </c>
      <c r="M141" s="29">
        <f>IFERROR(SUM(SUMIF('ТТК-Экстра'!$B:$B,"68659",'ТТК-Экстра'!$E:$E),SUMIF('ТТК-Экстра'!$G:$G,"68659",'ТТК-Экстра'!$J:$J),SUMIF('ТТК-Экстра'!$L:$L,"68659",'ТТК-Экстра'!$O:$O),SUMIF('ТТК-Экстра'!$Q:$Q,"68659",'ТТК-Экстра'!$T:$T)),0)</f>
        <v>0</v>
      </c>
      <c r="N141" s="34">
        <f t="shared" si="2"/>
        <v>2335</v>
      </c>
    </row>
    <row r="142" spans="1:14">
      <c r="A142" s="64">
        <v>68695</v>
      </c>
      <c r="B142" s="40" t="s">
        <v>562</v>
      </c>
      <c r="C142" s="29">
        <f>IFERROR(SUM(SUMIF('ТТК-Сэндвичи'!$B:$B,"68695",'ТТК-Сэндвичи'!$E:$E),SUMIF('ТТК-Сэндвичи'!$G:$G,"68695",'ТТК-Сэндвичи'!$J:$J),SUMIF('ТТК-Сэндвичи'!$L:$L,"68695",'ТТК-Сэндвичи'!$O:$O),SUMIF('ТТК-Сэндвичи'!$Q:$Q,"68695",'ТТК-Сэндвичи'!$T:$T)),0)</f>
        <v>319</v>
      </c>
      <c r="D142" s="29">
        <f>IFERROR(SUM(SUMIF('ТТК-Десерты'!$B:$B,"68695",'ТТК-Десерты'!$E:$E),SUMIF('ТТК-Десерты'!$G:$G,"68695",'ТТК-Десерты'!$J:$J),SUMIF('ТТК-Десерты'!$L:$L,"68695",'ТТК-Десерты'!$O:$O),SUMIF('ТТК-Десерты'!$Q:$Q,"68695",'ТТК-Десерты'!$T:$T)),0)</f>
        <v>0</v>
      </c>
      <c r="E142" s="29">
        <f>IFERROR(SUM(SUMIF('ТТК-Закуски'!$B:$B,"68695",'ТТК-Закуски'!$E:$E),SUMIF('ТТК-Закуски'!$G:$G,"68695",'ТТК-Закуски'!$J:$J),SUMIF('ТТК-Закуски'!$L:$L,"68695",'ТТК-Закуски'!$O:$O),SUMIF('ТТК-Закуски'!$Q:$Q,"68695",'ТТК-Закуски'!$T:$T)),0)</f>
        <v>0</v>
      </c>
      <c r="F142" s="29">
        <f>IFERROR(SUM(SUMIF('ТТК-Напитки'!$B:$B,"68695",'ТТК-Напитки'!$E:$E),SUMIF('ТТК-Напитки'!$G:$G,"68695",'ТТК-Напитки'!$J:$J),SUMIF('ТТК-Напитки'!$L:$L,"68695",'ТТК-Напитки'!$O:$O),SUMIF('ТТК-Напитки'!$Q:$Q,"68695",'ТТК-Напитки'!$T:$T)),0)</f>
        <v>0</v>
      </c>
      <c r="G142" s="29">
        <f>IFERROR(SUM(SUMIF('ТТК-Гарниры'!$B:$B,"68695",'ТТК-Гарниры'!$E:$E),SUMIF('ТТК-Гарниры'!$G:$G,"68695",'ТТК-Гарниры'!$J:$J),SUMIF('ТТК-Гарниры'!$L:$L,"68695",'ТТК-Гарниры'!$O:$O),SUMIF('ТТК-Гарниры'!$Q:$Q,"68695",'ТТК-Гарниры'!$T:$T)),0)</f>
        <v>0</v>
      </c>
      <c r="H142" s="29">
        <f>IFERROR(SUM(SUMIF('ТТК-Соуса'!$B:$B,"68695",'ТТК-Соуса'!$E:$E),SUMIF('ТТК-Соуса'!$G:$G,"68695",'ТТК-Соуса'!$J:$J),SUMIF('ТТК-Соуса'!$L:$L,"68695",'ТТК-Соуса'!$O:$O),SUMIF('ТТК-Соуса'!$Q:$Q,"68695",'ТТК-Соуса'!$T:$T)),0)</f>
        <v>0</v>
      </c>
      <c r="I142" s="29">
        <f>IFERROR(SUM(SUMIF('ТТК-Новинки'!$B:$B,"68695",'ТТК-Новинки'!$E:$E),SUMIF('ТТК-Новинки'!$G:$G,"68695",'ТТК-Новинки'!$J:$J),SUMIF('ТТК-Новинки'!$L:$L,"68695",'ТТК-Новинки'!$O:$O),SUMIF('ТТК-Новинки'!$Q:$Q,"68695",'ТТК-Новинки'!$T:$T)),0)</f>
        <v>478</v>
      </c>
      <c r="J142" s="29">
        <f>IFERROR(SUM(SUMIF('ТТК-Промо'!$B:$B,"68695",'ТТК-Промо'!$E:$E),SUMIF('ТТК-Промо'!$G:$G,"68695",'ТТК-Промо'!$J:$J),SUMIF('ТТК-Промо'!$L:$L,"68695",'ТТК-Промо'!$O:$O),SUMIF('ТТК-Промо'!$Q:$Q,"68695",'ТТК-Промо'!$T:$T)),0)</f>
        <v>0</v>
      </c>
      <c r="K142" s="29">
        <f>IFERROR(SUM(SUMIF('ТТК-Завтраки'!$B:$B,"68695",'ТТК-Завтраки'!$E:$E),SUMIF('ТТК-Завтраки'!$G:$G,"68695",'ТТК-Завтраки'!$J:$J),SUMIF('ТТК-Завтраки'!$L:$L,"68695",'ТТК-Завтраки'!$O:$O),SUMIF('ТТК-Завтраки'!$Q:$Q,"68695",'ТТК-Завтраки'!$T:$T)),0)</f>
        <v>0</v>
      </c>
      <c r="L142" s="29">
        <f>IFERROR(SUM(SUMIF('ТТК-Салаты'!$B:$B,"68695",'ТТК-Салаты'!$E:$E),SUMIF('ТТК-Салаты'!$G:$G,"68695",'ТТК-Салаты'!$J:$J),SUMIF('ТТК-Салаты'!$L:$L,"68695",'ТТК-Салаты'!$O:$O),SUMIF('ТТК-Салаты'!$Q:$Q,"68695",'ТТК-Салаты'!$T:$T)),0)</f>
        <v>0</v>
      </c>
      <c r="M142" s="29">
        <f>IFERROR(SUM(SUMIF('ТТК-Экстра'!$B:$B,"68695",'ТТК-Экстра'!$E:$E),SUMIF('ТТК-Экстра'!$G:$G,"68695",'ТТК-Экстра'!$J:$J),SUMIF('ТТК-Экстра'!$L:$L,"68695",'ТТК-Экстра'!$O:$O),SUMIF('ТТК-Экстра'!$Q:$Q,"68695",'ТТК-Экстра'!$T:$T)),0)</f>
        <v>9</v>
      </c>
      <c r="N142" s="34">
        <f t="shared" si="2"/>
        <v>806</v>
      </c>
    </row>
    <row r="143" spans="1:14">
      <c r="A143" s="64">
        <v>69053</v>
      </c>
      <c r="B143" s="40" t="s">
        <v>563</v>
      </c>
      <c r="C143" s="29">
        <f>IFERROR(SUM(SUMIF('ТТК-Сэндвичи'!$B:$B,"69053",'ТТК-Сэндвичи'!$E:$E),SUMIF('ТТК-Сэндвичи'!$G:$G,"69053",'ТТК-Сэндвичи'!$J:$J),SUMIF('ТТК-Сэндвичи'!$L:$L,"69053",'ТТК-Сэндвичи'!$O:$O),SUMIF('ТТК-Сэндвичи'!$Q:$Q,"69053",'ТТК-Сэндвичи'!$T:$T)),0)</f>
        <v>1</v>
      </c>
      <c r="D143" s="29">
        <f>IFERROR(SUM(SUMIF('ТТК-Десерты'!$B:$B,"69053",'ТТК-Десерты'!$E:$E),SUMIF('ТТК-Десерты'!$G:$G,"69053",'ТТК-Десерты'!$J:$J),SUMIF('ТТК-Десерты'!$L:$L,"69053",'ТТК-Десерты'!$O:$O),SUMIF('ТТК-Десерты'!$Q:$Q,"69053",'ТТК-Десерты'!$T:$T)),0)</f>
        <v>0</v>
      </c>
      <c r="E143" s="29">
        <f>IFERROR(SUM(SUMIF('ТТК-Закуски'!$B:$B,"69053",'ТТК-Закуски'!$E:$E),SUMIF('ТТК-Закуски'!$G:$G,"69053",'ТТК-Закуски'!$J:$J),SUMIF('ТТК-Закуски'!$L:$L,"69053",'ТТК-Закуски'!$O:$O),SUMIF('ТТК-Закуски'!$Q:$Q,"69053",'ТТК-Закуски'!$T:$T)),0)</f>
        <v>0</v>
      </c>
      <c r="F143" s="29">
        <f>IFERROR(SUM(SUMIF('ТТК-Напитки'!$B:$B,"69053",'ТТК-Напитки'!$E:$E),SUMIF('ТТК-Напитки'!$G:$G,"69053",'ТТК-Напитки'!$J:$J),SUMIF('ТТК-Напитки'!$L:$L,"69053",'ТТК-Напитки'!$O:$O),SUMIF('ТТК-Напитки'!$Q:$Q,"69053",'ТТК-Напитки'!$T:$T)),0)</f>
        <v>0</v>
      </c>
      <c r="G143" s="29">
        <f>IFERROR(SUM(SUMIF('ТТК-Гарниры'!$B:$B,"69053",'ТТК-Гарниры'!$E:$E),SUMIF('ТТК-Гарниры'!$G:$G,"69053",'ТТК-Гарниры'!$J:$J),SUMIF('ТТК-Гарниры'!$L:$L,"69053",'ТТК-Гарниры'!$O:$O),SUMIF('ТТК-Гарниры'!$Q:$Q,"69053",'ТТК-Гарниры'!$T:$T)),0)</f>
        <v>0</v>
      </c>
      <c r="H143" s="29">
        <f>IFERROR(SUM(SUMIF('ТТК-Соуса'!$B:$B,"69053",'ТТК-Соуса'!$E:$E),SUMIF('ТТК-Соуса'!$G:$G,"69053",'ТТК-Соуса'!$J:$J),SUMIF('ТТК-Соуса'!$L:$L,"69053",'ТТК-Соуса'!$O:$O),SUMIF('ТТК-Соуса'!$Q:$Q,"69053",'ТТК-Соуса'!$T:$T)),0)</f>
        <v>0</v>
      </c>
      <c r="I143" s="29">
        <f>IFERROR(SUM(SUMIF('ТТК-Новинки'!$B:$B,"69053",'ТТК-Новинки'!$E:$E),SUMIF('ТТК-Новинки'!$G:$G,"69053",'ТТК-Новинки'!$J:$J),SUMIF('ТТК-Новинки'!$L:$L,"69053",'ТТК-Новинки'!$O:$O),SUMIF('ТТК-Новинки'!$Q:$Q,"69053",'ТТК-Новинки'!$T:$T)),0)</f>
        <v>0</v>
      </c>
      <c r="J143" s="29">
        <f>IFERROR(SUM(SUMIF('ТТК-Промо'!$B:$B,"69053",'ТТК-Промо'!$E:$E),SUMIF('ТТК-Промо'!$G:$G,"69053",'ТТК-Промо'!$J:$J),SUMIF('ТТК-Промо'!$L:$L,"69053",'ТТК-Промо'!$O:$O),SUMIF('ТТК-Промо'!$Q:$Q,"69053",'ТТК-Промо'!$T:$T)),0)</f>
        <v>0</v>
      </c>
      <c r="K143" s="29">
        <f>IFERROR(SUM(SUMIF('ТТК-Завтраки'!$B:$B,"69053",'ТТК-Завтраки'!$E:$E),SUMIF('ТТК-Завтраки'!$G:$G,"69053",'ТТК-Завтраки'!$J:$J),SUMIF('ТТК-Завтраки'!$L:$L,"69053",'ТТК-Завтраки'!$O:$O),SUMIF('ТТК-Завтраки'!$Q:$Q,"69053",'ТТК-Завтраки'!$T:$T)),0)</f>
        <v>0</v>
      </c>
      <c r="L143" s="29">
        <f>IFERROR(SUM(SUMIF('ТТК-Салаты'!$B:$B,"69053",'ТТК-Салаты'!$E:$E),SUMIF('ТТК-Салаты'!$G:$G,"69053",'ТТК-Салаты'!$J:$J),SUMIF('ТТК-Салаты'!$L:$L,"69053",'ТТК-Салаты'!$O:$O),SUMIF('ТТК-Салаты'!$Q:$Q,"69053",'ТТК-Салаты'!$T:$T)),0)</f>
        <v>0</v>
      </c>
      <c r="M143" s="29">
        <f>IFERROR(SUM(SUMIF('ТТК-Экстра'!$B:$B,"69053",'ТТК-Экстра'!$E:$E),SUMIF('ТТК-Экстра'!$G:$G,"69053",'ТТК-Экстра'!$J:$J),SUMIF('ТТК-Экстра'!$L:$L,"69053",'ТТК-Экстра'!$O:$O),SUMIF('ТТК-Экстра'!$Q:$Q,"69053",'ТТК-Экстра'!$T:$T)),0)</f>
        <v>0</v>
      </c>
      <c r="N143" s="34">
        <f t="shared" si="2"/>
        <v>1</v>
      </c>
    </row>
    <row r="144" spans="1:14">
      <c r="A144" s="64">
        <v>69056</v>
      </c>
      <c r="B144" s="40" t="s">
        <v>564</v>
      </c>
      <c r="C144" s="29">
        <f>IFERROR(SUM(SUMIF('ТТК-Сэндвичи'!$B:$B,"69056",'ТТК-Сэндвичи'!$E:$E),SUMIF('ТТК-Сэндвичи'!$G:$G,"69056",'ТТК-Сэндвичи'!$J:$J),SUMIF('ТТК-Сэндвичи'!$L:$L,"69056",'ТТК-Сэндвичи'!$O:$O),SUMIF('ТТК-Сэндвичи'!$Q:$Q,"69056",'ТТК-Сэндвичи'!$T:$T)),0)</f>
        <v>32</v>
      </c>
      <c r="D144" s="29">
        <f>IFERROR(SUM(SUMIF('ТТК-Десерты'!$B:$B,"69056",'ТТК-Десерты'!$E:$E),SUMIF('ТТК-Десерты'!$G:$G,"69056",'ТТК-Десерты'!$J:$J),SUMIF('ТТК-Десерты'!$L:$L,"69056",'ТТК-Десерты'!$O:$O),SUMIF('ТТК-Десерты'!$Q:$Q,"69056",'ТТК-Десерты'!$T:$T)),0)</f>
        <v>0</v>
      </c>
      <c r="E144" s="29">
        <f>IFERROR(SUM(SUMIF('ТТК-Закуски'!$B:$B,"69056",'ТТК-Закуски'!$E:$E),SUMIF('ТТК-Закуски'!$G:$G,"69056",'ТТК-Закуски'!$J:$J),SUMIF('ТТК-Закуски'!$L:$L,"69056",'ТТК-Закуски'!$O:$O),SUMIF('ТТК-Закуски'!$Q:$Q,"69056",'ТТК-Закуски'!$T:$T)),0)</f>
        <v>0</v>
      </c>
      <c r="F144" s="29">
        <f>IFERROR(SUM(SUMIF('ТТК-Напитки'!$B:$B,"69056",'ТТК-Напитки'!$E:$E),SUMIF('ТТК-Напитки'!$G:$G,"69056",'ТТК-Напитки'!$J:$J),SUMIF('ТТК-Напитки'!$L:$L,"69056",'ТТК-Напитки'!$O:$O),SUMIF('ТТК-Напитки'!$Q:$Q,"69056",'ТТК-Напитки'!$T:$T)),0)</f>
        <v>0</v>
      </c>
      <c r="G144" s="29">
        <f>IFERROR(SUM(SUMIF('ТТК-Гарниры'!$B:$B,"69056",'ТТК-Гарниры'!$E:$E),SUMIF('ТТК-Гарниры'!$G:$G,"69056",'ТТК-Гарниры'!$J:$J),SUMIF('ТТК-Гарниры'!$L:$L,"69056",'ТТК-Гарниры'!$O:$O),SUMIF('ТТК-Гарниры'!$Q:$Q,"69056",'ТТК-Гарниры'!$T:$T)),0)</f>
        <v>0</v>
      </c>
      <c r="H144" s="29">
        <f>IFERROR(SUM(SUMIF('ТТК-Соуса'!$B:$B,"69056",'ТТК-Соуса'!$E:$E),SUMIF('ТТК-Соуса'!$G:$G,"69056",'ТТК-Соуса'!$J:$J),SUMIF('ТТК-Соуса'!$L:$L,"69056",'ТТК-Соуса'!$O:$O),SUMIF('ТТК-Соуса'!$Q:$Q,"69056",'ТТК-Соуса'!$T:$T)),0)</f>
        <v>0</v>
      </c>
      <c r="I144" s="29">
        <f>IFERROR(SUM(SUMIF('ТТК-Новинки'!$B:$B,"69056",'ТТК-Новинки'!$E:$E),SUMIF('ТТК-Новинки'!$G:$G,"69056",'ТТК-Новинки'!$J:$J),SUMIF('ТТК-Новинки'!$L:$L,"69056",'ТТК-Новинки'!$O:$O),SUMIF('ТТК-Новинки'!$Q:$Q,"69056",'ТТК-Новинки'!$T:$T)),0)</f>
        <v>0</v>
      </c>
      <c r="J144" s="29">
        <f>IFERROR(SUM(SUMIF('ТТК-Промо'!$B:$B,"69056",'ТТК-Промо'!$E:$E),SUMIF('ТТК-Промо'!$G:$G,"69056",'ТТК-Промо'!$J:$J),SUMIF('ТТК-Промо'!$L:$L,"69056",'ТТК-Промо'!$O:$O),SUMIF('ТТК-Промо'!$Q:$Q,"69056",'ТТК-Промо'!$T:$T)),0)</f>
        <v>0</v>
      </c>
      <c r="K144" s="29">
        <f>IFERROR(SUM(SUMIF('ТТК-Завтраки'!$B:$B,"69056",'ТТК-Завтраки'!$E:$E),SUMIF('ТТК-Завтраки'!$G:$G,"69056",'ТТК-Завтраки'!$J:$J),SUMIF('ТТК-Завтраки'!$L:$L,"69056",'ТТК-Завтраки'!$O:$O),SUMIF('ТТК-Завтраки'!$Q:$Q,"69056",'ТТК-Завтраки'!$T:$T)),0)</f>
        <v>0</v>
      </c>
      <c r="L144" s="29">
        <f>IFERROR(SUM(SUMIF('ТТК-Салаты'!$B:$B,"69056",'ТТК-Салаты'!$E:$E),SUMIF('ТТК-Салаты'!$G:$G,"69056",'ТТК-Салаты'!$J:$J),SUMIF('ТТК-Салаты'!$L:$L,"69056",'ТТК-Салаты'!$O:$O),SUMIF('ТТК-Салаты'!$Q:$Q,"69056",'ТТК-Салаты'!$T:$T)),0)</f>
        <v>0</v>
      </c>
      <c r="M144" s="29">
        <f>IFERROR(SUM(SUMIF('ТТК-Экстра'!$B:$B,"69056",'ТТК-Экстра'!$E:$E),SUMIF('ТТК-Экстра'!$G:$G,"69056",'ТТК-Экстра'!$J:$J),SUMIF('ТТК-Экстра'!$L:$L,"69056",'ТТК-Экстра'!$O:$O),SUMIF('ТТК-Экстра'!$Q:$Q,"69056",'ТТК-Экстра'!$T:$T)),0)</f>
        <v>0</v>
      </c>
      <c r="N144" s="34">
        <f t="shared" si="2"/>
        <v>32</v>
      </c>
    </row>
    <row r="145" spans="1:14">
      <c r="A145" s="64">
        <v>69060</v>
      </c>
      <c r="B145" s="40" t="s">
        <v>565</v>
      </c>
      <c r="C145" s="29">
        <f>IFERROR(SUM(SUMIF('ТТК-Сэндвичи'!$B:$B,"69060",'ТТК-Сэндвичи'!$E:$E),SUMIF('ТТК-Сэндвичи'!$G:$G,"69060",'ТТК-Сэндвичи'!$J:$J),SUMIF('ТТК-Сэндвичи'!$L:$L,"69060",'ТТК-Сэндвичи'!$O:$O),SUMIF('ТТК-Сэндвичи'!$Q:$Q,"69060",'ТТК-Сэндвичи'!$T:$T)),0)</f>
        <v>100</v>
      </c>
      <c r="D145" s="29">
        <f>IFERROR(SUM(SUMIF('ТТК-Десерты'!$B:$B,"69060",'ТТК-Десерты'!$E:$E),SUMIF('ТТК-Десерты'!$G:$G,"69060",'ТТК-Десерты'!$J:$J),SUMIF('ТТК-Десерты'!$L:$L,"69060",'ТТК-Десерты'!$O:$O),SUMIF('ТТК-Десерты'!$Q:$Q,"69060",'ТТК-Десерты'!$T:$T)),0)</f>
        <v>0</v>
      </c>
      <c r="E145" s="29">
        <f>IFERROR(SUM(SUMIF('ТТК-Закуски'!$B:$B,"69060",'ТТК-Закуски'!$E:$E),SUMIF('ТТК-Закуски'!$G:$G,"69060",'ТТК-Закуски'!$J:$J),SUMIF('ТТК-Закуски'!$L:$L,"69060",'ТТК-Закуски'!$O:$O),SUMIF('ТТК-Закуски'!$Q:$Q,"69060",'ТТК-Закуски'!$T:$T)),0)</f>
        <v>0</v>
      </c>
      <c r="F145" s="29">
        <f>IFERROR(SUM(SUMIF('ТТК-Напитки'!$B:$B,"69060",'ТТК-Напитки'!$E:$E),SUMIF('ТТК-Напитки'!$G:$G,"69060",'ТТК-Напитки'!$J:$J),SUMIF('ТТК-Напитки'!$L:$L,"69060",'ТТК-Напитки'!$O:$O),SUMIF('ТТК-Напитки'!$Q:$Q,"69060",'ТТК-Напитки'!$T:$T)),0)</f>
        <v>0</v>
      </c>
      <c r="G145" s="29">
        <f>IFERROR(SUM(SUMIF('ТТК-Гарниры'!$B:$B,"69060",'ТТК-Гарниры'!$E:$E),SUMIF('ТТК-Гарниры'!$G:$G,"69060",'ТТК-Гарниры'!$J:$J),SUMIF('ТТК-Гарниры'!$L:$L,"69060",'ТТК-Гарниры'!$O:$O),SUMIF('ТТК-Гарниры'!$Q:$Q,"69060",'ТТК-Гарниры'!$T:$T)),0)</f>
        <v>0</v>
      </c>
      <c r="H145" s="29">
        <f>IFERROR(SUM(SUMIF('ТТК-Соуса'!$B:$B,"69060",'ТТК-Соуса'!$E:$E),SUMIF('ТТК-Соуса'!$G:$G,"69060",'ТТК-Соуса'!$J:$J),SUMIF('ТТК-Соуса'!$L:$L,"69060",'ТТК-Соуса'!$O:$O),SUMIF('ТТК-Соуса'!$Q:$Q,"69060",'ТТК-Соуса'!$T:$T)),0)</f>
        <v>0</v>
      </c>
      <c r="I145" s="29">
        <f>IFERROR(SUM(SUMIF('ТТК-Новинки'!$B:$B,"69060",'ТТК-Новинки'!$E:$E),SUMIF('ТТК-Новинки'!$G:$G,"69060",'ТТК-Новинки'!$J:$J),SUMIF('ТТК-Новинки'!$L:$L,"69060",'ТТК-Новинки'!$O:$O),SUMIF('ТТК-Новинки'!$Q:$Q,"69060",'ТТК-Новинки'!$T:$T)),0)</f>
        <v>34</v>
      </c>
      <c r="J145" s="29">
        <f>IFERROR(SUM(SUMIF('ТТК-Промо'!$B:$B,"69060",'ТТК-Промо'!$E:$E),SUMIF('ТТК-Промо'!$G:$G,"69060",'ТТК-Промо'!$J:$J),SUMIF('ТТК-Промо'!$L:$L,"69060",'ТТК-Промо'!$O:$O),SUMIF('ТТК-Промо'!$Q:$Q,"69060",'ТТК-Промо'!$T:$T)),0)</f>
        <v>0</v>
      </c>
      <c r="K145" s="29">
        <f>IFERROR(SUM(SUMIF('ТТК-Завтраки'!$B:$B,"69060",'ТТК-Завтраки'!$E:$E),SUMIF('ТТК-Завтраки'!$G:$G,"69060",'ТТК-Завтраки'!$J:$J),SUMIF('ТТК-Завтраки'!$L:$L,"69060",'ТТК-Завтраки'!$O:$O),SUMIF('ТТК-Завтраки'!$Q:$Q,"69060",'ТТК-Завтраки'!$T:$T)),0)</f>
        <v>0</v>
      </c>
      <c r="L145" s="29">
        <f>IFERROR(SUM(SUMIF('ТТК-Салаты'!$B:$B,"69060",'ТТК-Салаты'!$E:$E),SUMIF('ТТК-Салаты'!$G:$G,"69060",'ТТК-Салаты'!$J:$J),SUMIF('ТТК-Салаты'!$L:$L,"69060",'ТТК-Салаты'!$O:$O),SUMIF('ТТК-Салаты'!$Q:$Q,"69060",'ТТК-Салаты'!$T:$T)),0)</f>
        <v>0</v>
      </c>
      <c r="M145" s="29">
        <f>IFERROR(SUM(SUMIF('ТТК-Экстра'!$B:$B,"69060",'ТТК-Экстра'!$E:$E),SUMIF('ТТК-Экстра'!$G:$G,"69060",'ТТК-Экстра'!$J:$J),SUMIF('ТТК-Экстра'!$L:$L,"69060",'ТТК-Экстра'!$O:$O),SUMIF('ТТК-Экстра'!$Q:$Q,"69060",'ТТК-Экстра'!$T:$T)),0)</f>
        <v>0</v>
      </c>
      <c r="N145" s="34">
        <f t="shared" si="2"/>
        <v>134</v>
      </c>
    </row>
    <row r="146" spans="1:14">
      <c r="A146" s="64">
        <v>690610</v>
      </c>
      <c r="B146" s="40" t="s">
        <v>566</v>
      </c>
      <c r="C146" s="29">
        <f>IFERROR(SUM(SUMIF('ТТК-Сэндвичи'!$B:$B,"690610",'ТТК-Сэндвичи'!$E:$E),SUMIF('ТТК-Сэндвичи'!$G:$G,"690610",'ТТК-Сэндвичи'!$J:$J),SUMIF('ТТК-Сэндвичи'!$L:$L,"690610",'ТТК-Сэндвичи'!$O:$O),SUMIF('ТТК-Сэндвичи'!$Q:$Q,"690610",'ТТК-Сэндвичи'!$T:$T)),0)</f>
        <v>7.1180000000000003</v>
      </c>
      <c r="D146" s="29">
        <f>IFERROR(SUM(SUMIF('ТТК-Десерты'!$B:$B,"690610",'ТТК-Десерты'!$E:$E),SUMIF('ТТК-Десерты'!$G:$G,"690610",'ТТК-Десерты'!$J:$J),SUMIF('ТТК-Десерты'!$L:$L,"690610",'ТТК-Десерты'!$O:$O),SUMIF('ТТК-Десерты'!$Q:$Q,"690610",'ТТК-Десерты'!$T:$T)),0)</f>
        <v>0</v>
      </c>
      <c r="E146" s="29">
        <f>IFERROR(SUM(SUMIF('ТТК-Закуски'!$B:$B,"690610",'ТТК-Закуски'!$E:$E),SUMIF('ТТК-Закуски'!$G:$G,"690610",'ТТК-Закуски'!$J:$J),SUMIF('ТТК-Закуски'!$L:$L,"690610",'ТТК-Закуски'!$O:$O),SUMIF('ТТК-Закуски'!$Q:$Q,"690610",'ТТК-Закуски'!$T:$T)),0)</f>
        <v>0</v>
      </c>
      <c r="F146" s="29">
        <f>IFERROR(SUM(SUMIF('ТТК-Напитки'!$B:$B,"690610",'ТТК-Напитки'!$E:$E),SUMIF('ТТК-Напитки'!$G:$G,"690610",'ТТК-Напитки'!$J:$J),SUMIF('ТТК-Напитки'!$L:$L,"690610",'ТТК-Напитки'!$O:$O),SUMIF('ТТК-Напитки'!$Q:$Q,"690610",'ТТК-Напитки'!$T:$T)),0)</f>
        <v>0</v>
      </c>
      <c r="G146" s="29">
        <f>IFERROR(SUM(SUMIF('ТТК-Гарниры'!$B:$B,"690610",'ТТК-Гарниры'!$E:$E),SUMIF('ТТК-Гарниры'!$G:$G,"690610",'ТТК-Гарниры'!$J:$J),SUMIF('ТТК-Гарниры'!$L:$L,"690610",'ТТК-Гарниры'!$O:$O),SUMIF('ТТК-Гарниры'!$Q:$Q,"690610",'ТТК-Гарниры'!$T:$T)),0)</f>
        <v>0</v>
      </c>
      <c r="H146" s="29">
        <f>IFERROR(SUM(SUMIF('ТТК-Соуса'!$B:$B,"690610",'ТТК-Соуса'!$E:$E),SUMIF('ТТК-Соуса'!$G:$G,"690610",'ТТК-Соуса'!$J:$J),SUMIF('ТТК-Соуса'!$L:$L,"690610",'ТТК-Соуса'!$O:$O),SUMIF('ТТК-Соуса'!$Q:$Q,"690610",'ТТК-Соуса'!$T:$T)),0)</f>
        <v>0</v>
      </c>
      <c r="I146" s="29">
        <f>IFERROR(SUM(SUMIF('ТТК-Новинки'!$B:$B,"690610",'ТТК-Новинки'!$E:$E),SUMIF('ТТК-Новинки'!$G:$G,"690610",'ТТК-Новинки'!$J:$J),SUMIF('ТТК-Новинки'!$L:$L,"690610",'ТТК-Новинки'!$O:$O),SUMIF('ТТК-Новинки'!$Q:$Q,"690610",'ТТК-Новинки'!$T:$T)),0)</f>
        <v>8.6059999999999999</v>
      </c>
      <c r="J146" s="29">
        <f>IFERROR(SUM(SUMIF('ТТК-Промо'!$B:$B,"690610",'ТТК-Промо'!$E:$E),SUMIF('ТТК-Промо'!$G:$G,"690610",'ТТК-Промо'!$J:$J),SUMIF('ТТК-Промо'!$L:$L,"690610",'ТТК-Промо'!$O:$O),SUMIF('ТТК-Промо'!$Q:$Q,"690610",'ТТК-Промо'!$T:$T)),0)</f>
        <v>0</v>
      </c>
      <c r="K146" s="29">
        <f>IFERROR(SUM(SUMIF('ТТК-Завтраки'!$B:$B,"690610",'ТТК-Завтраки'!$E:$E),SUMIF('ТТК-Завтраки'!$G:$G,"690610",'ТТК-Завтраки'!$J:$J),SUMIF('ТТК-Завтраки'!$L:$L,"690610",'ТТК-Завтраки'!$O:$O),SUMIF('ТТК-Завтраки'!$Q:$Q,"690610",'ТТК-Завтраки'!$T:$T)),0)</f>
        <v>0</v>
      </c>
      <c r="L146" s="29">
        <f>IFERROR(SUM(SUMIF('ТТК-Салаты'!$B:$B,"690610",'ТТК-Салаты'!$E:$E),SUMIF('ТТК-Салаты'!$G:$G,"690610",'ТТК-Салаты'!$J:$J),SUMIF('ТТК-Салаты'!$L:$L,"690610",'ТТК-Салаты'!$O:$O),SUMIF('ТТК-Салаты'!$Q:$Q,"690610",'ТТК-Салаты'!$T:$T)),0)</f>
        <v>0</v>
      </c>
      <c r="M146" s="29">
        <f>IFERROR(SUM(SUMIF('ТТК-Экстра'!$B:$B,"690610",'ТТК-Экстра'!$E:$E),SUMIF('ТТК-Экстра'!$G:$G,"690610",'ТТК-Экстра'!$J:$J),SUMIF('ТТК-Экстра'!$L:$L,"690610",'ТТК-Экстра'!$O:$O),SUMIF('ТТК-Экстра'!$Q:$Q,"690610",'ТТК-Экстра'!$T:$T)),0)</f>
        <v>0</v>
      </c>
      <c r="N146" s="34">
        <f t="shared" si="2"/>
        <v>15.724</v>
      </c>
    </row>
    <row r="147" spans="1:14">
      <c r="A147" s="64">
        <v>69588</v>
      </c>
      <c r="B147" s="40" t="s">
        <v>567</v>
      </c>
      <c r="C147" s="29">
        <f>IFERROR(SUM(SUMIF('ТТК-Сэндвичи'!$B:$B,"69588",'ТТК-Сэндвичи'!$E:$E),SUMIF('ТТК-Сэндвичи'!$G:$G,"69588",'ТТК-Сэндвичи'!$J:$J),SUMIF('ТТК-Сэндвичи'!$L:$L,"69588",'ТТК-Сэндвичи'!$O:$O),SUMIF('ТТК-Сэндвичи'!$Q:$Q,"69588",'ТТК-Сэндвичи'!$T:$T)),0)</f>
        <v>0</v>
      </c>
      <c r="D147" s="29">
        <f>IFERROR(SUM(SUMIF('ТТК-Десерты'!$B:$B,"69588",'ТТК-Десерты'!$E:$E),SUMIF('ТТК-Десерты'!$G:$G,"69588",'ТТК-Десерты'!$J:$J),SUMIF('ТТК-Десерты'!$L:$L,"69588",'ТТК-Десерты'!$O:$O),SUMIF('ТТК-Десерты'!$Q:$Q,"69588",'ТТК-Десерты'!$T:$T)),0)</f>
        <v>0</v>
      </c>
      <c r="E147" s="29">
        <f>IFERROR(SUM(SUMIF('ТТК-Закуски'!$B:$B,"69588",'ТТК-Закуски'!$E:$E),SUMIF('ТТК-Закуски'!$G:$G,"69588",'ТТК-Закуски'!$J:$J),SUMIF('ТТК-Закуски'!$L:$L,"69588",'ТТК-Закуски'!$O:$O),SUMIF('ТТК-Закуски'!$Q:$Q,"69588",'ТТК-Закуски'!$T:$T)),0)</f>
        <v>0</v>
      </c>
      <c r="F147" s="29">
        <f>IFERROR(SUM(SUMIF('ТТК-Напитки'!$B:$B,"69588",'ТТК-Напитки'!$E:$E),SUMIF('ТТК-Напитки'!$G:$G,"69588",'ТТК-Напитки'!$J:$J),SUMIF('ТТК-Напитки'!$L:$L,"69588",'ТТК-Напитки'!$O:$O),SUMIF('ТТК-Напитки'!$Q:$Q,"69588",'ТТК-Напитки'!$T:$T)),0)</f>
        <v>18</v>
      </c>
      <c r="G147" s="29">
        <f>IFERROR(SUM(SUMIF('ТТК-Гарниры'!$B:$B,"69588",'ТТК-Гарниры'!$E:$E),SUMIF('ТТК-Гарниры'!$G:$G,"69588",'ТТК-Гарниры'!$J:$J),SUMIF('ТТК-Гарниры'!$L:$L,"69588",'ТТК-Гарниры'!$O:$O),SUMIF('ТТК-Гарниры'!$Q:$Q,"69588",'ТТК-Гарниры'!$T:$T)),0)</f>
        <v>0</v>
      </c>
      <c r="H147" s="29">
        <f>IFERROR(SUM(SUMIF('ТТК-Соуса'!$B:$B,"69588",'ТТК-Соуса'!$E:$E),SUMIF('ТТК-Соуса'!$G:$G,"69588",'ТТК-Соуса'!$J:$J),SUMIF('ТТК-Соуса'!$L:$L,"69588",'ТТК-Соуса'!$O:$O),SUMIF('ТТК-Соуса'!$Q:$Q,"69588",'ТТК-Соуса'!$T:$T)),0)</f>
        <v>0</v>
      </c>
      <c r="I147" s="29">
        <f>IFERROR(SUM(SUMIF('ТТК-Новинки'!$B:$B,"69588",'ТТК-Новинки'!$E:$E),SUMIF('ТТК-Новинки'!$G:$G,"69588",'ТТК-Новинки'!$J:$J),SUMIF('ТТК-Новинки'!$L:$L,"69588",'ТТК-Новинки'!$O:$O),SUMIF('ТТК-Новинки'!$Q:$Q,"69588",'ТТК-Новинки'!$T:$T)),0)</f>
        <v>0</v>
      </c>
      <c r="J147" s="29">
        <f>IFERROR(SUM(SUMIF('ТТК-Промо'!$B:$B,"69588",'ТТК-Промо'!$E:$E),SUMIF('ТТК-Промо'!$G:$G,"69588",'ТТК-Промо'!$J:$J),SUMIF('ТТК-Промо'!$L:$L,"69588",'ТТК-Промо'!$O:$O),SUMIF('ТТК-Промо'!$Q:$Q,"69588",'ТТК-Промо'!$T:$T)),0)</f>
        <v>0</v>
      </c>
      <c r="K147" s="29">
        <f>IFERROR(SUM(SUMIF('ТТК-Завтраки'!$B:$B,"69588",'ТТК-Завтраки'!$E:$E),SUMIF('ТТК-Завтраки'!$G:$G,"69588",'ТТК-Завтраки'!$J:$J),SUMIF('ТТК-Завтраки'!$L:$L,"69588",'ТТК-Завтраки'!$O:$O),SUMIF('ТТК-Завтраки'!$Q:$Q,"69588",'ТТК-Завтраки'!$T:$T)),0)</f>
        <v>0</v>
      </c>
      <c r="L147" s="29">
        <f>IFERROR(SUM(SUMIF('ТТК-Салаты'!$B:$B,"69588",'ТТК-Салаты'!$E:$E),SUMIF('ТТК-Салаты'!$G:$G,"69588",'ТТК-Салаты'!$J:$J),SUMIF('ТТК-Салаты'!$L:$L,"69588",'ТТК-Салаты'!$O:$O),SUMIF('ТТК-Салаты'!$Q:$Q,"69588",'ТТК-Салаты'!$T:$T)),0)</f>
        <v>0</v>
      </c>
      <c r="M147" s="29">
        <f>IFERROR(SUM(SUMIF('ТТК-Экстра'!$B:$B,"69588",'ТТК-Экстра'!$E:$E),SUMIF('ТТК-Экстра'!$G:$G,"69588",'ТТК-Экстра'!$J:$J),SUMIF('ТТК-Экстра'!$L:$L,"69588",'ТТК-Экстра'!$O:$O),SUMIF('ТТК-Экстра'!$Q:$Q,"69588",'ТТК-Экстра'!$T:$T)),0)</f>
        <v>0</v>
      </c>
      <c r="N147" s="34">
        <f t="shared" si="2"/>
        <v>18</v>
      </c>
    </row>
    <row r="148" spans="1:14">
      <c r="A148" s="64">
        <v>69589</v>
      </c>
      <c r="B148" s="40" t="s">
        <v>568</v>
      </c>
      <c r="C148" s="29">
        <f>IFERROR(SUM(SUMIF('ТТК-Сэндвичи'!$B:$B,"69589",'ТТК-Сэндвичи'!$E:$E),SUMIF('ТТК-Сэндвичи'!$G:$G,"69589",'ТТК-Сэндвичи'!$J:$J),SUMIF('ТТК-Сэндвичи'!$L:$L,"69589",'ТТК-Сэндвичи'!$O:$O),SUMIF('ТТК-Сэндвичи'!$Q:$Q,"69589",'ТТК-Сэндвичи'!$T:$T)),0)</f>
        <v>0</v>
      </c>
      <c r="D148" s="29">
        <f>IFERROR(SUM(SUMIF('ТТК-Десерты'!$B:$B,"69589",'ТТК-Десерты'!$E:$E),SUMIF('ТТК-Десерты'!$G:$G,"69589",'ТТК-Десерты'!$J:$J),SUMIF('ТТК-Десерты'!$L:$L,"69589",'ТТК-Десерты'!$O:$O),SUMIF('ТТК-Десерты'!$Q:$Q,"69589",'ТТК-Десерты'!$T:$T)),0)</f>
        <v>0</v>
      </c>
      <c r="E148" s="29">
        <f>IFERROR(SUM(SUMIF('ТТК-Закуски'!$B:$B,"69589",'ТТК-Закуски'!$E:$E),SUMIF('ТТК-Закуски'!$G:$G,"69589",'ТТК-Закуски'!$J:$J),SUMIF('ТТК-Закуски'!$L:$L,"69589",'ТТК-Закуски'!$O:$O),SUMIF('ТТК-Закуски'!$Q:$Q,"69589",'ТТК-Закуски'!$T:$T)),0)</f>
        <v>0</v>
      </c>
      <c r="F148" s="29">
        <f>IFERROR(SUM(SUMIF('ТТК-Напитки'!$B:$B,"69589",'ТТК-Напитки'!$E:$E),SUMIF('ТТК-Напитки'!$G:$G,"69589",'ТТК-Напитки'!$J:$J),SUMIF('ТТК-Напитки'!$L:$L,"69589",'ТТК-Напитки'!$O:$O),SUMIF('ТТК-Напитки'!$Q:$Q,"69589",'ТТК-Напитки'!$T:$T)),0)</f>
        <v>10</v>
      </c>
      <c r="G148" s="29">
        <f>IFERROR(SUM(SUMIF('ТТК-Гарниры'!$B:$B,"69589",'ТТК-Гарниры'!$E:$E),SUMIF('ТТК-Гарниры'!$G:$G,"69589",'ТТК-Гарниры'!$J:$J),SUMIF('ТТК-Гарниры'!$L:$L,"69589",'ТТК-Гарниры'!$O:$O),SUMIF('ТТК-Гарниры'!$Q:$Q,"69589",'ТТК-Гарниры'!$T:$T)),0)</f>
        <v>0</v>
      </c>
      <c r="H148" s="29">
        <f>IFERROR(SUM(SUMIF('ТТК-Соуса'!$B:$B,"69589",'ТТК-Соуса'!$E:$E),SUMIF('ТТК-Соуса'!$G:$G,"69589",'ТТК-Соуса'!$J:$J),SUMIF('ТТК-Соуса'!$L:$L,"69589",'ТТК-Соуса'!$O:$O),SUMIF('ТТК-Соуса'!$Q:$Q,"69589",'ТТК-Соуса'!$T:$T)),0)</f>
        <v>0</v>
      </c>
      <c r="I148" s="29">
        <f>IFERROR(SUM(SUMIF('ТТК-Новинки'!$B:$B,"69589",'ТТК-Новинки'!$E:$E),SUMIF('ТТК-Новинки'!$G:$G,"69589",'ТТК-Новинки'!$J:$J),SUMIF('ТТК-Новинки'!$L:$L,"69589",'ТТК-Новинки'!$O:$O),SUMIF('ТТК-Новинки'!$Q:$Q,"69589",'ТТК-Новинки'!$T:$T)),0)</f>
        <v>0</v>
      </c>
      <c r="J148" s="29">
        <f>IFERROR(SUM(SUMIF('ТТК-Промо'!$B:$B,"69589",'ТТК-Промо'!$E:$E),SUMIF('ТТК-Промо'!$G:$G,"69589",'ТТК-Промо'!$J:$J),SUMIF('ТТК-Промо'!$L:$L,"69589",'ТТК-Промо'!$O:$O),SUMIF('ТТК-Промо'!$Q:$Q,"69589",'ТТК-Промо'!$T:$T)),0)</f>
        <v>0</v>
      </c>
      <c r="K148" s="29">
        <f>IFERROR(SUM(SUMIF('ТТК-Завтраки'!$B:$B,"69589",'ТТК-Завтраки'!$E:$E),SUMIF('ТТК-Завтраки'!$G:$G,"69589",'ТТК-Завтраки'!$J:$J),SUMIF('ТТК-Завтраки'!$L:$L,"69589",'ТТК-Завтраки'!$O:$O),SUMIF('ТТК-Завтраки'!$Q:$Q,"69589",'ТТК-Завтраки'!$T:$T)),0)</f>
        <v>0</v>
      </c>
      <c r="L148" s="29">
        <f>IFERROR(SUM(SUMIF('ТТК-Салаты'!$B:$B,"69589",'ТТК-Салаты'!$E:$E),SUMIF('ТТК-Салаты'!$G:$G,"69589",'ТТК-Салаты'!$J:$J),SUMIF('ТТК-Салаты'!$L:$L,"69589",'ТТК-Салаты'!$O:$O),SUMIF('ТТК-Салаты'!$Q:$Q,"69589",'ТТК-Салаты'!$T:$T)),0)</f>
        <v>0</v>
      </c>
      <c r="M148" s="29">
        <f>IFERROR(SUM(SUMIF('ТТК-Экстра'!$B:$B,"69589",'ТТК-Экстра'!$E:$E),SUMIF('ТТК-Экстра'!$G:$G,"69589",'ТТК-Экстра'!$J:$J),SUMIF('ТТК-Экстра'!$L:$L,"69589",'ТТК-Экстра'!$O:$O),SUMIF('ТТК-Экстра'!$Q:$Q,"69589",'ТТК-Экстра'!$T:$T)),0)</f>
        <v>0</v>
      </c>
      <c r="N148" s="34">
        <f t="shared" si="2"/>
        <v>10</v>
      </c>
    </row>
    <row r="149" spans="1:14">
      <c r="A149" s="64">
        <v>69590</v>
      </c>
      <c r="B149" s="40" t="s">
        <v>569</v>
      </c>
      <c r="C149" s="29">
        <f>IFERROR(SUM(SUMIF('ТТК-Сэндвичи'!$B:$B,"69590",'ТТК-Сэндвичи'!$E:$E),SUMIF('ТТК-Сэндвичи'!$G:$G,"69590",'ТТК-Сэндвичи'!$J:$J),SUMIF('ТТК-Сэндвичи'!$L:$L,"69590",'ТТК-Сэндвичи'!$O:$O),SUMIF('ТТК-Сэндвичи'!$Q:$Q,"69590",'ТТК-Сэндвичи'!$T:$T)),0)</f>
        <v>0</v>
      </c>
      <c r="D149" s="29">
        <f>IFERROR(SUM(SUMIF('ТТК-Десерты'!$B:$B,"69590",'ТТК-Десерты'!$E:$E),SUMIF('ТТК-Десерты'!$G:$G,"69590",'ТТК-Десерты'!$J:$J),SUMIF('ТТК-Десерты'!$L:$L,"69590",'ТТК-Десерты'!$O:$O),SUMIF('ТТК-Десерты'!$Q:$Q,"69590",'ТТК-Десерты'!$T:$T)),0)</f>
        <v>0</v>
      </c>
      <c r="E149" s="29">
        <f>IFERROR(SUM(SUMIF('ТТК-Закуски'!$B:$B,"69590",'ТТК-Закуски'!$E:$E),SUMIF('ТТК-Закуски'!$G:$G,"69590",'ТТК-Закуски'!$J:$J),SUMIF('ТТК-Закуски'!$L:$L,"69590",'ТТК-Закуски'!$O:$O),SUMIF('ТТК-Закуски'!$Q:$Q,"69590",'ТТК-Закуски'!$T:$T)),0)</f>
        <v>0</v>
      </c>
      <c r="F149" s="29">
        <f>IFERROR(SUM(SUMIF('ТТК-Напитки'!$B:$B,"69590",'ТТК-Напитки'!$E:$E),SUMIF('ТТК-Напитки'!$G:$G,"69590",'ТТК-Напитки'!$J:$J),SUMIF('ТТК-Напитки'!$L:$L,"69590",'ТТК-Напитки'!$O:$O),SUMIF('ТТК-Напитки'!$Q:$Q,"69590",'ТТК-Напитки'!$T:$T)),0)</f>
        <v>2.1339999999999999</v>
      </c>
      <c r="G149" s="29">
        <f>IFERROR(SUM(SUMIF('ТТК-Гарниры'!$B:$B,"69590",'ТТК-Гарниры'!$E:$E),SUMIF('ТТК-Гарниры'!$G:$G,"69590",'ТТК-Гарниры'!$J:$J),SUMIF('ТТК-Гарниры'!$L:$L,"69590",'ТТК-Гарниры'!$O:$O),SUMIF('ТТК-Гарниры'!$Q:$Q,"69590",'ТТК-Гарниры'!$T:$T)),0)</f>
        <v>0</v>
      </c>
      <c r="H149" s="29">
        <f>IFERROR(SUM(SUMIF('ТТК-Соуса'!$B:$B,"69590",'ТТК-Соуса'!$E:$E),SUMIF('ТТК-Соуса'!$G:$G,"69590",'ТТК-Соуса'!$J:$J),SUMIF('ТТК-Соуса'!$L:$L,"69590",'ТТК-Соуса'!$O:$O),SUMIF('ТТК-Соуса'!$Q:$Q,"69590",'ТТК-Соуса'!$T:$T)),0)</f>
        <v>0</v>
      </c>
      <c r="I149" s="29">
        <f>IFERROR(SUM(SUMIF('ТТК-Новинки'!$B:$B,"69590",'ТТК-Новинки'!$E:$E),SUMIF('ТТК-Новинки'!$G:$G,"69590",'ТТК-Новинки'!$J:$J),SUMIF('ТТК-Новинки'!$L:$L,"69590",'ТТК-Новинки'!$O:$O),SUMIF('ТТК-Новинки'!$Q:$Q,"69590",'ТТК-Новинки'!$T:$T)),0)</f>
        <v>0</v>
      </c>
      <c r="J149" s="29">
        <f>IFERROR(SUM(SUMIF('ТТК-Промо'!$B:$B,"69590",'ТТК-Промо'!$E:$E),SUMIF('ТТК-Промо'!$G:$G,"69590",'ТТК-Промо'!$J:$J),SUMIF('ТТК-Промо'!$L:$L,"69590",'ТТК-Промо'!$O:$O),SUMIF('ТТК-Промо'!$Q:$Q,"69590",'ТТК-Промо'!$T:$T)),0)</f>
        <v>0</v>
      </c>
      <c r="K149" s="29">
        <f>IFERROR(SUM(SUMIF('ТТК-Завтраки'!$B:$B,"69590",'ТТК-Завтраки'!$E:$E),SUMIF('ТТК-Завтраки'!$G:$G,"69590",'ТТК-Завтраки'!$J:$J),SUMIF('ТТК-Завтраки'!$L:$L,"69590",'ТТК-Завтраки'!$O:$O),SUMIF('ТТК-Завтраки'!$Q:$Q,"69590",'ТТК-Завтраки'!$T:$T)),0)</f>
        <v>0</v>
      </c>
      <c r="L149" s="29">
        <f>IFERROR(SUM(SUMIF('ТТК-Салаты'!$B:$B,"69590",'ТТК-Салаты'!$E:$E),SUMIF('ТТК-Салаты'!$G:$G,"69590",'ТТК-Салаты'!$J:$J),SUMIF('ТТК-Салаты'!$L:$L,"69590",'ТТК-Салаты'!$O:$O),SUMIF('ТТК-Салаты'!$Q:$Q,"69590",'ТТК-Салаты'!$T:$T)),0)</f>
        <v>0</v>
      </c>
      <c r="M149" s="29">
        <f>IFERROR(SUM(SUMIF('ТТК-Экстра'!$B:$B,"69590",'ТТК-Экстра'!$E:$E),SUMIF('ТТК-Экстра'!$G:$G,"69590",'ТТК-Экстра'!$J:$J),SUMIF('ТТК-Экстра'!$L:$L,"69590",'ТТК-Экстра'!$O:$O),SUMIF('ТТК-Экстра'!$Q:$Q,"69590",'ТТК-Экстра'!$T:$T)),0)</f>
        <v>0</v>
      </c>
      <c r="N149" s="34">
        <f t="shared" si="2"/>
        <v>2.1339999999999999</v>
      </c>
    </row>
    <row r="150" spans="1:14">
      <c r="A150" s="64">
        <v>69893</v>
      </c>
      <c r="B150" s="40" t="s">
        <v>570</v>
      </c>
      <c r="C150" s="29">
        <f>IFERROR(SUM(SUMIF('ТТК-Сэндвичи'!$B:$B,"69893",'ТТК-Сэндвичи'!$E:$E),SUMIF('ТТК-Сэндвичи'!$G:$G,"69893",'ТТК-Сэндвичи'!$J:$J),SUMIF('ТТК-Сэндвичи'!$L:$L,"69893",'ТТК-Сэндвичи'!$O:$O),SUMIF('ТТК-Сэндвичи'!$Q:$Q,"69893",'ТТК-Сэндвичи'!$T:$T)),0)</f>
        <v>1.2040000000000002</v>
      </c>
      <c r="D150" s="29">
        <f>IFERROR(SUM(SUMIF('ТТК-Десерты'!$B:$B,"69893",'ТТК-Десерты'!$E:$E),SUMIF('ТТК-Десерты'!$G:$G,"69893",'ТТК-Десерты'!$J:$J),SUMIF('ТТК-Десерты'!$L:$L,"69893",'ТТК-Десерты'!$O:$O),SUMIF('ТТК-Десерты'!$Q:$Q,"69893",'ТТК-Десерты'!$T:$T)),0)</f>
        <v>0</v>
      </c>
      <c r="E150" s="29">
        <f>IFERROR(SUM(SUMIF('ТТК-Закуски'!$B:$B,"69893",'ТТК-Закуски'!$E:$E),SUMIF('ТТК-Закуски'!$G:$G,"69893",'ТТК-Закуски'!$J:$J),SUMIF('ТТК-Закуски'!$L:$L,"69893",'ТТК-Закуски'!$O:$O),SUMIF('ТТК-Закуски'!$Q:$Q,"69893",'ТТК-Закуски'!$T:$T)),0)</f>
        <v>0</v>
      </c>
      <c r="F150" s="29">
        <f>IFERROR(SUM(SUMIF('ТТК-Напитки'!$B:$B,"69893",'ТТК-Напитки'!$E:$E),SUMIF('ТТК-Напитки'!$G:$G,"69893",'ТТК-Напитки'!$J:$J),SUMIF('ТТК-Напитки'!$L:$L,"69893",'ТТК-Напитки'!$O:$O),SUMIF('ТТК-Напитки'!$Q:$Q,"69893",'ТТК-Напитки'!$T:$T)),0)</f>
        <v>0</v>
      </c>
      <c r="G150" s="29">
        <f>IFERROR(SUM(SUMIF('ТТК-Гарниры'!$B:$B,"69893",'ТТК-Гарниры'!$E:$E),SUMIF('ТТК-Гарниры'!$G:$G,"69893",'ТТК-Гарниры'!$J:$J),SUMIF('ТТК-Гарниры'!$L:$L,"69893",'ТТК-Гарниры'!$O:$O),SUMIF('ТТК-Гарниры'!$Q:$Q,"69893",'ТТК-Гарниры'!$T:$T)),0)</f>
        <v>0</v>
      </c>
      <c r="H150" s="29">
        <f>IFERROR(SUM(SUMIF('ТТК-Соуса'!$B:$B,"69893",'ТТК-Соуса'!$E:$E),SUMIF('ТТК-Соуса'!$G:$G,"69893",'ТТК-Соуса'!$J:$J),SUMIF('ТТК-Соуса'!$L:$L,"69893",'ТТК-Соуса'!$O:$O),SUMIF('ТТК-Соуса'!$Q:$Q,"69893",'ТТК-Соуса'!$T:$T)),0)</f>
        <v>0</v>
      </c>
      <c r="I150" s="29">
        <f>IFERROR(SUM(SUMIF('ТТК-Новинки'!$B:$B,"69893",'ТТК-Новинки'!$E:$E),SUMIF('ТТК-Новинки'!$G:$G,"69893",'ТТК-Новинки'!$J:$J),SUMIF('ТТК-Новинки'!$L:$L,"69893",'ТТК-Новинки'!$O:$O),SUMIF('ТТК-Новинки'!$Q:$Q,"69893",'ТТК-Новинки'!$T:$T)),0)</f>
        <v>0.70900000000000007</v>
      </c>
      <c r="J150" s="29">
        <f>IFERROR(SUM(SUMIF('ТТК-Промо'!$B:$B,"69893",'ТТК-Промо'!$E:$E),SUMIF('ТТК-Промо'!$G:$G,"69893",'ТТК-Промо'!$J:$J),SUMIF('ТТК-Промо'!$L:$L,"69893",'ТТК-Промо'!$O:$O),SUMIF('ТТК-Промо'!$Q:$Q,"69893",'ТТК-Промо'!$T:$T)),0)</f>
        <v>0</v>
      </c>
      <c r="K150" s="29">
        <f>IFERROR(SUM(SUMIF('ТТК-Завтраки'!$B:$B,"69893",'ТТК-Завтраки'!$E:$E),SUMIF('ТТК-Завтраки'!$G:$G,"69893",'ТТК-Завтраки'!$J:$J),SUMIF('ТТК-Завтраки'!$L:$L,"69893",'ТТК-Завтраки'!$O:$O),SUMIF('ТТК-Завтраки'!$Q:$Q,"69893",'ТТК-Завтраки'!$T:$T)),0)</f>
        <v>0</v>
      </c>
      <c r="L150" s="29">
        <f>IFERROR(SUM(SUMIF('ТТК-Салаты'!$B:$B,"69893",'ТТК-Салаты'!$E:$E),SUMIF('ТТК-Салаты'!$G:$G,"69893",'ТТК-Салаты'!$J:$J),SUMIF('ТТК-Салаты'!$L:$L,"69893",'ТТК-Салаты'!$O:$O),SUMIF('ТТК-Салаты'!$Q:$Q,"69893",'ТТК-Салаты'!$T:$T)),0)</f>
        <v>0</v>
      </c>
      <c r="M150" s="29">
        <f>IFERROR(SUM(SUMIF('ТТК-Экстра'!$B:$B,"69893",'ТТК-Экстра'!$E:$E),SUMIF('ТТК-Экстра'!$G:$G,"69893",'ТТК-Экстра'!$J:$J),SUMIF('ТТК-Экстра'!$L:$L,"69893",'ТТК-Экстра'!$O:$O),SUMIF('ТТК-Экстра'!$Q:$Q,"69893",'ТТК-Экстра'!$T:$T)),0)</f>
        <v>2.7440000000000002</v>
      </c>
      <c r="N150" s="34">
        <f t="shared" si="2"/>
        <v>4.657</v>
      </c>
    </row>
    <row r="151" spans="1:14">
      <c r="A151" s="64">
        <v>69910</v>
      </c>
      <c r="B151" s="40" t="s">
        <v>571</v>
      </c>
      <c r="C151" s="29">
        <f>IFERROR(SUM(SUMIF('ТТК-Сэндвичи'!$B:$B,"69910",'ТТК-Сэндвичи'!$E:$E),SUMIF('ТТК-Сэндвичи'!$G:$G,"69910",'ТТК-Сэндвичи'!$J:$J),SUMIF('ТТК-Сэндвичи'!$L:$L,"69910",'ТТК-Сэндвичи'!$O:$O),SUMIF('ТТК-Сэндвичи'!$Q:$Q,"69910",'ТТК-Сэндвичи'!$T:$T)),0)</f>
        <v>0</v>
      </c>
      <c r="D151" s="29">
        <f>IFERROR(SUM(SUMIF('ТТК-Десерты'!$B:$B,"69910",'ТТК-Десерты'!$E:$E),SUMIF('ТТК-Десерты'!$G:$G,"69910",'ТТК-Десерты'!$J:$J),SUMIF('ТТК-Десерты'!$L:$L,"69910",'ТТК-Десерты'!$O:$O),SUMIF('ТТК-Десерты'!$Q:$Q,"69910",'ТТК-Десерты'!$T:$T)),0)</f>
        <v>0</v>
      </c>
      <c r="E151" s="29">
        <f>IFERROR(SUM(SUMIF('ТТК-Закуски'!$B:$B,"69910",'ТТК-Закуски'!$E:$E),SUMIF('ТТК-Закуски'!$G:$G,"69910",'ТТК-Закуски'!$J:$J),SUMIF('ТТК-Закуски'!$L:$L,"69910",'ТТК-Закуски'!$O:$O),SUMIF('ТТК-Закуски'!$Q:$Q,"69910",'ТТК-Закуски'!$T:$T)),0)</f>
        <v>0</v>
      </c>
      <c r="F151" s="29">
        <f>IFERROR(SUM(SUMIF('ТТК-Напитки'!$B:$B,"69910",'ТТК-Напитки'!$E:$E),SUMIF('ТТК-Напитки'!$G:$G,"69910",'ТТК-Напитки'!$J:$J),SUMIF('ТТК-Напитки'!$L:$L,"69910",'ТТК-Напитки'!$O:$O),SUMIF('ТТК-Напитки'!$Q:$Q,"69910",'ТТК-Напитки'!$T:$T)),0)</f>
        <v>0</v>
      </c>
      <c r="G151" s="29">
        <f>IFERROR(SUM(SUMIF('ТТК-Гарниры'!$B:$B,"69910",'ТТК-Гарниры'!$E:$E),SUMIF('ТТК-Гарниры'!$G:$G,"69910",'ТТК-Гарниры'!$J:$J),SUMIF('ТТК-Гарниры'!$L:$L,"69910",'ТТК-Гарниры'!$O:$O),SUMIF('ТТК-Гарниры'!$Q:$Q,"69910",'ТТК-Гарниры'!$T:$T)),0)</f>
        <v>0</v>
      </c>
      <c r="H151" s="29">
        <f>IFERROR(SUM(SUMIF('ТТК-Соуса'!$B:$B,"69910",'ТТК-Соуса'!$E:$E),SUMIF('ТТК-Соуса'!$G:$G,"69910",'ТТК-Соуса'!$J:$J),SUMIF('ТТК-Соуса'!$L:$L,"69910",'ТТК-Соуса'!$O:$O),SUMIF('ТТК-Соуса'!$Q:$Q,"69910",'ТТК-Соуса'!$T:$T)),0)</f>
        <v>0</v>
      </c>
      <c r="I151" s="29">
        <f>IFERROR(SUM(SUMIF('ТТК-Новинки'!$B:$B,"69910",'ТТК-Новинки'!$E:$E),SUMIF('ТТК-Новинки'!$G:$G,"69910",'ТТК-Новинки'!$J:$J),SUMIF('ТТК-Новинки'!$L:$L,"69910",'ТТК-Новинки'!$O:$O),SUMIF('ТТК-Новинки'!$Q:$Q,"69910",'ТТК-Новинки'!$T:$T)),0)</f>
        <v>0</v>
      </c>
      <c r="J151" s="29">
        <f>IFERROR(SUM(SUMIF('ТТК-Промо'!$B:$B,"69910",'ТТК-Промо'!$E:$E),SUMIF('ТТК-Промо'!$G:$G,"69910",'ТТК-Промо'!$J:$J),SUMIF('ТТК-Промо'!$L:$L,"69910",'ТТК-Промо'!$O:$O),SUMIF('ТТК-Промо'!$Q:$Q,"69910",'ТТК-Промо'!$T:$T)),0)</f>
        <v>0</v>
      </c>
      <c r="K151" s="29">
        <f>IFERROR(SUM(SUMIF('ТТК-Завтраки'!$B:$B,"69910",'ТТК-Завтраки'!$E:$E),SUMIF('ТТК-Завтраки'!$G:$G,"69910",'ТТК-Завтраки'!$J:$J),SUMIF('ТТК-Завтраки'!$L:$L,"69910",'ТТК-Завтраки'!$O:$O),SUMIF('ТТК-Завтраки'!$Q:$Q,"69910",'ТТК-Завтраки'!$T:$T)),0)</f>
        <v>1</v>
      </c>
      <c r="L151" s="29">
        <f>IFERROR(SUM(SUMIF('ТТК-Салаты'!$B:$B,"69910",'ТТК-Салаты'!$E:$E),SUMIF('ТТК-Салаты'!$G:$G,"69910",'ТТК-Салаты'!$J:$J),SUMIF('ТТК-Салаты'!$L:$L,"69910",'ТТК-Салаты'!$O:$O),SUMIF('ТТК-Салаты'!$Q:$Q,"69910",'ТТК-Салаты'!$T:$T)),0)</f>
        <v>18</v>
      </c>
      <c r="M151" s="29">
        <f>IFERROR(SUM(SUMIF('ТТК-Экстра'!$B:$B,"69910",'ТТК-Экстра'!$E:$E),SUMIF('ТТК-Экстра'!$G:$G,"69910",'ТТК-Экстра'!$J:$J),SUMIF('ТТК-Экстра'!$L:$L,"69910",'ТТК-Экстра'!$O:$O),SUMIF('ТТК-Экстра'!$Q:$Q,"69910",'ТТК-Экстра'!$T:$T)),0)</f>
        <v>0</v>
      </c>
      <c r="N151" s="34">
        <f t="shared" si="2"/>
        <v>19</v>
      </c>
    </row>
    <row r="152" spans="1:14">
      <c r="A152" s="64">
        <v>69911</v>
      </c>
      <c r="B152" s="40" t="s">
        <v>572</v>
      </c>
      <c r="C152" s="29">
        <f>IFERROR(SUM(SUMIF('ТТК-Сэндвичи'!$B:$B,"69911",'ТТК-Сэндвичи'!$E:$E),SUMIF('ТТК-Сэндвичи'!$G:$G,"69911",'ТТК-Сэндвичи'!$J:$J),SUMIF('ТТК-Сэндвичи'!$L:$L,"69911",'ТТК-Сэндвичи'!$O:$O),SUMIF('ТТК-Сэндвичи'!$Q:$Q,"69911",'ТТК-Сэндвичи'!$T:$T)),0)</f>
        <v>0</v>
      </c>
      <c r="D152" s="29">
        <f>IFERROR(SUM(SUMIF('ТТК-Десерты'!$B:$B,"69911",'ТТК-Десерты'!$E:$E),SUMIF('ТТК-Десерты'!$G:$G,"69911",'ТТК-Десерты'!$J:$J),SUMIF('ТТК-Десерты'!$L:$L,"69911",'ТТК-Десерты'!$O:$O),SUMIF('ТТК-Десерты'!$Q:$Q,"69911",'ТТК-Десерты'!$T:$T)),0)</f>
        <v>0</v>
      </c>
      <c r="E152" s="29">
        <f>IFERROR(SUM(SUMIF('ТТК-Закуски'!$B:$B,"69911",'ТТК-Закуски'!$E:$E),SUMIF('ТТК-Закуски'!$G:$G,"69911",'ТТК-Закуски'!$J:$J),SUMIF('ТТК-Закуски'!$L:$L,"69911",'ТТК-Закуски'!$O:$O),SUMIF('ТТК-Закуски'!$Q:$Q,"69911",'ТТК-Закуски'!$T:$T)),0)</f>
        <v>0</v>
      </c>
      <c r="F152" s="29">
        <f>IFERROR(SUM(SUMIF('ТТК-Напитки'!$B:$B,"69911",'ТТК-Напитки'!$E:$E),SUMIF('ТТК-Напитки'!$G:$G,"69911",'ТТК-Напитки'!$J:$J),SUMIF('ТТК-Напитки'!$L:$L,"69911",'ТТК-Напитки'!$O:$O),SUMIF('ТТК-Напитки'!$Q:$Q,"69911",'ТТК-Напитки'!$T:$T)),0)</f>
        <v>0</v>
      </c>
      <c r="G152" s="29">
        <f>IFERROR(SUM(SUMIF('ТТК-Гарниры'!$B:$B,"69911",'ТТК-Гарниры'!$E:$E),SUMIF('ТТК-Гарниры'!$G:$G,"69911",'ТТК-Гарниры'!$J:$J),SUMIF('ТТК-Гарниры'!$L:$L,"69911",'ТТК-Гарниры'!$O:$O),SUMIF('ТТК-Гарниры'!$Q:$Q,"69911",'ТТК-Гарниры'!$T:$T)),0)</f>
        <v>0</v>
      </c>
      <c r="H152" s="29">
        <f>IFERROR(SUM(SUMIF('ТТК-Соуса'!$B:$B,"69911",'ТТК-Соуса'!$E:$E),SUMIF('ТТК-Соуса'!$G:$G,"69911",'ТТК-Соуса'!$J:$J),SUMIF('ТТК-Соуса'!$L:$L,"69911",'ТТК-Соуса'!$O:$O),SUMIF('ТТК-Соуса'!$Q:$Q,"69911",'ТТК-Соуса'!$T:$T)),0)</f>
        <v>0</v>
      </c>
      <c r="I152" s="29">
        <f>IFERROR(SUM(SUMIF('ТТК-Новинки'!$B:$B,"69911",'ТТК-Новинки'!$E:$E),SUMIF('ТТК-Новинки'!$G:$G,"69911",'ТТК-Новинки'!$J:$J),SUMIF('ТТК-Новинки'!$L:$L,"69911",'ТТК-Новинки'!$O:$O),SUMIF('ТТК-Новинки'!$Q:$Q,"69911",'ТТК-Новинки'!$T:$T)),0)</f>
        <v>0</v>
      </c>
      <c r="J152" s="29">
        <f>IFERROR(SUM(SUMIF('ТТК-Промо'!$B:$B,"69911",'ТТК-Промо'!$E:$E),SUMIF('ТТК-Промо'!$G:$G,"69911",'ТТК-Промо'!$J:$J),SUMIF('ТТК-Промо'!$L:$L,"69911",'ТТК-Промо'!$O:$O),SUMIF('ТТК-Промо'!$Q:$Q,"69911",'ТТК-Промо'!$T:$T)),0)</f>
        <v>0</v>
      </c>
      <c r="K152" s="29">
        <f>IFERROR(SUM(SUMIF('ТТК-Завтраки'!$B:$B,"69911",'ТТК-Завтраки'!$E:$E),SUMIF('ТТК-Завтраки'!$G:$G,"69911",'ТТК-Завтраки'!$J:$J),SUMIF('ТТК-Завтраки'!$L:$L,"69911",'ТТК-Завтраки'!$O:$O),SUMIF('ТТК-Завтраки'!$Q:$Q,"69911",'ТТК-Завтраки'!$T:$T)),0)</f>
        <v>1</v>
      </c>
      <c r="L152" s="29">
        <f>IFERROR(SUM(SUMIF('ТТК-Салаты'!$B:$B,"69911",'ТТК-Салаты'!$E:$E),SUMIF('ТТК-Салаты'!$G:$G,"69911",'ТТК-Салаты'!$J:$J),SUMIF('ТТК-Салаты'!$L:$L,"69911",'ТТК-Салаты'!$O:$O),SUMIF('ТТК-Салаты'!$Q:$Q,"69911",'ТТК-Салаты'!$T:$T)),0)</f>
        <v>18</v>
      </c>
      <c r="M152" s="29">
        <f>IFERROR(SUM(SUMIF('ТТК-Экстра'!$B:$B,"69911",'ТТК-Экстра'!$E:$E),SUMIF('ТТК-Экстра'!$G:$G,"69911",'ТТК-Экстра'!$J:$J),SUMIF('ТТК-Экстра'!$L:$L,"69911",'ТТК-Экстра'!$O:$O),SUMIF('ТТК-Экстра'!$Q:$Q,"69911",'ТТК-Экстра'!$T:$T)),0)</f>
        <v>0</v>
      </c>
      <c r="N152" s="34">
        <f t="shared" si="2"/>
        <v>19</v>
      </c>
    </row>
    <row r="153" spans="1:14">
      <c r="A153" s="64">
        <v>69913</v>
      </c>
      <c r="B153" s="40" t="s">
        <v>573</v>
      </c>
      <c r="C153" s="29">
        <f>IFERROR(SUM(SUMIF('ТТК-Сэндвичи'!$B:$B,"69913",'ТТК-Сэндвичи'!$E:$E),SUMIF('ТТК-Сэндвичи'!$G:$G,"69913",'ТТК-Сэндвичи'!$J:$J),SUMIF('ТТК-Сэндвичи'!$L:$L,"69913",'ТТК-Сэндвичи'!$O:$O),SUMIF('ТТК-Сэндвичи'!$Q:$Q,"69913",'ТТК-Сэндвичи'!$T:$T)),0)</f>
        <v>0</v>
      </c>
      <c r="D153" s="29">
        <f>IFERROR(SUM(SUMIF('ТТК-Десерты'!$B:$B,"69913",'ТТК-Десерты'!$E:$E),SUMIF('ТТК-Десерты'!$G:$G,"69913",'ТТК-Десерты'!$J:$J),SUMIF('ТТК-Десерты'!$L:$L,"69913",'ТТК-Десерты'!$O:$O),SUMIF('ТТК-Десерты'!$Q:$Q,"69913",'ТТК-Десерты'!$T:$T)),0)</f>
        <v>0</v>
      </c>
      <c r="E153" s="29">
        <f>IFERROR(SUM(SUMIF('ТТК-Закуски'!$B:$B,"69913",'ТТК-Закуски'!$E:$E),SUMIF('ТТК-Закуски'!$G:$G,"69913",'ТТК-Закуски'!$J:$J),SUMIF('ТТК-Закуски'!$L:$L,"69913",'ТТК-Закуски'!$O:$O),SUMIF('ТТК-Закуски'!$Q:$Q,"69913",'ТТК-Закуски'!$T:$T)),0)</f>
        <v>0</v>
      </c>
      <c r="F153" s="29">
        <f>IFERROR(SUM(SUMIF('ТТК-Напитки'!$B:$B,"69913",'ТТК-Напитки'!$E:$E),SUMIF('ТТК-Напитки'!$G:$G,"69913",'ТТК-Напитки'!$J:$J),SUMIF('ТТК-Напитки'!$L:$L,"69913",'ТТК-Напитки'!$O:$O),SUMIF('ТТК-Напитки'!$Q:$Q,"69913",'ТТК-Напитки'!$T:$T)),0)</f>
        <v>1191</v>
      </c>
      <c r="G153" s="29">
        <f>IFERROR(SUM(SUMIF('ТТК-Гарниры'!$B:$B,"69913",'ТТК-Гарниры'!$E:$E),SUMIF('ТТК-Гарниры'!$G:$G,"69913",'ТТК-Гарниры'!$J:$J),SUMIF('ТТК-Гарниры'!$L:$L,"69913",'ТТК-Гарниры'!$O:$O),SUMIF('ТТК-Гарниры'!$Q:$Q,"69913",'ТТК-Гарниры'!$T:$T)),0)</f>
        <v>0</v>
      </c>
      <c r="H153" s="29">
        <f>IFERROR(SUM(SUMIF('ТТК-Соуса'!$B:$B,"69913",'ТТК-Соуса'!$E:$E),SUMIF('ТТК-Соуса'!$G:$G,"69913",'ТТК-Соуса'!$J:$J),SUMIF('ТТК-Соуса'!$L:$L,"69913",'ТТК-Соуса'!$O:$O),SUMIF('ТТК-Соуса'!$Q:$Q,"69913",'ТТК-Соуса'!$T:$T)),0)</f>
        <v>0</v>
      </c>
      <c r="I153" s="29">
        <f>IFERROR(SUM(SUMIF('ТТК-Новинки'!$B:$B,"69913",'ТТК-Новинки'!$E:$E),SUMIF('ТТК-Новинки'!$G:$G,"69913",'ТТК-Новинки'!$J:$J),SUMIF('ТТК-Новинки'!$L:$L,"69913",'ТТК-Новинки'!$O:$O),SUMIF('ТТК-Новинки'!$Q:$Q,"69913",'ТТК-Новинки'!$T:$T)),0)</f>
        <v>0</v>
      </c>
      <c r="J153" s="29">
        <f>IFERROR(SUM(SUMIF('ТТК-Промо'!$B:$B,"69913",'ТТК-Промо'!$E:$E),SUMIF('ТТК-Промо'!$G:$G,"69913",'ТТК-Промо'!$J:$J),SUMIF('ТТК-Промо'!$L:$L,"69913",'ТТК-Промо'!$O:$O),SUMIF('ТТК-Промо'!$Q:$Q,"69913",'ТТК-Промо'!$T:$T)),0)</f>
        <v>0</v>
      </c>
      <c r="K153" s="29">
        <f>IFERROR(SUM(SUMIF('ТТК-Завтраки'!$B:$B,"69913",'ТТК-Завтраки'!$E:$E),SUMIF('ТТК-Завтраки'!$G:$G,"69913",'ТТК-Завтраки'!$J:$J),SUMIF('ТТК-Завтраки'!$L:$L,"69913",'ТТК-Завтраки'!$O:$O),SUMIF('ТТК-Завтраки'!$Q:$Q,"69913",'ТТК-Завтраки'!$T:$T)),0)</f>
        <v>0</v>
      </c>
      <c r="L153" s="29">
        <f>IFERROR(SUM(SUMIF('ТТК-Салаты'!$B:$B,"69913",'ТТК-Салаты'!$E:$E),SUMIF('ТТК-Салаты'!$G:$G,"69913",'ТТК-Салаты'!$J:$J),SUMIF('ТТК-Салаты'!$L:$L,"69913",'ТТК-Салаты'!$O:$O),SUMIF('ТТК-Салаты'!$Q:$Q,"69913",'ТТК-Салаты'!$T:$T)),0)</f>
        <v>0</v>
      </c>
      <c r="M153" s="29">
        <f>IFERROR(SUM(SUMIF('ТТК-Экстра'!$B:$B,"69913",'ТТК-Экстра'!$E:$E),SUMIF('ТТК-Экстра'!$G:$G,"69913",'ТТК-Экстра'!$J:$J),SUMIF('ТТК-Экстра'!$L:$L,"69913",'ТТК-Экстра'!$O:$O),SUMIF('ТТК-Экстра'!$Q:$Q,"69913",'ТТК-Экстра'!$T:$T)),0)</f>
        <v>0</v>
      </c>
      <c r="N153" s="34">
        <f t="shared" si="2"/>
        <v>1191</v>
      </c>
    </row>
    <row r="154" spans="1:14">
      <c r="A154" s="64">
        <v>69914</v>
      </c>
      <c r="B154" s="40" t="s">
        <v>574</v>
      </c>
      <c r="C154" s="29">
        <f>IFERROR(SUM(SUMIF('ТТК-Сэндвичи'!$B:$B,"69914",'ТТК-Сэндвичи'!$E:$E),SUMIF('ТТК-Сэндвичи'!$G:$G,"69914",'ТТК-Сэндвичи'!$J:$J),SUMIF('ТТК-Сэндвичи'!$L:$L,"69914",'ТТК-Сэндвичи'!$O:$O),SUMIF('ТТК-Сэндвичи'!$Q:$Q,"69914",'ТТК-Сэндвичи'!$T:$T)),0)</f>
        <v>0</v>
      </c>
      <c r="D154" s="29">
        <f>IFERROR(SUM(SUMIF('ТТК-Десерты'!$B:$B,"69914",'ТТК-Десерты'!$E:$E),SUMIF('ТТК-Десерты'!$G:$G,"69914",'ТТК-Десерты'!$J:$J),SUMIF('ТТК-Десерты'!$L:$L,"69914",'ТТК-Десерты'!$O:$O),SUMIF('ТТК-Десерты'!$Q:$Q,"69914",'ТТК-Десерты'!$T:$T)),0)</f>
        <v>76</v>
      </c>
      <c r="E154" s="29">
        <f>IFERROR(SUM(SUMIF('ТТК-Закуски'!$B:$B,"69914",'ТТК-Закуски'!$E:$E),SUMIF('ТТК-Закуски'!$G:$G,"69914",'ТТК-Закуски'!$J:$J),SUMIF('ТТК-Закуски'!$L:$L,"69914",'ТТК-Закуски'!$O:$O),SUMIF('ТТК-Закуски'!$Q:$Q,"69914",'ТТК-Закуски'!$T:$T)),0)</f>
        <v>0</v>
      </c>
      <c r="F154" s="29">
        <f>IFERROR(SUM(SUMIF('ТТК-Напитки'!$B:$B,"69914",'ТТК-Напитки'!$E:$E),SUMIF('ТТК-Напитки'!$G:$G,"69914",'ТТК-Напитки'!$J:$J),SUMIF('ТТК-Напитки'!$L:$L,"69914",'ТТК-Напитки'!$O:$O),SUMIF('ТТК-Напитки'!$Q:$Q,"69914",'ТТК-Напитки'!$T:$T)),0)</f>
        <v>2</v>
      </c>
      <c r="G154" s="29">
        <f>IFERROR(SUM(SUMIF('ТТК-Гарниры'!$B:$B,"69914",'ТТК-Гарниры'!$E:$E),SUMIF('ТТК-Гарниры'!$G:$G,"69914",'ТТК-Гарниры'!$J:$J),SUMIF('ТТК-Гарниры'!$L:$L,"69914",'ТТК-Гарниры'!$O:$O),SUMIF('ТТК-Гарниры'!$Q:$Q,"69914",'ТТК-Гарниры'!$T:$T)),0)</f>
        <v>0</v>
      </c>
      <c r="H154" s="29">
        <f>IFERROR(SUM(SUMIF('ТТК-Соуса'!$B:$B,"69914",'ТТК-Соуса'!$E:$E),SUMIF('ТТК-Соуса'!$G:$G,"69914",'ТТК-Соуса'!$J:$J),SUMIF('ТТК-Соуса'!$L:$L,"69914",'ТТК-Соуса'!$O:$O),SUMIF('ТТК-Соуса'!$Q:$Q,"69914",'ТТК-Соуса'!$T:$T)),0)</f>
        <v>0</v>
      </c>
      <c r="I154" s="29">
        <f>IFERROR(SUM(SUMIF('ТТК-Новинки'!$B:$B,"69914",'ТТК-Новинки'!$E:$E),SUMIF('ТТК-Новинки'!$G:$G,"69914",'ТТК-Новинки'!$J:$J),SUMIF('ТТК-Новинки'!$L:$L,"69914",'ТТК-Новинки'!$O:$O),SUMIF('ТТК-Новинки'!$Q:$Q,"69914",'ТТК-Новинки'!$T:$T)),0)</f>
        <v>0</v>
      </c>
      <c r="J154" s="29">
        <f>IFERROR(SUM(SUMIF('ТТК-Промо'!$B:$B,"69914",'ТТК-Промо'!$E:$E),SUMIF('ТТК-Промо'!$G:$G,"69914",'ТТК-Промо'!$J:$J),SUMIF('ТТК-Промо'!$L:$L,"69914",'ТТК-Промо'!$O:$O),SUMIF('ТТК-Промо'!$Q:$Q,"69914",'ТТК-Промо'!$T:$T)),0)</f>
        <v>0</v>
      </c>
      <c r="K154" s="29">
        <f>IFERROR(SUM(SUMIF('ТТК-Завтраки'!$B:$B,"69914",'ТТК-Завтраки'!$E:$E),SUMIF('ТТК-Завтраки'!$G:$G,"69914",'ТТК-Завтраки'!$J:$J),SUMIF('ТТК-Завтраки'!$L:$L,"69914",'ТТК-Завтраки'!$O:$O),SUMIF('ТТК-Завтраки'!$Q:$Q,"69914",'ТТК-Завтраки'!$T:$T)),0)</f>
        <v>0</v>
      </c>
      <c r="L154" s="29">
        <f>IFERROR(SUM(SUMIF('ТТК-Салаты'!$B:$B,"69914",'ТТК-Салаты'!$E:$E),SUMIF('ТТК-Салаты'!$G:$G,"69914",'ТТК-Салаты'!$J:$J),SUMIF('ТТК-Салаты'!$L:$L,"69914",'ТТК-Салаты'!$O:$O),SUMIF('ТТК-Салаты'!$Q:$Q,"69914",'ТТК-Салаты'!$T:$T)),0)</f>
        <v>0</v>
      </c>
      <c r="M154" s="29">
        <f>IFERROR(SUM(SUMIF('ТТК-Экстра'!$B:$B,"69914",'ТТК-Экстра'!$E:$E),SUMIF('ТТК-Экстра'!$G:$G,"69914",'ТТК-Экстра'!$J:$J),SUMIF('ТТК-Экстра'!$L:$L,"69914",'ТТК-Экстра'!$O:$O),SUMIF('ТТК-Экстра'!$Q:$Q,"69914",'ТТК-Экстра'!$T:$T)),0)</f>
        <v>0</v>
      </c>
      <c r="N154" s="34">
        <f t="shared" si="2"/>
        <v>78</v>
      </c>
    </row>
    <row r="155" spans="1:14">
      <c r="A155" s="64">
        <v>69931</v>
      </c>
      <c r="B155" s="40" t="s">
        <v>575</v>
      </c>
      <c r="C155" s="29">
        <f>IFERROR(SUM(SUMIF('ТТК-Сэндвичи'!$B:$B,"69931",'ТТК-Сэндвичи'!$E:$E),SUMIF('ТТК-Сэндвичи'!$G:$G,"69931",'ТТК-Сэндвичи'!$J:$J),SUMIF('ТТК-Сэндвичи'!$L:$L,"69931",'ТТК-Сэндвичи'!$O:$O),SUMIF('ТТК-Сэндвичи'!$Q:$Q,"69931",'ТТК-Сэндвичи'!$T:$T)),0)</f>
        <v>0</v>
      </c>
      <c r="D155" s="29">
        <f>IFERROR(SUM(SUMIF('ТТК-Десерты'!$B:$B,"69931",'ТТК-Десерты'!$E:$E),SUMIF('ТТК-Десерты'!$G:$G,"69931",'ТТК-Десерты'!$J:$J),SUMIF('ТТК-Десерты'!$L:$L,"69931",'ТТК-Десерты'!$O:$O),SUMIF('ТТК-Десерты'!$Q:$Q,"69931",'ТТК-Десерты'!$T:$T)),0)</f>
        <v>0</v>
      </c>
      <c r="E155" s="29">
        <f>IFERROR(SUM(SUMIF('ТТК-Закуски'!$B:$B,"69931",'ТТК-Закуски'!$E:$E),SUMIF('ТТК-Закуски'!$G:$G,"69931",'ТТК-Закуски'!$J:$J),SUMIF('ТТК-Закуски'!$L:$L,"69931",'ТТК-Закуски'!$O:$O),SUMIF('ТТК-Закуски'!$Q:$Q,"69931",'ТТК-Закуски'!$T:$T)),0)</f>
        <v>0</v>
      </c>
      <c r="F155" s="29">
        <f>IFERROR(SUM(SUMIF('ТТК-Напитки'!$B:$B,"69931",'ТТК-Напитки'!$E:$E),SUMIF('ТТК-Напитки'!$G:$G,"69931",'ТТК-Напитки'!$J:$J),SUMIF('ТТК-Напитки'!$L:$L,"69931",'ТТК-Напитки'!$O:$O),SUMIF('ТТК-Напитки'!$Q:$Q,"69931",'ТТК-Напитки'!$T:$T)),0)</f>
        <v>0</v>
      </c>
      <c r="G155" s="29">
        <f>IFERROR(SUM(SUMIF('ТТК-Гарниры'!$B:$B,"69931",'ТТК-Гарниры'!$E:$E),SUMIF('ТТК-Гарниры'!$G:$G,"69931",'ТТК-Гарниры'!$J:$J),SUMIF('ТТК-Гарниры'!$L:$L,"69931",'ТТК-Гарниры'!$O:$O),SUMIF('ТТК-Гарниры'!$Q:$Q,"69931",'ТТК-Гарниры'!$T:$T)),0)</f>
        <v>0</v>
      </c>
      <c r="H155" s="29">
        <f>IFERROR(SUM(SUMIF('ТТК-Соуса'!$B:$B,"69931",'ТТК-Соуса'!$E:$E),SUMIF('ТТК-Соуса'!$G:$G,"69931",'ТТК-Соуса'!$J:$J),SUMIF('ТТК-Соуса'!$L:$L,"69931",'ТТК-Соуса'!$O:$O),SUMIF('ТТК-Соуса'!$Q:$Q,"69931",'ТТК-Соуса'!$T:$T)),0)</f>
        <v>0</v>
      </c>
      <c r="I155" s="29">
        <f>IFERROR(SUM(SUMIF('ТТК-Новинки'!$B:$B,"69931",'ТТК-Новинки'!$E:$E),SUMIF('ТТК-Новинки'!$G:$G,"69931",'ТТК-Новинки'!$J:$J),SUMIF('ТТК-Новинки'!$L:$L,"69931",'ТТК-Новинки'!$O:$O),SUMIF('ТТК-Новинки'!$Q:$Q,"69931",'ТТК-Новинки'!$T:$T)),0)</f>
        <v>0</v>
      </c>
      <c r="J155" s="29">
        <f>IFERROR(SUM(SUMIF('ТТК-Промо'!$B:$B,"69931",'ТТК-Промо'!$E:$E),SUMIF('ТТК-Промо'!$G:$G,"69931",'ТТК-Промо'!$J:$J),SUMIF('ТТК-Промо'!$L:$L,"69931",'ТТК-Промо'!$O:$O),SUMIF('ТТК-Промо'!$Q:$Q,"69931",'ТТК-Промо'!$T:$T)),0)</f>
        <v>0</v>
      </c>
      <c r="K155" s="29">
        <f>IFERROR(SUM(SUMIF('ТТК-Завтраки'!$B:$B,"69931",'ТТК-Завтраки'!$E:$E),SUMIF('ТТК-Завтраки'!$G:$G,"69931",'ТТК-Завтраки'!$J:$J),SUMIF('ТТК-Завтраки'!$L:$L,"69931",'ТТК-Завтраки'!$O:$O),SUMIF('ТТК-Завтраки'!$Q:$Q,"69931",'ТТК-Завтраки'!$T:$T)),0)</f>
        <v>0</v>
      </c>
      <c r="L155" s="29">
        <f>IFERROR(SUM(SUMIF('ТТК-Салаты'!$B:$B,"69931",'ТТК-Салаты'!$E:$E),SUMIF('ТТК-Салаты'!$G:$G,"69931",'ТТК-Салаты'!$J:$J),SUMIF('ТТК-Салаты'!$L:$L,"69931",'ТТК-Салаты'!$O:$O),SUMIF('ТТК-Салаты'!$Q:$Q,"69931",'ТТК-Салаты'!$T:$T)),0)</f>
        <v>0</v>
      </c>
      <c r="M155" s="29">
        <f>IFERROR(SUM(SUMIF('ТТК-Экстра'!$B:$B,"69931",'ТТК-Экстра'!$E:$E),SUMIF('ТТК-Экстра'!$G:$G,"69931",'ТТК-Экстра'!$J:$J),SUMIF('ТТК-Экстра'!$L:$L,"69931",'ТТК-Экстра'!$O:$O),SUMIF('ТТК-Экстра'!$Q:$Q,"69931",'ТТК-Экстра'!$T:$T)),0)</f>
        <v>0</v>
      </c>
      <c r="N155" s="34">
        <f t="shared" si="2"/>
        <v>0</v>
      </c>
    </row>
    <row r="156" spans="1:14">
      <c r="A156" s="39">
        <v>99999</v>
      </c>
      <c r="B156" s="40" t="s">
        <v>576</v>
      </c>
      <c r="C156" s="29">
        <f>IFERROR(SUM(SUMIF('ТТК-Сэндвичи'!$B:$B,"99999",'ТТК-Сэндвичи'!$E:$E),SUMIF('ТТК-Сэндвичи'!$G:$G,"99999",'ТТК-Сэндвичи'!$J:$J),SUMIF('ТТК-Сэндвичи'!$L:$L,"99999",'ТТК-Сэндвичи'!$O:$O),SUMIF('ТТК-Сэндвичи'!$Q:$Q,"99999",'ТТК-Сэндвичи'!$T:$T)),0)</f>
        <v>0</v>
      </c>
      <c r="D156" s="29">
        <f>IFERROR(SUM(SUMIF('ТТК-Десерты'!$B:$B,"99999",'ТТК-Десерты'!$E:$E),SUMIF('ТТК-Десерты'!$G:$G,"99999",'ТТК-Десерты'!$J:$J),SUMIF('ТТК-Десерты'!$L:$L,"99999",'ТТК-Десерты'!$O:$O),SUMIF('ТТК-Десерты'!$Q:$Q,"99999",'ТТК-Десерты'!$T:$T)),0)</f>
        <v>0</v>
      </c>
      <c r="E156" s="29">
        <f>IFERROR(SUM(SUMIF('ТТК-Закуски'!$B:$B,"99999",'ТТК-Закуски'!$E:$E),SUMIF('ТТК-Закуски'!$G:$G,"99999",'ТТК-Закуски'!$J:$J),SUMIF('ТТК-Закуски'!$L:$L,"99999",'ТТК-Закуски'!$O:$O),SUMIF('ТТК-Закуски'!$Q:$Q,"99999",'ТТК-Закуски'!$T:$T)),0)</f>
        <v>0</v>
      </c>
      <c r="F156" s="29">
        <f>IFERROR(SUM(SUMIF('ТТК-Напитки'!$B:$B,"99999",'ТТК-Напитки'!$E:$E),SUMIF('ТТК-Напитки'!$G:$G,"99999",'ТТК-Напитки'!$J:$J),SUMIF('ТТК-Напитки'!$L:$L,"99999",'ТТК-Напитки'!$O:$O),SUMIF('ТТК-Напитки'!$Q:$Q,"99999",'ТТК-Напитки'!$T:$T)),0)</f>
        <v>131</v>
      </c>
      <c r="G156" s="29">
        <f>IFERROR(SUM(SUMIF('ТТК-Гарниры'!$B:$B,"99999",'ТТК-Гарниры'!$E:$E),SUMIF('ТТК-Гарниры'!$G:$G,"99999",'ТТК-Гарниры'!$J:$J),SUMIF('ТТК-Гарниры'!$L:$L,"99999",'ТТК-Гарниры'!$O:$O),SUMIF('ТТК-Гарниры'!$Q:$Q,"99999",'ТТК-Гарниры'!$T:$T)),0)</f>
        <v>0</v>
      </c>
      <c r="H156" s="29">
        <f>IFERROR(SUM(SUMIF('ТТК-Соуса'!$B:$B,"99999",'ТТК-Соуса'!$E:$E),SUMIF('ТТК-Соуса'!$G:$G,"99999",'ТТК-Соуса'!$J:$J),SUMIF('ТТК-Соуса'!$L:$L,"99999",'ТТК-Соуса'!$O:$O),SUMIF('ТТК-Соуса'!$Q:$Q,"99999",'ТТК-Соуса'!$T:$T)),0)</f>
        <v>0</v>
      </c>
      <c r="I156" s="29">
        <f>IFERROR(SUM(SUMIF('ТТК-Новинки'!$B:$B,"99999",'ТТК-Новинки'!$E:$E),SUMIF('ТТК-Новинки'!$G:$G,"99999",'ТТК-Новинки'!$J:$J),SUMIF('ТТК-Новинки'!$L:$L,"99999",'ТТК-Новинки'!$O:$O),SUMIF('ТТК-Новинки'!$Q:$Q,"99999",'ТТК-Новинки'!$T:$T)),0)</f>
        <v>0</v>
      </c>
      <c r="J156" s="29">
        <f>IFERROR(SUM(SUMIF('ТТК-Промо'!$B:$B,"99999",'ТТК-Промо'!$E:$E),SUMIF('ТТК-Промо'!$G:$G,"99999",'ТТК-Промо'!$J:$J),SUMIF('ТТК-Промо'!$L:$L,"99999",'ТТК-Промо'!$O:$O),SUMIF('ТТК-Промо'!$Q:$Q,"99999",'ТТК-Промо'!$T:$T)),0)</f>
        <v>0</v>
      </c>
      <c r="K156" s="29">
        <f>IFERROR(SUM(SUMIF('ТТК-Завтраки'!$B:$B,"99999",'ТТК-Завтраки'!$E:$E),SUMIF('ТТК-Завтраки'!$G:$G,"99999",'ТТК-Завтраки'!$J:$J),SUMIF('ТТК-Завтраки'!$L:$L,"99999",'ТТК-Завтраки'!$O:$O),SUMIF('ТТК-Завтраки'!$Q:$Q,"99999",'ТТК-Завтраки'!$T:$T)),0)</f>
        <v>0</v>
      </c>
      <c r="L156" s="29">
        <f>IFERROR(SUM(SUMIF('ТТК-Салаты'!$B:$B,"99999",'ТТК-Салаты'!$E:$E),SUMIF('ТТК-Салаты'!$G:$G,"99999",'ТТК-Салаты'!$J:$J),SUMIF('ТТК-Салаты'!$L:$L,"99999",'ТТК-Салаты'!$O:$O),SUMIF('ТТК-Салаты'!$Q:$Q,"99999",'ТТК-Салаты'!$T:$T)),0)</f>
        <v>0</v>
      </c>
      <c r="M156" s="29">
        <f>IFERROR(SUM(SUMIF('ТТК-Экстра'!$B:$B,"99999",'ТТК-Экстра'!$E:$E),SUMIF('ТТК-Экстра'!$G:$G,"99999",'ТТК-Экстра'!$J:$J),SUMIF('ТТК-Экстра'!$L:$L,"99999",'ТТК-Экстра'!$O:$O),SUMIF('ТТК-Экстра'!$Q:$Q,"99999",'ТТК-Экстра'!$T:$T)),0)</f>
        <v>0</v>
      </c>
      <c r="N156" s="34">
        <f t="shared" si="2"/>
        <v>131</v>
      </c>
    </row>
    <row r="157" spans="1:14">
      <c r="A157" s="39">
        <v>57250</v>
      </c>
      <c r="B157" s="40" t="s">
        <v>581</v>
      </c>
      <c r="C157" s="29">
        <f>IFERROR(SUM(SUMIF('ТТК-Сэндвичи'!$B:$B,"57250",'ТТК-Сэндвичи'!$E:$E),SUMIF('ТТК-Сэндвичи'!$G:$G,"57250",'ТТК-Сэндвичи'!$J:$J),SUMIF('ТТК-Сэндвичи'!$L:$L,"57250",'ТТК-Сэндвичи'!$O:$O),SUMIF('ТТК-Сэндвичи'!$Q:$Q,"57250",'ТТК-Сэндвичи'!$T:$T)),0)</f>
        <v>0</v>
      </c>
      <c r="D157" s="29">
        <f>IFERROR(SUM(SUMIF('ТТК-Десерты'!$B:$B,"57250",'ТТК-Десерты'!$E:$E),SUMIF('ТТК-Десерты'!$G:$G,"57250",'ТТК-Десерты'!$J:$J),SUMIF('ТТК-Десерты'!$L:$L,"57250",'ТТК-Десерты'!$O:$O),SUMIF('ТТК-Десерты'!$Q:$Q,"57250",'ТТК-Десерты'!$T:$T)),0)</f>
        <v>0</v>
      </c>
      <c r="E157" s="29">
        <f>IFERROR(SUM(SUMIF('ТТК-Закуски'!$B:$B,"57250",'ТТК-Закуски'!$E:$E),SUMIF('ТТК-Закуски'!$G:$G,"57250",'ТТК-Закуски'!$J:$J),SUMIF('ТТК-Закуски'!$L:$L,"57250",'ТТК-Закуски'!$O:$O),SUMIF('ТТК-Закуски'!$Q:$Q,"57250",'ТТК-Закуски'!$T:$T)),0)</f>
        <v>0</v>
      </c>
      <c r="F157" s="29">
        <f>IFERROR(SUM(SUMIF('ТТК-Напитки'!$B:$B,"57250",'ТТК-Напитки'!$E:$E),SUMIF('ТТК-Напитки'!$G:$G,"57250",'ТТК-Напитки'!$J:$J),SUMIF('ТТК-Напитки'!$L:$L,"57250",'ТТК-Напитки'!$O:$O),SUMIF('ТТК-Напитки'!$Q:$Q,"57250",'ТТК-Напитки'!$T:$T)),0)</f>
        <v>0</v>
      </c>
      <c r="G157" s="29">
        <f>IFERROR(SUM(SUMIF('ТТК-Гарниры'!$B:$B,"57250",'ТТК-Гарниры'!$E:$E),SUMIF('ТТК-Гарниры'!$G:$G,"57250",'ТТК-Гарниры'!$J:$J),SUMIF('ТТК-Гарниры'!$L:$L,"57250",'ТТК-Гарниры'!$O:$O),SUMIF('ТТК-Гарниры'!$Q:$Q,"57250",'ТТК-Гарниры'!$T:$T)),0)</f>
        <v>0</v>
      </c>
      <c r="H157" s="29">
        <f>IFERROR(SUM(SUMIF('ТТК-Соуса'!$B:$B,"57250",'ТТК-Соуса'!$E:$E),SUMIF('ТТК-Соуса'!$G:$G,"57250",'ТТК-Соуса'!$J:$J),SUMIF('ТТК-Соуса'!$L:$L,"57250",'ТТК-Соуса'!$O:$O),SUMIF('ТТК-Соуса'!$Q:$Q,"57250",'ТТК-Соуса'!$T:$T)),0)</f>
        <v>0</v>
      </c>
      <c r="I157" s="29">
        <f>IFERROR(SUM(SUMIF('ТТК-Новинки'!$B:$B,"57250",'ТТК-Новинки'!$E:$E),SUMIF('ТТК-Новинки'!$G:$G,"57250",'ТТК-Новинки'!$J:$J),SUMIF('ТТК-Новинки'!$L:$L,"57250",'ТТК-Новинки'!$O:$O),SUMIF('ТТК-Новинки'!$Q:$Q,"57250",'ТТК-Новинки'!$T:$T)),0)</f>
        <v>0</v>
      </c>
      <c r="J157" s="29">
        <f>IFERROR(SUM(SUMIF('ТТК-Промо'!$B:$B,"57250",'ТТК-Промо'!$E:$E),SUMIF('ТТК-Промо'!$G:$G,"57250",'ТТК-Промо'!$J:$J),SUMIF('ТТК-Промо'!$L:$L,"57250",'ТТК-Промо'!$O:$O),SUMIF('ТТК-Промо'!$Q:$Q,"57250",'ТТК-Промо'!$T:$T)),0)</f>
        <v>0</v>
      </c>
      <c r="K157" s="29">
        <f>IFERROR(SUM(SUMIF('ТТК-Завтраки'!$B:$B,"57250",'ТТК-Завтраки'!$E:$E),SUMIF('ТТК-Завтраки'!$G:$G,"57250",'ТТК-Завтраки'!$J:$J),SUMIF('ТТК-Завтраки'!$L:$L,"57250",'ТТК-Завтраки'!$O:$O),SUMIF('ТТК-Завтраки'!$Q:$Q,"57250",'ТТК-Завтраки'!$T:$T)),0)</f>
        <v>0</v>
      </c>
      <c r="L157" s="29">
        <f>IFERROR(SUM(SUMIF('ТТК-Салаты'!$B:$B,"57250",'ТТК-Салаты'!$E:$E),SUMIF('ТТК-Салаты'!$G:$G,"57250",'ТТК-Салаты'!$J:$J),SUMIF('ТТК-Салаты'!$L:$L,"57250",'ТТК-Салаты'!$O:$O),SUMIF('ТТК-Салаты'!$Q:$Q,"57250",'ТТК-Салаты'!$T:$T)),0)</f>
        <v>0</v>
      </c>
      <c r="M157" s="29">
        <f>IFERROR(SUM(SUMIF('ТТК-Экстра'!$B:$B,"57250",'ТТК-Экстра'!$E:$E),SUMIF('ТТК-Экстра'!$G:$G,"57250",'ТТК-Экстра'!$J:$J),SUMIF('ТТК-Экстра'!$L:$L,"57250",'ТТК-Экстра'!$O:$O),SUMIF('ТТК-Экстра'!$Q:$Q,"57250",'ТТК-Экстра'!$T:$T)),0)</f>
        <v>0</v>
      </c>
      <c r="N157" s="34">
        <f t="shared" si="2"/>
        <v>0</v>
      </c>
    </row>
    <row r="158" spans="1:14">
      <c r="A158" s="39">
        <v>57428</v>
      </c>
      <c r="B158" s="40" t="s">
        <v>579</v>
      </c>
      <c r="C158" s="29">
        <f>IFERROR(SUM(SUMIF('ТТК-Сэндвичи'!$B:$B,"57428",'ТТК-Сэндвичи'!$E:$E),SUMIF('ТТК-Сэндвичи'!$G:$G,"57428",'ТТК-Сэндвичи'!$J:$J),SUMIF('ТТК-Сэндвичи'!$L:$L,"57428",'ТТК-Сэндвичи'!$O:$O),SUMIF('ТТК-Сэндвичи'!$Q:$Q,"57428",'ТТК-Сэндвичи'!$T:$T)),0)</f>
        <v>0</v>
      </c>
      <c r="D158" s="29">
        <f>IFERROR(SUM(SUMIF('ТТК-Десерты'!$B:$B,"57428",'ТТК-Десерты'!$E:$E),SUMIF('ТТК-Десерты'!$G:$G,"57428",'ТТК-Десерты'!$J:$J),SUMIF('ТТК-Десерты'!$L:$L,"57428",'ТТК-Десерты'!$O:$O),SUMIF('ТТК-Десерты'!$Q:$Q,"57428",'ТТК-Десерты'!$T:$T)),0)</f>
        <v>0</v>
      </c>
      <c r="E158" s="29">
        <f>IFERROR(SUM(SUMIF('ТТК-Закуски'!$B:$B,"57428",'ТТК-Закуски'!$E:$E),SUMIF('ТТК-Закуски'!$G:$G,"57428",'ТТК-Закуски'!$J:$J),SUMIF('ТТК-Закуски'!$L:$L,"57428",'ТТК-Закуски'!$O:$O),SUMIF('ТТК-Закуски'!$Q:$Q,"57428",'ТТК-Закуски'!$T:$T)),0)</f>
        <v>0</v>
      </c>
      <c r="F158" s="29">
        <f>IFERROR(SUM(SUMIF('ТТК-Напитки'!$B:$B,"57428",'ТТК-Напитки'!$E:$E),SUMIF('ТТК-Напитки'!$G:$G,"57428",'ТТК-Напитки'!$J:$J),SUMIF('ТТК-Напитки'!$L:$L,"57428",'ТТК-Напитки'!$O:$O),SUMIF('ТТК-Напитки'!$Q:$Q,"57428",'ТТК-Напитки'!$T:$T)),0)</f>
        <v>0</v>
      </c>
      <c r="G158" s="29">
        <f>IFERROR(SUM(SUMIF('ТТК-Гарниры'!$B:$B,"57428",'ТТК-Гарниры'!$E:$E),SUMIF('ТТК-Гарниры'!$G:$G,"57428",'ТТК-Гарниры'!$J:$J),SUMIF('ТТК-Гарниры'!$L:$L,"57428",'ТТК-Гарниры'!$O:$O),SUMIF('ТТК-Гарниры'!$Q:$Q,"57428",'ТТК-Гарниры'!$T:$T)),0)</f>
        <v>0</v>
      </c>
      <c r="H158" s="29">
        <f>IFERROR(SUM(SUMIF('ТТК-Соуса'!$B:$B,"57428",'ТТК-Соуса'!$E:$E),SUMIF('ТТК-Соуса'!$G:$G,"57428",'ТТК-Соуса'!$J:$J),SUMIF('ТТК-Соуса'!$L:$L,"57428",'ТТК-Соуса'!$O:$O),SUMIF('ТТК-Соуса'!$Q:$Q,"57428",'ТТК-Соуса'!$T:$T)),0)</f>
        <v>0</v>
      </c>
      <c r="I158" s="29">
        <f>IFERROR(SUM(SUMIF('ТТК-Новинки'!$B:$B,"57428",'ТТК-Новинки'!$E:$E),SUMIF('ТТК-Новинки'!$G:$G,"57428",'ТТК-Новинки'!$J:$J),SUMIF('ТТК-Новинки'!$L:$L,"57428",'ТТК-Новинки'!$O:$O),SUMIF('ТТК-Новинки'!$Q:$Q,"57428",'ТТК-Новинки'!$T:$T)),0)</f>
        <v>0</v>
      </c>
      <c r="J158" s="29">
        <f>IFERROR(SUM(SUMIF('ТТК-Промо'!$B:$B,"57428",'ТТК-Промо'!$E:$E),SUMIF('ТТК-Промо'!$G:$G,"57428",'ТТК-Промо'!$J:$J),SUMIF('ТТК-Промо'!$L:$L,"57428",'ТТК-Промо'!$O:$O),SUMIF('ТТК-Промо'!$Q:$Q,"57428",'ТТК-Промо'!$T:$T)),0)</f>
        <v>57</v>
      </c>
      <c r="K158" s="29">
        <f>IFERROR(SUM(SUMIF('ТТК-Завтраки'!$B:$B,"57428",'ТТК-Завтраки'!$E:$E),SUMIF('ТТК-Завтраки'!$G:$G,"57428",'ТТК-Завтраки'!$J:$J),SUMIF('ТТК-Завтраки'!$L:$L,"57428",'ТТК-Завтраки'!$O:$O),SUMIF('ТТК-Завтраки'!$Q:$Q,"57428",'ТТК-Завтраки'!$T:$T)),0)</f>
        <v>0</v>
      </c>
      <c r="L158" s="29">
        <f>IFERROR(SUM(SUMIF('ТТК-Салаты'!$B:$B,"57428",'ТТК-Салаты'!$E:$E),SUMIF('ТТК-Салаты'!$G:$G,"57428",'ТТК-Салаты'!$J:$J),SUMIF('ТТК-Салаты'!$L:$L,"57428",'ТТК-Салаты'!$O:$O),SUMIF('ТТК-Салаты'!$Q:$Q,"57428",'ТТК-Салаты'!$T:$T)),0)</f>
        <v>0</v>
      </c>
      <c r="M158" s="29">
        <f>IFERROR(SUM(SUMIF('ТТК-Экстра'!$B:$B,"57428",'ТТК-Экстра'!$E:$E),SUMIF('ТТК-Экстра'!$G:$G,"57428",'ТТК-Экстра'!$J:$J),SUMIF('ТТК-Экстра'!$L:$L,"57428",'ТТК-Экстра'!$O:$O),SUMIF('ТТК-Экстра'!$Q:$Q,"57428",'ТТК-Экстра'!$T:$T)),0)</f>
        <v>0</v>
      </c>
      <c r="N158" s="34">
        <f t="shared" si="2"/>
        <v>57</v>
      </c>
    </row>
    <row r="159" spans="1:14">
      <c r="A159" s="39">
        <v>57420</v>
      </c>
      <c r="B159" s="40" t="s">
        <v>580</v>
      </c>
      <c r="C159" s="29">
        <f>IFERROR(SUM(SUMIF('ТТК-Сэндвичи'!$B:$B,"57420",'ТТК-Сэндвичи'!$E:$E),SUMIF('ТТК-Сэндвичи'!$G:$G,"57420",'ТТК-Сэндвичи'!$J:$J),SUMIF('ТТК-Сэндвичи'!$L:$L,"57420",'ТТК-Сэндвичи'!$O:$O),SUMIF('ТТК-Сэндвичи'!$Q:$Q,"57420",'ТТК-Сэндвичи'!$T:$T)),0)</f>
        <v>0</v>
      </c>
      <c r="D159" s="29">
        <f>IFERROR(SUM(SUMIF('ТТК-Десерты'!$B:$B,"57420",'ТТК-Десерты'!$E:$E),SUMIF('ТТК-Десерты'!$G:$G,"57420",'ТТК-Десерты'!$J:$J),SUMIF('ТТК-Десерты'!$L:$L,"57420",'ТТК-Десерты'!$O:$O),SUMIF('ТТК-Десерты'!$Q:$Q,"57420",'ТТК-Десерты'!$T:$T)),0)</f>
        <v>0</v>
      </c>
      <c r="E159" s="29">
        <f>IFERROR(SUM(SUMIF('ТТК-Закуски'!$B:$B,"57420",'ТТК-Закуски'!$E:$E),SUMIF('ТТК-Закуски'!$G:$G,"57420",'ТТК-Закуски'!$J:$J),SUMIF('ТТК-Закуски'!$L:$L,"57420",'ТТК-Закуски'!$O:$O),SUMIF('ТТК-Закуски'!$Q:$Q,"57420",'ТТК-Закуски'!$T:$T)),0)</f>
        <v>188</v>
      </c>
      <c r="F159" s="29">
        <f>IFERROR(SUM(SUMIF('ТТК-Напитки'!$B:$B,"57420",'ТТК-Напитки'!$E:$E),SUMIF('ТТК-Напитки'!$G:$G,"57420",'ТТК-Напитки'!$J:$J),SUMIF('ТТК-Напитки'!$L:$L,"57420",'ТТК-Напитки'!$O:$O),SUMIF('ТТК-Напитки'!$Q:$Q,"57420",'ТТК-Напитки'!$T:$T)),0)</f>
        <v>0</v>
      </c>
      <c r="G159" s="29">
        <f>IFERROR(SUM(SUMIF('ТТК-Гарниры'!$B:$B,"57420",'ТТК-Гарниры'!$E:$E),SUMIF('ТТК-Гарниры'!$G:$G,"57420",'ТТК-Гарниры'!$J:$J),SUMIF('ТТК-Гарниры'!$L:$L,"57420",'ТТК-Гарниры'!$O:$O),SUMIF('ТТК-Гарниры'!$Q:$Q,"57420",'ТТК-Гарниры'!$T:$T)),0)</f>
        <v>12</v>
      </c>
      <c r="H159" s="29">
        <f>IFERROR(SUM(SUMIF('ТТК-Соуса'!$B:$B,"57420",'ТТК-Соуса'!$E:$E),SUMIF('ТТК-Соуса'!$G:$G,"57420",'ТТК-Соуса'!$J:$J),SUMIF('ТТК-Соуса'!$L:$L,"57420",'ТТК-Соуса'!$O:$O),SUMIF('ТТК-Соуса'!$Q:$Q,"57420",'ТТК-Соуса'!$T:$T)),0)</f>
        <v>0</v>
      </c>
      <c r="I159" s="29">
        <f>IFERROR(SUM(SUMIF('ТТК-Новинки'!$B:$B,"57420",'ТТК-Новинки'!$E:$E),SUMIF('ТТК-Новинки'!$G:$G,"57420",'ТТК-Новинки'!$J:$J),SUMIF('ТТК-Новинки'!$L:$L,"57420",'ТТК-Новинки'!$O:$O),SUMIF('ТТК-Новинки'!$Q:$Q,"57420",'ТТК-Новинки'!$T:$T)),0)</f>
        <v>15</v>
      </c>
      <c r="J159" s="29">
        <f>IFERROR(SUM(SUMIF('ТТК-Промо'!$B:$B,"57420",'ТТК-Промо'!$E:$E),SUMIF('ТТК-Промо'!$G:$G,"57420",'ТТК-Промо'!$J:$J),SUMIF('ТТК-Промо'!$L:$L,"57420",'ТТК-Промо'!$O:$O),SUMIF('ТТК-Промо'!$Q:$Q,"57420",'ТТК-Промо'!$T:$T)),0)</f>
        <v>0</v>
      </c>
      <c r="K159" s="29">
        <f>IFERROR(SUM(SUMIF('ТТК-Завтраки'!$B:$B,"57420",'ТТК-Завтраки'!$E:$E),SUMIF('ТТК-Завтраки'!$G:$G,"57420",'ТТК-Завтраки'!$J:$J),SUMIF('ТТК-Завтраки'!$L:$L,"57420",'ТТК-Завтраки'!$O:$O),SUMIF('ТТК-Завтраки'!$Q:$Q,"57420",'ТТК-Завтраки'!$T:$T)),0)</f>
        <v>1</v>
      </c>
      <c r="L159" s="29">
        <f>IFERROR(SUM(SUMIF('ТТК-Салаты'!$B:$B,"57420",'ТТК-Салаты'!$E:$E),SUMIF('ТТК-Салаты'!$G:$G,"57420",'ТТК-Салаты'!$J:$J),SUMIF('ТТК-Салаты'!$L:$L,"57420",'ТТК-Салаты'!$O:$O),SUMIF('ТТК-Салаты'!$Q:$Q,"57420",'ТТК-Салаты'!$T:$T)),0)</f>
        <v>0</v>
      </c>
      <c r="M159" s="29">
        <f>IFERROR(SUM(SUMIF('ТТК-Экстра'!$B:$B,"57420",'ТТК-Экстра'!$E:$E),SUMIF('ТТК-Экстра'!$G:$G,"57420",'ТТК-Экстра'!$J:$J),SUMIF('ТТК-Экстра'!$L:$L,"57420",'ТТК-Экстра'!$O:$O),SUMIF('ТТК-Экстра'!$Q:$Q,"57420",'ТТК-Экстра'!$T:$T)),0)</f>
        <v>0</v>
      </c>
      <c r="N159" s="34">
        <f t="shared" si="2"/>
        <v>216</v>
      </c>
    </row>
    <row r="160" spans="1:14">
      <c r="A160" s="39">
        <v>51081</v>
      </c>
      <c r="B160" s="40" t="s">
        <v>593</v>
      </c>
      <c r="C160" s="29">
        <f>IFERROR(SUM(SUMIF('ТТК-Сэндвичи'!$B:$B,"51081",'ТТК-Сэндвичи'!$E:$E),SUMIF('ТТК-Сэндвичи'!$G:$G,"51081",'ТТК-Сэндвичи'!$J:$J),SUMIF('ТТК-Сэндвичи'!$L:$L,"51081",'ТТК-Сэндвичи'!$O:$O),SUMIF('ТТК-Сэндвичи'!$Q:$Q,"51081",'ТТК-Сэндвичи'!$T:$T)),0)</f>
        <v>0.97</v>
      </c>
      <c r="D160" s="29">
        <f>IFERROR(SUM(SUMIF('ТТК-Десерты'!$B:$B,"51081",'ТТК-Десерты'!$E:$E),SUMIF('ТТК-Десерты'!$G:$G,"51081",'ТТК-Десерты'!$J:$J),SUMIF('ТТК-Десерты'!$L:$L,"51081",'ТТК-Десерты'!$O:$O),SUMIF('ТТК-Десерты'!$Q:$Q,"51081",'ТТК-Десерты'!$T:$T)),0)</f>
        <v>0.8680000000000001</v>
      </c>
      <c r="E160" s="29">
        <f>IFERROR(SUM(SUMIF('ТТК-Закуски'!$B:$B,"51081",'ТТК-Закуски'!$E:$E),SUMIF('ТТК-Закуски'!$G:$G,"51081",'ТТК-Закуски'!$J:$J),SUMIF('ТТК-Закуски'!$L:$L,"51081",'ТТК-Закуски'!$O:$O),SUMIF('ТТК-Закуски'!$Q:$Q,"51081",'ТТК-Закуски'!$T:$T)),0)</f>
        <v>9.7510000000000012</v>
      </c>
      <c r="F160" s="29">
        <f>IFERROR(SUM(SUMIF('ТТК-Напитки'!$B:$B,"51081",'ТТК-Напитки'!$E:$E),SUMIF('ТТК-Напитки'!$G:$G,"51081",'ТТК-Напитки'!$J:$J),SUMIF('ТТК-Напитки'!$L:$L,"51081",'ТТК-Напитки'!$O:$O),SUMIF('ТТК-Напитки'!$Q:$Q,"51081",'ТТК-Напитки'!$T:$T)),0)</f>
        <v>0</v>
      </c>
      <c r="G160" s="29">
        <f>IFERROR(SUM(SUMIF('ТТК-Гарниры'!$B:$B,"51081",'ТТК-Гарниры'!$E:$E),SUMIF('ТТК-Гарниры'!$G:$G,"51081",'ТТК-Гарниры'!$J:$J),SUMIF('ТТК-Гарниры'!$L:$L,"51081",'ТТК-Гарниры'!$O:$O),SUMIF('ТТК-Гарниры'!$Q:$Q,"51081",'ТТК-Гарниры'!$T:$T)),0)</f>
        <v>21.006</v>
      </c>
      <c r="H160" s="29">
        <f>IFERROR(SUM(SUMIF('ТТК-Соуса'!$B:$B,"51081",'ТТК-Соуса'!$E:$E),SUMIF('ТТК-Соуса'!$G:$G,"51081",'ТТК-Соуса'!$J:$J),SUMIF('ТТК-Соуса'!$L:$L,"51081",'ТТК-Соуса'!$O:$O),SUMIF('ТТК-Соуса'!$Q:$Q,"51081",'ТТК-Соуса'!$T:$T)),0)</f>
        <v>0</v>
      </c>
      <c r="I160" s="29">
        <f>IFERROR(SUM(SUMIF('ТТК-Новинки'!$B:$B,"51081",'ТТК-Новинки'!$E:$E),SUMIF('ТТК-Новинки'!$G:$G,"51081",'ТТК-Новинки'!$J:$J),SUMIF('ТТК-Новинки'!$L:$L,"51081",'ТТК-Новинки'!$O:$O),SUMIF('ТТК-Новинки'!$Q:$Q,"51081",'ТТК-Новинки'!$T:$T)),0)</f>
        <v>6.2309999999999999</v>
      </c>
      <c r="J160" s="29">
        <f>IFERROR(SUM(SUMIF('ТТК-Промо'!$B:$B,"51081",'ТТК-Промо'!$E:$E),SUMIF('ТТК-Промо'!$G:$G,"51081",'ТТК-Промо'!$J:$J),SUMIF('ТТК-Промо'!$L:$L,"51081",'ТТК-Промо'!$O:$O),SUMIF('ТТК-Промо'!$Q:$Q,"51081",'ТТК-Промо'!$T:$T)),0)</f>
        <v>0</v>
      </c>
      <c r="K160" s="29">
        <f>IFERROR(SUM(SUMIF('ТТК-Завтраки'!$B:$B,"51081",'ТТК-Завтраки'!$E:$E),SUMIF('ТТК-Завтраки'!$G:$G,"51081",'ТТК-Завтраки'!$J:$J),SUMIF('ТТК-Завтраки'!$L:$L,"51081",'ТТК-Завтраки'!$O:$O),SUMIF('ТТК-Завтраки'!$Q:$Q,"51081",'ТТК-Завтраки'!$T:$T)),0)</f>
        <v>0</v>
      </c>
      <c r="L160" s="29">
        <f>IFERROR(SUM(SUMIF('ТТК-Салаты'!$B:$B,"51081",'ТТК-Салаты'!$E:$E),SUMIF('ТТК-Салаты'!$G:$G,"51081",'ТТК-Салаты'!$J:$J),SUMIF('ТТК-Салаты'!$L:$L,"51081",'ТТК-Салаты'!$O:$O),SUMIF('ТТК-Салаты'!$Q:$Q,"51081",'ТТК-Салаты'!$T:$T)),0)</f>
        <v>0</v>
      </c>
      <c r="M160" s="29">
        <f>IFERROR(SUM(SUMIF('ТТК-Экстра'!$B:$B,"51081",'ТТК-Экстра'!$E:$E),SUMIF('ТТК-Экстра'!$G:$G,"51081",'ТТК-Экстра'!$J:$J),SUMIF('ТТК-Экстра'!$L:$L,"51081",'ТТК-Экстра'!$O:$O),SUMIF('ТТК-Экстра'!$Q:$Q,"51081",'ТТК-Экстра'!$T:$T)),0)</f>
        <v>0</v>
      </c>
      <c r="N160" s="34">
        <f t="shared" si="2"/>
        <v>38.826000000000001</v>
      </c>
    </row>
    <row r="161" spans="1:14">
      <c r="A161" s="39">
        <v>68622</v>
      </c>
      <c r="B161" s="40" t="s">
        <v>595</v>
      </c>
      <c r="C161" s="29">
        <f>IFERROR(SUM(SUMIF('ТТК-Сэндвичи'!$B:$B,"68622",'ТТК-Сэндвичи'!$E:$E),SUMIF('ТТК-Сэндвичи'!$G:$G,"68622",'ТТК-Сэндвичи'!$J:$J),SUMIF('ТТК-Сэндвичи'!$L:$L,"68622",'ТТК-Сэндвичи'!$O:$O),SUMIF('ТТК-Сэндвичи'!$Q:$Q,"68622",'ТТК-Сэндвичи'!$T:$T)),0)</f>
        <v>0</v>
      </c>
      <c r="D161" s="29">
        <f>IFERROR(SUM(SUMIF('ТТК-Десерты'!$B:$B,"68622",'ТТК-Десерты'!$E:$E),SUMIF('ТТК-Десерты'!$G:$G,"68622",'ТТК-Десерты'!$J:$J),SUMIF('ТТК-Десерты'!$L:$L,"68622",'ТТК-Десерты'!$O:$O),SUMIF('ТТК-Десерты'!$Q:$Q,"68622",'ТТК-Десерты'!$T:$T)),0)</f>
        <v>0</v>
      </c>
      <c r="E161" s="29">
        <f>IFERROR(SUM(SUMIF('ТТК-Закуски'!$B:$B,"68622",'ТТК-Закуски'!$E:$E),SUMIF('ТТК-Закуски'!$G:$G,"68622",'ТТК-Закуски'!$J:$J),SUMIF('ТТК-Закуски'!$L:$L,"68622",'ТТК-Закуски'!$O:$O),SUMIF('ТТК-Закуски'!$Q:$Q,"68622",'ТТК-Закуски'!$T:$T)),0)</f>
        <v>0</v>
      </c>
      <c r="F161" s="29">
        <f>IFERROR(SUM(SUMIF('ТТК-Напитки'!$B:$B,"68622",'ТТК-Напитки'!$E:$E),SUMIF('ТТК-Напитки'!$G:$G,"68622",'ТТК-Напитки'!$J:$J),SUMIF('ТТК-Напитки'!$L:$L,"68622",'ТТК-Напитки'!$O:$O),SUMIF('ТТК-Напитки'!$Q:$Q,"68622",'ТТК-Напитки'!$T:$T)),0)</f>
        <v>0</v>
      </c>
      <c r="G161" s="29">
        <f>IFERROR(SUM(SUMIF('ТТК-Гарниры'!$B:$B,"68622",'ТТК-Гарниры'!$E:$E),SUMIF('ТТК-Гарниры'!$G:$G,"68622",'ТТК-Гарниры'!$J:$J),SUMIF('ТТК-Гарниры'!$L:$L,"68622",'ТТК-Гарниры'!$O:$O),SUMIF('ТТК-Гарниры'!$Q:$Q,"68622",'ТТК-Гарниры'!$T:$T)),0)</f>
        <v>0</v>
      </c>
      <c r="H161" s="29">
        <f>IFERROR(SUM(SUMIF('ТТК-Соуса'!$B:$B,"68622",'ТТК-Соуса'!$E:$E),SUMIF('ТТК-Соуса'!$G:$G,"68622",'ТТК-Соуса'!$J:$J),SUMIF('ТТК-Соуса'!$L:$L,"68622",'ТТК-Соуса'!$O:$O),SUMIF('ТТК-Соуса'!$Q:$Q,"68622",'ТТК-Соуса'!$T:$T)),0)</f>
        <v>0</v>
      </c>
      <c r="I161" s="29">
        <f>IFERROR(SUM(SUMIF('ТТК-Новинки'!$B:$B,"68622",'ТТК-Новинки'!$E:$E),SUMIF('ТТК-Новинки'!$G:$G,"68622",'ТТК-Новинки'!$J:$J),SUMIF('ТТК-Новинки'!$L:$L,"68622",'ТТК-Новинки'!$O:$O),SUMIF('ТТК-Новинки'!$Q:$Q,"68622",'ТТК-Новинки'!$T:$T)),0)</f>
        <v>0</v>
      </c>
      <c r="J161" s="29">
        <f>IFERROR(SUM(SUMIF('ТТК-Промо'!$B:$B,"68622",'ТТК-Промо'!$E:$E),SUMIF('ТТК-Промо'!$G:$G,"68622",'ТТК-Промо'!$J:$J),SUMIF('ТТК-Промо'!$L:$L,"68622",'ТТК-Промо'!$O:$O),SUMIF('ТТК-Промо'!$Q:$Q,"68622",'ТТК-Промо'!$T:$T)),0)</f>
        <v>0</v>
      </c>
      <c r="K161" s="29">
        <f>IFERROR(SUM(SUMIF('ТТК-Завтраки'!$B:$B,"68622",'ТТК-Завтраки'!$E:$E),SUMIF('ТТК-Завтраки'!$G:$G,"68622",'ТТК-Завтраки'!$J:$J),SUMIF('ТТК-Завтраки'!$L:$L,"68622",'ТТК-Завтраки'!$O:$O),SUMIF('ТТК-Завтраки'!$Q:$Q,"68622",'ТТК-Завтраки'!$T:$T)),0)</f>
        <v>0</v>
      </c>
      <c r="L161" s="29">
        <f>IFERROR(SUM(SUMIF('ТТК-Салаты'!$B:$B,"68622",'ТТК-Салаты'!$E:$E),SUMIF('ТТК-Салаты'!$G:$G,"68622",'ТТК-Салаты'!$J:$J),SUMIF('ТТК-Салаты'!$L:$L,"68622",'ТТК-Салаты'!$O:$O),SUMIF('ТТК-Салаты'!$Q:$Q,"68622",'ТТК-Салаты'!$T:$T)),0)</f>
        <v>0</v>
      </c>
      <c r="M161" s="29">
        <f>IFERROR(SUM(SUMIF('ТТК-Экстра'!$B:$B,"68622",'ТТК-Экстра'!$E:$E),SUMIF('ТТК-Экстра'!$G:$G,"68622",'ТТК-Экстра'!$J:$J),SUMIF('ТТК-Экстра'!$L:$L,"68622",'ТТК-Экстра'!$O:$O),SUMIF('ТТК-Экстра'!$Q:$Q,"68622",'ТТК-Экстра'!$T:$T)),0)</f>
        <v>0</v>
      </c>
      <c r="N161" s="34">
        <f t="shared" si="2"/>
        <v>0</v>
      </c>
    </row>
    <row r="162" spans="1:14">
      <c r="A162" s="39">
        <v>61039</v>
      </c>
      <c r="B162" s="40" t="s">
        <v>599</v>
      </c>
      <c r="C162" s="29">
        <f>IFERROR(SUM(SUMIF('ТТК-Сэндвичи'!$B:$B,"61039",'ТТК-Сэндвичи'!$E:$E),SUMIF('ТТК-Сэндвичи'!$G:$G,"61039",'ТТК-Сэндвичи'!$J:$J),SUMIF('ТТК-Сэндвичи'!$L:$L,"61039",'ТТК-Сэндвичи'!$O:$O),SUMIF('ТТК-Сэндвичи'!$Q:$Q,"61039",'ТТК-Сэндвичи'!$T:$T)),0)</f>
        <v>0</v>
      </c>
      <c r="D162" s="29">
        <f>IFERROR(SUM(SUMIF('ТТК-Десерты'!$B:$B,"61039",'ТТК-Десерты'!$E:$E),SUMIF('ТТК-Десерты'!$G:$G,"61039",'ТТК-Десерты'!$J:$J),SUMIF('ТТК-Десерты'!$L:$L,"61039",'ТТК-Десерты'!$O:$O),SUMIF('ТТК-Десерты'!$Q:$Q,"61039",'ТТК-Десерты'!$T:$T)),0)</f>
        <v>0</v>
      </c>
      <c r="E162" s="29">
        <f>IFERROR(SUM(SUMIF('ТТК-Закуски'!$B:$B,"61039",'ТТК-Закуски'!$E:$E),SUMIF('ТТК-Закуски'!$G:$G,"61039",'ТТК-Закуски'!$J:$J),SUMIF('ТТК-Закуски'!$L:$L,"61039",'ТТК-Закуски'!$O:$O),SUMIF('ТТК-Закуски'!$Q:$Q,"61039",'ТТК-Закуски'!$T:$T)),0)</f>
        <v>0</v>
      </c>
      <c r="F162" s="29">
        <f>IFERROR(SUM(SUMIF('ТТК-Напитки'!$B:$B,"61039",'ТТК-Напитки'!$E:$E),SUMIF('ТТК-Напитки'!$G:$G,"61039",'ТТК-Напитки'!$J:$J),SUMIF('ТТК-Напитки'!$L:$L,"61039",'ТТК-Напитки'!$O:$O),SUMIF('ТТК-Напитки'!$Q:$Q,"61039",'ТТК-Напитки'!$T:$T)),0)</f>
        <v>0</v>
      </c>
      <c r="G162" s="29">
        <f>IFERROR(SUM(SUMIF('ТТК-Гарниры'!$B:$B,"61039",'ТТК-Гарниры'!$E:$E),SUMIF('ТТК-Гарниры'!$G:$G,"61039",'ТТК-Гарниры'!$J:$J),SUMIF('ТТК-Гарниры'!$L:$L,"61039",'ТТК-Гарниры'!$O:$O),SUMIF('ТТК-Гарниры'!$Q:$Q,"61039",'ТТК-Гарниры'!$T:$T)),0)</f>
        <v>0</v>
      </c>
      <c r="H162" s="29">
        <f>IFERROR(SUM(SUMIF('ТТК-Соуса'!$B:$B,"61039",'ТТК-Соуса'!$E:$E),SUMIF('ТТК-Соуса'!$G:$G,"61039",'ТТК-Соуса'!$J:$J),SUMIF('ТТК-Соуса'!$L:$L,"61039",'ТТК-Соуса'!$O:$O),SUMIF('ТТК-Соуса'!$Q:$Q,"61039",'ТТК-Соуса'!$T:$T)),0)</f>
        <v>0</v>
      </c>
      <c r="I162" s="29">
        <f>IFERROR(SUM(SUMIF('ТТК-Новинки'!$B:$B,"61039",'ТТК-Новинки'!$E:$E),SUMIF('ТТК-Новинки'!$G:$G,"61039",'ТТК-Новинки'!$J:$J),SUMIF('ТТК-Новинки'!$L:$L,"61039",'ТТК-Новинки'!$O:$O),SUMIF('ТТК-Новинки'!$Q:$Q,"61039",'ТТК-Новинки'!$T:$T)),0)</f>
        <v>0</v>
      </c>
      <c r="J162" s="29">
        <f>IFERROR(SUM(SUMIF('ТТК-Промо'!$B:$B,"61039",'ТТК-Промо'!$E:$E),SUMIF('ТТК-Промо'!$G:$G,"61039",'ТТК-Промо'!$J:$J),SUMIF('ТТК-Промо'!$L:$L,"61039",'ТТК-Промо'!$O:$O),SUMIF('ТТК-Промо'!$Q:$Q,"61039",'ТТК-Промо'!$T:$T)),0)</f>
        <v>0</v>
      </c>
      <c r="K162" s="29">
        <f>IFERROR(SUM(SUMIF('ТТК-Завтраки'!$B:$B,"61039",'ТТК-Завтраки'!$E:$E),SUMIF('ТТК-Завтраки'!$G:$G,"61039",'ТТК-Завтраки'!$J:$J),SUMIF('ТТК-Завтраки'!$L:$L,"61039",'ТТК-Завтраки'!$O:$O),SUMIF('ТТК-Завтраки'!$Q:$Q,"61039",'ТТК-Завтраки'!$T:$T)),0)</f>
        <v>0</v>
      </c>
      <c r="L162" s="29">
        <f>IFERROR(SUM(SUMIF('ТТК-Салаты'!$B:$B,"61039",'ТТК-Салаты'!$E:$E),SUMIF('ТТК-Салаты'!$G:$G,"61039",'ТТК-Салаты'!$J:$J),SUMIF('ТТК-Салаты'!$L:$L,"61039",'ТТК-Салаты'!$O:$O),SUMIF('ТТК-Салаты'!$Q:$Q,"61039",'ТТК-Салаты'!$T:$T)),0)</f>
        <v>0</v>
      </c>
      <c r="M162" s="29">
        <f>IFERROR(SUM(SUMIF('ТТК-Экстра'!$B:$B,"61039",'ТТК-Экстра'!$E:$E),SUMIF('ТТК-Экстра'!$G:$G,"61039",'ТТК-Экстра'!$J:$J),SUMIF('ТТК-Экстра'!$L:$L,"61039",'ТТК-Экстра'!$O:$O),SUMIF('ТТК-Экстра'!$Q:$Q,"61039",'ТТК-Экстра'!$T:$T)),0)</f>
        <v>0</v>
      </c>
      <c r="N162" s="34">
        <f t="shared" si="2"/>
        <v>0</v>
      </c>
    </row>
    <row r="163" spans="1:14">
      <c r="A163" s="39">
        <v>61100</v>
      </c>
      <c r="B163" s="40" t="s">
        <v>616</v>
      </c>
      <c r="C163" s="29">
        <f>IFERROR(SUM(SUMIF('ТТК-Сэндвичи'!$B:$B,"61100",'ТТК-Сэндвичи'!$E:$E),SUMIF('ТТК-Сэндвичи'!$G:$G,"61100",'ТТК-Сэндвичи'!$J:$J),SUMIF('ТТК-Сэндвичи'!$L:$L,"61100",'ТТК-Сэндвичи'!$O:$O),SUMIF('ТТК-Сэндвичи'!$Q:$Q,"61100",'ТТК-Сэндвичи'!$T:$T)),0)</f>
        <v>0</v>
      </c>
      <c r="D163" s="29">
        <f>IFERROR(SUM(SUMIF('ТТК-Десерты'!$B:$B,"61100",'ТТК-Десерты'!$E:$E),SUMIF('ТТК-Десерты'!$G:$G,"61100",'ТТК-Десерты'!$J:$J),SUMIF('ТТК-Десерты'!$L:$L,"61100",'ТТК-Десерты'!$O:$O),SUMIF('ТТК-Десерты'!$Q:$Q,"61100",'ТТК-Десерты'!$T:$T)),0)</f>
        <v>0</v>
      </c>
      <c r="E163" s="29">
        <f>IFERROR(SUM(SUMIF('ТТК-Закуски'!$B:$B,"61100",'ТТК-Закуски'!$E:$E),SUMIF('ТТК-Закуски'!$G:$G,"61100",'ТТК-Закуски'!$J:$J),SUMIF('ТТК-Закуски'!$L:$L,"61100",'ТТК-Закуски'!$O:$O),SUMIF('ТТК-Закуски'!$Q:$Q,"61100",'ТТК-Закуски'!$T:$T)),0)</f>
        <v>0</v>
      </c>
      <c r="F163" s="29">
        <f>IFERROR(SUM(SUMIF('ТТК-Напитки'!$B:$B,"61100",'ТТК-Напитки'!$E:$E),SUMIF('ТТК-Напитки'!$G:$G,"61100",'ТТК-Напитки'!$J:$J),SUMIF('ТТК-Напитки'!$L:$L,"61100",'ТТК-Напитки'!$O:$O),SUMIF('ТТК-Напитки'!$Q:$Q,"61100",'ТТК-Напитки'!$T:$T)),0)</f>
        <v>0</v>
      </c>
      <c r="G163" s="29">
        <f>IFERROR(SUM(SUMIF('ТТК-Гарниры'!$B:$B,"61100",'ТТК-Гарниры'!$E:$E),SUMIF('ТТК-Гарниры'!$G:$G,"61100",'ТТК-Гарниры'!$J:$J),SUMIF('ТТК-Гарниры'!$L:$L,"61100",'ТТК-Гарниры'!$O:$O),SUMIF('ТТК-Гарниры'!$Q:$Q,"61100",'ТТК-Гарниры'!$T:$T)),0)</f>
        <v>0</v>
      </c>
      <c r="H163" s="29">
        <f>IFERROR(SUM(SUMIF('ТТК-Соуса'!$B:$B,"61100",'ТТК-Соуса'!$E:$E),SUMIF('ТТК-Соуса'!$G:$G,"61100",'ТТК-Соуса'!$J:$J),SUMIF('ТТК-Соуса'!$L:$L,"61100",'ТТК-Соуса'!$O:$O),SUMIF('ТТК-Соуса'!$Q:$Q,"61100",'ТТК-Соуса'!$T:$T)),0)</f>
        <v>0</v>
      </c>
      <c r="I163" s="29">
        <f>IFERROR(SUM(SUMIF('ТТК-Новинки'!$B:$B,"61100",'ТТК-Новинки'!$E:$E),SUMIF('ТТК-Новинки'!$G:$G,"61100",'ТТК-Новинки'!$J:$J),SUMIF('ТТК-Новинки'!$L:$L,"61100",'ТТК-Новинки'!$O:$O),SUMIF('ТТК-Новинки'!$Q:$Q,"61100",'ТТК-Новинки'!$T:$T)),0)</f>
        <v>0</v>
      </c>
      <c r="J163" s="29">
        <f>IFERROR(SUM(SUMIF('ТТК-Промо'!$B:$B,"61100",'ТТК-Промо'!$E:$E),SUMIF('ТТК-Промо'!$G:$G,"61100",'ТТК-Промо'!$J:$J),SUMIF('ТТК-Промо'!$L:$L,"61100",'ТТК-Промо'!$O:$O),SUMIF('ТТК-Промо'!$Q:$Q,"61100",'ТТК-Промо'!$T:$T)),0)</f>
        <v>0</v>
      </c>
      <c r="K163" s="29">
        <f>IFERROR(SUM(SUMIF('ТТК-Завтраки'!$B:$B,"61100",'ТТК-Завтраки'!$E:$E),SUMIF('ТТК-Завтраки'!$G:$G,"61100",'ТТК-Завтраки'!$J:$J),SUMIF('ТТК-Завтраки'!$L:$L,"61100",'ТТК-Завтраки'!$O:$O),SUMIF('ТТК-Завтраки'!$Q:$Q,"61100",'ТТК-Завтраки'!$T:$T)),0)</f>
        <v>0</v>
      </c>
      <c r="L163" s="29">
        <f>IFERROR(SUM(SUMIF('ТТК-Салаты'!$B:$B,"61100",'ТТК-Салаты'!$E:$E),SUMIF('ТТК-Салаты'!$G:$G,"61100",'ТТК-Салаты'!$J:$J),SUMIF('ТТК-Салаты'!$L:$L,"61100",'ТТК-Салаты'!$O:$O),SUMIF('ТТК-Салаты'!$Q:$Q,"61100",'ТТК-Салаты'!$T:$T)),0)</f>
        <v>0</v>
      </c>
      <c r="M163" s="29">
        <f>IFERROR(SUM(SUMIF('ТТК-Экстра'!$B:$B,"61100",'ТТК-Экстра'!$E:$E),SUMIF('ТТК-Экстра'!$G:$G,"61100",'ТТК-Экстра'!$J:$J),SUMIF('ТТК-Экстра'!$L:$L,"61100",'ТТК-Экстра'!$O:$O),SUMIF('ТТК-Экстра'!$Q:$Q,"61100",'ТТК-Экстра'!$T:$T)),0)</f>
        <v>0</v>
      </c>
      <c r="N163" s="34">
        <f t="shared" si="2"/>
        <v>0</v>
      </c>
    </row>
    <row r="164" spans="1:14">
      <c r="A164" s="39">
        <v>59015</v>
      </c>
      <c r="B164" s="40" t="s">
        <v>617</v>
      </c>
      <c r="C164" s="29">
        <f>IFERROR(SUM(SUMIF('ТТК-Сэндвичи'!$B:$B,"59015",'ТТК-Сэндвичи'!$E:$E),SUMIF('ТТК-Сэндвичи'!$G:$G,"59015",'ТТК-Сэндвичи'!$J:$J),SUMIF('ТТК-Сэндвичи'!$L:$L,"59015",'ТТК-Сэндвичи'!$O:$O),SUMIF('ТТК-Сэндвичи'!$Q:$Q,"59015",'ТТК-Сэндвичи'!$T:$T)),0)</f>
        <v>0</v>
      </c>
      <c r="D164" s="29">
        <f>IFERROR(SUM(SUMIF('ТТК-Десерты'!$B:$B,"59015",'ТТК-Десерты'!$E:$E),SUMIF('ТТК-Десерты'!$G:$G,"59015",'ТТК-Десерты'!$J:$J),SUMIF('ТТК-Десерты'!$L:$L,"59015",'ТТК-Десерты'!$O:$O),SUMIF('ТТК-Десерты'!$Q:$Q,"59015",'ТТК-Десерты'!$T:$T)),0)</f>
        <v>0</v>
      </c>
      <c r="E164" s="29">
        <f>IFERROR(SUM(SUMIF('ТТК-Закуски'!$B:$B,"59015",'ТТК-Закуски'!$E:$E),SUMIF('ТТК-Закуски'!$G:$G,"59015",'ТТК-Закуски'!$J:$J),SUMIF('ТТК-Закуски'!$L:$L,"59015",'ТТК-Закуски'!$O:$O),SUMIF('ТТК-Закуски'!$Q:$Q,"59015",'ТТК-Закуски'!$T:$T)),0)</f>
        <v>0</v>
      </c>
      <c r="F164" s="29">
        <f>IFERROR(SUM(SUMIF('ТТК-Напитки'!$B:$B,"59015",'ТТК-Напитки'!$E:$E),SUMIF('ТТК-Напитки'!$G:$G,"59015",'ТТК-Напитки'!$J:$J),SUMIF('ТТК-Напитки'!$L:$L,"59015",'ТТК-Напитки'!$O:$O),SUMIF('ТТК-Напитки'!$Q:$Q,"59015",'ТТК-Напитки'!$T:$T)),0)</f>
        <v>0</v>
      </c>
      <c r="G164" s="29">
        <f>IFERROR(SUM(SUMIF('ТТК-Гарниры'!$B:$B,"59015",'ТТК-Гарниры'!$E:$E),SUMIF('ТТК-Гарниры'!$G:$G,"59015",'ТТК-Гарниры'!$J:$J),SUMIF('ТТК-Гарниры'!$L:$L,"59015",'ТТК-Гарниры'!$O:$O),SUMIF('ТТК-Гарниры'!$Q:$Q,"59015",'ТТК-Гарниры'!$T:$T)),0)</f>
        <v>0</v>
      </c>
      <c r="H164" s="29">
        <f>IFERROR(SUM(SUMIF('ТТК-Соуса'!$B:$B,"59015",'ТТК-Соуса'!$E:$E),SUMIF('ТТК-Соуса'!$G:$G,"59015",'ТТК-Соуса'!$J:$J),SUMIF('ТТК-Соуса'!$L:$L,"59015",'ТТК-Соуса'!$O:$O),SUMIF('ТТК-Соуса'!$Q:$Q,"59015",'ТТК-Соуса'!$T:$T)),0)</f>
        <v>0</v>
      </c>
      <c r="I164" s="29">
        <f>IFERROR(SUM(SUMIF('ТТК-Новинки'!$B:$B,"59015",'ТТК-Новинки'!$E:$E),SUMIF('ТТК-Новинки'!$G:$G,"59015",'ТТК-Новинки'!$J:$J),SUMIF('ТТК-Новинки'!$L:$L,"59015",'ТТК-Новинки'!$O:$O),SUMIF('ТТК-Новинки'!$Q:$Q,"59015",'ТТК-Новинки'!$T:$T)),0)</f>
        <v>0</v>
      </c>
      <c r="J164" s="29">
        <f>IFERROR(SUM(SUMIF('ТТК-Промо'!$B:$B,"59015",'ТТК-Промо'!$E:$E),SUMIF('ТТК-Промо'!$G:$G,"59015",'ТТК-Промо'!$J:$J),SUMIF('ТТК-Промо'!$L:$L,"59015",'ТТК-Промо'!$O:$O),SUMIF('ТТК-Промо'!$Q:$Q,"59015",'ТТК-Промо'!$T:$T)),0)</f>
        <v>0</v>
      </c>
      <c r="K164" s="29">
        <f>IFERROR(SUM(SUMIF('ТТК-Завтраки'!$B:$B,"59015",'ТТК-Завтраки'!$E:$E),SUMIF('ТТК-Завтраки'!$G:$G,"59015",'ТТК-Завтраки'!$J:$J),SUMIF('ТТК-Завтраки'!$L:$L,"59015",'ТТК-Завтраки'!$O:$O),SUMIF('ТТК-Завтраки'!$Q:$Q,"59015",'ТТК-Завтраки'!$T:$T)),0)</f>
        <v>0</v>
      </c>
      <c r="L164" s="29">
        <f>IFERROR(SUM(SUMIF('ТТК-Салаты'!$B:$B,"59015",'ТТК-Салаты'!$E:$E),SUMIF('ТТК-Салаты'!$G:$G,"59015",'ТТК-Салаты'!$J:$J),SUMIF('ТТК-Салаты'!$L:$L,"59015",'ТТК-Салаты'!$O:$O),SUMIF('ТТК-Салаты'!$Q:$Q,"59015",'ТТК-Салаты'!$T:$T)),0)</f>
        <v>0</v>
      </c>
      <c r="M164" s="29">
        <f>IFERROR(SUM(SUMIF('ТТК-Экстра'!$B:$B,"59015",'ТТК-Экстра'!$E:$E),SUMIF('ТТК-Экстра'!$G:$G,"59015",'ТТК-Экстра'!$J:$J),SUMIF('ТТК-Экстра'!$L:$L,"59015",'ТТК-Экстра'!$O:$O),SUMIF('ТТК-Экстра'!$Q:$Q,"59015",'ТТК-Экстра'!$T:$T)),0)</f>
        <v>0</v>
      </c>
      <c r="N164" s="34">
        <f t="shared" si="2"/>
        <v>0</v>
      </c>
    </row>
    <row r="165" spans="1:14">
      <c r="A165" s="39">
        <v>51103</v>
      </c>
      <c r="B165" s="40" t="s">
        <v>621</v>
      </c>
      <c r="C165" s="29">
        <f>IFERROR(SUM(SUMIF('ТТК-Сэндвичи'!$B:$B,"51103",'ТТК-Сэндвичи'!$E:$E),SUMIF('ТТК-Сэндвичи'!$G:$G,"51103",'ТТК-Сэндвичи'!$J:$J),SUMIF('ТТК-Сэндвичи'!$L:$L,"51103",'ТТК-Сэндвичи'!$O:$O),SUMIF('ТТК-Сэндвичи'!$Q:$Q,"51103",'ТТК-Сэндвичи'!$T:$T)),0)</f>
        <v>0</v>
      </c>
      <c r="D165" s="29">
        <f>IFERROR(SUM(SUMIF('ТТК-Десерты'!$B:$B,"51103",'ТТК-Десерты'!$E:$E),SUMIF('ТТК-Десерты'!$G:$G,"51103",'ТТК-Десерты'!$J:$J),SUMIF('ТТК-Десерты'!$L:$L,"51103",'ТТК-Десерты'!$O:$O),SUMIF('ТТК-Десерты'!$Q:$Q,"51103",'ТТК-Десерты'!$T:$T)),0)</f>
        <v>0</v>
      </c>
      <c r="E165" s="29">
        <f>IFERROR(SUM(SUMIF('ТТК-Закуски'!$B:$B,"51103",'ТТК-Закуски'!$E:$E),SUMIF('ТТК-Закуски'!$G:$G,"51103",'ТТК-Закуски'!$J:$J),SUMIF('ТТК-Закуски'!$L:$L,"51103",'ТТК-Закуски'!$O:$O),SUMIF('ТТК-Закуски'!$Q:$Q,"51103",'ТТК-Закуски'!$T:$T)),0)</f>
        <v>4.0000000000000001E-3</v>
      </c>
      <c r="F165" s="29">
        <f>IFERROR(SUM(SUMIF('ТТК-Напитки'!$B:$B,"51103",'ТТК-Напитки'!$E:$E),SUMIF('ТТК-Напитки'!$G:$G,"51103",'ТТК-Напитки'!$J:$J),SUMIF('ТТК-Напитки'!$L:$L,"51103",'ТТК-Напитки'!$O:$O),SUMIF('ТТК-Напитки'!$Q:$Q,"51103",'ТТК-Напитки'!$T:$T)),0)</f>
        <v>0</v>
      </c>
      <c r="G165" s="29">
        <f>IFERROR(SUM(SUMIF('ТТК-Гарниры'!$B:$B,"51103",'ТТК-Гарниры'!$E:$E),SUMIF('ТТК-Гарниры'!$G:$G,"51103",'ТТК-Гарниры'!$J:$J),SUMIF('ТТК-Гарниры'!$L:$L,"51103",'ТТК-Гарниры'!$O:$O),SUMIF('ТТК-Гарниры'!$Q:$Q,"51103",'ТТК-Гарниры'!$T:$T)),0)</f>
        <v>0.38700000000000001</v>
      </c>
      <c r="H165" s="29">
        <f>IFERROR(SUM(SUMIF('ТТК-Соуса'!$B:$B,"51103",'ТТК-Соуса'!$E:$E),SUMIF('ТТК-Соуса'!$G:$G,"51103",'ТТК-Соуса'!$J:$J),SUMIF('ТТК-Соуса'!$L:$L,"51103",'ТТК-Соуса'!$O:$O),SUMIF('ТТК-Соуса'!$Q:$Q,"51103",'ТТК-Соуса'!$T:$T)),0)</f>
        <v>0</v>
      </c>
      <c r="I165" s="29">
        <f>IFERROR(SUM(SUMIF('ТТК-Новинки'!$B:$B,"51103",'ТТК-Новинки'!$E:$E),SUMIF('ТТК-Новинки'!$G:$G,"51103",'ТТК-Новинки'!$J:$J),SUMIF('ТТК-Новинки'!$L:$L,"51103",'ТТК-Новинки'!$O:$O),SUMIF('ТТК-Новинки'!$Q:$Q,"51103",'ТТК-Новинки'!$T:$T)),0)</f>
        <v>0</v>
      </c>
      <c r="J165" s="29">
        <f>IFERROR(SUM(SUMIF('ТТК-Промо'!$B:$B,"51103",'ТТК-Промо'!$E:$E),SUMIF('ТТК-Промо'!$G:$G,"51103",'ТТК-Промо'!$J:$J),SUMIF('ТТК-Промо'!$L:$L,"51103",'ТТК-Промо'!$O:$O),SUMIF('ТТК-Промо'!$Q:$Q,"51103",'ТТК-Промо'!$T:$T)),0)</f>
        <v>0</v>
      </c>
      <c r="K165" s="29">
        <f>IFERROR(SUM(SUMIF('ТТК-Завтраки'!$B:$B,"51103",'ТТК-Завтраки'!$E:$E),SUMIF('ТТК-Завтраки'!$G:$G,"51103",'ТТК-Завтраки'!$J:$J),SUMIF('ТТК-Завтраки'!$L:$L,"51103",'ТТК-Завтраки'!$O:$O),SUMIF('ТТК-Завтраки'!$Q:$Q,"51103",'ТТК-Завтраки'!$T:$T)),0)</f>
        <v>0</v>
      </c>
      <c r="L165" s="29">
        <f>IFERROR(SUM(SUMIF('ТТК-Салаты'!$B:$B,"51103",'ТТК-Салаты'!$E:$E),SUMIF('ТТК-Салаты'!$G:$G,"51103",'ТТК-Салаты'!$J:$J),SUMIF('ТТК-Салаты'!$L:$L,"51103",'ТТК-Салаты'!$O:$O),SUMIF('ТТК-Салаты'!$Q:$Q,"51103",'ТТК-Салаты'!$T:$T)),0)</f>
        <v>0</v>
      </c>
      <c r="M165" s="29">
        <f>IFERROR(SUM(SUMIF('ТТК-Экстра'!$B:$B,"51103",'ТТК-Экстра'!$E:$E),SUMIF('ТТК-Экстра'!$G:$G,"51103",'ТТК-Экстра'!$J:$J),SUMIF('ТТК-Экстра'!$L:$L,"51103",'ТТК-Экстра'!$O:$O),SUMIF('ТТК-Экстра'!$Q:$Q,"51103",'ТТК-Экстра'!$T:$T)),0)</f>
        <v>0</v>
      </c>
      <c r="N165" s="34">
        <f t="shared" si="2"/>
        <v>0.39100000000000001</v>
      </c>
    </row>
    <row r="166" spans="1:14">
      <c r="A166" s="39">
        <v>56011</v>
      </c>
      <c r="B166" s="40" t="s">
        <v>627</v>
      </c>
      <c r="C166" s="29">
        <f>IFERROR(SUM(SUMIF('ТТК-Сэндвичи'!$B:$B,"56011",'ТТК-Сэндвичи'!$E:$E),SUMIF('ТТК-Сэндвичи'!$G:$G,"56011",'ТТК-Сэндвичи'!$J:$J),SUMIF('ТТК-Сэндвичи'!$L:$L,"56011",'ТТК-Сэндвичи'!$O:$O),SUMIF('ТТК-Сэндвичи'!$Q:$Q,"56011",'ТТК-Сэндвичи'!$T:$T)),0)</f>
        <v>0</v>
      </c>
      <c r="D166" s="29">
        <f>IFERROR(SUM(SUMIF('ТТК-Десерты'!$B:$B,"56011",'ТТК-Десерты'!$E:$E),SUMIF('ТТК-Десерты'!$G:$G,"56011",'ТТК-Десерты'!$J:$J),SUMIF('ТТК-Десерты'!$L:$L,"56011",'ТТК-Десерты'!$O:$O),SUMIF('ТТК-Десерты'!$Q:$Q,"56011",'ТТК-Десерты'!$T:$T)),0)</f>
        <v>0</v>
      </c>
      <c r="E166" s="29">
        <f>IFERROR(SUM(SUMIF('ТТК-Закуски'!$B:$B,"56011",'ТТК-Закуски'!$E:$E),SUMIF('ТТК-Закуски'!$G:$G,"56011",'ТТК-Закуски'!$J:$J),SUMIF('ТТК-Закуски'!$L:$L,"56011",'ТТК-Закуски'!$O:$O),SUMIF('ТТК-Закуски'!$Q:$Q,"56011",'ТТК-Закуски'!$T:$T)),0)</f>
        <v>0</v>
      </c>
      <c r="F166" s="29">
        <f>IFERROR(SUM(SUMIF('ТТК-Напитки'!$B:$B,"56011",'ТТК-Напитки'!$E:$E),SUMIF('ТТК-Напитки'!$G:$G,"56011",'ТТК-Напитки'!$J:$J),SUMIF('ТТК-Напитки'!$L:$L,"56011",'ТТК-Напитки'!$O:$O),SUMIF('ТТК-Напитки'!$Q:$Q,"56011",'ТТК-Напитки'!$T:$T)),0)</f>
        <v>43</v>
      </c>
      <c r="G166" s="29">
        <f>IFERROR(SUM(SUMIF('ТТК-Гарниры'!$B:$B,"56011",'ТТК-Гарниры'!$E:$E),SUMIF('ТТК-Гарниры'!$G:$G,"56011",'ТТК-Гарниры'!$J:$J),SUMIF('ТТК-Гарниры'!$L:$L,"56011",'ТТК-Гарниры'!$O:$O),SUMIF('ТТК-Гарниры'!$Q:$Q,"56011",'ТТК-Гарниры'!$T:$T)),0)</f>
        <v>0</v>
      </c>
      <c r="H166" s="29">
        <f>IFERROR(SUM(SUMIF('ТТК-Соуса'!$B:$B,"56011",'ТТК-Соуса'!$E:$E),SUMIF('ТТК-Соуса'!$G:$G,"56011",'ТТК-Соуса'!$J:$J),SUMIF('ТТК-Соуса'!$L:$L,"56011",'ТТК-Соуса'!$O:$O),SUMIF('ТТК-Соуса'!$Q:$Q,"56011",'ТТК-Соуса'!$T:$T)),0)</f>
        <v>0</v>
      </c>
      <c r="I166" s="29">
        <f>IFERROR(SUM(SUMIF('ТТК-Новинки'!$B:$B,"56011",'ТТК-Новинки'!$E:$E),SUMIF('ТТК-Новинки'!$G:$G,"56011",'ТТК-Новинки'!$J:$J),SUMIF('ТТК-Новинки'!$L:$L,"56011",'ТТК-Новинки'!$O:$O),SUMIF('ТТК-Новинки'!$Q:$Q,"56011",'ТТК-Новинки'!$T:$T)),0)</f>
        <v>0</v>
      </c>
      <c r="J166" s="29">
        <f>IFERROR(SUM(SUMIF('ТТК-Промо'!$B:$B,"56011",'ТТК-Промо'!$E:$E),SUMIF('ТТК-Промо'!$G:$G,"56011",'ТТК-Промо'!$J:$J),SUMIF('ТТК-Промо'!$L:$L,"56011",'ТТК-Промо'!$O:$O),SUMIF('ТТК-Промо'!$Q:$Q,"56011",'ТТК-Промо'!$T:$T)),0)</f>
        <v>0</v>
      </c>
      <c r="K166" s="29">
        <f>IFERROR(SUM(SUMIF('ТТК-Завтраки'!$B:$B,"56011",'ТТК-Завтраки'!$E:$E),SUMIF('ТТК-Завтраки'!$G:$G,"56011",'ТТК-Завтраки'!$J:$J),SUMIF('ТТК-Завтраки'!$L:$L,"56011",'ТТК-Завтраки'!$O:$O),SUMIF('ТТК-Завтраки'!$Q:$Q,"56011",'ТТК-Завтраки'!$T:$T)),0)</f>
        <v>0</v>
      </c>
      <c r="L166" s="29">
        <f>IFERROR(SUM(SUMIF('ТТК-Салаты'!$B:$B,"56011",'ТТК-Салаты'!$E:$E),SUMIF('ТТК-Салаты'!$G:$G,"56011",'ТТК-Салаты'!$J:$J),SUMIF('ТТК-Салаты'!$L:$L,"56011",'ТТК-Салаты'!$O:$O),SUMIF('ТТК-Салаты'!$Q:$Q,"56011",'ТТК-Салаты'!$T:$T)),0)</f>
        <v>0</v>
      </c>
      <c r="M166" s="29">
        <f>IFERROR(SUM(SUMIF('ТТК-Экстра'!$B:$B,"56011",'ТТК-Экстра'!$E:$E),SUMIF('ТТК-Экстра'!$G:$G,"56011",'ТТК-Экстра'!$J:$J),SUMIF('ТТК-Экстра'!$L:$L,"56011",'ТТК-Экстра'!$O:$O),SUMIF('ТТК-Экстра'!$Q:$Q,"56011",'ТТК-Экстра'!$T:$T)),0)</f>
        <v>0</v>
      </c>
      <c r="N166" s="34">
        <f t="shared" si="2"/>
        <v>43</v>
      </c>
    </row>
    <row r="167" spans="1:14">
      <c r="A167" s="39">
        <v>57010</v>
      </c>
      <c r="B167" s="40" t="s">
        <v>628</v>
      </c>
      <c r="C167" s="29">
        <f>IFERROR(SUM(SUMIF('ТТК-Сэндвичи'!$B:$B,"57010",'ТТК-Сэндвичи'!$E:$E),SUMIF('ТТК-Сэндвичи'!$G:$G,"57010",'ТТК-Сэндвичи'!$J:$J),SUMIF('ТТК-Сэндвичи'!$L:$L,"57010",'ТТК-Сэндвичи'!$O:$O),SUMIF('ТТК-Сэндвичи'!$Q:$Q,"57010",'ТТК-Сэндвичи'!$T:$T)),0)</f>
        <v>0</v>
      </c>
      <c r="D167" s="29">
        <f>IFERROR(SUM(SUMIF('ТТК-Десерты'!$B:$B,"57010",'ТТК-Десерты'!$E:$E),SUMIF('ТТК-Десерты'!$G:$G,"57010",'ТТК-Десерты'!$J:$J),SUMIF('ТТК-Десерты'!$L:$L,"57010",'ТТК-Десерты'!$O:$O),SUMIF('ТТК-Десерты'!$Q:$Q,"57010",'ТТК-Десерты'!$T:$T)),0)</f>
        <v>0</v>
      </c>
      <c r="E167" s="29">
        <f>IFERROR(SUM(SUMIF('ТТК-Закуски'!$B:$B,"57010",'ТТК-Закуски'!$E:$E),SUMIF('ТТК-Закуски'!$G:$G,"57010",'ТТК-Закуски'!$J:$J),SUMIF('ТТК-Закуски'!$L:$L,"57010",'ТТК-Закуски'!$O:$O),SUMIF('ТТК-Закуски'!$Q:$Q,"57010",'ТТК-Закуски'!$T:$T)),0)</f>
        <v>0</v>
      </c>
      <c r="F167" s="29">
        <f>IFERROR(SUM(SUMIF('ТТК-Напитки'!$B:$B,"57010",'ТТК-Напитки'!$E:$E),SUMIF('ТТК-Напитки'!$G:$G,"57010",'ТТК-Напитки'!$J:$J),SUMIF('ТТК-Напитки'!$L:$L,"57010",'ТТК-Напитки'!$O:$O),SUMIF('ТТК-Напитки'!$Q:$Q,"57010",'ТТК-Напитки'!$T:$T)),0)</f>
        <v>43</v>
      </c>
      <c r="G167" s="29">
        <f>IFERROR(SUM(SUMIF('ТТК-Гарниры'!$B:$B,"57010",'ТТК-Гарниры'!$E:$E),SUMIF('ТТК-Гарниры'!$G:$G,"57010",'ТТК-Гарниры'!$J:$J),SUMIF('ТТК-Гарниры'!$L:$L,"57010",'ТТК-Гарниры'!$O:$O),SUMIF('ТТК-Гарниры'!$Q:$Q,"57010",'ТТК-Гарниры'!$T:$T)),0)</f>
        <v>0</v>
      </c>
      <c r="H167" s="29">
        <f>IFERROR(SUM(SUMIF('ТТК-Соуса'!$B:$B,"57010",'ТТК-Соуса'!$E:$E),SUMIF('ТТК-Соуса'!$G:$G,"57010",'ТТК-Соуса'!$J:$J),SUMIF('ТТК-Соуса'!$L:$L,"57010",'ТТК-Соуса'!$O:$O),SUMIF('ТТК-Соуса'!$Q:$Q,"57010",'ТТК-Соуса'!$T:$T)),0)</f>
        <v>0</v>
      </c>
      <c r="I167" s="29">
        <f>IFERROR(SUM(SUMIF('ТТК-Новинки'!$B:$B,"57010",'ТТК-Новинки'!$E:$E),SUMIF('ТТК-Новинки'!$G:$G,"57010",'ТТК-Новинки'!$J:$J),SUMIF('ТТК-Новинки'!$L:$L,"57010",'ТТК-Новинки'!$O:$O),SUMIF('ТТК-Новинки'!$Q:$Q,"57010",'ТТК-Новинки'!$T:$T)),0)</f>
        <v>0</v>
      </c>
      <c r="J167" s="29">
        <f>IFERROR(SUM(SUMIF('ТТК-Промо'!$B:$B,"57010",'ТТК-Промо'!$E:$E),SUMIF('ТТК-Промо'!$G:$G,"57010",'ТТК-Промо'!$J:$J),SUMIF('ТТК-Промо'!$L:$L,"57010",'ТТК-Промо'!$O:$O),SUMIF('ТТК-Промо'!$Q:$Q,"57010",'ТТК-Промо'!$T:$T)),0)</f>
        <v>0</v>
      </c>
      <c r="K167" s="29">
        <f>IFERROR(SUM(SUMIF('ТТК-Завтраки'!$B:$B,"57010",'ТТК-Завтраки'!$E:$E),SUMIF('ТТК-Завтраки'!$G:$G,"57010",'ТТК-Завтраки'!$J:$J),SUMIF('ТТК-Завтраки'!$L:$L,"57010",'ТТК-Завтраки'!$O:$O),SUMIF('ТТК-Завтраки'!$Q:$Q,"57010",'ТТК-Завтраки'!$T:$T)),0)</f>
        <v>0</v>
      </c>
      <c r="L167" s="29">
        <f>IFERROR(SUM(SUMIF('ТТК-Салаты'!$B:$B,"57010",'ТТК-Салаты'!$E:$E),SUMIF('ТТК-Салаты'!$G:$G,"57010",'ТТК-Салаты'!$J:$J),SUMIF('ТТК-Салаты'!$L:$L,"57010",'ТТК-Салаты'!$O:$O),SUMIF('ТТК-Салаты'!$Q:$Q,"57010",'ТТК-Салаты'!$T:$T)),0)</f>
        <v>0</v>
      </c>
      <c r="M167" s="29">
        <f>IFERROR(SUM(SUMIF('ТТК-Экстра'!$B:$B,"57010",'ТТК-Экстра'!$E:$E),SUMIF('ТТК-Экстра'!$G:$G,"57010",'ТТК-Экстра'!$J:$J),SUMIF('ТТК-Экстра'!$L:$L,"57010",'ТТК-Экстра'!$O:$O),SUMIF('ТТК-Экстра'!$Q:$Q,"57010",'ТТК-Экстра'!$T:$T)),0)</f>
        <v>0</v>
      </c>
      <c r="N167" s="34">
        <f t="shared" si="2"/>
        <v>43</v>
      </c>
    </row>
    <row r="168" spans="1:14">
      <c r="A168" s="39">
        <v>67011</v>
      </c>
      <c r="B168" s="40" t="s">
        <v>639</v>
      </c>
      <c r="C168" s="29">
        <f>IFERROR(SUM(SUMIF('ТТК-Сэндвичи'!$B:$B,"67011",'ТТК-Сэндвичи'!$E:$E),SUMIF('ТТК-Сэндвичи'!$G:$G,"67011",'ТТК-Сэндвичи'!$J:$J),SUMIF('ТТК-Сэндвичи'!$L:$L,"67011",'ТТК-Сэндвичи'!$O:$O),SUMIF('ТТК-Сэндвичи'!$Q:$Q,"67011",'ТТК-Сэндвичи'!$T:$T)),0)</f>
        <v>0</v>
      </c>
      <c r="D168" s="29">
        <f>IFERROR(SUM(SUMIF('ТТК-Десерты'!$B:$B,"67011",'ТТК-Десерты'!$E:$E),SUMIF('ТТК-Десерты'!$G:$G,"67011",'ТТК-Десерты'!$J:$J),SUMIF('ТТК-Десерты'!$L:$L,"67011",'ТТК-Десерты'!$O:$O),SUMIF('ТТК-Десерты'!$Q:$Q,"67011",'ТТК-Десерты'!$T:$T)),0)</f>
        <v>0</v>
      </c>
      <c r="E168" s="29">
        <f>IFERROR(SUM(SUMIF('ТТК-Закуски'!$B:$B,"67011",'ТТК-Закуски'!$E:$E),SUMIF('ТТК-Закуски'!$G:$G,"67011",'ТТК-Закуски'!$J:$J),SUMIF('ТТК-Закуски'!$L:$L,"67011",'ТТК-Закуски'!$O:$O),SUMIF('ТТК-Закуски'!$Q:$Q,"67011",'ТТК-Закуски'!$T:$T)),0)</f>
        <v>0</v>
      </c>
      <c r="F168" s="29">
        <f>IFERROR(SUM(SUMIF('ТТК-Напитки'!$B:$B,"67011",'ТТК-Напитки'!$E:$E),SUMIF('ТТК-Напитки'!$G:$G,"67011",'ТТК-Напитки'!$J:$J),SUMIF('ТТК-Напитки'!$L:$L,"67011",'ТТК-Напитки'!$O:$O),SUMIF('ТТК-Напитки'!$Q:$Q,"67011",'ТТК-Напитки'!$T:$T)),0)</f>
        <v>0</v>
      </c>
      <c r="G168" s="29">
        <f>IFERROR(SUM(SUMIF('ТТК-Гарниры'!$B:$B,"67011",'ТТК-Гарниры'!$E:$E),SUMIF('ТТК-Гарниры'!$G:$G,"67011",'ТТК-Гарниры'!$J:$J),SUMIF('ТТК-Гарниры'!$L:$L,"67011",'ТТК-Гарниры'!$O:$O),SUMIF('ТТК-Гарниры'!$Q:$Q,"67011",'ТТК-Гарниры'!$T:$T)),0)</f>
        <v>0</v>
      </c>
      <c r="H168" s="29">
        <f>IFERROR(SUM(SUMIF('ТТК-Соуса'!$B:$B,"67011",'ТТК-Соуса'!$E:$E),SUMIF('ТТК-Соуса'!$G:$G,"67011",'ТТК-Соуса'!$J:$J),SUMIF('ТТК-Соуса'!$L:$L,"67011",'ТТК-Соуса'!$O:$O),SUMIF('ТТК-Соуса'!$Q:$Q,"67011",'ТТК-Соуса'!$T:$T)),0)</f>
        <v>0</v>
      </c>
      <c r="I168" s="29">
        <f>IFERROR(SUM(SUMIF('ТТК-Новинки'!$B:$B,"67011",'ТТК-Новинки'!$E:$E),SUMIF('ТТК-Новинки'!$G:$G,"67011",'ТТК-Новинки'!$J:$J),SUMIF('ТТК-Новинки'!$L:$L,"67011",'ТТК-Новинки'!$O:$O),SUMIF('ТТК-Новинки'!$Q:$Q,"67011",'ТТК-Новинки'!$T:$T)),0)</f>
        <v>0</v>
      </c>
      <c r="J168" s="29">
        <f>IFERROR(SUM(SUMIF('ТТК-Промо'!$B:$B,"67011",'ТТК-Промо'!$E:$E),SUMIF('ТТК-Промо'!$G:$G,"67011",'ТТК-Промо'!$J:$J),SUMIF('ТТК-Промо'!$L:$L,"67011",'ТТК-Промо'!$O:$O),SUMIF('ТТК-Промо'!$Q:$Q,"67011",'ТТК-Промо'!$T:$T)),0)</f>
        <v>0</v>
      </c>
      <c r="K168" s="29">
        <f>IFERROR(SUM(SUMIF('ТТК-Завтраки'!$B:$B,"67011",'ТТК-Завтраки'!$E:$E),SUMIF('ТТК-Завтраки'!$G:$G,"67011",'ТТК-Завтраки'!$J:$J),SUMIF('ТТК-Завтраки'!$L:$L,"67011",'ТТК-Завтраки'!$O:$O),SUMIF('ТТК-Завтраки'!$Q:$Q,"67011",'ТТК-Завтраки'!$T:$T)),0)</f>
        <v>0</v>
      </c>
      <c r="L168" s="29">
        <f>IFERROR(SUM(SUMIF('ТТК-Салаты'!$B:$B,"67011",'ТТК-Салаты'!$E:$E),SUMIF('ТТК-Салаты'!$G:$G,"67011",'ТТК-Салаты'!$J:$J),SUMIF('ТТК-Салаты'!$L:$L,"67011",'ТТК-Салаты'!$O:$O),SUMIF('ТТК-Салаты'!$Q:$Q,"67011",'ТТК-Салаты'!$T:$T)),0)</f>
        <v>0</v>
      </c>
      <c r="M168" s="29">
        <f>IFERROR(SUM(SUMIF('ТТК-Экстра'!$B:$B,"67011",'ТТК-Экстра'!$E:$E),SUMIF('ТТК-Экстра'!$G:$G,"67011",'ТТК-Экстра'!$J:$J),SUMIF('ТТК-Экстра'!$L:$L,"67011",'ТТК-Экстра'!$O:$O),SUMIF('ТТК-Экстра'!$Q:$Q,"67011",'ТТК-Экстра'!$T:$T)),0)</f>
        <v>0</v>
      </c>
      <c r="N168" s="34">
        <f t="shared" si="2"/>
        <v>0</v>
      </c>
    </row>
    <row r="169" spans="1:14">
      <c r="A169" s="39">
        <v>67012</v>
      </c>
      <c r="B169" s="40" t="s">
        <v>640</v>
      </c>
      <c r="C169" s="29">
        <f>IFERROR(SUM(SUMIF('ТТК-Сэндвичи'!$B:$B,"67012",'ТТК-Сэндвичи'!$E:$E),SUMIF('ТТК-Сэндвичи'!$G:$G,"67012",'ТТК-Сэндвичи'!$J:$J),SUMIF('ТТК-Сэндвичи'!$L:$L,"67012",'ТТК-Сэндвичи'!$O:$O),SUMIF('ТТК-Сэндвичи'!$Q:$Q,"67012",'ТТК-Сэндвичи'!$T:$T)),0)</f>
        <v>0</v>
      </c>
      <c r="D169" s="29">
        <f>IFERROR(SUM(SUMIF('ТТК-Десерты'!$B:$B,"67012",'ТТК-Десерты'!$E:$E),SUMIF('ТТК-Десерты'!$G:$G,"67012",'ТТК-Десерты'!$J:$J),SUMIF('ТТК-Десерты'!$L:$L,"67012",'ТТК-Десерты'!$O:$O),SUMIF('ТТК-Десерты'!$Q:$Q,"67012",'ТТК-Десерты'!$T:$T)),0)</f>
        <v>0</v>
      </c>
      <c r="E169" s="29">
        <f>IFERROR(SUM(SUMIF('ТТК-Закуски'!$B:$B,"67012",'ТТК-Закуски'!$E:$E),SUMIF('ТТК-Закуски'!$G:$G,"67012",'ТТК-Закуски'!$J:$J),SUMIF('ТТК-Закуски'!$L:$L,"67012",'ТТК-Закуски'!$O:$O),SUMIF('ТТК-Закуски'!$Q:$Q,"67012",'ТТК-Закуски'!$T:$T)),0)</f>
        <v>0</v>
      </c>
      <c r="F169" s="29">
        <f>IFERROR(SUM(SUMIF('ТТК-Напитки'!$B:$B,"67012",'ТТК-Напитки'!$E:$E),SUMIF('ТТК-Напитки'!$G:$G,"67012",'ТТК-Напитки'!$J:$J),SUMIF('ТТК-Напитки'!$L:$L,"67012",'ТТК-Напитки'!$O:$O),SUMIF('ТТК-Напитки'!$Q:$Q,"67012",'ТТК-Напитки'!$T:$T)),0)</f>
        <v>0</v>
      </c>
      <c r="G169" s="29">
        <f>IFERROR(SUM(SUMIF('ТТК-Гарниры'!$B:$B,"67012",'ТТК-Гарниры'!$E:$E),SUMIF('ТТК-Гарниры'!$G:$G,"67012",'ТТК-Гарниры'!$J:$J),SUMIF('ТТК-Гарниры'!$L:$L,"67012",'ТТК-Гарниры'!$O:$O),SUMIF('ТТК-Гарниры'!$Q:$Q,"67012",'ТТК-Гарниры'!$T:$T)),0)</f>
        <v>0</v>
      </c>
      <c r="H169" s="29">
        <f>IFERROR(SUM(SUMIF('ТТК-Соуса'!$B:$B,"67012",'ТТК-Соуса'!$E:$E),SUMIF('ТТК-Соуса'!$G:$G,"67012",'ТТК-Соуса'!$J:$J),SUMIF('ТТК-Соуса'!$L:$L,"67012",'ТТК-Соуса'!$O:$O),SUMIF('ТТК-Соуса'!$Q:$Q,"67012",'ТТК-Соуса'!$T:$T)),0)</f>
        <v>0</v>
      </c>
      <c r="I169" s="29">
        <f>IFERROR(SUM(SUMIF('ТТК-Новинки'!$B:$B,"67012",'ТТК-Новинки'!$E:$E),SUMIF('ТТК-Новинки'!$G:$G,"67012",'ТТК-Новинки'!$J:$J),SUMIF('ТТК-Новинки'!$L:$L,"67012",'ТТК-Новинки'!$O:$O),SUMIF('ТТК-Новинки'!$Q:$Q,"67012",'ТТК-Новинки'!$T:$T)),0)</f>
        <v>0</v>
      </c>
      <c r="J169" s="29">
        <f>IFERROR(SUM(SUMIF('ТТК-Промо'!$B:$B,"67012",'ТТК-Промо'!$E:$E),SUMIF('ТТК-Промо'!$G:$G,"67012",'ТТК-Промо'!$J:$J),SUMIF('ТТК-Промо'!$L:$L,"67012",'ТТК-Промо'!$O:$O),SUMIF('ТТК-Промо'!$Q:$Q,"67012",'ТТК-Промо'!$T:$T)),0)</f>
        <v>0</v>
      </c>
      <c r="K169" s="29">
        <f>IFERROR(SUM(SUMIF('ТТК-Завтраки'!$B:$B,"67012",'ТТК-Завтраки'!$E:$E),SUMIF('ТТК-Завтраки'!$G:$G,"67012",'ТТК-Завтраки'!$J:$J),SUMIF('ТТК-Завтраки'!$L:$L,"67012",'ТТК-Завтраки'!$O:$O),SUMIF('ТТК-Завтраки'!$Q:$Q,"67012",'ТТК-Завтраки'!$T:$T)),0)</f>
        <v>0</v>
      </c>
      <c r="L169" s="29">
        <f>IFERROR(SUM(SUMIF('ТТК-Салаты'!$B:$B,"67012",'ТТК-Салаты'!$E:$E),SUMIF('ТТК-Салаты'!$G:$G,"67012",'ТТК-Салаты'!$J:$J),SUMIF('ТТК-Салаты'!$L:$L,"67012",'ТТК-Салаты'!$O:$O),SUMIF('ТТК-Салаты'!$Q:$Q,"67012",'ТТК-Салаты'!$T:$T)),0)</f>
        <v>0</v>
      </c>
      <c r="M169" s="29">
        <f>IFERROR(SUM(SUMIF('ТТК-Экстра'!$B:$B,"67012",'ТТК-Экстра'!$E:$E),SUMIF('ТТК-Экстра'!$G:$G,"67012",'ТТК-Экстра'!$J:$J),SUMIF('ТТК-Экстра'!$L:$L,"67012",'ТТК-Экстра'!$O:$O),SUMIF('ТТК-Экстра'!$Q:$Q,"67012",'ТТК-Экстра'!$T:$T)),0)</f>
        <v>0</v>
      </c>
      <c r="N169" s="34">
        <f t="shared" si="2"/>
        <v>0</v>
      </c>
    </row>
    <row r="170" spans="1:14">
      <c r="A170" s="39">
        <v>67009</v>
      </c>
      <c r="B170" s="40" t="s">
        <v>697</v>
      </c>
      <c r="C170" s="29">
        <f>IFERROR(SUM(SUMIF('ТТК-Сэндвичи'!$B:$B,"67009",'ТТК-Сэндвичи'!$E:$E),SUMIF('ТТК-Сэндвичи'!$G:$G,"67009",'ТТК-Сэндвичи'!$J:$J),SUMIF('ТТК-Сэндвичи'!$L:$L,"67009",'ТТК-Сэндвичи'!$O:$O),SUMIF('ТТК-Сэндвичи'!$Q:$Q,"67009",'ТТК-Сэндвичи'!$T:$T)),0)</f>
        <v>0</v>
      </c>
      <c r="D170" s="29">
        <f>IFERROR(SUM(SUMIF('ТТК-Десерты'!$B:$B,"67009",'ТТК-Десерты'!$E:$E),SUMIF('ТТК-Десерты'!$G:$G,"67009",'ТТК-Десерты'!$J:$J),SUMIF('ТТК-Десерты'!$L:$L,"67009",'ТТК-Десерты'!$O:$O),SUMIF('ТТК-Десерты'!$Q:$Q,"67009",'ТТК-Десерты'!$T:$T)),0)</f>
        <v>0</v>
      </c>
      <c r="E170" s="29">
        <f>IFERROR(SUM(SUMIF('ТТК-Закуски'!$B:$B,"67009",'ТТК-Закуски'!$E:$E),SUMIF('ТТК-Закуски'!$G:$G,"67009",'ТТК-Закуски'!$J:$J),SUMIF('ТТК-Закуски'!$L:$L,"67009",'ТТК-Закуски'!$O:$O),SUMIF('ТТК-Закуски'!$Q:$Q,"67009",'ТТК-Закуски'!$T:$T)),0)</f>
        <v>0</v>
      </c>
      <c r="F170" s="29">
        <f>IFERROR(SUM(SUMIF('ТТК-Напитки'!$B:$B,"67009",'ТТК-Напитки'!$E:$E),SUMIF('ТТК-Напитки'!$G:$G,"67009",'ТТК-Напитки'!$J:$J),SUMIF('ТТК-Напитки'!$L:$L,"67009",'ТТК-Напитки'!$O:$O),SUMIF('ТТК-Напитки'!$Q:$Q,"67009",'ТТК-Напитки'!$T:$T)),0)</f>
        <v>0</v>
      </c>
      <c r="G170" s="29">
        <f>IFERROR(SUM(SUMIF('ТТК-Гарниры'!$B:$B,"67009",'ТТК-Гарниры'!$E:$E),SUMIF('ТТК-Гарниры'!$G:$G,"67009",'ТТК-Гарниры'!$J:$J),SUMIF('ТТК-Гарниры'!$L:$L,"67009",'ТТК-Гарниры'!$O:$O),SUMIF('ТТК-Гарниры'!$Q:$Q,"67009",'ТТК-Гарниры'!$T:$T)),0)</f>
        <v>0</v>
      </c>
      <c r="H170" s="29">
        <f>IFERROR(SUM(SUMIF('ТТК-Соуса'!$B:$B,"67009",'ТТК-Соуса'!$E:$E),SUMIF('ТТК-Соуса'!$G:$G,"67009",'ТТК-Соуса'!$J:$J),SUMIF('ТТК-Соуса'!$L:$L,"67009",'ТТК-Соуса'!$O:$O),SUMIF('ТТК-Соуса'!$Q:$Q,"67009",'ТТК-Соуса'!$T:$T)),0)</f>
        <v>0</v>
      </c>
      <c r="I170" s="29">
        <f>IFERROR(SUM(SUMIF('ТТК-Новинки'!$B:$B,"67009",'ТТК-Новинки'!$E:$E),SUMIF('ТТК-Новинки'!$G:$G,"67009",'ТТК-Новинки'!$J:$J),SUMIF('ТТК-Новинки'!$L:$L,"67009",'ТТК-Новинки'!$O:$O),SUMIF('ТТК-Новинки'!$Q:$Q,"67009",'ТТК-Новинки'!$T:$T)),0)</f>
        <v>0</v>
      </c>
      <c r="J170" s="29">
        <f>IFERROR(SUM(SUMIF('ТТК-Промо'!$B:$B,"67009",'ТТК-Промо'!$E:$E),SUMIF('ТТК-Промо'!$G:$G,"67009",'ТТК-Промо'!$J:$J),SUMIF('ТТК-Промо'!$L:$L,"67009",'ТТК-Промо'!$O:$O),SUMIF('ТТК-Промо'!$Q:$Q,"67009",'ТТК-Промо'!$T:$T)),0)</f>
        <v>0</v>
      </c>
      <c r="K170" s="29">
        <f>IFERROR(SUM(SUMIF('ТТК-Завтраки'!$B:$B,"67009",'ТТК-Завтраки'!$E:$E),SUMIF('ТТК-Завтраки'!$G:$G,"67009",'ТТК-Завтраки'!$J:$J),SUMIF('ТТК-Завтраки'!$L:$L,"67009",'ТТК-Завтраки'!$O:$O),SUMIF('ТТК-Завтраки'!$Q:$Q,"67009",'ТТК-Завтраки'!$T:$T)),0)</f>
        <v>0</v>
      </c>
      <c r="L170" s="29">
        <f>IFERROR(SUM(SUMIF('ТТК-Салаты'!$B:$B,"67009",'ТТК-Салаты'!$E:$E),SUMIF('ТТК-Салаты'!$G:$G,"67009",'ТТК-Салаты'!$J:$J),SUMIF('ТТК-Салаты'!$L:$L,"67009",'ТТК-Салаты'!$O:$O),SUMIF('ТТК-Салаты'!$Q:$Q,"67009",'ТТК-Салаты'!$T:$T)),0)</f>
        <v>0</v>
      </c>
      <c r="M170" s="29">
        <f>IFERROR(SUM(SUMIF('ТТК-Экстра'!$B:$B,"67009",'ТТК-Экстра'!$E:$E),SUMIF('ТТК-Экстра'!$G:$G,"67009",'ТТК-Экстра'!$J:$J),SUMIF('ТТК-Экстра'!$L:$L,"67009",'ТТК-Экстра'!$O:$O),SUMIF('ТТК-Экстра'!$Q:$Q,"67009",'ТТК-Экстра'!$T:$T)),0)</f>
        <v>0</v>
      </c>
      <c r="N170" s="34">
        <f t="shared" si="2"/>
        <v>0</v>
      </c>
    </row>
    <row r="171" spans="1:14">
      <c r="A171" s="39">
        <v>55040</v>
      </c>
      <c r="B171" s="40" t="s">
        <v>653</v>
      </c>
      <c r="C171" s="29">
        <f>IFERROR(SUM(SUMIF('ТТК-Сэндвичи'!$B:$B,"55040",'ТТК-Сэндвичи'!$E:$E),SUMIF('ТТК-Сэндвичи'!$G:$G,"55040",'ТТК-Сэндвичи'!$J:$J),SUMIF('ТТК-Сэндвичи'!$L:$L,"55040",'ТТК-Сэндвичи'!$O:$O),SUMIF('ТТК-Сэндвичи'!$Q:$Q,"55040",'ТТК-Сэндвичи'!$T:$T)),0)</f>
        <v>0</v>
      </c>
      <c r="D171" s="29">
        <f>IFERROR(SUM(SUMIF('ТТК-Десерты'!$B:$B,"55040",'ТТК-Десерты'!$E:$E),SUMIF('ТТК-Десерты'!$G:$G,"55040",'ТТК-Десерты'!$J:$J),SUMIF('ТТК-Десерты'!$L:$L,"55040",'ТТК-Десерты'!$O:$O),SUMIF('ТТК-Десерты'!$Q:$Q,"55040",'ТТК-Десерты'!$T:$T)),0)</f>
        <v>0</v>
      </c>
      <c r="E171" s="29">
        <f>IFERROR(SUM(SUMIF('ТТК-Закуски'!$B:$B,"55040",'ТТК-Закуски'!$E:$E),SUMIF('ТТК-Закуски'!$G:$G,"55040",'ТТК-Закуски'!$J:$J),SUMIF('ТТК-Закуски'!$L:$L,"55040",'ТТК-Закуски'!$O:$O),SUMIF('ТТК-Закуски'!$Q:$Q,"55040",'ТТК-Закуски'!$T:$T)),0)</f>
        <v>0</v>
      </c>
      <c r="F171" s="29">
        <f>IFERROR(SUM(SUMIF('ТТК-Напитки'!$B:$B,"55040",'ТТК-Напитки'!$E:$E),SUMIF('ТТК-Напитки'!$G:$G,"55040",'ТТК-Напитки'!$J:$J),SUMIF('ТТК-Напитки'!$L:$L,"55040",'ТТК-Напитки'!$O:$O),SUMIF('ТТК-Напитки'!$Q:$Q,"55040",'ТТК-Напитки'!$T:$T)),0)</f>
        <v>0</v>
      </c>
      <c r="G171" s="29">
        <f>IFERROR(SUM(SUMIF('ТТК-Гарниры'!$B:$B,"55040",'ТТК-Гарниры'!$E:$E),SUMIF('ТТК-Гарниры'!$G:$G,"55040",'ТТК-Гарниры'!$J:$J),SUMIF('ТТК-Гарниры'!$L:$L,"55040",'ТТК-Гарниры'!$O:$O),SUMIF('ТТК-Гарниры'!$Q:$Q,"55040",'ТТК-Гарниры'!$T:$T)),0)</f>
        <v>0</v>
      </c>
      <c r="H171" s="29">
        <f>IFERROR(SUM(SUMIF('ТТК-Соуса'!$B:$B,"55040",'ТТК-Соуса'!$E:$E),SUMIF('ТТК-Соуса'!$G:$G,"55040",'ТТК-Соуса'!$J:$J),SUMIF('ТТК-Соуса'!$L:$L,"55040",'ТТК-Соуса'!$O:$O),SUMIF('ТТК-Соуса'!$Q:$Q,"55040",'ТТК-Соуса'!$T:$T)),0)</f>
        <v>0</v>
      </c>
      <c r="I171" s="29">
        <f>IFERROR(SUM(SUMIF('ТТК-Новинки'!$B:$B,"55040",'ТТК-Новинки'!$E:$E),SUMIF('ТТК-Новинки'!$G:$G,"55040",'ТТК-Новинки'!$J:$J),SUMIF('ТТК-Новинки'!$L:$L,"55040",'ТТК-Новинки'!$O:$O),SUMIF('ТТК-Новинки'!$Q:$Q,"55040",'ТТК-Новинки'!$T:$T)),0)</f>
        <v>350</v>
      </c>
      <c r="J171" s="29">
        <f>IFERROR(SUM(SUMIF('ТТК-Промо'!$B:$B,"55040",'ТТК-Промо'!$E:$E),SUMIF('ТТК-Промо'!$G:$G,"55040",'ТТК-Промо'!$J:$J),SUMIF('ТТК-Промо'!$L:$L,"55040",'ТТК-Промо'!$O:$O),SUMIF('ТТК-Промо'!$Q:$Q,"55040",'ТТК-Промо'!$T:$T)),0)</f>
        <v>0</v>
      </c>
      <c r="K171" s="29">
        <f>IFERROR(SUM(SUMIF('ТТК-Завтраки'!$B:$B,"55040",'ТТК-Завтраки'!$E:$E),SUMIF('ТТК-Завтраки'!$G:$G,"55040",'ТТК-Завтраки'!$J:$J),SUMIF('ТТК-Завтраки'!$L:$L,"55040",'ТТК-Завтраки'!$O:$O),SUMIF('ТТК-Завтраки'!$Q:$Q,"55040",'ТТК-Завтраки'!$T:$T)),0)</f>
        <v>0</v>
      </c>
      <c r="L171" s="29">
        <f>IFERROR(SUM(SUMIF('ТТК-Салаты'!$B:$B,"55040",'ТТК-Салаты'!$E:$E),SUMIF('ТТК-Салаты'!$G:$G,"55040",'ТТК-Салаты'!$J:$J),SUMIF('ТТК-Салаты'!$L:$L,"55040",'ТТК-Салаты'!$O:$O),SUMIF('ТТК-Салаты'!$Q:$Q,"55040",'ТТК-Салаты'!$T:$T)),0)</f>
        <v>0</v>
      </c>
      <c r="M171" s="29">
        <f>IFERROR(SUM(SUMIF('ТТК-Экстра'!$B:$B,"55040",'ТТК-Экстра'!$E:$E),SUMIF('ТТК-Экстра'!$G:$G,"55040",'ТТК-Экстра'!$J:$J),SUMIF('ТТК-Экстра'!$L:$L,"55040",'ТТК-Экстра'!$O:$O),SUMIF('ТТК-Экстра'!$Q:$Q,"55040",'ТТК-Экстра'!$T:$T)),0)</f>
        <v>0</v>
      </c>
      <c r="N171" s="34">
        <f t="shared" si="2"/>
        <v>350</v>
      </c>
    </row>
    <row r="172" spans="1:14">
      <c r="A172" s="39">
        <v>67418</v>
      </c>
      <c r="B172" s="40" t="s">
        <v>667</v>
      </c>
      <c r="C172" s="29">
        <f>IFERROR(SUM(SUMIF('ТТК-Сэндвичи'!$B:$B,"67418",'ТТК-Сэндвичи'!$E:$E),SUMIF('ТТК-Сэндвичи'!$G:$G,"67418",'ТТК-Сэндвичи'!$J:$J),SUMIF('ТТК-Сэндвичи'!$L:$L,"67418",'ТТК-Сэндвичи'!$O:$O),SUMIF('ТТК-Сэндвичи'!$Q:$Q,"67418",'ТТК-Сэндвичи'!$T:$T)),0)</f>
        <v>0</v>
      </c>
      <c r="D172" s="29">
        <f>IFERROR(SUM(SUMIF('ТТК-Десерты'!$B:$B,"67418",'ТТК-Десерты'!$E:$E),SUMIF('ТТК-Десерты'!$G:$G,"67418",'ТТК-Десерты'!$J:$J),SUMIF('ТТК-Десерты'!$L:$L,"67418",'ТТК-Десерты'!$O:$O),SUMIF('ТТК-Десерты'!$Q:$Q,"67418",'ТТК-Десерты'!$T:$T)),0)</f>
        <v>25</v>
      </c>
      <c r="E172" s="29">
        <f>IFERROR(SUM(SUMIF('ТТК-Закуски'!$B:$B,"67418",'ТТК-Закуски'!$E:$E),SUMIF('ТТК-Закуски'!$G:$G,"67418",'ТТК-Закуски'!$J:$J),SUMIF('ТТК-Закуски'!$L:$L,"67418",'ТТК-Закуски'!$O:$O),SUMIF('ТТК-Закуски'!$Q:$Q,"67418",'ТТК-Закуски'!$T:$T)),0)</f>
        <v>0</v>
      </c>
      <c r="F172" s="29">
        <f>IFERROR(SUM(SUMIF('ТТК-Напитки'!$B:$B,"67418",'ТТК-Напитки'!$E:$E),SUMIF('ТТК-Напитки'!$G:$G,"67418",'ТТК-Напитки'!$J:$J),SUMIF('ТТК-Напитки'!$L:$L,"67418",'ТТК-Напитки'!$O:$O),SUMIF('ТТК-Напитки'!$Q:$Q,"67418",'ТТК-Напитки'!$T:$T)),0)</f>
        <v>0</v>
      </c>
      <c r="G172" s="29">
        <f>IFERROR(SUM(SUMIF('ТТК-Гарниры'!$B:$B,"67418",'ТТК-Гарниры'!$E:$E),SUMIF('ТТК-Гарниры'!$G:$G,"67418",'ТТК-Гарниры'!$J:$J),SUMIF('ТТК-Гарниры'!$L:$L,"67418",'ТТК-Гарниры'!$O:$O),SUMIF('ТТК-Гарниры'!$Q:$Q,"67418",'ТТК-Гарниры'!$T:$T)),0)</f>
        <v>0</v>
      </c>
      <c r="H172" s="29">
        <f>IFERROR(SUM(SUMIF('ТТК-Соуса'!$B:$B,"67418",'ТТК-Соуса'!$E:$E),SUMIF('ТТК-Соуса'!$G:$G,"67418",'ТТК-Соуса'!$J:$J),SUMIF('ТТК-Соуса'!$L:$L,"67418",'ТТК-Соуса'!$O:$O),SUMIF('ТТК-Соуса'!$Q:$Q,"67418",'ТТК-Соуса'!$T:$T)),0)</f>
        <v>0</v>
      </c>
      <c r="I172" s="29">
        <f>IFERROR(SUM(SUMIF('ТТК-Новинки'!$B:$B,"67418",'ТТК-Новинки'!$E:$E),SUMIF('ТТК-Новинки'!$G:$G,"67418",'ТТК-Новинки'!$J:$J),SUMIF('ТТК-Новинки'!$L:$L,"67418",'ТТК-Новинки'!$O:$O),SUMIF('ТТК-Новинки'!$Q:$Q,"67418",'ТТК-Новинки'!$T:$T)),0)</f>
        <v>0</v>
      </c>
      <c r="J172" s="29">
        <f>IFERROR(SUM(SUMIF('ТТК-Промо'!$B:$B,"67418",'ТТК-Промо'!$E:$E),SUMIF('ТТК-Промо'!$G:$G,"67418",'ТТК-Промо'!$J:$J),SUMIF('ТТК-Промо'!$L:$L,"67418",'ТТК-Промо'!$O:$O),SUMIF('ТТК-Промо'!$Q:$Q,"67418",'ТТК-Промо'!$T:$T)),0)</f>
        <v>0</v>
      </c>
      <c r="K172" s="29">
        <f>IFERROR(SUM(SUMIF('ТТК-Завтраки'!$B:$B,"67418",'ТТК-Завтраки'!$E:$E),SUMIF('ТТК-Завтраки'!$G:$G,"67418",'ТТК-Завтраки'!$J:$J),SUMIF('ТТК-Завтраки'!$L:$L,"67418",'ТТК-Завтраки'!$O:$O),SUMIF('ТТК-Завтраки'!$Q:$Q,"67418",'ТТК-Завтраки'!$T:$T)),0)</f>
        <v>0</v>
      </c>
      <c r="L172" s="29">
        <f>IFERROR(SUM(SUMIF('ТТК-Салаты'!$B:$B,"67418",'ТТК-Салаты'!$E:$E),SUMIF('ТТК-Салаты'!$G:$G,"67418",'ТТК-Салаты'!$J:$J),SUMIF('ТТК-Салаты'!$L:$L,"67418",'ТТК-Салаты'!$O:$O),SUMIF('ТТК-Салаты'!$Q:$Q,"67418",'ТТК-Салаты'!$T:$T)),0)</f>
        <v>0</v>
      </c>
      <c r="M172" s="29">
        <f>IFERROR(SUM(SUMIF('ТТК-Экстра'!$B:$B,"67418",'ТТК-Экстра'!$E:$E),SUMIF('ТТК-Экстра'!$G:$G,"67418",'ТТК-Экстра'!$J:$J),SUMIF('ТТК-Экстра'!$L:$L,"67418",'ТТК-Экстра'!$O:$O),SUMIF('ТТК-Экстра'!$Q:$Q,"67418",'ТТК-Экстра'!$T:$T)),0)</f>
        <v>0</v>
      </c>
      <c r="N172" s="34">
        <f t="shared" si="2"/>
        <v>25</v>
      </c>
    </row>
    <row r="173" spans="1:14">
      <c r="A173" s="39">
        <v>69933</v>
      </c>
      <c r="B173" s="40" t="s">
        <v>668</v>
      </c>
      <c r="C173" s="29">
        <f>IFERROR(SUM(SUMIF('ТТК-Сэндвичи'!$B:$B,"69933",'ТТК-Сэндвичи'!$E:$E),SUMIF('ТТК-Сэндвичи'!$G:$G,"69933",'ТТК-Сэндвичи'!$J:$J),SUMIF('ТТК-Сэндвичи'!$L:$L,"69933",'ТТК-Сэндвичи'!$O:$O),SUMIF('ТТК-Сэндвичи'!$Q:$Q,"69933",'ТТК-Сэндвичи'!$T:$T)),0)</f>
        <v>0</v>
      </c>
      <c r="D173" s="29">
        <f>IFERROR(SUM(SUMIF('ТТК-Десерты'!$B:$B,"69933",'ТТК-Десерты'!$E:$E),SUMIF('ТТК-Десерты'!$G:$G,"69933",'ТТК-Десерты'!$J:$J),SUMIF('ТТК-Десерты'!$L:$L,"69933",'ТТК-Десерты'!$O:$O),SUMIF('ТТК-Десерты'!$Q:$Q,"69933",'ТТК-Десерты'!$T:$T)),0)</f>
        <v>31</v>
      </c>
      <c r="E173" s="29">
        <f>IFERROR(SUM(SUMIF('ТТК-Закуски'!$B:$B,"69933",'ТТК-Закуски'!$E:$E),SUMIF('ТТК-Закуски'!$G:$G,"69933",'ТТК-Закуски'!$J:$J),SUMIF('ТТК-Закуски'!$L:$L,"69933",'ТТК-Закуски'!$O:$O),SUMIF('ТТК-Закуски'!$Q:$Q,"69933",'ТТК-Закуски'!$T:$T)),0)</f>
        <v>0</v>
      </c>
      <c r="F173" s="29">
        <f>IFERROR(SUM(SUMIF('ТТК-Напитки'!$B:$B,"69933",'ТТК-Напитки'!$E:$E),SUMIF('ТТК-Напитки'!$G:$G,"69933",'ТТК-Напитки'!$J:$J),SUMIF('ТТК-Напитки'!$L:$L,"69933",'ТТК-Напитки'!$O:$O),SUMIF('ТТК-Напитки'!$Q:$Q,"69933",'ТТК-Напитки'!$T:$T)),0)</f>
        <v>0</v>
      </c>
      <c r="G173" s="29">
        <f>IFERROR(SUM(SUMIF('ТТК-Гарниры'!$B:$B,"69933",'ТТК-Гарниры'!$E:$E),SUMIF('ТТК-Гарниры'!$G:$G,"69933",'ТТК-Гарниры'!$J:$J),SUMIF('ТТК-Гарниры'!$L:$L,"69933",'ТТК-Гарниры'!$O:$O),SUMIF('ТТК-Гарниры'!$Q:$Q,"69933",'ТТК-Гарниры'!$T:$T)),0)</f>
        <v>0</v>
      </c>
      <c r="H173" s="29">
        <f>IFERROR(SUM(SUMIF('ТТК-Соуса'!$B:$B,"69933",'ТТК-Соуса'!$E:$E),SUMIF('ТТК-Соуса'!$G:$G,"69933",'ТТК-Соуса'!$J:$J),SUMIF('ТТК-Соуса'!$L:$L,"69933",'ТТК-Соуса'!$O:$O),SUMIF('ТТК-Соуса'!$Q:$Q,"69933",'ТТК-Соуса'!$T:$T)),0)</f>
        <v>0</v>
      </c>
      <c r="I173" s="29">
        <f>IFERROR(SUM(SUMIF('ТТК-Новинки'!$B:$B,"69933",'ТТК-Новинки'!$E:$E),SUMIF('ТТК-Новинки'!$G:$G,"69933",'ТТК-Новинки'!$J:$J),SUMIF('ТТК-Новинки'!$L:$L,"69933",'ТТК-Новинки'!$O:$O),SUMIF('ТТК-Новинки'!$Q:$Q,"69933",'ТТК-Новинки'!$T:$T)),0)</f>
        <v>3</v>
      </c>
      <c r="J173" s="29">
        <f>IFERROR(SUM(SUMIF('ТТК-Промо'!$B:$B,"69933",'ТТК-Промо'!$E:$E),SUMIF('ТТК-Промо'!$G:$G,"69933",'ТТК-Промо'!$J:$J),SUMIF('ТТК-Промо'!$L:$L,"69933",'ТТК-Промо'!$O:$O),SUMIF('ТТК-Промо'!$Q:$Q,"69933",'ТТК-Промо'!$T:$T)),0)</f>
        <v>0</v>
      </c>
      <c r="K173" s="29">
        <f>IFERROR(SUM(SUMIF('ТТК-Завтраки'!$B:$B,"69933",'ТТК-Завтраки'!$E:$E),SUMIF('ТТК-Завтраки'!$G:$G,"69933",'ТТК-Завтраки'!$J:$J),SUMIF('ТТК-Завтраки'!$L:$L,"69933",'ТТК-Завтраки'!$O:$O),SUMIF('ТТК-Завтраки'!$Q:$Q,"69933",'ТТК-Завтраки'!$T:$T)),0)</f>
        <v>0</v>
      </c>
      <c r="L173" s="29">
        <f>IFERROR(SUM(SUMIF('ТТК-Салаты'!$B:$B,"69933",'ТТК-Салаты'!$E:$E),SUMIF('ТТК-Салаты'!$G:$G,"69933",'ТТК-Салаты'!$J:$J),SUMIF('ТТК-Салаты'!$L:$L,"69933",'ТТК-Салаты'!$O:$O),SUMIF('ТТК-Салаты'!$Q:$Q,"69933",'ТТК-Салаты'!$T:$T)),0)</f>
        <v>0</v>
      </c>
      <c r="M173" s="29">
        <f>IFERROR(SUM(SUMIF('ТТК-Экстра'!$B:$B,"69933",'ТТК-Экстра'!$E:$E),SUMIF('ТТК-Экстра'!$G:$G,"69933",'ТТК-Экстра'!$J:$J),SUMIF('ТТК-Экстра'!$L:$L,"69933",'ТТК-Экстра'!$O:$O),SUMIF('ТТК-Экстра'!$Q:$Q,"69933",'ТТК-Экстра'!$T:$T)),0)</f>
        <v>0</v>
      </c>
      <c r="N173" s="34">
        <f t="shared" si="2"/>
        <v>34</v>
      </c>
    </row>
    <row r="174" spans="1:14">
      <c r="A174" s="39">
        <v>57200</v>
      </c>
      <c r="B174" s="40" t="s">
        <v>685</v>
      </c>
      <c r="C174" s="29">
        <f>IFERROR(SUM(SUMIF('ТТК-Сэндвичи'!$B:$B,"57200",'ТТК-Сэндвичи'!$E:$E),SUMIF('ТТК-Сэндвичи'!$G:$G,"57200",'ТТК-Сэндвичи'!$J:$J),SUMIF('ТТК-Сэндвичи'!$L:$L,"57200",'ТТК-Сэндвичи'!$O:$O),SUMIF('ТТК-Сэндвичи'!$Q:$Q,"57200",'ТТК-Сэндвичи'!$T:$T)),0)</f>
        <v>0</v>
      </c>
      <c r="D174" s="29">
        <f>IFERROR(SUM(SUMIF('ТТК-Десерты'!$B:$B,"57200",'ТТК-Десерты'!$E:$E),SUMIF('ТТК-Десерты'!$G:$G,"57200",'ТТК-Десерты'!$J:$J),SUMIF('ТТК-Десерты'!$L:$L,"57200",'ТТК-Десерты'!$O:$O),SUMIF('ТТК-Десерты'!$Q:$Q,"57200",'ТТК-Десерты'!$T:$T)),0)</f>
        <v>0</v>
      </c>
      <c r="E174" s="29">
        <f>IFERROR(SUM(SUMIF('ТТК-Закуски'!$B:$B,"57200",'ТТК-Закуски'!$E:$E),SUMIF('ТТК-Закуски'!$G:$G,"57200",'ТТК-Закуски'!$J:$J),SUMIF('ТТК-Закуски'!$L:$L,"57200",'ТТК-Закуски'!$O:$O),SUMIF('ТТК-Закуски'!$Q:$Q,"57200",'ТТК-Закуски'!$T:$T)),0)</f>
        <v>0</v>
      </c>
      <c r="F174" s="29">
        <f>IFERROR(SUM(SUMIF('ТТК-Напитки'!$B:$B,"57200",'ТТК-Напитки'!$E:$E),SUMIF('ТТК-Напитки'!$G:$G,"57200",'ТТК-Напитки'!$J:$J),SUMIF('ТТК-Напитки'!$L:$L,"57200",'ТТК-Напитки'!$O:$O),SUMIF('ТТК-Напитки'!$Q:$Q,"57200",'ТТК-Напитки'!$T:$T)),0)</f>
        <v>0</v>
      </c>
      <c r="G174" s="29">
        <f>IFERROR(SUM(SUMIF('ТТК-Гарниры'!$B:$B,"57200",'ТТК-Гарниры'!$E:$E),SUMIF('ТТК-Гарниры'!$G:$G,"57200",'ТТК-Гарниры'!$J:$J),SUMIF('ТТК-Гарниры'!$L:$L,"57200",'ТТК-Гарниры'!$O:$O),SUMIF('ТТК-Гарниры'!$Q:$Q,"57200",'ТТК-Гарниры'!$T:$T)),0)</f>
        <v>0</v>
      </c>
      <c r="H174" s="29">
        <f>IFERROR(SUM(SUMIF('ТТК-Соуса'!$B:$B,"57200",'ТТК-Соуса'!$E:$E),SUMIF('ТТК-Соуса'!$G:$G,"57200",'ТТК-Соуса'!$J:$J),SUMIF('ТТК-Соуса'!$L:$L,"57200",'ТТК-Соуса'!$O:$O),SUMIF('ТТК-Соуса'!$Q:$Q,"57200",'ТТК-Соуса'!$T:$T)),0)</f>
        <v>0</v>
      </c>
      <c r="I174" s="29">
        <f>IFERROR(SUM(SUMIF('ТТК-Новинки'!$B:$B,"57200",'ТТК-Новинки'!$E:$E),SUMIF('ТТК-Новинки'!$G:$G,"57200",'ТТК-Новинки'!$J:$J),SUMIF('ТТК-Новинки'!$L:$L,"57200",'ТТК-Новинки'!$O:$O),SUMIF('ТТК-Новинки'!$Q:$Q,"57200",'ТТК-Новинки'!$T:$T)),0)</f>
        <v>0</v>
      </c>
      <c r="J174" s="29">
        <f>IFERROR(SUM(SUMIF('ТТК-Промо'!$B:$B,"57200",'ТТК-Промо'!$E:$E),SUMIF('ТТК-Промо'!$G:$G,"57200",'ТТК-Промо'!$J:$J),SUMIF('ТТК-Промо'!$L:$L,"57200",'ТТК-Промо'!$O:$O),SUMIF('ТТК-Промо'!$Q:$Q,"57200",'ТТК-Промо'!$T:$T)),0)</f>
        <v>0</v>
      </c>
      <c r="K174" s="29">
        <f>IFERROR(SUM(SUMIF('ТТК-Завтраки'!$B:$B,"57200",'ТТК-Завтраки'!$E:$E),SUMIF('ТТК-Завтраки'!$G:$G,"57200",'ТТК-Завтраки'!$J:$J),SUMIF('ТТК-Завтраки'!$L:$L,"57200",'ТТК-Завтраки'!$O:$O),SUMIF('ТТК-Завтраки'!$Q:$Q,"57200",'ТТК-Завтраки'!$T:$T)),0)</f>
        <v>0</v>
      </c>
      <c r="L174" s="29">
        <f>IFERROR(SUM(SUMIF('ТТК-Салаты'!$B:$B,"57200",'ТТК-Салаты'!$E:$E),SUMIF('ТТК-Салаты'!$G:$G,"57200",'ТТК-Салаты'!$J:$J),SUMIF('ТТК-Салаты'!$L:$L,"57200",'ТТК-Салаты'!$O:$O),SUMIF('ТТК-Салаты'!$Q:$Q,"57200",'ТТК-Салаты'!$T:$T)),0)</f>
        <v>0</v>
      </c>
      <c r="M174" s="29">
        <f>IFERROR(SUM(SUMIF('ТТК-Экстра'!$B:$B,"57200",'ТТК-Экстра'!$E:$E),SUMIF('ТТК-Экстра'!$G:$G,"57200",'ТТК-Экстра'!$J:$J),SUMIF('ТТК-Экстра'!$L:$L,"57200",'ТТК-Экстра'!$O:$O),SUMIF('ТТК-Экстра'!$Q:$Q,"57200",'ТТК-Экстра'!$T:$T)),0)</f>
        <v>0</v>
      </c>
      <c r="N174" s="34">
        <f t="shared" si="2"/>
        <v>0</v>
      </c>
    </row>
    <row r="175" spans="1:14">
      <c r="A175" s="39">
        <v>57205</v>
      </c>
      <c r="B175" s="40" t="s">
        <v>686</v>
      </c>
      <c r="C175" s="29">
        <f>IFERROR(SUM(SUMIF('ТТК-Сэндвичи'!$B:$B,"57205",'ТТК-Сэндвичи'!$E:$E),SUMIF('ТТК-Сэндвичи'!$G:$G,"57205",'ТТК-Сэндвичи'!$J:$J),SUMIF('ТТК-Сэндвичи'!$L:$L,"57205",'ТТК-Сэндвичи'!$O:$O),SUMIF('ТТК-Сэндвичи'!$Q:$Q,"57205",'ТТК-Сэндвичи'!$T:$T)),0)</f>
        <v>0</v>
      </c>
      <c r="D175" s="29">
        <f>IFERROR(SUM(SUMIF('ТТК-Десерты'!$B:$B,"57205",'ТТК-Десерты'!$E:$E),SUMIF('ТТК-Десерты'!$G:$G,"57205",'ТТК-Десерты'!$J:$J),SUMIF('ТТК-Десерты'!$L:$L,"57205",'ТТК-Десерты'!$O:$O),SUMIF('ТТК-Десерты'!$Q:$Q,"57205",'ТТК-Десерты'!$T:$T)),0)</f>
        <v>0</v>
      </c>
      <c r="E175" s="29">
        <f>IFERROR(SUM(SUMIF('ТТК-Закуски'!$B:$B,"57205",'ТТК-Закуски'!$E:$E),SUMIF('ТТК-Закуски'!$G:$G,"57205",'ТТК-Закуски'!$J:$J),SUMIF('ТТК-Закуски'!$L:$L,"57205",'ТТК-Закуски'!$O:$O),SUMIF('ТТК-Закуски'!$Q:$Q,"57205",'ТТК-Закуски'!$T:$T)),0)</f>
        <v>0</v>
      </c>
      <c r="F175" s="29">
        <f>IFERROR(SUM(SUMIF('ТТК-Напитки'!$B:$B,"57205",'ТТК-Напитки'!$E:$E),SUMIF('ТТК-Напитки'!$G:$G,"57205",'ТТК-Напитки'!$J:$J),SUMIF('ТТК-Напитки'!$L:$L,"57205",'ТТК-Напитки'!$O:$O),SUMIF('ТТК-Напитки'!$Q:$Q,"57205",'ТТК-Напитки'!$T:$T)),0)</f>
        <v>0</v>
      </c>
      <c r="G175" s="29">
        <f>IFERROR(SUM(SUMIF('ТТК-Гарниры'!$B:$B,"57205",'ТТК-Гарниры'!$E:$E),SUMIF('ТТК-Гарниры'!$G:$G,"57205",'ТТК-Гарниры'!$J:$J),SUMIF('ТТК-Гарниры'!$L:$L,"57205",'ТТК-Гарниры'!$O:$O),SUMIF('ТТК-Гарниры'!$Q:$Q,"57205",'ТТК-Гарниры'!$T:$T)),0)</f>
        <v>0</v>
      </c>
      <c r="H175" s="29">
        <f>IFERROR(SUM(SUMIF('ТТК-Соуса'!$B:$B,"57205",'ТТК-Соуса'!$E:$E),SUMIF('ТТК-Соуса'!$G:$G,"57205",'ТТК-Соуса'!$J:$J),SUMIF('ТТК-Соуса'!$L:$L,"57205",'ТТК-Соуса'!$O:$O),SUMIF('ТТК-Соуса'!$Q:$Q,"57205",'ТТК-Соуса'!$T:$T)),0)</f>
        <v>0</v>
      </c>
      <c r="I175" s="29">
        <f>IFERROR(SUM(SUMIF('ТТК-Новинки'!$B:$B,"57205",'ТТК-Новинки'!$E:$E),SUMIF('ТТК-Новинки'!$G:$G,"57205",'ТТК-Новинки'!$J:$J),SUMIF('ТТК-Новинки'!$L:$L,"57205",'ТТК-Новинки'!$O:$O),SUMIF('ТТК-Новинки'!$Q:$Q,"57205",'ТТК-Новинки'!$T:$T)),0)</f>
        <v>0</v>
      </c>
      <c r="J175" s="29">
        <f>IFERROR(SUM(SUMIF('ТТК-Промо'!$B:$B,"57205",'ТТК-Промо'!$E:$E),SUMIF('ТТК-Промо'!$G:$G,"57205",'ТТК-Промо'!$J:$J),SUMIF('ТТК-Промо'!$L:$L,"57205",'ТТК-Промо'!$O:$O),SUMIF('ТТК-Промо'!$Q:$Q,"57205",'ТТК-Промо'!$T:$T)),0)</f>
        <v>0</v>
      </c>
      <c r="K175" s="29">
        <f>IFERROR(SUM(SUMIF('ТТК-Завтраки'!$B:$B,"57205",'ТТК-Завтраки'!$E:$E),SUMIF('ТТК-Завтраки'!$G:$G,"57205",'ТТК-Завтраки'!$J:$J),SUMIF('ТТК-Завтраки'!$L:$L,"57205",'ТТК-Завтраки'!$O:$O),SUMIF('ТТК-Завтраки'!$Q:$Q,"57205",'ТТК-Завтраки'!$T:$T)),0)</f>
        <v>0</v>
      </c>
      <c r="L175" s="29">
        <f>IFERROR(SUM(SUMIF('ТТК-Салаты'!$B:$B,"57205",'ТТК-Салаты'!$E:$E),SUMIF('ТТК-Салаты'!$G:$G,"57205",'ТТК-Салаты'!$J:$J),SUMIF('ТТК-Салаты'!$L:$L,"57205",'ТТК-Салаты'!$O:$O),SUMIF('ТТК-Салаты'!$Q:$Q,"57205",'ТТК-Салаты'!$T:$T)),0)</f>
        <v>0</v>
      </c>
      <c r="M175" s="29">
        <f>IFERROR(SUM(SUMIF('ТТК-Экстра'!$B:$B,"57205",'ТТК-Экстра'!$E:$E),SUMIF('ТТК-Экстра'!$G:$G,"57205",'ТТК-Экстра'!$J:$J),SUMIF('ТТК-Экстра'!$L:$L,"57205",'ТТК-Экстра'!$O:$O),SUMIF('ТТК-Экстра'!$Q:$Q,"57205",'ТТК-Экстра'!$T:$T)),0)</f>
        <v>0</v>
      </c>
      <c r="N175" s="34">
        <f t="shared" si="2"/>
        <v>0</v>
      </c>
    </row>
    <row r="176" spans="1:14">
      <c r="A176" s="39">
        <v>57210</v>
      </c>
      <c r="B176" s="40" t="s">
        <v>687</v>
      </c>
      <c r="C176" s="29">
        <f>IFERROR(SUM(SUMIF('ТТК-Сэндвичи'!$B:$B,"57210",'ТТК-Сэндвичи'!$E:$E),SUMIF('ТТК-Сэндвичи'!$G:$G,"57210",'ТТК-Сэндвичи'!$J:$J),SUMIF('ТТК-Сэндвичи'!$L:$L,"57210",'ТТК-Сэндвичи'!$O:$O),SUMIF('ТТК-Сэндвичи'!$Q:$Q,"57210",'ТТК-Сэндвичи'!$T:$T)),0)</f>
        <v>0</v>
      </c>
      <c r="D176" s="29">
        <f>IFERROR(SUM(SUMIF('ТТК-Десерты'!$B:$B,"57210",'ТТК-Десерты'!$E:$E),SUMIF('ТТК-Десерты'!$G:$G,"57210",'ТТК-Десерты'!$J:$J),SUMIF('ТТК-Десерты'!$L:$L,"57210",'ТТК-Десерты'!$O:$O),SUMIF('ТТК-Десерты'!$Q:$Q,"57210",'ТТК-Десерты'!$T:$T)),0)</f>
        <v>0</v>
      </c>
      <c r="E176" s="29">
        <f>IFERROR(SUM(SUMIF('ТТК-Закуски'!$B:$B,"57210",'ТТК-Закуски'!$E:$E),SUMIF('ТТК-Закуски'!$G:$G,"57210",'ТТК-Закуски'!$J:$J),SUMIF('ТТК-Закуски'!$L:$L,"57210",'ТТК-Закуски'!$O:$O),SUMIF('ТТК-Закуски'!$Q:$Q,"57210",'ТТК-Закуски'!$T:$T)),0)</f>
        <v>0</v>
      </c>
      <c r="F176" s="29">
        <f>IFERROR(SUM(SUMIF('ТТК-Напитки'!$B:$B,"57210",'ТТК-Напитки'!$E:$E),SUMIF('ТТК-Напитки'!$G:$G,"57210",'ТТК-Напитки'!$J:$J),SUMIF('ТТК-Напитки'!$L:$L,"57210",'ТТК-Напитки'!$O:$O),SUMIF('ТТК-Напитки'!$Q:$Q,"57210",'ТТК-Напитки'!$T:$T)),0)</f>
        <v>0</v>
      </c>
      <c r="G176" s="29">
        <f>IFERROR(SUM(SUMIF('ТТК-Гарниры'!$B:$B,"57210",'ТТК-Гарниры'!$E:$E),SUMIF('ТТК-Гарниры'!$G:$G,"57210",'ТТК-Гарниры'!$J:$J),SUMIF('ТТК-Гарниры'!$L:$L,"57210",'ТТК-Гарниры'!$O:$O),SUMIF('ТТК-Гарниры'!$Q:$Q,"57210",'ТТК-Гарниры'!$T:$T)),0)</f>
        <v>0</v>
      </c>
      <c r="H176" s="29">
        <f>IFERROR(SUM(SUMIF('ТТК-Соуса'!$B:$B,"57210",'ТТК-Соуса'!$E:$E),SUMIF('ТТК-Соуса'!$G:$G,"57210",'ТТК-Соуса'!$J:$J),SUMIF('ТТК-Соуса'!$L:$L,"57210",'ТТК-Соуса'!$O:$O),SUMIF('ТТК-Соуса'!$Q:$Q,"57210",'ТТК-Соуса'!$T:$T)),0)</f>
        <v>0</v>
      </c>
      <c r="I176" s="29">
        <f>IFERROR(SUM(SUMIF('ТТК-Новинки'!$B:$B,"57210",'ТТК-Новинки'!$E:$E),SUMIF('ТТК-Новинки'!$G:$G,"57210",'ТТК-Новинки'!$J:$J),SUMIF('ТТК-Новинки'!$L:$L,"57210",'ТТК-Новинки'!$O:$O),SUMIF('ТТК-Новинки'!$Q:$Q,"57210",'ТТК-Новинки'!$T:$T)),0)</f>
        <v>0</v>
      </c>
      <c r="J176" s="29">
        <f>IFERROR(SUM(SUMIF('ТТК-Промо'!$B:$B,"57210",'ТТК-Промо'!$E:$E),SUMIF('ТТК-Промо'!$G:$G,"57210",'ТТК-Промо'!$J:$J),SUMIF('ТТК-Промо'!$L:$L,"57210",'ТТК-Промо'!$O:$O),SUMIF('ТТК-Промо'!$Q:$Q,"57210",'ТТК-Промо'!$T:$T)),0)</f>
        <v>0</v>
      </c>
      <c r="K176" s="29">
        <f>IFERROR(SUM(SUMIF('ТТК-Завтраки'!$B:$B,"57210",'ТТК-Завтраки'!$E:$E),SUMIF('ТТК-Завтраки'!$G:$G,"57210",'ТТК-Завтраки'!$J:$J),SUMIF('ТТК-Завтраки'!$L:$L,"57210",'ТТК-Завтраки'!$O:$O),SUMIF('ТТК-Завтраки'!$Q:$Q,"57210",'ТТК-Завтраки'!$T:$T)),0)</f>
        <v>0</v>
      </c>
      <c r="L176" s="29">
        <f>IFERROR(SUM(SUMIF('ТТК-Салаты'!$B:$B,"57210",'ТТК-Салаты'!$E:$E),SUMIF('ТТК-Салаты'!$G:$G,"57210",'ТТК-Салаты'!$J:$J),SUMIF('ТТК-Салаты'!$L:$L,"57210",'ТТК-Салаты'!$O:$O),SUMIF('ТТК-Салаты'!$Q:$Q,"57210",'ТТК-Салаты'!$T:$T)),0)</f>
        <v>0</v>
      </c>
      <c r="M176" s="29">
        <f>IFERROR(SUM(SUMIF('ТТК-Экстра'!$B:$B,"57210",'ТТК-Экстра'!$E:$E),SUMIF('ТТК-Экстра'!$G:$G,"57210",'ТТК-Экстра'!$J:$J),SUMIF('ТТК-Экстра'!$L:$L,"57210",'ТТК-Экстра'!$O:$O),SUMIF('ТТК-Экстра'!$Q:$Q,"57210",'ТТК-Экстра'!$T:$T)),0)</f>
        <v>0</v>
      </c>
      <c r="N176" s="34">
        <f t="shared" si="2"/>
        <v>0</v>
      </c>
    </row>
    <row r="177" spans="1:14">
      <c r="A177" s="39">
        <v>61002</v>
      </c>
      <c r="B177" s="40" t="s">
        <v>688</v>
      </c>
      <c r="C177" s="29">
        <f>IFERROR(SUM(SUMIF('ТТК-Сэндвичи'!$B:$B,"61002",'ТТК-Сэндвичи'!$E:$E),SUMIF('ТТК-Сэндвичи'!$G:$G,"61002",'ТТК-Сэндвичи'!$J:$J),SUMIF('ТТК-Сэндвичи'!$L:$L,"61002",'ТТК-Сэндвичи'!$O:$O),SUMIF('ТТК-Сэндвичи'!$Q:$Q,"61002",'ТТК-Сэндвичи'!$T:$T)),0)</f>
        <v>0</v>
      </c>
      <c r="D177" s="29">
        <f>IFERROR(SUM(SUMIF('ТТК-Десерты'!$B:$B,"61002",'ТТК-Десерты'!$E:$E),SUMIF('ТТК-Десерты'!$G:$G,"61002",'ТТК-Десерты'!$J:$J),SUMIF('ТТК-Десерты'!$L:$L,"61002",'ТТК-Десерты'!$O:$O),SUMIF('ТТК-Десерты'!$Q:$Q,"61002",'ТТК-Десерты'!$T:$T)),0)</f>
        <v>0</v>
      </c>
      <c r="E177" s="29">
        <f>IFERROR(SUM(SUMIF('ТТК-Закуски'!$B:$B,"61002",'ТТК-Закуски'!$E:$E),SUMIF('ТТК-Закуски'!$G:$G,"61002",'ТТК-Закуски'!$J:$J),SUMIF('ТТК-Закуски'!$L:$L,"61002",'ТТК-Закуски'!$O:$O),SUMIF('ТТК-Закуски'!$Q:$Q,"61002",'ТТК-Закуски'!$T:$T)),0)</f>
        <v>0</v>
      </c>
      <c r="F177" s="29">
        <f>IFERROR(SUM(SUMIF('ТТК-Напитки'!$B:$B,"61002",'ТТК-Напитки'!$E:$E),SUMIF('ТТК-Напитки'!$G:$G,"61002",'ТТК-Напитки'!$J:$J),SUMIF('ТТК-Напитки'!$L:$L,"61002",'ТТК-Напитки'!$O:$O),SUMIF('ТТК-Напитки'!$Q:$Q,"61002",'ТТК-Напитки'!$T:$T)),0)</f>
        <v>0</v>
      </c>
      <c r="G177" s="29">
        <f>IFERROR(SUM(SUMIF('ТТК-Гарниры'!$B:$B,"61002",'ТТК-Гарниры'!$E:$E),SUMIF('ТТК-Гарниры'!$G:$G,"61002",'ТТК-Гарниры'!$J:$J),SUMIF('ТТК-Гарниры'!$L:$L,"61002",'ТТК-Гарниры'!$O:$O),SUMIF('ТТК-Гарниры'!$Q:$Q,"61002",'ТТК-Гарниры'!$T:$T)),0)</f>
        <v>0</v>
      </c>
      <c r="H177" s="29">
        <f>IFERROR(SUM(SUMIF('ТТК-Соуса'!$B:$B,"61002",'ТТК-Соуса'!$E:$E),SUMIF('ТТК-Соуса'!$G:$G,"61002",'ТТК-Соуса'!$J:$J),SUMIF('ТТК-Соуса'!$L:$L,"61002",'ТТК-Соуса'!$O:$O),SUMIF('ТТК-Соуса'!$Q:$Q,"61002",'ТТК-Соуса'!$T:$T)),0)</f>
        <v>0</v>
      </c>
      <c r="I177" s="29">
        <f>IFERROR(SUM(SUMIF('ТТК-Новинки'!$B:$B,"61002",'ТТК-Новинки'!$E:$E),SUMIF('ТТК-Новинки'!$G:$G,"61002",'ТТК-Новинки'!$J:$J),SUMIF('ТТК-Новинки'!$L:$L,"61002",'ТТК-Новинки'!$O:$O),SUMIF('ТТК-Новинки'!$Q:$Q,"61002",'ТТК-Новинки'!$T:$T)),0)</f>
        <v>0</v>
      </c>
      <c r="J177" s="29">
        <f>IFERROR(SUM(SUMIF('ТТК-Промо'!$B:$B,"61002",'ТТК-Промо'!$E:$E),SUMIF('ТТК-Промо'!$G:$G,"61002",'ТТК-Промо'!$J:$J),SUMIF('ТТК-Промо'!$L:$L,"61002",'ТТК-Промо'!$O:$O),SUMIF('ТТК-Промо'!$Q:$Q,"61002",'ТТК-Промо'!$T:$T)),0)</f>
        <v>0</v>
      </c>
      <c r="K177" s="29">
        <f>IFERROR(SUM(SUMIF('ТТК-Завтраки'!$B:$B,"61002",'ТТК-Завтраки'!$E:$E),SUMIF('ТТК-Завтраки'!$G:$G,"61002",'ТТК-Завтраки'!$J:$J),SUMIF('ТТК-Завтраки'!$L:$L,"61002",'ТТК-Завтраки'!$O:$O),SUMIF('ТТК-Завтраки'!$Q:$Q,"61002",'ТТК-Завтраки'!$T:$T)),0)</f>
        <v>0</v>
      </c>
      <c r="L177" s="29">
        <f>IFERROR(SUM(SUMIF('ТТК-Салаты'!$B:$B,"61002",'ТТК-Салаты'!$E:$E),SUMIF('ТТК-Салаты'!$G:$G,"61002",'ТТК-Салаты'!$J:$J),SUMIF('ТТК-Салаты'!$L:$L,"61002",'ТТК-Салаты'!$O:$O),SUMIF('ТТК-Салаты'!$Q:$Q,"61002",'ТТК-Салаты'!$T:$T)),0)</f>
        <v>0</v>
      </c>
      <c r="M177" s="29">
        <f>IFERROR(SUM(SUMIF('ТТК-Экстра'!$B:$B,"61002",'ТТК-Экстра'!$E:$E),SUMIF('ТТК-Экстра'!$G:$G,"61002",'ТТК-Экстра'!$J:$J),SUMIF('ТТК-Экстра'!$L:$L,"61002",'ТТК-Экстра'!$O:$O),SUMIF('ТТК-Экстра'!$Q:$Q,"61002",'ТТК-Экстра'!$T:$T)),0)</f>
        <v>0</v>
      </c>
      <c r="N177" s="34">
        <f t="shared" si="2"/>
        <v>0</v>
      </c>
    </row>
    <row r="178" spans="1:14">
      <c r="A178" s="39">
        <v>56012</v>
      </c>
      <c r="B178" s="40" t="s">
        <v>689</v>
      </c>
      <c r="C178" s="29">
        <f>IFERROR(SUM(SUMIF('ТТК-Сэндвичи'!$B:$B,"56012",'ТТК-Сэндвичи'!$E:$E),SUMIF('ТТК-Сэндвичи'!$G:$G,"56012",'ТТК-Сэндвичи'!$J:$J),SUMIF('ТТК-Сэндвичи'!$L:$L,"56012",'ТТК-Сэндвичи'!$O:$O),SUMIF('ТТК-Сэндвичи'!$Q:$Q,"56012",'ТТК-Сэндвичи'!$T:$T)),0)</f>
        <v>0</v>
      </c>
      <c r="D178" s="29">
        <f>IFERROR(SUM(SUMIF('ТТК-Десерты'!$B:$B,"56012",'ТТК-Десерты'!$E:$E),SUMIF('ТТК-Десерты'!$G:$G,"56012",'ТТК-Десерты'!$J:$J),SUMIF('ТТК-Десерты'!$L:$L,"56012",'ТТК-Десерты'!$O:$O),SUMIF('ТТК-Десерты'!$Q:$Q,"56012",'ТТК-Десерты'!$T:$T)),0)</f>
        <v>0</v>
      </c>
      <c r="E178" s="29">
        <f>IFERROR(SUM(SUMIF('ТТК-Закуски'!$B:$B,"56012",'ТТК-Закуски'!$E:$E),SUMIF('ТТК-Закуски'!$G:$G,"56012",'ТТК-Закуски'!$J:$J),SUMIF('ТТК-Закуски'!$L:$L,"56012",'ТТК-Закуски'!$O:$O),SUMIF('ТТК-Закуски'!$Q:$Q,"56012",'ТТК-Закуски'!$T:$T)),0)</f>
        <v>0</v>
      </c>
      <c r="F178" s="29">
        <f>IFERROR(SUM(SUMIF('ТТК-Напитки'!$B:$B,"56012",'ТТК-Напитки'!$E:$E),SUMIF('ТТК-Напитки'!$G:$G,"56012",'ТТК-Напитки'!$J:$J),SUMIF('ТТК-Напитки'!$L:$L,"56012",'ТТК-Напитки'!$O:$O),SUMIF('ТТК-Напитки'!$Q:$Q,"56012",'ТТК-Напитки'!$T:$T)),0)</f>
        <v>0</v>
      </c>
      <c r="G178" s="29">
        <f>IFERROR(SUM(SUMIF('ТТК-Гарниры'!$B:$B,"56012",'ТТК-Гарниры'!$E:$E),SUMIF('ТТК-Гарниры'!$G:$G,"56012",'ТТК-Гарниры'!$J:$J),SUMIF('ТТК-Гарниры'!$L:$L,"56012",'ТТК-Гарниры'!$O:$O),SUMIF('ТТК-Гарниры'!$Q:$Q,"56012",'ТТК-Гарниры'!$T:$T)),0)</f>
        <v>0</v>
      </c>
      <c r="H178" s="29">
        <f>IFERROR(SUM(SUMIF('ТТК-Соуса'!$B:$B,"56012",'ТТК-Соуса'!$E:$E),SUMIF('ТТК-Соуса'!$G:$G,"56012",'ТТК-Соуса'!$J:$J),SUMIF('ТТК-Соуса'!$L:$L,"56012",'ТТК-Соуса'!$O:$O),SUMIF('ТТК-Соуса'!$Q:$Q,"56012",'ТТК-Соуса'!$T:$T)),0)</f>
        <v>0</v>
      </c>
      <c r="I178" s="29">
        <f>IFERROR(SUM(SUMIF('ТТК-Новинки'!$B:$B,"56012",'ТТК-Новинки'!$E:$E),SUMIF('ТТК-Новинки'!$G:$G,"56012",'ТТК-Новинки'!$J:$J),SUMIF('ТТК-Новинки'!$L:$L,"56012",'ТТК-Новинки'!$O:$O),SUMIF('ТТК-Новинки'!$Q:$Q,"56012",'ТТК-Новинки'!$T:$T)),0)</f>
        <v>0</v>
      </c>
      <c r="J178" s="29">
        <f>IFERROR(SUM(SUMIF('ТТК-Промо'!$B:$B,"56012",'ТТК-Промо'!$E:$E),SUMIF('ТТК-Промо'!$G:$G,"56012",'ТТК-Промо'!$J:$J),SUMIF('ТТК-Промо'!$L:$L,"56012",'ТТК-Промо'!$O:$O),SUMIF('ТТК-Промо'!$Q:$Q,"56012",'ТТК-Промо'!$T:$T)),0)</f>
        <v>0</v>
      </c>
      <c r="K178" s="29">
        <f>IFERROR(SUM(SUMIF('ТТК-Завтраки'!$B:$B,"56012",'ТТК-Завтраки'!$E:$E),SUMIF('ТТК-Завтраки'!$G:$G,"56012",'ТТК-Завтраки'!$J:$J),SUMIF('ТТК-Завтраки'!$L:$L,"56012",'ТТК-Завтраки'!$O:$O),SUMIF('ТТК-Завтраки'!$Q:$Q,"56012",'ТТК-Завтраки'!$T:$T)),0)</f>
        <v>0</v>
      </c>
      <c r="L178" s="29">
        <f>IFERROR(SUM(SUMIF('ТТК-Салаты'!$B:$B,"56012",'ТТК-Салаты'!$E:$E),SUMIF('ТТК-Салаты'!$G:$G,"56012",'ТТК-Салаты'!$J:$J),SUMIF('ТТК-Салаты'!$L:$L,"56012",'ТТК-Салаты'!$O:$O),SUMIF('ТТК-Салаты'!$Q:$Q,"56012",'ТТК-Салаты'!$T:$T)),0)</f>
        <v>0</v>
      </c>
      <c r="M178" s="29">
        <f>IFERROR(SUM(SUMIF('ТТК-Экстра'!$B:$B,"56012",'ТТК-Экстра'!$E:$E),SUMIF('ТТК-Экстра'!$G:$G,"56012",'ТТК-Экстра'!$J:$J),SUMIF('ТТК-Экстра'!$L:$L,"56012",'ТТК-Экстра'!$O:$O),SUMIF('ТТК-Экстра'!$Q:$Q,"56012",'ТТК-Экстра'!$T:$T)),0)</f>
        <v>0</v>
      </c>
      <c r="N178" s="34">
        <f t="shared" si="2"/>
        <v>0</v>
      </c>
    </row>
    <row r="179" spans="1:14">
      <c r="A179" s="39">
        <v>56013</v>
      </c>
      <c r="B179" s="40" t="s">
        <v>690</v>
      </c>
      <c r="C179" s="29">
        <f>IFERROR(SUM(SUMIF('ТТК-Сэндвичи'!$B:$B,"56013",'ТТК-Сэндвичи'!$E:$E),SUMIF('ТТК-Сэндвичи'!$G:$G,"56013",'ТТК-Сэндвичи'!$J:$J),SUMIF('ТТК-Сэндвичи'!$L:$L,"56013",'ТТК-Сэндвичи'!$O:$O),SUMIF('ТТК-Сэндвичи'!$Q:$Q,"56013",'ТТК-Сэндвичи'!$T:$T)),0)</f>
        <v>0</v>
      </c>
      <c r="D179" s="29">
        <f>IFERROR(SUM(SUMIF('ТТК-Десерты'!$B:$B,"56013",'ТТК-Десерты'!$E:$E),SUMIF('ТТК-Десерты'!$G:$G,"56013",'ТТК-Десерты'!$J:$J),SUMIF('ТТК-Десерты'!$L:$L,"56013",'ТТК-Десерты'!$O:$O),SUMIF('ТТК-Десерты'!$Q:$Q,"56013",'ТТК-Десерты'!$T:$T)),0)</f>
        <v>0</v>
      </c>
      <c r="E179" s="29">
        <f>IFERROR(SUM(SUMIF('ТТК-Закуски'!$B:$B,"56013",'ТТК-Закуски'!$E:$E),SUMIF('ТТК-Закуски'!$G:$G,"56013",'ТТК-Закуски'!$J:$J),SUMIF('ТТК-Закуски'!$L:$L,"56013",'ТТК-Закуски'!$O:$O),SUMIF('ТТК-Закуски'!$Q:$Q,"56013",'ТТК-Закуски'!$T:$T)),0)</f>
        <v>0</v>
      </c>
      <c r="F179" s="29">
        <f>IFERROR(SUM(SUMIF('ТТК-Напитки'!$B:$B,"56013",'ТТК-Напитки'!$E:$E),SUMIF('ТТК-Напитки'!$G:$G,"56013",'ТТК-Напитки'!$J:$J),SUMIF('ТТК-Напитки'!$L:$L,"56013",'ТТК-Напитки'!$O:$O),SUMIF('ТТК-Напитки'!$Q:$Q,"56013",'ТТК-Напитки'!$T:$T)),0)</f>
        <v>0</v>
      </c>
      <c r="G179" s="29">
        <f>IFERROR(SUM(SUMIF('ТТК-Гарниры'!$B:$B,"56013",'ТТК-Гарниры'!$E:$E),SUMIF('ТТК-Гарниры'!$G:$G,"56013",'ТТК-Гарниры'!$J:$J),SUMIF('ТТК-Гарниры'!$L:$L,"56013",'ТТК-Гарниры'!$O:$O),SUMIF('ТТК-Гарниры'!$Q:$Q,"56013",'ТТК-Гарниры'!$T:$T)),0)</f>
        <v>0</v>
      </c>
      <c r="H179" s="29">
        <f>IFERROR(SUM(SUMIF('ТТК-Соуса'!$B:$B,"56013",'ТТК-Соуса'!$E:$E),SUMIF('ТТК-Соуса'!$G:$G,"56013",'ТТК-Соуса'!$J:$J),SUMIF('ТТК-Соуса'!$L:$L,"56013",'ТТК-Соуса'!$O:$O),SUMIF('ТТК-Соуса'!$Q:$Q,"56013",'ТТК-Соуса'!$T:$T)),0)</f>
        <v>0</v>
      </c>
      <c r="I179" s="29">
        <f>IFERROR(SUM(SUMIF('ТТК-Новинки'!$B:$B,"56013",'ТТК-Новинки'!$E:$E),SUMIF('ТТК-Новинки'!$G:$G,"56013",'ТТК-Новинки'!$J:$J),SUMIF('ТТК-Новинки'!$L:$L,"56013",'ТТК-Новинки'!$O:$O),SUMIF('ТТК-Новинки'!$Q:$Q,"56013",'ТТК-Новинки'!$T:$T)),0)</f>
        <v>0</v>
      </c>
      <c r="J179" s="29">
        <f>IFERROR(SUM(SUMIF('ТТК-Промо'!$B:$B,"56013",'ТТК-Промо'!$E:$E),SUMIF('ТТК-Промо'!$G:$G,"56013",'ТТК-Промо'!$J:$J),SUMIF('ТТК-Промо'!$L:$L,"56013",'ТТК-Промо'!$O:$O),SUMIF('ТТК-Промо'!$Q:$Q,"56013",'ТТК-Промо'!$T:$T)),0)</f>
        <v>0</v>
      </c>
      <c r="K179" s="29">
        <f>IFERROR(SUM(SUMIF('ТТК-Завтраки'!$B:$B,"56013",'ТТК-Завтраки'!$E:$E),SUMIF('ТТК-Завтраки'!$G:$G,"56013",'ТТК-Завтраки'!$J:$J),SUMIF('ТТК-Завтраки'!$L:$L,"56013",'ТТК-Завтраки'!$O:$O),SUMIF('ТТК-Завтраки'!$Q:$Q,"56013",'ТТК-Завтраки'!$T:$T)),0)</f>
        <v>0</v>
      </c>
      <c r="L179" s="29">
        <f>IFERROR(SUM(SUMIF('ТТК-Салаты'!$B:$B,"56013",'ТТК-Салаты'!$E:$E),SUMIF('ТТК-Салаты'!$G:$G,"56013",'ТТК-Салаты'!$J:$J),SUMIF('ТТК-Салаты'!$L:$L,"56013",'ТТК-Салаты'!$O:$O),SUMIF('ТТК-Салаты'!$Q:$Q,"56013",'ТТК-Салаты'!$T:$T)),0)</f>
        <v>0</v>
      </c>
      <c r="M179" s="29">
        <f>IFERROR(SUM(SUMIF('ТТК-Экстра'!$B:$B,"56013",'ТТК-Экстра'!$E:$E),SUMIF('ТТК-Экстра'!$G:$G,"56013",'ТТК-Экстра'!$J:$J),SUMIF('ТТК-Экстра'!$L:$L,"56013",'ТТК-Экстра'!$O:$O),SUMIF('ТТК-Экстра'!$Q:$Q,"56013",'ТТК-Экстра'!$T:$T)),0)</f>
        <v>0</v>
      </c>
      <c r="N179" s="34">
        <f t="shared" si="2"/>
        <v>0</v>
      </c>
    </row>
    <row r="180" spans="1:14">
      <c r="A180" s="39">
        <v>51130</v>
      </c>
      <c r="B180" s="40" t="s">
        <v>691</v>
      </c>
      <c r="C180" s="29">
        <f>IFERROR(SUM(SUMIF('ТТК-Сэндвичи'!$B:$B,"51130",'ТТК-Сэндвичи'!$E:$E),SUMIF('ТТК-Сэндвичи'!$G:$G,"51130",'ТТК-Сэндвичи'!$J:$J),SUMIF('ТТК-Сэндвичи'!$L:$L,"51130",'ТТК-Сэндвичи'!$O:$O),SUMIF('ТТК-Сэндвичи'!$Q:$Q,"51130",'ТТК-Сэндвичи'!$T:$T)),0)</f>
        <v>0</v>
      </c>
      <c r="D180" s="29">
        <f>IFERROR(SUM(SUMIF('ТТК-Десерты'!$B:$B,"51130",'ТТК-Десерты'!$E:$E),SUMIF('ТТК-Десерты'!$G:$G,"51130",'ТТК-Десерты'!$J:$J),SUMIF('ТТК-Десерты'!$L:$L,"51130",'ТТК-Десерты'!$O:$O),SUMIF('ТТК-Десерты'!$Q:$Q,"51130",'ТТК-Десерты'!$T:$T)),0)</f>
        <v>0</v>
      </c>
      <c r="E180" s="29">
        <f>IFERROR(SUM(SUMIF('ТТК-Закуски'!$B:$B,"51130",'ТТК-Закуски'!$E:$E),SUMIF('ТТК-Закуски'!$G:$G,"51130",'ТТК-Закуски'!$J:$J),SUMIF('ТТК-Закуски'!$L:$L,"51130",'ТТК-Закуски'!$O:$O),SUMIF('ТТК-Закуски'!$Q:$Q,"51130",'ТТК-Закуски'!$T:$T)),0)</f>
        <v>0</v>
      </c>
      <c r="F180" s="29">
        <f>IFERROR(SUM(SUMIF('ТТК-Напитки'!$B:$B,"51130",'ТТК-Напитки'!$E:$E),SUMIF('ТТК-Напитки'!$G:$G,"51130",'ТТК-Напитки'!$J:$J),SUMIF('ТТК-Напитки'!$L:$L,"51130",'ТТК-Напитки'!$O:$O),SUMIF('ТТК-Напитки'!$Q:$Q,"51130",'ТТК-Напитки'!$T:$T)),0)</f>
        <v>0</v>
      </c>
      <c r="G180" s="29">
        <f>IFERROR(SUM(SUMIF('ТТК-Гарниры'!$B:$B,"51130",'ТТК-Гарниры'!$E:$E),SUMIF('ТТК-Гарниры'!$G:$G,"51130",'ТТК-Гарниры'!$J:$J),SUMIF('ТТК-Гарниры'!$L:$L,"51130",'ТТК-Гарниры'!$O:$O),SUMIF('ТТК-Гарниры'!$Q:$Q,"51130",'ТТК-Гарниры'!$T:$T)),0)</f>
        <v>0</v>
      </c>
      <c r="H180" s="29">
        <f>IFERROR(SUM(SUMIF('ТТК-Соуса'!$B:$B,"51130",'ТТК-Соуса'!$E:$E),SUMIF('ТТК-Соуса'!$G:$G,"51130",'ТТК-Соуса'!$J:$J),SUMIF('ТТК-Соуса'!$L:$L,"51130",'ТТК-Соуса'!$O:$O),SUMIF('ТТК-Соуса'!$Q:$Q,"51130",'ТТК-Соуса'!$T:$T)),0)</f>
        <v>0</v>
      </c>
      <c r="I180" s="29">
        <f>IFERROR(SUM(SUMIF('ТТК-Новинки'!$B:$B,"51130",'ТТК-Новинки'!$E:$E),SUMIF('ТТК-Новинки'!$G:$G,"51130",'ТТК-Новинки'!$J:$J),SUMIF('ТТК-Новинки'!$L:$L,"51130",'ТТК-Новинки'!$O:$O),SUMIF('ТТК-Новинки'!$Q:$Q,"51130",'ТТК-Новинки'!$T:$T)),0)</f>
        <v>0</v>
      </c>
      <c r="J180" s="29">
        <f>IFERROR(SUM(SUMIF('ТТК-Промо'!$B:$B,"51130",'ТТК-Промо'!$E:$E),SUMIF('ТТК-Промо'!$G:$G,"51130",'ТТК-Промо'!$J:$J),SUMIF('ТТК-Промо'!$L:$L,"51130",'ТТК-Промо'!$O:$O),SUMIF('ТТК-Промо'!$Q:$Q,"51130",'ТТК-Промо'!$T:$T)),0)</f>
        <v>0</v>
      </c>
      <c r="K180" s="29">
        <f>IFERROR(SUM(SUMIF('ТТК-Завтраки'!$B:$B,"51130",'ТТК-Завтраки'!$E:$E),SUMIF('ТТК-Завтраки'!$G:$G,"51130",'ТТК-Завтраки'!$J:$J),SUMIF('ТТК-Завтраки'!$L:$L,"51130",'ТТК-Завтраки'!$O:$O),SUMIF('ТТК-Завтраки'!$Q:$Q,"51130",'ТТК-Завтраки'!$T:$T)),0)</f>
        <v>0</v>
      </c>
      <c r="L180" s="29">
        <f>IFERROR(SUM(SUMIF('ТТК-Салаты'!$B:$B,"51130",'ТТК-Салаты'!$E:$E),SUMIF('ТТК-Салаты'!$G:$G,"51130",'ТТК-Салаты'!$J:$J),SUMIF('ТТК-Салаты'!$L:$L,"51130",'ТТК-Салаты'!$O:$O),SUMIF('ТТК-Салаты'!$Q:$Q,"51130",'ТТК-Салаты'!$T:$T)),0)</f>
        <v>0</v>
      </c>
      <c r="M180" s="29">
        <f>IFERROR(SUM(SUMIF('ТТК-Экстра'!$B:$B,"51130",'ТТК-Экстра'!$E:$E),SUMIF('ТТК-Экстра'!$G:$G,"51130",'ТТК-Экстра'!$J:$J),SUMIF('ТТК-Экстра'!$L:$L,"51130",'ТТК-Экстра'!$O:$O),SUMIF('ТТК-Экстра'!$Q:$Q,"51130",'ТТК-Экстра'!$T:$T)),0)</f>
        <v>0</v>
      </c>
      <c r="N180" s="34">
        <f t="shared" si="2"/>
        <v>0</v>
      </c>
    </row>
    <row r="181" spans="1:14">
      <c r="A181" s="39">
        <v>61023</v>
      </c>
      <c r="B181" s="40" t="s">
        <v>692</v>
      </c>
      <c r="C181" s="29">
        <f>IFERROR(SUM(SUMIF('ТТК-Сэндвичи'!$B:$B,"61023",'ТТК-Сэндвичи'!$E:$E),SUMIF('ТТК-Сэндвичи'!$G:$G,"61023",'ТТК-Сэндвичи'!$J:$J),SUMIF('ТТК-Сэндвичи'!$L:$L,"61023",'ТТК-Сэндвичи'!$O:$O),SUMIF('ТТК-Сэндвичи'!$Q:$Q,"61023",'ТТК-Сэндвичи'!$T:$T)),0)</f>
        <v>0</v>
      </c>
      <c r="D181" s="29">
        <f>IFERROR(SUM(SUMIF('ТТК-Десерты'!$B:$B,"61023",'ТТК-Десерты'!$E:$E),SUMIF('ТТК-Десерты'!$G:$G,"61023",'ТТК-Десерты'!$J:$J),SUMIF('ТТК-Десерты'!$L:$L,"61023",'ТТК-Десерты'!$O:$O),SUMIF('ТТК-Десерты'!$Q:$Q,"61023",'ТТК-Десерты'!$T:$T)),0)</f>
        <v>0</v>
      </c>
      <c r="E181" s="29">
        <f>IFERROR(SUM(SUMIF('ТТК-Закуски'!$B:$B,"61023",'ТТК-Закуски'!$E:$E),SUMIF('ТТК-Закуски'!$G:$G,"61023",'ТТК-Закуски'!$J:$J),SUMIF('ТТК-Закуски'!$L:$L,"61023",'ТТК-Закуски'!$O:$O),SUMIF('ТТК-Закуски'!$Q:$Q,"61023",'ТТК-Закуски'!$T:$T)),0)</f>
        <v>0</v>
      </c>
      <c r="F181" s="29">
        <f>IFERROR(SUM(SUMIF('ТТК-Напитки'!$B:$B,"61023",'ТТК-Напитки'!$E:$E),SUMIF('ТТК-Напитки'!$G:$G,"61023",'ТТК-Напитки'!$J:$J),SUMIF('ТТК-Напитки'!$L:$L,"61023",'ТТК-Напитки'!$O:$O),SUMIF('ТТК-Напитки'!$Q:$Q,"61023",'ТТК-Напитки'!$T:$T)),0)</f>
        <v>0</v>
      </c>
      <c r="G181" s="29">
        <f>IFERROR(SUM(SUMIF('ТТК-Гарниры'!$B:$B,"61023",'ТТК-Гарниры'!$E:$E),SUMIF('ТТК-Гарниры'!$G:$G,"61023",'ТТК-Гарниры'!$J:$J),SUMIF('ТТК-Гарниры'!$L:$L,"61023",'ТТК-Гарниры'!$O:$O),SUMIF('ТТК-Гарниры'!$Q:$Q,"61023",'ТТК-Гарниры'!$T:$T)),0)</f>
        <v>0</v>
      </c>
      <c r="H181" s="29">
        <f>IFERROR(SUM(SUMIF('ТТК-Соуса'!$B:$B,"61023",'ТТК-Соуса'!$E:$E),SUMIF('ТТК-Соуса'!$G:$G,"61023",'ТТК-Соуса'!$J:$J),SUMIF('ТТК-Соуса'!$L:$L,"61023",'ТТК-Соуса'!$O:$O),SUMIF('ТТК-Соуса'!$Q:$Q,"61023",'ТТК-Соуса'!$T:$T)),0)</f>
        <v>0</v>
      </c>
      <c r="I181" s="29">
        <f>IFERROR(SUM(SUMIF('ТТК-Новинки'!$B:$B,"61023",'ТТК-Новинки'!$E:$E),SUMIF('ТТК-Новинки'!$G:$G,"61023",'ТТК-Новинки'!$J:$J),SUMIF('ТТК-Новинки'!$L:$L,"61023",'ТТК-Новинки'!$O:$O),SUMIF('ТТК-Новинки'!$Q:$Q,"61023",'ТТК-Новинки'!$T:$T)),0)</f>
        <v>0.92400000000000004</v>
      </c>
      <c r="J181" s="29">
        <f>IFERROR(SUM(SUMIF('ТТК-Промо'!$B:$B,"61023",'ТТК-Промо'!$E:$E),SUMIF('ТТК-Промо'!$G:$G,"61023",'ТТК-Промо'!$J:$J),SUMIF('ТТК-Промо'!$L:$L,"61023",'ТТК-Промо'!$O:$O),SUMIF('ТТК-Промо'!$Q:$Q,"61023",'ТТК-Промо'!$T:$T)),0)</f>
        <v>0</v>
      </c>
      <c r="K181" s="29">
        <f>IFERROR(SUM(SUMIF('ТТК-Завтраки'!$B:$B,"61023",'ТТК-Завтраки'!$E:$E),SUMIF('ТТК-Завтраки'!$G:$G,"61023",'ТТК-Завтраки'!$J:$J),SUMIF('ТТК-Завтраки'!$L:$L,"61023",'ТТК-Завтраки'!$O:$O),SUMIF('ТТК-Завтраки'!$Q:$Q,"61023",'ТТК-Завтраки'!$T:$T)),0)</f>
        <v>0</v>
      </c>
      <c r="L181" s="29">
        <f>IFERROR(SUM(SUMIF('ТТК-Салаты'!$B:$B,"61023",'ТТК-Салаты'!$E:$E),SUMIF('ТТК-Салаты'!$G:$G,"61023",'ТТК-Салаты'!$J:$J),SUMIF('ТТК-Салаты'!$L:$L,"61023",'ТТК-Салаты'!$O:$O),SUMIF('ТТК-Салаты'!$Q:$Q,"61023",'ТТК-Салаты'!$T:$T)),0)</f>
        <v>0</v>
      </c>
      <c r="M181" s="29">
        <f>IFERROR(SUM(SUMIF('ТТК-Экстра'!$B:$B,"61023",'ТТК-Экстра'!$E:$E),SUMIF('ТТК-Экстра'!$G:$G,"61023",'ТТК-Экстра'!$J:$J),SUMIF('ТТК-Экстра'!$L:$L,"61023",'ТТК-Экстра'!$O:$O),SUMIF('ТТК-Экстра'!$Q:$Q,"61023",'ТТК-Экстра'!$T:$T)),0)</f>
        <v>0</v>
      </c>
      <c r="N181" s="34">
        <f t="shared" si="2"/>
        <v>0.92400000000000004</v>
      </c>
    </row>
    <row r="182" spans="1:14">
      <c r="A182" s="39">
        <v>88888</v>
      </c>
      <c r="B182" s="40" t="s">
        <v>696</v>
      </c>
      <c r="C182" s="29">
        <f>IFERROR(SUM(SUMIF('ТТК-Сэндвичи'!$B:$B,"88888",'ТТК-Сэндвичи'!$E:$E),SUMIF('ТТК-Сэндвичи'!$G:$G,"88888",'ТТК-Сэндвичи'!$J:$J),SUMIF('ТТК-Сэндвичи'!$L:$L,"88888",'ТТК-Сэндвичи'!$O:$O),SUMIF('ТТК-Сэндвичи'!$Q:$Q,"88888",'ТТК-Сэндвичи'!$T:$T)),0)</f>
        <v>0</v>
      </c>
      <c r="D182" s="29">
        <f>IFERROR(SUM(SUMIF('ТТК-Десерты'!$B:$B,"88888",'ТТК-Десерты'!$E:$E),SUMIF('ТТК-Десерты'!$G:$G,"88888",'ТТК-Десерты'!$J:$J),SUMIF('ТТК-Десерты'!$L:$L,"88888",'ТТК-Десерты'!$O:$O),SUMIF('ТТК-Десерты'!$Q:$Q,"88888",'ТТК-Десерты'!$T:$T)),0)</f>
        <v>0</v>
      </c>
      <c r="E182" s="29">
        <f>IFERROR(SUM(SUMIF('ТТК-Закуски'!$B:$B,"88888",'ТТК-Закуски'!$E:$E),SUMIF('ТТК-Закуски'!$G:$G,"88888",'ТТК-Закуски'!$J:$J),SUMIF('ТТК-Закуски'!$L:$L,"88888",'ТТК-Закуски'!$O:$O),SUMIF('ТТК-Закуски'!$Q:$Q,"88888",'ТТК-Закуски'!$T:$T)),0)</f>
        <v>0</v>
      </c>
      <c r="F182" s="29">
        <f>IFERROR(SUM(SUMIF('ТТК-Напитки'!$B:$B,"88888",'ТТК-Напитки'!$E:$E),SUMIF('ТТК-Напитки'!$G:$G,"88888",'ТТК-Напитки'!$J:$J),SUMIF('ТТК-Напитки'!$L:$L,"88888",'ТТК-Напитки'!$O:$O),SUMIF('ТТК-Напитки'!$Q:$Q,"88888",'ТТК-Напитки'!$T:$T)),0)</f>
        <v>0</v>
      </c>
      <c r="G182" s="29">
        <f>IFERROR(SUM(SUMIF('ТТК-Гарниры'!$B:$B,"88888",'ТТК-Гарниры'!$E:$E),SUMIF('ТТК-Гарниры'!$G:$G,"88888",'ТТК-Гарниры'!$J:$J),SUMIF('ТТК-Гарниры'!$L:$L,"88888",'ТТК-Гарниры'!$O:$O),SUMIF('ТТК-Гарниры'!$Q:$Q,"88888",'ТТК-Гарниры'!$T:$T)),0)</f>
        <v>0</v>
      </c>
      <c r="H182" s="29">
        <f>IFERROR(SUM(SUMIF('ТТК-Соуса'!$B:$B,"88888",'ТТК-Соуса'!$E:$E),SUMIF('ТТК-Соуса'!$G:$G,"88888",'ТТК-Соуса'!$J:$J),SUMIF('ТТК-Соуса'!$L:$L,"88888",'ТТК-Соуса'!$O:$O),SUMIF('ТТК-Соуса'!$Q:$Q,"88888",'ТТК-Соуса'!$T:$T)),0)</f>
        <v>0</v>
      </c>
      <c r="I182" s="29">
        <f>IFERROR(SUM(SUMIF('ТТК-Новинки'!$B:$B,"88888",'ТТК-Новинки'!$E:$E),SUMIF('ТТК-Новинки'!$G:$G,"88888",'ТТК-Новинки'!$J:$J),SUMIF('ТТК-Новинки'!$L:$L,"88888",'ТТК-Новинки'!$O:$O),SUMIF('ТТК-Новинки'!$Q:$Q,"88888",'ТТК-Новинки'!$T:$T)),0)</f>
        <v>0</v>
      </c>
      <c r="J182" s="29">
        <f>IFERROR(SUM(SUMIF('ТТК-Промо'!$B:$B,"88888",'ТТК-Промо'!$E:$E),SUMIF('ТТК-Промо'!$G:$G,"88888",'ТТК-Промо'!$J:$J),SUMIF('ТТК-Промо'!$L:$L,"88888",'ТТК-Промо'!$O:$O),SUMIF('ТТК-Промо'!$Q:$Q,"88888",'ТТК-Промо'!$T:$T)),0)</f>
        <v>0</v>
      </c>
      <c r="K182" s="29">
        <f>IFERROR(SUM(SUMIF('ТТК-Завтраки'!$B:$B,"88888",'ТТК-Завтраки'!$E:$E),SUMIF('ТТК-Завтраки'!$G:$G,"88888",'ТТК-Завтраки'!$J:$J),SUMIF('ТТК-Завтраки'!$L:$L,"88888",'ТТК-Завтраки'!$O:$O),SUMIF('ТТК-Завтраки'!$Q:$Q,"88888",'ТТК-Завтраки'!$T:$T)),0)</f>
        <v>0</v>
      </c>
      <c r="L182" s="29">
        <f>IFERROR(SUM(SUMIF('ТТК-Салаты'!$B:$B,"88888",'ТТК-Салаты'!$E:$E),SUMIF('ТТК-Салаты'!$G:$G,"88888",'ТТК-Салаты'!$J:$J),SUMIF('ТТК-Салаты'!$L:$L,"88888",'ТТК-Салаты'!$O:$O),SUMIF('ТТК-Салаты'!$Q:$Q,"88888",'ТТК-Салаты'!$T:$T)),0)</f>
        <v>0</v>
      </c>
      <c r="M182" s="29">
        <f>IFERROR(SUM(SUMIF('ТТК-Экстра'!$B:$B,"88888",'ТТК-Экстра'!$E:$E),SUMIF('ТТК-Экстра'!$G:$G,"88888",'ТТК-Экстра'!$J:$J),SUMIF('ТТК-Экстра'!$L:$L,"88888",'ТТК-Экстра'!$O:$O),SUMIF('ТТК-Экстра'!$Q:$Q,"88888",'ТТК-Экстра'!$T:$T)),0)</f>
        <v>0</v>
      </c>
      <c r="N182" s="34">
        <f t="shared" si="2"/>
        <v>0</v>
      </c>
    </row>
    <row r="183" spans="1:14">
      <c r="A183" s="39">
        <v>65039</v>
      </c>
      <c r="B183" s="40" t="s">
        <v>698</v>
      </c>
      <c r="C183" s="29">
        <f>IFERROR(SUM(SUMIF('ТТК-Сэндвичи'!$B:$B,"65039",'ТТК-Сэндвичи'!$E:$E),SUMIF('ТТК-Сэндвичи'!$G:$G,"65039",'ТТК-Сэндвичи'!$J:$J),SUMIF('ТТК-Сэндвичи'!$L:$L,"65039",'ТТК-Сэндвичи'!$O:$O),SUMIF('ТТК-Сэндвичи'!$Q:$Q,"65039",'ТТК-Сэндвичи'!$T:$T)),0)</f>
        <v>0</v>
      </c>
      <c r="D183" s="29">
        <f>IFERROR(SUM(SUMIF('ТТК-Десерты'!$B:$B,"65039",'ТТК-Десерты'!$E:$E),SUMIF('ТТК-Десерты'!$G:$G,"65039",'ТТК-Десерты'!$J:$J),SUMIF('ТТК-Десерты'!$L:$L,"65039",'ТТК-Десерты'!$O:$O),SUMIF('ТТК-Десерты'!$Q:$Q,"65039",'ТТК-Десерты'!$T:$T)),0)</f>
        <v>0</v>
      </c>
      <c r="E183" s="29">
        <f>IFERROR(SUM(SUMIF('ТТК-Закуски'!$B:$B,"65039",'ТТК-Закуски'!$E:$E),SUMIF('ТТК-Закуски'!$G:$G,"65039",'ТТК-Закуски'!$J:$J),SUMIF('ТТК-Закуски'!$L:$L,"65039",'ТТК-Закуски'!$O:$O),SUMIF('ТТК-Закуски'!$Q:$Q,"65039",'ТТК-Закуски'!$T:$T)),0)</f>
        <v>0</v>
      </c>
      <c r="F183" s="29">
        <f>IFERROR(SUM(SUMIF('ТТК-Напитки'!$B:$B,"65039",'ТТК-Напитки'!$E:$E),SUMIF('ТТК-Напитки'!$G:$G,"65039",'ТТК-Напитки'!$J:$J),SUMIF('ТТК-Напитки'!$L:$L,"65039",'ТТК-Напитки'!$O:$O),SUMIF('ТТК-Напитки'!$Q:$Q,"65039",'ТТК-Напитки'!$T:$T)),0)</f>
        <v>0</v>
      </c>
      <c r="G183" s="29">
        <f>IFERROR(SUM(SUMIF('ТТК-Гарниры'!$B:$B,"65039",'ТТК-Гарниры'!$E:$E),SUMIF('ТТК-Гарниры'!$G:$G,"65039",'ТТК-Гарниры'!$J:$J),SUMIF('ТТК-Гарниры'!$L:$L,"65039",'ТТК-Гарниры'!$O:$O),SUMIF('ТТК-Гарниры'!$Q:$Q,"65039",'ТТК-Гарниры'!$T:$T)),0)</f>
        <v>0</v>
      </c>
      <c r="H183" s="29">
        <f>IFERROR(SUM(SUMIF('ТТК-Соуса'!$B:$B,"65039",'ТТК-Соуса'!$E:$E),SUMIF('ТТК-Соуса'!$G:$G,"65039",'ТТК-Соуса'!$J:$J),SUMIF('ТТК-Соуса'!$L:$L,"65039",'ТТК-Соуса'!$O:$O),SUMIF('ТТК-Соуса'!$Q:$Q,"65039",'ТТК-Соуса'!$T:$T)),0)</f>
        <v>0</v>
      </c>
      <c r="I183" s="29">
        <f>IFERROR(SUM(SUMIF('ТТК-Новинки'!$B:$B,"65039",'ТТК-Новинки'!$E:$E),SUMIF('ТТК-Новинки'!$G:$G,"65039",'ТТК-Новинки'!$J:$J),SUMIF('ТТК-Новинки'!$L:$L,"65039",'ТТК-Новинки'!$O:$O),SUMIF('ТТК-Новинки'!$Q:$Q,"65039",'ТТК-Новинки'!$T:$T)),0)</f>
        <v>0</v>
      </c>
      <c r="J183" s="29">
        <f>IFERROR(SUM(SUMIF('ТТК-Промо'!$B:$B,"65039",'ТТК-Промо'!$E:$E),SUMIF('ТТК-Промо'!$G:$G,"65039",'ТТК-Промо'!$J:$J),SUMIF('ТТК-Промо'!$L:$L,"65039",'ТТК-Промо'!$O:$O),SUMIF('ТТК-Промо'!$Q:$Q,"65039",'ТТК-Промо'!$T:$T)),0)</f>
        <v>0</v>
      </c>
      <c r="K183" s="29">
        <f>IFERROR(SUM(SUMIF('ТТК-Завтраки'!$B:$B,"65039",'ТТК-Завтраки'!$E:$E),SUMIF('ТТК-Завтраки'!$G:$G,"65039",'ТТК-Завтраки'!$J:$J),SUMIF('ТТК-Завтраки'!$L:$L,"65039",'ТТК-Завтраки'!$O:$O),SUMIF('ТТК-Завтраки'!$Q:$Q,"65039",'ТТК-Завтраки'!$T:$T)),0)</f>
        <v>0</v>
      </c>
      <c r="L183" s="29">
        <f>IFERROR(SUM(SUMIF('ТТК-Салаты'!$B:$B,"65039",'ТТК-Салаты'!$E:$E),SUMIF('ТТК-Салаты'!$G:$G,"65039",'ТТК-Салаты'!$J:$J),SUMIF('ТТК-Салаты'!$L:$L,"65039",'ТТК-Салаты'!$O:$O),SUMIF('ТТК-Салаты'!$Q:$Q,"65039",'ТТК-Салаты'!$T:$T)),0)</f>
        <v>0</v>
      </c>
      <c r="M183" s="29">
        <f>IFERROR(SUM(SUMIF('ТТК-Экстра'!$B:$B,"65039",'ТТК-Экстра'!$E:$E),SUMIF('ТТК-Экстра'!$G:$G,"65039",'ТТК-Экстра'!$J:$J),SUMIF('ТТК-Экстра'!$L:$L,"65039",'ТТК-Экстра'!$O:$O),SUMIF('ТТК-Экстра'!$Q:$Q,"65039",'ТТК-Экстра'!$T:$T)),0)</f>
        <v>0</v>
      </c>
      <c r="N183" s="34">
        <f t="shared" si="2"/>
        <v>0</v>
      </c>
    </row>
    <row r="184" spans="1:14">
      <c r="A184" s="39">
        <v>67018</v>
      </c>
      <c r="B184" s="40" t="s">
        <v>699</v>
      </c>
      <c r="C184" s="29">
        <f>IFERROR(SUM(SUMIF('ТТК-Сэндвичи'!$B:$B,"67018",'ТТК-Сэндвичи'!$E:$E),SUMIF('ТТК-Сэндвичи'!$G:$G,"67018",'ТТК-Сэндвичи'!$J:$J),SUMIF('ТТК-Сэндвичи'!$L:$L,"67018",'ТТК-Сэндвичи'!$O:$O),SUMIF('ТТК-Сэндвичи'!$Q:$Q,"67018",'ТТК-Сэндвичи'!$T:$T)),0)</f>
        <v>0</v>
      </c>
      <c r="D184" s="29">
        <f>IFERROR(SUM(SUMIF('ТТК-Десерты'!$B:$B,"67018",'ТТК-Десерты'!$E:$E),SUMIF('ТТК-Десерты'!$G:$G,"67018",'ТТК-Десерты'!$J:$J),SUMIF('ТТК-Десерты'!$L:$L,"67018",'ТТК-Десерты'!$O:$O),SUMIF('ТТК-Десерты'!$Q:$Q,"67018",'ТТК-Десерты'!$T:$T)),0)</f>
        <v>0</v>
      </c>
      <c r="E184" s="29">
        <f>IFERROR(SUM(SUMIF('ТТК-Закуски'!$B:$B,"67018",'ТТК-Закуски'!$E:$E),SUMIF('ТТК-Закуски'!$G:$G,"67018",'ТТК-Закуски'!$J:$J),SUMIF('ТТК-Закуски'!$L:$L,"67018",'ТТК-Закуски'!$O:$O),SUMIF('ТТК-Закуски'!$Q:$Q,"67018",'ТТК-Закуски'!$T:$T)),0)</f>
        <v>0</v>
      </c>
      <c r="F184" s="29">
        <f>IFERROR(SUM(SUMIF('ТТК-Напитки'!$B:$B,"67018",'ТТК-Напитки'!$E:$E),SUMIF('ТТК-Напитки'!$G:$G,"67018",'ТТК-Напитки'!$J:$J),SUMIF('ТТК-Напитки'!$L:$L,"67018",'ТТК-Напитки'!$O:$O),SUMIF('ТТК-Напитки'!$Q:$Q,"67018",'ТТК-Напитки'!$T:$T)),0)</f>
        <v>0</v>
      </c>
      <c r="G184" s="29">
        <f>IFERROR(SUM(SUMIF('ТТК-Гарниры'!$B:$B,"67018",'ТТК-Гарниры'!$E:$E),SUMIF('ТТК-Гарниры'!$G:$G,"67018",'ТТК-Гарниры'!$J:$J),SUMIF('ТТК-Гарниры'!$L:$L,"67018",'ТТК-Гарниры'!$O:$O),SUMIF('ТТК-Гарниры'!$Q:$Q,"67018",'ТТК-Гарниры'!$T:$T)),0)</f>
        <v>0</v>
      </c>
      <c r="H184" s="29">
        <f>IFERROR(SUM(SUMIF('ТТК-Соуса'!$B:$B,"67018",'ТТК-Соуса'!$E:$E),SUMIF('ТТК-Соуса'!$G:$G,"67018",'ТТК-Соуса'!$J:$J),SUMIF('ТТК-Соуса'!$L:$L,"67018",'ТТК-Соуса'!$O:$O),SUMIF('ТТК-Соуса'!$Q:$Q,"67018",'ТТК-Соуса'!$T:$T)),0)</f>
        <v>0</v>
      </c>
      <c r="I184" s="29">
        <f>IFERROR(SUM(SUMIF('ТТК-Новинки'!$B:$B,"67018",'ТТК-Новинки'!$E:$E),SUMIF('ТТК-Новинки'!$G:$G,"67018",'ТТК-Новинки'!$J:$J),SUMIF('ТТК-Новинки'!$L:$L,"67018",'ТТК-Новинки'!$O:$O),SUMIF('ТТК-Новинки'!$Q:$Q,"67018",'ТТК-Новинки'!$T:$T)),0)</f>
        <v>0</v>
      </c>
      <c r="J184" s="29">
        <f>IFERROR(SUM(SUMIF('ТТК-Промо'!$B:$B,"67018",'ТТК-Промо'!$E:$E),SUMIF('ТТК-Промо'!$G:$G,"67018",'ТТК-Промо'!$J:$J),SUMIF('ТТК-Промо'!$L:$L,"67018",'ТТК-Промо'!$O:$O),SUMIF('ТТК-Промо'!$Q:$Q,"67018",'ТТК-Промо'!$T:$T)),0)</f>
        <v>0</v>
      </c>
      <c r="K184" s="29">
        <f>IFERROR(SUM(SUMIF('ТТК-Завтраки'!$B:$B,"67018",'ТТК-Завтраки'!$E:$E),SUMIF('ТТК-Завтраки'!$G:$G,"67018",'ТТК-Завтраки'!$J:$J),SUMIF('ТТК-Завтраки'!$L:$L,"67018",'ТТК-Завтраки'!$O:$O),SUMIF('ТТК-Завтраки'!$Q:$Q,"67018",'ТТК-Завтраки'!$T:$T)),0)</f>
        <v>0</v>
      </c>
      <c r="L184" s="29">
        <f>IFERROR(SUM(SUMIF('ТТК-Салаты'!$B:$B,"67018",'ТТК-Салаты'!$E:$E),SUMIF('ТТК-Салаты'!$G:$G,"67018",'ТТК-Салаты'!$J:$J),SUMIF('ТТК-Салаты'!$L:$L,"67018",'ТТК-Салаты'!$O:$O),SUMIF('ТТК-Салаты'!$Q:$Q,"67018",'ТТК-Салаты'!$T:$T)),0)</f>
        <v>0</v>
      </c>
      <c r="M184" s="29">
        <f>IFERROR(SUM(SUMIF('ТТК-Экстра'!$B:$B,"67018",'ТТК-Экстра'!$E:$E),SUMIF('ТТК-Экстра'!$G:$G,"67018",'ТТК-Экстра'!$J:$J),SUMIF('ТТК-Экстра'!$L:$L,"67018",'ТТК-Экстра'!$O:$O),SUMIF('ТТК-Экстра'!$Q:$Q,"67018",'ТТК-Экстра'!$T:$T)),0)</f>
        <v>0</v>
      </c>
      <c r="N184" s="34">
        <f t="shared" si="2"/>
        <v>0</v>
      </c>
    </row>
    <row r="185" spans="1:14">
      <c r="A185" s="39">
        <v>57402</v>
      </c>
      <c r="B185" s="40" t="s">
        <v>704</v>
      </c>
      <c r="C185" s="29">
        <f>IFERROR(SUM(SUMIF('ТТК-Сэндвичи'!$B:$B,"57402",'ТТК-Сэндвичи'!$E:$E),SUMIF('ТТК-Сэндвичи'!$G:$G,"57402",'ТТК-Сэндвичи'!$J:$J),SUMIF('ТТК-Сэндвичи'!$L:$L,"57402",'ТТК-Сэндвичи'!$O:$O),SUMIF('ТТК-Сэндвичи'!$Q:$Q,"57402",'ТТК-Сэндвичи'!$T:$T)),0)</f>
        <v>0</v>
      </c>
      <c r="D185" s="29">
        <f>IFERROR(SUM(SUMIF('ТТК-Десерты'!$B:$B,"57402",'ТТК-Десерты'!$E:$E),SUMIF('ТТК-Десерты'!$G:$G,"57402",'ТТК-Десерты'!$J:$J),SUMIF('ТТК-Десерты'!$L:$L,"57402",'ТТК-Десерты'!$O:$O),SUMIF('ТТК-Десерты'!$Q:$Q,"57402",'ТТК-Десерты'!$T:$T)),0)</f>
        <v>0</v>
      </c>
      <c r="E185" s="29">
        <f>IFERROR(SUM(SUMIF('ТТК-Закуски'!$B:$B,"57402",'ТТК-Закуски'!$E:$E),SUMIF('ТТК-Закуски'!$G:$G,"57402",'ТТК-Закуски'!$J:$J),SUMIF('ТТК-Закуски'!$L:$L,"57402",'ТТК-Закуски'!$O:$O),SUMIF('ТТК-Закуски'!$Q:$Q,"57402",'ТТК-Закуски'!$T:$T)),0)</f>
        <v>0</v>
      </c>
      <c r="F185" s="29">
        <f>IFERROR(SUM(SUMIF('ТТК-Напитки'!$B:$B,"57402",'ТТК-Напитки'!$E:$E),SUMIF('ТТК-Напитки'!$G:$G,"57402",'ТТК-Напитки'!$J:$J),SUMIF('ТТК-Напитки'!$L:$L,"57402",'ТТК-Напитки'!$O:$O),SUMIF('ТТК-Напитки'!$Q:$Q,"57402",'ТТК-Напитки'!$T:$T)),0)</f>
        <v>0</v>
      </c>
      <c r="G185" s="29">
        <f>IFERROR(SUM(SUMIF('ТТК-Гарниры'!$B:$B,"57402",'ТТК-Гарниры'!$E:$E),SUMIF('ТТК-Гарниры'!$G:$G,"57402",'ТТК-Гарниры'!$J:$J),SUMIF('ТТК-Гарниры'!$L:$L,"57402",'ТТК-Гарниры'!$O:$O),SUMIF('ТТК-Гарниры'!$Q:$Q,"57402",'ТТК-Гарниры'!$T:$T)),0)</f>
        <v>0</v>
      </c>
      <c r="H185" s="29">
        <f>IFERROR(SUM(SUMIF('ТТК-Соуса'!$B:$B,"57402",'ТТК-Соуса'!$E:$E),SUMIF('ТТК-Соуса'!$G:$G,"57402",'ТТК-Соуса'!$J:$J),SUMIF('ТТК-Соуса'!$L:$L,"57402",'ТТК-Соуса'!$O:$O),SUMIF('ТТК-Соуса'!$Q:$Q,"57402",'ТТК-Соуса'!$T:$T)),0)</f>
        <v>0</v>
      </c>
      <c r="I185" s="29">
        <f>IFERROR(SUM(SUMIF('ТТК-Новинки'!$B:$B,"57402",'ТТК-Новинки'!$E:$E),SUMIF('ТТК-Новинки'!$G:$G,"57402",'ТТК-Новинки'!$J:$J),SUMIF('ТТК-Новинки'!$L:$L,"57402",'ТТК-Новинки'!$O:$O),SUMIF('ТТК-Новинки'!$Q:$Q,"57402",'ТТК-Новинки'!$T:$T)),0)</f>
        <v>0</v>
      </c>
      <c r="J185" s="29">
        <f>IFERROR(SUM(SUMIF('ТТК-Промо'!$B:$B,"57402",'ТТК-Промо'!$E:$E),SUMIF('ТТК-Промо'!$G:$G,"57402",'ТТК-Промо'!$J:$J),SUMIF('ТТК-Промо'!$L:$L,"57402",'ТТК-Промо'!$O:$O),SUMIF('ТТК-Промо'!$Q:$Q,"57402",'ТТК-Промо'!$T:$T)),0)</f>
        <v>0</v>
      </c>
      <c r="K185" s="29">
        <f>IFERROR(SUM(SUMIF('ТТК-Завтраки'!$B:$B,"57402",'ТТК-Завтраки'!$E:$E),SUMIF('ТТК-Завтраки'!$G:$G,"57402",'ТТК-Завтраки'!$J:$J),SUMIF('ТТК-Завтраки'!$L:$L,"57402",'ТТК-Завтраки'!$O:$O),SUMIF('ТТК-Завтраки'!$Q:$Q,"57402",'ТТК-Завтраки'!$T:$T)),0)</f>
        <v>0</v>
      </c>
      <c r="L185" s="29">
        <f>IFERROR(SUM(SUMIF('ТТК-Салаты'!$B:$B,"57402",'ТТК-Салаты'!$E:$E),SUMIF('ТТК-Салаты'!$G:$G,"57402",'ТТК-Салаты'!$J:$J),SUMIF('ТТК-Салаты'!$L:$L,"57402",'ТТК-Салаты'!$O:$O),SUMIF('ТТК-Салаты'!$Q:$Q,"57402",'ТТК-Салаты'!$T:$T)),0)</f>
        <v>0</v>
      </c>
      <c r="M185" s="29">
        <f>IFERROR(SUM(SUMIF('ТТК-Экстра'!$B:$B,"57402",'ТТК-Экстра'!$E:$E),SUMIF('ТТК-Экстра'!$G:$G,"57402",'ТТК-Экстра'!$J:$J),SUMIF('ТТК-Экстра'!$L:$L,"57402",'ТТК-Экстра'!$O:$O),SUMIF('ТТК-Экстра'!$Q:$Q,"57402",'ТТК-Экстра'!$T:$T)),0)</f>
        <v>0</v>
      </c>
      <c r="N185" s="34">
        <f t="shared" si="2"/>
        <v>0</v>
      </c>
    </row>
    <row r="186" spans="1:14">
      <c r="A186" s="39">
        <v>57403</v>
      </c>
      <c r="B186" s="40" t="s">
        <v>705</v>
      </c>
      <c r="C186" s="29">
        <f>IFERROR(SUM(SUMIF('ТТК-Сэндвичи'!$B:$B,"57403",'ТТК-Сэндвичи'!$E:$E),SUMIF('ТТК-Сэндвичи'!$G:$G,"57403",'ТТК-Сэндвичи'!$J:$J),SUMIF('ТТК-Сэндвичи'!$L:$L,"57403",'ТТК-Сэндвичи'!$O:$O),SUMIF('ТТК-Сэндвичи'!$Q:$Q,"57403",'ТТК-Сэндвичи'!$T:$T)),0)</f>
        <v>0</v>
      </c>
      <c r="D186" s="29">
        <f>IFERROR(SUM(SUMIF('ТТК-Десерты'!$B:$B,"57403",'ТТК-Десерты'!$E:$E),SUMIF('ТТК-Десерты'!$G:$G,"57403",'ТТК-Десерты'!$J:$J),SUMIF('ТТК-Десерты'!$L:$L,"57403",'ТТК-Десерты'!$O:$O),SUMIF('ТТК-Десерты'!$Q:$Q,"57403",'ТТК-Десерты'!$T:$T)),0)</f>
        <v>0</v>
      </c>
      <c r="E186" s="29">
        <f>IFERROR(SUM(SUMIF('ТТК-Закуски'!$B:$B,"57403",'ТТК-Закуски'!$E:$E),SUMIF('ТТК-Закуски'!$G:$G,"57403",'ТТК-Закуски'!$J:$J),SUMIF('ТТК-Закуски'!$L:$L,"57403",'ТТК-Закуски'!$O:$O),SUMIF('ТТК-Закуски'!$Q:$Q,"57403",'ТТК-Закуски'!$T:$T)),0)</f>
        <v>0</v>
      </c>
      <c r="F186" s="29">
        <f>IFERROR(SUM(SUMIF('ТТК-Напитки'!$B:$B,"57403",'ТТК-Напитки'!$E:$E),SUMIF('ТТК-Напитки'!$G:$G,"57403",'ТТК-Напитки'!$J:$J),SUMIF('ТТК-Напитки'!$L:$L,"57403",'ТТК-Напитки'!$O:$O),SUMIF('ТТК-Напитки'!$Q:$Q,"57403",'ТТК-Напитки'!$T:$T)),0)</f>
        <v>0</v>
      </c>
      <c r="G186" s="29">
        <f>IFERROR(SUM(SUMIF('ТТК-Гарниры'!$B:$B,"57403",'ТТК-Гарниры'!$E:$E),SUMIF('ТТК-Гарниры'!$G:$G,"57403",'ТТК-Гарниры'!$J:$J),SUMIF('ТТК-Гарниры'!$L:$L,"57403",'ТТК-Гарниры'!$O:$O),SUMIF('ТТК-Гарниры'!$Q:$Q,"57403",'ТТК-Гарниры'!$T:$T)),0)</f>
        <v>0</v>
      </c>
      <c r="H186" s="29">
        <f>IFERROR(SUM(SUMIF('ТТК-Соуса'!$B:$B,"57403",'ТТК-Соуса'!$E:$E),SUMIF('ТТК-Соуса'!$G:$G,"57403",'ТТК-Соуса'!$J:$J),SUMIF('ТТК-Соуса'!$L:$L,"57403",'ТТК-Соуса'!$O:$O),SUMIF('ТТК-Соуса'!$Q:$Q,"57403",'ТТК-Соуса'!$T:$T)),0)</f>
        <v>0</v>
      </c>
      <c r="I186" s="29">
        <f>IFERROR(SUM(SUMIF('ТТК-Новинки'!$B:$B,"57403",'ТТК-Новинки'!$E:$E),SUMIF('ТТК-Новинки'!$G:$G,"57403",'ТТК-Новинки'!$J:$J),SUMIF('ТТК-Новинки'!$L:$L,"57403",'ТТК-Новинки'!$O:$O),SUMIF('ТТК-Новинки'!$Q:$Q,"57403",'ТТК-Новинки'!$T:$T)),0)</f>
        <v>0</v>
      </c>
      <c r="J186" s="29">
        <f>IFERROR(SUM(SUMIF('ТТК-Промо'!$B:$B,"57403",'ТТК-Промо'!$E:$E),SUMIF('ТТК-Промо'!$G:$G,"57403",'ТТК-Промо'!$J:$J),SUMIF('ТТК-Промо'!$L:$L,"57403",'ТТК-Промо'!$O:$O),SUMIF('ТТК-Промо'!$Q:$Q,"57403",'ТТК-Промо'!$T:$T)),0)</f>
        <v>0</v>
      </c>
      <c r="K186" s="29">
        <f>IFERROR(SUM(SUMIF('ТТК-Завтраки'!$B:$B,"57403",'ТТК-Завтраки'!$E:$E),SUMIF('ТТК-Завтраки'!$G:$G,"57403",'ТТК-Завтраки'!$J:$J),SUMIF('ТТК-Завтраки'!$L:$L,"57403",'ТТК-Завтраки'!$O:$O),SUMIF('ТТК-Завтраки'!$Q:$Q,"57403",'ТТК-Завтраки'!$T:$T)),0)</f>
        <v>0</v>
      </c>
      <c r="L186" s="29">
        <f>IFERROR(SUM(SUMIF('ТТК-Салаты'!$B:$B,"57403",'ТТК-Салаты'!$E:$E),SUMIF('ТТК-Салаты'!$G:$G,"57403",'ТТК-Салаты'!$J:$J),SUMIF('ТТК-Салаты'!$L:$L,"57403",'ТТК-Салаты'!$O:$O),SUMIF('ТТК-Салаты'!$Q:$Q,"57403",'ТТК-Салаты'!$T:$T)),0)</f>
        <v>0</v>
      </c>
      <c r="M186" s="29">
        <f>IFERROR(SUM(SUMIF('ТТК-Экстра'!$B:$B,"57403",'ТТК-Экстра'!$E:$E),SUMIF('ТТК-Экстра'!$G:$G,"57403",'ТТК-Экстра'!$J:$J),SUMIF('ТТК-Экстра'!$L:$L,"57403",'ТТК-Экстра'!$O:$O),SUMIF('ТТК-Экстра'!$Q:$Q,"57403",'ТТК-Экстра'!$T:$T)),0)</f>
        <v>0</v>
      </c>
      <c r="N186" s="34">
        <f t="shared" si="2"/>
        <v>0</v>
      </c>
    </row>
    <row r="187" spans="1:14">
      <c r="A187" s="39">
        <v>77777</v>
      </c>
      <c r="B187" s="40" t="s">
        <v>176</v>
      </c>
      <c r="C187" s="29">
        <f>IFERROR(SUM(SUMIF('ТТК-Сэндвичи'!$B:$B,"77777",'ТТК-Сэндвичи'!$E:$E),SUMIF('ТТК-Сэндвичи'!$G:$G,"77777",'ТТК-Сэндвичи'!$J:$J),SUMIF('ТТК-Сэндвичи'!$L:$L,"77777",'ТТК-Сэндвичи'!$O:$O),SUMIF('ТТК-Сэндвичи'!$Q:$Q,"77777",'ТТК-Сэндвичи'!$T:$T)),0)</f>
        <v>0</v>
      </c>
      <c r="D187" s="29">
        <f>IFERROR(SUM(SUMIF('ТТК-Десерты'!$B:$B,"77777",'ТТК-Десерты'!$E:$E),SUMIF('ТТК-Десерты'!$G:$G,"77777",'ТТК-Десерты'!$J:$J),SUMIF('ТТК-Десерты'!$L:$L,"77777",'ТТК-Десерты'!$O:$O),SUMIF('ТТК-Десерты'!$Q:$Q,"77777",'ТТК-Десерты'!$T:$T)),0)</f>
        <v>0</v>
      </c>
      <c r="E187" s="29">
        <f>IFERROR(SUM(SUMIF('ТТК-Закуски'!$B:$B,"77777",'ТТК-Закуски'!$E:$E),SUMIF('ТТК-Закуски'!$G:$G,"77777",'ТТК-Закуски'!$J:$J),SUMIF('ТТК-Закуски'!$L:$L,"77777",'ТТК-Закуски'!$O:$O),SUMIF('ТТК-Закуски'!$Q:$Q,"77777",'ТТК-Закуски'!$T:$T)),0)</f>
        <v>0</v>
      </c>
      <c r="F187" s="29">
        <f>IFERROR(SUM(SUMIF('ТТК-Напитки'!$B:$B,"77777",'ТТК-Напитки'!$E:$E),SUMIF('ТТК-Напитки'!$G:$G,"77777",'ТТК-Напитки'!$J:$J),SUMIF('ТТК-Напитки'!$L:$L,"77777",'ТТК-Напитки'!$O:$O),SUMIF('ТТК-Напитки'!$Q:$Q,"77777",'ТТК-Напитки'!$T:$T)),0)</f>
        <v>0</v>
      </c>
      <c r="G187" s="29">
        <f>IFERROR(SUM(SUMIF('ТТК-Гарниры'!$B:$B,"77777",'ТТК-Гарниры'!$E:$E),SUMIF('ТТК-Гарниры'!$G:$G,"77777",'ТТК-Гарниры'!$J:$J),SUMIF('ТТК-Гарниры'!$L:$L,"77777",'ТТК-Гарниры'!$O:$O),SUMIF('ТТК-Гарниры'!$Q:$Q,"77777",'ТТК-Гарниры'!$T:$T)),0)</f>
        <v>0</v>
      </c>
      <c r="H187" s="29">
        <f>IFERROR(SUM(SUMIF('ТТК-Соуса'!$B:$B,"77777",'ТТК-Соуса'!$E:$E),SUMIF('ТТК-Соуса'!$G:$G,"77777",'ТТК-Соуса'!$J:$J),SUMIF('ТТК-Соуса'!$L:$L,"77777",'ТТК-Соуса'!$O:$O),SUMIF('ТТК-Соуса'!$Q:$Q,"77777",'ТТК-Соуса'!$T:$T)),0)</f>
        <v>0</v>
      </c>
      <c r="I187" s="29">
        <f>IFERROR(SUM(SUMIF('ТТК-Новинки'!$B:$B,"77777",'ТТК-Новинки'!$E:$E),SUMIF('ТТК-Новинки'!$G:$G,"77777",'ТТК-Новинки'!$J:$J),SUMIF('ТТК-Новинки'!$L:$L,"77777",'ТТК-Новинки'!$O:$O),SUMIF('ТТК-Новинки'!$Q:$Q,"77777",'ТТК-Новинки'!$T:$T)),0)</f>
        <v>0</v>
      </c>
      <c r="J187" s="29">
        <f>IFERROR(SUM(SUMIF('ТТК-Промо'!$B:$B,"77777",'ТТК-Промо'!$E:$E),SUMIF('ТТК-Промо'!$G:$G,"77777",'ТТК-Промо'!$J:$J),SUMIF('ТТК-Промо'!$L:$L,"77777",'ТТК-Промо'!$O:$O),SUMIF('ТТК-Промо'!$Q:$Q,"77777",'ТТК-Промо'!$T:$T)),0)</f>
        <v>0</v>
      </c>
      <c r="K187" s="29">
        <f>IFERROR(SUM(SUMIF('ТТК-Завтраки'!$B:$B,"77777",'ТТК-Завтраки'!$E:$E),SUMIF('ТТК-Завтраки'!$G:$G,"77777",'ТТК-Завтраки'!$J:$J),SUMIF('ТТК-Завтраки'!$L:$L,"77777",'ТТК-Завтраки'!$O:$O),SUMIF('ТТК-Завтраки'!$Q:$Q,"77777",'ТТК-Завтраки'!$T:$T)),0)</f>
        <v>0</v>
      </c>
      <c r="L187" s="29">
        <f>IFERROR(SUM(SUMIF('ТТК-Салаты'!$B:$B,"77777",'ТТК-Салаты'!$E:$E),SUMIF('ТТК-Салаты'!$G:$G,"77777",'ТТК-Салаты'!$J:$J),SUMIF('ТТК-Салаты'!$L:$L,"77777",'ТТК-Салаты'!$O:$O),SUMIF('ТТК-Салаты'!$Q:$Q,"77777",'ТТК-Салаты'!$T:$T)),0)</f>
        <v>0</v>
      </c>
      <c r="M187" s="29">
        <f>IFERROR(SUM(SUMIF('ТТК-Экстра'!$B:$B,"77777",'ТТК-Экстра'!$E:$E),SUMIF('ТТК-Экстра'!$G:$G,"77777",'ТТК-Экстра'!$J:$J),SUMIF('ТТК-Экстра'!$L:$L,"77777",'ТТК-Экстра'!$O:$O),SUMIF('ТТК-Экстра'!$Q:$Q,"77777",'ТТК-Экстра'!$T:$T)),0)</f>
        <v>0</v>
      </c>
      <c r="N187" s="34">
        <f t="shared" si="2"/>
        <v>0</v>
      </c>
    </row>
    <row r="188" spans="1:14">
      <c r="A188" s="39">
        <v>67015</v>
      </c>
      <c r="B188" s="40" t="s">
        <v>707</v>
      </c>
      <c r="C188" s="29">
        <f>IFERROR(SUM(SUMIF('ТТК-Сэндвичи'!$B:$B,"67015",'ТТК-Сэндвичи'!$E:$E),SUMIF('ТТК-Сэндвичи'!$G:$G,"67015",'ТТК-Сэндвичи'!$J:$J),SUMIF('ТТК-Сэндвичи'!$L:$L,"67015",'ТТК-Сэндвичи'!$O:$O),SUMIF('ТТК-Сэндвичи'!$Q:$Q,"67015",'ТТК-Сэндвичи'!$T:$T)),0)</f>
        <v>0</v>
      </c>
      <c r="D188" s="29">
        <f>IFERROR(SUM(SUMIF('ТТК-Десерты'!$B:$B,"67015",'ТТК-Десерты'!$E:$E),SUMIF('ТТК-Десерты'!$G:$G,"67015",'ТТК-Десерты'!$J:$J),SUMIF('ТТК-Десерты'!$L:$L,"67015",'ТТК-Десерты'!$O:$O),SUMIF('ТТК-Десерты'!$Q:$Q,"67015",'ТТК-Десерты'!$T:$T)),0)</f>
        <v>0</v>
      </c>
      <c r="E188" s="29">
        <f>IFERROR(SUM(SUMIF('ТТК-Закуски'!$B:$B,"67015",'ТТК-Закуски'!$E:$E),SUMIF('ТТК-Закуски'!$G:$G,"67015",'ТТК-Закуски'!$J:$J),SUMIF('ТТК-Закуски'!$L:$L,"67015",'ТТК-Закуски'!$O:$O),SUMIF('ТТК-Закуски'!$Q:$Q,"67015",'ТТК-Закуски'!$T:$T)),0)</f>
        <v>0</v>
      </c>
      <c r="F188" s="29">
        <f>IFERROR(SUM(SUMIF('ТТК-Напитки'!$B:$B,"67015",'ТТК-Напитки'!$E:$E),SUMIF('ТТК-Напитки'!$G:$G,"67015",'ТТК-Напитки'!$J:$J),SUMIF('ТТК-Напитки'!$L:$L,"67015",'ТТК-Напитки'!$O:$O),SUMIF('ТТК-Напитки'!$Q:$Q,"67015",'ТТК-Напитки'!$T:$T)),0)</f>
        <v>0</v>
      </c>
      <c r="G188" s="29">
        <f>IFERROR(SUM(SUMIF('ТТК-Гарниры'!$B:$B,"67015",'ТТК-Гарниры'!$E:$E),SUMIF('ТТК-Гарниры'!$G:$G,"67015",'ТТК-Гарниры'!$J:$J),SUMIF('ТТК-Гарниры'!$L:$L,"67015",'ТТК-Гарниры'!$O:$O),SUMIF('ТТК-Гарниры'!$Q:$Q,"67015",'ТТК-Гарниры'!$T:$T)),0)</f>
        <v>0</v>
      </c>
      <c r="H188" s="29">
        <f>IFERROR(SUM(SUMIF('ТТК-Соуса'!$B:$B,"67015",'ТТК-Соуса'!$E:$E),SUMIF('ТТК-Соуса'!$G:$G,"67015",'ТТК-Соуса'!$J:$J),SUMIF('ТТК-Соуса'!$L:$L,"67015",'ТТК-Соуса'!$O:$O),SUMIF('ТТК-Соуса'!$Q:$Q,"67015",'ТТК-Соуса'!$T:$T)),0)</f>
        <v>0</v>
      </c>
      <c r="I188" s="29">
        <f>IFERROR(SUM(SUMIF('ТТК-Новинки'!$B:$B,"67015",'ТТК-Новинки'!$E:$E),SUMIF('ТТК-Новинки'!$G:$G,"67015",'ТТК-Новинки'!$J:$J),SUMIF('ТТК-Новинки'!$L:$L,"67015",'ТТК-Новинки'!$O:$O),SUMIF('ТТК-Новинки'!$Q:$Q,"67015",'ТТК-Новинки'!$T:$T)),0)</f>
        <v>0</v>
      </c>
      <c r="J188" s="29">
        <f>IFERROR(SUM(SUMIF('ТТК-Промо'!$B:$B,"67015",'ТТК-Промо'!$E:$E),SUMIF('ТТК-Промо'!$G:$G,"67015",'ТТК-Промо'!$J:$J),SUMIF('ТТК-Промо'!$L:$L,"67015",'ТТК-Промо'!$O:$O),SUMIF('ТТК-Промо'!$Q:$Q,"67015",'ТТК-Промо'!$T:$T)),0)</f>
        <v>0</v>
      </c>
      <c r="K188" s="29">
        <f>IFERROR(SUM(SUMIF('ТТК-Завтраки'!$B:$B,"67015",'ТТК-Завтраки'!$E:$E),SUMIF('ТТК-Завтраки'!$G:$G,"67015",'ТТК-Завтраки'!$J:$J),SUMIF('ТТК-Завтраки'!$L:$L,"67015",'ТТК-Завтраки'!$O:$O),SUMIF('ТТК-Завтраки'!$Q:$Q,"67015",'ТТК-Завтраки'!$T:$T)),0)</f>
        <v>0</v>
      </c>
      <c r="L188" s="29">
        <f>IFERROR(SUM(SUMIF('ТТК-Салаты'!$B:$B,"67015",'ТТК-Салаты'!$E:$E),SUMIF('ТТК-Салаты'!$G:$G,"67015",'ТТК-Салаты'!$J:$J),SUMIF('ТТК-Салаты'!$L:$L,"67015",'ТТК-Салаты'!$O:$O),SUMIF('ТТК-Салаты'!$Q:$Q,"67015",'ТТК-Салаты'!$T:$T)),0)</f>
        <v>0</v>
      </c>
      <c r="M188" s="29">
        <f>IFERROR(SUM(SUMIF('ТТК-Экстра'!$B:$B,"67015",'ТТК-Экстра'!$E:$E),SUMIF('ТТК-Экстра'!$G:$G,"67015",'ТТК-Экстра'!$J:$J),SUMIF('ТТК-Экстра'!$L:$L,"67015",'ТТК-Экстра'!$O:$O),SUMIF('ТТК-Экстра'!$Q:$Q,"67015",'ТТК-Экстра'!$T:$T)),0)</f>
        <v>0</v>
      </c>
      <c r="N188" s="34">
        <f t="shared" si="2"/>
        <v>0</v>
      </c>
    </row>
    <row r="189" spans="1:14">
      <c r="A189" s="39">
        <v>67014</v>
      </c>
      <c r="B189" s="40" t="s">
        <v>708</v>
      </c>
      <c r="C189" s="29">
        <f>IFERROR(SUM(SUMIF('ТТК-Сэндвичи'!$B:$B,"67014",'ТТК-Сэндвичи'!$E:$E),SUMIF('ТТК-Сэндвичи'!$G:$G,"67014",'ТТК-Сэндвичи'!$J:$J),SUMIF('ТТК-Сэндвичи'!$L:$L,"67014",'ТТК-Сэндвичи'!$O:$O),SUMIF('ТТК-Сэндвичи'!$Q:$Q,"67014",'ТТК-Сэндвичи'!$T:$T)),0)</f>
        <v>0</v>
      </c>
      <c r="D189" s="29">
        <f>IFERROR(SUM(SUMIF('ТТК-Десерты'!$B:$B,"67014",'ТТК-Десерты'!$E:$E),SUMIF('ТТК-Десерты'!$G:$G,"67014",'ТТК-Десерты'!$J:$J),SUMIF('ТТК-Десерты'!$L:$L,"67014",'ТТК-Десерты'!$O:$O),SUMIF('ТТК-Десерты'!$Q:$Q,"67014",'ТТК-Десерты'!$T:$T)),0)</f>
        <v>0</v>
      </c>
      <c r="E189" s="29">
        <f>IFERROR(SUM(SUMIF('ТТК-Закуски'!$B:$B,"67014",'ТТК-Закуски'!$E:$E),SUMIF('ТТК-Закуски'!$G:$G,"67014",'ТТК-Закуски'!$J:$J),SUMIF('ТТК-Закуски'!$L:$L,"67014",'ТТК-Закуски'!$O:$O),SUMIF('ТТК-Закуски'!$Q:$Q,"67014",'ТТК-Закуски'!$T:$T)),0)</f>
        <v>0</v>
      </c>
      <c r="F189" s="29">
        <f>IFERROR(SUM(SUMIF('ТТК-Напитки'!$B:$B,"67014",'ТТК-Напитки'!$E:$E),SUMIF('ТТК-Напитки'!$G:$G,"67014",'ТТК-Напитки'!$J:$J),SUMIF('ТТК-Напитки'!$L:$L,"67014",'ТТК-Напитки'!$O:$O),SUMIF('ТТК-Напитки'!$Q:$Q,"67014",'ТТК-Напитки'!$T:$T)),0)</f>
        <v>0</v>
      </c>
      <c r="G189" s="29">
        <f>IFERROR(SUM(SUMIF('ТТК-Гарниры'!$B:$B,"67014",'ТТК-Гарниры'!$E:$E),SUMIF('ТТК-Гарниры'!$G:$G,"67014",'ТТК-Гарниры'!$J:$J),SUMIF('ТТК-Гарниры'!$L:$L,"67014",'ТТК-Гарниры'!$O:$O),SUMIF('ТТК-Гарниры'!$Q:$Q,"67014",'ТТК-Гарниры'!$T:$T)),0)</f>
        <v>0</v>
      </c>
      <c r="H189" s="29">
        <f>IFERROR(SUM(SUMIF('ТТК-Соуса'!$B:$B,"67014",'ТТК-Соуса'!$E:$E),SUMIF('ТТК-Соуса'!$G:$G,"67014",'ТТК-Соуса'!$J:$J),SUMIF('ТТК-Соуса'!$L:$L,"67014",'ТТК-Соуса'!$O:$O),SUMIF('ТТК-Соуса'!$Q:$Q,"67014",'ТТК-Соуса'!$T:$T)),0)</f>
        <v>0</v>
      </c>
      <c r="I189" s="29">
        <f>IFERROR(SUM(SUMIF('ТТК-Новинки'!$B:$B,"67014",'ТТК-Новинки'!$E:$E),SUMIF('ТТК-Новинки'!$G:$G,"67014",'ТТК-Новинки'!$J:$J),SUMIF('ТТК-Новинки'!$L:$L,"67014",'ТТК-Новинки'!$O:$O),SUMIF('ТТК-Новинки'!$Q:$Q,"67014",'ТТК-Новинки'!$T:$T)),0)</f>
        <v>0</v>
      </c>
      <c r="J189" s="29">
        <f>IFERROR(SUM(SUMIF('ТТК-Промо'!$B:$B,"67014",'ТТК-Промо'!$E:$E),SUMIF('ТТК-Промо'!$G:$G,"67014",'ТТК-Промо'!$J:$J),SUMIF('ТТК-Промо'!$L:$L,"67014",'ТТК-Промо'!$O:$O),SUMIF('ТТК-Промо'!$Q:$Q,"67014",'ТТК-Промо'!$T:$T)),0)</f>
        <v>0</v>
      </c>
      <c r="K189" s="29">
        <f>IFERROR(SUM(SUMIF('ТТК-Завтраки'!$B:$B,"67014",'ТТК-Завтраки'!$E:$E),SUMIF('ТТК-Завтраки'!$G:$G,"67014",'ТТК-Завтраки'!$J:$J),SUMIF('ТТК-Завтраки'!$L:$L,"67014",'ТТК-Завтраки'!$O:$O),SUMIF('ТТК-Завтраки'!$Q:$Q,"67014",'ТТК-Завтраки'!$T:$T)),0)</f>
        <v>0</v>
      </c>
      <c r="L189" s="29">
        <f>IFERROR(SUM(SUMIF('ТТК-Салаты'!$B:$B,"67014",'ТТК-Салаты'!$E:$E),SUMIF('ТТК-Салаты'!$G:$G,"67014",'ТТК-Салаты'!$J:$J),SUMIF('ТТК-Салаты'!$L:$L,"67014",'ТТК-Салаты'!$O:$O),SUMIF('ТТК-Салаты'!$Q:$Q,"67014",'ТТК-Салаты'!$T:$T)),0)</f>
        <v>0</v>
      </c>
      <c r="M189" s="29">
        <f>IFERROR(SUM(SUMIF('ТТК-Экстра'!$B:$B,"67014",'ТТК-Экстра'!$E:$E),SUMIF('ТТК-Экстра'!$G:$G,"67014",'ТТК-Экстра'!$J:$J),SUMIF('ТТК-Экстра'!$L:$L,"67014",'ТТК-Экстра'!$O:$O),SUMIF('ТТК-Экстра'!$Q:$Q,"67014",'ТТК-Экстра'!$T:$T)),0)</f>
        <v>0</v>
      </c>
      <c r="N189" s="34">
        <f t="shared" si="2"/>
        <v>0</v>
      </c>
    </row>
    <row r="190" spans="1:14">
      <c r="A190" s="39">
        <v>67013</v>
      </c>
      <c r="B190" s="40" t="s">
        <v>709</v>
      </c>
      <c r="C190" s="29">
        <f>IFERROR(SUM(SUMIF('ТТК-Сэндвичи'!$B:$B,"67013",'ТТК-Сэндвичи'!$E:$E),SUMIF('ТТК-Сэндвичи'!$G:$G,"67013",'ТТК-Сэндвичи'!$J:$J),SUMIF('ТТК-Сэндвичи'!$L:$L,"67013",'ТТК-Сэндвичи'!$O:$O),SUMIF('ТТК-Сэндвичи'!$Q:$Q,"67013",'ТТК-Сэндвичи'!$T:$T)),0)</f>
        <v>0</v>
      </c>
      <c r="D190" s="29">
        <f>IFERROR(SUM(SUMIF('ТТК-Десерты'!$B:$B,"67013",'ТТК-Десерты'!$E:$E),SUMIF('ТТК-Десерты'!$G:$G,"67013",'ТТК-Десерты'!$J:$J),SUMIF('ТТК-Десерты'!$L:$L,"67013",'ТТК-Десерты'!$O:$O),SUMIF('ТТК-Десерты'!$Q:$Q,"67013",'ТТК-Десерты'!$T:$T)),0)</f>
        <v>0</v>
      </c>
      <c r="E190" s="29">
        <f>IFERROR(SUM(SUMIF('ТТК-Закуски'!$B:$B,"67013",'ТТК-Закуски'!$E:$E),SUMIF('ТТК-Закуски'!$G:$G,"67013",'ТТК-Закуски'!$J:$J),SUMIF('ТТК-Закуски'!$L:$L,"67013",'ТТК-Закуски'!$O:$O),SUMIF('ТТК-Закуски'!$Q:$Q,"67013",'ТТК-Закуски'!$T:$T)),0)</f>
        <v>0</v>
      </c>
      <c r="F190" s="29">
        <f>IFERROR(SUM(SUMIF('ТТК-Напитки'!$B:$B,"67013",'ТТК-Напитки'!$E:$E),SUMIF('ТТК-Напитки'!$G:$G,"67013",'ТТК-Напитки'!$J:$J),SUMIF('ТТК-Напитки'!$L:$L,"67013",'ТТК-Напитки'!$O:$O),SUMIF('ТТК-Напитки'!$Q:$Q,"67013",'ТТК-Напитки'!$T:$T)),0)</f>
        <v>0</v>
      </c>
      <c r="G190" s="29">
        <f>IFERROR(SUM(SUMIF('ТТК-Гарниры'!$B:$B,"67013",'ТТК-Гарниры'!$E:$E),SUMIF('ТТК-Гарниры'!$G:$G,"67013",'ТТК-Гарниры'!$J:$J),SUMIF('ТТК-Гарниры'!$L:$L,"67013",'ТТК-Гарниры'!$O:$O),SUMIF('ТТК-Гарниры'!$Q:$Q,"67013",'ТТК-Гарниры'!$T:$T)),0)</f>
        <v>0</v>
      </c>
      <c r="H190" s="29">
        <f>IFERROR(SUM(SUMIF('ТТК-Соуса'!$B:$B,"67013",'ТТК-Соуса'!$E:$E),SUMIF('ТТК-Соуса'!$G:$G,"67013",'ТТК-Соуса'!$J:$J),SUMIF('ТТК-Соуса'!$L:$L,"67013",'ТТК-Соуса'!$O:$O),SUMIF('ТТК-Соуса'!$Q:$Q,"67013",'ТТК-Соуса'!$T:$T)),0)</f>
        <v>0</v>
      </c>
      <c r="I190" s="29">
        <f>IFERROR(SUM(SUMIF('ТТК-Новинки'!$B:$B,"67013",'ТТК-Новинки'!$E:$E),SUMIF('ТТК-Новинки'!$G:$G,"67013",'ТТК-Новинки'!$J:$J),SUMIF('ТТК-Новинки'!$L:$L,"67013",'ТТК-Новинки'!$O:$O),SUMIF('ТТК-Новинки'!$Q:$Q,"67013",'ТТК-Новинки'!$T:$T)),0)</f>
        <v>0</v>
      </c>
      <c r="J190" s="29">
        <f>IFERROR(SUM(SUMIF('ТТК-Промо'!$B:$B,"67013",'ТТК-Промо'!$E:$E),SUMIF('ТТК-Промо'!$G:$G,"67013",'ТТК-Промо'!$J:$J),SUMIF('ТТК-Промо'!$L:$L,"67013",'ТТК-Промо'!$O:$O),SUMIF('ТТК-Промо'!$Q:$Q,"67013",'ТТК-Промо'!$T:$T)),0)</f>
        <v>0</v>
      </c>
      <c r="K190" s="29">
        <f>IFERROR(SUM(SUMIF('ТТК-Завтраки'!$B:$B,"67013",'ТТК-Завтраки'!$E:$E),SUMIF('ТТК-Завтраки'!$G:$G,"67013",'ТТК-Завтраки'!$J:$J),SUMIF('ТТК-Завтраки'!$L:$L,"67013",'ТТК-Завтраки'!$O:$O),SUMIF('ТТК-Завтраки'!$Q:$Q,"67013",'ТТК-Завтраки'!$T:$T)),0)</f>
        <v>0</v>
      </c>
      <c r="L190" s="29">
        <f>IFERROR(SUM(SUMIF('ТТК-Салаты'!$B:$B,"67013",'ТТК-Салаты'!$E:$E),SUMIF('ТТК-Салаты'!$G:$G,"67013",'ТТК-Салаты'!$J:$J),SUMIF('ТТК-Салаты'!$L:$L,"67013",'ТТК-Салаты'!$O:$O),SUMIF('ТТК-Салаты'!$Q:$Q,"67013",'ТТК-Салаты'!$T:$T)),0)</f>
        <v>0</v>
      </c>
      <c r="M190" s="29">
        <f>IFERROR(SUM(SUMIF('ТТК-Экстра'!$B:$B,"67013",'ТТК-Экстра'!$E:$E),SUMIF('ТТК-Экстра'!$G:$G,"67013",'ТТК-Экстра'!$J:$J),SUMIF('ТТК-Экстра'!$L:$L,"67013",'ТТК-Экстра'!$O:$O),SUMIF('ТТК-Экстра'!$Q:$Q,"67013",'ТТК-Экстра'!$T:$T)),0)</f>
        <v>0</v>
      </c>
      <c r="N190" s="34">
        <f t="shared" si="2"/>
        <v>0</v>
      </c>
    </row>
    <row r="191" spans="1:14">
      <c r="A191" s="39">
        <v>67025</v>
      </c>
      <c r="B191" s="40" t="s">
        <v>723</v>
      </c>
      <c r="C191" s="29">
        <f>IFERROR(SUM(SUMIF('ТТК-Сэндвичи'!$B:$B,"67025",'ТТК-Сэндвичи'!$E:$E),SUMIF('ТТК-Сэндвичи'!$G:$G,"67025",'ТТК-Сэндвичи'!$J:$J),SUMIF('ТТК-Сэндвичи'!$L:$L,"67025",'ТТК-Сэндвичи'!$O:$O),SUMIF('ТТК-Сэндвичи'!$Q:$Q,"67025",'ТТК-Сэндвичи'!$T:$T)),0)</f>
        <v>0</v>
      </c>
      <c r="D191" s="29">
        <f>IFERROR(SUM(SUMIF('ТТК-Десерты'!$B:$B,"67025",'ТТК-Десерты'!$E:$E),SUMIF('ТТК-Десерты'!$G:$G,"67025",'ТТК-Десерты'!$J:$J),SUMIF('ТТК-Десерты'!$L:$L,"67025",'ТТК-Десерты'!$O:$O),SUMIF('ТТК-Десерты'!$Q:$Q,"67025",'ТТК-Десерты'!$T:$T)),0)</f>
        <v>0</v>
      </c>
      <c r="E191" s="29">
        <f>IFERROR(SUM(SUMIF('ТТК-Закуски'!$B:$B,"67025",'ТТК-Закуски'!$E:$E),SUMIF('ТТК-Закуски'!$G:$G,"67025",'ТТК-Закуски'!$J:$J),SUMIF('ТТК-Закуски'!$L:$L,"67025",'ТТК-Закуски'!$O:$O),SUMIF('ТТК-Закуски'!$Q:$Q,"67025",'ТТК-Закуски'!$T:$T)),0)</f>
        <v>0</v>
      </c>
      <c r="F191" s="29">
        <f>IFERROR(SUM(SUMIF('ТТК-Напитки'!$B:$B,"67025",'ТТК-Напитки'!$E:$E),SUMIF('ТТК-Напитки'!$G:$G,"67025",'ТТК-Напитки'!$J:$J),SUMIF('ТТК-Напитки'!$L:$L,"67025",'ТТК-Напитки'!$O:$O),SUMIF('ТТК-Напитки'!$Q:$Q,"67025",'ТТК-Напитки'!$T:$T)),0)</f>
        <v>0</v>
      </c>
      <c r="G191" s="29">
        <f>IFERROR(SUM(SUMIF('ТТК-Гарниры'!$B:$B,"67025",'ТТК-Гарниры'!$E:$E),SUMIF('ТТК-Гарниры'!$G:$G,"67025",'ТТК-Гарниры'!$J:$J),SUMIF('ТТК-Гарниры'!$L:$L,"67025",'ТТК-Гарниры'!$O:$O),SUMIF('ТТК-Гарниры'!$Q:$Q,"67025",'ТТК-Гарниры'!$T:$T)),0)</f>
        <v>0</v>
      </c>
      <c r="H191" s="29">
        <f>IFERROR(SUM(SUMIF('ТТК-Соуса'!$B:$B,"67025",'ТТК-Соуса'!$E:$E),SUMIF('ТТК-Соуса'!$G:$G,"67025",'ТТК-Соуса'!$J:$J),SUMIF('ТТК-Соуса'!$L:$L,"67025",'ТТК-Соуса'!$O:$O),SUMIF('ТТК-Соуса'!$Q:$Q,"67025",'ТТК-Соуса'!$T:$T)),0)</f>
        <v>0</v>
      </c>
      <c r="I191" s="29">
        <f>IFERROR(SUM(SUMIF('ТТК-Новинки'!$B:$B,"67025",'ТТК-Новинки'!$E:$E),SUMIF('ТТК-Новинки'!$G:$G,"67025",'ТТК-Новинки'!$J:$J),SUMIF('ТТК-Новинки'!$L:$L,"67025",'ТТК-Новинки'!$O:$O),SUMIF('ТТК-Новинки'!$Q:$Q,"67025",'ТТК-Новинки'!$T:$T)),0)</f>
        <v>51</v>
      </c>
      <c r="J191" s="29">
        <f>IFERROR(SUM(SUMIF('ТТК-Промо'!$B:$B,"67025",'ТТК-Промо'!$E:$E),SUMIF('ТТК-Промо'!$G:$G,"67025",'ТТК-Промо'!$J:$J),SUMIF('ТТК-Промо'!$L:$L,"67025",'ТТК-Промо'!$O:$O),SUMIF('ТТК-Промо'!$Q:$Q,"67025",'ТТК-Промо'!$T:$T)),0)</f>
        <v>0</v>
      </c>
      <c r="K191" s="29">
        <f>IFERROR(SUM(SUMIF('ТТК-Завтраки'!$B:$B,"67025",'ТТК-Завтраки'!$E:$E),SUMIF('ТТК-Завтраки'!$G:$G,"67025",'ТТК-Завтраки'!$J:$J),SUMIF('ТТК-Завтраки'!$L:$L,"67025",'ТТК-Завтраки'!$O:$O),SUMIF('ТТК-Завтраки'!$Q:$Q,"67025",'ТТК-Завтраки'!$T:$T)),0)</f>
        <v>0</v>
      </c>
      <c r="L191" s="29">
        <f>IFERROR(SUM(SUMIF('ТТК-Салаты'!$B:$B,"67025",'ТТК-Салаты'!$E:$E),SUMIF('ТТК-Салаты'!$G:$G,"67025",'ТТК-Салаты'!$J:$J),SUMIF('ТТК-Салаты'!$L:$L,"67025",'ТТК-Салаты'!$O:$O),SUMIF('ТТК-Салаты'!$Q:$Q,"67025",'ТТК-Салаты'!$T:$T)),0)</f>
        <v>0</v>
      </c>
      <c r="M191" s="29">
        <f>IFERROR(SUM(SUMIF('ТТК-Экстра'!$B:$B,"67025",'ТТК-Экстра'!$E:$E),SUMIF('ТТК-Экстра'!$G:$G,"67025",'ТТК-Экстра'!$J:$J),SUMIF('ТТК-Экстра'!$L:$L,"67025",'ТТК-Экстра'!$O:$O),SUMIF('ТТК-Экстра'!$Q:$Q,"67025",'ТТК-Экстра'!$T:$T)),0)</f>
        <v>0</v>
      </c>
      <c r="N191" s="34">
        <f t="shared" si="2"/>
        <v>51</v>
      </c>
    </row>
    <row r="192" spans="1:14">
      <c r="A192" s="39">
        <v>80007</v>
      </c>
      <c r="B192" s="40" t="s">
        <v>724</v>
      </c>
      <c r="C192" s="29">
        <f>IFERROR(SUM(SUMIF('ТТК-Сэндвичи'!$B:$B,"80007",'ТТК-Сэндвичи'!$E:$E),SUMIF('ТТК-Сэндвичи'!$G:$G,"80007",'ТТК-Сэндвичи'!$J:$J),SUMIF('ТТК-Сэндвичи'!$L:$L,"80007",'ТТК-Сэндвичи'!$O:$O),SUMIF('ТТК-Сэндвичи'!$Q:$Q,"80007",'ТТК-Сэндвичи'!$T:$T)),0)</f>
        <v>0</v>
      </c>
      <c r="D192" s="29">
        <f>IFERROR(SUM(SUMIF('ТТК-Десерты'!$B:$B,"80007",'ТТК-Десерты'!$E:$E),SUMIF('ТТК-Десерты'!$G:$G,"80007",'ТТК-Десерты'!$J:$J),SUMIF('ТТК-Десерты'!$L:$L,"80007",'ТТК-Десерты'!$O:$O),SUMIF('ТТК-Десерты'!$Q:$Q,"80007",'ТТК-Десерты'!$T:$T)),0)</f>
        <v>0</v>
      </c>
      <c r="E192" s="29">
        <f>IFERROR(SUM(SUMIF('ТТК-Закуски'!$B:$B,"80007",'ТТК-Закуски'!$E:$E),SUMIF('ТТК-Закуски'!$G:$G,"80007",'ТТК-Закуски'!$J:$J),SUMIF('ТТК-Закуски'!$L:$L,"80007",'ТТК-Закуски'!$O:$O),SUMIF('ТТК-Закуски'!$Q:$Q,"80007",'ТТК-Закуски'!$T:$T)),0)</f>
        <v>0</v>
      </c>
      <c r="F192" s="29">
        <f>IFERROR(SUM(SUMIF('ТТК-Напитки'!$B:$B,"80007",'ТТК-Напитки'!$E:$E),SUMIF('ТТК-Напитки'!$G:$G,"80007",'ТТК-Напитки'!$J:$J),SUMIF('ТТК-Напитки'!$L:$L,"80007",'ТТК-Напитки'!$O:$O),SUMIF('ТТК-Напитки'!$Q:$Q,"80007",'ТТК-Напитки'!$T:$T)),0)</f>
        <v>0</v>
      </c>
      <c r="G192" s="29">
        <f>IFERROR(SUM(SUMIF('ТТК-Гарниры'!$B:$B,"80007",'ТТК-Гарниры'!$E:$E),SUMIF('ТТК-Гарниры'!$G:$G,"80007",'ТТК-Гарниры'!$J:$J),SUMIF('ТТК-Гарниры'!$L:$L,"80007",'ТТК-Гарниры'!$O:$O),SUMIF('ТТК-Гарниры'!$Q:$Q,"80007",'ТТК-Гарниры'!$T:$T)),0)</f>
        <v>0</v>
      </c>
      <c r="H192" s="29">
        <f>IFERROR(SUM(SUMIF('ТТК-Соуса'!$B:$B,"80007",'ТТК-Соуса'!$E:$E),SUMIF('ТТК-Соуса'!$G:$G,"80007",'ТТК-Соуса'!$J:$J),SUMIF('ТТК-Соуса'!$L:$L,"80007",'ТТК-Соуса'!$O:$O),SUMIF('ТТК-Соуса'!$Q:$Q,"80007",'ТТК-Соуса'!$T:$T)),0)</f>
        <v>0</v>
      </c>
      <c r="I192" s="29">
        <f>IFERROR(SUM(SUMIF('ТТК-Новинки'!$B:$B,"80007",'ТТК-Новинки'!$E:$E),SUMIF('ТТК-Новинки'!$G:$G,"80007",'ТТК-Новинки'!$J:$J),SUMIF('ТТК-Новинки'!$L:$L,"80007",'ТТК-Новинки'!$O:$O),SUMIF('ТТК-Новинки'!$Q:$Q,"80007",'ТТК-Новинки'!$T:$T)),0)</f>
        <v>51</v>
      </c>
      <c r="J192" s="29">
        <f>IFERROR(SUM(SUMIF('ТТК-Промо'!$B:$B,"80007",'ТТК-Промо'!$E:$E),SUMIF('ТТК-Промо'!$G:$G,"80007",'ТТК-Промо'!$J:$J),SUMIF('ТТК-Промо'!$L:$L,"80007",'ТТК-Промо'!$O:$O),SUMIF('ТТК-Промо'!$Q:$Q,"80007",'ТТК-Промо'!$T:$T)),0)</f>
        <v>0</v>
      </c>
      <c r="K192" s="29">
        <f>IFERROR(SUM(SUMIF('ТТК-Завтраки'!$B:$B,"80007",'ТТК-Завтраки'!$E:$E),SUMIF('ТТК-Завтраки'!$G:$G,"80007",'ТТК-Завтраки'!$J:$J),SUMIF('ТТК-Завтраки'!$L:$L,"80007",'ТТК-Завтраки'!$O:$O),SUMIF('ТТК-Завтраки'!$Q:$Q,"80007",'ТТК-Завтраки'!$T:$T)),0)</f>
        <v>0</v>
      </c>
      <c r="L192" s="29">
        <f>IFERROR(SUM(SUMIF('ТТК-Салаты'!$B:$B,"80007",'ТТК-Салаты'!$E:$E),SUMIF('ТТК-Салаты'!$G:$G,"80007",'ТТК-Салаты'!$J:$J),SUMIF('ТТК-Салаты'!$L:$L,"80007",'ТТК-Салаты'!$O:$O),SUMIF('ТТК-Салаты'!$Q:$Q,"80007",'ТТК-Салаты'!$T:$T)),0)</f>
        <v>0</v>
      </c>
      <c r="M192" s="29">
        <f>IFERROR(SUM(SUMIF('ТТК-Экстра'!$B:$B,"80007",'ТТК-Экстра'!$E:$E),SUMIF('ТТК-Экстра'!$G:$G,"80007",'ТТК-Экстра'!$J:$J),SUMIF('ТТК-Экстра'!$L:$L,"80007",'ТТК-Экстра'!$O:$O),SUMIF('ТТК-Экстра'!$Q:$Q,"80007",'ТТК-Экстра'!$T:$T)),0)</f>
        <v>0</v>
      </c>
      <c r="N192" s="34">
        <f t="shared" si="2"/>
        <v>51</v>
      </c>
    </row>
    <row r="193" spans="1:14">
      <c r="A193" s="39">
        <v>11111</v>
      </c>
      <c r="B193" s="40" t="s">
        <v>217</v>
      </c>
      <c r="C193" s="29">
        <f>IFERROR(SUM(SUMIF('ТТК-Сэндвичи'!$B:$B,"11111",'ТТК-Сэндвичи'!$E:$E),SUMIF('ТТК-Сэндвичи'!$G:$G,"11111",'ТТК-Сэндвичи'!$J:$J),SUMIF('ТТК-Сэндвичи'!$L:$L,"11111",'ТТК-Сэндвичи'!$O:$O),SUMIF('ТТК-Сэндвичи'!$Q:$Q,"11111",'ТТК-Сэндвичи'!$T:$T)),0)</f>
        <v>0</v>
      </c>
      <c r="D193" s="29">
        <f>IFERROR(SUM(SUMIF('ТТК-Десерты'!$B:$B,"11111",'ТТК-Десерты'!$E:$E),SUMIF('ТТК-Десерты'!$G:$G,"11111",'ТТК-Десерты'!$J:$J),SUMIF('ТТК-Десерты'!$L:$L,"11111",'ТТК-Десерты'!$O:$O),SUMIF('ТТК-Десерты'!$Q:$Q,"11111",'ТТК-Десерты'!$T:$T)),0)</f>
        <v>0</v>
      </c>
      <c r="E193" s="29">
        <f>IFERROR(SUM(SUMIF('ТТК-Закуски'!$B:$B,"11111",'ТТК-Закуски'!$E:$E),SUMIF('ТТК-Закуски'!$G:$G,"11111",'ТТК-Закуски'!$J:$J),SUMIF('ТТК-Закуски'!$L:$L,"11111",'ТТК-Закуски'!$O:$O),SUMIF('ТТК-Закуски'!$Q:$Q,"11111",'ТТК-Закуски'!$T:$T)),0)</f>
        <v>0</v>
      </c>
      <c r="F193" s="29">
        <f>IFERROR(SUM(SUMIF('ТТК-Напитки'!$B:$B,"11111",'ТТК-Напитки'!$E:$E),SUMIF('ТТК-Напитки'!$G:$G,"11111",'ТТК-Напитки'!$J:$J),SUMIF('ТТК-Напитки'!$L:$L,"11111",'ТТК-Напитки'!$O:$O),SUMIF('ТТК-Напитки'!$Q:$Q,"11111",'ТТК-Напитки'!$T:$T)),0)</f>
        <v>0</v>
      </c>
      <c r="G193" s="29">
        <f>IFERROR(SUM(SUMIF('ТТК-Гарниры'!$B:$B,"11111",'ТТК-Гарниры'!$E:$E),SUMIF('ТТК-Гарниры'!$G:$G,"11111",'ТТК-Гарниры'!$J:$J),SUMIF('ТТК-Гарниры'!$L:$L,"11111",'ТТК-Гарниры'!$O:$O),SUMIF('ТТК-Гарниры'!$Q:$Q,"11111",'ТТК-Гарниры'!$T:$T)),0)</f>
        <v>0</v>
      </c>
      <c r="H193" s="29">
        <f>IFERROR(SUM(SUMIF('ТТК-Соуса'!$B:$B,"11111",'ТТК-Соуса'!$E:$E),SUMIF('ТТК-Соуса'!$G:$G,"11111",'ТТК-Соуса'!$J:$J),SUMIF('ТТК-Соуса'!$L:$L,"11111",'ТТК-Соуса'!$O:$O),SUMIF('ТТК-Соуса'!$Q:$Q,"11111",'ТТК-Соуса'!$T:$T)),0)</f>
        <v>0</v>
      </c>
      <c r="I193" s="29">
        <f>IFERROR(SUM(SUMIF('ТТК-Новинки'!$B:$B,"11111",'ТТК-Новинки'!$E:$E),SUMIF('ТТК-Новинки'!$G:$G,"11111",'ТТК-Новинки'!$J:$J),SUMIF('ТТК-Новинки'!$L:$L,"11111",'ТТК-Новинки'!$O:$O),SUMIF('ТТК-Новинки'!$Q:$Q,"11111",'ТТК-Новинки'!$T:$T)),0)</f>
        <v>0</v>
      </c>
      <c r="J193" s="29">
        <f>IFERROR(SUM(SUMIF('ТТК-Промо'!$B:$B,"11111",'ТТК-Промо'!$E:$E),SUMIF('ТТК-Промо'!$G:$G,"11111",'ТТК-Промо'!$J:$J),SUMIF('ТТК-Промо'!$L:$L,"11111",'ТТК-Промо'!$O:$O),SUMIF('ТТК-Промо'!$Q:$Q,"11111",'ТТК-Промо'!$T:$T)),0)</f>
        <v>0</v>
      </c>
      <c r="K193" s="29">
        <f>IFERROR(SUM(SUMIF('ТТК-Завтраки'!$B:$B,"11111",'ТТК-Завтраки'!$E:$E),SUMIF('ТТК-Завтраки'!$G:$G,"11111",'ТТК-Завтраки'!$J:$J),SUMIF('ТТК-Завтраки'!$L:$L,"11111",'ТТК-Завтраки'!$O:$O),SUMIF('ТТК-Завтраки'!$Q:$Q,"11111",'ТТК-Завтраки'!$T:$T)),0)</f>
        <v>0</v>
      </c>
      <c r="L193" s="29">
        <f>IFERROR(SUM(SUMIF('ТТК-Салаты'!$B:$B,"11111",'ТТК-Салаты'!$E:$E),SUMIF('ТТК-Салаты'!$G:$G,"11111",'ТТК-Салаты'!$J:$J),SUMIF('ТТК-Салаты'!$L:$L,"11111",'ТТК-Салаты'!$O:$O),SUMIF('ТТК-Салаты'!$Q:$Q,"11111",'ТТК-Салаты'!$T:$T)),0)</f>
        <v>0</v>
      </c>
      <c r="M193" s="29">
        <f>IFERROR(SUM(SUMIF('ТТК-Экстра'!$B:$B,"11111",'ТТК-Экстра'!$E:$E),SUMIF('ТТК-Экстра'!$G:$G,"11111",'ТТК-Экстра'!$J:$J),SUMIF('ТТК-Экстра'!$L:$L,"11111",'ТТК-Экстра'!$O:$O),SUMIF('ТТК-Экстра'!$Q:$Q,"11111",'ТТК-Экстра'!$T:$T)),0)</f>
        <v>0</v>
      </c>
      <c r="N193" s="34">
        <f t="shared" si="2"/>
        <v>0</v>
      </c>
    </row>
    <row r="194" spans="1:14">
      <c r="A194" s="39">
        <v>80010</v>
      </c>
      <c r="B194" s="40" t="s">
        <v>732</v>
      </c>
      <c r="C194" s="29">
        <f>IFERROR(SUM(SUMIF('ТТК-Сэндвичи'!$B:$B,"80010",'ТТК-Сэндвичи'!$E:$E),SUMIF('ТТК-Сэндвичи'!$G:$G,"80010",'ТТК-Сэндвичи'!$J:$J),SUMIF('ТТК-Сэндвичи'!$L:$L,"80010",'ТТК-Сэндвичи'!$O:$O),SUMIF('ТТК-Сэндвичи'!$Q:$Q,"80010",'ТТК-Сэндвичи'!$T:$T)),0)</f>
        <v>0</v>
      </c>
      <c r="D194" s="29">
        <f>IFERROR(SUM(SUMIF('ТТК-Десерты'!$B:$B,"80010",'ТТК-Десерты'!$E:$E),SUMIF('ТТК-Десерты'!$G:$G,"80010",'ТТК-Десерты'!$J:$J),SUMIF('ТТК-Десерты'!$L:$L,"80010",'ТТК-Десерты'!$O:$O),SUMIF('ТТК-Десерты'!$Q:$Q,"80010",'ТТК-Десерты'!$T:$T)),0)</f>
        <v>0</v>
      </c>
      <c r="E194" s="29">
        <f>IFERROR(SUM(SUMIF('ТТК-Закуски'!$B:$B,"80010",'ТТК-Закуски'!$E:$E),SUMIF('ТТК-Закуски'!$G:$G,"80010",'ТТК-Закуски'!$J:$J),SUMIF('ТТК-Закуски'!$L:$L,"80010",'ТТК-Закуски'!$O:$O),SUMIF('ТТК-Закуски'!$Q:$Q,"80010",'ТТК-Закуски'!$T:$T)),0)</f>
        <v>0</v>
      </c>
      <c r="F194" s="29">
        <f>IFERROR(SUM(SUMIF('ТТК-Напитки'!$B:$B,"80010",'ТТК-Напитки'!$E:$E),SUMIF('ТТК-Напитки'!$G:$G,"80010",'ТТК-Напитки'!$J:$J),SUMIF('ТТК-Напитки'!$L:$L,"80010",'ТТК-Напитки'!$O:$O),SUMIF('ТТК-Напитки'!$Q:$Q,"80010",'ТТК-Напитки'!$T:$T)),0)</f>
        <v>0</v>
      </c>
      <c r="G194" s="29">
        <f>IFERROR(SUM(SUMIF('ТТК-Гарниры'!$B:$B,"80010",'ТТК-Гарниры'!$E:$E),SUMIF('ТТК-Гарниры'!$G:$G,"80010",'ТТК-Гарниры'!$J:$J),SUMIF('ТТК-Гарниры'!$L:$L,"80010",'ТТК-Гарниры'!$O:$O),SUMIF('ТТК-Гарниры'!$Q:$Q,"80010",'ТТК-Гарниры'!$T:$T)),0)</f>
        <v>0</v>
      </c>
      <c r="H194" s="29">
        <f>IFERROR(SUM(SUMIF('ТТК-Соуса'!$B:$B,"80010",'ТТК-Соуса'!$E:$E),SUMIF('ТТК-Соуса'!$G:$G,"80010",'ТТК-Соуса'!$J:$J),SUMIF('ТТК-Соуса'!$L:$L,"80010",'ТТК-Соуса'!$O:$O),SUMIF('ТТК-Соуса'!$Q:$Q,"80010",'ТТК-Соуса'!$T:$T)),0)</f>
        <v>0</v>
      </c>
      <c r="I194" s="29">
        <f>IFERROR(SUM(SUMIF('ТТК-Новинки'!$B:$B,"80010",'ТТК-Новинки'!$E:$E),SUMIF('ТТК-Новинки'!$G:$G,"80010",'ТТК-Новинки'!$J:$J),SUMIF('ТТК-Новинки'!$L:$L,"80010",'ТТК-Новинки'!$O:$O),SUMIF('ТТК-Новинки'!$Q:$Q,"80010",'ТТК-Новинки'!$T:$T)),0)</f>
        <v>0</v>
      </c>
      <c r="J194" s="29">
        <f>IFERROR(SUM(SUMIF('ТТК-Промо'!$B:$B,"80010",'ТТК-Промо'!$E:$E),SUMIF('ТТК-Промо'!$G:$G,"80010",'ТТК-Промо'!$J:$J),SUMIF('ТТК-Промо'!$L:$L,"80010",'ТТК-Промо'!$O:$O),SUMIF('ТТК-Промо'!$Q:$Q,"80010",'ТТК-Промо'!$T:$T)),0)</f>
        <v>0</v>
      </c>
      <c r="K194" s="29">
        <f>IFERROR(SUM(SUMIF('ТТК-Завтраки'!$B:$B,"80010",'ТТК-Завтраки'!$E:$E),SUMIF('ТТК-Завтраки'!$G:$G,"80010",'ТТК-Завтраки'!$J:$J),SUMIF('ТТК-Завтраки'!$L:$L,"80010",'ТТК-Завтраки'!$O:$O),SUMIF('ТТК-Завтраки'!$Q:$Q,"80010",'ТТК-Завтраки'!$T:$T)),0)</f>
        <v>0</v>
      </c>
      <c r="L194" s="29">
        <f>IFERROR(SUM(SUMIF('ТТК-Салаты'!$B:$B,"80010",'ТТК-Салаты'!$E:$E),SUMIF('ТТК-Салаты'!$G:$G,"80010",'ТТК-Салаты'!$J:$J),SUMIF('ТТК-Салаты'!$L:$L,"80010",'ТТК-Салаты'!$O:$O),SUMIF('ТТК-Салаты'!$Q:$Q,"80010",'ТТК-Салаты'!$T:$T)),0)</f>
        <v>0</v>
      </c>
      <c r="M194" s="29">
        <f>IFERROR(SUM(SUMIF('ТТК-Экстра'!$B:$B,"80010",'ТТК-Экстра'!$E:$E),SUMIF('ТТК-Экстра'!$G:$G,"80010",'ТТК-Экстра'!$J:$J),SUMIF('ТТК-Экстра'!$L:$L,"80010",'ТТК-Экстра'!$O:$O),SUMIF('ТТК-Экстра'!$Q:$Q,"80010",'ТТК-Экстра'!$T:$T)),0)</f>
        <v>0</v>
      </c>
      <c r="N194" s="34">
        <f t="shared" ref="N194:N203" si="3">SUM(C194:M194)</f>
        <v>0</v>
      </c>
    </row>
    <row r="195" spans="1:14">
      <c r="A195" s="39">
        <v>67019</v>
      </c>
      <c r="B195" s="40" t="s">
        <v>733</v>
      </c>
      <c r="C195" s="29">
        <f>IFERROR(SUM(SUMIF('ТТК-Сэндвичи'!$B:$B,"67019",'ТТК-Сэндвичи'!$E:$E),SUMIF('ТТК-Сэндвичи'!$G:$G,"67019",'ТТК-Сэндвичи'!$J:$J),SUMIF('ТТК-Сэндвичи'!$L:$L,"67019",'ТТК-Сэндвичи'!$O:$O),SUMIF('ТТК-Сэндвичи'!$Q:$Q,"67019",'ТТК-Сэндвичи'!$T:$T)),0)</f>
        <v>0</v>
      </c>
      <c r="D195" s="29">
        <f>IFERROR(SUM(SUMIF('ТТК-Десерты'!$B:$B,"67019",'ТТК-Десерты'!$E:$E),SUMIF('ТТК-Десерты'!$G:$G,"67019",'ТТК-Десерты'!$J:$J),SUMIF('ТТК-Десерты'!$L:$L,"67019",'ТТК-Десерты'!$O:$O),SUMIF('ТТК-Десерты'!$Q:$Q,"67019",'ТТК-Десерты'!$T:$T)),0)</f>
        <v>0</v>
      </c>
      <c r="E195" s="29">
        <f>IFERROR(SUM(SUMIF('ТТК-Закуски'!$B:$B,"67019",'ТТК-Закуски'!$E:$E),SUMIF('ТТК-Закуски'!$G:$G,"67019",'ТТК-Закуски'!$J:$J),SUMIF('ТТК-Закуски'!$L:$L,"67019",'ТТК-Закуски'!$O:$O),SUMIF('ТТК-Закуски'!$Q:$Q,"67019",'ТТК-Закуски'!$T:$T)),0)</f>
        <v>0</v>
      </c>
      <c r="F195" s="29">
        <f>IFERROR(SUM(SUMIF('ТТК-Напитки'!$B:$B,"67019",'ТТК-Напитки'!$E:$E),SUMIF('ТТК-Напитки'!$G:$G,"67019",'ТТК-Напитки'!$J:$J),SUMIF('ТТК-Напитки'!$L:$L,"67019",'ТТК-Напитки'!$O:$O),SUMIF('ТТК-Напитки'!$Q:$Q,"67019",'ТТК-Напитки'!$T:$T)),0)</f>
        <v>0</v>
      </c>
      <c r="G195" s="29">
        <f>IFERROR(SUM(SUMIF('ТТК-Гарниры'!$B:$B,"67019",'ТТК-Гарниры'!$E:$E),SUMIF('ТТК-Гарниры'!$G:$G,"67019",'ТТК-Гарниры'!$J:$J),SUMIF('ТТК-Гарниры'!$L:$L,"67019",'ТТК-Гарниры'!$O:$O),SUMIF('ТТК-Гарниры'!$Q:$Q,"67019",'ТТК-Гарниры'!$T:$T)),0)</f>
        <v>0</v>
      </c>
      <c r="H195" s="29">
        <f>IFERROR(SUM(SUMIF('ТТК-Соуса'!$B:$B,"67019",'ТТК-Соуса'!$E:$E),SUMIF('ТТК-Соуса'!$G:$G,"67019",'ТТК-Соуса'!$J:$J),SUMIF('ТТК-Соуса'!$L:$L,"67019",'ТТК-Соуса'!$O:$O),SUMIF('ТТК-Соуса'!$Q:$Q,"67019",'ТТК-Соуса'!$T:$T)),0)</f>
        <v>0</v>
      </c>
      <c r="I195" s="29">
        <f>IFERROR(SUM(SUMIF('ТТК-Новинки'!$B:$B,"67019",'ТТК-Новинки'!$E:$E),SUMIF('ТТК-Новинки'!$G:$G,"67019",'ТТК-Новинки'!$J:$J),SUMIF('ТТК-Новинки'!$L:$L,"67019",'ТТК-Новинки'!$O:$O),SUMIF('ТТК-Новинки'!$Q:$Q,"67019",'ТТК-Новинки'!$T:$T)),0)</f>
        <v>0</v>
      </c>
      <c r="J195" s="29">
        <f>IFERROR(SUM(SUMIF('ТТК-Промо'!$B:$B,"67019",'ТТК-Промо'!$E:$E),SUMIF('ТТК-Промо'!$G:$G,"67019",'ТТК-Промо'!$J:$J),SUMIF('ТТК-Промо'!$L:$L,"67019",'ТТК-Промо'!$O:$O),SUMIF('ТТК-Промо'!$Q:$Q,"67019",'ТТК-Промо'!$T:$T)),0)</f>
        <v>0</v>
      </c>
      <c r="K195" s="29">
        <f>IFERROR(SUM(SUMIF('ТТК-Завтраки'!$B:$B,"67019",'ТТК-Завтраки'!$E:$E),SUMIF('ТТК-Завтраки'!$G:$G,"67019",'ТТК-Завтраки'!$J:$J),SUMIF('ТТК-Завтраки'!$L:$L,"67019",'ТТК-Завтраки'!$O:$O),SUMIF('ТТК-Завтраки'!$Q:$Q,"67019",'ТТК-Завтраки'!$T:$T)),0)</f>
        <v>0</v>
      </c>
      <c r="L195" s="29">
        <f>IFERROR(SUM(SUMIF('ТТК-Салаты'!$B:$B,"67019",'ТТК-Салаты'!$E:$E),SUMIF('ТТК-Салаты'!$G:$G,"67019",'ТТК-Салаты'!$J:$J),SUMIF('ТТК-Салаты'!$L:$L,"67019",'ТТК-Салаты'!$O:$O),SUMIF('ТТК-Салаты'!$Q:$Q,"67019",'ТТК-Салаты'!$T:$T)),0)</f>
        <v>0</v>
      </c>
      <c r="M195" s="29">
        <f>IFERROR(SUM(SUMIF('ТТК-Экстра'!$B:$B,"67019",'ТТК-Экстра'!$E:$E),SUMIF('ТТК-Экстра'!$G:$G,"67019",'ТТК-Экстра'!$J:$J),SUMIF('ТТК-Экстра'!$L:$L,"67019",'ТТК-Экстра'!$O:$O),SUMIF('ТТК-Экстра'!$Q:$Q,"67019",'ТТК-Экстра'!$T:$T)),0)</f>
        <v>2.21</v>
      </c>
      <c r="N195" s="34">
        <f t="shared" si="3"/>
        <v>2.21</v>
      </c>
    </row>
    <row r="196" spans="1:14">
      <c r="A196" s="39">
        <v>67020</v>
      </c>
      <c r="B196" s="40" t="s">
        <v>734</v>
      </c>
      <c r="C196" s="29">
        <f>IFERROR(SUM(SUMIF('ТТК-Сэндвичи'!$B:$B,"67020",'ТТК-Сэндвичи'!$E:$E),SUMIF('ТТК-Сэндвичи'!$G:$G,"67020",'ТТК-Сэндвичи'!$J:$J),SUMIF('ТТК-Сэндвичи'!$L:$L,"67020",'ТТК-Сэндвичи'!$O:$O),SUMIF('ТТК-Сэндвичи'!$Q:$Q,"67020",'ТТК-Сэндвичи'!$T:$T)),0)</f>
        <v>0</v>
      </c>
      <c r="D196" s="29">
        <f>IFERROR(SUM(SUMIF('ТТК-Десерты'!$B:$B,"67020",'ТТК-Десерты'!$E:$E),SUMIF('ТТК-Десерты'!$G:$G,"67020",'ТТК-Десерты'!$J:$J),SUMIF('ТТК-Десерты'!$L:$L,"67020",'ТТК-Десерты'!$O:$O),SUMIF('ТТК-Десерты'!$Q:$Q,"67020",'ТТК-Десерты'!$T:$T)),0)</f>
        <v>0</v>
      </c>
      <c r="E196" s="29">
        <f>IFERROR(SUM(SUMIF('ТТК-Закуски'!$B:$B,"67020",'ТТК-Закуски'!$E:$E),SUMIF('ТТК-Закуски'!$G:$G,"67020",'ТТК-Закуски'!$J:$J),SUMIF('ТТК-Закуски'!$L:$L,"67020",'ТТК-Закуски'!$O:$O),SUMIF('ТТК-Закуски'!$Q:$Q,"67020",'ТТК-Закуски'!$T:$T)),0)</f>
        <v>0</v>
      </c>
      <c r="F196" s="29">
        <f>IFERROR(SUM(SUMIF('ТТК-Напитки'!$B:$B,"67020",'ТТК-Напитки'!$E:$E),SUMIF('ТТК-Напитки'!$G:$G,"67020",'ТТК-Напитки'!$J:$J),SUMIF('ТТК-Напитки'!$L:$L,"67020",'ТТК-Напитки'!$O:$O),SUMIF('ТТК-Напитки'!$Q:$Q,"67020",'ТТК-Напитки'!$T:$T)),0)</f>
        <v>0</v>
      </c>
      <c r="G196" s="29">
        <f>IFERROR(SUM(SUMIF('ТТК-Гарниры'!$B:$B,"67020",'ТТК-Гарниры'!$E:$E),SUMIF('ТТК-Гарниры'!$G:$G,"67020",'ТТК-Гарниры'!$J:$J),SUMIF('ТТК-Гарниры'!$L:$L,"67020",'ТТК-Гарниры'!$O:$O),SUMIF('ТТК-Гарниры'!$Q:$Q,"67020",'ТТК-Гарниры'!$T:$T)),0)</f>
        <v>0</v>
      </c>
      <c r="H196" s="29">
        <f>IFERROR(SUM(SUMIF('ТТК-Соуса'!$B:$B,"67020",'ТТК-Соуса'!$E:$E),SUMIF('ТТК-Соуса'!$G:$G,"67020",'ТТК-Соуса'!$J:$J),SUMIF('ТТК-Соуса'!$L:$L,"67020",'ТТК-Соуса'!$O:$O),SUMIF('ТТК-Соуса'!$Q:$Q,"67020",'ТТК-Соуса'!$T:$T)),0)</f>
        <v>0</v>
      </c>
      <c r="I196" s="29">
        <f>IFERROR(SUM(SUMIF('ТТК-Новинки'!$B:$B,"67020",'ТТК-Новинки'!$E:$E),SUMIF('ТТК-Новинки'!$G:$G,"67020",'ТТК-Новинки'!$J:$J),SUMIF('ТТК-Новинки'!$L:$L,"67020",'ТТК-Новинки'!$O:$O),SUMIF('ТТК-Новинки'!$Q:$Q,"67020",'ТТК-Новинки'!$T:$T)),0)</f>
        <v>0</v>
      </c>
      <c r="J196" s="29">
        <f>IFERROR(SUM(SUMIF('ТТК-Промо'!$B:$B,"67020",'ТТК-Промо'!$E:$E),SUMIF('ТТК-Промо'!$G:$G,"67020",'ТТК-Промо'!$J:$J),SUMIF('ТТК-Промо'!$L:$L,"67020",'ТТК-Промо'!$O:$O),SUMIF('ТТК-Промо'!$Q:$Q,"67020",'ТТК-Промо'!$T:$T)),0)</f>
        <v>0</v>
      </c>
      <c r="K196" s="29">
        <f>IFERROR(SUM(SUMIF('ТТК-Завтраки'!$B:$B,"67020",'ТТК-Завтраки'!$E:$E),SUMIF('ТТК-Завтраки'!$G:$G,"67020",'ТТК-Завтраки'!$J:$J),SUMIF('ТТК-Завтраки'!$L:$L,"67020",'ТТК-Завтраки'!$O:$O),SUMIF('ТТК-Завтраки'!$Q:$Q,"67020",'ТТК-Завтраки'!$T:$T)),0)</f>
        <v>0</v>
      </c>
      <c r="L196" s="29">
        <f>IFERROR(SUM(SUMIF('ТТК-Салаты'!$B:$B,"67020",'ТТК-Салаты'!$E:$E),SUMIF('ТТК-Салаты'!$G:$G,"67020",'ТТК-Салаты'!$J:$J),SUMIF('ТТК-Салаты'!$L:$L,"67020",'ТТК-Салаты'!$O:$O),SUMIF('ТТК-Салаты'!$Q:$Q,"67020",'ТТК-Салаты'!$T:$T)),0)</f>
        <v>0</v>
      </c>
      <c r="M196" s="29">
        <f>IFERROR(SUM(SUMIF('ТТК-Экстра'!$B:$B,"67020",'ТТК-Экстра'!$E:$E),SUMIF('ТТК-Экстра'!$G:$G,"67020",'ТТК-Экстра'!$J:$J),SUMIF('ТТК-Экстра'!$L:$L,"67020",'ТТК-Экстра'!$O:$O),SUMIF('ТТК-Экстра'!$Q:$Q,"67020",'ТТК-Экстра'!$T:$T)),0)</f>
        <v>3.6900000000000004</v>
      </c>
      <c r="N196" s="34">
        <f t="shared" si="3"/>
        <v>3.6900000000000004</v>
      </c>
    </row>
    <row r="197" spans="1:14">
      <c r="A197" s="39">
        <v>67021</v>
      </c>
      <c r="B197" s="40" t="s">
        <v>735</v>
      </c>
      <c r="C197" s="29">
        <f>IFERROR(SUM(SUMIF('ТТК-Сэндвичи'!$B:$B,"67021",'ТТК-Сэндвичи'!$E:$E),SUMIF('ТТК-Сэндвичи'!$G:$G,"67021",'ТТК-Сэндвичи'!$J:$J),SUMIF('ТТК-Сэндвичи'!$L:$L,"67021",'ТТК-Сэндвичи'!$O:$O),SUMIF('ТТК-Сэндвичи'!$Q:$Q,"67021",'ТТК-Сэндвичи'!$T:$T)),0)</f>
        <v>0</v>
      </c>
      <c r="D197" s="29">
        <f>IFERROR(SUM(SUMIF('ТТК-Десерты'!$B:$B,"67021",'ТТК-Десерты'!$E:$E),SUMIF('ТТК-Десерты'!$G:$G,"67021",'ТТК-Десерты'!$J:$J),SUMIF('ТТК-Десерты'!$L:$L,"67021",'ТТК-Десерты'!$O:$O),SUMIF('ТТК-Десерты'!$Q:$Q,"67021",'ТТК-Десерты'!$T:$T)),0)</f>
        <v>0</v>
      </c>
      <c r="E197" s="29">
        <f>IFERROR(SUM(SUMIF('ТТК-Закуски'!$B:$B,"67021",'ТТК-Закуски'!$E:$E),SUMIF('ТТК-Закуски'!$G:$G,"67021",'ТТК-Закуски'!$J:$J),SUMIF('ТТК-Закуски'!$L:$L,"67021",'ТТК-Закуски'!$O:$O),SUMIF('ТТК-Закуски'!$Q:$Q,"67021",'ТТК-Закуски'!$T:$T)),0)</f>
        <v>0</v>
      </c>
      <c r="F197" s="29">
        <f>IFERROR(SUM(SUMIF('ТТК-Напитки'!$B:$B,"67021",'ТТК-Напитки'!$E:$E),SUMIF('ТТК-Напитки'!$G:$G,"67021",'ТТК-Напитки'!$J:$J),SUMIF('ТТК-Напитки'!$L:$L,"67021",'ТТК-Напитки'!$O:$O),SUMIF('ТТК-Напитки'!$Q:$Q,"67021",'ТТК-Напитки'!$T:$T)),0)</f>
        <v>0</v>
      </c>
      <c r="G197" s="29">
        <f>IFERROR(SUM(SUMIF('ТТК-Гарниры'!$B:$B,"67021",'ТТК-Гарниры'!$E:$E),SUMIF('ТТК-Гарниры'!$G:$G,"67021",'ТТК-Гарниры'!$J:$J),SUMIF('ТТК-Гарниры'!$L:$L,"67021",'ТТК-Гарниры'!$O:$O),SUMIF('ТТК-Гарниры'!$Q:$Q,"67021",'ТТК-Гарниры'!$T:$T)),0)</f>
        <v>0</v>
      </c>
      <c r="H197" s="29">
        <f>IFERROR(SUM(SUMIF('ТТК-Соуса'!$B:$B,"67021",'ТТК-Соуса'!$E:$E),SUMIF('ТТК-Соуса'!$G:$G,"67021",'ТТК-Соуса'!$J:$J),SUMIF('ТТК-Соуса'!$L:$L,"67021",'ТТК-Соуса'!$O:$O),SUMIF('ТТК-Соуса'!$Q:$Q,"67021",'ТТК-Соуса'!$T:$T)),0)</f>
        <v>0</v>
      </c>
      <c r="I197" s="29">
        <f>IFERROR(SUM(SUMIF('ТТК-Новинки'!$B:$B,"67021",'ТТК-Новинки'!$E:$E),SUMIF('ТТК-Новинки'!$G:$G,"67021",'ТТК-Новинки'!$J:$J),SUMIF('ТТК-Новинки'!$L:$L,"67021",'ТТК-Новинки'!$O:$O),SUMIF('ТТК-Новинки'!$Q:$Q,"67021",'ТТК-Новинки'!$T:$T)),0)</f>
        <v>0</v>
      </c>
      <c r="J197" s="29">
        <f>IFERROR(SUM(SUMIF('ТТК-Промо'!$B:$B,"67021",'ТТК-Промо'!$E:$E),SUMIF('ТТК-Промо'!$G:$G,"67021",'ТТК-Промо'!$J:$J),SUMIF('ТТК-Промо'!$L:$L,"67021",'ТТК-Промо'!$O:$O),SUMIF('ТТК-Промо'!$Q:$Q,"67021",'ТТК-Промо'!$T:$T)),0)</f>
        <v>0</v>
      </c>
      <c r="K197" s="29">
        <f>IFERROR(SUM(SUMIF('ТТК-Завтраки'!$B:$B,"67021",'ТТК-Завтраки'!$E:$E),SUMIF('ТТК-Завтраки'!$G:$G,"67021",'ТТК-Завтраки'!$J:$J),SUMIF('ТТК-Завтраки'!$L:$L,"67021",'ТТК-Завтраки'!$O:$O),SUMIF('ТТК-Завтраки'!$Q:$Q,"67021",'ТТК-Завтраки'!$T:$T)),0)</f>
        <v>0</v>
      </c>
      <c r="L197" s="29">
        <f>IFERROR(SUM(SUMIF('ТТК-Салаты'!$B:$B,"67021",'ТТК-Салаты'!$E:$E),SUMIF('ТТК-Салаты'!$G:$G,"67021",'ТТК-Салаты'!$J:$J),SUMIF('ТТК-Салаты'!$L:$L,"67021",'ТТК-Салаты'!$O:$O),SUMIF('ТТК-Салаты'!$Q:$Q,"67021",'ТТК-Салаты'!$T:$T)),0)</f>
        <v>0</v>
      </c>
      <c r="M197" s="29">
        <f>IFERROR(SUM(SUMIF('ТТК-Экстра'!$B:$B,"67021",'ТТК-Экстра'!$E:$E),SUMIF('ТТК-Экстра'!$G:$G,"67021",'ТТК-Экстра'!$J:$J),SUMIF('ТТК-Экстра'!$L:$L,"67021",'ТТК-Экстра'!$O:$O),SUMIF('ТТК-Экстра'!$Q:$Q,"67021",'ТТК-Экстра'!$T:$T)),0)</f>
        <v>2.04</v>
      </c>
      <c r="N197" s="34">
        <f t="shared" si="3"/>
        <v>2.04</v>
      </c>
    </row>
    <row r="198" spans="1:14">
      <c r="A198" s="39">
        <v>67026</v>
      </c>
      <c r="B198" s="40" t="s">
        <v>752</v>
      </c>
      <c r="C198" s="29">
        <f>IFERROR(SUM(SUMIF('ТТК-Сэндвичи'!$B:$B,"67026",'ТТК-Сэндвичи'!$E:$E),SUMIF('ТТК-Сэндвичи'!$G:$G,"67026",'ТТК-Сэндвичи'!$J:$J),SUMIF('ТТК-Сэндвичи'!$L:$L,"67026",'ТТК-Сэндвичи'!$O:$O),SUMIF('ТТК-Сэндвичи'!$Q:$Q,"67026",'ТТК-Сэндвичи'!$T:$T)),0)</f>
        <v>0</v>
      </c>
      <c r="D198" s="29">
        <f>IFERROR(SUM(SUMIF('ТТК-Десерты'!$B:$B,"67026",'ТТК-Десерты'!$E:$E),SUMIF('ТТК-Десерты'!$G:$G,"67026",'ТТК-Десерты'!$J:$J),SUMIF('ТТК-Десерты'!$L:$L,"67026",'ТТК-Десерты'!$O:$O),SUMIF('ТТК-Десерты'!$Q:$Q,"67026",'ТТК-Десерты'!$T:$T)),0)</f>
        <v>0</v>
      </c>
      <c r="E198" s="29">
        <f>IFERROR(SUM(SUMIF('ТТК-Закуски'!$B:$B,"67026",'ТТК-Закуски'!$E:$E),SUMIF('ТТК-Закуски'!$G:$G,"67026",'ТТК-Закуски'!$J:$J),SUMIF('ТТК-Закуски'!$L:$L,"67026",'ТТК-Закуски'!$O:$O),SUMIF('ТТК-Закуски'!$Q:$Q,"67026",'ТТК-Закуски'!$T:$T)),0)</f>
        <v>0</v>
      </c>
      <c r="F198" s="29">
        <f>IFERROR(SUM(SUMIF('ТТК-Напитки'!$B:$B,"67026",'ТТК-Напитки'!$E:$E),SUMIF('ТТК-Напитки'!$G:$G,"67026",'ТТК-Напитки'!$J:$J),SUMIF('ТТК-Напитки'!$L:$L,"67026",'ТТК-Напитки'!$O:$O),SUMIF('ТТК-Напитки'!$Q:$Q,"67026",'ТТК-Напитки'!$T:$T)),0)</f>
        <v>0</v>
      </c>
      <c r="G198" s="29">
        <f>IFERROR(SUM(SUMIF('ТТК-Гарниры'!$B:$B,"67026",'ТТК-Гарниры'!$E:$E),SUMIF('ТТК-Гарниры'!$G:$G,"67026",'ТТК-Гарниры'!$J:$J),SUMIF('ТТК-Гарниры'!$L:$L,"67026",'ТТК-Гарниры'!$O:$O),SUMIF('ТТК-Гарниры'!$Q:$Q,"67026",'ТТК-Гарниры'!$T:$T)),0)</f>
        <v>0</v>
      </c>
      <c r="H198" s="29">
        <f>IFERROR(SUM(SUMIF('ТТК-Соуса'!$B:$B,"67026",'ТТК-Соуса'!$E:$E),SUMIF('ТТК-Соуса'!$G:$G,"67026",'ТТК-Соуса'!$J:$J),SUMIF('ТТК-Соуса'!$L:$L,"67026",'ТТК-Соуса'!$O:$O),SUMIF('ТТК-Соуса'!$Q:$Q,"67026",'ТТК-Соуса'!$T:$T)),0)</f>
        <v>0</v>
      </c>
      <c r="I198" s="29">
        <f>IFERROR(SUM(SUMIF('ТТК-Новинки'!$B:$B,"67026",'ТТК-Новинки'!$E:$E),SUMIF('ТТК-Новинки'!$G:$G,"67026",'ТТК-Новинки'!$J:$J),SUMIF('ТТК-Новинки'!$L:$L,"67026",'ТТК-Новинки'!$O:$O),SUMIF('ТТК-Новинки'!$Q:$Q,"67026",'ТТК-Новинки'!$T:$T)),0)</f>
        <v>0</v>
      </c>
      <c r="J198" s="29">
        <f>IFERROR(SUM(SUMIF('ТТК-Промо'!$B:$B,"67026",'ТТК-Промо'!$E:$E),SUMIF('ТТК-Промо'!$G:$G,"67026",'ТТК-Промо'!$J:$J),SUMIF('ТТК-Промо'!$L:$L,"67026",'ТТК-Промо'!$O:$O),SUMIF('ТТК-Промо'!$Q:$Q,"67026",'ТТК-Промо'!$T:$T)),0)</f>
        <v>0</v>
      </c>
      <c r="K198" s="29">
        <f>IFERROR(SUM(SUMIF('ТТК-Завтраки'!$B:$B,"67026",'ТТК-Завтраки'!$E:$E),SUMIF('ТТК-Завтраки'!$G:$G,"67026",'ТТК-Завтраки'!$J:$J),SUMIF('ТТК-Завтраки'!$L:$L,"67026",'ТТК-Завтраки'!$O:$O),SUMIF('ТТК-Завтраки'!$Q:$Q,"67026",'ТТК-Завтраки'!$T:$T)),0)</f>
        <v>0</v>
      </c>
      <c r="L198" s="29">
        <f>IFERROR(SUM(SUMIF('ТТК-Салаты'!$B:$B,"67026",'ТТК-Салаты'!$E:$E),SUMIF('ТТК-Салаты'!$G:$G,"67026",'ТТК-Салаты'!$J:$J),SUMIF('ТТК-Салаты'!$L:$L,"67026",'ТТК-Салаты'!$O:$O),SUMIF('ТТК-Салаты'!$Q:$Q,"67026",'ТТК-Салаты'!$T:$T)),0)</f>
        <v>0</v>
      </c>
      <c r="M198" s="29">
        <f>IFERROR(SUM(SUMIF('ТТК-Экстра'!$B:$B,"67026",'ТТК-Экстра'!$E:$E),SUMIF('ТТК-Экстра'!$G:$G,"67026",'ТТК-Экстра'!$J:$J),SUMIF('ТТК-Экстра'!$L:$L,"67026",'ТТК-Экстра'!$O:$O),SUMIF('ТТК-Экстра'!$Q:$Q,"67026",'ТТК-Экстра'!$T:$T)),0)</f>
        <v>0</v>
      </c>
      <c r="N198" s="34">
        <f t="shared" si="3"/>
        <v>0</v>
      </c>
    </row>
    <row r="199" spans="1:14">
      <c r="A199" s="39">
        <v>67417</v>
      </c>
      <c r="B199" s="40" t="s">
        <v>762</v>
      </c>
      <c r="C199" s="29">
        <f>IFERROR(SUM(SUMIF('ТТК-Сэндвичи'!$B:$B,"67417",'ТТК-Сэндвичи'!$E:$E),SUMIF('ТТК-Сэндвичи'!$G:$G,"67417",'ТТК-Сэндвичи'!$J:$J),SUMIF('ТТК-Сэндвичи'!$L:$L,"67417",'ТТК-Сэндвичи'!$O:$O),SUMIF('ТТК-Сэндвичи'!$Q:$Q,"67417",'ТТК-Сэндвичи'!$T:$T)),0)</f>
        <v>0</v>
      </c>
      <c r="D199" s="29">
        <f>IFERROR(SUM(SUMIF('ТТК-Десерты'!$B:$B,"67417",'ТТК-Десерты'!$E:$E),SUMIF('ТТК-Десерты'!$G:$G,"67417",'ТТК-Десерты'!$J:$J),SUMIF('ТТК-Десерты'!$L:$L,"67417",'ТТК-Десерты'!$O:$O),SUMIF('ТТК-Десерты'!$Q:$Q,"67417",'ТТК-Десерты'!$T:$T)),0)</f>
        <v>0</v>
      </c>
      <c r="E199" s="29">
        <f>IFERROR(SUM(SUMIF('ТТК-Закуски'!$B:$B,"67417",'ТТК-Закуски'!$E:$E),SUMIF('ТТК-Закуски'!$G:$G,"67417",'ТТК-Закуски'!$J:$J),SUMIF('ТТК-Закуски'!$L:$L,"67417",'ТТК-Закуски'!$O:$O),SUMIF('ТТК-Закуски'!$Q:$Q,"67417",'ТТК-Закуски'!$T:$T)),0)</f>
        <v>0</v>
      </c>
      <c r="F199" s="29">
        <f>IFERROR(SUM(SUMIF('ТТК-Напитки'!$B:$B,"67417",'ТТК-Напитки'!$E:$E),SUMIF('ТТК-Напитки'!$G:$G,"67417",'ТТК-Напитки'!$J:$J),SUMIF('ТТК-Напитки'!$L:$L,"67417",'ТТК-Напитки'!$O:$O),SUMIF('ТТК-Напитки'!$Q:$Q,"67417",'ТТК-Напитки'!$T:$T)),0)</f>
        <v>0</v>
      </c>
      <c r="G199" s="29">
        <f>IFERROR(SUM(SUMIF('ТТК-Гарниры'!$B:$B,"67417",'ТТК-Гарниры'!$E:$E),SUMIF('ТТК-Гарниры'!$G:$G,"67417",'ТТК-Гарниры'!$J:$J),SUMIF('ТТК-Гарниры'!$L:$L,"67417",'ТТК-Гарниры'!$O:$O),SUMIF('ТТК-Гарниры'!$Q:$Q,"67417",'ТТК-Гарниры'!$T:$T)),0)</f>
        <v>0</v>
      </c>
      <c r="H199" s="29">
        <f>IFERROR(SUM(SUMIF('ТТК-Соуса'!$B:$B,"67417",'ТТК-Соуса'!$E:$E),SUMIF('ТТК-Соуса'!$G:$G,"67417",'ТТК-Соуса'!$J:$J),SUMIF('ТТК-Соуса'!$L:$L,"67417",'ТТК-Соуса'!$O:$O),SUMIF('ТТК-Соуса'!$Q:$Q,"67417",'ТТК-Соуса'!$T:$T)),0)</f>
        <v>0</v>
      </c>
      <c r="I199" s="29">
        <f>IFERROR(SUM(SUMIF('ТТК-Новинки'!$B:$B,"67417",'ТТК-Новинки'!$E:$E),SUMIF('ТТК-Новинки'!$G:$G,"67417",'ТТК-Новинки'!$J:$J),SUMIF('ТТК-Новинки'!$L:$L,"67417",'ТТК-Новинки'!$O:$O),SUMIF('ТТК-Новинки'!$Q:$Q,"67417",'ТТК-Новинки'!$T:$T)),0)</f>
        <v>0</v>
      </c>
      <c r="J199" s="29">
        <f>IFERROR(SUM(SUMIF('ТТК-Промо'!$B:$B,"67417",'ТТК-Промо'!$E:$E),SUMIF('ТТК-Промо'!$G:$G,"67417",'ТТК-Промо'!$J:$J),SUMIF('ТТК-Промо'!$L:$L,"67417",'ТТК-Промо'!$O:$O),SUMIF('ТТК-Промо'!$Q:$Q,"67417",'ТТК-Промо'!$T:$T)),0)</f>
        <v>0</v>
      </c>
      <c r="K199" s="29">
        <f>IFERROR(SUM(SUMIF('ТТК-Завтраки'!$B:$B,"67417",'ТТК-Завтраки'!$E:$E),SUMIF('ТТК-Завтраки'!$G:$G,"67417",'ТТК-Завтраки'!$J:$J),SUMIF('ТТК-Завтраки'!$L:$L,"67417",'ТТК-Завтраки'!$O:$O),SUMIF('ТТК-Завтраки'!$Q:$Q,"67417",'ТТК-Завтраки'!$T:$T)),0)</f>
        <v>0</v>
      </c>
      <c r="L199" s="29">
        <f>IFERROR(SUM(SUMIF('ТТК-Салаты'!$B:$B,"67417",'ТТК-Салаты'!$E:$E),SUMIF('ТТК-Салаты'!$G:$G,"67417",'ТТК-Салаты'!$J:$J),SUMIF('ТТК-Салаты'!$L:$L,"67417",'ТТК-Салаты'!$O:$O),SUMIF('ТТК-Салаты'!$Q:$Q,"67417",'ТТК-Салаты'!$T:$T)),0)</f>
        <v>0</v>
      </c>
      <c r="M199" s="29">
        <f>IFERROR(SUM(SUMIF('ТТК-Экстра'!$B:$B,"67417",'ТТК-Экстра'!$E:$E),SUMIF('ТТК-Экстра'!$G:$G,"67417",'ТТК-Экстра'!$J:$J),SUMIF('ТТК-Экстра'!$L:$L,"67417",'ТТК-Экстра'!$O:$O),SUMIF('ТТК-Экстра'!$Q:$Q,"67417",'ТТК-Экстра'!$T:$T)),0)</f>
        <v>0</v>
      </c>
      <c r="N199" s="34">
        <f t="shared" si="3"/>
        <v>0</v>
      </c>
    </row>
    <row r="200" spans="1:14">
      <c r="A200" s="39">
        <v>61004</v>
      </c>
      <c r="B200" s="40" t="s">
        <v>765</v>
      </c>
      <c r="C200" s="29">
        <f>IFERROR(SUM(SUMIF('ТТК-Сэндвичи'!$B:$B,"61004",'ТТК-Сэндвичи'!$E:$E),SUMIF('ТТК-Сэндвичи'!$G:$G,"61004",'ТТК-Сэндвичи'!$J:$J),SUMIF('ТТК-Сэндвичи'!$L:$L,"61004",'ТТК-Сэндвичи'!$O:$O),SUMIF('ТТК-Сэндвичи'!$Q:$Q,"61004",'ТТК-Сэндвичи'!$T:$T)),0)</f>
        <v>0</v>
      </c>
      <c r="D200" s="29">
        <f>IFERROR(SUM(SUMIF('ТТК-Десерты'!$B:$B,"61004",'ТТК-Десерты'!$E:$E),SUMIF('ТТК-Десерты'!$G:$G,"61004",'ТТК-Десерты'!$J:$J),SUMIF('ТТК-Десерты'!$L:$L,"61004",'ТТК-Десерты'!$O:$O),SUMIF('ТТК-Десерты'!$Q:$Q,"61004",'ТТК-Десерты'!$T:$T)),0)</f>
        <v>0</v>
      </c>
      <c r="E200" s="29">
        <f>IFERROR(SUM(SUMIF('ТТК-Закуски'!$B:$B,"61004",'ТТК-Закуски'!$E:$E),SUMIF('ТТК-Закуски'!$G:$G,"61004",'ТТК-Закуски'!$J:$J),SUMIF('ТТК-Закуски'!$L:$L,"61004",'ТТК-Закуски'!$O:$O),SUMIF('ТТК-Закуски'!$Q:$Q,"61004",'ТТК-Закуски'!$T:$T)),0)</f>
        <v>0</v>
      </c>
      <c r="F200" s="29">
        <f>IFERROR(SUM(SUMIF('ТТК-Напитки'!$B:$B,"61004",'ТТК-Напитки'!$E:$E),SUMIF('ТТК-Напитки'!$G:$G,"61004",'ТТК-Напитки'!$J:$J),SUMIF('ТТК-Напитки'!$L:$L,"61004",'ТТК-Напитки'!$O:$O),SUMIF('ТТК-Напитки'!$Q:$Q,"61004",'ТТК-Напитки'!$T:$T)),0)</f>
        <v>0</v>
      </c>
      <c r="G200" s="29">
        <f>IFERROR(SUM(SUMIF('ТТК-Гарниры'!$B:$B,"61004",'ТТК-Гарниры'!$E:$E),SUMIF('ТТК-Гарниры'!$G:$G,"61004",'ТТК-Гарниры'!$J:$J),SUMIF('ТТК-Гарниры'!$L:$L,"61004",'ТТК-Гарниры'!$O:$O),SUMIF('ТТК-Гарниры'!$Q:$Q,"61004",'ТТК-Гарниры'!$T:$T)),0)</f>
        <v>0</v>
      </c>
      <c r="H200" s="29">
        <f>IFERROR(SUM(SUMIF('ТТК-Соуса'!$B:$B,"61004",'ТТК-Соуса'!$E:$E),SUMIF('ТТК-Соуса'!$G:$G,"61004",'ТТК-Соуса'!$J:$J),SUMIF('ТТК-Соуса'!$L:$L,"61004",'ТТК-Соуса'!$O:$O),SUMIF('ТТК-Соуса'!$Q:$Q,"61004",'ТТК-Соуса'!$T:$T)),0)</f>
        <v>0</v>
      </c>
      <c r="I200" s="29">
        <f>IFERROR(SUM(SUMIF('ТТК-Новинки'!$B:$B,"61004",'ТТК-Новинки'!$E:$E),SUMIF('ТТК-Новинки'!$G:$G,"61004",'ТТК-Новинки'!$J:$J),SUMIF('ТТК-Новинки'!$L:$L,"61004",'ТТК-Новинки'!$O:$O),SUMIF('ТТК-Новинки'!$Q:$Q,"61004",'ТТК-Новинки'!$T:$T)),0)</f>
        <v>0</v>
      </c>
      <c r="J200" s="29">
        <f>IFERROR(SUM(SUMIF('ТТК-Промо'!$B:$B,"61004",'ТТК-Промо'!$E:$E),SUMIF('ТТК-Промо'!$G:$G,"61004",'ТТК-Промо'!$J:$J),SUMIF('ТТК-Промо'!$L:$L,"61004",'ТТК-Промо'!$O:$O),SUMIF('ТТК-Промо'!$Q:$Q,"61004",'ТТК-Промо'!$T:$T)),0)</f>
        <v>0</v>
      </c>
      <c r="K200" s="29">
        <f>IFERROR(SUM(SUMIF('ТТК-Завтраки'!$B:$B,"61004",'ТТК-Завтраки'!$E:$E),SUMIF('ТТК-Завтраки'!$G:$G,"61004",'ТТК-Завтраки'!$J:$J),SUMIF('ТТК-Завтраки'!$L:$L,"61004",'ТТК-Завтраки'!$O:$O),SUMIF('ТТК-Завтраки'!$Q:$Q,"61004",'ТТК-Завтраки'!$T:$T)),0)</f>
        <v>0</v>
      </c>
      <c r="L200" s="29">
        <f>IFERROR(SUM(SUMIF('ТТК-Салаты'!$B:$B,"61004",'ТТК-Салаты'!$E:$E),SUMIF('ТТК-Салаты'!$G:$G,"61004",'ТТК-Салаты'!$J:$J),SUMIF('ТТК-Салаты'!$L:$L,"61004",'ТТК-Салаты'!$O:$O),SUMIF('ТТК-Салаты'!$Q:$Q,"61004",'ТТК-Салаты'!$T:$T)),0)</f>
        <v>0</v>
      </c>
      <c r="M200" s="29">
        <f>IFERROR(SUM(SUMIF('ТТК-Экстра'!$B:$B,"61004",'ТТК-Экстра'!$E:$E),SUMIF('ТТК-Экстра'!$G:$G,"61004",'ТТК-Экстра'!$J:$J),SUMIF('ТТК-Экстра'!$L:$L,"61004",'ТТК-Экстра'!$O:$O),SUMIF('ТТК-Экстра'!$Q:$Q,"61004",'ТТК-Экстра'!$T:$T)),0)</f>
        <v>0</v>
      </c>
      <c r="N200" s="34">
        <f t="shared" si="3"/>
        <v>0</v>
      </c>
    </row>
    <row r="201" spans="1:14">
      <c r="A201" s="39">
        <v>61005</v>
      </c>
      <c r="B201" s="40" t="s">
        <v>764</v>
      </c>
      <c r="C201" s="29">
        <f>IFERROR(SUM(SUMIF('ТТК-Сэндвичи'!$B:$B,"61005",'ТТК-Сэндвичи'!$E:$E),SUMIF('ТТК-Сэндвичи'!$G:$G,"61005",'ТТК-Сэндвичи'!$J:$J),SUMIF('ТТК-Сэндвичи'!$L:$L,"61005",'ТТК-Сэндвичи'!$O:$O),SUMIF('ТТК-Сэндвичи'!$Q:$Q,"61005",'ТТК-Сэндвичи'!$T:$T)),0)</f>
        <v>0</v>
      </c>
      <c r="D201" s="29">
        <f>IFERROR(SUM(SUMIF('ТТК-Десерты'!$B:$B,"61005",'ТТК-Десерты'!$E:$E),SUMIF('ТТК-Десерты'!$G:$G,"61005",'ТТК-Десерты'!$J:$J),SUMIF('ТТК-Десерты'!$L:$L,"61005",'ТТК-Десерты'!$O:$O),SUMIF('ТТК-Десерты'!$Q:$Q,"61005",'ТТК-Десерты'!$T:$T)),0)</f>
        <v>0</v>
      </c>
      <c r="E201" s="29">
        <f>IFERROR(SUM(SUMIF('ТТК-Закуски'!$B:$B,"61005",'ТТК-Закуски'!$E:$E),SUMIF('ТТК-Закуски'!$G:$G,"61005",'ТТК-Закуски'!$J:$J),SUMIF('ТТК-Закуски'!$L:$L,"61005",'ТТК-Закуски'!$O:$O),SUMIF('ТТК-Закуски'!$Q:$Q,"61005",'ТТК-Закуски'!$T:$T)),0)</f>
        <v>0</v>
      </c>
      <c r="F201" s="29">
        <f>IFERROR(SUM(SUMIF('ТТК-Напитки'!$B:$B,"61005",'ТТК-Напитки'!$E:$E),SUMIF('ТТК-Напитки'!$G:$G,"61005",'ТТК-Напитки'!$J:$J),SUMIF('ТТК-Напитки'!$L:$L,"61005",'ТТК-Напитки'!$O:$O),SUMIF('ТТК-Напитки'!$Q:$Q,"61005",'ТТК-Напитки'!$T:$T)),0)</f>
        <v>0</v>
      </c>
      <c r="G201" s="29">
        <f>IFERROR(SUM(SUMIF('ТТК-Гарниры'!$B:$B,"61005",'ТТК-Гарниры'!$E:$E),SUMIF('ТТК-Гарниры'!$G:$G,"61005",'ТТК-Гарниры'!$J:$J),SUMIF('ТТК-Гарниры'!$L:$L,"61005",'ТТК-Гарниры'!$O:$O),SUMIF('ТТК-Гарниры'!$Q:$Q,"61005",'ТТК-Гарниры'!$T:$T)),0)</f>
        <v>0</v>
      </c>
      <c r="H201" s="29">
        <f>IFERROR(SUM(SUMIF('ТТК-Соуса'!$B:$B,"61005",'ТТК-Соуса'!$E:$E),SUMIF('ТТК-Соуса'!$G:$G,"61005",'ТТК-Соуса'!$J:$J),SUMIF('ТТК-Соуса'!$L:$L,"61005",'ТТК-Соуса'!$O:$O),SUMIF('ТТК-Соуса'!$Q:$Q,"61005",'ТТК-Соуса'!$T:$T)),0)</f>
        <v>0</v>
      </c>
      <c r="I201" s="29">
        <f>IFERROR(SUM(SUMIF('ТТК-Новинки'!$B:$B,"61005",'ТТК-Новинки'!$E:$E),SUMIF('ТТК-Новинки'!$G:$G,"61005",'ТТК-Новинки'!$J:$J),SUMIF('ТТК-Новинки'!$L:$L,"61005",'ТТК-Новинки'!$O:$O),SUMIF('ТТК-Новинки'!$Q:$Q,"61005",'ТТК-Новинки'!$T:$T)),0)</f>
        <v>5</v>
      </c>
      <c r="J201" s="29">
        <f>IFERROR(SUM(SUMIF('ТТК-Промо'!$B:$B,"61005",'ТТК-Промо'!$E:$E),SUMIF('ТТК-Промо'!$G:$G,"61005",'ТТК-Промо'!$J:$J),SUMIF('ТТК-Промо'!$L:$L,"61005",'ТТК-Промо'!$O:$O),SUMIF('ТТК-Промо'!$Q:$Q,"61005",'ТТК-Промо'!$T:$T)),0)</f>
        <v>0</v>
      </c>
      <c r="K201" s="29">
        <f>IFERROR(SUM(SUMIF('ТТК-Завтраки'!$B:$B,"61005",'ТТК-Завтраки'!$E:$E),SUMIF('ТТК-Завтраки'!$G:$G,"61005",'ТТК-Завтраки'!$J:$J),SUMIF('ТТК-Завтраки'!$L:$L,"61005",'ТТК-Завтраки'!$O:$O),SUMIF('ТТК-Завтраки'!$Q:$Q,"61005",'ТТК-Завтраки'!$T:$T)),0)</f>
        <v>0</v>
      </c>
      <c r="L201" s="29">
        <f>IFERROR(SUM(SUMIF('ТТК-Салаты'!$B:$B,"61005",'ТТК-Салаты'!$E:$E),SUMIF('ТТК-Салаты'!$G:$G,"61005",'ТТК-Салаты'!$J:$J),SUMIF('ТТК-Салаты'!$L:$L,"61005",'ТТК-Салаты'!$O:$O),SUMIF('ТТК-Салаты'!$Q:$Q,"61005",'ТТК-Салаты'!$T:$T)),0)</f>
        <v>0</v>
      </c>
      <c r="M201" s="29">
        <f>IFERROR(SUM(SUMIF('ТТК-Экстра'!$B:$B,"61005",'ТТК-Экстра'!$E:$E),SUMIF('ТТК-Экстра'!$G:$G,"61005",'ТТК-Экстра'!$J:$J),SUMIF('ТТК-Экстра'!$L:$L,"61005",'ТТК-Экстра'!$O:$O),SUMIF('ТТК-Экстра'!$Q:$Q,"61005",'ТТК-Экстра'!$T:$T)),0)</f>
        <v>0</v>
      </c>
      <c r="N201" s="34">
        <f t="shared" si="3"/>
        <v>5</v>
      </c>
    </row>
    <row r="202" spans="1:14">
      <c r="A202" s="39">
        <v>67037</v>
      </c>
      <c r="B202" s="40" t="s">
        <v>770</v>
      </c>
      <c r="C202" s="29">
        <f>IFERROR(SUM(SUMIF('ТТК-Сэндвичи'!$B:$B,"67037",'ТТК-Сэндвичи'!$E:$E),SUMIF('ТТК-Сэндвичи'!$G:$G,"67037",'ТТК-Сэндвичи'!$J:$J),SUMIF('ТТК-Сэндвичи'!$L:$L,"67037",'ТТК-Сэндвичи'!$O:$O),SUMIF('ТТК-Сэндвичи'!$Q:$Q,"67037",'ТТК-Сэндвичи'!$T:$T)),0)</f>
        <v>0</v>
      </c>
      <c r="D202" s="29">
        <f>IFERROR(SUM(SUMIF('ТТК-Десерты'!$B:$B,"67037",'ТТК-Десерты'!$E:$E),SUMIF('ТТК-Десерты'!$G:$G,"67037",'ТТК-Десерты'!$J:$J),SUMIF('ТТК-Десерты'!$L:$L,"67037",'ТТК-Десерты'!$O:$O),SUMIF('ТТК-Десерты'!$Q:$Q,"67037",'ТТК-Десерты'!$T:$T)),0)</f>
        <v>0</v>
      </c>
      <c r="E202" s="29">
        <f>IFERROR(SUM(SUMIF('ТТК-Закуски'!$B:$B,"67037",'ТТК-Закуски'!$E:$E),SUMIF('ТТК-Закуски'!$G:$G,"67037",'ТТК-Закуски'!$J:$J),SUMIF('ТТК-Закуски'!$L:$L,"67037",'ТТК-Закуски'!$O:$O),SUMIF('ТТК-Закуски'!$Q:$Q,"67037",'ТТК-Закуски'!$T:$T)),0)</f>
        <v>0</v>
      </c>
      <c r="F202" s="29">
        <f>IFERROR(SUM(SUMIF('ТТК-Напитки'!$B:$B,"67037",'ТТК-Напитки'!$E:$E),SUMIF('ТТК-Напитки'!$G:$G,"67037",'ТТК-Напитки'!$J:$J),SUMIF('ТТК-Напитки'!$L:$L,"67037",'ТТК-Напитки'!$O:$O),SUMIF('ТТК-Напитки'!$Q:$Q,"67037",'ТТК-Напитки'!$T:$T)),0)</f>
        <v>0</v>
      </c>
      <c r="G202" s="29">
        <f>IFERROR(SUM(SUMIF('ТТК-Гарниры'!$B:$B,"67037",'ТТК-Гарниры'!$E:$E),SUMIF('ТТК-Гарниры'!$G:$G,"67037",'ТТК-Гарниры'!$J:$J),SUMIF('ТТК-Гарниры'!$L:$L,"67037",'ТТК-Гарниры'!$O:$O),SUMIF('ТТК-Гарниры'!$Q:$Q,"67037",'ТТК-Гарниры'!$T:$T)),0)</f>
        <v>0</v>
      </c>
      <c r="H202" s="29">
        <f>IFERROR(SUM(SUMIF('ТТК-Соуса'!$B:$B,"67037",'ТТК-Соуса'!$E:$E),SUMIF('ТТК-Соуса'!$G:$G,"67037",'ТТК-Соуса'!$J:$J),SUMIF('ТТК-Соуса'!$L:$L,"67037",'ТТК-Соуса'!$O:$O),SUMIF('ТТК-Соуса'!$Q:$Q,"67037",'ТТК-Соуса'!$T:$T)),0)</f>
        <v>0</v>
      </c>
      <c r="I202" s="29">
        <f>IFERROR(SUM(SUMIF('ТТК-Новинки'!$B:$B,"67037",'ТТК-Новинки'!$E:$E),SUMIF('ТТК-Новинки'!$G:$G,"67037",'ТТК-Новинки'!$J:$J),SUMIF('ТТК-Новинки'!$L:$L,"67037",'ТТК-Новинки'!$O:$O),SUMIF('ТТК-Новинки'!$Q:$Q,"67037",'ТТК-Новинки'!$T:$T)),0)</f>
        <v>0</v>
      </c>
      <c r="J202" s="29">
        <f>IFERROR(SUM(SUMIF('ТТК-Промо'!$B:$B,"67037",'ТТК-Промо'!$E:$E),SUMIF('ТТК-Промо'!$G:$G,"67037",'ТТК-Промо'!$J:$J),SUMIF('ТТК-Промо'!$L:$L,"67037",'ТТК-Промо'!$O:$O),SUMIF('ТТК-Промо'!$Q:$Q,"67037",'ТТК-Промо'!$T:$T)),0)</f>
        <v>0</v>
      </c>
      <c r="K202" s="29">
        <f>IFERROR(SUM(SUMIF('ТТК-Завтраки'!$B:$B,"67037",'ТТК-Завтраки'!$E:$E),SUMIF('ТТК-Завтраки'!$G:$G,"67037",'ТТК-Завтраки'!$J:$J),SUMIF('ТТК-Завтраки'!$L:$L,"67037",'ТТК-Завтраки'!$O:$O),SUMIF('ТТК-Завтраки'!$Q:$Q,"67037",'ТТК-Завтраки'!$T:$T)),0)</f>
        <v>0</v>
      </c>
      <c r="L202" s="29">
        <f>IFERROR(SUM(SUMIF('ТТК-Салаты'!$B:$B,"67037",'ТТК-Салаты'!$E:$E),SUMIF('ТТК-Салаты'!$G:$G,"67037",'ТТК-Салаты'!$J:$J),SUMIF('ТТК-Салаты'!$L:$L,"67037",'ТТК-Салаты'!$O:$O),SUMIF('ТТК-Салаты'!$Q:$Q,"67037",'ТТК-Салаты'!$T:$T)),0)</f>
        <v>0</v>
      </c>
      <c r="M202" s="29">
        <f>IFERROR(SUM(SUMIF('ТТК-Экстра'!$B:$B,"67037",'ТТК-Экстра'!$E:$E),SUMIF('ТТК-Экстра'!$G:$G,"67037",'ТТК-Экстра'!$J:$J),SUMIF('ТТК-Экстра'!$L:$L,"67037",'ТТК-Экстра'!$O:$O),SUMIF('ТТК-Экстра'!$Q:$Q,"67037",'ТТК-Экстра'!$T:$T)),0)</f>
        <v>0</v>
      </c>
      <c r="N202" s="34">
        <f t="shared" si="3"/>
        <v>0</v>
      </c>
    </row>
    <row r="203" spans="1:14">
      <c r="A203" s="39">
        <v>61024</v>
      </c>
      <c r="B203" s="40" t="s">
        <v>778</v>
      </c>
      <c r="C203" s="29">
        <f>IFERROR(SUM(SUMIF('ТТК-Сэндвичи'!$B:$B,"61024",'ТТК-Сэндвичи'!$E:$E),SUMIF('ТТК-Сэндвичи'!$G:$G,"61024",'ТТК-Сэндвичи'!$J:$J),SUMIF('ТТК-Сэндвичи'!$L:$L,"61024",'ТТК-Сэндвичи'!$O:$O),SUMIF('ТТК-Сэндвичи'!$Q:$Q,"61024",'ТТК-Сэндвичи'!$T:$T)),0)</f>
        <v>0</v>
      </c>
      <c r="D203" s="29">
        <f>IFERROR(SUM(SUMIF('ТТК-Десерты'!$B:$B,"61024",'ТТК-Десерты'!$E:$E),SUMIF('ТТК-Десерты'!$G:$G,"61024",'ТТК-Десерты'!$J:$J),SUMIF('ТТК-Десерты'!$L:$L,"61024",'ТТК-Десерты'!$O:$O),SUMIF('ТТК-Десерты'!$Q:$Q,"61024",'ТТК-Десерты'!$T:$T)),0)</f>
        <v>0</v>
      </c>
      <c r="E203" s="29">
        <f>IFERROR(SUM(SUMIF('ТТК-Закуски'!$B:$B,"61024",'ТТК-Закуски'!$E:$E),SUMIF('ТТК-Закуски'!$G:$G,"61024",'ТТК-Закуски'!$J:$J),SUMIF('ТТК-Закуски'!$L:$L,"61024",'ТТК-Закуски'!$O:$O),SUMIF('ТТК-Закуски'!$Q:$Q,"61024",'ТТК-Закуски'!$T:$T)),0)</f>
        <v>0</v>
      </c>
      <c r="F203" s="29">
        <f>IFERROR(SUM(SUMIF('ТТК-Напитки'!$B:$B,"61024",'ТТК-Напитки'!$E:$E),SUMIF('ТТК-Напитки'!$G:$G,"61024",'ТТК-Напитки'!$J:$J),SUMIF('ТТК-Напитки'!$L:$L,"61024",'ТТК-Напитки'!$O:$O),SUMIF('ТТК-Напитки'!$Q:$Q,"61024",'ТТК-Напитки'!$T:$T)),0)</f>
        <v>0</v>
      </c>
      <c r="G203" s="29">
        <f>IFERROR(SUM(SUMIF('ТТК-Гарниры'!$B:$B,"61024",'ТТК-Гарниры'!$E:$E),SUMIF('ТТК-Гарниры'!$G:$G,"61024",'ТТК-Гарниры'!$J:$J),SUMIF('ТТК-Гарниры'!$L:$L,"61024",'ТТК-Гарниры'!$O:$O),SUMIF('ТТК-Гарниры'!$Q:$Q,"61024",'ТТК-Гарниры'!$T:$T)),0)</f>
        <v>0</v>
      </c>
      <c r="H203" s="29">
        <f>IFERROR(SUM(SUMIF('ТТК-Соуса'!$B:$B,"61024",'ТТК-Соуса'!$E:$E),SUMIF('ТТК-Соуса'!$G:$G,"61024",'ТТК-Соуса'!$J:$J),SUMIF('ТТК-Соуса'!$L:$L,"61024",'ТТК-Соуса'!$O:$O),SUMIF('ТТК-Соуса'!$Q:$Q,"61024",'ТТК-Соуса'!$T:$T)),0)</f>
        <v>0</v>
      </c>
      <c r="I203" s="29">
        <f>IFERROR(SUM(SUMIF('ТТК-Новинки'!$B:$B,"61024",'ТТК-Новинки'!$E:$E),SUMIF('ТТК-Новинки'!$G:$G,"61024",'ТТК-Новинки'!$J:$J),SUMIF('ТТК-Новинки'!$L:$L,"61024",'ТТК-Новинки'!$O:$O),SUMIF('ТТК-Новинки'!$Q:$Q,"61024",'ТТК-Новинки'!$T:$T)),0)</f>
        <v>0</v>
      </c>
      <c r="J203" s="29">
        <f>IFERROR(SUM(SUMIF('ТТК-Промо'!$B:$B,"61024",'ТТК-Промо'!$E:$E),SUMIF('ТТК-Промо'!$G:$G,"61024",'ТТК-Промо'!$J:$J),SUMIF('ТТК-Промо'!$L:$L,"61024",'ТТК-Промо'!$O:$O),SUMIF('ТТК-Промо'!$Q:$Q,"61024",'ТТК-Промо'!$T:$T)),0)</f>
        <v>0</v>
      </c>
      <c r="K203" s="29">
        <f>IFERROR(SUM(SUMIF('ТТК-Завтраки'!$B:$B,"61024",'ТТК-Завтраки'!$E:$E),SUMIF('ТТК-Завтраки'!$G:$G,"61024",'ТТК-Завтраки'!$J:$J),SUMIF('ТТК-Завтраки'!$L:$L,"61024",'ТТК-Завтраки'!$O:$O),SUMIF('ТТК-Завтраки'!$Q:$Q,"61024",'ТТК-Завтраки'!$T:$T)),0)</f>
        <v>0</v>
      </c>
      <c r="L203" s="29">
        <f>IFERROR(SUM(SUMIF('ТТК-Салаты'!$B:$B,"61024",'ТТК-Салаты'!$E:$E),SUMIF('ТТК-Салаты'!$G:$G,"61024",'ТТК-Салаты'!$J:$J),SUMIF('ТТК-Салаты'!$L:$L,"61024",'ТТК-Салаты'!$O:$O),SUMIF('ТТК-Салаты'!$Q:$Q,"61024",'ТТК-Салаты'!$T:$T)),0)</f>
        <v>0</v>
      </c>
      <c r="M203" s="29">
        <f>IFERROR(SUM(SUMIF('ТТК-Экстра'!$B:$B,"61024",'ТТК-Экстра'!$E:$E),SUMIF('ТТК-Экстра'!$G:$G,"61024",'ТТК-Экстра'!$J:$J),SUMIF('ТТК-Экстра'!$L:$L,"61024",'ТТК-Экстра'!$O:$O),SUMIF('ТТК-Экстра'!$Q:$Q,"61024",'ТТК-Экстра'!$T:$T)),0)</f>
        <v>0</v>
      </c>
      <c r="N203" s="34">
        <f t="shared" si="3"/>
        <v>0</v>
      </c>
    </row>
    <row r="204" spans="1:14">
      <c r="A204" s="39">
        <v>69903</v>
      </c>
      <c r="B204" s="40" t="s">
        <v>780</v>
      </c>
      <c r="C204" s="29">
        <f>IFERROR(SUM(SUMIF('ТТК-Сэндвичи'!$B:$B,"69903",'ТТК-Сэндвичи'!$E:$E),SUMIF('ТТК-Сэндвичи'!$G:$G,"69903",'ТТК-Сэндвичи'!$J:$J),SUMIF('ТТК-Сэндвичи'!$L:$L,"69903",'ТТК-Сэндвичи'!$O:$O),SUMIF('ТТК-Сэндвичи'!$Q:$Q,"69903",'ТТК-Сэндвичи'!$T:$T)),0)</f>
        <v>0</v>
      </c>
      <c r="D204" s="29">
        <f>IFERROR(SUM(SUMIF('ТТК-Десерты'!$B:$B,"69903",'ТТК-Десерты'!$E:$E),SUMIF('ТТК-Десерты'!$G:$G,"69903",'ТТК-Десерты'!$J:$J),SUMIF('ТТК-Десерты'!$L:$L,"69903",'ТТК-Десерты'!$O:$O),SUMIF('ТТК-Десерты'!$Q:$Q,"69903",'ТТК-Десерты'!$T:$T)),0)</f>
        <v>0</v>
      </c>
      <c r="E204" s="29">
        <f>IFERROR(SUM(SUMIF('ТТК-Закуски'!$B:$B,"69903",'ТТК-Закуски'!$E:$E),SUMIF('ТТК-Закуски'!$G:$G,"69903",'ТТК-Закуски'!$J:$J),SUMIF('ТТК-Закуски'!$L:$L,"69903",'ТТК-Закуски'!$O:$O),SUMIF('ТТК-Закуски'!$Q:$Q,"69903",'ТТК-Закуски'!$T:$T)),0)</f>
        <v>0</v>
      </c>
      <c r="F204" s="29">
        <f>IFERROR(SUM(SUMIF('ТТК-Напитки'!$B:$B,"69903",'ТТК-Напитки'!$E:$E),SUMIF('ТТК-Напитки'!$G:$G,"69903",'ТТК-Напитки'!$J:$J),SUMIF('ТТК-Напитки'!$L:$L,"69903",'ТТК-Напитки'!$O:$O),SUMIF('ТТК-Напитки'!$Q:$Q,"69903",'ТТК-Напитки'!$T:$T)),0)</f>
        <v>0</v>
      </c>
      <c r="G204" s="29">
        <f>IFERROR(SUM(SUMIF('ТТК-Гарниры'!$B:$B,"69903",'ТТК-Гарниры'!$E:$E),SUMIF('ТТК-Гарниры'!$G:$G,"69903",'ТТК-Гарниры'!$J:$J),SUMIF('ТТК-Гарниры'!$L:$L,"69903",'ТТК-Гарниры'!$O:$O),SUMIF('ТТК-Гарниры'!$Q:$Q,"69903",'ТТК-Гарниры'!$T:$T)),0)</f>
        <v>0</v>
      </c>
      <c r="H204" s="29">
        <f>IFERROR(SUM(SUMIF('ТТК-Соуса'!$B:$B,"69903",'ТТК-Соуса'!$E:$E),SUMIF('ТТК-Соуса'!$G:$G,"69903",'ТТК-Соуса'!$J:$J),SUMIF('ТТК-Соуса'!$L:$L,"69903",'ТТК-Соуса'!$O:$O),SUMIF('ТТК-Соуса'!$Q:$Q,"69903",'ТТК-Соуса'!$T:$T)),0)</f>
        <v>0</v>
      </c>
      <c r="I204" s="29">
        <f>IFERROR(SUM(SUMIF('ТТК-Новинки'!$B:$B,"69903",'ТТК-Новинки'!$E:$E),SUMIF('ТТК-Новинки'!$G:$G,"69903",'ТТК-Новинки'!$J:$J),SUMIF('ТТК-Новинки'!$L:$L,"69903",'ТТК-Новинки'!$O:$O),SUMIF('ТТК-Новинки'!$Q:$Q,"69903",'ТТК-Новинки'!$T:$T)),0)</f>
        <v>0</v>
      </c>
      <c r="J204" s="29">
        <f>IFERROR(SUM(SUMIF('ТТК-Промо'!$B:$B,"69903",'ТТК-Промо'!$E:$E),SUMIF('ТТК-Промо'!$G:$G,"69903",'ТТК-Промо'!$J:$J),SUMIF('ТТК-Промо'!$L:$L,"69903",'ТТК-Промо'!$O:$O),SUMIF('ТТК-Промо'!$Q:$Q,"69903",'ТТК-Промо'!$T:$T)),0)</f>
        <v>0</v>
      </c>
      <c r="K204" s="29">
        <f>IFERROR(SUM(SUMIF('ТТК-Завтраки'!$B:$B,"69903",'ТТК-Завтраки'!$E:$E),SUMIF('ТТК-Завтраки'!$G:$G,"69903",'ТТК-Завтраки'!$J:$J),SUMIF('ТТК-Завтраки'!$L:$L,"69903",'ТТК-Завтраки'!$O:$O),SUMIF('ТТК-Завтраки'!$Q:$Q,"69903",'ТТК-Завтраки'!$T:$T)),0)</f>
        <v>0</v>
      </c>
      <c r="L204" s="29">
        <f>IFERROR(SUM(SUMIF('ТТК-Салаты'!$B:$B,"69903",'ТТК-Салаты'!$E:$E),SUMIF('ТТК-Салаты'!$G:$G,"69903",'ТТК-Салаты'!$J:$J),SUMIF('ТТК-Салаты'!$L:$L,"69903",'ТТК-Салаты'!$O:$O),SUMIF('ТТК-Салаты'!$Q:$Q,"69903",'ТТК-Салаты'!$T:$T)),0)</f>
        <v>0</v>
      </c>
      <c r="M204" s="29">
        <f>IFERROR(SUM(SUMIF('ТТК-Экстра'!$B:$B,"69903",'ТТК-Экстра'!$E:$E),SUMIF('ТТК-Экстра'!$G:$G,"69903",'ТТК-Экстра'!$J:$J),SUMIF('ТТК-Экстра'!$L:$L,"69903",'ТТК-Экстра'!$O:$O),SUMIF('ТТК-Экстра'!$Q:$Q,"69903",'ТТК-Экстра'!$T:$T)),0)</f>
        <v>0</v>
      </c>
      <c r="N204" s="34">
        <f>SUM(C204:M204)</f>
        <v>0</v>
      </c>
    </row>
    <row r="205" spans="1:14">
      <c r="A205" s="39">
        <v>67028</v>
      </c>
      <c r="B205" s="40" t="s">
        <v>781</v>
      </c>
      <c r="C205" s="29">
        <f>IFERROR(SUM(SUMIF('ТТК-Сэндвичи'!$B:$B,"67028",'ТТК-Сэндвичи'!$E:$E),SUMIF('ТТК-Сэндвичи'!$G:$G,"67028",'ТТК-Сэндвичи'!$J:$J),SUMIF('ТТК-Сэндвичи'!$L:$L,"67028",'ТТК-Сэндвичи'!$O:$O),SUMIF('ТТК-Сэндвичи'!$Q:$Q,"67028",'ТТК-Сэндвичи'!$T:$T)),0)</f>
        <v>0</v>
      </c>
      <c r="D205" s="29">
        <f>IFERROR(SUM(SUMIF('ТТК-Десерты'!$B:$B,"67028",'ТТК-Десерты'!$E:$E),SUMIF('ТТК-Десерты'!$G:$G,"67028",'ТТК-Десерты'!$J:$J),SUMIF('ТТК-Десерты'!$L:$L,"67028",'ТТК-Десерты'!$O:$O),SUMIF('ТТК-Десерты'!$Q:$Q,"67028",'ТТК-Десерты'!$T:$T)),0)</f>
        <v>0</v>
      </c>
      <c r="E205" s="29">
        <f>IFERROR(SUM(SUMIF('ТТК-Закуски'!$B:$B,"67028",'ТТК-Закуски'!$E:$E),SUMIF('ТТК-Закуски'!$G:$G,"67028",'ТТК-Закуски'!$J:$J),SUMIF('ТТК-Закуски'!$L:$L,"67028",'ТТК-Закуски'!$O:$O),SUMIF('ТТК-Закуски'!$Q:$Q,"67028",'ТТК-Закуски'!$T:$T)),0)</f>
        <v>0</v>
      </c>
      <c r="F205" s="29">
        <f>IFERROR(SUM(SUMIF('ТТК-Напитки'!$B:$B,"67028",'ТТК-Напитки'!$E:$E),SUMIF('ТТК-Напитки'!$G:$G,"67028",'ТТК-Напитки'!$J:$J),SUMIF('ТТК-Напитки'!$L:$L,"67028",'ТТК-Напитки'!$O:$O),SUMIF('ТТК-Напитки'!$Q:$Q,"67028",'ТТК-Напитки'!$T:$T)),0)</f>
        <v>0</v>
      </c>
      <c r="G205" s="29">
        <f>IFERROR(SUM(SUMIF('ТТК-Гарниры'!$B:$B,"67028",'ТТК-Гарниры'!$E:$E),SUMIF('ТТК-Гарниры'!$G:$G,"67028",'ТТК-Гарниры'!$J:$J),SUMIF('ТТК-Гарниры'!$L:$L,"67028",'ТТК-Гарниры'!$O:$O),SUMIF('ТТК-Гарниры'!$Q:$Q,"67028",'ТТК-Гарниры'!$T:$T)),0)</f>
        <v>0</v>
      </c>
      <c r="H205" s="29">
        <f>IFERROR(SUM(SUMIF('ТТК-Соуса'!$B:$B,"67028",'ТТК-Соуса'!$E:$E),SUMIF('ТТК-Соуса'!$G:$G,"67028",'ТТК-Соуса'!$J:$J),SUMIF('ТТК-Соуса'!$L:$L,"67028",'ТТК-Соуса'!$O:$O),SUMIF('ТТК-Соуса'!$Q:$Q,"67028",'ТТК-Соуса'!$T:$T)),0)</f>
        <v>0</v>
      </c>
      <c r="I205" s="29">
        <f>IFERROR(SUM(SUMIF('ТТК-Новинки'!$B:$B,"67028",'ТТК-Новинки'!$E:$E),SUMIF('ТТК-Новинки'!$G:$G,"67028",'ТТК-Новинки'!$J:$J),SUMIF('ТТК-Новинки'!$L:$L,"67028",'ТТК-Новинки'!$O:$O),SUMIF('ТТК-Новинки'!$Q:$Q,"67028",'ТТК-Новинки'!$T:$T)),0)</f>
        <v>0</v>
      </c>
      <c r="J205" s="29">
        <f>IFERROR(SUM(SUMIF('ТТК-Промо'!$B:$B,"67028",'ТТК-Промо'!$E:$E),SUMIF('ТТК-Промо'!$G:$G,"67028",'ТТК-Промо'!$J:$J),SUMIF('ТТК-Промо'!$L:$L,"67028",'ТТК-Промо'!$O:$O),SUMIF('ТТК-Промо'!$Q:$Q,"67028",'ТТК-Промо'!$T:$T)),0)</f>
        <v>0</v>
      </c>
      <c r="K205" s="29">
        <f>IFERROR(SUM(SUMIF('ТТК-Завтраки'!$B:$B,"67028",'ТТК-Завтраки'!$E:$E),SUMIF('ТТК-Завтраки'!$G:$G,"67028",'ТТК-Завтраки'!$J:$J),SUMIF('ТТК-Завтраки'!$L:$L,"67028",'ТТК-Завтраки'!$O:$O),SUMIF('ТТК-Завтраки'!$Q:$Q,"67028",'ТТК-Завтраки'!$T:$T)),0)</f>
        <v>0</v>
      </c>
      <c r="L205" s="29">
        <f>IFERROR(SUM(SUMIF('ТТК-Салаты'!$B:$B,"67028",'ТТК-Салаты'!$E:$E),SUMIF('ТТК-Салаты'!$G:$G,"67028",'ТТК-Салаты'!$J:$J),SUMIF('ТТК-Салаты'!$L:$L,"67028",'ТТК-Салаты'!$O:$O),SUMIF('ТТК-Салаты'!$Q:$Q,"67028",'ТТК-Салаты'!$T:$T)),0)</f>
        <v>0</v>
      </c>
      <c r="M205" s="29">
        <f>IFERROR(SUM(SUMIF('ТТК-Экстра'!$B:$B,"67028",'ТТК-Экстра'!$E:$E),SUMIF('ТТК-Экстра'!$G:$G,"67028",'ТТК-Экстра'!$J:$J),SUMIF('ТТК-Экстра'!$L:$L,"67028",'ТТК-Экстра'!$O:$O),SUMIF('ТТК-Экстра'!$Q:$Q,"67028",'ТТК-Экстра'!$T:$T)),0)</f>
        <v>0</v>
      </c>
      <c r="N205" s="34">
        <f t="shared" ref="N205:N212" si="4">SUM(C205:M205)</f>
        <v>0</v>
      </c>
    </row>
    <row r="206" spans="1:14">
      <c r="A206" s="39">
        <v>67029</v>
      </c>
      <c r="B206" s="40" t="s">
        <v>782</v>
      </c>
      <c r="C206" s="29">
        <f>IFERROR(SUM(SUMIF('ТТК-Сэндвичи'!$B:$B,"67029",'ТТК-Сэндвичи'!$E:$E),SUMIF('ТТК-Сэндвичи'!$G:$G,"67029",'ТТК-Сэндвичи'!$J:$J),SUMIF('ТТК-Сэндвичи'!$L:$L,"67029",'ТТК-Сэндвичи'!$O:$O),SUMIF('ТТК-Сэндвичи'!$Q:$Q,"67029",'ТТК-Сэндвичи'!$T:$T)),0)</f>
        <v>0</v>
      </c>
      <c r="D206" s="29">
        <f>IFERROR(SUM(SUMIF('ТТК-Десерты'!$B:$B,"67029",'ТТК-Десерты'!$E:$E),SUMIF('ТТК-Десерты'!$G:$G,"67029",'ТТК-Десерты'!$J:$J),SUMIF('ТТК-Десерты'!$L:$L,"67029",'ТТК-Десерты'!$O:$O),SUMIF('ТТК-Десерты'!$Q:$Q,"67029",'ТТК-Десерты'!$T:$T)),0)</f>
        <v>0</v>
      </c>
      <c r="E206" s="29">
        <f>IFERROR(SUM(SUMIF('ТТК-Закуски'!$B:$B,"67029",'ТТК-Закуски'!$E:$E),SUMIF('ТТК-Закуски'!$G:$G,"67029",'ТТК-Закуски'!$J:$J),SUMIF('ТТК-Закуски'!$L:$L,"67029",'ТТК-Закуски'!$O:$O),SUMIF('ТТК-Закуски'!$Q:$Q,"67029",'ТТК-Закуски'!$T:$T)),0)</f>
        <v>0</v>
      </c>
      <c r="F206" s="29">
        <f>IFERROR(SUM(SUMIF('ТТК-Напитки'!$B:$B,"67029",'ТТК-Напитки'!$E:$E),SUMIF('ТТК-Напитки'!$G:$G,"67029",'ТТК-Напитки'!$J:$J),SUMIF('ТТК-Напитки'!$L:$L,"67029",'ТТК-Напитки'!$O:$O),SUMIF('ТТК-Напитки'!$Q:$Q,"67029",'ТТК-Напитки'!$T:$T)),0)</f>
        <v>0</v>
      </c>
      <c r="G206" s="29">
        <f>IFERROR(SUM(SUMIF('ТТК-Гарниры'!$B:$B,"67029",'ТТК-Гарниры'!$E:$E),SUMIF('ТТК-Гарниры'!$G:$G,"67029",'ТТК-Гарниры'!$J:$J),SUMIF('ТТК-Гарниры'!$L:$L,"67029",'ТТК-Гарниры'!$O:$O),SUMIF('ТТК-Гарниры'!$Q:$Q,"67029",'ТТК-Гарниры'!$T:$T)),0)</f>
        <v>0</v>
      </c>
      <c r="H206" s="29">
        <f>IFERROR(SUM(SUMIF('ТТК-Соуса'!$B:$B,"67029",'ТТК-Соуса'!$E:$E),SUMIF('ТТК-Соуса'!$G:$G,"67029",'ТТК-Соуса'!$J:$J),SUMIF('ТТК-Соуса'!$L:$L,"67029",'ТТК-Соуса'!$O:$O),SUMIF('ТТК-Соуса'!$Q:$Q,"67029",'ТТК-Соуса'!$T:$T)),0)</f>
        <v>0</v>
      </c>
      <c r="I206" s="29">
        <f>IFERROR(SUM(SUMIF('ТТК-Новинки'!$B:$B,"67029",'ТТК-Новинки'!$E:$E),SUMIF('ТТК-Новинки'!$G:$G,"67029",'ТТК-Новинки'!$J:$J),SUMIF('ТТК-Новинки'!$L:$L,"67029",'ТТК-Новинки'!$O:$O),SUMIF('ТТК-Новинки'!$Q:$Q,"67029",'ТТК-Новинки'!$T:$T)),0)</f>
        <v>0</v>
      </c>
      <c r="J206" s="29">
        <f>IFERROR(SUM(SUMIF('ТТК-Промо'!$B:$B,"67029",'ТТК-Промо'!$E:$E),SUMIF('ТТК-Промо'!$G:$G,"67029",'ТТК-Промо'!$J:$J),SUMIF('ТТК-Промо'!$L:$L,"67029",'ТТК-Промо'!$O:$O),SUMIF('ТТК-Промо'!$Q:$Q,"67029",'ТТК-Промо'!$T:$T)),0)</f>
        <v>0</v>
      </c>
      <c r="K206" s="29">
        <f>IFERROR(SUM(SUMIF('ТТК-Завтраки'!$B:$B,"67029",'ТТК-Завтраки'!$E:$E),SUMIF('ТТК-Завтраки'!$G:$G,"67029",'ТТК-Завтраки'!$J:$J),SUMIF('ТТК-Завтраки'!$L:$L,"67029",'ТТК-Завтраки'!$O:$O),SUMIF('ТТК-Завтраки'!$Q:$Q,"67029",'ТТК-Завтраки'!$T:$T)),0)</f>
        <v>0</v>
      </c>
      <c r="L206" s="29">
        <f>IFERROR(SUM(SUMIF('ТТК-Салаты'!$B:$B,"67029",'ТТК-Салаты'!$E:$E),SUMIF('ТТК-Салаты'!$G:$G,"67029",'ТТК-Салаты'!$J:$J),SUMIF('ТТК-Салаты'!$L:$L,"67029",'ТТК-Салаты'!$O:$O),SUMIF('ТТК-Салаты'!$Q:$Q,"67029",'ТТК-Салаты'!$T:$T)),0)</f>
        <v>0</v>
      </c>
      <c r="M206" s="29">
        <f>IFERROR(SUM(SUMIF('ТТК-Экстра'!$B:$B,"67029",'ТТК-Экстра'!$E:$E),SUMIF('ТТК-Экстра'!$G:$G,"67029",'ТТК-Экстра'!$J:$J),SUMIF('ТТК-Экстра'!$L:$L,"67029",'ТТК-Экстра'!$O:$O),SUMIF('ТТК-Экстра'!$Q:$Q,"67029",'ТТК-Экстра'!$T:$T)),0)</f>
        <v>0</v>
      </c>
      <c r="N206" s="34">
        <f t="shared" si="4"/>
        <v>0</v>
      </c>
    </row>
    <row r="207" spans="1:14">
      <c r="A207" s="39">
        <v>67024</v>
      </c>
      <c r="B207" s="40" t="s">
        <v>783</v>
      </c>
      <c r="C207" s="29">
        <f>IFERROR(SUM(SUMIF('ТТК-Сэндвичи'!$B:$B,"67024",'ТТК-Сэндвичи'!$E:$E),SUMIF('ТТК-Сэндвичи'!$G:$G,"67024",'ТТК-Сэндвичи'!$J:$J),SUMIF('ТТК-Сэндвичи'!$L:$L,"67024",'ТТК-Сэндвичи'!$O:$O),SUMIF('ТТК-Сэндвичи'!$Q:$Q,"67024",'ТТК-Сэндвичи'!$T:$T)),0)</f>
        <v>0</v>
      </c>
      <c r="D207" s="29">
        <f>IFERROR(SUM(SUMIF('ТТК-Десерты'!$B:$B,"67024",'ТТК-Десерты'!$E:$E),SUMIF('ТТК-Десерты'!$G:$G,"67024",'ТТК-Десерты'!$J:$J),SUMIF('ТТК-Десерты'!$L:$L,"67024",'ТТК-Десерты'!$O:$O),SUMIF('ТТК-Десерты'!$Q:$Q,"67024",'ТТК-Десерты'!$T:$T)),0)</f>
        <v>0</v>
      </c>
      <c r="E207" s="29">
        <f>IFERROR(SUM(SUMIF('ТТК-Закуски'!$B:$B,"67024",'ТТК-Закуски'!$E:$E),SUMIF('ТТК-Закуски'!$G:$G,"67024",'ТТК-Закуски'!$J:$J),SUMIF('ТТК-Закуски'!$L:$L,"67024",'ТТК-Закуски'!$O:$O),SUMIF('ТТК-Закуски'!$Q:$Q,"67024",'ТТК-Закуски'!$T:$T)),0)</f>
        <v>0</v>
      </c>
      <c r="F207" s="29">
        <f>IFERROR(SUM(SUMIF('ТТК-Напитки'!$B:$B,"67024",'ТТК-Напитки'!$E:$E),SUMIF('ТТК-Напитки'!$G:$G,"67024",'ТТК-Напитки'!$J:$J),SUMIF('ТТК-Напитки'!$L:$L,"67024",'ТТК-Напитки'!$O:$O),SUMIF('ТТК-Напитки'!$Q:$Q,"67024",'ТТК-Напитки'!$T:$T)),0)</f>
        <v>0</v>
      </c>
      <c r="G207" s="29">
        <f>IFERROR(SUM(SUMIF('ТТК-Гарниры'!$B:$B,"67024",'ТТК-Гарниры'!$E:$E),SUMIF('ТТК-Гарниры'!$G:$G,"67024",'ТТК-Гарниры'!$J:$J),SUMIF('ТТК-Гарниры'!$L:$L,"67024",'ТТК-Гарниры'!$O:$O),SUMIF('ТТК-Гарниры'!$Q:$Q,"67024",'ТТК-Гарниры'!$T:$T)),0)</f>
        <v>0</v>
      </c>
      <c r="H207" s="29">
        <f>IFERROR(SUM(SUMIF('ТТК-Соуса'!$B:$B,"67024",'ТТК-Соуса'!$E:$E),SUMIF('ТТК-Соуса'!$G:$G,"67024",'ТТК-Соуса'!$J:$J),SUMIF('ТТК-Соуса'!$L:$L,"67024",'ТТК-Соуса'!$O:$O),SUMIF('ТТК-Соуса'!$Q:$Q,"67024",'ТТК-Соуса'!$T:$T)),0)</f>
        <v>0</v>
      </c>
      <c r="I207" s="29">
        <f>IFERROR(SUM(SUMIF('ТТК-Новинки'!$B:$B,"67024",'ТТК-Новинки'!$E:$E),SUMIF('ТТК-Новинки'!$G:$G,"67024",'ТТК-Новинки'!$J:$J),SUMIF('ТТК-Новинки'!$L:$L,"67024",'ТТК-Новинки'!$O:$O),SUMIF('ТТК-Новинки'!$Q:$Q,"67024",'ТТК-Новинки'!$T:$T)),0)</f>
        <v>0</v>
      </c>
      <c r="J207" s="29">
        <f>IFERROR(SUM(SUMIF('ТТК-Промо'!$B:$B,"67024",'ТТК-Промо'!$E:$E),SUMIF('ТТК-Промо'!$G:$G,"67024",'ТТК-Промо'!$J:$J),SUMIF('ТТК-Промо'!$L:$L,"67024",'ТТК-Промо'!$O:$O),SUMIF('ТТК-Промо'!$Q:$Q,"67024",'ТТК-Промо'!$T:$T)),0)</f>
        <v>0</v>
      </c>
      <c r="K207" s="29">
        <f>IFERROR(SUM(SUMIF('ТТК-Завтраки'!$B:$B,"67024",'ТТК-Завтраки'!$E:$E),SUMIF('ТТК-Завтраки'!$G:$G,"67024",'ТТК-Завтраки'!$J:$J),SUMIF('ТТК-Завтраки'!$L:$L,"67024",'ТТК-Завтраки'!$O:$O),SUMIF('ТТК-Завтраки'!$Q:$Q,"67024",'ТТК-Завтраки'!$T:$T)),0)</f>
        <v>0</v>
      </c>
      <c r="L207" s="29">
        <f>IFERROR(SUM(SUMIF('ТТК-Салаты'!$B:$B,"67024",'ТТК-Салаты'!$E:$E),SUMIF('ТТК-Салаты'!$G:$G,"67024",'ТТК-Салаты'!$J:$J),SUMIF('ТТК-Салаты'!$L:$L,"67024",'ТТК-Салаты'!$O:$O),SUMIF('ТТК-Салаты'!$Q:$Q,"67024",'ТТК-Салаты'!$T:$T)),0)</f>
        <v>0</v>
      </c>
      <c r="M207" s="29">
        <f>IFERROR(SUM(SUMIF('ТТК-Экстра'!$B:$B,"67024",'ТТК-Экстра'!$E:$E),SUMIF('ТТК-Экстра'!$G:$G,"67024",'ТТК-Экстра'!$J:$J),SUMIF('ТТК-Экстра'!$L:$L,"67024",'ТТК-Экстра'!$O:$O),SUMIF('ТТК-Экстра'!$Q:$Q,"67024",'ТТК-Экстра'!$T:$T)),0)</f>
        <v>0</v>
      </c>
      <c r="N207" s="34">
        <f t="shared" si="4"/>
        <v>0</v>
      </c>
    </row>
    <row r="208" spans="1:14">
      <c r="A208" s="39">
        <v>67031</v>
      </c>
      <c r="B208" s="40" t="s">
        <v>784</v>
      </c>
      <c r="C208" s="29">
        <f>IFERROR(SUM(SUMIF('ТТК-Сэндвичи'!$B:$B,"67031",'ТТК-Сэндвичи'!$E:$E),SUMIF('ТТК-Сэндвичи'!$G:$G,"67031",'ТТК-Сэндвичи'!$J:$J),SUMIF('ТТК-Сэндвичи'!$L:$L,"67031",'ТТК-Сэндвичи'!$O:$O),SUMIF('ТТК-Сэндвичи'!$Q:$Q,"67031",'ТТК-Сэндвичи'!$T:$T)),0)</f>
        <v>0</v>
      </c>
      <c r="D208" s="29">
        <f>IFERROR(SUM(SUMIF('ТТК-Десерты'!$B:$B,"67031",'ТТК-Десерты'!$E:$E),SUMIF('ТТК-Десерты'!$G:$G,"67031",'ТТК-Десерты'!$J:$J),SUMIF('ТТК-Десерты'!$L:$L,"67031",'ТТК-Десерты'!$O:$O),SUMIF('ТТК-Десерты'!$Q:$Q,"67031",'ТТК-Десерты'!$T:$T)),0)</f>
        <v>0</v>
      </c>
      <c r="E208" s="29">
        <f>IFERROR(SUM(SUMIF('ТТК-Закуски'!$B:$B,"67031",'ТТК-Закуски'!$E:$E),SUMIF('ТТК-Закуски'!$G:$G,"67031",'ТТК-Закуски'!$J:$J),SUMIF('ТТК-Закуски'!$L:$L,"67031",'ТТК-Закуски'!$O:$O),SUMIF('ТТК-Закуски'!$Q:$Q,"67031",'ТТК-Закуски'!$T:$T)),0)</f>
        <v>0</v>
      </c>
      <c r="F208" s="29">
        <f>IFERROR(SUM(SUMIF('ТТК-Напитки'!$B:$B,"67031",'ТТК-Напитки'!$E:$E),SUMIF('ТТК-Напитки'!$G:$G,"67031",'ТТК-Напитки'!$J:$J),SUMIF('ТТК-Напитки'!$L:$L,"67031",'ТТК-Напитки'!$O:$O),SUMIF('ТТК-Напитки'!$Q:$Q,"67031",'ТТК-Напитки'!$T:$T)),0)</f>
        <v>0</v>
      </c>
      <c r="G208" s="29">
        <f>IFERROR(SUM(SUMIF('ТТК-Гарниры'!$B:$B,"67031",'ТТК-Гарниры'!$E:$E),SUMIF('ТТК-Гарниры'!$G:$G,"67031",'ТТК-Гарниры'!$J:$J),SUMIF('ТТК-Гарниры'!$L:$L,"67031",'ТТК-Гарниры'!$O:$O),SUMIF('ТТК-Гарниры'!$Q:$Q,"67031",'ТТК-Гарниры'!$T:$T)),0)</f>
        <v>0</v>
      </c>
      <c r="H208" s="29">
        <f>IFERROR(SUM(SUMIF('ТТК-Соуса'!$B:$B,"67031",'ТТК-Соуса'!$E:$E),SUMIF('ТТК-Соуса'!$G:$G,"67031",'ТТК-Соуса'!$J:$J),SUMIF('ТТК-Соуса'!$L:$L,"67031",'ТТК-Соуса'!$O:$O),SUMIF('ТТК-Соуса'!$Q:$Q,"67031",'ТТК-Соуса'!$T:$T)),0)</f>
        <v>0</v>
      </c>
      <c r="I208" s="29">
        <f>IFERROR(SUM(SUMIF('ТТК-Новинки'!$B:$B,"67031",'ТТК-Новинки'!$E:$E),SUMIF('ТТК-Новинки'!$G:$G,"67031",'ТТК-Новинки'!$J:$J),SUMIF('ТТК-Новинки'!$L:$L,"67031",'ТТК-Новинки'!$O:$O),SUMIF('ТТК-Новинки'!$Q:$Q,"67031",'ТТК-Новинки'!$T:$T)),0)</f>
        <v>0</v>
      </c>
      <c r="J208" s="29">
        <f>IFERROR(SUM(SUMIF('ТТК-Промо'!$B:$B,"67031",'ТТК-Промо'!$E:$E),SUMIF('ТТК-Промо'!$G:$G,"67031",'ТТК-Промо'!$J:$J),SUMIF('ТТК-Промо'!$L:$L,"67031",'ТТК-Промо'!$O:$O),SUMIF('ТТК-Промо'!$Q:$Q,"67031",'ТТК-Промо'!$T:$T)),0)</f>
        <v>0</v>
      </c>
      <c r="K208" s="29">
        <f>IFERROR(SUM(SUMIF('ТТК-Завтраки'!$B:$B,"67031",'ТТК-Завтраки'!$E:$E),SUMIF('ТТК-Завтраки'!$G:$G,"67031",'ТТК-Завтраки'!$J:$J),SUMIF('ТТК-Завтраки'!$L:$L,"67031",'ТТК-Завтраки'!$O:$O),SUMIF('ТТК-Завтраки'!$Q:$Q,"67031",'ТТК-Завтраки'!$T:$T)),0)</f>
        <v>0</v>
      </c>
      <c r="L208" s="29">
        <f>IFERROR(SUM(SUMIF('ТТК-Салаты'!$B:$B,"67031",'ТТК-Салаты'!$E:$E),SUMIF('ТТК-Салаты'!$G:$G,"67031",'ТТК-Салаты'!$J:$J),SUMIF('ТТК-Салаты'!$L:$L,"67031",'ТТК-Салаты'!$O:$O),SUMIF('ТТК-Салаты'!$Q:$Q,"67031",'ТТК-Салаты'!$T:$T)),0)</f>
        <v>0</v>
      </c>
      <c r="M208" s="29">
        <f>IFERROR(SUM(SUMIF('ТТК-Экстра'!$B:$B,"67031",'ТТК-Экстра'!$E:$E),SUMIF('ТТК-Экстра'!$G:$G,"67031",'ТТК-Экстра'!$J:$J),SUMIF('ТТК-Экстра'!$L:$L,"67031",'ТТК-Экстра'!$O:$O),SUMIF('ТТК-Экстра'!$Q:$Q,"67031",'ТТК-Экстра'!$T:$T)),0)</f>
        <v>0</v>
      </c>
      <c r="N208" s="34">
        <f t="shared" si="4"/>
        <v>0</v>
      </c>
    </row>
    <row r="209" spans="1:14">
      <c r="A209" s="39">
        <v>67030</v>
      </c>
      <c r="B209" s="40" t="s">
        <v>785</v>
      </c>
      <c r="C209" s="29">
        <f>IFERROR(SUM(SUMIF('ТТК-Сэндвичи'!$B:$B,"67030",'ТТК-Сэндвичи'!$E:$E),SUMIF('ТТК-Сэндвичи'!$G:$G,"67030",'ТТК-Сэндвичи'!$J:$J),SUMIF('ТТК-Сэндвичи'!$L:$L,"67030",'ТТК-Сэндвичи'!$O:$O),SUMIF('ТТК-Сэндвичи'!$Q:$Q,"67030",'ТТК-Сэндвичи'!$T:$T)),0)</f>
        <v>0</v>
      </c>
      <c r="D209" s="29">
        <f>IFERROR(SUM(SUMIF('ТТК-Десерты'!$B:$B,"67030",'ТТК-Десерты'!$E:$E),SUMIF('ТТК-Десерты'!$G:$G,"67030",'ТТК-Десерты'!$J:$J),SUMIF('ТТК-Десерты'!$L:$L,"67030",'ТТК-Десерты'!$O:$O),SUMIF('ТТК-Десерты'!$Q:$Q,"67030",'ТТК-Десерты'!$T:$T)),0)</f>
        <v>0</v>
      </c>
      <c r="E209" s="29">
        <f>IFERROR(SUM(SUMIF('ТТК-Закуски'!$B:$B,"67030",'ТТК-Закуски'!$E:$E),SUMIF('ТТК-Закуски'!$G:$G,"67030",'ТТК-Закуски'!$J:$J),SUMIF('ТТК-Закуски'!$L:$L,"67030",'ТТК-Закуски'!$O:$O),SUMIF('ТТК-Закуски'!$Q:$Q,"67030",'ТТК-Закуски'!$T:$T)),0)</f>
        <v>0</v>
      </c>
      <c r="F209" s="29">
        <f>IFERROR(SUM(SUMIF('ТТК-Напитки'!$B:$B,"67030",'ТТК-Напитки'!$E:$E),SUMIF('ТТК-Напитки'!$G:$G,"67030",'ТТК-Напитки'!$J:$J),SUMIF('ТТК-Напитки'!$L:$L,"67030",'ТТК-Напитки'!$O:$O),SUMIF('ТТК-Напитки'!$Q:$Q,"67030",'ТТК-Напитки'!$T:$T)),0)</f>
        <v>0</v>
      </c>
      <c r="G209" s="29">
        <f>IFERROR(SUM(SUMIF('ТТК-Гарниры'!$B:$B,"67030",'ТТК-Гарниры'!$E:$E),SUMIF('ТТК-Гарниры'!$G:$G,"67030",'ТТК-Гарниры'!$J:$J),SUMIF('ТТК-Гарниры'!$L:$L,"67030",'ТТК-Гарниры'!$O:$O),SUMIF('ТТК-Гарниры'!$Q:$Q,"67030",'ТТК-Гарниры'!$T:$T)),0)</f>
        <v>0</v>
      </c>
      <c r="H209" s="29">
        <f>IFERROR(SUM(SUMIF('ТТК-Соуса'!$B:$B,"67030",'ТТК-Соуса'!$E:$E),SUMIF('ТТК-Соуса'!$G:$G,"67030",'ТТК-Соуса'!$J:$J),SUMIF('ТТК-Соуса'!$L:$L,"67030",'ТТК-Соуса'!$O:$O),SUMIF('ТТК-Соуса'!$Q:$Q,"67030",'ТТК-Соуса'!$T:$T)),0)</f>
        <v>0</v>
      </c>
      <c r="I209" s="29">
        <f>IFERROR(SUM(SUMIF('ТТК-Новинки'!$B:$B,"67030",'ТТК-Новинки'!$E:$E),SUMIF('ТТК-Новинки'!$G:$G,"67030",'ТТК-Новинки'!$J:$J),SUMIF('ТТК-Новинки'!$L:$L,"67030",'ТТК-Новинки'!$O:$O),SUMIF('ТТК-Новинки'!$Q:$Q,"67030",'ТТК-Новинки'!$T:$T)),0)</f>
        <v>0</v>
      </c>
      <c r="J209" s="29">
        <f>IFERROR(SUM(SUMIF('ТТК-Промо'!$B:$B,"67030",'ТТК-Промо'!$E:$E),SUMIF('ТТК-Промо'!$G:$G,"67030",'ТТК-Промо'!$J:$J),SUMIF('ТТК-Промо'!$L:$L,"67030",'ТТК-Промо'!$O:$O),SUMIF('ТТК-Промо'!$Q:$Q,"67030",'ТТК-Промо'!$T:$T)),0)</f>
        <v>0</v>
      </c>
      <c r="K209" s="29">
        <f>IFERROR(SUM(SUMIF('ТТК-Завтраки'!$B:$B,"67030",'ТТК-Завтраки'!$E:$E),SUMIF('ТТК-Завтраки'!$G:$G,"67030",'ТТК-Завтраки'!$J:$J),SUMIF('ТТК-Завтраки'!$L:$L,"67030",'ТТК-Завтраки'!$O:$O),SUMIF('ТТК-Завтраки'!$Q:$Q,"67030",'ТТК-Завтраки'!$T:$T)),0)</f>
        <v>0</v>
      </c>
      <c r="L209" s="29">
        <f>IFERROR(SUM(SUMIF('ТТК-Салаты'!$B:$B,"67030",'ТТК-Салаты'!$E:$E),SUMIF('ТТК-Салаты'!$G:$G,"67030",'ТТК-Салаты'!$J:$J),SUMIF('ТТК-Салаты'!$L:$L,"67030",'ТТК-Салаты'!$O:$O),SUMIF('ТТК-Салаты'!$Q:$Q,"67030",'ТТК-Салаты'!$T:$T)),0)</f>
        <v>0</v>
      </c>
      <c r="M209" s="29">
        <f>IFERROR(SUM(SUMIF('ТТК-Экстра'!$B:$B,"67030",'ТТК-Экстра'!$E:$E),SUMIF('ТТК-Экстра'!$G:$G,"67030",'ТТК-Экстра'!$J:$J),SUMIF('ТТК-Экстра'!$L:$L,"67030",'ТТК-Экстра'!$O:$O),SUMIF('ТТК-Экстра'!$Q:$Q,"67030",'ТТК-Экстра'!$T:$T)),0)</f>
        <v>0</v>
      </c>
      <c r="N209" s="34">
        <f t="shared" si="4"/>
        <v>0</v>
      </c>
    </row>
    <row r="210" spans="1:14">
      <c r="A210" s="39">
        <v>67023</v>
      </c>
      <c r="B210" s="40" t="s">
        <v>787</v>
      </c>
      <c r="C210" s="29">
        <f>IFERROR(SUM(SUMIF('ТТК-Сэндвичи'!$B:$B,"67023",'ТТК-Сэндвичи'!$E:$E),SUMIF('ТТК-Сэндвичи'!$G:$G,"67023",'ТТК-Сэндвичи'!$J:$J),SUMIF('ТТК-Сэндвичи'!$L:$L,"67023",'ТТК-Сэндвичи'!$O:$O),SUMIF('ТТК-Сэндвичи'!$Q:$Q,"67023",'ТТК-Сэндвичи'!$T:$T)),0)</f>
        <v>0</v>
      </c>
      <c r="D210" s="29">
        <f>IFERROR(SUM(SUMIF('ТТК-Десерты'!$B:$B,"67023",'ТТК-Десерты'!$E:$E),SUMIF('ТТК-Десерты'!$G:$G,"67023",'ТТК-Десерты'!$J:$J),SUMIF('ТТК-Десерты'!$L:$L,"67023",'ТТК-Десерты'!$O:$O),SUMIF('ТТК-Десерты'!$Q:$Q,"67023",'ТТК-Десерты'!$T:$T)),0)</f>
        <v>0</v>
      </c>
      <c r="E210" s="29">
        <f>IFERROR(SUM(SUMIF('ТТК-Закуски'!$B:$B,"67023",'ТТК-Закуски'!$E:$E),SUMIF('ТТК-Закуски'!$G:$G,"67023",'ТТК-Закуски'!$J:$J),SUMIF('ТТК-Закуски'!$L:$L,"67023",'ТТК-Закуски'!$O:$O),SUMIF('ТТК-Закуски'!$Q:$Q,"67023",'ТТК-Закуски'!$T:$T)),0)</f>
        <v>0</v>
      </c>
      <c r="F210" s="29">
        <f>IFERROR(SUM(SUMIF('ТТК-Напитки'!$B:$B,"67023",'ТТК-Напитки'!$E:$E),SUMIF('ТТК-Напитки'!$G:$G,"67023",'ТТК-Напитки'!$J:$J),SUMIF('ТТК-Напитки'!$L:$L,"67023",'ТТК-Напитки'!$O:$O),SUMIF('ТТК-Напитки'!$Q:$Q,"67023",'ТТК-Напитки'!$T:$T)),0)</f>
        <v>0</v>
      </c>
      <c r="G210" s="29">
        <f>IFERROR(SUM(SUMIF('ТТК-Гарниры'!$B:$B,"67023",'ТТК-Гарниры'!$E:$E),SUMIF('ТТК-Гарниры'!$G:$G,"67023",'ТТК-Гарниры'!$J:$J),SUMIF('ТТК-Гарниры'!$L:$L,"67023",'ТТК-Гарниры'!$O:$O),SUMIF('ТТК-Гарниры'!$Q:$Q,"67023",'ТТК-Гарниры'!$T:$T)),0)</f>
        <v>0</v>
      </c>
      <c r="H210" s="29">
        <f>IFERROR(SUM(SUMIF('ТТК-Соуса'!$B:$B,"67023",'ТТК-Соуса'!$E:$E),SUMIF('ТТК-Соуса'!$G:$G,"67023",'ТТК-Соуса'!$J:$J),SUMIF('ТТК-Соуса'!$L:$L,"67023",'ТТК-Соуса'!$O:$O),SUMIF('ТТК-Соуса'!$Q:$Q,"67023",'ТТК-Соуса'!$T:$T)),0)</f>
        <v>0</v>
      </c>
      <c r="I210" s="29">
        <f>IFERROR(SUM(SUMIF('ТТК-Новинки'!$B:$B,"67023",'ТТК-Новинки'!$E:$E),SUMIF('ТТК-Новинки'!$G:$G,"67023",'ТТК-Новинки'!$J:$J),SUMIF('ТТК-Новинки'!$L:$L,"67023",'ТТК-Новинки'!$O:$O),SUMIF('ТТК-Новинки'!$Q:$Q,"67023",'ТТК-Новинки'!$T:$T)),0)</f>
        <v>0</v>
      </c>
      <c r="J210" s="29">
        <f>IFERROR(SUM(SUMIF('ТТК-Промо'!$B:$B,"67023",'ТТК-Промо'!$E:$E),SUMIF('ТТК-Промо'!$G:$G,"67023",'ТТК-Промо'!$J:$J),SUMIF('ТТК-Промо'!$L:$L,"67023",'ТТК-Промо'!$O:$O),SUMIF('ТТК-Промо'!$Q:$Q,"67023",'ТТК-Промо'!$T:$T)),0)</f>
        <v>0</v>
      </c>
      <c r="K210" s="29">
        <f>IFERROR(SUM(SUMIF('ТТК-Завтраки'!$B:$B,"67023",'ТТК-Завтраки'!$E:$E),SUMIF('ТТК-Завтраки'!$G:$G,"67023",'ТТК-Завтраки'!$J:$J),SUMIF('ТТК-Завтраки'!$L:$L,"67023",'ТТК-Завтраки'!$O:$O),SUMIF('ТТК-Завтраки'!$Q:$Q,"67023",'ТТК-Завтраки'!$T:$T)),0)</f>
        <v>0</v>
      </c>
      <c r="L210" s="29">
        <f>IFERROR(SUM(SUMIF('ТТК-Салаты'!$B:$B,"67023",'ТТК-Салаты'!$E:$E),SUMIF('ТТК-Салаты'!$G:$G,"67023",'ТТК-Салаты'!$J:$J),SUMIF('ТТК-Салаты'!$L:$L,"67023",'ТТК-Салаты'!$O:$O),SUMIF('ТТК-Салаты'!$Q:$Q,"67023",'ТТК-Салаты'!$T:$T)),0)</f>
        <v>0</v>
      </c>
      <c r="M210" s="29">
        <f>IFERROR(SUM(SUMIF('ТТК-Экстра'!$B:$B,"67023",'ТТК-Экстра'!$E:$E),SUMIF('ТТК-Экстра'!$G:$G,"67023",'ТТК-Экстра'!$J:$J),SUMIF('ТТК-Экстра'!$L:$L,"67023",'ТТК-Экстра'!$O:$O),SUMIF('ТТК-Экстра'!$Q:$Q,"67023",'ТТК-Экстра'!$T:$T)),0)</f>
        <v>0</v>
      </c>
      <c r="N210" s="34">
        <f t="shared" si="4"/>
        <v>0</v>
      </c>
    </row>
    <row r="211" spans="1:14">
      <c r="A211" s="39">
        <v>67032</v>
      </c>
      <c r="B211" s="40" t="s">
        <v>786</v>
      </c>
      <c r="C211" s="29">
        <f>IFERROR(SUM(SUMIF('ТТК-Сэндвичи'!$B:$B,"67032",'ТТК-Сэндвичи'!$E:$E),SUMIF('ТТК-Сэндвичи'!$G:$G,"67032",'ТТК-Сэндвичи'!$J:$J),SUMIF('ТТК-Сэндвичи'!$L:$L,"67032",'ТТК-Сэндвичи'!$O:$O),SUMIF('ТТК-Сэндвичи'!$Q:$Q,"67032",'ТТК-Сэндвичи'!$T:$T)),0)</f>
        <v>0</v>
      </c>
      <c r="D211" s="29">
        <f>IFERROR(SUM(SUMIF('ТТК-Десерты'!$B:$B,"67032",'ТТК-Десерты'!$E:$E),SUMIF('ТТК-Десерты'!$G:$G,"67032",'ТТК-Десерты'!$J:$J),SUMIF('ТТК-Десерты'!$L:$L,"67032",'ТТК-Десерты'!$O:$O),SUMIF('ТТК-Десерты'!$Q:$Q,"67032",'ТТК-Десерты'!$T:$T)),0)</f>
        <v>0</v>
      </c>
      <c r="E211" s="29">
        <f>IFERROR(SUM(SUMIF('ТТК-Закуски'!$B:$B,"67032",'ТТК-Закуски'!$E:$E),SUMIF('ТТК-Закуски'!$G:$G,"67032",'ТТК-Закуски'!$J:$J),SUMIF('ТТК-Закуски'!$L:$L,"67032",'ТТК-Закуски'!$O:$O),SUMIF('ТТК-Закуски'!$Q:$Q,"67032",'ТТК-Закуски'!$T:$T)),0)</f>
        <v>0</v>
      </c>
      <c r="F211" s="29">
        <f>IFERROR(SUM(SUMIF('ТТК-Напитки'!$B:$B,"67032",'ТТК-Напитки'!$E:$E),SUMIF('ТТК-Напитки'!$G:$G,"67032",'ТТК-Напитки'!$J:$J),SUMIF('ТТК-Напитки'!$L:$L,"67032",'ТТК-Напитки'!$O:$O),SUMIF('ТТК-Напитки'!$Q:$Q,"67032",'ТТК-Напитки'!$T:$T)),0)</f>
        <v>0</v>
      </c>
      <c r="G211" s="29">
        <f>IFERROR(SUM(SUMIF('ТТК-Гарниры'!$B:$B,"67032",'ТТК-Гарниры'!$E:$E),SUMIF('ТТК-Гарниры'!$G:$G,"67032",'ТТК-Гарниры'!$J:$J),SUMIF('ТТК-Гарниры'!$L:$L,"67032",'ТТК-Гарниры'!$O:$O),SUMIF('ТТК-Гарниры'!$Q:$Q,"67032",'ТТК-Гарниры'!$T:$T)),0)</f>
        <v>0</v>
      </c>
      <c r="H211" s="29">
        <f>IFERROR(SUM(SUMIF('ТТК-Соуса'!$B:$B,"67032",'ТТК-Соуса'!$E:$E),SUMIF('ТТК-Соуса'!$G:$G,"67032",'ТТК-Соуса'!$J:$J),SUMIF('ТТК-Соуса'!$L:$L,"67032",'ТТК-Соуса'!$O:$O),SUMIF('ТТК-Соуса'!$Q:$Q,"67032",'ТТК-Соуса'!$T:$T)),0)</f>
        <v>0</v>
      </c>
      <c r="I211" s="29">
        <f>IFERROR(SUM(SUMIF('ТТК-Новинки'!$B:$B,"67032",'ТТК-Новинки'!$E:$E),SUMIF('ТТК-Новинки'!$G:$G,"67032",'ТТК-Новинки'!$J:$J),SUMIF('ТТК-Новинки'!$L:$L,"67032",'ТТК-Новинки'!$O:$O),SUMIF('ТТК-Новинки'!$Q:$Q,"67032",'ТТК-Новинки'!$T:$T)),0)</f>
        <v>0</v>
      </c>
      <c r="J211" s="29">
        <f>IFERROR(SUM(SUMIF('ТТК-Промо'!$B:$B,"67032",'ТТК-Промо'!$E:$E),SUMIF('ТТК-Промо'!$G:$G,"67032",'ТТК-Промо'!$J:$J),SUMIF('ТТК-Промо'!$L:$L,"67032",'ТТК-Промо'!$O:$O),SUMIF('ТТК-Промо'!$Q:$Q,"67032",'ТТК-Промо'!$T:$T)),0)</f>
        <v>0</v>
      </c>
      <c r="K211" s="29">
        <f>IFERROR(SUM(SUMIF('ТТК-Завтраки'!$B:$B,"67032",'ТТК-Завтраки'!$E:$E),SUMIF('ТТК-Завтраки'!$G:$G,"67032",'ТТК-Завтраки'!$J:$J),SUMIF('ТТК-Завтраки'!$L:$L,"67032",'ТТК-Завтраки'!$O:$O),SUMIF('ТТК-Завтраки'!$Q:$Q,"67032",'ТТК-Завтраки'!$T:$T)),0)</f>
        <v>0</v>
      </c>
      <c r="L211" s="29">
        <f>IFERROR(SUM(SUMIF('ТТК-Салаты'!$B:$B,"67032",'ТТК-Салаты'!$E:$E),SUMIF('ТТК-Салаты'!$G:$G,"67032",'ТТК-Салаты'!$J:$J),SUMIF('ТТК-Салаты'!$L:$L,"67032",'ТТК-Салаты'!$O:$O),SUMIF('ТТК-Салаты'!$Q:$Q,"67032",'ТТК-Салаты'!$T:$T)),0)</f>
        <v>0</v>
      </c>
      <c r="M211" s="29">
        <f>IFERROR(SUM(SUMIF('ТТК-Экстра'!$B:$B,"67032",'ТТК-Экстра'!$E:$E),SUMIF('ТТК-Экстра'!$G:$G,"67032",'ТТК-Экстра'!$J:$J),SUMIF('ТТК-Экстра'!$L:$L,"67032",'ТТК-Экстра'!$O:$O),SUMIF('ТТК-Экстра'!$Q:$Q,"67032",'ТТК-Экстра'!$T:$T)),0)</f>
        <v>0</v>
      </c>
      <c r="N211" s="34">
        <f t="shared" si="4"/>
        <v>0</v>
      </c>
    </row>
    <row r="212" spans="1:14">
      <c r="A212" s="39">
        <v>67034</v>
      </c>
      <c r="B212" s="40" t="s">
        <v>788</v>
      </c>
      <c r="C212" s="29">
        <f>IFERROR(SUM(SUMIF('ТТК-Сэндвичи'!$B:$B,"67034",'ТТК-Сэндвичи'!$E:$E),SUMIF('ТТК-Сэндвичи'!$G:$G,"67034",'ТТК-Сэндвичи'!$J:$J),SUMIF('ТТК-Сэндвичи'!$L:$L,"67034",'ТТК-Сэндвичи'!$O:$O),SUMIF('ТТК-Сэндвичи'!$Q:$Q,"67034",'ТТК-Сэндвичи'!$T:$T)),0)</f>
        <v>0</v>
      </c>
      <c r="D212" s="29">
        <f>IFERROR(SUM(SUMIF('ТТК-Десерты'!$B:$B,"67034",'ТТК-Десерты'!$E:$E),SUMIF('ТТК-Десерты'!$G:$G,"67034",'ТТК-Десерты'!$J:$J),SUMIF('ТТК-Десерты'!$L:$L,"67034",'ТТК-Десерты'!$O:$O),SUMIF('ТТК-Десерты'!$Q:$Q,"67034",'ТТК-Десерты'!$T:$T)),0)</f>
        <v>0</v>
      </c>
      <c r="E212" s="29">
        <f>IFERROR(SUM(SUMIF('ТТК-Закуски'!$B:$B,"67034",'ТТК-Закуски'!$E:$E),SUMIF('ТТК-Закуски'!$G:$G,"67034",'ТТК-Закуски'!$J:$J),SUMIF('ТТК-Закуски'!$L:$L,"67034",'ТТК-Закуски'!$O:$O),SUMIF('ТТК-Закуски'!$Q:$Q,"67034",'ТТК-Закуски'!$T:$T)),0)</f>
        <v>0</v>
      </c>
      <c r="F212" s="29">
        <f>IFERROR(SUM(SUMIF('ТТК-Напитки'!$B:$B,"67034",'ТТК-Напитки'!$E:$E),SUMIF('ТТК-Напитки'!$G:$G,"67034",'ТТК-Напитки'!$J:$J),SUMIF('ТТК-Напитки'!$L:$L,"67034",'ТТК-Напитки'!$O:$O),SUMIF('ТТК-Напитки'!$Q:$Q,"67034",'ТТК-Напитки'!$T:$T)),0)</f>
        <v>0</v>
      </c>
      <c r="G212" s="29">
        <f>IFERROR(SUM(SUMIF('ТТК-Гарниры'!$B:$B,"67034",'ТТК-Гарниры'!$E:$E),SUMIF('ТТК-Гарниры'!$G:$G,"67034",'ТТК-Гарниры'!$J:$J),SUMIF('ТТК-Гарниры'!$L:$L,"67034",'ТТК-Гарниры'!$O:$O),SUMIF('ТТК-Гарниры'!$Q:$Q,"67034",'ТТК-Гарниры'!$T:$T)),0)</f>
        <v>0</v>
      </c>
      <c r="H212" s="29">
        <f>IFERROR(SUM(SUMIF('ТТК-Соуса'!$B:$B,"67034",'ТТК-Соуса'!$E:$E),SUMIF('ТТК-Соуса'!$G:$G,"67034",'ТТК-Соуса'!$J:$J),SUMIF('ТТК-Соуса'!$L:$L,"67034",'ТТК-Соуса'!$O:$O),SUMIF('ТТК-Соуса'!$Q:$Q,"67034",'ТТК-Соуса'!$T:$T)),0)</f>
        <v>0</v>
      </c>
      <c r="I212" s="29">
        <f>IFERROR(SUM(SUMIF('ТТК-Новинки'!$B:$B,"67034",'ТТК-Новинки'!$E:$E),SUMIF('ТТК-Новинки'!$G:$G,"67034",'ТТК-Новинки'!$J:$J),SUMIF('ТТК-Новинки'!$L:$L,"67034",'ТТК-Новинки'!$O:$O),SUMIF('ТТК-Новинки'!$Q:$Q,"67034",'ТТК-Новинки'!$T:$T)),0)</f>
        <v>0</v>
      </c>
      <c r="J212" s="29">
        <f>IFERROR(SUM(SUMIF('ТТК-Промо'!$B:$B,"67034",'ТТК-Промо'!$E:$E),SUMIF('ТТК-Промо'!$G:$G,"67034",'ТТК-Промо'!$J:$J),SUMIF('ТТК-Промо'!$L:$L,"67034",'ТТК-Промо'!$O:$O),SUMIF('ТТК-Промо'!$Q:$Q,"67034",'ТТК-Промо'!$T:$T)),0)</f>
        <v>0</v>
      </c>
      <c r="K212" s="29">
        <f>IFERROR(SUM(SUMIF('ТТК-Завтраки'!$B:$B,"67034",'ТТК-Завтраки'!$E:$E),SUMIF('ТТК-Завтраки'!$G:$G,"67034",'ТТК-Завтраки'!$J:$J),SUMIF('ТТК-Завтраки'!$L:$L,"67034",'ТТК-Завтраки'!$O:$O),SUMIF('ТТК-Завтраки'!$Q:$Q,"67034",'ТТК-Завтраки'!$T:$T)),0)</f>
        <v>0</v>
      </c>
      <c r="L212" s="29">
        <f>IFERROR(SUM(SUMIF('ТТК-Салаты'!$B:$B,"67034",'ТТК-Салаты'!$E:$E),SUMIF('ТТК-Салаты'!$G:$G,"67034",'ТТК-Салаты'!$J:$J),SUMIF('ТТК-Салаты'!$L:$L,"67034",'ТТК-Салаты'!$O:$O),SUMIF('ТТК-Салаты'!$Q:$Q,"67034",'ТТК-Салаты'!$T:$T)),0)</f>
        <v>0</v>
      </c>
      <c r="M212" s="29">
        <f>IFERROR(SUM(SUMIF('ТТК-Экстра'!$B:$B,"67034",'ТТК-Экстра'!$E:$E),SUMIF('ТТК-Экстра'!$G:$G,"67034",'ТТК-Экстра'!$J:$J),SUMIF('ТТК-Экстра'!$L:$L,"67034",'ТТК-Экстра'!$O:$O),SUMIF('ТТК-Экстра'!$Q:$Q,"67034",'ТТК-Экстра'!$T:$T)),0)</f>
        <v>0</v>
      </c>
      <c r="N212" s="34">
        <f t="shared" si="4"/>
        <v>0</v>
      </c>
    </row>
    <row r="213" spans="1:14">
      <c r="A213" s="39">
        <v>80022</v>
      </c>
      <c r="B213" s="40" t="s">
        <v>817</v>
      </c>
      <c r="C213" s="29">
        <f>IFERROR(SUM(SUMIF('ТТК-Сэндвичи'!$B:$B,"80022",'ТТК-Сэндвичи'!$E:$E),SUMIF('ТТК-Сэндвичи'!$G:$G,"80022",'ТТК-Сэндвичи'!$J:$J),SUMIF('ТТК-Сэндвичи'!$L:$L,"80022",'ТТК-Сэндвичи'!$O:$O),SUMIF('ТТК-Сэндвичи'!$Q:$Q,"80022",'ТТК-Сэндвичи'!$T:$T)),0)</f>
        <v>0</v>
      </c>
      <c r="D213" s="29">
        <f>IFERROR(SUM(SUMIF('ТТК-Десерты'!$B:$B,"80022",'ТТК-Десерты'!$E:$E),SUMIF('ТТК-Десерты'!$G:$G,"80022",'ТТК-Десерты'!$J:$J),SUMIF('ТТК-Десерты'!$L:$L,"80022",'ТТК-Десерты'!$O:$O),SUMIF('ТТК-Десерты'!$Q:$Q,"80022",'ТТК-Десерты'!$T:$T)),0)</f>
        <v>0</v>
      </c>
      <c r="E213" s="29">
        <f>IFERROR(SUM(SUMIF('ТТК-Закуски'!$B:$B,"80022",'ТТК-Закуски'!$E:$E),SUMIF('ТТК-Закуски'!$G:$G,"80022",'ТТК-Закуски'!$J:$J),SUMIF('ТТК-Закуски'!$L:$L,"80022",'ТТК-Закуски'!$O:$O),SUMIF('ТТК-Закуски'!$Q:$Q,"80022",'ТТК-Закуски'!$T:$T)),0)</f>
        <v>0</v>
      </c>
      <c r="F213" s="29">
        <f>IFERROR(SUM(SUMIF('ТТК-Напитки'!$B:$B,"80022",'ТТК-Напитки'!$E:$E),SUMIF('ТТК-Напитки'!$G:$G,"80022",'ТТК-Напитки'!$J:$J),SUMIF('ТТК-Напитки'!$L:$L,"80022",'ТТК-Напитки'!$O:$O),SUMIF('ТТК-Напитки'!$Q:$Q,"80022",'ТТК-Напитки'!$T:$T)),0)</f>
        <v>0</v>
      </c>
      <c r="G213" s="29">
        <f>IFERROR(SUM(SUMIF('ТТК-Гарниры'!$B:$B,"80022",'ТТК-Гарниры'!$E:$E),SUMIF('ТТК-Гарниры'!$G:$G,"80022",'ТТК-Гарниры'!$J:$J),SUMIF('ТТК-Гарниры'!$L:$L,"80022",'ТТК-Гарниры'!$O:$O),SUMIF('ТТК-Гарниры'!$Q:$Q,"80022",'ТТК-Гарниры'!$T:$T)),0)</f>
        <v>0</v>
      </c>
      <c r="H213" s="29">
        <f>IFERROR(SUM(SUMIF('ТТК-Соуса'!$B:$B,"80022",'ТТК-Соуса'!$E:$E),SUMIF('ТТК-Соуса'!$G:$G,"80022",'ТТК-Соуса'!$J:$J),SUMIF('ТТК-Соуса'!$L:$L,"80022",'ТТК-Соуса'!$O:$O),SUMIF('ТТК-Соуса'!$Q:$Q,"80022",'ТТК-Соуса'!$T:$T)),0)</f>
        <v>0</v>
      </c>
      <c r="I213" s="29">
        <f>IFERROR(SUM(SUMIF('ТТК-Новинки'!$B:$B,"80022",'ТТК-Новинки'!$E:$E),SUMIF('ТТК-Новинки'!$G:$G,"80022",'ТТК-Новинки'!$J:$J),SUMIF('ТТК-Новинки'!$L:$L,"80022",'ТТК-Новинки'!$O:$O),SUMIF('ТТК-Новинки'!$Q:$Q,"80022",'ТТК-Новинки'!$T:$T)),0)</f>
        <v>0</v>
      </c>
      <c r="J213" s="29">
        <f>IFERROR(SUM(SUMIF('ТТК-Промо'!$B:$B,"80022",'ТТК-Промо'!$E:$E),SUMIF('ТТК-Промо'!$G:$G,"80022",'ТТК-Промо'!$J:$J),SUMIF('ТТК-Промо'!$L:$L,"80022",'ТТК-Промо'!$O:$O),SUMIF('ТТК-Промо'!$Q:$Q,"80022",'ТТК-Промо'!$T:$T)),0)</f>
        <v>0</v>
      </c>
      <c r="K213" s="29">
        <f>IFERROR(SUM(SUMIF('ТТК-Завтраки'!$B:$B,"80022",'ТТК-Завтраки'!$E:$E),SUMIF('ТТК-Завтраки'!$G:$G,"80022",'ТТК-Завтраки'!$J:$J),SUMIF('ТТК-Завтраки'!$L:$L,"80022",'ТТК-Завтраки'!$O:$O),SUMIF('ТТК-Завтраки'!$Q:$Q,"80022",'ТТК-Завтраки'!$T:$T)),0)</f>
        <v>0</v>
      </c>
      <c r="L213" s="29">
        <f>IFERROR(SUM(SUMIF('ТТК-Салаты'!$B:$B,"80022",'ТТК-Салаты'!$E:$E),SUMIF('ТТК-Салаты'!$G:$G,"80022",'ТТК-Салаты'!$J:$J),SUMIF('ТТК-Салаты'!$L:$L,"80022",'ТТК-Салаты'!$O:$O),SUMIF('ТТК-Салаты'!$Q:$Q,"80022",'ТТК-Салаты'!$T:$T)),0)</f>
        <v>0</v>
      </c>
      <c r="M213" s="29">
        <f>IFERROR(SUM(SUMIF('ТТК-Экстра'!$B:$B,"80022",'ТТК-Экстра'!$E:$E),SUMIF('ТТК-Экстра'!$G:$G,"80022",'ТТК-Экстра'!$J:$J),SUMIF('ТТК-Экстра'!$L:$L,"80022",'ТТК-Экстра'!$O:$O),SUMIF('ТТК-Экстра'!$Q:$Q,"80022",'ТТК-Экстра'!$T:$T)),0)</f>
        <v>0</v>
      </c>
      <c r="N213" s="34">
        <f t="shared" ref="N213:N235" si="5">SUM(C213:M213)</f>
        <v>0</v>
      </c>
    </row>
    <row r="214" spans="1:14">
      <c r="A214" s="39">
        <v>80020</v>
      </c>
      <c r="B214" s="40" t="s">
        <v>818</v>
      </c>
      <c r="C214" s="29">
        <f>IFERROR(SUM(SUMIF('ТТК-Сэндвичи'!$B:$B,"80020",'ТТК-Сэндвичи'!$E:$E),SUMIF('ТТК-Сэндвичи'!$G:$G,"80020",'ТТК-Сэндвичи'!$J:$J),SUMIF('ТТК-Сэндвичи'!$L:$L,"80020",'ТТК-Сэндвичи'!$O:$O),SUMIF('ТТК-Сэндвичи'!$Q:$Q,"80020",'ТТК-Сэндвичи'!$T:$T)),0)</f>
        <v>0</v>
      </c>
      <c r="D214" s="29">
        <f>IFERROR(SUM(SUMIF('ТТК-Десерты'!$B:$B,"80020",'ТТК-Десерты'!$E:$E),SUMIF('ТТК-Десерты'!$G:$G,"80020",'ТТК-Десерты'!$J:$J),SUMIF('ТТК-Десерты'!$L:$L,"80020",'ТТК-Десерты'!$O:$O),SUMIF('ТТК-Десерты'!$Q:$Q,"80020",'ТТК-Десерты'!$T:$T)),0)</f>
        <v>0</v>
      </c>
      <c r="E214" s="29">
        <f>IFERROR(SUM(SUMIF('ТТК-Закуски'!$B:$B,"80020",'ТТК-Закуски'!$E:$E),SUMIF('ТТК-Закуски'!$G:$G,"80020",'ТТК-Закуски'!$J:$J),SUMIF('ТТК-Закуски'!$L:$L,"80020",'ТТК-Закуски'!$O:$O),SUMIF('ТТК-Закуски'!$Q:$Q,"80020",'ТТК-Закуски'!$T:$T)),0)</f>
        <v>0</v>
      </c>
      <c r="F214" s="29">
        <f>IFERROR(SUM(SUMIF('ТТК-Напитки'!$B:$B,"80020",'ТТК-Напитки'!$E:$E),SUMIF('ТТК-Напитки'!$G:$G,"80020",'ТТК-Напитки'!$J:$J),SUMIF('ТТК-Напитки'!$L:$L,"80020",'ТТК-Напитки'!$O:$O),SUMIF('ТТК-Напитки'!$Q:$Q,"80020",'ТТК-Напитки'!$T:$T)),0)</f>
        <v>0</v>
      </c>
      <c r="G214" s="29">
        <f>IFERROR(SUM(SUMIF('ТТК-Гарниры'!$B:$B,"80020",'ТТК-Гарниры'!$E:$E),SUMIF('ТТК-Гарниры'!$G:$G,"80020",'ТТК-Гарниры'!$J:$J),SUMIF('ТТК-Гарниры'!$L:$L,"80020",'ТТК-Гарниры'!$O:$O),SUMIF('ТТК-Гарниры'!$Q:$Q,"80020",'ТТК-Гарниры'!$T:$T)),0)</f>
        <v>0</v>
      </c>
      <c r="H214" s="29">
        <f>IFERROR(SUM(SUMIF('ТТК-Соуса'!$B:$B,"80020",'ТТК-Соуса'!$E:$E),SUMIF('ТТК-Соуса'!$G:$G,"80020",'ТТК-Соуса'!$J:$J),SUMIF('ТТК-Соуса'!$L:$L,"80020",'ТТК-Соуса'!$O:$O),SUMIF('ТТК-Соуса'!$Q:$Q,"80020",'ТТК-Соуса'!$T:$T)),0)</f>
        <v>0</v>
      </c>
      <c r="I214" s="29">
        <f>IFERROR(SUM(SUMIF('ТТК-Новинки'!$B:$B,"80020",'ТТК-Новинки'!$E:$E),SUMIF('ТТК-Новинки'!$G:$G,"80020",'ТТК-Новинки'!$J:$J),SUMIF('ТТК-Новинки'!$L:$L,"80020",'ТТК-Новинки'!$O:$O),SUMIF('ТТК-Новинки'!$Q:$Q,"80020",'ТТК-Новинки'!$T:$T)),0)</f>
        <v>0</v>
      </c>
      <c r="J214" s="29">
        <f>IFERROR(SUM(SUMIF('ТТК-Промо'!$B:$B,"80020",'ТТК-Промо'!$E:$E),SUMIF('ТТК-Промо'!$G:$G,"80020",'ТТК-Промо'!$J:$J),SUMIF('ТТК-Промо'!$L:$L,"80020",'ТТК-Промо'!$O:$O),SUMIF('ТТК-Промо'!$Q:$Q,"80020",'ТТК-Промо'!$T:$T)),0)</f>
        <v>0</v>
      </c>
      <c r="K214" s="29">
        <f>IFERROR(SUM(SUMIF('ТТК-Завтраки'!$B:$B,"80020",'ТТК-Завтраки'!$E:$E),SUMIF('ТТК-Завтраки'!$G:$G,"80020",'ТТК-Завтраки'!$J:$J),SUMIF('ТТК-Завтраки'!$L:$L,"80020",'ТТК-Завтраки'!$O:$O),SUMIF('ТТК-Завтраки'!$Q:$Q,"80020",'ТТК-Завтраки'!$T:$T)),0)</f>
        <v>0</v>
      </c>
      <c r="L214" s="29">
        <f>IFERROR(SUM(SUMIF('ТТК-Салаты'!$B:$B,"80020",'ТТК-Салаты'!$E:$E),SUMIF('ТТК-Салаты'!$G:$G,"80020",'ТТК-Салаты'!$J:$J),SUMIF('ТТК-Салаты'!$L:$L,"80020",'ТТК-Салаты'!$O:$O),SUMIF('ТТК-Салаты'!$Q:$Q,"80020",'ТТК-Салаты'!$T:$T)),0)</f>
        <v>0</v>
      </c>
      <c r="M214" s="29">
        <f>IFERROR(SUM(SUMIF('ТТК-Экстра'!$B:$B,"80020",'ТТК-Экстра'!$E:$E),SUMIF('ТТК-Экстра'!$G:$G,"80020",'ТТК-Экстра'!$J:$J),SUMIF('ТТК-Экстра'!$L:$L,"80020",'ТТК-Экстра'!$O:$O),SUMIF('ТТК-Экстра'!$Q:$Q,"80020",'ТТК-Экстра'!$T:$T)),0)</f>
        <v>0</v>
      </c>
      <c r="N214" s="34">
        <f t="shared" si="5"/>
        <v>0</v>
      </c>
    </row>
    <row r="215" spans="1:14">
      <c r="A215" s="39">
        <v>80021</v>
      </c>
      <c r="B215" s="40" t="s">
        <v>819</v>
      </c>
      <c r="C215" s="29">
        <f>IFERROR(SUM(SUMIF('ТТК-Сэндвичи'!$B:$B,"80021",'ТТК-Сэндвичи'!$E:$E),SUMIF('ТТК-Сэндвичи'!$G:$G,"80021",'ТТК-Сэндвичи'!$J:$J),SUMIF('ТТК-Сэндвичи'!$L:$L,"80021",'ТТК-Сэндвичи'!$O:$O),SUMIF('ТТК-Сэндвичи'!$Q:$Q,"80021",'ТТК-Сэндвичи'!$T:$T)),0)</f>
        <v>0</v>
      </c>
      <c r="D215" s="29">
        <f>IFERROR(SUM(SUMIF('ТТК-Десерты'!$B:$B,"80021",'ТТК-Десерты'!$E:$E),SUMIF('ТТК-Десерты'!$G:$G,"80021",'ТТК-Десерты'!$J:$J),SUMIF('ТТК-Десерты'!$L:$L,"80021",'ТТК-Десерты'!$O:$O),SUMIF('ТТК-Десерты'!$Q:$Q,"80021",'ТТК-Десерты'!$T:$T)),0)</f>
        <v>0</v>
      </c>
      <c r="E215" s="29">
        <f>IFERROR(SUM(SUMIF('ТТК-Закуски'!$B:$B,"80021",'ТТК-Закуски'!$E:$E),SUMIF('ТТК-Закуски'!$G:$G,"80021",'ТТК-Закуски'!$J:$J),SUMIF('ТТК-Закуски'!$L:$L,"80021",'ТТК-Закуски'!$O:$O),SUMIF('ТТК-Закуски'!$Q:$Q,"80021",'ТТК-Закуски'!$T:$T)),0)</f>
        <v>0</v>
      </c>
      <c r="F215" s="29">
        <f>IFERROR(SUM(SUMIF('ТТК-Напитки'!$B:$B,"80021",'ТТК-Напитки'!$E:$E),SUMIF('ТТК-Напитки'!$G:$G,"80021",'ТТК-Напитки'!$J:$J),SUMIF('ТТК-Напитки'!$L:$L,"80021",'ТТК-Напитки'!$O:$O),SUMIF('ТТК-Напитки'!$Q:$Q,"80021",'ТТК-Напитки'!$T:$T)),0)</f>
        <v>0</v>
      </c>
      <c r="G215" s="29">
        <f>IFERROR(SUM(SUMIF('ТТК-Гарниры'!$B:$B,"80021",'ТТК-Гарниры'!$E:$E),SUMIF('ТТК-Гарниры'!$G:$G,"80021",'ТТК-Гарниры'!$J:$J),SUMIF('ТТК-Гарниры'!$L:$L,"80021",'ТТК-Гарниры'!$O:$O),SUMIF('ТТК-Гарниры'!$Q:$Q,"80021",'ТТК-Гарниры'!$T:$T)),0)</f>
        <v>0</v>
      </c>
      <c r="H215" s="29">
        <f>IFERROR(SUM(SUMIF('ТТК-Соуса'!$B:$B,"80021",'ТТК-Соуса'!$E:$E),SUMIF('ТТК-Соуса'!$G:$G,"80021",'ТТК-Соуса'!$J:$J),SUMIF('ТТК-Соуса'!$L:$L,"80021",'ТТК-Соуса'!$O:$O),SUMIF('ТТК-Соуса'!$Q:$Q,"80021",'ТТК-Соуса'!$T:$T)),0)</f>
        <v>0</v>
      </c>
      <c r="I215" s="29">
        <f>IFERROR(SUM(SUMIF('ТТК-Новинки'!$B:$B,"80021",'ТТК-Новинки'!$E:$E),SUMIF('ТТК-Новинки'!$G:$G,"80021",'ТТК-Новинки'!$J:$J),SUMIF('ТТК-Новинки'!$L:$L,"80021",'ТТК-Новинки'!$O:$O),SUMIF('ТТК-Новинки'!$Q:$Q,"80021",'ТТК-Новинки'!$T:$T)),0)</f>
        <v>0</v>
      </c>
      <c r="J215" s="29">
        <f>IFERROR(SUM(SUMIF('ТТК-Промо'!$B:$B,"80021",'ТТК-Промо'!$E:$E),SUMIF('ТТК-Промо'!$G:$G,"80021",'ТТК-Промо'!$J:$J),SUMIF('ТТК-Промо'!$L:$L,"80021",'ТТК-Промо'!$O:$O),SUMIF('ТТК-Промо'!$Q:$Q,"80021",'ТТК-Промо'!$T:$T)),0)</f>
        <v>0</v>
      </c>
      <c r="K215" s="29">
        <f>IFERROR(SUM(SUMIF('ТТК-Завтраки'!$B:$B,"80021",'ТТК-Завтраки'!$E:$E),SUMIF('ТТК-Завтраки'!$G:$G,"80021",'ТТК-Завтраки'!$J:$J),SUMIF('ТТК-Завтраки'!$L:$L,"80021",'ТТК-Завтраки'!$O:$O),SUMIF('ТТК-Завтраки'!$Q:$Q,"80021",'ТТК-Завтраки'!$T:$T)),0)</f>
        <v>0</v>
      </c>
      <c r="L215" s="29">
        <f>IFERROR(SUM(SUMIF('ТТК-Салаты'!$B:$B,"80021",'ТТК-Салаты'!$E:$E),SUMIF('ТТК-Салаты'!$G:$G,"80021",'ТТК-Салаты'!$J:$J),SUMIF('ТТК-Салаты'!$L:$L,"80021",'ТТК-Салаты'!$O:$O),SUMIF('ТТК-Салаты'!$Q:$Q,"80021",'ТТК-Салаты'!$T:$T)),0)</f>
        <v>0</v>
      </c>
      <c r="M215" s="29">
        <f>IFERROR(SUM(SUMIF('ТТК-Экстра'!$B:$B,"80021",'ТТК-Экстра'!$E:$E),SUMIF('ТТК-Экстра'!$G:$G,"80021",'ТТК-Экстра'!$J:$J),SUMIF('ТТК-Экстра'!$L:$L,"80021",'ТТК-Экстра'!$O:$O),SUMIF('ТТК-Экстра'!$Q:$Q,"80021",'ТТК-Экстра'!$T:$T)),0)</f>
        <v>0</v>
      </c>
      <c r="N215" s="34">
        <f t="shared" si="5"/>
        <v>0</v>
      </c>
    </row>
    <row r="216" spans="1:14">
      <c r="A216" s="39">
        <v>55041</v>
      </c>
      <c r="B216" s="40" t="s">
        <v>898</v>
      </c>
      <c r="C216" s="29">
        <f>IFERROR(SUM(SUMIF('ТТК-Сэндвичи'!$B:$B,"55041",'ТТК-Сэндвичи'!$E:$E),SUMIF('ТТК-Сэндвичи'!$G:$G,"55041",'ТТК-Сэндвичи'!$J:$J),SUMIF('ТТК-Сэндвичи'!$L:$L,"55041",'ТТК-Сэндвичи'!$O:$O),SUMIF('ТТК-Сэндвичи'!$Q:$Q,"55041",'ТТК-Сэндвичи'!$T:$T)),0)</f>
        <v>0</v>
      </c>
      <c r="D216" s="29">
        <f>IFERROR(SUM(SUMIF('ТТК-Десерты'!$B:$B,"55041",'ТТК-Десерты'!$E:$E),SUMIF('ТТК-Десерты'!$G:$G,"55041",'ТТК-Десерты'!$J:$J),SUMIF('ТТК-Десерты'!$L:$L,"55041",'ТТК-Десерты'!$O:$O),SUMIF('ТТК-Десерты'!$Q:$Q,"55041",'ТТК-Десерты'!$T:$T)),0)</f>
        <v>0</v>
      </c>
      <c r="E216" s="29">
        <f>IFERROR(SUM(SUMIF('ТТК-Закуски'!$B:$B,"55041",'ТТК-Закуски'!$E:$E),SUMIF('ТТК-Закуски'!$G:$G,"55041",'ТТК-Закуски'!$J:$J),SUMIF('ТТК-Закуски'!$L:$L,"55041",'ТТК-Закуски'!$O:$O),SUMIF('ТТК-Закуски'!$Q:$Q,"55041",'ТТК-Закуски'!$T:$T)),0)</f>
        <v>0</v>
      </c>
      <c r="F216" s="29">
        <f>IFERROR(SUM(SUMIF('ТТК-Напитки'!$B:$B,"55041",'ТТК-Напитки'!$E:$E),SUMIF('ТТК-Напитки'!$G:$G,"55041",'ТТК-Напитки'!$J:$J),SUMIF('ТТК-Напитки'!$L:$L,"55041",'ТТК-Напитки'!$O:$O),SUMIF('ТТК-Напитки'!$Q:$Q,"55041",'ТТК-Напитки'!$T:$T)),0)</f>
        <v>0</v>
      </c>
      <c r="G216" s="29">
        <f>IFERROR(SUM(SUMIF('ТТК-Гарниры'!$B:$B,"55041",'ТТК-Гарниры'!$E:$E),SUMIF('ТТК-Гарниры'!$G:$G,"55041",'ТТК-Гарниры'!$J:$J),SUMIF('ТТК-Гарниры'!$L:$L,"55041",'ТТК-Гарниры'!$O:$O),SUMIF('ТТК-Гарниры'!$Q:$Q,"55041",'ТТК-Гарниры'!$T:$T)),0)</f>
        <v>0</v>
      </c>
      <c r="H216" s="29">
        <f>IFERROR(SUM(SUMIF('ТТК-Соуса'!$B:$B,"55041",'ТТК-Соуса'!$E:$E),SUMIF('ТТК-Соуса'!$G:$G,"55041",'ТТК-Соуса'!$J:$J),SUMIF('ТТК-Соуса'!$L:$L,"55041",'ТТК-Соуса'!$O:$O),SUMIF('ТТК-Соуса'!$Q:$Q,"55041",'ТТК-Соуса'!$T:$T)),0)</f>
        <v>0</v>
      </c>
      <c r="I216" s="29">
        <f>IFERROR(SUM(SUMIF('ТТК-Новинки'!$B:$B,"55041",'ТТК-Новинки'!$E:$E),SUMIF('ТТК-Новинки'!$G:$G,"55041",'ТТК-Новинки'!$J:$J),SUMIF('ТТК-Новинки'!$L:$L,"55041",'ТТК-Новинки'!$O:$O),SUMIF('ТТК-Новинки'!$Q:$Q,"55041",'ТТК-Новинки'!$T:$T)),0)</f>
        <v>0</v>
      </c>
      <c r="J216" s="29">
        <f>IFERROR(SUM(SUMIF('ТТК-Промо'!$B:$B,"55041",'ТТК-Промо'!$E:$E),SUMIF('ТТК-Промо'!$G:$G,"55041",'ТТК-Промо'!$J:$J),SUMIF('ТТК-Промо'!$L:$L,"55041",'ТТК-Промо'!$O:$O),SUMIF('ТТК-Промо'!$Q:$Q,"55041",'ТТК-Промо'!$T:$T)),0)</f>
        <v>0</v>
      </c>
      <c r="K216" s="29">
        <f>IFERROR(SUM(SUMIF('ТТК-Завтраки'!$B:$B,"55041",'ТТК-Завтраки'!$E:$E),SUMIF('ТТК-Завтраки'!$G:$G,"55041",'ТТК-Завтраки'!$J:$J),SUMIF('ТТК-Завтраки'!$L:$L,"55041",'ТТК-Завтраки'!$O:$O),SUMIF('ТТК-Завтраки'!$Q:$Q,"55041",'ТТК-Завтраки'!$T:$T)),0)</f>
        <v>0</v>
      </c>
      <c r="L216" s="29">
        <f>IFERROR(SUM(SUMIF('ТТК-Салаты'!$B:$B,"55041",'ТТК-Салаты'!$E:$E),SUMIF('ТТК-Салаты'!$G:$G,"55041",'ТТК-Салаты'!$J:$J),SUMIF('ТТК-Салаты'!$L:$L,"55041",'ТТК-Салаты'!$O:$O),SUMIF('ТТК-Салаты'!$Q:$Q,"55041",'ТТК-Салаты'!$T:$T)),0)</f>
        <v>0</v>
      </c>
      <c r="M216" s="29">
        <f>IFERROR(SUM(SUMIF('ТТК-Экстра'!$B:$B,"55041",'ТТК-Экстра'!$E:$E),SUMIF('ТТК-Экстра'!$G:$G,"55041",'ТТК-Экстра'!$J:$J),SUMIF('ТТК-Экстра'!$L:$L,"55041",'ТТК-Экстра'!$O:$O),SUMIF('ТТК-Экстра'!$Q:$Q,"55041",'ТТК-Экстра'!$T:$T)),0)</f>
        <v>0</v>
      </c>
      <c r="N216" s="34">
        <f t="shared" si="5"/>
        <v>0</v>
      </c>
    </row>
    <row r="217" spans="1:14">
      <c r="A217" s="39">
        <v>67419</v>
      </c>
      <c r="B217" s="40" t="s">
        <v>906</v>
      </c>
      <c r="C217" s="29">
        <f>IFERROR(SUM(SUMIF('ТТК-Сэндвичи'!$B:$B,"67419",'ТТК-Сэндвичи'!$E:$E),SUMIF('ТТК-Сэндвичи'!$G:$G,"67419",'ТТК-Сэндвичи'!$J:$J),SUMIF('ТТК-Сэндвичи'!$L:$L,"67419",'ТТК-Сэндвичи'!$O:$O),SUMIF('ТТК-Сэндвичи'!$Q:$Q,"67419",'ТТК-Сэндвичи'!$T:$T)),0)</f>
        <v>0</v>
      </c>
      <c r="D217" s="29">
        <f>IFERROR(SUM(SUMIF('ТТК-Десерты'!$B:$B,"67419",'ТТК-Десерты'!$E:$E),SUMIF('ТТК-Десерты'!$G:$G,"67419",'ТТК-Десерты'!$J:$J),SUMIF('ТТК-Десерты'!$L:$L,"67419",'ТТК-Десерты'!$O:$O),SUMIF('ТТК-Десерты'!$Q:$Q,"67419",'ТТК-Десерты'!$T:$T)),0)</f>
        <v>0</v>
      </c>
      <c r="E217" s="29">
        <f>IFERROR(SUM(SUMIF('ТТК-Закуски'!$B:$B,"67419",'ТТК-Закуски'!$E:$E),SUMIF('ТТК-Закуски'!$G:$G,"67419",'ТТК-Закуски'!$J:$J),SUMIF('ТТК-Закуски'!$L:$L,"67419",'ТТК-Закуски'!$O:$O),SUMIF('ТТК-Закуски'!$Q:$Q,"67419",'ТТК-Закуски'!$T:$T)),0)</f>
        <v>0</v>
      </c>
      <c r="F217" s="29">
        <f>IFERROR(SUM(SUMIF('ТТК-Напитки'!$B:$B,"67419",'ТТК-Напитки'!$E:$E),SUMIF('ТТК-Напитки'!$G:$G,"67419",'ТТК-Напитки'!$J:$J),SUMIF('ТТК-Напитки'!$L:$L,"67419",'ТТК-Напитки'!$O:$O),SUMIF('ТТК-Напитки'!$Q:$Q,"67419",'ТТК-Напитки'!$T:$T)),0)</f>
        <v>0</v>
      </c>
      <c r="G217" s="29">
        <f>IFERROR(SUM(SUMIF('ТТК-Гарниры'!$B:$B,"67419",'ТТК-Гарниры'!$E:$E),SUMIF('ТТК-Гарниры'!$G:$G,"67419",'ТТК-Гарниры'!$J:$J),SUMIF('ТТК-Гарниры'!$L:$L,"67419",'ТТК-Гарниры'!$O:$O),SUMIF('ТТК-Гарниры'!$Q:$Q,"67419",'ТТК-Гарниры'!$T:$T)),0)</f>
        <v>0</v>
      </c>
      <c r="H217" s="29">
        <f>IFERROR(SUM(SUMIF('ТТК-Соуса'!$B:$B,"67419",'ТТК-Соуса'!$E:$E),SUMIF('ТТК-Соуса'!$G:$G,"67419",'ТТК-Соуса'!$J:$J),SUMIF('ТТК-Соуса'!$L:$L,"67419",'ТТК-Соуса'!$O:$O),SUMIF('ТТК-Соуса'!$Q:$Q,"67419",'ТТК-Соуса'!$T:$T)),0)</f>
        <v>0</v>
      </c>
      <c r="I217" s="29">
        <f>IFERROR(SUM(SUMIF('ТТК-Новинки'!$B:$B,"67419",'ТТК-Новинки'!$E:$E),SUMIF('ТТК-Новинки'!$G:$G,"67419",'ТТК-Новинки'!$J:$J),SUMIF('ТТК-Новинки'!$L:$L,"67419",'ТТК-Новинки'!$O:$O),SUMIF('ТТК-Новинки'!$Q:$Q,"67419",'ТТК-Новинки'!$T:$T)),0)</f>
        <v>3</v>
      </c>
      <c r="J217" s="29">
        <f>IFERROR(SUM(SUMIF('ТТК-Промо'!$B:$B,"67419",'ТТК-Промо'!$E:$E),SUMIF('ТТК-Промо'!$G:$G,"67419",'ТТК-Промо'!$J:$J),SUMIF('ТТК-Промо'!$L:$L,"67419",'ТТК-Промо'!$O:$O),SUMIF('ТТК-Промо'!$Q:$Q,"67419",'ТТК-Промо'!$T:$T)),0)</f>
        <v>0</v>
      </c>
      <c r="K217" s="29">
        <f>IFERROR(SUM(SUMIF('ТТК-Завтраки'!$B:$B,"67419",'ТТК-Завтраки'!$E:$E),SUMIF('ТТК-Завтраки'!$G:$G,"67419",'ТТК-Завтраки'!$J:$J),SUMIF('ТТК-Завтраки'!$L:$L,"67419",'ТТК-Завтраки'!$O:$O),SUMIF('ТТК-Завтраки'!$Q:$Q,"67419",'ТТК-Завтраки'!$T:$T)),0)</f>
        <v>0</v>
      </c>
      <c r="L217" s="29">
        <f>IFERROR(SUM(SUMIF('ТТК-Салаты'!$B:$B,"67419",'ТТК-Салаты'!$E:$E),SUMIF('ТТК-Салаты'!$G:$G,"67419",'ТТК-Салаты'!$J:$J),SUMIF('ТТК-Салаты'!$L:$L,"67419",'ТТК-Салаты'!$O:$O),SUMIF('ТТК-Салаты'!$Q:$Q,"67419",'ТТК-Салаты'!$T:$T)),0)</f>
        <v>0</v>
      </c>
      <c r="M217" s="29">
        <f>IFERROR(SUM(SUMIF('ТТК-Экстра'!$B:$B,"67419",'ТТК-Экстра'!$E:$E),SUMIF('ТТК-Экстра'!$G:$G,"67419",'ТТК-Экстра'!$J:$J),SUMIF('ТТК-Экстра'!$L:$L,"67419",'ТТК-Экстра'!$O:$O),SUMIF('ТТК-Экстра'!$Q:$Q,"67419",'ТТК-Экстра'!$T:$T)),0)</f>
        <v>0</v>
      </c>
      <c r="N217" s="34">
        <f t="shared" si="5"/>
        <v>3</v>
      </c>
    </row>
    <row r="218" spans="1:14">
      <c r="A218" s="39">
        <v>22222</v>
      </c>
      <c r="B218" s="40" t="s">
        <v>379</v>
      </c>
      <c r="C218" s="29">
        <f>IFERROR(SUM(SUMIF('ТТК-Сэндвичи'!$B:$B,"22222",'ТТК-Сэндвичи'!$E:$E),SUMIF('ТТК-Сэндвичи'!$G:$G,"22222",'ТТК-Сэндвичи'!$J:$J),SUMIF('ТТК-Сэндвичи'!$L:$L,"22222",'ТТК-Сэндвичи'!$O:$O),SUMIF('ТТК-Сэндвичи'!$Q:$Q,"22222",'ТТК-Сэндвичи'!$T:$T)),0)</f>
        <v>0</v>
      </c>
      <c r="D218" s="29">
        <f>IFERROR(SUM(SUMIF('ТТК-Десерты'!$B:$B,"22222",'ТТК-Десерты'!$E:$E),SUMIF('ТТК-Десерты'!$G:$G,"22222",'ТТК-Десерты'!$J:$J),SUMIF('ТТК-Десерты'!$L:$L,"22222",'ТТК-Десерты'!$O:$O),SUMIF('ТТК-Десерты'!$Q:$Q,"22222",'ТТК-Десерты'!$T:$T)),0)</f>
        <v>0</v>
      </c>
      <c r="E218" s="29">
        <f>IFERROR(SUM(SUMIF('ТТК-Закуски'!$B:$B,"22222",'ТТК-Закуски'!$E:$E),SUMIF('ТТК-Закуски'!$G:$G,"22222",'ТТК-Закуски'!$J:$J),SUMIF('ТТК-Закуски'!$L:$L,"22222",'ТТК-Закуски'!$O:$O),SUMIF('ТТК-Закуски'!$Q:$Q,"22222",'ТТК-Закуски'!$T:$T)),0)</f>
        <v>0</v>
      </c>
      <c r="F218" s="29">
        <f>IFERROR(SUM(SUMIF('ТТК-Напитки'!$B:$B,"22222",'ТТК-Напитки'!$E:$E),SUMIF('ТТК-Напитки'!$G:$G,"22222",'ТТК-Напитки'!$J:$J),SUMIF('ТТК-Напитки'!$L:$L,"22222",'ТТК-Напитки'!$O:$O),SUMIF('ТТК-Напитки'!$Q:$Q,"22222",'ТТК-Напитки'!$T:$T)),0)</f>
        <v>0</v>
      </c>
      <c r="G218" s="29">
        <f>IFERROR(SUM(SUMIF('ТТК-Гарниры'!$B:$B,"22222",'ТТК-Гарниры'!$E:$E),SUMIF('ТТК-Гарниры'!$G:$G,"22222",'ТТК-Гарниры'!$J:$J),SUMIF('ТТК-Гарниры'!$L:$L,"22222",'ТТК-Гарниры'!$O:$O),SUMIF('ТТК-Гарниры'!$Q:$Q,"22222",'ТТК-Гарниры'!$T:$T)),0)</f>
        <v>0</v>
      </c>
      <c r="H218" s="29">
        <f>IFERROR(SUM(SUMIF('ТТК-Соуса'!$B:$B,"22222",'ТТК-Соуса'!$E:$E),SUMIF('ТТК-Соуса'!$G:$G,"22222",'ТТК-Соуса'!$J:$J),SUMIF('ТТК-Соуса'!$L:$L,"22222",'ТТК-Соуса'!$O:$O),SUMIF('ТТК-Соуса'!$Q:$Q,"22222",'ТТК-Соуса'!$T:$T)),0)</f>
        <v>0</v>
      </c>
      <c r="I218" s="29">
        <f>IFERROR(SUM(SUMIF('ТТК-Новинки'!$B:$B,"22222",'ТТК-Новинки'!$E:$E),SUMIF('ТТК-Новинки'!$G:$G,"22222",'ТТК-Новинки'!$J:$J),SUMIF('ТТК-Новинки'!$L:$L,"22222",'ТТК-Новинки'!$O:$O),SUMIF('ТТК-Новинки'!$Q:$Q,"22222",'ТТК-Новинки'!$T:$T)),0)</f>
        <v>0</v>
      </c>
      <c r="J218" s="29">
        <f>IFERROR(SUM(SUMIF('ТТК-Промо'!$B:$B,"22222",'ТТК-Промо'!$E:$E),SUMIF('ТТК-Промо'!$G:$G,"22222",'ТТК-Промо'!$J:$J),SUMIF('ТТК-Промо'!$L:$L,"22222",'ТТК-Промо'!$O:$O),SUMIF('ТТК-Промо'!$Q:$Q,"22222",'ТТК-Промо'!$T:$T)),0)</f>
        <v>0</v>
      </c>
      <c r="K218" s="29">
        <f>IFERROR(SUM(SUMIF('ТТК-Завтраки'!$B:$B,"22222",'ТТК-Завтраки'!$E:$E),SUMIF('ТТК-Завтраки'!$G:$G,"22222",'ТТК-Завтраки'!$J:$J),SUMIF('ТТК-Завтраки'!$L:$L,"22222",'ТТК-Завтраки'!$O:$O),SUMIF('ТТК-Завтраки'!$Q:$Q,"22222",'ТТК-Завтраки'!$T:$T)),0)</f>
        <v>0</v>
      </c>
      <c r="L218" s="29">
        <f>IFERROR(SUM(SUMIF('ТТК-Салаты'!$B:$B,"22222",'ТТК-Салаты'!$E:$E),SUMIF('ТТК-Салаты'!$G:$G,"22222",'ТТК-Салаты'!$J:$J),SUMIF('ТТК-Салаты'!$L:$L,"22222",'ТТК-Салаты'!$O:$O),SUMIF('ТТК-Салаты'!$Q:$Q,"22222",'ТТК-Салаты'!$T:$T)),0)</f>
        <v>0</v>
      </c>
      <c r="M218" s="29">
        <f>IFERROR(SUM(SUMIF('ТТК-Экстра'!$B:$B,"22222",'ТТК-Экстра'!$E:$E),SUMIF('ТТК-Экстра'!$G:$G,"22222",'ТТК-Экстра'!$J:$J),SUMIF('ТТК-Экстра'!$L:$L,"22222",'ТТК-Экстра'!$O:$O),SUMIF('ТТК-Экстра'!$Q:$Q,"22222",'ТТК-Экстра'!$T:$T)),0)</f>
        <v>0</v>
      </c>
      <c r="N218" s="34">
        <f t="shared" si="5"/>
        <v>0</v>
      </c>
    </row>
    <row r="219" spans="1:14">
      <c r="A219" s="39">
        <v>33333</v>
      </c>
      <c r="B219" s="40" t="s">
        <v>377</v>
      </c>
      <c r="C219" s="29">
        <f>IFERROR(SUM(SUMIF('ТТК-Сэндвичи'!$B:$B,"33333",'ТТК-Сэндвичи'!$E:$E),SUMIF('ТТК-Сэндвичи'!$G:$G,"33333",'ТТК-Сэндвичи'!$J:$J),SUMIF('ТТК-Сэндвичи'!$L:$L,"33333",'ТТК-Сэндвичи'!$O:$O),SUMIF('ТТК-Сэндвичи'!$Q:$Q,"33333",'ТТК-Сэндвичи'!$T:$T)),0)</f>
        <v>0</v>
      </c>
      <c r="D219" s="29">
        <f>IFERROR(SUM(SUMIF('ТТК-Десерты'!$B:$B,"33333",'ТТК-Десерты'!$E:$E),SUMIF('ТТК-Десерты'!$G:$G,"33333",'ТТК-Десерты'!$J:$J),SUMIF('ТТК-Десерты'!$L:$L,"33333",'ТТК-Десерты'!$O:$O),SUMIF('ТТК-Десерты'!$Q:$Q,"33333",'ТТК-Десерты'!$T:$T)),0)</f>
        <v>0</v>
      </c>
      <c r="E219" s="29">
        <f>IFERROR(SUM(SUMIF('ТТК-Закуски'!$B:$B,"33333",'ТТК-Закуски'!$E:$E),SUMIF('ТТК-Закуски'!$G:$G,"33333",'ТТК-Закуски'!$J:$J),SUMIF('ТТК-Закуски'!$L:$L,"33333",'ТТК-Закуски'!$O:$O),SUMIF('ТТК-Закуски'!$Q:$Q,"33333",'ТТК-Закуски'!$T:$T)),0)</f>
        <v>0</v>
      </c>
      <c r="F219" s="29">
        <f>IFERROR(SUM(SUMIF('ТТК-Напитки'!$B:$B,"33333",'ТТК-Напитки'!$E:$E),SUMIF('ТТК-Напитки'!$G:$G,"33333",'ТТК-Напитки'!$J:$J),SUMIF('ТТК-Напитки'!$L:$L,"33333",'ТТК-Напитки'!$O:$O),SUMIF('ТТК-Напитки'!$Q:$Q,"33333",'ТТК-Напитки'!$T:$T)),0)</f>
        <v>0</v>
      </c>
      <c r="G219" s="29">
        <f>IFERROR(SUM(SUMIF('ТТК-Гарниры'!$B:$B,"33333",'ТТК-Гарниры'!$E:$E),SUMIF('ТТК-Гарниры'!$G:$G,"33333",'ТТК-Гарниры'!$J:$J),SUMIF('ТТК-Гарниры'!$L:$L,"33333",'ТТК-Гарниры'!$O:$O),SUMIF('ТТК-Гарниры'!$Q:$Q,"33333",'ТТК-Гарниры'!$T:$T)),0)</f>
        <v>0</v>
      </c>
      <c r="H219" s="29">
        <f>IFERROR(SUM(SUMIF('ТТК-Соуса'!$B:$B,"33333",'ТТК-Соуса'!$E:$E),SUMIF('ТТК-Соуса'!$G:$G,"33333",'ТТК-Соуса'!$J:$J),SUMIF('ТТК-Соуса'!$L:$L,"33333",'ТТК-Соуса'!$O:$O),SUMIF('ТТК-Соуса'!$Q:$Q,"33333",'ТТК-Соуса'!$T:$T)),0)</f>
        <v>0</v>
      </c>
      <c r="I219" s="29">
        <f>IFERROR(SUM(SUMIF('ТТК-Новинки'!$B:$B,"33333",'ТТК-Новинки'!$E:$E),SUMIF('ТТК-Новинки'!$G:$G,"33333",'ТТК-Новинки'!$J:$J),SUMIF('ТТК-Новинки'!$L:$L,"33333",'ТТК-Новинки'!$O:$O),SUMIF('ТТК-Новинки'!$Q:$Q,"33333",'ТТК-Новинки'!$T:$T)),0)</f>
        <v>0</v>
      </c>
      <c r="J219" s="29">
        <f>IFERROR(SUM(SUMIF('ТТК-Промо'!$B:$B,"33333",'ТТК-Промо'!$E:$E),SUMIF('ТТК-Промо'!$G:$G,"33333",'ТТК-Промо'!$J:$J),SUMIF('ТТК-Промо'!$L:$L,"33333",'ТТК-Промо'!$O:$O),SUMIF('ТТК-Промо'!$Q:$Q,"33333",'ТТК-Промо'!$T:$T)),0)</f>
        <v>0</v>
      </c>
      <c r="K219" s="29">
        <f>IFERROR(SUM(SUMIF('ТТК-Завтраки'!$B:$B,"33333",'ТТК-Завтраки'!$E:$E),SUMIF('ТТК-Завтраки'!$G:$G,"33333",'ТТК-Завтраки'!$J:$J),SUMIF('ТТК-Завтраки'!$L:$L,"33333",'ТТК-Завтраки'!$O:$O),SUMIF('ТТК-Завтраки'!$Q:$Q,"33333",'ТТК-Завтраки'!$T:$T)),0)</f>
        <v>0</v>
      </c>
      <c r="L219" s="29">
        <f>IFERROR(SUM(SUMIF('ТТК-Салаты'!$B:$B,"33333",'ТТК-Салаты'!$E:$E),SUMIF('ТТК-Салаты'!$G:$G,"33333",'ТТК-Салаты'!$J:$J),SUMIF('ТТК-Салаты'!$L:$L,"33333",'ТТК-Салаты'!$O:$O),SUMIF('ТТК-Салаты'!$Q:$Q,"33333",'ТТК-Салаты'!$T:$T)),0)</f>
        <v>0</v>
      </c>
      <c r="M219" s="29">
        <f>IFERROR(SUM(SUMIF('ТТК-Экстра'!$B:$B,"33333",'ТТК-Экстра'!$E:$E),SUMIF('ТТК-Экстра'!$G:$G,"33333",'ТТК-Экстра'!$J:$J),SUMIF('ТТК-Экстра'!$L:$L,"33333",'ТТК-Экстра'!$O:$O),SUMIF('ТТК-Экстра'!$Q:$Q,"33333",'ТТК-Экстра'!$T:$T)),0)</f>
        <v>0</v>
      </c>
      <c r="N219" s="34">
        <f t="shared" si="5"/>
        <v>0</v>
      </c>
    </row>
    <row r="220" spans="1:14">
      <c r="A220" s="39">
        <v>44444</v>
      </c>
      <c r="B220" s="40" t="s">
        <v>378</v>
      </c>
      <c r="C220" s="29">
        <f>IFERROR(SUM(SUMIF('ТТК-Сэндвичи'!$B:$B,"44444",'ТТК-Сэндвичи'!$E:$E),SUMIF('ТТК-Сэндвичи'!$G:$G,"44444",'ТТК-Сэндвичи'!$J:$J),SUMIF('ТТК-Сэндвичи'!$L:$L,"44444",'ТТК-Сэндвичи'!$O:$O),SUMIF('ТТК-Сэндвичи'!$Q:$Q,"44444",'ТТК-Сэндвичи'!$T:$T)),0)</f>
        <v>0</v>
      </c>
      <c r="D220" s="29">
        <f>IFERROR(SUM(SUMIF('ТТК-Десерты'!$B:$B,"44444",'ТТК-Десерты'!$E:$E),SUMIF('ТТК-Десерты'!$G:$G,"44444",'ТТК-Десерты'!$J:$J),SUMIF('ТТК-Десерты'!$L:$L,"44444",'ТТК-Десерты'!$O:$O),SUMIF('ТТК-Десерты'!$Q:$Q,"44444",'ТТК-Десерты'!$T:$T)),0)</f>
        <v>0</v>
      </c>
      <c r="E220" s="29">
        <f>IFERROR(SUM(SUMIF('ТТК-Закуски'!$B:$B,"44444",'ТТК-Закуски'!$E:$E),SUMIF('ТТК-Закуски'!$G:$G,"44444",'ТТК-Закуски'!$J:$J),SUMIF('ТТК-Закуски'!$L:$L,"44444",'ТТК-Закуски'!$O:$O),SUMIF('ТТК-Закуски'!$Q:$Q,"44444",'ТТК-Закуски'!$T:$T)),0)</f>
        <v>0</v>
      </c>
      <c r="F220" s="29">
        <f>IFERROR(SUM(SUMIF('ТТК-Напитки'!$B:$B,"44444",'ТТК-Напитки'!$E:$E),SUMIF('ТТК-Напитки'!$G:$G,"44444",'ТТК-Напитки'!$J:$J),SUMIF('ТТК-Напитки'!$L:$L,"44444",'ТТК-Напитки'!$O:$O),SUMIF('ТТК-Напитки'!$Q:$Q,"44444",'ТТК-Напитки'!$T:$T)),0)</f>
        <v>0</v>
      </c>
      <c r="G220" s="29">
        <f>IFERROR(SUM(SUMIF('ТТК-Гарниры'!$B:$B,"44444",'ТТК-Гарниры'!$E:$E),SUMIF('ТТК-Гарниры'!$G:$G,"44444",'ТТК-Гарниры'!$J:$J),SUMIF('ТТК-Гарниры'!$L:$L,"44444",'ТТК-Гарниры'!$O:$O),SUMIF('ТТК-Гарниры'!$Q:$Q,"44444",'ТТК-Гарниры'!$T:$T)),0)</f>
        <v>0</v>
      </c>
      <c r="H220" s="29">
        <f>IFERROR(SUM(SUMIF('ТТК-Соуса'!$B:$B,"44444",'ТТК-Соуса'!$E:$E),SUMIF('ТТК-Соуса'!$G:$G,"44444",'ТТК-Соуса'!$J:$J),SUMIF('ТТК-Соуса'!$L:$L,"44444",'ТТК-Соуса'!$O:$O),SUMIF('ТТК-Соуса'!$Q:$Q,"44444",'ТТК-Соуса'!$T:$T)),0)</f>
        <v>0</v>
      </c>
      <c r="I220" s="29">
        <f>IFERROR(SUM(SUMIF('ТТК-Новинки'!$B:$B,"44444",'ТТК-Новинки'!$E:$E),SUMIF('ТТК-Новинки'!$G:$G,"44444",'ТТК-Новинки'!$J:$J),SUMIF('ТТК-Новинки'!$L:$L,"44444",'ТТК-Новинки'!$O:$O),SUMIF('ТТК-Новинки'!$Q:$Q,"44444",'ТТК-Новинки'!$T:$T)),0)</f>
        <v>0</v>
      </c>
      <c r="J220" s="29">
        <f>IFERROR(SUM(SUMIF('ТТК-Промо'!$B:$B,"44444",'ТТК-Промо'!$E:$E),SUMIF('ТТК-Промо'!$G:$G,"44444",'ТТК-Промо'!$J:$J),SUMIF('ТТК-Промо'!$L:$L,"44444",'ТТК-Промо'!$O:$O),SUMIF('ТТК-Промо'!$Q:$Q,"44444",'ТТК-Промо'!$T:$T)),0)</f>
        <v>0</v>
      </c>
      <c r="K220" s="29">
        <f>IFERROR(SUM(SUMIF('ТТК-Завтраки'!$B:$B,"44444",'ТТК-Завтраки'!$E:$E),SUMIF('ТТК-Завтраки'!$G:$G,"44444",'ТТК-Завтраки'!$J:$J),SUMIF('ТТК-Завтраки'!$L:$L,"44444",'ТТК-Завтраки'!$O:$O),SUMIF('ТТК-Завтраки'!$Q:$Q,"44444",'ТТК-Завтраки'!$T:$T)),0)</f>
        <v>0</v>
      </c>
      <c r="L220" s="29">
        <f>IFERROR(SUM(SUMIF('ТТК-Салаты'!$B:$B,"44444",'ТТК-Салаты'!$E:$E),SUMIF('ТТК-Салаты'!$G:$G,"44444",'ТТК-Салаты'!$J:$J),SUMIF('ТТК-Салаты'!$L:$L,"44444",'ТТК-Салаты'!$O:$O),SUMIF('ТТК-Салаты'!$Q:$Q,"44444",'ТТК-Салаты'!$T:$T)),0)</f>
        <v>0</v>
      </c>
      <c r="M220" s="29">
        <f>IFERROR(SUM(SUMIF('ТТК-Экстра'!$B:$B,"44444",'ТТК-Экстра'!$E:$E),SUMIF('ТТК-Экстра'!$G:$G,"44444",'ТТК-Экстра'!$J:$J),SUMIF('ТТК-Экстра'!$L:$L,"44444",'ТТК-Экстра'!$O:$O),SUMIF('ТТК-Экстра'!$Q:$Q,"44444",'ТТК-Экстра'!$T:$T)),0)</f>
        <v>0</v>
      </c>
      <c r="N220" s="34">
        <f t="shared" si="5"/>
        <v>0</v>
      </c>
    </row>
    <row r="221" spans="1:14">
      <c r="A221" s="39">
        <v>51210</v>
      </c>
      <c r="B221" s="40" t="s">
        <v>912</v>
      </c>
      <c r="C221" s="29">
        <f>IFERROR(SUM(SUMIF('ТТК-Сэндвичи'!$B:$B,"51210",'ТТК-Сэндвичи'!$E:$E),SUMIF('ТТК-Сэндвичи'!$G:$G,"51210",'ТТК-Сэндвичи'!$J:$J),SUMIF('ТТК-Сэндвичи'!$L:$L,"51210",'ТТК-Сэндвичи'!$O:$O),SUMIF('ТТК-Сэндвичи'!$Q:$Q,"51210",'ТТК-Сэндвичи'!$T:$T)),0)</f>
        <v>0</v>
      </c>
      <c r="D221" s="29">
        <f>IFERROR(SUM(SUMIF('ТТК-Десерты'!$B:$B,"51210",'ТТК-Десерты'!$E:$E),SUMIF('ТТК-Десерты'!$G:$G,"51210",'ТТК-Десерты'!$J:$J),SUMIF('ТТК-Десерты'!$L:$L,"51210",'ТТК-Десерты'!$O:$O),SUMIF('ТТК-Десерты'!$Q:$Q,"51210",'ТТК-Десерты'!$T:$T)),0)</f>
        <v>0</v>
      </c>
      <c r="E221" s="29">
        <f>IFERROR(SUM(SUMIF('ТТК-Закуски'!$B:$B,"51210",'ТТК-Закуски'!$E:$E),SUMIF('ТТК-Закуски'!$G:$G,"51210",'ТТК-Закуски'!$J:$J),SUMIF('ТТК-Закуски'!$L:$L,"51210",'ТТК-Закуски'!$O:$O),SUMIF('ТТК-Закуски'!$Q:$Q,"51210",'ТТК-Закуски'!$T:$T)),0)</f>
        <v>0</v>
      </c>
      <c r="F221" s="29">
        <f>IFERROR(SUM(SUMIF('ТТК-Напитки'!$B:$B,"51210",'ТТК-Напитки'!$E:$E),SUMIF('ТТК-Напитки'!$G:$G,"51210",'ТТК-Напитки'!$J:$J),SUMIF('ТТК-Напитки'!$L:$L,"51210",'ТТК-Напитки'!$O:$O),SUMIF('ТТК-Напитки'!$Q:$Q,"51210",'ТТК-Напитки'!$T:$T)),0)</f>
        <v>0</v>
      </c>
      <c r="G221" s="29">
        <f>IFERROR(SUM(SUMIF('ТТК-Гарниры'!$B:$B,"51210",'ТТК-Гарниры'!$E:$E),SUMIF('ТТК-Гарниры'!$G:$G,"51210",'ТТК-Гарниры'!$J:$J),SUMIF('ТТК-Гарниры'!$L:$L,"51210",'ТТК-Гарниры'!$O:$O),SUMIF('ТТК-Гарниры'!$Q:$Q,"51210",'ТТК-Гарниры'!$T:$T)),0)</f>
        <v>0</v>
      </c>
      <c r="H221" s="29">
        <f>IFERROR(SUM(SUMIF('ТТК-Соуса'!$B:$B,"51210",'ТТК-Соуса'!$E:$E),SUMIF('ТТК-Соуса'!$G:$G,"51210",'ТТК-Соуса'!$J:$J),SUMIF('ТТК-Соуса'!$L:$L,"51210",'ТТК-Соуса'!$O:$O),SUMIF('ТТК-Соуса'!$Q:$Q,"51210",'ТТК-Соуса'!$T:$T)),0)</f>
        <v>44</v>
      </c>
      <c r="I221" s="29">
        <f>IFERROR(SUM(SUMIF('ТТК-Новинки'!$B:$B,"51210",'ТТК-Новинки'!$E:$E),SUMIF('ТТК-Новинки'!$G:$G,"51210",'ТТК-Новинки'!$J:$J),SUMIF('ТТК-Новинки'!$L:$L,"51210",'ТТК-Новинки'!$O:$O),SUMIF('ТТК-Новинки'!$Q:$Q,"51210",'ТТК-Новинки'!$T:$T)),0)</f>
        <v>0</v>
      </c>
      <c r="J221" s="29">
        <f>IFERROR(SUM(SUMIF('ТТК-Промо'!$B:$B,"51210",'ТТК-Промо'!$E:$E),SUMIF('ТТК-Промо'!$G:$G,"51210",'ТТК-Промо'!$J:$J),SUMIF('ТТК-Промо'!$L:$L,"51210",'ТТК-Промо'!$O:$O),SUMIF('ТТК-Промо'!$Q:$Q,"51210",'ТТК-Промо'!$T:$T)),0)</f>
        <v>0</v>
      </c>
      <c r="K221" s="29">
        <f>IFERROR(SUM(SUMIF('ТТК-Завтраки'!$B:$B,"51210",'ТТК-Завтраки'!$E:$E),SUMIF('ТТК-Завтраки'!$G:$G,"51210",'ТТК-Завтраки'!$J:$J),SUMIF('ТТК-Завтраки'!$L:$L,"51210",'ТТК-Завтраки'!$O:$O),SUMIF('ТТК-Завтраки'!$Q:$Q,"51210",'ТТК-Завтраки'!$T:$T)),0)</f>
        <v>0</v>
      </c>
      <c r="L221" s="29">
        <f>IFERROR(SUM(SUMIF('ТТК-Салаты'!$B:$B,"51210",'ТТК-Салаты'!$E:$E),SUMIF('ТТК-Салаты'!$G:$G,"51210",'ТТК-Салаты'!$J:$J),SUMIF('ТТК-Салаты'!$L:$L,"51210",'ТТК-Салаты'!$O:$O),SUMIF('ТТК-Салаты'!$Q:$Q,"51210",'ТТК-Салаты'!$T:$T)),0)</f>
        <v>0</v>
      </c>
      <c r="M221" s="29">
        <f>IFERROR(SUM(SUMIF('ТТК-Экстра'!$B:$B,"51210",'ТТК-Экстра'!$E:$E),SUMIF('ТТК-Экстра'!$G:$G,"51210",'ТТК-Экстра'!$J:$J),SUMIF('ТТК-Экстра'!$L:$L,"51210",'ТТК-Экстра'!$O:$O),SUMIF('ТТК-Экстра'!$Q:$Q,"51210",'ТТК-Экстра'!$T:$T)),0)</f>
        <v>0</v>
      </c>
      <c r="N221" s="34">
        <f t="shared" si="5"/>
        <v>44</v>
      </c>
    </row>
    <row r="222" spans="1:14">
      <c r="A222" s="39">
        <v>55310</v>
      </c>
      <c r="B222" s="40" t="s">
        <v>913</v>
      </c>
      <c r="C222" s="29">
        <f>IFERROR(SUM(SUMIF('ТТК-Сэндвичи'!$B:$B,"55310",'ТТК-Сэндвичи'!$E:$E),SUMIF('ТТК-Сэндвичи'!$G:$G,"55310",'ТТК-Сэндвичи'!$J:$J),SUMIF('ТТК-Сэндвичи'!$L:$L,"55310",'ТТК-Сэндвичи'!$O:$O),SUMIF('ТТК-Сэндвичи'!$Q:$Q,"55310",'ТТК-Сэндвичи'!$T:$T)),0)</f>
        <v>0</v>
      </c>
      <c r="D222" s="29">
        <f>IFERROR(SUM(SUMIF('ТТК-Десерты'!$B:$B,"55310",'ТТК-Десерты'!$E:$E),SUMIF('ТТК-Десерты'!$G:$G,"55310",'ТТК-Десерты'!$J:$J),SUMIF('ТТК-Десерты'!$L:$L,"55310",'ТТК-Десерты'!$O:$O),SUMIF('ТТК-Десерты'!$Q:$Q,"55310",'ТТК-Десерты'!$T:$T)),0)</f>
        <v>0</v>
      </c>
      <c r="E222" s="29">
        <f>IFERROR(SUM(SUMIF('ТТК-Закуски'!$B:$B,"55310",'ТТК-Закуски'!$E:$E),SUMIF('ТТК-Закуски'!$G:$G,"55310",'ТТК-Закуски'!$J:$J),SUMIF('ТТК-Закуски'!$L:$L,"55310",'ТТК-Закуски'!$O:$O),SUMIF('ТТК-Закуски'!$Q:$Q,"55310",'ТТК-Закуски'!$T:$T)),0)</f>
        <v>0</v>
      </c>
      <c r="F222" s="29">
        <f>IFERROR(SUM(SUMIF('ТТК-Напитки'!$B:$B,"55310",'ТТК-Напитки'!$E:$E),SUMIF('ТТК-Напитки'!$G:$G,"55310",'ТТК-Напитки'!$J:$J),SUMIF('ТТК-Напитки'!$L:$L,"55310",'ТТК-Напитки'!$O:$O),SUMIF('ТТК-Напитки'!$Q:$Q,"55310",'ТТК-Напитки'!$T:$T)),0)</f>
        <v>0</v>
      </c>
      <c r="G222" s="29">
        <f>IFERROR(SUM(SUMIF('ТТК-Гарниры'!$B:$B,"55310",'ТТК-Гарниры'!$E:$E),SUMIF('ТТК-Гарниры'!$G:$G,"55310",'ТТК-Гарниры'!$J:$J),SUMIF('ТТК-Гарниры'!$L:$L,"55310",'ТТК-Гарниры'!$O:$O),SUMIF('ТТК-Гарниры'!$Q:$Q,"55310",'ТТК-Гарниры'!$T:$T)),0)</f>
        <v>0</v>
      </c>
      <c r="H222" s="29">
        <f>IFERROR(SUM(SUMIF('ТТК-Соуса'!$B:$B,"55310",'ТТК-Соуса'!$E:$E),SUMIF('ТТК-Соуса'!$G:$G,"55310",'ТТК-Соуса'!$J:$J),SUMIF('ТТК-Соуса'!$L:$L,"55310",'ТТК-Соуса'!$O:$O),SUMIF('ТТК-Соуса'!$Q:$Q,"55310",'ТТК-Соуса'!$T:$T)),0)</f>
        <v>0</v>
      </c>
      <c r="I222" s="29">
        <f>IFERROR(SUM(SUMIF('ТТК-Новинки'!$B:$B,"55310",'ТТК-Новинки'!$E:$E),SUMIF('ТТК-Новинки'!$G:$G,"55310",'ТТК-Новинки'!$J:$J),SUMIF('ТТК-Новинки'!$L:$L,"55310",'ТТК-Новинки'!$O:$O),SUMIF('ТТК-Новинки'!$Q:$Q,"55310",'ТТК-Новинки'!$T:$T)),0)</f>
        <v>0</v>
      </c>
      <c r="J222" s="29">
        <f>IFERROR(SUM(SUMIF('ТТК-Промо'!$B:$B,"55310",'ТТК-Промо'!$E:$E),SUMIF('ТТК-Промо'!$G:$G,"55310",'ТТК-Промо'!$J:$J),SUMIF('ТТК-Промо'!$L:$L,"55310",'ТТК-Промо'!$O:$O),SUMIF('ТТК-Промо'!$Q:$Q,"55310",'ТТК-Промо'!$T:$T)),0)</f>
        <v>0</v>
      </c>
      <c r="K222" s="29">
        <f>IFERROR(SUM(SUMIF('ТТК-Завтраки'!$B:$B,"55310",'ТТК-Завтраки'!$E:$E),SUMIF('ТТК-Завтраки'!$G:$G,"55310",'ТТК-Завтраки'!$J:$J),SUMIF('ТТК-Завтраки'!$L:$L,"55310",'ТТК-Завтраки'!$O:$O),SUMIF('ТТК-Завтраки'!$Q:$Q,"55310",'ТТК-Завтраки'!$T:$T)),0)</f>
        <v>0</v>
      </c>
      <c r="L222" s="29">
        <f>IFERROR(SUM(SUMIF('ТТК-Салаты'!$B:$B,"55310",'ТТК-Салаты'!$E:$E),SUMIF('ТТК-Салаты'!$G:$G,"55310",'ТТК-Салаты'!$J:$J),SUMIF('ТТК-Салаты'!$L:$L,"55310",'ТТК-Салаты'!$O:$O),SUMIF('ТТК-Салаты'!$Q:$Q,"55310",'ТТК-Салаты'!$T:$T)),0)</f>
        <v>0</v>
      </c>
      <c r="M222" s="29">
        <f>IFERROR(SUM(SUMIF('ТТК-Экстра'!$B:$B,"55310",'ТТК-Экстра'!$E:$E),SUMIF('ТТК-Экстра'!$G:$G,"55310",'ТТК-Экстра'!$J:$J),SUMIF('ТТК-Экстра'!$L:$L,"55310",'ТТК-Экстра'!$O:$O),SUMIF('ТТК-Экстра'!$Q:$Q,"55310",'ТТК-Экстра'!$T:$T)),0)</f>
        <v>0</v>
      </c>
      <c r="N222" s="34">
        <f t="shared" si="5"/>
        <v>0</v>
      </c>
    </row>
    <row r="223" spans="1:14">
      <c r="A223" s="39">
        <v>61003</v>
      </c>
      <c r="B223" s="40" t="s">
        <v>928</v>
      </c>
      <c r="C223" s="29">
        <f>IFERROR(SUM(SUMIF('ТТК-Сэндвичи'!$B:$B,"61003",'ТТК-Сэндвичи'!$E:$E),SUMIF('ТТК-Сэндвичи'!$G:$G,"61003",'ТТК-Сэндвичи'!$J:$J),SUMIF('ТТК-Сэндвичи'!$L:$L,"61003",'ТТК-Сэндвичи'!$O:$O),SUMIF('ТТК-Сэндвичи'!$Q:$Q,"61003",'ТТК-Сэндвичи'!$T:$T)),0)</f>
        <v>0</v>
      </c>
      <c r="D223" s="29">
        <f>IFERROR(SUM(SUMIF('ТТК-Десерты'!$B:$B,"61003",'ТТК-Десерты'!$E:$E),SUMIF('ТТК-Десерты'!$G:$G,"61003",'ТТК-Десерты'!$J:$J),SUMIF('ТТК-Десерты'!$L:$L,"61003",'ТТК-Десерты'!$O:$O),SUMIF('ТТК-Десерты'!$Q:$Q,"61003",'ТТК-Десерты'!$T:$T)),0)</f>
        <v>0</v>
      </c>
      <c r="E223" s="29">
        <f>IFERROR(SUM(SUMIF('ТТК-Закуски'!$B:$B,"61003",'ТТК-Закуски'!$E:$E),SUMIF('ТТК-Закуски'!$G:$G,"61003",'ТТК-Закуски'!$J:$J),SUMIF('ТТК-Закуски'!$L:$L,"61003",'ТТК-Закуски'!$O:$O),SUMIF('ТТК-Закуски'!$Q:$Q,"61003",'ТТК-Закуски'!$T:$T)),0)</f>
        <v>0</v>
      </c>
      <c r="F223" s="29">
        <f>IFERROR(SUM(SUMIF('ТТК-Напитки'!$B:$B,"61003",'ТТК-Напитки'!$E:$E),SUMIF('ТТК-Напитки'!$G:$G,"61003",'ТТК-Напитки'!$J:$J),SUMIF('ТТК-Напитки'!$L:$L,"61003",'ТТК-Напитки'!$O:$O),SUMIF('ТТК-Напитки'!$Q:$Q,"61003",'ТТК-Напитки'!$T:$T)),0)</f>
        <v>0</v>
      </c>
      <c r="G223" s="29">
        <f>IFERROR(SUM(SUMIF('ТТК-Гарниры'!$B:$B,"61003",'ТТК-Гарниры'!$E:$E),SUMIF('ТТК-Гарниры'!$G:$G,"61003",'ТТК-Гарниры'!$J:$J),SUMIF('ТТК-Гарниры'!$L:$L,"61003",'ТТК-Гарниры'!$O:$O),SUMIF('ТТК-Гарниры'!$Q:$Q,"61003",'ТТК-Гарниры'!$T:$T)),0)</f>
        <v>0</v>
      </c>
      <c r="H223" s="29">
        <f>IFERROR(SUM(SUMIF('ТТК-Соуса'!$B:$B,"61003",'ТТК-Соуса'!$E:$E),SUMIF('ТТК-Соуса'!$G:$G,"61003",'ТТК-Соуса'!$J:$J),SUMIF('ТТК-Соуса'!$L:$L,"61003",'ТТК-Соуса'!$O:$O),SUMIF('ТТК-Соуса'!$Q:$Q,"61003",'ТТК-Соуса'!$T:$T)),0)</f>
        <v>0</v>
      </c>
      <c r="I223" s="29">
        <f>IFERROR(SUM(SUMIF('ТТК-Новинки'!$B:$B,"61003",'ТТК-Новинки'!$E:$E),SUMIF('ТТК-Новинки'!$G:$G,"61003",'ТТК-Новинки'!$J:$J),SUMIF('ТТК-Новинки'!$L:$L,"61003",'ТТК-Новинки'!$O:$O),SUMIF('ТТК-Новинки'!$Q:$Q,"61003",'ТТК-Новинки'!$T:$T)),0)</f>
        <v>0</v>
      </c>
      <c r="J223" s="29">
        <f>IFERROR(SUM(SUMIF('ТТК-Промо'!$B:$B,"61003",'ТТК-Промо'!$E:$E),SUMIF('ТТК-Промо'!$G:$G,"61003",'ТТК-Промо'!$J:$J),SUMIF('ТТК-Промо'!$L:$L,"61003",'ТТК-Промо'!$O:$O),SUMIF('ТТК-Промо'!$Q:$Q,"61003",'ТТК-Промо'!$T:$T)),0)</f>
        <v>0</v>
      </c>
      <c r="K223" s="29">
        <f>IFERROR(SUM(SUMIF('ТТК-Завтраки'!$B:$B,"61003",'ТТК-Завтраки'!$E:$E),SUMIF('ТТК-Завтраки'!$G:$G,"61003",'ТТК-Завтраки'!$J:$J),SUMIF('ТТК-Завтраки'!$L:$L,"61003",'ТТК-Завтраки'!$O:$O),SUMIF('ТТК-Завтраки'!$Q:$Q,"61003",'ТТК-Завтраки'!$T:$T)),0)</f>
        <v>0</v>
      </c>
      <c r="L223" s="29">
        <f>IFERROR(SUM(SUMIF('ТТК-Салаты'!$B:$B,"61003",'ТТК-Салаты'!$E:$E),SUMIF('ТТК-Салаты'!$G:$G,"61003",'ТТК-Салаты'!$J:$J),SUMIF('ТТК-Салаты'!$L:$L,"61003",'ТТК-Салаты'!$O:$O),SUMIF('ТТК-Салаты'!$Q:$Q,"61003",'ТТК-Салаты'!$T:$T)),0)</f>
        <v>0</v>
      </c>
      <c r="M223" s="29">
        <f>IFERROR(SUM(SUMIF('ТТК-Экстра'!$B:$B,"61003",'ТТК-Экстра'!$E:$E),SUMIF('ТТК-Экстра'!$G:$G,"61003",'ТТК-Экстра'!$J:$J),SUMIF('ТТК-Экстра'!$L:$L,"61003",'ТТК-Экстра'!$O:$O),SUMIF('ТТК-Экстра'!$Q:$Q,"61003",'ТТК-Экстра'!$T:$T)),0)</f>
        <v>0</v>
      </c>
      <c r="N223" s="34">
        <f t="shared" si="5"/>
        <v>0</v>
      </c>
    </row>
    <row r="224" spans="1:14">
      <c r="A224" s="39">
        <v>69070</v>
      </c>
      <c r="B224" s="40" t="s">
        <v>929</v>
      </c>
      <c r="C224" s="29">
        <f>IFERROR(SUM(SUMIF('ТТК-Сэндвичи'!$B:$B,"69070",'ТТК-Сэндвичи'!$E:$E),SUMIF('ТТК-Сэндвичи'!$G:$G,"69070",'ТТК-Сэндвичи'!$J:$J),SUMIF('ТТК-Сэндвичи'!$L:$L,"69070",'ТТК-Сэндвичи'!$O:$O),SUMIF('ТТК-Сэндвичи'!$Q:$Q,"69070",'ТТК-Сэндвичи'!$T:$T)),0)</f>
        <v>0</v>
      </c>
      <c r="D224" s="29">
        <f>IFERROR(SUM(SUMIF('ТТК-Десерты'!$B:$B,"69070",'ТТК-Десерты'!$E:$E),SUMIF('ТТК-Десерты'!$G:$G,"69070",'ТТК-Десерты'!$J:$J),SUMIF('ТТК-Десерты'!$L:$L,"69070",'ТТК-Десерты'!$O:$O),SUMIF('ТТК-Десерты'!$Q:$Q,"69070",'ТТК-Десерты'!$T:$T)),0)</f>
        <v>0</v>
      </c>
      <c r="E224" s="29">
        <f>IFERROR(SUM(SUMIF('ТТК-Закуски'!$B:$B,"69070",'ТТК-Закуски'!$E:$E),SUMIF('ТТК-Закуски'!$G:$G,"69070",'ТТК-Закуски'!$J:$J),SUMIF('ТТК-Закуски'!$L:$L,"69070",'ТТК-Закуски'!$O:$O),SUMIF('ТТК-Закуски'!$Q:$Q,"69070",'ТТК-Закуски'!$T:$T)),0)</f>
        <v>0</v>
      </c>
      <c r="F224" s="29">
        <f>IFERROR(SUM(SUMIF('ТТК-Напитки'!$B:$B,"69070",'ТТК-Напитки'!$E:$E),SUMIF('ТТК-Напитки'!$G:$G,"69070",'ТТК-Напитки'!$J:$J),SUMIF('ТТК-Напитки'!$L:$L,"69070",'ТТК-Напитки'!$O:$O),SUMIF('ТТК-Напитки'!$Q:$Q,"69070",'ТТК-Напитки'!$T:$T)),0)</f>
        <v>0</v>
      </c>
      <c r="G224" s="29">
        <f>IFERROR(SUM(SUMIF('ТТК-Гарниры'!$B:$B,"69070",'ТТК-Гарниры'!$E:$E),SUMIF('ТТК-Гарниры'!$G:$G,"69070",'ТТК-Гарниры'!$J:$J),SUMIF('ТТК-Гарниры'!$L:$L,"69070",'ТТК-Гарниры'!$O:$O),SUMIF('ТТК-Гарниры'!$Q:$Q,"69070",'ТТК-Гарниры'!$T:$T)),0)</f>
        <v>0</v>
      </c>
      <c r="H224" s="29">
        <f>IFERROR(SUM(SUMIF('ТТК-Соуса'!$B:$B,"69070",'ТТК-Соуса'!$E:$E),SUMIF('ТТК-Соуса'!$G:$G,"69070",'ТТК-Соуса'!$J:$J),SUMIF('ТТК-Соуса'!$L:$L,"69070",'ТТК-Соуса'!$O:$O),SUMIF('ТТК-Соуса'!$Q:$Q,"69070",'ТТК-Соуса'!$T:$T)),0)</f>
        <v>0</v>
      </c>
      <c r="I224" s="29">
        <f>IFERROR(SUM(SUMIF('ТТК-Новинки'!$B:$B,"69070",'ТТК-Новинки'!$E:$E),SUMIF('ТТК-Новинки'!$G:$G,"69070",'ТТК-Новинки'!$J:$J),SUMIF('ТТК-Новинки'!$L:$L,"69070",'ТТК-Новинки'!$O:$O),SUMIF('ТТК-Новинки'!$Q:$Q,"69070",'ТТК-Новинки'!$T:$T)),0)</f>
        <v>403</v>
      </c>
      <c r="J224" s="29">
        <f>IFERROR(SUM(SUMIF('ТТК-Промо'!$B:$B,"69070",'ТТК-Промо'!$E:$E),SUMIF('ТТК-Промо'!$G:$G,"69070",'ТТК-Промо'!$J:$J),SUMIF('ТТК-Промо'!$L:$L,"69070",'ТТК-Промо'!$O:$O),SUMIF('ТТК-Промо'!$Q:$Q,"69070",'ТТК-Промо'!$T:$T)),0)</f>
        <v>0</v>
      </c>
      <c r="K224" s="29">
        <f>IFERROR(SUM(SUMIF('ТТК-Завтраки'!$B:$B,"69070",'ТТК-Завтраки'!$E:$E),SUMIF('ТТК-Завтраки'!$G:$G,"69070",'ТТК-Завтраки'!$J:$J),SUMIF('ТТК-Завтраки'!$L:$L,"69070",'ТТК-Завтраки'!$O:$O),SUMIF('ТТК-Завтраки'!$Q:$Q,"69070",'ТТК-Завтраки'!$T:$T)),0)</f>
        <v>0</v>
      </c>
      <c r="L224" s="29">
        <f>IFERROR(SUM(SUMIF('ТТК-Салаты'!$B:$B,"69070",'ТТК-Салаты'!$E:$E),SUMIF('ТТК-Салаты'!$G:$G,"69070",'ТТК-Салаты'!$J:$J),SUMIF('ТТК-Салаты'!$L:$L,"69070",'ТТК-Салаты'!$O:$O),SUMIF('ТТК-Салаты'!$Q:$Q,"69070",'ТТК-Салаты'!$T:$T)),0)</f>
        <v>7</v>
      </c>
      <c r="M224" s="29">
        <f>IFERROR(SUM(SUMIF('ТТК-Экстра'!$B:$B,"69070",'ТТК-Экстра'!$E:$E),SUMIF('ТТК-Экстра'!$G:$G,"69070",'ТТК-Экстра'!$J:$J),SUMIF('ТТК-Экстра'!$L:$L,"69070",'ТТК-Экстра'!$O:$O),SUMIF('ТТК-Экстра'!$Q:$Q,"69070",'ТТК-Экстра'!$T:$T)),0)</f>
        <v>0</v>
      </c>
      <c r="N224" s="34">
        <f t="shared" si="5"/>
        <v>410</v>
      </c>
    </row>
    <row r="225" spans="1:14">
      <c r="A225" s="39">
        <v>61011</v>
      </c>
      <c r="B225" s="40" t="s">
        <v>939</v>
      </c>
      <c r="C225" s="29">
        <f>IFERROR(SUM(SUMIF('ТТК-Сэндвичи'!$B:$B,"61011",'ТТК-Сэндвичи'!$E:$E),SUMIF('ТТК-Сэндвичи'!$G:$G,"61011",'ТТК-Сэндвичи'!$J:$J),SUMIF('ТТК-Сэндвичи'!$L:$L,"61011",'ТТК-Сэндвичи'!$O:$O),SUMIF('ТТК-Сэндвичи'!$Q:$Q,"61011",'ТТК-Сэндвичи'!$T:$T)),0)</f>
        <v>0</v>
      </c>
      <c r="D225" s="29">
        <f>IFERROR(SUM(SUMIF('ТТК-Десерты'!$B:$B,"61011",'ТТК-Десерты'!$E:$E),SUMIF('ТТК-Десерты'!$G:$G,"61011",'ТТК-Десерты'!$J:$J),SUMIF('ТТК-Десерты'!$L:$L,"61011",'ТТК-Десерты'!$O:$O),SUMIF('ТТК-Десерты'!$Q:$Q,"61011",'ТТК-Десерты'!$T:$T)),0)</f>
        <v>0</v>
      </c>
      <c r="E225" s="29">
        <f>IFERROR(SUM(SUMIF('ТТК-Закуски'!$B:$B,"61011",'ТТК-Закуски'!$E:$E),SUMIF('ТТК-Закуски'!$G:$G,"61011",'ТТК-Закуски'!$J:$J),SUMIF('ТТК-Закуски'!$L:$L,"61011",'ТТК-Закуски'!$O:$O),SUMIF('ТТК-Закуски'!$Q:$Q,"61011",'ТТК-Закуски'!$T:$T)),0)</f>
        <v>0</v>
      </c>
      <c r="F225" s="29">
        <f>IFERROR(SUM(SUMIF('ТТК-Напитки'!$B:$B,"61011",'ТТК-Напитки'!$E:$E),SUMIF('ТТК-Напитки'!$G:$G,"61011",'ТТК-Напитки'!$J:$J),SUMIF('ТТК-Напитки'!$L:$L,"61011",'ТТК-Напитки'!$O:$O),SUMIF('ТТК-Напитки'!$Q:$Q,"61011",'ТТК-Напитки'!$T:$T)),0)</f>
        <v>0</v>
      </c>
      <c r="G225" s="29">
        <f>IFERROR(SUM(SUMIF('ТТК-Гарниры'!$B:$B,"61011",'ТТК-Гарниры'!$E:$E),SUMIF('ТТК-Гарниры'!$G:$G,"61011",'ТТК-Гарниры'!$J:$J),SUMIF('ТТК-Гарниры'!$L:$L,"61011",'ТТК-Гарниры'!$O:$O),SUMIF('ТТК-Гарниры'!$Q:$Q,"61011",'ТТК-Гарниры'!$T:$T)),0)</f>
        <v>0</v>
      </c>
      <c r="H225" s="29">
        <f>IFERROR(SUM(SUMIF('ТТК-Соуса'!$B:$B,"61011",'ТТК-Соуса'!$E:$E),SUMIF('ТТК-Соуса'!$G:$G,"61011",'ТТК-Соуса'!$J:$J),SUMIF('ТТК-Соуса'!$L:$L,"61011",'ТТК-Соуса'!$O:$O),SUMIF('ТТК-Соуса'!$Q:$Q,"61011",'ТТК-Соуса'!$T:$T)),0)</f>
        <v>0</v>
      </c>
      <c r="I225" s="29">
        <f>IFERROR(SUM(SUMIF('ТТК-Новинки'!$B:$B,"61011",'ТТК-Новинки'!$E:$E),SUMIF('ТТК-Новинки'!$G:$G,"61011",'ТТК-Новинки'!$J:$J),SUMIF('ТТК-Новинки'!$L:$L,"61011",'ТТК-Новинки'!$O:$O),SUMIF('ТТК-Новинки'!$Q:$Q,"61011",'ТТК-Новинки'!$T:$T)),0)</f>
        <v>10</v>
      </c>
      <c r="J225" s="29">
        <f>IFERROR(SUM(SUMIF('ТТК-Промо'!$B:$B,"61011",'ТТК-Промо'!$E:$E),SUMIF('ТТК-Промо'!$G:$G,"61011",'ТТК-Промо'!$J:$J),SUMIF('ТТК-Промо'!$L:$L,"61011",'ТТК-Промо'!$O:$O),SUMIF('ТТК-Промо'!$Q:$Q,"61011",'ТТК-Промо'!$T:$T)),0)</f>
        <v>0</v>
      </c>
      <c r="K225" s="29">
        <f>IFERROR(SUM(SUMIF('ТТК-Завтраки'!$B:$B,"61011",'ТТК-Завтраки'!$E:$E),SUMIF('ТТК-Завтраки'!$G:$G,"61011",'ТТК-Завтраки'!$J:$J),SUMIF('ТТК-Завтраки'!$L:$L,"61011",'ТТК-Завтраки'!$O:$O),SUMIF('ТТК-Завтраки'!$Q:$Q,"61011",'ТТК-Завтраки'!$T:$T)),0)</f>
        <v>0</v>
      </c>
      <c r="L225" s="29">
        <f>IFERROR(SUM(SUMIF('ТТК-Салаты'!$B:$B,"61011",'ТТК-Салаты'!$E:$E),SUMIF('ТТК-Салаты'!$G:$G,"61011",'ТТК-Салаты'!$J:$J),SUMIF('ТТК-Салаты'!$L:$L,"61011",'ТТК-Салаты'!$O:$O),SUMIF('ТТК-Салаты'!$Q:$Q,"61011",'ТТК-Салаты'!$T:$T)),0)</f>
        <v>0</v>
      </c>
      <c r="M225" s="29">
        <f>IFERROR(SUM(SUMIF('ТТК-Экстра'!$B:$B,"61011",'ТТК-Экстра'!$E:$E),SUMIF('ТТК-Экстра'!$G:$G,"61011",'ТТК-Экстра'!$J:$J),SUMIF('ТТК-Экстра'!$L:$L,"61011",'ТТК-Экстра'!$O:$O),SUMIF('ТТК-Экстра'!$Q:$Q,"61011",'ТТК-Экстра'!$T:$T)),0)</f>
        <v>0</v>
      </c>
      <c r="N225" s="34">
        <f t="shared" si="5"/>
        <v>10</v>
      </c>
    </row>
    <row r="226" spans="1:14">
      <c r="A226" s="39">
        <v>60010</v>
      </c>
      <c r="B226" s="40" t="s">
        <v>944</v>
      </c>
      <c r="C226" s="29">
        <f>IFERROR(SUM(SUMIF('ТТК-Сэндвичи'!$B:$B,"60010",'ТТК-Сэндвичи'!$E:$E),SUMIF('ТТК-Сэндвичи'!$G:$G,"60010",'ТТК-Сэндвичи'!$J:$J),SUMIF('ТТК-Сэндвичи'!$L:$L,"60010",'ТТК-Сэндвичи'!$O:$O),SUMIF('ТТК-Сэндвичи'!$Q:$Q,"60010",'ТТК-Сэндвичи'!$T:$T)),0)</f>
        <v>0</v>
      </c>
      <c r="D226" s="29">
        <f>IFERROR(SUM(SUMIF('ТТК-Десерты'!$B:$B,"60010",'ТТК-Десерты'!$E:$E),SUMIF('ТТК-Десерты'!$G:$G,"60010",'ТТК-Десерты'!$J:$J),SUMIF('ТТК-Десерты'!$L:$L,"60010",'ТТК-Десерты'!$O:$O),SUMIF('ТТК-Десерты'!$Q:$Q,"60010",'ТТК-Десерты'!$T:$T)),0)</f>
        <v>0</v>
      </c>
      <c r="E226" s="29">
        <f>IFERROR(SUM(SUMIF('ТТК-Закуски'!$B:$B,"60010",'ТТК-Закуски'!$E:$E),SUMIF('ТТК-Закуски'!$G:$G,"60010",'ТТК-Закуски'!$J:$J),SUMIF('ТТК-Закуски'!$L:$L,"60010",'ТТК-Закуски'!$O:$O),SUMIF('ТТК-Закуски'!$Q:$Q,"60010",'ТТК-Закуски'!$T:$T)),0)</f>
        <v>0</v>
      </c>
      <c r="F226" s="29">
        <f>IFERROR(SUM(SUMIF('ТТК-Напитки'!$B:$B,"60010",'ТТК-Напитки'!$E:$E),SUMIF('ТТК-Напитки'!$G:$G,"60010",'ТТК-Напитки'!$J:$J),SUMIF('ТТК-Напитки'!$L:$L,"60010",'ТТК-Напитки'!$O:$O),SUMIF('ТТК-Напитки'!$Q:$Q,"60010",'ТТК-Напитки'!$T:$T)),0)</f>
        <v>0</v>
      </c>
      <c r="G226" s="29">
        <f>IFERROR(SUM(SUMIF('ТТК-Гарниры'!$B:$B,"60010",'ТТК-Гарниры'!$E:$E),SUMIF('ТТК-Гарниры'!$G:$G,"60010",'ТТК-Гарниры'!$J:$J),SUMIF('ТТК-Гарниры'!$L:$L,"60010",'ТТК-Гарниры'!$O:$O),SUMIF('ТТК-Гарниры'!$Q:$Q,"60010",'ТТК-Гарниры'!$T:$T)),0)</f>
        <v>0</v>
      </c>
      <c r="H226" s="29">
        <f>IFERROR(SUM(SUMIF('ТТК-Соуса'!$B:$B,"60010",'ТТК-Соуса'!$E:$E),SUMIF('ТТК-Соуса'!$G:$G,"60010",'ТТК-Соуса'!$J:$J),SUMIF('ТТК-Соуса'!$L:$L,"60010",'ТТК-Соуса'!$O:$O),SUMIF('ТТК-Соуса'!$Q:$Q,"60010",'ТТК-Соуса'!$T:$T)),0)</f>
        <v>0</v>
      </c>
      <c r="I226" s="29">
        <f>IFERROR(SUM(SUMIF('ТТК-Новинки'!$B:$B,"60010",'ТТК-Новинки'!$E:$E),SUMIF('ТТК-Новинки'!$G:$G,"60010",'ТТК-Новинки'!$J:$J),SUMIF('ТТК-Новинки'!$L:$L,"60010",'ТТК-Новинки'!$O:$O),SUMIF('ТТК-Новинки'!$Q:$Q,"60010",'ТТК-Новинки'!$T:$T)),0)</f>
        <v>0</v>
      </c>
      <c r="J226" s="29">
        <f>IFERROR(SUM(SUMIF('ТТК-Промо'!$B:$B,"60010",'ТТК-Промо'!$E:$E),SUMIF('ТТК-Промо'!$G:$G,"60010",'ТТК-Промо'!$J:$J),SUMIF('ТТК-Промо'!$L:$L,"60010",'ТТК-Промо'!$O:$O),SUMIF('ТТК-Промо'!$Q:$Q,"60010",'ТТК-Промо'!$T:$T)),0)</f>
        <v>0</v>
      </c>
      <c r="K226" s="29">
        <f>IFERROR(SUM(SUMIF('ТТК-Завтраки'!$B:$B,"60010",'ТТК-Завтраки'!$E:$E),SUMIF('ТТК-Завтраки'!$G:$G,"60010",'ТТК-Завтраки'!$J:$J),SUMIF('ТТК-Завтраки'!$L:$L,"60010",'ТТК-Завтраки'!$O:$O),SUMIF('ТТК-Завтраки'!$Q:$Q,"60010",'ТТК-Завтраки'!$T:$T)),0)</f>
        <v>0</v>
      </c>
      <c r="L226" s="29">
        <f>IFERROR(SUM(SUMIF('ТТК-Салаты'!$B:$B,"60010",'ТТК-Салаты'!$E:$E),SUMIF('ТТК-Салаты'!$G:$G,"60010",'ТТК-Салаты'!$J:$J),SUMIF('ТТК-Салаты'!$L:$L,"60010",'ТТК-Салаты'!$O:$O),SUMIF('ТТК-Салаты'!$Q:$Q,"60010",'ТТК-Салаты'!$T:$T)),0)</f>
        <v>0</v>
      </c>
      <c r="M226" s="29">
        <f>IFERROR(SUM(SUMIF('ТТК-Экстра'!$B:$B,"60010",'ТТК-Экстра'!$E:$E),SUMIF('ТТК-Экстра'!$G:$G,"60010",'ТТК-Экстра'!$J:$J),SUMIF('ТТК-Экстра'!$L:$L,"60010",'ТТК-Экстра'!$O:$O),SUMIF('ТТК-Экстра'!$Q:$Q,"60010",'ТТК-Экстра'!$T:$T)),0)</f>
        <v>0</v>
      </c>
      <c r="N226" s="34">
        <f t="shared" si="5"/>
        <v>0</v>
      </c>
    </row>
    <row r="227" spans="1:14">
      <c r="A227" s="39">
        <v>57230</v>
      </c>
      <c r="B227" s="40" t="s">
        <v>949</v>
      </c>
      <c r="C227" s="29">
        <f>IFERROR(SUM(SUMIF('ТТК-Сэндвичи'!$B:$B,"57230",'ТТК-Сэндвичи'!$E:$E),SUMIF('ТТК-Сэндвичи'!$G:$G,"57230",'ТТК-Сэндвичи'!$J:$J),SUMIF('ТТК-Сэндвичи'!$L:$L,"57230",'ТТК-Сэндвичи'!$O:$O),SUMIF('ТТК-Сэндвичи'!$Q:$Q,"57230",'ТТК-Сэндвичи'!$T:$T)),0)</f>
        <v>0</v>
      </c>
      <c r="D227" s="29">
        <f>IFERROR(SUM(SUMIF('ТТК-Десерты'!$B:$B,"57230",'ТТК-Десерты'!$E:$E),SUMIF('ТТК-Десерты'!$G:$G,"57230",'ТТК-Десерты'!$J:$J),SUMIF('ТТК-Десерты'!$L:$L,"57230",'ТТК-Десерты'!$O:$O),SUMIF('ТТК-Десерты'!$Q:$Q,"57230",'ТТК-Десерты'!$T:$T)),0)</f>
        <v>0</v>
      </c>
      <c r="E227" s="29">
        <f>IFERROR(SUM(SUMIF('ТТК-Закуски'!$B:$B,"57230",'ТТК-Закуски'!$E:$E),SUMIF('ТТК-Закуски'!$G:$G,"57230",'ТТК-Закуски'!$J:$J),SUMIF('ТТК-Закуски'!$L:$L,"57230",'ТТК-Закуски'!$O:$O),SUMIF('ТТК-Закуски'!$Q:$Q,"57230",'ТТК-Закуски'!$T:$T)),0)</f>
        <v>0</v>
      </c>
      <c r="F227" s="29">
        <f>IFERROR(SUM(SUMIF('ТТК-Напитки'!$B:$B,"57230",'ТТК-Напитки'!$E:$E),SUMIF('ТТК-Напитки'!$G:$G,"57230",'ТТК-Напитки'!$J:$J),SUMIF('ТТК-Напитки'!$L:$L,"57230",'ТТК-Напитки'!$O:$O),SUMIF('ТТК-Напитки'!$Q:$Q,"57230",'ТТК-Напитки'!$T:$T)),0)</f>
        <v>0</v>
      </c>
      <c r="G227" s="29">
        <f>IFERROR(SUM(SUMIF('ТТК-Гарниры'!$B:$B,"57230",'ТТК-Гарниры'!$E:$E),SUMIF('ТТК-Гарниры'!$G:$G,"57230",'ТТК-Гарниры'!$J:$J),SUMIF('ТТК-Гарниры'!$L:$L,"57230",'ТТК-Гарниры'!$O:$O),SUMIF('ТТК-Гарниры'!$Q:$Q,"57230",'ТТК-Гарниры'!$T:$T)),0)</f>
        <v>0</v>
      </c>
      <c r="H227" s="29">
        <f>IFERROR(SUM(SUMIF('ТТК-Соуса'!$B:$B,"57230",'ТТК-Соуса'!$E:$E),SUMIF('ТТК-Соуса'!$G:$G,"57230",'ТТК-Соуса'!$J:$J),SUMIF('ТТК-Соуса'!$L:$L,"57230",'ТТК-Соуса'!$O:$O),SUMIF('ТТК-Соуса'!$Q:$Q,"57230",'ТТК-Соуса'!$T:$T)),0)</f>
        <v>0</v>
      </c>
      <c r="I227" s="29">
        <f>IFERROR(SUM(SUMIF('ТТК-Новинки'!$B:$B,"57230",'ТТК-Новинки'!$E:$E),SUMIF('ТТК-Новинки'!$G:$G,"57230",'ТТК-Новинки'!$J:$J),SUMIF('ТТК-Новинки'!$L:$L,"57230",'ТТК-Новинки'!$O:$O),SUMIF('ТТК-Новинки'!$Q:$Q,"57230",'ТТК-Новинки'!$T:$T)),0)</f>
        <v>0</v>
      </c>
      <c r="J227" s="29">
        <f>IFERROR(SUM(SUMIF('ТТК-Промо'!$B:$B,"57230",'ТТК-Промо'!$E:$E),SUMIF('ТТК-Промо'!$G:$G,"57230",'ТТК-Промо'!$J:$J),SUMIF('ТТК-Промо'!$L:$L,"57230",'ТТК-Промо'!$O:$O),SUMIF('ТТК-Промо'!$Q:$Q,"57230",'ТТК-Промо'!$T:$T)),0)</f>
        <v>0</v>
      </c>
      <c r="K227" s="29">
        <f>IFERROR(SUM(SUMIF('ТТК-Завтраки'!$B:$B,"57230",'ТТК-Завтраки'!$E:$E),SUMIF('ТТК-Завтраки'!$G:$G,"57230",'ТТК-Завтраки'!$J:$J),SUMIF('ТТК-Завтраки'!$L:$L,"57230",'ТТК-Завтраки'!$O:$O),SUMIF('ТТК-Завтраки'!$Q:$Q,"57230",'ТТК-Завтраки'!$T:$T)),0)</f>
        <v>0</v>
      </c>
      <c r="L227" s="29">
        <f>IFERROR(SUM(SUMIF('ТТК-Салаты'!$B:$B,"57230",'ТТК-Салаты'!$E:$E),SUMIF('ТТК-Салаты'!$G:$G,"57230",'ТТК-Салаты'!$J:$J),SUMIF('ТТК-Салаты'!$L:$L,"57230",'ТТК-Салаты'!$O:$O),SUMIF('ТТК-Салаты'!$Q:$Q,"57230",'ТТК-Салаты'!$T:$T)),0)</f>
        <v>0</v>
      </c>
      <c r="M227" s="29">
        <f>IFERROR(SUM(SUMIF('ТТК-Экстра'!$B:$B,"57230",'ТТК-Экстра'!$E:$E),SUMIF('ТТК-Экстра'!$G:$G,"57230",'ТТК-Экстра'!$J:$J),SUMIF('ТТК-Экстра'!$L:$L,"57230",'ТТК-Экстра'!$O:$O),SUMIF('ТТК-Экстра'!$Q:$Q,"57230",'ТТК-Экстра'!$T:$T)),0)</f>
        <v>0</v>
      </c>
      <c r="N227" s="34">
        <f t="shared" si="5"/>
        <v>0</v>
      </c>
    </row>
    <row r="228" spans="1:14">
      <c r="A228" s="39">
        <v>59890</v>
      </c>
      <c r="B228" s="40" t="s">
        <v>952</v>
      </c>
      <c r="C228" s="29">
        <f>IFERROR(SUM(SUMIF('ТТК-Сэндвичи'!$B:$B,"59890",'ТТК-Сэндвичи'!$E:$E),SUMIF('ТТК-Сэндвичи'!$G:$G,"59890",'ТТК-Сэндвичи'!$J:$J),SUMIF('ТТК-Сэндвичи'!$L:$L,"59890",'ТТК-Сэндвичи'!$O:$O),SUMIF('ТТК-Сэндвичи'!$Q:$Q,"59890",'ТТК-Сэндвичи'!$T:$T)),0)</f>
        <v>0</v>
      </c>
      <c r="D228" s="29">
        <f>IFERROR(SUM(SUMIF('ТТК-Десерты'!$B:$B,"59890",'ТТК-Десерты'!$E:$E),SUMIF('ТТК-Десерты'!$G:$G,"59890",'ТТК-Десерты'!$J:$J),SUMIF('ТТК-Десерты'!$L:$L,"59890",'ТТК-Десерты'!$O:$O),SUMIF('ТТК-Десерты'!$Q:$Q,"59890",'ТТК-Десерты'!$T:$T)),0)</f>
        <v>0</v>
      </c>
      <c r="E228" s="29">
        <f>IFERROR(SUM(SUMIF('ТТК-Закуски'!$B:$B,"59890",'ТТК-Закуски'!$E:$E),SUMIF('ТТК-Закуски'!$G:$G,"59890",'ТТК-Закуски'!$J:$J),SUMIF('ТТК-Закуски'!$L:$L,"59890",'ТТК-Закуски'!$O:$O),SUMIF('ТТК-Закуски'!$Q:$Q,"59890",'ТТК-Закуски'!$T:$T)),0)</f>
        <v>0</v>
      </c>
      <c r="F228" s="29">
        <f>IFERROR(SUM(SUMIF('ТТК-Напитки'!$B:$B,"59890",'ТТК-Напитки'!$E:$E),SUMIF('ТТК-Напитки'!$G:$G,"59890",'ТТК-Напитки'!$J:$J),SUMIF('ТТК-Напитки'!$L:$L,"59890",'ТТК-Напитки'!$O:$O),SUMIF('ТТК-Напитки'!$Q:$Q,"59890",'ТТК-Напитки'!$T:$T)),0)</f>
        <v>28.542787234042557</v>
      </c>
      <c r="G228" s="29">
        <f>IFERROR(SUM(SUMIF('ТТК-Гарниры'!$B:$B,"59890",'ТТК-Гарниры'!$E:$E),SUMIF('ТТК-Гарниры'!$G:$G,"59890",'ТТК-Гарниры'!$J:$J),SUMIF('ТТК-Гарниры'!$L:$L,"59890",'ТТК-Гарниры'!$O:$O),SUMIF('ТТК-Гарниры'!$Q:$Q,"59890",'ТТК-Гарниры'!$T:$T)),0)</f>
        <v>0</v>
      </c>
      <c r="H228" s="29">
        <f>IFERROR(SUM(SUMIF('ТТК-Соуса'!$B:$B,"59890",'ТТК-Соуса'!$E:$E),SUMIF('ТТК-Соуса'!$G:$G,"59890",'ТТК-Соуса'!$J:$J),SUMIF('ТТК-Соуса'!$L:$L,"59890",'ТТК-Соуса'!$O:$O),SUMIF('ТТК-Соуса'!$Q:$Q,"59890",'ТТК-Соуса'!$T:$T)),0)</f>
        <v>0</v>
      </c>
      <c r="I228" s="29">
        <f>IFERROR(SUM(SUMIF('ТТК-Новинки'!$B:$B,"59890",'ТТК-Новинки'!$E:$E),SUMIF('ТТК-Новинки'!$G:$G,"59890",'ТТК-Новинки'!$J:$J),SUMIF('ТТК-Новинки'!$L:$L,"59890",'ТТК-Новинки'!$O:$O),SUMIF('ТТК-Новинки'!$Q:$Q,"59890",'ТТК-Новинки'!$T:$T)),0)</f>
        <v>0</v>
      </c>
      <c r="J228" s="29">
        <f>IFERROR(SUM(SUMIF('ТТК-Промо'!$B:$B,"59890",'ТТК-Промо'!$E:$E),SUMIF('ТТК-Промо'!$G:$G,"59890",'ТТК-Промо'!$J:$J),SUMIF('ТТК-Промо'!$L:$L,"59890",'ТТК-Промо'!$O:$O),SUMIF('ТТК-Промо'!$Q:$Q,"59890",'ТТК-Промо'!$T:$T)),0)</f>
        <v>0</v>
      </c>
      <c r="K228" s="29">
        <f>IFERROR(SUM(SUMIF('ТТК-Завтраки'!$B:$B,"59890",'ТТК-Завтраки'!$E:$E),SUMIF('ТТК-Завтраки'!$G:$G,"59890",'ТТК-Завтраки'!$J:$J),SUMIF('ТТК-Завтраки'!$L:$L,"59890",'ТТК-Завтраки'!$O:$O),SUMIF('ТТК-Завтраки'!$Q:$Q,"59890",'ТТК-Завтраки'!$T:$T)),0)</f>
        <v>0</v>
      </c>
      <c r="L228" s="29">
        <f>IFERROR(SUM(SUMIF('ТТК-Салаты'!$B:$B,"59890",'ТТК-Салаты'!$E:$E),SUMIF('ТТК-Салаты'!$G:$G,"59890",'ТТК-Салаты'!$J:$J),SUMIF('ТТК-Салаты'!$L:$L,"59890",'ТТК-Салаты'!$O:$O),SUMIF('ТТК-Салаты'!$Q:$Q,"59890",'ТТК-Салаты'!$T:$T)),0)</f>
        <v>0</v>
      </c>
      <c r="M228" s="29">
        <f>IFERROR(SUM(SUMIF('ТТК-Экстра'!$B:$B,"59890",'ТТК-Экстра'!$E:$E),SUMIF('ТТК-Экстра'!$G:$G,"59890",'ТТК-Экстра'!$J:$J),SUMIF('ТТК-Экстра'!$L:$L,"59890",'ТТК-Экстра'!$O:$O),SUMIF('ТТК-Экстра'!$Q:$Q,"59890",'ТТК-Экстра'!$T:$T)),0)</f>
        <v>0</v>
      </c>
      <c r="N228" s="34">
        <f t="shared" si="5"/>
        <v>28.542787234042557</v>
      </c>
    </row>
    <row r="229" spans="1:14">
      <c r="A229" s="39">
        <v>59879</v>
      </c>
      <c r="B229" s="40" t="s">
        <v>953</v>
      </c>
      <c r="C229" s="29">
        <f>IFERROR(SUM(SUMIF('ТТК-Сэндвичи'!$B:$B,"59879",'ТТК-Сэндвичи'!$E:$E),SUMIF('ТТК-Сэндвичи'!$G:$G,"59879",'ТТК-Сэндвичи'!$J:$J),SUMIF('ТТК-Сэндвичи'!$L:$L,"59879",'ТТК-Сэндвичи'!$O:$O),SUMIF('ТТК-Сэндвичи'!$Q:$Q,"59879",'ТТК-Сэндвичи'!$T:$T)),0)</f>
        <v>0</v>
      </c>
      <c r="D229" s="29">
        <f>IFERROR(SUM(SUMIF('ТТК-Десерты'!$B:$B,"59879",'ТТК-Десерты'!$E:$E),SUMIF('ТТК-Десерты'!$G:$G,"59879",'ТТК-Десерты'!$J:$J),SUMIF('ТТК-Десерты'!$L:$L,"59879",'ТТК-Десерты'!$O:$O),SUMIF('ТТК-Десерты'!$Q:$Q,"59879",'ТТК-Десерты'!$T:$T)),0)</f>
        <v>0</v>
      </c>
      <c r="E229" s="29">
        <f>IFERROR(SUM(SUMIF('ТТК-Закуски'!$B:$B,"59879",'ТТК-Закуски'!$E:$E),SUMIF('ТТК-Закуски'!$G:$G,"59879",'ТТК-Закуски'!$J:$J),SUMIF('ТТК-Закуски'!$L:$L,"59879",'ТТК-Закуски'!$O:$O),SUMIF('ТТК-Закуски'!$Q:$Q,"59879",'ТТК-Закуски'!$T:$T)),0)</f>
        <v>0</v>
      </c>
      <c r="F229" s="29">
        <f>IFERROR(SUM(SUMIF('ТТК-Напитки'!$B:$B,"59879",'ТТК-Напитки'!$E:$E),SUMIF('ТТК-Напитки'!$G:$G,"59879",'ТТК-Напитки'!$J:$J),SUMIF('ТТК-Напитки'!$L:$L,"59879",'ТТК-Напитки'!$O:$O),SUMIF('ТТК-Напитки'!$Q:$Q,"59879",'ТТК-Напитки'!$T:$T)),0)</f>
        <v>34.448191489361704</v>
      </c>
      <c r="G229" s="29">
        <f>IFERROR(SUM(SUMIF('ТТК-Гарниры'!$B:$B,"59879",'ТТК-Гарниры'!$E:$E),SUMIF('ТТК-Гарниры'!$G:$G,"59879",'ТТК-Гарниры'!$J:$J),SUMIF('ТТК-Гарниры'!$L:$L,"59879",'ТТК-Гарниры'!$O:$O),SUMIF('ТТК-Гарниры'!$Q:$Q,"59879",'ТТК-Гарниры'!$T:$T)),0)</f>
        <v>0</v>
      </c>
      <c r="H229" s="29">
        <f>IFERROR(SUM(SUMIF('ТТК-Соуса'!$B:$B,"59879",'ТТК-Соуса'!$E:$E),SUMIF('ТТК-Соуса'!$G:$G,"59879",'ТТК-Соуса'!$J:$J),SUMIF('ТТК-Соуса'!$L:$L,"59879",'ТТК-Соуса'!$O:$O),SUMIF('ТТК-Соуса'!$Q:$Q,"59879",'ТТК-Соуса'!$T:$T)),0)</f>
        <v>0</v>
      </c>
      <c r="I229" s="29">
        <f>IFERROR(SUM(SUMIF('ТТК-Новинки'!$B:$B,"59879",'ТТК-Новинки'!$E:$E),SUMIF('ТТК-Новинки'!$G:$G,"59879",'ТТК-Новинки'!$J:$J),SUMIF('ТТК-Новинки'!$L:$L,"59879",'ТТК-Новинки'!$O:$O),SUMIF('ТТК-Новинки'!$Q:$Q,"59879",'ТТК-Новинки'!$T:$T)),0)</f>
        <v>0</v>
      </c>
      <c r="J229" s="29">
        <f>IFERROR(SUM(SUMIF('ТТК-Промо'!$B:$B,"59879",'ТТК-Промо'!$E:$E),SUMIF('ТТК-Промо'!$G:$G,"59879",'ТТК-Промо'!$J:$J),SUMIF('ТТК-Промо'!$L:$L,"59879",'ТТК-Промо'!$O:$O),SUMIF('ТТК-Промо'!$Q:$Q,"59879",'ТТК-Промо'!$T:$T)),0)</f>
        <v>0</v>
      </c>
      <c r="K229" s="29">
        <f>IFERROR(SUM(SUMIF('ТТК-Завтраки'!$B:$B,"59879",'ТТК-Завтраки'!$E:$E),SUMIF('ТТК-Завтраки'!$G:$G,"59879",'ТТК-Завтраки'!$J:$J),SUMIF('ТТК-Завтраки'!$L:$L,"59879",'ТТК-Завтраки'!$O:$O),SUMIF('ТТК-Завтраки'!$Q:$Q,"59879",'ТТК-Завтраки'!$T:$T)),0)</f>
        <v>0</v>
      </c>
      <c r="L229" s="29">
        <f>IFERROR(SUM(SUMIF('ТТК-Салаты'!$B:$B,"59879",'ТТК-Салаты'!$E:$E),SUMIF('ТТК-Салаты'!$G:$G,"59879",'ТТК-Салаты'!$J:$J),SUMIF('ТТК-Салаты'!$L:$L,"59879",'ТТК-Салаты'!$O:$O),SUMIF('ТТК-Салаты'!$Q:$Q,"59879",'ТТК-Салаты'!$T:$T)),0)</f>
        <v>0</v>
      </c>
      <c r="M229" s="29">
        <f>IFERROR(SUM(SUMIF('ТТК-Экстра'!$B:$B,"59879",'ТТК-Экстра'!$E:$E),SUMIF('ТТК-Экстра'!$G:$G,"59879",'ТТК-Экстра'!$J:$J),SUMIF('ТТК-Экстра'!$L:$L,"59879",'ТТК-Экстра'!$O:$O),SUMIF('ТТК-Экстра'!$Q:$Q,"59879",'ТТК-Экстра'!$T:$T)),0)</f>
        <v>0</v>
      </c>
      <c r="N229" s="34">
        <f t="shared" si="5"/>
        <v>34.448191489361704</v>
      </c>
    </row>
    <row r="230" spans="1:14">
      <c r="A230" s="39">
        <v>70711</v>
      </c>
      <c r="B230" s="40" t="s">
        <v>955</v>
      </c>
      <c r="C230" s="29">
        <f>IFERROR(SUM(SUMIF('ТТК-Сэндвичи'!$B:$B,"70711",'ТТК-Сэндвичи'!$E:$E),SUMIF('ТТК-Сэндвичи'!$G:$G,"70711",'ТТК-Сэндвичи'!$J:$J),SUMIF('ТТК-Сэндвичи'!$L:$L,"70711",'ТТК-Сэндвичи'!$O:$O),SUMIF('ТТК-Сэндвичи'!$Q:$Q,"70711",'ТТК-Сэндвичи'!$T:$T)),0)</f>
        <v>0</v>
      </c>
      <c r="D230" s="29">
        <f>IFERROR(SUM(SUMIF('ТТК-Десерты'!$B:$B,"70711",'ТТК-Десерты'!$E:$E),SUMIF('ТТК-Десерты'!$G:$G,"70711",'ТТК-Десерты'!$J:$J),SUMIF('ТТК-Десерты'!$L:$L,"70711",'ТТК-Десерты'!$O:$O),SUMIF('ТТК-Десерты'!$Q:$Q,"70711",'ТТК-Десерты'!$T:$T)),0)</f>
        <v>0</v>
      </c>
      <c r="E230" s="29">
        <f>IFERROR(SUM(SUMIF('ТТК-Закуски'!$B:$B,"70711",'ТТК-Закуски'!$E:$E),SUMIF('ТТК-Закуски'!$G:$G,"70711",'ТТК-Закуски'!$J:$J),SUMIF('ТТК-Закуски'!$L:$L,"70711",'ТТК-Закуски'!$O:$O),SUMIF('ТТК-Закуски'!$Q:$Q,"70711",'ТТК-Закуски'!$T:$T)),0)</f>
        <v>0</v>
      </c>
      <c r="F230" s="29">
        <f>IFERROR(SUM(SUMIF('ТТК-Напитки'!$B:$B,"70711",'ТТК-Напитки'!$E:$E),SUMIF('ТТК-Напитки'!$G:$G,"70711",'ТТК-Напитки'!$J:$J),SUMIF('ТТК-Напитки'!$L:$L,"70711",'ТТК-Напитки'!$O:$O),SUMIF('ТТК-Напитки'!$Q:$Q,"70711",'ТТК-Напитки'!$T:$T)),0)</f>
        <v>0</v>
      </c>
      <c r="G230" s="29">
        <f>IFERROR(SUM(SUMIF('ТТК-Гарниры'!$B:$B,"70711",'ТТК-Гарниры'!$E:$E),SUMIF('ТТК-Гарниры'!$G:$G,"70711",'ТТК-Гарниры'!$J:$J),SUMIF('ТТК-Гарниры'!$L:$L,"70711",'ТТК-Гарниры'!$O:$O),SUMIF('ТТК-Гарниры'!$Q:$Q,"70711",'ТТК-Гарниры'!$T:$T)),0)</f>
        <v>0</v>
      </c>
      <c r="H230" s="29">
        <f>IFERROR(SUM(SUMIF('ТТК-Соуса'!$B:$B,"70711",'ТТК-Соуса'!$E:$E),SUMIF('ТТК-Соуса'!$G:$G,"70711",'ТТК-Соуса'!$J:$J),SUMIF('ТТК-Соуса'!$L:$L,"70711",'ТТК-Соуса'!$O:$O),SUMIF('ТТК-Соуса'!$Q:$Q,"70711",'ТТК-Соуса'!$T:$T)),0)</f>
        <v>0</v>
      </c>
      <c r="I230" s="29">
        <f>IFERROR(SUM(SUMIF('ТТК-Новинки'!$B:$B,"70711",'ТТК-Новинки'!$E:$E),SUMIF('ТТК-Новинки'!$G:$G,"70711",'ТТК-Новинки'!$J:$J),SUMIF('ТТК-Новинки'!$L:$L,"70711",'ТТК-Новинки'!$O:$O),SUMIF('ТТК-Новинки'!$Q:$Q,"70711",'ТТК-Новинки'!$T:$T)),0)</f>
        <v>0</v>
      </c>
      <c r="J230" s="29">
        <f>IFERROR(SUM(SUMIF('ТТК-Промо'!$B:$B,"70711",'ТТК-Промо'!$E:$E),SUMIF('ТТК-Промо'!$G:$G,"70711",'ТТК-Промо'!$J:$J),SUMIF('ТТК-Промо'!$L:$L,"70711",'ТТК-Промо'!$O:$O),SUMIF('ТТК-Промо'!$Q:$Q,"70711",'ТТК-Промо'!$T:$T)),0)</f>
        <v>0</v>
      </c>
      <c r="K230" s="29">
        <f>IFERROR(SUM(SUMIF('ТТК-Завтраки'!$B:$B,"70711",'ТТК-Завтраки'!$E:$E),SUMIF('ТТК-Завтраки'!$G:$G,"70711",'ТТК-Завтраки'!$J:$J),SUMIF('ТТК-Завтраки'!$L:$L,"70711",'ТТК-Завтраки'!$O:$O),SUMIF('ТТК-Завтраки'!$Q:$Q,"70711",'ТТК-Завтраки'!$T:$T)),0)</f>
        <v>0</v>
      </c>
      <c r="L230" s="29">
        <f>IFERROR(SUM(SUMIF('ТТК-Салаты'!$B:$B,"70711",'ТТК-Салаты'!$E:$E),SUMIF('ТТК-Салаты'!$G:$G,"70711",'ТТК-Салаты'!$J:$J),SUMIF('ТТК-Салаты'!$L:$L,"70711",'ТТК-Салаты'!$O:$O),SUMIF('ТТК-Салаты'!$Q:$Q,"70711",'ТТК-Салаты'!$T:$T)),0)</f>
        <v>0</v>
      </c>
      <c r="M230" s="29">
        <f>IFERROR(SUM(SUMIF('ТТК-Экстра'!$B:$B,"70711",'ТТК-Экстра'!$E:$E),SUMIF('ТТК-Экстра'!$G:$G,"70711",'ТТК-Экстра'!$J:$J),SUMIF('ТТК-Экстра'!$L:$L,"70711",'ТТК-Экстра'!$O:$O),SUMIF('ТТК-Экстра'!$Q:$Q,"70711",'ТТК-Экстра'!$T:$T)),0)</f>
        <v>0</v>
      </c>
      <c r="N230" s="34">
        <f t="shared" si="5"/>
        <v>0</v>
      </c>
    </row>
    <row r="231" spans="1:14">
      <c r="A231" s="39">
        <v>61300</v>
      </c>
      <c r="B231" s="40" t="s">
        <v>958</v>
      </c>
      <c r="C231" s="29">
        <f>IFERROR(SUM(SUMIF('ТТК-Сэндвичи'!$B:$B,"61300",'ТТК-Сэндвичи'!$E:$E),SUMIF('ТТК-Сэндвичи'!$G:$G,"61300",'ТТК-Сэндвичи'!$J:$J),SUMIF('ТТК-Сэндвичи'!$L:$L,"61300",'ТТК-Сэндвичи'!$O:$O),SUMIF('ТТК-Сэндвичи'!$Q:$Q,"61300",'ТТК-Сэндвичи'!$T:$T)),0)</f>
        <v>0</v>
      </c>
      <c r="D231" s="29">
        <f>IFERROR(SUM(SUMIF('ТТК-Десерты'!$B:$B,"61300",'ТТК-Десерты'!$E:$E),SUMIF('ТТК-Десерты'!$G:$G,"61300",'ТТК-Десерты'!$J:$J),SUMIF('ТТК-Десерты'!$L:$L,"61300",'ТТК-Десерты'!$O:$O),SUMIF('ТТК-Десерты'!$Q:$Q,"61300",'ТТК-Десерты'!$T:$T)),0)</f>
        <v>0</v>
      </c>
      <c r="E231" s="29">
        <f>IFERROR(SUM(SUMIF('ТТК-Закуски'!$B:$B,"61300",'ТТК-Закуски'!$E:$E),SUMIF('ТТК-Закуски'!$G:$G,"61300",'ТТК-Закуски'!$J:$J),SUMIF('ТТК-Закуски'!$L:$L,"61300",'ТТК-Закуски'!$O:$O),SUMIF('ТТК-Закуски'!$Q:$Q,"61300",'ТТК-Закуски'!$T:$T)),0)</f>
        <v>0</v>
      </c>
      <c r="F231" s="29">
        <f>IFERROR(SUM(SUMIF('ТТК-Напитки'!$B:$B,"61300",'ТТК-Напитки'!$E:$E),SUMIF('ТТК-Напитки'!$G:$G,"61300",'ТТК-Напитки'!$J:$J),SUMIF('ТТК-Напитки'!$L:$L,"61300",'ТТК-Напитки'!$O:$O),SUMIF('ТТК-Напитки'!$Q:$Q,"61300",'ТТК-Напитки'!$T:$T)),0)</f>
        <v>0</v>
      </c>
      <c r="G231" s="29">
        <f>IFERROR(SUM(SUMIF('ТТК-Гарниры'!$B:$B,"61300",'ТТК-Гарниры'!$E:$E),SUMIF('ТТК-Гарниры'!$G:$G,"61300",'ТТК-Гарниры'!$J:$J),SUMIF('ТТК-Гарниры'!$L:$L,"61300",'ТТК-Гарниры'!$O:$O),SUMIF('ТТК-Гарниры'!$Q:$Q,"61300",'ТТК-Гарниры'!$T:$T)),0)</f>
        <v>0</v>
      </c>
      <c r="H231" s="29">
        <f>IFERROR(SUM(SUMIF('ТТК-Соуса'!$B:$B,"61300",'ТТК-Соуса'!$E:$E),SUMIF('ТТК-Соуса'!$G:$G,"61300",'ТТК-Соуса'!$J:$J),SUMIF('ТТК-Соуса'!$L:$L,"61300",'ТТК-Соуса'!$O:$O),SUMIF('ТТК-Соуса'!$Q:$Q,"61300",'ТТК-Соуса'!$T:$T)),0)</f>
        <v>0</v>
      </c>
      <c r="I231" s="29">
        <f>IFERROR(SUM(SUMIF('ТТК-Новинки'!$B:$B,"61300",'ТТК-Новинки'!$E:$E),SUMIF('ТТК-Новинки'!$G:$G,"61300",'ТТК-Новинки'!$J:$J),SUMIF('ТТК-Новинки'!$L:$L,"61300",'ТТК-Новинки'!$O:$O),SUMIF('ТТК-Новинки'!$Q:$Q,"61300",'ТТК-Новинки'!$T:$T)),0)</f>
        <v>0</v>
      </c>
      <c r="J231" s="29">
        <f>IFERROR(SUM(SUMIF('ТТК-Промо'!$B:$B,"61300",'ТТК-Промо'!$E:$E),SUMIF('ТТК-Промо'!$G:$G,"61300",'ТТК-Промо'!$J:$J),SUMIF('ТТК-Промо'!$L:$L,"61300",'ТТК-Промо'!$O:$O),SUMIF('ТТК-Промо'!$Q:$Q,"61300",'ТТК-Промо'!$T:$T)),0)</f>
        <v>0</v>
      </c>
      <c r="K231" s="29">
        <f>IFERROR(SUM(SUMIF('ТТК-Завтраки'!$B:$B,"61300",'ТТК-Завтраки'!$E:$E),SUMIF('ТТК-Завтраки'!$G:$G,"61300",'ТТК-Завтраки'!$J:$J),SUMIF('ТТК-Завтраки'!$L:$L,"61300",'ТТК-Завтраки'!$O:$O),SUMIF('ТТК-Завтраки'!$Q:$Q,"61300",'ТТК-Завтраки'!$T:$T)),0)</f>
        <v>0</v>
      </c>
      <c r="L231" s="29">
        <f>IFERROR(SUM(SUMIF('ТТК-Салаты'!$B:$B,"61300",'ТТК-Салаты'!$E:$E),SUMIF('ТТК-Салаты'!$G:$G,"61300",'ТТК-Салаты'!$J:$J),SUMIF('ТТК-Салаты'!$L:$L,"61300",'ТТК-Салаты'!$O:$O),SUMIF('ТТК-Салаты'!$Q:$Q,"61300",'ТТК-Салаты'!$T:$T)),0)</f>
        <v>0</v>
      </c>
      <c r="M231" s="29">
        <f>IFERROR(SUM(SUMIF('ТТК-Экстра'!$B:$B,"61300",'ТТК-Экстра'!$E:$E),SUMIF('ТТК-Экстра'!$G:$G,"61300",'ТТК-Экстра'!$J:$J),SUMIF('ТТК-Экстра'!$L:$L,"61300",'ТТК-Экстра'!$O:$O),SUMIF('ТТК-Экстра'!$Q:$Q,"61300",'ТТК-Экстра'!$T:$T)),0)</f>
        <v>0</v>
      </c>
      <c r="N231" s="34">
        <f t="shared" si="5"/>
        <v>0</v>
      </c>
    </row>
    <row r="232" spans="1:14">
      <c r="A232" s="39">
        <v>80023</v>
      </c>
      <c r="B232" s="40" t="s">
        <v>957</v>
      </c>
      <c r="C232" s="29">
        <f>IFERROR(SUM(SUMIF('ТТК-Сэндвичи'!$B:$B,"80023",'ТТК-Сэндвичи'!$E:$E),SUMIF('ТТК-Сэндвичи'!$G:$G,"80023",'ТТК-Сэндвичи'!$J:$J),SUMIF('ТТК-Сэндвичи'!$L:$L,"80023",'ТТК-Сэндвичи'!$O:$O),SUMIF('ТТК-Сэндвичи'!$Q:$Q,"80023",'ТТК-Сэндвичи'!$T:$T)),0)</f>
        <v>0</v>
      </c>
      <c r="D232" s="29">
        <f>IFERROR(SUM(SUMIF('ТТК-Десерты'!$B:$B,"80023",'ТТК-Десерты'!$E:$E),SUMIF('ТТК-Десерты'!$G:$G,"80023",'ТТК-Десерты'!$J:$J),SUMIF('ТТК-Десерты'!$L:$L,"80023",'ТТК-Десерты'!$O:$O),SUMIF('ТТК-Десерты'!$Q:$Q,"80023",'ТТК-Десерты'!$T:$T)),0)</f>
        <v>0</v>
      </c>
      <c r="E232" s="29">
        <f>IFERROR(SUM(SUMIF('ТТК-Закуски'!$B:$B,"80023",'ТТК-Закуски'!$E:$E),SUMIF('ТТК-Закуски'!$G:$G,"80023",'ТТК-Закуски'!$J:$J),SUMIF('ТТК-Закуски'!$L:$L,"80023",'ТТК-Закуски'!$O:$O),SUMIF('ТТК-Закуски'!$Q:$Q,"80023",'ТТК-Закуски'!$T:$T)),0)</f>
        <v>0</v>
      </c>
      <c r="F232" s="29">
        <f>IFERROR(SUM(SUMIF('ТТК-Напитки'!$B:$B,"80023",'ТТК-Напитки'!$E:$E),SUMIF('ТТК-Напитки'!$G:$G,"80023",'ТТК-Напитки'!$J:$J),SUMIF('ТТК-Напитки'!$L:$L,"80023",'ТТК-Напитки'!$O:$O),SUMIF('ТТК-Напитки'!$Q:$Q,"80023",'ТТК-Напитки'!$T:$T)),0)</f>
        <v>0</v>
      </c>
      <c r="G232" s="29">
        <f>IFERROR(SUM(SUMIF('ТТК-Гарниры'!$B:$B,"80023",'ТТК-Гарниры'!$E:$E),SUMIF('ТТК-Гарниры'!$G:$G,"80023",'ТТК-Гарниры'!$J:$J),SUMIF('ТТК-Гарниры'!$L:$L,"80023",'ТТК-Гарниры'!$O:$O),SUMIF('ТТК-Гарниры'!$Q:$Q,"80023",'ТТК-Гарниры'!$T:$T)),0)</f>
        <v>0</v>
      </c>
      <c r="H232" s="29">
        <f>IFERROR(SUM(SUMIF('ТТК-Соуса'!$B:$B,"80023",'ТТК-Соуса'!$E:$E),SUMIF('ТТК-Соуса'!$G:$G,"80023",'ТТК-Соуса'!$J:$J),SUMIF('ТТК-Соуса'!$L:$L,"80023",'ТТК-Соуса'!$O:$O),SUMIF('ТТК-Соуса'!$Q:$Q,"80023",'ТТК-Соуса'!$T:$T)),0)</f>
        <v>0</v>
      </c>
      <c r="I232" s="29">
        <f>IFERROR(SUM(SUMIF('ТТК-Новинки'!$B:$B,"80023",'ТТК-Новинки'!$E:$E),SUMIF('ТТК-Новинки'!$G:$G,"80023",'ТТК-Новинки'!$J:$J),SUMIF('ТТК-Новинки'!$L:$L,"80023",'ТТК-Новинки'!$O:$O),SUMIF('ТТК-Новинки'!$Q:$Q,"80023",'ТТК-Новинки'!$T:$T)),0)</f>
        <v>10</v>
      </c>
      <c r="J232" s="29">
        <f>IFERROR(SUM(SUMIF('ТТК-Промо'!$B:$B,"80023",'ТТК-Промо'!$E:$E),SUMIF('ТТК-Промо'!$G:$G,"80023",'ТТК-Промо'!$J:$J),SUMIF('ТТК-Промо'!$L:$L,"80023",'ТТК-Промо'!$O:$O),SUMIF('ТТК-Промо'!$Q:$Q,"80023",'ТТК-Промо'!$T:$T)),0)</f>
        <v>0</v>
      </c>
      <c r="K232" s="29">
        <f>IFERROR(SUM(SUMIF('ТТК-Завтраки'!$B:$B,"80023",'ТТК-Завтраки'!$E:$E),SUMIF('ТТК-Завтраки'!$G:$G,"80023",'ТТК-Завтраки'!$J:$J),SUMIF('ТТК-Завтраки'!$L:$L,"80023",'ТТК-Завтраки'!$O:$O),SUMIF('ТТК-Завтраки'!$Q:$Q,"80023",'ТТК-Завтраки'!$T:$T)),0)</f>
        <v>0</v>
      </c>
      <c r="L232" s="29">
        <f>IFERROR(SUM(SUMIF('ТТК-Салаты'!$B:$B,"80023",'ТТК-Салаты'!$E:$E),SUMIF('ТТК-Салаты'!$G:$G,"80023",'ТТК-Салаты'!$J:$J),SUMIF('ТТК-Салаты'!$L:$L,"80023",'ТТК-Салаты'!$O:$O),SUMIF('ТТК-Салаты'!$Q:$Q,"80023",'ТТК-Салаты'!$T:$T)),0)</f>
        <v>0</v>
      </c>
      <c r="M232" s="29">
        <f>IFERROR(SUM(SUMIF('ТТК-Экстра'!$B:$B,"80023",'ТТК-Экстра'!$E:$E),SUMIF('ТТК-Экстра'!$G:$G,"80023",'ТТК-Экстра'!$J:$J),SUMIF('ТТК-Экстра'!$L:$L,"80023",'ТТК-Экстра'!$O:$O),SUMIF('ТТК-Экстра'!$Q:$Q,"80023",'ТТК-Экстра'!$T:$T)),0)</f>
        <v>0</v>
      </c>
      <c r="N232" s="34">
        <f t="shared" si="5"/>
        <v>10</v>
      </c>
    </row>
    <row r="233" spans="1:14">
      <c r="A233" s="39">
        <v>80024</v>
      </c>
      <c r="B233" s="40" t="s">
        <v>956</v>
      </c>
      <c r="C233" s="29">
        <f>IFERROR(SUM(SUMIF('ТТК-Сэндвичи'!$B:$B,"80024",'ТТК-Сэндвичи'!$E:$E),SUMIF('ТТК-Сэндвичи'!$G:$G,"80024",'ТТК-Сэндвичи'!$J:$J),SUMIF('ТТК-Сэндвичи'!$L:$L,"80024",'ТТК-Сэндвичи'!$O:$O),SUMIF('ТТК-Сэндвичи'!$Q:$Q,"80024",'ТТК-Сэндвичи'!$T:$T)),0)</f>
        <v>0</v>
      </c>
      <c r="D233" s="29">
        <f>IFERROR(SUM(SUMIF('ТТК-Десерты'!$B:$B,"80024",'ТТК-Десерты'!$E:$E),SUMIF('ТТК-Десерты'!$G:$G,"80024",'ТТК-Десерты'!$J:$J),SUMIF('ТТК-Десерты'!$L:$L,"80024",'ТТК-Десерты'!$O:$O),SUMIF('ТТК-Десерты'!$Q:$Q,"80024",'ТТК-Десерты'!$T:$T)),0)</f>
        <v>0</v>
      </c>
      <c r="E233" s="29">
        <f>IFERROR(SUM(SUMIF('ТТК-Закуски'!$B:$B,"80024",'ТТК-Закуски'!$E:$E),SUMIF('ТТК-Закуски'!$G:$G,"80024",'ТТК-Закуски'!$J:$J),SUMIF('ТТК-Закуски'!$L:$L,"80024",'ТТК-Закуски'!$O:$O),SUMIF('ТТК-Закуски'!$Q:$Q,"80024",'ТТК-Закуски'!$T:$T)),0)</f>
        <v>0</v>
      </c>
      <c r="F233" s="29">
        <f>IFERROR(SUM(SUMIF('ТТК-Напитки'!$B:$B,"80024",'ТТК-Напитки'!$E:$E),SUMIF('ТТК-Напитки'!$G:$G,"80024",'ТТК-Напитки'!$J:$J),SUMIF('ТТК-Напитки'!$L:$L,"80024",'ТТК-Напитки'!$O:$O),SUMIF('ТТК-Напитки'!$Q:$Q,"80024",'ТТК-Напитки'!$T:$T)),0)</f>
        <v>0</v>
      </c>
      <c r="G233" s="29">
        <f>IFERROR(SUM(SUMIF('ТТК-Гарниры'!$B:$B,"80024",'ТТК-Гарниры'!$E:$E),SUMIF('ТТК-Гарниры'!$G:$G,"80024",'ТТК-Гарниры'!$J:$J),SUMIF('ТТК-Гарниры'!$L:$L,"80024",'ТТК-Гарниры'!$O:$O),SUMIF('ТТК-Гарниры'!$Q:$Q,"80024",'ТТК-Гарниры'!$T:$T)),0)</f>
        <v>0</v>
      </c>
      <c r="H233" s="29">
        <f>IFERROR(SUM(SUMIF('ТТК-Соуса'!$B:$B,"80024",'ТТК-Соуса'!$E:$E),SUMIF('ТТК-Соуса'!$G:$G,"80024",'ТТК-Соуса'!$J:$J),SUMIF('ТТК-Соуса'!$L:$L,"80024",'ТТК-Соуса'!$O:$O),SUMIF('ТТК-Соуса'!$Q:$Q,"80024",'ТТК-Соуса'!$T:$T)),0)</f>
        <v>0</v>
      </c>
      <c r="I233" s="29">
        <f>IFERROR(SUM(SUMIF('ТТК-Новинки'!$B:$B,"80024",'ТТК-Новинки'!$E:$E),SUMIF('ТТК-Новинки'!$G:$G,"80024",'ТТК-Новинки'!$J:$J),SUMIF('ТТК-Новинки'!$L:$L,"80024",'ТТК-Новинки'!$O:$O),SUMIF('ТТК-Новинки'!$Q:$Q,"80024",'ТТК-Новинки'!$T:$T)),0)</f>
        <v>5</v>
      </c>
      <c r="J233" s="29">
        <f>IFERROR(SUM(SUMIF('ТТК-Промо'!$B:$B,"80024",'ТТК-Промо'!$E:$E),SUMIF('ТТК-Промо'!$G:$G,"80024",'ТТК-Промо'!$J:$J),SUMIF('ТТК-Промо'!$L:$L,"80024",'ТТК-Промо'!$O:$O),SUMIF('ТТК-Промо'!$Q:$Q,"80024",'ТТК-Промо'!$T:$T)),0)</f>
        <v>0</v>
      </c>
      <c r="K233" s="29">
        <f>IFERROR(SUM(SUMIF('ТТК-Завтраки'!$B:$B,"80024",'ТТК-Завтраки'!$E:$E),SUMIF('ТТК-Завтраки'!$G:$G,"80024",'ТТК-Завтраки'!$J:$J),SUMIF('ТТК-Завтраки'!$L:$L,"80024",'ТТК-Завтраки'!$O:$O),SUMIF('ТТК-Завтраки'!$Q:$Q,"80024",'ТТК-Завтраки'!$T:$T)),0)</f>
        <v>0</v>
      </c>
      <c r="L233" s="29">
        <f>IFERROR(SUM(SUMIF('ТТК-Салаты'!$B:$B,"80024",'ТТК-Салаты'!$E:$E),SUMIF('ТТК-Салаты'!$G:$G,"80024",'ТТК-Салаты'!$J:$J),SUMIF('ТТК-Салаты'!$L:$L,"80024",'ТТК-Салаты'!$O:$O),SUMIF('ТТК-Салаты'!$Q:$Q,"80024",'ТТК-Салаты'!$T:$T)),0)</f>
        <v>0</v>
      </c>
      <c r="M233" s="29">
        <f>IFERROR(SUM(SUMIF('ТТК-Экстра'!$B:$B,"80024",'ТТК-Экстра'!$E:$E),SUMIF('ТТК-Экстра'!$G:$G,"80024",'ТТК-Экстра'!$J:$J),SUMIF('ТТК-Экстра'!$L:$L,"80024",'ТТК-Экстра'!$O:$O),SUMIF('ТТК-Экстра'!$Q:$Q,"80024",'ТТК-Экстра'!$T:$T)),0)</f>
        <v>0</v>
      </c>
      <c r="N233" s="34">
        <f t="shared" si="5"/>
        <v>5</v>
      </c>
    </row>
    <row r="234" spans="1:14">
      <c r="A234" s="39">
        <v>56070</v>
      </c>
      <c r="B234" s="40" t="s">
        <v>974</v>
      </c>
      <c r="C234" s="29">
        <f>IFERROR(SUM(SUMIF('ТТК-Сэндвичи'!$B:$B,"56070",'ТТК-Сэндвичи'!$E:$E),SUMIF('ТТК-Сэндвичи'!$G:$G,"56070",'ТТК-Сэндвичи'!$J:$J),SUMIF('ТТК-Сэндвичи'!$L:$L,"56070",'ТТК-Сэндвичи'!$O:$O),SUMIF('ТТК-Сэндвичи'!$Q:$Q,"56070",'ТТК-Сэндвичи'!$T:$T)),0)</f>
        <v>0</v>
      </c>
      <c r="D234" s="29">
        <f>IFERROR(SUM(SUMIF('ТТК-Десерты'!$B:$B,"56070",'ТТК-Десерты'!$E:$E),SUMIF('ТТК-Десерты'!$G:$G,"56070",'ТТК-Десерты'!$J:$J),SUMIF('ТТК-Десерты'!$L:$L,"56070",'ТТК-Десерты'!$O:$O),SUMIF('ТТК-Десерты'!$Q:$Q,"56070",'ТТК-Десерты'!$T:$T)),0)</f>
        <v>0</v>
      </c>
      <c r="E234" s="29">
        <f>IFERROR(SUM(SUMIF('ТТК-Закуски'!$B:$B,"56070",'ТТК-Закуски'!$E:$E),SUMIF('ТТК-Закуски'!$G:$G,"56070",'ТТК-Закуски'!$J:$J),SUMIF('ТТК-Закуски'!$L:$L,"56070",'ТТК-Закуски'!$O:$O),SUMIF('ТТК-Закуски'!$Q:$Q,"56070",'ТТК-Закуски'!$T:$T)),0)</f>
        <v>0</v>
      </c>
      <c r="F234" s="29">
        <f>IFERROR(SUM(SUMIF('ТТК-Напитки'!$B:$B,"56070",'ТТК-Напитки'!$E:$E),SUMIF('ТТК-Напитки'!$G:$G,"56070",'ТТК-Напитки'!$J:$J),SUMIF('ТТК-Напитки'!$L:$L,"56070",'ТТК-Напитки'!$O:$O),SUMIF('ТТК-Напитки'!$Q:$Q,"56070",'ТТК-Напитки'!$T:$T)),0)</f>
        <v>19</v>
      </c>
      <c r="G234" s="29">
        <f>IFERROR(SUM(SUMIF('ТТК-Гарниры'!$B:$B,"56070",'ТТК-Гарниры'!$E:$E),SUMIF('ТТК-Гарниры'!$G:$G,"56070",'ТТК-Гарниры'!$J:$J),SUMIF('ТТК-Гарниры'!$L:$L,"56070",'ТТК-Гарниры'!$O:$O),SUMIF('ТТК-Гарниры'!$Q:$Q,"56070",'ТТК-Гарниры'!$T:$T)),0)</f>
        <v>0</v>
      </c>
      <c r="H234" s="29">
        <f>IFERROR(SUM(SUMIF('ТТК-Соуса'!$B:$B,"56070",'ТТК-Соуса'!$E:$E),SUMIF('ТТК-Соуса'!$G:$G,"56070",'ТТК-Соуса'!$J:$J),SUMIF('ТТК-Соуса'!$L:$L,"56070",'ТТК-Соуса'!$O:$O),SUMIF('ТТК-Соуса'!$Q:$Q,"56070",'ТТК-Соуса'!$T:$T)),0)</f>
        <v>0</v>
      </c>
      <c r="I234" s="29">
        <f>IFERROR(SUM(SUMIF('ТТК-Новинки'!$B:$B,"56070",'ТТК-Новинки'!$E:$E),SUMIF('ТТК-Новинки'!$G:$G,"56070",'ТТК-Новинки'!$J:$J),SUMIF('ТТК-Новинки'!$L:$L,"56070",'ТТК-Новинки'!$O:$O),SUMIF('ТТК-Новинки'!$Q:$Q,"56070",'ТТК-Новинки'!$T:$T)),0)</f>
        <v>0</v>
      </c>
      <c r="J234" s="29">
        <f>IFERROR(SUM(SUMIF('ТТК-Промо'!$B:$B,"56070",'ТТК-Промо'!$E:$E),SUMIF('ТТК-Промо'!$G:$G,"56070",'ТТК-Промо'!$J:$J),SUMIF('ТТК-Промо'!$L:$L,"56070",'ТТК-Промо'!$O:$O),SUMIF('ТТК-Промо'!$Q:$Q,"56070",'ТТК-Промо'!$T:$T)),0)</f>
        <v>0</v>
      </c>
      <c r="K234" s="29">
        <f>IFERROR(SUM(SUMIF('ТТК-Завтраки'!$B:$B,"56070",'ТТК-Завтраки'!$E:$E),SUMIF('ТТК-Завтраки'!$G:$G,"56070",'ТТК-Завтраки'!$J:$J),SUMIF('ТТК-Завтраки'!$L:$L,"56070",'ТТК-Завтраки'!$O:$O),SUMIF('ТТК-Завтраки'!$Q:$Q,"56070",'ТТК-Завтраки'!$T:$T)),0)</f>
        <v>0</v>
      </c>
      <c r="L234" s="29">
        <f>IFERROR(SUM(SUMIF('ТТК-Салаты'!$B:$B,"56070",'ТТК-Салаты'!$E:$E),SUMIF('ТТК-Салаты'!$G:$G,"56070",'ТТК-Салаты'!$J:$J),SUMIF('ТТК-Салаты'!$L:$L,"56070",'ТТК-Салаты'!$O:$O),SUMIF('ТТК-Салаты'!$Q:$Q,"56070",'ТТК-Салаты'!$T:$T)),0)</f>
        <v>0</v>
      </c>
      <c r="M234" s="29">
        <f>IFERROR(SUM(SUMIF('ТТК-Экстра'!$B:$B,"56070",'ТТК-Экстра'!$E:$E),SUMIF('ТТК-Экстра'!$G:$G,"56070",'ТТК-Экстра'!$J:$J),SUMIF('ТТК-Экстра'!$L:$L,"56070",'ТТК-Экстра'!$O:$O),SUMIF('ТТК-Экстра'!$Q:$Q,"56070",'ТТК-Экстра'!$T:$T)),0)</f>
        <v>0</v>
      </c>
      <c r="N234" s="34">
        <f t="shared" si="5"/>
        <v>19</v>
      </c>
    </row>
    <row r="235" spans="1:14">
      <c r="A235" s="39">
        <v>56071</v>
      </c>
      <c r="B235" s="40" t="s">
        <v>975</v>
      </c>
      <c r="C235" s="29">
        <f>IFERROR(SUM(SUMIF('ТТК-Сэндвичи'!$B:$B,"56071",'ТТК-Сэндвичи'!$E:$E),SUMIF('ТТК-Сэндвичи'!$G:$G,"56071",'ТТК-Сэндвичи'!$J:$J),SUMIF('ТТК-Сэндвичи'!$L:$L,"56071",'ТТК-Сэндвичи'!$O:$O),SUMIF('ТТК-Сэндвичи'!$Q:$Q,"56071",'ТТК-Сэндвичи'!$T:$T)),0)</f>
        <v>0</v>
      </c>
      <c r="D235" s="29">
        <f>IFERROR(SUM(SUMIF('ТТК-Десерты'!$B:$B,"56071",'ТТК-Десерты'!$E:$E),SUMIF('ТТК-Десерты'!$G:$G,"56071",'ТТК-Десерты'!$J:$J),SUMIF('ТТК-Десерты'!$L:$L,"56071",'ТТК-Десерты'!$O:$O),SUMIF('ТТК-Десерты'!$Q:$Q,"56071",'ТТК-Десерты'!$T:$T)),0)</f>
        <v>0</v>
      </c>
      <c r="E235" s="29">
        <f>IFERROR(SUM(SUMIF('ТТК-Закуски'!$B:$B,"56071",'ТТК-Закуски'!$E:$E),SUMIF('ТТК-Закуски'!$G:$G,"56071",'ТТК-Закуски'!$J:$J),SUMIF('ТТК-Закуски'!$L:$L,"56071",'ТТК-Закуски'!$O:$O),SUMIF('ТТК-Закуски'!$Q:$Q,"56071",'ТТК-Закуски'!$T:$T)),0)</f>
        <v>0</v>
      </c>
      <c r="F235" s="29">
        <f>IFERROR(SUM(SUMIF('ТТК-Напитки'!$B:$B,"56071",'ТТК-Напитки'!$E:$E),SUMIF('ТТК-Напитки'!$G:$G,"56071",'ТТК-Напитки'!$J:$J),SUMIF('ТТК-Напитки'!$L:$L,"56071",'ТТК-Напитки'!$O:$O),SUMIF('ТТК-Напитки'!$Q:$Q,"56071",'ТТК-Напитки'!$T:$T)),0)</f>
        <v>19</v>
      </c>
      <c r="G235" s="29">
        <f>IFERROR(SUM(SUMIF('ТТК-Гарниры'!$B:$B,"56071",'ТТК-Гарниры'!$E:$E),SUMIF('ТТК-Гарниры'!$G:$G,"56071",'ТТК-Гарниры'!$J:$J),SUMIF('ТТК-Гарниры'!$L:$L,"56071",'ТТК-Гарниры'!$O:$O),SUMIF('ТТК-Гарниры'!$Q:$Q,"56071",'ТТК-Гарниры'!$T:$T)),0)</f>
        <v>0</v>
      </c>
      <c r="H235" s="29">
        <f>IFERROR(SUM(SUMIF('ТТК-Соуса'!$B:$B,"56071",'ТТК-Соуса'!$E:$E),SUMIF('ТТК-Соуса'!$G:$G,"56071",'ТТК-Соуса'!$J:$J),SUMIF('ТТК-Соуса'!$L:$L,"56071",'ТТК-Соуса'!$O:$O),SUMIF('ТТК-Соуса'!$Q:$Q,"56071",'ТТК-Соуса'!$T:$T)),0)</f>
        <v>0</v>
      </c>
      <c r="I235" s="29">
        <f>IFERROR(SUM(SUMIF('ТТК-Новинки'!$B:$B,"56071",'ТТК-Новинки'!$E:$E),SUMIF('ТТК-Новинки'!$G:$G,"56071",'ТТК-Новинки'!$J:$J),SUMIF('ТТК-Новинки'!$L:$L,"56071",'ТТК-Новинки'!$O:$O),SUMIF('ТТК-Новинки'!$Q:$Q,"56071",'ТТК-Новинки'!$T:$T)),0)</f>
        <v>0</v>
      </c>
      <c r="J235" s="29">
        <f>IFERROR(SUM(SUMIF('ТТК-Промо'!$B:$B,"56071",'ТТК-Промо'!$E:$E),SUMIF('ТТК-Промо'!$G:$G,"56071",'ТТК-Промо'!$J:$J),SUMIF('ТТК-Промо'!$L:$L,"56071",'ТТК-Промо'!$O:$O),SUMIF('ТТК-Промо'!$Q:$Q,"56071",'ТТК-Промо'!$T:$T)),0)</f>
        <v>0</v>
      </c>
      <c r="K235" s="29">
        <f>IFERROR(SUM(SUMIF('ТТК-Завтраки'!$B:$B,"56071",'ТТК-Завтраки'!$E:$E),SUMIF('ТТК-Завтраки'!$G:$G,"56071",'ТТК-Завтраки'!$J:$J),SUMIF('ТТК-Завтраки'!$L:$L,"56071",'ТТК-Завтраки'!$O:$O),SUMIF('ТТК-Завтраки'!$Q:$Q,"56071",'ТТК-Завтраки'!$T:$T)),0)</f>
        <v>0</v>
      </c>
      <c r="L235" s="29">
        <f>IFERROR(SUM(SUMIF('ТТК-Салаты'!$B:$B,"56071",'ТТК-Салаты'!$E:$E),SUMIF('ТТК-Салаты'!$G:$G,"56071",'ТТК-Салаты'!$J:$J),SUMIF('ТТК-Салаты'!$L:$L,"56071",'ТТК-Салаты'!$O:$O),SUMIF('ТТК-Салаты'!$Q:$Q,"56071",'ТТК-Салаты'!$T:$T)),0)</f>
        <v>0</v>
      </c>
      <c r="M235" s="29">
        <f>IFERROR(SUM(SUMIF('ТТК-Экстра'!$B:$B,"56071",'ТТК-Экстра'!$E:$E),SUMIF('ТТК-Экстра'!$G:$G,"56071",'ТТК-Экстра'!$J:$J),SUMIF('ТТК-Экстра'!$L:$L,"56071",'ТТК-Экстра'!$O:$O),SUMIF('ТТК-Экстра'!$Q:$Q,"56071",'ТТК-Экстра'!$T:$T)),0)</f>
        <v>0</v>
      </c>
      <c r="N235" s="34">
        <f t="shared" si="5"/>
        <v>19</v>
      </c>
    </row>
    <row r="236" spans="1:14">
      <c r="A236" s="39">
        <v>71275</v>
      </c>
      <c r="B236" s="40" t="s">
        <v>968</v>
      </c>
      <c r="C236" s="29">
        <f>IFERROR(SUM(SUMIF('ТТК-Сэндвичи'!$B:$B,"71275",'ТТК-Сэндвичи'!$E:$E),SUMIF('ТТК-Сэндвичи'!$G:$G,"71275",'ТТК-Сэндвичи'!$J:$J),SUMIF('ТТК-Сэндвичи'!$L:$L,"71275",'ТТК-Сэндвичи'!$O:$O),SUMIF('ТТК-Сэндвичи'!$Q:$Q,"71275",'ТТК-Сэндвичи'!$T:$T)),0)</f>
        <v>0</v>
      </c>
      <c r="D236" s="29">
        <f>IFERROR(SUM(SUMIF('ТТК-Десерты'!$B:$B,"71275",'ТТК-Десерты'!$E:$E),SUMIF('ТТК-Десерты'!$G:$G,"71275",'ТТК-Десерты'!$J:$J),SUMIF('ТТК-Десерты'!$L:$L,"71275",'ТТК-Десерты'!$O:$O),SUMIF('ТТК-Десерты'!$Q:$Q,"71275",'ТТК-Десерты'!$T:$T)),0)</f>
        <v>0</v>
      </c>
      <c r="E236" s="29">
        <f>IFERROR(SUM(SUMIF('ТТК-Закуски'!$B:$B,"71275",'ТТК-Закуски'!$E:$E),SUMIF('ТТК-Закуски'!$G:$G,"71275",'ТТК-Закуски'!$J:$J),SUMIF('ТТК-Закуски'!$L:$L,"71275",'ТТК-Закуски'!$O:$O),SUMIF('ТТК-Закуски'!$Q:$Q,"71275",'ТТК-Закуски'!$T:$T)),0)</f>
        <v>0</v>
      </c>
      <c r="F236" s="29">
        <f>IFERROR(SUM(SUMIF('ТТК-Напитки'!$B:$B,"71275",'ТТК-Напитки'!$E:$E),SUMIF('ТТК-Напитки'!$G:$G,"71275",'ТТК-Напитки'!$J:$J),SUMIF('ТТК-Напитки'!$L:$L,"71275",'ТТК-Напитки'!$O:$O),SUMIF('ТТК-Напитки'!$Q:$Q,"71275",'ТТК-Напитки'!$T:$T)),0)</f>
        <v>0</v>
      </c>
      <c r="G236" s="29">
        <f>IFERROR(SUM(SUMIF('ТТК-Гарниры'!$B:$B,"71275",'ТТК-Гарниры'!$E:$E),SUMIF('ТТК-Гарниры'!$G:$G,"71275",'ТТК-Гарниры'!$J:$J),SUMIF('ТТК-Гарниры'!$L:$L,"71275",'ТТК-Гарниры'!$O:$O),SUMIF('ТТК-Гарниры'!$Q:$Q,"71275",'ТТК-Гарниры'!$T:$T)),0)</f>
        <v>0</v>
      </c>
      <c r="H236" s="29">
        <f>IFERROR(SUM(SUMIF('ТТК-Соуса'!$B:$B,"71275",'ТТК-Соуса'!$E:$E),SUMIF('ТТК-Соуса'!$G:$G,"71275",'ТТК-Соуса'!$J:$J),SUMIF('ТТК-Соуса'!$L:$L,"71275",'ТТК-Соуса'!$O:$O),SUMIF('ТТК-Соуса'!$Q:$Q,"71275",'ТТК-Соуса'!$T:$T)),0)</f>
        <v>0</v>
      </c>
      <c r="I236" s="29">
        <f>IFERROR(SUM(SUMIF('ТТК-Новинки'!$B:$B,"71275",'ТТК-Новинки'!$E:$E),SUMIF('ТТК-Новинки'!$G:$G,"71275",'ТТК-Новинки'!$J:$J),SUMIF('ТТК-Новинки'!$L:$L,"71275",'ТТК-Новинки'!$O:$O),SUMIF('ТТК-Новинки'!$Q:$Q,"71275",'ТТК-Новинки'!$T:$T)),0)</f>
        <v>0</v>
      </c>
      <c r="J236" s="29">
        <f>IFERROR(SUM(SUMIF('ТТК-Промо'!$B:$B,"71275",'ТТК-Промо'!$E:$E),SUMIF('ТТК-Промо'!$G:$G,"71275",'ТТК-Промо'!$J:$J),SUMIF('ТТК-Промо'!$L:$L,"71275",'ТТК-Промо'!$O:$O),SUMIF('ТТК-Промо'!$Q:$Q,"71275",'ТТК-Промо'!$T:$T)),0)</f>
        <v>0</v>
      </c>
      <c r="K236" s="29">
        <f>IFERROR(SUM(SUMIF('ТТК-Завтраки'!$B:$B,"71275",'ТТК-Завтраки'!$E:$E),SUMIF('ТТК-Завтраки'!$G:$G,"71275",'ТТК-Завтраки'!$J:$J),SUMIF('ТТК-Завтраки'!$L:$L,"71275",'ТТК-Завтраки'!$O:$O),SUMIF('ТТК-Завтраки'!$Q:$Q,"71275",'ТТК-Завтраки'!$T:$T)),0)</f>
        <v>0</v>
      </c>
      <c r="L236" s="29">
        <f>IFERROR(SUM(SUMIF('ТТК-Салаты'!$B:$B,"71275",'ТТК-Салаты'!$E:$E),SUMIF('ТТК-Салаты'!$G:$G,"71275",'ТТК-Салаты'!$J:$J),SUMIF('ТТК-Салаты'!$L:$L,"71275",'ТТК-Салаты'!$O:$O),SUMIF('ТТК-Салаты'!$Q:$Q,"71275",'ТТК-Салаты'!$T:$T)),0)</f>
        <v>0</v>
      </c>
      <c r="M236" s="29">
        <f>IFERROR(SUM(SUMIF('ТТК-Экстра'!$B:$B,"71275",'ТТК-Экстра'!$E:$E),SUMIF('ТТК-Экстра'!$G:$G,"71275",'ТТК-Экстра'!$J:$J),SUMIF('ТТК-Экстра'!$L:$L,"71275",'ТТК-Экстра'!$O:$O),SUMIF('ТТК-Экстра'!$Q:$Q,"71275",'ТТК-Экстра'!$T:$T)),0)</f>
        <v>0</v>
      </c>
      <c r="N236" s="34">
        <f t="shared" ref="N236:N241" si="6">SUM(C236:M236)</f>
        <v>0</v>
      </c>
    </row>
    <row r="237" spans="1:14">
      <c r="A237" s="39">
        <v>71278</v>
      </c>
      <c r="B237" s="40" t="s">
        <v>977</v>
      </c>
      <c r="C237" s="29">
        <f>IFERROR(SUM(SUMIF('ТТК-Сэндвичи'!$B:$B,"71278",'ТТК-Сэндвичи'!$E:$E),SUMIF('ТТК-Сэндвичи'!$G:$G,"71278",'ТТК-Сэндвичи'!$J:$J),SUMIF('ТТК-Сэндвичи'!$L:$L,"71278",'ТТК-Сэндвичи'!$O:$O),SUMIF('ТТК-Сэндвичи'!$Q:$Q,"71278",'ТТК-Сэндвичи'!$T:$T)),0)</f>
        <v>0</v>
      </c>
      <c r="D237" s="29">
        <f>IFERROR(SUM(SUMIF('ТТК-Десерты'!$B:$B,"71278",'ТТК-Десерты'!$E:$E),SUMIF('ТТК-Десерты'!$G:$G,"71278",'ТТК-Десерты'!$J:$J),SUMIF('ТТК-Десерты'!$L:$L,"71278",'ТТК-Десерты'!$O:$O),SUMIF('ТТК-Десерты'!$Q:$Q,"71278",'ТТК-Десерты'!$T:$T)),0)</f>
        <v>0</v>
      </c>
      <c r="E237" s="29">
        <f>IFERROR(SUM(SUMIF('ТТК-Закуски'!$B:$B,"71278",'ТТК-Закуски'!$E:$E),SUMIF('ТТК-Закуски'!$G:$G,"71278",'ТТК-Закуски'!$J:$J),SUMIF('ТТК-Закуски'!$L:$L,"71278",'ТТК-Закуски'!$O:$O),SUMIF('ТТК-Закуски'!$Q:$Q,"71278",'ТТК-Закуски'!$T:$T)),0)</f>
        <v>0</v>
      </c>
      <c r="F237" s="29">
        <f>IFERROR(SUM(SUMIF('ТТК-Напитки'!$B:$B,"71278",'ТТК-Напитки'!$E:$E),SUMIF('ТТК-Напитки'!$G:$G,"71278",'ТТК-Напитки'!$J:$J),SUMIF('ТТК-Напитки'!$L:$L,"71278",'ТТК-Напитки'!$O:$O),SUMIF('ТТК-Напитки'!$Q:$Q,"71278",'ТТК-Напитки'!$T:$T)),0)</f>
        <v>0</v>
      </c>
      <c r="G237" s="29">
        <f>IFERROR(SUM(SUMIF('ТТК-Гарниры'!$B:$B,"71278",'ТТК-Гарниры'!$E:$E),SUMIF('ТТК-Гарниры'!$G:$G,"71278",'ТТК-Гарниры'!$J:$J),SUMIF('ТТК-Гарниры'!$L:$L,"71278",'ТТК-Гарниры'!$O:$O),SUMIF('ТТК-Гарниры'!$Q:$Q,"71278",'ТТК-Гарниры'!$T:$T)),0)</f>
        <v>0</v>
      </c>
      <c r="H237" s="29">
        <f>IFERROR(SUM(SUMIF('ТТК-Соуса'!$B:$B,"71278",'ТТК-Соуса'!$E:$E),SUMIF('ТТК-Соуса'!$G:$G,"71278",'ТТК-Соуса'!$J:$J),SUMIF('ТТК-Соуса'!$L:$L,"71278",'ТТК-Соуса'!$O:$O),SUMIF('ТТК-Соуса'!$Q:$Q,"71278",'ТТК-Соуса'!$T:$T)),0)</f>
        <v>0</v>
      </c>
      <c r="I237" s="29">
        <f>IFERROR(SUM(SUMIF('ТТК-Новинки'!$B:$B,"71278",'ТТК-Новинки'!$E:$E),SUMIF('ТТК-Новинки'!$G:$G,"71278",'ТТК-Новинки'!$J:$J),SUMIF('ТТК-Новинки'!$L:$L,"71278",'ТТК-Новинки'!$O:$O),SUMIF('ТТК-Новинки'!$Q:$Q,"71278",'ТТК-Новинки'!$T:$T)),0)</f>
        <v>0</v>
      </c>
      <c r="J237" s="29">
        <f>IFERROR(SUM(SUMIF('ТТК-Промо'!$B:$B,"71278",'ТТК-Промо'!$E:$E),SUMIF('ТТК-Промо'!$G:$G,"71278",'ТТК-Промо'!$J:$J),SUMIF('ТТК-Промо'!$L:$L,"71278",'ТТК-Промо'!$O:$O),SUMIF('ТТК-Промо'!$Q:$Q,"71278",'ТТК-Промо'!$T:$T)),0)</f>
        <v>0</v>
      </c>
      <c r="K237" s="29">
        <f>IFERROR(SUM(SUMIF('ТТК-Завтраки'!$B:$B,"71278",'ТТК-Завтраки'!$E:$E),SUMIF('ТТК-Завтраки'!$G:$G,"71278",'ТТК-Завтраки'!$J:$J),SUMIF('ТТК-Завтраки'!$L:$L,"71278",'ТТК-Завтраки'!$O:$O),SUMIF('ТТК-Завтраки'!$Q:$Q,"71278",'ТТК-Завтраки'!$T:$T)),0)</f>
        <v>0</v>
      </c>
      <c r="L237" s="29">
        <f>IFERROR(SUM(SUMIF('ТТК-Салаты'!$B:$B,"71278",'ТТК-Салаты'!$E:$E),SUMIF('ТТК-Салаты'!$G:$G,"71278",'ТТК-Салаты'!$J:$J),SUMIF('ТТК-Салаты'!$L:$L,"71278",'ТТК-Салаты'!$O:$O),SUMIF('ТТК-Салаты'!$Q:$Q,"71278",'ТТК-Салаты'!$T:$T)),0)</f>
        <v>0</v>
      </c>
      <c r="M237" s="29">
        <f>IFERROR(SUM(SUMIF('ТТК-Экстра'!$B:$B,"71278",'ТТК-Экстра'!$E:$E),SUMIF('ТТК-Экстра'!$G:$G,"71278",'ТТК-Экстра'!$J:$J),SUMIF('ТТК-Экстра'!$L:$L,"71278",'ТТК-Экстра'!$O:$O),SUMIF('ТТК-Экстра'!$Q:$Q,"71278",'ТТК-Экстра'!$T:$T)),0)</f>
        <v>0</v>
      </c>
      <c r="N237" s="34">
        <f t="shared" si="6"/>
        <v>0</v>
      </c>
    </row>
    <row r="238" spans="1:14">
      <c r="A238" s="39">
        <v>71280</v>
      </c>
      <c r="B238" s="40" t="s">
        <v>969</v>
      </c>
      <c r="C238" s="29">
        <f>IFERROR(SUM(SUMIF('ТТК-Сэндвичи'!$B:$B,"71280",'ТТК-Сэндвичи'!$E:$E),SUMIF('ТТК-Сэндвичи'!$G:$G,"71280",'ТТК-Сэндвичи'!$J:$J),SUMIF('ТТК-Сэндвичи'!$L:$L,"71280",'ТТК-Сэндвичи'!$O:$O),SUMIF('ТТК-Сэндвичи'!$Q:$Q,"71280",'ТТК-Сэндвичи'!$T:$T)),0)</f>
        <v>0</v>
      </c>
      <c r="D238" s="29">
        <f>IFERROR(SUM(SUMIF('ТТК-Десерты'!$B:$B,"71280",'ТТК-Десерты'!$E:$E),SUMIF('ТТК-Десерты'!$G:$G,"71280",'ТТК-Десерты'!$J:$J),SUMIF('ТТК-Десерты'!$L:$L,"71280",'ТТК-Десерты'!$O:$O),SUMIF('ТТК-Десерты'!$Q:$Q,"71280",'ТТК-Десерты'!$T:$T)),0)</f>
        <v>0</v>
      </c>
      <c r="E238" s="29">
        <f>IFERROR(SUM(SUMIF('ТТК-Закуски'!$B:$B,"71280",'ТТК-Закуски'!$E:$E),SUMIF('ТТК-Закуски'!$G:$G,"71280",'ТТК-Закуски'!$J:$J),SUMIF('ТТК-Закуски'!$L:$L,"71280",'ТТК-Закуски'!$O:$O),SUMIF('ТТК-Закуски'!$Q:$Q,"71280",'ТТК-Закуски'!$T:$T)),0)</f>
        <v>0</v>
      </c>
      <c r="F238" s="29">
        <f>IFERROR(SUM(SUMIF('ТТК-Напитки'!$B:$B,"71280",'ТТК-Напитки'!$E:$E),SUMIF('ТТК-Напитки'!$G:$G,"71280",'ТТК-Напитки'!$J:$J),SUMIF('ТТК-Напитки'!$L:$L,"71280",'ТТК-Напитки'!$O:$O),SUMIF('ТТК-Напитки'!$Q:$Q,"71280",'ТТК-Напитки'!$T:$T)),0)</f>
        <v>0</v>
      </c>
      <c r="G238" s="29">
        <f>IFERROR(SUM(SUMIF('ТТК-Гарниры'!$B:$B,"71280",'ТТК-Гарниры'!$E:$E),SUMIF('ТТК-Гарниры'!$G:$G,"71280",'ТТК-Гарниры'!$J:$J),SUMIF('ТТК-Гарниры'!$L:$L,"71280",'ТТК-Гарниры'!$O:$O),SUMIF('ТТК-Гарниры'!$Q:$Q,"71280",'ТТК-Гарниры'!$T:$T)),0)</f>
        <v>0</v>
      </c>
      <c r="H238" s="29">
        <f>IFERROR(SUM(SUMIF('ТТК-Соуса'!$B:$B,"71280",'ТТК-Соуса'!$E:$E),SUMIF('ТТК-Соуса'!$G:$G,"71280",'ТТК-Соуса'!$J:$J),SUMIF('ТТК-Соуса'!$L:$L,"71280",'ТТК-Соуса'!$O:$O),SUMIF('ТТК-Соуса'!$Q:$Q,"71280",'ТТК-Соуса'!$T:$T)),0)</f>
        <v>0</v>
      </c>
      <c r="I238" s="29">
        <f>IFERROR(SUM(SUMIF('ТТК-Новинки'!$B:$B,"71280",'ТТК-Новинки'!$E:$E),SUMIF('ТТК-Новинки'!$G:$G,"71280",'ТТК-Новинки'!$J:$J),SUMIF('ТТК-Новинки'!$L:$L,"71280",'ТТК-Новинки'!$O:$O),SUMIF('ТТК-Новинки'!$Q:$Q,"71280",'ТТК-Новинки'!$T:$T)),0)</f>
        <v>0</v>
      </c>
      <c r="J238" s="29">
        <f>IFERROR(SUM(SUMIF('ТТК-Промо'!$B:$B,"71280",'ТТК-Промо'!$E:$E),SUMIF('ТТК-Промо'!$G:$G,"71280",'ТТК-Промо'!$J:$J),SUMIF('ТТК-Промо'!$L:$L,"71280",'ТТК-Промо'!$O:$O),SUMIF('ТТК-Промо'!$Q:$Q,"71280",'ТТК-Промо'!$T:$T)),0)</f>
        <v>0</v>
      </c>
      <c r="K238" s="29">
        <f>IFERROR(SUM(SUMIF('ТТК-Завтраки'!$B:$B,"71280",'ТТК-Завтраки'!$E:$E),SUMIF('ТТК-Завтраки'!$G:$G,"71280",'ТТК-Завтраки'!$J:$J),SUMIF('ТТК-Завтраки'!$L:$L,"71280",'ТТК-Завтраки'!$O:$O),SUMIF('ТТК-Завтраки'!$Q:$Q,"71280",'ТТК-Завтраки'!$T:$T)),0)</f>
        <v>0</v>
      </c>
      <c r="L238" s="29">
        <f>IFERROR(SUM(SUMIF('ТТК-Салаты'!$B:$B,"71280",'ТТК-Салаты'!$E:$E),SUMIF('ТТК-Салаты'!$G:$G,"71280",'ТТК-Салаты'!$J:$J),SUMIF('ТТК-Салаты'!$L:$L,"71280",'ТТК-Салаты'!$O:$O),SUMIF('ТТК-Салаты'!$Q:$Q,"71280",'ТТК-Салаты'!$T:$T)),0)</f>
        <v>0</v>
      </c>
      <c r="M238" s="29">
        <f>IFERROR(SUM(SUMIF('ТТК-Экстра'!$B:$B,"71280",'ТТК-Экстра'!$E:$E),SUMIF('ТТК-Экстра'!$G:$G,"71280",'ТТК-Экстра'!$J:$J),SUMIF('ТТК-Экстра'!$L:$L,"71280",'ТТК-Экстра'!$O:$O),SUMIF('ТТК-Экстра'!$Q:$Q,"71280",'ТТК-Экстра'!$T:$T)),0)</f>
        <v>0</v>
      </c>
      <c r="N238" s="34">
        <f t="shared" si="6"/>
        <v>0</v>
      </c>
    </row>
    <row r="239" spans="1:14">
      <c r="A239" s="39">
        <v>71301</v>
      </c>
      <c r="B239" s="40" t="s">
        <v>978</v>
      </c>
      <c r="C239" s="29">
        <f>IFERROR(SUM(SUMIF('ТТК-Сэндвичи'!$B:$B,"71301",'ТТК-Сэндвичи'!$E:$E),SUMIF('ТТК-Сэндвичи'!$G:$G,"71301",'ТТК-Сэндвичи'!$J:$J),SUMIF('ТТК-Сэндвичи'!$L:$L,"71301",'ТТК-Сэндвичи'!$O:$O),SUMIF('ТТК-Сэндвичи'!$Q:$Q,"71301",'ТТК-Сэндвичи'!$T:$T)),0)</f>
        <v>0</v>
      </c>
      <c r="D239" s="29">
        <f>IFERROR(SUM(SUMIF('ТТК-Десерты'!$B:$B,"71301",'ТТК-Десерты'!$E:$E),SUMIF('ТТК-Десерты'!$G:$G,"71301",'ТТК-Десерты'!$J:$J),SUMIF('ТТК-Десерты'!$L:$L,"71301",'ТТК-Десерты'!$O:$O),SUMIF('ТТК-Десерты'!$Q:$Q,"71301",'ТТК-Десерты'!$T:$T)),0)</f>
        <v>0</v>
      </c>
      <c r="E239" s="29">
        <f>IFERROR(SUM(SUMIF('ТТК-Закуски'!$B:$B,"71301",'ТТК-Закуски'!$E:$E),SUMIF('ТТК-Закуски'!$G:$G,"71301",'ТТК-Закуски'!$J:$J),SUMIF('ТТК-Закуски'!$L:$L,"71301",'ТТК-Закуски'!$O:$O),SUMIF('ТТК-Закуски'!$Q:$Q,"71301",'ТТК-Закуски'!$T:$T)),0)</f>
        <v>0</v>
      </c>
      <c r="F239" s="29">
        <f>IFERROR(SUM(SUMIF('ТТК-Напитки'!$B:$B,"71301",'ТТК-Напитки'!$E:$E),SUMIF('ТТК-Напитки'!$G:$G,"71301",'ТТК-Напитки'!$J:$J),SUMIF('ТТК-Напитки'!$L:$L,"71301",'ТТК-Напитки'!$O:$O),SUMIF('ТТК-Напитки'!$Q:$Q,"71301",'ТТК-Напитки'!$T:$T)),0)</f>
        <v>0</v>
      </c>
      <c r="G239" s="29">
        <f>IFERROR(SUM(SUMIF('ТТК-Гарниры'!$B:$B,"71301",'ТТК-Гарниры'!$E:$E),SUMIF('ТТК-Гарниры'!$G:$G,"71301",'ТТК-Гарниры'!$J:$J),SUMIF('ТТК-Гарниры'!$L:$L,"71301",'ТТК-Гарниры'!$O:$O),SUMIF('ТТК-Гарниры'!$Q:$Q,"71301",'ТТК-Гарниры'!$T:$T)),0)</f>
        <v>0</v>
      </c>
      <c r="H239" s="29">
        <f>IFERROR(SUM(SUMIF('ТТК-Соуса'!$B:$B,"71301",'ТТК-Соуса'!$E:$E),SUMIF('ТТК-Соуса'!$G:$G,"71301",'ТТК-Соуса'!$J:$J),SUMIF('ТТК-Соуса'!$L:$L,"71301",'ТТК-Соуса'!$O:$O),SUMIF('ТТК-Соуса'!$Q:$Q,"71301",'ТТК-Соуса'!$T:$T)),0)</f>
        <v>0</v>
      </c>
      <c r="I239" s="29">
        <f>IFERROR(SUM(SUMIF('ТТК-Новинки'!$B:$B,"71301",'ТТК-Новинки'!$E:$E),SUMIF('ТТК-Новинки'!$G:$G,"71301",'ТТК-Новинки'!$J:$J),SUMIF('ТТК-Новинки'!$L:$L,"71301",'ТТК-Новинки'!$O:$O),SUMIF('ТТК-Новинки'!$Q:$Q,"71301",'ТТК-Новинки'!$T:$T)),0)</f>
        <v>0</v>
      </c>
      <c r="J239" s="29">
        <f>IFERROR(SUM(SUMIF('ТТК-Промо'!$B:$B,"71301",'ТТК-Промо'!$E:$E),SUMIF('ТТК-Промо'!$G:$G,"71301",'ТТК-Промо'!$J:$J),SUMIF('ТТК-Промо'!$L:$L,"71301",'ТТК-Промо'!$O:$O),SUMIF('ТТК-Промо'!$Q:$Q,"71301",'ТТК-Промо'!$T:$T)),0)</f>
        <v>0</v>
      </c>
      <c r="K239" s="29">
        <f>IFERROR(SUM(SUMIF('ТТК-Завтраки'!$B:$B,"71301",'ТТК-Завтраки'!$E:$E),SUMIF('ТТК-Завтраки'!$G:$G,"71301",'ТТК-Завтраки'!$J:$J),SUMIF('ТТК-Завтраки'!$L:$L,"71301",'ТТК-Завтраки'!$O:$O),SUMIF('ТТК-Завтраки'!$Q:$Q,"71301",'ТТК-Завтраки'!$T:$T)),0)</f>
        <v>0</v>
      </c>
      <c r="L239" s="29">
        <f>IFERROR(SUM(SUMIF('ТТК-Салаты'!$B:$B,"71301",'ТТК-Салаты'!$E:$E),SUMIF('ТТК-Салаты'!$G:$G,"71301",'ТТК-Салаты'!$J:$J),SUMIF('ТТК-Салаты'!$L:$L,"71301",'ТТК-Салаты'!$O:$O),SUMIF('ТТК-Салаты'!$Q:$Q,"71301",'ТТК-Салаты'!$T:$T)),0)</f>
        <v>0</v>
      </c>
      <c r="M239" s="29">
        <f>IFERROR(SUM(SUMIF('ТТК-Экстра'!$B:$B,"71301",'ТТК-Экстра'!$E:$E),SUMIF('ТТК-Экстра'!$G:$G,"71301",'ТТК-Экстра'!$J:$J),SUMIF('ТТК-Экстра'!$L:$L,"71301",'ТТК-Экстра'!$O:$O),SUMIF('ТТК-Экстра'!$Q:$Q,"71301",'ТТК-Экстра'!$T:$T)),0)</f>
        <v>0</v>
      </c>
      <c r="N239" s="34">
        <f t="shared" si="6"/>
        <v>0</v>
      </c>
    </row>
    <row r="240" spans="1:14">
      <c r="A240" s="39">
        <v>71304</v>
      </c>
      <c r="B240" s="40" t="s">
        <v>971</v>
      </c>
      <c r="C240" s="29">
        <f>IFERROR(SUM(SUMIF('ТТК-Сэндвичи'!$B:$B,"71304",'ТТК-Сэндвичи'!$E:$E),SUMIF('ТТК-Сэндвичи'!$G:$G,"71304",'ТТК-Сэндвичи'!$J:$J),SUMIF('ТТК-Сэндвичи'!$L:$L,"71304",'ТТК-Сэндвичи'!$O:$O),SUMIF('ТТК-Сэндвичи'!$Q:$Q,"71304",'ТТК-Сэндвичи'!$T:$T)),0)</f>
        <v>0</v>
      </c>
      <c r="D240" s="29">
        <f>IFERROR(SUM(SUMIF('ТТК-Десерты'!$B:$B,"71304",'ТТК-Десерты'!$E:$E),SUMIF('ТТК-Десерты'!$G:$G,"71304",'ТТК-Десерты'!$J:$J),SUMIF('ТТК-Десерты'!$L:$L,"71304",'ТТК-Десерты'!$O:$O),SUMIF('ТТК-Десерты'!$Q:$Q,"71304",'ТТК-Десерты'!$T:$T)),0)</f>
        <v>0</v>
      </c>
      <c r="E240" s="29">
        <f>IFERROR(SUM(SUMIF('ТТК-Закуски'!$B:$B,"71304",'ТТК-Закуски'!$E:$E),SUMIF('ТТК-Закуски'!$G:$G,"71304",'ТТК-Закуски'!$J:$J),SUMIF('ТТК-Закуски'!$L:$L,"71304",'ТТК-Закуски'!$O:$O),SUMIF('ТТК-Закуски'!$Q:$Q,"71304",'ТТК-Закуски'!$T:$T)),0)</f>
        <v>0</v>
      </c>
      <c r="F240" s="29">
        <f>IFERROR(SUM(SUMIF('ТТК-Напитки'!$B:$B,"71304",'ТТК-Напитки'!$E:$E),SUMIF('ТТК-Напитки'!$G:$G,"71304",'ТТК-Напитки'!$J:$J),SUMIF('ТТК-Напитки'!$L:$L,"71304",'ТТК-Напитки'!$O:$O),SUMIF('ТТК-Напитки'!$Q:$Q,"71304",'ТТК-Напитки'!$T:$T)),0)</f>
        <v>0</v>
      </c>
      <c r="G240" s="29">
        <f>IFERROR(SUM(SUMIF('ТТК-Гарниры'!$B:$B,"71304",'ТТК-Гарниры'!$E:$E),SUMIF('ТТК-Гарниры'!$G:$G,"71304",'ТТК-Гарниры'!$J:$J),SUMIF('ТТК-Гарниры'!$L:$L,"71304",'ТТК-Гарниры'!$O:$O),SUMIF('ТТК-Гарниры'!$Q:$Q,"71304",'ТТК-Гарниры'!$T:$T)),0)</f>
        <v>0</v>
      </c>
      <c r="H240" s="29">
        <f>IFERROR(SUM(SUMIF('ТТК-Соуса'!$B:$B,"71304",'ТТК-Соуса'!$E:$E),SUMIF('ТТК-Соуса'!$G:$G,"71304",'ТТК-Соуса'!$J:$J),SUMIF('ТТК-Соуса'!$L:$L,"71304",'ТТК-Соуса'!$O:$O),SUMIF('ТТК-Соуса'!$Q:$Q,"71304",'ТТК-Соуса'!$T:$T)),0)</f>
        <v>0</v>
      </c>
      <c r="I240" s="29">
        <f>IFERROR(SUM(SUMIF('ТТК-Новинки'!$B:$B,"71304",'ТТК-Новинки'!$E:$E),SUMIF('ТТК-Новинки'!$G:$G,"71304",'ТТК-Новинки'!$J:$J),SUMIF('ТТК-Новинки'!$L:$L,"71304",'ТТК-Новинки'!$O:$O),SUMIF('ТТК-Новинки'!$Q:$Q,"71304",'ТТК-Новинки'!$T:$T)),0)</f>
        <v>0</v>
      </c>
      <c r="J240" s="29">
        <f>IFERROR(SUM(SUMIF('ТТК-Промо'!$B:$B,"71304",'ТТК-Промо'!$E:$E),SUMIF('ТТК-Промо'!$G:$G,"71304",'ТТК-Промо'!$J:$J),SUMIF('ТТК-Промо'!$L:$L,"71304",'ТТК-Промо'!$O:$O),SUMIF('ТТК-Промо'!$Q:$Q,"71304",'ТТК-Промо'!$T:$T)),0)</f>
        <v>0</v>
      </c>
      <c r="K240" s="29">
        <f>IFERROR(SUM(SUMIF('ТТК-Завтраки'!$B:$B,"71304",'ТТК-Завтраки'!$E:$E),SUMIF('ТТК-Завтраки'!$G:$G,"71304",'ТТК-Завтраки'!$J:$J),SUMIF('ТТК-Завтраки'!$L:$L,"71304",'ТТК-Завтраки'!$O:$O),SUMIF('ТТК-Завтраки'!$Q:$Q,"71304",'ТТК-Завтраки'!$T:$T)),0)</f>
        <v>0</v>
      </c>
      <c r="L240" s="29">
        <f>IFERROR(SUM(SUMIF('ТТК-Салаты'!$B:$B,"71304",'ТТК-Салаты'!$E:$E),SUMIF('ТТК-Салаты'!$G:$G,"71304",'ТТК-Салаты'!$J:$J),SUMIF('ТТК-Салаты'!$L:$L,"71304",'ТТК-Салаты'!$O:$O),SUMIF('ТТК-Салаты'!$Q:$Q,"71304",'ТТК-Салаты'!$T:$T)),0)</f>
        <v>0</v>
      </c>
      <c r="M240" s="29">
        <f>IFERROR(SUM(SUMIF('ТТК-Экстра'!$B:$B,"71304",'ТТК-Экстра'!$E:$E),SUMIF('ТТК-Экстра'!$G:$G,"71304",'ТТК-Экстра'!$J:$J),SUMIF('ТТК-Экстра'!$L:$L,"71304",'ТТК-Экстра'!$O:$O),SUMIF('ТТК-Экстра'!$Q:$Q,"71304",'ТТК-Экстра'!$T:$T)),0)</f>
        <v>0</v>
      </c>
      <c r="N240" s="34">
        <f t="shared" si="6"/>
        <v>0</v>
      </c>
    </row>
    <row r="241" spans="1:14">
      <c r="A241" s="39">
        <v>71305</v>
      </c>
      <c r="B241" s="40" t="s">
        <v>979</v>
      </c>
      <c r="C241" s="29">
        <f>IFERROR(SUM(SUMIF('ТТК-Сэндвичи'!$B:$B,"71305",'ТТК-Сэндвичи'!$E:$E),SUMIF('ТТК-Сэндвичи'!$G:$G,"71305",'ТТК-Сэндвичи'!$J:$J),SUMIF('ТТК-Сэндвичи'!$L:$L,"71305",'ТТК-Сэндвичи'!$O:$O),SUMIF('ТТК-Сэндвичи'!$Q:$Q,"71305",'ТТК-Сэндвичи'!$T:$T)),0)</f>
        <v>0</v>
      </c>
      <c r="D241" s="29">
        <f>IFERROR(SUM(SUMIF('ТТК-Десерты'!$B:$B,"71305",'ТТК-Десерты'!$E:$E),SUMIF('ТТК-Десерты'!$G:$G,"71305",'ТТК-Десерты'!$J:$J),SUMIF('ТТК-Десерты'!$L:$L,"71305",'ТТК-Десерты'!$O:$O),SUMIF('ТТК-Десерты'!$Q:$Q,"71305",'ТТК-Десерты'!$T:$T)),0)</f>
        <v>0</v>
      </c>
      <c r="E241" s="29">
        <f>IFERROR(SUM(SUMIF('ТТК-Закуски'!$B:$B,"71305",'ТТК-Закуски'!$E:$E),SUMIF('ТТК-Закуски'!$G:$G,"71305",'ТТК-Закуски'!$J:$J),SUMIF('ТТК-Закуски'!$L:$L,"71305",'ТТК-Закуски'!$O:$O),SUMIF('ТТК-Закуски'!$Q:$Q,"71305",'ТТК-Закуски'!$T:$T)),0)</f>
        <v>0</v>
      </c>
      <c r="F241" s="29">
        <f>IFERROR(SUM(SUMIF('ТТК-Напитки'!$B:$B,"71305",'ТТК-Напитки'!$E:$E),SUMIF('ТТК-Напитки'!$G:$G,"71305",'ТТК-Напитки'!$J:$J),SUMIF('ТТК-Напитки'!$L:$L,"71305",'ТТК-Напитки'!$O:$O),SUMIF('ТТК-Напитки'!$Q:$Q,"71305",'ТТК-Напитки'!$T:$T)),0)</f>
        <v>0</v>
      </c>
      <c r="G241" s="29">
        <f>IFERROR(SUM(SUMIF('ТТК-Гарниры'!$B:$B,"71305",'ТТК-Гарниры'!$E:$E),SUMIF('ТТК-Гарниры'!$G:$G,"71305",'ТТК-Гарниры'!$J:$J),SUMIF('ТТК-Гарниры'!$L:$L,"71305",'ТТК-Гарниры'!$O:$O),SUMIF('ТТК-Гарниры'!$Q:$Q,"71305",'ТТК-Гарниры'!$T:$T)),0)</f>
        <v>0</v>
      </c>
      <c r="H241" s="29">
        <f>IFERROR(SUM(SUMIF('ТТК-Соуса'!$B:$B,"71305",'ТТК-Соуса'!$E:$E),SUMIF('ТТК-Соуса'!$G:$G,"71305",'ТТК-Соуса'!$J:$J),SUMIF('ТТК-Соуса'!$L:$L,"71305",'ТТК-Соуса'!$O:$O),SUMIF('ТТК-Соуса'!$Q:$Q,"71305",'ТТК-Соуса'!$T:$T)),0)</f>
        <v>0</v>
      </c>
      <c r="I241" s="29">
        <f>IFERROR(SUM(SUMIF('ТТК-Новинки'!$B:$B,"71305",'ТТК-Новинки'!$E:$E),SUMIF('ТТК-Новинки'!$G:$G,"71305",'ТТК-Новинки'!$J:$J),SUMIF('ТТК-Новинки'!$L:$L,"71305",'ТТК-Новинки'!$O:$O),SUMIF('ТТК-Новинки'!$Q:$Q,"71305",'ТТК-Новинки'!$T:$T)),0)</f>
        <v>0</v>
      </c>
      <c r="J241" s="29">
        <f>IFERROR(SUM(SUMIF('ТТК-Промо'!$B:$B,"71305",'ТТК-Промо'!$E:$E),SUMIF('ТТК-Промо'!$G:$G,"71305",'ТТК-Промо'!$J:$J),SUMIF('ТТК-Промо'!$L:$L,"71305",'ТТК-Промо'!$O:$O),SUMIF('ТТК-Промо'!$Q:$Q,"71305",'ТТК-Промо'!$T:$T)),0)</f>
        <v>0</v>
      </c>
      <c r="K241" s="29">
        <f>IFERROR(SUM(SUMIF('ТТК-Завтраки'!$B:$B,"71305",'ТТК-Завтраки'!$E:$E),SUMIF('ТТК-Завтраки'!$G:$G,"71305",'ТТК-Завтраки'!$J:$J),SUMIF('ТТК-Завтраки'!$L:$L,"71305",'ТТК-Завтраки'!$O:$O),SUMIF('ТТК-Завтраки'!$Q:$Q,"71305",'ТТК-Завтраки'!$T:$T)),0)</f>
        <v>0</v>
      </c>
      <c r="L241" s="29">
        <f>IFERROR(SUM(SUMIF('ТТК-Салаты'!$B:$B,"71305",'ТТК-Салаты'!$E:$E),SUMIF('ТТК-Салаты'!$G:$G,"71305",'ТТК-Салаты'!$J:$J),SUMIF('ТТК-Салаты'!$L:$L,"71305",'ТТК-Салаты'!$O:$O),SUMIF('ТТК-Салаты'!$Q:$Q,"71305",'ТТК-Салаты'!$T:$T)),0)</f>
        <v>0</v>
      </c>
      <c r="M241" s="29">
        <f>IFERROR(SUM(SUMIF('ТТК-Экстра'!$B:$B,"71305",'ТТК-Экстра'!$E:$E),SUMIF('ТТК-Экстра'!$G:$G,"71305",'ТТК-Экстра'!$J:$J),SUMIF('ТТК-Экстра'!$L:$L,"71305",'ТТК-Экстра'!$O:$O),SUMIF('ТТК-Экстра'!$Q:$Q,"71305",'ТТК-Экстра'!$T:$T)),0)</f>
        <v>0</v>
      </c>
      <c r="N241" s="34">
        <f t="shared" si="6"/>
        <v>0</v>
      </c>
    </row>
    <row r="242" spans="1:14">
      <c r="A242" s="39">
        <v>56073</v>
      </c>
      <c r="B242" s="40" t="s">
        <v>980</v>
      </c>
      <c r="C242" s="29">
        <f>IFERROR(SUM(SUMIF('ТТК-Сэндвичи'!$B:$B,"56073",'ТТК-Сэндвичи'!$E:$E),SUMIF('ТТК-Сэндвичи'!$G:$G,"56073",'ТТК-Сэндвичи'!$J:$J),SUMIF('ТТК-Сэндвичи'!$L:$L,"56073",'ТТК-Сэндвичи'!$O:$O),SUMIF('ТТК-Сэндвичи'!$Q:$Q,"56073",'ТТК-Сэндвичи'!$T:$T)),0)</f>
        <v>0</v>
      </c>
      <c r="D242" s="29">
        <f>IFERROR(SUM(SUMIF('ТТК-Десерты'!$B:$B,"56073",'ТТК-Десерты'!$E:$E),SUMIF('ТТК-Десерты'!$G:$G,"56073",'ТТК-Десерты'!$J:$J),SUMIF('ТТК-Десерты'!$L:$L,"56073",'ТТК-Десерты'!$O:$O),SUMIF('ТТК-Десерты'!$Q:$Q,"56073",'ТТК-Десерты'!$T:$T)),0)</f>
        <v>0</v>
      </c>
      <c r="E242" s="29">
        <f>IFERROR(SUM(SUMIF('ТТК-Закуски'!$B:$B,"56073",'ТТК-Закуски'!$E:$E),SUMIF('ТТК-Закуски'!$G:$G,"56073",'ТТК-Закуски'!$J:$J),SUMIF('ТТК-Закуски'!$L:$L,"56073",'ТТК-Закуски'!$O:$O),SUMIF('ТТК-Закуски'!$Q:$Q,"56073",'ТТК-Закуски'!$T:$T)),0)</f>
        <v>0</v>
      </c>
      <c r="F242" s="29">
        <f>IFERROR(SUM(SUMIF('ТТК-Напитки'!$B:$B,"56073",'ТТК-Напитки'!$E:$E),SUMIF('ТТК-Напитки'!$G:$G,"56073",'ТТК-Напитки'!$J:$J),SUMIF('ТТК-Напитки'!$L:$L,"56073",'ТТК-Напитки'!$O:$O),SUMIF('ТТК-Напитки'!$Q:$Q,"56073",'ТТК-Напитки'!$T:$T)),0)</f>
        <v>186</v>
      </c>
      <c r="G242" s="29">
        <f>IFERROR(SUM(SUMIF('ТТК-Гарниры'!$B:$B,"56073",'ТТК-Гарниры'!$E:$E),SUMIF('ТТК-Гарниры'!$G:$G,"56073",'ТТК-Гарниры'!$J:$J),SUMIF('ТТК-Гарниры'!$L:$L,"56073",'ТТК-Гарниры'!$O:$O),SUMIF('ТТК-Гарниры'!$Q:$Q,"56073",'ТТК-Гарниры'!$T:$T)),0)</f>
        <v>0</v>
      </c>
      <c r="H242" s="29">
        <f>IFERROR(SUM(SUMIF('ТТК-Соуса'!$B:$B,"56073",'ТТК-Соуса'!$E:$E),SUMIF('ТТК-Соуса'!$G:$G,"56073",'ТТК-Соуса'!$J:$J),SUMIF('ТТК-Соуса'!$L:$L,"56073",'ТТК-Соуса'!$O:$O),SUMIF('ТТК-Соуса'!$Q:$Q,"56073",'ТТК-Соуса'!$T:$T)),0)</f>
        <v>0</v>
      </c>
      <c r="I242" s="29">
        <f>IFERROR(SUM(SUMIF('ТТК-Новинки'!$B:$B,"56073",'ТТК-Новинки'!$E:$E),SUMIF('ТТК-Новинки'!$G:$G,"56073",'ТТК-Новинки'!$J:$J),SUMIF('ТТК-Новинки'!$L:$L,"56073",'ТТК-Новинки'!$O:$O),SUMIF('ТТК-Новинки'!$Q:$Q,"56073",'ТТК-Новинки'!$T:$T)),0)</f>
        <v>0</v>
      </c>
      <c r="J242" s="29">
        <f>IFERROR(SUM(SUMIF('ТТК-Промо'!$B:$B,"56073",'ТТК-Промо'!$E:$E),SUMIF('ТТК-Промо'!$G:$G,"56073",'ТТК-Промо'!$J:$J),SUMIF('ТТК-Промо'!$L:$L,"56073",'ТТК-Промо'!$O:$O),SUMIF('ТТК-Промо'!$Q:$Q,"56073",'ТТК-Промо'!$T:$T)),0)</f>
        <v>0</v>
      </c>
      <c r="K242" s="29">
        <f>IFERROR(SUM(SUMIF('ТТК-Завтраки'!$B:$B,"56073",'ТТК-Завтраки'!$E:$E),SUMIF('ТТК-Завтраки'!$G:$G,"56073",'ТТК-Завтраки'!$J:$J),SUMIF('ТТК-Завтраки'!$L:$L,"56073",'ТТК-Завтраки'!$O:$O),SUMIF('ТТК-Завтраки'!$Q:$Q,"56073",'ТТК-Завтраки'!$T:$T)),0)</f>
        <v>0</v>
      </c>
      <c r="L242" s="29">
        <f>IFERROR(SUM(SUMIF('ТТК-Салаты'!$B:$B,"56073",'ТТК-Салаты'!$E:$E),SUMIF('ТТК-Салаты'!$G:$G,"56073",'ТТК-Салаты'!$J:$J),SUMIF('ТТК-Салаты'!$L:$L,"56073",'ТТК-Салаты'!$O:$O),SUMIF('ТТК-Салаты'!$Q:$Q,"56073",'ТТК-Салаты'!$T:$T)),0)</f>
        <v>0</v>
      </c>
      <c r="M242" s="29">
        <f>IFERROR(SUM(SUMIF('ТТК-Экстра'!$B:$B,"56073",'ТТК-Экстра'!$E:$E),SUMIF('ТТК-Экстра'!$G:$G,"56073",'ТТК-Экстра'!$J:$J),SUMIF('ТТК-Экстра'!$L:$L,"56073",'ТТК-Экстра'!$O:$O),SUMIF('ТТК-Экстра'!$Q:$Q,"56073",'ТТК-Экстра'!$T:$T)),0)</f>
        <v>0</v>
      </c>
      <c r="N242" s="34">
        <f t="shared" ref="N242:N247" si="7">SUM(C242:M242)</f>
        <v>186</v>
      </c>
    </row>
    <row r="243" spans="1:14">
      <c r="A243" s="39">
        <v>51201</v>
      </c>
      <c r="B243" s="40" t="s">
        <v>985</v>
      </c>
      <c r="C243" s="29">
        <f>IFERROR(SUM(SUMIF('ТТК-Сэндвичи'!$B:$B,"51201",'ТТК-Сэндвичи'!$E:$E),SUMIF('ТТК-Сэндвичи'!$G:$G,"51201",'ТТК-Сэндвичи'!$J:$J),SUMIF('ТТК-Сэндвичи'!$L:$L,"51201",'ТТК-Сэндвичи'!$O:$O),SUMIF('ТТК-Сэндвичи'!$Q:$Q,"51201",'ТТК-Сэндвичи'!$T:$T)),0)</f>
        <v>0</v>
      </c>
      <c r="D243" s="29">
        <f>IFERROR(SUM(SUMIF('ТТК-Десерты'!$B:$B,"51201",'ТТК-Десерты'!$E:$E),SUMIF('ТТК-Десерты'!$G:$G,"51201",'ТТК-Десерты'!$J:$J),SUMIF('ТТК-Десерты'!$L:$L,"51201",'ТТК-Десерты'!$O:$O),SUMIF('ТТК-Десерты'!$Q:$Q,"51201",'ТТК-Десерты'!$T:$T)),0)</f>
        <v>0</v>
      </c>
      <c r="E243" s="29">
        <f>IFERROR(SUM(SUMIF('ТТК-Закуски'!$B:$B,"51201",'ТТК-Закуски'!$E:$E),SUMIF('ТТК-Закуски'!$G:$G,"51201",'ТТК-Закуски'!$J:$J),SUMIF('ТТК-Закуски'!$L:$L,"51201",'ТТК-Закуски'!$O:$O),SUMIF('ТТК-Закуски'!$Q:$Q,"51201",'ТТК-Закуски'!$T:$T)),0)</f>
        <v>0</v>
      </c>
      <c r="F243" s="29">
        <f>IFERROR(SUM(SUMIF('ТТК-Напитки'!$B:$B,"51201",'ТТК-Напитки'!$E:$E),SUMIF('ТТК-Напитки'!$G:$G,"51201",'ТТК-Напитки'!$J:$J),SUMIF('ТТК-Напитки'!$L:$L,"51201",'ТТК-Напитки'!$O:$O),SUMIF('ТТК-Напитки'!$Q:$Q,"51201",'ТТК-Напитки'!$T:$T)),0)</f>
        <v>0</v>
      </c>
      <c r="G243" s="29">
        <f>IFERROR(SUM(SUMIF('ТТК-Гарниры'!$B:$B,"51201",'ТТК-Гарниры'!$E:$E),SUMIF('ТТК-Гарниры'!$G:$G,"51201",'ТТК-Гарниры'!$J:$J),SUMIF('ТТК-Гарниры'!$L:$L,"51201",'ТТК-Гарниры'!$O:$O),SUMIF('ТТК-Гарниры'!$Q:$Q,"51201",'ТТК-Гарниры'!$T:$T)),0)</f>
        <v>0</v>
      </c>
      <c r="H243" s="29">
        <f>IFERROR(SUM(SUMIF('ТТК-Соуса'!$B:$B,"51201",'ТТК-Соуса'!$E:$E),SUMIF('ТТК-Соуса'!$G:$G,"51201",'ТТК-Соуса'!$J:$J),SUMIF('ТТК-Соуса'!$L:$L,"51201",'ТТК-Соуса'!$O:$O),SUMIF('ТТК-Соуса'!$Q:$Q,"51201",'ТТК-Соуса'!$T:$T)),0)</f>
        <v>20</v>
      </c>
      <c r="I243" s="29">
        <f>IFERROR(SUM(SUMIF('ТТК-Новинки'!$B:$B,"51201",'ТТК-Новинки'!$E:$E),SUMIF('ТТК-Новинки'!$G:$G,"51201",'ТТК-Новинки'!$J:$J),SUMIF('ТТК-Новинки'!$L:$L,"51201",'ТТК-Новинки'!$O:$O),SUMIF('ТТК-Новинки'!$Q:$Q,"51201",'ТТК-Новинки'!$T:$T)),0)</f>
        <v>0</v>
      </c>
      <c r="J243" s="29">
        <f>IFERROR(SUM(SUMIF('ТТК-Промо'!$B:$B,"51201",'ТТК-Промо'!$E:$E),SUMIF('ТТК-Промо'!$G:$G,"51201",'ТТК-Промо'!$J:$J),SUMIF('ТТК-Промо'!$L:$L,"51201",'ТТК-Промо'!$O:$O),SUMIF('ТТК-Промо'!$Q:$Q,"51201",'ТТК-Промо'!$T:$T)),0)</f>
        <v>0</v>
      </c>
      <c r="K243" s="29">
        <f>IFERROR(SUM(SUMIF('ТТК-Завтраки'!$B:$B,"51201",'ТТК-Завтраки'!$E:$E),SUMIF('ТТК-Завтраки'!$G:$G,"51201",'ТТК-Завтраки'!$J:$J),SUMIF('ТТК-Завтраки'!$L:$L,"51201",'ТТК-Завтраки'!$O:$O),SUMIF('ТТК-Завтраки'!$Q:$Q,"51201",'ТТК-Завтраки'!$T:$T)),0)</f>
        <v>0</v>
      </c>
      <c r="L243" s="29">
        <f>IFERROR(SUM(SUMIF('ТТК-Салаты'!$B:$B,"51201",'ТТК-Салаты'!$E:$E),SUMIF('ТТК-Салаты'!$G:$G,"51201",'ТТК-Салаты'!$J:$J),SUMIF('ТТК-Салаты'!$L:$L,"51201",'ТТК-Салаты'!$O:$O),SUMIF('ТТК-Салаты'!$Q:$Q,"51201",'ТТК-Салаты'!$T:$T)),0)</f>
        <v>0</v>
      </c>
      <c r="M243" s="29">
        <f>IFERROR(SUM(SUMIF('ТТК-Экстра'!$B:$B,"51201",'ТТК-Экстра'!$E:$E),SUMIF('ТТК-Экстра'!$G:$G,"51201",'ТТК-Экстра'!$J:$J),SUMIF('ТТК-Экстра'!$L:$L,"51201",'ТТК-Экстра'!$O:$O),SUMIF('ТТК-Экстра'!$Q:$Q,"51201",'ТТК-Экстра'!$T:$T)),0)</f>
        <v>0</v>
      </c>
      <c r="N243" s="34">
        <f t="shared" si="7"/>
        <v>20</v>
      </c>
    </row>
    <row r="244" spans="1:14">
      <c r="A244" s="39">
        <v>58558</v>
      </c>
      <c r="B244" s="40" t="s">
        <v>1014</v>
      </c>
      <c r="C244" s="29">
        <f>IFERROR(SUM(SUMIF('ТТК-Сэндвичи'!$B:$B,"58558",'ТТК-Сэндвичи'!$E:$E),SUMIF('ТТК-Сэндвичи'!$G:$G,"58558",'ТТК-Сэндвичи'!$J:$J),SUMIF('ТТК-Сэндвичи'!$L:$L,"58558",'ТТК-Сэндвичи'!$O:$O),SUMIF('ТТК-Сэндвичи'!$Q:$Q,"58558",'ТТК-Сэндвичи'!$T:$T)),0)</f>
        <v>0</v>
      </c>
      <c r="D244" s="29">
        <f>IFERROR(SUM(SUMIF('ТТК-Десерты'!$B:$B,"58558",'ТТК-Десерты'!$E:$E),SUMIF('ТТК-Десерты'!$G:$G,"58558",'ТТК-Десерты'!$J:$J),SUMIF('ТТК-Десерты'!$L:$L,"58558",'ТТК-Десерты'!$O:$O),SUMIF('ТТК-Десерты'!$Q:$Q,"58558",'ТТК-Десерты'!$T:$T)),0)</f>
        <v>0</v>
      </c>
      <c r="E244" s="29">
        <f>IFERROR(SUM(SUMIF('ТТК-Закуски'!$B:$B,"58558",'ТТК-Закуски'!$E:$E),SUMIF('ТТК-Закуски'!$G:$G,"58558",'ТТК-Закуски'!$J:$J),SUMIF('ТТК-Закуски'!$L:$L,"58558",'ТТК-Закуски'!$O:$O),SUMIF('ТТК-Закуски'!$Q:$Q,"58558",'ТТК-Закуски'!$T:$T)),0)</f>
        <v>308</v>
      </c>
      <c r="F244" s="29">
        <f>IFERROR(SUM(SUMIF('ТТК-Напитки'!$B:$B,"58558",'ТТК-Напитки'!$E:$E),SUMIF('ТТК-Напитки'!$G:$G,"58558",'ТТК-Напитки'!$J:$J),SUMIF('ТТК-Напитки'!$L:$L,"58558",'ТТК-Напитки'!$O:$O),SUMIF('ТТК-Напитки'!$Q:$Q,"58558",'ТТК-Напитки'!$T:$T)),0)</f>
        <v>0</v>
      </c>
      <c r="G244" s="29">
        <f>IFERROR(SUM(SUMIF('ТТК-Гарниры'!$B:$B,"58558",'ТТК-Гарниры'!$E:$E),SUMIF('ТТК-Гарниры'!$G:$G,"58558",'ТТК-Гарниры'!$J:$J),SUMIF('ТТК-Гарниры'!$L:$L,"58558",'ТТК-Гарниры'!$O:$O),SUMIF('ТТК-Гарниры'!$Q:$Q,"58558",'ТТК-Гарниры'!$T:$T)),0)</f>
        <v>0</v>
      </c>
      <c r="H244" s="29">
        <f>IFERROR(SUM(SUMIF('ТТК-Соуса'!$B:$B,"58558",'ТТК-Соуса'!$E:$E),SUMIF('ТТК-Соуса'!$G:$G,"58558",'ТТК-Соуса'!$J:$J),SUMIF('ТТК-Соуса'!$L:$L,"58558",'ТТК-Соуса'!$O:$O),SUMIF('ТТК-Соуса'!$Q:$Q,"58558",'ТТК-Соуса'!$T:$T)),0)</f>
        <v>0</v>
      </c>
      <c r="I244" s="29">
        <f>IFERROR(SUM(SUMIF('ТТК-Новинки'!$B:$B,"58558",'ТТК-Новинки'!$E:$E),SUMIF('ТТК-Новинки'!$G:$G,"58558",'ТТК-Новинки'!$J:$J),SUMIF('ТТК-Новинки'!$L:$L,"58558",'ТТК-Новинки'!$O:$O),SUMIF('ТТК-Новинки'!$Q:$Q,"58558",'ТТК-Новинки'!$T:$T)),0)</f>
        <v>0</v>
      </c>
      <c r="J244" s="29">
        <f>IFERROR(SUM(SUMIF('ТТК-Промо'!$B:$B,"58558",'ТТК-Промо'!$E:$E),SUMIF('ТТК-Промо'!$G:$G,"58558",'ТТК-Промо'!$J:$J),SUMIF('ТТК-Промо'!$L:$L,"58558",'ТТК-Промо'!$O:$O),SUMIF('ТТК-Промо'!$Q:$Q,"58558",'ТТК-Промо'!$T:$T)),0)</f>
        <v>0</v>
      </c>
      <c r="K244" s="29">
        <f>IFERROR(SUM(SUMIF('ТТК-Завтраки'!$B:$B,"58558",'ТТК-Завтраки'!$E:$E),SUMIF('ТТК-Завтраки'!$G:$G,"58558",'ТТК-Завтраки'!$J:$J),SUMIF('ТТК-Завтраки'!$L:$L,"58558",'ТТК-Завтраки'!$O:$O),SUMIF('ТТК-Завтраки'!$Q:$Q,"58558",'ТТК-Завтраки'!$T:$T)),0)</f>
        <v>0</v>
      </c>
      <c r="L244" s="29">
        <f>IFERROR(SUM(SUMIF('ТТК-Салаты'!$B:$B,"58558",'ТТК-Салаты'!$E:$E),SUMIF('ТТК-Салаты'!$G:$G,"58558",'ТТК-Салаты'!$J:$J),SUMIF('ТТК-Салаты'!$L:$L,"58558",'ТТК-Салаты'!$O:$O),SUMIF('ТТК-Салаты'!$Q:$Q,"58558",'ТТК-Салаты'!$T:$T)),0)</f>
        <v>0</v>
      </c>
      <c r="M244" s="29">
        <f>IFERROR(SUM(SUMIF('ТТК-Экстра'!$B:$B,"58558",'ТТК-Экстра'!$E:$E),SUMIF('ТТК-Экстра'!$G:$G,"58558",'ТТК-Экстра'!$J:$J),SUMIF('ТТК-Экстра'!$L:$L,"58558",'ТТК-Экстра'!$O:$O),SUMIF('ТТК-Экстра'!$Q:$Q,"58558",'ТТК-Экстра'!$T:$T)),0)</f>
        <v>0</v>
      </c>
      <c r="N244" s="34">
        <f t="shared" si="7"/>
        <v>308</v>
      </c>
    </row>
    <row r="245" spans="1:14">
      <c r="A245" s="39">
        <v>60020</v>
      </c>
      <c r="B245" s="40" t="s">
        <v>1018</v>
      </c>
      <c r="C245" s="29">
        <f>IFERROR(SUM(SUMIF('ТТК-Сэндвичи'!$B:$B,"60020",'ТТК-Сэндвичи'!$E:$E),SUMIF('ТТК-Сэндвичи'!$G:$G,"60020",'ТТК-Сэндвичи'!$J:$J),SUMIF('ТТК-Сэндвичи'!$L:$L,"60020",'ТТК-Сэндвичи'!$O:$O),SUMIF('ТТК-Сэндвичи'!$Q:$Q,"60020",'ТТК-Сэндвичи'!$T:$T)),0)</f>
        <v>0</v>
      </c>
      <c r="D245" s="29">
        <f>IFERROR(SUM(SUMIF('ТТК-Десерты'!$B:$B,"60020",'ТТК-Десерты'!$E:$E),SUMIF('ТТК-Десерты'!$G:$G,"60020",'ТТК-Десерты'!$J:$J),SUMIF('ТТК-Десерты'!$L:$L,"60020",'ТТК-Десерты'!$O:$O),SUMIF('ТТК-Десерты'!$Q:$Q,"60020",'ТТК-Десерты'!$T:$T)),0)</f>
        <v>0</v>
      </c>
      <c r="E245" s="29">
        <f>IFERROR(SUM(SUMIF('ТТК-Закуски'!$B:$B,"60020",'ТТК-Закуски'!$E:$E),SUMIF('ТТК-Закуски'!$G:$G,"60020",'ТТК-Закуски'!$J:$J),SUMIF('ТТК-Закуски'!$L:$L,"60020",'ТТК-Закуски'!$O:$O),SUMIF('ТТК-Закуски'!$Q:$Q,"60020",'ТТК-Закуски'!$T:$T)),0)</f>
        <v>0</v>
      </c>
      <c r="F245" s="29">
        <f>IFERROR(SUM(SUMIF('ТТК-Напитки'!$B:$B,"60020",'ТТК-Напитки'!$E:$E),SUMIF('ТТК-Напитки'!$G:$G,"60020",'ТТК-Напитки'!$J:$J),SUMIF('ТТК-Напитки'!$L:$L,"60020",'ТТК-Напитки'!$O:$O),SUMIF('ТТК-Напитки'!$Q:$Q,"60020",'ТТК-Напитки'!$T:$T)),0)</f>
        <v>0</v>
      </c>
      <c r="G245" s="29">
        <f>IFERROR(SUM(SUMIF('ТТК-Гарниры'!$B:$B,"60020",'ТТК-Гарниры'!$E:$E),SUMIF('ТТК-Гарниры'!$G:$G,"60020",'ТТК-Гарниры'!$J:$J),SUMIF('ТТК-Гарниры'!$L:$L,"60020",'ТТК-Гарниры'!$O:$O),SUMIF('ТТК-Гарниры'!$Q:$Q,"60020",'ТТК-Гарниры'!$T:$T)),0)</f>
        <v>0</v>
      </c>
      <c r="H245" s="29">
        <f>IFERROR(SUM(SUMIF('ТТК-Соуса'!$B:$B,"60020",'ТТК-Соуса'!$E:$E),SUMIF('ТТК-Соуса'!$G:$G,"60020",'ТТК-Соуса'!$J:$J),SUMIF('ТТК-Соуса'!$L:$L,"60020",'ТТК-Соуса'!$O:$O),SUMIF('ТТК-Соуса'!$Q:$Q,"60020",'ТТК-Соуса'!$T:$T)),0)</f>
        <v>0</v>
      </c>
      <c r="I245" s="29">
        <f>IFERROR(SUM(SUMIF('ТТК-Новинки'!$B:$B,"60020",'ТТК-Новинки'!$E:$E),SUMIF('ТТК-Новинки'!$G:$G,"60020",'ТТК-Новинки'!$J:$J),SUMIF('ТТК-Новинки'!$L:$L,"60020",'ТТК-Новинки'!$O:$O),SUMIF('ТТК-Новинки'!$Q:$Q,"60020",'ТТК-Новинки'!$T:$T)),0)</f>
        <v>0.29400000000000004</v>
      </c>
      <c r="J245" s="29">
        <f>IFERROR(SUM(SUMIF('ТТК-Промо'!$B:$B,"60020",'ТТК-Промо'!$E:$E),SUMIF('ТТК-Промо'!$G:$G,"60020",'ТТК-Промо'!$J:$J),SUMIF('ТТК-Промо'!$L:$L,"60020",'ТТК-Промо'!$O:$O),SUMIF('ТТК-Промо'!$Q:$Q,"60020",'ТТК-Промо'!$T:$T)),0)</f>
        <v>0</v>
      </c>
      <c r="K245" s="29">
        <f>IFERROR(SUM(SUMIF('ТТК-Завтраки'!$B:$B,"60020",'ТТК-Завтраки'!$E:$E),SUMIF('ТТК-Завтраки'!$G:$G,"60020",'ТТК-Завтраки'!$J:$J),SUMIF('ТТК-Завтраки'!$L:$L,"60020",'ТТК-Завтраки'!$O:$O),SUMIF('ТТК-Завтраки'!$Q:$Q,"60020",'ТТК-Завтраки'!$T:$T)),0)</f>
        <v>0</v>
      </c>
      <c r="L245" s="29">
        <f>IFERROR(SUM(SUMIF('ТТК-Салаты'!$B:$B,"60020",'ТТК-Салаты'!$E:$E),SUMIF('ТТК-Салаты'!$G:$G,"60020",'ТТК-Салаты'!$J:$J),SUMIF('ТТК-Салаты'!$L:$L,"60020",'ТТК-Салаты'!$O:$O),SUMIF('ТТК-Салаты'!$Q:$Q,"60020",'ТТК-Салаты'!$T:$T)),0)</f>
        <v>0</v>
      </c>
      <c r="M245" s="29">
        <f>IFERROR(SUM(SUMIF('ТТК-Экстра'!$B:$B,"60020",'ТТК-Экстра'!$E:$E),SUMIF('ТТК-Экстра'!$G:$G,"60020",'ТТК-Экстра'!$J:$J),SUMIF('ТТК-Экстра'!$L:$L,"60020",'ТТК-Экстра'!$O:$O),SUMIF('ТТК-Экстра'!$Q:$Q,"60020",'ТТК-Экстра'!$T:$T)),0)</f>
        <v>0</v>
      </c>
      <c r="N245" s="34">
        <f t="shared" si="7"/>
        <v>0.29400000000000004</v>
      </c>
    </row>
    <row r="246" spans="1:14">
      <c r="A246" s="39">
        <v>68670</v>
      </c>
      <c r="B246" s="40" t="s">
        <v>1113</v>
      </c>
      <c r="C246" s="29">
        <f>IFERROR(SUM(SUMIF('ТТК-Сэндвичи'!$B:$B,"68670",'ТТК-Сэндвичи'!$E:$E),SUMIF('ТТК-Сэндвичи'!$G:$G,"68670",'ТТК-Сэндвичи'!$J:$J),SUMIF('ТТК-Сэндвичи'!$L:$L,"68670",'ТТК-Сэндвичи'!$O:$O),SUMIF('ТТК-Сэндвичи'!$Q:$Q,"68670",'ТТК-Сэндвичи'!$T:$T)),0)</f>
        <v>0</v>
      </c>
      <c r="D246" s="29">
        <f>IFERROR(SUM(SUMIF('ТТК-Десерты'!$B:$B,"68670",'ТТК-Десерты'!$E:$E),SUMIF('ТТК-Десерты'!$G:$G,"68670",'ТТК-Десерты'!$J:$J),SUMIF('ТТК-Десерты'!$L:$L,"68670",'ТТК-Десерты'!$O:$O),SUMIF('ТТК-Десерты'!$Q:$Q,"68670",'ТТК-Десерты'!$T:$T)),0)</f>
        <v>0</v>
      </c>
      <c r="E246" s="29">
        <f>IFERROR(SUM(SUMIF('ТТК-Закуски'!$B:$B,"68670",'ТТК-Закуски'!$E:$E),SUMIF('ТТК-Закуски'!$G:$G,"68670",'ТТК-Закуски'!$J:$J),SUMIF('ТТК-Закуски'!$L:$L,"68670",'ТТК-Закуски'!$O:$O),SUMIF('ТТК-Закуски'!$Q:$Q,"68670",'ТТК-Закуски'!$T:$T)),0)</f>
        <v>0</v>
      </c>
      <c r="F246" s="29">
        <f>IFERROR(SUM(SUMIF('ТТК-Напитки'!$B:$B,"68670",'ТТК-Напитки'!$E:$E),SUMIF('ТТК-Напитки'!$G:$G,"68670",'ТТК-Напитки'!$J:$J),SUMIF('ТТК-Напитки'!$L:$L,"68670",'ТТК-Напитки'!$O:$O),SUMIF('ТТК-Напитки'!$Q:$Q,"68670",'ТТК-Напитки'!$T:$T)),0)</f>
        <v>0</v>
      </c>
      <c r="G246" s="29">
        <f>IFERROR(SUM(SUMIF('ТТК-Гарниры'!$B:$B,"68670",'ТТК-Гарниры'!$E:$E),SUMIF('ТТК-Гарниры'!$G:$G,"68670",'ТТК-Гарниры'!$J:$J),SUMIF('ТТК-Гарниры'!$L:$L,"68670",'ТТК-Гарниры'!$O:$O),SUMIF('ТТК-Гарниры'!$Q:$Q,"68670",'ТТК-Гарниры'!$T:$T)),0)</f>
        <v>0</v>
      </c>
      <c r="H246" s="29">
        <f>IFERROR(SUM(SUMIF('ТТК-Соуса'!$B:$B,"68670",'ТТК-Соуса'!$E:$E),SUMIF('ТТК-Соуса'!$G:$G,"68670",'ТТК-Соуса'!$J:$J),SUMIF('ТТК-Соуса'!$L:$L,"68670",'ТТК-Соуса'!$O:$O),SUMIF('ТТК-Соуса'!$Q:$Q,"68670",'ТТК-Соуса'!$T:$T)),0)</f>
        <v>0</v>
      </c>
      <c r="I246" s="29">
        <f>IFERROR(SUM(SUMIF('ТТК-Новинки'!$B:$B,"68670",'ТТК-Новинки'!$E:$E),SUMIF('ТТК-Новинки'!$G:$G,"68670",'ТТК-Новинки'!$J:$J),SUMIF('ТТК-Новинки'!$L:$L,"68670",'ТТК-Новинки'!$O:$O),SUMIF('ТТК-Новинки'!$Q:$Q,"68670",'ТТК-Новинки'!$T:$T)),0)</f>
        <v>894</v>
      </c>
      <c r="J246" s="29">
        <f>IFERROR(SUM(SUMIF('ТТК-Промо'!$B:$B,"68670",'ТТК-Промо'!$E:$E),SUMIF('ТТК-Промо'!$G:$G,"68670",'ТТК-Промо'!$J:$J),SUMIF('ТТК-Промо'!$L:$L,"68670",'ТТК-Промо'!$O:$O),SUMIF('ТТК-Промо'!$Q:$Q,"68670",'ТТК-Промо'!$T:$T)),0)</f>
        <v>0</v>
      </c>
      <c r="K246" s="29">
        <f>IFERROR(SUM(SUMIF('ТТК-Завтраки'!$B:$B,"68670",'ТТК-Завтраки'!$E:$E),SUMIF('ТТК-Завтраки'!$G:$G,"68670",'ТТК-Завтраки'!$J:$J),SUMIF('ТТК-Завтраки'!$L:$L,"68670",'ТТК-Завтраки'!$O:$O),SUMIF('ТТК-Завтраки'!$Q:$Q,"68670",'ТТК-Завтраки'!$T:$T)),0)</f>
        <v>0</v>
      </c>
      <c r="L246" s="29">
        <f>IFERROR(SUM(SUMIF('ТТК-Салаты'!$B:$B,"68670",'ТТК-Салаты'!$E:$E),SUMIF('ТТК-Салаты'!$G:$G,"68670",'ТТК-Салаты'!$J:$J),SUMIF('ТТК-Салаты'!$L:$L,"68670",'ТТК-Салаты'!$O:$O),SUMIF('ТТК-Салаты'!$Q:$Q,"68670",'ТТК-Салаты'!$T:$T)),0)</f>
        <v>0</v>
      </c>
      <c r="M246" s="29">
        <f>IFERROR(SUM(SUMIF('ТТК-Экстра'!$B:$B,"68670",'ТТК-Экстра'!$E:$E),SUMIF('ТТК-Экстра'!$G:$G,"68670",'ТТК-Экстра'!$J:$J),SUMIF('ТТК-Экстра'!$L:$L,"68670",'ТТК-Экстра'!$O:$O),SUMIF('ТТК-Экстра'!$Q:$Q,"68670",'ТТК-Экстра'!$T:$T)),0)</f>
        <v>0</v>
      </c>
      <c r="N246" s="34">
        <f t="shared" si="7"/>
        <v>894</v>
      </c>
    </row>
    <row r="247" spans="1:14">
      <c r="A247" s="39">
        <v>57270</v>
      </c>
      <c r="B247" s="40" t="s">
        <v>1114</v>
      </c>
      <c r="C247" s="29">
        <f>IFERROR(SUM(SUMIF('ТТК-Сэндвичи'!$B:$B,"57270",'ТТК-Сэндвичи'!$E:$E),SUMIF('ТТК-Сэндвичи'!$G:$G,"57270",'ТТК-Сэндвичи'!$J:$J),SUMIF('ТТК-Сэндвичи'!$L:$L,"57270",'ТТК-Сэндвичи'!$O:$O),SUMIF('ТТК-Сэндвичи'!$Q:$Q,"57270",'ТТК-Сэндвичи'!$T:$T)),0)</f>
        <v>0</v>
      </c>
      <c r="D247" s="29">
        <f>IFERROR(SUM(SUMIF('ТТК-Десерты'!$B:$B,"57270",'ТТК-Десерты'!$E:$E),SUMIF('ТТК-Десерты'!$G:$G,"57270",'ТТК-Десерты'!$J:$J),SUMIF('ТТК-Десерты'!$L:$L,"57270",'ТТК-Десерты'!$O:$O),SUMIF('ТТК-Десерты'!$Q:$Q,"57270",'ТТК-Десерты'!$T:$T)),0)</f>
        <v>0</v>
      </c>
      <c r="E247" s="29">
        <f>IFERROR(SUM(SUMIF('ТТК-Закуски'!$B:$B,"57270",'ТТК-Закуски'!$E:$E),SUMIF('ТТК-Закуски'!$G:$G,"57270",'ТТК-Закуски'!$J:$J),SUMIF('ТТК-Закуски'!$L:$L,"57270",'ТТК-Закуски'!$O:$O),SUMIF('ТТК-Закуски'!$Q:$Q,"57270",'ТТК-Закуски'!$T:$T)),0)</f>
        <v>0</v>
      </c>
      <c r="F247" s="29">
        <f>IFERROR(SUM(SUMIF('ТТК-Напитки'!$B:$B,"57270",'ТТК-Напитки'!$E:$E),SUMIF('ТТК-Напитки'!$G:$G,"57270",'ТТК-Напитки'!$J:$J),SUMIF('ТТК-Напитки'!$L:$L,"57270",'ТТК-Напитки'!$O:$O),SUMIF('ТТК-Напитки'!$Q:$Q,"57270",'ТТК-Напитки'!$T:$T)),0)</f>
        <v>0</v>
      </c>
      <c r="G247" s="29">
        <f>IFERROR(SUM(SUMIF('ТТК-Гарниры'!$B:$B,"57270",'ТТК-Гарниры'!$E:$E),SUMIF('ТТК-Гарниры'!$G:$G,"57270",'ТТК-Гарниры'!$J:$J),SUMIF('ТТК-Гарниры'!$L:$L,"57270",'ТТК-Гарниры'!$O:$O),SUMIF('ТТК-Гарниры'!$Q:$Q,"57270",'ТТК-Гарниры'!$T:$T)),0)</f>
        <v>0</v>
      </c>
      <c r="H247" s="29">
        <f>IFERROR(SUM(SUMIF('ТТК-Соуса'!$B:$B,"57270",'ТТК-Соуса'!$E:$E),SUMIF('ТТК-Соуса'!$G:$G,"57270",'ТТК-Соуса'!$J:$J),SUMIF('ТТК-Соуса'!$L:$L,"57270",'ТТК-Соуса'!$O:$O),SUMIF('ТТК-Соуса'!$Q:$Q,"57270",'ТТК-Соуса'!$T:$T)),0)</f>
        <v>0</v>
      </c>
      <c r="I247" s="29">
        <f>IFERROR(SUM(SUMIF('ТТК-Новинки'!$B:$B,"57270",'ТТК-Новинки'!$E:$E),SUMIF('ТТК-Новинки'!$G:$G,"57270",'ТТК-Новинки'!$J:$J),SUMIF('ТТК-Новинки'!$L:$L,"57270",'ТТК-Новинки'!$O:$O),SUMIF('ТТК-Новинки'!$Q:$Q,"57270",'ТТК-Новинки'!$T:$T)),0)</f>
        <v>111</v>
      </c>
      <c r="J247" s="29">
        <f>IFERROR(SUM(SUMIF('ТТК-Промо'!$B:$B,"57270",'ТТК-Промо'!$E:$E),SUMIF('ТТК-Промо'!$G:$G,"57270",'ТТК-Промо'!$J:$J),SUMIF('ТТК-Промо'!$L:$L,"57270",'ТТК-Промо'!$O:$O),SUMIF('ТТК-Промо'!$Q:$Q,"57270",'ТТК-Промо'!$T:$T)),0)</f>
        <v>0</v>
      </c>
      <c r="K247" s="29">
        <f>IFERROR(SUM(SUMIF('ТТК-Завтраки'!$B:$B,"57270",'ТТК-Завтраки'!$E:$E),SUMIF('ТТК-Завтраки'!$G:$G,"57270",'ТТК-Завтраки'!$J:$J),SUMIF('ТТК-Завтраки'!$L:$L,"57270",'ТТК-Завтраки'!$O:$O),SUMIF('ТТК-Завтраки'!$Q:$Q,"57270",'ТТК-Завтраки'!$T:$T)),0)</f>
        <v>0</v>
      </c>
      <c r="L247" s="29">
        <f>IFERROR(SUM(SUMIF('ТТК-Салаты'!$B:$B,"57270",'ТТК-Салаты'!$E:$E),SUMIF('ТТК-Салаты'!$G:$G,"57270",'ТТК-Салаты'!$J:$J),SUMIF('ТТК-Салаты'!$L:$L,"57270",'ТТК-Салаты'!$O:$O),SUMIF('ТТК-Салаты'!$Q:$Q,"57270",'ТТК-Салаты'!$T:$T)),0)</f>
        <v>0</v>
      </c>
      <c r="M247" s="29">
        <f>IFERROR(SUM(SUMIF('ТТК-Экстра'!$B:$B,"57270",'ТТК-Экстра'!$E:$E),SUMIF('ТТК-Экстра'!$G:$G,"57270",'ТТК-Экстра'!$J:$J),SUMIF('ТТК-Экстра'!$L:$L,"57270",'ТТК-Экстра'!$O:$O),SUMIF('ТТК-Экстра'!$Q:$Q,"57270",'ТТК-Экстра'!$T:$T)),0)</f>
        <v>0</v>
      </c>
      <c r="N247" s="34">
        <f t="shared" si="7"/>
        <v>111</v>
      </c>
    </row>
    <row r="248" spans="1:14">
      <c r="A248" s="39">
        <v>57410</v>
      </c>
      <c r="B248" s="40" t="s">
        <v>1124</v>
      </c>
      <c r="C248" s="29">
        <f>IFERROR(SUM(SUMIF('ТТК-Сэндвичи'!$B:$B,"57410",'ТТК-Сэндвичи'!$E:$E),SUMIF('ТТК-Сэндвичи'!$G:$G,"57410",'ТТК-Сэндвичи'!$J:$J),SUMIF('ТТК-Сэндвичи'!$L:$L,"57410",'ТТК-Сэндвичи'!$O:$O),SUMIF('ТТК-Сэндвичи'!$Q:$Q,"57410",'ТТК-Сэндвичи'!$T:$T)),0)</f>
        <v>0</v>
      </c>
      <c r="D248" s="29">
        <f>IFERROR(SUM(SUMIF('ТТК-Десерты'!$B:$B,"57410",'ТТК-Десерты'!$E:$E),SUMIF('ТТК-Десерты'!$G:$G,"57410",'ТТК-Десерты'!$J:$J),SUMIF('ТТК-Десерты'!$L:$L,"57410",'ТТК-Десерты'!$O:$O),SUMIF('ТТК-Десерты'!$Q:$Q,"57410",'ТТК-Десерты'!$T:$T)),0)</f>
        <v>0.9</v>
      </c>
      <c r="E248" s="29">
        <f>IFERROR(SUM(SUMIF('ТТК-Закуски'!$B:$B,"57410",'ТТК-Закуски'!$E:$E),SUMIF('ТТК-Закуски'!$G:$G,"57410",'ТТК-Закуски'!$J:$J),SUMIF('ТТК-Закуски'!$L:$L,"57410",'ТТК-Закуски'!$O:$O),SUMIF('ТТК-Закуски'!$Q:$Q,"57410",'ТТК-Закуски'!$T:$T)),0)</f>
        <v>0</v>
      </c>
      <c r="F248" s="29">
        <f>IFERROR(SUM(SUMIF('ТТК-Напитки'!$B:$B,"57410",'ТТК-Напитки'!$E:$E),SUMIF('ТТК-Напитки'!$G:$G,"57410",'ТТК-Напитки'!$J:$J),SUMIF('ТТК-Напитки'!$L:$L,"57410",'ТТК-Напитки'!$O:$O),SUMIF('ТТК-Напитки'!$Q:$Q,"57410",'ТТК-Напитки'!$T:$T)),0)</f>
        <v>0</v>
      </c>
      <c r="G248" s="29">
        <f>IFERROR(SUM(SUMIF('ТТК-Гарниры'!$B:$B,"57410",'ТТК-Гарниры'!$E:$E),SUMIF('ТТК-Гарниры'!$G:$G,"57410",'ТТК-Гарниры'!$J:$J),SUMIF('ТТК-Гарниры'!$L:$L,"57410",'ТТК-Гарниры'!$O:$O),SUMIF('ТТК-Гарниры'!$Q:$Q,"57410",'ТТК-Гарниры'!$T:$T)),0)</f>
        <v>0</v>
      </c>
      <c r="H248" s="29">
        <f>IFERROR(SUM(SUMIF('ТТК-Соуса'!$B:$B,"57410",'ТТК-Соуса'!$E:$E),SUMIF('ТТК-Соуса'!$G:$G,"57410",'ТТК-Соуса'!$J:$J),SUMIF('ТТК-Соуса'!$L:$L,"57410",'ТТК-Соуса'!$O:$O),SUMIF('ТТК-Соуса'!$Q:$Q,"57410",'ТТК-Соуса'!$T:$T)),0)</f>
        <v>0</v>
      </c>
      <c r="I248" s="29">
        <f>IFERROR(SUM(SUMIF('ТТК-Новинки'!$B:$B,"57410",'ТТК-Новинки'!$E:$E),SUMIF('ТТК-Новинки'!$G:$G,"57410",'ТТК-Новинки'!$J:$J),SUMIF('ТТК-Новинки'!$L:$L,"57410",'ТТК-Новинки'!$O:$O),SUMIF('ТТК-Новинки'!$Q:$Q,"57410",'ТТК-Новинки'!$T:$T)),0)</f>
        <v>0</v>
      </c>
      <c r="J248" s="29">
        <f>IFERROR(SUM(SUMIF('ТТК-Промо'!$B:$B,"57410",'ТТК-Промо'!$E:$E),SUMIF('ТТК-Промо'!$G:$G,"57410",'ТТК-Промо'!$J:$J),SUMIF('ТТК-Промо'!$L:$L,"57410",'ТТК-Промо'!$O:$O),SUMIF('ТТК-Промо'!$Q:$Q,"57410",'ТТК-Промо'!$T:$T)),0)</f>
        <v>0</v>
      </c>
      <c r="K248" s="29">
        <f>IFERROR(SUM(SUMIF('ТТК-Завтраки'!$B:$B,"57410",'ТТК-Завтраки'!$E:$E),SUMIF('ТТК-Завтраки'!$G:$G,"57410",'ТТК-Завтраки'!$J:$J),SUMIF('ТТК-Завтраки'!$L:$L,"57410",'ТТК-Завтраки'!$O:$O),SUMIF('ТТК-Завтраки'!$Q:$Q,"57410",'ТТК-Завтраки'!$T:$T)),0)</f>
        <v>0</v>
      </c>
      <c r="L248" s="29">
        <f>IFERROR(SUM(SUMIF('ТТК-Салаты'!$B:$B,"57410",'ТТК-Салаты'!$E:$E),SUMIF('ТТК-Салаты'!$G:$G,"57410",'ТТК-Салаты'!$J:$J),SUMIF('ТТК-Салаты'!$L:$L,"57410",'ТТК-Салаты'!$O:$O),SUMIF('ТТК-Салаты'!$Q:$Q,"57410",'ТТК-Салаты'!$T:$T)),0)</f>
        <v>0</v>
      </c>
      <c r="M248" s="29">
        <f>IFERROR(SUM(SUMIF('ТТК-Экстра'!$B:$B,"57410",'ТТК-Экстра'!$E:$E),SUMIF('ТТК-Экстра'!$G:$G,"57410",'ТТК-Экстра'!$J:$J),SUMIF('ТТК-Экстра'!$L:$L,"57410",'ТТК-Экстра'!$O:$O),SUMIF('ТТК-Экстра'!$Q:$Q,"57410",'ТТК-Экстра'!$T:$T)),0)</f>
        <v>0.22</v>
      </c>
      <c r="N248" s="34">
        <f t="shared" ref="N248" si="8">SUM(C248:M248)</f>
        <v>1.1200000000000001</v>
      </c>
    </row>
    <row r="249" spans="1:14">
      <c r="A249" s="39">
        <v>67420</v>
      </c>
      <c r="B249" s="40" t="s">
        <v>1265</v>
      </c>
      <c r="C249" s="29">
        <f>IFERROR(SUM(SUMIF('ТТК-Сэндвичи'!$B:$B,"67420",'ТТК-Сэндвичи'!$E:$E),SUMIF('ТТК-Сэндвичи'!$G:$G,"67420",'ТТК-Сэндвичи'!$J:$J),SUMIF('ТТК-Сэндвичи'!$L:$L,"67420",'ТТК-Сэндвичи'!$O:$O),SUMIF('ТТК-Сэндвичи'!$Q:$Q,"67420",'ТТК-Сэндвичи'!$T:$T)),0)</f>
        <v>0</v>
      </c>
      <c r="D249" s="29">
        <f>IFERROR(SUM(SUMIF('ТТК-Десерты'!$B:$B,"67420",'ТТК-Десерты'!$E:$E),SUMIF('ТТК-Десерты'!$G:$G,"67420",'ТТК-Десерты'!$J:$J),SUMIF('ТТК-Десерты'!$L:$L,"67420",'ТТК-Десерты'!$O:$O),SUMIF('ТТК-Десерты'!$Q:$Q,"67420",'ТТК-Десерты'!$T:$T)),0)</f>
        <v>6</v>
      </c>
      <c r="E249" s="29">
        <f>IFERROR(SUM(SUMIF('ТТК-Закуски'!$B:$B,"67420",'ТТК-Закуски'!$E:$E),SUMIF('ТТК-Закуски'!$G:$G,"67420",'ТТК-Закуски'!$J:$J),SUMIF('ТТК-Закуски'!$L:$L,"67420",'ТТК-Закуски'!$O:$O),SUMIF('ТТК-Закуски'!$Q:$Q,"67420",'ТТК-Закуски'!$T:$T)),0)</f>
        <v>0</v>
      </c>
      <c r="F249" s="29">
        <f>IFERROR(SUM(SUMIF('ТТК-Напитки'!$B:$B,"67420",'ТТК-Напитки'!$E:$E),SUMIF('ТТК-Напитки'!$G:$G,"67420",'ТТК-Напитки'!$J:$J),SUMIF('ТТК-Напитки'!$L:$L,"67420",'ТТК-Напитки'!$O:$O),SUMIF('ТТК-Напитки'!$Q:$Q,"67420",'ТТК-Напитки'!$T:$T)),0)</f>
        <v>0</v>
      </c>
      <c r="G249" s="29">
        <f>IFERROR(SUM(SUMIF('ТТК-Гарниры'!$B:$B,"67420",'ТТК-Гарниры'!$E:$E),SUMIF('ТТК-Гарниры'!$G:$G,"67420",'ТТК-Гарниры'!$J:$J),SUMIF('ТТК-Гарниры'!$L:$L,"67420",'ТТК-Гарниры'!$O:$O),SUMIF('ТТК-Гарниры'!$Q:$Q,"67420",'ТТК-Гарниры'!$T:$T)),0)</f>
        <v>0</v>
      </c>
      <c r="H249" s="29">
        <f>IFERROR(SUM(SUMIF('ТТК-Соуса'!$B:$B,"67420",'ТТК-Соуса'!$E:$E),SUMIF('ТТК-Соуса'!$G:$G,"67420",'ТТК-Соуса'!$J:$J),SUMIF('ТТК-Соуса'!$L:$L,"67420",'ТТК-Соуса'!$O:$O),SUMIF('ТТК-Соуса'!$Q:$Q,"67420",'ТТК-Соуса'!$T:$T)),0)</f>
        <v>0</v>
      </c>
      <c r="I249" s="29">
        <f>IFERROR(SUM(SUMIF('ТТК-Новинки'!$B:$B,"67420",'ТТК-Новинки'!$E:$E),SUMIF('ТТК-Новинки'!$G:$G,"67420",'ТТК-Новинки'!$J:$J),SUMIF('ТТК-Новинки'!$L:$L,"67420",'ТТК-Новинки'!$O:$O),SUMIF('ТТК-Новинки'!$Q:$Q,"67420",'ТТК-Новинки'!$T:$T)),0)</f>
        <v>0</v>
      </c>
      <c r="J249" s="29">
        <f>IFERROR(SUM(SUMIF('ТТК-Промо'!$B:$B,"67420",'ТТК-Промо'!$E:$E),SUMIF('ТТК-Промо'!$G:$G,"67420",'ТТК-Промо'!$J:$J),SUMIF('ТТК-Промо'!$L:$L,"67420",'ТТК-Промо'!$O:$O),SUMIF('ТТК-Промо'!$Q:$Q,"67420",'ТТК-Промо'!$T:$T)),0)</f>
        <v>0</v>
      </c>
      <c r="K249" s="29">
        <f>IFERROR(SUM(SUMIF('ТТК-Завтраки'!$B:$B,"67420",'ТТК-Завтраки'!$E:$E),SUMIF('ТТК-Завтраки'!$G:$G,"67420",'ТТК-Завтраки'!$J:$J),SUMIF('ТТК-Завтраки'!$L:$L,"67420",'ТТК-Завтраки'!$O:$O),SUMIF('ТТК-Завтраки'!$Q:$Q,"67420",'ТТК-Завтраки'!$T:$T)),0)</f>
        <v>0</v>
      </c>
      <c r="L249" s="29">
        <f>IFERROR(SUM(SUMIF('ТТК-Салаты'!$B:$B,"67420",'ТТК-Салаты'!$E:$E),SUMIF('ТТК-Салаты'!$G:$G,"67420",'ТТК-Салаты'!$J:$J),SUMIF('ТТК-Салаты'!$L:$L,"67420",'ТТК-Салаты'!$O:$O),SUMIF('ТТК-Салаты'!$Q:$Q,"67420",'ТТК-Салаты'!$T:$T)),0)</f>
        <v>0</v>
      </c>
      <c r="M249" s="29">
        <f>IFERROR(SUM(SUMIF('ТТК-Экстра'!$B:$B,"67420",'ТТК-Экстра'!$E:$E),SUMIF('ТТК-Экстра'!$G:$G,"67420",'ТТК-Экстра'!$J:$J),SUMIF('ТТК-Экстра'!$L:$L,"67420",'ТТК-Экстра'!$O:$O),SUMIF('ТТК-Экстра'!$Q:$Q,"67420",'ТТК-Экстра'!$T:$T)),0)</f>
        <v>0</v>
      </c>
      <c r="N249" s="34">
        <f t="shared" ref="N249" si="9">SUM(C249:M249)</f>
        <v>6</v>
      </c>
    </row>
    <row r="250" spans="1:14">
      <c r="A250" s="39">
        <v>51211</v>
      </c>
      <c r="B250" s="40" t="s">
        <v>1352</v>
      </c>
      <c r="C250" s="29">
        <f>IFERROR(SUM(SUMIF('ТТК-Сэндвичи'!$B:$B,"51211",'ТТК-Сэндвичи'!$E:$E),SUMIF('ТТК-Сэндвичи'!$G:$G,"51211",'ТТК-Сэндвичи'!$J:$J),SUMIF('ТТК-Сэндвичи'!$L:$L,"51211",'ТТК-Сэндвичи'!$O:$O),SUMIF('ТТК-Сэндвичи'!$Q:$Q,"51211",'ТТК-Сэндвичи'!$T:$T)),0)</f>
        <v>0</v>
      </c>
      <c r="D250" s="29">
        <f>IFERROR(SUM(SUMIF('ТТК-Десерты'!$B:$B,"51211",'ТТК-Десерты'!$E:$E),SUMIF('ТТК-Десерты'!$G:$G,"51211",'ТТК-Десерты'!$J:$J),SUMIF('ТТК-Десерты'!$L:$L,"51211",'ТТК-Десерты'!$O:$O),SUMIF('ТТК-Десерты'!$Q:$Q,"51211",'ТТК-Десерты'!$T:$T)),0)</f>
        <v>0</v>
      </c>
      <c r="E250" s="29">
        <f>IFERROR(SUM(SUMIF('ТТК-Закуски'!$B:$B,"51211",'ТТК-Закуски'!$E:$E),SUMIF('ТТК-Закуски'!$G:$G,"51211",'ТТК-Закуски'!$J:$J),SUMIF('ТТК-Закуски'!$L:$L,"51211",'ТТК-Закуски'!$O:$O),SUMIF('ТТК-Закуски'!$Q:$Q,"51211",'ТТК-Закуски'!$T:$T)),0)</f>
        <v>0</v>
      </c>
      <c r="F250" s="29">
        <f>IFERROR(SUM(SUMIF('ТТК-Напитки'!$B:$B,"51211",'ТТК-Напитки'!$E:$E),SUMIF('ТТК-Напитки'!$G:$G,"51211",'ТТК-Напитки'!$J:$J),SUMIF('ТТК-Напитки'!$L:$L,"51211",'ТТК-Напитки'!$O:$O),SUMIF('ТТК-Напитки'!$Q:$Q,"51211",'ТТК-Напитки'!$T:$T)),0)</f>
        <v>0</v>
      </c>
      <c r="G250" s="29">
        <f>IFERROR(SUM(SUMIF('ТТК-Гарниры'!$B:$B,"51211",'ТТК-Гарниры'!$E:$E),SUMIF('ТТК-Гарниры'!$G:$G,"51211",'ТТК-Гарниры'!$J:$J),SUMIF('ТТК-Гарниры'!$L:$L,"51211",'ТТК-Гарниры'!$O:$O),SUMIF('ТТК-Гарниры'!$Q:$Q,"51211",'ТТК-Гарниры'!$T:$T)),0)</f>
        <v>0</v>
      </c>
      <c r="H250" s="29">
        <f>IFERROR(SUM(SUMIF('ТТК-Соуса'!$B:$B,"51211",'ТТК-Соуса'!$E:$E),SUMIF('ТТК-Соуса'!$G:$G,"51211",'ТТК-Соуса'!$J:$J),SUMIF('ТТК-Соуса'!$L:$L,"51211",'ТТК-Соуса'!$O:$O),SUMIF('ТТК-Соуса'!$Q:$Q,"51211",'ТТК-Соуса'!$T:$T)),0)</f>
        <v>21</v>
      </c>
      <c r="I250" s="29">
        <f>IFERROR(SUM(SUMIF('ТТК-Новинки'!$B:$B,"51211",'ТТК-Новинки'!$E:$E),SUMIF('ТТК-Новинки'!$G:$G,"51211",'ТТК-Новинки'!$J:$J),SUMIF('ТТК-Новинки'!$L:$L,"51211",'ТТК-Новинки'!$O:$O),SUMIF('ТТК-Новинки'!$Q:$Q,"51211",'ТТК-Новинки'!$T:$T)),0)</f>
        <v>0</v>
      </c>
      <c r="J250" s="29">
        <f>IFERROR(SUM(SUMIF('ТТК-Промо'!$B:$B,"51211",'ТТК-Промо'!$E:$E),SUMIF('ТТК-Промо'!$G:$G,"51211",'ТТК-Промо'!$J:$J),SUMIF('ТТК-Промо'!$L:$L,"51211",'ТТК-Промо'!$O:$O),SUMIF('ТТК-Промо'!$Q:$Q,"51211",'ТТК-Промо'!$T:$T)),0)</f>
        <v>0</v>
      </c>
      <c r="K250" s="29">
        <f>IFERROR(SUM(SUMIF('ТТК-Завтраки'!$B:$B,"51211",'ТТК-Завтраки'!$E:$E),SUMIF('ТТК-Завтраки'!$G:$G,"51211",'ТТК-Завтраки'!$J:$J),SUMIF('ТТК-Завтраки'!$L:$L,"51211",'ТТК-Завтраки'!$O:$O),SUMIF('ТТК-Завтраки'!$Q:$Q,"51211",'ТТК-Завтраки'!$T:$T)),0)</f>
        <v>0</v>
      </c>
      <c r="L250" s="29">
        <f>IFERROR(SUM(SUMIF('ТТК-Салаты'!$B:$B,"51211",'ТТК-Салаты'!$E:$E),SUMIF('ТТК-Салаты'!$G:$G,"51211",'ТТК-Салаты'!$J:$J),SUMIF('ТТК-Салаты'!$L:$L,"51211",'ТТК-Салаты'!$O:$O),SUMIF('ТТК-Салаты'!$Q:$Q,"51211",'ТТК-Салаты'!$T:$T)),0)</f>
        <v>0</v>
      </c>
      <c r="M250" s="29">
        <f>IFERROR(SUM(SUMIF('ТТК-Экстра'!$B:$B,"51211",'ТТК-Экстра'!$E:$E),SUMIF('ТТК-Экстра'!$G:$G,"51211",'ТТК-Экстра'!$J:$J),SUMIF('ТТК-Экстра'!$L:$L,"51211",'ТТК-Экстра'!$O:$O),SUMIF('ТТК-Экстра'!$Q:$Q,"51211",'ТТК-Экстра'!$T:$T)),0)</f>
        <v>0</v>
      </c>
      <c r="N250" s="34">
        <f t="shared" ref="N250" si="10">SUM(C250:M250)</f>
        <v>21</v>
      </c>
    </row>
  </sheetData>
  <sheetProtection algorithmName="SHA-512" hashValue="fNIRBMpniVvNizqBnLIhlm3nZz4XvHmyCCCMrP06d9wSuxGeI0vSnQIqQOpoWpgKiQIN7yeVc5ZJVk5akblcBg==" saltValue="n+0m/J0/pyPZYHjqMfPmpA==" spinCount="100000" sheet="1" objects="1" scenarios="1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1"/>
  </sheetPr>
  <dimension ref="A1:G278"/>
  <sheetViews>
    <sheetView view="pageBreakPreview" topLeftCell="A235" zoomScaleNormal="100" zoomScaleSheetLayoutView="100" workbookViewId="0">
      <selection activeCell="G265" sqref="G265"/>
    </sheetView>
  </sheetViews>
  <sheetFormatPr defaultRowHeight="12.75"/>
  <cols>
    <col min="1" max="1" width="16.28515625" style="56" customWidth="1"/>
    <col min="2" max="2" width="53.140625" style="57" customWidth="1"/>
    <col min="3" max="3" width="12.28515625" style="60" customWidth="1"/>
    <col min="4" max="4" width="9.140625" style="59"/>
    <col min="5" max="10" width="6" style="59" customWidth="1"/>
    <col min="11" max="11" width="7.42578125" style="59" customWidth="1"/>
    <col min="12" max="12" width="11.85546875" style="59" customWidth="1"/>
    <col min="13" max="13" width="4" style="59" customWidth="1"/>
    <col min="14" max="14" width="10.5703125" style="59" customWidth="1"/>
    <col min="15" max="15" width="7.85546875" style="59" customWidth="1"/>
    <col min="16" max="16" width="4" style="59" customWidth="1"/>
    <col min="17" max="17" width="10.5703125" style="59" customWidth="1"/>
    <col min="18" max="18" width="7.85546875" style="59" customWidth="1"/>
    <col min="19" max="19" width="6" style="59" customWidth="1"/>
    <col min="20" max="20" width="10.5703125" style="59" customWidth="1"/>
    <col min="21" max="21" width="7.85546875" style="59" customWidth="1"/>
    <col min="22" max="22" width="5" style="59" customWidth="1"/>
    <col min="23" max="23" width="10.5703125" style="59" customWidth="1"/>
    <col min="24" max="24" width="9.28515625" style="59" customWidth="1"/>
    <col min="25" max="25" width="7.42578125" style="59" customWidth="1"/>
    <col min="26" max="26" width="12" style="59" bestFit="1" customWidth="1"/>
    <col min="27" max="27" width="11.85546875" style="59" bestFit="1" customWidth="1"/>
    <col min="28" max="16384" width="9.140625" style="59"/>
  </cols>
  <sheetData>
    <row r="1" spans="1:7" s="55" customFormat="1" ht="25.5" customHeight="1">
      <c r="A1" s="54" t="s">
        <v>431</v>
      </c>
      <c r="B1" s="54" t="s">
        <v>432</v>
      </c>
      <c r="C1" s="54" t="s">
        <v>629</v>
      </c>
    </row>
    <row r="2" spans="1:7">
      <c r="A2" s="56">
        <f>'СКЛАД '!A2</f>
        <v>51014</v>
      </c>
      <c r="B2" s="57" t="str">
        <f>'СКЛАД '!B2</f>
        <v>Кинг соус 40%</v>
      </c>
      <c r="C2" s="58">
        <f>'СКЛАД '!N2</f>
        <v>8.9450000000000003</v>
      </c>
    </row>
    <row r="3" spans="1:7">
      <c r="A3" s="56">
        <f>'СКЛАД '!A3</f>
        <v>51017</v>
      </c>
      <c r="B3" s="57" t="str">
        <f>'СКЛАД '!B3</f>
        <v>Майонез 65%</v>
      </c>
      <c r="C3" s="58">
        <f>'СКЛАД '!N3</f>
        <v>11.424999999999999</v>
      </c>
    </row>
    <row r="4" spans="1:7">
      <c r="A4" s="56">
        <f>'СКЛАД '!A4</f>
        <v>51023</v>
      </c>
      <c r="B4" s="57" t="str">
        <f>'СКЛАД '!B4</f>
        <v>Перец пакетик 0,25 гр.</v>
      </c>
      <c r="C4" s="58">
        <f>'СКЛАД '!N4</f>
        <v>18</v>
      </c>
    </row>
    <row r="5" spans="1:7">
      <c r="A5" s="56">
        <f>'СКЛАД '!A5</f>
        <v>51024</v>
      </c>
      <c r="B5" s="57" t="str">
        <f>'СКЛАД '!B5</f>
        <v>Сахар порционный</v>
      </c>
      <c r="C5" s="58">
        <f>'СКЛАД '!N5</f>
        <v>348</v>
      </c>
    </row>
    <row r="6" spans="1:7">
      <c r="A6" s="56">
        <f>'СКЛАД '!A6</f>
        <v>51054</v>
      </c>
      <c r="B6" s="57" t="str">
        <f>'СКЛАД '!B6</f>
        <v>Горчица</v>
      </c>
      <c r="C6" s="58">
        <f>'СКЛАД '!N6</f>
        <v>0.80700000000000005</v>
      </c>
    </row>
    <row r="7" spans="1:7">
      <c r="A7" s="56">
        <f>'СКЛАД '!A7</f>
        <v>51058</v>
      </c>
      <c r="B7" s="57" t="str">
        <f>'СКЛАД '!B7</f>
        <v>Кетчуп dip</v>
      </c>
      <c r="C7" s="58">
        <f>'СКЛАД '!N7</f>
        <v>70</v>
      </c>
    </row>
    <row r="8" spans="1:7">
      <c r="A8" s="56">
        <f>'СКЛАД '!A8</f>
        <v>51065</v>
      </c>
      <c r="B8" s="57" t="str">
        <f>'СКЛАД '!B8</f>
        <v>Кетчуп Хаинц</v>
      </c>
      <c r="C8" s="58">
        <f>'СКЛАД '!N8</f>
        <v>9.1949999999999985</v>
      </c>
    </row>
    <row r="9" spans="1:7">
      <c r="A9" s="56">
        <f>'СКЛАД '!A9</f>
        <v>51083</v>
      </c>
      <c r="B9" s="57" t="str">
        <f>'СКЛАД '!B9</f>
        <v>Перец острый Халапеньо кг</v>
      </c>
      <c r="C9" s="58">
        <f>'СКЛАД '!N9</f>
        <v>6.51</v>
      </c>
    </row>
    <row r="10" spans="1:7">
      <c r="A10" s="56">
        <f>'СКЛАД '!A10</f>
        <v>51086</v>
      </c>
      <c r="B10" s="57" t="str">
        <f>'СКЛАД '!B10</f>
        <v>Морковь очищенная п/ф</v>
      </c>
      <c r="C10" s="58">
        <f>'СКЛАД '!N10</f>
        <v>0.22</v>
      </c>
    </row>
    <row r="11" spans="1:7">
      <c r="A11" s="56">
        <f>'СКЛАД '!A11</f>
        <v>51091</v>
      </c>
      <c r="B11" s="57" t="str">
        <f>'СКЛАД '!B11</f>
        <v>Сыр Чеддер</v>
      </c>
      <c r="C11" s="58">
        <f>'СКЛАД '!N11</f>
        <v>2628</v>
      </c>
    </row>
    <row r="12" spans="1:7">
      <c r="A12" s="56">
        <f>'СКЛАД '!A12</f>
        <v>51100</v>
      </c>
      <c r="B12" s="57" t="str">
        <f>'СКЛАД '!B12</f>
        <v>Сухарики чесночные(БК)</v>
      </c>
      <c r="C12" s="58">
        <f>'СКЛАД '!N12</f>
        <v>7</v>
      </c>
    </row>
    <row r="13" spans="1:7">
      <c r="A13" s="56">
        <f>'СКЛАД '!A13</f>
        <v>51119</v>
      </c>
      <c r="B13" s="57" t="str">
        <f>'СКЛАД '!B13</f>
        <v>Крошка сухого печенья</v>
      </c>
      <c r="C13" s="58">
        <f>'СКЛАД '!N13</f>
        <v>0</v>
      </c>
    </row>
    <row r="14" spans="1:7">
      <c r="A14" s="56">
        <f>'СКЛАД '!A14</f>
        <v>51142</v>
      </c>
      <c r="B14" s="57" t="str">
        <f>'СКЛАД '!B14</f>
        <v>Сироп (БК) клубничный</v>
      </c>
      <c r="C14" s="58">
        <f>'СКЛАД '!N14</f>
        <v>1.4630000000000001</v>
      </c>
    </row>
    <row r="15" spans="1:7">
      <c r="A15" s="56">
        <f>'СКЛАД '!A15</f>
        <v>51143</v>
      </c>
      <c r="B15" s="57" t="str">
        <f>'СКЛАД '!B15</f>
        <v>Сироп (БК) шоколадный</v>
      </c>
      <c r="C15" s="58">
        <f>'СКЛАД '!N15</f>
        <v>0.9860000000000001</v>
      </c>
    </row>
    <row r="16" spans="1:7">
      <c r="A16" s="56">
        <f>'СКЛАД '!A16</f>
        <v>51144</v>
      </c>
      <c r="B16" s="57" t="str">
        <f>'СКЛАД '!B16</f>
        <v>Сироп (БК) ванильный</v>
      </c>
      <c r="C16" s="58">
        <f>'СКЛАД '!N16</f>
        <v>1.2520000000000002</v>
      </c>
    </row>
    <row r="17" spans="1:3">
      <c r="A17" s="56">
        <f>'СКЛАД '!A17</f>
        <v>51150</v>
      </c>
      <c r="B17" s="57" t="str">
        <f>'СКЛАД '!B17</f>
        <v>Топпинг (БК) сливочная помадка</v>
      </c>
      <c r="C17" s="58">
        <f>'СКЛАД '!N17</f>
        <v>0.46</v>
      </c>
    </row>
    <row r="18" spans="1:3">
      <c r="A18" s="56">
        <f>'СКЛАД '!A18</f>
        <v>51152</v>
      </c>
      <c r="B18" s="57" t="str">
        <f>'СКЛАД '!B18</f>
        <v>Топпинг (БК) клубничный</v>
      </c>
      <c r="C18" s="58">
        <f>'СКЛАД '!N18</f>
        <v>0.33999999999999997</v>
      </c>
    </row>
    <row r="19" spans="1:3">
      <c r="A19" s="56">
        <f>'СКЛАД '!A19</f>
        <v>51153</v>
      </c>
      <c r="B19" s="57" t="str">
        <f>'СКЛАД '!B19</f>
        <v>Топпинг (БК) шоколадный</v>
      </c>
      <c r="C19" s="58">
        <f>'СКЛАД '!N19</f>
        <v>0.56000000000000005</v>
      </c>
    </row>
    <row r="20" spans="1:3">
      <c r="A20" s="56">
        <f>'СКЛАД '!A20</f>
        <v>51171</v>
      </c>
      <c r="B20" s="57" t="str">
        <f>'СКЛАД '!B20</f>
        <v>Джем в асс. dip(своя карта в модификаторах)</v>
      </c>
      <c r="C20" s="58">
        <f>'СКЛАД '!N20</f>
        <v>0</v>
      </c>
    </row>
    <row r="21" spans="1:3">
      <c r="A21" s="56">
        <f>'СКЛАД '!A21</f>
        <v>51172</v>
      </c>
      <c r="B21" s="57" t="str">
        <f>'СКЛАД '!B21</f>
        <v>Котлета рыбная (89 гр)</v>
      </c>
      <c r="C21" s="58">
        <f>'СКЛАД '!N21</f>
        <v>2</v>
      </c>
    </row>
    <row r="22" spans="1:3">
      <c r="A22" s="56">
        <f>'СКЛАД '!A22</f>
        <v>51193</v>
      </c>
      <c r="B22" s="57" t="str">
        <f>'СКЛАД '!B22</f>
        <v>Соль пакетик 1 гр.</v>
      </c>
      <c r="C22" s="58">
        <f>'СКЛАД '!N22</f>
        <v>18</v>
      </c>
    </row>
    <row r="23" spans="1:3">
      <c r="A23" s="56">
        <f>'СКЛАД '!A23</f>
        <v>51200</v>
      </c>
      <c r="B23" s="57" t="str">
        <f>'СКЛАД '!B23</f>
        <v>Майонез dip</v>
      </c>
      <c r="C23" s="58">
        <f>'СКЛАД '!N23</f>
        <v>0</v>
      </c>
    </row>
    <row r="24" spans="1:3">
      <c r="A24" s="56">
        <f>'СКЛАД '!A24</f>
        <v>51203</v>
      </c>
      <c r="B24" s="57" t="str">
        <f>'СКЛАД '!B24</f>
        <v>Соус кисло-сладкий dip</v>
      </c>
      <c r="C24" s="58">
        <f>'СКЛАД '!N24</f>
        <v>81</v>
      </c>
    </row>
    <row r="25" spans="1:3">
      <c r="A25" s="56">
        <f>'СКЛАД '!A25</f>
        <v>51205</v>
      </c>
      <c r="B25" s="57" t="str">
        <f>'СКЛАД '!B25</f>
        <v>Соус барбекю dip</v>
      </c>
      <c r="C25" s="58">
        <f>'СКЛАД '!N25</f>
        <v>63</v>
      </c>
    </row>
    <row r="26" spans="1:3">
      <c r="A26" s="56">
        <f>'СКЛАД '!A26</f>
        <v>51208</v>
      </c>
      <c r="B26" s="57" t="str">
        <f>'СКЛАД '!B26</f>
        <v>Соус карри dip</v>
      </c>
      <c r="C26" s="58">
        <f>'СКЛАД '!N26</f>
        <v>24</v>
      </c>
    </row>
    <row r="27" spans="1:3">
      <c r="A27" s="56">
        <f>'СКЛАД '!A27</f>
        <v>51217</v>
      </c>
      <c r="B27" s="57" t="str">
        <f>'СКЛАД '!B27</f>
        <v>Соус Цезарь (БК)</v>
      </c>
      <c r="C27" s="58">
        <f>'СКЛАД '!N27</f>
        <v>2.94</v>
      </c>
    </row>
    <row r="28" spans="1:3">
      <c r="A28" s="56">
        <f>'СКЛАД '!A28</f>
        <v>51219</v>
      </c>
      <c r="B28" s="57" t="str">
        <f>'СКЛАД '!B28</f>
        <v>Заправка для салата Цезарь dip</v>
      </c>
      <c r="C28" s="58">
        <f>'СКЛАД '!N28</f>
        <v>14</v>
      </c>
    </row>
    <row r="29" spans="1:3">
      <c r="A29" s="56">
        <f>'СКЛАД '!A29</f>
        <v>51235</v>
      </c>
      <c r="B29" s="57" t="str">
        <f>'СКЛАД '!B29</f>
        <v>Заправка йогурт 50 гр</v>
      </c>
      <c r="C29" s="58">
        <f>'СКЛАД '!N29</f>
        <v>0</v>
      </c>
    </row>
    <row r="30" spans="1:3">
      <c r="A30" s="56">
        <f>'СКЛАД '!A30</f>
        <v>51236</v>
      </c>
      <c r="B30" s="57" t="str">
        <f>'СКЛАД '!B30</f>
        <v>Заправка бальзамик 50 гр</v>
      </c>
      <c r="C30" s="58">
        <f>'СКЛАД '!N30</f>
        <v>0</v>
      </c>
    </row>
    <row r="31" spans="1:3">
      <c r="A31" s="56">
        <f>'СКЛАД '!A31</f>
        <v>51241</v>
      </c>
      <c r="B31" s="57" t="str">
        <f>'СКЛАД '!B31</f>
        <v>Заправка йогурт dip</v>
      </c>
      <c r="C31" s="58">
        <f>'СКЛАД '!N31</f>
        <v>47</v>
      </c>
    </row>
    <row r="32" spans="1:3">
      <c r="A32" s="56">
        <f>'СКЛАД '!A32</f>
        <v>51242</v>
      </c>
      <c r="B32" s="57" t="str">
        <f>'СКЛАД '!B32</f>
        <v>Заправка пряные травы dip</v>
      </c>
      <c r="C32" s="58">
        <f>'СКЛАД '!N32</f>
        <v>80</v>
      </c>
    </row>
    <row r="33" spans="1:3">
      <c r="A33" s="56">
        <f>'СКЛАД '!A33</f>
        <v>51256</v>
      </c>
      <c r="B33" s="57" t="str">
        <f>'СКЛАД '!B33</f>
        <v>Соус Барбекю</v>
      </c>
      <c r="C33" s="58">
        <f>'СКЛАД '!N33</f>
        <v>2.6080000000000005</v>
      </c>
    </row>
    <row r="34" spans="1:3">
      <c r="A34" s="56">
        <f>'СКЛАД '!A34</f>
        <v>51285</v>
      </c>
      <c r="B34" s="57" t="str">
        <f>'СКЛАД '!B34</f>
        <v>Йогуртовый соус с перцем</v>
      </c>
      <c r="C34" s="58">
        <f>'СКЛАД '!N34</f>
        <v>0</v>
      </c>
    </row>
    <row r="35" spans="1:3">
      <c r="A35" s="56">
        <f>'СКЛАД '!A35</f>
        <v>51300</v>
      </c>
      <c r="B35" s="57" t="str">
        <f>'СКЛАД '!B35</f>
        <v>Сыр Грана Падано</v>
      </c>
      <c r="C35" s="58">
        <f>'СКЛАД '!N35</f>
        <v>1.62</v>
      </c>
    </row>
    <row r="36" spans="1:3">
      <c r="A36" s="56">
        <f>'СКЛАД '!A36</f>
        <v>51610</v>
      </c>
      <c r="B36" s="57" t="str">
        <f>'СКЛАД '!B36</f>
        <v>Брауни (БК)</v>
      </c>
      <c r="C36" s="58">
        <f>'СКЛАД '!N36</f>
        <v>26</v>
      </c>
    </row>
    <row r="37" spans="1:3">
      <c r="A37" s="56">
        <f>'СКЛАД '!A37</f>
        <v>51612</v>
      </c>
      <c r="B37" s="57" t="str">
        <f>'СКЛАД '!B37</f>
        <v>Блонди (БК)</v>
      </c>
      <c r="C37" s="58">
        <f>'СКЛАД '!N37</f>
        <v>0</v>
      </c>
    </row>
    <row r="38" spans="1:3">
      <c r="A38" s="56">
        <f>'СКЛАД '!A38</f>
        <v>52228</v>
      </c>
      <c r="B38" s="57" t="str">
        <f>'СКЛАД '!B38</f>
        <v>Салфетка бумажная</v>
      </c>
      <c r="C38" s="58">
        <f>'СКЛАД '!N38</f>
        <v>5838</v>
      </c>
    </row>
    <row r="39" spans="1:3">
      <c r="A39" s="56">
        <f>'СКЛАД '!A39</f>
        <v>52373</v>
      </c>
      <c r="B39" s="57" t="str">
        <f>'СКЛАД '!B39</f>
        <v>Контейнер для салата бумажный</v>
      </c>
      <c r="C39" s="58">
        <f>'СКЛАД '!N39</f>
        <v>7</v>
      </c>
    </row>
    <row r="40" spans="1:3">
      <c r="A40" s="56">
        <f>'СКЛАД '!A40</f>
        <v>52378</v>
      </c>
      <c r="B40" s="57" t="str">
        <f>'СКЛАД '!B40</f>
        <v>Контейнер для салата маленький</v>
      </c>
      <c r="C40" s="58">
        <f>'СКЛАД '!N40</f>
        <v>11</v>
      </c>
    </row>
    <row r="41" spans="1:3">
      <c r="A41" s="56">
        <f>'СКЛАД '!A41</f>
        <v>52379</v>
      </c>
      <c r="B41" s="57" t="str">
        <f>'СКЛАД '!B41</f>
        <v>Крышка для контейнера для салата мал.</v>
      </c>
      <c r="C41" s="58">
        <f>'СКЛАД '!N41</f>
        <v>11</v>
      </c>
    </row>
    <row r="42" spans="1:3">
      <c r="A42" s="56">
        <f>'СКЛАД '!A42</f>
        <v>53115</v>
      </c>
      <c r="B42" s="57" t="str">
        <f>'СКЛАД '!B42</f>
        <v>Крышка для мороженного Айс Твист</v>
      </c>
      <c r="C42" s="58">
        <f>'СКЛАД '!N42</f>
        <v>85</v>
      </c>
    </row>
    <row r="43" spans="1:3">
      <c r="A43" s="56">
        <f>'СКЛАД '!A43</f>
        <v>53118</v>
      </c>
      <c r="B43" s="57" t="str">
        <f>'СКЛАД '!B43</f>
        <v>Баночка для мороженого</v>
      </c>
      <c r="C43" s="58">
        <f>'СКЛАД '!N43</f>
        <v>50</v>
      </c>
    </row>
    <row r="44" spans="1:3">
      <c r="A44" s="56">
        <f>'СКЛАД '!A44</f>
        <v>53119</v>
      </c>
      <c r="B44" s="57" t="str">
        <f>'СКЛАД '!B44</f>
        <v>Ложка для мороженного Айс Твист</v>
      </c>
      <c r="C44" s="58">
        <f>'СКЛАД '!N44</f>
        <v>85</v>
      </c>
    </row>
    <row r="45" spans="1:3">
      <c r="A45" s="56">
        <f>'СКЛАД '!A45</f>
        <v>53124</v>
      </c>
      <c r="B45" s="57" t="str">
        <f>'СКЛАД '!B45</f>
        <v>Сок "Я" Апельсиновый</v>
      </c>
      <c r="C45" s="58">
        <f>'СКЛАД '!N45</f>
        <v>11</v>
      </c>
    </row>
    <row r="46" spans="1:3">
      <c r="A46" s="56">
        <f>'СКЛАД '!A46</f>
        <v>53125</v>
      </c>
      <c r="B46" s="57" t="str">
        <f>'СКЛАД '!B46</f>
        <v>Сок "Я" Яблочный</v>
      </c>
      <c r="C46" s="58">
        <f>'СКЛАД '!N46</f>
        <v>54</v>
      </c>
    </row>
    <row r="47" spans="1:3">
      <c r="A47" s="56">
        <f>'СКЛАД '!A47</f>
        <v>53229</v>
      </c>
      <c r="B47" s="57" t="str">
        <f>'СКЛАД '!B47</f>
        <v>Смесь для мороженого</v>
      </c>
      <c r="C47" s="58">
        <f>'СКЛАД '!N47</f>
        <v>20.96</v>
      </c>
    </row>
    <row r="48" spans="1:3">
      <c r="A48" s="56">
        <f>'СКЛАД '!A48</f>
        <v>53230</v>
      </c>
      <c r="B48" s="57" t="str">
        <f>'СКЛАД '!B48</f>
        <v>Смесь для коктейля 3%</v>
      </c>
      <c r="C48" s="58">
        <f>'СКЛАД '!N48</f>
        <v>22.677</v>
      </c>
    </row>
    <row r="49" spans="1:3">
      <c r="A49" s="56">
        <f>'СКЛАД '!A49</f>
        <v>53233</v>
      </c>
      <c r="B49" s="57" t="str">
        <f>'СКЛАД '!B49</f>
        <v>Сметана</v>
      </c>
      <c r="C49" s="58">
        <f>'СКЛАД '!N49</f>
        <v>0</v>
      </c>
    </row>
    <row r="50" spans="1:3">
      <c r="A50" s="56">
        <f>'СКЛАД '!A50</f>
        <v>54001</v>
      </c>
      <c r="B50" s="57" t="str">
        <f>'СКЛАД '!B50</f>
        <v>Игрушка( много разных кодов)</v>
      </c>
      <c r="C50" s="58">
        <f>'СКЛАД '!N50</f>
        <v>57</v>
      </c>
    </row>
    <row r="51" spans="1:3">
      <c r="A51" s="56">
        <f>'СКЛАД '!A51</f>
        <v>55017</v>
      </c>
      <c r="B51" s="57" t="str">
        <f>'СКЛАД '!B51</f>
        <v>Булочка 7" (74 гр)</v>
      </c>
      <c r="C51" s="58">
        <f>'СКЛАД '!N51</f>
        <v>40</v>
      </c>
    </row>
    <row r="52" spans="1:3">
      <c r="A52" s="56">
        <f>'СКЛАД '!A52</f>
        <v>55034</v>
      </c>
      <c r="B52" s="57" t="str">
        <f>'СКЛАД '!B52</f>
        <v>Булочка 4" (54 гр)</v>
      </c>
      <c r="C52" s="58">
        <f>'СКЛАД '!N52</f>
        <v>483</v>
      </c>
    </row>
    <row r="53" spans="1:3">
      <c r="A53" s="56">
        <f>'СКЛАД '!A53</f>
        <v>55036</v>
      </c>
      <c r="B53" s="57" t="str">
        <f>'СКЛАД '!B53</f>
        <v>Булочка Воппер 5" (81 гр)</v>
      </c>
      <c r="C53" s="58">
        <f>'СКЛАД '!N53</f>
        <v>324</v>
      </c>
    </row>
    <row r="54" spans="1:3">
      <c r="A54" s="56">
        <f>'СКЛАД '!A54</f>
        <v>55300</v>
      </c>
      <c r="B54" s="57" t="str">
        <f>'СКЛАД '!B54</f>
        <v>Вафельный рожок (БК)</v>
      </c>
      <c r="C54" s="58">
        <f>'СКЛАД '!N54</f>
        <v>44</v>
      </c>
    </row>
    <row r="55" spans="1:3">
      <c r="A55" s="56">
        <f>'СКЛАД '!A55</f>
        <v>55759</v>
      </c>
      <c r="B55" s="57" t="str">
        <f>'СКЛАД '!B55</f>
        <v>Пакет для картофеля фри ХХL БОЛЬШАЯ</v>
      </c>
      <c r="C55" s="58">
        <f>'СКЛАД '!N55</f>
        <v>133</v>
      </c>
    </row>
    <row r="56" spans="1:3">
      <c r="A56" s="56">
        <f>'СКЛАД '!A56</f>
        <v>56004</v>
      </c>
      <c r="B56" s="57" t="str">
        <f>'СКЛАД '!B56</f>
        <v>Крышка для стакана 12 унций</v>
      </c>
      <c r="C56" s="58">
        <f>'СКЛАД '!N56</f>
        <v>0</v>
      </c>
    </row>
    <row r="57" spans="1:3">
      <c r="A57" s="56">
        <f>'СКЛАД '!A57</f>
        <v>56006</v>
      </c>
      <c r="B57" s="57" t="str">
        <f>'СКЛАД '!B57</f>
        <v>Крышка для стакана 16/22 унции</v>
      </c>
      <c r="C57" s="58">
        <f>'СКЛАД '!N57</f>
        <v>1066</v>
      </c>
    </row>
    <row r="58" spans="1:3">
      <c r="A58" s="56">
        <f>'СКЛАД '!A58</f>
        <v>56008</v>
      </c>
      <c r="B58" s="57" t="str">
        <f>'СКЛАД '!B58</f>
        <v>Крышка для стакана 32 унции</v>
      </c>
      <c r="C58" s="58">
        <f>'СКЛАД '!N58</f>
        <v>82</v>
      </c>
    </row>
    <row r="59" spans="1:3">
      <c r="A59" s="56">
        <f>'СКЛАД '!A59</f>
        <v>56020</v>
      </c>
      <c r="B59" s="57" t="str">
        <f>'СКЛАД '!B59</f>
        <v>Стакан для фраппе 0,3</v>
      </c>
      <c r="C59" s="58">
        <f>'СКЛАД '!N59</f>
        <v>0</v>
      </c>
    </row>
    <row r="60" spans="1:3">
      <c r="A60" s="56">
        <f>'СКЛАД '!A60</f>
        <v>56021</v>
      </c>
      <c r="B60" s="57" t="str">
        <f>'СКЛАД '!B60</f>
        <v>Стакан для фраппе 0,4</v>
      </c>
      <c r="C60" s="58">
        <f>'СКЛАД '!N60</f>
        <v>0</v>
      </c>
    </row>
    <row r="61" spans="1:3">
      <c r="A61" s="56">
        <f>'СКЛАД '!A61</f>
        <v>56022</v>
      </c>
      <c r="B61" s="57" t="str">
        <f>'СКЛАД '!B61</f>
        <v>Стакан для фраппе 0,5</v>
      </c>
      <c r="C61" s="58">
        <f>'СКЛАД '!N61</f>
        <v>0</v>
      </c>
    </row>
    <row r="62" spans="1:3">
      <c r="A62" s="56">
        <f>'СКЛАД '!A62</f>
        <v>56023</v>
      </c>
      <c r="B62" s="57" t="str">
        <f>'СКЛАД '!B62</f>
        <v>Крышка для стакана фраппе</v>
      </c>
      <c r="C62" s="58">
        <f>'СКЛАД '!N62</f>
        <v>0</v>
      </c>
    </row>
    <row r="63" spans="1:3">
      <c r="A63" s="56">
        <f>'СКЛАД '!A63</f>
        <v>56024</v>
      </c>
      <c r="B63" s="57" t="str">
        <f>'СКЛАД '!B63</f>
        <v>Соломинка для фраппе</v>
      </c>
      <c r="C63" s="58">
        <f>'СКЛАД '!N63</f>
        <v>0</v>
      </c>
    </row>
    <row r="64" spans="1:3">
      <c r="A64" s="56">
        <f>'СКЛАД '!A64</f>
        <v>56025</v>
      </c>
      <c r="B64" s="57" t="str">
        <f>'СКЛАД '!B64</f>
        <v>Ведро 85 унций</v>
      </c>
      <c r="C64" s="58">
        <f>'СКЛАД '!N64</f>
        <v>9</v>
      </c>
    </row>
    <row r="65" spans="1:3">
      <c r="A65" s="56">
        <f>'СКЛАД '!A65</f>
        <v>56026</v>
      </c>
      <c r="B65" s="57" t="str">
        <f>'СКЛАД '!B65</f>
        <v>Разделитель для ведра 85 унций</v>
      </c>
      <c r="C65" s="58">
        <f>'СКЛАД '!N65</f>
        <v>8</v>
      </c>
    </row>
    <row r="66" spans="1:3">
      <c r="A66" s="56">
        <f>'СКЛАД '!A66</f>
        <v>56059</v>
      </c>
      <c r="B66" s="57" t="str">
        <f>'СКЛАД '!B66</f>
        <v>Стакан двухслойный 9 унций</v>
      </c>
      <c r="C66" s="58">
        <f>'СКЛАД '!N66</f>
        <v>64</v>
      </c>
    </row>
    <row r="67" spans="1:3">
      <c r="A67" s="56">
        <f>'СКЛАД '!A67</f>
        <v>56064</v>
      </c>
      <c r="B67" s="57" t="str">
        <f>'СКЛАД '!B67</f>
        <v>Стакан двухслойный 12 унций</v>
      </c>
      <c r="C67" s="58">
        <f>'СКЛАД '!N67</f>
        <v>105</v>
      </c>
    </row>
    <row r="68" spans="1:3">
      <c r="A68" s="56">
        <f>'СКЛАД '!A68</f>
        <v>56066</v>
      </c>
      <c r="B68" s="57" t="str">
        <f>'СКЛАД '!B68</f>
        <v>Крышка для двухсл. стакана 9 унций</v>
      </c>
      <c r="C68" s="58">
        <f>'СКЛАД '!N68</f>
        <v>64</v>
      </c>
    </row>
    <row r="69" spans="1:3">
      <c r="A69" s="56">
        <f>'СКЛАД '!A69</f>
        <v>56067</v>
      </c>
      <c r="B69" s="57" t="str">
        <f>'СКЛАД '!B69</f>
        <v>Крышка для двухсл. стакана 12 унций</v>
      </c>
      <c r="C69" s="58">
        <f>'СКЛАД '!N69</f>
        <v>124</v>
      </c>
    </row>
    <row r="70" spans="1:3">
      <c r="A70" s="56">
        <f>'СКЛАД '!A70</f>
        <v>57000</v>
      </c>
      <c r="B70" s="57" t="str">
        <f>'СКЛАД '!B70</f>
        <v>Стакан 12 унций</v>
      </c>
      <c r="C70" s="58">
        <f>'СКЛАД '!N70</f>
        <v>37</v>
      </c>
    </row>
    <row r="71" spans="1:3">
      <c r="A71" s="56">
        <f>'СКЛАД '!A71</f>
        <v>57001</v>
      </c>
      <c r="B71" s="57" t="str">
        <f>'СКЛАД '!B71</f>
        <v>Стакан 16 унций</v>
      </c>
      <c r="C71" s="58">
        <f>'СКЛАД '!N71</f>
        <v>18</v>
      </c>
    </row>
    <row r="72" spans="1:3">
      <c r="A72" s="56">
        <f>'СКЛАД '!A72</f>
        <v>57002</v>
      </c>
      <c r="B72" s="57" t="str">
        <f>'СКЛАД '!B72</f>
        <v>Стакан 22 унции</v>
      </c>
      <c r="C72" s="58">
        <f>'СКЛАД '!N72</f>
        <v>1011</v>
      </c>
    </row>
    <row r="73" spans="1:3">
      <c r="A73" s="56">
        <f>'СКЛАД '!A73</f>
        <v>57003</v>
      </c>
      <c r="B73" s="57" t="str">
        <f>'СКЛАД '!B73</f>
        <v>Стакан 32 унции</v>
      </c>
      <c r="C73" s="58">
        <f>'СКЛАД '!N73</f>
        <v>82</v>
      </c>
    </row>
    <row r="74" spans="1:3">
      <c r="A74" s="56">
        <f>'СКЛАД '!A74</f>
        <v>57009</v>
      </c>
      <c r="B74" s="57" t="str">
        <f>'СКЛАД '!B74</f>
        <v>Стакан для мороженого TWIX/MARS</v>
      </c>
      <c r="C74" s="58">
        <f>'СКЛАД '!N74</f>
        <v>85</v>
      </c>
    </row>
    <row r="75" spans="1:3">
      <c r="A75" s="56">
        <f>'СКЛАД '!A75</f>
        <v>57100</v>
      </c>
      <c r="B75" s="57" t="str">
        <f>'СКЛАД '!B75</f>
        <v>Пакет для картофеля фри малый ДЕТСКИЙ</v>
      </c>
      <c r="C75" s="58">
        <f>'СКЛАД '!N75</f>
        <v>395</v>
      </c>
    </row>
    <row r="76" spans="1:3">
      <c r="A76" s="56">
        <f>'СКЛАД '!A76</f>
        <v>57110</v>
      </c>
      <c r="B76" s="57" t="str">
        <f>'СКЛАД '!B76</f>
        <v>Пакет для картофеля фри средний МАЛЕНЬКИЙ</v>
      </c>
      <c r="C76" s="58">
        <f>'СКЛАД '!N76</f>
        <v>199</v>
      </c>
    </row>
    <row r="77" spans="1:3">
      <c r="A77" s="56">
        <f>'СКЛАД '!A77</f>
        <v>57150</v>
      </c>
      <c r="B77" s="57" t="str">
        <f>'СКЛАД '!B77</f>
        <v>Пакет для картофеля фри большой СТАНДАРТНЫЙ</v>
      </c>
      <c r="C77" s="58">
        <f>'СКЛАД '!N77</f>
        <v>364</v>
      </c>
    </row>
    <row r="78" spans="1:3">
      <c r="A78" s="56">
        <f>'СКЛАД '!A78</f>
        <v>57216</v>
      </c>
      <c r="B78" s="57" t="str">
        <f>'СКЛАД '!B78</f>
        <v>Пакет бумаж. с бол. дном с ручками</v>
      </c>
      <c r="C78" s="58">
        <f>'СКЛАД '!N78</f>
        <v>8</v>
      </c>
    </row>
    <row r="79" spans="1:3">
      <c r="A79" s="56">
        <f>'СКЛАД '!A79</f>
        <v>57220</v>
      </c>
      <c r="B79" s="57" t="str">
        <f>'СКЛАД '!B79</f>
        <v>Пакет для детского меню</v>
      </c>
      <c r="C79" s="58">
        <f>'СКЛАД '!N79</f>
        <v>0</v>
      </c>
    </row>
    <row r="80" spans="1:3">
      <c r="A80" s="56">
        <f>'СКЛАД '!A80</f>
        <v>57300</v>
      </c>
      <c r="B80" s="57" t="str">
        <f>'СКЛАД '!B80</f>
        <v>Бумага оберточная Воппер</v>
      </c>
      <c r="C80" s="58">
        <f>'СКЛАД '!N80</f>
        <v>291</v>
      </c>
    </row>
    <row r="81" spans="1:3">
      <c r="A81" s="56">
        <f>'СКЛАД '!A81</f>
        <v>57306</v>
      </c>
      <c r="B81" s="57" t="str">
        <f>'СКЛАД '!B81</f>
        <v>Бумага оберточная XL</v>
      </c>
      <c r="C81" s="58">
        <f>'СКЛАД '!N81</f>
        <v>160</v>
      </c>
    </row>
    <row r="82" spans="1:3">
      <c r="A82" s="56">
        <f>'СКЛАД '!A82</f>
        <v>57310</v>
      </c>
      <c r="B82" s="57" t="str">
        <f>'СКЛАД '!B82</f>
        <v>Бумага оберточная ХХL</v>
      </c>
      <c r="C82" s="58">
        <f>'СКЛАД '!N82</f>
        <v>207</v>
      </c>
    </row>
    <row r="83" spans="1:3">
      <c r="A83" s="56">
        <f>'СКЛАД '!A83</f>
        <v>57312</v>
      </c>
      <c r="B83" s="57" t="str">
        <f>'СКЛАД '!B83</f>
        <v>Бумага оберточная Лонг Чикен парафин  410х305 – 6000 шт в уп</v>
      </c>
      <c r="C83" s="58">
        <f>'СКЛАД '!N83</f>
        <v>32</v>
      </c>
    </row>
    <row r="84" spans="1:3">
      <c r="A84" s="56">
        <f>'СКЛАД '!A84</f>
        <v>57313</v>
      </c>
      <c r="B84" s="57" t="str">
        <f>'СКЛАД '!B84</f>
        <v>Бумага оберточная Дв. Чизбургер парафин 270х340 – 3000 шт в</v>
      </c>
      <c r="C84" s="58">
        <f>'СКЛАД '!N84</f>
        <v>0</v>
      </c>
    </row>
    <row r="85" spans="1:3">
      <c r="A85" s="56">
        <f>'СКЛАД '!A85</f>
        <v>57317</v>
      </c>
      <c r="B85" s="57" t="str">
        <f>'СКЛАД '!B85</f>
        <v>Бумага оберточная гамбургер</v>
      </c>
      <c r="C85" s="58">
        <f>'СКЛАД '!N85</f>
        <v>274</v>
      </c>
    </row>
    <row r="86" spans="1:3">
      <c r="A86" s="56">
        <f>'СКЛАД '!A86</f>
        <v>57321</v>
      </c>
      <c r="B86" s="57" t="str">
        <f>'СКЛАД '!B86</f>
        <v>Бумага оберточная Воппер Джуниор</v>
      </c>
      <c r="C86" s="58">
        <f>'СКЛАД '!N86</f>
        <v>399</v>
      </c>
    </row>
    <row r="87" spans="1:3">
      <c r="A87" s="56">
        <f>'СКЛАД '!A87</f>
        <v>57404</v>
      </c>
      <c r="B87" s="57" t="str">
        <f>'СКЛАД '!B87</f>
        <v>Крышка для контейнера для бельгийской вафли</v>
      </c>
      <c r="C87" s="58">
        <f>'СКЛАД '!N87</f>
        <v>0</v>
      </c>
    </row>
    <row r="88" spans="1:3">
      <c r="A88" s="56">
        <f>'СКЛАД '!A88</f>
        <v>57405</v>
      </c>
      <c r="B88" s="57" t="str">
        <f>'СКЛАД '!B88</f>
        <v>Контейнер для бельгийской вафли</v>
      </c>
      <c r="C88" s="58">
        <f>'СКЛАД '!N88</f>
        <v>0</v>
      </c>
    </row>
    <row r="89" spans="1:3">
      <c r="A89" s="56">
        <f>'СКЛАД '!A89</f>
        <v>57406</v>
      </c>
      <c r="B89" s="57" t="str">
        <f>'СКЛАД '!B89</f>
        <v>Вафля Бельгийская</v>
      </c>
      <c r="C89" s="58">
        <f>'СКЛАД '!N89</f>
        <v>0</v>
      </c>
    </row>
    <row r="90" spans="1:3">
      <c r="A90" s="56">
        <f>'СКЛАД '!A90</f>
        <v>57407</v>
      </c>
      <c r="B90" s="57" t="str">
        <f>'СКЛАД '!B90</f>
        <v>Шоколадно-карамельный соус Mars</v>
      </c>
      <c r="C90" s="58">
        <f>'СКЛАД '!N90</f>
        <v>1.08</v>
      </c>
    </row>
    <row r="91" spans="1:3">
      <c r="A91" s="56">
        <f>'СКЛАД '!A91</f>
        <v>57408</v>
      </c>
      <c r="B91" s="57" t="str">
        <f>'СКЛАД '!B91</f>
        <v>Twix микс</v>
      </c>
      <c r="C91" s="58">
        <f>'СКЛАД '!N91</f>
        <v>1.3199999999999998</v>
      </c>
    </row>
    <row r="92" spans="1:3">
      <c r="A92" s="56">
        <f>'СКЛАД '!A92</f>
        <v>57409</v>
      </c>
      <c r="B92" s="57" t="str">
        <f>'СКЛАД '!B92</f>
        <v>Mars микс</v>
      </c>
      <c r="C92" s="58">
        <f>'СКЛАД '!N92</f>
        <v>0</v>
      </c>
    </row>
    <row r="93" spans="1:3">
      <c r="A93" s="56">
        <f>'СКЛАД '!A93</f>
        <v>57427</v>
      </c>
      <c r="B93" s="57" t="str">
        <f>'СКЛАД '!B93</f>
        <v>Картонная упаковка для завтрака (Блины)</v>
      </c>
      <c r="C93" s="58">
        <f>'СКЛАД '!N93</f>
        <v>16</v>
      </c>
    </row>
    <row r="94" spans="1:3">
      <c r="A94" s="56">
        <f>'СКЛАД '!A94</f>
        <v>58533</v>
      </c>
      <c r="B94" s="57" t="str">
        <f>'СКЛАД '!B94</f>
        <v>Картофель фри с/м</v>
      </c>
      <c r="C94" s="58">
        <f>'СКЛАД '!N94</f>
        <v>126.22499999999999</v>
      </c>
    </row>
    <row r="95" spans="1:3">
      <c r="A95" s="56">
        <f>'СКЛАД '!A95</f>
        <v>58554</v>
      </c>
      <c r="B95" s="57" t="str">
        <f>'СКЛАД '!B95</f>
        <v>Картофель деревенский с/м</v>
      </c>
      <c r="C95" s="58">
        <f>'СКЛАД '!N95</f>
        <v>8.0660000000000007</v>
      </c>
    </row>
    <row r="96" spans="1:3">
      <c r="A96" s="56">
        <f>'СКЛАД '!A96</f>
        <v>58556</v>
      </c>
      <c r="B96" s="57" t="str">
        <f>'СКЛАД '!B96</f>
        <v>Сырные кусочки камамбер с/м</v>
      </c>
      <c r="C96" s="58">
        <f>'СКЛАД '!N96</f>
        <v>0</v>
      </c>
    </row>
    <row r="97" spans="1:3">
      <c r="A97" s="56">
        <f>'СКЛАД '!A97</f>
        <v>58682</v>
      </c>
      <c r="B97" s="57" t="str">
        <f>'СКЛАД '!B97</f>
        <v>Котлеты из говядины WHOPPER</v>
      </c>
      <c r="C97" s="58">
        <f>'СКЛАД '!N97</f>
        <v>609</v>
      </c>
    </row>
    <row r="98" spans="1:3">
      <c r="A98" s="56">
        <f>'СКЛАД '!A98</f>
        <v>58686</v>
      </c>
      <c r="B98" s="57" t="str">
        <f>'СКЛАД '!B98</f>
        <v>Луковые кольца</v>
      </c>
      <c r="C98" s="58">
        <f>'СКЛАД '!N98</f>
        <v>227</v>
      </c>
    </row>
    <row r="99" spans="1:3">
      <c r="A99" s="56">
        <f>'СКЛАД '!A99</f>
        <v>59103</v>
      </c>
      <c r="B99" s="57" t="str">
        <f>'СКЛАД '!B99</f>
        <v>Помидоры св.</v>
      </c>
      <c r="C99" s="58">
        <f>'СКЛАД '!N99</f>
        <v>27.945</v>
      </c>
    </row>
    <row r="100" spans="1:3">
      <c r="A100" s="56">
        <f>'СКЛАД '!A100</f>
        <v>59104</v>
      </c>
      <c r="B100" s="57" t="str">
        <f>'СКЛАД '!B100</f>
        <v>Лук репчатый</v>
      </c>
      <c r="C100" s="58">
        <f>'СКЛАД '!N100</f>
        <v>14.302</v>
      </c>
    </row>
    <row r="101" spans="1:3">
      <c r="A101" s="56">
        <f>'СКЛАД '!A101</f>
        <v>59105</v>
      </c>
      <c r="B101" s="57" t="str">
        <f>'СКЛАД '!B101</f>
        <v>Огурцы свежие</v>
      </c>
      <c r="C101" s="58">
        <f>'СКЛАД '!N101</f>
        <v>0</v>
      </c>
    </row>
    <row r="102" spans="1:3">
      <c r="A102" s="56">
        <f>'СКЛАД '!A102</f>
        <v>59116</v>
      </c>
      <c r="B102" s="57" t="str">
        <f>'СКЛАД '!B102</f>
        <v>Помидоры Черри</v>
      </c>
      <c r="C102" s="58">
        <f>'СКЛАД '!N102</f>
        <v>0</v>
      </c>
    </row>
    <row r="103" spans="1:3">
      <c r="A103" s="56">
        <f>'СКЛАД '!A103</f>
        <v>59363</v>
      </c>
      <c r="B103" s="57" t="str">
        <f>'СКЛАД '!B103</f>
        <v>Адреналин 0,25</v>
      </c>
      <c r="C103" s="58">
        <f>'СКЛАД '!N103</f>
        <v>1</v>
      </c>
    </row>
    <row r="104" spans="1:3">
      <c r="A104" s="56">
        <f>'СКЛАД '!A104</f>
        <v>59364</v>
      </c>
      <c r="B104" s="57" t="str">
        <f>'СКЛАД '!B104</f>
        <v>Пиво Эфес пилснер</v>
      </c>
      <c r="C104" s="58">
        <f>'СКЛАД '!N104</f>
        <v>65.5</v>
      </c>
    </row>
    <row r="105" spans="1:3">
      <c r="A105" s="56">
        <f>'СКЛАД '!A105</f>
        <v>59365</v>
      </c>
      <c r="B105" s="57" t="str">
        <f>'СКЛАД '!B105</f>
        <v>Пиво Старый Мельник</v>
      </c>
      <c r="C105" s="58">
        <f>'СКЛАД '!N105</f>
        <v>0</v>
      </c>
    </row>
    <row r="106" spans="1:3">
      <c r="A106" s="56">
        <f>'СКЛАД '!A106</f>
        <v>59832</v>
      </c>
      <c r="B106" s="57" t="str">
        <f>'СКЛАД '!B106</f>
        <v>Бекон нарезка кг</v>
      </c>
      <c r="C106" s="58">
        <f>'СКЛАД '!N106</f>
        <v>3.4980000000000002</v>
      </c>
    </row>
    <row r="107" spans="1:3">
      <c r="A107" s="56">
        <f>'СКЛАД '!A107</f>
        <v>59891</v>
      </c>
      <c r="B107" s="57" t="str">
        <f>'СКЛАД '!B107</f>
        <v>Сироп пепси-кола</v>
      </c>
      <c r="C107" s="58">
        <f>'СКЛАД '!N107</f>
        <v>77.162792553191494</v>
      </c>
    </row>
    <row r="108" spans="1:3">
      <c r="A108" s="56">
        <f>'СКЛАД '!A108</f>
        <v>59892</v>
      </c>
      <c r="B108" s="57" t="str">
        <f>'СКЛАД '!B108</f>
        <v>Сироп миринда</v>
      </c>
      <c r="C108" s="58">
        <f>'СКЛАД '!N108</f>
        <v>12.642484042553189</v>
      </c>
    </row>
    <row r="109" spans="1:3">
      <c r="A109" s="56">
        <f>'СКЛАД '!A109</f>
        <v>59893</v>
      </c>
      <c r="B109" s="57" t="str">
        <f>'СКЛАД '!B109</f>
        <v>Сироп 7АП</v>
      </c>
      <c r="C109" s="58">
        <f>'СКЛАД '!N109</f>
        <v>31.563228723404258</v>
      </c>
    </row>
    <row r="110" spans="1:3">
      <c r="A110" s="56">
        <f>'СКЛАД '!A110</f>
        <v>59894</v>
      </c>
      <c r="B110" s="57" t="str">
        <f>'СКЛАД '!B110</f>
        <v>Аква минерале б/г (кк Аква Минерале 0,6л б/г)</v>
      </c>
      <c r="C110" s="58">
        <f>'СКЛАД '!N110</f>
        <v>27</v>
      </c>
    </row>
    <row r="111" spans="1:3">
      <c r="A111" s="56">
        <f>'СКЛАД '!A111</f>
        <v>59895</v>
      </c>
      <c r="B111" s="57" t="str">
        <f>'СКЛАД '!B111</f>
        <v>Аква минерале газ(кк Аква Минерале 0,6л )</v>
      </c>
      <c r="C111" s="58">
        <f>'СКЛАД '!N111</f>
        <v>2</v>
      </c>
    </row>
    <row r="112" spans="1:3">
      <c r="A112" s="56">
        <f>'СКЛАД '!A112</f>
        <v>59896</v>
      </c>
      <c r="B112" s="57" t="str">
        <f>'СКЛАД '!B112</f>
        <v>Аква Минерале 2л б/газа</v>
      </c>
      <c r="C112" s="58">
        <f>'СКЛАД '!N112</f>
        <v>0</v>
      </c>
    </row>
    <row r="113" spans="1:3">
      <c r="A113" s="56">
        <f>'СКЛАД '!A113</f>
        <v>59897</v>
      </c>
      <c r="B113" s="57" t="str">
        <f>'СКЛАД '!B113</f>
        <v>Микс салатов</v>
      </c>
      <c r="C113" s="58">
        <f>'СКЛАД '!N113</f>
        <v>0.81899999999999995</v>
      </c>
    </row>
    <row r="114" spans="1:3">
      <c r="A114" s="56">
        <f>'СКЛАД '!A114</f>
        <v>59900</v>
      </c>
      <c r="B114" s="57" t="str">
        <f>'СКЛАД '!B114</f>
        <v>Липтон Лимон</v>
      </c>
      <c r="C114" s="58">
        <f>'СКЛАД '!N114</f>
        <v>6</v>
      </c>
    </row>
    <row r="115" spans="1:3">
      <c r="A115" s="56">
        <f>'СКЛАД '!A115</f>
        <v>59901</v>
      </c>
      <c r="B115" s="57" t="str">
        <f>'СКЛАД '!B115</f>
        <v>Липтон Грин</v>
      </c>
      <c r="C115" s="58">
        <f>'СКЛАД '!N115</f>
        <v>11</v>
      </c>
    </row>
    <row r="116" spans="1:3">
      <c r="A116" s="56">
        <f>'СКЛАД '!A116</f>
        <v>59903</v>
      </c>
      <c r="B116" s="57" t="str">
        <f>'СКЛАД '!B116</f>
        <v>Сироп пепси лайт</v>
      </c>
      <c r="C116" s="58">
        <f>'СКЛАД '!N116</f>
        <v>3.182111702127659</v>
      </c>
    </row>
    <row r="117" spans="1:3">
      <c r="A117" s="56">
        <f>'СКЛАД '!A117</f>
        <v>59913</v>
      </c>
      <c r="B117" s="57" t="str">
        <f>'СКЛАД '!B117</f>
        <v>Мешалка</v>
      </c>
      <c r="C117" s="58">
        <f>'СКЛАД '!N117</f>
        <v>0</v>
      </c>
    </row>
    <row r="118" spans="1:3">
      <c r="A118" s="56">
        <f>'СКЛАД '!A118</f>
        <v>60000</v>
      </c>
      <c r="B118" s="57" t="str">
        <f>'СКЛАД '!B118</f>
        <v>Соус Сырный</v>
      </c>
      <c r="C118" s="58">
        <f>'СКЛАД '!N118</f>
        <v>370</v>
      </c>
    </row>
    <row r="119" spans="1:3">
      <c r="A119" s="56">
        <f>'СКЛАД '!A119</f>
        <v>60140</v>
      </c>
      <c r="B119" s="57" t="str">
        <f>'СКЛАД '!B119</f>
        <v>Маффин (БК) шоколадный</v>
      </c>
      <c r="C119" s="58">
        <f>'СКЛАД '!N119</f>
        <v>0</v>
      </c>
    </row>
    <row r="120" spans="1:3">
      <c r="A120" s="56">
        <f>'СКЛАД '!A120</f>
        <v>60141</v>
      </c>
      <c r="B120" s="57" t="str">
        <f>'СКЛАД '!B120</f>
        <v>Маффин (БК) черничный</v>
      </c>
      <c r="C120" s="58">
        <f>'СКЛАД '!N120</f>
        <v>0</v>
      </c>
    </row>
    <row r="121" spans="1:3">
      <c r="A121" s="56">
        <f>'СКЛАД '!A121</f>
        <v>61001</v>
      </c>
      <c r="B121" s="57" t="str">
        <f>'СКЛАД '!B121</f>
        <v>Салфетка влажная (Т)</v>
      </c>
      <c r="C121" s="58">
        <f>'СКЛАД '!N121</f>
        <v>103</v>
      </c>
    </row>
    <row r="122" spans="1:3">
      <c r="A122" s="56">
        <f>'СКЛАД '!A122</f>
        <v>61026</v>
      </c>
      <c r="B122" s="57" t="str">
        <f>'СКЛАД '!B122</f>
        <v>Фраппе порошок капучино</v>
      </c>
      <c r="C122" s="58">
        <f>'СКЛАД '!N122</f>
        <v>0</v>
      </c>
    </row>
    <row r="123" spans="1:3">
      <c r="A123" s="56">
        <f>'СКЛАД '!A123</f>
        <v>61027</v>
      </c>
      <c r="B123" s="57" t="str">
        <f>'СКЛАД '!B123</f>
        <v>Лимонад лимон 1 л</v>
      </c>
      <c r="C123" s="58">
        <f>'СКЛАД '!N123</f>
        <v>0</v>
      </c>
    </row>
    <row r="124" spans="1:3">
      <c r="A124" s="56">
        <f>'СКЛАД '!A124</f>
        <v>61028</v>
      </c>
      <c r="B124" s="57" t="str">
        <f>'СКЛАД '!B124</f>
        <v>Соус Терияки</v>
      </c>
      <c r="C124" s="58">
        <f>'СКЛАД '!N124</f>
        <v>0</v>
      </c>
    </row>
    <row r="125" spans="1:3">
      <c r="A125" s="56">
        <f>'СКЛАД '!A125</f>
        <v>61030</v>
      </c>
      <c r="B125" s="57" t="str">
        <f>'СКЛАД '!B125</f>
        <v>Сладкий чили соус</v>
      </c>
      <c r="C125" s="58">
        <f>'СКЛАД '!N125</f>
        <v>0</v>
      </c>
    </row>
    <row r="126" spans="1:3">
      <c r="A126" s="56">
        <f>'СКЛАД '!A126</f>
        <v>61084</v>
      </c>
      <c r="B126" s="57" t="str">
        <f>'СКЛАД '!B126</f>
        <v>Огурцы маринованные кг</v>
      </c>
      <c r="C126" s="58">
        <f>'СКЛАД '!N126</f>
        <v>12.955</v>
      </c>
    </row>
    <row r="127" spans="1:3">
      <c r="A127" s="56">
        <f>'СКЛАД '!A127</f>
        <v>61175</v>
      </c>
      <c r="B127" s="57" t="str">
        <f>'СКЛАД '!B127</f>
        <v>Молоко 3,2%</v>
      </c>
      <c r="C127" s="58">
        <f>'СКЛАД '!N127</f>
        <v>17.690000000000001</v>
      </c>
    </row>
    <row r="128" spans="1:3">
      <c r="A128" s="56">
        <f>'СКЛАД '!A128</f>
        <v>61177</v>
      </c>
      <c r="B128" s="57" t="str">
        <f>'СКЛАД '!B128</f>
        <v>Молоко 1,5%</v>
      </c>
      <c r="C128" s="58">
        <f>'СКЛАД '!N128</f>
        <v>0</v>
      </c>
    </row>
    <row r="129" spans="1:3">
      <c r="A129" s="56">
        <f>'СКЛАД '!A129</f>
        <v>61220</v>
      </c>
      <c r="B129" s="57" t="str">
        <f>'СКЛАД '!B129</f>
        <v>Соус Брусничный dip(своя карта в модификаторах)</v>
      </c>
      <c r="C129" s="58">
        <f>'СКЛАД '!N129</f>
        <v>10</v>
      </c>
    </row>
    <row r="130" spans="1:3">
      <c r="A130" s="56">
        <f>'СКЛАД '!A130</f>
        <v>62116</v>
      </c>
      <c r="B130" s="57" t="str">
        <f>'СКЛАД '!B130</f>
        <v>Сироп Амаретто для напитков</v>
      </c>
      <c r="C130" s="58">
        <f>'СКЛАД '!N130</f>
        <v>0</v>
      </c>
    </row>
    <row r="131" spans="1:3">
      <c r="A131" s="56">
        <f>'СКЛАД '!A131</f>
        <v>62117</v>
      </c>
      <c r="B131" s="57" t="str">
        <f>'СКЛАД '!B131</f>
        <v>Сироп карамель    для напитков</v>
      </c>
      <c r="C131" s="58">
        <f>'СКЛАД '!N131</f>
        <v>0</v>
      </c>
    </row>
    <row r="132" spans="1:3">
      <c r="A132" s="56">
        <f>'СКЛАД '!A132</f>
        <v>62118</v>
      </c>
      <c r="B132" s="57" t="str">
        <f>'СКЛАД '!B132</f>
        <v>Сироп Ваниль для напитков</v>
      </c>
      <c r="C132" s="58">
        <f>'СКЛАД '!N132</f>
        <v>0</v>
      </c>
    </row>
    <row r="133" spans="1:3">
      <c r="A133" s="56">
        <f>'СКЛАД '!A133</f>
        <v>62372</v>
      </c>
      <c r="B133" s="57" t="str">
        <f>'СКЛАД '!B133</f>
        <v>Крышка для контейнера бумажного</v>
      </c>
      <c r="C133" s="58">
        <f>'СКЛАД '!N133</f>
        <v>7</v>
      </c>
    </row>
    <row r="134" spans="1:3">
      <c r="A134" s="56">
        <f>'СКЛАД '!A134</f>
        <v>65037</v>
      </c>
      <c r="B134" s="57" t="str">
        <f>'СКЛАД '!B134</f>
        <v>Булочка с кукурузной крошкой 4,5" (71 гр)</v>
      </c>
      <c r="C134" s="58">
        <f>'СКЛАД '!N134</f>
        <v>166</v>
      </c>
    </row>
    <row r="135" spans="1:3">
      <c r="A135" s="56">
        <f>'СКЛАД '!A135</f>
        <v>65055</v>
      </c>
      <c r="B135" s="57" t="str">
        <f>'СКЛАД '!B135</f>
        <v>Котлета Тендер</v>
      </c>
      <c r="C135" s="58">
        <f>'СКЛАД '!N135</f>
        <v>0</v>
      </c>
    </row>
    <row r="136" spans="1:3">
      <c r="A136" s="56">
        <f>'СКЛАД '!A136</f>
        <v>66211</v>
      </c>
      <c r="B136" s="57" t="str">
        <f>'СКЛАД '!B136</f>
        <v>Картонная заготовка для упак.сэндв.</v>
      </c>
      <c r="C136" s="58">
        <f>'СКЛАД '!N136</f>
        <v>99</v>
      </c>
    </row>
    <row r="137" spans="1:3">
      <c r="A137" s="56">
        <f>'СКЛАД '!A137</f>
        <v>68609</v>
      </c>
      <c r="B137" s="57" t="str">
        <f>'СКЛАД '!B137</f>
        <v>Мучная тортилья 9Д</v>
      </c>
      <c r="C137" s="58">
        <f>'СКЛАД '!N137</f>
        <v>99</v>
      </c>
    </row>
    <row r="138" spans="1:3">
      <c r="A138" s="56">
        <f>'СКЛАД '!A138</f>
        <v>68611</v>
      </c>
      <c r="B138" s="57" t="str">
        <f>'СКЛАД '!B138</f>
        <v>Сырники (Т)</v>
      </c>
      <c r="C138" s="58">
        <f>'СКЛАД '!N138</f>
        <v>2</v>
      </c>
    </row>
    <row r="139" spans="1:3">
      <c r="A139" s="56">
        <f>'СКЛАД '!A139</f>
        <v>68612</v>
      </c>
      <c r="B139" s="57" t="str">
        <f>'СКЛАД '!B139</f>
        <v>Ветчина нарезка</v>
      </c>
      <c r="C139" s="58">
        <f>'СКЛАД '!N139</f>
        <v>49</v>
      </c>
    </row>
    <row r="140" spans="1:3">
      <c r="A140" s="56">
        <f>'СКЛАД '!A140</f>
        <v>68657</v>
      </c>
      <c r="B140" s="57" t="str">
        <f>'СКЛАД '!B140</f>
        <v>Крылышки Кинг (ТМ)</v>
      </c>
      <c r="C140" s="58">
        <f>'СКЛАД '!N140</f>
        <v>300</v>
      </c>
    </row>
    <row r="141" spans="1:3">
      <c r="A141" s="56">
        <f>'СКЛАД '!A141</f>
        <v>68659</v>
      </c>
      <c r="B141" s="57" t="str">
        <f>'СКЛАД '!B141</f>
        <v>Нагетс Кинг (ТМ)</v>
      </c>
      <c r="C141" s="58">
        <f>'СКЛАД '!N141</f>
        <v>2335</v>
      </c>
    </row>
    <row r="142" spans="1:3">
      <c r="A142" s="56">
        <f>'СКЛАД '!A142</f>
        <v>68695</v>
      </c>
      <c r="B142" s="57" t="str">
        <f>'СКЛАД '!B142</f>
        <v>Котлеты из говядины HAMBURGER</v>
      </c>
      <c r="C142" s="58">
        <f>'СКЛАД '!N142</f>
        <v>806</v>
      </c>
    </row>
    <row r="143" spans="1:3">
      <c r="A143" s="56">
        <f>'СКЛАД '!A143</f>
        <v>69053</v>
      </c>
      <c r="B143" s="57" t="str">
        <f>'СКЛАД '!B143</f>
        <v>Котлета Криспи Чикен</v>
      </c>
      <c r="C143" s="58">
        <f>'СКЛАД '!N143</f>
        <v>1</v>
      </c>
    </row>
    <row r="144" spans="1:3">
      <c r="A144" s="56">
        <f>'СКЛАД '!A144</f>
        <v>69056</v>
      </c>
      <c r="B144" s="57" t="str">
        <f>'СКЛАД '!B144</f>
        <v>Котлета Лонг Чикен</v>
      </c>
      <c r="C144" s="58">
        <f>'СКЛАД '!N144</f>
        <v>32</v>
      </c>
    </row>
    <row r="145" spans="1:3">
      <c r="A145" s="56">
        <f>'СКЛАД '!A145</f>
        <v>69060</v>
      </c>
      <c r="B145" s="57" t="str">
        <f>'СКЛАД '!B145</f>
        <v>Котлета Гриль Чикен</v>
      </c>
      <c r="C145" s="58">
        <f>'СКЛАД '!N145</f>
        <v>134</v>
      </c>
    </row>
    <row r="146" spans="1:3">
      <c r="A146" s="56">
        <f>'СКЛАД '!A146</f>
        <v>690610</v>
      </c>
      <c r="B146" s="57" t="str">
        <f>'СКЛАД '!B146</f>
        <v>Салат Айсберг( идет в двух кейсах)</v>
      </c>
      <c r="C146" s="58">
        <f>'СКЛАД '!N146</f>
        <v>15.724</v>
      </c>
    </row>
    <row r="147" spans="1:3">
      <c r="A147" s="56">
        <f>'СКЛАД '!A147</f>
        <v>69588</v>
      </c>
      <c r="B147" s="57" t="str">
        <f>'СКЛАД '!B147</f>
        <v>Чай пакетированный Ахмад чёрный</v>
      </c>
      <c r="C147" s="58">
        <f>'СКЛАД '!N147</f>
        <v>18</v>
      </c>
    </row>
    <row r="148" spans="1:3">
      <c r="A148" s="56">
        <f>'СКЛАД '!A148</f>
        <v>69589</v>
      </c>
      <c r="B148" s="57" t="str">
        <f>'СКЛАД '!B148</f>
        <v>Чай пакетированный Ахмад зелёный</v>
      </c>
      <c r="C148" s="58">
        <f>'СКЛАД '!N148</f>
        <v>10</v>
      </c>
    </row>
    <row r="149" spans="1:3">
      <c r="A149" s="56">
        <f>'СКЛАД '!A149</f>
        <v>69590</v>
      </c>
      <c r="B149" s="57" t="str">
        <f>'СКЛАД '!B149</f>
        <v>Кофе в зернах</v>
      </c>
      <c r="C149" s="58">
        <f>'СКЛАД '!N149</f>
        <v>2.1339999999999999</v>
      </c>
    </row>
    <row r="150" spans="1:3">
      <c r="A150" s="56">
        <f>'СКЛАД '!A150</f>
        <v>69893</v>
      </c>
      <c r="B150" s="57" t="str">
        <f>'СКЛАД '!B150</f>
        <v>Лук острый</v>
      </c>
      <c r="C150" s="58">
        <f>'СКЛАД '!N150</f>
        <v>4.657</v>
      </c>
    </row>
    <row r="151" spans="1:3">
      <c r="A151" s="56">
        <f>'СКЛАД '!A151</f>
        <v>69910</v>
      </c>
      <c r="B151" s="57" t="str">
        <f>'СКЛАД '!B151</f>
        <v>Вилка белая</v>
      </c>
      <c r="C151" s="58">
        <f>'СКЛАД '!N151</f>
        <v>19</v>
      </c>
    </row>
    <row r="152" spans="1:3">
      <c r="A152" s="56">
        <f>'СКЛАД '!A152</f>
        <v>69911</v>
      </c>
      <c r="B152" s="57" t="str">
        <f>'СКЛАД '!B152</f>
        <v>Нож белый</v>
      </c>
      <c r="C152" s="58">
        <f>'СКЛАД '!N152</f>
        <v>19</v>
      </c>
    </row>
    <row r="153" spans="1:3">
      <c r="A153" s="56">
        <f>'СКЛАД '!A153</f>
        <v>69913</v>
      </c>
      <c r="B153" s="57" t="str">
        <f>'СКЛАД '!B153</f>
        <v>Соломинка в обертке</v>
      </c>
      <c r="C153" s="58">
        <f>'СКЛАД '!N153</f>
        <v>1191</v>
      </c>
    </row>
    <row r="154" spans="1:3">
      <c r="A154" s="56">
        <f>'СКЛАД '!A154</f>
        <v>69914</v>
      </c>
      <c r="B154" s="57" t="str">
        <f>'СКЛАД '!B154</f>
        <v>Ложка чайная</v>
      </c>
      <c r="C154" s="58">
        <f>'СКЛАД '!N154</f>
        <v>78</v>
      </c>
    </row>
    <row r="155" spans="1:3">
      <c r="A155" s="56">
        <f>'СКЛАД '!A155</f>
        <v>69931</v>
      </c>
      <c r="B155" s="57" t="str">
        <f>'СКЛАД '!B155</f>
        <v>Котлета Мини Гриль Чикен</v>
      </c>
      <c r="C155" s="58">
        <f>'СКЛАД '!N155</f>
        <v>0</v>
      </c>
    </row>
    <row r="156" spans="1:3">
      <c r="A156" s="56">
        <f>'СКЛАД '!A156</f>
        <v>99999</v>
      </c>
      <c r="B156" s="57" t="str">
        <f>'СКЛАД '!B156</f>
        <v>Стакан для пива 0,5</v>
      </c>
      <c r="C156" s="58">
        <f>'СКЛАД '!N156</f>
        <v>131</v>
      </c>
    </row>
    <row r="157" spans="1:3">
      <c r="A157" s="56">
        <f>'СКЛАД '!A157</f>
        <v>57250</v>
      </c>
      <c r="B157" s="57" t="str">
        <f>'СКЛАД '!B157</f>
        <v>Картонная упаковка для снэков\нагетсов, 240 шт. в уп.</v>
      </c>
      <c r="C157" s="58">
        <f>'СКЛАД '!N157</f>
        <v>0</v>
      </c>
    </row>
    <row r="158" spans="1:3">
      <c r="A158" s="56">
        <f>'СКЛАД '!A158</f>
        <v>57428</v>
      </c>
      <c r="B158" s="57" t="str">
        <f>'СКЛАД '!B158</f>
        <v>Картонная упаковка для детского обеда (240 шт. в уп.)</v>
      </c>
      <c r="C158" s="58">
        <f>'СКЛАД '!N158</f>
        <v>57</v>
      </c>
    </row>
    <row r="159" spans="1:3">
      <c r="A159" s="56">
        <f>'СКЛАД '!A159</f>
        <v>57420</v>
      </c>
      <c r="B159" s="57" t="str">
        <f>'СКЛАД '!B159</f>
        <v>Картонные заготовки для завтраков, Сырники (500 шт. в уп.)</v>
      </c>
      <c r="C159" s="58">
        <f>'СКЛАД '!N159</f>
        <v>216</v>
      </c>
    </row>
    <row r="160" spans="1:3">
      <c r="A160" s="56">
        <f>'СКЛАД '!A160</f>
        <v>51081</v>
      </c>
      <c r="B160" s="57" t="str">
        <f>'СКЛАД '!B160</f>
        <v>Масло фритюрное &lt;Профилюкс&gt;</v>
      </c>
      <c r="C160" s="58">
        <f>'СКЛАД '!N160</f>
        <v>38.826000000000001</v>
      </c>
    </row>
    <row r="161" spans="1:3">
      <c r="A161" s="56">
        <f>'СКЛАД '!A161</f>
        <v>68622</v>
      </c>
      <c r="B161" s="57" t="str">
        <f>'СКЛАД '!B161</f>
        <v>Мучные тортильи 6Д</v>
      </c>
      <c r="C161" s="58">
        <f>'СКЛАД '!N161</f>
        <v>0</v>
      </c>
    </row>
    <row r="162" spans="1:3">
      <c r="A162" s="56">
        <f>'СКЛАД '!A162</f>
        <v>61039</v>
      </c>
      <c r="B162" s="57" t="str">
        <f>'СКЛАД '!B162</f>
        <v>Соус Карри оригинальный "Хайнц"</v>
      </c>
      <c r="C162" s="58">
        <f>'СКЛАД '!N162</f>
        <v>0</v>
      </c>
    </row>
    <row r="163" spans="1:3">
      <c r="A163" s="56">
        <f>'СКЛАД '!A163</f>
        <v>61100</v>
      </c>
      <c r="B163" s="57" t="str">
        <f>'СКЛАД '!B163</f>
        <v>Продукт молочный сгущеный с сахором</v>
      </c>
      <c r="C163" s="58">
        <f>'СКЛАД '!N163</f>
        <v>0</v>
      </c>
    </row>
    <row r="164" spans="1:3">
      <c r="A164" s="56">
        <f>'СКЛАД '!A164</f>
        <v>59015</v>
      </c>
      <c r="B164" s="57" t="str">
        <f>'СКЛАД '!B164</f>
        <v>Блины к завтраку 100 шт в уп.</v>
      </c>
      <c r="C164" s="58">
        <f>'СКЛАД '!N164</f>
        <v>0</v>
      </c>
    </row>
    <row r="165" spans="1:3">
      <c r="A165" s="56">
        <f>'СКЛАД '!A165</f>
        <v>51103</v>
      </c>
      <c r="B165" s="57" t="str">
        <f>'СКЛАД '!B165</f>
        <v>Соль(20 кг в уп.)</v>
      </c>
      <c r="C165" s="58">
        <f>'СКЛАД '!N165</f>
        <v>0.39100000000000001</v>
      </c>
    </row>
    <row r="166" spans="1:3">
      <c r="A166" s="56">
        <f>'СКЛАД '!A166</f>
        <v>56011</v>
      </c>
      <c r="B166" s="57" t="str">
        <f>'СКЛАД '!B166</f>
        <v>Крышка для стакана 1,0 литр</v>
      </c>
      <c r="C166" s="58">
        <f>'СКЛАД '!N166</f>
        <v>43</v>
      </c>
    </row>
    <row r="167" spans="1:3">
      <c r="A167" s="56">
        <f>'СКЛАД '!A167</f>
        <v>57010</v>
      </c>
      <c r="B167" s="57" t="str">
        <f>'СКЛАД '!B167</f>
        <v>Стакан 1,0 литр</v>
      </c>
      <c r="C167" s="58">
        <f>'СКЛАД '!N167</f>
        <v>43</v>
      </c>
    </row>
    <row r="168" spans="1:3">
      <c r="A168" s="56">
        <f>'СКЛАД '!A168</f>
        <v>67011</v>
      </c>
      <c r="B168" s="57" t="str">
        <f>'СКЛАД '!B168</f>
        <v>Овощная котлета 192-224 шт в уп</v>
      </c>
      <c r="C168" s="58">
        <f>'СКЛАД '!N168</f>
        <v>0</v>
      </c>
    </row>
    <row r="169" spans="1:3">
      <c r="A169" s="56">
        <f>'СКЛАД '!A169</f>
        <v>67012</v>
      </c>
      <c r="B169" s="57" t="str">
        <f>'СКЛАД '!B169</f>
        <v>Кетчуп хайнц Итальянский п/э 1,0 кг 8кг в уп</v>
      </c>
      <c r="C169" s="58">
        <f>'СКЛАД '!N169</f>
        <v>0</v>
      </c>
    </row>
    <row r="170" spans="1:3">
      <c r="A170" s="56">
        <f>'СКЛАД '!A170</f>
        <v>67009</v>
      </c>
      <c r="B170" s="57" t="str">
        <f>'СКЛАД '!B170</f>
        <v>Булочка мультизлаковая 89 гр 24 шт в уп</v>
      </c>
      <c r="C170" s="58">
        <f>'СКЛАД '!N170</f>
        <v>0</v>
      </c>
    </row>
    <row r="171" spans="1:3">
      <c r="A171" s="56">
        <f>'СКЛАД '!A171</f>
        <v>55040</v>
      </c>
      <c r="B171" s="57" t="str">
        <f>'СКЛАД '!B171</f>
        <v>Булочка "4" тройная 48 шт. в уп.</v>
      </c>
      <c r="C171" s="58">
        <f>'СКЛАД '!N171</f>
        <v>350</v>
      </c>
    </row>
    <row r="172" spans="1:3">
      <c r="A172" s="56">
        <f>'СКЛАД '!A172</f>
        <v>67418</v>
      </c>
      <c r="B172" s="57" t="str">
        <f>'СКЛАД '!B172</f>
        <v>Пирожок с вишней 36 шт в уп.</v>
      </c>
      <c r="C172" s="58">
        <f>'СКЛАД '!N172</f>
        <v>25</v>
      </c>
    </row>
    <row r="173" spans="1:3">
      <c r="A173" s="56">
        <f>'СКЛАД '!A173</f>
        <v>69933</v>
      </c>
      <c r="B173" s="57" t="str">
        <f>'СКЛАД '!B173</f>
        <v>Картонная упаковка для пирожков</v>
      </c>
      <c r="C173" s="58">
        <f>'СКЛАД '!N173</f>
        <v>34</v>
      </c>
    </row>
    <row r="174" spans="1:3">
      <c r="A174" s="56">
        <f>'СКЛАД '!A174</f>
        <v>57200</v>
      </c>
      <c r="B174" s="57" t="str">
        <f>'СКЛАД '!B174</f>
        <v>Пакет бумажный 4 фунт. (Маленький) 1000 шт</v>
      </c>
      <c r="C174" s="58">
        <f>'СКЛАД '!N174</f>
        <v>0</v>
      </c>
    </row>
    <row r="175" spans="1:3">
      <c r="A175" s="56">
        <f>'СКЛАД '!A175</f>
        <v>57205</v>
      </c>
      <c r="B175" s="57" t="str">
        <f>'СКЛАД '!B175</f>
        <v>Пакет бумажный 8 фунт. (Средний) 1000 шт</v>
      </c>
      <c r="C175" s="58">
        <f>'СКЛАД '!N175</f>
        <v>0</v>
      </c>
    </row>
    <row r="176" spans="1:3">
      <c r="A176" s="56">
        <f>'СКЛАД '!A176</f>
        <v>57210</v>
      </c>
      <c r="B176" s="57" t="str">
        <f>'СКЛАД '!B176</f>
        <v>Пакет бумажный 12 фунт. (Большой) 1000 шт</v>
      </c>
      <c r="C176" s="58">
        <f>'СКЛАД '!N176</f>
        <v>0</v>
      </c>
    </row>
    <row r="177" spans="1:3">
      <c r="A177" s="56">
        <f>'СКЛАД '!A177</f>
        <v>61002</v>
      </c>
      <c r="B177" s="57" t="str">
        <f>'СКЛАД '!B177</f>
        <v>Подложка на поднос (1000 шт. в уп.)</v>
      </c>
      <c r="C177" s="58">
        <f>'СКЛАД '!N177</f>
        <v>0</v>
      </c>
    </row>
    <row r="178" spans="1:3">
      <c r="A178" s="56">
        <f>'СКЛАД '!A178</f>
        <v>56012</v>
      </c>
      <c r="B178" s="57" t="str">
        <f>'СКЛАД '!B178</f>
        <v>Держатель для стаканов на две штуки (360 шт. в уп.)</v>
      </c>
      <c r="C178" s="58">
        <f>'СКЛАД '!N178</f>
        <v>0</v>
      </c>
    </row>
    <row r="179" spans="1:3">
      <c r="A179" s="56">
        <f>'СКЛАД '!A179</f>
        <v>56013</v>
      </c>
      <c r="B179" s="57" t="str">
        <f>'СКЛАД '!B179</f>
        <v>Держатель для стаканов на четыре штуке (180 шт. в уп.)</v>
      </c>
      <c r="C179" s="58">
        <f>'СКЛАД '!N179</f>
        <v>0</v>
      </c>
    </row>
    <row r="180" spans="1:3">
      <c r="A180" s="56">
        <f>'СКЛАД '!A180</f>
        <v>51130</v>
      </c>
      <c r="B180" s="57" t="str">
        <f>'СКЛАД '!B180</f>
        <v>Крошка сухого печенья с какао</v>
      </c>
      <c r="C180" s="58">
        <f>'СКЛАД '!N180</f>
        <v>0</v>
      </c>
    </row>
    <row r="181" spans="1:3">
      <c r="A181" s="56">
        <f>'СКЛАД '!A181</f>
        <v>61023</v>
      </c>
      <c r="B181" s="57" t="str">
        <f>'СКЛАД '!B181</f>
        <v>Соус сырный оригинальный "Хайнц" для бургеров</v>
      </c>
      <c r="C181" s="58">
        <f>'СКЛАД '!N181</f>
        <v>0.92400000000000004</v>
      </c>
    </row>
    <row r="182" spans="1:3">
      <c r="A182" s="56">
        <f>'СКЛАД '!A182</f>
        <v>88888</v>
      </c>
      <c r="B182" s="57" t="str">
        <f>'СКЛАД '!B182</f>
        <v>Карточка Игра Престолов</v>
      </c>
      <c r="C182" s="58">
        <f>'СКЛАД '!N182</f>
        <v>0</v>
      </c>
    </row>
    <row r="183" spans="1:3">
      <c r="A183" s="56">
        <f>'СКЛАД '!A183</f>
        <v>65039</v>
      </c>
      <c r="B183" s="57" t="str">
        <f>'СКЛАД '!B183</f>
        <v>Лепешка фокачча 72 шт. в уп.</v>
      </c>
      <c r="C183" s="58">
        <f>'СКЛАД '!N183</f>
        <v>0</v>
      </c>
    </row>
    <row r="184" spans="1:3">
      <c r="A184" s="56">
        <f>'СКЛАД '!A184</f>
        <v>67018</v>
      </c>
      <c r="B184" s="57" t="str">
        <f>'СКЛАД '!B184</f>
        <v>СОУС на основе растительных масел Гриль 6х1 кг</v>
      </c>
      <c r="C184" s="58">
        <f>'СКЛАД '!N184</f>
        <v>0</v>
      </c>
    </row>
    <row r="185" spans="1:3">
      <c r="A185" s="56">
        <f>'СКЛАД '!A185</f>
        <v>57402</v>
      </c>
      <c r="B185" s="57" t="str">
        <f>'СКЛАД '!B185</f>
        <v>Упаковка для фокаччи</v>
      </c>
      <c r="C185" s="58">
        <f>'СКЛАД '!N185</f>
        <v>0</v>
      </c>
    </row>
    <row r="186" spans="1:3">
      <c r="A186" s="56">
        <f>'СКЛАД '!A186</f>
        <v>57403</v>
      </c>
      <c r="B186" s="57" t="str">
        <f>'СКЛАД '!B186</f>
        <v>Стикер на упаковку для фокаччи</v>
      </c>
      <c r="C186" s="58">
        <f>'СКЛАД '!N186</f>
        <v>0</v>
      </c>
    </row>
    <row r="187" spans="1:3">
      <c r="A187" s="56">
        <f>'СКЛАД '!A187</f>
        <v>77777</v>
      </c>
      <c r="B187" s="57" t="str">
        <f>'СКЛАД '!B187</f>
        <v>Футбольный стакан</v>
      </c>
      <c r="C187" s="58">
        <f>'СКЛАД '!N187</f>
        <v>0</v>
      </c>
    </row>
    <row r="188" spans="1:3">
      <c r="A188" s="56">
        <f>'СКЛАД '!A188</f>
        <v>67015</v>
      </c>
      <c r="B188" s="57" t="str">
        <f>'СКЛАД '!B188</f>
        <v>Сироп для коктейля Баунти</v>
      </c>
      <c r="C188" s="58">
        <f>'СКЛАД '!N188</f>
        <v>0</v>
      </c>
    </row>
    <row r="189" spans="1:3">
      <c r="A189" s="56">
        <f>'СКЛАД '!A189</f>
        <v>67014</v>
      </c>
      <c r="B189" s="57" t="str">
        <f>'СКЛАД '!B189</f>
        <v>Сироп для мороженого Баунти</v>
      </c>
      <c r="C189" s="58">
        <f>'СКЛАД '!N189</f>
        <v>0</v>
      </c>
    </row>
    <row r="190" spans="1:3">
      <c r="A190" s="56">
        <f>'СКЛАД '!A190</f>
        <v>67013</v>
      </c>
      <c r="B190" s="57" t="str">
        <f>'СКЛАД '!B190</f>
        <v>Крошка для мороженого Баунти</v>
      </c>
      <c r="C190" s="58">
        <f>'СКЛАД '!N190</f>
        <v>0</v>
      </c>
    </row>
    <row r="191" spans="1:3">
      <c r="A191" s="56">
        <f>'СКЛАД '!A191</f>
        <v>67025</v>
      </c>
      <c r="B191" s="57" t="str">
        <f>'СКЛАД '!B191</f>
        <v>Булочка Черная 89 гр. два слоя 24 шт. в уп.</v>
      </c>
      <c r="C191" s="58">
        <f>'СКЛАД '!N191</f>
        <v>51</v>
      </c>
    </row>
    <row r="192" spans="1:3">
      <c r="A192" s="56">
        <f>'СКЛАД '!A192</f>
        <v>80007</v>
      </c>
      <c r="B192" s="57" t="str">
        <f>'СКЛАД '!B192</f>
        <v>Бумага оберточная Танкобургер 305х410 1000 шт в уп</v>
      </c>
      <c r="C192" s="58">
        <f>'СКЛАД '!N192</f>
        <v>51</v>
      </c>
    </row>
    <row r="193" spans="1:3">
      <c r="A193" s="56">
        <f>'СКЛАД '!A193</f>
        <v>11111</v>
      </c>
      <c r="B193" s="57" t="str">
        <f>'СКЛАД '!B193</f>
        <v>WOT бонус-карточка</v>
      </c>
      <c r="C193" s="58">
        <f>'СКЛАД '!N193</f>
        <v>0</v>
      </c>
    </row>
    <row r="194" spans="1:3">
      <c r="A194" s="56">
        <f>'СКЛАД '!A194</f>
        <v>80010</v>
      </c>
      <c r="B194" s="57" t="str">
        <f>'СКЛАД '!B194</f>
        <v>Соус томатный "Хайнц" Сальса 25 мл 125 шт в уп</v>
      </c>
      <c r="C194" s="58">
        <f>'СКЛАД '!N194</f>
        <v>0</v>
      </c>
    </row>
    <row r="195" spans="1:3">
      <c r="A195" s="56">
        <f>'СКЛАД '!A195</f>
        <v>67019</v>
      </c>
      <c r="B195" s="57" t="str">
        <f>'СКЛАД '!B195</f>
        <v>Сироп Монини шоколадное печенье</v>
      </c>
      <c r="C195" s="58">
        <f>'СКЛАД '!N195</f>
        <v>2.21</v>
      </c>
    </row>
    <row r="196" spans="1:3">
      <c r="A196" s="56">
        <f>'СКЛАД '!A196</f>
        <v>67020</v>
      </c>
      <c r="B196" s="57" t="str">
        <f>'СКЛАД '!B196</f>
        <v>Сироп Монини солёная карамель</v>
      </c>
      <c r="C196" s="58">
        <f>'СКЛАД '!N196</f>
        <v>3.6900000000000004</v>
      </c>
    </row>
    <row r="197" spans="1:3">
      <c r="A197" s="56">
        <f>'СКЛАД '!A197</f>
        <v>67021</v>
      </c>
      <c r="B197" s="57" t="str">
        <f>'СКЛАД '!B197</f>
        <v>Сироп Монини французская ваниль</v>
      </c>
      <c r="C197" s="58">
        <f>'СКЛАД '!N197</f>
        <v>2.04</v>
      </c>
    </row>
    <row r="198" spans="1:3">
      <c r="A198" s="56">
        <f>'СКЛАД '!A198</f>
        <v>67026</v>
      </c>
      <c r="B198" s="57" t="str">
        <f>'СКЛАД '!B198</f>
        <v>Соус Грибной</v>
      </c>
      <c r="C198" s="58">
        <f>'СКЛАД '!N198</f>
        <v>0</v>
      </c>
    </row>
    <row r="199" spans="1:3">
      <c r="A199" s="56">
        <f>'СКЛАД '!A199</f>
        <v>67417</v>
      </c>
      <c r="B199" s="57" t="str">
        <f>'СКЛАД '!B199</f>
        <v>Корона бумажная 1000 шт. в уп.</v>
      </c>
      <c r="C199" s="58">
        <f>'СКЛАД '!N199</f>
        <v>0</v>
      </c>
    </row>
    <row r="200" spans="1:3">
      <c r="A200" s="56">
        <f>'СКЛАД '!A200</f>
        <v>61004</v>
      </c>
      <c r="B200" s="57" t="str">
        <f>'СКЛАД '!B200</f>
        <v>Orbit Клубника-Банан</v>
      </c>
      <c r="C200" s="58">
        <f>'СКЛАД '!N200</f>
        <v>0</v>
      </c>
    </row>
    <row r="201" spans="1:3">
      <c r="A201" s="56">
        <f>'СКЛАД '!A201</f>
        <v>61005</v>
      </c>
      <c r="B201" s="57" t="str">
        <f>'СКЛАД '!B201</f>
        <v>Orbit Сладкая мята</v>
      </c>
      <c r="C201" s="58">
        <f>'СКЛАД '!N201</f>
        <v>5</v>
      </c>
    </row>
    <row r="202" spans="1:3">
      <c r="A202" s="56">
        <f>'СКЛАД '!A202</f>
        <v>67037</v>
      </c>
      <c r="B202" s="57" t="str">
        <f>'СКЛАД '!B202</f>
        <v>Картофельные котлеты большие Large Rosti 6*1,52 кг</v>
      </c>
      <c r="C202" s="58">
        <f>'СКЛАД '!N202</f>
        <v>0</v>
      </c>
    </row>
    <row r="203" spans="1:3">
      <c r="A203" s="56">
        <f>'СКЛАД '!A203</f>
        <v>61024</v>
      </c>
      <c r="B203" s="57" t="str">
        <f>'СКЛАД '!B203</f>
        <v>Соус Томатный Сальса</v>
      </c>
      <c r="C203" s="58">
        <f>'СКЛАД '!N203</f>
        <v>0</v>
      </c>
    </row>
    <row r="204" spans="1:3">
      <c r="A204" s="56">
        <f>'СКЛАД '!A204</f>
        <v>69903</v>
      </c>
      <c r="B204" s="57" t="str">
        <f>'СКЛАД '!B204</f>
        <v>Внутренние купоны</v>
      </c>
      <c r="C204" s="58">
        <f>'СКЛАД '!N204</f>
        <v>0</v>
      </c>
    </row>
    <row r="205" spans="1:3">
      <c r="A205" s="56">
        <f>'СКЛАД '!A205</f>
        <v>67028</v>
      </c>
      <c r="B205" s="57" t="str">
        <f>'СКЛАД '!B205</f>
        <v>Круасан (булочка для круасэндвича)</v>
      </c>
      <c r="C205" s="58">
        <f>'СКЛАД '!N205</f>
        <v>0</v>
      </c>
    </row>
    <row r="206" spans="1:3">
      <c r="A206" s="56">
        <f>'СКЛАД '!A206</f>
        <v>67029</v>
      </c>
      <c r="B206" s="57" t="str">
        <f>'СКЛАД '!B206</f>
        <v>Яичная смесь</v>
      </c>
      <c r="C206" s="58">
        <f>'СКЛАД '!N206</f>
        <v>0</v>
      </c>
    </row>
    <row r="207" spans="1:3">
      <c r="A207" s="56">
        <f>'СКЛАД '!A207</f>
        <v>67024</v>
      </c>
      <c r="B207" s="57" t="str">
        <f>'СКЛАД '!B207</f>
        <v>Картофельные котлеты с сыром</v>
      </c>
      <c r="C207" s="58">
        <f>'СКЛАД '!N207</f>
        <v>0</v>
      </c>
    </row>
    <row r="208" spans="1:3">
      <c r="A208" s="56">
        <f>'СКЛАД '!A208</f>
        <v>67031</v>
      </c>
      <c r="B208" s="57" t="str">
        <f>'СКЛАД '!B208</f>
        <v>Французский тост</v>
      </c>
      <c r="C208" s="58">
        <f>'СКЛАД '!N208</f>
        <v>0</v>
      </c>
    </row>
    <row r="209" spans="1:3">
      <c r="A209" s="56">
        <f>'СКЛАД '!A209</f>
        <v>67030</v>
      </c>
      <c r="B209" s="57" t="str">
        <f>'СКЛАД '!B209</f>
        <v>Кленовый сироп dip</v>
      </c>
      <c r="C209" s="58">
        <f>'СКЛАД '!N209</f>
        <v>0</v>
      </c>
    </row>
    <row r="210" spans="1:3">
      <c r="A210" s="56">
        <f>'СКЛАД '!A210</f>
        <v>67023</v>
      </c>
      <c r="B210" s="57" t="str">
        <f>'СКЛАД '!B210</f>
        <v>Картофельные котлеты мини (10гр)</v>
      </c>
      <c r="C210" s="58">
        <f>'СКЛАД '!N210</f>
        <v>0</v>
      </c>
    </row>
    <row r="211" spans="1:3">
      <c r="A211" s="56">
        <f>'СКЛАД '!A211</f>
        <v>67032</v>
      </c>
      <c r="B211" s="57" t="str">
        <f>'СКЛАД '!B211</f>
        <v>Имунели мультифрукт</v>
      </c>
      <c r="C211" s="58">
        <f>'СКЛАД '!N211</f>
        <v>0</v>
      </c>
    </row>
    <row r="212" spans="1:3">
      <c r="A212" s="56">
        <f>'СКЛАД '!A212</f>
        <v>67034</v>
      </c>
      <c r="B212" s="57" t="str">
        <f>'СКЛАД '!B212</f>
        <v>Стакан 0,2 (для Хот Пот)</v>
      </c>
      <c r="C212" s="58">
        <f>'СКЛАД '!N212</f>
        <v>0</v>
      </c>
    </row>
    <row r="213" spans="1:3">
      <c r="A213" s="56">
        <f>'СКЛАД '!A213</f>
        <v>80022</v>
      </c>
      <c r="B213" s="57" t="str">
        <f>'СКЛАД '!B213</f>
        <v>Булочка ЧИЛИ 24 шт.</v>
      </c>
      <c r="C213" s="58">
        <f>'СКЛАД '!N213</f>
        <v>0</v>
      </c>
    </row>
    <row r="214" spans="1:3">
      <c r="A214" s="56">
        <f>'СКЛАД '!A214</f>
        <v>80020</v>
      </c>
      <c r="B214" s="57" t="str">
        <f>'СКЛАД '!B214</f>
        <v>Кетчуп Хаинц супер-острый 16 шт. в уп.</v>
      </c>
      <c r="C214" s="58">
        <f>'СКЛАД '!N214</f>
        <v>0</v>
      </c>
    </row>
    <row r="215" spans="1:3">
      <c r="A215" s="56">
        <f>'СКЛАД '!A215</f>
        <v>80021</v>
      </c>
      <c r="B215" s="57" t="str">
        <f>'СКЛАД '!B215</f>
        <v>Бумага оберточная Злейший Воппер</v>
      </c>
      <c r="C215" s="58">
        <f>'СКЛАД '!N215</f>
        <v>0</v>
      </c>
    </row>
    <row r="216" spans="1:3">
      <c r="A216" s="56">
        <f>'СКЛАД '!A216</f>
        <v>55041</v>
      </c>
      <c r="B216" s="57" t="str">
        <f>'СКЛАД '!B216</f>
        <v>Булочка 4,5 дюйма, с футбольной символикой, глубоко замороженная, 30 шт в уп.</v>
      </c>
      <c r="C216" s="58">
        <f>'СКЛАД '!N216</f>
        <v>0</v>
      </c>
    </row>
    <row r="217" spans="1:3">
      <c r="A217" s="56">
        <f>'СКЛАД '!A217</f>
        <v>67419</v>
      </c>
      <c r="B217" s="57" t="str">
        <f>'СКЛАД '!B217</f>
        <v>Пирожок с яблоком 73 г 36 шт в уп</v>
      </c>
      <c r="C217" s="58">
        <f>'СКЛАД '!N217</f>
        <v>3</v>
      </c>
    </row>
    <row r="218" spans="1:3">
      <c r="A218" s="56">
        <f>'СКЛАД '!A218</f>
        <v>22222</v>
      </c>
      <c r="B218" s="57" t="str">
        <f>'СКЛАД '!B218</f>
        <v>Пепси Кола в бутылке 0,6</v>
      </c>
      <c r="C218" s="58">
        <f>'СКЛАД '!N218</f>
        <v>0</v>
      </c>
    </row>
    <row r="219" spans="1:3">
      <c r="A219" s="56">
        <f>'СКЛАД '!A219</f>
        <v>33333</v>
      </c>
      <c r="B219" s="57" t="str">
        <f>'СКЛАД '!B219</f>
        <v>Севен Ап в бутылке 0,6</v>
      </c>
      <c r="C219" s="58">
        <f>'СКЛАД '!N219</f>
        <v>0</v>
      </c>
    </row>
    <row r="220" spans="1:3">
      <c r="A220" s="56">
        <f>'СКЛАД '!A220</f>
        <v>44444</v>
      </c>
      <c r="B220" s="57" t="str">
        <f>'СКЛАД '!B220</f>
        <v>Миринда в бутылке 0,6</v>
      </c>
      <c r="C220" s="58">
        <f>'СКЛАД '!N220</f>
        <v>0</v>
      </c>
    </row>
    <row r="221" spans="1:3">
      <c r="A221" s="56">
        <f>'СКЛАД '!A221</f>
        <v>51210</v>
      </c>
      <c r="B221" s="57" t="str">
        <f>'СКЛАД '!B221</f>
        <v>Соус Чесночный 25 мл dip</v>
      </c>
      <c r="C221" s="58">
        <f>'СКЛАД '!N221</f>
        <v>44</v>
      </c>
    </row>
    <row r="222" spans="1:3">
      <c r="A222" s="56">
        <f>'СКЛАД '!A222</f>
        <v>55310</v>
      </c>
      <c r="B222" s="57" t="str">
        <f>'СКЛАД '!B222</f>
        <v>Шоколадный вафельный рожок</v>
      </c>
      <c r="C222" s="58">
        <f>'СКЛАД '!N222</f>
        <v>0</v>
      </c>
    </row>
    <row r="223" spans="1:3">
      <c r="A223" s="56">
        <f>'СКЛАД '!A223</f>
        <v>61003</v>
      </c>
      <c r="B223" s="57" t="str">
        <f>'СКЛАД '!B223</f>
        <v>Чековая лента 30 шт. в уп.</v>
      </c>
      <c r="C223" s="58">
        <f>'СКЛАД '!N223</f>
        <v>0</v>
      </c>
    </row>
    <row r="224" spans="1:3">
      <c r="A224" s="56">
        <f>'СКЛАД '!A224</f>
        <v>69070</v>
      </c>
      <c r="B224" s="57" t="str">
        <f>'СКЛАД '!B224</f>
        <v>Куриные котлетки Velue 200 шт в кор</v>
      </c>
      <c r="C224" s="58">
        <f>'СКЛАД '!N224</f>
        <v>410</v>
      </c>
    </row>
    <row r="225" spans="1:3">
      <c r="A225" s="56">
        <f>'СКЛАД '!A225</f>
        <v>61011</v>
      </c>
      <c r="B225" s="57" t="str">
        <f>'СКЛАД '!B225</f>
        <v>Orbit Bubblemint</v>
      </c>
      <c r="C225" s="58">
        <f>'СКЛАД '!N225</f>
        <v>10</v>
      </c>
    </row>
    <row r="226" spans="1:3">
      <c r="A226" s="56">
        <f>'СКЛАД '!A226</f>
        <v>60010</v>
      </c>
      <c r="B226" s="57" t="str">
        <f>'СКЛАД '!B226</f>
        <v>Сырный соус чили, 8 х 1кг.</v>
      </c>
      <c r="C226" s="58">
        <f>'СКЛАД '!N226</f>
        <v>0</v>
      </c>
    </row>
    <row r="227" spans="1:3">
      <c r="A227" s="56">
        <f>'СКЛАД '!A227</f>
        <v>57230</v>
      </c>
      <c r="B227" s="57" t="str">
        <f>'СКЛАД '!B227</f>
        <v>Упаковка обед на бегу</v>
      </c>
      <c r="C227" s="58">
        <f>'СКЛАД '!N227</f>
        <v>0</v>
      </c>
    </row>
    <row r="228" spans="1:3">
      <c r="A228" s="56">
        <f>'СКЛАД '!A228</f>
        <v>59890</v>
      </c>
      <c r="B228" s="57" t="str">
        <f>'СКЛАД '!B228</f>
        <v>Липтон Лимон разлив</v>
      </c>
      <c r="C228" s="58">
        <f>'СКЛАД '!N228</f>
        <v>28.542787234042557</v>
      </c>
    </row>
    <row r="229" spans="1:3">
      <c r="A229" s="56">
        <f>'СКЛАД '!A229</f>
        <v>59879</v>
      </c>
      <c r="B229" s="57" t="str">
        <f>'СКЛАД '!B229</f>
        <v>Липтон Зеленый разлив</v>
      </c>
      <c r="C229" s="58">
        <f>'СКЛАД '!N229</f>
        <v>34.448191489361704</v>
      </c>
    </row>
    <row r="230" spans="1:3">
      <c r="A230" s="56">
        <f>'СКЛАД '!A230</f>
        <v>70711</v>
      </c>
      <c r="B230" s="57" t="str">
        <f>'СКЛАД '!B230</f>
        <v>Перчатки виниловые</v>
      </c>
      <c r="C230" s="58">
        <f>'СКЛАД '!N230</f>
        <v>0</v>
      </c>
    </row>
    <row r="231" spans="1:3">
      <c r="A231" s="56">
        <f>'СКЛАД '!A231</f>
        <v>61300</v>
      </c>
      <c r="B231" s="57" t="str">
        <f>'СКЛАД '!B231</f>
        <v>Соус майонезный с Хреном 9 шт х 0,5 кг</v>
      </c>
      <c r="C231" s="58">
        <f>'СКЛАД '!N231</f>
        <v>0</v>
      </c>
    </row>
    <row r="232" spans="1:3">
      <c r="A232" s="56">
        <f>'СКЛАД '!A232</f>
        <v>80023</v>
      </c>
      <c r="B232" s="57" t="str">
        <f>'СКЛАД '!B232</f>
        <v>Донат шоколадный</v>
      </c>
      <c r="C232" s="58">
        <f>'СКЛАД '!N232</f>
        <v>10</v>
      </c>
    </row>
    <row r="233" spans="1:3">
      <c r="A233" s="56">
        <f>'СКЛАД '!A233</f>
        <v>80024</v>
      </c>
      <c r="B233" s="57" t="str">
        <f>'СКЛАД '!B233</f>
        <v>Донат клубничный</v>
      </c>
      <c r="C233" s="58">
        <f>'СКЛАД '!N233</f>
        <v>5</v>
      </c>
    </row>
    <row r="234" spans="1:3">
      <c r="A234" s="56">
        <f>'СКЛАД '!A234</f>
        <v>56070</v>
      </c>
      <c r="B234" s="57" t="str">
        <f>'СКЛАД '!B234</f>
        <v>Стакан одноразового применения для горячего 0,5</v>
      </c>
      <c r="C234" s="58">
        <f>'СКЛАД '!N234</f>
        <v>19</v>
      </c>
    </row>
    <row r="235" spans="1:3">
      <c r="A235" s="56">
        <f>'СКЛАД '!A235</f>
        <v>56071</v>
      </c>
      <c r="B235" s="57" t="str">
        <f>'СКЛАД '!B235</f>
        <v>Манжет на стакан для горячего 0,5</v>
      </c>
      <c r="C235" s="58">
        <f>'СКЛАД '!N235</f>
        <v>19</v>
      </c>
    </row>
    <row r="236" spans="1:3">
      <c r="A236" s="56">
        <f>'СКЛАД '!A236</f>
        <v>71275</v>
      </c>
      <c r="B236" s="57" t="str">
        <f>'СКЛАД '!B236</f>
        <v>Наушники Bass Sound</v>
      </c>
      <c r="C236" s="58">
        <f>'СКЛАД '!N236</f>
        <v>0</v>
      </c>
    </row>
    <row r="237" spans="1:3">
      <c r="A237" s="56">
        <f>'СКЛАД '!A237</f>
        <v>71278</v>
      </c>
      <c r="B237" s="57" t="str">
        <f>'СКЛАД '!B237</f>
        <v>Наушники Chromz</v>
      </c>
      <c r="C237" s="58">
        <f>'СКЛАД '!N237</f>
        <v>0</v>
      </c>
    </row>
    <row r="238" spans="1:3">
      <c r="A238" s="56">
        <f>'СКЛАД '!A238</f>
        <v>71280</v>
      </c>
      <c r="B238" s="57" t="str">
        <f>'СКЛАД '!B238</f>
        <v>Наушники Shock Wave</v>
      </c>
      <c r="C238" s="58">
        <f>'СКЛАД '!N238</f>
        <v>0</v>
      </c>
    </row>
    <row r="239" spans="1:3">
      <c r="A239" s="56">
        <f>'СКЛАД '!A239</f>
        <v>71301</v>
      </c>
      <c r="B239" s="57" t="str">
        <f>'СКЛАД '!B239</f>
        <v>Наушники Action Fit</v>
      </c>
      <c r="C239" s="58">
        <f>'СКЛАД '!N239</f>
        <v>0</v>
      </c>
    </row>
    <row r="240" spans="1:3">
      <c r="A240" s="56">
        <f>'СКЛАД '!A240</f>
        <v>71304</v>
      </c>
      <c r="B240" s="57" t="str">
        <f>'СКЛАД '!B240</f>
        <v>Наушники Rich Bass</v>
      </c>
      <c r="C240" s="58">
        <f>'СКЛАД '!N240</f>
        <v>0</v>
      </c>
    </row>
    <row r="241" spans="1:3">
      <c r="A241" s="56">
        <f>'СКЛАД '!A241</f>
        <v>71305</v>
      </c>
      <c r="B241" s="57" t="str">
        <f>'СКЛАД '!B241</f>
        <v>Наушники Deep Bass</v>
      </c>
      <c r="C241" s="58">
        <f>'СКЛАД '!N241</f>
        <v>0</v>
      </c>
    </row>
    <row r="242" spans="1:3">
      <c r="A242" s="56">
        <f>'СКЛАД '!A242</f>
        <v>56073</v>
      </c>
      <c r="B242" s="57" t="str">
        <f>'СКЛАД '!B242</f>
        <v>Мешалка для горячих напитков 0,5л.</v>
      </c>
      <c r="C242" s="58">
        <f>'СКЛАД '!N242</f>
        <v>186</v>
      </c>
    </row>
    <row r="243" spans="1:3">
      <c r="A243" s="56">
        <f>'СКЛАД '!A243</f>
        <v>51201</v>
      </c>
      <c r="B243" s="57" t="str">
        <f>'СКЛАД '!B243</f>
        <v>Соус на основе растительных масел Горчичный 25 мл 125 шт в уп</v>
      </c>
      <c r="C243" s="58">
        <f>'СКЛАД '!N243</f>
        <v>20</v>
      </c>
    </row>
    <row r="244" spans="1:3">
      <c r="A244" s="56">
        <f>'СКЛАД '!A244</f>
        <v>58558</v>
      </c>
      <c r="B244" s="57" t="str">
        <f>'СКЛАД '!B244</f>
        <v>Монетки из сыра в панировке</v>
      </c>
      <c r="C244" s="58">
        <f>'СКЛАД '!N244</f>
        <v>308</v>
      </c>
    </row>
    <row r="245" spans="1:3">
      <c r="A245" s="56">
        <f>'СКЛАД '!A245</f>
        <v>60020</v>
      </c>
      <c r="B245" s="57" t="str">
        <f>'СКЛАД '!B245</f>
        <v>Соус майонезный Блю Чиз</v>
      </c>
      <c r="C245" s="58">
        <f>'СКЛАД '!N245</f>
        <v>0.29400000000000004</v>
      </c>
    </row>
    <row r="246" spans="1:3">
      <c r="A246" s="56">
        <f>'СКЛАД '!A246</f>
        <v>68670</v>
      </c>
      <c r="B246" s="57" t="str">
        <f>'СКЛАД '!B246</f>
        <v>Чикен Фри</v>
      </c>
      <c r="C246" s="58">
        <f>'СКЛАД '!N246</f>
        <v>894</v>
      </c>
    </row>
    <row r="247" spans="1:3">
      <c r="A247" s="56">
        <f>'СКЛАД '!A247</f>
        <v>57270</v>
      </c>
      <c r="B247" s="57" t="str">
        <f>'СКЛАД '!B247</f>
        <v>Упаковка для Чикин Фри</v>
      </c>
      <c r="C247" s="58">
        <f>'СКЛАД '!N247</f>
        <v>111</v>
      </c>
    </row>
    <row r="248" spans="1:3">
      <c r="A248" s="56">
        <f>'СКЛАД '!A248</f>
        <v>57410</v>
      </c>
      <c r="B248" s="57" t="str">
        <f>'СКЛАД '!B248</f>
        <v>Крошка M&amp;M</v>
      </c>
      <c r="C248" s="58">
        <f>'СКЛАД '!N248</f>
        <v>1.1200000000000001</v>
      </c>
    </row>
    <row r="249" spans="1:3">
      <c r="A249" s="56">
        <f>'СКЛАД '!A249</f>
        <v>67420</v>
      </c>
      <c r="B249" s="57" t="str">
        <f>'СКЛАД '!B249</f>
        <v>Пирожок клубника-ваниль</v>
      </c>
      <c r="C249" s="58">
        <f>'СКЛАД '!N249</f>
        <v>6</v>
      </c>
    </row>
    <row r="250" spans="1:3">
      <c r="A250" s="56">
        <f>'СКЛАД '!A250</f>
        <v>51211</v>
      </c>
      <c r="B250" s="57" t="str">
        <f>'СКЛАД '!B250</f>
        <v>Соус томатный Сацебели 25 мл, 125 шт.</v>
      </c>
      <c r="C250" s="58">
        <f>'СКЛАД '!N250</f>
        <v>21</v>
      </c>
    </row>
    <row r="251" spans="1:3">
      <c r="A251" s="56">
        <f>'СКЛАД '!A251</f>
        <v>0</v>
      </c>
      <c r="B251" s="57">
        <f>'СКЛАД '!B251</f>
        <v>0</v>
      </c>
      <c r="C251" s="58">
        <f>'СКЛАД '!N251</f>
        <v>0</v>
      </c>
    </row>
    <row r="252" spans="1:3">
      <c r="A252" s="56">
        <f>'СКЛАД '!A252</f>
        <v>0</v>
      </c>
      <c r="B252" s="57">
        <f>'СКЛАД '!B252</f>
        <v>0</v>
      </c>
      <c r="C252" s="58">
        <f>'СКЛАД '!N252</f>
        <v>0</v>
      </c>
    </row>
    <row r="253" spans="1:3">
      <c r="A253" s="56">
        <f>'СКЛАД '!A253</f>
        <v>0</v>
      </c>
      <c r="B253" s="57">
        <f>'СКЛАД '!B253</f>
        <v>0</v>
      </c>
      <c r="C253" s="58">
        <f>'СКЛАД '!N253</f>
        <v>0</v>
      </c>
    </row>
    <row r="254" spans="1:3">
      <c r="A254" s="56">
        <f>'СКЛАД '!A254</f>
        <v>0</v>
      </c>
      <c r="B254" s="57">
        <f>'СКЛАД '!B254</f>
        <v>0</v>
      </c>
      <c r="C254" s="58">
        <f>'СКЛАД '!N254</f>
        <v>0</v>
      </c>
    </row>
    <row r="255" spans="1:3">
      <c r="A255" s="56">
        <f>'СКЛАД '!A255</f>
        <v>0</v>
      </c>
      <c r="B255" s="57">
        <f>'СКЛАД '!B255</f>
        <v>0</v>
      </c>
      <c r="C255" s="58">
        <f>'СКЛАД '!N255</f>
        <v>0</v>
      </c>
    </row>
    <row r="256" spans="1:3">
      <c r="A256" s="56">
        <f>'СКЛАД '!A256</f>
        <v>0</v>
      </c>
      <c r="B256" s="57">
        <f>'СКЛАД '!B256</f>
        <v>0</v>
      </c>
      <c r="C256" s="58">
        <f>'СКЛАД '!N256</f>
        <v>0</v>
      </c>
    </row>
    <row r="257" spans="1:3">
      <c r="A257" s="56">
        <f>'СКЛАД '!A257</f>
        <v>0</v>
      </c>
      <c r="B257" s="57">
        <f>'СКЛАД '!B257</f>
        <v>0</v>
      </c>
      <c r="C257" s="58">
        <f>'СКЛАД '!N257</f>
        <v>0</v>
      </c>
    </row>
    <row r="258" spans="1:3">
      <c r="A258" s="56">
        <f>'СКЛАД '!A258</f>
        <v>0</v>
      </c>
      <c r="B258" s="57">
        <f>'СКЛАД '!B258</f>
        <v>0</v>
      </c>
      <c r="C258" s="58">
        <f>'СКЛАД '!N258</f>
        <v>0</v>
      </c>
    </row>
    <row r="259" spans="1:3">
      <c r="A259" s="56">
        <f>'СКЛАД '!A259</f>
        <v>0</v>
      </c>
      <c r="B259" s="57">
        <f>'СКЛАД '!B259</f>
        <v>0</v>
      </c>
      <c r="C259" s="58">
        <f>'СКЛАД '!N259</f>
        <v>0</v>
      </c>
    </row>
    <row r="260" spans="1:3">
      <c r="A260" s="56">
        <f>'СКЛАД '!A260</f>
        <v>0</v>
      </c>
      <c r="B260" s="57">
        <f>'СКЛАД '!B260</f>
        <v>0</v>
      </c>
      <c r="C260" s="58">
        <f>'СКЛАД '!N260</f>
        <v>0</v>
      </c>
    </row>
    <row r="261" spans="1:3">
      <c r="A261" s="56">
        <f>'СКЛАД '!A261</f>
        <v>0</v>
      </c>
      <c r="B261" s="57">
        <f>'СКЛАД '!B261</f>
        <v>0</v>
      </c>
      <c r="C261" s="58">
        <f>'СКЛАД '!N261</f>
        <v>0</v>
      </c>
    </row>
    <row r="262" spans="1:3">
      <c r="A262" s="56">
        <f>'СКЛАД '!A262</f>
        <v>0</v>
      </c>
      <c r="B262" s="57">
        <f>'СКЛАД '!B262</f>
        <v>0</v>
      </c>
      <c r="C262" s="58">
        <f>'СКЛАД '!N262</f>
        <v>0</v>
      </c>
    </row>
    <row r="263" spans="1:3">
      <c r="A263" s="56">
        <f>'СКЛАД '!A263</f>
        <v>0</v>
      </c>
      <c r="B263" s="57">
        <f>'СКЛАД '!B263</f>
        <v>0</v>
      </c>
      <c r="C263" s="58">
        <f>'СКЛАД '!N263</f>
        <v>0</v>
      </c>
    </row>
    <row r="264" spans="1:3">
      <c r="A264" s="56">
        <f>'СКЛАД '!A264</f>
        <v>0</v>
      </c>
      <c r="B264" s="57">
        <f>'СКЛАД '!B264</f>
        <v>0</v>
      </c>
      <c r="C264" s="58">
        <f>'СКЛАД '!N264</f>
        <v>0</v>
      </c>
    </row>
    <row r="265" spans="1:3">
      <c r="A265" s="56">
        <f>'СКЛАД '!A265</f>
        <v>0</v>
      </c>
      <c r="B265" s="57">
        <f>'СКЛАД '!B265</f>
        <v>0</v>
      </c>
      <c r="C265" s="58">
        <f>'СКЛАД '!N265</f>
        <v>0</v>
      </c>
    </row>
    <row r="266" spans="1:3">
      <c r="A266" s="56">
        <f>'СКЛАД '!A266</f>
        <v>0</v>
      </c>
      <c r="B266" s="57">
        <f>'СКЛАД '!B266</f>
        <v>0</v>
      </c>
      <c r="C266" s="58">
        <f>'СКЛАД '!N266</f>
        <v>0</v>
      </c>
    </row>
    <row r="267" spans="1:3">
      <c r="A267" s="56">
        <f>'СКЛАД '!A267</f>
        <v>0</v>
      </c>
      <c r="B267" s="57">
        <f>'СКЛАД '!B267</f>
        <v>0</v>
      </c>
      <c r="C267" s="58">
        <f>'СКЛАД '!N267</f>
        <v>0</v>
      </c>
    </row>
    <row r="268" spans="1:3">
      <c r="A268" s="56">
        <f>'СКЛАД '!A268</f>
        <v>0</v>
      </c>
      <c r="B268" s="57">
        <f>'СКЛАД '!B268</f>
        <v>0</v>
      </c>
      <c r="C268" s="58">
        <f>'СКЛАД '!N268</f>
        <v>0</v>
      </c>
    </row>
    <row r="269" spans="1:3">
      <c r="A269" s="56">
        <f>'СКЛАД '!A269</f>
        <v>0</v>
      </c>
      <c r="B269" s="57">
        <f>'СКЛАД '!B269</f>
        <v>0</v>
      </c>
      <c r="C269" s="58">
        <f>'СКЛАД '!N269</f>
        <v>0</v>
      </c>
    </row>
    <row r="270" spans="1:3">
      <c r="A270" s="56">
        <f>'СКЛАД '!A270</f>
        <v>0</v>
      </c>
      <c r="B270" s="57">
        <f>'СКЛАД '!B270</f>
        <v>0</v>
      </c>
      <c r="C270" s="58">
        <f>'СКЛАД '!N270</f>
        <v>0</v>
      </c>
    </row>
    <row r="271" spans="1:3">
      <c r="A271" s="56">
        <f>'СКЛАД '!A271</f>
        <v>0</v>
      </c>
      <c r="B271" s="57">
        <f>'СКЛАД '!B271</f>
        <v>0</v>
      </c>
      <c r="C271" s="58">
        <f>'СКЛАД '!N271</f>
        <v>0</v>
      </c>
    </row>
    <row r="272" spans="1:3">
      <c r="A272" s="56">
        <f>'СКЛАД '!A272</f>
        <v>0</v>
      </c>
      <c r="B272" s="57">
        <f>'СКЛАД '!B272</f>
        <v>0</v>
      </c>
      <c r="C272" s="58">
        <f>'СКЛАД '!N272</f>
        <v>0</v>
      </c>
    </row>
    <row r="273" spans="1:3">
      <c r="A273" s="56">
        <f>'СКЛАД '!A273</f>
        <v>0</v>
      </c>
      <c r="B273" s="57">
        <f>'СКЛАД '!B273</f>
        <v>0</v>
      </c>
      <c r="C273" s="58">
        <f>'СКЛАД '!N273</f>
        <v>0</v>
      </c>
    </row>
    <row r="274" spans="1:3">
      <c r="A274" s="56">
        <f>'СКЛАД '!A274</f>
        <v>0</v>
      </c>
      <c r="B274" s="57">
        <f>'СКЛАД '!B274</f>
        <v>0</v>
      </c>
      <c r="C274" s="58">
        <f>'СКЛАД '!N274</f>
        <v>0</v>
      </c>
    </row>
    <row r="275" spans="1:3">
      <c r="A275" s="56">
        <f>'СКЛАД '!A275</f>
        <v>0</v>
      </c>
      <c r="B275" s="57">
        <f>'СКЛАД '!B275</f>
        <v>0</v>
      </c>
      <c r="C275" s="58">
        <f>'СКЛАД '!N275</f>
        <v>0</v>
      </c>
    </row>
    <row r="276" spans="1:3">
      <c r="A276" s="56">
        <f>'СКЛАД '!A276</f>
        <v>0</v>
      </c>
      <c r="B276" s="57">
        <f>'СКЛАД '!B276</f>
        <v>0</v>
      </c>
      <c r="C276" s="58">
        <f>'СКЛАД '!N276</f>
        <v>0</v>
      </c>
    </row>
    <row r="277" spans="1:3">
      <c r="A277" s="56">
        <f>'СКЛАД '!A277</f>
        <v>0</v>
      </c>
      <c r="B277" s="57">
        <f>'СКЛАД '!B277</f>
        <v>0</v>
      </c>
      <c r="C277" s="58">
        <f>'СКЛАД '!N277</f>
        <v>0</v>
      </c>
    </row>
    <row r="278" spans="1:3">
      <c r="A278" s="56">
        <f>'СКЛАД '!A278</f>
        <v>0</v>
      </c>
      <c r="B278" s="57">
        <f>'СКЛАД '!B278</f>
        <v>0</v>
      </c>
      <c r="C278" s="58">
        <f>'СКЛАД '!N278</f>
        <v>0</v>
      </c>
    </row>
  </sheetData>
  <sheetProtection algorithmName="SHA-512" hashValue="1AuRukn/JpRxAYLXI1L51IdJeNXM3l3iGZrPnjrOB6oC5yUc32s764KvKFGXPADlbSMOZdNWcnmxYUzSmxc4GA==" saltValue="s6L6AVV0T0cVEFOpkUvTEw==" spinCount="100000" sheet="1" objects="1" scenarios="1"/>
  <pageMargins left="0.7" right="0.7" top="0.75" bottom="0.75" header="0.3" footer="0.3"/>
  <pageSetup paperSize="9" scale="50" orientation="portrait" r:id="rId1"/>
  <rowBreaks count="1" manualBreakCount="1">
    <brk id="117" max="2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1"/>
  </sheetPr>
  <dimension ref="A1:R182"/>
  <sheetViews>
    <sheetView view="pageBreakPreview" zoomScaleNormal="100" zoomScaleSheetLayoutView="100" workbookViewId="0">
      <selection activeCell="H7" sqref="H7"/>
    </sheetView>
  </sheetViews>
  <sheetFormatPr defaultRowHeight="12.75"/>
  <cols>
    <col min="1" max="1" width="16.5703125" style="56" customWidth="1"/>
    <col min="2" max="2" width="54.7109375" style="57" customWidth="1"/>
    <col min="3" max="3" width="11.28515625" style="60" customWidth="1"/>
    <col min="4" max="4" width="1.28515625" style="59" customWidth="1"/>
    <col min="5" max="5" width="10.5703125" style="59" customWidth="1"/>
    <col min="6" max="7" width="9.7109375" style="59" customWidth="1"/>
    <col min="8" max="8" width="9.42578125" style="59" customWidth="1"/>
    <col min="9" max="9" width="22.5703125" style="59" customWidth="1"/>
    <col min="10" max="10" width="16.28515625" style="59" customWidth="1"/>
    <col min="11" max="11" width="6.85546875" style="76" customWidth="1"/>
    <col min="12" max="12" width="9.28515625" style="59" customWidth="1"/>
    <col min="13" max="13" width="1" style="59" customWidth="1"/>
    <col min="14" max="14" width="20.85546875" style="59" customWidth="1"/>
    <col min="15" max="15" width="15.85546875" style="59" customWidth="1"/>
    <col min="16" max="16" width="15" style="59" customWidth="1"/>
    <col min="17" max="17" width="6" style="59" customWidth="1"/>
    <col min="18" max="18" width="4.85546875" style="151" customWidth="1"/>
    <col min="19" max="16384" width="9.140625" style="59"/>
  </cols>
  <sheetData>
    <row r="1" spans="1:18" s="62" customFormat="1" ht="15" customHeight="1">
      <c r="A1" s="61" t="s">
        <v>431</v>
      </c>
      <c r="B1" s="61" t="s">
        <v>432</v>
      </c>
      <c r="C1" s="61" t="s">
        <v>629</v>
      </c>
      <c r="E1" s="431" t="s">
        <v>669</v>
      </c>
      <c r="F1" s="431"/>
      <c r="G1" s="431"/>
      <c r="H1" s="431"/>
      <c r="J1" s="434" t="s">
        <v>720</v>
      </c>
      <c r="K1" s="435"/>
      <c r="L1" s="432" t="s">
        <v>670</v>
      </c>
      <c r="N1" s="427" t="s">
        <v>717</v>
      </c>
      <c r="O1" s="429" t="s">
        <v>718</v>
      </c>
      <c r="P1" s="429" t="s">
        <v>719</v>
      </c>
      <c r="Q1" s="423" t="s">
        <v>629</v>
      </c>
      <c r="R1" s="424"/>
    </row>
    <row r="2" spans="1:18" ht="5.0999999999999996" customHeight="1">
      <c r="A2" s="417"/>
      <c r="B2" s="418"/>
      <c r="C2" s="419"/>
      <c r="E2" s="431" t="s">
        <v>607</v>
      </c>
      <c r="F2" s="438" t="s">
        <v>636</v>
      </c>
      <c r="G2" s="438" t="s">
        <v>637</v>
      </c>
      <c r="H2" s="431" t="s">
        <v>635</v>
      </c>
      <c r="J2" s="436"/>
      <c r="K2" s="437"/>
      <c r="L2" s="433"/>
      <c r="N2" s="428"/>
      <c r="O2" s="430"/>
      <c r="P2" s="430"/>
      <c r="Q2" s="425"/>
      <c r="R2" s="426"/>
    </row>
    <row r="3" spans="1:18" ht="15" customHeight="1">
      <c r="A3" s="63">
        <v>690610</v>
      </c>
      <c r="B3" s="57" t="str">
        <f>VLOOKUP(A3,'СКЛАД '!A:N,2,0)</f>
        <v>Салат Айсберг( идет в двух кейсах)</v>
      </c>
      <c r="C3" s="60">
        <f>VLOOKUP(A3,'Расход по коду'!A:C,3,0)</f>
        <v>15.724</v>
      </c>
      <c r="E3" s="431"/>
      <c r="F3" s="438"/>
      <c r="G3" s="438"/>
      <c r="H3" s="431"/>
      <c r="J3" s="57" t="s">
        <v>532</v>
      </c>
      <c r="K3" s="77">
        <f t="shared" ref="K3:K8" si="0">R3/1000</f>
        <v>1.154787234042553E-2</v>
      </c>
      <c r="L3" s="77">
        <v>8.0000000000000002E-3</v>
      </c>
      <c r="N3" s="57" t="s">
        <v>532</v>
      </c>
      <c r="O3" s="184">
        <v>60</v>
      </c>
      <c r="P3" s="184">
        <v>47</v>
      </c>
      <c r="Q3" s="149">
        <f t="shared" ref="Q3:Q8" si="1">O3-P3</f>
        <v>13</v>
      </c>
      <c r="R3" s="150">
        <f t="shared" ref="R3:R8" si="2">IFERROR(Q3*167/Q$10,0)</f>
        <v>11.547872340425531</v>
      </c>
    </row>
    <row r="4" spans="1:18" ht="15" customHeight="1">
      <c r="A4" s="63">
        <v>59103</v>
      </c>
      <c r="B4" s="57" t="str">
        <f>VLOOKUP(A4,'СКЛАД '!A:N,2,0)</f>
        <v>Помидоры св.</v>
      </c>
      <c r="C4" s="60">
        <f>VLOOKUP(A4,'Расход по коду'!A:C,3,0)</f>
        <v>27.945</v>
      </c>
      <c r="E4" s="75">
        <f>Проверка!E3</f>
        <v>0</v>
      </c>
      <c r="F4" s="75">
        <f>Проверка!N3</f>
        <v>0</v>
      </c>
      <c r="G4" s="75">
        <f>Проверка!O3</f>
        <v>0</v>
      </c>
      <c r="H4" s="75">
        <f>Проверка!U3</f>
        <v>1</v>
      </c>
      <c r="J4" s="57" t="s">
        <v>533</v>
      </c>
      <c r="K4" s="77">
        <f t="shared" si="0"/>
        <v>2.9313829787234041E-2</v>
      </c>
      <c r="L4" s="77">
        <v>8.0000000000000002E-3</v>
      </c>
      <c r="N4" s="57" t="s">
        <v>533</v>
      </c>
      <c r="O4" s="184">
        <v>92</v>
      </c>
      <c r="P4" s="184">
        <v>59</v>
      </c>
      <c r="Q4" s="149">
        <f t="shared" si="1"/>
        <v>33</v>
      </c>
      <c r="R4" s="150">
        <f t="shared" si="2"/>
        <v>29.313829787234042</v>
      </c>
    </row>
    <row r="5" spans="1:18" ht="15" customHeight="1">
      <c r="A5" s="63">
        <v>59104</v>
      </c>
      <c r="B5" s="57" t="str">
        <f>VLOOKUP(A5,'СКЛАД '!A:N,2,0)</f>
        <v>Лук репчатый</v>
      </c>
      <c r="C5" s="60">
        <f>VLOOKUP(A5,'Расход по коду'!A:C,3,0)</f>
        <v>14.302</v>
      </c>
      <c r="E5" s="109" t="s">
        <v>407</v>
      </c>
      <c r="F5" s="109" t="s">
        <v>407</v>
      </c>
      <c r="G5" s="109" t="s">
        <v>407</v>
      </c>
      <c r="H5" s="175" t="s">
        <v>407</v>
      </c>
      <c r="I5" s="177" t="str">
        <f>IFERROR(VLOOKUP(H5,Проверка!AO:AP,2,0),"")</f>
        <v/>
      </c>
      <c r="J5" s="57" t="s">
        <v>538</v>
      </c>
      <c r="K5" s="77">
        <f t="shared" si="0"/>
        <v>2.6648936170212763E-3</v>
      </c>
      <c r="L5" s="77">
        <v>8.0000000000000002E-3</v>
      </c>
      <c r="N5" s="57" t="s">
        <v>538</v>
      </c>
      <c r="O5" s="184">
        <v>41</v>
      </c>
      <c r="P5" s="184">
        <v>38</v>
      </c>
      <c r="Q5" s="149">
        <f t="shared" si="1"/>
        <v>3</v>
      </c>
      <c r="R5" s="150">
        <f t="shared" si="2"/>
        <v>2.6648936170212765</v>
      </c>
    </row>
    <row r="6" spans="1:18" ht="15" customHeight="1">
      <c r="A6" s="63">
        <v>59105</v>
      </c>
      <c r="B6" s="57" t="str">
        <f>VLOOKUP(A6,'СКЛАД '!A:N,2,0)</f>
        <v>Огурцы свежие</v>
      </c>
      <c r="C6" s="60">
        <f>VLOOKUP(A6,'Расход по коду'!A:C,3,0)</f>
        <v>0</v>
      </c>
      <c r="J6" s="57" t="s">
        <v>531</v>
      </c>
      <c r="K6" s="77">
        <f t="shared" si="0"/>
        <v>6.6622340425531917E-2</v>
      </c>
      <c r="L6" s="77">
        <v>0.126</v>
      </c>
      <c r="N6" s="57" t="s">
        <v>531</v>
      </c>
      <c r="O6" s="184">
        <v>255</v>
      </c>
      <c r="P6" s="184">
        <v>180</v>
      </c>
      <c r="Q6" s="149">
        <f t="shared" si="1"/>
        <v>75</v>
      </c>
      <c r="R6" s="150">
        <f t="shared" si="2"/>
        <v>66.622340425531917</v>
      </c>
    </row>
    <row r="7" spans="1:18" ht="15" customHeight="1">
      <c r="A7" s="63">
        <v>51086</v>
      </c>
      <c r="B7" s="57" t="str">
        <f>VLOOKUP(A7,'СКЛАД '!A:N,2,0)</f>
        <v>Морковь очищенная п/ф</v>
      </c>
      <c r="C7" s="60">
        <f>VLOOKUP(A7,'Расход по коду'!A:C,3,0)</f>
        <v>0.22</v>
      </c>
      <c r="J7" s="57" t="s">
        <v>950</v>
      </c>
      <c r="K7" s="77">
        <f t="shared" si="0"/>
        <v>2.576063829787234E-2</v>
      </c>
      <c r="L7" s="77">
        <v>8.0000000000000002E-3</v>
      </c>
      <c r="N7" s="57" t="s">
        <v>950</v>
      </c>
      <c r="O7" s="184">
        <v>67</v>
      </c>
      <c r="P7" s="184">
        <v>38</v>
      </c>
      <c r="Q7" s="149">
        <f t="shared" si="1"/>
        <v>29</v>
      </c>
      <c r="R7" s="150">
        <f t="shared" si="2"/>
        <v>25.76063829787234</v>
      </c>
    </row>
    <row r="8" spans="1:18" ht="15" customHeight="1">
      <c r="A8" s="63">
        <v>59897</v>
      </c>
      <c r="B8" s="57" t="str">
        <f>VLOOKUP(A8,'СКЛАД '!A:N,2,0)</f>
        <v>Микс салатов</v>
      </c>
      <c r="C8" s="60">
        <f>VLOOKUP(A8,'Расход по коду'!A:C,3,0)</f>
        <v>0.81899999999999995</v>
      </c>
      <c r="J8" s="57" t="s">
        <v>951</v>
      </c>
      <c r="K8" s="77">
        <f t="shared" si="0"/>
        <v>3.1090425531914892E-2</v>
      </c>
      <c r="L8" s="77">
        <v>8.0000000000000002E-3</v>
      </c>
      <c r="N8" s="57" t="s">
        <v>951</v>
      </c>
      <c r="O8" s="184">
        <v>89</v>
      </c>
      <c r="P8" s="184">
        <v>54</v>
      </c>
      <c r="Q8" s="149">
        <f t="shared" si="1"/>
        <v>35</v>
      </c>
      <c r="R8" s="150">
        <f t="shared" si="2"/>
        <v>31.090425531914892</v>
      </c>
    </row>
    <row r="9" spans="1:18" ht="5.0999999999999996" customHeight="1">
      <c r="A9" s="420"/>
      <c r="B9" s="421"/>
      <c r="C9" s="422"/>
      <c r="N9" s="57"/>
      <c r="O9" s="184"/>
      <c r="P9" s="184"/>
      <c r="Q9" s="149"/>
      <c r="R9" s="150"/>
    </row>
    <row r="10" spans="1:18" ht="15" customHeight="1">
      <c r="A10" s="63">
        <v>51014</v>
      </c>
      <c r="B10" s="57" t="str">
        <f>VLOOKUP(A10,'СКЛАД '!A:N,2,0)</f>
        <v>Кинг соус 40%</v>
      </c>
      <c r="C10" s="60">
        <f>VLOOKUP(A10,'Расход по коду'!A:C,3,0)</f>
        <v>8.9450000000000003</v>
      </c>
      <c r="O10" s="247">
        <f>SUM(O3:O8)</f>
        <v>604</v>
      </c>
      <c r="P10" s="247">
        <f>SUM(P3:P8)</f>
        <v>416</v>
      </c>
      <c r="Q10" s="149">
        <f>SUM(Q3:Q8)</f>
        <v>188</v>
      </c>
      <c r="R10" s="149">
        <f>SUM(R3:R8)</f>
        <v>167</v>
      </c>
    </row>
    <row r="11" spans="1:18" ht="15" customHeight="1">
      <c r="A11" s="63">
        <v>51017</v>
      </c>
      <c r="B11" s="57" t="str">
        <f>VLOOKUP(A11,'СКЛАД '!A:N,2,0)</f>
        <v>Майонез 65%</v>
      </c>
      <c r="C11" s="60">
        <f>VLOOKUP(A11,'Расход по коду'!A:C,3,0)</f>
        <v>11.424999999999999</v>
      </c>
    </row>
    <row r="12" spans="1:18" ht="15" customHeight="1">
      <c r="A12" s="63">
        <v>60020</v>
      </c>
      <c r="B12" s="57" t="str">
        <f>VLOOKUP(A12,'СКЛАД '!A:N,2,0)</f>
        <v>Соус майонезный Блю Чиз</v>
      </c>
      <c r="C12" s="60">
        <f>VLOOKUP(A12,'Расход по коду'!A:C,3,0)</f>
        <v>0.29400000000000004</v>
      </c>
    </row>
    <row r="13" spans="1:18" ht="15" customHeight="1">
      <c r="A13" s="63">
        <v>51054</v>
      </c>
      <c r="B13" s="57" t="str">
        <f>VLOOKUP(A13,'СКЛАД '!A:N,2,0)</f>
        <v>Горчица</v>
      </c>
      <c r="C13" s="60">
        <f>VLOOKUP(A13,'Расход по коду'!A:C,3,0)</f>
        <v>0.80700000000000005</v>
      </c>
    </row>
    <row r="14" spans="1:18" ht="15" customHeight="1">
      <c r="A14" s="63">
        <v>51065</v>
      </c>
      <c r="B14" s="57" t="str">
        <f>VLOOKUP(A14,'СКЛАД '!A:N,2,0)</f>
        <v>Кетчуп Хаинц</v>
      </c>
      <c r="C14" s="60">
        <f>VLOOKUP(A14,'Расход по коду'!A:C,3,0)</f>
        <v>9.1949999999999985</v>
      </c>
    </row>
    <row r="15" spans="1:18" ht="15" customHeight="1">
      <c r="A15" s="63">
        <v>51217</v>
      </c>
      <c r="B15" s="57" t="str">
        <f>VLOOKUP(A15,'СКЛАД '!A:N,2,0)</f>
        <v>Соус Цезарь (БК)</v>
      </c>
      <c r="C15" s="60">
        <f>VLOOKUP(A15,'Расход по коду'!A:C,3,0)</f>
        <v>2.94</v>
      </c>
    </row>
    <row r="16" spans="1:18" ht="15" customHeight="1">
      <c r="A16" s="63">
        <v>51256</v>
      </c>
      <c r="B16" s="57" t="str">
        <f>VLOOKUP(A16,'СКЛАД '!A:N,2,0)</f>
        <v>Соус Барбекю</v>
      </c>
      <c r="C16" s="60">
        <f>VLOOKUP(A16,'Расход по коду'!A:C,3,0)</f>
        <v>2.6080000000000005</v>
      </c>
    </row>
    <row r="17" spans="1:3" ht="15" customHeight="1">
      <c r="A17" s="63">
        <v>61023</v>
      </c>
      <c r="B17" s="57" t="str">
        <f>VLOOKUP(A17,'СКЛАД '!A:N,2,0)</f>
        <v>Соус сырный оригинальный "Хайнц" для бургеров</v>
      </c>
      <c r="C17" s="60">
        <f>VLOOKUP(A17,'Расход по коду'!A:C,3,0)</f>
        <v>0.92400000000000004</v>
      </c>
    </row>
    <row r="18" spans="1:3" ht="15" customHeight="1">
      <c r="A18" s="63">
        <v>57407</v>
      </c>
      <c r="B18" s="57" t="str">
        <f>VLOOKUP(A18,'СКЛАД '!A:N,2,0)</f>
        <v>Шоколадно-карамельный соус Mars</v>
      </c>
      <c r="C18" s="60">
        <f>VLOOKUP(A18,'Расход по коду'!A:C,3,0)</f>
        <v>1.08</v>
      </c>
    </row>
    <row r="19" spans="1:3" ht="15" customHeight="1">
      <c r="A19" s="63">
        <v>53229</v>
      </c>
      <c r="B19" s="57" t="str">
        <f>VLOOKUP(A19,'СКЛАД '!A:N,2,0)</f>
        <v>Смесь для мороженого</v>
      </c>
      <c r="C19" s="60">
        <f>VLOOKUP(A19,'Расход по коду'!A:C,3,0)</f>
        <v>20.96</v>
      </c>
    </row>
    <row r="20" spans="1:3" ht="15" customHeight="1">
      <c r="A20" s="63">
        <v>53230</v>
      </c>
      <c r="B20" s="57" t="str">
        <f>VLOOKUP(A20,'СКЛАД '!A:N,2,0)</f>
        <v>Смесь для коктейля 3%</v>
      </c>
      <c r="C20" s="60">
        <f>VLOOKUP(A20,'Расход по коду'!A:C,3,0)</f>
        <v>22.677</v>
      </c>
    </row>
    <row r="21" spans="1:3" ht="15" customHeight="1">
      <c r="A21" s="63">
        <v>51142</v>
      </c>
      <c r="B21" s="57" t="str">
        <f>VLOOKUP(A21,'СКЛАД '!A:N,2,0)</f>
        <v>Сироп (БК) клубничный</v>
      </c>
      <c r="C21" s="60">
        <f>VLOOKUP(A21,'Расход по коду'!A:C,3,0)</f>
        <v>1.4630000000000001</v>
      </c>
    </row>
    <row r="22" spans="1:3" ht="15" customHeight="1">
      <c r="A22" s="63">
        <v>51143</v>
      </c>
      <c r="B22" s="57" t="str">
        <f>VLOOKUP(A22,'СКЛАД '!A:N,2,0)</f>
        <v>Сироп (БК) шоколадный</v>
      </c>
      <c r="C22" s="60">
        <f>VLOOKUP(A22,'Расход по коду'!A:C,3,0)</f>
        <v>0.9860000000000001</v>
      </c>
    </row>
    <row r="23" spans="1:3" ht="15" customHeight="1">
      <c r="A23" s="63">
        <v>51144</v>
      </c>
      <c r="B23" s="57" t="str">
        <f>VLOOKUP(A23,'СКЛАД '!A:N,2,0)</f>
        <v>Сироп (БК) ванильный</v>
      </c>
      <c r="C23" s="60">
        <f>VLOOKUP(A23,'Расход по коду'!A:C,3,0)</f>
        <v>1.2520000000000002</v>
      </c>
    </row>
    <row r="24" spans="1:3" ht="15" customHeight="1">
      <c r="A24" s="63">
        <v>51150</v>
      </c>
      <c r="B24" s="57" t="str">
        <f>VLOOKUP(A24,'СКЛАД '!A:N,2,0)</f>
        <v>Топпинг (БК) сливочная помадка</v>
      </c>
      <c r="C24" s="60">
        <f>VLOOKUP(A24,'Расход по коду'!A:C,3,0)</f>
        <v>0.46</v>
      </c>
    </row>
    <row r="25" spans="1:3" ht="15" customHeight="1">
      <c r="A25" s="63">
        <v>51152</v>
      </c>
      <c r="B25" s="57" t="str">
        <f>VLOOKUP(A25,'СКЛАД '!A:N,2,0)</f>
        <v>Топпинг (БК) клубничный</v>
      </c>
      <c r="C25" s="60">
        <f>VLOOKUP(A25,'Расход по коду'!A:C,3,0)</f>
        <v>0.33999999999999997</v>
      </c>
    </row>
    <row r="26" spans="1:3" ht="15" customHeight="1">
      <c r="A26" s="63">
        <v>51153</v>
      </c>
      <c r="B26" s="57" t="str">
        <f>VLOOKUP(A26,'СКЛАД '!A:N,2,0)</f>
        <v>Топпинг (БК) шоколадный</v>
      </c>
      <c r="C26" s="60">
        <f>VLOOKUP(A26,'Расход по коду'!A:C,3,0)</f>
        <v>0.56000000000000005</v>
      </c>
    </row>
    <row r="27" spans="1:3" ht="15" customHeight="1">
      <c r="A27" s="63">
        <v>67019</v>
      </c>
      <c r="B27" s="57" t="str">
        <f>VLOOKUP(A27,'СКЛАД '!A:N,2,0)</f>
        <v>Сироп Монини шоколадное печенье</v>
      </c>
      <c r="C27" s="60">
        <f>VLOOKUP(A27,'Расход по коду'!A:C,3,0)</f>
        <v>2.21</v>
      </c>
    </row>
    <row r="28" spans="1:3" ht="15" customHeight="1">
      <c r="A28" s="63">
        <v>67020</v>
      </c>
      <c r="B28" s="57" t="str">
        <f>VLOOKUP(A28,'СКЛАД '!A:N,2,0)</f>
        <v>Сироп Монини солёная карамель</v>
      </c>
      <c r="C28" s="60">
        <f>VLOOKUP(A28,'Расход по коду'!A:C,3,0)</f>
        <v>3.6900000000000004</v>
      </c>
    </row>
    <row r="29" spans="1:3" ht="15" customHeight="1">
      <c r="A29" s="63">
        <v>67021</v>
      </c>
      <c r="B29" s="57" t="str">
        <f>VLOOKUP(A29,'СКЛАД '!A:N,2,0)</f>
        <v>Сироп Монини французская ваниль</v>
      </c>
      <c r="C29" s="60">
        <f>VLOOKUP(A29,'Расход по коду'!A:C,3,0)</f>
        <v>2.04</v>
      </c>
    </row>
    <row r="30" spans="1:3" ht="15" customHeight="1">
      <c r="A30" s="63">
        <v>67418</v>
      </c>
      <c r="B30" s="57" t="str">
        <f>VLOOKUP(A30,'СКЛАД '!A:N,2,0)</f>
        <v>Пирожок с вишней 36 шт в уп.</v>
      </c>
      <c r="C30" s="60">
        <f>VLOOKUP(A30,'Расход по коду'!A:C,3,0)</f>
        <v>25</v>
      </c>
    </row>
    <row r="31" spans="1:3" ht="15" customHeight="1">
      <c r="A31" s="63">
        <v>67420</v>
      </c>
      <c r="B31" s="57" t="str">
        <f>VLOOKUP(A31,'СКЛАД '!A:N,2,0)</f>
        <v>Пирожок клубника-ваниль</v>
      </c>
      <c r="C31" s="60">
        <f>VLOOKUP(A31,'Расход по коду'!A:C,3,0)</f>
        <v>6</v>
      </c>
    </row>
    <row r="32" spans="1:3" ht="15" customHeight="1">
      <c r="A32" s="56">
        <v>68611</v>
      </c>
      <c r="B32" s="57" t="str">
        <f>VLOOKUP(A32,'СКЛАД '!A:N,2,0)</f>
        <v>Сырники (Т)</v>
      </c>
      <c r="C32" s="60">
        <f>VLOOKUP(A32,'Расход по коду'!A:C,3,0)</f>
        <v>2</v>
      </c>
    </row>
    <row r="33" spans="1:3" ht="15" customHeight="1">
      <c r="A33" s="63">
        <v>80023</v>
      </c>
      <c r="B33" s="57" t="str">
        <f>VLOOKUP(A33,'СКЛАД '!A:N,2,0)</f>
        <v>Донат шоколадный</v>
      </c>
      <c r="C33" s="60">
        <f>VLOOKUP(A33,'Расход по коду'!A:C,3,0)</f>
        <v>10</v>
      </c>
    </row>
    <row r="34" spans="1:3" ht="15" customHeight="1">
      <c r="A34" s="63">
        <v>80024</v>
      </c>
      <c r="B34" s="57" t="str">
        <f>VLOOKUP(A34,'СКЛАД '!A:N,2,0)</f>
        <v>Донат клубничный</v>
      </c>
      <c r="C34" s="60">
        <f>VLOOKUP(A34,'Расход по коду'!A:C,3,0)</f>
        <v>5</v>
      </c>
    </row>
    <row r="35" spans="1:3" ht="15" customHeight="1">
      <c r="A35" s="63">
        <v>51610</v>
      </c>
      <c r="B35" s="57" t="str">
        <f>VLOOKUP(A35,'СКЛАД '!A:N,2,0)</f>
        <v>Брауни (БК)</v>
      </c>
      <c r="C35" s="60">
        <f>VLOOKUP(A35,'Расход по коду'!A:C,3,0)</f>
        <v>26</v>
      </c>
    </row>
    <row r="36" spans="1:3" ht="15" customHeight="1">
      <c r="A36" s="63">
        <v>67025</v>
      </c>
      <c r="B36" s="57" t="str">
        <f>VLOOKUP(A36,'СКЛАД '!A:N,2,0)</f>
        <v>Булочка Черная 89 гр. два слоя 24 шт. в уп.</v>
      </c>
      <c r="C36" s="60">
        <f>VLOOKUP(A36,'Расход по коду'!A:C,3,0)</f>
        <v>51</v>
      </c>
    </row>
    <row r="37" spans="1:3" ht="15" customHeight="1">
      <c r="A37" s="63">
        <v>55017</v>
      </c>
      <c r="B37" s="57" t="str">
        <f>VLOOKUP(A37,'СКЛАД '!A:N,2,0)</f>
        <v>Булочка 7" (74 гр)</v>
      </c>
      <c r="C37" s="60">
        <f>VLOOKUP(A37,'Расход по коду'!A:C,3,0)</f>
        <v>40</v>
      </c>
    </row>
    <row r="38" spans="1:3" ht="15" customHeight="1">
      <c r="A38" s="63">
        <v>55034</v>
      </c>
      <c r="B38" s="57" t="str">
        <f>VLOOKUP(A38,'СКЛАД '!A:N,2,0)</f>
        <v>Булочка 4" (54 гр)</v>
      </c>
      <c r="C38" s="60">
        <f>VLOOKUP(A38,'Расход по коду'!A:C,3,0)</f>
        <v>483</v>
      </c>
    </row>
    <row r="39" spans="1:3" ht="15" customHeight="1">
      <c r="A39" s="63">
        <v>55036</v>
      </c>
      <c r="B39" s="57" t="str">
        <f>VLOOKUP(A39,'СКЛАД '!A:N,2,0)</f>
        <v>Булочка Воппер 5" (81 гр)</v>
      </c>
      <c r="C39" s="60">
        <f>VLOOKUP(A39,'Расход по коду'!A:C,3,0)</f>
        <v>324</v>
      </c>
    </row>
    <row r="40" spans="1:3" ht="15" customHeight="1">
      <c r="A40" s="63">
        <v>65037</v>
      </c>
      <c r="B40" s="57" t="str">
        <f>VLOOKUP(A40,'СКЛАД '!A:N,2,0)</f>
        <v>Булочка с кукурузной крошкой 4,5" (71 гр)</v>
      </c>
      <c r="C40" s="60">
        <f>VLOOKUP(A40,'Расход по коду'!A:C,3,0)</f>
        <v>166</v>
      </c>
    </row>
    <row r="41" spans="1:3" ht="15" customHeight="1">
      <c r="A41" s="63">
        <v>68609</v>
      </c>
      <c r="B41" s="57" t="str">
        <f>VLOOKUP(A41,'СКЛАД '!A:N,2,0)</f>
        <v>Мучная тортилья 9Д</v>
      </c>
      <c r="C41" s="60">
        <f>VLOOKUP(A41,'Расход по коду'!A:C,3,0)</f>
        <v>99</v>
      </c>
    </row>
    <row r="42" spans="1:3" ht="15" customHeight="1">
      <c r="A42" s="63">
        <v>55040</v>
      </c>
      <c r="B42" s="57" t="str">
        <f>VLOOKUP(A42,'СКЛАД '!A:N,2,0)</f>
        <v>Булочка "4" тройная 48 шт. в уп.</v>
      </c>
      <c r="C42" s="60">
        <f>VLOOKUP(A42,'Расход по коду'!A:C,3,0)</f>
        <v>350</v>
      </c>
    </row>
    <row r="43" spans="1:3" ht="15" customHeight="1">
      <c r="A43" s="63">
        <v>51201</v>
      </c>
      <c r="B43" s="57" t="str">
        <f>VLOOKUP(A43,'СКЛАД '!A:N,2,0)</f>
        <v>Соус на основе растительных масел Горчичный 25 мл 125 шт в уп</v>
      </c>
      <c r="C43" s="60">
        <f>VLOOKUP(A43,'Расход по коду'!A:C,3,0)</f>
        <v>20</v>
      </c>
    </row>
    <row r="44" spans="1:3" ht="15" customHeight="1">
      <c r="A44" s="63">
        <v>51058</v>
      </c>
      <c r="B44" s="57" t="str">
        <f>VLOOKUP(A44,'СКЛАД '!A:N,2,0)</f>
        <v>Кетчуп dip</v>
      </c>
      <c r="C44" s="60">
        <f>VLOOKUP(A44,'Расход по коду'!A:C,3,0)</f>
        <v>70</v>
      </c>
    </row>
    <row r="45" spans="1:3" ht="15" customHeight="1">
      <c r="A45" s="63">
        <v>51203</v>
      </c>
      <c r="B45" s="57" t="str">
        <f>VLOOKUP(A45,'СКЛАД '!A:N,2,0)</f>
        <v>Соус кисло-сладкий dip</v>
      </c>
      <c r="C45" s="60">
        <f>VLOOKUP(A45,'Расход по коду'!A:C,3,0)</f>
        <v>81</v>
      </c>
    </row>
    <row r="46" spans="1:3" ht="15" customHeight="1">
      <c r="A46" s="63">
        <v>51205</v>
      </c>
      <c r="B46" s="57" t="str">
        <f>VLOOKUP(A46,'СКЛАД '!A:N,2,0)</f>
        <v>Соус барбекю dip</v>
      </c>
      <c r="C46" s="60">
        <f>VLOOKUP(A46,'Расход по коду'!A:C,3,0)</f>
        <v>63</v>
      </c>
    </row>
    <row r="47" spans="1:3" ht="15" customHeight="1">
      <c r="A47" s="63">
        <v>51208</v>
      </c>
      <c r="B47" s="57" t="str">
        <f>VLOOKUP(A47,'СКЛАД '!A:N,2,0)</f>
        <v>Соус карри dip</v>
      </c>
      <c r="C47" s="60">
        <f>VLOOKUP(A47,'Расход по коду'!A:C,3,0)</f>
        <v>24</v>
      </c>
    </row>
    <row r="48" spans="1:3" ht="15" customHeight="1">
      <c r="A48" s="63">
        <v>51210</v>
      </c>
      <c r="B48" s="57" t="str">
        <f>VLOOKUP(A48,'СКЛАД '!A:N,2,0)</f>
        <v>Соус Чесночный 25 мл dip</v>
      </c>
      <c r="C48" s="60">
        <f>VLOOKUP(A48,'Расход по коду'!A:C,3,0)</f>
        <v>44</v>
      </c>
    </row>
    <row r="49" spans="1:3" ht="15" customHeight="1">
      <c r="A49" s="63">
        <v>60000</v>
      </c>
      <c r="B49" s="57" t="str">
        <f>VLOOKUP(A49,'СКЛАД '!A:N,2,0)</f>
        <v>Соус Сырный</v>
      </c>
      <c r="C49" s="60">
        <f>VLOOKUP(A49,'Расход по коду'!A:C,3,0)</f>
        <v>370</v>
      </c>
    </row>
    <row r="50" spans="1:3" ht="15" customHeight="1">
      <c r="A50" s="63">
        <v>67030</v>
      </c>
      <c r="B50" s="57" t="str">
        <f>VLOOKUP(A50,'СКЛАД '!A:N,2,0)</f>
        <v>Кленовый сироп dip</v>
      </c>
      <c r="C50" s="60">
        <f>VLOOKUP(A50,'Расход по коду'!A:C,3,0)</f>
        <v>0</v>
      </c>
    </row>
    <row r="51" spans="1:3" ht="15" customHeight="1">
      <c r="A51" s="63">
        <v>61220</v>
      </c>
      <c r="B51" s="57" t="str">
        <f>VLOOKUP(A51,'СКЛАД '!A:N,2,0)</f>
        <v>Соус Брусничный dip(своя карта в модификаторах)</v>
      </c>
      <c r="C51" s="60">
        <f>VLOOKUP(A51,'Расход по коду'!A:C,3,0)</f>
        <v>10</v>
      </c>
    </row>
    <row r="52" spans="1:3" ht="15" customHeight="1">
      <c r="A52" s="63">
        <v>51241</v>
      </c>
      <c r="B52" s="57" t="str">
        <f>VLOOKUP(A52,'СКЛАД '!A:N,2,0)</f>
        <v>Заправка йогурт dip</v>
      </c>
      <c r="C52" s="60">
        <f>VLOOKUP(A52,'Расход по коду'!A:C,3,0)</f>
        <v>47</v>
      </c>
    </row>
    <row r="53" spans="1:3" ht="15" customHeight="1">
      <c r="A53" s="63">
        <v>51242</v>
      </c>
      <c r="B53" s="57" t="str">
        <f>VLOOKUP(A53,'СКЛАД '!A:N,2,0)</f>
        <v>Заправка пряные травы dip</v>
      </c>
      <c r="C53" s="60">
        <f>VLOOKUP(A53,'Расход по коду'!A:C,3,0)</f>
        <v>80</v>
      </c>
    </row>
    <row r="54" spans="1:3" ht="15" customHeight="1">
      <c r="A54" s="63">
        <v>51219</v>
      </c>
      <c r="B54" s="57" t="str">
        <f>VLOOKUP(A54,'СКЛАД '!A:N,2,0)</f>
        <v>Заправка для салата Цезарь dip</v>
      </c>
      <c r="C54" s="60">
        <f>VLOOKUP(A54,'Расход по коду'!A:C,3,0)</f>
        <v>14</v>
      </c>
    </row>
    <row r="55" spans="1:3" ht="15" customHeight="1">
      <c r="A55" s="63">
        <v>51172</v>
      </c>
      <c r="B55" s="57" t="str">
        <f>VLOOKUP(A55,'СКЛАД '!A:N,2,0)</f>
        <v>Котлета рыбная (89 гр)</v>
      </c>
      <c r="C55" s="60">
        <f>VLOOKUP(A55,'Расход по коду'!A:C,3,0)</f>
        <v>2</v>
      </c>
    </row>
    <row r="56" spans="1:3" ht="15" customHeight="1">
      <c r="A56" s="63">
        <v>68657</v>
      </c>
      <c r="B56" s="57" t="str">
        <f>VLOOKUP(A56,'СКЛАД '!A:N,2,0)</f>
        <v>Крылышки Кинг (ТМ)</v>
      </c>
      <c r="C56" s="60">
        <f>VLOOKUP(A56,'Расход по коду'!A:C,3,0)</f>
        <v>300</v>
      </c>
    </row>
    <row r="57" spans="1:3" ht="15" customHeight="1">
      <c r="A57" s="63">
        <v>68670</v>
      </c>
      <c r="B57" s="57" t="str">
        <f>VLOOKUP(A57,'СКЛАД '!A:N,2,0)</f>
        <v>Чикен Фри</v>
      </c>
      <c r="C57" s="60">
        <f>VLOOKUP(A57,'Расход по коду'!A:C,3,0)</f>
        <v>894</v>
      </c>
    </row>
    <row r="58" spans="1:3" ht="15" customHeight="1">
      <c r="A58" s="63">
        <v>68659</v>
      </c>
      <c r="B58" s="57" t="str">
        <f>VLOOKUP(A58,'СКЛАД '!A:N,2,0)</f>
        <v>Нагетс Кинг (ТМ)</v>
      </c>
      <c r="C58" s="60">
        <f>VLOOKUP(A58,'Расход по коду'!A:C,3,0)</f>
        <v>2335</v>
      </c>
    </row>
    <row r="59" spans="1:3" ht="15" customHeight="1">
      <c r="A59" s="63">
        <v>58558</v>
      </c>
      <c r="B59" s="57" t="str">
        <f>VLOOKUP(A59,'СКЛАД '!A:N,2,0)</f>
        <v>Монетки из сыра в панировке</v>
      </c>
      <c r="C59" s="60">
        <f>VLOOKUP(A59,'Расход по коду'!A:C,3,0)</f>
        <v>308</v>
      </c>
    </row>
    <row r="60" spans="1:3" ht="15" customHeight="1">
      <c r="A60" s="63">
        <v>68695</v>
      </c>
      <c r="B60" s="57" t="str">
        <f>VLOOKUP(A60,'СКЛАД '!A:N,2,0)</f>
        <v>Котлеты из говядины HAMBURGER</v>
      </c>
      <c r="C60" s="60">
        <f>VLOOKUP(A60,'Расход по коду'!A:C,3,0)</f>
        <v>806</v>
      </c>
    </row>
    <row r="61" spans="1:3" ht="15" customHeight="1">
      <c r="A61" s="63">
        <v>69053</v>
      </c>
      <c r="B61" s="57" t="str">
        <f>VLOOKUP(A61,'СКЛАД '!A:N,2,0)</f>
        <v>Котлета Криспи Чикен</v>
      </c>
      <c r="C61" s="60">
        <f>VLOOKUP(A61,'Расход по коду'!A:C,3,0)</f>
        <v>1</v>
      </c>
    </row>
    <row r="62" spans="1:3" ht="15" customHeight="1">
      <c r="A62" s="63">
        <v>69056</v>
      </c>
      <c r="B62" s="57" t="str">
        <f>VLOOKUP(A62,'СКЛАД '!A:N,2,0)</f>
        <v>Котлета Лонг Чикен</v>
      </c>
      <c r="C62" s="60">
        <f>VLOOKUP(A62,'Расход по коду'!A:C,3,0)</f>
        <v>32</v>
      </c>
    </row>
    <row r="63" spans="1:3" ht="15" customHeight="1">
      <c r="A63" s="63">
        <v>69060</v>
      </c>
      <c r="B63" s="57" t="str">
        <f>VLOOKUP(A63,'СКЛАД '!A:N,2,0)</f>
        <v>Котлета Гриль Чикен</v>
      </c>
      <c r="C63" s="60">
        <f>VLOOKUP(A63,'Расход по коду'!A:C,3,0)</f>
        <v>134</v>
      </c>
    </row>
    <row r="64" spans="1:3" ht="15" customHeight="1">
      <c r="A64" s="63">
        <v>59832</v>
      </c>
      <c r="B64" s="57" t="str">
        <f>VLOOKUP(A64,'СКЛАД '!A:N,2,0)</f>
        <v>Бекон нарезка кг</v>
      </c>
      <c r="C64" s="60">
        <f>VLOOKUP(A64,'Расход по коду'!A:C,3,0)</f>
        <v>3.4980000000000002</v>
      </c>
    </row>
    <row r="65" spans="1:3" ht="15" customHeight="1">
      <c r="A65" s="63">
        <v>69070</v>
      </c>
      <c r="B65" s="57" t="str">
        <f>VLOOKUP(A65,'СКЛАД '!A:N,2,0)</f>
        <v>Куриные котлетки Velue 200 шт в кор</v>
      </c>
      <c r="C65" s="60">
        <f>VLOOKUP(A65,'Расход по коду'!A:C,3,0)</f>
        <v>410</v>
      </c>
    </row>
    <row r="66" spans="1:3" ht="15" customHeight="1">
      <c r="A66" s="63">
        <v>68612</v>
      </c>
      <c r="B66" s="57" t="str">
        <f>VLOOKUP(A66,'СКЛАД '!A:N,2,0)</f>
        <v>Ветчина нарезка</v>
      </c>
      <c r="C66" s="60">
        <f>VLOOKUP(A66,'Расход по коду'!A:C,3,0)</f>
        <v>49</v>
      </c>
    </row>
    <row r="67" spans="1:3" ht="15" customHeight="1">
      <c r="A67" s="63">
        <v>58533</v>
      </c>
      <c r="B67" s="57" t="str">
        <f>VLOOKUP(A67,'СКЛАД '!A:N,2,0)</f>
        <v>Картофель фри с/м</v>
      </c>
      <c r="C67" s="60">
        <f>VLOOKUP(A67,'Расход по коду'!A:C,3,0)</f>
        <v>126.22499999999999</v>
      </c>
    </row>
    <row r="68" spans="1:3" ht="15" customHeight="1">
      <c r="A68" s="63">
        <v>58554</v>
      </c>
      <c r="B68" s="57" t="str">
        <f>VLOOKUP(A68,'СКЛАД '!A:N,2,0)</f>
        <v>Картофель деревенский с/м</v>
      </c>
      <c r="C68" s="60">
        <f>VLOOKUP(A68,'Расход по коду'!A:C,3,0)</f>
        <v>8.0660000000000007</v>
      </c>
    </row>
    <row r="69" spans="1:3" ht="15" customHeight="1">
      <c r="A69" s="63">
        <v>58682</v>
      </c>
      <c r="B69" s="57" t="str">
        <f>VLOOKUP(A69,'СКЛАД '!A:N,2,0)</f>
        <v>Котлеты из говядины WHOPPER</v>
      </c>
      <c r="C69" s="60">
        <f>VLOOKUP(A69,'Расход по коду'!A:C,3,0)</f>
        <v>609</v>
      </c>
    </row>
    <row r="70" spans="1:3" ht="15" customHeight="1">
      <c r="A70" s="63">
        <v>58686</v>
      </c>
      <c r="B70" s="57" t="str">
        <f>VLOOKUP(A70,'СКЛАД '!A:N,2,0)</f>
        <v>Луковые кольца</v>
      </c>
      <c r="C70" s="60">
        <f>VLOOKUP(A70,'Расход по коду'!A:C,3,0)</f>
        <v>227</v>
      </c>
    </row>
    <row r="71" spans="1:3" ht="15" customHeight="1">
      <c r="A71" s="63">
        <v>53124</v>
      </c>
      <c r="B71" s="57" t="str">
        <f>VLOOKUP(A71,'СКЛАД '!A:N,2,0)</f>
        <v>Сок "Я" Апельсиновый</v>
      </c>
      <c r="C71" s="60">
        <f>VLOOKUP(A71,'Расход по коду'!A:C,3,0)</f>
        <v>11</v>
      </c>
    </row>
    <row r="72" spans="1:3" ht="15" customHeight="1">
      <c r="A72" s="63">
        <v>53125</v>
      </c>
      <c r="B72" s="57" t="str">
        <f>VLOOKUP(A72,'СКЛАД '!A:N,2,0)</f>
        <v>Сок "Я" Яблочный</v>
      </c>
      <c r="C72" s="60">
        <f>VLOOKUP(A72,'Расход по коду'!A:C,3,0)</f>
        <v>54</v>
      </c>
    </row>
    <row r="73" spans="1:3" ht="15" customHeight="1">
      <c r="A73" s="63">
        <v>59363</v>
      </c>
      <c r="B73" s="57" t="str">
        <f>VLOOKUP(A73,'СКЛАД '!A:N,2,0)</f>
        <v>Адреналин 0,25</v>
      </c>
      <c r="C73" s="60">
        <f>VLOOKUP(A73,'Расход по коду'!A:C,3,0)</f>
        <v>1</v>
      </c>
    </row>
    <row r="74" spans="1:3" ht="15" customHeight="1">
      <c r="A74" s="63">
        <v>59364</v>
      </c>
      <c r="B74" s="57" t="str">
        <f>VLOOKUP(A74,'СКЛАД '!A:N,2,0)</f>
        <v>Пиво Эфес пилснер</v>
      </c>
      <c r="C74" s="60">
        <f>VLOOKUP(A74,'Расход по коду'!A:C,3,0)</f>
        <v>65.5</v>
      </c>
    </row>
    <row r="75" spans="1:3" ht="15" customHeight="1">
      <c r="A75" s="63">
        <v>59365</v>
      </c>
      <c r="B75" s="57" t="str">
        <f>VLOOKUP(A75,'СКЛАД '!A:N,2,0)</f>
        <v>Пиво Старый Мельник</v>
      </c>
      <c r="C75" s="60">
        <f>VLOOKUP(A75,'Расход по коду'!A:C,3,0)</f>
        <v>0</v>
      </c>
    </row>
    <row r="76" spans="1:3" ht="15" customHeight="1">
      <c r="A76" s="63">
        <v>59891</v>
      </c>
      <c r="B76" s="57" t="str">
        <f>VLOOKUP(A76,'СКЛАД '!A:N,2,0)</f>
        <v>Сироп пепси-кола</v>
      </c>
      <c r="C76" s="60">
        <f>VLOOKUP(A76,'Расход по коду'!A:C,3,0)</f>
        <v>77.162792553191494</v>
      </c>
    </row>
    <row r="77" spans="1:3" ht="15" customHeight="1">
      <c r="A77" s="63">
        <v>59892</v>
      </c>
      <c r="B77" s="57" t="str">
        <f>VLOOKUP(A77,'СКЛАД '!A:N,2,0)</f>
        <v>Сироп миринда</v>
      </c>
      <c r="C77" s="60">
        <f>VLOOKUP(A77,'Расход по коду'!A:C,3,0)</f>
        <v>12.642484042553189</v>
      </c>
    </row>
    <row r="78" spans="1:3" ht="15" customHeight="1">
      <c r="A78" s="63">
        <v>59893</v>
      </c>
      <c r="B78" s="57" t="str">
        <f>VLOOKUP(A78,'СКЛАД '!A:N,2,0)</f>
        <v>Сироп 7АП</v>
      </c>
      <c r="C78" s="60">
        <f>VLOOKUP(A78,'Расход по коду'!A:C,3,0)</f>
        <v>31.563228723404258</v>
      </c>
    </row>
    <row r="79" spans="1:3" ht="15" customHeight="1">
      <c r="A79" s="63">
        <v>59894</v>
      </c>
      <c r="B79" s="57" t="str">
        <f>VLOOKUP(A79,'СКЛАД '!A:N,2,0)</f>
        <v>Аква минерале б/г (кк Аква Минерале 0,6л б/г)</v>
      </c>
      <c r="C79" s="60">
        <f>VLOOKUP(A79,'Расход по коду'!A:C,3,0)</f>
        <v>27</v>
      </c>
    </row>
    <row r="80" spans="1:3" ht="15" customHeight="1">
      <c r="A80" s="63">
        <v>59895</v>
      </c>
      <c r="B80" s="57" t="str">
        <f>VLOOKUP(A80,'СКЛАД '!A:N,2,0)</f>
        <v>Аква минерале газ(кк Аква Минерале 0,6л )</v>
      </c>
      <c r="C80" s="60">
        <f>VLOOKUP(A80,'Расход по коду'!A:C,3,0)</f>
        <v>2</v>
      </c>
    </row>
    <row r="81" spans="1:3" ht="15" customHeight="1">
      <c r="A81" s="63">
        <v>59900</v>
      </c>
      <c r="B81" s="57" t="str">
        <f>VLOOKUP(A81,'СКЛАД '!A:N,2,0)</f>
        <v>Липтон Лимон</v>
      </c>
      <c r="C81" s="60">
        <f>VLOOKUP(A81,'Расход по коду'!A:C,3,0)</f>
        <v>6</v>
      </c>
    </row>
    <row r="82" spans="1:3" ht="15" customHeight="1">
      <c r="A82" s="63">
        <v>59901</v>
      </c>
      <c r="B82" s="57" t="str">
        <f>VLOOKUP(A82,'СКЛАД '!A:N,2,0)</f>
        <v>Липтон Грин</v>
      </c>
      <c r="C82" s="60">
        <f>VLOOKUP(A82,'Расход по коду'!A:C,3,0)</f>
        <v>11</v>
      </c>
    </row>
    <row r="83" spans="1:3" ht="15" customHeight="1">
      <c r="A83" s="63">
        <v>59903</v>
      </c>
      <c r="B83" s="57" t="str">
        <f>VLOOKUP(A83,'СКЛАД '!A:N,2,0)</f>
        <v>Сироп пепси лайт</v>
      </c>
      <c r="C83" s="60">
        <f>VLOOKUP(A83,'Расход по коду'!A:C,3,0)</f>
        <v>3.182111702127659</v>
      </c>
    </row>
    <row r="84" spans="1:3" ht="15" customHeight="1">
      <c r="A84" s="63">
        <v>59890</v>
      </c>
      <c r="B84" s="57" t="str">
        <f>VLOOKUP(A84,'СКЛАД '!A:N,2,0)</f>
        <v>Липтон Лимон разлив</v>
      </c>
      <c r="C84" s="60">
        <f>VLOOKUP(A84,'Расход по коду'!A:C,3,0)</f>
        <v>28.542787234042557</v>
      </c>
    </row>
    <row r="85" spans="1:3" ht="15" customHeight="1">
      <c r="A85" s="63">
        <v>59879</v>
      </c>
      <c r="B85" s="57" t="str">
        <f>VLOOKUP(A85,'СКЛАД '!A:N,2,0)</f>
        <v>Липтон Зеленый разлив</v>
      </c>
      <c r="C85" s="60">
        <f>VLOOKUP(A85,'Расход по коду'!A:C,3,0)</f>
        <v>34.448191489361704</v>
      </c>
    </row>
    <row r="86" spans="1:3" ht="5.0999999999999996" customHeight="1">
      <c r="A86" s="420"/>
      <c r="B86" s="421"/>
      <c r="C86" s="422"/>
    </row>
    <row r="87" spans="1:3" ht="15" customHeight="1">
      <c r="A87" s="63">
        <v>51091</v>
      </c>
      <c r="B87" s="57" t="str">
        <f>VLOOKUP(A87,'СКЛАД '!A:N,2,0)</f>
        <v>Сыр Чеддер</v>
      </c>
      <c r="C87" s="60">
        <f>VLOOKUP(A87,'Расход по коду'!A:C,3,0)</f>
        <v>2628</v>
      </c>
    </row>
    <row r="88" spans="1:3" ht="15" customHeight="1">
      <c r="A88" s="63">
        <v>51300</v>
      </c>
      <c r="B88" s="57" t="str">
        <f>VLOOKUP(A88,'СКЛАД '!A:N,2,0)</f>
        <v>Сыр Грана Падано</v>
      </c>
      <c r="C88" s="60">
        <f>VLOOKUP(A88,'Расход по коду'!A:C,3,0)</f>
        <v>1.62</v>
      </c>
    </row>
    <row r="89" spans="1:3" ht="15" customHeight="1">
      <c r="A89" s="63">
        <v>61084</v>
      </c>
      <c r="B89" s="57" t="str">
        <f>VLOOKUP(A89,'СКЛАД '!A:N,2,0)</f>
        <v>Огурцы маринованные кг</v>
      </c>
      <c r="C89" s="60">
        <f>VLOOKUP(A89,'Расход по коду'!A:C,3,0)</f>
        <v>12.955</v>
      </c>
    </row>
    <row r="90" spans="1:3" ht="15" customHeight="1">
      <c r="A90" s="63">
        <v>61175</v>
      </c>
      <c r="B90" s="57" t="str">
        <f>VLOOKUP(A90,'СКЛАД '!A:N,2,0)</f>
        <v>Молоко 3,2%</v>
      </c>
      <c r="C90" s="60">
        <f>VLOOKUP(A90,'Расход по коду'!A:C,3,0)</f>
        <v>17.690000000000001</v>
      </c>
    </row>
    <row r="91" spans="1:3" ht="5.0999999999999996" customHeight="1">
      <c r="A91" s="420"/>
      <c r="B91" s="421"/>
      <c r="C91" s="422"/>
    </row>
    <row r="92" spans="1:3" ht="15" customHeight="1">
      <c r="A92" s="63">
        <v>51083</v>
      </c>
      <c r="B92" s="57" t="str">
        <f>VLOOKUP(A92,'СКЛАД '!A:N,2,0)</f>
        <v>Перец острый Халапеньо кг</v>
      </c>
      <c r="C92" s="60">
        <f>VLOOKUP(A92,'Расход по коду'!A:C,3,0)</f>
        <v>6.51</v>
      </c>
    </row>
    <row r="93" spans="1:3" ht="15" customHeight="1">
      <c r="A93" s="63">
        <v>69893</v>
      </c>
      <c r="B93" s="57" t="str">
        <f>VLOOKUP(A93,'СКЛАД '!A:N,2,0)</f>
        <v>Лук острый</v>
      </c>
      <c r="C93" s="60">
        <f>VLOOKUP(A93,'Расход по коду'!A:C,3,0)</f>
        <v>4.657</v>
      </c>
    </row>
    <row r="94" spans="1:3" ht="15" customHeight="1">
      <c r="A94" s="63">
        <v>69588</v>
      </c>
      <c r="B94" s="57" t="str">
        <f>VLOOKUP(A94,'СКЛАД '!A:N,2,0)</f>
        <v>Чай пакетированный Ахмад чёрный</v>
      </c>
      <c r="C94" s="60">
        <f>VLOOKUP(A94,'Расход по коду'!A:C,3,0)</f>
        <v>18</v>
      </c>
    </row>
    <row r="95" spans="1:3" ht="15" customHeight="1">
      <c r="A95" s="63">
        <v>69589</v>
      </c>
      <c r="B95" s="57" t="str">
        <f>VLOOKUP(A95,'СКЛАД '!A:N,2,0)</f>
        <v>Чай пакетированный Ахмад зелёный</v>
      </c>
      <c r="C95" s="60">
        <f>VLOOKUP(A95,'Расход по коду'!A:C,3,0)</f>
        <v>10</v>
      </c>
    </row>
    <row r="96" spans="1:3" ht="15" customHeight="1">
      <c r="A96" s="63">
        <v>69590</v>
      </c>
      <c r="B96" s="57" t="str">
        <f>VLOOKUP(A96,'СКЛАД '!A:N,2,0)</f>
        <v>Кофе в зернах</v>
      </c>
      <c r="C96" s="60">
        <f>VLOOKUP(A96,'Расход по коду'!A:C,3,0)</f>
        <v>2.1339999999999999</v>
      </c>
    </row>
    <row r="97" spans="1:3" ht="15" customHeight="1">
      <c r="A97" s="63">
        <v>51081</v>
      </c>
      <c r="B97" s="57" t="str">
        <f>VLOOKUP(A97,'СКЛАД '!A:N,2,0)</f>
        <v>Масло фритюрное &lt;Профилюкс&gt;</v>
      </c>
      <c r="C97" s="60">
        <f>VLOOKUP(A97,'Расход по коду'!A:C,3,0)</f>
        <v>38.826000000000001</v>
      </c>
    </row>
    <row r="98" spans="1:3" ht="15" customHeight="1">
      <c r="A98" s="63">
        <v>51103</v>
      </c>
      <c r="B98" s="57" t="str">
        <f>VLOOKUP(A98,'СКЛАД '!A:N,2,0)</f>
        <v>Соль(20 кг в уп.)</v>
      </c>
      <c r="C98" s="60">
        <f>VLOOKUP(A98,'Расход по коду'!A:C,3,0)</f>
        <v>0.39100000000000001</v>
      </c>
    </row>
    <row r="99" spans="1:3" ht="15" customHeight="1">
      <c r="A99" s="63">
        <v>61005</v>
      </c>
      <c r="B99" s="57" t="str">
        <f>VLOOKUP(A99,'СКЛАД '!A:N,2,0)</f>
        <v>Orbit Сладкая мята</v>
      </c>
      <c r="C99" s="60">
        <f>VLOOKUP(A99,'Расход по коду'!A:C,3,0)</f>
        <v>5</v>
      </c>
    </row>
    <row r="100" spans="1:3" ht="15" customHeight="1">
      <c r="A100" s="63">
        <v>61011</v>
      </c>
      <c r="B100" s="57" t="str">
        <f>VLOOKUP(A100,'СКЛАД '!A:N,2,0)</f>
        <v>Orbit Bubblemint</v>
      </c>
      <c r="C100" s="58">
        <f>VLOOKUP(A100,'Расход по коду'!A:C,3,0)</f>
        <v>10</v>
      </c>
    </row>
    <row r="101" spans="1:3" ht="15" customHeight="1">
      <c r="A101" s="63">
        <v>51211</v>
      </c>
      <c r="B101" s="57" t="str">
        <f>VLOOKUP(A101,'СКЛАД '!A:N,2,0)</f>
        <v>Соус томатный Сацебели 25 мл, 125 шт.</v>
      </c>
      <c r="C101" s="58">
        <f>VLOOKUP(A101,'Расход по коду'!A:C,3,0)</f>
        <v>21</v>
      </c>
    </row>
    <row r="102" spans="1:3" ht="15" customHeight="1">
      <c r="A102" s="63">
        <v>57408</v>
      </c>
      <c r="B102" s="57" t="str">
        <f>VLOOKUP(A102,'СКЛАД '!A:N,2,0)</f>
        <v>Twix микс</v>
      </c>
      <c r="C102" s="58">
        <f>VLOOKUP(A102,'Расход по коду'!A:C,3,0)</f>
        <v>1.3199999999999998</v>
      </c>
    </row>
    <row r="103" spans="1:3" ht="15" customHeight="1">
      <c r="A103" s="63">
        <v>57410</v>
      </c>
      <c r="B103" s="57" t="str">
        <f>VLOOKUP(A103,'СКЛАД '!A:N,2,0)</f>
        <v>Крошка M&amp;M</v>
      </c>
      <c r="C103" s="58">
        <f>VLOOKUP(A103,'Расход по коду'!A:C,3,0)</f>
        <v>1.1200000000000001</v>
      </c>
    </row>
    <row r="104" spans="1:3" ht="15" customHeight="1">
      <c r="A104" s="63">
        <v>55300</v>
      </c>
      <c r="B104" s="57" t="str">
        <f>VLOOKUP(A104,'СКЛАД '!A:N,2,0)</f>
        <v>Вафельный рожок (БК)</v>
      </c>
      <c r="C104" s="58">
        <f>VLOOKUP(A104,'Расход по коду'!A:C,3,0)</f>
        <v>44</v>
      </c>
    </row>
    <row r="105" spans="1:3" ht="15" customHeight="1">
      <c r="A105" s="63">
        <v>51100</v>
      </c>
      <c r="B105" s="57" t="str">
        <f>VLOOKUP(A105,'СКЛАД '!A:N,2,0)</f>
        <v>Сухарики чесночные(БК)</v>
      </c>
      <c r="C105" s="58">
        <f>VLOOKUP(A105,'Расход по коду'!A:C,3,0)</f>
        <v>7</v>
      </c>
    </row>
    <row r="106" spans="1:3" ht="15" customHeight="1">
      <c r="A106" s="63">
        <v>51023</v>
      </c>
      <c r="B106" s="57" t="str">
        <f>VLOOKUP(A106,'СКЛАД '!A:N,2,0)</f>
        <v>Перец пакетик 0,25 гр.</v>
      </c>
      <c r="C106" s="58">
        <f>VLOOKUP(A106,'Расход по коду'!A:C,3,0)</f>
        <v>18</v>
      </c>
    </row>
    <row r="107" spans="1:3" ht="15" customHeight="1">
      <c r="A107" s="63">
        <v>51193</v>
      </c>
      <c r="B107" s="57" t="str">
        <f>VLOOKUP(A107,'СКЛАД '!A:N,2,0)</f>
        <v>Соль пакетик 1 гр.</v>
      </c>
      <c r="C107" s="58">
        <f>VLOOKUP(A107,'Расход по коду'!A:C,3,0)</f>
        <v>18</v>
      </c>
    </row>
    <row r="108" spans="1:3" ht="15" customHeight="1">
      <c r="A108" s="63">
        <v>51024</v>
      </c>
      <c r="B108" s="57" t="str">
        <f>VLOOKUP(A108,'СКЛАД '!A:N,2,0)</f>
        <v>Сахар порционный</v>
      </c>
      <c r="C108" s="58">
        <f>VLOOKUP(A108,'Расход по коду'!A:C,3,0)</f>
        <v>348</v>
      </c>
    </row>
    <row r="109" spans="1:3" ht="5.0999999999999996" customHeight="1">
      <c r="A109" s="420"/>
      <c r="B109" s="421"/>
      <c r="C109" s="422"/>
    </row>
    <row r="110" spans="1:3" ht="15" customHeight="1">
      <c r="A110" s="63">
        <v>54001</v>
      </c>
      <c r="B110" s="57" t="str">
        <f>VLOOKUP(A110,'СКЛАД '!A:N,2,0)</f>
        <v>Игрушка( много разных кодов)</v>
      </c>
      <c r="C110" s="60">
        <f>VLOOKUP(A110,'Расход по коду'!A:C,3,0)</f>
        <v>57</v>
      </c>
    </row>
    <row r="111" spans="1:3" ht="5.0999999999999996" customHeight="1">
      <c r="A111" s="420"/>
      <c r="B111" s="421"/>
      <c r="C111" s="422"/>
    </row>
    <row r="112" spans="1:3" ht="15" customHeight="1">
      <c r="A112" s="63">
        <v>69913</v>
      </c>
      <c r="B112" s="57" t="str">
        <f>VLOOKUP(A112,'СКЛАД '!A:N,2,0)</f>
        <v>Соломинка в обертке</v>
      </c>
      <c r="C112" s="60">
        <f>VLOOKUP(A112,'Расход по коду'!A:C,3,0)</f>
        <v>1191</v>
      </c>
    </row>
    <row r="113" spans="1:3" ht="15" customHeight="1">
      <c r="A113" s="63">
        <v>52228</v>
      </c>
      <c r="B113" s="57" t="str">
        <f>VLOOKUP(A113,'СКЛАД '!A:N,2,0)</f>
        <v>Салфетка бумажная</v>
      </c>
      <c r="C113" s="60">
        <f>VLOOKUP(A113,'Расход по коду'!A:C,3,0)</f>
        <v>5838</v>
      </c>
    </row>
    <row r="114" spans="1:3" ht="15" customHeight="1">
      <c r="A114" s="63">
        <v>61001</v>
      </c>
      <c r="B114" s="57" t="str">
        <f>VLOOKUP(A114,'СКЛАД '!A:N,2,0)</f>
        <v>Салфетка влажная (Т)</v>
      </c>
      <c r="C114" s="60">
        <f>VLOOKUP(A114,'Расход по коду'!A:C,3,0)</f>
        <v>103</v>
      </c>
    </row>
    <row r="115" spans="1:3" ht="5.0999999999999996" customHeight="1">
      <c r="A115" s="420"/>
      <c r="B115" s="421"/>
      <c r="C115" s="422"/>
    </row>
    <row r="116" spans="1:3" ht="15" customHeight="1">
      <c r="A116" s="63">
        <v>53119</v>
      </c>
      <c r="B116" s="57" t="str">
        <f>VLOOKUP(A116,'СКЛАД '!A:N,2,0)</f>
        <v>Ложка для мороженного Айс Твист</v>
      </c>
      <c r="C116" s="60">
        <f>VLOOKUP(A116,'Расход по коду'!A:C,3,0)</f>
        <v>85</v>
      </c>
    </row>
    <row r="117" spans="1:3" ht="15" customHeight="1">
      <c r="A117" s="63">
        <v>69910</v>
      </c>
      <c r="B117" s="57" t="str">
        <f>VLOOKUP(A117,'СКЛАД '!A:N,2,0)</f>
        <v>Вилка белая</v>
      </c>
      <c r="C117" s="60">
        <f>VLOOKUP(A117,'Расход по коду'!A:C,3,0)</f>
        <v>19</v>
      </c>
    </row>
    <row r="118" spans="1:3" ht="15" customHeight="1">
      <c r="A118" s="63">
        <v>69911</v>
      </c>
      <c r="B118" s="57" t="str">
        <f>VLOOKUP(A118,'СКЛАД '!A:N,2,0)</f>
        <v>Нож белый</v>
      </c>
      <c r="C118" s="60">
        <f>VLOOKUP(A118,'Расход по коду'!A:C,3,0)</f>
        <v>19</v>
      </c>
    </row>
    <row r="119" spans="1:3" ht="15" customHeight="1">
      <c r="A119" s="63">
        <v>69914</v>
      </c>
      <c r="B119" s="57" t="str">
        <f>VLOOKUP(A119,'СКЛАД '!A:N,2,0)</f>
        <v>Ложка чайная</v>
      </c>
      <c r="C119" s="60">
        <f>VLOOKUP(A119,'Расход по коду'!A:C,3,0)</f>
        <v>78</v>
      </c>
    </row>
    <row r="120" spans="1:3" ht="15" customHeight="1">
      <c r="A120" s="63">
        <v>59913</v>
      </c>
      <c r="B120" s="57" t="str">
        <f>VLOOKUP(A120,'СКЛАД '!A:N,2,0)</f>
        <v>Мешалка</v>
      </c>
      <c r="C120" s="60">
        <f>VLOOKUP(A120,'Расход по коду'!A:C,3,0)</f>
        <v>0</v>
      </c>
    </row>
    <row r="121" spans="1:3" ht="5.0999999999999996" customHeight="1">
      <c r="A121" s="420"/>
      <c r="B121" s="421"/>
      <c r="C121" s="422"/>
    </row>
    <row r="122" spans="1:3" ht="15" customHeight="1">
      <c r="A122" s="56">
        <v>69933</v>
      </c>
      <c r="B122" s="57" t="str">
        <f>VLOOKUP(A122,'СКЛАД '!A:N,2,0)</f>
        <v>Картонная упаковка для пирожков</v>
      </c>
      <c r="C122" s="60">
        <f>VLOOKUP(A122,'Расход по коду'!A:C,3,0)</f>
        <v>34</v>
      </c>
    </row>
    <row r="123" spans="1:3" ht="15" customHeight="1">
      <c r="A123" s="56">
        <v>57428</v>
      </c>
      <c r="B123" s="57" t="str">
        <f>VLOOKUP(A123,'СКЛАД '!A:N,2,0)</f>
        <v>Картонная упаковка для детского обеда (240 шт. в уп.)</v>
      </c>
      <c r="C123" s="60">
        <f>VLOOKUP(A123,'Расход по коду'!A:C,3,0)</f>
        <v>57</v>
      </c>
    </row>
    <row r="124" spans="1:3" ht="15" customHeight="1">
      <c r="A124" s="56">
        <v>57420</v>
      </c>
      <c r="B124" s="57" t="str">
        <f>VLOOKUP(A124,'СКЛАД '!A:N,2,0)</f>
        <v>Картонные заготовки для завтраков, Сырники (500 шт. в уп.)</v>
      </c>
      <c r="C124" s="60">
        <f>VLOOKUP(A124,'Расход по коду'!A:C,3,0)</f>
        <v>216</v>
      </c>
    </row>
    <row r="125" spans="1:3" ht="15" customHeight="1">
      <c r="A125" s="63">
        <v>66211</v>
      </c>
      <c r="B125" s="57" t="str">
        <f>VLOOKUP(A125,'СКЛАД '!A:N,2,0)</f>
        <v>Картонная заготовка для упак.сэндв.</v>
      </c>
      <c r="C125" s="60">
        <f>VLOOKUP(A125,'Расход по коду'!A:C,3,0)</f>
        <v>99</v>
      </c>
    </row>
    <row r="126" spans="1:3" ht="15" customHeight="1">
      <c r="A126" s="63">
        <v>57270</v>
      </c>
      <c r="B126" s="57" t="str">
        <f>VLOOKUP(A126,'СКЛАД '!A:N,2,0)</f>
        <v>Упаковка для Чикин Фри</v>
      </c>
      <c r="C126" s="60">
        <f>VLOOKUP(A126,'Расход по коду'!A:C,3,0)</f>
        <v>111</v>
      </c>
    </row>
    <row r="127" spans="1:3" ht="15" customHeight="1">
      <c r="A127" s="63">
        <v>57427</v>
      </c>
      <c r="B127" s="57" t="str">
        <f>VLOOKUP(A127,'СКЛАД '!A:N,2,0)</f>
        <v>Картонная упаковка для завтрака (Блины)</v>
      </c>
      <c r="C127" s="60">
        <f>VLOOKUP(A127,'Расход по коду'!A:C,3,0)</f>
        <v>16</v>
      </c>
    </row>
    <row r="128" spans="1:3" ht="5.0999999999999996" customHeight="1">
      <c r="A128" s="420"/>
      <c r="B128" s="421"/>
      <c r="C128" s="422"/>
    </row>
    <row r="129" spans="1:3" ht="15" customHeight="1">
      <c r="A129" s="63">
        <v>57300</v>
      </c>
      <c r="B129" s="57" t="str">
        <f>VLOOKUP(A129,'СКЛАД '!A:N,2,0)</f>
        <v>Бумага оберточная Воппер</v>
      </c>
      <c r="C129" s="60">
        <f>VLOOKUP(A129,'Расход по коду'!A:C,3,0)</f>
        <v>291</v>
      </c>
    </row>
    <row r="130" spans="1:3" ht="15" customHeight="1">
      <c r="A130" s="63">
        <v>57306</v>
      </c>
      <c r="B130" s="57" t="str">
        <f>VLOOKUP(A130,'СКЛАД '!A:N,2,0)</f>
        <v>Бумага оберточная XL</v>
      </c>
      <c r="C130" s="60">
        <f>VLOOKUP(A130,'Расход по коду'!A:C,3,0)</f>
        <v>160</v>
      </c>
    </row>
    <row r="131" spans="1:3" ht="15" customHeight="1">
      <c r="A131" s="63">
        <v>57310</v>
      </c>
      <c r="B131" s="57" t="str">
        <f>VLOOKUP(A131,'СКЛАД '!A:N,2,0)</f>
        <v>Бумага оберточная ХХL</v>
      </c>
      <c r="C131" s="60">
        <f>VLOOKUP(A131,'Расход по коду'!A:C,3,0)</f>
        <v>207</v>
      </c>
    </row>
    <row r="132" spans="1:3" ht="15" customHeight="1">
      <c r="A132" s="63">
        <v>57312</v>
      </c>
      <c r="B132" s="57" t="str">
        <f>VLOOKUP(A132,'СКЛАД '!A:N,2,0)</f>
        <v>Бумага оберточная Лонг Чикен парафин  410х305 – 6000 шт в уп</v>
      </c>
      <c r="C132" s="60">
        <f>VLOOKUP(A132,'Расход по коду'!A:C,3,0)</f>
        <v>32</v>
      </c>
    </row>
    <row r="133" spans="1:3" ht="15" customHeight="1">
      <c r="A133" s="63">
        <v>57317</v>
      </c>
      <c r="B133" s="57" t="str">
        <f>VLOOKUP(A133,'СКЛАД '!A:N,2,0)</f>
        <v>Бумага оберточная гамбургер</v>
      </c>
      <c r="C133" s="60">
        <f>VLOOKUP(A133,'Расход по коду'!A:C,3,0)</f>
        <v>274</v>
      </c>
    </row>
    <row r="134" spans="1:3" ht="15" customHeight="1">
      <c r="A134" s="63">
        <v>57321</v>
      </c>
      <c r="B134" s="57" t="str">
        <f>VLOOKUP(A134,'СКЛАД '!A:N,2,0)</f>
        <v>Бумага оберточная Воппер Джуниор</v>
      </c>
      <c r="C134" s="60">
        <f>VLOOKUP(A134,'Расход по коду'!A:C,3,0)</f>
        <v>399</v>
      </c>
    </row>
    <row r="135" spans="1:3" ht="5.0999999999999996" customHeight="1">
      <c r="A135" s="420"/>
      <c r="B135" s="421"/>
      <c r="C135" s="422"/>
    </row>
    <row r="136" spans="1:3" ht="15" customHeight="1">
      <c r="A136" s="63">
        <v>56059</v>
      </c>
      <c r="B136" s="57" t="str">
        <f>VLOOKUP(A136,'СКЛАД '!A:N,2,0)</f>
        <v>Стакан двухслойный 9 унций</v>
      </c>
      <c r="C136" s="60">
        <f>VLOOKUP(A136,'Расход по коду'!A:C,3,0)</f>
        <v>64</v>
      </c>
    </row>
    <row r="137" spans="1:3" ht="15" customHeight="1">
      <c r="A137" s="63">
        <v>56064</v>
      </c>
      <c r="B137" s="57" t="str">
        <f>VLOOKUP(A137,'СКЛАД '!A:N,2,0)</f>
        <v>Стакан двухслойный 12 унций</v>
      </c>
      <c r="C137" s="60">
        <f>VLOOKUP(A137,'Расход по коду'!A:C,3,0)</f>
        <v>105</v>
      </c>
    </row>
    <row r="138" spans="1:3" ht="15" customHeight="1">
      <c r="A138" s="63">
        <v>56070</v>
      </c>
      <c r="B138" s="57" t="str">
        <f>VLOOKUP(A138,'СКЛАД '!A:N,2,0)</f>
        <v>Стакан одноразового применения для горячего 0,5</v>
      </c>
      <c r="C138" s="60">
        <f>VLOOKUP(A138,'Расход по коду'!A:C,3,0)</f>
        <v>19</v>
      </c>
    </row>
    <row r="139" spans="1:3" ht="15" customHeight="1">
      <c r="A139" s="63">
        <v>56073</v>
      </c>
      <c r="B139" s="57" t="str">
        <f>VLOOKUP(A139,'СКЛАД '!A:N,2,0)</f>
        <v>Мешалка для горячих напитков 0,5л.</v>
      </c>
      <c r="C139" s="60">
        <f>VLOOKUP(A139,'Расход по коду'!A:C,3,0)</f>
        <v>186</v>
      </c>
    </row>
    <row r="140" spans="1:3" ht="15" customHeight="1">
      <c r="A140" s="63">
        <v>56071</v>
      </c>
      <c r="B140" s="57" t="str">
        <f>VLOOKUP(A140,'СКЛАД '!A:N,2,0)</f>
        <v>Манжет на стакан для горячего 0,5</v>
      </c>
      <c r="C140" s="60">
        <f>VLOOKUP(A140,'Расход по коду'!A:C,3,0)</f>
        <v>19</v>
      </c>
    </row>
    <row r="141" spans="1:3" ht="15" customHeight="1">
      <c r="A141" s="63">
        <v>57000</v>
      </c>
      <c r="B141" s="57" t="str">
        <f>VLOOKUP(A141,'СКЛАД '!A:N,2,0)</f>
        <v>Стакан 12 унций</v>
      </c>
      <c r="C141" s="60">
        <f>VLOOKUP(A141,'Расход по коду'!A:C,3,0)</f>
        <v>37</v>
      </c>
    </row>
    <row r="142" spans="1:3" ht="15" customHeight="1">
      <c r="A142" s="63">
        <v>57001</v>
      </c>
      <c r="B142" s="57" t="str">
        <f>VLOOKUP(A142,'СКЛАД '!A:N,2,0)</f>
        <v>Стакан 16 унций</v>
      </c>
      <c r="C142" s="60">
        <f>VLOOKUP(A142,'Расход по коду'!A:C,3,0)</f>
        <v>18</v>
      </c>
    </row>
    <row r="143" spans="1:3" ht="15" customHeight="1">
      <c r="A143" s="63">
        <v>57002</v>
      </c>
      <c r="B143" s="57" t="str">
        <f>VLOOKUP(A143,'СКЛАД '!A:N,2,0)</f>
        <v>Стакан 22 унции</v>
      </c>
      <c r="C143" s="60">
        <f>VLOOKUP(A143,'Расход по коду'!A:C,3,0)</f>
        <v>1011</v>
      </c>
    </row>
    <row r="144" spans="1:3" ht="15" customHeight="1">
      <c r="A144" s="63">
        <v>57003</v>
      </c>
      <c r="B144" s="57" t="str">
        <f>VLOOKUP(A144,'СКЛАД '!A:N,2,0)</f>
        <v>Стакан 32 унции</v>
      </c>
      <c r="C144" s="60">
        <f>VLOOKUP(A144,'Расход по коду'!A:C,3,0)</f>
        <v>82</v>
      </c>
    </row>
    <row r="145" spans="1:3" ht="15" customHeight="1">
      <c r="A145" s="63">
        <v>57010</v>
      </c>
      <c r="B145" s="57" t="str">
        <f>VLOOKUP(A145,'СКЛАД '!A:N,2,0)</f>
        <v>Стакан 1,0 литр</v>
      </c>
      <c r="C145" s="60">
        <f>VLOOKUP(A145,'Расход по коду'!A:C,3,0)</f>
        <v>43</v>
      </c>
    </row>
    <row r="146" spans="1:3" ht="15" customHeight="1">
      <c r="A146" s="56">
        <v>99999</v>
      </c>
      <c r="B146" s="57" t="str">
        <f>VLOOKUP(A146,'СКЛАД '!A:N,2,0)</f>
        <v>Стакан для пива 0,5</v>
      </c>
      <c r="C146" s="60">
        <f>VLOOKUP(A146,'Расход по коду'!A:C,3,0)</f>
        <v>131</v>
      </c>
    </row>
    <row r="147" spans="1:3" ht="15" customHeight="1">
      <c r="A147" s="63">
        <v>57009</v>
      </c>
      <c r="B147" s="57" t="str">
        <f>VLOOKUP(A147,'СКЛАД '!A:N,2,0)</f>
        <v>Стакан для мороженого TWIX/MARS</v>
      </c>
      <c r="C147" s="60">
        <f>VLOOKUP(A147,'Расход по коду'!A:C,3,0)</f>
        <v>85</v>
      </c>
    </row>
    <row r="148" spans="1:3" ht="15" customHeight="1">
      <c r="A148" s="63">
        <v>53118</v>
      </c>
      <c r="B148" s="57" t="str">
        <f>VLOOKUP(A148,'СКЛАД '!A:N,2,0)</f>
        <v>Баночка для мороженого</v>
      </c>
      <c r="C148" s="60">
        <f>VLOOKUP(A148,'Расход по коду'!A:C,3,0)</f>
        <v>50</v>
      </c>
    </row>
    <row r="149" spans="1:3" ht="5.0999999999999996" customHeight="1">
      <c r="A149" s="420"/>
      <c r="B149" s="421"/>
      <c r="C149" s="422"/>
    </row>
    <row r="150" spans="1:3" ht="15" customHeight="1">
      <c r="A150" s="63">
        <v>52373</v>
      </c>
      <c r="B150" s="57" t="str">
        <f>VLOOKUP(A150,'СКЛАД '!A:N,2,0)</f>
        <v>Контейнер для салата бумажный</v>
      </c>
      <c r="C150" s="60">
        <f>VLOOKUP(A150,'Расход по коду'!A:C,3,0)</f>
        <v>7</v>
      </c>
    </row>
    <row r="151" spans="1:3" ht="15" customHeight="1">
      <c r="A151" s="63">
        <v>52378</v>
      </c>
      <c r="B151" s="57" t="str">
        <f>VLOOKUP(A151,'СКЛАД '!A:N,2,0)</f>
        <v>Контейнер для салата маленький</v>
      </c>
      <c r="C151" s="60">
        <f>VLOOKUP(A151,'Расход по коду'!A:C,3,0)</f>
        <v>11</v>
      </c>
    </row>
    <row r="152" spans="1:3" ht="15" customHeight="1">
      <c r="A152" s="63">
        <v>52379</v>
      </c>
      <c r="B152" s="57" t="str">
        <f>VLOOKUP(A152,'СКЛАД '!A:N,2,0)</f>
        <v>Крышка для контейнера для салата мал.</v>
      </c>
      <c r="C152" s="60">
        <f>VLOOKUP(A152,'Расход по коду'!A:C,3,0)</f>
        <v>11</v>
      </c>
    </row>
    <row r="153" spans="1:3" ht="15" customHeight="1">
      <c r="A153" s="63">
        <v>62372</v>
      </c>
      <c r="B153" s="57" t="str">
        <f>VLOOKUP(A153,'СКЛАД '!A:N,2,0)</f>
        <v>Крышка для контейнера бумажного</v>
      </c>
      <c r="C153" s="60">
        <f>VLOOKUP(A153,'Расход по коду'!A:C,3,0)</f>
        <v>7</v>
      </c>
    </row>
    <row r="154" spans="1:3" ht="5.0999999999999996" customHeight="1">
      <c r="A154" s="420"/>
      <c r="B154" s="421"/>
      <c r="C154" s="422"/>
    </row>
    <row r="155" spans="1:3" ht="15" customHeight="1">
      <c r="A155" s="63">
        <v>56066</v>
      </c>
      <c r="B155" s="57" t="str">
        <f>VLOOKUP(A155,'СКЛАД '!A:N,2,0)</f>
        <v>Крышка для двухсл. стакана 9 унций</v>
      </c>
      <c r="C155" s="60">
        <f>VLOOKUP(A155,'Расход по коду'!A:C,3,0)</f>
        <v>64</v>
      </c>
    </row>
    <row r="156" spans="1:3" ht="15" customHeight="1">
      <c r="A156" s="63">
        <v>56067</v>
      </c>
      <c r="B156" s="57" t="str">
        <f>VLOOKUP(A156,'СКЛАД '!A:N,2,0)</f>
        <v>Крышка для двухсл. стакана 12 унций</v>
      </c>
      <c r="C156" s="60">
        <f>VLOOKUP(A156,'Расход по коду'!A:C,3,0)</f>
        <v>124</v>
      </c>
    </row>
    <row r="157" spans="1:3" ht="15" customHeight="1">
      <c r="A157" s="63">
        <v>56006</v>
      </c>
      <c r="B157" s="57" t="str">
        <f>VLOOKUP(A157,'СКЛАД '!A:N,2,0)</f>
        <v>Крышка для стакана 16/22 унции</v>
      </c>
      <c r="C157" s="60">
        <f>VLOOKUP(A157,'Расход по коду'!A:C,3,0)</f>
        <v>1066</v>
      </c>
    </row>
    <row r="158" spans="1:3" ht="15" customHeight="1">
      <c r="A158" s="63">
        <v>56008</v>
      </c>
      <c r="B158" s="57" t="str">
        <f>VLOOKUP(A158,'СКЛАД '!A:N,2,0)</f>
        <v>Крышка для стакана 32 унции</v>
      </c>
      <c r="C158" s="60">
        <f>VLOOKUP(A158,'Расход по коду'!A:C,3,0)</f>
        <v>82</v>
      </c>
    </row>
    <row r="159" spans="1:3" ht="15" customHeight="1">
      <c r="A159" s="63">
        <v>56011</v>
      </c>
      <c r="B159" s="57" t="str">
        <f>VLOOKUP(A159,'СКЛАД '!A:N,2,0)</f>
        <v>Крышка для стакана 1,0 литр</v>
      </c>
      <c r="C159" s="60">
        <f>VLOOKUP(A159,'Расход по коду'!A:C,3,0)</f>
        <v>43</v>
      </c>
    </row>
    <row r="160" spans="1:3" ht="15" customHeight="1">
      <c r="A160" s="63">
        <v>53115</v>
      </c>
      <c r="B160" s="57" t="str">
        <f>VLOOKUP(A160,'СКЛАД '!A:N,2,0)</f>
        <v>Крышка для мороженного Айс Твист</v>
      </c>
      <c r="C160" s="60">
        <f>VLOOKUP(A160,'Расход по коду'!A:C,3,0)</f>
        <v>85</v>
      </c>
    </row>
    <row r="161" spans="1:3" ht="5.0999999999999996" customHeight="1">
      <c r="A161" s="420"/>
      <c r="B161" s="421"/>
      <c r="C161" s="422"/>
    </row>
    <row r="162" spans="1:3" ht="15" customHeight="1">
      <c r="A162" s="63">
        <v>56025</v>
      </c>
      <c r="B162" s="57" t="str">
        <f>VLOOKUP(A162,'СКЛАД '!A:N,2,0)</f>
        <v>Ведро 85 унций</v>
      </c>
      <c r="C162" s="60">
        <f>VLOOKUP(A162,'Расход по коду'!A:C,3,0)</f>
        <v>9</v>
      </c>
    </row>
    <row r="163" spans="1:3" ht="15" customHeight="1">
      <c r="A163" s="63">
        <v>56026</v>
      </c>
      <c r="B163" s="57" t="str">
        <f>VLOOKUP(A163,'СКЛАД '!A:N,2,0)</f>
        <v>Разделитель для ведра 85 унций</v>
      </c>
      <c r="C163" s="60">
        <f>VLOOKUP(A163,'Расход по коду'!A:C,3,0)</f>
        <v>8</v>
      </c>
    </row>
    <row r="164" spans="1:3" ht="5.0999999999999996" customHeight="1">
      <c r="A164" s="420"/>
      <c r="B164" s="421"/>
      <c r="C164" s="422"/>
    </row>
    <row r="165" spans="1:3" ht="15" customHeight="1">
      <c r="A165" s="63">
        <v>57100</v>
      </c>
      <c r="B165" s="57" t="str">
        <f>VLOOKUP(A165,'СКЛАД '!A:N,2,0)</f>
        <v>Пакет для картофеля фри малый ДЕТСКИЙ</v>
      </c>
      <c r="C165" s="60">
        <f>VLOOKUP(A165,'Расход по коду'!A:C,3,0)</f>
        <v>395</v>
      </c>
    </row>
    <row r="166" spans="1:3" ht="15" customHeight="1">
      <c r="A166" s="63">
        <v>57110</v>
      </c>
      <c r="B166" s="57" t="str">
        <f>VLOOKUP(A166,'СКЛАД '!A:N,2,0)</f>
        <v>Пакет для картофеля фри средний МАЛЕНЬКИЙ</v>
      </c>
      <c r="C166" s="60">
        <f>VLOOKUP(A166,'Расход по коду'!A:C,3,0)</f>
        <v>199</v>
      </c>
    </row>
    <row r="167" spans="1:3" ht="15" customHeight="1">
      <c r="A167" s="63">
        <v>57150</v>
      </c>
      <c r="B167" s="57" t="str">
        <f>VLOOKUP(A167,'СКЛАД '!A:N,2,0)</f>
        <v>Пакет для картофеля фри большой СТАНДАРТНЫЙ</v>
      </c>
      <c r="C167" s="60">
        <f>VLOOKUP(A167,'Расход по коду'!A:C,3,0)</f>
        <v>364</v>
      </c>
    </row>
    <row r="168" spans="1:3" ht="15" customHeight="1">
      <c r="A168" s="63">
        <v>55759</v>
      </c>
      <c r="B168" s="57" t="str">
        <f>VLOOKUP(A168,'СКЛАД '!A:N,2,0)</f>
        <v>Пакет для картофеля фри ХХL БОЛЬШАЯ</v>
      </c>
      <c r="C168" s="60">
        <f>VLOOKUP(A168,'Расход по коду'!A:C,3,0)</f>
        <v>133</v>
      </c>
    </row>
    <row r="169" spans="1:3" ht="5.0999999999999996" customHeight="1">
      <c r="A169" s="420"/>
      <c r="B169" s="421"/>
      <c r="C169" s="422"/>
    </row>
    <row r="170" spans="1:3" ht="15" customHeight="1">
      <c r="A170" s="63">
        <v>57216</v>
      </c>
      <c r="B170" s="57" t="str">
        <f>VLOOKUP(A170,'СКЛАД '!A:N,2,0)</f>
        <v>Пакет бумаж. с бол. дном с ручками</v>
      </c>
      <c r="C170" s="60">
        <f>VLOOKUP(A170,'Расход по коду'!A:C,3,0)</f>
        <v>8</v>
      </c>
    </row>
    <row r="171" spans="1:3" ht="5.0999999999999996" customHeight="1">
      <c r="A171" s="420"/>
      <c r="B171" s="421"/>
      <c r="C171" s="422"/>
    </row>
    <row r="172" spans="1:3">
      <c r="A172" s="63">
        <v>67028</v>
      </c>
      <c r="B172" s="57" t="str">
        <f>VLOOKUP(A172,'СКЛАД '!A:N,2,0)</f>
        <v>Круасан (булочка для круасэндвича)</v>
      </c>
      <c r="C172" s="60">
        <f>VLOOKUP(A172,'Расход по коду'!A:C,3,0)</f>
        <v>0</v>
      </c>
    </row>
    <row r="173" spans="1:3">
      <c r="A173" s="63">
        <v>67029</v>
      </c>
      <c r="B173" s="57" t="str">
        <f>VLOOKUP(A173,'СКЛАД '!A:N,2,0)</f>
        <v>Яичная смесь</v>
      </c>
      <c r="C173" s="60">
        <f>VLOOKUP(A173,'Расход по коду'!A:C,3,0)</f>
        <v>0</v>
      </c>
    </row>
    <row r="174" spans="1:3">
      <c r="A174" s="63">
        <v>67024</v>
      </c>
      <c r="B174" s="57" t="str">
        <f>VLOOKUP(A174,'СКЛАД '!A:N,2,0)</f>
        <v>Картофельные котлеты с сыром</v>
      </c>
      <c r="C174" s="60">
        <f>VLOOKUP(A174,'Расход по коду'!A:C,3,0)</f>
        <v>0</v>
      </c>
    </row>
    <row r="175" spans="1:3">
      <c r="A175" s="63">
        <v>67031</v>
      </c>
      <c r="B175" s="57" t="str">
        <f>VLOOKUP(A175,'СКЛАД '!A:N,2,0)</f>
        <v>Французский тост</v>
      </c>
      <c r="C175" s="60">
        <f>VLOOKUP(A175,'Расход по коду'!A:C,3,0)</f>
        <v>0</v>
      </c>
    </row>
    <row r="176" spans="1:3">
      <c r="A176" s="63">
        <v>67023</v>
      </c>
      <c r="B176" s="57" t="str">
        <f>VLOOKUP(A176,'СКЛАД '!A:N,2,0)</f>
        <v>Картофельные котлеты мини (10гр)</v>
      </c>
      <c r="C176" s="60">
        <f>VLOOKUP(A176,'Расход по коду'!A:C,3,0)</f>
        <v>0</v>
      </c>
    </row>
    <row r="177" spans="1:3">
      <c r="A177" s="63">
        <v>67032</v>
      </c>
      <c r="B177" s="57" t="str">
        <f>VLOOKUP(A177,'СКЛАД '!A:N,2,0)</f>
        <v>Имунели мультифрукт</v>
      </c>
      <c r="C177" s="60">
        <f>VLOOKUP(A177,'Расход по коду'!A:C,3,0)</f>
        <v>0</v>
      </c>
    </row>
    <row r="178" spans="1:3">
      <c r="A178" s="63">
        <v>67034</v>
      </c>
      <c r="B178" s="57" t="str">
        <f>VLOOKUP(A178,'СКЛАД '!A:N,2,0)</f>
        <v>Стакан 0,2 (для Хот Пот)</v>
      </c>
      <c r="C178" s="60">
        <f>VLOOKUP(A178,'Расход по коду'!A:C,3,0)</f>
        <v>0</v>
      </c>
    </row>
    <row r="179" spans="1:3">
      <c r="A179" s="63"/>
    </row>
    <row r="180" spans="1:3">
      <c r="A180" s="63"/>
    </row>
    <row r="181" spans="1:3">
      <c r="A181" s="63"/>
    </row>
    <row r="182" spans="1:3">
      <c r="A182" s="63"/>
    </row>
  </sheetData>
  <mergeCells count="27">
    <mergeCell ref="A171:C171"/>
    <mergeCell ref="Q1:R2"/>
    <mergeCell ref="N1:N2"/>
    <mergeCell ref="O1:O2"/>
    <mergeCell ref="P1:P2"/>
    <mergeCell ref="H2:H3"/>
    <mergeCell ref="L1:L2"/>
    <mergeCell ref="J1:K2"/>
    <mergeCell ref="E1:H1"/>
    <mergeCell ref="G2:G3"/>
    <mergeCell ref="F2:F3"/>
    <mergeCell ref="E2:E3"/>
    <mergeCell ref="A164:C164"/>
    <mergeCell ref="A169:C169"/>
    <mergeCell ref="A128:C128"/>
    <mergeCell ref="A135:C135"/>
    <mergeCell ref="A2:C2"/>
    <mergeCell ref="A9:C9"/>
    <mergeCell ref="A149:C149"/>
    <mergeCell ref="A154:C154"/>
    <mergeCell ref="A161:C161"/>
    <mergeCell ref="A121:C121"/>
    <mergeCell ref="A86:C86"/>
    <mergeCell ref="A91:C91"/>
    <mergeCell ref="A109:C109"/>
    <mergeCell ref="A111:C111"/>
    <mergeCell ref="A115:C115"/>
  </mergeCells>
  <pageMargins left="0.7" right="0.7" top="0.75" bottom="0.75" header="0.3" footer="0.3"/>
  <pageSetup paperSize="9" orientation="portrait" r:id="rId1"/>
  <rowBreaks count="2" manualBreakCount="2">
    <brk id="90" max="2" man="1"/>
    <brk id="148" max="2" man="1"/>
  </rowBreak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Проверка!$AJ$5:$AJ$14</xm:f>
          </x14:formula1>
          <xm:sqref>E5</xm:sqref>
        </x14:dataValidation>
        <x14:dataValidation type="list" allowBlank="1" showInputMessage="1" showErrorMessage="1">
          <x14:formula1>
            <xm:f>Проверка!$AK$5:$AK$14</xm:f>
          </x14:formula1>
          <xm:sqref>F5</xm:sqref>
        </x14:dataValidation>
        <x14:dataValidation type="list" allowBlank="1" showInputMessage="1" showErrorMessage="1">
          <x14:formula1>
            <xm:f>Проверка!$AL$5:$AL$14</xm:f>
          </x14:formula1>
          <xm:sqref>G5</xm:sqref>
        </x14:dataValidation>
        <x14:dataValidation type="list" allowBlank="1" showInputMessage="1" showErrorMessage="1">
          <x14:formula1>
            <xm:f>Проверка!$AM$5:$AM$14</xm:f>
          </x14:formula1>
          <xm:sqref>H5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1"/>
    <pageSetUpPr fitToPage="1"/>
  </sheetPr>
  <dimension ref="B1:AO195"/>
  <sheetViews>
    <sheetView showGridLines="0" tabSelected="1" view="pageBreakPreview" topLeftCell="A43" zoomScale="80" zoomScaleNormal="100" zoomScaleSheetLayoutView="80" workbookViewId="0">
      <selection activeCell="Z2" sqref="Z2"/>
    </sheetView>
  </sheetViews>
  <sheetFormatPr defaultRowHeight="15" customHeight="1"/>
  <cols>
    <col min="1" max="1" width="1.5703125" style="59" customWidth="1"/>
    <col min="2" max="2" width="6.5703125" style="27" hidden="1" customWidth="1"/>
    <col min="3" max="3" width="5.5703125" style="27" hidden="1" customWidth="1"/>
    <col min="4" max="8" width="4.7109375" style="27" hidden="1" customWidth="1"/>
    <col min="9" max="9" width="5.5703125" style="27" hidden="1" customWidth="1"/>
    <col min="10" max="12" width="4.7109375" style="27" hidden="1" customWidth="1"/>
    <col min="13" max="13" width="3.5703125" style="27" hidden="1" customWidth="1"/>
    <col min="14" max="14" width="2.42578125" style="27" customWidth="1"/>
    <col min="15" max="15" width="8.85546875" style="84" customWidth="1"/>
    <col min="16" max="17" width="8" style="84" customWidth="1"/>
    <col min="18" max="18" width="4.7109375" style="1" customWidth="1"/>
    <col min="19" max="19" width="70.28515625" style="79" customWidth="1"/>
    <col min="20" max="20" width="7.85546875" style="231" customWidth="1"/>
    <col min="21" max="21" width="11.28515625" style="79" customWidth="1"/>
    <col min="22" max="22" width="10" style="80" customWidth="1"/>
    <col min="23" max="23" width="11" style="80" customWidth="1"/>
    <col min="24" max="24" width="9.140625" style="80" customWidth="1"/>
    <col min="25" max="25" width="7.140625" style="80" customWidth="1"/>
    <col min="26" max="26" width="9.28515625" style="80" customWidth="1"/>
    <col min="27" max="27" width="10.42578125" style="101" customWidth="1"/>
    <col min="28" max="28" width="10.28515625" style="79" customWidth="1"/>
    <col min="29" max="29" width="11.140625" style="79" customWidth="1"/>
    <col min="30" max="30" width="20.5703125" style="79" customWidth="1"/>
    <col min="31" max="31" width="12.5703125" style="59" customWidth="1"/>
    <col min="32" max="32" width="15.5703125" style="59" customWidth="1"/>
    <col min="33" max="33" width="15.28515625" style="59" customWidth="1"/>
    <col min="34" max="34" width="19.5703125" style="59" customWidth="1"/>
    <col min="35" max="35" width="10.7109375" style="59" customWidth="1"/>
    <col min="36" max="36" width="9.85546875" style="59" customWidth="1"/>
    <col min="37" max="37" width="17.28515625" style="106" customWidth="1"/>
    <col min="38" max="38" width="44" style="91" customWidth="1"/>
    <col min="39" max="39" width="6.85546875" style="59" customWidth="1"/>
    <col min="40" max="40" width="7" style="59" customWidth="1"/>
    <col min="41" max="41" width="6.5703125" style="59" customWidth="1"/>
    <col min="42" max="16384" width="9.140625" style="59"/>
  </cols>
  <sheetData>
    <row r="1" spans="2:41" s="62" customFormat="1" ht="26.25" customHeight="1">
      <c r="B1" s="153" t="s">
        <v>681</v>
      </c>
      <c r="C1" s="153"/>
      <c r="D1" s="153"/>
      <c r="E1" s="154"/>
      <c r="F1" s="154"/>
      <c r="G1" s="154"/>
      <c r="H1" s="154"/>
      <c r="I1" s="154"/>
      <c r="J1" s="154"/>
      <c r="K1" s="154"/>
      <c r="L1" s="154"/>
      <c r="M1" s="154"/>
      <c r="N1" s="170"/>
      <c r="O1" s="147"/>
      <c r="P1" s="147"/>
      <c r="Q1" s="147"/>
      <c r="R1" s="445" t="s">
        <v>671</v>
      </c>
      <c r="S1" s="445"/>
      <c r="T1" s="229"/>
      <c r="U1" s="152"/>
      <c r="V1" s="146"/>
      <c r="W1" s="146"/>
      <c r="X1" s="146"/>
      <c r="Y1" s="146"/>
      <c r="Z1" s="146"/>
      <c r="AA1" s="146"/>
      <c r="AB1" s="146"/>
      <c r="AC1" s="146"/>
      <c r="AD1" s="171" t="s">
        <v>1466</v>
      </c>
      <c r="AE1" s="471" t="str">
        <f>IF((Проверка!AZ1+Проверка!BJ1+Проверка!BT1)&gt;0,"Нет товара в инвентаризации=&gt;","")</f>
        <v>Нет товара в инвентаризации=&gt;</v>
      </c>
      <c r="AF1" s="471"/>
      <c r="AG1" s="471"/>
      <c r="AH1" s="471"/>
      <c r="AI1" s="263" t="s">
        <v>923</v>
      </c>
      <c r="AJ1" s="263" t="s">
        <v>924</v>
      </c>
      <c r="AK1" s="263" t="s">
        <v>925</v>
      </c>
      <c r="AL1" s="461" t="str">
        <f>IF('Расход по категориям'!H4&gt;0,CONCATENATE("НЕ ЗАВЕДЕНО В ТТК"," ",'Расход по категориям'!H4," ","Блюда"),"")</f>
        <v>НЕ ЗАВЕДЕНО В ТТК 1 Блюда</v>
      </c>
    </row>
    <row r="2" spans="2:41" ht="54.75" customHeight="1">
      <c r="B2" s="153" t="s">
        <v>721</v>
      </c>
      <c r="C2" s="153"/>
      <c r="D2" s="153"/>
      <c r="N2" s="170"/>
      <c r="O2" s="147"/>
      <c r="P2" s="147"/>
      <c r="Q2" s="147"/>
      <c r="R2" s="446">
        <v>42541</v>
      </c>
      <c r="S2" s="446"/>
      <c r="T2" s="230"/>
      <c r="U2" s="152"/>
      <c r="V2" s="146"/>
      <c r="W2" s="146"/>
      <c r="X2" s="146"/>
      <c r="Y2" s="146"/>
      <c r="Z2" s="146"/>
      <c r="AA2" s="146"/>
      <c r="AB2" s="146"/>
      <c r="AC2" s="146"/>
      <c r="AD2" s="259">
        <v>42949</v>
      </c>
      <c r="AE2" s="264"/>
      <c r="AF2" s="268" t="str">
        <f>IFERROR(VLOOKUP(AK2,'Аксапта '!A:E,3,0),"")</f>
        <v/>
      </c>
      <c r="AG2" s="268" t="str">
        <f>IFERROR(VLOOKUP(AJ2,'Аксапта 2'!A:E,3,0),"")</f>
        <v/>
      </c>
      <c r="AH2" s="268" t="str">
        <f>IFERROR(VLOOKUP(AI2,'Аксапта 3'!A:E,3,0),"")</f>
        <v/>
      </c>
      <c r="AI2" s="265" t="s">
        <v>407</v>
      </c>
      <c r="AJ2" s="265" t="s">
        <v>407</v>
      </c>
      <c r="AK2" s="266" t="s">
        <v>407</v>
      </c>
      <c r="AL2" s="462"/>
    </row>
    <row r="3" spans="2:41" ht="15" customHeight="1">
      <c r="B3" s="153" t="s">
        <v>722</v>
      </c>
      <c r="C3" s="153"/>
      <c r="D3" s="153"/>
      <c r="O3" s="147"/>
      <c r="P3" s="147"/>
      <c r="Q3" s="147"/>
      <c r="R3" s="439" t="s">
        <v>672</v>
      </c>
      <c r="S3" s="439"/>
      <c r="T3" s="439"/>
      <c r="U3" s="458" t="s">
        <v>1262</v>
      </c>
      <c r="V3" s="458"/>
      <c r="X3" s="449" t="s">
        <v>675</v>
      </c>
      <c r="Y3" s="449" t="s">
        <v>676</v>
      </c>
      <c r="Z3" s="449" t="s">
        <v>677</v>
      </c>
      <c r="AA3" s="454" t="s">
        <v>678</v>
      </c>
      <c r="AB3" s="443" t="s">
        <v>678</v>
      </c>
      <c r="AC3" s="449" t="s">
        <v>679</v>
      </c>
      <c r="AD3" s="449" t="s">
        <v>680</v>
      </c>
      <c r="AE3" s="176" t="s">
        <v>629</v>
      </c>
      <c r="AF3" s="465" t="s">
        <v>907</v>
      </c>
      <c r="AG3" s="465" t="s">
        <v>908</v>
      </c>
      <c r="AH3" s="465" t="s">
        <v>909</v>
      </c>
      <c r="AI3" s="465" t="s">
        <v>757</v>
      </c>
      <c r="AJ3" s="470" t="s">
        <v>754</v>
      </c>
      <c r="AK3" s="464" t="s">
        <v>683</v>
      </c>
      <c r="AL3" s="468" t="s">
        <v>432</v>
      </c>
      <c r="AM3" s="468"/>
      <c r="AN3" s="469"/>
      <c r="AO3" s="468"/>
    </row>
    <row r="4" spans="2:41" ht="19.5" customHeight="1" thickBot="1">
      <c r="O4" s="147"/>
      <c r="P4" s="147"/>
      <c r="Q4" s="147"/>
      <c r="R4" s="447" t="s">
        <v>432</v>
      </c>
      <c r="S4" s="448"/>
      <c r="T4" s="459" t="s">
        <v>954</v>
      </c>
      <c r="U4" s="456" t="s">
        <v>726</v>
      </c>
      <c r="V4" s="449" t="s">
        <v>673</v>
      </c>
      <c r="W4" s="451" t="s">
        <v>674</v>
      </c>
      <c r="X4" s="453"/>
      <c r="Y4" s="453"/>
      <c r="Z4" s="453"/>
      <c r="AA4" s="455"/>
      <c r="AB4" s="444"/>
      <c r="AC4" s="453"/>
      <c r="AD4" s="453"/>
      <c r="AE4" s="463" t="str">
        <f>RIGHT('Шаблон блюда'!A2,24)</f>
        <v xml:space="preserve"> 26.07.2017 - 27.07.2017</v>
      </c>
      <c r="AF4" s="466"/>
      <c r="AG4" s="466"/>
      <c r="AH4" s="466"/>
      <c r="AI4" s="466"/>
      <c r="AJ4" s="468"/>
      <c r="AK4" s="464"/>
      <c r="AL4" s="468"/>
      <c r="AM4" s="468"/>
      <c r="AN4" s="469"/>
      <c r="AO4" s="468"/>
    </row>
    <row r="5" spans="2:41" ht="14.25" customHeight="1" thickBot="1">
      <c r="B5" s="440" t="s">
        <v>727</v>
      </c>
      <c r="C5" s="441"/>
      <c r="D5" s="441"/>
      <c r="E5" s="441"/>
      <c r="F5" s="441"/>
      <c r="G5" s="441"/>
      <c r="H5" s="442"/>
      <c r="I5" s="440" t="s">
        <v>728</v>
      </c>
      <c r="J5" s="441"/>
      <c r="K5" s="441"/>
      <c r="L5" s="441"/>
      <c r="M5" s="442"/>
      <c r="O5" s="148" t="s">
        <v>758</v>
      </c>
      <c r="P5" s="148" t="s">
        <v>759</v>
      </c>
      <c r="Q5" s="148" t="s">
        <v>759</v>
      </c>
      <c r="R5" s="447"/>
      <c r="S5" s="448"/>
      <c r="T5" s="460"/>
      <c r="U5" s="457"/>
      <c r="V5" s="450"/>
      <c r="W5" s="452"/>
      <c r="X5" s="450"/>
      <c r="Y5" s="450"/>
      <c r="Z5" s="450"/>
      <c r="AA5" s="103" t="s">
        <v>681</v>
      </c>
      <c r="AB5" s="110" t="s">
        <v>682</v>
      </c>
      <c r="AC5" s="450"/>
      <c r="AD5" s="450"/>
      <c r="AE5" s="463"/>
      <c r="AF5" s="199" t="str">
        <f>IF('Аксапта '!C8=0,"",'Аксапта '!C8)</f>
        <v>19.07.2017</v>
      </c>
      <c r="AG5" s="199" t="str">
        <f>IF('Аксапта 2'!C8=0,"",'Аксапта 2'!C8)</f>
        <v>31.07.2017</v>
      </c>
      <c r="AH5" s="199" t="str">
        <f>IF('Аксапта 3'!C8=0,"",'Аксапта 3'!C8)</f>
        <v/>
      </c>
      <c r="AI5" s="467"/>
      <c r="AJ5" s="468"/>
      <c r="AK5" s="464"/>
      <c r="AL5" s="468"/>
      <c r="AM5" s="468"/>
      <c r="AN5" s="469"/>
      <c r="AO5" s="468"/>
    </row>
    <row r="6" spans="2:41" ht="15" customHeight="1">
      <c r="B6" s="155">
        <v>36</v>
      </c>
      <c r="C6" s="156">
        <v>72</v>
      </c>
      <c r="D6" s="156"/>
      <c r="E6" s="156"/>
      <c r="F6" s="156"/>
      <c r="G6" s="156"/>
      <c r="H6" s="157"/>
      <c r="I6" s="155">
        <v>18</v>
      </c>
      <c r="J6" s="156"/>
      <c r="K6" s="156"/>
      <c r="L6" s="156"/>
      <c r="M6" s="157"/>
      <c r="O6" s="82">
        <v>55017</v>
      </c>
      <c r="P6" s="209"/>
      <c r="Q6" s="223"/>
      <c r="R6" s="78">
        <f ca="1">IF(TYPE(OFFSET(R6,-1,0))&lt;&gt;1,1,OFFSET(R6,-1,0)+1)</f>
        <v>1</v>
      </c>
      <c r="S6" s="141" t="str">
        <f>VLOOKUP(O6,'СКЛАД '!A:B,2,0)</f>
        <v>Булочка 7" (74 гр)</v>
      </c>
      <c r="T6" s="232">
        <v>36</v>
      </c>
      <c r="U6" s="165" t="s">
        <v>681</v>
      </c>
      <c r="V6" s="111">
        <v>36</v>
      </c>
      <c r="W6" s="111">
        <v>18</v>
      </c>
      <c r="X6" s="126">
        <v>11</v>
      </c>
      <c r="Y6" s="126"/>
      <c r="Z6" s="126"/>
      <c r="AA6" s="102">
        <f t="shared" ref="AA6:AA66" si="0">IFERROR(X6*V6+Y6*W6+Z6,"")</f>
        <v>396</v>
      </c>
      <c r="AB6" s="89">
        <f t="shared" ref="AB6:AB36" si="1">IFERROR(AA6/V6,0)</f>
        <v>11</v>
      </c>
      <c r="AC6" s="277">
        <v>42956</v>
      </c>
      <c r="AD6" s="92" t="str">
        <f ca="1">IF(AC6="","Нет данных",CONCATENATE("До списания  ",AC6-TODAY()," Дней"))</f>
        <v>До списания  -41 Дней</v>
      </c>
      <c r="AE6" s="94">
        <f>IFERROR(VLOOKUP(O6,'Расход по категориям'!A:C,3,0),"")</f>
        <v>40</v>
      </c>
      <c r="AF6" s="180" t="str">
        <f>IFERROR(IFERROR(IFERROR(VLOOKUP(O6,'Аксапта '!A:E,5,0),VLOOKUP(P6,'Аксапта '!A:E,5,0)),VLOOKUP(Q6,'Аксапта '!A:E,5,0)),0)</f>
        <v>180,00</v>
      </c>
      <c r="AG6" s="180" t="str">
        <f>IFERROR(IFERROR(IFERROR(VLOOKUP(O6,'Аксапта 2'!A:E,5,0),VLOOKUP(P6,'Аксапта 2'!A:E,5,0)),VLOOKUP(Q6,'Аксапта 2'!A:E,5,0)),0)</f>
        <v>144,00</v>
      </c>
      <c r="AH6" s="180">
        <f>IFERROR(IFERROR(IFERROR(VLOOKUP(O6,'Аксапта 3'!A:E,5,0),VLOOKUP(P6,'Аксапта 3'!A:E,5,0)),VLOOKUP(Q6,'Аксапта 3'!A:E,5,0)),0)</f>
        <v>0</v>
      </c>
      <c r="AI6" s="183"/>
      <c r="AJ6" s="180">
        <f>IFERROR((AA6+AF6+AG6+AH6+AI6)-AE6,"")</f>
        <v>680</v>
      </c>
      <c r="AK6" s="107" t="str">
        <f t="shared" ref="AK6:AK19" si="2">IF(AC6="","нет срока годности",IF(AE6=0,"нет продаж",IF(T6="","нет кейсовости",IFERROR(IF(AJ6&gt;0,"-",IF(AJ6&gt;0,"-",AJ6/T6-0.5)*-1),"?"))))</f>
        <v>-</v>
      </c>
      <c r="AL6" s="182" t="str">
        <f t="shared" ref="AL6:AL19" si="3">S6</f>
        <v>Булочка 7" (74 гр)</v>
      </c>
      <c r="AM6" s="182">
        <f>IF(O6="","",O6)</f>
        <v>55017</v>
      </c>
      <c r="AN6" s="182" t="str">
        <f>IF(P6="","",P6)</f>
        <v/>
      </c>
      <c r="AO6" s="182" t="str">
        <f>IF(Q6="","",Q6)</f>
        <v/>
      </c>
    </row>
    <row r="7" spans="2:41" ht="15" customHeight="1">
      <c r="B7" s="158">
        <v>48</v>
      </c>
      <c r="C7" s="204">
        <v>96</v>
      </c>
      <c r="D7" s="204">
        <v>54</v>
      </c>
      <c r="E7" s="204"/>
      <c r="F7" s="204"/>
      <c r="G7" s="204"/>
      <c r="H7" s="159"/>
      <c r="I7" s="158">
        <v>24</v>
      </c>
      <c r="J7" s="204"/>
      <c r="K7" s="204"/>
      <c r="L7" s="204"/>
      <c r="M7" s="159"/>
      <c r="O7" s="82">
        <v>55034</v>
      </c>
      <c r="P7" s="209">
        <v>55035</v>
      </c>
      <c r="Q7" s="223">
        <v>69103</v>
      </c>
      <c r="R7" s="78">
        <f t="shared" ref="R7:R19" ca="1" si="4">IF(TYPE(OFFSET(R7,-1,0))&lt;&gt;1,1,OFFSET(R7,-1,0)+1)</f>
        <v>2</v>
      </c>
      <c r="S7" s="141" t="str">
        <f>VLOOKUP(O7,'СКЛАД '!A:B,2,0)</f>
        <v>Булочка 4" (54 гр)</v>
      </c>
      <c r="T7" s="232">
        <v>48</v>
      </c>
      <c r="U7" s="165" t="s">
        <v>681</v>
      </c>
      <c r="V7" s="111">
        <v>48</v>
      </c>
      <c r="W7" s="111">
        <v>24</v>
      </c>
      <c r="X7" s="126"/>
      <c r="Y7" s="126"/>
      <c r="Z7" s="126">
        <v>1248</v>
      </c>
      <c r="AA7" s="102">
        <f t="shared" si="0"/>
        <v>1248</v>
      </c>
      <c r="AB7" s="89">
        <f t="shared" si="1"/>
        <v>26</v>
      </c>
      <c r="AC7" s="277">
        <v>43029</v>
      </c>
      <c r="AD7" s="92" t="str">
        <f t="shared" ref="AD7:AD66" ca="1" si="5">IF(AC7="","Нет данных",CONCATENATE("До списания  ",AC7-TODAY()," Дней"))</f>
        <v>До списания  32 Дней</v>
      </c>
      <c r="AE7" s="94">
        <f>IFERROR(VLOOKUP(O7,'Расход по категориям'!A:C,3,0),"")</f>
        <v>483</v>
      </c>
      <c r="AF7" s="180" t="str">
        <f>IFERROR(IFERROR(IFERROR(VLOOKUP(O7,'Аксапта '!A:E,5,0),VLOOKUP(P7,'Аксапта '!A:E,5,0)),VLOOKUP(Q7,'Аксапта '!A:E,5,0)),0)</f>
        <v>480,00</v>
      </c>
      <c r="AG7" s="180" t="str">
        <f>IFERROR(IFERROR(IFERROR(VLOOKUP(O7,'Аксапта 2'!A:E,5,0),VLOOKUP(P7,'Аксапта 2'!A:E,5,0)),VLOOKUP(Q7,'Аксапта 2'!A:E,5,0)),0)</f>
        <v>720,00</v>
      </c>
      <c r="AH7" s="180">
        <f>IFERROR(IFERROR(IFERROR(VLOOKUP(O7,'Аксапта 3'!A:E,5,0),VLOOKUP(P7,'Аксапта 3'!A:E,5,0)),VLOOKUP(Q7,'Аксапта 3'!A:E,5,0)),0)</f>
        <v>0</v>
      </c>
      <c r="AI7" s="183"/>
      <c r="AJ7" s="180">
        <f t="shared" ref="AJ7:AJ71" si="6">IFERROR((AA7+AF7+AG7+AH7+AI7)-AE7,"")</f>
        <v>1965</v>
      </c>
      <c r="AK7" s="107" t="str">
        <f t="shared" si="2"/>
        <v>-</v>
      </c>
      <c r="AL7" s="95" t="str">
        <f t="shared" si="3"/>
        <v>Булочка 4" (54 гр)</v>
      </c>
      <c r="AM7" s="182">
        <f t="shared" ref="AM7:AM71" si="7">IF(O7="","",O7)</f>
        <v>55034</v>
      </c>
      <c r="AN7" s="182">
        <f t="shared" ref="AN7:AN71" si="8">IF(P7="","",P7)</f>
        <v>55035</v>
      </c>
      <c r="AO7" s="182">
        <f t="shared" ref="AO7:AO71" si="9">IF(Q7="","",Q7)</f>
        <v>69103</v>
      </c>
    </row>
    <row r="8" spans="2:41" ht="15" customHeight="1">
      <c r="B8" s="158">
        <v>24</v>
      </c>
      <c r="C8" s="204">
        <v>48</v>
      </c>
      <c r="D8" s="204">
        <v>36</v>
      </c>
      <c r="E8" s="204"/>
      <c r="F8" s="204"/>
      <c r="G8" s="204"/>
      <c r="H8" s="159"/>
      <c r="I8" s="158">
        <v>12</v>
      </c>
      <c r="J8" s="204"/>
      <c r="K8" s="204"/>
      <c r="L8" s="204"/>
      <c r="M8" s="159"/>
      <c r="O8" s="82">
        <v>55036</v>
      </c>
      <c r="P8" s="209">
        <v>69113</v>
      </c>
      <c r="Q8" s="223"/>
      <c r="R8" s="78">
        <f t="shared" ca="1" si="4"/>
        <v>3</v>
      </c>
      <c r="S8" s="141" t="str">
        <f>VLOOKUP(O8,'СКЛАД '!A:B,2,0)</f>
        <v>Булочка Воппер 5" (81 гр)</v>
      </c>
      <c r="T8" s="232">
        <v>24</v>
      </c>
      <c r="U8" s="165" t="s">
        <v>681</v>
      </c>
      <c r="V8" s="111">
        <v>24</v>
      </c>
      <c r="W8" s="111">
        <v>12</v>
      </c>
      <c r="X8" s="126">
        <v>74</v>
      </c>
      <c r="Y8" s="126"/>
      <c r="Z8" s="126"/>
      <c r="AA8" s="102">
        <f t="shared" si="0"/>
        <v>1776</v>
      </c>
      <c r="AB8" s="89">
        <f t="shared" si="1"/>
        <v>74</v>
      </c>
      <c r="AC8" s="277">
        <v>42985</v>
      </c>
      <c r="AD8" s="92" t="str">
        <f t="shared" ca="1" si="5"/>
        <v>До списания  -12 Дней</v>
      </c>
      <c r="AE8" s="94">
        <f>IFERROR(VLOOKUP(O8,'Расход по категориям'!A:C,3,0),"")</f>
        <v>324</v>
      </c>
      <c r="AF8" s="180" t="str">
        <f>IFERROR(IFERROR(IFERROR(VLOOKUP(O8,'Аксапта '!A:E,5,0),VLOOKUP(P8,'Аксапта '!A:E,5,0)),VLOOKUP(Q8,'Аксапта '!A:E,5,0)),0)</f>
        <v>96,00</v>
      </c>
      <c r="AG8" s="180" t="str">
        <f>IFERROR(IFERROR(IFERROR(VLOOKUP(O8,'Аксапта 2'!A:E,5,0),VLOOKUP(P8,'Аксапта 2'!A:E,5,0)),VLOOKUP(Q8,'Аксапта 2'!A:E,5,0)),0)</f>
        <v>720,00</v>
      </c>
      <c r="AH8" s="180">
        <f>IFERROR(IFERROR(IFERROR(VLOOKUP(O8,'Аксапта 3'!A:E,5,0),VLOOKUP(P8,'Аксапта 3'!A:E,5,0)),VLOOKUP(Q8,'Аксапта 3'!A:E,5,0)),0)</f>
        <v>0</v>
      </c>
      <c r="AI8" s="183"/>
      <c r="AJ8" s="180">
        <f t="shared" si="6"/>
        <v>2268</v>
      </c>
      <c r="AK8" s="107" t="str">
        <f t="shared" si="2"/>
        <v>-</v>
      </c>
      <c r="AL8" s="95" t="str">
        <f t="shared" si="3"/>
        <v>Булочка Воппер 5" (81 гр)</v>
      </c>
      <c r="AM8" s="182">
        <f t="shared" si="7"/>
        <v>55036</v>
      </c>
      <c r="AN8" s="182">
        <f t="shared" si="8"/>
        <v>69113</v>
      </c>
      <c r="AO8" s="182" t="str">
        <f t="shared" si="9"/>
        <v/>
      </c>
    </row>
    <row r="9" spans="2:41" ht="15" customHeight="1">
      <c r="B9" s="158">
        <v>48</v>
      </c>
      <c r="C9" s="204">
        <v>36</v>
      </c>
      <c r="D9" s="204">
        <v>24</v>
      </c>
      <c r="E9" s="204"/>
      <c r="F9" s="204"/>
      <c r="G9" s="204"/>
      <c r="H9" s="159"/>
      <c r="I9" s="158">
        <v>24</v>
      </c>
      <c r="J9" s="204"/>
      <c r="K9" s="204"/>
      <c r="L9" s="204"/>
      <c r="M9" s="159"/>
      <c r="O9" s="82">
        <v>55040</v>
      </c>
      <c r="P9" s="209">
        <v>69111</v>
      </c>
      <c r="Q9" s="223">
        <v>55042</v>
      </c>
      <c r="R9" s="78">
        <f t="shared" ca="1" si="4"/>
        <v>4</v>
      </c>
      <c r="S9" s="141" t="str">
        <f>VLOOKUP(O9,'СКЛАД '!A:B,2,0)</f>
        <v>Булочка "4" тройная 48 шт. в уп.</v>
      </c>
      <c r="T9" s="232">
        <v>24</v>
      </c>
      <c r="U9" s="165" t="s">
        <v>681</v>
      </c>
      <c r="V9" s="111">
        <v>24</v>
      </c>
      <c r="W9" s="111"/>
      <c r="X9" s="126"/>
      <c r="Y9" s="126">
        <v>59</v>
      </c>
      <c r="Z9" s="126"/>
      <c r="AA9" s="102">
        <f t="shared" si="0"/>
        <v>0</v>
      </c>
      <c r="AB9" s="89">
        <f t="shared" si="1"/>
        <v>0</v>
      </c>
      <c r="AC9" s="277">
        <v>42977</v>
      </c>
      <c r="AD9" s="92" t="str">
        <f t="shared" ca="1" si="5"/>
        <v>До списания  -20 Дней</v>
      </c>
      <c r="AE9" s="94">
        <f>IFERROR(VLOOKUP(O9,'Расход по категориям'!A:C,3,0),"")</f>
        <v>350</v>
      </c>
      <c r="AF9" s="180" t="str">
        <f>IFERROR(IFERROR(IFERROR(VLOOKUP(O9,'Аксапта '!A:E,5,0),VLOOKUP(P9,'Аксапта '!A:E,5,0)),VLOOKUP(Q9,'Аксапта '!A:E,5,0)),0)</f>
        <v>168,00</v>
      </c>
      <c r="AG9" s="180" t="str">
        <f>IFERROR(IFERROR(IFERROR(VLOOKUP(O9,'Аксапта 2'!A:E,5,0),VLOOKUP(P9,'Аксапта 2'!A:E,5,0)),VLOOKUP(Q9,'Аксапта 2'!A:E,5,0)),0)</f>
        <v>240,00</v>
      </c>
      <c r="AH9" s="180">
        <f>IFERROR(IFERROR(IFERROR(VLOOKUP(O9,'Аксапта 3'!A:E,5,0),VLOOKUP(P9,'Аксапта 3'!A:E,5,0)),VLOOKUP(Q9,'Аксапта 3'!A:E,5,0)),0)</f>
        <v>0</v>
      </c>
      <c r="AI9" s="183"/>
      <c r="AJ9" s="180">
        <f t="shared" si="6"/>
        <v>58</v>
      </c>
      <c r="AK9" s="107" t="str">
        <f t="shared" si="2"/>
        <v>-</v>
      </c>
      <c r="AL9" s="95" t="str">
        <f t="shared" si="3"/>
        <v>Булочка "4" тройная 48 шт. в уп.</v>
      </c>
      <c r="AM9" s="182">
        <f t="shared" si="7"/>
        <v>55040</v>
      </c>
      <c r="AN9" s="182">
        <f t="shared" si="8"/>
        <v>69111</v>
      </c>
      <c r="AO9" s="182">
        <f t="shared" si="9"/>
        <v>55042</v>
      </c>
    </row>
    <row r="10" spans="2:41" ht="15" customHeight="1">
      <c r="B10" s="158">
        <v>30</v>
      </c>
      <c r="C10" s="204">
        <v>48</v>
      </c>
      <c r="D10" s="204"/>
      <c r="E10" s="204"/>
      <c r="F10" s="204"/>
      <c r="G10" s="204"/>
      <c r="H10" s="159"/>
      <c r="I10" s="158">
        <v>15</v>
      </c>
      <c r="J10" s="204"/>
      <c r="K10" s="204"/>
      <c r="L10" s="204"/>
      <c r="M10" s="159"/>
      <c r="O10" s="82">
        <v>65037</v>
      </c>
      <c r="P10" s="209">
        <v>65036</v>
      </c>
      <c r="Q10" s="223"/>
      <c r="R10" s="78">
        <f t="shared" ca="1" si="4"/>
        <v>5</v>
      </c>
      <c r="S10" s="141" t="str">
        <f>VLOOKUP(O10,'СКЛАД '!A:B,2,0)</f>
        <v>Булочка с кукурузной крошкой 4,5" (71 гр)</v>
      </c>
      <c r="T10" s="232">
        <v>30</v>
      </c>
      <c r="U10" s="165" t="s">
        <v>681</v>
      </c>
      <c r="V10" s="111">
        <v>30</v>
      </c>
      <c r="W10" s="111">
        <v>15</v>
      </c>
      <c r="X10" s="126">
        <v>9</v>
      </c>
      <c r="Y10" s="126"/>
      <c r="Z10" s="126"/>
      <c r="AA10" s="102">
        <f t="shared" si="0"/>
        <v>270</v>
      </c>
      <c r="AB10" s="89">
        <f t="shared" si="1"/>
        <v>9</v>
      </c>
      <c r="AC10" s="277">
        <v>42972</v>
      </c>
      <c r="AD10" s="92" t="str">
        <f t="shared" ca="1" si="5"/>
        <v>До списания  -25 Дней</v>
      </c>
      <c r="AE10" s="94">
        <f>IFERROR(VLOOKUP(O10,'Расход по категориям'!A:C,3,0),"")</f>
        <v>166</v>
      </c>
      <c r="AF10" s="180" t="str">
        <f>IFERROR(IFERROR(IFERROR(VLOOKUP(O10,'Аксапта '!A:E,5,0),VLOOKUP(P10,'Аксапта '!A:E,5,0)),VLOOKUP(Q10,'Аксапта '!A:E,5,0)),0)</f>
        <v>90,00</v>
      </c>
      <c r="AG10" s="180" t="str">
        <f>IFERROR(IFERROR(IFERROR(VLOOKUP(O10,'Аксапта 2'!A:E,5,0),VLOOKUP(P10,'Аксапта 2'!A:E,5,0)),VLOOKUP(Q10,'Аксапта 2'!A:E,5,0)),0)</f>
        <v>180,00</v>
      </c>
      <c r="AH10" s="180">
        <f>IFERROR(IFERROR(IFERROR(VLOOKUP(O10,'Аксапта 3'!A:E,5,0),VLOOKUP(P10,'Аксапта 3'!A:E,5,0)),VLOOKUP(Q10,'Аксапта 3'!A:E,5,0)),0)</f>
        <v>0</v>
      </c>
      <c r="AI10" s="183"/>
      <c r="AJ10" s="180">
        <f t="shared" si="6"/>
        <v>374</v>
      </c>
      <c r="AK10" s="107" t="str">
        <f t="shared" si="2"/>
        <v>-</v>
      </c>
      <c r="AL10" s="95" t="str">
        <f t="shared" si="3"/>
        <v>Булочка с кукурузной крошкой 4,5" (71 гр)</v>
      </c>
      <c r="AM10" s="182">
        <f t="shared" si="7"/>
        <v>65037</v>
      </c>
      <c r="AN10" s="182">
        <f t="shared" si="8"/>
        <v>65036</v>
      </c>
      <c r="AO10" s="182" t="str">
        <f t="shared" si="9"/>
        <v/>
      </c>
    </row>
    <row r="11" spans="2:41" ht="15" customHeight="1">
      <c r="B11" s="158">
        <v>48</v>
      </c>
      <c r="C11" s="238"/>
      <c r="D11" s="238"/>
      <c r="E11" s="238"/>
      <c r="F11" s="238"/>
      <c r="G11" s="238"/>
      <c r="H11" s="159"/>
      <c r="I11" s="158">
        <v>24</v>
      </c>
      <c r="J11" s="238"/>
      <c r="K11" s="238"/>
      <c r="L11" s="238"/>
      <c r="M11" s="159"/>
      <c r="O11" s="245">
        <v>67025</v>
      </c>
      <c r="P11" s="223">
        <v>67125</v>
      </c>
      <c r="Q11" s="223"/>
      <c r="R11" s="78">
        <f t="shared" ca="1" si="4"/>
        <v>6</v>
      </c>
      <c r="S11" s="141" t="str">
        <f>VLOOKUP(O11,'СКЛАД '!A:B,2,0)</f>
        <v>Булочка Черная 89 гр. два слоя 24 шт. в уп.</v>
      </c>
      <c r="T11" s="269">
        <v>48</v>
      </c>
      <c r="U11" s="165" t="s">
        <v>681</v>
      </c>
      <c r="V11" s="111">
        <v>48</v>
      </c>
      <c r="W11" s="111">
        <v>24</v>
      </c>
      <c r="X11" s="126">
        <v>11</v>
      </c>
      <c r="Y11" s="126"/>
      <c r="Z11" s="126"/>
      <c r="AA11" s="102">
        <f t="shared" ref="AA11" si="10">IFERROR(X11*V11+Y11*W11+Z11,"")</f>
        <v>528</v>
      </c>
      <c r="AB11" s="89">
        <f t="shared" ref="AB11" si="11">IFERROR(AA11/V11,0)</f>
        <v>11</v>
      </c>
      <c r="AC11" s="160">
        <v>43127</v>
      </c>
      <c r="AD11" s="92" t="str">
        <f t="shared" ref="AD11" ca="1" si="12">IF(AC11="","Нет данных",CONCATENATE("До списания  ",AC11-TODAY()," Дней"))</f>
        <v>До списания  130 Дней</v>
      </c>
      <c r="AE11" s="94">
        <f>IFERROR(VLOOKUP(O11,'Расход по категориям'!A:C,3,0),"")</f>
        <v>51</v>
      </c>
      <c r="AF11" s="180">
        <f>IFERROR(IFERROR(IFERROR(VLOOKUP(O11,'Аксапта '!A:E,5,0),VLOOKUP(P11,'Аксапта '!A:E,5,0)),VLOOKUP(Q11,'Аксапта '!A:E,5,0)),0)</f>
        <v>0</v>
      </c>
      <c r="AG11" s="180">
        <f>IFERROR(IFERROR(IFERROR(VLOOKUP(O11,'Аксапта 2'!A:E,5,0),VLOOKUP(P11,'Аксапта 2'!A:E,5,0)),VLOOKUP(Q11,'Аксапта 2'!A:E,5,0)),0)</f>
        <v>0</v>
      </c>
      <c r="AH11" s="180">
        <f>IFERROR(IFERROR(IFERROR(VLOOKUP(O11,'Аксапта 3'!A:E,5,0),VLOOKUP(P11,'Аксапта 3'!A:E,5,0)),VLOOKUP(Q11,'Аксапта 3'!A:E,5,0)),0)</f>
        <v>0</v>
      </c>
      <c r="AI11" s="183"/>
      <c r="AJ11" s="180">
        <f t="shared" ref="AJ11" si="13">IFERROR((AA11+AF11+AG11+AH11+AI11)-AE11,"")</f>
        <v>477</v>
      </c>
      <c r="AK11" s="107" t="str">
        <f t="shared" ref="AK11" si="14">IF(AC11="","нет срока годности",IF(AE11=0,"нет продаж",IF(T11="","нет кейсовости",IFERROR(IF(AJ11&gt;0,"-",IF(AJ11&gt;0,"-",AJ11/T11-0.5)*-1),"?"))))</f>
        <v>-</v>
      </c>
      <c r="AL11" s="95" t="str">
        <f t="shared" ref="AL11" si="15">S11</f>
        <v>Булочка Черная 89 гр. два слоя 24 шт. в уп.</v>
      </c>
      <c r="AM11" s="182">
        <f t="shared" ref="AM11" si="16">IF(O11="","",O11)</f>
        <v>67025</v>
      </c>
      <c r="AN11" s="182">
        <f t="shared" ref="AN11" si="17">IF(P11="","",P11)</f>
        <v>67125</v>
      </c>
      <c r="AO11" s="182" t="str">
        <f t="shared" ref="AO11" si="18">IF(Q11="","",Q11)</f>
        <v/>
      </c>
    </row>
    <row r="12" spans="2:41" ht="15" customHeight="1">
      <c r="B12" s="158">
        <v>24</v>
      </c>
      <c r="C12" s="204"/>
      <c r="D12" s="204"/>
      <c r="E12" s="204"/>
      <c r="F12" s="204"/>
      <c r="G12" s="204"/>
      <c r="H12" s="159"/>
      <c r="I12" s="158">
        <v>3</v>
      </c>
      <c r="J12" s="204"/>
      <c r="K12" s="204"/>
      <c r="L12" s="204"/>
      <c r="M12" s="159"/>
      <c r="O12" s="82">
        <v>67028</v>
      </c>
      <c r="P12" s="209"/>
      <c r="Q12" s="223"/>
      <c r="R12" s="78">
        <f t="shared" ca="1" si="4"/>
        <v>7</v>
      </c>
      <c r="S12" s="141" t="str">
        <f>VLOOKUP(O12,'СКЛАД '!A:B,2,0)</f>
        <v>Круасан (булочка для круасэндвича)</v>
      </c>
      <c r="T12" s="232">
        <v>24</v>
      </c>
      <c r="U12" s="165" t="s">
        <v>681</v>
      </c>
      <c r="V12" s="111">
        <v>24</v>
      </c>
      <c r="W12" s="111">
        <v>3</v>
      </c>
      <c r="X12" s="126"/>
      <c r="Y12" s="126"/>
      <c r="Z12" s="126"/>
      <c r="AA12" s="102">
        <f>IFERROR(X12*V12+Y12*W12+Z12,"")</f>
        <v>0</v>
      </c>
      <c r="AB12" s="89">
        <f>IFERROR(AA12/V12,0)</f>
        <v>0</v>
      </c>
      <c r="AC12" s="160"/>
      <c r="AD12" s="92" t="str">
        <f ca="1">IF(AC12="","Нет данных",CONCATENATE("До списания  ",AC12-TODAY()," Дней"))</f>
        <v>Нет данных</v>
      </c>
      <c r="AE12" s="94">
        <f>IFERROR(VLOOKUP(O12,'Расход по категориям'!A:C,3,0),"")</f>
        <v>0</v>
      </c>
      <c r="AF12" s="180">
        <f>IFERROR(IFERROR(IFERROR(VLOOKUP(O12,'Аксапта '!A:E,5,0),VLOOKUP(P12,'Аксапта '!A:E,5,0)),VLOOKUP(Q12,'Аксапта '!A:E,5,0)),0)</f>
        <v>0</v>
      </c>
      <c r="AG12" s="180">
        <f>IFERROR(IFERROR(IFERROR(VLOOKUP(O12,'Аксапта 2'!A:E,5,0),VLOOKUP(P12,'Аксапта 2'!A:E,5,0)),VLOOKUP(Q12,'Аксапта 2'!A:E,5,0)),0)</f>
        <v>0</v>
      </c>
      <c r="AH12" s="180">
        <f>IFERROR(IFERROR(IFERROR(VLOOKUP(O12,'Аксапта 3'!A:E,5,0),VLOOKUP(P12,'Аксапта 3'!A:E,5,0)),VLOOKUP(Q12,'Аксапта 3'!A:E,5,0)),0)</f>
        <v>0</v>
      </c>
      <c r="AI12" s="183"/>
      <c r="AJ12" s="180">
        <f t="shared" si="6"/>
        <v>0</v>
      </c>
      <c r="AK12" s="107" t="str">
        <f t="shared" si="2"/>
        <v>нет срока годности</v>
      </c>
      <c r="AL12" s="95" t="str">
        <f>S12</f>
        <v>Круасан (булочка для круасэндвича)</v>
      </c>
      <c r="AM12" s="182">
        <f t="shared" si="7"/>
        <v>67028</v>
      </c>
      <c r="AN12" s="182" t="str">
        <f t="shared" si="8"/>
        <v/>
      </c>
      <c r="AO12" s="182" t="str">
        <f t="shared" si="9"/>
        <v/>
      </c>
    </row>
    <row r="13" spans="2:41" ht="15" customHeight="1">
      <c r="B13" s="158">
        <v>70</v>
      </c>
      <c r="C13" s="204"/>
      <c r="D13" s="204"/>
      <c r="E13" s="204"/>
      <c r="F13" s="204"/>
      <c r="G13" s="204"/>
      <c r="H13" s="159"/>
      <c r="I13" s="158"/>
      <c r="J13" s="204"/>
      <c r="K13" s="204"/>
      <c r="L13" s="204"/>
      <c r="M13" s="159"/>
      <c r="O13" s="82">
        <v>67031</v>
      </c>
      <c r="P13" s="209"/>
      <c r="Q13" s="223"/>
      <c r="R13" s="78">
        <f t="shared" ca="1" si="4"/>
        <v>8</v>
      </c>
      <c r="S13" s="141" t="str">
        <f>VLOOKUP(O13,'СКЛАД '!A:B,2,0)</f>
        <v>Французский тост</v>
      </c>
      <c r="T13" s="232">
        <v>70</v>
      </c>
      <c r="U13" s="165" t="s">
        <v>681</v>
      </c>
      <c r="V13" s="111">
        <v>70</v>
      </c>
      <c r="W13" s="111"/>
      <c r="X13" s="126"/>
      <c r="Y13" s="127"/>
      <c r="Z13" s="126"/>
      <c r="AA13" s="102">
        <f>IFERROR(X13*V13+Y13*W13+Z13,"")</f>
        <v>0</v>
      </c>
      <c r="AB13" s="89">
        <f>IFERROR(AA13/V13,0)</f>
        <v>0</v>
      </c>
      <c r="AC13" s="160"/>
      <c r="AD13" s="92" t="str">
        <f ca="1">IF(AC13="","Нет данных",CONCATENATE("До списания  ",AC13-TODAY()," Дней"))</f>
        <v>Нет данных</v>
      </c>
      <c r="AE13" s="94">
        <f>IFERROR(VLOOKUP(O13,'Расход по категориям'!A:C,3,0),"")</f>
        <v>0</v>
      </c>
      <c r="AF13" s="180">
        <f>IFERROR(IFERROR(IFERROR(VLOOKUP(O13,'Аксапта '!A:E,5,0),VLOOKUP(P13,'Аксапта '!A:E,5,0)),VLOOKUP(Q13,'Аксапта '!A:E,5,0)),0)</f>
        <v>0</v>
      </c>
      <c r="AG13" s="180">
        <f>IFERROR(IFERROR(IFERROR(VLOOKUP(O13,'Аксапта 2'!A:E,5,0),VLOOKUP(P13,'Аксапта 2'!A:E,5,0)),VLOOKUP(Q13,'Аксапта 2'!A:E,5,0)),0)</f>
        <v>0</v>
      </c>
      <c r="AH13" s="180">
        <f>IFERROR(IFERROR(IFERROR(VLOOKUP(O13,'Аксапта 3'!A:E,5,0),VLOOKUP(P13,'Аксапта 3'!A:E,5,0)),VLOOKUP(Q13,'Аксапта 3'!A:E,5,0)),0)</f>
        <v>0</v>
      </c>
      <c r="AI13" s="183"/>
      <c r="AJ13" s="180">
        <f t="shared" si="6"/>
        <v>0</v>
      </c>
      <c r="AK13" s="107" t="str">
        <f t="shared" si="2"/>
        <v>нет срока годности</v>
      </c>
      <c r="AL13" s="95" t="str">
        <f>S13</f>
        <v>Французский тост</v>
      </c>
      <c r="AM13" s="182">
        <f t="shared" si="7"/>
        <v>67031</v>
      </c>
      <c r="AN13" s="182" t="str">
        <f t="shared" si="8"/>
        <v/>
      </c>
      <c r="AO13" s="182" t="str">
        <f t="shared" si="9"/>
        <v/>
      </c>
    </row>
    <row r="14" spans="2:41" ht="15" customHeight="1">
      <c r="B14" s="158">
        <v>12</v>
      </c>
      <c r="C14" s="204">
        <v>24</v>
      </c>
      <c r="D14" s="204"/>
      <c r="E14" s="204"/>
      <c r="F14" s="204"/>
      <c r="G14" s="204"/>
      <c r="H14" s="159"/>
      <c r="I14" s="158"/>
      <c r="J14" s="204"/>
      <c r="K14" s="204"/>
      <c r="L14" s="204"/>
      <c r="M14" s="159"/>
      <c r="O14" s="82">
        <v>51610</v>
      </c>
      <c r="P14" s="209">
        <v>51611</v>
      </c>
      <c r="Q14" s="223"/>
      <c r="R14" s="78">
        <f t="shared" ca="1" si="4"/>
        <v>9</v>
      </c>
      <c r="S14" s="141" t="str">
        <f>VLOOKUP(O14,'СКЛАД '!A:B,2,0)</f>
        <v>Брауни (БК)</v>
      </c>
      <c r="T14" s="232">
        <v>12</v>
      </c>
      <c r="U14" s="165" t="s">
        <v>681</v>
      </c>
      <c r="V14" s="111">
        <v>12</v>
      </c>
      <c r="W14" s="112"/>
      <c r="X14" s="126">
        <v>6</v>
      </c>
      <c r="Y14" s="127"/>
      <c r="Z14" s="126"/>
      <c r="AA14" s="102">
        <f t="shared" si="0"/>
        <v>72</v>
      </c>
      <c r="AB14" s="89">
        <f t="shared" si="1"/>
        <v>6</v>
      </c>
      <c r="AC14" s="277">
        <v>43222</v>
      </c>
      <c r="AD14" s="92" t="str">
        <f t="shared" ca="1" si="5"/>
        <v>До списания  225 Дней</v>
      </c>
      <c r="AE14" s="94">
        <f>IFERROR(VLOOKUP(O14,'Расход по категориям'!A:C,3,0),"")</f>
        <v>26</v>
      </c>
      <c r="AF14" s="180">
        <f>IFERROR(IFERROR(IFERROR(VLOOKUP(O14,'Аксапта '!A:E,5,0),VLOOKUP(P14,'Аксапта '!A:E,5,0)),VLOOKUP(Q14,'Аксапта '!A:E,5,0)),0)</f>
        <v>0</v>
      </c>
      <c r="AG14" s="180" t="str">
        <f>IFERROR(IFERROR(IFERROR(VLOOKUP(O14,'Аксапта 2'!A:E,5,0),VLOOKUP(P14,'Аксапта 2'!A:E,5,0)),VLOOKUP(Q14,'Аксапта 2'!A:E,5,0)),0)</f>
        <v>24,00</v>
      </c>
      <c r="AH14" s="180">
        <f>IFERROR(IFERROR(IFERROR(VLOOKUP(O14,'Аксапта 3'!A:E,5,0),VLOOKUP(P14,'Аксапта 3'!A:E,5,0)),VLOOKUP(Q14,'Аксапта 3'!A:E,5,0)),0)</f>
        <v>0</v>
      </c>
      <c r="AI14" s="183"/>
      <c r="AJ14" s="180">
        <f t="shared" si="6"/>
        <v>70</v>
      </c>
      <c r="AK14" s="107" t="str">
        <f t="shared" si="2"/>
        <v>-</v>
      </c>
      <c r="AL14" s="95" t="str">
        <f t="shared" si="3"/>
        <v>Брауни (БК)</v>
      </c>
      <c r="AM14" s="182">
        <f t="shared" si="7"/>
        <v>51610</v>
      </c>
      <c r="AN14" s="182">
        <f t="shared" si="8"/>
        <v>51611</v>
      </c>
      <c r="AO14" s="182" t="str">
        <f t="shared" si="9"/>
        <v/>
      </c>
    </row>
    <row r="15" spans="2:41" ht="15" customHeight="1">
      <c r="B15" s="158">
        <v>48</v>
      </c>
      <c r="C15" s="238"/>
      <c r="D15" s="238"/>
      <c r="E15" s="238"/>
      <c r="F15" s="238"/>
      <c r="G15" s="238"/>
      <c r="H15" s="159"/>
      <c r="I15" s="158"/>
      <c r="J15" s="238"/>
      <c r="K15" s="238"/>
      <c r="L15" s="238"/>
      <c r="M15" s="159"/>
      <c r="O15" s="245">
        <v>80023</v>
      </c>
      <c r="P15" s="223"/>
      <c r="Q15" s="223"/>
      <c r="R15" s="78">
        <f t="shared" ca="1" si="4"/>
        <v>10</v>
      </c>
      <c r="S15" s="141" t="str">
        <f>VLOOKUP(O15,'СКЛАД '!A:B,2,0)</f>
        <v>Донат шоколадный</v>
      </c>
      <c r="T15" s="251">
        <v>48</v>
      </c>
      <c r="U15" s="165" t="s">
        <v>681</v>
      </c>
      <c r="V15" s="111">
        <v>48</v>
      </c>
      <c r="W15" s="112"/>
      <c r="X15" s="126">
        <v>1</v>
      </c>
      <c r="Y15" s="127"/>
      <c r="Z15" s="126">
        <v>24</v>
      </c>
      <c r="AA15" s="102">
        <f>IFERROR(X15*V15+Y15*W15+Z15,"")</f>
        <v>72</v>
      </c>
      <c r="AB15" s="89">
        <f>IFERROR(AA15/V15,0)</f>
        <v>1.5</v>
      </c>
      <c r="AC15" s="277">
        <v>43131</v>
      </c>
      <c r="AD15" s="92" t="str">
        <f ca="1">IF(AC15="","Нет данных",CONCATENATE("До списания  ",AC15-TODAY()," Дней"))</f>
        <v>До списания  134 Дней</v>
      </c>
      <c r="AE15" s="94">
        <f>IFERROR(VLOOKUP(O15,'Расход по категориям'!A:C,3,0),"")</f>
        <v>10</v>
      </c>
      <c r="AF15" s="180">
        <f>IFERROR(IFERROR(IFERROR(VLOOKUP(O15,'Аксапта '!A:E,5,0),VLOOKUP(P15,'Аксапта '!A:E,5,0)),VLOOKUP(Q15,'Аксапта '!A:E,5,0)),0)</f>
        <v>0</v>
      </c>
      <c r="AG15" s="180" t="str">
        <f>IFERROR(IFERROR(IFERROR(VLOOKUP(O15,'Аксапта 2'!A:E,5,0),VLOOKUP(P15,'Аксапта 2'!A:E,5,0)),VLOOKUP(Q15,'Аксапта 2'!A:E,5,0)),0)</f>
        <v>48,00</v>
      </c>
      <c r="AH15" s="180">
        <f>IFERROR(IFERROR(IFERROR(VLOOKUP(O15,'Аксапта 3'!A:E,5,0),VLOOKUP(P15,'Аксапта 3'!A:E,5,0)),VLOOKUP(Q15,'Аксапта 3'!A:E,5,0)),0)</f>
        <v>0</v>
      </c>
      <c r="AI15" s="183"/>
      <c r="AJ15" s="180">
        <f>IFERROR((AA15+AF15+AG15+AH15+AI15)-AE15,"")</f>
        <v>110</v>
      </c>
      <c r="AK15" s="107" t="str">
        <f>IF(AC15="","нет срока годности",IF(AE15=0,"нет продаж",IF(T15="","нет кейсовости",IFERROR(IF(AJ15&gt;0,"-",IF(AJ15&gt;0,"-",AJ15/T15-0.5)*-1),"?"))))</f>
        <v>-</v>
      </c>
      <c r="AL15" s="95" t="str">
        <f>S15</f>
        <v>Донат шоколадный</v>
      </c>
      <c r="AM15" s="182">
        <f t="shared" ref="AM15:AO16" si="19">IF(O15="","",O15)</f>
        <v>80023</v>
      </c>
      <c r="AN15" s="182" t="str">
        <f t="shared" si="19"/>
        <v/>
      </c>
      <c r="AO15" s="182" t="str">
        <f t="shared" si="19"/>
        <v/>
      </c>
    </row>
    <row r="16" spans="2:41" ht="15" customHeight="1">
      <c r="B16" s="158">
        <v>48</v>
      </c>
      <c r="C16" s="238"/>
      <c r="D16" s="238"/>
      <c r="E16" s="238"/>
      <c r="F16" s="238"/>
      <c r="G16" s="238"/>
      <c r="H16" s="159"/>
      <c r="I16" s="158"/>
      <c r="J16" s="238"/>
      <c r="K16" s="238"/>
      <c r="L16" s="238"/>
      <c r="M16" s="159"/>
      <c r="O16" s="245">
        <v>80024</v>
      </c>
      <c r="P16" s="223"/>
      <c r="Q16" s="223"/>
      <c r="R16" s="78">
        <f t="shared" ca="1" si="4"/>
        <v>11</v>
      </c>
      <c r="S16" s="141" t="str">
        <f>VLOOKUP(O16,'СКЛАД '!A:B,2,0)</f>
        <v>Донат клубничный</v>
      </c>
      <c r="T16" s="251">
        <v>48</v>
      </c>
      <c r="U16" s="165" t="s">
        <v>681</v>
      </c>
      <c r="V16" s="111">
        <v>48</v>
      </c>
      <c r="W16" s="112"/>
      <c r="X16" s="126">
        <v>2</v>
      </c>
      <c r="Y16" s="127"/>
      <c r="Z16" s="126"/>
      <c r="AA16" s="102">
        <f>IFERROR(X16*V16+Y16*W16+Z16,"")</f>
        <v>96</v>
      </c>
      <c r="AB16" s="89">
        <f>IFERROR(AA16/V16,0)</f>
        <v>2</v>
      </c>
      <c r="AC16" s="277">
        <v>43131</v>
      </c>
      <c r="AD16" s="92" t="str">
        <f ca="1">IF(AC16="","Нет данных",CONCATENATE("До списания  ",AC16-TODAY()," Дней"))</f>
        <v>До списания  134 Дней</v>
      </c>
      <c r="AE16" s="94">
        <f>IFERROR(VLOOKUP(O16,'Расход по категориям'!A:C,3,0),"")</f>
        <v>5</v>
      </c>
      <c r="AF16" s="180" t="str">
        <f>IFERROR(IFERROR(IFERROR(VLOOKUP(O16,'Аксапта '!A:E,5,0),VLOOKUP(P16,'Аксапта '!A:E,5,0)),VLOOKUP(Q16,'Аксапта '!A:E,5,0)),0)</f>
        <v>96,00</v>
      </c>
      <c r="AG16" s="180" t="str">
        <f>IFERROR(IFERROR(IFERROR(VLOOKUP(O16,'Аксапта 2'!A:E,5,0),VLOOKUP(P16,'Аксапта 2'!A:E,5,0)),VLOOKUP(Q16,'Аксапта 2'!A:E,5,0)),0)</f>
        <v>48,00</v>
      </c>
      <c r="AH16" s="180">
        <f>IFERROR(IFERROR(IFERROR(VLOOKUP(O16,'Аксапта 3'!A:E,5,0),VLOOKUP(P16,'Аксапта 3'!A:E,5,0)),VLOOKUP(Q16,'Аксапта 3'!A:E,5,0)),0)</f>
        <v>0</v>
      </c>
      <c r="AI16" s="183"/>
      <c r="AJ16" s="180">
        <f>IFERROR((AA16+AF16+AG16+AH16+AI16)-AE16,"")</f>
        <v>235</v>
      </c>
      <c r="AK16" s="107" t="str">
        <f>IF(AC16="","нет срока годности",IF(AE16=0,"нет продаж",IF(T16="","нет кейсовости",IFERROR(IF(AJ16&gt;0,"-",IF(AJ16&gt;0,"-",AJ16/T16-0.5)*-1),"?"))))</f>
        <v>-</v>
      </c>
      <c r="AL16" s="95" t="str">
        <f>S16</f>
        <v>Донат клубничный</v>
      </c>
      <c r="AM16" s="182">
        <f t="shared" si="19"/>
        <v>80024</v>
      </c>
      <c r="AN16" s="182" t="str">
        <f t="shared" si="19"/>
        <v/>
      </c>
      <c r="AO16" s="182" t="str">
        <f t="shared" si="19"/>
        <v/>
      </c>
    </row>
    <row r="17" spans="2:41" ht="15" customHeight="1">
      <c r="B17" s="158">
        <v>100</v>
      </c>
      <c r="C17" s="204"/>
      <c r="D17" s="204"/>
      <c r="E17" s="204"/>
      <c r="F17" s="204"/>
      <c r="G17" s="204"/>
      <c r="H17" s="159"/>
      <c r="I17" s="158">
        <v>20</v>
      </c>
      <c r="J17" s="204"/>
      <c r="K17" s="204"/>
      <c r="L17" s="204"/>
      <c r="M17" s="159"/>
      <c r="O17" s="82">
        <v>68611</v>
      </c>
      <c r="P17" s="209"/>
      <c r="Q17" s="223"/>
      <c r="R17" s="78">
        <f t="shared" ca="1" si="4"/>
        <v>12</v>
      </c>
      <c r="S17" s="141" t="str">
        <f>VLOOKUP(O17,'СКЛАД '!A:B,2,0)</f>
        <v>Сырники (Т)</v>
      </c>
      <c r="T17" s="232">
        <v>100</v>
      </c>
      <c r="U17" s="165" t="s">
        <v>681</v>
      </c>
      <c r="V17" s="111">
        <v>100</v>
      </c>
      <c r="W17" s="112">
        <v>20</v>
      </c>
      <c r="X17" s="126"/>
      <c r="Y17" s="128">
        <v>4</v>
      </c>
      <c r="Z17" s="126"/>
      <c r="AA17" s="102">
        <f t="shared" si="0"/>
        <v>80</v>
      </c>
      <c r="AB17" s="89">
        <f t="shared" si="1"/>
        <v>0.8</v>
      </c>
      <c r="AC17" s="277">
        <v>43023</v>
      </c>
      <c r="AD17" s="92" t="str">
        <f t="shared" ca="1" si="5"/>
        <v>До списания  26 Дней</v>
      </c>
      <c r="AE17" s="94">
        <f>IFERROR(VLOOKUP(O17,'Расход по категориям'!A:C,3,0),"")</f>
        <v>2</v>
      </c>
      <c r="AF17" s="180">
        <f>IFERROR(IFERROR(IFERROR(VLOOKUP(O17,'Аксапта '!A:E,5,0),VLOOKUP(P17,'Аксапта '!A:E,5,0)),VLOOKUP(Q17,'Аксапта '!A:E,5,0)),0)</f>
        <v>0</v>
      </c>
      <c r="AG17" s="180">
        <f>IFERROR(IFERROR(IFERROR(VLOOKUP(O17,'Аксапта 2'!A:E,5,0),VLOOKUP(P17,'Аксапта 2'!A:E,5,0)),VLOOKUP(Q17,'Аксапта 2'!A:E,5,0)),0)</f>
        <v>0</v>
      </c>
      <c r="AH17" s="180">
        <f>IFERROR(IFERROR(IFERROR(VLOOKUP(O17,'Аксапта 3'!A:E,5,0),VLOOKUP(P17,'Аксапта 3'!A:E,5,0)),VLOOKUP(Q17,'Аксапта 3'!A:E,5,0)),0)</f>
        <v>0</v>
      </c>
      <c r="AI17" s="183"/>
      <c r="AJ17" s="180">
        <f t="shared" si="6"/>
        <v>78</v>
      </c>
      <c r="AK17" s="107" t="str">
        <f t="shared" si="2"/>
        <v>-</v>
      </c>
      <c r="AL17" s="95" t="str">
        <f t="shared" si="3"/>
        <v>Сырники (Т)</v>
      </c>
      <c r="AM17" s="182">
        <f t="shared" si="7"/>
        <v>68611</v>
      </c>
      <c r="AN17" s="182" t="str">
        <f t="shared" si="8"/>
        <v/>
      </c>
      <c r="AO17" s="182" t="str">
        <f t="shared" si="9"/>
        <v/>
      </c>
    </row>
    <row r="18" spans="2:41" ht="15" customHeight="1">
      <c r="B18" s="158">
        <v>125</v>
      </c>
      <c r="C18" s="204">
        <v>400</v>
      </c>
      <c r="D18" s="204">
        <v>160</v>
      </c>
      <c r="E18" s="204"/>
      <c r="F18" s="204"/>
      <c r="G18" s="204"/>
      <c r="H18" s="159"/>
      <c r="I18" s="158"/>
      <c r="J18" s="204"/>
      <c r="K18" s="204"/>
      <c r="L18" s="204"/>
      <c r="M18" s="159"/>
      <c r="O18" s="82">
        <v>51100</v>
      </c>
      <c r="P18" s="209">
        <v>51101</v>
      </c>
      <c r="Q18" s="223"/>
      <c r="R18" s="78">
        <f t="shared" ca="1" si="4"/>
        <v>13</v>
      </c>
      <c r="S18" s="141" t="str">
        <f>VLOOKUP(O18,'СКЛАД '!A:B,2,0)</f>
        <v>Сухарики чесночные(БК)</v>
      </c>
      <c r="T18" s="232">
        <v>160</v>
      </c>
      <c r="U18" s="165" t="s">
        <v>681</v>
      </c>
      <c r="V18" s="111">
        <v>160</v>
      </c>
      <c r="W18" s="112"/>
      <c r="X18" s="126"/>
      <c r="Y18" s="113"/>
      <c r="Z18" s="129">
        <v>175</v>
      </c>
      <c r="AA18" s="102">
        <f t="shared" si="0"/>
        <v>175</v>
      </c>
      <c r="AB18" s="89">
        <f t="shared" si="1"/>
        <v>1.09375</v>
      </c>
      <c r="AC18" s="277">
        <v>42952</v>
      </c>
      <c r="AD18" s="92" t="str">
        <f t="shared" ca="1" si="5"/>
        <v>До списания  -45 Дней</v>
      </c>
      <c r="AE18" s="94">
        <f>IFERROR(VLOOKUP(O18,'Расход по категориям'!A:C,3,0),"")</f>
        <v>7</v>
      </c>
      <c r="AF18" s="180">
        <f>IFERROR(IFERROR(IFERROR(VLOOKUP(O18,'Аксапта '!A:E,5,0),VLOOKUP(P18,'Аксапта '!A:E,5,0)),VLOOKUP(Q18,'Аксапта '!A:E,5,0)),0)</f>
        <v>0</v>
      </c>
      <c r="AG18" s="180">
        <f>IFERROR(IFERROR(IFERROR(VLOOKUP(O18,'Аксапта 2'!A:E,5,0),VLOOKUP(P18,'Аксапта 2'!A:E,5,0)),VLOOKUP(Q18,'Аксапта 2'!A:E,5,0)),0)</f>
        <v>0</v>
      </c>
      <c r="AH18" s="180">
        <f>IFERROR(IFERROR(IFERROR(VLOOKUP(O18,'Аксапта 3'!A:E,5,0),VLOOKUP(P18,'Аксапта 3'!A:E,5,0)),VLOOKUP(Q18,'Аксапта 3'!A:E,5,0)),0)</f>
        <v>0</v>
      </c>
      <c r="AI18" s="183"/>
      <c r="AJ18" s="180">
        <f t="shared" si="6"/>
        <v>168</v>
      </c>
      <c r="AK18" s="107" t="str">
        <f t="shared" si="2"/>
        <v>-</v>
      </c>
      <c r="AL18" s="95" t="str">
        <f t="shared" si="3"/>
        <v>Сухарики чесночные(БК)</v>
      </c>
      <c r="AM18" s="182">
        <f t="shared" si="7"/>
        <v>51100</v>
      </c>
      <c r="AN18" s="182">
        <f t="shared" si="8"/>
        <v>51101</v>
      </c>
      <c r="AO18" s="182" t="str">
        <f t="shared" si="9"/>
        <v/>
      </c>
    </row>
    <row r="19" spans="2:41" ht="15" customHeight="1">
      <c r="B19" s="158">
        <v>144</v>
      </c>
      <c r="C19" s="204">
        <v>108</v>
      </c>
      <c r="D19" s="204"/>
      <c r="E19" s="204"/>
      <c r="F19" s="204"/>
      <c r="G19" s="204"/>
      <c r="H19" s="159"/>
      <c r="I19" s="158">
        <v>12</v>
      </c>
      <c r="J19" s="204"/>
      <c r="K19" s="204"/>
      <c r="L19" s="204"/>
      <c r="M19" s="159"/>
      <c r="O19" s="82">
        <v>68609</v>
      </c>
      <c r="P19" s="209">
        <v>68608</v>
      </c>
      <c r="Q19" s="223"/>
      <c r="R19" s="78">
        <f t="shared" ca="1" si="4"/>
        <v>14</v>
      </c>
      <c r="S19" s="141" t="str">
        <f>VLOOKUP(O19,'СКЛАД '!A:B,2,0)</f>
        <v>Мучная тортилья 9Д</v>
      </c>
      <c r="T19" s="232">
        <v>144</v>
      </c>
      <c r="U19" s="165" t="s">
        <v>681</v>
      </c>
      <c r="V19" s="111">
        <v>144</v>
      </c>
      <c r="W19" s="112">
        <v>12</v>
      </c>
      <c r="X19" s="126">
        <v>3</v>
      </c>
      <c r="Y19" s="126"/>
      <c r="Z19" s="126"/>
      <c r="AA19" s="102">
        <f t="shared" si="0"/>
        <v>432</v>
      </c>
      <c r="AB19" s="89">
        <f t="shared" si="1"/>
        <v>3</v>
      </c>
      <c r="AC19" s="277">
        <v>43194</v>
      </c>
      <c r="AD19" s="92" t="str">
        <f t="shared" ca="1" si="5"/>
        <v>До списания  197 Дней</v>
      </c>
      <c r="AE19" s="94">
        <f>IFERROR(VLOOKUP(O19,'Расход по категориям'!A:C,3,0),"")</f>
        <v>99</v>
      </c>
      <c r="AF19" s="180">
        <f>IFERROR(IFERROR(IFERROR(VLOOKUP(O19,'Аксапта '!A:E,5,0),VLOOKUP(P19,'Аксапта '!A:E,5,0)),VLOOKUP(Q19,'Аксапта '!A:E,5,0)),0)</f>
        <v>0</v>
      </c>
      <c r="AG19" s="180" t="str">
        <f>IFERROR(IFERROR(IFERROR(VLOOKUP(O19,'Аксапта 2'!A:E,5,0),VLOOKUP(P19,'Аксапта 2'!A:E,5,0)),VLOOKUP(Q19,'Аксапта 2'!A:E,5,0)),0)</f>
        <v>144,00</v>
      </c>
      <c r="AH19" s="180">
        <f>IFERROR(IFERROR(IFERROR(VLOOKUP(O19,'Аксапта 3'!A:E,5,0),VLOOKUP(P19,'Аксапта 3'!A:E,5,0)),VLOOKUP(Q19,'Аксапта 3'!A:E,5,0)),0)</f>
        <v>0</v>
      </c>
      <c r="AI19" s="183"/>
      <c r="AJ19" s="180">
        <f t="shared" si="6"/>
        <v>477</v>
      </c>
      <c r="AK19" s="107" t="str">
        <f t="shared" si="2"/>
        <v>-</v>
      </c>
      <c r="AL19" s="95" t="str">
        <f t="shared" si="3"/>
        <v>Мучная тортилья 9Д</v>
      </c>
      <c r="AM19" s="182">
        <f t="shared" si="7"/>
        <v>68609</v>
      </c>
      <c r="AN19" s="182">
        <f t="shared" si="8"/>
        <v>68608</v>
      </c>
      <c r="AO19" s="182" t="str">
        <f t="shared" si="9"/>
        <v/>
      </c>
    </row>
    <row r="20" spans="2:41" ht="15" customHeight="1">
      <c r="B20" s="158"/>
      <c r="C20" s="204"/>
      <c r="D20" s="204"/>
      <c r="E20" s="204"/>
      <c r="F20" s="204"/>
      <c r="G20" s="204"/>
      <c r="H20" s="159"/>
      <c r="I20" s="158"/>
      <c r="J20" s="204"/>
      <c r="K20" s="204"/>
      <c r="L20" s="204"/>
      <c r="M20" s="159"/>
      <c r="O20" s="99"/>
      <c r="P20" s="210"/>
      <c r="Q20" s="224"/>
      <c r="R20" s="86"/>
      <c r="S20" s="142"/>
      <c r="T20" s="232"/>
      <c r="U20" s="166"/>
      <c r="V20" s="113"/>
      <c r="W20" s="113"/>
      <c r="X20" s="113"/>
      <c r="Y20" s="113"/>
      <c r="Z20" s="113"/>
      <c r="AA20" s="104"/>
      <c r="AB20" s="88"/>
      <c r="AC20" s="113"/>
      <c r="AD20" s="96"/>
      <c r="AE20" s="97"/>
      <c r="AF20" s="97"/>
      <c r="AG20" s="97"/>
      <c r="AH20" s="97"/>
      <c r="AI20" s="97"/>
      <c r="AJ20" s="97"/>
      <c r="AK20" s="267"/>
      <c r="AL20" s="97"/>
      <c r="AM20" s="97"/>
      <c r="AN20" s="97"/>
      <c r="AO20" s="97"/>
    </row>
    <row r="21" spans="2:41" ht="15" customHeight="1">
      <c r="B21" s="158">
        <v>160</v>
      </c>
      <c r="C21" s="204"/>
      <c r="D21" s="204"/>
      <c r="E21" s="204"/>
      <c r="F21" s="204"/>
      <c r="G21" s="204"/>
      <c r="H21" s="159"/>
      <c r="I21" s="158"/>
      <c r="J21" s="204"/>
      <c r="K21" s="204"/>
      <c r="L21" s="204"/>
      <c r="M21" s="159"/>
      <c r="O21" s="81">
        <v>51172</v>
      </c>
      <c r="P21" s="211"/>
      <c r="Q21" s="225"/>
      <c r="R21" s="78">
        <f ca="1">IF(TYPE(OFFSET(R21,-1,0))&lt;&gt;1,1,OFFSET(R21,-1,0)+1)</f>
        <v>1</v>
      </c>
      <c r="S21" s="141" t="str">
        <f>VLOOKUP(O21,'СКЛАД '!A:B,2,0)</f>
        <v>Котлета рыбная (89 гр)</v>
      </c>
      <c r="T21" s="232">
        <v>160</v>
      </c>
      <c r="U21" s="165" t="s">
        <v>681</v>
      </c>
      <c r="V21" s="114">
        <v>160</v>
      </c>
      <c r="W21" s="114"/>
      <c r="X21" s="130">
        <v>1</v>
      </c>
      <c r="Y21" s="131"/>
      <c r="Z21" s="132">
        <v>35</v>
      </c>
      <c r="AA21" s="102">
        <f t="shared" si="0"/>
        <v>195</v>
      </c>
      <c r="AB21" s="89">
        <f t="shared" si="1"/>
        <v>1.21875</v>
      </c>
      <c r="AC21" s="277">
        <v>43024</v>
      </c>
      <c r="AD21" s="92" t="str">
        <f t="shared" ca="1" si="5"/>
        <v>До списания  27 Дней</v>
      </c>
      <c r="AE21" s="94">
        <f>IFERROR(VLOOKUP(O21,'Расход по категориям'!A:C,3,0),"")</f>
        <v>2</v>
      </c>
      <c r="AF21" s="180">
        <f>IFERROR(IFERROR(IFERROR(VLOOKUP(O21,'Аксапта '!A:E,5,0),VLOOKUP(P21,'Аксапта '!A:E,5,0)),VLOOKUP(Q21,'Аксапта '!A:E,5,0)),0)</f>
        <v>0</v>
      </c>
      <c r="AG21" s="180">
        <f>IFERROR(IFERROR(IFERROR(VLOOKUP(O21,'Аксапта 2'!A:E,5,0),VLOOKUP(P21,'Аксапта 2'!A:E,5,0)),VLOOKUP(Q21,'Аксапта 2'!A:E,5,0)),0)</f>
        <v>0</v>
      </c>
      <c r="AH21" s="180">
        <f>IFERROR(IFERROR(IFERROR(VLOOKUP(O21,'Аксапта 3'!A:E,5,0),VLOOKUP(P21,'Аксапта 3'!A:E,5,0)),VLOOKUP(Q21,'Аксапта 3'!A:E,5,0)),0)</f>
        <v>0</v>
      </c>
      <c r="AI21" s="183"/>
      <c r="AJ21" s="180">
        <f t="shared" si="6"/>
        <v>193</v>
      </c>
      <c r="AK21" s="107" t="str">
        <f t="shared" ref="AK21:AK40" si="20">IF(AC21="","нет срока годности",IF(AE21=0,"нет продаж",IF(T21="","нет кейсовости",IFERROR(IF(AJ21&gt;0,"-",IF(AJ21&gt;0,"-",AJ21/T21-0.5)*-1),"?"))))</f>
        <v>-</v>
      </c>
      <c r="AL21" s="95" t="str">
        <f t="shared" ref="AL21:AL40" si="21">S21</f>
        <v>Котлета рыбная (89 гр)</v>
      </c>
      <c r="AM21" s="182">
        <f t="shared" si="7"/>
        <v>51172</v>
      </c>
      <c r="AN21" s="182" t="str">
        <f t="shared" si="8"/>
        <v/>
      </c>
      <c r="AO21" s="182" t="str">
        <f t="shared" si="9"/>
        <v/>
      </c>
    </row>
    <row r="22" spans="2:41" ht="15" customHeight="1">
      <c r="B22" s="158">
        <v>12.5</v>
      </c>
      <c r="C22" s="204"/>
      <c r="D22" s="204"/>
      <c r="E22" s="204"/>
      <c r="F22" s="204"/>
      <c r="G22" s="204"/>
      <c r="H22" s="159"/>
      <c r="I22" s="158">
        <v>2.5</v>
      </c>
      <c r="J22" s="204"/>
      <c r="K22" s="204"/>
      <c r="L22" s="204"/>
      <c r="M22" s="159"/>
      <c r="O22" s="81">
        <v>58533</v>
      </c>
      <c r="P22" s="211">
        <v>68535</v>
      </c>
      <c r="Q22" s="225">
        <v>58535</v>
      </c>
      <c r="R22" s="78">
        <f t="shared" ref="R22:R76" ca="1" si="22">IF(TYPE(OFFSET(R22,-1,0))&lt;&gt;1,1,OFFSET(R22,-1,0)+1)</f>
        <v>2</v>
      </c>
      <c r="S22" s="141" t="str">
        <f>VLOOKUP(O22,'СКЛАД '!A:B,2,0)</f>
        <v>Картофель фри с/м</v>
      </c>
      <c r="T22" s="233">
        <v>12.5</v>
      </c>
      <c r="U22" s="165" t="s">
        <v>721</v>
      </c>
      <c r="V22" s="115">
        <v>12.5</v>
      </c>
      <c r="W22" s="115">
        <v>2.5</v>
      </c>
      <c r="X22" s="132">
        <v>27</v>
      </c>
      <c r="Y22" s="132"/>
      <c r="Z22" s="132"/>
      <c r="AA22" s="102">
        <f t="shared" si="0"/>
        <v>337.5</v>
      </c>
      <c r="AB22" s="89">
        <f t="shared" si="1"/>
        <v>27</v>
      </c>
      <c r="AC22" s="277">
        <v>43216</v>
      </c>
      <c r="AD22" s="92" t="str">
        <f t="shared" ca="1" si="5"/>
        <v>До списания  219 Дней</v>
      </c>
      <c r="AE22" s="94">
        <f>IFERROR(VLOOKUP(O22,'Расход по категориям'!A:C,3,0),"")</f>
        <v>126.22499999999999</v>
      </c>
      <c r="AF22" s="180" t="str">
        <f>IFERROR(IFERROR(IFERROR(VLOOKUP(O22,'Аксапта '!A:E,5,0),VLOOKUP(P22,'Аксапта '!A:E,5,0)),VLOOKUP(Q22,'Аксапта '!A:E,5,0)),0)</f>
        <v>62,50</v>
      </c>
      <c r="AG22" s="180" t="str">
        <f>IFERROR(IFERROR(IFERROR(VLOOKUP(O22,'Аксапта 2'!A:E,5,0),VLOOKUP(P22,'Аксапта 2'!A:E,5,0)),VLOOKUP(Q22,'Аксапта 2'!A:E,5,0)),0)</f>
        <v>187,50</v>
      </c>
      <c r="AH22" s="180">
        <f>IFERROR(IFERROR(IFERROR(VLOOKUP(O22,'Аксапта 3'!A:E,5,0),VLOOKUP(P22,'Аксапта 3'!A:E,5,0)),VLOOKUP(Q22,'Аксапта 3'!A:E,5,0)),0)</f>
        <v>0</v>
      </c>
      <c r="AI22" s="183"/>
      <c r="AJ22" s="180">
        <f t="shared" si="6"/>
        <v>461.27499999999998</v>
      </c>
      <c r="AK22" s="107" t="str">
        <f t="shared" si="20"/>
        <v>-</v>
      </c>
      <c r="AL22" s="95" t="str">
        <f t="shared" si="21"/>
        <v>Картофель фри с/м</v>
      </c>
      <c r="AM22" s="182">
        <f t="shared" si="7"/>
        <v>58533</v>
      </c>
      <c r="AN22" s="182">
        <f t="shared" si="8"/>
        <v>68535</v>
      </c>
      <c r="AO22" s="182">
        <f t="shared" si="9"/>
        <v>58535</v>
      </c>
    </row>
    <row r="23" spans="2:41" ht="15" customHeight="1">
      <c r="B23" s="158">
        <v>10</v>
      </c>
      <c r="C23" s="204"/>
      <c r="D23" s="204"/>
      <c r="E23" s="204"/>
      <c r="F23" s="204"/>
      <c r="G23" s="204"/>
      <c r="H23" s="159"/>
      <c r="I23" s="158">
        <v>2.5</v>
      </c>
      <c r="J23" s="204"/>
      <c r="K23" s="204"/>
      <c r="L23" s="204"/>
      <c r="M23" s="159"/>
      <c r="O23" s="81">
        <v>58554</v>
      </c>
      <c r="P23" s="211">
        <v>58553</v>
      </c>
      <c r="Q23" s="225"/>
      <c r="R23" s="78">
        <f t="shared" ca="1" si="22"/>
        <v>3</v>
      </c>
      <c r="S23" s="141" t="str">
        <f>VLOOKUP(O23,'СКЛАД '!A:B,2,0)</f>
        <v>Картофель деревенский с/м</v>
      </c>
      <c r="T23" s="232">
        <v>10</v>
      </c>
      <c r="U23" s="165" t="s">
        <v>721</v>
      </c>
      <c r="V23" s="115">
        <v>10</v>
      </c>
      <c r="W23" s="115">
        <v>2.5</v>
      </c>
      <c r="X23" s="132">
        <v>8</v>
      </c>
      <c r="Y23" s="132"/>
      <c r="Z23" s="132"/>
      <c r="AA23" s="102">
        <f t="shared" si="0"/>
        <v>80</v>
      </c>
      <c r="AB23" s="89">
        <f t="shared" si="1"/>
        <v>8</v>
      </c>
      <c r="AC23" s="277">
        <v>43337</v>
      </c>
      <c r="AD23" s="92" t="str">
        <f t="shared" ca="1" si="5"/>
        <v>До списания  340 Дней</v>
      </c>
      <c r="AE23" s="94">
        <f>IFERROR(VLOOKUP(O23,'Расход по категориям'!A:C,3,0),"")</f>
        <v>8.0660000000000007</v>
      </c>
      <c r="AF23" s="180">
        <f>IFERROR(IFERROR(IFERROR(VLOOKUP(O23,'Аксапта '!A:E,5,0),VLOOKUP(P23,'Аксапта '!A:E,5,0)),VLOOKUP(Q23,'Аксапта '!A:E,5,0)),0)</f>
        <v>0</v>
      </c>
      <c r="AG23" s="180" t="str">
        <f>IFERROR(IFERROR(IFERROR(VLOOKUP(O23,'Аксапта 2'!A:E,5,0),VLOOKUP(P23,'Аксапта 2'!A:E,5,0)),VLOOKUP(Q23,'Аксапта 2'!A:E,5,0)),0)</f>
        <v>20,00</v>
      </c>
      <c r="AH23" s="180">
        <f>IFERROR(IFERROR(IFERROR(VLOOKUP(O23,'Аксапта 3'!A:E,5,0),VLOOKUP(P23,'Аксапта 3'!A:E,5,0)),VLOOKUP(Q23,'Аксапта 3'!A:E,5,0)),0)</f>
        <v>0</v>
      </c>
      <c r="AI23" s="183"/>
      <c r="AJ23" s="180">
        <f t="shared" si="6"/>
        <v>91.933999999999997</v>
      </c>
      <c r="AK23" s="107" t="str">
        <f t="shared" si="20"/>
        <v>-</v>
      </c>
      <c r="AL23" s="95" t="str">
        <f t="shared" si="21"/>
        <v>Картофель деревенский с/м</v>
      </c>
      <c r="AM23" s="182">
        <f t="shared" si="7"/>
        <v>58554</v>
      </c>
      <c r="AN23" s="182">
        <f t="shared" si="8"/>
        <v>58553</v>
      </c>
      <c r="AO23" s="182" t="str">
        <f t="shared" si="9"/>
        <v/>
      </c>
    </row>
    <row r="24" spans="2:41" ht="15" customHeight="1">
      <c r="B24" s="158">
        <v>130</v>
      </c>
      <c r="C24" s="204">
        <v>420</v>
      </c>
      <c r="D24" s="204">
        <v>100</v>
      </c>
      <c r="E24" s="204">
        <v>220</v>
      </c>
      <c r="F24" s="204">
        <v>166</v>
      </c>
      <c r="G24" s="204"/>
      <c r="H24" s="159"/>
      <c r="I24" s="158">
        <v>70</v>
      </c>
      <c r="J24" s="204"/>
      <c r="K24" s="204"/>
      <c r="L24" s="204"/>
      <c r="M24" s="159"/>
      <c r="O24" s="81">
        <v>68657</v>
      </c>
      <c r="P24" s="211"/>
      <c r="Q24" s="225"/>
      <c r="R24" s="78">
        <f t="shared" ca="1" si="22"/>
        <v>4</v>
      </c>
      <c r="S24" s="141" t="str">
        <f>VLOOKUP(O24,'СКЛАД '!A:B,2,0)</f>
        <v>Крылышки Кинг (ТМ)</v>
      </c>
      <c r="T24" s="232">
        <v>130</v>
      </c>
      <c r="U24" s="165" t="s">
        <v>681</v>
      </c>
      <c r="V24" s="115">
        <v>130</v>
      </c>
      <c r="W24" s="115"/>
      <c r="X24" s="132">
        <v>12</v>
      </c>
      <c r="Y24" s="131"/>
      <c r="Z24" s="132"/>
      <c r="AA24" s="102">
        <f t="shared" si="0"/>
        <v>1560</v>
      </c>
      <c r="AB24" s="89">
        <f t="shared" si="1"/>
        <v>12</v>
      </c>
      <c r="AC24" s="277">
        <v>43192</v>
      </c>
      <c r="AD24" s="92" t="str">
        <f t="shared" ca="1" si="5"/>
        <v>До списания  195 Дней</v>
      </c>
      <c r="AE24" s="94">
        <f>IFERROR(VLOOKUP(O24,'Расход по категориям'!A:C,3,0),"")</f>
        <v>300</v>
      </c>
      <c r="AF24" s="180">
        <f>IFERROR(IFERROR(IFERROR(VLOOKUP(O24,'Аксапта '!A:E,5,0),VLOOKUP(P24,'Аксапта '!A:E,5,0)),VLOOKUP(Q24,'Аксапта '!A:E,5,0)),0)</f>
        <v>0</v>
      </c>
      <c r="AG24" s="180" t="str">
        <f>IFERROR(IFERROR(IFERROR(VLOOKUP(O24,'Аксапта 2'!A:E,5,0),VLOOKUP(P24,'Аксапта 2'!A:E,5,0)),VLOOKUP(Q24,'Аксапта 2'!A:E,5,0)),0)</f>
        <v>750,00</v>
      </c>
      <c r="AH24" s="180">
        <f>IFERROR(IFERROR(IFERROR(VLOOKUP(O24,'Аксапта 3'!A:E,5,0),VLOOKUP(P24,'Аксапта 3'!A:E,5,0)),VLOOKUP(Q24,'Аксапта 3'!A:E,5,0)),0)</f>
        <v>0</v>
      </c>
      <c r="AI24" s="183"/>
      <c r="AJ24" s="180">
        <f t="shared" si="6"/>
        <v>2010</v>
      </c>
      <c r="AK24" s="107" t="str">
        <f t="shared" si="20"/>
        <v>-</v>
      </c>
      <c r="AL24" s="95" t="str">
        <f t="shared" si="21"/>
        <v>Крылышки Кинг (ТМ)</v>
      </c>
      <c r="AM24" s="182">
        <f t="shared" si="7"/>
        <v>68657</v>
      </c>
      <c r="AN24" s="182" t="str">
        <f t="shared" si="8"/>
        <v/>
      </c>
      <c r="AO24" s="182" t="str">
        <f t="shared" si="9"/>
        <v/>
      </c>
    </row>
    <row r="25" spans="2:41" ht="15" customHeight="1">
      <c r="B25" s="158">
        <v>700</v>
      </c>
      <c r="C25" s="204">
        <v>320</v>
      </c>
      <c r="D25" s="204">
        <v>750</v>
      </c>
      <c r="E25" s="204">
        <v>800</v>
      </c>
      <c r="F25" s="204">
        <v>325</v>
      </c>
      <c r="G25" s="204">
        <v>423</v>
      </c>
      <c r="H25" s="159"/>
      <c r="I25" s="158">
        <v>100</v>
      </c>
      <c r="J25" s="204"/>
      <c r="K25" s="204"/>
      <c r="L25" s="204"/>
      <c r="M25" s="159"/>
      <c r="O25" s="81">
        <v>68659</v>
      </c>
      <c r="P25" s="211">
        <v>69061</v>
      </c>
      <c r="Q25" s="225">
        <v>69058</v>
      </c>
      <c r="R25" s="78">
        <f t="shared" ca="1" si="22"/>
        <v>5</v>
      </c>
      <c r="S25" s="141" t="str">
        <f>VLOOKUP(O25,'СКЛАД '!A:B,2,0)</f>
        <v>Нагетс Кинг (ТМ)</v>
      </c>
      <c r="T25" s="232">
        <v>700</v>
      </c>
      <c r="U25" s="165" t="s">
        <v>681</v>
      </c>
      <c r="V25" s="115">
        <v>325</v>
      </c>
      <c r="W25" s="115">
        <v>100</v>
      </c>
      <c r="X25" s="132">
        <v>6</v>
      </c>
      <c r="Y25" s="133"/>
      <c r="Z25" s="132">
        <v>3500</v>
      </c>
      <c r="AA25" s="102">
        <f t="shared" si="0"/>
        <v>5450</v>
      </c>
      <c r="AB25" s="89">
        <f t="shared" si="1"/>
        <v>16.76923076923077</v>
      </c>
      <c r="AC25" s="277">
        <v>43225</v>
      </c>
      <c r="AD25" s="92" t="str">
        <f t="shared" ca="1" si="5"/>
        <v>До списания  228 Дней</v>
      </c>
      <c r="AE25" s="94">
        <f>IFERROR(VLOOKUP(O25,'Расход по категориям'!A:C,3,0),"")</f>
        <v>2335</v>
      </c>
      <c r="AF25" s="180">
        <f>IFERROR(IFERROR(IFERROR(VLOOKUP(O25,'Аксапта '!A:E,5,0),VLOOKUP(P25,'Аксапта '!A:E,5,0)),VLOOKUP(Q25,'Аксапта '!A:E,5,0)),0)</f>
        <v>0</v>
      </c>
      <c r="AG25" s="180" t="str">
        <f>IFERROR(IFERROR(IFERROR(VLOOKUP(O25,'Аксапта 2'!A:E,5,0),VLOOKUP(P25,'Аксапта 2'!A:E,5,0)),VLOOKUP(Q25,'Аксапта 2'!A:E,5,0)),0)</f>
        <v>4 428,00</v>
      </c>
      <c r="AH25" s="180">
        <f>IFERROR(IFERROR(IFERROR(VLOOKUP(O25,'Аксапта 3'!A:E,5,0),VLOOKUP(P25,'Аксапта 3'!A:E,5,0)),VLOOKUP(Q25,'Аксапта 3'!A:E,5,0)),0)</f>
        <v>0</v>
      </c>
      <c r="AI25" s="183"/>
      <c r="AJ25" s="180">
        <f t="shared" si="6"/>
        <v>7543</v>
      </c>
      <c r="AK25" s="107" t="str">
        <f t="shared" si="20"/>
        <v>-</v>
      </c>
      <c r="AL25" s="95" t="str">
        <f t="shared" si="21"/>
        <v>Нагетс Кинг (ТМ)</v>
      </c>
      <c r="AM25" s="182">
        <f t="shared" si="7"/>
        <v>68659</v>
      </c>
      <c r="AN25" s="182">
        <f t="shared" si="8"/>
        <v>69061</v>
      </c>
      <c r="AO25" s="182">
        <f t="shared" si="9"/>
        <v>69058</v>
      </c>
    </row>
    <row r="26" spans="2:41" ht="15" customHeight="1">
      <c r="B26" s="158">
        <v>740</v>
      </c>
      <c r="C26" s="238"/>
      <c r="D26" s="238"/>
      <c r="E26" s="238"/>
      <c r="F26" s="238"/>
      <c r="G26" s="238"/>
      <c r="H26" s="159"/>
      <c r="I26" s="158">
        <v>53</v>
      </c>
      <c r="J26" s="238"/>
      <c r="K26" s="238"/>
      <c r="L26" s="238"/>
      <c r="M26" s="159"/>
      <c r="O26" s="242">
        <v>68670</v>
      </c>
      <c r="P26" s="225"/>
      <c r="Q26" s="225"/>
      <c r="R26" s="78">
        <f t="shared" ca="1" si="22"/>
        <v>6</v>
      </c>
      <c r="S26" s="141" t="str">
        <f>VLOOKUP(O26,'СКЛАД '!A:B,2,0)</f>
        <v>Чикен Фри</v>
      </c>
      <c r="T26" s="261">
        <v>740</v>
      </c>
      <c r="U26" s="165" t="s">
        <v>681</v>
      </c>
      <c r="V26" s="115">
        <v>740</v>
      </c>
      <c r="W26" s="115">
        <v>53</v>
      </c>
      <c r="X26" s="132">
        <v>3</v>
      </c>
      <c r="Y26" s="133">
        <v>2</v>
      </c>
      <c r="Z26" s="132"/>
      <c r="AA26" s="102">
        <f>IFERROR(X26*V26+Y26*W26+Z26,"")</f>
        <v>2326</v>
      </c>
      <c r="AB26" s="89">
        <f>IFERROR(AA26/V26,0)</f>
        <v>3.1432432432432433</v>
      </c>
      <c r="AC26" s="277">
        <v>43046</v>
      </c>
      <c r="AD26" s="92" t="str">
        <f ca="1">IF(AC26="","Нет данных",CONCATENATE("До списания  ",AC26-TODAY()," Дней"))</f>
        <v>До списания  49 Дней</v>
      </c>
      <c r="AE26" s="94">
        <f>IFERROR(VLOOKUP(O26,'Расход по категориям'!A:C,3,0),"")</f>
        <v>894</v>
      </c>
      <c r="AF26" s="180" t="str">
        <f>IFERROR(IFERROR(IFERROR(VLOOKUP(O26,'Аксапта '!A:E,5,0),VLOOKUP(P26,'Аксапта '!A:E,5,0)),VLOOKUP(Q26,'Аксапта '!A:E,5,0)),0)</f>
        <v>725,00</v>
      </c>
      <c r="AG26" s="180">
        <f>IFERROR(IFERROR(IFERROR(VLOOKUP(O26,'Аксапта 2'!A:E,5,0),VLOOKUP(P26,'Аксапта 2'!A:E,5,0)),VLOOKUP(Q26,'Аксапта 2'!A:E,5,0)),0)</f>
        <v>0</v>
      </c>
      <c r="AH26" s="180">
        <f>IFERROR(IFERROR(IFERROR(VLOOKUP(O26,'Аксапта 3'!A:E,5,0),VLOOKUP(P26,'Аксапта 3'!A:E,5,0)),VLOOKUP(Q26,'Аксапта 3'!A:E,5,0)),0)</f>
        <v>0</v>
      </c>
      <c r="AI26" s="183"/>
      <c r="AJ26" s="180">
        <f>IFERROR((AA26+AF26+AG26+AH26+AI26)-AE26,"")</f>
        <v>2157</v>
      </c>
      <c r="AK26" s="107" t="str">
        <f>IF(AC26="","нет срока годности",IF(AE26=0,"нет продаж",IF(T26="","нет кейсовости",IFERROR(IF(AJ26&gt;0,"-",IF(AJ26&gt;0,"-",AJ26/T26-0.5)*-1),"?"))))</f>
        <v>-</v>
      </c>
      <c r="AL26" s="95" t="str">
        <f>S26</f>
        <v>Чикен Фри</v>
      </c>
      <c r="AM26" s="182">
        <f t="shared" ref="AM26:AO27" si="23">IF(O26="","",O26)</f>
        <v>68670</v>
      </c>
      <c r="AN26" s="182" t="str">
        <f t="shared" si="23"/>
        <v/>
      </c>
      <c r="AO26" s="182" t="str">
        <f t="shared" si="23"/>
        <v/>
      </c>
    </row>
    <row r="27" spans="2:41" ht="15" customHeight="1">
      <c r="B27" s="158">
        <v>248</v>
      </c>
      <c r="C27" s="238"/>
      <c r="D27" s="238"/>
      <c r="E27" s="238"/>
      <c r="F27" s="238"/>
      <c r="G27" s="238"/>
      <c r="H27" s="159"/>
      <c r="I27" s="158">
        <v>83</v>
      </c>
      <c r="J27" s="238"/>
      <c r="K27" s="238"/>
      <c r="L27" s="238"/>
      <c r="M27" s="159"/>
      <c r="O27" s="242">
        <v>58558</v>
      </c>
      <c r="P27" s="225"/>
      <c r="Q27" s="225"/>
      <c r="R27" s="78">
        <f t="shared" ca="1" si="22"/>
        <v>7</v>
      </c>
      <c r="S27" s="141" t="str">
        <f>VLOOKUP(O27,'СКЛАД '!A:B,2,0)</f>
        <v>Монетки из сыра в панировке</v>
      </c>
      <c r="T27" s="255">
        <v>248</v>
      </c>
      <c r="U27" s="165" t="s">
        <v>681</v>
      </c>
      <c r="V27" s="115">
        <v>248</v>
      </c>
      <c r="W27" s="115">
        <v>83</v>
      </c>
      <c r="X27" s="132">
        <v>4</v>
      </c>
      <c r="Y27" s="133"/>
      <c r="Z27" s="132"/>
      <c r="AA27" s="102">
        <f>IFERROR(X27*V27+Y27*W27+Z27,"")</f>
        <v>992</v>
      </c>
      <c r="AB27" s="89">
        <f>IFERROR(AA27/V27,0)</f>
        <v>4</v>
      </c>
      <c r="AC27" s="277">
        <v>43197</v>
      </c>
      <c r="AD27" s="92" t="str">
        <f ca="1">IF(AC27="","Нет данных",CONCATENATE("До списания  ",AC27-TODAY()," Дней"))</f>
        <v>До списания  200 Дней</v>
      </c>
      <c r="AE27" s="94">
        <f>IFERROR(VLOOKUP(O27,'Расход по категориям'!A:C,3,0),"")</f>
        <v>308</v>
      </c>
      <c r="AF27" s="180" t="str">
        <f>IFERROR(IFERROR(IFERROR(VLOOKUP(O27,'Аксапта '!A:E,5,0),VLOOKUP(P27,'Аксапта '!A:E,5,0)),VLOOKUP(Q27,'Аксапта '!A:E,5,0)),0)</f>
        <v>248,00</v>
      </c>
      <c r="AG27" s="180" t="str">
        <f>IFERROR(IFERROR(IFERROR(VLOOKUP(O27,'Аксапта 2'!A:E,5,0),VLOOKUP(P27,'Аксапта 2'!A:E,5,0)),VLOOKUP(Q27,'Аксапта 2'!A:E,5,0)),0)</f>
        <v>248,00</v>
      </c>
      <c r="AH27" s="180">
        <f>IFERROR(IFERROR(IFERROR(VLOOKUP(O27,'Аксапта 3'!A:E,5,0),VLOOKUP(P27,'Аксапта 3'!A:E,5,0)),VLOOKUP(Q27,'Аксапта 3'!A:E,5,0)),0)</f>
        <v>0</v>
      </c>
      <c r="AI27" s="183"/>
      <c r="AJ27" s="180">
        <f>IFERROR((AA27+AF27+AG27+AH27+AI27)-AE27,"")</f>
        <v>1180</v>
      </c>
      <c r="AK27" s="107" t="str">
        <f>IF(AC27="","нет срока годности",IF(AE27=0,"нет продаж",IF(T27="","нет кейсовости",IFERROR(IF(AJ27&gt;0,"-",IF(AJ27&gt;0,"-",AJ27/T27-0.5)*-1),"?"))))</f>
        <v>-</v>
      </c>
      <c r="AL27" s="95" t="str">
        <f>S27</f>
        <v>Монетки из сыра в панировке</v>
      </c>
      <c r="AM27" s="182">
        <f t="shared" si="23"/>
        <v>58558</v>
      </c>
      <c r="AN27" s="182" t="str">
        <f t="shared" si="23"/>
        <v/>
      </c>
      <c r="AO27" s="182" t="str">
        <f t="shared" si="23"/>
        <v/>
      </c>
    </row>
    <row r="28" spans="2:41" ht="15" customHeight="1">
      <c r="B28" s="158">
        <v>240</v>
      </c>
      <c r="C28" s="204">
        <v>283</v>
      </c>
      <c r="D28" s="204">
        <v>230</v>
      </c>
      <c r="E28" s="204">
        <v>238</v>
      </c>
      <c r="F28" s="204">
        <v>312</v>
      </c>
      <c r="G28" s="204"/>
      <c r="H28" s="159"/>
      <c r="I28" s="158"/>
      <c r="J28" s="204"/>
      <c r="K28" s="204"/>
      <c r="L28" s="204"/>
      <c r="M28" s="159"/>
      <c r="O28" s="81">
        <v>68695</v>
      </c>
      <c r="P28" s="211">
        <v>69062</v>
      </c>
      <c r="Q28" s="225">
        <v>68699</v>
      </c>
      <c r="R28" s="78">
        <f t="shared" ca="1" si="22"/>
        <v>8</v>
      </c>
      <c r="S28" s="141" t="str">
        <f>VLOOKUP(O28,'СКЛАД '!A:B,2,0)</f>
        <v>Котлеты из говядины HAMBURGER</v>
      </c>
      <c r="T28" s="232">
        <v>283</v>
      </c>
      <c r="U28" s="165" t="s">
        <v>681</v>
      </c>
      <c r="V28" s="115">
        <v>283</v>
      </c>
      <c r="W28" s="115"/>
      <c r="X28" s="132">
        <v>19</v>
      </c>
      <c r="Y28" s="131"/>
      <c r="Z28" s="132"/>
      <c r="AA28" s="102">
        <f t="shared" si="0"/>
        <v>5377</v>
      </c>
      <c r="AB28" s="89">
        <f t="shared" si="1"/>
        <v>19</v>
      </c>
      <c r="AC28" s="277">
        <v>42994</v>
      </c>
      <c r="AD28" s="92" t="str">
        <f t="shared" ca="1" si="5"/>
        <v>До списания  -3 Дней</v>
      </c>
      <c r="AE28" s="94">
        <f>IFERROR(VLOOKUP(O28,'Расход по категориям'!A:C,3,0),"")</f>
        <v>806</v>
      </c>
      <c r="AF28" s="180" t="str">
        <f>IFERROR(IFERROR(IFERROR(VLOOKUP(O28,'Аксапта '!A:E,5,0),VLOOKUP(P28,'Аксапта '!A:E,5,0)),VLOOKUP(Q28,'Аксапта '!A:E,5,0)),0)</f>
        <v>1 164,00</v>
      </c>
      <c r="AG28" s="180" t="str">
        <f>IFERROR(IFERROR(IFERROR(VLOOKUP(O28,'Аксапта 2'!A:E,5,0),VLOOKUP(P28,'Аксапта 2'!A:E,5,0)),VLOOKUP(Q28,'Аксапта 2'!A:E,5,0)),0)</f>
        <v>873,00</v>
      </c>
      <c r="AH28" s="180">
        <f>IFERROR(IFERROR(IFERROR(VLOOKUP(O28,'Аксапта 3'!A:E,5,0),VLOOKUP(P28,'Аксапта 3'!A:E,5,0)),VLOOKUP(Q28,'Аксапта 3'!A:E,5,0)),0)</f>
        <v>0</v>
      </c>
      <c r="AI28" s="183"/>
      <c r="AJ28" s="180">
        <f t="shared" si="6"/>
        <v>6608</v>
      </c>
      <c r="AK28" s="107" t="str">
        <f t="shared" si="20"/>
        <v>-</v>
      </c>
      <c r="AL28" s="95" t="str">
        <f t="shared" si="21"/>
        <v>Котлеты из говядины HAMBURGER</v>
      </c>
      <c r="AM28" s="182">
        <f t="shared" si="7"/>
        <v>68695</v>
      </c>
      <c r="AN28" s="182">
        <f t="shared" si="8"/>
        <v>69062</v>
      </c>
      <c r="AO28" s="182">
        <f t="shared" si="9"/>
        <v>68699</v>
      </c>
    </row>
    <row r="29" spans="2:41" ht="15" customHeight="1">
      <c r="B29" s="158">
        <v>118</v>
      </c>
      <c r="C29" s="204">
        <v>106</v>
      </c>
      <c r="D29" s="204">
        <v>112</v>
      </c>
      <c r="E29" s="204">
        <v>115</v>
      </c>
      <c r="F29" s="204">
        <v>132</v>
      </c>
      <c r="G29" s="204"/>
      <c r="H29" s="159"/>
      <c r="I29" s="158"/>
      <c r="J29" s="204"/>
      <c r="K29" s="204"/>
      <c r="L29" s="204"/>
      <c r="M29" s="159"/>
      <c r="O29" s="81">
        <v>58682</v>
      </c>
      <c r="P29" s="211">
        <v>69063</v>
      </c>
      <c r="Q29" s="225"/>
      <c r="R29" s="78">
        <f t="shared" ca="1" si="22"/>
        <v>9</v>
      </c>
      <c r="S29" s="141" t="str">
        <f>VLOOKUP(O29,'СКЛАД '!A:B,2,0)</f>
        <v>Котлеты из говядины WHOPPER</v>
      </c>
      <c r="T29" s="232">
        <v>118</v>
      </c>
      <c r="U29" s="165" t="s">
        <v>681</v>
      </c>
      <c r="V29" s="115">
        <v>118</v>
      </c>
      <c r="W29" s="115"/>
      <c r="X29" s="132">
        <v>18</v>
      </c>
      <c r="Y29" s="131"/>
      <c r="Z29" s="132"/>
      <c r="AA29" s="102">
        <f t="shared" si="0"/>
        <v>2124</v>
      </c>
      <c r="AB29" s="89">
        <f t="shared" si="1"/>
        <v>18</v>
      </c>
      <c r="AC29" s="277">
        <v>43005</v>
      </c>
      <c r="AD29" s="92" t="str">
        <f t="shared" ca="1" si="5"/>
        <v>До списания  8 Дней</v>
      </c>
      <c r="AE29" s="94">
        <f>IFERROR(VLOOKUP(O29,'Расход по категориям'!A:C,3,0),"")</f>
        <v>609</v>
      </c>
      <c r="AF29" s="180">
        <f>IFERROR(IFERROR(IFERROR(VLOOKUP(O29,'Аксапта '!A:E,5,0),VLOOKUP(P29,'Аксапта '!A:E,5,0)),VLOOKUP(Q29,'Аксапта '!A:E,5,0)),0)</f>
        <v>0</v>
      </c>
      <c r="AG29" s="180" t="str">
        <f>IFERROR(IFERROR(IFERROR(VLOOKUP(O29,'Аксапта 2'!A:E,5,0),VLOOKUP(P29,'Аксапта 2'!A:E,5,0)),VLOOKUP(Q29,'Аксапта 2'!A:E,5,0)),0)</f>
        <v>714,00</v>
      </c>
      <c r="AH29" s="180">
        <f>IFERROR(IFERROR(IFERROR(VLOOKUP(O29,'Аксапта 3'!A:E,5,0),VLOOKUP(P29,'Аксапта 3'!A:E,5,0)),VLOOKUP(Q29,'Аксапта 3'!A:E,5,0)),0)</f>
        <v>0</v>
      </c>
      <c r="AI29" s="183"/>
      <c r="AJ29" s="180">
        <f t="shared" si="6"/>
        <v>2229</v>
      </c>
      <c r="AK29" s="107" t="str">
        <f t="shared" si="20"/>
        <v>-</v>
      </c>
      <c r="AL29" s="95" t="str">
        <f t="shared" si="21"/>
        <v>Котлеты из говядины WHOPPER</v>
      </c>
      <c r="AM29" s="182">
        <f t="shared" si="7"/>
        <v>58682</v>
      </c>
      <c r="AN29" s="182">
        <f t="shared" si="8"/>
        <v>69063</v>
      </c>
      <c r="AO29" s="182" t="str">
        <f t="shared" si="9"/>
        <v/>
      </c>
    </row>
    <row r="30" spans="2:41" ht="15" customHeight="1">
      <c r="B30" s="158">
        <v>768</v>
      </c>
      <c r="C30" s="204">
        <v>630</v>
      </c>
      <c r="D30" s="204"/>
      <c r="E30" s="204"/>
      <c r="F30" s="204"/>
      <c r="G30" s="204"/>
      <c r="H30" s="159"/>
      <c r="I30" s="158">
        <v>65</v>
      </c>
      <c r="J30" s="204">
        <v>63</v>
      </c>
      <c r="K30" s="204"/>
      <c r="L30" s="204"/>
      <c r="M30" s="159"/>
      <c r="O30" s="81">
        <v>58686</v>
      </c>
      <c r="P30" s="211"/>
      <c r="Q30" s="225"/>
      <c r="R30" s="78">
        <f t="shared" ca="1" si="22"/>
        <v>10</v>
      </c>
      <c r="S30" s="141" t="str">
        <f>VLOOKUP(O30,'СКЛАД '!A:B,2,0)</f>
        <v>Луковые кольца</v>
      </c>
      <c r="T30" s="232">
        <v>768</v>
      </c>
      <c r="U30" s="165" t="s">
        <v>681</v>
      </c>
      <c r="V30" s="115">
        <v>768</v>
      </c>
      <c r="W30" s="115">
        <v>64</v>
      </c>
      <c r="X30" s="132">
        <v>2</v>
      </c>
      <c r="Y30" s="132">
        <v>6</v>
      </c>
      <c r="Z30" s="132"/>
      <c r="AA30" s="102">
        <f t="shared" si="0"/>
        <v>1920</v>
      </c>
      <c r="AB30" s="89">
        <f t="shared" si="1"/>
        <v>2.5</v>
      </c>
      <c r="AC30" s="277">
        <v>43345</v>
      </c>
      <c r="AD30" s="92" t="str">
        <f t="shared" ca="1" si="5"/>
        <v>До списания  348 Дней</v>
      </c>
      <c r="AE30" s="94">
        <f>IFERROR(VLOOKUP(O30,'Расход по категориям'!A:C,3,0),"")</f>
        <v>227</v>
      </c>
      <c r="AF30" s="180" t="str">
        <f>IFERROR(IFERROR(IFERROR(VLOOKUP(O30,'Аксапта '!A:E,5,0),VLOOKUP(P30,'Аксапта '!A:E,5,0)),VLOOKUP(Q30,'Аксапта '!A:E,5,0)),0)</f>
        <v>768,00</v>
      </c>
      <c r="AG30" s="180">
        <f>IFERROR(IFERROR(IFERROR(VLOOKUP(O30,'Аксапта 2'!A:E,5,0),VLOOKUP(P30,'Аксапта 2'!A:E,5,0)),VLOOKUP(Q30,'Аксапта 2'!A:E,5,0)),0)</f>
        <v>0</v>
      </c>
      <c r="AH30" s="180">
        <f>IFERROR(IFERROR(IFERROR(VLOOKUP(O30,'Аксапта 3'!A:E,5,0),VLOOKUP(P30,'Аксапта 3'!A:E,5,0)),VLOOKUP(Q30,'Аксапта 3'!A:E,5,0)),0)</f>
        <v>0</v>
      </c>
      <c r="AI30" s="183"/>
      <c r="AJ30" s="180">
        <f t="shared" si="6"/>
        <v>2461</v>
      </c>
      <c r="AK30" s="107" t="str">
        <f t="shared" si="20"/>
        <v>-</v>
      </c>
      <c r="AL30" s="95" t="str">
        <f t="shared" si="21"/>
        <v>Луковые кольца</v>
      </c>
      <c r="AM30" s="182">
        <f t="shared" si="7"/>
        <v>58686</v>
      </c>
      <c r="AN30" s="182" t="str">
        <f t="shared" si="8"/>
        <v/>
      </c>
      <c r="AO30" s="182" t="str">
        <f t="shared" si="9"/>
        <v/>
      </c>
    </row>
    <row r="31" spans="2:41" ht="15" customHeight="1">
      <c r="B31" s="158">
        <v>56</v>
      </c>
      <c r="C31" s="204">
        <v>54</v>
      </c>
      <c r="D31" s="204"/>
      <c r="E31" s="204"/>
      <c r="F31" s="204"/>
      <c r="G31" s="204"/>
      <c r="H31" s="159"/>
      <c r="I31" s="158"/>
      <c r="J31" s="204"/>
      <c r="K31" s="204"/>
      <c r="L31" s="204"/>
      <c r="M31" s="159"/>
      <c r="O31" s="81">
        <v>69053</v>
      </c>
      <c r="P31" s="211"/>
      <c r="Q31" s="225"/>
      <c r="R31" s="78">
        <f t="shared" ca="1" si="22"/>
        <v>11</v>
      </c>
      <c r="S31" s="141" t="str">
        <f>VLOOKUP(O31,'СКЛАД '!A:B,2,0)</f>
        <v>Котлета Криспи Чикен</v>
      </c>
      <c r="T31" s="232">
        <v>56</v>
      </c>
      <c r="U31" s="165" t="s">
        <v>681</v>
      </c>
      <c r="V31" s="115">
        <v>56</v>
      </c>
      <c r="W31" s="115"/>
      <c r="X31" s="132">
        <v>4</v>
      </c>
      <c r="Y31" s="131"/>
      <c r="Z31" s="132"/>
      <c r="AA31" s="102">
        <f t="shared" si="0"/>
        <v>224</v>
      </c>
      <c r="AB31" s="89">
        <f t="shared" si="1"/>
        <v>4</v>
      </c>
      <c r="AC31" s="277">
        <v>43210</v>
      </c>
      <c r="AD31" s="92" t="str">
        <f t="shared" ca="1" si="5"/>
        <v>До списания  213 Дней</v>
      </c>
      <c r="AE31" s="94">
        <f>IFERROR(VLOOKUP(O31,'Расход по категориям'!A:C,3,0),"")</f>
        <v>1</v>
      </c>
      <c r="AF31" s="180" t="str">
        <f>IFERROR(IFERROR(IFERROR(VLOOKUP(O31,'Аксапта '!A:E,5,0),VLOOKUP(P31,'Аксапта '!A:E,5,0)),VLOOKUP(Q31,'Аксапта '!A:E,5,0)),0)</f>
        <v>224,00</v>
      </c>
      <c r="AG31" s="180">
        <f>IFERROR(IFERROR(IFERROR(VLOOKUP(O31,'Аксапта 2'!A:E,5,0),VLOOKUP(P31,'Аксапта 2'!A:E,5,0)),VLOOKUP(Q31,'Аксапта 2'!A:E,5,0)),0)</f>
        <v>0</v>
      </c>
      <c r="AH31" s="180">
        <f>IFERROR(IFERROR(IFERROR(VLOOKUP(O31,'Аксапта 3'!A:E,5,0),VLOOKUP(P31,'Аксапта 3'!A:E,5,0)),VLOOKUP(Q31,'Аксапта 3'!A:E,5,0)),0)</f>
        <v>0</v>
      </c>
      <c r="AI31" s="183"/>
      <c r="AJ31" s="180">
        <f t="shared" si="6"/>
        <v>447</v>
      </c>
      <c r="AK31" s="107" t="str">
        <f t="shared" si="20"/>
        <v>-</v>
      </c>
      <c r="AL31" s="95" t="str">
        <f t="shared" si="21"/>
        <v>Котлета Криспи Чикен</v>
      </c>
      <c r="AM31" s="182">
        <f t="shared" si="7"/>
        <v>69053</v>
      </c>
      <c r="AN31" s="182" t="str">
        <f t="shared" si="8"/>
        <v/>
      </c>
      <c r="AO31" s="182" t="str">
        <f t="shared" si="9"/>
        <v/>
      </c>
    </row>
    <row r="32" spans="2:41" ht="15" customHeight="1">
      <c r="B32" s="158">
        <v>120</v>
      </c>
      <c r="C32" s="204">
        <v>54</v>
      </c>
      <c r="D32" s="204">
        <v>114</v>
      </c>
      <c r="E32" s="204">
        <v>128</v>
      </c>
      <c r="F32" s="204"/>
      <c r="G32" s="204"/>
      <c r="H32" s="159"/>
      <c r="I32" s="158">
        <v>17</v>
      </c>
      <c r="J32" s="204"/>
      <c r="K32" s="204"/>
      <c r="L32" s="204"/>
      <c r="M32" s="159"/>
      <c r="O32" s="81">
        <v>69056</v>
      </c>
      <c r="P32" s="211"/>
      <c r="Q32" s="225"/>
      <c r="R32" s="78">
        <f t="shared" ca="1" si="22"/>
        <v>12</v>
      </c>
      <c r="S32" s="141" t="str">
        <f>VLOOKUP(O32,'СКЛАД '!A:B,2,0)</f>
        <v>Котлета Лонг Чикен</v>
      </c>
      <c r="T32" s="232">
        <v>120</v>
      </c>
      <c r="U32" s="165" t="s">
        <v>681</v>
      </c>
      <c r="V32" s="115">
        <v>54</v>
      </c>
      <c r="W32" s="115">
        <v>17</v>
      </c>
      <c r="X32" s="132">
        <v>11</v>
      </c>
      <c r="Y32" s="132"/>
      <c r="Z32" s="132"/>
      <c r="AA32" s="102">
        <f t="shared" si="0"/>
        <v>594</v>
      </c>
      <c r="AB32" s="89">
        <f t="shared" si="1"/>
        <v>11</v>
      </c>
      <c r="AC32" s="277">
        <v>43219</v>
      </c>
      <c r="AD32" s="92" t="str">
        <f t="shared" ca="1" si="5"/>
        <v>До списания  222 Дней</v>
      </c>
      <c r="AE32" s="94">
        <f>IFERROR(VLOOKUP(O32,'Расход по категориям'!A:C,3,0),"")</f>
        <v>32</v>
      </c>
      <c r="AF32" s="180" t="str">
        <f>IFERROR(IFERROR(IFERROR(VLOOKUP(O32,'Аксапта '!A:E,5,0),VLOOKUP(P32,'Аксапта '!A:E,5,0)),VLOOKUP(Q32,'Аксапта '!A:E,5,0)),0)</f>
        <v>600,00</v>
      </c>
      <c r="AG32" s="180">
        <f>IFERROR(IFERROR(IFERROR(VLOOKUP(O32,'Аксапта 2'!A:E,5,0),VLOOKUP(P32,'Аксапта 2'!A:E,5,0)),VLOOKUP(Q32,'Аксапта 2'!A:E,5,0)),0)</f>
        <v>0</v>
      </c>
      <c r="AH32" s="180">
        <f>IFERROR(IFERROR(IFERROR(VLOOKUP(O32,'Аксапта 3'!A:E,5,0),VLOOKUP(P32,'Аксапта 3'!A:E,5,0)),VLOOKUP(Q32,'Аксапта 3'!A:E,5,0)),0)</f>
        <v>0</v>
      </c>
      <c r="AI32" s="183"/>
      <c r="AJ32" s="180">
        <f t="shared" si="6"/>
        <v>1162</v>
      </c>
      <c r="AK32" s="107" t="str">
        <f t="shared" si="20"/>
        <v>-</v>
      </c>
      <c r="AL32" s="95" t="str">
        <f t="shared" si="21"/>
        <v>Котлета Лонг Чикен</v>
      </c>
      <c r="AM32" s="182">
        <f t="shared" si="7"/>
        <v>69056</v>
      </c>
      <c r="AN32" s="182" t="str">
        <f t="shared" si="8"/>
        <v/>
      </c>
      <c r="AO32" s="182" t="str">
        <f t="shared" si="9"/>
        <v/>
      </c>
    </row>
    <row r="33" spans="2:41" ht="15" customHeight="1">
      <c r="B33" s="158">
        <v>240</v>
      </c>
      <c r="C33" s="204">
        <v>400</v>
      </c>
      <c r="D33" s="204"/>
      <c r="E33" s="204"/>
      <c r="F33" s="204"/>
      <c r="G33" s="204"/>
      <c r="H33" s="159"/>
      <c r="I33" s="158">
        <v>20</v>
      </c>
      <c r="J33" s="204">
        <v>10</v>
      </c>
      <c r="K33" s="204"/>
      <c r="L33" s="204"/>
      <c r="M33" s="159"/>
      <c r="O33" s="81">
        <v>68612</v>
      </c>
      <c r="P33" s="211">
        <v>68614</v>
      </c>
      <c r="Q33" s="225"/>
      <c r="R33" s="78">
        <f t="shared" ca="1" si="22"/>
        <v>13</v>
      </c>
      <c r="S33" s="141" t="str">
        <f>VLOOKUP(O33,'СКЛАД '!A:B,2,0)</f>
        <v>Ветчина нарезка</v>
      </c>
      <c r="T33" s="232">
        <v>240</v>
      </c>
      <c r="U33" s="165" t="s">
        <v>681</v>
      </c>
      <c r="V33" s="115">
        <v>240</v>
      </c>
      <c r="W33" s="115">
        <v>10</v>
      </c>
      <c r="X33" s="132"/>
      <c r="Y33" s="130">
        <v>14</v>
      </c>
      <c r="Z33" s="132"/>
      <c r="AA33" s="102">
        <f t="shared" si="0"/>
        <v>140</v>
      </c>
      <c r="AB33" s="89">
        <f t="shared" si="1"/>
        <v>0.58333333333333337</v>
      </c>
      <c r="AC33" s="277">
        <v>42934</v>
      </c>
      <c r="AD33" s="92" t="str">
        <f t="shared" ca="1" si="5"/>
        <v>До списания  -63 Дней</v>
      </c>
      <c r="AE33" s="94">
        <f>IFERROR(VLOOKUP(O33,'Расход по категориям'!A:C,3,0),"")</f>
        <v>49</v>
      </c>
      <c r="AF33" s="180">
        <f>IFERROR(IFERROR(IFERROR(VLOOKUP(O33,'Аксапта '!A:E,5,0),VLOOKUP(P33,'Аксапта '!A:E,5,0)),VLOOKUP(Q33,'Аксапта '!A:E,5,0)),0)</f>
        <v>0</v>
      </c>
      <c r="AG33" s="180">
        <f>IFERROR(IFERROR(IFERROR(VLOOKUP(O33,'Аксапта 2'!A:E,5,0),VLOOKUP(P33,'Аксапта 2'!A:E,5,0)),VLOOKUP(Q33,'Аксапта 2'!A:E,5,0)),0)</f>
        <v>0</v>
      </c>
      <c r="AH33" s="180">
        <f>IFERROR(IFERROR(IFERROR(VLOOKUP(O33,'Аксапта 3'!A:E,5,0),VLOOKUP(P33,'Аксапта 3'!A:E,5,0)),VLOOKUP(Q33,'Аксапта 3'!A:E,5,0)),0)</f>
        <v>0</v>
      </c>
      <c r="AI33" s="183"/>
      <c r="AJ33" s="180">
        <f t="shared" si="6"/>
        <v>91</v>
      </c>
      <c r="AK33" s="107" t="str">
        <f t="shared" si="20"/>
        <v>-</v>
      </c>
      <c r="AL33" s="95" t="str">
        <f t="shared" si="21"/>
        <v>Ветчина нарезка</v>
      </c>
      <c r="AM33" s="182">
        <f t="shared" si="7"/>
        <v>68612</v>
      </c>
      <c r="AN33" s="182">
        <f t="shared" si="8"/>
        <v>68614</v>
      </c>
      <c r="AO33" s="182" t="str">
        <f t="shared" si="9"/>
        <v/>
      </c>
    </row>
    <row r="34" spans="2:41" ht="15" customHeight="1">
      <c r="B34" s="158">
        <v>200</v>
      </c>
      <c r="C34" s="238">
        <v>100</v>
      </c>
      <c r="D34" s="238"/>
      <c r="E34" s="238"/>
      <c r="F34" s="238"/>
      <c r="G34" s="238"/>
      <c r="H34" s="159"/>
      <c r="I34" s="158">
        <v>25</v>
      </c>
      <c r="J34" s="238"/>
      <c r="K34" s="238"/>
      <c r="L34" s="238"/>
      <c r="M34" s="159"/>
      <c r="O34" s="242">
        <v>69070</v>
      </c>
      <c r="P34" s="225">
        <v>69076</v>
      </c>
      <c r="Q34" s="225">
        <v>69069</v>
      </c>
      <c r="R34" s="78">
        <f t="shared" ca="1" si="22"/>
        <v>14</v>
      </c>
      <c r="S34" s="141" t="str">
        <f>VLOOKUP(O34,'СКЛАД '!A:B,2,0)</f>
        <v>Куриные котлетки Velue 200 шт в кор</v>
      </c>
      <c r="T34" s="241">
        <v>200</v>
      </c>
      <c r="U34" s="165" t="s">
        <v>681</v>
      </c>
      <c r="V34" s="115">
        <v>100</v>
      </c>
      <c r="W34" s="115">
        <v>25</v>
      </c>
      <c r="X34" s="132">
        <v>7</v>
      </c>
      <c r="Y34" s="130"/>
      <c r="Z34" s="132"/>
      <c r="AA34" s="102">
        <f>IFERROR(X34*V34+Y34*W34+Z34,"")</f>
        <v>700</v>
      </c>
      <c r="AB34" s="89">
        <f>IFERROR(AA34/V34,0)</f>
        <v>7</v>
      </c>
      <c r="AC34" s="277">
        <v>42995</v>
      </c>
      <c r="AD34" s="92" t="str">
        <f ca="1">IF(AC34="","Нет данных",CONCATENATE("До списания  ",AC34-TODAY()," Дней"))</f>
        <v>До списания  -2 Дней</v>
      </c>
      <c r="AE34" s="94">
        <f>IFERROR(VLOOKUP(O34,'Расход по категориям'!A:C,3,0),"")</f>
        <v>410</v>
      </c>
      <c r="AF34" s="180" t="str">
        <f>IFERROR(IFERROR(IFERROR(VLOOKUP(O34,'Аксапта '!A:E,5,0),VLOOKUP(P34,'Аксапта '!A:E,5,0)),VLOOKUP(Q34,'Аксапта '!A:E,5,0)),0)</f>
        <v>600,00</v>
      </c>
      <c r="AG34" s="180" t="str">
        <f>IFERROR(IFERROR(IFERROR(VLOOKUP(O34,'Аксапта 2'!A:E,5,0),VLOOKUP(P34,'Аксапта 2'!A:E,5,0)),VLOOKUP(Q34,'Аксапта 2'!A:E,5,0)),0)</f>
        <v>800,00</v>
      </c>
      <c r="AH34" s="180">
        <f>IFERROR(IFERROR(IFERROR(VLOOKUP(O34,'Аксапта 3'!A:E,5,0),VLOOKUP(P34,'Аксапта 3'!A:E,5,0)),VLOOKUP(Q34,'Аксапта 3'!A:E,5,0)),0)</f>
        <v>0</v>
      </c>
      <c r="AI34" s="183"/>
      <c r="AJ34" s="180">
        <f>IFERROR((AA34+AF34+AG34+AH34+AI34)-AE34,"")</f>
        <v>1690</v>
      </c>
      <c r="AK34" s="107" t="str">
        <f>IF(AC34="","нет срока годности",IF(AE34=0,"нет продаж",IF(T34="","нет кейсовости",IFERROR(IF(AJ34&gt;0,"-",IF(AJ34&gt;0,"-",AJ34/T34-0.5)*-1),"?"))))</f>
        <v>-</v>
      </c>
      <c r="AL34" s="95" t="str">
        <f>S34</f>
        <v>Куриные котлетки Velue 200 шт в кор</v>
      </c>
      <c r="AM34" s="182">
        <f>IF(O34="","",O34)</f>
        <v>69070</v>
      </c>
      <c r="AN34" s="182">
        <f>IF(P34="","",P34)</f>
        <v>69076</v>
      </c>
      <c r="AO34" s="182">
        <f>IF(Q34="","",Q34)</f>
        <v>69069</v>
      </c>
    </row>
    <row r="35" spans="2:41" ht="15" customHeight="1">
      <c r="B35" s="158">
        <v>128</v>
      </c>
      <c r="C35" s="204">
        <v>54</v>
      </c>
      <c r="D35" s="204"/>
      <c r="E35" s="204"/>
      <c r="F35" s="204"/>
      <c r="G35" s="204"/>
      <c r="H35" s="159"/>
      <c r="I35" s="158">
        <v>8</v>
      </c>
      <c r="J35" s="204"/>
      <c r="K35" s="204"/>
      <c r="L35" s="204"/>
      <c r="M35" s="159"/>
      <c r="O35" s="81">
        <v>69060</v>
      </c>
      <c r="P35" s="211"/>
      <c r="Q35" s="225"/>
      <c r="R35" s="78">
        <f t="shared" ca="1" si="22"/>
        <v>15</v>
      </c>
      <c r="S35" s="141" t="str">
        <f>VLOOKUP(O35,'СКЛАД '!A:B,2,0)</f>
        <v>Котлета Гриль Чикен</v>
      </c>
      <c r="T35" s="232">
        <v>128</v>
      </c>
      <c r="U35" s="165" t="s">
        <v>681</v>
      </c>
      <c r="V35" s="115">
        <v>128</v>
      </c>
      <c r="W35" s="115">
        <v>8</v>
      </c>
      <c r="X35" s="132">
        <v>4</v>
      </c>
      <c r="Y35" s="132">
        <v>9</v>
      </c>
      <c r="Z35" s="132"/>
      <c r="AA35" s="102">
        <f t="shared" si="0"/>
        <v>584</v>
      </c>
      <c r="AB35" s="89">
        <f t="shared" si="1"/>
        <v>4.5625</v>
      </c>
      <c r="AC35" s="277">
        <v>43001</v>
      </c>
      <c r="AD35" s="92" t="str">
        <f t="shared" ca="1" si="5"/>
        <v>До списания  4 Дней</v>
      </c>
      <c r="AE35" s="94">
        <f>IFERROR(VLOOKUP(O35,'Расход по категориям'!A:C,3,0),"")</f>
        <v>134</v>
      </c>
      <c r="AF35" s="180" t="str">
        <f>IFERROR(IFERROR(IFERROR(VLOOKUP(O35,'Аксапта '!A:E,5,0),VLOOKUP(P35,'Аксапта '!A:E,5,0)),VLOOKUP(Q35,'Аксапта '!A:E,5,0)),0)</f>
        <v>512,00</v>
      </c>
      <c r="AG35" s="180" t="str">
        <f>IFERROR(IFERROR(IFERROR(VLOOKUP(O35,'Аксапта 2'!A:E,5,0),VLOOKUP(P35,'Аксапта 2'!A:E,5,0)),VLOOKUP(Q35,'Аксапта 2'!A:E,5,0)),0)</f>
        <v>384,00</v>
      </c>
      <c r="AH35" s="180">
        <f>IFERROR(IFERROR(IFERROR(VLOOKUP(O35,'Аксапта 3'!A:E,5,0),VLOOKUP(P35,'Аксапта 3'!A:E,5,0)),VLOOKUP(Q35,'Аксапта 3'!A:E,5,0)),0)</f>
        <v>0</v>
      </c>
      <c r="AI35" s="183"/>
      <c r="AJ35" s="180">
        <f t="shared" si="6"/>
        <v>1346</v>
      </c>
      <c r="AK35" s="107" t="str">
        <f t="shared" si="20"/>
        <v>-</v>
      </c>
      <c r="AL35" s="95" t="str">
        <f t="shared" si="21"/>
        <v>Котлета Гриль Чикен</v>
      </c>
      <c r="AM35" s="182">
        <f t="shared" si="7"/>
        <v>69060</v>
      </c>
      <c r="AN35" s="182" t="str">
        <f t="shared" si="8"/>
        <v/>
      </c>
      <c r="AO35" s="182" t="str">
        <f t="shared" si="9"/>
        <v/>
      </c>
    </row>
    <row r="36" spans="2:41" ht="15" customHeight="1">
      <c r="B36" s="158">
        <v>3</v>
      </c>
      <c r="C36" s="204">
        <v>8</v>
      </c>
      <c r="D36" s="204">
        <v>6</v>
      </c>
      <c r="E36" s="204">
        <v>4</v>
      </c>
      <c r="F36" s="204">
        <v>2.7</v>
      </c>
      <c r="G36" s="204"/>
      <c r="H36" s="159"/>
      <c r="I36" s="158">
        <v>0.5</v>
      </c>
      <c r="J36" s="204">
        <v>1</v>
      </c>
      <c r="K36" s="204">
        <v>0.25</v>
      </c>
      <c r="L36" s="204"/>
      <c r="M36" s="159"/>
      <c r="O36" s="81">
        <v>59832</v>
      </c>
      <c r="P36" s="211">
        <v>59836</v>
      </c>
      <c r="Q36" s="225">
        <v>59837</v>
      </c>
      <c r="R36" s="78">
        <f t="shared" ca="1" si="22"/>
        <v>16</v>
      </c>
      <c r="S36" s="141" t="str">
        <f>VLOOKUP(O36,'СКЛАД '!A:B,2,0)</f>
        <v>Бекон нарезка кг</v>
      </c>
      <c r="T36" s="232">
        <v>3</v>
      </c>
      <c r="U36" s="165" t="s">
        <v>721</v>
      </c>
      <c r="V36" s="115">
        <v>3</v>
      </c>
      <c r="W36" s="115">
        <v>0.5</v>
      </c>
      <c r="X36" s="132">
        <v>2</v>
      </c>
      <c r="Y36" s="132">
        <v>2</v>
      </c>
      <c r="Z36" s="132"/>
      <c r="AA36" s="102">
        <f t="shared" si="0"/>
        <v>7</v>
      </c>
      <c r="AB36" s="89">
        <f t="shared" si="1"/>
        <v>2.3333333333333335</v>
      </c>
      <c r="AC36" s="277">
        <v>43047</v>
      </c>
      <c r="AD36" s="92" t="str">
        <f t="shared" ca="1" si="5"/>
        <v>До списания  50 Дней</v>
      </c>
      <c r="AE36" s="94">
        <f>IFERROR(VLOOKUP(O36,'Расход по категориям'!A:C,3,0),"")</f>
        <v>3.4980000000000002</v>
      </c>
      <c r="AF36" s="180">
        <f>IFERROR(IFERROR(IFERROR(VLOOKUP(O36,'Аксапта '!A:E,5,0),VLOOKUP(P36,'Аксапта '!A:E,5,0)),VLOOKUP(Q36,'Аксапта '!A:E,5,0)),0)</f>
        <v>0</v>
      </c>
      <c r="AG36" s="180" t="str">
        <f>IFERROR(IFERROR(IFERROR(VLOOKUP(O36,'Аксапта 2'!A:E,5,0),VLOOKUP(P36,'Аксапта 2'!A:E,5,0)),VLOOKUP(Q36,'Аксапта 2'!A:E,5,0)),0)</f>
        <v>3,00</v>
      </c>
      <c r="AH36" s="180">
        <f>IFERROR(IFERROR(IFERROR(VLOOKUP(O36,'Аксапта 3'!A:E,5,0),VLOOKUP(P36,'Аксапта 3'!A:E,5,0)),VLOOKUP(Q36,'Аксапта 3'!A:E,5,0)),0)</f>
        <v>0</v>
      </c>
      <c r="AI36" s="183"/>
      <c r="AJ36" s="180">
        <f t="shared" si="6"/>
        <v>6.5019999999999998</v>
      </c>
      <c r="AK36" s="107" t="str">
        <f t="shared" si="20"/>
        <v>-</v>
      </c>
      <c r="AL36" s="95" t="str">
        <f t="shared" si="21"/>
        <v>Бекон нарезка кг</v>
      </c>
      <c r="AM36" s="182">
        <f t="shared" si="7"/>
        <v>59832</v>
      </c>
      <c r="AN36" s="182">
        <f t="shared" si="8"/>
        <v>59836</v>
      </c>
      <c r="AO36" s="182">
        <f t="shared" si="9"/>
        <v>59837</v>
      </c>
    </row>
    <row r="37" spans="2:41" ht="15" customHeight="1">
      <c r="B37" s="158">
        <v>93</v>
      </c>
      <c r="C37" s="204"/>
      <c r="D37" s="204"/>
      <c r="E37" s="204"/>
      <c r="F37" s="204"/>
      <c r="G37" s="204"/>
      <c r="H37" s="159"/>
      <c r="I37" s="158">
        <v>15</v>
      </c>
      <c r="J37" s="204"/>
      <c r="K37" s="204"/>
      <c r="L37" s="204"/>
      <c r="M37" s="159"/>
      <c r="O37" s="81">
        <v>67024</v>
      </c>
      <c r="P37" s="211"/>
      <c r="Q37" s="225"/>
      <c r="R37" s="78">
        <f t="shared" ca="1" si="22"/>
        <v>17</v>
      </c>
      <c r="S37" s="141" t="str">
        <f>VLOOKUP(O37,'СКЛАД '!A:B,2,0)</f>
        <v>Картофельные котлеты с сыром</v>
      </c>
      <c r="T37" s="232">
        <v>93</v>
      </c>
      <c r="U37" s="165" t="s">
        <v>681</v>
      </c>
      <c r="V37" s="115">
        <v>93</v>
      </c>
      <c r="W37" s="115"/>
      <c r="X37" s="130"/>
      <c r="Y37" s="136"/>
      <c r="Z37" s="132"/>
      <c r="AA37" s="102">
        <f>IFERROR(X37*V37+Y37*W37+Z37,"")</f>
        <v>0</v>
      </c>
      <c r="AB37" s="89">
        <f>IFERROR(AA37/V37,0)</f>
        <v>0</v>
      </c>
      <c r="AC37" s="277"/>
      <c r="AD37" s="92" t="str">
        <f ca="1">IF(AC37="","Нет данных",CONCATENATE("До списания  ",AC37-TODAY()," Дней"))</f>
        <v>Нет данных</v>
      </c>
      <c r="AE37" s="94">
        <f>IFERROR(VLOOKUP(O37,'Расход по категориям'!A:C,3,0),"")</f>
        <v>0</v>
      </c>
      <c r="AF37" s="180">
        <f>IFERROR(IFERROR(IFERROR(VLOOKUP(O37,'Аксапта '!A:E,5,0),VLOOKUP(P37,'Аксапта '!A:E,5,0)),VLOOKUP(Q37,'Аксапта '!A:E,5,0)),0)</f>
        <v>0</v>
      </c>
      <c r="AG37" s="180">
        <f>IFERROR(IFERROR(IFERROR(VLOOKUP(O37,'Аксапта 2'!A:E,5,0),VLOOKUP(P37,'Аксапта 2'!A:E,5,0)),VLOOKUP(Q37,'Аксапта 2'!A:E,5,0)),0)</f>
        <v>0</v>
      </c>
      <c r="AH37" s="180">
        <f>IFERROR(IFERROR(IFERROR(VLOOKUP(O37,'Аксапта 3'!A:E,5,0),VLOOKUP(P37,'Аксапта 3'!A:E,5,0)),VLOOKUP(Q37,'Аксапта 3'!A:E,5,0)),0)</f>
        <v>0</v>
      </c>
      <c r="AI37" s="183"/>
      <c r="AJ37" s="180">
        <f t="shared" si="6"/>
        <v>0</v>
      </c>
      <c r="AK37" s="107" t="str">
        <f t="shared" si="20"/>
        <v>нет срока годности</v>
      </c>
      <c r="AL37" s="95" t="str">
        <f>S37</f>
        <v>Картофельные котлеты с сыром</v>
      </c>
      <c r="AM37" s="182">
        <f t="shared" si="7"/>
        <v>67024</v>
      </c>
      <c r="AN37" s="182" t="str">
        <f t="shared" si="8"/>
        <v/>
      </c>
      <c r="AO37" s="182" t="str">
        <f t="shared" si="9"/>
        <v/>
      </c>
    </row>
    <row r="38" spans="2:41" ht="15" customHeight="1">
      <c r="B38" s="158">
        <v>2040</v>
      </c>
      <c r="C38" s="204"/>
      <c r="D38" s="204"/>
      <c r="E38" s="204"/>
      <c r="F38" s="204"/>
      <c r="G38" s="204"/>
      <c r="H38" s="159"/>
      <c r="I38" s="158">
        <v>340</v>
      </c>
      <c r="J38" s="204"/>
      <c r="K38" s="204"/>
      <c r="L38" s="204"/>
      <c r="M38" s="159"/>
      <c r="O38" s="81">
        <v>67023</v>
      </c>
      <c r="P38" s="211"/>
      <c r="Q38" s="225"/>
      <c r="R38" s="78">
        <f t="shared" ca="1" si="22"/>
        <v>18</v>
      </c>
      <c r="S38" s="141" t="str">
        <f>VLOOKUP(O38,'СКЛАД '!A:B,2,0)</f>
        <v>Картофельные котлеты мини (10гр)</v>
      </c>
      <c r="T38" s="232">
        <v>2040</v>
      </c>
      <c r="U38" s="165" t="s">
        <v>681</v>
      </c>
      <c r="V38" s="115">
        <v>2040</v>
      </c>
      <c r="W38" s="115">
        <v>340</v>
      </c>
      <c r="X38" s="130"/>
      <c r="Y38" s="136"/>
      <c r="Z38" s="132"/>
      <c r="AA38" s="102">
        <f>IFERROR(X38*V38+Y38*W38+Z38,"")</f>
        <v>0</v>
      </c>
      <c r="AB38" s="89">
        <f>IFERROR(AA38/V38,0)</f>
        <v>0</v>
      </c>
      <c r="AC38" s="277"/>
      <c r="AD38" s="92" t="str">
        <f ca="1">IF(AC38="","Нет данных",CONCATENATE("До списания  ",AC38-TODAY()," Дней"))</f>
        <v>Нет данных</v>
      </c>
      <c r="AE38" s="94">
        <f>IFERROR(VLOOKUP(O38,'Расход по категориям'!A:C,3,0),"")</f>
        <v>0</v>
      </c>
      <c r="AF38" s="180">
        <f>IFERROR(IFERROR(IFERROR(VLOOKUP(O38,'Аксапта '!A:E,5,0),VLOOKUP(P38,'Аксапта '!A:E,5,0)),VLOOKUP(Q38,'Аксапта '!A:E,5,0)),0)</f>
        <v>0</v>
      </c>
      <c r="AG38" s="180">
        <f>IFERROR(IFERROR(IFERROR(VLOOKUP(O38,'Аксапта 2'!A:E,5,0),VLOOKUP(P38,'Аксапта 2'!A:E,5,0)),VLOOKUP(Q38,'Аксапта 2'!A:E,5,0)),0)</f>
        <v>0</v>
      </c>
      <c r="AH38" s="180">
        <f>IFERROR(IFERROR(IFERROR(VLOOKUP(O38,'Аксапта 3'!A:E,5,0),VLOOKUP(P38,'Аксапта 3'!A:E,5,0)),VLOOKUP(Q38,'Аксапта 3'!A:E,5,0)),0)</f>
        <v>0</v>
      </c>
      <c r="AI38" s="183"/>
      <c r="AJ38" s="180">
        <f t="shared" si="6"/>
        <v>0</v>
      </c>
      <c r="AK38" s="107" t="str">
        <f t="shared" si="20"/>
        <v>нет срока годности</v>
      </c>
      <c r="AL38" s="95" t="str">
        <f>S38</f>
        <v>Картофельные котлеты мини (10гр)</v>
      </c>
      <c r="AM38" s="182">
        <f t="shared" si="7"/>
        <v>67023</v>
      </c>
      <c r="AN38" s="182" t="str">
        <f t="shared" si="8"/>
        <v/>
      </c>
      <c r="AO38" s="182" t="str">
        <f t="shared" si="9"/>
        <v/>
      </c>
    </row>
    <row r="39" spans="2:41" ht="15" customHeight="1">
      <c r="B39" s="158">
        <v>36</v>
      </c>
      <c r="C39" s="204"/>
      <c r="D39" s="204"/>
      <c r="E39" s="204"/>
      <c r="F39" s="204"/>
      <c r="G39" s="204"/>
      <c r="H39" s="159"/>
      <c r="I39" s="158"/>
      <c r="J39" s="204"/>
      <c r="K39" s="204"/>
      <c r="L39" s="204"/>
      <c r="M39" s="159"/>
      <c r="O39" s="81">
        <v>67420</v>
      </c>
      <c r="P39" s="211"/>
      <c r="Q39" s="225"/>
      <c r="R39" s="78">
        <f t="shared" ca="1" si="22"/>
        <v>19</v>
      </c>
      <c r="S39" s="141" t="str">
        <f>VLOOKUP(O39,'СКЛАД '!A:B,2,0)</f>
        <v>Пирожок клубника-ваниль</v>
      </c>
      <c r="T39" s="232">
        <v>36</v>
      </c>
      <c r="U39" s="165" t="s">
        <v>681</v>
      </c>
      <c r="V39" s="115">
        <v>36</v>
      </c>
      <c r="W39" s="115"/>
      <c r="X39" s="130">
        <v>2</v>
      </c>
      <c r="Y39" s="136"/>
      <c r="Z39" s="132"/>
      <c r="AA39" s="102">
        <f>IFERROR(X39*V39+Y39*W39+Z39,"")</f>
        <v>72</v>
      </c>
      <c r="AB39" s="89">
        <f>IFERROR(AA39/V39,0)</f>
        <v>2</v>
      </c>
      <c r="AC39" s="277">
        <v>43021</v>
      </c>
      <c r="AD39" s="92" t="str">
        <f ca="1">IF(AC39="","Нет данных",CONCATENATE("До списания  ",AC39-TODAY()," Дней"))</f>
        <v>До списания  24 Дней</v>
      </c>
      <c r="AE39" s="94">
        <f>IFERROR(VLOOKUP(O39,'Расход по категориям'!A:C,3,0),"")</f>
        <v>6</v>
      </c>
      <c r="AF39" s="180">
        <f>IFERROR(IFERROR(IFERROR(VLOOKUP(O39,'Аксапта '!A:E,5,0),VLOOKUP(P39,'Аксапта '!A:E,5,0)),VLOOKUP(Q39,'Аксапта '!A:E,5,0)),0)</f>
        <v>0</v>
      </c>
      <c r="AG39" s="180" t="str">
        <f>IFERROR(IFERROR(IFERROR(VLOOKUP(O39,'Аксапта 2'!A:E,5,0),VLOOKUP(P39,'Аксапта 2'!A:E,5,0)),VLOOKUP(Q39,'Аксапта 2'!A:E,5,0)),0)</f>
        <v>72,00</v>
      </c>
      <c r="AH39" s="180">
        <f>IFERROR(IFERROR(IFERROR(VLOOKUP(O39,'Аксапта 3'!A:E,5,0),VLOOKUP(P39,'Аксапта 3'!A:E,5,0)),VLOOKUP(Q39,'Аксапта 3'!A:E,5,0)),0)</f>
        <v>0</v>
      </c>
      <c r="AI39" s="183"/>
      <c r="AJ39" s="180">
        <f t="shared" si="6"/>
        <v>138</v>
      </c>
      <c r="AK39" s="107" t="str">
        <f t="shared" si="20"/>
        <v>-</v>
      </c>
      <c r="AL39" s="95" t="str">
        <f>S39</f>
        <v>Пирожок клубника-ваниль</v>
      </c>
      <c r="AM39" s="182">
        <f t="shared" si="7"/>
        <v>67420</v>
      </c>
      <c r="AN39" s="182" t="str">
        <f t="shared" si="8"/>
        <v/>
      </c>
      <c r="AO39" s="182" t="str">
        <f t="shared" si="9"/>
        <v/>
      </c>
    </row>
    <row r="40" spans="2:41" ht="15" customHeight="1">
      <c r="B40" s="158">
        <v>36</v>
      </c>
      <c r="C40" s="204"/>
      <c r="D40" s="204"/>
      <c r="E40" s="204"/>
      <c r="F40" s="204"/>
      <c r="G40" s="204"/>
      <c r="H40" s="159"/>
      <c r="I40" s="158"/>
      <c r="J40" s="204"/>
      <c r="K40" s="204"/>
      <c r="L40" s="204"/>
      <c r="M40" s="159"/>
      <c r="O40" s="81">
        <v>67418</v>
      </c>
      <c r="P40" s="211"/>
      <c r="Q40" s="225"/>
      <c r="R40" s="78">
        <f t="shared" ca="1" si="22"/>
        <v>20</v>
      </c>
      <c r="S40" s="141" t="str">
        <f>VLOOKUP(O40,'СКЛАД '!A:B,2,0)</f>
        <v>Пирожок с вишней 36 шт в уп.</v>
      </c>
      <c r="T40" s="232">
        <v>36</v>
      </c>
      <c r="U40" s="165" t="s">
        <v>681</v>
      </c>
      <c r="V40" s="115">
        <v>36</v>
      </c>
      <c r="W40" s="115"/>
      <c r="X40" s="130">
        <v>5</v>
      </c>
      <c r="Y40" s="136"/>
      <c r="Z40" s="132"/>
      <c r="AA40" s="102">
        <f t="shared" si="0"/>
        <v>180</v>
      </c>
      <c r="AB40" s="89">
        <f>IFERROR(AA40/V40,0)</f>
        <v>5</v>
      </c>
      <c r="AC40" s="277">
        <v>43044</v>
      </c>
      <c r="AD40" s="92" t="str">
        <f t="shared" ca="1" si="5"/>
        <v>До списания  47 Дней</v>
      </c>
      <c r="AE40" s="94">
        <f>IFERROR(VLOOKUP(O40,'Расход по категориям'!A:C,3,0),"")</f>
        <v>25</v>
      </c>
      <c r="AF40" s="180" t="str">
        <f>IFERROR(IFERROR(IFERROR(VLOOKUP(O40,'Аксапта '!A:E,5,0),VLOOKUP(P40,'Аксапта '!A:E,5,0)),VLOOKUP(Q40,'Аксапта '!A:E,5,0)),0)</f>
        <v>72,00</v>
      </c>
      <c r="AG40" s="180" t="str">
        <f>IFERROR(IFERROR(IFERROR(VLOOKUP(O40,'Аксапта 2'!A:E,5,0),VLOOKUP(P40,'Аксапта 2'!A:E,5,0)),VLOOKUP(Q40,'Аксапта 2'!A:E,5,0)),0)</f>
        <v>72,00</v>
      </c>
      <c r="AH40" s="180">
        <f>IFERROR(IFERROR(IFERROR(VLOOKUP(O40,'Аксапта 3'!A:E,5,0),VLOOKUP(P40,'Аксапта 3'!A:E,5,0)),VLOOKUP(Q40,'Аксапта 3'!A:E,5,0)),0)</f>
        <v>0</v>
      </c>
      <c r="AI40" s="183"/>
      <c r="AJ40" s="180">
        <f t="shared" si="6"/>
        <v>299</v>
      </c>
      <c r="AK40" s="107" t="str">
        <f t="shared" si="20"/>
        <v>-</v>
      </c>
      <c r="AL40" s="95" t="str">
        <f t="shared" si="21"/>
        <v>Пирожок с вишней 36 шт в уп.</v>
      </c>
      <c r="AM40" s="182">
        <f t="shared" si="7"/>
        <v>67418</v>
      </c>
      <c r="AN40" s="182" t="str">
        <f t="shared" si="8"/>
        <v/>
      </c>
      <c r="AO40" s="182" t="str">
        <f t="shared" si="9"/>
        <v/>
      </c>
    </row>
    <row r="41" spans="2:41" ht="15" customHeight="1">
      <c r="B41" s="158"/>
      <c r="C41" s="204"/>
      <c r="D41" s="204"/>
      <c r="E41" s="204"/>
      <c r="F41" s="204"/>
      <c r="G41" s="204"/>
      <c r="H41" s="159"/>
      <c r="I41" s="158"/>
      <c r="J41" s="204"/>
      <c r="K41" s="204"/>
      <c r="L41" s="204"/>
      <c r="M41" s="159"/>
      <c r="O41" s="100"/>
      <c r="P41" s="212"/>
      <c r="Q41" s="226"/>
      <c r="R41" s="86"/>
      <c r="S41" s="142"/>
      <c r="T41" s="232"/>
      <c r="U41" s="166"/>
      <c r="V41" s="113"/>
      <c r="W41" s="113"/>
      <c r="X41" s="113"/>
      <c r="Y41" s="113"/>
      <c r="Z41" s="113"/>
      <c r="AA41" s="104"/>
      <c r="AB41" s="88"/>
      <c r="AC41" s="161"/>
      <c r="AD41" s="96"/>
      <c r="AE41" s="97"/>
      <c r="AF41" s="97"/>
      <c r="AG41" s="97"/>
      <c r="AH41" s="97"/>
      <c r="AI41" s="97"/>
      <c r="AJ41" s="97"/>
      <c r="AK41" s="267"/>
      <c r="AL41" s="97"/>
      <c r="AM41" s="97"/>
      <c r="AN41" s="97"/>
      <c r="AO41" s="97"/>
    </row>
    <row r="42" spans="2:41" ht="15" customHeight="1">
      <c r="B42" s="158">
        <v>840</v>
      </c>
      <c r="C42" s="204">
        <v>1056</v>
      </c>
      <c r="D42" s="204"/>
      <c r="E42" s="204"/>
      <c r="F42" s="204"/>
      <c r="G42" s="204"/>
      <c r="H42" s="159"/>
      <c r="I42" s="158">
        <v>140</v>
      </c>
      <c r="J42" s="204">
        <v>176</v>
      </c>
      <c r="K42" s="204"/>
      <c r="L42" s="204"/>
      <c r="M42" s="159"/>
      <c r="O42" s="81">
        <v>51091</v>
      </c>
      <c r="P42" s="211">
        <v>51092</v>
      </c>
      <c r="Q42" s="225"/>
      <c r="R42" s="78">
        <f t="shared" ca="1" si="22"/>
        <v>1</v>
      </c>
      <c r="S42" s="141" t="str">
        <f>VLOOKUP(O42,'СКЛАД '!A:B,2,0)</f>
        <v>Сыр Чеддер</v>
      </c>
      <c r="T42" s="232">
        <v>840</v>
      </c>
      <c r="U42" s="165" t="s">
        <v>681</v>
      </c>
      <c r="V42" s="117">
        <v>840</v>
      </c>
      <c r="W42" s="117">
        <v>140</v>
      </c>
      <c r="X42" s="132">
        <v>3</v>
      </c>
      <c r="Y42" s="132">
        <v>2</v>
      </c>
      <c r="Z42" s="132"/>
      <c r="AA42" s="102">
        <f t="shared" si="0"/>
        <v>2800</v>
      </c>
      <c r="AB42" s="89">
        <f t="shared" ref="AB42:AB100" si="24">IFERROR(AA42/V42,0)</f>
        <v>3.3333333333333335</v>
      </c>
      <c r="AC42" s="278">
        <v>42998</v>
      </c>
      <c r="AD42" s="92" t="str">
        <f t="shared" ca="1" si="5"/>
        <v>До списания  1 Дней</v>
      </c>
      <c r="AE42" s="94">
        <f>IFERROR(VLOOKUP(O42,'Расход по категориям'!A:C,3,0),"")</f>
        <v>2628</v>
      </c>
      <c r="AF42" s="180" t="str">
        <f>IFERROR(IFERROR(IFERROR(VLOOKUP(O42,'Аксапта '!A:E,5,0),VLOOKUP(P42,'Аксапта '!A:E,5,0)),VLOOKUP(Q42,'Аксапта '!A:E,5,0)),0)</f>
        <v>1 680,00</v>
      </c>
      <c r="AG42" s="180" t="str">
        <f>IFERROR(IFERROR(IFERROR(VLOOKUP(O42,'Аксапта 2'!A:E,5,0),VLOOKUP(P42,'Аксапта 2'!A:E,5,0)),VLOOKUP(Q42,'Аксапта 2'!A:E,5,0)),0)</f>
        <v>1 680,00</v>
      </c>
      <c r="AH42" s="180">
        <f>IFERROR(IFERROR(IFERROR(VLOOKUP(O42,'Аксапта 3'!A:E,5,0),VLOOKUP(P42,'Аксапта 3'!A:E,5,0)),VLOOKUP(Q42,'Аксапта 3'!A:E,5,0)),0)</f>
        <v>0</v>
      </c>
      <c r="AI42" s="183"/>
      <c r="AJ42" s="180">
        <f t="shared" si="6"/>
        <v>3532</v>
      </c>
      <c r="AK42" s="107" t="str">
        <f t="shared" ref="AK42:AK68" si="25">IF(AC42="","нет срока годности",IF(AE42=0,"нет продаж",IF(T42="","нет кейсовости",IFERROR(IF(AJ42&gt;0,"-",IF(AJ42&gt;0,"-",AJ42/T42-0.5)*-1),"?"))))</f>
        <v>-</v>
      </c>
      <c r="AL42" s="95" t="str">
        <f t="shared" ref="AL42:AL68" si="26">S42</f>
        <v>Сыр Чеддер</v>
      </c>
      <c r="AM42" s="182">
        <f t="shared" si="7"/>
        <v>51091</v>
      </c>
      <c r="AN42" s="182">
        <f t="shared" si="8"/>
        <v>51092</v>
      </c>
      <c r="AO42" s="182" t="str">
        <f t="shared" si="9"/>
        <v/>
      </c>
    </row>
    <row r="43" spans="2:41" ht="15" customHeight="1">
      <c r="B43" s="158">
        <v>2.5</v>
      </c>
      <c r="C43" s="204">
        <v>1.5</v>
      </c>
      <c r="D43" s="204">
        <v>2.52</v>
      </c>
      <c r="E43" s="204"/>
      <c r="F43" s="204"/>
      <c r="G43" s="204"/>
      <c r="H43" s="159"/>
      <c r="I43" s="158">
        <v>0.25</v>
      </c>
      <c r="J43" s="204">
        <v>0.36</v>
      </c>
      <c r="K43" s="204">
        <v>0.5</v>
      </c>
      <c r="L43" s="204"/>
      <c r="M43" s="159"/>
      <c r="O43" s="81">
        <v>51300</v>
      </c>
      <c r="P43" s="211">
        <v>51302</v>
      </c>
      <c r="Q43" s="225"/>
      <c r="R43" s="78">
        <f t="shared" ca="1" si="22"/>
        <v>2</v>
      </c>
      <c r="S43" s="141" t="str">
        <f>VLOOKUP(O43,'СКЛАД '!A:B,2,0)</f>
        <v>Сыр Грана Падано</v>
      </c>
      <c r="T43" s="232">
        <v>2.5</v>
      </c>
      <c r="U43" s="165" t="s">
        <v>721</v>
      </c>
      <c r="V43" s="117">
        <v>2.5</v>
      </c>
      <c r="W43" s="117">
        <v>0.25</v>
      </c>
      <c r="X43" s="130">
        <v>2</v>
      </c>
      <c r="Y43" s="130">
        <v>5</v>
      </c>
      <c r="Z43" s="130"/>
      <c r="AA43" s="102">
        <f t="shared" si="0"/>
        <v>6.25</v>
      </c>
      <c r="AB43" s="89">
        <f t="shared" si="24"/>
        <v>2.5</v>
      </c>
      <c r="AC43" s="277">
        <v>42957</v>
      </c>
      <c r="AD43" s="92" t="str">
        <f t="shared" ca="1" si="5"/>
        <v>До списания  -40 Дней</v>
      </c>
      <c r="AE43" s="94">
        <f>IFERROR(VLOOKUP(O43,'Расход по категориям'!A:C,3,0),"")</f>
        <v>1.62</v>
      </c>
      <c r="AF43" s="180" t="str">
        <f>IFERROR(IFERROR(IFERROR(VLOOKUP(O43,'Аксапта '!A:E,5,0),VLOOKUP(P43,'Аксапта '!A:E,5,0)),VLOOKUP(Q43,'Аксапта '!A:E,5,0)),0)</f>
        <v>2,50</v>
      </c>
      <c r="AG43" s="180">
        <f>IFERROR(IFERROR(IFERROR(VLOOKUP(O43,'Аксапта 2'!A:E,5,0),VLOOKUP(P43,'Аксапта 2'!A:E,5,0)),VLOOKUP(Q43,'Аксапта 2'!A:E,5,0)),0)</f>
        <v>0</v>
      </c>
      <c r="AH43" s="180">
        <f>IFERROR(IFERROR(IFERROR(VLOOKUP(O43,'Аксапта 3'!A:E,5,0),VLOOKUP(P43,'Аксапта 3'!A:E,5,0)),VLOOKUP(Q43,'Аксапта 3'!A:E,5,0)),0)</f>
        <v>0</v>
      </c>
      <c r="AI43" s="183"/>
      <c r="AJ43" s="180">
        <f t="shared" si="6"/>
        <v>7.13</v>
      </c>
      <c r="AK43" s="107" t="str">
        <f t="shared" si="25"/>
        <v>-</v>
      </c>
      <c r="AL43" s="95" t="str">
        <f t="shared" si="26"/>
        <v>Сыр Грана Падано</v>
      </c>
      <c r="AM43" s="182">
        <f t="shared" si="7"/>
        <v>51300</v>
      </c>
      <c r="AN43" s="182">
        <f t="shared" si="8"/>
        <v>51302</v>
      </c>
      <c r="AO43" s="182" t="str">
        <f t="shared" si="9"/>
        <v/>
      </c>
    </row>
    <row r="44" spans="2:41" ht="15" customHeight="1">
      <c r="B44" s="158">
        <v>12</v>
      </c>
      <c r="C44" s="204">
        <v>4</v>
      </c>
      <c r="D44" s="204"/>
      <c r="E44" s="204"/>
      <c r="F44" s="204"/>
      <c r="G44" s="204"/>
      <c r="H44" s="159"/>
      <c r="I44" s="158">
        <v>1</v>
      </c>
      <c r="J44" s="204"/>
      <c r="K44" s="204"/>
      <c r="L44" s="204"/>
      <c r="M44" s="159"/>
      <c r="O44" s="81">
        <v>67029</v>
      </c>
      <c r="P44" s="211"/>
      <c r="Q44" s="225"/>
      <c r="R44" s="78">
        <f t="shared" ca="1" si="22"/>
        <v>3</v>
      </c>
      <c r="S44" s="141" t="str">
        <f>VLOOKUP(O44,'СКЛАД '!A:B,2,0)</f>
        <v>Яичная смесь</v>
      </c>
      <c r="T44" s="232">
        <v>12</v>
      </c>
      <c r="U44" s="165" t="s">
        <v>722</v>
      </c>
      <c r="V44" s="117">
        <v>12</v>
      </c>
      <c r="W44" s="117">
        <v>1</v>
      </c>
      <c r="X44" s="130"/>
      <c r="Y44" s="130"/>
      <c r="Z44" s="130"/>
      <c r="AA44" s="102">
        <f>IFERROR(X44*V44+Y44*W44+Z44,"")</f>
        <v>0</v>
      </c>
      <c r="AB44" s="89">
        <f>IFERROR(AA44/V44,0)</f>
        <v>0</v>
      </c>
      <c r="AC44" s="277"/>
      <c r="AD44" s="92" t="str">
        <f ca="1">IF(AC44="","Нет данных",CONCATENATE("До списания  ",AC44-TODAY()," Дней"))</f>
        <v>Нет данных</v>
      </c>
      <c r="AE44" s="94">
        <f>IFERROR(VLOOKUP(O44,'Расход по категориям'!A:C,3,0),"")</f>
        <v>0</v>
      </c>
      <c r="AF44" s="180">
        <f>IFERROR(IFERROR(IFERROR(VLOOKUP(O44,'Аксапта '!A:E,5,0),VLOOKUP(P44,'Аксапта '!A:E,5,0)),VLOOKUP(Q44,'Аксапта '!A:E,5,0)),0)</f>
        <v>0</v>
      </c>
      <c r="AG44" s="180">
        <f>IFERROR(IFERROR(IFERROR(VLOOKUP(O44,'Аксапта 2'!A:E,5,0),VLOOKUP(P44,'Аксапта 2'!A:E,5,0)),VLOOKUP(Q44,'Аксапта 2'!A:E,5,0)),0)</f>
        <v>0</v>
      </c>
      <c r="AH44" s="180">
        <f>IFERROR(IFERROR(IFERROR(VLOOKUP(O44,'Аксапта 3'!A:E,5,0),VLOOKUP(P44,'Аксапта 3'!A:E,5,0)),VLOOKUP(Q44,'Аксапта 3'!A:E,5,0)),0)</f>
        <v>0</v>
      </c>
      <c r="AI44" s="183"/>
      <c r="AJ44" s="180">
        <f t="shared" si="6"/>
        <v>0</v>
      </c>
      <c r="AK44" s="107" t="str">
        <f t="shared" si="25"/>
        <v>нет срока годности</v>
      </c>
      <c r="AL44" s="95" t="str">
        <f>S44</f>
        <v>Яичная смесь</v>
      </c>
      <c r="AM44" s="182">
        <f t="shared" si="7"/>
        <v>67029</v>
      </c>
      <c r="AN44" s="182" t="str">
        <f t="shared" si="8"/>
        <v/>
      </c>
      <c r="AO44" s="182" t="str">
        <f t="shared" si="9"/>
        <v/>
      </c>
    </row>
    <row r="45" spans="2:41" ht="15" customHeight="1">
      <c r="B45" s="158">
        <v>11.4</v>
      </c>
      <c r="C45" s="204">
        <v>12</v>
      </c>
      <c r="D45" s="204"/>
      <c r="E45" s="204"/>
      <c r="F45" s="204"/>
      <c r="G45" s="204"/>
      <c r="H45" s="159"/>
      <c r="I45" s="158">
        <v>0.95</v>
      </c>
      <c r="J45" s="204">
        <v>1</v>
      </c>
      <c r="K45" s="204"/>
      <c r="L45" s="204"/>
      <c r="M45" s="159"/>
      <c r="O45" s="81">
        <v>61175</v>
      </c>
      <c r="P45" s="211"/>
      <c r="Q45" s="225"/>
      <c r="R45" s="78">
        <f t="shared" ca="1" si="22"/>
        <v>4</v>
      </c>
      <c r="S45" s="141" t="str">
        <f>VLOOKUP(O45,'СКЛАД '!A:B,2,0)</f>
        <v>Молоко 3,2%</v>
      </c>
      <c r="T45" s="232">
        <v>11.4</v>
      </c>
      <c r="U45" s="165" t="s">
        <v>722</v>
      </c>
      <c r="V45" s="115">
        <v>11.4</v>
      </c>
      <c r="W45" s="115">
        <v>0.95</v>
      </c>
      <c r="X45" s="132"/>
      <c r="Y45" s="131"/>
      <c r="Z45" s="132"/>
      <c r="AA45" s="102">
        <f t="shared" si="0"/>
        <v>0</v>
      </c>
      <c r="AB45" s="89">
        <f t="shared" si="24"/>
        <v>0</v>
      </c>
      <c r="AC45" s="277">
        <v>43079</v>
      </c>
      <c r="AD45" s="92" t="str">
        <f t="shared" ca="1" si="5"/>
        <v>До списания  82 Дней</v>
      </c>
      <c r="AE45" s="94">
        <f>IFERROR(VLOOKUP(O45,'Расход по категориям'!A:C,3,0),"")</f>
        <v>17.690000000000001</v>
      </c>
      <c r="AF45" s="180">
        <f>IFERROR(IFERROR(IFERROR(VLOOKUP(O45,'Аксапта '!A:E,5,0),VLOOKUP(P45,'Аксапта '!A:E,5,0)),VLOOKUP(Q45,'Аксапта '!A:E,5,0)),0)</f>
        <v>0</v>
      </c>
      <c r="AG45" s="180">
        <f>IFERROR(IFERROR(IFERROR(VLOOKUP(O45,'Аксапта 2'!A:E,5,0),VLOOKUP(P45,'Аксапта 2'!A:E,5,0)),VLOOKUP(Q45,'Аксапта 2'!A:E,5,0)),0)</f>
        <v>0</v>
      </c>
      <c r="AH45" s="180">
        <f>IFERROR(IFERROR(IFERROR(VLOOKUP(O45,'Аксапта 3'!A:E,5,0),VLOOKUP(P45,'Аксапта 3'!A:E,5,0)),VLOOKUP(Q45,'Аксапта 3'!A:E,5,0)),0)</f>
        <v>0</v>
      </c>
      <c r="AI45" s="183"/>
      <c r="AJ45" s="180">
        <f t="shared" si="6"/>
        <v>-17.690000000000001</v>
      </c>
      <c r="AK45" s="107">
        <f t="shared" si="25"/>
        <v>2.0517543859649123</v>
      </c>
      <c r="AL45" s="95" t="str">
        <f t="shared" si="26"/>
        <v>Молоко 3,2%</v>
      </c>
      <c r="AM45" s="182">
        <f t="shared" si="7"/>
        <v>61175</v>
      </c>
      <c r="AN45" s="182" t="str">
        <f t="shared" si="8"/>
        <v/>
      </c>
      <c r="AO45" s="182" t="str">
        <f t="shared" si="9"/>
        <v/>
      </c>
    </row>
    <row r="46" spans="2:41" ht="15" customHeight="1">
      <c r="B46" s="158">
        <v>48</v>
      </c>
      <c r="C46" s="204"/>
      <c r="D46" s="204"/>
      <c r="E46" s="204"/>
      <c r="F46" s="204"/>
      <c r="G46" s="204"/>
      <c r="H46" s="159"/>
      <c r="I46" s="158">
        <v>6</v>
      </c>
      <c r="J46" s="204"/>
      <c r="K46" s="204"/>
      <c r="L46" s="204"/>
      <c r="M46" s="159"/>
      <c r="O46" s="81">
        <v>67032</v>
      </c>
      <c r="P46" s="211"/>
      <c r="Q46" s="225"/>
      <c r="R46" s="78">
        <f t="shared" ca="1" si="22"/>
        <v>5</v>
      </c>
      <c r="S46" s="141" t="str">
        <f>VLOOKUP(O46,'СКЛАД '!A:B,2,0)</f>
        <v>Имунели мультифрукт</v>
      </c>
      <c r="T46" s="232">
        <v>48</v>
      </c>
      <c r="U46" s="165" t="s">
        <v>681</v>
      </c>
      <c r="V46" s="115">
        <v>48</v>
      </c>
      <c r="W46" s="115">
        <v>6</v>
      </c>
      <c r="X46" s="132"/>
      <c r="Y46" s="131"/>
      <c r="Z46" s="132"/>
      <c r="AA46" s="102">
        <f>IFERROR(X46*V46+Y46*W46+Z46,"")</f>
        <v>0</v>
      </c>
      <c r="AB46" s="89">
        <f>IFERROR(AA46/V46,0)</f>
        <v>0</v>
      </c>
      <c r="AC46" s="277"/>
      <c r="AD46" s="92" t="str">
        <f ca="1">IF(AC46="","Нет данных",CONCATENATE("До списания  ",AC46-TODAY()," Дней"))</f>
        <v>Нет данных</v>
      </c>
      <c r="AE46" s="94">
        <f>IFERROR(VLOOKUP(O46,'Расход по категориям'!A:C,3,0),"")</f>
        <v>0</v>
      </c>
      <c r="AF46" s="180">
        <f>IFERROR(IFERROR(IFERROR(VLOOKUP(O46,'Аксапта '!A:E,5,0),VLOOKUP(P46,'Аксапта '!A:E,5,0)),VLOOKUP(Q46,'Аксапта '!A:E,5,0)),0)</f>
        <v>0</v>
      </c>
      <c r="AG46" s="180">
        <f>IFERROR(IFERROR(IFERROR(VLOOKUP(O46,'Аксапта 2'!A:E,5,0),VLOOKUP(P46,'Аксапта 2'!A:E,5,0)),VLOOKUP(Q46,'Аксапта 2'!A:E,5,0)),0)</f>
        <v>0</v>
      </c>
      <c r="AH46" s="180">
        <f>IFERROR(IFERROR(IFERROR(VLOOKUP(O46,'Аксапта 3'!A:E,5,0),VLOOKUP(P46,'Аксапта 3'!A:E,5,0)),VLOOKUP(Q46,'Аксапта 3'!A:E,5,0)),0)</f>
        <v>0</v>
      </c>
      <c r="AI46" s="183"/>
      <c r="AJ46" s="180">
        <f t="shared" si="6"/>
        <v>0</v>
      </c>
      <c r="AK46" s="107" t="str">
        <f t="shared" si="25"/>
        <v>нет срока годности</v>
      </c>
      <c r="AL46" s="95" t="str">
        <f>S46</f>
        <v>Имунели мультифрукт</v>
      </c>
      <c r="AM46" s="182">
        <f t="shared" si="7"/>
        <v>67032</v>
      </c>
      <c r="AN46" s="182" t="str">
        <f t="shared" si="8"/>
        <v/>
      </c>
      <c r="AO46" s="182" t="str">
        <f t="shared" si="9"/>
        <v/>
      </c>
    </row>
    <row r="47" spans="2:41" ht="15" customHeight="1">
      <c r="B47" s="158">
        <v>125</v>
      </c>
      <c r="C47" s="204"/>
      <c r="D47" s="204"/>
      <c r="E47" s="204"/>
      <c r="F47" s="204"/>
      <c r="G47" s="204"/>
      <c r="H47" s="159"/>
      <c r="I47" s="158"/>
      <c r="J47" s="204"/>
      <c r="K47" s="204"/>
      <c r="L47" s="204"/>
      <c r="M47" s="159"/>
      <c r="O47" s="81">
        <v>51211</v>
      </c>
      <c r="P47" s="211"/>
      <c r="Q47" s="225"/>
      <c r="R47" s="78">
        <f t="shared" ca="1" si="22"/>
        <v>6</v>
      </c>
      <c r="S47" s="141" t="str">
        <f>VLOOKUP(O47,'СКЛАД '!A:B,2,0)</f>
        <v>Соус томатный Сацебели 25 мл, 125 шт.</v>
      </c>
      <c r="T47" s="232">
        <v>125</v>
      </c>
      <c r="U47" s="165" t="s">
        <v>721</v>
      </c>
      <c r="V47" s="115">
        <v>125</v>
      </c>
      <c r="W47" s="115"/>
      <c r="X47" s="132"/>
      <c r="Y47" s="131"/>
      <c r="Z47" s="132"/>
      <c r="AA47" s="102">
        <f>IFERROR(X47*V47+Y47*W47+Z47,"")</f>
        <v>0</v>
      </c>
      <c r="AB47" s="89">
        <f>IFERROR(AA47/V47,0)</f>
        <v>0</v>
      </c>
      <c r="AC47" s="277"/>
      <c r="AD47" s="92" t="str">
        <f ca="1">IF(AC47="","Нет данных",CONCATENATE("До списания  ",AC47-TODAY()," Дней"))</f>
        <v>Нет данных</v>
      </c>
      <c r="AE47" s="94">
        <f>IFERROR(VLOOKUP(O47,'Расход по категориям'!A:C,3,0),"")</f>
        <v>21</v>
      </c>
      <c r="AF47" s="180">
        <f>IFERROR(IFERROR(IFERROR(VLOOKUP(O47,'Аксапта '!A:E,5,0),VLOOKUP(P47,'Аксапта '!A:E,5,0)),VLOOKUP(Q47,'Аксапта '!A:E,5,0)),0)</f>
        <v>0</v>
      </c>
      <c r="AG47" s="180">
        <f>IFERROR(IFERROR(IFERROR(VLOOKUP(O47,'Аксапта 2'!A:E,5,0),VLOOKUP(P47,'Аксапта 2'!A:E,5,0)),VLOOKUP(Q47,'Аксапта 2'!A:E,5,0)),0)</f>
        <v>0</v>
      </c>
      <c r="AH47" s="180">
        <f>IFERROR(IFERROR(IFERROR(VLOOKUP(O47,'Аксапта 3'!A:E,5,0),VLOOKUP(P47,'Аксапта 3'!A:E,5,0)),VLOOKUP(Q47,'Аксапта 3'!A:E,5,0)),0)</f>
        <v>0</v>
      </c>
      <c r="AI47" s="183"/>
      <c r="AJ47" s="180">
        <f t="shared" si="6"/>
        <v>-21</v>
      </c>
      <c r="AK47" s="107" t="str">
        <f t="shared" si="25"/>
        <v>нет срока годности</v>
      </c>
      <c r="AL47" s="95" t="str">
        <f t="shared" si="26"/>
        <v>Соус томатный Сацебели 25 мл, 125 шт.</v>
      </c>
      <c r="AM47" s="182">
        <f t="shared" si="7"/>
        <v>51211</v>
      </c>
      <c r="AN47" s="182" t="str">
        <f t="shared" si="8"/>
        <v/>
      </c>
      <c r="AO47" s="182" t="str">
        <f t="shared" si="9"/>
        <v/>
      </c>
    </row>
    <row r="48" spans="2:41" ht="15" customHeight="1">
      <c r="B48" s="158">
        <v>4.5</v>
      </c>
      <c r="C48" s="238"/>
      <c r="D48" s="238"/>
      <c r="E48" s="238"/>
      <c r="F48" s="238"/>
      <c r="G48" s="238"/>
      <c r="H48" s="159"/>
      <c r="I48" s="158">
        <v>0.75</v>
      </c>
      <c r="J48" s="238"/>
      <c r="K48" s="238"/>
      <c r="L48" s="238"/>
      <c r="M48" s="159"/>
      <c r="O48" s="242">
        <v>57410</v>
      </c>
      <c r="P48" s="225">
        <v>57411</v>
      </c>
      <c r="Q48" s="225"/>
      <c r="R48" s="78">
        <f t="shared" ca="1" si="22"/>
        <v>7</v>
      </c>
      <c r="S48" s="141" t="str">
        <f>VLOOKUP(O48,'СКЛАД '!A:B,2,0)</f>
        <v>Крошка M&amp;M</v>
      </c>
      <c r="T48" s="262">
        <v>4.5</v>
      </c>
      <c r="U48" s="165" t="s">
        <v>721</v>
      </c>
      <c r="V48" s="115">
        <v>4.5</v>
      </c>
      <c r="W48" s="115">
        <v>0.75</v>
      </c>
      <c r="X48" s="132"/>
      <c r="Y48" s="132">
        <v>4</v>
      </c>
      <c r="Z48" s="132"/>
      <c r="AA48" s="102">
        <f>IFERROR(X48*V48+Y48*W48+Z48,"")</f>
        <v>3</v>
      </c>
      <c r="AB48" s="89">
        <f>IFERROR(AA48/V48,0)</f>
        <v>0.66666666666666663</v>
      </c>
      <c r="AC48" s="277">
        <v>43023</v>
      </c>
      <c r="AD48" s="92" t="str">
        <f ca="1">IF(AC48="","Нет данных",CONCATENATE("До списания  ",AC48-TODAY()," Дней"))</f>
        <v>До списания  26 Дней</v>
      </c>
      <c r="AE48" s="94">
        <f>IFERROR(VLOOKUP(O48,'Расход по категориям'!A:C,3,0),"")</f>
        <v>1.1200000000000001</v>
      </c>
      <c r="AF48" s="180">
        <f>IFERROR(IFERROR(IFERROR(VLOOKUP(O48,'Аксапта '!A:E,5,0),VLOOKUP(P48,'Аксапта '!A:E,5,0)),VLOOKUP(Q48,'Аксапта '!A:E,5,0)),0)</f>
        <v>0</v>
      </c>
      <c r="AG48" s="180">
        <f>IFERROR(IFERROR(IFERROR(VLOOKUP(O48,'Аксапта 2'!A:E,5,0),VLOOKUP(P48,'Аксапта 2'!A:E,5,0)),VLOOKUP(Q48,'Аксапта 2'!A:E,5,0)),0)</f>
        <v>0</v>
      </c>
      <c r="AH48" s="180">
        <f>IFERROR(IFERROR(IFERROR(VLOOKUP(O48,'Аксапта 3'!A:E,5,0),VLOOKUP(P48,'Аксапта 3'!A:E,5,0)),VLOOKUP(Q48,'Аксапта 3'!A:E,5,0)),0)</f>
        <v>0</v>
      </c>
      <c r="AI48" s="183"/>
      <c r="AJ48" s="180">
        <f t="shared" ref="AJ48" si="27">IFERROR((AA48+AF48+AG48+AH48+AI48)-AE48,"")</f>
        <v>1.88</v>
      </c>
      <c r="AK48" s="107" t="str">
        <f t="shared" ref="AK48" si="28">IF(AC48="","нет срока годности",IF(AE48=0,"нет продаж",IF(T48="","нет кейсовости",IFERROR(IF(AJ48&gt;0,"-",IF(AJ48&gt;0,"-",AJ48/T48-0.5)*-1),"?"))))</f>
        <v>-</v>
      </c>
      <c r="AL48" s="95" t="str">
        <f t="shared" ref="AL48" si="29">S48</f>
        <v>Крошка M&amp;M</v>
      </c>
      <c r="AM48" s="182">
        <f t="shared" ref="AM48" si="30">IF(O48="","",O48)</f>
        <v>57410</v>
      </c>
      <c r="AN48" s="182">
        <f t="shared" ref="AN48" si="31">IF(P48="","",P48)</f>
        <v>57411</v>
      </c>
      <c r="AO48" s="182" t="str">
        <f t="shared" ref="AO48" si="32">IF(Q48="","",Q48)</f>
        <v/>
      </c>
    </row>
    <row r="49" spans="2:41" ht="15" customHeight="1">
      <c r="B49" s="158">
        <v>22.2</v>
      </c>
      <c r="C49" s="204">
        <v>11.04</v>
      </c>
      <c r="D49" s="204"/>
      <c r="E49" s="204"/>
      <c r="F49" s="204"/>
      <c r="G49" s="204"/>
      <c r="H49" s="159"/>
      <c r="I49" s="158">
        <v>11.1</v>
      </c>
      <c r="J49" s="204"/>
      <c r="K49" s="204"/>
      <c r="L49" s="204"/>
      <c r="M49" s="159"/>
      <c r="O49" s="81">
        <v>53229</v>
      </c>
      <c r="P49" s="211">
        <v>53227</v>
      </c>
      <c r="Q49" s="225"/>
      <c r="R49" s="78">
        <f t="shared" ca="1" si="22"/>
        <v>8</v>
      </c>
      <c r="S49" s="141" t="str">
        <f>VLOOKUP(O49,'СКЛАД '!A:B,2,0)</f>
        <v>Смесь для мороженого</v>
      </c>
      <c r="T49" s="234">
        <v>11.04</v>
      </c>
      <c r="U49" s="165" t="s">
        <v>721</v>
      </c>
      <c r="V49" s="115">
        <v>11.04</v>
      </c>
      <c r="W49" s="115"/>
      <c r="X49" s="132">
        <v>8</v>
      </c>
      <c r="Y49" s="132"/>
      <c r="Z49" s="132"/>
      <c r="AA49" s="102">
        <f t="shared" si="0"/>
        <v>88.32</v>
      </c>
      <c r="AB49" s="89">
        <f t="shared" si="24"/>
        <v>8</v>
      </c>
      <c r="AC49" s="277">
        <v>43043</v>
      </c>
      <c r="AD49" s="92" t="str">
        <f t="shared" ca="1" si="5"/>
        <v>До списания  46 Дней</v>
      </c>
      <c r="AE49" s="94">
        <f>IFERROR(VLOOKUP(O49,'Расход по категориям'!A:C,3,0),"")</f>
        <v>20.96</v>
      </c>
      <c r="AF49" s="180" t="str">
        <f>IFERROR(IFERROR(IFERROR(VLOOKUP(O49,'Аксапта '!A:E,5,0),VLOOKUP(P49,'Аксапта '!A:E,5,0)),VLOOKUP(Q49,'Аксапта '!A:E,5,0)),0)</f>
        <v>55,20</v>
      </c>
      <c r="AG49" s="180" t="str">
        <f>IFERROR(IFERROR(IFERROR(VLOOKUP(O49,'Аксапта 2'!A:E,5,0),VLOOKUP(P49,'Аксапта 2'!A:E,5,0)),VLOOKUP(Q49,'Аксапта 2'!A:E,5,0)),0)</f>
        <v>55,20</v>
      </c>
      <c r="AH49" s="180">
        <f>IFERROR(IFERROR(IFERROR(VLOOKUP(O49,'Аксапта 3'!A:E,5,0),VLOOKUP(P49,'Аксапта 3'!A:E,5,0)),VLOOKUP(Q49,'Аксапта 3'!A:E,5,0)),0)</f>
        <v>0</v>
      </c>
      <c r="AI49" s="183"/>
      <c r="AJ49" s="180">
        <f t="shared" si="6"/>
        <v>177.75999999999996</v>
      </c>
      <c r="AK49" s="107" t="str">
        <f t="shared" si="25"/>
        <v>-</v>
      </c>
      <c r="AL49" s="95" t="str">
        <f t="shared" si="26"/>
        <v>Смесь для мороженого</v>
      </c>
      <c r="AM49" s="182">
        <f t="shared" si="7"/>
        <v>53229</v>
      </c>
      <c r="AN49" s="182">
        <f t="shared" si="8"/>
        <v>53227</v>
      </c>
      <c r="AO49" s="182" t="str">
        <f t="shared" si="9"/>
        <v/>
      </c>
    </row>
    <row r="50" spans="2:41" ht="15" customHeight="1">
      <c r="B50" s="158">
        <v>21.6</v>
      </c>
      <c r="C50" s="204">
        <v>10.81</v>
      </c>
      <c r="D50" s="204"/>
      <c r="E50" s="204"/>
      <c r="F50" s="204"/>
      <c r="G50" s="204"/>
      <c r="H50" s="159"/>
      <c r="I50" s="158">
        <v>10.8</v>
      </c>
      <c r="J50" s="204"/>
      <c r="K50" s="204"/>
      <c r="L50" s="204"/>
      <c r="M50" s="159"/>
      <c r="O50" s="81">
        <v>53230</v>
      </c>
      <c r="P50" s="211">
        <v>53228</v>
      </c>
      <c r="Q50" s="225"/>
      <c r="R50" s="78">
        <f t="shared" ca="1" si="22"/>
        <v>9</v>
      </c>
      <c r="S50" s="141" t="str">
        <f>VLOOKUP(O50,'СКЛАД '!A:B,2,0)</f>
        <v>Смесь для коктейля 3%</v>
      </c>
      <c r="T50" s="234">
        <v>10.81</v>
      </c>
      <c r="U50" s="165" t="s">
        <v>721</v>
      </c>
      <c r="V50" s="115">
        <v>10.81</v>
      </c>
      <c r="W50" s="115"/>
      <c r="X50" s="132">
        <v>12</v>
      </c>
      <c r="Y50" s="132"/>
      <c r="Z50" s="132"/>
      <c r="AA50" s="102">
        <f t="shared" si="0"/>
        <v>129.72</v>
      </c>
      <c r="AB50" s="89">
        <f t="shared" si="24"/>
        <v>12</v>
      </c>
      <c r="AC50" s="277">
        <v>43051</v>
      </c>
      <c r="AD50" s="92" t="str">
        <f t="shared" ca="1" si="5"/>
        <v>До списания  54 Дней</v>
      </c>
      <c r="AE50" s="94">
        <f>IFERROR(VLOOKUP(O50,'Расход по категориям'!A:C,3,0),"")</f>
        <v>22.677</v>
      </c>
      <c r="AF50" s="180" t="str">
        <f>IFERROR(IFERROR(IFERROR(VLOOKUP(O50,'Аксапта '!A:E,5,0),VLOOKUP(P50,'Аксапта '!A:E,5,0)),VLOOKUP(Q50,'Аксапта '!A:E,5,0)),0)</f>
        <v>54,05</v>
      </c>
      <c r="AG50" s="180" t="str">
        <f>IFERROR(IFERROR(IFERROR(VLOOKUP(O50,'Аксапта 2'!A:E,5,0),VLOOKUP(P50,'Аксапта 2'!A:E,5,0)),VLOOKUP(Q50,'Аксапта 2'!A:E,5,0)),0)</f>
        <v>54,05</v>
      </c>
      <c r="AH50" s="180">
        <f>IFERROR(IFERROR(IFERROR(VLOOKUP(O50,'Аксапта 3'!A:E,5,0),VLOOKUP(P50,'Аксапта 3'!A:E,5,0)),VLOOKUP(Q50,'Аксапта 3'!A:E,5,0)),0)</f>
        <v>0</v>
      </c>
      <c r="AI50" s="183"/>
      <c r="AJ50" s="180">
        <f t="shared" si="6"/>
        <v>215.143</v>
      </c>
      <c r="AK50" s="107" t="str">
        <f t="shared" si="25"/>
        <v>-</v>
      </c>
      <c r="AL50" s="95" t="str">
        <f t="shared" si="26"/>
        <v>Смесь для коктейля 3%</v>
      </c>
      <c r="AM50" s="182">
        <f t="shared" si="7"/>
        <v>53230</v>
      </c>
      <c r="AN50" s="182">
        <f t="shared" si="8"/>
        <v>53228</v>
      </c>
      <c r="AO50" s="182" t="str">
        <f t="shared" si="9"/>
        <v/>
      </c>
    </row>
    <row r="51" spans="2:41" ht="15" customHeight="1">
      <c r="B51" s="158">
        <v>4.5</v>
      </c>
      <c r="C51" s="238"/>
      <c r="D51" s="238"/>
      <c r="E51" s="238"/>
      <c r="F51" s="238"/>
      <c r="G51" s="238"/>
      <c r="H51" s="159"/>
      <c r="I51" s="158">
        <v>0.5</v>
      </c>
      <c r="J51" s="238"/>
      <c r="K51" s="238"/>
      <c r="L51" s="238"/>
      <c r="M51" s="159"/>
      <c r="O51" s="242">
        <v>60020</v>
      </c>
      <c r="P51" s="225"/>
      <c r="Q51" s="225"/>
      <c r="R51" s="78">
        <f t="shared" ca="1" si="22"/>
        <v>10</v>
      </c>
      <c r="S51" s="141" t="str">
        <f>VLOOKUP(O51,'СКЛАД '!A:B,2,0)</f>
        <v>Соус майонезный Блю Чиз</v>
      </c>
      <c r="T51" s="258">
        <v>4.5</v>
      </c>
      <c r="U51" s="165" t="s">
        <v>721</v>
      </c>
      <c r="V51" s="115">
        <v>4.5</v>
      </c>
      <c r="W51" s="115">
        <v>0.5</v>
      </c>
      <c r="X51" s="132">
        <v>1</v>
      </c>
      <c r="Y51" s="134"/>
      <c r="Z51" s="132"/>
      <c r="AA51" s="102">
        <f>IFERROR(X51*V51+Y51*W51+Z51,"")</f>
        <v>4.5</v>
      </c>
      <c r="AB51" s="89">
        <f>IFERROR(AA51/V51,0)</f>
        <v>1</v>
      </c>
      <c r="AC51" s="277">
        <v>42908</v>
      </c>
      <c r="AD51" s="92" t="str">
        <f ca="1">IF(AC51="","Нет данных",CONCATENATE("До списания  ",AC51-TODAY()," Дней"))</f>
        <v>До списания  -89 Дней</v>
      </c>
      <c r="AE51" s="94">
        <f>IFERROR(VLOOKUP(O51,'Расход по категориям'!A:C,3,0),"")</f>
        <v>0.29400000000000004</v>
      </c>
      <c r="AF51" s="180" t="str">
        <f>IFERROR(IFERROR(IFERROR(VLOOKUP(O51,'Аксапта '!A:E,5,0),VLOOKUP(P51,'Аксапта '!A:E,5,0)),VLOOKUP(Q51,'Аксапта '!A:E,5,0)),0)</f>
        <v>4,50</v>
      </c>
      <c r="AG51" s="180">
        <f>IFERROR(IFERROR(IFERROR(VLOOKUP(O51,'Аксапта 2'!A:E,5,0),VLOOKUP(P51,'Аксапта 2'!A:E,5,0)),VLOOKUP(Q51,'Аксапта 2'!A:E,5,0)),0)</f>
        <v>0</v>
      </c>
      <c r="AH51" s="180">
        <f>IFERROR(IFERROR(IFERROR(VLOOKUP(O51,'Аксапта 3'!A:E,5,0),VLOOKUP(P51,'Аксапта 3'!A:E,5,0)),VLOOKUP(Q51,'Аксапта 3'!A:E,5,0)),0)</f>
        <v>0</v>
      </c>
      <c r="AI51" s="183"/>
      <c r="AJ51" s="180">
        <f>IFERROR((AA51+AF51+AG51+AH51+AI51)-AE51,"")</f>
        <v>8.7059999999999995</v>
      </c>
      <c r="AK51" s="107" t="str">
        <f>IF(AC51="","нет срока годности",IF(AE51=0,"нет продаж",IF(T51="","нет кейсовости",IFERROR(IF(AJ51&gt;0,"-",IF(AJ51&gt;0,"-",AJ51/T51-0.5)*-1),"?"))))</f>
        <v>-</v>
      </c>
      <c r="AL51" s="95" t="str">
        <f>S51</f>
        <v>Соус майонезный Блю Чиз</v>
      </c>
      <c r="AM51" s="182">
        <f t="shared" ref="AM51:AO51" si="33">IF(O51="","",O51)</f>
        <v>60020</v>
      </c>
      <c r="AN51" s="182" t="str">
        <f t="shared" si="33"/>
        <v/>
      </c>
      <c r="AO51" s="182" t="str">
        <f t="shared" si="33"/>
        <v/>
      </c>
    </row>
    <row r="52" spans="2:41" ht="15" customHeight="1">
      <c r="B52" s="158">
        <v>4.5999999999999996</v>
      </c>
      <c r="C52" s="204">
        <v>8</v>
      </c>
      <c r="D52" s="204">
        <v>3.22</v>
      </c>
      <c r="E52" s="204">
        <v>6</v>
      </c>
      <c r="F52" s="204"/>
      <c r="G52" s="204"/>
      <c r="H52" s="159"/>
      <c r="I52" s="158">
        <v>0.23</v>
      </c>
      <c r="J52" s="204">
        <v>0.95</v>
      </c>
      <c r="K52" s="204">
        <v>1</v>
      </c>
      <c r="L52" s="204"/>
      <c r="M52" s="159"/>
      <c r="O52" s="81">
        <v>51217</v>
      </c>
      <c r="P52" s="211">
        <v>51218</v>
      </c>
      <c r="Q52" s="225"/>
      <c r="R52" s="78">
        <f t="shared" ca="1" si="22"/>
        <v>11</v>
      </c>
      <c r="S52" s="141" t="str">
        <f>VLOOKUP(O52,'СКЛАД '!A:B,2,0)</f>
        <v>Соус Цезарь (БК)</v>
      </c>
      <c r="T52" s="232">
        <v>3.22</v>
      </c>
      <c r="U52" s="165" t="s">
        <v>721</v>
      </c>
      <c r="V52" s="115">
        <v>3.22</v>
      </c>
      <c r="W52" s="115">
        <v>0.23</v>
      </c>
      <c r="X52" s="130">
        <v>2</v>
      </c>
      <c r="Y52" s="135">
        <v>10</v>
      </c>
      <c r="Z52" s="130"/>
      <c r="AA52" s="102">
        <f t="shared" si="0"/>
        <v>8.74</v>
      </c>
      <c r="AB52" s="89">
        <f t="shared" si="24"/>
        <v>2.714285714285714</v>
      </c>
      <c r="AC52" s="277">
        <v>43035</v>
      </c>
      <c r="AD52" s="92" t="str">
        <f t="shared" ca="1" si="5"/>
        <v>До списания  38 Дней</v>
      </c>
      <c r="AE52" s="94">
        <f>IFERROR(VLOOKUP(O52,'Расход по категориям'!A:C,3,0),"")</f>
        <v>2.94</v>
      </c>
      <c r="AF52" s="180">
        <f>IFERROR(IFERROR(IFERROR(VLOOKUP(O52,'Аксапта '!A:E,5,0),VLOOKUP(P52,'Аксапта '!A:E,5,0)),VLOOKUP(Q52,'Аксапта '!A:E,5,0)),0)</f>
        <v>0</v>
      </c>
      <c r="AG52" s="180" t="str">
        <f>IFERROR(IFERROR(IFERROR(VLOOKUP(O52,'Аксапта 2'!A:E,5,0),VLOOKUP(P52,'Аксапта 2'!A:E,5,0)),VLOOKUP(Q52,'Аксапта 2'!A:E,5,0)),0)</f>
        <v>3,22</v>
      </c>
      <c r="AH52" s="180">
        <f>IFERROR(IFERROR(IFERROR(VLOOKUP(O52,'Аксапта 3'!A:E,5,0),VLOOKUP(P52,'Аксапта 3'!A:E,5,0)),VLOOKUP(Q52,'Аксапта 3'!A:E,5,0)),0)</f>
        <v>0</v>
      </c>
      <c r="AI52" s="183"/>
      <c r="AJ52" s="180">
        <f t="shared" si="6"/>
        <v>9.0200000000000014</v>
      </c>
      <c r="AK52" s="107" t="str">
        <f t="shared" si="25"/>
        <v>-</v>
      </c>
      <c r="AL52" s="95" t="str">
        <f t="shared" si="26"/>
        <v>Соус Цезарь (БК)</v>
      </c>
      <c r="AM52" s="182">
        <f t="shared" si="7"/>
        <v>51217</v>
      </c>
      <c r="AN52" s="182">
        <f t="shared" si="8"/>
        <v>51218</v>
      </c>
      <c r="AO52" s="182" t="str">
        <f t="shared" si="9"/>
        <v/>
      </c>
    </row>
    <row r="53" spans="2:41" ht="15" customHeight="1">
      <c r="B53" s="158">
        <v>14</v>
      </c>
      <c r="C53" s="204">
        <v>12</v>
      </c>
      <c r="D53" s="204"/>
      <c r="E53" s="204"/>
      <c r="F53" s="204"/>
      <c r="G53" s="204"/>
      <c r="H53" s="159"/>
      <c r="I53" s="158">
        <v>2</v>
      </c>
      <c r="J53" s="204"/>
      <c r="K53" s="204"/>
      <c r="L53" s="204"/>
      <c r="M53" s="159"/>
      <c r="O53" s="81">
        <v>51017</v>
      </c>
      <c r="P53" s="211">
        <v>61017</v>
      </c>
      <c r="Q53" s="225"/>
      <c r="R53" s="78">
        <f t="shared" ca="1" si="22"/>
        <v>12</v>
      </c>
      <c r="S53" s="141" t="str">
        <f>VLOOKUP(O53,'СКЛАД '!A:B,2,0)</f>
        <v>Майонез 65%</v>
      </c>
      <c r="T53" s="232">
        <v>14</v>
      </c>
      <c r="U53" s="165" t="s">
        <v>721</v>
      </c>
      <c r="V53" s="111">
        <v>14</v>
      </c>
      <c r="W53" s="111">
        <v>2</v>
      </c>
      <c r="X53" s="130">
        <v>3</v>
      </c>
      <c r="Y53" s="135">
        <v>5</v>
      </c>
      <c r="Z53" s="130"/>
      <c r="AA53" s="102">
        <f t="shared" si="0"/>
        <v>52</v>
      </c>
      <c r="AB53" s="89">
        <f t="shared" si="24"/>
        <v>3.7142857142857144</v>
      </c>
      <c r="AC53" s="277">
        <v>42986</v>
      </c>
      <c r="AD53" s="92" t="str">
        <f t="shared" ca="1" si="5"/>
        <v>До списания  -11 Дней</v>
      </c>
      <c r="AE53" s="94">
        <f>IFERROR(VLOOKUP(O53,'Расход по категориям'!A:C,3,0),"")</f>
        <v>11.424999999999999</v>
      </c>
      <c r="AF53" s="180">
        <f>IFERROR(IFERROR(IFERROR(VLOOKUP(O53,'Аксапта '!A:E,5,0),VLOOKUP(P53,'Аксапта '!A:E,5,0)),VLOOKUP(Q53,'Аксапта '!A:E,5,0)),0)</f>
        <v>0</v>
      </c>
      <c r="AG53" s="180" t="str">
        <f>IFERROR(IFERROR(IFERROR(VLOOKUP(O53,'Аксапта 2'!A:E,5,0),VLOOKUP(P53,'Аксапта 2'!A:E,5,0)),VLOOKUP(Q53,'Аксапта 2'!A:E,5,0)),0)</f>
        <v>28,00</v>
      </c>
      <c r="AH53" s="180">
        <f>IFERROR(IFERROR(IFERROR(VLOOKUP(O53,'Аксапта 3'!A:E,5,0),VLOOKUP(P53,'Аксапта 3'!A:E,5,0)),VLOOKUP(Q53,'Аксапта 3'!A:E,5,0)),0)</f>
        <v>0</v>
      </c>
      <c r="AI53" s="183"/>
      <c r="AJ53" s="180">
        <f t="shared" si="6"/>
        <v>68.575000000000003</v>
      </c>
      <c r="AK53" s="107" t="str">
        <f t="shared" si="25"/>
        <v>-</v>
      </c>
      <c r="AL53" s="95" t="str">
        <f t="shared" si="26"/>
        <v>Майонез 65%</v>
      </c>
      <c r="AM53" s="182">
        <f t="shared" si="7"/>
        <v>51017</v>
      </c>
      <c r="AN53" s="182">
        <f t="shared" si="8"/>
        <v>61017</v>
      </c>
      <c r="AO53" s="182" t="str">
        <f t="shared" si="9"/>
        <v/>
      </c>
    </row>
    <row r="54" spans="2:41" ht="15" customHeight="1">
      <c r="B54" s="158">
        <v>12</v>
      </c>
      <c r="C54" s="204"/>
      <c r="D54" s="204"/>
      <c r="E54" s="204"/>
      <c r="F54" s="204"/>
      <c r="G54" s="204"/>
      <c r="H54" s="159"/>
      <c r="I54" s="158">
        <v>2</v>
      </c>
      <c r="J54" s="204"/>
      <c r="K54" s="204"/>
      <c r="L54" s="204"/>
      <c r="M54" s="159"/>
      <c r="O54" s="81">
        <v>51142</v>
      </c>
      <c r="P54" s="211"/>
      <c r="Q54" s="225"/>
      <c r="R54" s="78">
        <f t="shared" ca="1" si="22"/>
        <v>13</v>
      </c>
      <c r="S54" s="141" t="str">
        <f>VLOOKUP(O54,'СКЛАД '!A:B,2,0)</f>
        <v>Сироп (БК) клубничный</v>
      </c>
      <c r="T54" s="232">
        <v>12</v>
      </c>
      <c r="U54" s="165" t="s">
        <v>721</v>
      </c>
      <c r="V54" s="111">
        <v>12</v>
      </c>
      <c r="W54" s="111">
        <v>2</v>
      </c>
      <c r="X54" s="130">
        <v>1</v>
      </c>
      <c r="Y54" s="135"/>
      <c r="Z54" s="137"/>
      <c r="AA54" s="102">
        <f t="shared" si="0"/>
        <v>12</v>
      </c>
      <c r="AB54" s="89">
        <f t="shared" si="24"/>
        <v>1</v>
      </c>
      <c r="AC54" s="277">
        <v>43041</v>
      </c>
      <c r="AD54" s="92" t="str">
        <f t="shared" ca="1" si="5"/>
        <v>До списания  44 Дней</v>
      </c>
      <c r="AE54" s="94">
        <f>IFERROR(VLOOKUP(O54,'Расход по категориям'!A:C,3,0),"")</f>
        <v>1.4630000000000001</v>
      </c>
      <c r="AF54" s="180">
        <f>IFERROR(IFERROR(IFERROR(VLOOKUP(O54,'Аксапта '!A:E,5,0),VLOOKUP(P54,'Аксапта '!A:E,5,0)),VLOOKUP(Q54,'Аксапта '!A:E,5,0)),0)</f>
        <v>0</v>
      </c>
      <c r="AG54" s="180">
        <f>IFERROR(IFERROR(IFERROR(VLOOKUP(O54,'Аксапта 2'!A:E,5,0),VLOOKUP(P54,'Аксапта 2'!A:E,5,0)),VLOOKUP(Q54,'Аксапта 2'!A:E,5,0)),0)</f>
        <v>0</v>
      </c>
      <c r="AH54" s="180">
        <f>IFERROR(IFERROR(IFERROR(VLOOKUP(O54,'Аксапта 3'!A:E,5,0),VLOOKUP(P54,'Аксапта 3'!A:E,5,0)),VLOOKUP(Q54,'Аксапта 3'!A:E,5,0)),0)</f>
        <v>0</v>
      </c>
      <c r="AI54" s="183"/>
      <c r="AJ54" s="180">
        <f t="shared" si="6"/>
        <v>10.536999999999999</v>
      </c>
      <c r="AK54" s="107" t="str">
        <f t="shared" si="25"/>
        <v>-</v>
      </c>
      <c r="AL54" s="95" t="str">
        <f t="shared" si="26"/>
        <v>Сироп (БК) клубничный</v>
      </c>
      <c r="AM54" s="182">
        <f t="shared" si="7"/>
        <v>51142</v>
      </c>
      <c r="AN54" s="182" t="str">
        <f t="shared" si="8"/>
        <v/>
      </c>
      <c r="AO54" s="182" t="str">
        <f t="shared" si="9"/>
        <v/>
      </c>
    </row>
    <row r="55" spans="2:41" ht="15" customHeight="1">
      <c r="B55" s="158">
        <v>12</v>
      </c>
      <c r="C55" s="204"/>
      <c r="D55" s="204"/>
      <c r="E55" s="204"/>
      <c r="F55" s="204"/>
      <c r="G55" s="204"/>
      <c r="H55" s="159"/>
      <c r="I55" s="158">
        <v>2</v>
      </c>
      <c r="J55" s="204"/>
      <c r="K55" s="204"/>
      <c r="L55" s="204"/>
      <c r="M55" s="159"/>
      <c r="O55" s="81">
        <v>51143</v>
      </c>
      <c r="P55" s="211"/>
      <c r="Q55" s="225"/>
      <c r="R55" s="78">
        <f t="shared" ca="1" si="22"/>
        <v>14</v>
      </c>
      <c r="S55" s="141" t="str">
        <f>VLOOKUP(O55,'СКЛАД '!A:B,2,0)</f>
        <v>Сироп (БК) шоколадный</v>
      </c>
      <c r="T55" s="232">
        <v>12</v>
      </c>
      <c r="U55" s="165" t="s">
        <v>721</v>
      </c>
      <c r="V55" s="111">
        <v>12</v>
      </c>
      <c r="W55" s="111">
        <v>2</v>
      </c>
      <c r="X55" s="130"/>
      <c r="Y55" s="135"/>
      <c r="Z55" s="137">
        <v>10</v>
      </c>
      <c r="AA55" s="102">
        <f t="shared" si="0"/>
        <v>10</v>
      </c>
      <c r="AB55" s="89">
        <f t="shared" si="24"/>
        <v>0.83333333333333337</v>
      </c>
      <c r="AC55" s="277">
        <v>43037</v>
      </c>
      <c r="AD55" s="92" t="str">
        <f t="shared" ca="1" si="5"/>
        <v>До списания  40 Дней</v>
      </c>
      <c r="AE55" s="94">
        <f>IFERROR(VLOOKUP(O55,'Расход по категориям'!A:C,3,0),"")</f>
        <v>0.9860000000000001</v>
      </c>
      <c r="AF55" s="180">
        <f>IFERROR(IFERROR(IFERROR(VLOOKUP(O55,'Аксапта '!A:E,5,0),VLOOKUP(P55,'Аксапта '!A:E,5,0)),VLOOKUP(Q55,'Аксапта '!A:E,5,0)),0)</f>
        <v>0</v>
      </c>
      <c r="AG55" s="180">
        <f>IFERROR(IFERROR(IFERROR(VLOOKUP(O55,'Аксапта 2'!A:E,5,0),VLOOKUP(P55,'Аксапта 2'!A:E,5,0)),VLOOKUP(Q55,'Аксапта 2'!A:E,5,0)),0)</f>
        <v>0</v>
      </c>
      <c r="AH55" s="180">
        <f>IFERROR(IFERROR(IFERROR(VLOOKUP(O55,'Аксапта 3'!A:E,5,0),VLOOKUP(P55,'Аксапта 3'!A:E,5,0)),VLOOKUP(Q55,'Аксапта 3'!A:E,5,0)),0)</f>
        <v>0</v>
      </c>
      <c r="AI55" s="183"/>
      <c r="AJ55" s="180">
        <f t="shared" si="6"/>
        <v>9.0139999999999993</v>
      </c>
      <c r="AK55" s="107" t="str">
        <f t="shared" si="25"/>
        <v>-</v>
      </c>
      <c r="AL55" s="95" t="str">
        <f t="shared" si="26"/>
        <v>Сироп (БК) шоколадный</v>
      </c>
      <c r="AM55" s="182">
        <f t="shared" si="7"/>
        <v>51143</v>
      </c>
      <c r="AN55" s="182" t="str">
        <f t="shared" si="8"/>
        <v/>
      </c>
      <c r="AO55" s="182" t="str">
        <f t="shared" si="9"/>
        <v/>
      </c>
    </row>
    <row r="56" spans="2:41" ht="15" customHeight="1">
      <c r="B56" s="158">
        <v>12</v>
      </c>
      <c r="C56" s="204"/>
      <c r="D56" s="204"/>
      <c r="E56" s="204"/>
      <c r="F56" s="204"/>
      <c r="G56" s="204"/>
      <c r="H56" s="159"/>
      <c r="I56" s="158">
        <v>2</v>
      </c>
      <c r="J56" s="204"/>
      <c r="K56" s="204"/>
      <c r="L56" s="204"/>
      <c r="M56" s="159"/>
      <c r="O56" s="81">
        <v>51144</v>
      </c>
      <c r="P56" s="211"/>
      <c r="Q56" s="225"/>
      <c r="R56" s="78">
        <f t="shared" ca="1" si="22"/>
        <v>15</v>
      </c>
      <c r="S56" s="141" t="str">
        <f>VLOOKUP(O56,'СКЛАД '!A:B,2,0)</f>
        <v>Сироп (БК) ванильный</v>
      </c>
      <c r="T56" s="232">
        <v>12</v>
      </c>
      <c r="U56" s="165" t="s">
        <v>721</v>
      </c>
      <c r="V56" s="111">
        <v>12</v>
      </c>
      <c r="W56" s="111">
        <v>2</v>
      </c>
      <c r="X56" s="130">
        <v>1</v>
      </c>
      <c r="Y56" s="135"/>
      <c r="Z56" s="130">
        <v>2</v>
      </c>
      <c r="AA56" s="102">
        <f t="shared" si="0"/>
        <v>14</v>
      </c>
      <c r="AB56" s="89">
        <f t="shared" si="24"/>
        <v>1.1666666666666667</v>
      </c>
      <c r="AC56" s="277">
        <v>43046</v>
      </c>
      <c r="AD56" s="92" t="str">
        <f t="shared" ca="1" si="5"/>
        <v>До списания  49 Дней</v>
      </c>
      <c r="AE56" s="94">
        <f>IFERROR(VLOOKUP(O56,'Расход по категориям'!A:C,3,0),"")</f>
        <v>1.2520000000000002</v>
      </c>
      <c r="AF56" s="180">
        <f>IFERROR(IFERROR(IFERROR(VLOOKUP(O56,'Аксапта '!A:E,5,0),VLOOKUP(P56,'Аксапта '!A:E,5,0)),VLOOKUP(Q56,'Аксапта '!A:E,5,0)),0)</f>
        <v>0</v>
      </c>
      <c r="AG56" s="180">
        <f>IFERROR(IFERROR(IFERROR(VLOOKUP(O56,'Аксапта 2'!A:E,5,0),VLOOKUP(P56,'Аксапта 2'!A:E,5,0)),VLOOKUP(Q56,'Аксапта 2'!A:E,5,0)),0)</f>
        <v>0</v>
      </c>
      <c r="AH56" s="180">
        <f>IFERROR(IFERROR(IFERROR(VLOOKUP(O56,'Аксапта 3'!A:E,5,0),VLOOKUP(P56,'Аксапта 3'!A:E,5,0)),VLOOKUP(Q56,'Аксапта 3'!A:E,5,0)),0)</f>
        <v>0</v>
      </c>
      <c r="AI56" s="183"/>
      <c r="AJ56" s="180">
        <f t="shared" si="6"/>
        <v>12.747999999999999</v>
      </c>
      <c r="AK56" s="107" t="str">
        <f t="shared" si="25"/>
        <v>-</v>
      </c>
      <c r="AL56" s="95" t="str">
        <f t="shared" si="26"/>
        <v>Сироп (БК) ванильный</v>
      </c>
      <c r="AM56" s="182">
        <f t="shared" si="7"/>
        <v>51144</v>
      </c>
      <c r="AN56" s="182" t="str">
        <f t="shared" si="8"/>
        <v/>
      </c>
      <c r="AO56" s="182" t="str">
        <f t="shared" si="9"/>
        <v/>
      </c>
    </row>
    <row r="57" spans="2:41" ht="15" customHeight="1">
      <c r="B57" s="158">
        <v>12</v>
      </c>
      <c r="C57" s="204"/>
      <c r="D57" s="204"/>
      <c r="E57" s="204"/>
      <c r="F57" s="204"/>
      <c r="G57" s="204"/>
      <c r="H57" s="159"/>
      <c r="I57" s="158">
        <v>2</v>
      </c>
      <c r="J57" s="204"/>
      <c r="K57" s="204"/>
      <c r="L57" s="204"/>
      <c r="M57" s="159"/>
      <c r="O57" s="81">
        <v>51150</v>
      </c>
      <c r="P57" s="211"/>
      <c r="Q57" s="225"/>
      <c r="R57" s="78">
        <f t="shared" ca="1" si="22"/>
        <v>16</v>
      </c>
      <c r="S57" s="141" t="str">
        <f>VLOOKUP(O57,'СКЛАД '!A:B,2,0)</f>
        <v>Топпинг (БК) сливочная помадка</v>
      </c>
      <c r="T57" s="232">
        <v>12</v>
      </c>
      <c r="U57" s="165" t="s">
        <v>721</v>
      </c>
      <c r="V57" s="111">
        <v>12</v>
      </c>
      <c r="W57" s="111">
        <v>2</v>
      </c>
      <c r="X57" s="130"/>
      <c r="Y57" s="135"/>
      <c r="Z57" s="130">
        <v>9</v>
      </c>
      <c r="AA57" s="102">
        <f t="shared" si="0"/>
        <v>9</v>
      </c>
      <c r="AB57" s="89">
        <f t="shared" si="24"/>
        <v>0.75</v>
      </c>
      <c r="AC57" s="277">
        <v>43016</v>
      </c>
      <c r="AD57" s="92" t="str">
        <f t="shared" ca="1" si="5"/>
        <v>До списания  19 Дней</v>
      </c>
      <c r="AE57" s="94">
        <f>IFERROR(VLOOKUP(O57,'Расход по категориям'!A:C,3,0),"")</f>
        <v>0.46</v>
      </c>
      <c r="AF57" s="180">
        <f>IFERROR(IFERROR(IFERROR(VLOOKUP(O57,'Аксапта '!A:E,5,0),VLOOKUP(P57,'Аксапта '!A:E,5,0)),VLOOKUP(Q57,'Аксапта '!A:E,5,0)),0)</f>
        <v>0</v>
      </c>
      <c r="AG57" s="180">
        <f>IFERROR(IFERROR(IFERROR(VLOOKUP(O57,'Аксапта 2'!A:E,5,0),VLOOKUP(P57,'Аксапта 2'!A:E,5,0)),VLOOKUP(Q57,'Аксапта 2'!A:E,5,0)),0)</f>
        <v>0</v>
      </c>
      <c r="AH57" s="180">
        <f>IFERROR(IFERROR(IFERROR(VLOOKUP(O57,'Аксапта 3'!A:E,5,0),VLOOKUP(P57,'Аксапта 3'!A:E,5,0)),VLOOKUP(Q57,'Аксапта 3'!A:E,5,0)),0)</f>
        <v>0</v>
      </c>
      <c r="AI57" s="183"/>
      <c r="AJ57" s="180">
        <f t="shared" si="6"/>
        <v>8.5399999999999991</v>
      </c>
      <c r="AK57" s="107" t="str">
        <f t="shared" si="25"/>
        <v>-</v>
      </c>
      <c r="AL57" s="95" t="str">
        <f t="shared" si="26"/>
        <v>Топпинг (БК) сливочная помадка</v>
      </c>
      <c r="AM57" s="182">
        <f t="shared" si="7"/>
        <v>51150</v>
      </c>
      <c r="AN57" s="182" t="str">
        <f t="shared" si="8"/>
        <v/>
      </c>
      <c r="AO57" s="182" t="str">
        <f t="shared" si="9"/>
        <v/>
      </c>
    </row>
    <row r="58" spans="2:41" ht="15" customHeight="1">
      <c r="B58" s="158">
        <v>12</v>
      </c>
      <c r="C58" s="204"/>
      <c r="D58" s="204"/>
      <c r="E58" s="204"/>
      <c r="F58" s="204"/>
      <c r="G58" s="204"/>
      <c r="H58" s="159"/>
      <c r="I58" s="158">
        <v>2</v>
      </c>
      <c r="J58" s="204"/>
      <c r="K58" s="204"/>
      <c r="L58" s="204"/>
      <c r="M58" s="159"/>
      <c r="O58" s="81">
        <v>51152</v>
      </c>
      <c r="P58" s="211"/>
      <c r="Q58" s="225"/>
      <c r="R58" s="78">
        <f t="shared" ca="1" si="22"/>
        <v>17</v>
      </c>
      <c r="S58" s="141" t="str">
        <f>VLOOKUP(O58,'СКЛАД '!A:B,2,0)</f>
        <v>Топпинг (БК) клубничный</v>
      </c>
      <c r="T58" s="232">
        <v>12</v>
      </c>
      <c r="U58" s="165" t="s">
        <v>721</v>
      </c>
      <c r="V58" s="111">
        <v>12</v>
      </c>
      <c r="W58" s="111">
        <v>2</v>
      </c>
      <c r="X58" s="130"/>
      <c r="Y58" s="135"/>
      <c r="Z58" s="130">
        <v>9</v>
      </c>
      <c r="AA58" s="102">
        <f t="shared" si="0"/>
        <v>9</v>
      </c>
      <c r="AB58" s="89">
        <f t="shared" si="24"/>
        <v>0.75</v>
      </c>
      <c r="AC58" s="277">
        <v>43029</v>
      </c>
      <c r="AD58" s="92" t="str">
        <f t="shared" ca="1" si="5"/>
        <v>До списания  32 Дней</v>
      </c>
      <c r="AE58" s="94">
        <f>IFERROR(VLOOKUP(O58,'Расход по категориям'!A:C,3,0),"")</f>
        <v>0.33999999999999997</v>
      </c>
      <c r="AF58" s="180">
        <f>IFERROR(IFERROR(IFERROR(VLOOKUP(O58,'Аксапта '!A:E,5,0),VLOOKUP(P58,'Аксапта '!A:E,5,0)),VLOOKUP(Q58,'Аксапта '!A:E,5,0)),0)</f>
        <v>0</v>
      </c>
      <c r="AG58" s="180">
        <f>IFERROR(IFERROR(IFERROR(VLOOKUP(O58,'Аксапта 2'!A:E,5,0),VLOOKUP(P58,'Аксапта 2'!A:E,5,0)),VLOOKUP(Q58,'Аксапта 2'!A:E,5,0)),0)</f>
        <v>0</v>
      </c>
      <c r="AH58" s="180">
        <f>IFERROR(IFERROR(IFERROR(VLOOKUP(O58,'Аксапта 3'!A:E,5,0),VLOOKUP(P58,'Аксапта 3'!A:E,5,0)),VLOOKUP(Q58,'Аксапта 3'!A:E,5,0)),0)</f>
        <v>0</v>
      </c>
      <c r="AI58" s="183"/>
      <c r="AJ58" s="180">
        <f t="shared" si="6"/>
        <v>8.66</v>
      </c>
      <c r="AK58" s="107" t="str">
        <f t="shared" si="25"/>
        <v>-</v>
      </c>
      <c r="AL58" s="95" t="str">
        <f t="shared" si="26"/>
        <v>Топпинг (БК) клубничный</v>
      </c>
      <c r="AM58" s="182">
        <f t="shared" si="7"/>
        <v>51152</v>
      </c>
      <c r="AN58" s="182" t="str">
        <f t="shared" si="8"/>
        <v/>
      </c>
      <c r="AO58" s="182" t="str">
        <f t="shared" si="9"/>
        <v/>
      </c>
    </row>
    <row r="59" spans="2:41" ht="15" customHeight="1">
      <c r="B59" s="158">
        <v>12</v>
      </c>
      <c r="C59" s="204"/>
      <c r="D59" s="204"/>
      <c r="E59" s="204"/>
      <c r="F59" s="204"/>
      <c r="G59" s="204"/>
      <c r="H59" s="159"/>
      <c r="I59" s="158">
        <v>2</v>
      </c>
      <c r="J59" s="204"/>
      <c r="K59" s="204"/>
      <c r="L59" s="204"/>
      <c r="M59" s="159"/>
      <c r="O59" s="81">
        <v>51153</v>
      </c>
      <c r="P59" s="211"/>
      <c r="Q59" s="225"/>
      <c r="R59" s="78">
        <f t="shared" ca="1" si="22"/>
        <v>18</v>
      </c>
      <c r="S59" s="141" t="str">
        <f>VLOOKUP(O59,'СКЛАД '!A:B,2,0)</f>
        <v>Топпинг (БК) шоколадный</v>
      </c>
      <c r="T59" s="232">
        <v>12</v>
      </c>
      <c r="U59" s="165" t="s">
        <v>721</v>
      </c>
      <c r="V59" s="111">
        <v>12</v>
      </c>
      <c r="W59" s="111">
        <v>2</v>
      </c>
      <c r="X59" s="130"/>
      <c r="Y59" s="135"/>
      <c r="Z59" s="130">
        <v>10</v>
      </c>
      <c r="AA59" s="102">
        <f t="shared" si="0"/>
        <v>10</v>
      </c>
      <c r="AB59" s="89">
        <f t="shared" si="24"/>
        <v>0.83333333333333337</v>
      </c>
      <c r="AC59" s="277">
        <v>43031</v>
      </c>
      <c r="AD59" s="92" t="str">
        <f t="shared" ca="1" si="5"/>
        <v>До списания  34 Дней</v>
      </c>
      <c r="AE59" s="94">
        <f>IFERROR(VLOOKUP(O59,'Расход по категориям'!A:C,3,0),"")</f>
        <v>0.56000000000000005</v>
      </c>
      <c r="AF59" s="180">
        <f>IFERROR(IFERROR(IFERROR(VLOOKUP(O59,'Аксапта '!A:E,5,0),VLOOKUP(P59,'Аксапта '!A:E,5,0)),VLOOKUP(Q59,'Аксапта '!A:E,5,0)),0)</f>
        <v>0</v>
      </c>
      <c r="AG59" s="180">
        <f>IFERROR(IFERROR(IFERROR(VLOOKUP(O59,'Аксапта 2'!A:E,5,0),VLOOKUP(P59,'Аксапта 2'!A:E,5,0)),VLOOKUP(Q59,'Аксапта 2'!A:E,5,0)),0)</f>
        <v>0</v>
      </c>
      <c r="AH59" s="180">
        <f>IFERROR(IFERROR(IFERROR(VLOOKUP(O59,'Аксапта 3'!A:E,5,0),VLOOKUP(P59,'Аксапта 3'!A:E,5,0)),VLOOKUP(Q59,'Аксапта 3'!A:E,5,0)),0)</f>
        <v>0</v>
      </c>
      <c r="AI59" s="183"/>
      <c r="AJ59" s="180">
        <f t="shared" si="6"/>
        <v>9.44</v>
      </c>
      <c r="AK59" s="107" t="str">
        <f t="shared" si="25"/>
        <v>-</v>
      </c>
      <c r="AL59" s="95" t="str">
        <f t="shared" si="26"/>
        <v>Топпинг (БК) шоколадный</v>
      </c>
      <c r="AM59" s="182">
        <f t="shared" si="7"/>
        <v>51153</v>
      </c>
      <c r="AN59" s="182" t="str">
        <f t="shared" si="8"/>
        <v/>
      </c>
      <c r="AO59" s="182" t="str">
        <f t="shared" si="9"/>
        <v/>
      </c>
    </row>
    <row r="60" spans="2:41" ht="15" customHeight="1">
      <c r="B60" s="158">
        <v>6</v>
      </c>
      <c r="C60" s="204"/>
      <c r="D60" s="204"/>
      <c r="E60" s="204"/>
      <c r="F60" s="204"/>
      <c r="G60" s="204"/>
      <c r="H60" s="159"/>
      <c r="I60" s="158">
        <v>1</v>
      </c>
      <c r="J60" s="204"/>
      <c r="K60" s="204"/>
      <c r="L60" s="204"/>
      <c r="M60" s="159"/>
      <c r="O60" s="81">
        <v>61023</v>
      </c>
      <c r="P60" s="211"/>
      <c r="Q60" s="225"/>
      <c r="R60" s="78">
        <f t="shared" ca="1" si="22"/>
        <v>19</v>
      </c>
      <c r="S60" s="141" t="str">
        <f>VLOOKUP(O60,'СКЛАД '!A:B,2,0)</f>
        <v>Соус сырный оригинальный "Хайнц" для бургеров</v>
      </c>
      <c r="T60" s="232">
        <v>6</v>
      </c>
      <c r="U60" s="165" t="s">
        <v>721</v>
      </c>
      <c r="V60" s="111">
        <v>6</v>
      </c>
      <c r="W60" s="111">
        <v>1</v>
      </c>
      <c r="X60" s="132"/>
      <c r="Y60" s="131"/>
      <c r="Z60" s="132">
        <v>5</v>
      </c>
      <c r="AA60" s="102">
        <f t="shared" si="0"/>
        <v>5</v>
      </c>
      <c r="AB60" s="89">
        <f t="shared" si="24"/>
        <v>0.83333333333333337</v>
      </c>
      <c r="AC60" s="277">
        <v>42997</v>
      </c>
      <c r="AD60" s="92" t="str">
        <f t="shared" ca="1" si="5"/>
        <v>До списания  0 Дней</v>
      </c>
      <c r="AE60" s="94">
        <f>IFERROR(VLOOKUP(O60,'Расход по категориям'!A:C,3,0),"")</f>
        <v>0.92400000000000004</v>
      </c>
      <c r="AF60" s="180">
        <f>IFERROR(IFERROR(IFERROR(VLOOKUP(O60,'Аксапта '!A:E,5,0),VLOOKUP(P60,'Аксапта '!A:E,5,0)),VLOOKUP(Q60,'Аксапта '!A:E,5,0)),0)</f>
        <v>0</v>
      </c>
      <c r="AG60" s="180">
        <f>IFERROR(IFERROR(IFERROR(VLOOKUP(O60,'Аксапта 2'!A:E,5,0),VLOOKUP(P60,'Аксапта 2'!A:E,5,0)),VLOOKUP(Q60,'Аксапта 2'!A:E,5,0)),0)</f>
        <v>0</v>
      </c>
      <c r="AH60" s="180">
        <f>IFERROR(IFERROR(IFERROR(VLOOKUP(O60,'Аксапта 3'!A:E,5,0),VLOOKUP(P60,'Аксапта 3'!A:E,5,0)),VLOOKUP(Q60,'Аксапта 3'!A:E,5,0)),0)</f>
        <v>0</v>
      </c>
      <c r="AI60" s="183"/>
      <c r="AJ60" s="180">
        <f t="shared" si="6"/>
        <v>4.0759999999999996</v>
      </c>
      <c r="AK60" s="107" t="str">
        <f t="shared" si="25"/>
        <v>-</v>
      </c>
      <c r="AL60" s="95" t="str">
        <f t="shared" si="26"/>
        <v>Соус сырный оригинальный "Хайнц" для бургеров</v>
      </c>
      <c r="AM60" s="182">
        <f t="shared" si="7"/>
        <v>61023</v>
      </c>
      <c r="AN60" s="182" t="str">
        <f t="shared" si="8"/>
        <v/>
      </c>
      <c r="AO60" s="182" t="str">
        <f t="shared" si="9"/>
        <v/>
      </c>
    </row>
    <row r="61" spans="2:41" ht="15" customHeight="1">
      <c r="B61" s="158">
        <v>125</v>
      </c>
      <c r="C61" s="238"/>
      <c r="D61" s="238"/>
      <c r="E61" s="238"/>
      <c r="F61" s="238"/>
      <c r="G61" s="238"/>
      <c r="H61" s="159"/>
      <c r="I61" s="158"/>
      <c r="J61" s="238"/>
      <c r="K61" s="238"/>
      <c r="L61" s="238"/>
      <c r="M61" s="159"/>
      <c r="O61" s="242">
        <v>51201</v>
      </c>
      <c r="P61" s="225"/>
      <c r="Q61" s="225"/>
      <c r="R61" s="78">
        <f t="shared" ca="1" si="22"/>
        <v>20</v>
      </c>
      <c r="S61" s="141" t="str">
        <f>VLOOKUP(O61,'СКЛАД '!A:B,2,0)</f>
        <v>Соус на основе растительных масел Горчичный 25 мл 125 шт в уп</v>
      </c>
      <c r="T61" s="254">
        <v>125</v>
      </c>
      <c r="U61" s="165" t="s">
        <v>681</v>
      </c>
      <c r="V61" s="111">
        <v>125</v>
      </c>
      <c r="W61" s="118"/>
      <c r="X61" s="132">
        <v>1</v>
      </c>
      <c r="Y61" s="131"/>
      <c r="Z61" s="132"/>
      <c r="AA61" s="102">
        <f>IFERROR(X61*V61+Y61*W61+Z61,"")</f>
        <v>125</v>
      </c>
      <c r="AB61" s="89">
        <f>IFERROR(AA61/V61,0)</f>
        <v>1</v>
      </c>
      <c r="AC61" s="277">
        <v>43043</v>
      </c>
      <c r="AD61" s="92" t="str">
        <f ca="1">IF(AC61="","Нет данных",CONCATENATE("До списания  ",AC61-TODAY()," Дней"))</f>
        <v>До списания  46 Дней</v>
      </c>
      <c r="AE61" s="94">
        <f>IFERROR(VLOOKUP(O61,'Расход по категориям'!A:C,3,0),"")</f>
        <v>20</v>
      </c>
      <c r="AF61" s="180" t="str">
        <f>IFERROR(IFERROR(IFERROR(VLOOKUP(O61,'Аксапта '!A:E,5,0),VLOOKUP(P61,'Аксапта '!A:E,5,0)),VLOOKUP(Q61,'Аксапта '!A:E,5,0)),0)</f>
        <v>250,00</v>
      </c>
      <c r="AG61" s="180">
        <f>IFERROR(IFERROR(IFERROR(VLOOKUP(O61,'Аксапта 2'!A:E,5,0),VLOOKUP(P61,'Аксапта 2'!A:E,5,0)),VLOOKUP(Q61,'Аксапта 2'!A:E,5,0)),0)</f>
        <v>0</v>
      </c>
      <c r="AH61" s="180">
        <f>IFERROR(IFERROR(IFERROR(VLOOKUP(O61,'Аксапта 3'!A:E,5,0),VLOOKUP(P61,'Аксапта 3'!A:E,5,0)),VLOOKUP(Q61,'Аксапта 3'!A:E,5,0)),0)</f>
        <v>0</v>
      </c>
      <c r="AI61" s="183"/>
      <c r="AJ61" s="180">
        <f>IFERROR((AA61+AF61+AG61+AH61+AI61)-AE61,"")</f>
        <v>355</v>
      </c>
      <c r="AK61" s="107" t="str">
        <f>IF(AC61="","нет срока годности",IF(AE61=0,"нет продаж",IF(T61="","нет кейсовости",IFERROR(IF(AJ61&gt;0,"-",IF(AJ61&gt;0,"-",AJ61/T61-0.5)*-1),"?"))))</f>
        <v>-</v>
      </c>
      <c r="AL61" s="95" t="str">
        <f>S61</f>
        <v>Соус на основе растительных масел Горчичный 25 мл 125 шт в уп</v>
      </c>
      <c r="AM61" s="182">
        <f>IF(O61="","",O61)</f>
        <v>51201</v>
      </c>
      <c r="AN61" s="182" t="str">
        <f>IF(P61="","",P61)</f>
        <v/>
      </c>
      <c r="AO61" s="182" t="str">
        <f>IF(Q61="","",Q61)</f>
        <v/>
      </c>
    </row>
    <row r="62" spans="2:41" ht="15" customHeight="1">
      <c r="B62" s="158">
        <v>125</v>
      </c>
      <c r="C62" s="204"/>
      <c r="D62" s="204"/>
      <c r="E62" s="204"/>
      <c r="F62" s="204"/>
      <c r="G62" s="204"/>
      <c r="H62" s="159"/>
      <c r="I62" s="158"/>
      <c r="J62" s="204"/>
      <c r="K62" s="204"/>
      <c r="L62" s="204"/>
      <c r="M62" s="159"/>
      <c r="O62" s="81">
        <v>51208</v>
      </c>
      <c r="P62" s="211"/>
      <c r="Q62" s="225"/>
      <c r="R62" s="78">
        <f t="shared" ca="1" si="22"/>
        <v>21</v>
      </c>
      <c r="S62" s="141" t="str">
        <f>VLOOKUP(O62,'СКЛАД '!A:B,2,0)</f>
        <v>Соус карри dip</v>
      </c>
      <c r="T62" s="232">
        <v>125</v>
      </c>
      <c r="U62" s="165" t="s">
        <v>681</v>
      </c>
      <c r="V62" s="111">
        <v>125</v>
      </c>
      <c r="W62" s="118"/>
      <c r="X62" s="132">
        <v>2</v>
      </c>
      <c r="Y62" s="131"/>
      <c r="Z62" s="132">
        <v>25</v>
      </c>
      <c r="AA62" s="102">
        <f t="shared" si="0"/>
        <v>275</v>
      </c>
      <c r="AB62" s="89">
        <f t="shared" si="24"/>
        <v>2.2000000000000002</v>
      </c>
      <c r="AC62" s="277">
        <v>43041</v>
      </c>
      <c r="AD62" s="92" t="str">
        <f t="shared" ca="1" si="5"/>
        <v>До списания  44 Дней</v>
      </c>
      <c r="AE62" s="94">
        <f>IFERROR(VLOOKUP(O62,'Расход по категориям'!A:C,3,0),"")</f>
        <v>24</v>
      </c>
      <c r="AF62" s="180">
        <f>IFERROR(IFERROR(IFERROR(VLOOKUP(O62,'Аксапта '!A:E,5,0),VLOOKUP(P62,'Аксапта '!A:E,5,0)),VLOOKUP(Q62,'Аксапта '!A:E,5,0)),0)</f>
        <v>0</v>
      </c>
      <c r="AG62" s="180">
        <f>IFERROR(IFERROR(IFERROR(VLOOKUP(O62,'Аксапта 2'!A:E,5,0),VLOOKUP(P62,'Аксапта 2'!A:E,5,0)),VLOOKUP(Q62,'Аксапта 2'!A:E,5,0)),0)</f>
        <v>0</v>
      </c>
      <c r="AH62" s="180">
        <f>IFERROR(IFERROR(IFERROR(VLOOKUP(O62,'Аксапта 3'!A:E,5,0),VLOOKUP(P62,'Аксапта 3'!A:E,5,0)),VLOOKUP(Q62,'Аксапта 3'!A:E,5,0)),0)</f>
        <v>0</v>
      </c>
      <c r="AI62" s="183"/>
      <c r="AJ62" s="180">
        <f t="shared" si="6"/>
        <v>251</v>
      </c>
      <c r="AK62" s="107" t="str">
        <f t="shared" si="25"/>
        <v>-</v>
      </c>
      <c r="AL62" s="95" t="str">
        <f t="shared" si="26"/>
        <v>Соус карри dip</v>
      </c>
      <c r="AM62" s="182">
        <f t="shared" si="7"/>
        <v>51208</v>
      </c>
      <c r="AN62" s="182" t="str">
        <f t="shared" si="8"/>
        <v/>
      </c>
      <c r="AO62" s="182" t="str">
        <f t="shared" si="9"/>
        <v/>
      </c>
    </row>
    <row r="63" spans="2:41" ht="15" customHeight="1">
      <c r="B63" s="158">
        <v>125</v>
      </c>
      <c r="C63" s="204"/>
      <c r="D63" s="204"/>
      <c r="E63" s="204"/>
      <c r="F63" s="204"/>
      <c r="G63" s="204"/>
      <c r="H63" s="159"/>
      <c r="I63" s="158"/>
      <c r="J63" s="204"/>
      <c r="K63" s="204"/>
      <c r="L63" s="204"/>
      <c r="M63" s="159"/>
      <c r="O63" s="81">
        <v>60000</v>
      </c>
      <c r="P63" s="211"/>
      <c r="Q63" s="225"/>
      <c r="R63" s="78">
        <f t="shared" ca="1" si="22"/>
        <v>22</v>
      </c>
      <c r="S63" s="141" t="str">
        <f>VLOOKUP(O63,'СКЛАД '!A:B,2,0)</f>
        <v>Соус Сырный</v>
      </c>
      <c r="T63" s="232">
        <v>125</v>
      </c>
      <c r="U63" s="165" t="s">
        <v>681</v>
      </c>
      <c r="V63" s="111">
        <v>125</v>
      </c>
      <c r="W63" s="111"/>
      <c r="X63" s="132">
        <v>12</v>
      </c>
      <c r="Y63" s="131"/>
      <c r="Z63" s="132"/>
      <c r="AA63" s="102">
        <f t="shared" si="0"/>
        <v>1500</v>
      </c>
      <c r="AB63" s="89">
        <f t="shared" si="24"/>
        <v>12</v>
      </c>
      <c r="AC63" s="277">
        <v>43051</v>
      </c>
      <c r="AD63" s="92" t="str">
        <f t="shared" ca="1" si="5"/>
        <v>До списания  54 Дней</v>
      </c>
      <c r="AE63" s="94">
        <f>IFERROR(VLOOKUP(O63,'Расход по категориям'!A:C,3,0),"")</f>
        <v>370</v>
      </c>
      <c r="AF63" s="180">
        <f>IFERROR(IFERROR(IFERROR(VLOOKUP(O63,'Аксапта '!A:E,5,0),VLOOKUP(P63,'Аксапта '!A:E,5,0)),VLOOKUP(Q63,'Аксапта '!A:E,5,0)),0)</f>
        <v>0</v>
      </c>
      <c r="AG63" s="180" t="str">
        <f>IFERROR(IFERROR(IFERROR(VLOOKUP(O63,'Аксапта 2'!A:E,5,0),VLOOKUP(P63,'Аксапта 2'!A:E,5,0)),VLOOKUP(Q63,'Аксапта 2'!A:E,5,0)),0)</f>
        <v>500,00</v>
      </c>
      <c r="AH63" s="180">
        <f>IFERROR(IFERROR(IFERROR(VLOOKUP(O63,'Аксапта 3'!A:E,5,0),VLOOKUP(P63,'Аксапта 3'!A:E,5,0)),VLOOKUP(Q63,'Аксапта 3'!A:E,5,0)),0)</f>
        <v>0</v>
      </c>
      <c r="AI63" s="183"/>
      <c r="AJ63" s="180">
        <f t="shared" si="6"/>
        <v>1630</v>
      </c>
      <c r="AK63" s="107" t="str">
        <f t="shared" si="25"/>
        <v>-</v>
      </c>
      <c r="AL63" s="95" t="str">
        <f t="shared" si="26"/>
        <v>Соус Сырный</v>
      </c>
      <c r="AM63" s="182">
        <f t="shared" si="7"/>
        <v>60000</v>
      </c>
      <c r="AN63" s="182" t="str">
        <f t="shared" si="8"/>
        <v/>
      </c>
      <c r="AO63" s="182" t="str">
        <f t="shared" si="9"/>
        <v/>
      </c>
    </row>
    <row r="64" spans="2:41" ht="15" customHeight="1">
      <c r="B64" s="158">
        <v>75</v>
      </c>
      <c r="C64" s="204"/>
      <c r="D64" s="204"/>
      <c r="E64" s="204"/>
      <c r="F64" s="204"/>
      <c r="G64" s="204"/>
      <c r="H64" s="159"/>
      <c r="I64" s="158"/>
      <c r="J64" s="204"/>
      <c r="K64" s="204"/>
      <c r="L64" s="204"/>
      <c r="M64" s="159"/>
      <c r="O64" s="81">
        <v>61220</v>
      </c>
      <c r="P64" s="211"/>
      <c r="Q64" s="225"/>
      <c r="R64" s="78">
        <f t="shared" ca="1" si="22"/>
        <v>23</v>
      </c>
      <c r="S64" s="141" t="str">
        <f>VLOOKUP(O64,'СКЛАД '!A:B,2,0)</f>
        <v>Соус Брусничный dip(своя карта в модификаторах)</v>
      </c>
      <c r="T64" s="232">
        <v>75</v>
      </c>
      <c r="U64" s="165" t="s">
        <v>681</v>
      </c>
      <c r="V64" s="111">
        <v>75</v>
      </c>
      <c r="W64" s="111"/>
      <c r="X64" s="132">
        <v>1</v>
      </c>
      <c r="Y64" s="131"/>
      <c r="Z64" s="132">
        <v>15</v>
      </c>
      <c r="AA64" s="102">
        <f t="shared" si="0"/>
        <v>90</v>
      </c>
      <c r="AB64" s="89">
        <f t="shared" si="24"/>
        <v>1.2</v>
      </c>
      <c r="AC64" s="277">
        <v>43035</v>
      </c>
      <c r="AD64" s="92" t="str">
        <f t="shared" ca="1" si="5"/>
        <v>До списания  38 Дней</v>
      </c>
      <c r="AE64" s="94">
        <f>IFERROR(VLOOKUP(O64,'Расход по категориям'!A:C,3,0),"")</f>
        <v>10</v>
      </c>
      <c r="AF64" s="180">
        <f>IFERROR(IFERROR(IFERROR(VLOOKUP(O64,'Аксапта '!A:E,5,0),VLOOKUP(P64,'Аксапта '!A:E,5,0)),VLOOKUP(Q64,'Аксапта '!A:E,5,0)),0)</f>
        <v>0</v>
      </c>
      <c r="AG64" s="180" t="str">
        <f>IFERROR(IFERROR(IFERROR(VLOOKUP(O64,'Аксапта 2'!A:E,5,0),VLOOKUP(P64,'Аксапта 2'!A:E,5,0)),VLOOKUP(Q64,'Аксапта 2'!A:E,5,0)),0)</f>
        <v>75,00</v>
      </c>
      <c r="AH64" s="180">
        <f>IFERROR(IFERROR(IFERROR(VLOOKUP(O64,'Аксапта 3'!A:E,5,0),VLOOKUP(P64,'Аксапта 3'!A:E,5,0)),VLOOKUP(Q64,'Аксапта 3'!A:E,5,0)),0)</f>
        <v>0</v>
      </c>
      <c r="AI64" s="183"/>
      <c r="AJ64" s="180">
        <f t="shared" si="6"/>
        <v>155</v>
      </c>
      <c r="AK64" s="107" t="str">
        <f t="shared" si="25"/>
        <v>-</v>
      </c>
      <c r="AL64" s="95" t="str">
        <f t="shared" si="26"/>
        <v>Соус Брусничный dip(своя карта в модификаторах)</v>
      </c>
      <c r="AM64" s="182">
        <f t="shared" si="7"/>
        <v>61220</v>
      </c>
      <c r="AN64" s="182" t="str">
        <f t="shared" si="8"/>
        <v/>
      </c>
      <c r="AO64" s="182" t="str">
        <f t="shared" si="9"/>
        <v/>
      </c>
    </row>
    <row r="65" spans="2:41" ht="15" customHeight="1">
      <c r="B65" s="158">
        <v>75</v>
      </c>
      <c r="C65" s="204"/>
      <c r="D65" s="204"/>
      <c r="E65" s="204"/>
      <c r="F65" s="204"/>
      <c r="G65" s="204"/>
      <c r="H65" s="159"/>
      <c r="I65" s="158">
        <v>15</v>
      </c>
      <c r="J65" s="204"/>
      <c r="K65" s="204"/>
      <c r="L65" s="204"/>
      <c r="M65" s="159"/>
      <c r="O65" s="81">
        <v>67030</v>
      </c>
      <c r="P65" s="211"/>
      <c r="Q65" s="225"/>
      <c r="R65" s="78">
        <f t="shared" ca="1" si="22"/>
        <v>24</v>
      </c>
      <c r="S65" s="141" t="str">
        <f>VLOOKUP(O65,'СКЛАД '!A:B,2,0)</f>
        <v>Кленовый сироп dip</v>
      </c>
      <c r="T65" s="232">
        <v>75</v>
      </c>
      <c r="U65" s="165" t="s">
        <v>681</v>
      </c>
      <c r="V65" s="111">
        <v>75</v>
      </c>
      <c r="W65" s="111">
        <v>15</v>
      </c>
      <c r="X65" s="132">
        <v>1</v>
      </c>
      <c r="Y65" s="131"/>
      <c r="Z65" s="132">
        <v>15</v>
      </c>
      <c r="AA65" s="102">
        <f>IFERROR(X65*V65+Y65*W65+Z65,"")</f>
        <v>90</v>
      </c>
      <c r="AB65" s="89">
        <f>IFERROR(AA65/V65,0)</f>
        <v>1.2</v>
      </c>
      <c r="AC65" s="277" t="s">
        <v>1146</v>
      </c>
      <c r="AD65" s="92" t="e">
        <f ca="1">IF(AC65="","Нет данных",CONCATENATE("До списания  ",AC65-TODAY()," Дней"))</f>
        <v>#VALUE!</v>
      </c>
      <c r="AE65" s="94">
        <f>IFERROR(VLOOKUP(O65,'Расход по категориям'!A:C,3,0),"")</f>
        <v>0</v>
      </c>
      <c r="AF65" s="180">
        <f>IFERROR(IFERROR(IFERROR(VLOOKUP(O65,'Аксапта '!A:E,5,0),VLOOKUP(P65,'Аксапта '!A:E,5,0)),VLOOKUP(Q65,'Аксапта '!A:E,5,0)),0)</f>
        <v>0</v>
      </c>
      <c r="AG65" s="180">
        <f>IFERROR(IFERROR(IFERROR(VLOOKUP(O65,'Аксапта 2'!A:E,5,0),VLOOKUP(P65,'Аксапта 2'!A:E,5,0)),VLOOKUP(Q65,'Аксапта 2'!A:E,5,0)),0)</f>
        <v>0</v>
      </c>
      <c r="AH65" s="180">
        <f>IFERROR(IFERROR(IFERROR(VLOOKUP(O65,'Аксапта 3'!A:E,5,0),VLOOKUP(P65,'Аксапта 3'!A:E,5,0)),VLOOKUP(Q65,'Аксапта 3'!A:E,5,0)),0)</f>
        <v>0</v>
      </c>
      <c r="AI65" s="183"/>
      <c r="AJ65" s="180">
        <f t="shared" si="6"/>
        <v>90</v>
      </c>
      <c r="AK65" s="107" t="str">
        <f t="shared" si="25"/>
        <v>нет продаж</v>
      </c>
      <c r="AL65" s="95" t="str">
        <f>S65</f>
        <v>Кленовый сироп dip</v>
      </c>
      <c r="AM65" s="182">
        <f t="shared" si="7"/>
        <v>67030</v>
      </c>
      <c r="AN65" s="182" t="str">
        <f t="shared" si="8"/>
        <v/>
      </c>
      <c r="AO65" s="182" t="str">
        <f t="shared" si="9"/>
        <v/>
      </c>
    </row>
    <row r="66" spans="2:41" ht="15" customHeight="1">
      <c r="B66" s="158">
        <v>150</v>
      </c>
      <c r="C66" s="204"/>
      <c r="D66" s="204"/>
      <c r="E66" s="204"/>
      <c r="F66" s="204"/>
      <c r="G66" s="204"/>
      <c r="H66" s="159"/>
      <c r="I66" s="158"/>
      <c r="J66" s="204"/>
      <c r="K66" s="204"/>
      <c r="L66" s="204"/>
      <c r="M66" s="159"/>
      <c r="O66" s="81">
        <v>51242</v>
      </c>
      <c r="P66" s="211"/>
      <c r="Q66" s="225"/>
      <c r="R66" s="78">
        <f t="shared" ca="1" si="22"/>
        <v>25</v>
      </c>
      <c r="S66" s="141" t="str">
        <f>VLOOKUP(O66,'СКЛАД '!A:B,2,0)</f>
        <v>Заправка пряные травы dip</v>
      </c>
      <c r="T66" s="232">
        <v>150</v>
      </c>
      <c r="U66" s="165" t="s">
        <v>681</v>
      </c>
      <c r="V66" s="111">
        <v>150</v>
      </c>
      <c r="W66" s="117"/>
      <c r="X66" s="132"/>
      <c r="Y66" s="131"/>
      <c r="Z66" s="132">
        <v>70</v>
      </c>
      <c r="AA66" s="102">
        <f t="shared" si="0"/>
        <v>70</v>
      </c>
      <c r="AB66" s="89">
        <f t="shared" si="24"/>
        <v>0.46666666666666667</v>
      </c>
      <c r="AC66" s="277">
        <v>43043</v>
      </c>
      <c r="AD66" s="92" t="str">
        <f t="shared" ca="1" si="5"/>
        <v>До списания  46 Дней</v>
      </c>
      <c r="AE66" s="94">
        <f>IFERROR(VLOOKUP(O66,'Расход по категориям'!A:C,3,0),"")</f>
        <v>80</v>
      </c>
      <c r="AF66" s="180">
        <f>IFERROR(IFERROR(IFERROR(VLOOKUP(O66,'Аксапта '!A:E,5,0),VLOOKUP(P66,'Аксапта '!A:E,5,0)),VLOOKUP(Q66,'Аксапта '!A:E,5,0)),0)</f>
        <v>0</v>
      </c>
      <c r="AG66" s="180">
        <f>IFERROR(IFERROR(IFERROR(VLOOKUP(O66,'Аксапта 2'!A:E,5,0),VLOOKUP(P66,'Аксапта 2'!A:E,5,0)),VLOOKUP(Q66,'Аксапта 2'!A:E,5,0)),0)</f>
        <v>0</v>
      </c>
      <c r="AH66" s="180">
        <f>IFERROR(IFERROR(IFERROR(VLOOKUP(O66,'Аксапта 3'!A:E,5,0),VLOOKUP(P66,'Аксапта 3'!A:E,5,0)),VLOOKUP(Q66,'Аксапта 3'!A:E,5,0)),0)</f>
        <v>0</v>
      </c>
      <c r="AI66" s="183"/>
      <c r="AJ66" s="180">
        <f t="shared" si="6"/>
        <v>-10</v>
      </c>
      <c r="AK66" s="107">
        <f t="shared" si="25"/>
        <v>0.56666666666666665</v>
      </c>
      <c r="AL66" s="95" t="str">
        <f t="shared" si="26"/>
        <v>Заправка пряные травы dip</v>
      </c>
      <c r="AM66" s="182">
        <f t="shared" si="7"/>
        <v>51242</v>
      </c>
      <c r="AN66" s="182" t="str">
        <f t="shared" si="8"/>
        <v/>
      </c>
      <c r="AO66" s="182" t="str">
        <f t="shared" si="9"/>
        <v/>
      </c>
    </row>
    <row r="67" spans="2:41" ht="15" customHeight="1">
      <c r="B67" s="158">
        <v>150</v>
      </c>
      <c r="C67" s="204"/>
      <c r="D67" s="204"/>
      <c r="E67" s="204"/>
      <c r="F67" s="204"/>
      <c r="G67" s="204"/>
      <c r="H67" s="159"/>
      <c r="I67" s="158"/>
      <c r="J67" s="204"/>
      <c r="K67" s="204"/>
      <c r="L67" s="204"/>
      <c r="M67" s="159"/>
      <c r="O67" s="81">
        <v>51241</v>
      </c>
      <c r="P67" s="211"/>
      <c r="Q67" s="225"/>
      <c r="R67" s="78">
        <f t="shared" ca="1" si="22"/>
        <v>26</v>
      </c>
      <c r="S67" s="141" t="str">
        <f>VLOOKUP(O67,'СКЛАД '!A:B,2,0)</f>
        <v>Заправка йогурт dip</v>
      </c>
      <c r="T67" s="232">
        <v>150</v>
      </c>
      <c r="U67" s="165" t="s">
        <v>681</v>
      </c>
      <c r="V67" s="111">
        <v>150</v>
      </c>
      <c r="W67" s="117"/>
      <c r="X67" s="132"/>
      <c r="Y67" s="131"/>
      <c r="Z67" s="132">
        <v>70</v>
      </c>
      <c r="AA67" s="102">
        <f t="shared" ref="AA67:AA131" si="34">IFERROR(X67*V67+Y67*W67+Z67,"")</f>
        <v>70</v>
      </c>
      <c r="AB67" s="89">
        <f t="shared" si="24"/>
        <v>0.46666666666666667</v>
      </c>
      <c r="AC67" s="277">
        <v>43103</v>
      </c>
      <c r="AD67" s="92" t="str">
        <f t="shared" ref="AD67:AD126" ca="1" si="35">IF(AC67="","Нет данных",CONCATENATE("До списания  ",AC67-TODAY()," Дней"))</f>
        <v>До списания  106 Дней</v>
      </c>
      <c r="AE67" s="94">
        <f>IFERROR(VLOOKUP(O67,'Расход по категориям'!A:C,3,0),"")</f>
        <v>47</v>
      </c>
      <c r="AF67" s="180">
        <f>IFERROR(IFERROR(IFERROR(VLOOKUP(O67,'Аксапта '!A:E,5,0),VLOOKUP(P67,'Аксапта '!A:E,5,0)),VLOOKUP(Q67,'Аксапта '!A:E,5,0)),0)</f>
        <v>0</v>
      </c>
      <c r="AG67" s="180">
        <f>IFERROR(IFERROR(IFERROR(VLOOKUP(O67,'Аксапта 2'!A:E,5,0),VLOOKUP(P67,'Аксапта 2'!A:E,5,0)),VLOOKUP(Q67,'Аксапта 2'!A:E,5,0)),0)</f>
        <v>0</v>
      </c>
      <c r="AH67" s="180">
        <f>IFERROR(IFERROR(IFERROR(VLOOKUP(O67,'Аксапта 3'!A:E,5,0),VLOOKUP(P67,'Аксапта 3'!A:E,5,0)),VLOOKUP(Q67,'Аксапта 3'!A:E,5,0)),0)</f>
        <v>0</v>
      </c>
      <c r="AI67" s="183"/>
      <c r="AJ67" s="180">
        <f t="shared" si="6"/>
        <v>23</v>
      </c>
      <c r="AK67" s="107" t="str">
        <f t="shared" si="25"/>
        <v>-</v>
      </c>
      <c r="AL67" s="95" t="str">
        <f t="shared" si="26"/>
        <v>Заправка йогурт dip</v>
      </c>
      <c r="AM67" s="182">
        <f t="shared" si="7"/>
        <v>51241</v>
      </c>
      <c r="AN67" s="182" t="str">
        <f t="shared" si="8"/>
        <v/>
      </c>
      <c r="AO67" s="182" t="str">
        <f t="shared" si="9"/>
        <v/>
      </c>
    </row>
    <row r="68" spans="2:41" ht="15" customHeight="1">
      <c r="B68" s="158">
        <v>72</v>
      </c>
      <c r="C68" s="204">
        <v>102</v>
      </c>
      <c r="D68" s="204">
        <v>125</v>
      </c>
      <c r="E68" s="204"/>
      <c r="F68" s="204"/>
      <c r="G68" s="204"/>
      <c r="H68" s="159"/>
      <c r="I68" s="158"/>
      <c r="J68" s="204"/>
      <c r="K68" s="204"/>
      <c r="L68" s="204"/>
      <c r="M68" s="159"/>
      <c r="O68" s="81">
        <v>51219</v>
      </c>
      <c r="P68" s="211">
        <v>51215</v>
      </c>
      <c r="Q68" s="225"/>
      <c r="R68" s="78">
        <f t="shared" ca="1" si="22"/>
        <v>27</v>
      </c>
      <c r="S68" s="141" t="str">
        <f>VLOOKUP(O68,'СКЛАД '!A:B,2,0)</f>
        <v>Заправка для салата Цезарь dip</v>
      </c>
      <c r="T68" s="232">
        <v>125</v>
      </c>
      <c r="U68" s="165" t="s">
        <v>681</v>
      </c>
      <c r="V68" s="111">
        <v>125</v>
      </c>
      <c r="W68" s="117"/>
      <c r="X68" s="132"/>
      <c r="Y68" s="131"/>
      <c r="Z68" s="132">
        <v>75</v>
      </c>
      <c r="AA68" s="102">
        <f t="shared" si="34"/>
        <v>75</v>
      </c>
      <c r="AB68" s="89">
        <f t="shared" si="24"/>
        <v>0.6</v>
      </c>
      <c r="AC68" s="277">
        <v>43033</v>
      </c>
      <c r="AD68" s="92" t="str">
        <f t="shared" ca="1" si="35"/>
        <v>До списания  36 Дней</v>
      </c>
      <c r="AE68" s="94">
        <f>IFERROR(VLOOKUP(O68,'Расход по категориям'!A:C,3,0),"")</f>
        <v>14</v>
      </c>
      <c r="AF68" s="180">
        <f>IFERROR(IFERROR(IFERROR(VLOOKUP(O68,'Аксапта '!A:E,5,0),VLOOKUP(P68,'Аксапта '!A:E,5,0)),VLOOKUP(Q68,'Аксапта '!A:E,5,0)),0)</f>
        <v>0</v>
      </c>
      <c r="AG68" s="180">
        <f>IFERROR(IFERROR(IFERROR(VLOOKUP(O68,'Аксапта 2'!A:E,5,0),VLOOKUP(P68,'Аксапта 2'!A:E,5,0)),VLOOKUP(Q68,'Аксапта 2'!A:E,5,0)),0)</f>
        <v>0</v>
      </c>
      <c r="AH68" s="180">
        <f>IFERROR(IFERROR(IFERROR(VLOOKUP(O68,'Аксапта 3'!A:E,5,0),VLOOKUP(P68,'Аксапта 3'!A:E,5,0)),VLOOKUP(Q68,'Аксапта 3'!A:E,5,0)),0)</f>
        <v>0</v>
      </c>
      <c r="AI68" s="183"/>
      <c r="AJ68" s="180">
        <f t="shared" si="6"/>
        <v>61</v>
      </c>
      <c r="AK68" s="107" t="str">
        <f t="shared" si="25"/>
        <v>-</v>
      </c>
      <c r="AL68" s="95" t="str">
        <f t="shared" si="26"/>
        <v>Заправка для салата Цезарь dip</v>
      </c>
      <c r="AM68" s="182">
        <f t="shared" si="7"/>
        <v>51219</v>
      </c>
      <c r="AN68" s="182">
        <f t="shared" si="8"/>
        <v>51215</v>
      </c>
      <c r="AO68" s="182" t="str">
        <f t="shared" si="9"/>
        <v/>
      </c>
    </row>
    <row r="69" spans="2:41" ht="15" customHeight="1">
      <c r="B69" s="158"/>
      <c r="C69" s="204"/>
      <c r="D69" s="204"/>
      <c r="E69" s="204"/>
      <c r="F69" s="204"/>
      <c r="G69" s="204"/>
      <c r="H69" s="159"/>
      <c r="I69" s="158"/>
      <c r="J69" s="204"/>
      <c r="K69" s="204"/>
      <c r="L69" s="204"/>
      <c r="M69" s="159"/>
      <c r="O69" s="100"/>
      <c r="P69" s="212"/>
      <c r="Q69" s="226"/>
      <c r="R69" s="86"/>
      <c r="S69" s="142"/>
      <c r="T69" s="232"/>
      <c r="U69" s="166"/>
      <c r="V69" s="113"/>
      <c r="W69" s="113"/>
      <c r="X69" s="113"/>
      <c r="Y69" s="113"/>
      <c r="Z69" s="113"/>
      <c r="AA69" s="104"/>
      <c r="AB69" s="88"/>
      <c r="AC69" s="162"/>
      <c r="AD69" s="98"/>
      <c r="AE69" s="97"/>
      <c r="AF69" s="97"/>
      <c r="AG69" s="97"/>
      <c r="AH69" s="97"/>
      <c r="AI69" s="97"/>
      <c r="AJ69" s="97"/>
      <c r="AK69" s="267"/>
      <c r="AL69" s="97"/>
      <c r="AM69" s="97"/>
      <c r="AN69" s="97"/>
      <c r="AO69" s="97"/>
    </row>
    <row r="70" spans="2:41" ht="15" customHeight="1">
      <c r="B70" s="158">
        <v>1</v>
      </c>
      <c r="C70" s="204">
        <v>0.5</v>
      </c>
      <c r="D70" s="204"/>
      <c r="E70" s="204"/>
      <c r="F70" s="204"/>
      <c r="G70" s="204"/>
      <c r="H70" s="159"/>
      <c r="I70" s="158"/>
      <c r="J70" s="204"/>
      <c r="K70" s="204"/>
      <c r="L70" s="204"/>
      <c r="M70" s="159"/>
      <c r="O70" s="81">
        <v>59897</v>
      </c>
      <c r="P70" s="211"/>
      <c r="Q70" s="225"/>
      <c r="R70" s="78">
        <f t="shared" ca="1" si="22"/>
        <v>1</v>
      </c>
      <c r="S70" s="141" t="str">
        <f>VLOOKUP(O70,'СКЛАД '!A:B,2,0)</f>
        <v>Микс салатов</v>
      </c>
      <c r="T70" s="232">
        <v>0.5</v>
      </c>
      <c r="U70" s="165" t="s">
        <v>721</v>
      </c>
      <c r="V70" s="118">
        <v>0.5</v>
      </c>
      <c r="W70" s="116"/>
      <c r="X70" s="134"/>
      <c r="Y70" s="131"/>
      <c r="Z70" s="134"/>
      <c r="AA70" s="102">
        <f t="shared" si="34"/>
        <v>0</v>
      </c>
      <c r="AB70" s="89">
        <f t="shared" si="24"/>
        <v>0</v>
      </c>
      <c r="AC70" s="160">
        <v>42909</v>
      </c>
      <c r="AD70" s="92" t="str">
        <f t="shared" ca="1" si="35"/>
        <v>До списания  -88 Дней</v>
      </c>
      <c r="AE70" s="94">
        <f>IFERROR(VLOOKUP(O70,'Расход по категориям'!A:C,3,0),"")</f>
        <v>0.81899999999999995</v>
      </c>
      <c r="AF70" s="180">
        <f>IFERROR(IFERROR(IFERROR(VLOOKUP(O70,'Аксапта '!A:E,5,0),VLOOKUP(P70,'Аксапта '!A:E,5,0)),VLOOKUP(Q70,'Аксапта '!A:E,5,0)),0)</f>
        <v>0</v>
      </c>
      <c r="AG70" s="180">
        <f>IFERROR(IFERROR(IFERROR(VLOOKUP(O70,'Аксапта 2'!A:E,5,0),VLOOKUP(P70,'Аксапта 2'!A:E,5,0)),VLOOKUP(Q70,'Аксапта 2'!A:E,5,0)),0)</f>
        <v>0</v>
      </c>
      <c r="AH70" s="180">
        <f>IFERROR(IFERROR(IFERROR(VLOOKUP(O70,'Аксапта 3'!A:E,5,0),VLOOKUP(P70,'Аксапта 3'!A:E,5,0)),VLOOKUP(Q70,'Аксапта 3'!A:E,5,0)),0)</f>
        <v>0</v>
      </c>
      <c r="AI70" s="183"/>
      <c r="AJ70" s="180">
        <f t="shared" si="6"/>
        <v>-0.81899999999999995</v>
      </c>
      <c r="AK70" s="107">
        <f>IF(AC70="","нет срока годности",IF(AE70=0,"нет продаж",IF(T70="","нет кейсовости",IFERROR(IF(AJ70&gt;0,"-",IF(AJ70&gt;0,"-",AJ70/T70-0.5)*-1),"?"))))</f>
        <v>2.1379999999999999</v>
      </c>
      <c r="AL70" s="95" t="str">
        <f>S70</f>
        <v>Микс салатов</v>
      </c>
      <c r="AM70" s="182">
        <f t="shared" si="7"/>
        <v>59897</v>
      </c>
      <c r="AN70" s="182" t="str">
        <f t="shared" si="8"/>
        <v/>
      </c>
      <c r="AO70" s="182" t="str">
        <f t="shared" si="9"/>
        <v/>
      </c>
    </row>
    <row r="71" spans="2:41" ht="15" customHeight="1">
      <c r="B71" s="158">
        <v>3</v>
      </c>
      <c r="C71" s="204">
        <v>1</v>
      </c>
      <c r="D71" s="204"/>
      <c r="E71" s="204"/>
      <c r="F71" s="204"/>
      <c r="G71" s="204"/>
      <c r="H71" s="159"/>
      <c r="I71" s="158"/>
      <c r="J71" s="204"/>
      <c r="K71" s="204"/>
      <c r="L71" s="204"/>
      <c r="M71" s="159"/>
      <c r="O71" s="81">
        <v>690610</v>
      </c>
      <c r="P71" s="211"/>
      <c r="Q71" s="225"/>
      <c r="R71" s="78">
        <f t="shared" ca="1" si="22"/>
        <v>2</v>
      </c>
      <c r="S71" s="141" t="str">
        <f>VLOOKUP(O71,'СКЛАД '!A:B,2,0)</f>
        <v>Салат Айсберг( идет в двух кейсах)</v>
      </c>
      <c r="T71" s="232">
        <v>3</v>
      </c>
      <c r="U71" s="165" t="s">
        <v>721</v>
      </c>
      <c r="V71" s="118">
        <v>3</v>
      </c>
      <c r="W71" s="116"/>
      <c r="X71" s="134"/>
      <c r="Y71" s="131"/>
      <c r="Z71" s="134"/>
      <c r="AA71" s="102">
        <f t="shared" si="34"/>
        <v>0</v>
      </c>
      <c r="AB71" s="89">
        <f t="shared" si="24"/>
        <v>0</v>
      </c>
      <c r="AC71" s="160">
        <v>42907</v>
      </c>
      <c r="AD71" s="92" t="str">
        <f t="shared" ca="1" si="35"/>
        <v>До списания  -90 Дней</v>
      </c>
      <c r="AE71" s="94">
        <f>IFERROR(VLOOKUP(O71,'Расход по категориям'!A:C,3,0),"")</f>
        <v>15.724</v>
      </c>
      <c r="AF71" s="180">
        <f>IFERROR(IFERROR(IFERROR(VLOOKUP(O71,'Аксапта '!A:E,5,0),VLOOKUP(P71,'Аксапта '!A:E,5,0)),VLOOKUP(Q71,'Аксапта '!A:E,5,0)),0)</f>
        <v>0</v>
      </c>
      <c r="AG71" s="180">
        <f>IFERROR(IFERROR(IFERROR(VLOOKUP(O71,'Аксапта 2'!A:E,5,0),VLOOKUP(P71,'Аксапта 2'!A:E,5,0)),VLOOKUP(Q71,'Аксапта 2'!A:E,5,0)),0)</f>
        <v>0</v>
      </c>
      <c r="AH71" s="180">
        <f>IFERROR(IFERROR(IFERROR(VLOOKUP(O71,'Аксапта 3'!A:E,5,0),VLOOKUP(P71,'Аксапта 3'!A:E,5,0)),VLOOKUP(Q71,'Аксапта 3'!A:E,5,0)),0)</f>
        <v>0</v>
      </c>
      <c r="AI71" s="183"/>
      <c r="AJ71" s="180">
        <f t="shared" si="6"/>
        <v>-15.724</v>
      </c>
      <c r="AK71" s="107">
        <f>IF(AC71="","нет срока годности",IF(AE71=0,"нет продаж",IF(T71="","нет кейсовости",IFERROR(IF(AJ71&gt;0,"-",IF(AJ71&gt;0,"-",AJ71/T71-0.5)*-1),"?"))))</f>
        <v>5.7413333333333334</v>
      </c>
      <c r="AL71" s="95" t="str">
        <f>S71</f>
        <v>Салат Айсберг( идет в двух кейсах)</v>
      </c>
      <c r="AM71" s="182">
        <f t="shared" si="7"/>
        <v>690610</v>
      </c>
      <c r="AN71" s="182" t="str">
        <f t="shared" si="8"/>
        <v/>
      </c>
      <c r="AO71" s="182" t="str">
        <f t="shared" si="9"/>
        <v/>
      </c>
    </row>
    <row r="72" spans="2:41" ht="15" customHeight="1">
      <c r="B72" s="158">
        <v>1</v>
      </c>
      <c r="C72" s="204"/>
      <c r="D72" s="204"/>
      <c r="E72" s="204"/>
      <c r="F72" s="204"/>
      <c r="G72" s="204"/>
      <c r="H72" s="159"/>
      <c r="I72" s="158"/>
      <c r="J72" s="204"/>
      <c r="K72" s="204"/>
      <c r="L72" s="204"/>
      <c r="M72" s="159"/>
      <c r="O72" s="81">
        <v>59104</v>
      </c>
      <c r="P72" s="211"/>
      <c r="Q72" s="225"/>
      <c r="R72" s="78">
        <f t="shared" ca="1" si="22"/>
        <v>3</v>
      </c>
      <c r="S72" s="141" t="str">
        <f>VLOOKUP(O72,'СКЛАД '!A:B,2,0)</f>
        <v>Лук репчатый</v>
      </c>
      <c r="T72" s="232">
        <v>1</v>
      </c>
      <c r="U72" s="165" t="s">
        <v>721</v>
      </c>
      <c r="V72" s="111">
        <v>1</v>
      </c>
      <c r="W72" s="116"/>
      <c r="X72" s="134"/>
      <c r="Y72" s="131"/>
      <c r="Z72" s="134"/>
      <c r="AA72" s="102">
        <f t="shared" si="34"/>
        <v>0</v>
      </c>
      <c r="AB72" s="89">
        <f t="shared" si="24"/>
        <v>0</v>
      </c>
      <c r="AC72" s="160">
        <v>42907</v>
      </c>
      <c r="AD72" s="92" t="str">
        <f t="shared" ca="1" si="35"/>
        <v>До списания  -90 Дней</v>
      </c>
      <c r="AE72" s="94">
        <f>IFERROR(VLOOKUP(O72,'Расход по категориям'!A:C,3,0),"")</f>
        <v>14.302</v>
      </c>
      <c r="AF72" s="180">
        <f>IFERROR(IFERROR(IFERROR(VLOOKUP(O72,'Аксапта '!A:E,5,0),VLOOKUP(P72,'Аксапта '!A:E,5,0)),VLOOKUP(Q72,'Аксапта '!A:E,5,0)),0)</f>
        <v>0</v>
      </c>
      <c r="AG72" s="180">
        <f>IFERROR(IFERROR(IFERROR(VLOOKUP(O72,'Аксапта 2'!A:E,5,0),VLOOKUP(P72,'Аксапта 2'!A:E,5,0)),VLOOKUP(Q72,'Аксапта 2'!A:E,5,0)),0)</f>
        <v>0</v>
      </c>
      <c r="AH72" s="180">
        <f>IFERROR(IFERROR(IFERROR(VLOOKUP(O72,'Аксапта 3'!A:E,5,0),VLOOKUP(P72,'Аксапта 3'!A:E,5,0)),VLOOKUP(Q72,'Аксапта 3'!A:E,5,0)),0)</f>
        <v>0</v>
      </c>
      <c r="AI72" s="183"/>
      <c r="AJ72" s="180">
        <f t="shared" ref="AJ72:AJ143" si="36">IFERROR((AA72+AF72+AG72+AH72+AI72)-AE72,"")</f>
        <v>-14.302</v>
      </c>
      <c r="AK72" s="107">
        <f>IF(AC72="","нет срока годности",IF(AE72=0,"нет продаж",IF(T72="","нет кейсовости",IFERROR(IF(AJ72&gt;0,"-",IF(AJ72&gt;0,"-",AJ72/T72-0.5)*-1),"?"))))</f>
        <v>14.802</v>
      </c>
      <c r="AL72" s="95" t="str">
        <f>S72</f>
        <v>Лук репчатый</v>
      </c>
      <c r="AM72" s="182">
        <f t="shared" ref="AM72:AM137" si="37">IF(O72="","",O72)</f>
        <v>59104</v>
      </c>
      <c r="AN72" s="182" t="str">
        <f t="shared" ref="AN72:AN137" si="38">IF(P72="","",P72)</f>
        <v/>
      </c>
      <c r="AO72" s="182" t="str">
        <f t="shared" ref="AO72:AO137" si="39">IF(Q72="","",Q72)</f>
        <v/>
      </c>
    </row>
    <row r="73" spans="2:41" ht="15" customHeight="1">
      <c r="B73" s="158">
        <v>6</v>
      </c>
      <c r="C73" s="204">
        <v>1</v>
      </c>
      <c r="D73" s="204"/>
      <c r="E73" s="204"/>
      <c r="F73" s="204"/>
      <c r="G73" s="204"/>
      <c r="H73" s="159"/>
      <c r="I73" s="158">
        <v>1</v>
      </c>
      <c r="J73" s="204"/>
      <c r="K73" s="204"/>
      <c r="L73" s="204"/>
      <c r="M73" s="159"/>
      <c r="O73" s="81">
        <v>59103</v>
      </c>
      <c r="P73" s="211"/>
      <c r="Q73" s="225"/>
      <c r="R73" s="78">
        <f t="shared" ca="1" si="22"/>
        <v>4</v>
      </c>
      <c r="S73" s="141" t="str">
        <f>VLOOKUP(O73,'СКЛАД '!A:B,2,0)</f>
        <v>Помидоры св.</v>
      </c>
      <c r="T73" s="232">
        <v>6</v>
      </c>
      <c r="U73" s="165" t="s">
        <v>721</v>
      </c>
      <c r="V73" s="111">
        <v>6</v>
      </c>
      <c r="W73" s="116">
        <v>1</v>
      </c>
      <c r="X73" s="134"/>
      <c r="Y73" s="134"/>
      <c r="Z73" s="134"/>
      <c r="AA73" s="102">
        <f t="shared" si="34"/>
        <v>0</v>
      </c>
      <c r="AB73" s="89">
        <f t="shared" si="24"/>
        <v>0</v>
      </c>
      <c r="AC73" s="160">
        <v>42910</v>
      </c>
      <c r="AD73" s="92" t="str">
        <f t="shared" ca="1" si="35"/>
        <v>До списания  -87 Дней</v>
      </c>
      <c r="AE73" s="94">
        <f>IFERROR(VLOOKUP(O73,'Расход по категориям'!A:C,3,0),"")</f>
        <v>27.945</v>
      </c>
      <c r="AF73" s="180">
        <f>IFERROR(IFERROR(IFERROR(VLOOKUP(O73,'Аксапта '!A:E,5,0),VLOOKUP(P73,'Аксапта '!A:E,5,0)),VLOOKUP(Q73,'Аксапта '!A:E,5,0)),0)</f>
        <v>0</v>
      </c>
      <c r="AG73" s="180">
        <f>IFERROR(IFERROR(IFERROR(VLOOKUP(O73,'Аксапта 2'!A:E,5,0),VLOOKUP(P73,'Аксапта 2'!A:E,5,0)),VLOOKUP(Q73,'Аксапта 2'!A:E,5,0)),0)</f>
        <v>0</v>
      </c>
      <c r="AH73" s="180">
        <f>IFERROR(IFERROR(IFERROR(VLOOKUP(O73,'Аксапта 3'!A:E,5,0),VLOOKUP(P73,'Аксапта 3'!A:E,5,0)),VLOOKUP(Q73,'Аксапта 3'!A:E,5,0)),0)</f>
        <v>0</v>
      </c>
      <c r="AI73" s="183"/>
      <c r="AJ73" s="180">
        <f t="shared" si="36"/>
        <v>-27.945</v>
      </c>
      <c r="AK73" s="107">
        <f>IF(AC73="","нет срока годности",IF(AE73=0,"нет продаж",IF(T73="","нет кейсовости",IFERROR(IF(AJ73&gt;0,"-",IF(AJ73&gt;0,"-",AJ73/T73-0.5)*-1),"?"))))</f>
        <v>5.1574999999999998</v>
      </c>
      <c r="AL73" s="95" t="str">
        <f>S73</f>
        <v>Помидоры св.</v>
      </c>
      <c r="AM73" s="182">
        <f t="shared" si="37"/>
        <v>59103</v>
      </c>
      <c r="AN73" s="182" t="str">
        <f t="shared" si="38"/>
        <v/>
      </c>
      <c r="AO73" s="182" t="str">
        <f t="shared" si="39"/>
        <v/>
      </c>
    </row>
    <row r="74" spans="2:41" ht="15" customHeight="1">
      <c r="B74" s="158">
        <v>0.25</v>
      </c>
      <c r="C74" s="204"/>
      <c r="D74" s="204"/>
      <c r="E74" s="204"/>
      <c r="F74" s="204"/>
      <c r="G74" s="204"/>
      <c r="H74" s="159"/>
      <c r="I74" s="158"/>
      <c r="J74" s="204"/>
      <c r="K74" s="204"/>
      <c r="L74" s="204"/>
      <c r="M74" s="159"/>
      <c r="O74" s="81">
        <v>51086</v>
      </c>
      <c r="P74" s="211"/>
      <c r="Q74" s="225"/>
      <c r="R74" s="78">
        <f t="shared" ca="1" si="22"/>
        <v>5</v>
      </c>
      <c r="S74" s="141" t="str">
        <f>VLOOKUP(O74,'СКЛАД '!A:B,2,0)</f>
        <v>Морковь очищенная п/ф</v>
      </c>
      <c r="T74" s="232">
        <v>0.25</v>
      </c>
      <c r="U74" s="165" t="s">
        <v>721</v>
      </c>
      <c r="V74" s="117">
        <v>0.25</v>
      </c>
      <c r="W74" s="116"/>
      <c r="X74" s="134"/>
      <c r="Y74" s="131"/>
      <c r="Z74" s="134"/>
      <c r="AA74" s="102">
        <f t="shared" si="34"/>
        <v>0</v>
      </c>
      <c r="AB74" s="89">
        <f t="shared" si="24"/>
        <v>0</v>
      </c>
      <c r="AC74" s="160">
        <v>42905</v>
      </c>
      <c r="AD74" s="92" t="str">
        <f t="shared" ca="1" si="35"/>
        <v>До списания  -92 Дней</v>
      </c>
      <c r="AE74" s="94">
        <f>IFERROR(VLOOKUP(O74,'Расход по категориям'!A:C,3,0),"")</f>
        <v>0.22</v>
      </c>
      <c r="AF74" s="180">
        <f>IFERROR(IFERROR(IFERROR(VLOOKUP(O74,'Аксапта '!A:E,5,0),VLOOKUP(P74,'Аксапта '!A:E,5,0)),VLOOKUP(Q74,'Аксапта '!A:E,5,0)),0)</f>
        <v>0</v>
      </c>
      <c r="AG74" s="180">
        <f>IFERROR(IFERROR(IFERROR(VLOOKUP(O74,'Аксапта 2'!A:E,5,0),VLOOKUP(P74,'Аксапта 2'!A:E,5,0)),VLOOKUP(Q74,'Аксапта 2'!A:E,5,0)),0)</f>
        <v>0</v>
      </c>
      <c r="AH74" s="180">
        <f>IFERROR(IFERROR(IFERROR(VLOOKUP(O74,'Аксапта 3'!A:E,5,0),VLOOKUP(P74,'Аксапта 3'!A:E,5,0)),VLOOKUP(Q74,'Аксапта 3'!A:E,5,0)),0)</f>
        <v>0</v>
      </c>
      <c r="AI74" s="183"/>
      <c r="AJ74" s="180">
        <f t="shared" si="36"/>
        <v>-0.22</v>
      </c>
      <c r="AK74" s="107">
        <f>IF(AC74="","нет срока годности",IF(AE74=0,"нет продаж",IF(T74="","нет кейсовости",IFERROR(IF(AJ74&gt;0,"-",IF(AJ74&gt;0,"-",AJ74/T74-0.5)*-1),"?"))))</f>
        <v>1.38</v>
      </c>
      <c r="AL74" s="95" t="str">
        <f>S74</f>
        <v>Морковь очищенная п/ф</v>
      </c>
      <c r="AM74" s="182">
        <f t="shared" si="37"/>
        <v>51086</v>
      </c>
      <c r="AN74" s="182" t="str">
        <f t="shared" si="38"/>
        <v/>
      </c>
      <c r="AO74" s="182" t="str">
        <f t="shared" si="39"/>
        <v/>
      </c>
    </row>
    <row r="75" spans="2:41" ht="15" customHeight="1">
      <c r="B75" s="158"/>
      <c r="C75" s="204"/>
      <c r="D75" s="204"/>
      <c r="E75" s="204"/>
      <c r="F75" s="204"/>
      <c r="G75" s="204"/>
      <c r="H75" s="159"/>
      <c r="I75" s="158"/>
      <c r="J75" s="204"/>
      <c r="K75" s="204"/>
      <c r="L75" s="204"/>
      <c r="M75" s="159"/>
      <c r="O75" s="100"/>
      <c r="P75" s="212"/>
      <c r="Q75" s="226"/>
      <c r="R75" s="86"/>
      <c r="S75" s="142"/>
      <c r="T75" s="232"/>
      <c r="U75" s="166"/>
      <c r="V75" s="113"/>
      <c r="W75" s="113"/>
      <c r="X75" s="113"/>
      <c r="Y75" s="113"/>
      <c r="Z75" s="113"/>
      <c r="AA75" s="104"/>
      <c r="AB75" s="88"/>
      <c r="AC75" s="161"/>
      <c r="AD75" s="96"/>
      <c r="AE75" s="97"/>
      <c r="AF75" s="97"/>
      <c r="AG75" s="97"/>
      <c r="AH75" s="97"/>
      <c r="AI75" s="97"/>
      <c r="AJ75" s="97"/>
      <c r="AK75" s="267"/>
      <c r="AL75" s="97"/>
      <c r="AM75" s="97"/>
      <c r="AN75" s="97"/>
      <c r="AO75" s="97"/>
    </row>
    <row r="76" spans="2:41" ht="15" customHeight="1">
      <c r="B76" s="158">
        <v>6</v>
      </c>
      <c r="C76" s="204">
        <v>4</v>
      </c>
      <c r="D76" s="204"/>
      <c r="E76" s="204"/>
      <c r="F76" s="204"/>
      <c r="G76" s="204"/>
      <c r="H76" s="159"/>
      <c r="I76" s="158">
        <v>1</v>
      </c>
      <c r="J76" s="204"/>
      <c r="K76" s="204"/>
      <c r="L76" s="204"/>
      <c r="M76" s="159"/>
      <c r="O76" s="81">
        <v>69590</v>
      </c>
      <c r="P76" s="211">
        <v>69598</v>
      </c>
      <c r="Q76" s="225"/>
      <c r="R76" s="78">
        <f t="shared" ca="1" si="22"/>
        <v>1</v>
      </c>
      <c r="S76" s="141" t="str">
        <f>VLOOKUP(O76,'СКЛАД '!A:B,2,0)</f>
        <v>Кофе в зернах</v>
      </c>
      <c r="T76" s="276">
        <v>6</v>
      </c>
      <c r="U76" s="165" t="s">
        <v>721</v>
      </c>
      <c r="V76" s="118">
        <v>6</v>
      </c>
      <c r="W76" s="116">
        <v>1</v>
      </c>
      <c r="X76" s="134">
        <v>3</v>
      </c>
      <c r="Y76" s="134">
        <v>3</v>
      </c>
      <c r="Z76" s="202"/>
      <c r="AA76" s="102">
        <f t="shared" si="34"/>
        <v>21</v>
      </c>
      <c r="AB76" s="89">
        <f t="shared" si="24"/>
        <v>3.5</v>
      </c>
      <c r="AC76" s="277">
        <v>43314</v>
      </c>
      <c r="AD76" s="92" t="str">
        <f t="shared" ca="1" si="35"/>
        <v>До списания  317 Дней</v>
      </c>
      <c r="AE76" s="94">
        <f>IFERROR(VLOOKUP(O76,'Расход по категориям'!A:C,3,0),"")</f>
        <v>2.1339999999999999</v>
      </c>
      <c r="AF76" s="180">
        <f>IFERROR(IFERROR(IFERROR(VLOOKUP(O76,'Аксапта '!A:E,5,0),VLOOKUP(P76,'Аксапта '!A:E,5,0)),VLOOKUP(Q76,'Аксапта '!A:E,5,0)),0)</f>
        <v>0</v>
      </c>
      <c r="AG76" s="180" t="str">
        <f>IFERROR(IFERROR(IFERROR(VLOOKUP(O76,'Аксапта 2'!A:E,5,0),VLOOKUP(P76,'Аксапта 2'!A:E,5,0)),VLOOKUP(Q76,'Аксапта 2'!A:E,5,0)),0)</f>
        <v>6,00</v>
      </c>
      <c r="AH76" s="180">
        <f>IFERROR(IFERROR(IFERROR(VLOOKUP(O76,'Аксапта 3'!A:E,5,0),VLOOKUP(P76,'Аксапта 3'!A:E,5,0)),VLOOKUP(Q76,'Аксапта 3'!A:E,5,0)),0)</f>
        <v>0</v>
      </c>
      <c r="AI76" s="183"/>
      <c r="AJ76" s="180">
        <f t="shared" si="36"/>
        <v>24.866</v>
      </c>
      <c r="AK76" s="107" t="str">
        <f t="shared" ref="AK76:AK116" si="40">IF(AC76="","нет срока годности",IF(AE76=0,"нет продаж",IF(T76="","нет кейсовости",IFERROR(IF(AJ76&gt;0,"-",IF(AJ76&gt;0,"-",AJ76/T76-0.5)*-1),"?"))))</f>
        <v>-</v>
      </c>
      <c r="AL76" s="95" t="str">
        <f t="shared" ref="AL76:AL116" si="41">S76</f>
        <v>Кофе в зернах</v>
      </c>
      <c r="AM76" s="182">
        <f t="shared" si="37"/>
        <v>69590</v>
      </c>
      <c r="AN76" s="182">
        <f t="shared" si="38"/>
        <v>69598</v>
      </c>
      <c r="AO76" s="182" t="str">
        <f t="shared" si="39"/>
        <v/>
      </c>
    </row>
    <row r="77" spans="2:41" ht="15" customHeight="1">
      <c r="B77" s="158">
        <v>14</v>
      </c>
      <c r="C77" s="204">
        <v>4</v>
      </c>
      <c r="D77" s="204"/>
      <c r="E77" s="204"/>
      <c r="F77" s="204"/>
      <c r="G77" s="204"/>
      <c r="H77" s="159"/>
      <c r="I77" s="158">
        <v>1</v>
      </c>
      <c r="J77" s="204"/>
      <c r="K77" s="204"/>
      <c r="L77" s="204"/>
      <c r="M77" s="159"/>
      <c r="O77" s="81">
        <v>51014</v>
      </c>
      <c r="P77" s="211"/>
      <c r="Q77" s="225"/>
      <c r="R77" s="78">
        <f t="shared" ref="R77:R146" ca="1" si="42">IF(TYPE(OFFSET(R77,-1,0))&lt;&gt;1,1,OFFSET(R77,-1,0)+1)</f>
        <v>2</v>
      </c>
      <c r="S77" s="141" t="str">
        <f>VLOOKUP(O77,'СКЛАД '!A:B,2,0)</f>
        <v>Кинг соус 40%</v>
      </c>
      <c r="T77" s="232">
        <v>14</v>
      </c>
      <c r="U77" s="165" t="s">
        <v>721</v>
      </c>
      <c r="V77" s="118">
        <v>14</v>
      </c>
      <c r="W77" s="116">
        <v>1</v>
      </c>
      <c r="X77" s="135">
        <v>2</v>
      </c>
      <c r="Y77" s="135"/>
      <c r="Z77" s="135"/>
      <c r="AA77" s="102">
        <f t="shared" si="34"/>
        <v>28</v>
      </c>
      <c r="AB77" s="89">
        <f t="shared" si="24"/>
        <v>2</v>
      </c>
      <c r="AC77" s="277">
        <v>43103</v>
      </c>
      <c r="AD77" s="92" t="str">
        <f t="shared" ca="1" si="35"/>
        <v>До списания  106 Дней</v>
      </c>
      <c r="AE77" s="94">
        <f>IFERROR(VLOOKUP(O77,'Расход по категориям'!A:C,3,0),"")</f>
        <v>8.9450000000000003</v>
      </c>
      <c r="AF77" s="180">
        <f>IFERROR(IFERROR(IFERROR(VLOOKUP(O77,'Аксапта '!A:E,5,0),VLOOKUP(P77,'Аксапта '!A:E,5,0)),VLOOKUP(Q77,'Аксапта '!A:E,5,0)),0)</f>
        <v>0</v>
      </c>
      <c r="AG77" s="180" t="str">
        <f>IFERROR(IFERROR(IFERROR(VLOOKUP(O77,'Аксапта 2'!A:E,5,0),VLOOKUP(P77,'Аксапта 2'!A:E,5,0)),VLOOKUP(Q77,'Аксапта 2'!A:E,5,0)),0)</f>
        <v>28,00</v>
      </c>
      <c r="AH77" s="180">
        <f>IFERROR(IFERROR(IFERROR(VLOOKUP(O77,'Аксапта 3'!A:E,5,0),VLOOKUP(P77,'Аксапта 3'!A:E,5,0)),VLOOKUP(Q77,'Аксапта 3'!A:E,5,0)),0)</f>
        <v>0</v>
      </c>
      <c r="AI77" s="183"/>
      <c r="AJ77" s="180">
        <f t="shared" si="36"/>
        <v>47.055</v>
      </c>
      <c r="AK77" s="107" t="str">
        <f t="shared" si="40"/>
        <v>-</v>
      </c>
      <c r="AL77" s="95" t="str">
        <f t="shared" si="41"/>
        <v>Кинг соус 40%</v>
      </c>
      <c r="AM77" s="182">
        <f t="shared" si="37"/>
        <v>51014</v>
      </c>
      <c r="AN77" s="182" t="str">
        <f t="shared" si="38"/>
        <v/>
      </c>
      <c r="AO77" s="182" t="str">
        <f t="shared" si="39"/>
        <v/>
      </c>
    </row>
    <row r="78" spans="2:41" ht="15" customHeight="1">
      <c r="B78" s="158">
        <v>14.5</v>
      </c>
      <c r="C78" s="204"/>
      <c r="D78" s="204"/>
      <c r="E78" s="204"/>
      <c r="F78" s="204"/>
      <c r="G78" s="204"/>
      <c r="H78" s="159"/>
      <c r="I78" s="158"/>
      <c r="J78" s="204"/>
      <c r="K78" s="204"/>
      <c r="L78" s="204"/>
      <c r="M78" s="159"/>
      <c r="O78" s="81">
        <v>51054</v>
      </c>
      <c r="P78" s="211"/>
      <c r="Q78" s="225"/>
      <c r="R78" s="78">
        <f t="shared" ca="1" si="42"/>
        <v>3</v>
      </c>
      <c r="S78" s="141" t="str">
        <f>VLOOKUP(O78,'СКЛАД '!A:B,2,0)</f>
        <v>Горчица</v>
      </c>
      <c r="T78" s="232">
        <v>14.5</v>
      </c>
      <c r="U78" s="165" t="s">
        <v>721</v>
      </c>
      <c r="V78" s="118">
        <v>14.5</v>
      </c>
      <c r="W78" s="116"/>
      <c r="X78" s="134"/>
      <c r="Y78" s="138"/>
      <c r="Z78" s="134"/>
      <c r="AA78" s="102">
        <f t="shared" si="34"/>
        <v>0</v>
      </c>
      <c r="AB78" s="89">
        <f t="shared" si="24"/>
        <v>0</v>
      </c>
      <c r="AC78" s="277">
        <v>42923</v>
      </c>
      <c r="AD78" s="92" t="str">
        <f t="shared" ca="1" si="35"/>
        <v>До списания  -74 Дней</v>
      </c>
      <c r="AE78" s="94">
        <f>IFERROR(VLOOKUP(O78,'Расход по категориям'!A:C,3,0),"")</f>
        <v>0.80700000000000005</v>
      </c>
      <c r="AF78" s="180">
        <f>IFERROR(IFERROR(IFERROR(VLOOKUP(O78,'Аксапта '!A:E,5,0),VLOOKUP(P78,'Аксапта '!A:E,5,0)),VLOOKUP(Q78,'Аксапта '!A:E,5,0)),0)</f>
        <v>0</v>
      </c>
      <c r="AG78" s="180">
        <f>IFERROR(IFERROR(IFERROR(VLOOKUP(O78,'Аксапта 2'!A:E,5,0),VLOOKUP(P78,'Аксапта 2'!A:E,5,0)),VLOOKUP(Q78,'Аксапта 2'!A:E,5,0)),0)</f>
        <v>0</v>
      </c>
      <c r="AH78" s="180">
        <f>IFERROR(IFERROR(IFERROR(VLOOKUP(O78,'Аксапта 3'!A:E,5,0),VLOOKUP(P78,'Аксапта 3'!A:E,5,0)),VLOOKUP(Q78,'Аксапта 3'!A:E,5,0)),0)</f>
        <v>0</v>
      </c>
      <c r="AI78" s="183"/>
      <c r="AJ78" s="180">
        <f t="shared" si="36"/>
        <v>-0.80700000000000005</v>
      </c>
      <c r="AK78" s="107">
        <f t="shared" si="40"/>
        <v>0.55565517241379314</v>
      </c>
      <c r="AL78" s="95" t="str">
        <f t="shared" si="41"/>
        <v>Горчица</v>
      </c>
      <c r="AM78" s="182">
        <f t="shared" si="37"/>
        <v>51054</v>
      </c>
      <c r="AN78" s="182" t="str">
        <f t="shared" si="38"/>
        <v/>
      </c>
      <c r="AO78" s="182" t="str">
        <f t="shared" si="39"/>
        <v/>
      </c>
    </row>
    <row r="79" spans="2:41" ht="15" customHeight="1">
      <c r="B79" s="158">
        <v>12</v>
      </c>
      <c r="C79" s="204"/>
      <c r="D79" s="204"/>
      <c r="E79" s="204"/>
      <c r="F79" s="204"/>
      <c r="G79" s="204"/>
      <c r="H79" s="159"/>
      <c r="I79" s="158">
        <v>2</v>
      </c>
      <c r="J79" s="204"/>
      <c r="K79" s="204"/>
      <c r="L79" s="204"/>
      <c r="M79" s="159"/>
      <c r="O79" s="81">
        <v>51065</v>
      </c>
      <c r="P79" s="211"/>
      <c r="Q79" s="225"/>
      <c r="R79" s="78">
        <f t="shared" ca="1" si="42"/>
        <v>4</v>
      </c>
      <c r="S79" s="141" t="str">
        <f>VLOOKUP(O79,'СКЛАД '!A:B,2,0)</f>
        <v>Кетчуп Хаинц</v>
      </c>
      <c r="T79" s="232">
        <v>12</v>
      </c>
      <c r="U79" s="165" t="s">
        <v>721</v>
      </c>
      <c r="V79" s="118">
        <v>12</v>
      </c>
      <c r="W79" s="116">
        <v>2</v>
      </c>
      <c r="X79" s="135">
        <v>4</v>
      </c>
      <c r="Y79" s="135"/>
      <c r="Z79" s="135"/>
      <c r="AA79" s="102">
        <f t="shared" si="34"/>
        <v>48</v>
      </c>
      <c r="AB79" s="89">
        <f t="shared" si="24"/>
        <v>4</v>
      </c>
      <c r="AC79" s="277">
        <v>43058</v>
      </c>
      <c r="AD79" s="92" t="str">
        <f t="shared" ca="1" si="35"/>
        <v>До списания  61 Дней</v>
      </c>
      <c r="AE79" s="94">
        <f>IFERROR(VLOOKUP(O79,'Расход по категориям'!A:C,3,0),"")</f>
        <v>9.1949999999999985</v>
      </c>
      <c r="AF79" s="180">
        <f>IFERROR(IFERROR(IFERROR(VLOOKUP(O79,'Аксапта '!A:E,5,0),VLOOKUP(P79,'Аксапта '!A:E,5,0)),VLOOKUP(Q79,'Аксапта '!A:E,5,0)),0)</f>
        <v>0</v>
      </c>
      <c r="AG79" s="180" t="str">
        <f>IFERROR(IFERROR(IFERROR(VLOOKUP(O79,'Аксапта 2'!A:E,5,0),VLOOKUP(P79,'Аксапта 2'!A:E,5,0)),VLOOKUP(Q79,'Аксапта 2'!A:E,5,0)),0)</f>
        <v>12,00</v>
      </c>
      <c r="AH79" s="180">
        <f>IFERROR(IFERROR(IFERROR(VLOOKUP(O79,'Аксапта 3'!A:E,5,0),VLOOKUP(P79,'Аксапта 3'!A:E,5,0)),VLOOKUP(Q79,'Аксапта 3'!A:E,5,0)),0)</f>
        <v>0</v>
      </c>
      <c r="AI79" s="183"/>
      <c r="AJ79" s="180">
        <f t="shared" si="36"/>
        <v>50.805</v>
      </c>
      <c r="AK79" s="107" t="str">
        <f t="shared" si="40"/>
        <v>-</v>
      </c>
      <c r="AL79" s="95" t="str">
        <f t="shared" si="41"/>
        <v>Кетчуп Хаинц</v>
      </c>
      <c r="AM79" s="182">
        <f t="shared" si="37"/>
        <v>51065</v>
      </c>
      <c r="AN79" s="182" t="str">
        <f t="shared" si="38"/>
        <v/>
      </c>
      <c r="AO79" s="182" t="str">
        <f t="shared" si="39"/>
        <v/>
      </c>
    </row>
    <row r="80" spans="2:41" ht="15" customHeight="1">
      <c r="B80" s="158">
        <v>6.9</v>
      </c>
      <c r="C80" s="204">
        <v>10</v>
      </c>
      <c r="D80" s="204"/>
      <c r="E80" s="204"/>
      <c r="F80" s="204"/>
      <c r="G80" s="204"/>
      <c r="H80" s="159"/>
      <c r="I80" s="158"/>
      <c r="J80" s="204"/>
      <c r="K80" s="204"/>
      <c r="L80" s="204"/>
      <c r="M80" s="159"/>
      <c r="O80" s="81">
        <v>51081</v>
      </c>
      <c r="P80" s="211">
        <v>80000</v>
      </c>
      <c r="Q80" s="225">
        <v>80031</v>
      </c>
      <c r="R80" s="78">
        <f t="shared" ca="1" si="42"/>
        <v>5</v>
      </c>
      <c r="S80" s="141" t="str">
        <f>VLOOKUP(O80,'СКЛАД '!A:B,2,0)</f>
        <v>Масло фритюрное &lt;Профилюкс&gt;</v>
      </c>
      <c r="T80" s="232">
        <v>6.9</v>
      </c>
      <c r="U80" s="165" t="s">
        <v>722</v>
      </c>
      <c r="V80" s="118">
        <v>6.9</v>
      </c>
      <c r="W80" s="116"/>
      <c r="X80" s="134">
        <v>14</v>
      </c>
      <c r="Y80" s="138"/>
      <c r="Z80" s="134"/>
      <c r="AA80" s="102">
        <f t="shared" si="34"/>
        <v>96.600000000000009</v>
      </c>
      <c r="AB80" s="89">
        <f t="shared" si="24"/>
        <v>14</v>
      </c>
      <c r="AC80" s="277">
        <v>43243</v>
      </c>
      <c r="AD80" s="92" t="str">
        <f t="shared" ca="1" si="35"/>
        <v>До списания  246 Дней</v>
      </c>
      <c r="AE80" s="94">
        <f>IFERROR(VLOOKUP(O80,'Расход по категориям'!A:C,3,0),"")</f>
        <v>38.826000000000001</v>
      </c>
      <c r="AF80" s="180">
        <f>IFERROR(IFERROR(IFERROR(VLOOKUP(O80,'Аксапта '!A:E,5,0),VLOOKUP(P80,'Аксапта '!A:E,5,0)),VLOOKUP(Q80,'Аксапта '!A:E,5,0)),0)</f>
        <v>0</v>
      </c>
      <c r="AG80" s="180" t="str">
        <f>IFERROR(IFERROR(IFERROR(VLOOKUP(O80,'Аксапта 2'!A:E,5,0),VLOOKUP(P80,'Аксапта 2'!A:E,5,0)),VLOOKUP(Q80,'Аксапта 2'!A:E,5,0)),0)</f>
        <v>41,40</v>
      </c>
      <c r="AH80" s="180">
        <f>IFERROR(IFERROR(IFERROR(VLOOKUP(O80,'Аксапта 3'!A:E,5,0),VLOOKUP(P80,'Аксапта 3'!A:E,5,0)),VLOOKUP(Q80,'Аксапта 3'!A:E,5,0)),0)</f>
        <v>0</v>
      </c>
      <c r="AI80" s="183"/>
      <c r="AJ80" s="180">
        <f t="shared" si="36"/>
        <v>99.174000000000007</v>
      </c>
      <c r="AK80" s="107" t="str">
        <f t="shared" si="40"/>
        <v>-</v>
      </c>
      <c r="AL80" s="95" t="str">
        <f t="shared" si="41"/>
        <v>Масло фритюрное &lt;Профилюкс&gt;</v>
      </c>
      <c r="AM80" s="182">
        <f t="shared" si="37"/>
        <v>51081</v>
      </c>
      <c r="AN80" s="182">
        <f t="shared" si="38"/>
        <v>80000</v>
      </c>
      <c r="AO80" s="182">
        <f t="shared" si="39"/>
        <v>80031</v>
      </c>
    </row>
    <row r="81" spans="2:41" ht="15" customHeight="1">
      <c r="B81" s="158">
        <v>14.5</v>
      </c>
      <c r="C81" s="204"/>
      <c r="D81" s="204"/>
      <c r="E81" s="204"/>
      <c r="F81" s="204"/>
      <c r="G81" s="204"/>
      <c r="H81" s="159"/>
      <c r="I81" s="158">
        <v>4.8</v>
      </c>
      <c r="J81" s="204"/>
      <c r="K81" s="204"/>
      <c r="L81" s="204"/>
      <c r="M81" s="159"/>
      <c r="O81" s="81">
        <v>61084</v>
      </c>
      <c r="P81" s="211"/>
      <c r="Q81" s="225"/>
      <c r="R81" s="78">
        <f t="shared" ca="1" si="42"/>
        <v>6</v>
      </c>
      <c r="S81" s="141" t="str">
        <f>VLOOKUP(O81,'СКЛАД '!A:B,2,0)</f>
        <v>Огурцы маринованные кг</v>
      </c>
      <c r="T81" s="232">
        <v>14.5</v>
      </c>
      <c r="U81" s="165" t="s">
        <v>721</v>
      </c>
      <c r="V81" s="118">
        <v>14.5</v>
      </c>
      <c r="W81" s="116">
        <v>4.8</v>
      </c>
      <c r="X81" s="134">
        <v>3</v>
      </c>
      <c r="Y81" s="135"/>
      <c r="Z81" s="134"/>
      <c r="AA81" s="102">
        <f t="shared" si="34"/>
        <v>43.5</v>
      </c>
      <c r="AB81" s="89">
        <f t="shared" si="24"/>
        <v>3</v>
      </c>
      <c r="AC81" s="277">
        <v>42997</v>
      </c>
      <c r="AD81" s="92" t="str">
        <f t="shared" ca="1" si="35"/>
        <v>До списания  0 Дней</v>
      </c>
      <c r="AE81" s="94">
        <f>IFERROR(VLOOKUP(O81,'Расход по категориям'!A:C,3,0),"")</f>
        <v>12.955</v>
      </c>
      <c r="AF81" s="180">
        <f>IFERROR(IFERROR(IFERROR(VLOOKUP(O81,'Аксапта '!A:E,5,0),VLOOKUP(P81,'Аксапта '!A:E,5,0)),VLOOKUP(Q81,'Аксапта '!A:E,5,0)),0)</f>
        <v>0</v>
      </c>
      <c r="AG81" s="180" t="str">
        <f>IFERROR(IFERROR(IFERROR(VLOOKUP(O81,'Аксапта 2'!A:E,5,0),VLOOKUP(P81,'Аксапта 2'!A:E,5,0)),VLOOKUP(Q81,'Аксапта 2'!A:E,5,0)),0)</f>
        <v>29,00</v>
      </c>
      <c r="AH81" s="180">
        <f>IFERROR(IFERROR(IFERROR(VLOOKUP(O81,'Аксапта 3'!A:E,5,0),VLOOKUP(P81,'Аксапта 3'!A:E,5,0)),VLOOKUP(Q81,'Аксапта 3'!A:E,5,0)),0)</f>
        <v>0</v>
      </c>
      <c r="AI81" s="183"/>
      <c r="AJ81" s="180">
        <f t="shared" si="36"/>
        <v>59.545000000000002</v>
      </c>
      <c r="AK81" s="107" t="str">
        <f t="shared" si="40"/>
        <v>-</v>
      </c>
      <c r="AL81" s="95" t="str">
        <f t="shared" si="41"/>
        <v>Огурцы маринованные кг</v>
      </c>
      <c r="AM81" s="182">
        <f t="shared" si="37"/>
        <v>61084</v>
      </c>
      <c r="AN81" s="182" t="str">
        <f t="shared" si="38"/>
        <v/>
      </c>
      <c r="AO81" s="182" t="str">
        <f t="shared" si="39"/>
        <v/>
      </c>
    </row>
    <row r="82" spans="2:41" ht="15" customHeight="1">
      <c r="B82" s="158">
        <v>17.010000000000002</v>
      </c>
      <c r="C82" s="204">
        <v>14.4</v>
      </c>
      <c r="D82" s="204"/>
      <c r="E82" s="204"/>
      <c r="F82" s="204"/>
      <c r="G82" s="204"/>
      <c r="H82" s="159"/>
      <c r="I82" s="158">
        <v>2.835</v>
      </c>
      <c r="J82" s="204">
        <v>3.6</v>
      </c>
      <c r="K82" s="204"/>
      <c r="L82" s="204"/>
      <c r="M82" s="159"/>
      <c r="O82" s="81">
        <v>51083</v>
      </c>
      <c r="P82" s="211">
        <v>51084</v>
      </c>
      <c r="Q82" s="225"/>
      <c r="R82" s="78">
        <f t="shared" ca="1" si="42"/>
        <v>7</v>
      </c>
      <c r="S82" s="141" t="str">
        <f>VLOOKUP(O82,'СКЛАД '!A:B,2,0)</f>
        <v>Перец острый Халапеньо кг</v>
      </c>
      <c r="T82" s="234">
        <v>17.010000000000002</v>
      </c>
      <c r="U82" s="165" t="s">
        <v>721</v>
      </c>
      <c r="V82" s="116">
        <v>17.010000000000002</v>
      </c>
      <c r="W82" s="116">
        <v>2.835</v>
      </c>
      <c r="X82" s="135"/>
      <c r="Y82" s="135">
        <v>2</v>
      </c>
      <c r="Z82" s="135"/>
      <c r="AA82" s="102">
        <f t="shared" si="34"/>
        <v>5.67</v>
      </c>
      <c r="AB82" s="89">
        <f t="shared" si="24"/>
        <v>0.33333333333333331</v>
      </c>
      <c r="AC82" s="277">
        <v>43084</v>
      </c>
      <c r="AD82" s="92" t="str">
        <f t="shared" ca="1" si="35"/>
        <v>До списания  87 Дней</v>
      </c>
      <c r="AE82" s="94">
        <f>IFERROR(VLOOKUP(O82,'Расход по категориям'!A:C,3,0),"")</f>
        <v>6.51</v>
      </c>
      <c r="AF82" s="180">
        <f>IFERROR(IFERROR(IFERROR(VLOOKUP(O82,'Аксапта '!A:E,5,0),VLOOKUP(P82,'Аксапта '!A:E,5,0)),VLOOKUP(Q82,'Аксапта '!A:E,5,0)),0)</f>
        <v>0</v>
      </c>
      <c r="AG82" s="180" t="str">
        <f>IFERROR(IFERROR(IFERROR(VLOOKUP(O82,'Аксапта 2'!A:E,5,0),VLOOKUP(P82,'Аксапта 2'!A:E,5,0)),VLOOKUP(Q82,'Аксапта 2'!A:E,5,0)),0)</f>
        <v>14,40</v>
      </c>
      <c r="AH82" s="180">
        <f>IFERROR(IFERROR(IFERROR(VLOOKUP(O82,'Аксапта 3'!A:E,5,0),VLOOKUP(P82,'Аксапта 3'!A:E,5,0)),VLOOKUP(Q82,'Аксапта 3'!A:E,5,0)),0)</f>
        <v>0</v>
      </c>
      <c r="AI82" s="183"/>
      <c r="AJ82" s="180">
        <f t="shared" si="36"/>
        <v>13.56</v>
      </c>
      <c r="AK82" s="107" t="str">
        <f t="shared" si="40"/>
        <v>-</v>
      </c>
      <c r="AL82" s="95" t="str">
        <f t="shared" si="41"/>
        <v>Перец острый Халапеньо кг</v>
      </c>
      <c r="AM82" s="182">
        <f t="shared" si="37"/>
        <v>51083</v>
      </c>
      <c r="AN82" s="182">
        <f t="shared" si="38"/>
        <v>51084</v>
      </c>
      <c r="AO82" s="182" t="str">
        <f t="shared" si="39"/>
        <v/>
      </c>
    </row>
    <row r="83" spans="2:41" ht="15" customHeight="1">
      <c r="B83" s="158">
        <v>10</v>
      </c>
      <c r="C83" s="204"/>
      <c r="D83" s="204"/>
      <c r="E83" s="204"/>
      <c r="F83" s="204"/>
      <c r="G83" s="204"/>
      <c r="H83" s="159"/>
      <c r="I83" s="158">
        <v>1</v>
      </c>
      <c r="J83" s="204"/>
      <c r="K83" s="204"/>
      <c r="L83" s="204"/>
      <c r="M83" s="159"/>
      <c r="O83" s="81">
        <v>69893</v>
      </c>
      <c r="P83" s="211"/>
      <c r="Q83" s="225"/>
      <c r="R83" s="78">
        <f t="shared" ca="1" si="42"/>
        <v>8</v>
      </c>
      <c r="S83" s="141" t="str">
        <f>VLOOKUP(O83,'СКЛАД '!A:B,2,0)</f>
        <v>Лук острый</v>
      </c>
      <c r="T83" s="232">
        <v>10</v>
      </c>
      <c r="U83" s="165" t="s">
        <v>721</v>
      </c>
      <c r="V83" s="116">
        <v>10</v>
      </c>
      <c r="W83" s="116">
        <v>1</v>
      </c>
      <c r="X83" s="135">
        <v>1</v>
      </c>
      <c r="Y83" s="135">
        <v>3</v>
      </c>
      <c r="Z83" s="135"/>
      <c r="AA83" s="102">
        <f t="shared" si="34"/>
        <v>13</v>
      </c>
      <c r="AB83" s="89">
        <f t="shared" si="24"/>
        <v>1.3</v>
      </c>
      <c r="AC83" s="277">
        <v>43314</v>
      </c>
      <c r="AD83" s="92" t="str">
        <f t="shared" ca="1" si="35"/>
        <v>До списания  317 Дней</v>
      </c>
      <c r="AE83" s="94">
        <f>IFERROR(VLOOKUP(O83,'Расход по категориям'!A:C,3,0),"")</f>
        <v>4.657</v>
      </c>
      <c r="AF83" s="180">
        <f>IFERROR(IFERROR(IFERROR(VLOOKUP(O83,'Аксапта '!A:E,5,0),VLOOKUP(P83,'Аксапта '!A:E,5,0)),VLOOKUP(Q83,'Аксапта '!A:E,5,0)),0)</f>
        <v>0</v>
      </c>
      <c r="AG83" s="180">
        <f>IFERROR(IFERROR(IFERROR(VLOOKUP(O83,'Аксапта 2'!A:E,5,0),VLOOKUP(P83,'Аксапта 2'!A:E,5,0)),VLOOKUP(Q83,'Аксапта 2'!A:E,5,0)),0)</f>
        <v>0</v>
      </c>
      <c r="AH83" s="180">
        <f>IFERROR(IFERROR(IFERROR(VLOOKUP(O83,'Аксапта 3'!A:E,5,0),VLOOKUP(P83,'Аксапта 3'!A:E,5,0)),VLOOKUP(Q83,'Аксапта 3'!A:E,5,0)),0)</f>
        <v>0</v>
      </c>
      <c r="AI83" s="183"/>
      <c r="AJ83" s="180">
        <f t="shared" si="36"/>
        <v>8.343</v>
      </c>
      <c r="AK83" s="107" t="str">
        <f t="shared" si="40"/>
        <v>-</v>
      </c>
      <c r="AL83" s="95" t="str">
        <f t="shared" si="41"/>
        <v>Лук острый</v>
      </c>
      <c r="AM83" s="182">
        <f t="shared" si="37"/>
        <v>69893</v>
      </c>
      <c r="AN83" s="182" t="str">
        <f t="shared" si="38"/>
        <v/>
      </c>
      <c r="AO83" s="182" t="str">
        <f t="shared" si="39"/>
        <v/>
      </c>
    </row>
    <row r="84" spans="2:41" ht="15" customHeight="1">
      <c r="B84" s="158">
        <v>125</v>
      </c>
      <c r="C84" s="208"/>
      <c r="D84" s="208"/>
      <c r="E84" s="208"/>
      <c r="F84" s="208"/>
      <c r="G84" s="208"/>
      <c r="H84" s="159"/>
      <c r="I84" s="158"/>
      <c r="J84" s="208"/>
      <c r="K84" s="208"/>
      <c r="L84" s="208"/>
      <c r="M84" s="159"/>
      <c r="O84" s="81">
        <v>51210</v>
      </c>
      <c r="P84" s="211"/>
      <c r="Q84" s="225"/>
      <c r="R84" s="78">
        <f t="shared" ca="1" si="42"/>
        <v>9</v>
      </c>
      <c r="S84" s="141" t="str">
        <f>VLOOKUP(O84,'СКЛАД '!A:B,2,0)</f>
        <v>Соус Чесночный 25 мл dip</v>
      </c>
      <c r="T84" s="232">
        <v>125</v>
      </c>
      <c r="U84" s="165" t="s">
        <v>721</v>
      </c>
      <c r="V84" s="116">
        <v>125</v>
      </c>
      <c r="W84" s="116"/>
      <c r="X84" s="135">
        <v>2</v>
      </c>
      <c r="Y84" s="138"/>
      <c r="Z84" s="135">
        <v>100</v>
      </c>
      <c r="AA84" s="102">
        <f>IFERROR(X84*V84+Y84*W84+Z84,"")</f>
        <v>350</v>
      </c>
      <c r="AB84" s="89">
        <f>IFERROR(AA84/V84,0)</f>
        <v>2.8</v>
      </c>
      <c r="AC84" s="277">
        <v>43008</v>
      </c>
      <c r="AD84" s="92" t="str">
        <f ca="1">IF(AC84="","Нет данных",CONCATENATE("До списания  ",AC84-TODAY()," Дней"))</f>
        <v>До списания  11 Дней</v>
      </c>
      <c r="AE84" s="94">
        <f>IFERROR(VLOOKUP(O84,'Расход по категориям'!A:C,3,0),"")</f>
        <v>44</v>
      </c>
      <c r="AF84" s="180">
        <f>IFERROR(IFERROR(IFERROR(VLOOKUP(O84,'Аксапта '!A:E,5,0),VLOOKUP(P84,'Аксапта '!A:E,5,0)),VLOOKUP(Q84,'Аксапта '!A:E,5,0)),0)</f>
        <v>0</v>
      </c>
      <c r="AG84" s="180">
        <f>IFERROR(IFERROR(IFERROR(VLOOKUP(O84,'Аксапта 2'!A:E,5,0),VLOOKUP(P84,'Аксапта 2'!A:E,5,0)),VLOOKUP(Q84,'Аксапта 2'!A:E,5,0)),0)</f>
        <v>0</v>
      </c>
      <c r="AH84" s="180">
        <f>IFERROR(IFERROR(IFERROR(VLOOKUP(O84,'Аксапта 3'!A:E,5,0),VLOOKUP(P84,'Аксапта 3'!A:E,5,0)),VLOOKUP(Q84,'Аксапта 3'!A:E,5,0)),0)</f>
        <v>0</v>
      </c>
      <c r="AI84" s="183"/>
      <c r="AJ84" s="180">
        <f>IFERROR((AA84+AF84+AG84+AH84+AI84)-AE84,"")</f>
        <v>306</v>
      </c>
      <c r="AK84" s="107" t="str">
        <f t="shared" si="40"/>
        <v>-</v>
      </c>
      <c r="AL84" s="95" t="str">
        <f>S84</f>
        <v>Соус Чесночный 25 мл dip</v>
      </c>
      <c r="AM84" s="182">
        <f t="shared" si="37"/>
        <v>51210</v>
      </c>
      <c r="AN84" s="182" t="str">
        <f t="shared" si="38"/>
        <v/>
      </c>
      <c r="AO84" s="182" t="str">
        <f t="shared" si="39"/>
        <v/>
      </c>
    </row>
    <row r="85" spans="2:41" ht="15" customHeight="1">
      <c r="B85" s="158">
        <v>125</v>
      </c>
      <c r="C85" s="204"/>
      <c r="D85" s="204"/>
      <c r="E85" s="204"/>
      <c r="F85" s="204"/>
      <c r="G85" s="204"/>
      <c r="H85" s="159"/>
      <c r="I85" s="158"/>
      <c r="J85" s="204"/>
      <c r="K85" s="204"/>
      <c r="L85" s="204"/>
      <c r="M85" s="159"/>
      <c r="O85" s="81">
        <v>51203</v>
      </c>
      <c r="P85" s="211"/>
      <c r="Q85" s="225"/>
      <c r="R85" s="78">
        <f t="shared" ca="1" si="42"/>
        <v>10</v>
      </c>
      <c r="S85" s="141" t="str">
        <f>VLOOKUP(O85,'СКЛАД '!A:B,2,0)</f>
        <v>Соус кисло-сладкий dip</v>
      </c>
      <c r="T85" s="232">
        <v>125</v>
      </c>
      <c r="U85" s="165" t="s">
        <v>681</v>
      </c>
      <c r="V85" s="111">
        <v>125</v>
      </c>
      <c r="W85" s="116"/>
      <c r="X85" s="135">
        <v>5</v>
      </c>
      <c r="Y85" s="138"/>
      <c r="Z85" s="135">
        <v>75</v>
      </c>
      <c r="AA85" s="102">
        <f t="shared" si="34"/>
        <v>700</v>
      </c>
      <c r="AB85" s="89">
        <f t="shared" si="24"/>
        <v>5.6</v>
      </c>
      <c r="AC85" s="277">
        <v>43052</v>
      </c>
      <c r="AD85" s="92" t="str">
        <f t="shared" ca="1" si="35"/>
        <v>До списания  55 Дней</v>
      </c>
      <c r="AE85" s="94">
        <f>IFERROR(VLOOKUP(O85,'Расход по категориям'!A:C,3,0),"")</f>
        <v>81</v>
      </c>
      <c r="AF85" s="180">
        <f>IFERROR(IFERROR(IFERROR(VLOOKUP(O85,'Аксапта '!A:E,5,0),VLOOKUP(P85,'Аксапта '!A:E,5,0)),VLOOKUP(Q85,'Аксапта '!A:E,5,0)),0)</f>
        <v>0</v>
      </c>
      <c r="AG85" s="180">
        <f>IFERROR(IFERROR(IFERROR(VLOOKUP(O85,'Аксапта 2'!A:E,5,0),VLOOKUP(P85,'Аксапта 2'!A:E,5,0)),VLOOKUP(Q85,'Аксапта 2'!A:E,5,0)),0)</f>
        <v>0</v>
      </c>
      <c r="AH85" s="180">
        <f>IFERROR(IFERROR(IFERROR(VLOOKUP(O85,'Аксапта 3'!A:E,5,0),VLOOKUP(P85,'Аксапта 3'!A:E,5,0)),VLOOKUP(Q85,'Аксапта 3'!A:E,5,0)),0)</f>
        <v>0</v>
      </c>
      <c r="AI85" s="183"/>
      <c r="AJ85" s="180">
        <f t="shared" si="36"/>
        <v>619</v>
      </c>
      <c r="AK85" s="107" t="str">
        <f t="shared" si="40"/>
        <v>-</v>
      </c>
      <c r="AL85" s="95" t="str">
        <f t="shared" si="41"/>
        <v>Соус кисло-сладкий dip</v>
      </c>
      <c r="AM85" s="182">
        <f t="shared" si="37"/>
        <v>51203</v>
      </c>
      <c r="AN85" s="182" t="str">
        <f t="shared" si="38"/>
        <v/>
      </c>
      <c r="AO85" s="182" t="str">
        <f t="shared" si="39"/>
        <v/>
      </c>
    </row>
    <row r="86" spans="2:41" ht="15" customHeight="1">
      <c r="B86" s="158">
        <v>125</v>
      </c>
      <c r="C86" s="204"/>
      <c r="D86" s="204"/>
      <c r="E86" s="204"/>
      <c r="F86" s="204"/>
      <c r="G86" s="204"/>
      <c r="H86" s="159"/>
      <c r="I86" s="158"/>
      <c r="J86" s="204"/>
      <c r="K86" s="204"/>
      <c r="L86" s="204"/>
      <c r="M86" s="159"/>
      <c r="O86" s="81">
        <v>51205</v>
      </c>
      <c r="P86" s="211"/>
      <c r="Q86" s="225"/>
      <c r="R86" s="78">
        <f t="shared" ca="1" si="42"/>
        <v>11</v>
      </c>
      <c r="S86" s="141" t="str">
        <f>VLOOKUP(O86,'СКЛАД '!A:B,2,0)</f>
        <v>Соус барбекю dip</v>
      </c>
      <c r="T86" s="232">
        <v>125</v>
      </c>
      <c r="U86" s="165" t="s">
        <v>681</v>
      </c>
      <c r="V86" s="111">
        <v>125</v>
      </c>
      <c r="W86" s="116"/>
      <c r="X86" s="134">
        <v>1</v>
      </c>
      <c r="Y86" s="138"/>
      <c r="Z86" s="134">
        <v>75</v>
      </c>
      <c r="AA86" s="102">
        <f t="shared" si="34"/>
        <v>200</v>
      </c>
      <c r="AB86" s="89">
        <f t="shared" si="24"/>
        <v>1.6</v>
      </c>
      <c r="AC86" s="277">
        <v>43026</v>
      </c>
      <c r="AD86" s="92" t="str">
        <f t="shared" ca="1" si="35"/>
        <v>До списания  29 Дней</v>
      </c>
      <c r="AE86" s="94">
        <f>IFERROR(VLOOKUP(O86,'Расход по категориям'!A:C,3,0),"")</f>
        <v>63</v>
      </c>
      <c r="AF86" s="180" t="str">
        <f>IFERROR(IFERROR(IFERROR(VLOOKUP(O86,'Аксапта '!A:E,5,0),VLOOKUP(P86,'Аксапта '!A:E,5,0)),VLOOKUP(Q86,'Аксапта '!A:E,5,0)),0)</f>
        <v>125,00</v>
      </c>
      <c r="AG86" s="180" t="str">
        <f>IFERROR(IFERROR(IFERROR(VLOOKUP(O86,'Аксапта 2'!A:E,5,0),VLOOKUP(P86,'Аксапта 2'!A:E,5,0)),VLOOKUP(Q86,'Аксапта 2'!A:E,5,0)),0)</f>
        <v>125,00</v>
      </c>
      <c r="AH86" s="180">
        <f>IFERROR(IFERROR(IFERROR(VLOOKUP(O86,'Аксапта 3'!A:E,5,0),VLOOKUP(P86,'Аксапта 3'!A:E,5,0)),VLOOKUP(Q86,'Аксапта 3'!A:E,5,0)),0)</f>
        <v>0</v>
      </c>
      <c r="AI86" s="183"/>
      <c r="AJ86" s="180">
        <f t="shared" si="36"/>
        <v>387</v>
      </c>
      <c r="AK86" s="107" t="str">
        <f t="shared" si="40"/>
        <v>-</v>
      </c>
      <c r="AL86" s="95" t="str">
        <f t="shared" si="41"/>
        <v>Соус барбекю dip</v>
      </c>
      <c r="AM86" s="182">
        <f t="shared" si="37"/>
        <v>51205</v>
      </c>
      <c r="AN86" s="182" t="str">
        <f t="shared" si="38"/>
        <v/>
      </c>
      <c r="AO86" s="182" t="str">
        <f t="shared" si="39"/>
        <v/>
      </c>
    </row>
    <row r="87" spans="2:41" ht="15" customHeight="1">
      <c r="B87" s="158">
        <v>125</v>
      </c>
      <c r="C87" s="204"/>
      <c r="D87" s="204"/>
      <c r="E87" s="204"/>
      <c r="F87" s="204"/>
      <c r="G87" s="204"/>
      <c r="H87" s="159"/>
      <c r="I87" s="158"/>
      <c r="J87" s="204"/>
      <c r="K87" s="204"/>
      <c r="L87" s="204"/>
      <c r="M87" s="159"/>
      <c r="O87" s="81">
        <v>51058</v>
      </c>
      <c r="P87" s="211"/>
      <c r="Q87" s="225"/>
      <c r="R87" s="78">
        <f t="shared" ca="1" si="42"/>
        <v>12</v>
      </c>
      <c r="S87" s="141" t="str">
        <f>VLOOKUP(O87,'СКЛАД '!A:B,2,0)</f>
        <v>Кетчуп dip</v>
      </c>
      <c r="T87" s="232">
        <v>125</v>
      </c>
      <c r="U87" s="165" t="s">
        <v>681</v>
      </c>
      <c r="V87" s="111">
        <v>125</v>
      </c>
      <c r="W87" s="116"/>
      <c r="X87" s="135">
        <v>2</v>
      </c>
      <c r="Y87" s="138"/>
      <c r="Z87" s="135">
        <v>75</v>
      </c>
      <c r="AA87" s="102">
        <f t="shared" si="34"/>
        <v>325</v>
      </c>
      <c r="AB87" s="89">
        <f t="shared" si="24"/>
        <v>2.6</v>
      </c>
      <c r="AC87" s="277">
        <v>43037</v>
      </c>
      <c r="AD87" s="92" t="str">
        <f t="shared" ca="1" si="35"/>
        <v>До списания  40 Дней</v>
      </c>
      <c r="AE87" s="94">
        <f>IFERROR(VLOOKUP(O87,'Расход по категориям'!A:C,3,0),"")</f>
        <v>70</v>
      </c>
      <c r="AF87" s="180">
        <f>IFERROR(IFERROR(IFERROR(VLOOKUP(O87,'Аксапта '!A:E,5,0),VLOOKUP(P87,'Аксапта '!A:E,5,0)),VLOOKUP(Q87,'Аксапта '!A:E,5,0)),0)</f>
        <v>0</v>
      </c>
      <c r="AG87" s="180" t="str">
        <f>IFERROR(IFERROR(IFERROR(VLOOKUP(O87,'Аксапта 2'!A:E,5,0),VLOOKUP(P87,'Аксапта 2'!A:E,5,0)),VLOOKUP(Q87,'Аксапта 2'!A:E,5,0)),0)</f>
        <v>125,00</v>
      </c>
      <c r="AH87" s="180">
        <f>IFERROR(IFERROR(IFERROR(VLOOKUP(O87,'Аксапта 3'!A:E,5,0),VLOOKUP(P87,'Аксапта 3'!A:E,5,0)),VLOOKUP(Q87,'Аксапта 3'!A:E,5,0)),0)</f>
        <v>0</v>
      </c>
      <c r="AI87" s="183"/>
      <c r="AJ87" s="180">
        <f t="shared" si="36"/>
        <v>380</v>
      </c>
      <c r="AK87" s="107" t="str">
        <f t="shared" si="40"/>
        <v>-</v>
      </c>
      <c r="AL87" s="95" t="str">
        <f t="shared" si="41"/>
        <v>Кетчуп dip</v>
      </c>
      <c r="AM87" s="182">
        <f t="shared" si="37"/>
        <v>51058</v>
      </c>
      <c r="AN87" s="182" t="str">
        <f t="shared" si="38"/>
        <v/>
      </c>
      <c r="AO87" s="182" t="str">
        <f t="shared" si="39"/>
        <v/>
      </c>
    </row>
    <row r="88" spans="2:41" ht="15" customHeight="1">
      <c r="B88" s="158">
        <v>8</v>
      </c>
      <c r="C88" s="204"/>
      <c r="D88" s="204"/>
      <c r="E88" s="204"/>
      <c r="F88" s="204"/>
      <c r="G88" s="204"/>
      <c r="H88" s="159"/>
      <c r="I88" s="158">
        <v>1</v>
      </c>
      <c r="J88" s="204"/>
      <c r="K88" s="204"/>
      <c r="L88" s="204"/>
      <c r="M88" s="159"/>
      <c r="O88" s="81">
        <v>51256</v>
      </c>
      <c r="P88" s="211"/>
      <c r="Q88" s="225"/>
      <c r="R88" s="78">
        <f t="shared" ca="1" si="42"/>
        <v>13</v>
      </c>
      <c r="S88" s="141" t="str">
        <f>VLOOKUP(O88,'СКЛАД '!A:B,2,0)</f>
        <v>Соус Барбекю</v>
      </c>
      <c r="T88" s="232">
        <v>8</v>
      </c>
      <c r="U88" s="165" t="s">
        <v>721</v>
      </c>
      <c r="V88" s="111">
        <v>8</v>
      </c>
      <c r="W88" s="116">
        <v>1</v>
      </c>
      <c r="X88" s="135">
        <v>2</v>
      </c>
      <c r="Y88" s="135">
        <v>2</v>
      </c>
      <c r="Z88" s="135"/>
      <c r="AA88" s="102">
        <f t="shared" si="34"/>
        <v>18</v>
      </c>
      <c r="AB88" s="89">
        <f t="shared" si="24"/>
        <v>2.25</v>
      </c>
      <c r="AC88" s="277">
        <v>43132</v>
      </c>
      <c r="AD88" s="92" t="str">
        <f t="shared" ca="1" si="35"/>
        <v>До списания  135 Дней</v>
      </c>
      <c r="AE88" s="94">
        <f>IFERROR(VLOOKUP(O88,'Расход по категориям'!A:C,3,0),"")</f>
        <v>2.6080000000000005</v>
      </c>
      <c r="AF88" s="180">
        <f>IFERROR(IFERROR(IFERROR(VLOOKUP(O88,'Аксапта '!A:E,5,0),VLOOKUP(P88,'Аксапта '!A:E,5,0)),VLOOKUP(Q88,'Аксапта '!A:E,5,0)),0)</f>
        <v>0</v>
      </c>
      <c r="AG88" s="180" t="str">
        <f>IFERROR(IFERROR(IFERROR(VLOOKUP(O88,'Аксапта 2'!A:E,5,0),VLOOKUP(P88,'Аксапта 2'!A:E,5,0)),VLOOKUP(Q88,'Аксапта 2'!A:E,5,0)),0)</f>
        <v>8,00</v>
      </c>
      <c r="AH88" s="180">
        <f>IFERROR(IFERROR(IFERROR(VLOOKUP(O88,'Аксапта 3'!A:E,5,0),VLOOKUP(P88,'Аксапта 3'!A:E,5,0)),VLOOKUP(Q88,'Аксапта 3'!A:E,5,0)),0)</f>
        <v>0</v>
      </c>
      <c r="AI88" s="183"/>
      <c r="AJ88" s="180">
        <f t="shared" si="36"/>
        <v>23.391999999999999</v>
      </c>
      <c r="AK88" s="107" t="str">
        <f t="shared" si="40"/>
        <v>-</v>
      </c>
      <c r="AL88" s="95" t="str">
        <f t="shared" si="41"/>
        <v>Соус Барбекю</v>
      </c>
      <c r="AM88" s="182">
        <f t="shared" si="37"/>
        <v>51256</v>
      </c>
      <c r="AN88" s="182" t="str">
        <f t="shared" si="38"/>
        <v/>
      </c>
      <c r="AO88" s="182" t="str">
        <f t="shared" si="39"/>
        <v/>
      </c>
    </row>
    <row r="89" spans="2:41" ht="15" customHeight="1">
      <c r="B89" s="158">
        <v>450</v>
      </c>
      <c r="C89" s="204">
        <v>144</v>
      </c>
      <c r="D89" s="204">
        <v>280</v>
      </c>
      <c r="E89" s="204"/>
      <c r="F89" s="204"/>
      <c r="G89" s="204"/>
      <c r="H89" s="159"/>
      <c r="I89" s="158"/>
      <c r="J89" s="204"/>
      <c r="K89" s="204"/>
      <c r="L89" s="204"/>
      <c r="M89" s="159"/>
      <c r="O89" s="81">
        <v>55300</v>
      </c>
      <c r="P89" s="211">
        <v>55301</v>
      </c>
      <c r="Q89" s="225">
        <v>55303</v>
      </c>
      <c r="R89" s="78">
        <f t="shared" ca="1" si="42"/>
        <v>14</v>
      </c>
      <c r="S89" s="141" t="str">
        <f>VLOOKUP(O89,'СКЛАД '!A:B,2,0)</f>
        <v>Вафельный рожок (БК)</v>
      </c>
      <c r="T89" s="232">
        <v>144</v>
      </c>
      <c r="U89" s="165" t="s">
        <v>681</v>
      </c>
      <c r="V89" s="111">
        <v>144</v>
      </c>
      <c r="W89" s="116"/>
      <c r="X89" s="134"/>
      <c r="Y89" s="138"/>
      <c r="Z89" s="134">
        <v>840</v>
      </c>
      <c r="AA89" s="102">
        <f t="shared" si="34"/>
        <v>840</v>
      </c>
      <c r="AB89" s="89">
        <f t="shared" si="24"/>
        <v>5.833333333333333</v>
      </c>
      <c r="AC89" s="277">
        <v>42942</v>
      </c>
      <c r="AD89" s="92" t="str">
        <f t="shared" ca="1" si="35"/>
        <v>До списания  -55 Дней</v>
      </c>
      <c r="AE89" s="94">
        <f>IFERROR(VLOOKUP(O89,'Расход по категориям'!A:C,3,0),"")</f>
        <v>44</v>
      </c>
      <c r="AF89" s="180">
        <f>IFERROR(IFERROR(IFERROR(VLOOKUP(O89,'Аксапта '!A:E,5,0),VLOOKUP(P89,'Аксапта '!A:E,5,0)),VLOOKUP(Q89,'Аксапта '!A:E,5,0)),0)</f>
        <v>0</v>
      </c>
      <c r="AG89" s="180" t="str">
        <f>IFERROR(IFERROR(IFERROR(VLOOKUP(O89,'Аксапта 2'!A:E,5,0),VLOOKUP(P89,'Аксапта 2'!A:E,5,0)),VLOOKUP(Q89,'Аксапта 2'!A:E,5,0)),0)</f>
        <v>280,00</v>
      </c>
      <c r="AH89" s="180">
        <f>IFERROR(IFERROR(IFERROR(VLOOKUP(O89,'Аксапта 3'!A:E,5,0),VLOOKUP(P89,'Аксапта 3'!A:E,5,0)),VLOOKUP(Q89,'Аксапта 3'!A:E,5,0)),0)</f>
        <v>0</v>
      </c>
      <c r="AI89" s="183"/>
      <c r="AJ89" s="180">
        <f t="shared" si="36"/>
        <v>1076</v>
      </c>
      <c r="AK89" s="107" t="str">
        <f t="shared" si="40"/>
        <v>-</v>
      </c>
      <c r="AL89" s="95" t="str">
        <f t="shared" si="41"/>
        <v>Вафельный рожок (БК)</v>
      </c>
      <c r="AM89" s="182">
        <f t="shared" si="37"/>
        <v>55300</v>
      </c>
      <c r="AN89" s="182">
        <f t="shared" si="38"/>
        <v>55301</v>
      </c>
      <c r="AO89" s="182">
        <f t="shared" si="39"/>
        <v>55303</v>
      </c>
    </row>
    <row r="90" spans="2:41" ht="15" customHeight="1">
      <c r="B90" s="158">
        <v>1200</v>
      </c>
      <c r="C90" s="204">
        <v>300</v>
      </c>
      <c r="D90" s="204"/>
      <c r="E90" s="204"/>
      <c r="F90" s="204"/>
      <c r="G90" s="204"/>
      <c r="H90" s="159"/>
      <c r="I90" s="158">
        <v>100</v>
      </c>
      <c r="J90" s="204"/>
      <c r="K90" s="204"/>
      <c r="L90" s="204"/>
      <c r="M90" s="159"/>
      <c r="O90" s="81">
        <v>69588</v>
      </c>
      <c r="P90" s="211">
        <v>69591</v>
      </c>
      <c r="Q90" s="225"/>
      <c r="R90" s="78">
        <f t="shared" ca="1" si="42"/>
        <v>15</v>
      </c>
      <c r="S90" s="141" t="str">
        <f>VLOOKUP(O90,'СКЛАД '!A:B,2,0)</f>
        <v>Чай пакетированный Ахмад чёрный</v>
      </c>
      <c r="T90" s="232">
        <v>1200</v>
      </c>
      <c r="U90" s="165" t="s">
        <v>681</v>
      </c>
      <c r="V90" s="111">
        <v>1200</v>
      </c>
      <c r="W90" s="116">
        <v>100</v>
      </c>
      <c r="X90" s="134"/>
      <c r="Y90" s="133">
        <v>16</v>
      </c>
      <c r="Z90" s="134"/>
      <c r="AA90" s="102">
        <f t="shared" si="34"/>
        <v>1600</v>
      </c>
      <c r="AB90" s="89">
        <f t="shared" si="24"/>
        <v>1.3333333333333333</v>
      </c>
      <c r="AC90" s="277">
        <v>43418</v>
      </c>
      <c r="AD90" s="92" t="str">
        <f t="shared" ca="1" si="35"/>
        <v>До списания  421 Дней</v>
      </c>
      <c r="AE90" s="94">
        <f>IFERROR(VLOOKUP(O90,'Расход по категориям'!A:C,3,0),"")</f>
        <v>18</v>
      </c>
      <c r="AF90" s="180">
        <f>IFERROR(IFERROR(IFERROR(VLOOKUP(O90,'Аксапта '!A:E,5,0),VLOOKUP(P90,'Аксапта '!A:E,5,0)),VLOOKUP(Q90,'Аксапта '!A:E,5,0)),0)</f>
        <v>0</v>
      </c>
      <c r="AG90" s="180">
        <f>IFERROR(IFERROR(IFERROR(VLOOKUP(O90,'Аксапта 2'!A:E,5,0),VLOOKUP(P90,'Аксапта 2'!A:E,5,0)),VLOOKUP(Q90,'Аксапта 2'!A:E,5,0)),0)</f>
        <v>0</v>
      </c>
      <c r="AH90" s="180">
        <f>IFERROR(IFERROR(IFERROR(VLOOKUP(O90,'Аксапта 3'!A:E,5,0),VLOOKUP(P90,'Аксапта 3'!A:E,5,0)),VLOOKUP(Q90,'Аксапта 3'!A:E,5,0)),0)</f>
        <v>0</v>
      </c>
      <c r="AI90" s="183"/>
      <c r="AJ90" s="180">
        <f t="shared" si="36"/>
        <v>1582</v>
      </c>
      <c r="AK90" s="107" t="str">
        <f t="shared" si="40"/>
        <v>-</v>
      </c>
      <c r="AL90" s="95" t="str">
        <f t="shared" si="41"/>
        <v>Чай пакетированный Ахмад чёрный</v>
      </c>
      <c r="AM90" s="182">
        <f t="shared" si="37"/>
        <v>69588</v>
      </c>
      <c r="AN90" s="182">
        <f t="shared" si="38"/>
        <v>69591</v>
      </c>
      <c r="AO90" s="182" t="str">
        <f t="shared" si="39"/>
        <v/>
      </c>
    </row>
    <row r="91" spans="2:41" ht="15" customHeight="1">
      <c r="B91" s="158">
        <v>1200</v>
      </c>
      <c r="C91" s="204">
        <v>300</v>
      </c>
      <c r="D91" s="204"/>
      <c r="E91" s="204"/>
      <c r="F91" s="204"/>
      <c r="G91" s="204"/>
      <c r="H91" s="159"/>
      <c r="I91" s="158">
        <v>100</v>
      </c>
      <c r="J91" s="204"/>
      <c r="K91" s="204"/>
      <c r="L91" s="204"/>
      <c r="M91" s="159"/>
      <c r="O91" s="81">
        <v>69589</v>
      </c>
      <c r="P91" s="211">
        <v>69592</v>
      </c>
      <c r="Q91" s="225"/>
      <c r="R91" s="78">
        <f t="shared" ca="1" si="42"/>
        <v>16</v>
      </c>
      <c r="S91" s="141" t="str">
        <f>VLOOKUP(O91,'СКЛАД '!A:B,2,0)</f>
        <v>Чай пакетированный Ахмад зелёный</v>
      </c>
      <c r="T91" s="232">
        <v>1200</v>
      </c>
      <c r="U91" s="165" t="s">
        <v>681</v>
      </c>
      <c r="V91" s="111">
        <v>1200</v>
      </c>
      <c r="W91" s="116">
        <v>100</v>
      </c>
      <c r="X91" s="134"/>
      <c r="Y91" s="133">
        <v>4</v>
      </c>
      <c r="Z91" s="134"/>
      <c r="AA91" s="102">
        <f t="shared" si="34"/>
        <v>400</v>
      </c>
      <c r="AB91" s="89">
        <f t="shared" si="24"/>
        <v>0.33333333333333331</v>
      </c>
      <c r="AC91" s="277">
        <v>43427</v>
      </c>
      <c r="AD91" s="92" t="str">
        <f t="shared" ca="1" si="35"/>
        <v>До списания  430 Дней</v>
      </c>
      <c r="AE91" s="94">
        <f>IFERROR(VLOOKUP(O91,'Расход по категориям'!A:C,3,0),"")</f>
        <v>10</v>
      </c>
      <c r="AF91" s="180">
        <f>IFERROR(IFERROR(IFERROR(VLOOKUP(O91,'Аксапта '!A:E,5,0),VLOOKUP(P91,'Аксапта '!A:E,5,0)),VLOOKUP(Q91,'Аксапта '!A:E,5,0)),0)</f>
        <v>0</v>
      </c>
      <c r="AG91" s="180">
        <f>IFERROR(IFERROR(IFERROR(VLOOKUP(O91,'Аксапта 2'!A:E,5,0),VLOOKUP(P91,'Аксапта 2'!A:E,5,0)),VLOOKUP(Q91,'Аксапта 2'!A:E,5,0)),0)</f>
        <v>0</v>
      </c>
      <c r="AH91" s="180">
        <f>IFERROR(IFERROR(IFERROR(VLOOKUP(O91,'Аксапта 3'!A:E,5,0),VLOOKUP(P91,'Аксапта 3'!A:E,5,0)),VLOOKUP(Q91,'Аксапта 3'!A:E,5,0)),0)</f>
        <v>0</v>
      </c>
      <c r="AI91" s="183"/>
      <c r="AJ91" s="180">
        <f t="shared" si="36"/>
        <v>390</v>
      </c>
      <c r="AK91" s="107" t="str">
        <f t="shared" si="40"/>
        <v>-</v>
      </c>
      <c r="AL91" s="95" t="str">
        <f t="shared" si="41"/>
        <v>Чай пакетированный Ахмад зелёный</v>
      </c>
      <c r="AM91" s="182">
        <f t="shared" si="37"/>
        <v>69589</v>
      </c>
      <c r="AN91" s="182">
        <f t="shared" si="38"/>
        <v>69592</v>
      </c>
      <c r="AO91" s="182" t="str">
        <f t="shared" si="39"/>
        <v/>
      </c>
    </row>
    <row r="92" spans="2:41" ht="15" customHeight="1">
      <c r="B92" s="158">
        <v>30</v>
      </c>
      <c r="C92" s="204"/>
      <c r="D92" s="204"/>
      <c r="E92" s="204"/>
      <c r="F92" s="204"/>
      <c r="G92" s="204"/>
      <c r="H92" s="159"/>
      <c r="I92" s="158"/>
      <c r="J92" s="204"/>
      <c r="K92" s="204"/>
      <c r="L92" s="204"/>
      <c r="M92" s="159"/>
      <c r="O92" s="81">
        <v>61005</v>
      </c>
      <c r="P92" s="211"/>
      <c r="Q92" s="225"/>
      <c r="R92" s="78">
        <f t="shared" ca="1" si="42"/>
        <v>17</v>
      </c>
      <c r="S92" s="141" t="str">
        <f>VLOOKUP(O92,'СКЛАД '!A:B,2,0)</f>
        <v>Orbit Сладкая мята</v>
      </c>
      <c r="T92" s="232">
        <v>30</v>
      </c>
      <c r="U92" s="165" t="s">
        <v>681</v>
      </c>
      <c r="V92" s="111">
        <v>30</v>
      </c>
      <c r="W92" s="116"/>
      <c r="X92" s="134"/>
      <c r="Y92" s="138"/>
      <c r="Z92" s="134"/>
      <c r="AA92" s="102">
        <f>IFERROR(X92*V92+Y92*W92+Z92,"")</f>
        <v>0</v>
      </c>
      <c r="AB92" s="89">
        <f>IFERROR(AA92/V92,0)</f>
        <v>0</v>
      </c>
      <c r="AC92" s="277">
        <v>43187</v>
      </c>
      <c r="AD92" s="92" t="str">
        <f ca="1">IF(AC92="","Нет данных",CONCATENATE("До списания  ",AC92-TODAY()," Дней"))</f>
        <v>До списания  190 Дней</v>
      </c>
      <c r="AE92" s="94">
        <f>IFERROR(VLOOKUP(O92,'Расход по категориям'!A:C,3,0),"")</f>
        <v>5</v>
      </c>
      <c r="AF92" s="180">
        <f>IFERROR(IFERROR(IFERROR(VLOOKUP(O92,'Аксапта '!A:E,5,0),VLOOKUP(P92,'Аксапта '!A:E,5,0)),VLOOKUP(Q92,'Аксапта '!A:E,5,0)),0)</f>
        <v>0</v>
      </c>
      <c r="AG92" s="180">
        <f>IFERROR(IFERROR(IFERROR(VLOOKUP(O92,'Аксапта 2'!A:E,5,0),VLOOKUP(P92,'Аксапта 2'!A:E,5,0)),VLOOKUP(Q92,'Аксапта 2'!A:E,5,0)),0)</f>
        <v>0</v>
      </c>
      <c r="AH92" s="180">
        <f>IFERROR(IFERROR(IFERROR(VLOOKUP(O92,'Аксапта 3'!A:E,5,0),VLOOKUP(P92,'Аксапта 3'!A:E,5,0)),VLOOKUP(Q92,'Аксапта 3'!A:E,5,0)),0)</f>
        <v>0</v>
      </c>
      <c r="AI92" s="183"/>
      <c r="AJ92" s="180">
        <f t="shared" si="36"/>
        <v>-5</v>
      </c>
      <c r="AK92" s="107">
        <f t="shared" si="40"/>
        <v>0.66666666666666663</v>
      </c>
      <c r="AL92" s="95" t="str">
        <f>S92</f>
        <v>Orbit Сладкая мята</v>
      </c>
      <c r="AM92" s="182">
        <f t="shared" si="37"/>
        <v>61005</v>
      </c>
      <c r="AN92" s="182" t="str">
        <f t="shared" si="38"/>
        <v/>
      </c>
      <c r="AO92" s="182" t="str">
        <f t="shared" si="39"/>
        <v/>
      </c>
    </row>
    <row r="93" spans="2:41" ht="15" customHeight="1">
      <c r="B93" s="158">
        <v>30</v>
      </c>
      <c r="C93" s="238"/>
      <c r="D93" s="238"/>
      <c r="E93" s="238"/>
      <c r="F93" s="238"/>
      <c r="G93" s="238"/>
      <c r="H93" s="159"/>
      <c r="I93" s="158"/>
      <c r="J93" s="238"/>
      <c r="K93" s="238"/>
      <c r="L93" s="238"/>
      <c r="M93" s="159"/>
      <c r="O93" s="242">
        <v>61011</v>
      </c>
      <c r="P93" s="225"/>
      <c r="Q93" s="225"/>
      <c r="R93" s="78">
        <f t="shared" ca="1" si="42"/>
        <v>18</v>
      </c>
      <c r="S93" s="141" t="str">
        <f>VLOOKUP(O93,'СКЛАД '!A:B,2,0)</f>
        <v>Orbit Bubblemint</v>
      </c>
      <c r="T93" s="248">
        <v>30</v>
      </c>
      <c r="U93" s="165" t="s">
        <v>681</v>
      </c>
      <c r="V93" s="111">
        <v>30</v>
      </c>
      <c r="W93" s="116"/>
      <c r="X93" s="134"/>
      <c r="Y93" s="138"/>
      <c r="Z93" s="134"/>
      <c r="AA93" s="102">
        <f>IFERROR(X93*V93+Y93*W93+Z93,"")</f>
        <v>0</v>
      </c>
      <c r="AB93" s="89">
        <f>IFERROR(AA93/V93,0)</f>
        <v>0</v>
      </c>
      <c r="AC93" s="277">
        <v>43180</v>
      </c>
      <c r="AD93" s="92" t="str">
        <f ca="1">IF(AC93="","Нет данных",CONCATENATE("До списания  ",AC93-TODAY()," Дней"))</f>
        <v>До списания  183 Дней</v>
      </c>
      <c r="AE93" s="94">
        <f>IFERROR(VLOOKUP(O93,'Расход по категориям'!A:C,3,0),"")</f>
        <v>10</v>
      </c>
      <c r="AF93" s="180">
        <f>IFERROR(IFERROR(IFERROR(VLOOKUP(O93,'Аксапта '!A:E,5,0),VLOOKUP(P93,'Аксапта '!A:E,5,0)),VLOOKUP(Q93,'Аксапта '!A:E,5,0)),0)</f>
        <v>0</v>
      </c>
      <c r="AG93" s="180">
        <f>IFERROR(IFERROR(IFERROR(VLOOKUP(O93,'Аксапта 2'!A:E,5,0),VLOOKUP(P93,'Аксапта 2'!A:E,5,0)),VLOOKUP(Q93,'Аксапта 2'!A:E,5,0)),0)</f>
        <v>0</v>
      </c>
      <c r="AH93" s="180">
        <f>IFERROR(IFERROR(IFERROR(VLOOKUP(O93,'Аксапта 3'!A:E,5,0),VLOOKUP(P93,'Аксапта 3'!A:E,5,0)),VLOOKUP(Q93,'Аксапта 3'!A:E,5,0)),0)</f>
        <v>0</v>
      </c>
      <c r="AI93" s="183"/>
      <c r="AJ93" s="180">
        <f>IFERROR((AA93+AF93+AG93+AH93+AI93)-AE93,"")</f>
        <v>-10</v>
      </c>
      <c r="AK93" s="107">
        <f>IF(AC93="","нет срока годности",IF(AE93=0,"нет продаж",IF(T93="","нет кейсовости",IFERROR(IF(AJ93&gt;0,"-",IF(AJ93&gt;0,"-",AJ93/T93-0.5)*-1),"?"))))</f>
        <v>0.83333333333333326</v>
      </c>
      <c r="AL93" s="95" t="str">
        <f>S93</f>
        <v>Orbit Bubblemint</v>
      </c>
      <c r="AM93" s="182">
        <f t="shared" ref="AM93:AO95" si="43">IF(O93="","",O93)</f>
        <v>61011</v>
      </c>
      <c r="AN93" s="182" t="str">
        <f t="shared" si="43"/>
        <v/>
      </c>
      <c r="AO93" s="182" t="str">
        <f t="shared" si="43"/>
        <v/>
      </c>
    </row>
    <row r="94" spans="2:41" ht="15" customHeight="1">
      <c r="B94" s="158">
        <v>10</v>
      </c>
      <c r="C94" s="238">
        <v>20</v>
      </c>
      <c r="D94" s="238"/>
      <c r="E94" s="238"/>
      <c r="F94" s="238"/>
      <c r="G94" s="238"/>
      <c r="H94" s="159"/>
      <c r="I94" s="158"/>
      <c r="J94" s="238"/>
      <c r="K94" s="238"/>
      <c r="L94" s="238"/>
      <c r="M94" s="159"/>
      <c r="O94" s="242">
        <v>59890</v>
      </c>
      <c r="P94" s="225"/>
      <c r="Q94" s="225"/>
      <c r="R94" s="78">
        <f t="shared" ca="1" si="42"/>
        <v>19</v>
      </c>
      <c r="S94" s="141" t="str">
        <f>VLOOKUP(O94,'СКЛАД '!A:B,2,0)</f>
        <v>Липтон Лимон разлив</v>
      </c>
      <c r="T94" s="244">
        <v>10</v>
      </c>
      <c r="U94" s="165" t="s">
        <v>722</v>
      </c>
      <c r="V94" s="111">
        <v>10</v>
      </c>
      <c r="W94" s="116"/>
      <c r="X94" s="134"/>
      <c r="Y94" s="138"/>
      <c r="Z94" s="134"/>
      <c r="AA94" s="102">
        <f>IFERROR(X94*V94+Y94*W94+Z94,"")</f>
        <v>0</v>
      </c>
      <c r="AB94" s="89">
        <f>IFERROR(AA94/V94,0)</f>
        <v>0</v>
      </c>
      <c r="AC94" s="277">
        <v>43011</v>
      </c>
      <c r="AD94" s="92" t="str">
        <f ca="1">IF(AC94="","Нет данных",CONCATENATE("До списания  ",AC94-TODAY()," Дней"))</f>
        <v>До списания  14 Дней</v>
      </c>
      <c r="AE94" s="94">
        <f>IFERROR(VLOOKUP(O94,'Расход по категориям'!A:C,3,0),"")</f>
        <v>28.542787234042557</v>
      </c>
      <c r="AF94" s="180">
        <f>IFERROR(IFERROR(IFERROR(VLOOKUP(O94,'Аксапта '!A:E,5,0),VLOOKUP(P94,'Аксапта '!A:E,5,0)),VLOOKUP(Q94,'Аксапта '!A:E,5,0)),0)</f>
        <v>0</v>
      </c>
      <c r="AG94" s="180">
        <f>IFERROR(IFERROR(IFERROR(VLOOKUP(O94,'Аксапта 2'!A:E,5,0),VLOOKUP(P94,'Аксапта 2'!A:E,5,0)),VLOOKUP(Q94,'Аксапта 2'!A:E,5,0)),0)</f>
        <v>0</v>
      </c>
      <c r="AH94" s="180">
        <f>IFERROR(IFERROR(IFERROR(VLOOKUP(O94,'Аксапта 3'!A:E,5,0),VLOOKUP(P94,'Аксапта 3'!A:E,5,0)),VLOOKUP(Q94,'Аксапта 3'!A:E,5,0)),0)</f>
        <v>0</v>
      </c>
      <c r="AI94" s="183"/>
      <c r="AJ94" s="180">
        <f>IFERROR((AA94+AF94+AG94+AH94+AI94)-AE94,"")</f>
        <v>-28.542787234042557</v>
      </c>
      <c r="AK94" s="107">
        <f>IF(AC94="","нет срока годности",IF(AE94=0,"нет продаж",IF(T94="","нет кейсовости",IFERROR(IF(AJ94&gt;0,"-",IF(AJ94&gt;0,"-",AJ94/T94-0.5)*-1),"?"))))</f>
        <v>3.3542787234042555</v>
      </c>
      <c r="AL94" s="95" t="str">
        <f>S94</f>
        <v>Липтон Лимон разлив</v>
      </c>
      <c r="AM94" s="182">
        <f t="shared" si="43"/>
        <v>59890</v>
      </c>
      <c r="AN94" s="182" t="str">
        <f t="shared" si="43"/>
        <v/>
      </c>
      <c r="AO94" s="182" t="str">
        <f t="shared" si="43"/>
        <v/>
      </c>
    </row>
    <row r="95" spans="2:41" ht="15" customHeight="1">
      <c r="B95" s="158">
        <v>10</v>
      </c>
      <c r="C95" s="238">
        <v>20</v>
      </c>
      <c r="D95" s="238"/>
      <c r="E95" s="238"/>
      <c r="F95" s="238"/>
      <c r="G95" s="238"/>
      <c r="H95" s="159"/>
      <c r="I95" s="158"/>
      <c r="J95" s="238"/>
      <c r="K95" s="238"/>
      <c r="L95" s="238"/>
      <c r="M95" s="159"/>
      <c r="O95" s="242">
        <v>59879</v>
      </c>
      <c r="P95" s="225"/>
      <c r="Q95" s="225"/>
      <c r="R95" s="78">
        <f t="shared" ca="1" si="42"/>
        <v>20</v>
      </c>
      <c r="S95" s="141" t="str">
        <f>VLOOKUP(O95,'СКЛАД '!A:B,2,0)</f>
        <v>Липтон Зеленый разлив</v>
      </c>
      <c r="T95" s="244">
        <v>10</v>
      </c>
      <c r="U95" s="165" t="s">
        <v>722</v>
      </c>
      <c r="V95" s="111">
        <v>10</v>
      </c>
      <c r="W95" s="116"/>
      <c r="X95" s="134"/>
      <c r="Y95" s="138"/>
      <c r="Z95" s="134"/>
      <c r="AA95" s="102">
        <f>IFERROR(X95*V95+Y95*W95+Z95,"")</f>
        <v>0</v>
      </c>
      <c r="AB95" s="89">
        <f>IFERROR(AA95/V95,0)</f>
        <v>0</v>
      </c>
      <c r="AC95" s="277">
        <v>43061</v>
      </c>
      <c r="AD95" s="92" t="str">
        <f ca="1">IF(AC95="","Нет данных",CONCATENATE("До списания  ",AC95-TODAY()," Дней"))</f>
        <v>До списания  64 Дней</v>
      </c>
      <c r="AE95" s="94">
        <f>IFERROR(VLOOKUP(O95,'Расход по категориям'!A:C,3,0),"")</f>
        <v>34.448191489361704</v>
      </c>
      <c r="AF95" s="180">
        <f>IFERROR(IFERROR(IFERROR(VLOOKUP(O95,'Аксапта '!A:E,5,0),VLOOKUP(P95,'Аксапта '!A:E,5,0)),VLOOKUP(Q95,'Аксапта '!A:E,5,0)),0)</f>
        <v>0</v>
      </c>
      <c r="AG95" s="180">
        <f>IFERROR(IFERROR(IFERROR(VLOOKUP(O95,'Аксапта 2'!A:E,5,0),VLOOKUP(P95,'Аксапта 2'!A:E,5,0)),VLOOKUP(Q95,'Аксапта 2'!A:E,5,0)),0)</f>
        <v>0</v>
      </c>
      <c r="AH95" s="180">
        <f>IFERROR(IFERROR(IFERROR(VLOOKUP(O95,'Аксапта 3'!A:E,5,0),VLOOKUP(P95,'Аксапта 3'!A:E,5,0)),VLOOKUP(Q95,'Аксапта 3'!A:E,5,0)),0)</f>
        <v>0</v>
      </c>
      <c r="AI95" s="183"/>
      <c r="AJ95" s="180">
        <f>IFERROR((AA95+AF95+AG95+AH95+AI95)-AE95,"")</f>
        <v>-34.448191489361704</v>
      </c>
      <c r="AK95" s="107">
        <f>IF(AC95="","нет срока годности",IF(AE95=0,"нет продаж",IF(T95="","нет кейсовости",IFERROR(IF(AJ95&gt;0,"-",IF(AJ95&gt;0,"-",AJ95/T95-0.5)*-1),"?"))))</f>
        <v>3.9448191489361704</v>
      </c>
      <c r="AL95" s="95" t="str">
        <f>S95</f>
        <v>Липтон Зеленый разлив</v>
      </c>
      <c r="AM95" s="182">
        <f t="shared" si="43"/>
        <v>59879</v>
      </c>
      <c r="AN95" s="182" t="str">
        <f t="shared" si="43"/>
        <v/>
      </c>
      <c r="AO95" s="182" t="str">
        <f t="shared" si="43"/>
        <v/>
      </c>
    </row>
    <row r="96" spans="2:41" ht="15" customHeight="1">
      <c r="B96" s="158">
        <v>20</v>
      </c>
      <c r="C96" s="204">
        <v>10</v>
      </c>
      <c r="D96" s="204"/>
      <c r="E96" s="204"/>
      <c r="F96" s="204"/>
      <c r="G96" s="204"/>
      <c r="H96" s="159"/>
      <c r="I96" s="158"/>
      <c r="J96" s="204"/>
      <c r="K96" s="204"/>
      <c r="L96" s="204"/>
      <c r="M96" s="159"/>
      <c r="O96" s="81">
        <v>59891</v>
      </c>
      <c r="P96" s="211"/>
      <c r="Q96" s="225"/>
      <c r="R96" s="78">
        <f t="shared" ca="1" si="42"/>
        <v>21</v>
      </c>
      <c r="S96" s="141" t="str">
        <f>VLOOKUP(O96,'СКЛАД '!A:B,2,0)</f>
        <v>Сироп пепси-кола</v>
      </c>
      <c r="T96" s="232">
        <v>20</v>
      </c>
      <c r="U96" s="165" t="s">
        <v>722</v>
      </c>
      <c r="V96" s="118">
        <v>20</v>
      </c>
      <c r="W96" s="116"/>
      <c r="X96" s="134"/>
      <c r="Y96" s="138"/>
      <c r="Z96" s="134"/>
      <c r="AA96" s="102">
        <f t="shared" si="34"/>
        <v>0</v>
      </c>
      <c r="AB96" s="89">
        <f t="shared" si="24"/>
        <v>0</v>
      </c>
      <c r="AC96" s="277">
        <v>43013</v>
      </c>
      <c r="AD96" s="92" t="str">
        <f t="shared" ca="1" si="35"/>
        <v>До списания  16 Дней</v>
      </c>
      <c r="AE96" s="172">
        <f>IFERROR(VLOOKUP(O96,'Расход по категориям'!A:C,3,0),"")</f>
        <v>77.162792553191494</v>
      </c>
      <c r="AF96" s="180">
        <f>IFERROR(IFERROR(IFERROR(VLOOKUP(O96,'Аксапта '!A:E,5,0),VLOOKUP(P96,'Аксапта '!A:E,5,0)),VLOOKUP(Q96,'Аксапта '!A:E,5,0)),0)</f>
        <v>0</v>
      </c>
      <c r="AG96" s="180">
        <f>IFERROR(IFERROR(IFERROR(VLOOKUP(O96,'Аксапта 2'!A:E,5,0),VLOOKUP(P96,'Аксапта 2'!A:E,5,0)),VLOOKUP(Q96,'Аксапта 2'!A:E,5,0)),0)</f>
        <v>0</v>
      </c>
      <c r="AH96" s="180">
        <f>IFERROR(IFERROR(IFERROR(VLOOKUP(O96,'Аксапта 3'!A:E,5,0),VLOOKUP(P96,'Аксапта 3'!A:E,5,0)),VLOOKUP(Q96,'Аксапта 3'!A:E,5,0)),0)</f>
        <v>0</v>
      </c>
      <c r="AI96" s="183"/>
      <c r="AJ96" s="180">
        <f t="shared" si="36"/>
        <v>-77.162792553191494</v>
      </c>
      <c r="AK96" s="107">
        <f t="shared" si="40"/>
        <v>4.3581396276595745</v>
      </c>
      <c r="AL96" s="95" t="str">
        <f t="shared" si="41"/>
        <v>Сироп пепси-кола</v>
      </c>
      <c r="AM96" s="182">
        <f t="shared" si="37"/>
        <v>59891</v>
      </c>
      <c r="AN96" s="182" t="str">
        <f t="shared" si="38"/>
        <v/>
      </c>
      <c r="AO96" s="182" t="str">
        <f t="shared" si="39"/>
        <v/>
      </c>
    </row>
    <row r="97" spans="2:41" ht="15" customHeight="1">
      <c r="B97" s="158">
        <v>10</v>
      </c>
      <c r="C97" s="204">
        <v>20</v>
      </c>
      <c r="D97" s="204"/>
      <c r="E97" s="204"/>
      <c r="F97" s="204"/>
      <c r="G97" s="204"/>
      <c r="H97" s="159"/>
      <c r="I97" s="158"/>
      <c r="J97" s="204"/>
      <c r="K97" s="204"/>
      <c r="L97" s="204"/>
      <c r="M97" s="159"/>
      <c r="O97" s="81">
        <v>59903</v>
      </c>
      <c r="P97" s="211"/>
      <c r="Q97" s="225"/>
      <c r="R97" s="78">
        <f t="shared" ca="1" si="42"/>
        <v>22</v>
      </c>
      <c r="S97" s="141" t="str">
        <f>VLOOKUP(O97,'СКЛАД '!A:B,2,0)</f>
        <v>Сироп пепси лайт</v>
      </c>
      <c r="T97" s="232">
        <v>10</v>
      </c>
      <c r="U97" s="165" t="s">
        <v>722</v>
      </c>
      <c r="V97" s="118">
        <v>10</v>
      </c>
      <c r="W97" s="116"/>
      <c r="X97" s="134"/>
      <c r="Y97" s="138"/>
      <c r="Z97" s="134"/>
      <c r="AA97" s="102">
        <f t="shared" si="34"/>
        <v>0</v>
      </c>
      <c r="AB97" s="89">
        <f t="shared" si="24"/>
        <v>0</v>
      </c>
      <c r="AC97" s="277">
        <v>43012</v>
      </c>
      <c r="AD97" s="92" t="str">
        <f t="shared" ca="1" si="35"/>
        <v>До списания  15 Дней</v>
      </c>
      <c r="AE97" s="172">
        <f>IFERROR(VLOOKUP(O97,'Расход по категориям'!A:C,3,0),"")</f>
        <v>3.182111702127659</v>
      </c>
      <c r="AF97" s="180">
        <f>IFERROR(IFERROR(IFERROR(VLOOKUP(O97,'Аксапта '!A:E,5,0),VLOOKUP(P97,'Аксапта '!A:E,5,0)),VLOOKUP(Q97,'Аксапта '!A:E,5,0)),0)</f>
        <v>0</v>
      </c>
      <c r="AG97" s="180">
        <f>IFERROR(IFERROR(IFERROR(VLOOKUP(O97,'Аксапта 2'!A:E,5,0),VLOOKUP(P97,'Аксапта 2'!A:E,5,0)),VLOOKUP(Q97,'Аксапта 2'!A:E,5,0)),0)</f>
        <v>0</v>
      </c>
      <c r="AH97" s="180">
        <f>IFERROR(IFERROR(IFERROR(VLOOKUP(O97,'Аксапта 3'!A:E,5,0),VLOOKUP(P97,'Аксапта 3'!A:E,5,0)),VLOOKUP(Q97,'Аксапта 3'!A:E,5,0)),0)</f>
        <v>0</v>
      </c>
      <c r="AI97" s="183"/>
      <c r="AJ97" s="180">
        <f t="shared" si="36"/>
        <v>-3.182111702127659</v>
      </c>
      <c r="AK97" s="107">
        <f t="shared" si="40"/>
        <v>0.8182111702127659</v>
      </c>
      <c r="AL97" s="95" t="str">
        <f t="shared" si="41"/>
        <v>Сироп пепси лайт</v>
      </c>
      <c r="AM97" s="182">
        <f t="shared" si="37"/>
        <v>59903</v>
      </c>
      <c r="AN97" s="182" t="str">
        <f t="shared" si="38"/>
        <v/>
      </c>
      <c r="AO97" s="182" t="str">
        <f t="shared" si="39"/>
        <v/>
      </c>
    </row>
    <row r="98" spans="2:41" ht="15" customHeight="1">
      <c r="B98" s="158">
        <v>10</v>
      </c>
      <c r="C98" s="204">
        <v>20</v>
      </c>
      <c r="D98" s="204"/>
      <c r="E98" s="204"/>
      <c r="F98" s="204"/>
      <c r="G98" s="204"/>
      <c r="H98" s="159"/>
      <c r="I98" s="158"/>
      <c r="J98" s="204"/>
      <c r="K98" s="204"/>
      <c r="L98" s="204"/>
      <c r="M98" s="159"/>
      <c r="O98" s="81">
        <v>59893</v>
      </c>
      <c r="P98" s="211"/>
      <c r="Q98" s="225"/>
      <c r="R98" s="78">
        <f t="shared" ca="1" si="42"/>
        <v>23</v>
      </c>
      <c r="S98" s="141" t="str">
        <f>VLOOKUP(O98,'СКЛАД '!A:B,2,0)</f>
        <v>Сироп 7АП</v>
      </c>
      <c r="T98" s="232">
        <v>10</v>
      </c>
      <c r="U98" s="165" t="s">
        <v>722</v>
      </c>
      <c r="V98" s="118">
        <v>10</v>
      </c>
      <c r="W98" s="116"/>
      <c r="X98" s="134"/>
      <c r="Y98" s="138"/>
      <c r="Z98" s="134"/>
      <c r="AA98" s="102">
        <f t="shared" si="34"/>
        <v>0</v>
      </c>
      <c r="AB98" s="89">
        <f t="shared" si="24"/>
        <v>0</v>
      </c>
      <c r="AC98" s="277">
        <v>43016</v>
      </c>
      <c r="AD98" s="92" t="str">
        <f t="shared" ca="1" si="35"/>
        <v>До списания  19 Дней</v>
      </c>
      <c r="AE98" s="172">
        <f>IFERROR(VLOOKUP(O98,'Расход по категориям'!A:C,3,0),"")</f>
        <v>31.563228723404258</v>
      </c>
      <c r="AF98" s="180">
        <f>IFERROR(IFERROR(IFERROR(VLOOKUP(O98,'Аксапта '!A:E,5,0),VLOOKUP(P98,'Аксапта '!A:E,5,0)),VLOOKUP(Q98,'Аксапта '!A:E,5,0)),0)</f>
        <v>0</v>
      </c>
      <c r="AG98" s="180">
        <f>IFERROR(IFERROR(IFERROR(VLOOKUP(O98,'Аксапта 2'!A:E,5,0),VLOOKUP(P98,'Аксапта 2'!A:E,5,0)),VLOOKUP(Q98,'Аксапта 2'!A:E,5,0)),0)</f>
        <v>0</v>
      </c>
      <c r="AH98" s="180">
        <f>IFERROR(IFERROR(IFERROR(VLOOKUP(O98,'Аксапта 3'!A:E,5,0),VLOOKUP(P98,'Аксапта 3'!A:E,5,0)),VLOOKUP(Q98,'Аксапта 3'!A:E,5,0)),0)</f>
        <v>0</v>
      </c>
      <c r="AI98" s="183"/>
      <c r="AJ98" s="180">
        <f t="shared" si="36"/>
        <v>-31.563228723404258</v>
      </c>
      <c r="AK98" s="107">
        <f t="shared" si="40"/>
        <v>3.656322872340426</v>
      </c>
      <c r="AL98" s="95" t="str">
        <f t="shared" si="41"/>
        <v>Сироп 7АП</v>
      </c>
      <c r="AM98" s="182">
        <f t="shared" si="37"/>
        <v>59893</v>
      </c>
      <c r="AN98" s="182" t="str">
        <f t="shared" si="38"/>
        <v/>
      </c>
      <c r="AO98" s="182" t="str">
        <f t="shared" si="39"/>
        <v/>
      </c>
    </row>
    <row r="99" spans="2:41" ht="15" customHeight="1">
      <c r="B99" s="158">
        <v>10</v>
      </c>
      <c r="C99" s="204">
        <v>20</v>
      </c>
      <c r="D99" s="204"/>
      <c r="E99" s="204"/>
      <c r="F99" s="204"/>
      <c r="G99" s="204"/>
      <c r="H99" s="159"/>
      <c r="I99" s="158"/>
      <c r="J99" s="204"/>
      <c r="K99" s="204"/>
      <c r="L99" s="204"/>
      <c r="M99" s="159"/>
      <c r="O99" s="81">
        <v>59892</v>
      </c>
      <c r="P99" s="211"/>
      <c r="Q99" s="225"/>
      <c r="R99" s="78">
        <f t="shared" ca="1" si="42"/>
        <v>24</v>
      </c>
      <c r="S99" s="141" t="str">
        <f>VLOOKUP(O99,'СКЛАД '!A:B,2,0)</f>
        <v>Сироп миринда</v>
      </c>
      <c r="T99" s="232">
        <v>10</v>
      </c>
      <c r="U99" s="165" t="s">
        <v>722</v>
      </c>
      <c r="V99" s="118">
        <v>10</v>
      </c>
      <c r="W99" s="116"/>
      <c r="X99" s="134"/>
      <c r="Y99" s="138"/>
      <c r="Z99" s="134"/>
      <c r="AA99" s="102">
        <f t="shared" si="34"/>
        <v>0</v>
      </c>
      <c r="AB99" s="89">
        <f t="shared" si="24"/>
        <v>0</v>
      </c>
      <c r="AC99" s="277">
        <v>43022</v>
      </c>
      <c r="AD99" s="92" t="str">
        <f t="shared" ca="1" si="35"/>
        <v>До списания  25 Дней</v>
      </c>
      <c r="AE99" s="172">
        <f>IFERROR(VLOOKUP(O99,'Расход по категориям'!A:C,3,0),"")</f>
        <v>12.642484042553189</v>
      </c>
      <c r="AF99" s="180">
        <f>IFERROR(IFERROR(IFERROR(VLOOKUP(O99,'Аксапта '!A:E,5,0),VLOOKUP(P99,'Аксапта '!A:E,5,0)),VLOOKUP(Q99,'Аксапта '!A:E,5,0)),0)</f>
        <v>0</v>
      </c>
      <c r="AG99" s="180">
        <f>IFERROR(IFERROR(IFERROR(VLOOKUP(O99,'Аксапта 2'!A:E,5,0),VLOOKUP(P99,'Аксапта 2'!A:E,5,0)),VLOOKUP(Q99,'Аксапта 2'!A:E,5,0)),0)</f>
        <v>0</v>
      </c>
      <c r="AH99" s="180">
        <f>IFERROR(IFERROR(IFERROR(VLOOKUP(O99,'Аксапта 3'!A:E,5,0),VLOOKUP(P99,'Аксапта 3'!A:E,5,0)),VLOOKUP(Q99,'Аксапта 3'!A:E,5,0)),0)</f>
        <v>0</v>
      </c>
      <c r="AI99" s="183"/>
      <c r="AJ99" s="180">
        <f t="shared" si="36"/>
        <v>-12.642484042553189</v>
      </c>
      <c r="AK99" s="107">
        <f t="shared" si="40"/>
        <v>1.7642484042553188</v>
      </c>
      <c r="AL99" s="95" t="str">
        <f t="shared" si="41"/>
        <v>Сироп миринда</v>
      </c>
      <c r="AM99" s="182">
        <f t="shared" si="37"/>
        <v>59892</v>
      </c>
      <c r="AN99" s="182" t="str">
        <f t="shared" si="38"/>
        <v/>
      </c>
      <c r="AO99" s="182" t="str">
        <f t="shared" si="39"/>
        <v/>
      </c>
    </row>
    <row r="100" spans="2:41" ht="15" customHeight="1">
      <c r="B100" s="158">
        <v>12</v>
      </c>
      <c r="C100" s="204"/>
      <c r="D100" s="204"/>
      <c r="E100" s="204"/>
      <c r="F100" s="204"/>
      <c r="G100" s="204"/>
      <c r="H100" s="159"/>
      <c r="I100" s="158">
        <v>2</v>
      </c>
      <c r="J100" s="204"/>
      <c r="K100" s="204"/>
      <c r="L100" s="204"/>
      <c r="M100" s="159"/>
      <c r="O100" s="81">
        <v>59894</v>
      </c>
      <c r="P100" s="211"/>
      <c r="Q100" s="225"/>
      <c r="R100" s="78">
        <f t="shared" ca="1" si="42"/>
        <v>25</v>
      </c>
      <c r="S100" s="141" t="str">
        <f>VLOOKUP(O100,'СКЛАД '!A:B,2,0)</f>
        <v>Аква минерале б/г (кк Аква Минерале 0,6л б/г)</v>
      </c>
      <c r="T100" s="232">
        <v>12</v>
      </c>
      <c r="U100" s="165" t="s">
        <v>681</v>
      </c>
      <c r="V100" s="118">
        <v>12</v>
      </c>
      <c r="W100" s="116"/>
      <c r="X100" s="134"/>
      <c r="Y100" s="138"/>
      <c r="Z100" s="135"/>
      <c r="AA100" s="102">
        <f t="shared" si="34"/>
        <v>0</v>
      </c>
      <c r="AB100" s="89">
        <f t="shared" si="24"/>
        <v>0</v>
      </c>
      <c r="AC100" s="277">
        <v>43602</v>
      </c>
      <c r="AD100" s="92" t="str">
        <f t="shared" ca="1" si="35"/>
        <v>До списания  605 Дней</v>
      </c>
      <c r="AE100" s="94">
        <f>IFERROR(VLOOKUP(O100,'Расход по категориям'!A:C,3,0),"")</f>
        <v>27</v>
      </c>
      <c r="AF100" s="180">
        <f>IFERROR(IFERROR(IFERROR(VLOOKUP(O100,'Аксапта '!A:E,5,0),VLOOKUP(P100,'Аксапта '!A:E,5,0)),VLOOKUP(Q100,'Аксапта '!A:E,5,0)),0)</f>
        <v>0</v>
      </c>
      <c r="AG100" s="180">
        <f>IFERROR(IFERROR(IFERROR(VLOOKUP(O100,'Аксапта 2'!A:E,5,0),VLOOKUP(P100,'Аксапта 2'!A:E,5,0)),VLOOKUP(Q100,'Аксапта 2'!A:E,5,0)),0)</f>
        <v>0</v>
      </c>
      <c r="AH100" s="180">
        <f>IFERROR(IFERROR(IFERROR(VLOOKUP(O100,'Аксапта 3'!A:E,5,0),VLOOKUP(P100,'Аксапта 3'!A:E,5,0)),VLOOKUP(Q100,'Аксапта 3'!A:E,5,0)),0)</f>
        <v>0</v>
      </c>
      <c r="AI100" s="183"/>
      <c r="AJ100" s="180">
        <f t="shared" si="36"/>
        <v>-27</v>
      </c>
      <c r="AK100" s="107">
        <f t="shared" si="40"/>
        <v>2.75</v>
      </c>
      <c r="AL100" s="95" t="str">
        <f t="shared" si="41"/>
        <v>Аква минерале б/г (кк Аква Минерале 0,6л б/г)</v>
      </c>
      <c r="AM100" s="182">
        <f t="shared" si="37"/>
        <v>59894</v>
      </c>
      <c r="AN100" s="182" t="str">
        <f t="shared" si="38"/>
        <v/>
      </c>
      <c r="AO100" s="182" t="str">
        <f t="shared" si="39"/>
        <v/>
      </c>
    </row>
    <row r="101" spans="2:41" ht="15" customHeight="1">
      <c r="B101" s="158">
        <v>12</v>
      </c>
      <c r="C101" s="204"/>
      <c r="D101" s="204"/>
      <c r="E101" s="204"/>
      <c r="F101" s="204"/>
      <c r="G101" s="204"/>
      <c r="H101" s="159"/>
      <c r="I101" s="158">
        <v>2</v>
      </c>
      <c r="J101" s="204"/>
      <c r="K101" s="204"/>
      <c r="L101" s="204"/>
      <c r="M101" s="159"/>
      <c r="O101" s="81">
        <v>59895</v>
      </c>
      <c r="P101" s="211"/>
      <c r="Q101" s="225"/>
      <c r="R101" s="78">
        <f t="shared" ca="1" si="42"/>
        <v>26</v>
      </c>
      <c r="S101" s="141" t="str">
        <f>VLOOKUP(O101,'СКЛАД '!A:B,2,0)</f>
        <v>Аква минерале газ(кк Аква Минерале 0,6л )</v>
      </c>
      <c r="T101" s="232">
        <v>12</v>
      </c>
      <c r="U101" s="165" t="s">
        <v>681</v>
      </c>
      <c r="V101" s="111">
        <v>12</v>
      </c>
      <c r="W101" s="116"/>
      <c r="X101" s="135"/>
      <c r="Y101" s="138"/>
      <c r="Z101" s="135"/>
      <c r="AA101" s="102">
        <f t="shared" si="34"/>
        <v>0</v>
      </c>
      <c r="AB101" s="89">
        <f t="shared" ref="AB101:AB163" si="44">IFERROR(AA101/V101,0)</f>
        <v>0</v>
      </c>
      <c r="AC101" s="277">
        <v>43043</v>
      </c>
      <c r="AD101" s="92" t="str">
        <f t="shared" ca="1" si="35"/>
        <v>До списания  46 Дней</v>
      </c>
      <c r="AE101" s="94">
        <f>IFERROR(VLOOKUP(O101,'Расход по категориям'!A:C,3,0),"")</f>
        <v>2</v>
      </c>
      <c r="AF101" s="180">
        <f>IFERROR(IFERROR(IFERROR(VLOOKUP(O101,'Аксапта '!A:E,5,0),VLOOKUP(P101,'Аксапта '!A:E,5,0)),VLOOKUP(Q101,'Аксапта '!A:E,5,0)),0)</f>
        <v>0</v>
      </c>
      <c r="AG101" s="180">
        <f>IFERROR(IFERROR(IFERROR(VLOOKUP(O101,'Аксапта 2'!A:E,5,0),VLOOKUP(P101,'Аксапта 2'!A:E,5,0)),VLOOKUP(Q101,'Аксапта 2'!A:E,5,0)),0)</f>
        <v>0</v>
      </c>
      <c r="AH101" s="180">
        <f>IFERROR(IFERROR(IFERROR(VLOOKUP(O101,'Аксапта 3'!A:E,5,0),VLOOKUP(P101,'Аксапта 3'!A:E,5,0)),VLOOKUP(Q101,'Аксапта 3'!A:E,5,0)),0)</f>
        <v>0</v>
      </c>
      <c r="AI101" s="183"/>
      <c r="AJ101" s="180">
        <f t="shared" si="36"/>
        <v>-2</v>
      </c>
      <c r="AK101" s="107">
        <f t="shared" si="40"/>
        <v>0.66666666666666663</v>
      </c>
      <c r="AL101" s="95" t="str">
        <f t="shared" si="41"/>
        <v>Аква минерале газ(кк Аква Минерале 0,6л )</v>
      </c>
      <c r="AM101" s="182">
        <f t="shared" si="37"/>
        <v>59895</v>
      </c>
      <c r="AN101" s="182" t="str">
        <f t="shared" si="38"/>
        <v/>
      </c>
      <c r="AO101" s="182" t="str">
        <f t="shared" si="39"/>
        <v/>
      </c>
    </row>
    <row r="102" spans="2:41" ht="15" customHeight="1">
      <c r="B102" s="158">
        <v>12</v>
      </c>
      <c r="C102" s="204"/>
      <c r="D102" s="204"/>
      <c r="E102" s="204"/>
      <c r="F102" s="204"/>
      <c r="G102" s="204"/>
      <c r="H102" s="159"/>
      <c r="I102" s="158"/>
      <c r="J102" s="204"/>
      <c r="K102" s="204"/>
      <c r="L102" s="204"/>
      <c r="M102" s="159"/>
      <c r="O102" s="81">
        <v>59900</v>
      </c>
      <c r="P102" s="211"/>
      <c r="Q102" s="225"/>
      <c r="R102" s="78">
        <f t="shared" ca="1" si="42"/>
        <v>27</v>
      </c>
      <c r="S102" s="141" t="str">
        <f>VLOOKUP(O102,'СКЛАД '!A:B,2,0)</f>
        <v>Липтон Лимон</v>
      </c>
      <c r="T102" s="232">
        <v>12</v>
      </c>
      <c r="U102" s="165" t="s">
        <v>681</v>
      </c>
      <c r="V102" s="111">
        <v>12</v>
      </c>
      <c r="W102" s="116"/>
      <c r="X102" s="135"/>
      <c r="Y102" s="138"/>
      <c r="Z102" s="135"/>
      <c r="AA102" s="102">
        <f t="shared" si="34"/>
        <v>0</v>
      </c>
      <c r="AB102" s="89">
        <f t="shared" si="44"/>
        <v>0</v>
      </c>
      <c r="AC102" s="277">
        <v>43218</v>
      </c>
      <c r="AD102" s="92" t="str">
        <f t="shared" ca="1" si="35"/>
        <v>До списания  221 Дней</v>
      </c>
      <c r="AE102" s="94">
        <f>IFERROR(VLOOKUP(O102,'Расход по категориям'!A:C,3,0),"")</f>
        <v>6</v>
      </c>
      <c r="AF102" s="180">
        <f>IFERROR(IFERROR(IFERROR(VLOOKUP(O102,'Аксапта '!A:E,5,0),VLOOKUP(P102,'Аксапта '!A:E,5,0)),VLOOKUP(Q102,'Аксапта '!A:E,5,0)),0)</f>
        <v>0</v>
      </c>
      <c r="AG102" s="180">
        <f>IFERROR(IFERROR(IFERROR(VLOOKUP(O102,'Аксапта 2'!A:E,5,0),VLOOKUP(P102,'Аксапта 2'!A:E,5,0)),VLOOKUP(Q102,'Аксапта 2'!A:E,5,0)),0)</f>
        <v>0</v>
      </c>
      <c r="AH102" s="180">
        <f>IFERROR(IFERROR(IFERROR(VLOOKUP(O102,'Аксапта 3'!A:E,5,0),VLOOKUP(P102,'Аксапта 3'!A:E,5,0)),VLOOKUP(Q102,'Аксапта 3'!A:E,5,0)),0)</f>
        <v>0</v>
      </c>
      <c r="AI102" s="183"/>
      <c r="AJ102" s="180">
        <f t="shared" si="36"/>
        <v>-6</v>
      </c>
      <c r="AK102" s="107">
        <f t="shared" si="40"/>
        <v>1</v>
      </c>
      <c r="AL102" s="95" t="str">
        <f t="shared" si="41"/>
        <v>Липтон Лимон</v>
      </c>
      <c r="AM102" s="182">
        <f t="shared" si="37"/>
        <v>59900</v>
      </c>
      <c r="AN102" s="182" t="str">
        <f t="shared" si="38"/>
        <v/>
      </c>
      <c r="AO102" s="182" t="str">
        <f t="shared" si="39"/>
        <v/>
      </c>
    </row>
    <row r="103" spans="2:41" ht="15" customHeight="1">
      <c r="B103" s="158">
        <v>12</v>
      </c>
      <c r="C103" s="204"/>
      <c r="D103" s="204"/>
      <c r="E103" s="204"/>
      <c r="F103" s="204"/>
      <c r="G103" s="204"/>
      <c r="H103" s="159"/>
      <c r="I103" s="158"/>
      <c r="J103" s="204"/>
      <c r="K103" s="204"/>
      <c r="L103" s="204"/>
      <c r="M103" s="159"/>
      <c r="O103" s="81">
        <v>59901</v>
      </c>
      <c r="P103" s="211"/>
      <c r="Q103" s="225"/>
      <c r="R103" s="78">
        <f t="shared" ca="1" si="42"/>
        <v>28</v>
      </c>
      <c r="S103" s="141" t="str">
        <f>VLOOKUP(O103,'СКЛАД '!A:B,2,0)</f>
        <v>Липтон Грин</v>
      </c>
      <c r="T103" s="232">
        <v>12</v>
      </c>
      <c r="U103" s="165" t="s">
        <v>681</v>
      </c>
      <c r="V103" s="116">
        <v>12</v>
      </c>
      <c r="W103" s="116"/>
      <c r="X103" s="135"/>
      <c r="Y103" s="138"/>
      <c r="Z103" s="135"/>
      <c r="AA103" s="102">
        <f t="shared" si="34"/>
        <v>0</v>
      </c>
      <c r="AB103" s="89">
        <f t="shared" si="44"/>
        <v>0</v>
      </c>
      <c r="AC103" s="277">
        <v>43248</v>
      </c>
      <c r="AD103" s="92" t="str">
        <f t="shared" ca="1" si="35"/>
        <v>До списания  251 Дней</v>
      </c>
      <c r="AE103" s="94">
        <f>IFERROR(VLOOKUP(O103,'Расход по категориям'!A:C,3,0),"")</f>
        <v>11</v>
      </c>
      <c r="AF103" s="180">
        <f>IFERROR(IFERROR(IFERROR(VLOOKUP(O103,'Аксапта '!A:E,5,0),VLOOKUP(P103,'Аксапта '!A:E,5,0)),VLOOKUP(Q103,'Аксапта '!A:E,5,0)),0)</f>
        <v>0</v>
      </c>
      <c r="AG103" s="180">
        <f>IFERROR(IFERROR(IFERROR(VLOOKUP(O103,'Аксапта 2'!A:E,5,0),VLOOKUP(P103,'Аксапта 2'!A:E,5,0)),VLOOKUP(Q103,'Аксапта 2'!A:E,5,0)),0)</f>
        <v>0</v>
      </c>
      <c r="AH103" s="180">
        <f>IFERROR(IFERROR(IFERROR(VLOOKUP(O103,'Аксапта 3'!A:E,5,0),VLOOKUP(P103,'Аксапта 3'!A:E,5,0)),VLOOKUP(Q103,'Аксапта 3'!A:E,5,0)),0)</f>
        <v>0</v>
      </c>
      <c r="AI103" s="183"/>
      <c r="AJ103" s="180">
        <f t="shared" si="36"/>
        <v>-11</v>
      </c>
      <c r="AK103" s="107">
        <f t="shared" si="40"/>
        <v>1.4166666666666665</v>
      </c>
      <c r="AL103" s="95" t="str">
        <f t="shared" si="41"/>
        <v>Липтон Грин</v>
      </c>
      <c r="AM103" s="182">
        <f t="shared" si="37"/>
        <v>59901</v>
      </c>
      <c r="AN103" s="182" t="str">
        <f t="shared" si="38"/>
        <v/>
      </c>
      <c r="AO103" s="182" t="str">
        <f t="shared" si="39"/>
        <v/>
      </c>
    </row>
    <row r="104" spans="2:41" ht="15" customHeight="1">
      <c r="B104" s="158">
        <v>12</v>
      </c>
      <c r="C104" s="204"/>
      <c r="D104" s="204"/>
      <c r="E104" s="204"/>
      <c r="F104" s="204"/>
      <c r="G104" s="204"/>
      <c r="H104" s="159"/>
      <c r="I104" s="158"/>
      <c r="J104" s="204"/>
      <c r="K104" s="204"/>
      <c r="L104" s="204"/>
      <c r="M104" s="159"/>
      <c r="O104" s="81">
        <v>59363</v>
      </c>
      <c r="P104" s="211"/>
      <c r="Q104" s="225"/>
      <c r="R104" s="78">
        <f t="shared" ca="1" si="42"/>
        <v>29</v>
      </c>
      <c r="S104" s="141" t="str">
        <f>VLOOKUP(O104,'СКЛАД '!A:B,2,0)</f>
        <v>Адреналин 0,25</v>
      </c>
      <c r="T104" s="232">
        <v>12</v>
      </c>
      <c r="U104" s="165" t="s">
        <v>681</v>
      </c>
      <c r="V104" s="116">
        <v>12</v>
      </c>
      <c r="W104" s="116"/>
      <c r="X104" s="135"/>
      <c r="Y104" s="138"/>
      <c r="Z104" s="135"/>
      <c r="AA104" s="102">
        <f t="shared" si="34"/>
        <v>0</v>
      </c>
      <c r="AB104" s="89">
        <f t="shared" si="44"/>
        <v>0</v>
      </c>
      <c r="AC104" s="277">
        <v>43215</v>
      </c>
      <c r="AD104" s="92" t="str">
        <f t="shared" ca="1" si="35"/>
        <v>До списания  218 Дней</v>
      </c>
      <c r="AE104" s="94">
        <f>IFERROR(VLOOKUP(O104,'Расход по категориям'!A:C,3,0),"")</f>
        <v>1</v>
      </c>
      <c r="AF104" s="180">
        <f>IFERROR(IFERROR(IFERROR(VLOOKUP(O104,'Аксапта '!A:E,5,0),VLOOKUP(P104,'Аксапта '!A:E,5,0)),VLOOKUP(Q104,'Аксапта '!A:E,5,0)),0)</f>
        <v>0</v>
      </c>
      <c r="AG104" s="180">
        <f>IFERROR(IFERROR(IFERROR(VLOOKUP(O104,'Аксапта 2'!A:E,5,0),VLOOKUP(P104,'Аксапта 2'!A:E,5,0)),VLOOKUP(Q104,'Аксапта 2'!A:E,5,0)),0)</f>
        <v>0</v>
      </c>
      <c r="AH104" s="180">
        <f>IFERROR(IFERROR(IFERROR(VLOOKUP(O104,'Аксапта 3'!A:E,5,0),VLOOKUP(P104,'Аксапта 3'!A:E,5,0)),VLOOKUP(Q104,'Аксапта 3'!A:E,5,0)),0)</f>
        <v>0</v>
      </c>
      <c r="AI104" s="183"/>
      <c r="AJ104" s="180">
        <f t="shared" si="36"/>
        <v>-1</v>
      </c>
      <c r="AK104" s="107">
        <f t="shared" si="40"/>
        <v>0.58333333333333337</v>
      </c>
      <c r="AL104" s="95" t="str">
        <f t="shared" si="41"/>
        <v>Адреналин 0,25</v>
      </c>
      <c r="AM104" s="182">
        <f t="shared" si="37"/>
        <v>59363</v>
      </c>
      <c r="AN104" s="182" t="str">
        <f t="shared" si="38"/>
        <v/>
      </c>
      <c r="AO104" s="182" t="str">
        <f t="shared" si="39"/>
        <v/>
      </c>
    </row>
    <row r="105" spans="2:41" ht="15" customHeight="1">
      <c r="B105" s="158">
        <v>24</v>
      </c>
      <c r="C105" s="204"/>
      <c r="D105" s="204"/>
      <c r="E105" s="204"/>
      <c r="F105" s="204"/>
      <c r="G105" s="204"/>
      <c r="H105" s="159"/>
      <c r="I105" s="158"/>
      <c r="J105" s="204"/>
      <c r="K105" s="204"/>
      <c r="L105" s="204"/>
      <c r="M105" s="159"/>
      <c r="O105" s="81">
        <v>53124</v>
      </c>
      <c r="P105" s="211"/>
      <c r="Q105" s="225"/>
      <c r="R105" s="78">
        <f t="shared" ca="1" si="42"/>
        <v>30</v>
      </c>
      <c r="S105" s="141" t="str">
        <f>VLOOKUP(O105,'СКЛАД '!A:B,2,0)</f>
        <v>Сок "Я" Апельсиновый</v>
      </c>
      <c r="T105" s="232">
        <v>24</v>
      </c>
      <c r="U105" s="165" t="s">
        <v>681</v>
      </c>
      <c r="V105" s="116">
        <v>24</v>
      </c>
      <c r="W105" s="116"/>
      <c r="X105" s="135"/>
      <c r="Y105" s="138"/>
      <c r="Z105" s="135"/>
      <c r="AA105" s="102">
        <f t="shared" si="34"/>
        <v>0</v>
      </c>
      <c r="AB105" s="89">
        <f t="shared" si="44"/>
        <v>0</v>
      </c>
      <c r="AC105" s="277"/>
      <c r="AD105" s="92" t="str">
        <f t="shared" ca="1" si="35"/>
        <v>Нет данных</v>
      </c>
      <c r="AE105" s="94">
        <f>IFERROR(VLOOKUP(O105,'Расход по категориям'!A:C,3,0),"")</f>
        <v>11</v>
      </c>
      <c r="AF105" s="180">
        <f>IFERROR(IFERROR(IFERROR(VLOOKUP(O105,'Аксапта '!A:E,5,0),VLOOKUP(P105,'Аксапта '!A:E,5,0)),VLOOKUP(Q105,'Аксапта '!A:E,5,0)),0)</f>
        <v>0</v>
      </c>
      <c r="AG105" s="180">
        <f>IFERROR(IFERROR(IFERROR(VLOOKUP(O105,'Аксапта 2'!A:E,5,0),VLOOKUP(P105,'Аксапта 2'!A:E,5,0)),VLOOKUP(Q105,'Аксапта 2'!A:E,5,0)),0)</f>
        <v>0</v>
      </c>
      <c r="AH105" s="180">
        <f>IFERROR(IFERROR(IFERROR(VLOOKUP(O105,'Аксапта 3'!A:E,5,0),VLOOKUP(P105,'Аксапта 3'!A:E,5,0)),VLOOKUP(Q105,'Аксапта 3'!A:E,5,0)),0)</f>
        <v>0</v>
      </c>
      <c r="AI105" s="183"/>
      <c r="AJ105" s="180">
        <f t="shared" si="36"/>
        <v>-11</v>
      </c>
      <c r="AK105" s="107" t="str">
        <f t="shared" si="40"/>
        <v>нет срока годности</v>
      </c>
      <c r="AL105" s="95" t="str">
        <f t="shared" si="41"/>
        <v>Сок "Я" Апельсиновый</v>
      </c>
      <c r="AM105" s="182">
        <f t="shared" si="37"/>
        <v>53124</v>
      </c>
      <c r="AN105" s="182" t="str">
        <f t="shared" si="38"/>
        <v/>
      </c>
      <c r="AO105" s="182" t="str">
        <f t="shared" si="39"/>
        <v/>
      </c>
    </row>
    <row r="106" spans="2:41" ht="15" customHeight="1">
      <c r="B106" s="158">
        <v>24</v>
      </c>
      <c r="C106" s="204"/>
      <c r="D106" s="204"/>
      <c r="E106" s="204"/>
      <c r="F106" s="204"/>
      <c r="G106" s="204"/>
      <c r="H106" s="159"/>
      <c r="I106" s="158"/>
      <c r="J106" s="204"/>
      <c r="K106" s="204"/>
      <c r="L106" s="204"/>
      <c r="M106" s="159"/>
      <c r="O106" s="81">
        <v>53125</v>
      </c>
      <c r="P106" s="211"/>
      <c r="Q106" s="225"/>
      <c r="R106" s="78">
        <f t="shared" ca="1" si="42"/>
        <v>31</v>
      </c>
      <c r="S106" s="141" t="str">
        <f>VLOOKUP(O106,'СКЛАД '!A:B,2,0)</f>
        <v>Сок "Я" Яблочный</v>
      </c>
      <c r="T106" s="232">
        <v>24</v>
      </c>
      <c r="U106" s="165" t="s">
        <v>681</v>
      </c>
      <c r="V106" s="116">
        <v>24</v>
      </c>
      <c r="W106" s="116"/>
      <c r="X106" s="134"/>
      <c r="Y106" s="138"/>
      <c r="Z106" s="135"/>
      <c r="AA106" s="102">
        <f t="shared" si="34"/>
        <v>0</v>
      </c>
      <c r="AB106" s="89">
        <f t="shared" si="44"/>
        <v>0</v>
      </c>
      <c r="AC106" s="277">
        <v>43215</v>
      </c>
      <c r="AD106" s="92" t="str">
        <f t="shared" ca="1" si="35"/>
        <v>До списания  218 Дней</v>
      </c>
      <c r="AE106" s="94">
        <f>IFERROR(VLOOKUP(O106,'Расход по категориям'!A:C,3,0),"")</f>
        <v>54</v>
      </c>
      <c r="AF106" s="180">
        <f>IFERROR(IFERROR(IFERROR(VLOOKUP(O106,'Аксапта '!A:E,5,0),VLOOKUP(P106,'Аксапта '!A:E,5,0)),VLOOKUP(Q106,'Аксапта '!A:E,5,0)),0)</f>
        <v>0</v>
      </c>
      <c r="AG106" s="180">
        <f>IFERROR(IFERROR(IFERROR(VLOOKUP(O106,'Аксапта 2'!A:E,5,0),VLOOKUP(P106,'Аксапта 2'!A:E,5,0)),VLOOKUP(Q106,'Аксапта 2'!A:E,5,0)),0)</f>
        <v>0</v>
      </c>
      <c r="AH106" s="180">
        <f>IFERROR(IFERROR(IFERROR(VLOOKUP(O106,'Аксапта 3'!A:E,5,0),VLOOKUP(P106,'Аксапта 3'!A:E,5,0)),VLOOKUP(Q106,'Аксапта 3'!A:E,5,0)),0)</f>
        <v>0</v>
      </c>
      <c r="AI106" s="183"/>
      <c r="AJ106" s="180">
        <f t="shared" si="36"/>
        <v>-54</v>
      </c>
      <c r="AK106" s="107">
        <f t="shared" si="40"/>
        <v>2.75</v>
      </c>
      <c r="AL106" s="95" t="str">
        <f t="shared" si="41"/>
        <v>Сок "Я" Яблочный</v>
      </c>
      <c r="AM106" s="182">
        <f t="shared" si="37"/>
        <v>53125</v>
      </c>
      <c r="AN106" s="182" t="str">
        <f t="shared" si="38"/>
        <v/>
      </c>
      <c r="AO106" s="182" t="str">
        <f t="shared" si="39"/>
        <v/>
      </c>
    </row>
    <row r="107" spans="2:41" ht="15" customHeight="1">
      <c r="B107" s="158">
        <v>12</v>
      </c>
      <c r="C107" s="204"/>
      <c r="D107" s="204"/>
      <c r="E107" s="204"/>
      <c r="F107" s="204"/>
      <c r="G107" s="204"/>
      <c r="H107" s="159"/>
      <c r="I107" s="158"/>
      <c r="J107" s="204"/>
      <c r="K107" s="204"/>
      <c r="L107" s="204"/>
      <c r="M107" s="159"/>
      <c r="O107" s="81">
        <v>22222</v>
      </c>
      <c r="P107" s="211"/>
      <c r="Q107" s="225"/>
      <c r="R107" s="78">
        <f t="shared" ca="1" si="42"/>
        <v>32</v>
      </c>
      <c r="S107" s="141" t="str">
        <f>VLOOKUP(O107,'СКЛАД '!A:B,2,0)</f>
        <v>Пепси Кола в бутылке 0,6</v>
      </c>
      <c r="T107" s="232">
        <v>12</v>
      </c>
      <c r="U107" s="165" t="s">
        <v>681</v>
      </c>
      <c r="V107" s="116">
        <v>12</v>
      </c>
      <c r="W107" s="116"/>
      <c r="X107" s="134"/>
      <c r="Y107" s="138"/>
      <c r="Z107" s="135"/>
      <c r="AA107" s="102">
        <f t="shared" ref="AA107:AA112" si="45">IFERROR(X107*V107+Y107*W107+Z107,"")</f>
        <v>0</v>
      </c>
      <c r="AB107" s="89">
        <f t="shared" ref="AB107:AB112" si="46">IFERROR(AA107/V107,0)</f>
        <v>0</v>
      </c>
      <c r="AC107" s="277"/>
      <c r="AD107" s="92" t="str">
        <f t="shared" ref="AD107:AD112" ca="1" si="47">IF(AC107="","Нет данных",CONCATENATE("До списания  ",AC107-TODAY()," Дней"))</f>
        <v>Нет данных</v>
      </c>
      <c r="AE107" s="94" t="str">
        <f>IFERROR(VLOOKUP(O107,'Расход по категориям'!A:C,3,0),"")</f>
        <v/>
      </c>
      <c r="AF107" s="180">
        <f>IFERROR(IFERROR(IFERROR(VLOOKUP(O107,'Аксапта '!A:E,5,0),VLOOKUP(P107,'Аксапта '!A:E,5,0)),VLOOKUP(Q107,'Аксапта '!A:E,5,0)),0)</f>
        <v>0</v>
      </c>
      <c r="AG107" s="180">
        <f>IFERROR(IFERROR(IFERROR(VLOOKUP(O107,'Аксапта 2'!A:E,5,0),VLOOKUP(P107,'Аксапта 2'!A:E,5,0)),VLOOKUP(Q107,'Аксапта 2'!A:E,5,0)),0)</f>
        <v>0</v>
      </c>
      <c r="AH107" s="180">
        <f>IFERROR(IFERROR(IFERROR(VLOOKUP(O107,'Аксапта 3'!A:E,5,0),VLOOKUP(P107,'Аксапта 3'!A:E,5,0)),VLOOKUP(Q107,'Аксапта 3'!A:E,5,0)),0)</f>
        <v>0</v>
      </c>
      <c r="AI107" s="183"/>
      <c r="AJ107" s="180" t="str">
        <f>IFERROR((AA107+AF107+AG107+AH107+AI107)-AE107,"")</f>
        <v/>
      </c>
      <c r="AK107" s="107" t="str">
        <f t="shared" si="40"/>
        <v>нет срока годности</v>
      </c>
      <c r="AL107" s="95" t="str">
        <f>S107</f>
        <v>Пепси Кола в бутылке 0,6</v>
      </c>
      <c r="AM107" s="182">
        <f t="shared" si="37"/>
        <v>22222</v>
      </c>
      <c r="AN107" s="182" t="str">
        <f t="shared" si="38"/>
        <v/>
      </c>
      <c r="AO107" s="182" t="str">
        <f t="shared" si="39"/>
        <v/>
      </c>
    </row>
    <row r="108" spans="2:41" ht="15" customHeight="1">
      <c r="B108" s="158">
        <v>12</v>
      </c>
      <c r="C108" s="204"/>
      <c r="D108" s="204"/>
      <c r="E108" s="204"/>
      <c r="F108" s="204"/>
      <c r="G108" s="204"/>
      <c r="H108" s="159"/>
      <c r="I108" s="158"/>
      <c r="J108" s="204"/>
      <c r="K108" s="204"/>
      <c r="L108" s="204"/>
      <c r="M108" s="159"/>
      <c r="O108" s="81">
        <v>33333</v>
      </c>
      <c r="P108" s="211"/>
      <c r="Q108" s="225"/>
      <c r="R108" s="78">
        <f t="shared" ca="1" si="42"/>
        <v>33</v>
      </c>
      <c r="S108" s="141" t="str">
        <f>VLOOKUP(O108,'СКЛАД '!A:B,2,0)</f>
        <v>Севен Ап в бутылке 0,6</v>
      </c>
      <c r="T108" s="232">
        <v>12</v>
      </c>
      <c r="U108" s="165" t="s">
        <v>681</v>
      </c>
      <c r="V108" s="116">
        <v>12</v>
      </c>
      <c r="W108" s="116"/>
      <c r="X108" s="134"/>
      <c r="Y108" s="138"/>
      <c r="Z108" s="135"/>
      <c r="AA108" s="102">
        <f t="shared" si="45"/>
        <v>0</v>
      </c>
      <c r="AB108" s="89">
        <f t="shared" si="46"/>
        <v>0</v>
      </c>
      <c r="AC108" s="277"/>
      <c r="AD108" s="92" t="str">
        <f t="shared" ca="1" si="47"/>
        <v>Нет данных</v>
      </c>
      <c r="AE108" s="94" t="str">
        <f>IFERROR(VLOOKUP(O108,'Расход по категориям'!A:C,3,0),"")</f>
        <v/>
      </c>
      <c r="AF108" s="180">
        <f>IFERROR(IFERROR(IFERROR(VLOOKUP(O108,'Аксапта '!A:E,5,0),VLOOKUP(P108,'Аксапта '!A:E,5,0)),VLOOKUP(Q108,'Аксапта '!A:E,5,0)),0)</f>
        <v>0</v>
      </c>
      <c r="AG108" s="180">
        <f>IFERROR(IFERROR(IFERROR(VLOOKUP(O108,'Аксапта 2'!A:E,5,0),VLOOKUP(P108,'Аксапта 2'!A:E,5,0)),VLOOKUP(Q108,'Аксапта 2'!A:E,5,0)),0)</f>
        <v>0</v>
      </c>
      <c r="AH108" s="180">
        <f>IFERROR(IFERROR(IFERROR(VLOOKUP(O108,'Аксапта 3'!A:E,5,0),VLOOKUP(P108,'Аксапта 3'!A:E,5,0)),VLOOKUP(Q108,'Аксапта 3'!A:E,5,0)),0)</f>
        <v>0</v>
      </c>
      <c r="AI108" s="183"/>
      <c r="AJ108" s="180" t="str">
        <f>IFERROR((AA108+AF108+AG108+AH108+AI108)-AE108,"")</f>
        <v/>
      </c>
      <c r="AK108" s="107" t="str">
        <f t="shared" si="40"/>
        <v>нет срока годности</v>
      </c>
      <c r="AL108" s="95" t="str">
        <f>S108</f>
        <v>Севен Ап в бутылке 0,6</v>
      </c>
      <c r="AM108" s="182">
        <f t="shared" si="37"/>
        <v>33333</v>
      </c>
      <c r="AN108" s="182" t="str">
        <f t="shared" si="38"/>
        <v/>
      </c>
      <c r="AO108" s="182" t="str">
        <f t="shared" si="39"/>
        <v/>
      </c>
    </row>
    <row r="109" spans="2:41" ht="15" customHeight="1">
      <c r="B109" s="158">
        <v>12</v>
      </c>
      <c r="C109" s="204"/>
      <c r="D109" s="204"/>
      <c r="E109" s="204"/>
      <c r="F109" s="204"/>
      <c r="G109" s="204"/>
      <c r="H109" s="159"/>
      <c r="I109" s="158"/>
      <c r="J109" s="204"/>
      <c r="K109" s="204"/>
      <c r="L109" s="204"/>
      <c r="M109" s="159"/>
      <c r="O109" s="81">
        <v>44444</v>
      </c>
      <c r="P109" s="211"/>
      <c r="Q109" s="225"/>
      <c r="R109" s="78">
        <f t="shared" ca="1" si="42"/>
        <v>34</v>
      </c>
      <c r="S109" s="141" t="str">
        <f>VLOOKUP(O109,'СКЛАД '!A:B,2,0)</f>
        <v>Миринда в бутылке 0,6</v>
      </c>
      <c r="T109" s="232">
        <v>12</v>
      </c>
      <c r="U109" s="165" t="s">
        <v>681</v>
      </c>
      <c r="V109" s="116">
        <v>12</v>
      </c>
      <c r="W109" s="116"/>
      <c r="X109" s="134"/>
      <c r="Y109" s="138"/>
      <c r="Z109" s="135"/>
      <c r="AA109" s="102">
        <f t="shared" si="45"/>
        <v>0</v>
      </c>
      <c r="AB109" s="89">
        <f t="shared" si="46"/>
        <v>0</v>
      </c>
      <c r="AC109" s="277"/>
      <c r="AD109" s="92" t="str">
        <f t="shared" ca="1" si="47"/>
        <v>Нет данных</v>
      </c>
      <c r="AE109" s="94" t="str">
        <f>IFERROR(VLOOKUP(O109,'Расход по категориям'!A:C,3,0),"")</f>
        <v/>
      </c>
      <c r="AF109" s="180">
        <f>IFERROR(IFERROR(IFERROR(VLOOKUP(O109,'Аксапта '!A:E,5,0),VLOOKUP(P109,'Аксапта '!A:E,5,0)),VLOOKUP(Q109,'Аксапта '!A:E,5,0)),0)</f>
        <v>0</v>
      </c>
      <c r="AG109" s="180">
        <f>IFERROR(IFERROR(IFERROR(VLOOKUP(O109,'Аксапта 2'!A:E,5,0),VLOOKUP(P109,'Аксапта 2'!A:E,5,0)),VLOOKUP(Q109,'Аксапта 2'!A:E,5,0)),0)</f>
        <v>0</v>
      </c>
      <c r="AH109" s="180">
        <f>IFERROR(IFERROR(IFERROR(VLOOKUP(O109,'Аксапта 3'!A:E,5,0),VLOOKUP(P109,'Аксапта 3'!A:E,5,0)),VLOOKUP(Q109,'Аксапта 3'!A:E,5,0)),0)</f>
        <v>0</v>
      </c>
      <c r="AI109" s="183"/>
      <c r="AJ109" s="180" t="str">
        <f>IFERROR((AA109+AF109+AG109+AH109+AI109)-AE109,"")</f>
        <v/>
      </c>
      <c r="AK109" s="107" t="str">
        <f t="shared" si="40"/>
        <v>нет срока годности</v>
      </c>
      <c r="AL109" s="95" t="str">
        <f>S109</f>
        <v>Миринда в бутылке 0,6</v>
      </c>
      <c r="AM109" s="182">
        <f t="shared" si="37"/>
        <v>44444</v>
      </c>
      <c r="AN109" s="182" t="str">
        <f t="shared" si="38"/>
        <v/>
      </c>
      <c r="AO109" s="182" t="str">
        <f t="shared" si="39"/>
        <v/>
      </c>
    </row>
    <row r="110" spans="2:41" ht="15" customHeight="1">
      <c r="B110" s="158">
        <v>4</v>
      </c>
      <c r="C110" s="204"/>
      <c r="D110" s="204"/>
      <c r="E110" s="204"/>
      <c r="F110" s="204"/>
      <c r="G110" s="204"/>
      <c r="H110" s="159"/>
      <c r="I110" s="158">
        <v>1</v>
      </c>
      <c r="J110" s="204"/>
      <c r="K110" s="204"/>
      <c r="L110" s="204"/>
      <c r="M110" s="159"/>
      <c r="O110" s="81">
        <v>67019</v>
      </c>
      <c r="P110" s="211"/>
      <c r="Q110" s="225"/>
      <c r="R110" s="78">
        <f t="shared" ca="1" si="42"/>
        <v>35</v>
      </c>
      <c r="S110" s="141" t="str">
        <f>VLOOKUP(O110,'СКЛАД '!A:B,2,0)</f>
        <v>Сироп Монини шоколадное печенье</v>
      </c>
      <c r="T110" s="232">
        <v>4</v>
      </c>
      <c r="U110" s="165" t="s">
        <v>722</v>
      </c>
      <c r="V110" s="116">
        <v>4</v>
      </c>
      <c r="W110" s="116">
        <v>1</v>
      </c>
      <c r="X110" s="134">
        <v>1</v>
      </c>
      <c r="Y110" s="133">
        <v>2</v>
      </c>
      <c r="Z110" s="135"/>
      <c r="AA110" s="102">
        <f t="shared" si="45"/>
        <v>6</v>
      </c>
      <c r="AB110" s="89">
        <f t="shared" si="46"/>
        <v>1.5</v>
      </c>
      <c r="AC110" s="277">
        <v>43525</v>
      </c>
      <c r="AD110" s="92" t="str">
        <f t="shared" ca="1" si="47"/>
        <v>До списания  528 Дней</v>
      </c>
      <c r="AE110" s="94">
        <f>IFERROR(VLOOKUP(O110,'Расход по категориям'!A:C,3,0),"")</f>
        <v>2.21</v>
      </c>
      <c r="AF110" s="180">
        <f>IFERROR(IFERROR(IFERROR(VLOOKUP(O110,'Аксапта '!A:E,5,0),VLOOKUP(P110,'Аксапта '!A:E,5,0)),VLOOKUP(Q110,'Аксапта '!A:E,5,0)),0)</f>
        <v>0</v>
      </c>
      <c r="AG110" s="180">
        <f>IFERROR(IFERROR(IFERROR(VLOOKUP(O110,'Аксапта 2'!A:E,5,0),VLOOKUP(P110,'Аксапта 2'!A:E,5,0)),VLOOKUP(Q110,'Аксапта 2'!A:E,5,0)),0)</f>
        <v>0</v>
      </c>
      <c r="AH110" s="180">
        <f>IFERROR(IFERROR(IFERROR(VLOOKUP(O110,'Аксапта 3'!A:E,5,0),VLOOKUP(P110,'Аксапта 3'!A:E,5,0)),VLOOKUP(Q110,'Аксапта 3'!A:E,5,0)),0)</f>
        <v>0</v>
      </c>
      <c r="AI110" s="183"/>
      <c r="AJ110" s="180">
        <f t="shared" si="36"/>
        <v>3.79</v>
      </c>
      <c r="AK110" s="107" t="str">
        <f t="shared" si="40"/>
        <v>-</v>
      </c>
      <c r="AL110" s="95" t="str">
        <f t="shared" si="41"/>
        <v>Сироп Монини шоколадное печенье</v>
      </c>
      <c r="AM110" s="182">
        <f t="shared" si="37"/>
        <v>67019</v>
      </c>
      <c r="AN110" s="182" t="str">
        <f t="shared" si="38"/>
        <v/>
      </c>
      <c r="AO110" s="182" t="str">
        <f t="shared" si="39"/>
        <v/>
      </c>
    </row>
    <row r="111" spans="2:41" ht="15" customHeight="1">
      <c r="B111" s="158">
        <v>4</v>
      </c>
      <c r="C111" s="204"/>
      <c r="D111" s="204"/>
      <c r="E111" s="204"/>
      <c r="F111" s="204"/>
      <c r="G111" s="204"/>
      <c r="H111" s="159"/>
      <c r="I111" s="158">
        <v>1</v>
      </c>
      <c r="J111" s="204"/>
      <c r="K111" s="204"/>
      <c r="L111" s="204"/>
      <c r="M111" s="159"/>
      <c r="O111" s="81">
        <v>67020</v>
      </c>
      <c r="P111" s="211"/>
      <c r="Q111" s="225"/>
      <c r="R111" s="78">
        <f t="shared" ca="1" si="42"/>
        <v>36</v>
      </c>
      <c r="S111" s="141" t="str">
        <f>VLOOKUP(O111,'СКЛАД '!A:B,2,0)</f>
        <v>Сироп Монини солёная карамель</v>
      </c>
      <c r="T111" s="232">
        <v>4</v>
      </c>
      <c r="U111" s="165" t="s">
        <v>722</v>
      </c>
      <c r="V111" s="116">
        <v>4</v>
      </c>
      <c r="W111" s="116">
        <v>1</v>
      </c>
      <c r="X111" s="134">
        <v>1</v>
      </c>
      <c r="Y111" s="133"/>
      <c r="Z111" s="135"/>
      <c r="AA111" s="102">
        <f t="shared" si="45"/>
        <v>4</v>
      </c>
      <c r="AB111" s="89">
        <f t="shared" si="46"/>
        <v>1</v>
      </c>
      <c r="AC111" s="277">
        <v>43344</v>
      </c>
      <c r="AD111" s="92" t="str">
        <f t="shared" ca="1" si="47"/>
        <v>До списания  347 Дней</v>
      </c>
      <c r="AE111" s="94">
        <f>IFERROR(VLOOKUP(O111,'Расход по категориям'!A:C,3,0),"")</f>
        <v>3.6900000000000004</v>
      </c>
      <c r="AF111" s="180">
        <f>IFERROR(IFERROR(IFERROR(VLOOKUP(O111,'Аксапта '!A:E,5,0),VLOOKUP(P111,'Аксапта '!A:E,5,0)),VLOOKUP(Q111,'Аксапта '!A:E,5,0)),0)</f>
        <v>0</v>
      </c>
      <c r="AG111" s="180">
        <f>IFERROR(IFERROR(IFERROR(VLOOKUP(O111,'Аксапта 2'!A:E,5,0),VLOOKUP(P111,'Аксапта 2'!A:E,5,0)),VLOOKUP(Q111,'Аксапта 2'!A:E,5,0)),0)</f>
        <v>0</v>
      </c>
      <c r="AH111" s="180">
        <f>IFERROR(IFERROR(IFERROR(VLOOKUP(O111,'Аксапта 3'!A:E,5,0),VLOOKUP(P111,'Аксапта 3'!A:E,5,0)),VLOOKUP(Q111,'Аксапта 3'!A:E,5,0)),0)</f>
        <v>0</v>
      </c>
      <c r="AI111" s="183"/>
      <c r="AJ111" s="180">
        <f t="shared" si="36"/>
        <v>0.30999999999999961</v>
      </c>
      <c r="AK111" s="107" t="str">
        <f t="shared" si="40"/>
        <v>-</v>
      </c>
      <c r="AL111" s="95" t="str">
        <f t="shared" si="41"/>
        <v>Сироп Монини солёная карамель</v>
      </c>
      <c r="AM111" s="182">
        <f t="shared" si="37"/>
        <v>67020</v>
      </c>
      <c r="AN111" s="182" t="str">
        <f t="shared" si="38"/>
        <v/>
      </c>
      <c r="AO111" s="182" t="str">
        <f t="shared" si="39"/>
        <v/>
      </c>
    </row>
    <row r="112" spans="2:41" ht="15" customHeight="1">
      <c r="B112" s="158">
        <v>4</v>
      </c>
      <c r="C112" s="204"/>
      <c r="D112" s="204"/>
      <c r="E112" s="204"/>
      <c r="F112" s="204"/>
      <c r="G112" s="204"/>
      <c r="H112" s="159"/>
      <c r="I112" s="158">
        <v>1</v>
      </c>
      <c r="J112" s="204"/>
      <c r="K112" s="204"/>
      <c r="L112" s="204"/>
      <c r="M112" s="159"/>
      <c r="O112" s="81">
        <v>67021</v>
      </c>
      <c r="P112" s="211"/>
      <c r="Q112" s="225"/>
      <c r="R112" s="78">
        <f t="shared" ca="1" si="42"/>
        <v>37</v>
      </c>
      <c r="S112" s="141" t="str">
        <f>VLOOKUP(O112,'СКЛАД '!A:B,2,0)</f>
        <v>Сироп Монини французская ваниль</v>
      </c>
      <c r="T112" s="232">
        <v>4</v>
      </c>
      <c r="U112" s="165" t="s">
        <v>722</v>
      </c>
      <c r="V112" s="116">
        <v>4</v>
      </c>
      <c r="W112" s="116">
        <v>1</v>
      </c>
      <c r="X112" s="134">
        <v>1</v>
      </c>
      <c r="Y112" s="133">
        <v>1</v>
      </c>
      <c r="Z112" s="135"/>
      <c r="AA112" s="102">
        <f t="shared" si="45"/>
        <v>5</v>
      </c>
      <c r="AB112" s="89">
        <f t="shared" si="46"/>
        <v>1.25</v>
      </c>
      <c r="AC112" s="277">
        <v>43160</v>
      </c>
      <c r="AD112" s="92" t="str">
        <f t="shared" ca="1" si="47"/>
        <v>До списания  163 Дней</v>
      </c>
      <c r="AE112" s="94">
        <f>IFERROR(VLOOKUP(O112,'Расход по категориям'!A:C,3,0),"")</f>
        <v>2.04</v>
      </c>
      <c r="AF112" s="180">
        <f>IFERROR(IFERROR(IFERROR(VLOOKUP(O112,'Аксапта '!A:E,5,0),VLOOKUP(P112,'Аксапта '!A:E,5,0)),VLOOKUP(Q112,'Аксапта '!A:E,5,0)),0)</f>
        <v>0</v>
      </c>
      <c r="AG112" s="180">
        <f>IFERROR(IFERROR(IFERROR(VLOOKUP(O112,'Аксапта 2'!A:E,5,0),VLOOKUP(P112,'Аксапта 2'!A:E,5,0)),VLOOKUP(Q112,'Аксапта 2'!A:E,5,0)),0)</f>
        <v>0</v>
      </c>
      <c r="AH112" s="180">
        <f>IFERROR(IFERROR(IFERROR(VLOOKUP(O112,'Аксапта 3'!A:E,5,0),VLOOKUP(P112,'Аксапта 3'!A:E,5,0)),VLOOKUP(Q112,'Аксапта 3'!A:E,5,0)),0)</f>
        <v>0</v>
      </c>
      <c r="AI112" s="183"/>
      <c r="AJ112" s="180">
        <f t="shared" si="36"/>
        <v>2.96</v>
      </c>
      <c r="AK112" s="107" t="str">
        <f t="shared" si="40"/>
        <v>-</v>
      </c>
      <c r="AL112" s="95" t="str">
        <f t="shared" si="41"/>
        <v>Сироп Монини французская ваниль</v>
      </c>
      <c r="AM112" s="182">
        <f t="shared" si="37"/>
        <v>67021</v>
      </c>
      <c r="AN112" s="182" t="str">
        <f t="shared" si="38"/>
        <v/>
      </c>
      <c r="AO112" s="182" t="str">
        <f t="shared" si="39"/>
        <v/>
      </c>
    </row>
    <row r="113" spans="2:41" ht="15" customHeight="1">
      <c r="B113" s="158">
        <v>30</v>
      </c>
      <c r="C113" s="204"/>
      <c r="D113" s="204"/>
      <c r="E113" s="204"/>
      <c r="F113" s="204"/>
      <c r="G113" s="204"/>
      <c r="H113" s="159"/>
      <c r="I113" s="158"/>
      <c r="J113" s="204"/>
      <c r="K113" s="204"/>
      <c r="L113" s="204"/>
      <c r="M113" s="159"/>
      <c r="O113" s="81">
        <v>59364</v>
      </c>
      <c r="P113" s="211"/>
      <c r="Q113" s="225"/>
      <c r="R113" s="78">
        <f t="shared" ca="1" si="42"/>
        <v>38</v>
      </c>
      <c r="S113" s="141" t="str">
        <f>VLOOKUP(O113,'СКЛАД '!A:B,2,0)</f>
        <v>Пиво Эфес пилснер</v>
      </c>
      <c r="T113" s="232">
        <v>30</v>
      </c>
      <c r="U113" s="165" t="s">
        <v>722</v>
      </c>
      <c r="V113" s="116">
        <v>30</v>
      </c>
      <c r="W113" s="116"/>
      <c r="X113" s="134"/>
      <c r="Y113" s="131"/>
      <c r="Z113" s="134"/>
      <c r="AA113" s="102">
        <f t="shared" si="34"/>
        <v>0</v>
      </c>
      <c r="AB113" s="89">
        <f t="shared" si="44"/>
        <v>0</v>
      </c>
      <c r="AC113" s="277">
        <v>43008</v>
      </c>
      <c r="AD113" s="92" t="str">
        <f t="shared" ca="1" si="35"/>
        <v>До списания  11 Дней</v>
      </c>
      <c r="AE113" s="178">
        <f>IFERROR(VLOOKUP(O113,'Расход по категориям'!A:C,3,0),"")</f>
        <v>65.5</v>
      </c>
      <c r="AF113" s="180">
        <f>IFERROR(IFERROR(IFERROR(VLOOKUP(O113,'Аксапта '!A:E,5,0),VLOOKUP(P113,'Аксапта '!A:E,5,0)),VLOOKUP(Q113,'Аксапта '!A:E,5,0)),0)</f>
        <v>0</v>
      </c>
      <c r="AG113" s="180">
        <f>IFERROR(IFERROR(IFERROR(VLOOKUP(O113,'Аксапта 2'!A:E,5,0),VLOOKUP(P113,'Аксапта 2'!A:E,5,0)),VLOOKUP(Q113,'Аксапта 2'!A:E,5,0)),0)</f>
        <v>0</v>
      </c>
      <c r="AH113" s="180">
        <f>IFERROR(IFERROR(IFERROR(VLOOKUP(O113,'Аксапта 3'!A:E,5,0),VLOOKUP(P113,'Аксапта 3'!A:E,5,0)),VLOOKUP(Q113,'Аксапта 3'!A:E,5,0)),0)</f>
        <v>0</v>
      </c>
      <c r="AI113" s="183"/>
      <c r="AJ113" s="180">
        <f t="shared" si="36"/>
        <v>-65.5</v>
      </c>
      <c r="AK113" s="107">
        <f t="shared" si="40"/>
        <v>2.6833333333333331</v>
      </c>
      <c r="AL113" s="95" t="str">
        <f t="shared" si="41"/>
        <v>Пиво Эфес пилснер</v>
      </c>
      <c r="AM113" s="182">
        <f t="shared" si="37"/>
        <v>59364</v>
      </c>
      <c r="AN113" s="182" t="str">
        <f t="shared" si="38"/>
        <v/>
      </c>
      <c r="AO113" s="182" t="str">
        <f t="shared" si="39"/>
        <v/>
      </c>
    </row>
    <row r="114" spans="2:41" ht="15" customHeight="1">
      <c r="B114" s="158">
        <v>30</v>
      </c>
      <c r="C114" s="204"/>
      <c r="D114" s="204"/>
      <c r="E114" s="204"/>
      <c r="F114" s="204"/>
      <c r="G114" s="204"/>
      <c r="H114" s="159"/>
      <c r="I114" s="158"/>
      <c r="J114" s="204"/>
      <c r="K114" s="204"/>
      <c r="L114" s="204"/>
      <c r="M114" s="159"/>
      <c r="O114" s="81">
        <v>59365</v>
      </c>
      <c r="P114" s="211"/>
      <c r="Q114" s="225"/>
      <c r="R114" s="78">
        <f t="shared" ca="1" si="42"/>
        <v>39</v>
      </c>
      <c r="S114" s="141" t="str">
        <f>VLOOKUP(O114,'СКЛАД '!A:B,2,0)</f>
        <v>Пиво Старый Мельник</v>
      </c>
      <c r="T114" s="232">
        <v>30</v>
      </c>
      <c r="U114" s="165" t="s">
        <v>722</v>
      </c>
      <c r="V114" s="116">
        <v>30</v>
      </c>
      <c r="W114" s="116"/>
      <c r="X114" s="134"/>
      <c r="Y114" s="131"/>
      <c r="Z114" s="134"/>
      <c r="AA114" s="102">
        <f t="shared" si="34"/>
        <v>0</v>
      </c>
      <c r="AB114" s="89">
        <f t="shared" si="44"/>
        <v>0</v>
      </c>
      <c r="AC114" s="277"/>
      <c r="AD114" s="92" t="str">
        <f t="shared" ca="1" si="35"/>
        <v>Нет данных</v>
      </c>
      <c r="AE114" s="94">
        <f>IFERROR(VLOOKUP(O114,'Расход по категориям'!A:C,3,0),"")</f>
        <v>0</v>
      </c>
      <c r="AF114" s="180">
        <f>IFERROR(IFERROR(IFERROR(VLOOKUP(O114,'Аксапта '!A:E,5,0),VLOOKUP(P114,'Аксапта '!A:E,5,0)),VLOOKUP(Q114,'Аксапта '!A:E,5,0)),0)</f>
        <v>0</v>
      </c>
      <c r="AG114" s="180">
        <f>IFERROR(IFERROR(IFERROR(VLOOKUP(O114,'Аксапта 2'!A:E,5,0),VLOOKUP(P114,'Аксапта 2'!A:E,5,0)),VLOOKUP(Q114,'Аксапта 2'!A:E,5,0)),0)</f>
        <v>0</v>
      </c>
      <c r="AH114" s="180">
        <f>IFERROR(IFERROR(IFERROR(VLOOKUP(O114,'Аксапта 3'!A:E,5,0),VLOOKUP(P114,'Аксапта 3'!A:E,5,0)),VLOOKUP(Q114,'Аксапта 3'!A:E,5,0)),0)</f>
        <v>0</v>
      </c>
      <c r="AI114" s="183"/>
      <c r="AJ114" s="180">
        <f t="shared" si="36"/>
        <v>0</v>
      </c>
      <c r="AK114" s="107" t="str">
        <f t="shared" si="40"/>
        <v>нет срока годности</v>
      </c>
      <c r="AL114" s="95" t="str">
        <f t="shared" si="41"/>
        <v>Пиво Старый Мельник</v>
      </c>
      <c r="AM114" s="182">
        <f t="shared" si="37"/>
        <v>59365</v>
      </c>
      <c r="AN114" s="182" t="str">
        <f t="shared" si="38"/>
        <v/>
      </c>
      <c r="AO114" s="182" t="str">
        <f t="shared" si="39"/>
        <v/>
      </c>
    </row>
    <row r="115" spans="2:41" ht="15" customHeight="1">
      <c r="B115" s="158">
        <v>5</v>
      </c>
      <c r="C115" s="204"/>
      <c r="D115" s="204"/>
      <c r="E115" s="204"/>
      <c r="F115" s="204"/>
      <c r="G115" s="204"/>
      <c r="H115" s="159"/>
      <c r="I115" s="158">
        <v>0.5</v>
      </c>
      <c r="J115" s="204"/>
      <c r="K115" s="204"/>
      <c r="L115" s="204"/>
      <c r="M115" s="159"/>
      <c r="O115" s="81">
        <v>57408</v>
      </c>
      <c r="P115" s="211"/>
      <c r="Q115" s="225"/>
      <c r="R115" s="78">
        <f t="shared" ca="1" si="42"/>
        <v>40</v>
      </c>
      <c r="S115" s="141" t="str">
        <f>VLOOKUP(O115,'СКЛАД '!A:B,2,0)</f>
        <v>Twix микс</v>
      </c>
      <c r="T115" s="232">
        <v>5</v>
      </c>
      <c r="U115" s="165" t="s">
        <v>721</v>
      </c>
      <c r="V115" s="115">
        <v>5</v>
      </c>
      <c r="W115" s="115">
        <v>0.5</v>
      </c>
      <c r="X115" s="132">
        <v>1</v>
      </c>
      <c r="Y115" s="133">
        <v>4</v>
      </c>
      <c r="Z115" s="132"/>
      <c r="AA115" s="102">
        <f t="shared" si="34"/>
        <v>7</v>
      </c>
      <c r="AB115" s="89">
        <f t="shared" si="44"/>
        <v>1.4</v>
      </c>
      <c r="AC115" s="277">
        <v>43132</v>
      </c>
      <c r="AD115" s="92" t="str">
        <f t="shared" ca="1" si="35"/>
        <v>До списания  135 Дней</v>
      </c>
      <c r="AE115" s="94">
        <f>IFERROR(VLOOKUP(O115,'Расход по категориям'!A:C,3,0),"")</f>
        <v>1.3199999999999998</v>
      </c>
      <c r="AF115" s="180">
        <f>IFERROR(IFERROR(IFERROR(VLOOKUP(O115,'Аксапта '!A:E,5,0),VLOOKUP(P115,'Аксапта '!A:E,5,0)),VLOOKUP(Q115,'Аксапта '!A:E,5,0)),0)</f>
        <v>0</v>
      </c>
      <c r="AG115" s="180">
        <f>IFERROR(IFERROR(IFERROR(VLOOKUP(O115,'Аксапта 2'!A:E,5,0),VLOOKUP(P115,'Аксапта 2'!A:E,5,0)),VLOOKUP(Q115,'Аксапта 2'!A:E,5,0)),0)</f>
        <v>0</v>
      </c>
      <c r="AH115" s="180">
        <f>IFERROR(IFERROR(IFERROR(VLOOKUP(O115,'Аксапта 3'!A:E,5,0),VLOOKUP(P115,'Аксапта 3'!A:E,5,0)),VLOOKUP(Q115,'Аксапта 3'!A:E,5,0)),0)</f>
        <v>0</v>
      </c>
      <c r="AI115" s="183"/>
      <c r="AJ115" s="180">
        <f t="shared" si="36"/>
        <v>5.68</v>
      </c>
      <c r="AK115" s="107" t="str">
        <f t="shared" si="40"/>
        <v>-</v>
      </c>
      <c r="AL115" s="95" t="str">
        <f t="shared" si="41"/>
        <v>Twix микс</v>
      </c>
      <c r="AM115" s="182">
        <f t="shared" si="37"/>
        <v>57408</v>
      </c>
      <c r="AN115" s="182" t="str">
        <f t="shared" si="38"/>
        <v/>
      </c>
      <c r="AO115" s="182" t="str">
        <f t="shared" si="39"/>
        <v/>
      </c>
    </row>
    <row r="116" spans="2:41" ht="15" customHeight="1">
      <c r="B116" s="158">
        <v>6</v>
      </c>
      <c r="C116" s="204">
        <v>3.6</v>
      </c>
      <c r="D116" s="204"/>
      <c r="E116" s="204"/>
      <c r="F116" s="204"/>
      <c r="G116" s="204"/>
      <c r="H116" s="159"/>
      <c r="I116" s="158">
        <v>1</v>
      </c>
      <c r="J116" s="204">
        <v>0.3</v>
      </c>
      <c r="K116" s="204"/>
      <c r="L116" s="204"/>
      <c r="M116" s="159"/>
      <c r="O116" s="81">
        <v>57407</v>
      </c>
      <c r="P116" s="211">
        <v>80028</v>
      </c>
      <c r="Q116" s="225"/>
      <c r="R116" s="78">
        <f t="shared" ca="1" si="42"/>
        <v>41</v>
      </c>
      <c r="S116" s="141" t="str">
        <f>VLOOKUP(O116,'СКЛАД '!A:B,2,0)</f>
        <v>Шоколадно-карамельный соус Mars</v>
      </c>
      <c r="T116" s="232">
        <v>3.6</v>
      </c>
      <c r="U116" s="165" t="s">
        <v>721</v>
      </c>
      <c r="V116" s="118">
        <v>3.6</v>
      </c>
      <c r="W116" s="116">
        <v>0.3</v>
      </c>
      <c r="X116" s="134"/>
      <c r="Y116" s="135">
        <v>5</v>
      </c>
      <c r="Z116" s="135"/>
      <c r="AA116" s="102">
        <f t="shared" si="34"/>
        <v>1.5</v>
      </c>
      <c r="AB116" s="89">
        <f t="shared" si="44"/>
        <v>0.41666666666666663</v>
      </c>
      <c r="AC116" s="277">
        <v>43125</v>
      </c>
      <c r="AD116" s="92" t="str">
        <f t="shared" ca="1" si="35"/>
        <v>До списания  128 Дней</v>
      </c>
      <c r="AE116" s="94">
        <f>IFERROR(VLOOKUP(O116,'Расход по категориям'!A:C,3,0),"")</f>
        <v>1.08</v>
      </c>
      <c r="AF116" s="180">
        <f>IFERROR(IFERROR(IFERROR(VLOOKUP(O116,'Аксапта '!A:E,5,0),VLOOKUP(P116,'Аксапта '!A:E,5,0)),VLOOKUP(Q116,'Аксапта '!A:E,5,0)),0)</f>
        <v>0</v>
      </c>
      <c r="AG116" s="180" t="str">
        <f>IFERROR(IFERROR(IFERROR(VLOOKUP(O116,'Аксапта 2'!A:E,5,0),VLOOKUP(P116,'Аксапта 2'!A:E,5,0)),VLOOKUP(Q116,'Аксапта 2'!A:E,5,0)),0)</f>
        <v>1,26</v>
      </c>
      <c r="AH116" s="180">
        <f>IFERROR(IFERROR(IFERROR(VLOOKUP(O116,'Аксапта 3'!A:E,5,0),VLOOKUP(P116,'Аксапта 3'!A:E,5,0)),VLOOKUP(Q116,'Аксапта 3'!A:E,5,0)),0)</f>
        <v>0</v>
      </c>
      <c r="AI116" s="183"/>
      <c r="AJ116" s="180">
        <f t="shared" si="36"/>
        <v>1.6799999999999997</v>
      </c>
      <c r="AK116" s="107" t="str">
        <f t="shared" si="40"/>
        <v>-</v>
      </c>
      <c r="AL116" s="95" t="str">
        <f t="shared" si="41"/>
        <v>Шоколадно-карамельный соус Mars</v>
      </c>
      <c r="AM116" s="182">
        <f t="shared" si="37"/>
        <v>57407</v>
      </c>
      <c r="AN116" s="182">
        <f t="shared" si="38"/>
        <v>80028</v>
      </c>
      <c r="AO116" s="182" t="str">
        <f t="shared" si="39"/>
        <v/>
      </c>
    </row>
    <row r="117" spans="2:41" ht="15" customHeight="1">
      <c r="B117" s="158"/>
      <c r="C117" s="204"/>
      <c r="D117" s="204"/>
      <c r="E117" s="204"/>
      <c r="F117" s="204"/>
      <c r="G117" s="204"/>
      <c r="H117" s="159"/>
      <c r="I117" s="158"/>
      <c r="J117" s="204"/>
      <c r="K117" s="204"/>
      <c r="L117" s="204"/>
      <c r="M117" s="159"/>
      <c r="O117" s="85"/>
      <c r="P117" s="213"/>
      <c r="Q117" s="227"/>
      <c r="R117" s="86"/>
      <c r="S117" s="143"/>
      <c r="T117" s="232"/>
      <c r="U117" s="167"/>
      <c r="V117" s="119"/>
      <c r="W117" s="120"/>
      <c r="X117" s="119"/>
      <c r="Y117" s="119"/>
      <c r="Z117" s="119"/>
      <c r="AA117" s="105"/>
      <c r="AB117" s="90"/>
      <c r="AC117" s="163"/>
      <c r="AD117" s="93"/>
      <c r="AE117" s="97"/>
      <c r="AF117" s="97"/>
      <c r="AG117" s="97"/>
      <c r="AH117" s="97"/>
      <c r="AI117" s="97"/>
      <c r="AJ117" s="97"/>
      <c r="AK117" s="267"/>
      <c r="AL117" s="97"/>
      <c r="AM117" s="97"/>
      <c r="AN117" s="97"/>
      <c r="AO117" s="97"/>
    </row>
    <row r="118" spans="2:41" ht="15" customHeight="1">
      <c r="B118" s="158">
        <v>1000</v>
      </c>
      <c r="C118" s="204"/>
      <c r="D118" s="204"/>
      <c r="E118" s="204"/>
      <c r="F118" s="204"/>
      <c r="G118" s="204"/>
      <c r="H118" s="159"/>
      <c r="I118" s="158">
        <v>100</v>
      </c>
      <c r="J118" s="204"/>
      <c r="K118" s="204"/>
      <c r="L118" s="204"/>
      <c r="M118" s="159"/>
      <c r="O118" s="83">
        <v>56066</v>
      </c>
      <c r="P118" s="214"/>
      <c r="Q118" s="228"/>
      <c r="R118" s="78">
        <f t="shared" ca="1" si="42"/>
        <v>1</v>
      </c>
      <c r="S118" s="141" t="str">
        <f>VLOOKUP(O118,'СКЛАД '!A:B,2,0)</f>
        <v>Крышка для двухсл. стакана 9 унций</v>
      </c>
      <c r="T118" s="232">
        <v>1000</v>
      </c>
      <c r="U118" s="165" t="s">
        <v>681</v>
      </c>
      <c r="V118" s="121">
        <v>1000</v>
      </c>
      <c r="W118" s="122">
        <v>100</v>
      </c>
      <c r="X118" s="139"/>
      <c r="Y118" s="139">
        <v>14</v>
      </c>
      <c r="Z118" s="139"/>
      <c r="AA118" s="102">
        <f t="shared" si="34"/>
        <v>1400</v>
      </c>
      <c r="AB118" s="89">
        <f t="shared" si="44"/>
        <v>1.4</v>
      </c>
      <c r="AC118" s="160"/>
      <c r="AD118" s="92" t="str">
        <f t="shared" ca="1" si="35"/>
        <v>Нет данных</v>
      </c>
      <c r="AE118" s="94">
        <f>IFERROR(VLOOKUP(O118,'Расход по категориям'!A:C,3,0),"")</f>
        <v>64</v>
      </c>
      <c r="AF118" s="180">
        <f>IFERROR(IFERROR(IFERROR(VLOOKUP(O118,'Аксапта '!A:E,5,0),VLOOKUP(P118,'Аксапта '!A:E,5,0)),VLOOKUP(Q118,'Аксапта '!A:E,5,0)),0)</f>
        <v>0</v>
      </c>
      <c r="AG118" s="180">
        <f>IFERROR(IFERROR(IFERROR(VLOOKUP(O118,'Аксапта 2'!A:E,5,0),VLOOKUP(P118,'Аксапта 2'!A:E,5,0)),VLOOKUP(Q118,'Аксапта 2'!A:E,5,0)),0)</f>
        <v>0</v>
      </c>
      <c r="AH118" s="180">
        <f>IFERROR(IFERROR(IFERROR(VLOOKUP(O118,'Аксапта 3'!A:E,5,0),VLOOKUP(P118,'Аксапта 3'!A:E,5,0)),VLOOKUP(Q118,'Аксапта 3'!A:E,5,0)),0)</f>
        <v>0</v>
      </c>
      <c r="AI118" s="183"/>
      <c r="AJ118" s="180">
        <f t="shared" si="36"/>
        <v>1336</v>
      </c>
      <c r="AK118" s="107" t="str">
        <f t="shared" ref="AK118:AK123" si="48">IF(AE118=0,"нет продаж",IF(T118="","нет кейсовости",IFERROR(IF(AJ118&gt;0,"-",IF(AJ118&gt;0,"-",AJ118/T118-0.5)*-1),"?")))</f>
        <v>-</v>
      </c>
      <c r="AL118" s="95" t="str">
        <f t="shared" ref="AL118:AL123" si="49">S118</f>
        <v>Крышка для двухсл. стакана 9 унций</v>
      </c>
      <c r="AM118" s="182">
        <f t="shared" si="37"/>
        <v>56066</v>
      </c>
      <c r="AN118" s="182" t="str">
        <f t="shared" si="38"/>
        <v/>
      </c>
      <c r="AO118" s="182" t="str">
        <f t="shared" si="39"/>
        <v/>
      </c>
    </row>
    <row r="119" spans="2:41" ht="15" customHeight="1">
      <c r="B119" s="158">
        <v>1000</v>
      </c>
      <c r="C119" s="204"/>
      <c r="D119" s="204"/>
      <c r="E119" s="204"/>
      <c r="F119" s="204"/>
      <c r="G119" s="204"/>
      <c r="H119" s="159"/>
      <c r="I119" s="158">
        <v>100</v>
      </c>
      <c r="J119" s="204"/>
      <c r="K119" s="204"/>
      <c r="L119" s="204"/>
      <c r="M119" s="159"/>
      <c r="O119" s="83">
        <v>56067</v>
      </c>
      <c r="P119" s="214">
        <v>56068</v>
      </c>
      <c r="Q119" s="228"/>
      <c r="R119" s="78">
        <f t="shared" ca="1" si="42"/>
        <v>2</v>
      </c>
      <c r="S119" s="141" t="str">
        <f>VLOOKUP(O119,'СКЛАД '!A:B,2,0)</f>
        <v>Крышка для двухсл. стакана 12 унций</v>
      </c>
      <c r="T119" s="232">
        <v>1000</v>
      </c>
      <c r="U119" s="165" t="s">
        <v>681</v>
      </c>
      <c r="V119" s="121">
        <v>1000</v>
      </c>
      <c r="W119" s="122">
        <v>100</v>
      </c>
      <c r="X119" s="139"/>
      <c r="Y119" s="139">
        <v>14</v>
      </c>
      <c r="Z119" s="139"/>
      <c r="AA119" s="102">
        <f t="shared" si="34"/>
        <v>1400</v>
      </c>
      <c r="AB119" s="89">
        <f t="shared" si="44"/>
        <v>1.4</v>
      </c>
      <c r="AC119" s="160"/>
      <c r="AD119" s="92" t="str">
        <f t="shared" ca="1" si="35"/>
        <v>Нет данных</v>
      </c>
      <c r="AE119" s="94">
        <f>IFERROR(VLOOKUP(O119,'Расход по категориям'!A:C,3,0),"")</f>
        <v>124</v>
      </c>
      <c r="AF119" s="180" t="str">
        <f>IFERROR(IFERROR(IFERROR(VLOOKUP(O119,'Аксапта '!A:E,5,0),VLOOKUP(P119,'Аксапта '!A:E,5,0)),VLOOKUP(Q119,'Аксапта '!A:E,5,0)),0)</f>
        <v>1 000,00</v>
      </c>
      <c r="AG119" s="180" t="str">
        <f>IFERROR(IFERROR(IFERROR(VLOOKUP(O119,'Аксапта 2'!A:E,5,0),VLOOKUP(P119,'Аксапта 2'!A:E,5,0)),VLOOKUP(Q119,'Аксапта 2'!A:E,5,0)),0)</f>
        <v>1 000,00</v>
      </c>
      <c r="AH119" s="180">
        <f>IFERROR(IFERROR(IFERROR(VLOOKUP(O119,'Аксапта 3'!A:E,5,0),VLOOKUP(P119,'Аксапта 3'!A:E,5,0)),VLOOKUP(Q119,'Аксапта 3'!A:E,5,0)),0)</f>
        <v>0</v>
      </c>
      <c r="AI119" s="183"/>
      <c r="AJ119" s="180">
        <f t="shared" si="36"/>
        <v>3276</v>
      </c>
      <c r="AK119" s="107" t="str">
        <f t="shared" si="48"/>
        <v>-</v>
      </c>
      <c r="AL119" s="95" t="str">
        <f t="shared" si="49"/>
        <v>Крышка для двухсл. стакана 12 унций</v>
      </c>
      <c r="AM119" s="182">
        <f t="shared" si="37"/>
        <v>56067</v>
      </c>
      <c r="AN119" s="182">
        <f t="shared" si="38"/>
        <v>56068</v>
      </c>
      <c r="AO119" s="182" t="str">
        <f t="shared" si="39"/>
        <v/>
      </c>
    </row>
    <row r="120" spans="2:41" ht="15" customHeight="1">
      <c r="B120" s="158">
        <v>1800</v>
      </c>
      <c r="C120" s="204"/>
      <c r="D120" s="204"/>
      <c r="E120" s="204"/>
      <c r="F120" s="204"/>
      <c r="G120" s="204"/>
      <c r="H120" s="159"/>
      <c r="I120" s="158">
        <v>150</v>
      </c>
      <c r="J120" s="204"/>
      <c r="K120" s="204"/>
      <c r="L120" s="204"/>
      <c r="M120" s="159"/>
      <c r="O120" s="83">
        <v>56006</v>
      </c>
      <c r="P120" s="214"/>
      <c r="Q120" s="228"/>
      <c r="R120" s="78">
        <f t="shared" ca="1" si="42"/>
        <v>3</v>
      </c>
      <c r="S120" s="141" t="str">
        <f>VLOOKUP(O120,'СКЛАД '!A:B,2,0)</f>
        <v>Крышка для стакана 16/22 унции</v>
      </c>
      <c r="T120" s="232">
        <v>1800</v>
      </c>
      <c r="U120" s="165" t="s">
        <v>681</v>
      </c>
      <c r="V120" s="121">
        <v>1800</v>
      </c>
      <c r="W120" s="122">
        <v>150</v>
      </c>
      <c r="X120" s="139"/>
      <c r="Y120" s="139"/>
      <c r="Z120" s="139"/>
      <c r="AA120" s="102">
        <f t="shared" si="34"/>
        <v>0</v>
      </c>
      <c r="AB120" s="89">
        <f t="shared" si="44"/>
        <v>0</v>
      </c>
      <c r="AC120" s="160"/>
      <c r="AD120" s="92" t="str">
        <f t="shared" ca="1" si="35"/>
        <v>Нет данных</v>
      </c>
      <c r="AE120" s="94">
        <f>IFERROR(VLOOKUP(O120,'Расход по категориям'!A:C,3,0),"")</f>
        <v>1066</v>
      </c>
      <c r="AF120" s="180">
        <f>IFERROR(IFERROR(IFERROR(VLOOKUP(O120,'Аксапта '!A:E,5,0),VLOOKUP(P120,'Аксапта '!A:E,5,0)),VLOOKUP(Q120,'Аксапта '!A:E,5,0)),0)</f>
        <v>0</v>
      </c>
      <c r="AG120" s="180">
        <f>IFERROR(IFERROR(IFERROR(VLOOKUP(O120,'Аксапта 2'!A:E,5,0),VLOOKUP(P120,'Аксапта 2'!A:E,5,0)),VLOOKUP(Q120,'Аксапта 2'!A:E,5,0)),0)</f>
        <v>0</v>
      </c>
      <c r="AH120" s="180">
        <f>IFERROR(IFERROR(IFERROR(VLOOKUP(O120,'Аксапта 3'!A:E,5,0),VLOOKUP(P120,'Аксапта 3'!A:E,5,0)),VLOOKUP(Q120,'Аксапта 3'!A:E,5,0)),0)</f>
        <v>0</v>
      </c>
      <c r="AI120" s="183"/>
      <c r="AJ120" s="180">
        <f t="shared" si="36"/>
        <v>-1066</v>
      </c>
      <c r="AK120" s="107">
        <f t="shared" si="48"/>
        <v>1.0922222222222222</v>
      </c>
      <c r="AL120" s="95" t="str">
        <f t="shared" si="49"/>
        <v>Крышка для стакана 16/22 унции</v>
      </c>
      <c r="AM120" s="182">
        <f t="shared" si="37"/>
        <v>56006</v>
      </c>
      <c r="AN120" s="182" t="str">
        <f t="shared" si="38"/>
        <v/>
      </c>
      <c r="AO120" s="182" t="str">
        <f t="shared" si="39"/>
        <v/>
      </c>
    </row>
    <row r="121" spans="2:41" ht="15" customHeight="1">
      <c r="B121" s="158">
        <v>935</v>
      </c>
      <c r="C121" s="204"/>
      <c r="D121" s="204"/>
      <c r="E121" s="204"/>
      <c r="F121" s="204"/>
      <c r="G121" s="204"/>
      <c r="H121" s="159"/>
      <c r="I121" s="158">
        <v>85</v>
      </c>
      <c r="J121" s="204"/>
      <c r="K121" s="204"/>
      <c r="L121" s="204"/>
      <c r="M121" s="159"/>
      <c r="O121" s="83">
        <v>56008</v>
      </c>
      <c r="P121" s="214"/>
      <c r="Q121" s="228"/>
      <c r="R121" s="78">
        <f t="shared" ca="1" si="42"/>
        <v>4</v>
      </c>
      <c r="S121" s="141" t="str">
        <f>VLOOKUP(O121,'СКЛАД '!A:B,2,0)</f>
        <v>Крышка для стакана 32 унции</v>
      </c>
      <c r="T121" s="232">
        <v>935</v>
      </c>
      <c r="U121" s="165" t="s">
        <v>681</v>
      </c>
      <c r="V121" s="121">
        <v>935</v>
      </c>
      <c r="W121" s="122">
        <v>85</v>
      </c>
      <c r="X121" s="139"/>
      <c r="Y121" s="139"/>
      <c r="Z121" s="139"/>
      <c r="AA121" s="102">
        <f t="shared" si="34"/>
        <v>0</v>
      </c>
      <c r="AB121" s="89">
        <f t="shared" si="44"/>
        <v>0</v>
      </c>
      <c r="AC121" s="160"/>
      <c r="AD121" s="92" t="str">
        <f t="shared" ca="1" si="35"/>
        <v>Нет данных</v>
      </c>
      <c r="AE121" s="94">
        <f>IFERROR(VLOOKUP(O121,'Расход по категориям'!A:C,3,0),"")</f>
        <v>82</v>
      </c>
      <c r="AF121" s="180">
        <f>IFERROR(IFERROR(IFERROR(VLOOKUP(O121,'Аксапта '!A:E,5,0),VLOOKUP(P121,'Аксапта '!A:E,5,0)),VLOOKUP(Q121,'Аксапта '!A:E,5,0)),0)</f>
        <v>0</v>
      </c>
      <c r="AG121" s="180">
        <f>IFERROR(IFERROR(IFERROR(VLOOKUP(O121,'Аксапта 2'!A:E,5,0),VLOOKUP(P121,'Аксапта 2'!A:E,5,0)),VLOOKUP(Q121,'Аксапта 2'!A:E,5,0)),0)</f>
        <v>0</v>
      </c>
      <c r="AH121" s="180">
        <f>IFERROR(IFERROR(IFERROR(VLOOKUP(O121,'Аксапта 3'!A:E,5,0),VLOOKUP(P121,'Аксапта 3'!A:E,5,0)),VLOOKUP(Q121,'Аксапта 3'!A:E,5,0)),0)</f>
        <v>0</v>
      </c>
      <c r="AI121" s="183"/>
      <c r="AJ121" s="180">
        <f t="shared" si="36"/>
        <v>-82</v>
      </c>
      <c r="AK121" s="107">
        <f t="shared" si="48"/>
        <v>0.58770053475935824</v>
      </c>
      <c r="AL121" s="95" t="str">
        <f t="shared" si="49"/>
        <v>Крышка для стакана 32 унции</v>
      </c>
      <c r="AM121" s="182">
        <f t="shared" si="37"/>
        <v>56008</v>
      </c>
      <c r="AN121" s="182" t="str">
        <f t="shared" si="38"/>
        <v/>
      </c>
      <c r="AO121" s="182" t="str">
        <f t="shared" si="39"/>
        <v/>
      </c>
    </row>
    <row r="122" spans="2:41" ht="15" customHeight="1">
      <c r="B122" s="158">
        <v>1000</v>
      </c>
      <c r="C122" s="238">
        <v>100</v>
      </c>
      <c r="D122" s="238"/>
      <c r="E122" s="238"/>
      <c r="F122" s="238"/>
      <c r="G122" s="238"/>
      <c r="H122" s="159"/>
      <c r="I122" s="158">
        <v>100</v>
      </c>
      <c r="J122" s="238"/>
      <c r="K122" s="238"/>
      <c r="L122" s="238"/>
      <c r="M122" s="159"/>
      <c r="O122" s="246">
        <v>56011</v>
      </c>
      <c r="P122" s="228"/>
      <c r="Q122" s="228"/>
      <c r="R122" s="78">
        <f t="shared" ca="1" si="42"/>
        <v>5</v>
      </c>
      <c r="S122" s="141" t="str">
        <f>VLOOKUP(O122,'СКЛАД '!A:B,2,0)</f>
        <v>Крышка для стакана 1,0 литр</v>
      </c>
      <c r="T122" s="260">
        <v>100</v>
      </c>
      <c r="U122" s="165" t="s">
        <v>681</v>
      </c>
      <c r="V122" s="121">
        <v>100</v>
      </c>
      <c r="W122" s="122">
        <v>100</v>
      </c>
      <c r="X122" s="139"/>
      <c r="Y122" s="139"/>
      <c r="Z122" s="139"/>
      <c r="AA122" s="102">
        <f>IFERROR(X122*V122+Y122*W122+Z122,"")</f>
        <v>0</v>
      </c>
      <c r="AB122" s="89">
        <f>IFERROR(AA122/V122,0)</f>
        <v>0</v>
      </c>
      <c r="AC122" s="160"/>
      <c r="AD122" s="92" t="str">
        <f ca="1">IF(AC122="","Нет данных",CONCATENATE("До списания  ",AC122-TODAY()," Дней"))</f>
        <v>Нет данных</v>
      </c>
      <c r="AE122" s="94">
        <f>IFERROR(VLOOKUP(O122,'Расход по категориям'!A:C,3,0),"")</f>
        <v>43</v>
      </c>
      <c r="AF122" s="180">
        <f>IFERROR(IFERROR(IFERROR(VLOOKUP(O122,'Аксапта '!A:E,5,0),VLOOKUP(P122,'Аксапта '!A:E,5,0)),VLOOKUP(Q122,'Аксапта '!A:E,5,0)),0)</f>
        <v>0</v>
      </c>
      <c r="AG122" s="180">
        <f>IFERROR(IFERROR(IFERROR(VLOOKUP(O122,'Аксапта 2'!A:E,5,0),VLOOKUP(P122,'Аксапта 2'!A:E,5,0)),VLOOKUP(Q122,'Аксапта 2'!A:E,5,0)),0)</f>
        <v>0</v>
      </c>
      <c r="AH122" s="180">
        <f>IFERROR(IFERROR(IFERROR(VLOOKUP(O122,'Аксапта 3'!A:E,5,0),VLOOKUP(P122,'Аксапта 3'!A:E,5,0)),VLOOKUP(Q122,'Аксапта 3'!A:E,5,0)),0)</f>
        <v>0</v>
      </c>
      <c r="AI122" s="183"/>
      <c r="AJ122" s="180">
        <f>IFERROR((AA122+AF122+AG122+AH122+AI122)-AE122,"")</f>
        <v>-43</v>
      </c>
      <c r="AK122" s="107">
        <f>IF(AE122=0,"нет продаж",IF(T122="","нет кейсовости",IFERROR(IF(AJ122&gt;0,"-",IF(AJ122&gt;0,"-",AJ122/T122-0.5)*-1),"?")))</f>
        <v>0.92999999999999994</v>
      </c>
      <c r="AL122" s="95" t="str">
        <f>S122</f>
        <v>Крышка для стакана 1,0 литр</v>
      </c>
      <c r="AM122" s="182">
        <f>IF(O122="","",O122)</f>
        <v>56011</v>
      </c>
      <c r="AN122" s="182" t="str">
        <f>IF(P122="","",P122)</f>
        <v/>
      </c>
      <c r="AO122" s="182" t="str">
        <f>IF(Q122="","",Q122)</f>
        <v/>
      </c>
    </row>
    <row r="123" spans="2:41" ht="15" customHeight="1">
      <c r="B123" s="158">
        <v>1512</v>
      </c>
      <c r="C123" s="204"/>
      <c r="D123" s="204"/>
      <c r="E123" s="204"/>
      <c r="F123" s="204"/>
      <c r="G123" s="204"/>
      <c r="H123" s="159"/>
      <c r="I123" s="158">
        <v>126</v>
      </c>
      <c r="J123" s="204"/>
      <c r="K123" s="204"/>
      <c r="L123" s="204"/>
      <c r="M123" s="159"/>
      <c r="O123" s="83">
        <v>53115</v>
      </c>
      <c r="P123" s="214"/>
      <c r="Q123" s="228"/>
      <c r="R123" s="78">
        <f t="shared" ca="1" si="42"/>
        <v>6</v>
      </c>
      <c r="S123" s="141" t="str">
        <f>VLOOKUP(O123,'СКЛАД '!A:B,2,0)</f>
        <v>Крышка для мороженного Айс Твист</v>
      </c>
      <c r="T123" s="232">
        <v>1512</v>
      </c>
      <c r="U123" s="165" t="s">
        <v>681</v>
      </c>
      <c r="V123" s="121">
        <v>1512</v>
      </c>
      <c r="W123" s="122">
        <v>126</v>
      </c>
      <c r="X123" s="139"/>
      <c r="Y123" s="139">
        <v>6</v>
      </c>
      <c r="Z123" s="139"/>
      <c r="AA123" s="102">
        <f t="shared" si="34"/>
        <v>756</v>
      </c>
      <c r="AB123" s="89">
        <f t="shared" si="44"/>
        <v>0.5</v>
      </c>
      <c r="AC123" s="160"/>
      <c r="AD123" s="92" t="str">
        <f t="shared" ca="1" si="35"/>
        <v>Нет данных</v>
      </c>
      <c r="AE123" s="94">
        <f>IFERROR(VLOOKUP(O123,'Расход по категориям'!A:C,3,0),"")</f>
        <v>85</v>
      </c>
      <c r="AF123" s="180">
        <f>IFERROR(IFERROR(IFERROR(VLOOKUP(O123,'Аксапта '!A:E,5,0),VLOOKUP(P123,'Аксапта '!A:E,5,0)),VLOOKUP(Q123,'Аксапта '!A:E,5,0)),0)</f>
        <v>0</v>
      </c>
      <c r="AG123" s="180">
        <f>IFERROR(IFERROR(IFERROR(VLOOKUP(O123,'Аксапта 2'!A:E,5,0),VLOOKUP(P123,'Аксапта 2'!A:E,5,0)),VLOOKUP(Q123,'Аксапта 2'!A:E,5,0)),0)</f>
        <v>0</v>
      </c>
      <c r="AH123" s="180">
        <f>IFERROR(IFERROR(IFERROR(VLOOKUP(O123,'Аксапта 3'!A:E,5,0),VLOOKUP(P123,'Аксапта 3'!A:E,5,0)),VLOOKUP(Q123,'Аксапта 3'!A:E,5,0)),0)</f>
        <v>0</v>
      </c>
      <c r="AI123" s="183"/>
      <c r="AJ123" s="180">
        <f t="shared" si="36"/>
        <v>671</v>
      </c>
      <c r="AK123" s="107" t="str">
        <f t="shared" si="48"/>
        <v>-</v>
      </c>
      <c r="AL123" s="95" t="str">
        <f t="shared" si="49"/>
        <v>Крышка для мороженного Айс Твист</v>
      </c>
      <c r="AM123" s="182">
        <f t="shared" si="37"/>
        <v>53115</v>
      </c>
      <c r="AN123" s="182" t="str">
        <f t="shared" si="38"/>
        <v/>
      </c>
      <c r="AO123" s="182" t="str">
        <f t="shared" si="39"/>
        <v/>
      </c>
    </row>
    <row r="124" spans="2:41" ht="15" customHeight="1">
      <c r="B124" s="158"/>
      <c r="C124" s="204"/>
      <c r="D124" s="204"/>
      <c r="E124" s="204"/>
      <c r="F124" s="204"/>
      <c r="G124" s="204"/>
      <c r="H124" s="159"/>
      <c r="I124" s="158"/>
      <c r="J124" s="204"/>
      <c r="K124" s="204"/>
      <c r="L124" s="204"/>
      <c r="M124" s="159"/>
      <c r="O124" s="85"/>
      <c r="P124" s="213"/>
      <c r="Q124" s="227"/>
      <c r="R124" s="86"/>
      <c r="S124" s="143"/>
      <c r="T124" s="232"/>
      <c r="U124" s="167"/>
      <c r="V124" s="119"/>
      <c r="W124" s="123"/>
      <c r="X124" s="122"/>
      <c r="Y124" s="122"/>
      <c r="Z124" s="122"/>
      <c r="AA124" s="108"/>
      <c r="AB124" s="87"/>
      <c r="AC124" s="163"/>
      <c r="AD124" s="93"/>
      <c r="AE124" s="97"/>
      <c r="AF124" s="97"/>
      <c r="AG124" s="97"/>
      <c r="AH124" s="97"/>
      <c r="AI124" s="97"/>
      <c r="AJ124" s="97"/>
      <c r="AK124" s="267"/>
      <c r="AL124" s="97"/>
      <c r="AM124" s="97"/>
      <c r="AN124" s="97"/>
      <c r="AO124" s="97"/>
    </row>
    <row r="125" spans="2:41" ht="15" customHeight="1">
      <c r="B125" s="158">
        <v>780</v>
      </c>
      <c r="C125" s="204"/>
      <c r="D125" s="204"/>
      <c r="E125" s="204"/>
      <c r="F125" s="204"/>
      <c r="G125" s="204"/>
      <c r="H125" s="159"/>
      <c r="I125" s="158">
        <v>26</v>
      </c>
      <c r="J125" s="204"/>
      <c r="K125" s="204"/>
      <c r="L125" s="204"/>
      <c r="M125" s="159"/>
      <c r="O125" s="83">
        <v>56059</v>
      </c>
      <c r="P125" s="214"/>
      <c r="Q125" s="228"/>
      <c r="R125" s="78">
        <f t="shared" ca="1" si="42"/>
        <v>1</v>
      </c>
      <c r="S125" s="141" t="str">
        <f>VLOOKUP(O125,'СКЛАД '!A:B,2,0)</f>
        <v>Стакан двухслойный 9 унций</v>
      </c>
      <c r="T125" s="232">
        <v>780</v>
      </c>
      <c r="U125" s="165" t="s">
        <v>681</v>
      </c>
      <c r="V125" s="121">
        <v>780</v>
      </c>
      <c r="W125" s="122">
        <v>26</v>
      </c>
      <c r="X125" s="139"/>
      <c r="Y125" s="139">
        <v>55</v>
      </c>
      <c r="Z125" s="139"/>
      <c r="AA125" s="102">
        <f t="shared" si="34"/>
        <v>1430</v>
      </c>
      <c r="AB125" s="89">
        <f t="shared" si="44"/>
        <v>1.8333333333333333</v>
      </c>
      <c r="AC125" s="160"/>
      <c r="AD125" s="92" t="str">
        <f t="shared" ca="1" si="35"/>
        <v>Нет данных</v>
      </c>
      <c r="AE125" s="94">
        <f>IFERROR(VLOOKUP(O125,'Расход по категориям'!A:C,3,0),"")</f>
        <v>64</v>
      </c>
      <c r="AF125" s="180">
        <f>IFERROR(IFERROR(IFERROR(VLOOKUP(O125,'Аксапта '!A:E,5,0),VLOOKUP(P125,'Аксапта '!A:E,5,0)),VLOOKUP(Q125,'Аксапта '!A:E,5,0)),0)</f>
        <v>0</v>
      </c>
      <c r="AG125" s="180">
        <f>IFERROR(IFERROR(IFERROR(VLOOKUP(O125,'Аксапта 2'!A:E,5,0),VLOOKUP(P125,'Аксапта 2'!A:E,5,0)),VLOOKUP(Q125,'Аксапта 2'!A:E,5,0)),0)</f>
        <v>0</v>
      </c>
      <c r="AH125" s="180">
        <f>IFERROR(IFERROR(IFERROR(VLOOKUP(O125,'Аксапта 3'!A:E,5,0),VLOOKUP(P125,'Аксапта 3'!A:E,5,0)),VLOOKUP(Q125,'Аксапта 3'!A:E,5,0)),0)</f>
        <v>0</v>
      </c>
      <c r="AI125" s="183"/>
      <c r="AJ125" s="180">
        <f t="shared" si="36"/>
        <v>1366</v>
      </c>
      <c r="AK125" s="107" t="str">
        <f t="shared" ref="AK125:AK138" si="50">IF(AE125=0,"нет продаж",IF(T125="","нет кейсовости",IFERROR(IF(AJ125&gt;0,"-",IF(AJ125&gt;0,"-",AJ125/T125-0.5)*-1),"?")))</f>
        <v>-</v>
      </c>
      <c r="AL125" s="95" t="str">
        <f t="shared" ref="AL125:AL138" si="51">S125</f>
        <v>Стакан двухслойный 9 унций</v>
      </c>
      <c r="AM125" s="182">
        <f t="shared" si="37"/>
        <v>56059</v>
      </c>
      <c r="AN125" s="182" t="str">
        <f t="shared" si="38"/>
        <v/>
      </c>
      <c r="AO125" s="182" t="str">
        <f t="shared" si="39"/>
        <v/>
      </c>
    </row>
    <row r="126" spans="2:41" ht="15" customHeight="1">
      <c r="B126" s="158">
        <v>600</v>
      </c>
      <c r="C126" s="204">
        <v>448</v>
      </c>
      <c r="D126" s="204"/>
      <c r="E126" s="204"/>
      <c r="F126" s="204"/>
      <c r="G126" s="204"/>
      <c r="H126" s="159"/>
      <c r="I126" s="158">
        <v>25</v>
      </c>
      <c r="J126" s="204">
        <v>28</v>
      </c>
      <c r="K126" s="204"/>
      <c r="L126" s="204"/>
      <c r="M126" s="159"/>
      <c r="O126" s="83">
        <v>56064</v>
      </c>
      <c r="P126" s="214"/>
      <c r="Q126" s="228"/>
      <c r="R126" s="78">
        <f t="shared" ca="1" si="42"/>
        <v>2</v>
      </c>
      <c r="S126" s="141" t="str">
        <f>VLOOKUP(O126,'СКЛАД '!A:B,2,0)</f>
        <v>Стакан двухслойный 12 унций</v>
      </c>
      <c r="T126" s="232">
        <v>600</v>
      </c>
      <c r="U126" s="165" t="s">
        <v>681</v>
      </c>
      <c r="V126" s="121">
        <v>600</v>
      </c>
      <c r="W126" s="122">
        <v>25</v>
      </c>
      <c r="X126" s="139"/>
      <c r="Y126" s="139">
        <v>40</v>
      </c>
      <c r="Z126" s="139"/>
      <c r="AA126" s="102">
        <f t="shared" si="34"/>
        <v>1000</v>
      </c>
      <c r="AB126" s="89">
        <f t="shared" si="44"/>
        <v>1.6666666666666667</v>
      </c>
      <c r="AC126" s="160"/>
      <c r="AD126" s="92" t="str">
        <f t="shared" ca="1" si="35"/>
        <v>Нет данных</v>
      </c>
      <c r="AE126" s="94">
        <f>IFERROR(VLOOKUP(O126,'Расход по категориям'!A:C,3,0),"")</f>
        <v>105</v>
      </c>
      <c r="AF126" s="180">
        <f>IFERROR(IFERROR(IFERROR(VLOOKUP(O126,'Аксапта '!A:E,5,0),VLOOKUP(P126,'Аксапта '!A:E,5,0)),VLOOKUP(Q126,'Аксапта '!A:E,5,0)),0)</f>
        <v>0</v>
      </c>
      <c r="AG126" s="180" t="str">
        <f>IFERROR(IFERROR(IFERROR(VLOOKUP(O126,'Аксапта 2'!A:E,5,0),VLOOKUP(P126,'Аксапта 2'!A:E,5,0)),VLOOKUP(Q126,'Аксапта 2'!A:E,5,0)),0)</f>
        <v>600,00</v>
      </c>
      <c r="AH126" s="180">
        <f>IFERROR(IFERROR(IFERROR(VLOOKUP(O126,'Аксапта 3'!A:E,5,0),VLOOKUP(P126,'Аксапта 3'!A:E,5,0)),VLOOKUP(Q126,'Аксапта 3'!A:E,5,0)),0)</f>
        <v>0</v>
      </c>
      <c r="AI126" s="183"/>
      <c r="AJ126" s="180">
        <f t="shared" si="36"/>
        <v>1495</v>
      </c>
      <c r="AK126" s="107" t="str">
        <f t="shared" si="50"/>
        <v>-</v>
      </c>
      <c r="AL126" s="95" t="str">
        <f t="shared" si="51"/>
        <v>Стакан двухслойный 12 унций</v>
      </c>
      <c r="AM126" s="182">
        <f t="shared" si="37"/>
        <v>56064</v>
      </c>
      <c r="AN126" s="182" t="str">
        <f t="shared" si="38"/>
        <v/>
      </c>
      <c r="AO126" s="182" t="str">
        <f t="shared" si="39"/>
        <v/>
      </c>
    </row>
    <row r="127" spans="2:41" ht="15" customHeight="1">
      <c r="B127" s="158">
        <v>1008</v>
      </c>
      <c r="C127" s="238">
        <v>600</v>
      </c>
      <c r="D127" s="238"/>
      <c r="E127" s="238"/>
      <c r="F127" s="238"/>
      <c r="G127" s="238"/>
      <c r="H127" s="159"/>
      <c r="I127" s="158">
        <v>42</v>
      </c>
      <c r="J127" s="238">
        <v>50</v>
      </c>
      <c r="K127" s="238"/>
      <c r="L127" s="238"/>
      <c r="M127" s="159"/>
      <c r="O127" s="83">
        <v>56070</v>
      </c>
      <c r="P127" s="214">
        <v>56074</v>
      </c>
      <c r="Q127" s="228">
        <v>56076</v>
      </c>
      <c r="R127" s="78">
        <f t="shared" ca="1" si="42"/>
        <v>3</v>
      </c>
      <c r="S127" s="141" t="str">
        <f>VLOOKUP(O127,'СКЛАД '!A:B,2,0)</f>
        <v>Стакан одноразового применения для горячего 0,5</v>
      </c>
      <c r="T127" s="251">
        <v>1008</v>
      </c>
      <c r="U127" s="165" t="s">
        <v>681</v>
      </c>
      <c r="V127" s="121">
        <v>600</v>
      </c>
      <c r="W127" s="122">
        <v>42</v>
      </c>
      <c r="X127" s="139"/>
      <c r="Y127" s="139"/>
      <c r="Z127" s="139"/>
      <c r="AA127" s="102">
        <f>IFERROR(X127*V127+Y127*W127+Z127,"")</f>
        <v>0</v>
      </c>
      <c r="AB127" s="89">
        <f>IFERROR(AA127/V127,0)</f>
        <v>0</v>
      </c>
      <c r="AC127" s="160"/>
      <c r="AD127" s="92" t="str">
        <f ca="1">IF(AC127="","Нет данных",CONCATENATE("До списания  ",AC127-TODAY()," Дней"))</f>
        <v>Нет данных</v>
      </c>
      <c r="AE127" s="94">
        <f>IFERROR(VLOOKUP(O127,'Расход по категориям'!A:C,3,0),"")</f>
        <v>19</v>
      </c>
      <c r="AF127" s="180" t="str">
        <f>IFERROR(IFERROR(IFERROR(VLOOKUP(O127,'Аксапта '!A:E,5,0),VLOOKUP(P127,'Аксапта '!A:E,5,0)),VLOOKUP(Q127,'Аксапта '!A:E,5,0)),0)</f>
        <v>1 200,00</v>
      </c>
      <c r="AG127" s="180">
        <f>IFERROR(IFERROR(IFERROR(VLOOKUP(O127,'Аксапта 2'!A:E,5,0),VLOOKUP(P127,'Аксапта 2'!A:E,5,0)),VLOOKUP(Q127,'Аксапта 2'!A:E,5,0)),0)</f>
        <v>0</v>
      </c>
      <c r="AH127" s="180">
        <f>IFERROR(IFERROR(IFERROR(VLOOKUP(O127,'Аксапта 3'!A:E,5,0),VLOOKUP(P127,'Аксапта 3'!A:E,5,0)),VLOOKUP(Q127,'Аксапта 3'!A:E,5,0)),0)</f>
        <v>0</v>
      </c>
      <c r="AI127" s="183"/>
      <c r="AJ127" s="180">
        <f>IFERROR((AA127+AF127+AG127+AH127+AI127)-AE127,"")</f>
        <v>1181</v>
      </c>
      <c r="AK127" s="107" t="str">
        <f>IF(AE127=0,"нет продаж",IF(T127="","нет кейсовости",IFERROR(IF(AJ127&gt;0,"-",IF(AJ127&gt;0,"-",AJ127/T127-0.5)*-1),"?")))</f>
        <v>-</v>
      </c>
      <c r="AL127" s="95" t="str">
        <f>S127</f>
        <v>Стакан одноразового применения для горячего 0,5</v>
      </c>
      <c r="AM127" s="182">
        <f t="shared" ref="AM127:AO129" si="52">IF(O127="","",O127)</f>
        <v>56070</v>
      </c>
      <c r="AN127" s="182">
        <f t="shared" si="52"/>
        <v>56074</v>
      </c>
      <c r="AO127" s="182">
        <f t="shared" si="52"/>
        <v>56076</v>
      </c>
    </row>
    <row r="128" spans="2:41" ht="15" customHeight="1">
      <c r="B128" s="158">
        <v>900</v>
      </c>
      <c r="C128" s="238"/>
      <c r="D128" s="238"/>
      <c r="E128" s="238"/>
      <c r="F128" s="238"/>
      <c r="G128" s="238"/>
      <c r="H128" s="159"/>
      <c r="I128" s="158">
        <v>50</v>
      </c>
      <c r="J128" s="238"/>
      <c r="K128" s="238"/>
      <c r="L128" s="238"/>
      <c r="M128" s="159"/>
      <c r="O128" s="83">
        <v>56071</v>
      </c>
      <c r="P128" s="214">
        <v>56075</v>
      </c>
      <c r="Q128" s="228"/>
      <c r="R128" s="78">
        <f t="shared" ca="1" si="42"/>
        <v>4</v>
      </c>
      <c r="S128" s="141" t="str">
        <f>VLOOKUP(O128,'СКЛАД '!A:B,2,0)</f>
        <v>Манжет на стакан для горячего 0,5</v>
      </c>
      <c r="T128" s="251">
        <v>900</v>
      </c>
      <c r="U128" s="165" t="s">
        <v>681</v>
      </c>
      <c r="V128" s="121">
        <v>900</v>
      </c>
      <c r="W128" s="122">
        <v>50</v>
      </c>
      <c r="X128" s="139"/>
      <c r="Y128" s="139">
        <v>6</v>
      </c>
      <c r="Z128" s="139"/>
      <c r="AA128" s="102">
        <f>IFERROR(X128*V128+Y128*W128+Z128,"")</f>
        <v>300</v>
      </c>
      <c r="AB128" s="89">
        <f>IFERROR(AA128/V128,0)</f>
        <v>0.33333333333333331</v>
      </c>
      <c r="AC128" s="160"/>
      <c r="AD128" s="92" t="str">
        <f ca="1">IF(AC128="","Нет данных",CONCATENATE("До списания  ",AC128-TODAY()," Дней"))</f>
        <v>Нет данных</v>
      </c>
      <c r="AE128" s="94">
        <f>IFERROR(VLOOKUP(O128,'Расход по категориям'!A:C,3,0),"")</f>
        <v>19</v>
      </c>
      <c r="AF128" s="180">
        <f>IFERROR(IFERROR(IFERROR(VLOOKUP(O128,'Аксапта '!A:E,5,0),VLOOKUP(P128,'Аксапта '!A:E,5,0)),VLOOKUP(Q128,'Аксапта '!A:E,5,0)),0)</f>
        <v>0</v>
      </c>
      <c r="AG128" s="180">
        <f>IFERROR(IFERROR(IFERROR(VLOOKUP(O128,'Аксапта 2'!A:E,5,0),VLOOKUP(P128,'Аксапта 2'!A:E,5,0)),VLOOKUP(Q128,'Аксапта 2'!A:E,5,0)),0)</f>
        <v>0</v>
      </c>
      <c r="AH128" s="180">
        <f>IFERROR(IFERROR(IFERROR(VLOOKUP(O128,'Аксапта 3'!A:E,5,0),VLOOKUP(P128,'Аксапта 3'!A:E,5,0)),VLOOKUP(Q128,'Аксапта 3'!A:E,5,0)),0)</f>
        <v>0</v>
      </c>
      <c r="AI128" s="183"/>
      <c r="AJ128" s="180">
        <f>IFERROR((AA128+AF128+AG128+AH128+AI128)-AE128,"")</f>
        <v>281</v>
      </c>
      <c r="AK128" s="107" t="str">
        <f>IF(AE128=0,"нет продаж",IF(T128="","нет кейсовости",IFERROR(IF(AJ128&gt;0,"-",IF(AJ128&gt;0,"-",AJ128/T128-0.5)*-1),"?")))</f>
        <v>-</v>
      </c>
      <c r="AL128" s="95" t="str">
        <f>S128</f>
        <v>Манжет на стакан для горячего 0,5</v>
      </c>
      <c r="AM128" s="182">
        <f t="shared" si="52"/>
        <v>56071</v>
      </c>
      <c r="AN128" s="182">
        <f t="shared" si="52"/>
        <v>56075</v>
      </c>
      <c r="AO128" s="182" t="str">
        <f t="shared" si="52"/>
        <v/>
      </c>
    </row>
    <row r="129" spans="2:41" ht="15" customHeight="1">
      <c r="B129" s="158">
        <v>16000</v>
      </c>
      <c r="C129" s="238"/>
      <c r="D129" s="238"/>
      <c r="E129" s="238"/>
      <c r="F129" s="238"/>
      <c r="G129" s="238"/>
      <c r="H129" s="159"/>
      <c r="I129" s="158">
        <v>1000</v>
      </c>
      <c r="J129" s="238"/>
      <c r="K129" s="238"/>
      <c r="L129" s="238"/>
      <c r="M129" s="159"/>
      <c r="O129" s="246">
        <v>56073</v>
      </c>
      <c r="P129" s="228"/>
      <c r="Q129" s="228"/>
      <c r="R129" s="78">
        <f t="shared" ca="1" si="42"/>
        <v>5</v>
      </c>
      <c r="S129" s="141" t="str">
        <f>VLOOKUP(O129,'СКЛАД '!A:B,2,0)</f>
        <v>Мешалка для горячих напитков 0,5л.</v>
      </c>
      <c r="T129" s="252">
        <v>16000</v>
      </c>
      <c r="U129" s="165" t="s">
        <v>681</v>
      </c>
      <c r="V129" s="121">
        <v>16000</v>
      </c>
      <c r="W129" s="122">
        <v>1000</v>
      </c>
      <c r="X129" s="139">
        <v>1</v>
      </c>
      <c r="Y129" s="139">
        <v>7</v>
      </c>
      <c r="Z129" s="139"/>
      <c r="AA129" s="102">
        <f>IFERROR(X129*V129+Y129*W129+Z129,"")</f>
        <v>23000</v>
      </c>
      <c r="AB129" s="89">
        <f>IFERROR(AA129/V129,0)</f>
        <v>1.4375</v>
      </c>
      <c r="AC129" s="160"/>
      <c r="AD129" s="92" t="str">
        <f ca="1">IF(AC129="","Нет данных",CONCATENATE("До списания  ",AC129-TODAY()," Дней"))</f>
        <v>Нет данных</v>
      </c>
      <c r="AE129" s="94">
        <f>IFERROR(VLOOKUP(O129,'Расход по категориям'!A:C,3,0),"")</f>
        <v>186</v>
      </c>
      <c r="AF129" s="180">
        <f>IFERROR(IFERROR(IFERROR(VLOOKUP(O129,'Аксапта '!A:E,5,0),VLOOKUP(P129,'Аксапта '!A:E,5,0)),VLOOKUP(Q129,'Аксапта '!A:E,5,0)),0)</f>
        <v>0</v>
      </c>
      <c r="AG129" s="180">
        <f>IFERROR(IFERROR(IFERROR(VLOOKUP(O129,'Аксапта 2'!A:E,5,0),VLOOKUP(P129,'Аксапта 2'!A:E,5,0)),VLOOKUP(Q129,'Аксапта 2'!A:E,5,0)),0)</f>
        <v>0</v>
      </c>
      <c r="AH129" s="180">
        <f>IFERROR(IFERROR(IFERROR(VLOOKUP(O129,'Аксапта 3'!A:E,5,0),VLOOKUP(P129,'Аксапта 3'!A:E,5,0)),VLOOKUP(Q129,'Аксапта 3'!A:E,5,0)),0)</f>
        <v>0</v>
      </c>
      <c r="AI129" s="183"/>
      <c r="AJ129" s="180">
        <f>IFERROR((AA129+AF129+AG129+AH129+AI129)-AE129,"")</f>
        <v>22814</v>
      </c>
      <c r="AK129" s="107" t="str">
        <f>IF(AE129=0,"нет продаж",IF(T129="","нет кейсовости",IFERROR(IF(AJ129&gt;0,"-",IF(AJ129&gt;0,"-",AJ129/T129-0.5)*-1),"?")))</f>
        <v>-</v>
      </c>
      <c r="AL129" s="95" t="str">
        <f>S129</f>
        <v>Мешалка для горячих напитков 0,5л.</v>
      </c>
      <c r="AM129" s="182">
        <f t="shared" si="52"/>
        <v>56073</v>
      </c>
      <c r="AN129" s="182" t="str">
        <f t="shared" si="52"/>
        <v/>
      </c>
      <c r="AO129" s="182" t="str">
        <f t="shared" si="52"/>
        <v/>
      </c>
    </row>
    <row r="130" spans="2:41" ht="15" customHeight="1">
      <c r="B130" s="158">
        <v>2000</v>
      </c>
      <c r="C130" s="204"/>
      <c r="D130" s="204"/>
      <c r="E130" s="204"/>
      <c r="F130" s="204"/>
      <c r="G130" s="204"/>
      <c r="H130" s="159"/>
      <c r="I130" s="158">
        <v>100</v>
      </c>
      <c r="J130" s="204"/>
      <c r="K130" s="204"/>
      <c r="L130" s="204"/>
      <c r="M130" s="159"/>
      <c r="O130" s="83">
        <v>57000</v>
      </c>
      <c r="P130" s="214"/>
      <c r="Q130" s="228"/>
      <c r="R130" s="78">
        <f t="shared" ca="1" si="42"/>
        <v>6</v>
      </c>
      <c r="S130" s="141" t="str">
        <f>VLOOKUP(O130,'СКЛАД '!A:B,2,0)</f>
        <v>Стакан 12 унций</v>
      </c>
      <c r="T130" s="232">
        <v>2000</v>
      </c>
      <c r="U130" s="165" t="s">
        <v>681</v>
      </c>
      <c r="V130" s="121">
        <v>2000</v>
      </c>
      <c r="W130" s="122">
        <v>100</v>
      </c>
      <c r="X130" s="139"/>
      <c r="Y130" s="139"/>
      <c r="Z130" s="139"/>
      <c r="AA130" s="102">
        <f t="shared" si="34"/>
        <v>0</v>
      </c>
      <c r="AB130" s="89">
        <f t="shared" si="44"/>
        <v>0</v>
      </c>
      <c r="AC130" s="160"/>
      <c r="AD130" s="92" t="str">
        <f t="shared" ref="AD130:AD186" ca="1" si="53">IF(AC130="","Нет данных",CONCATENATE("До списания  ",AC130-TODAY()," Дней"))</f>
        <v>Нет данных</v>
      </c>
      <c r="AE130" s="94">
        <f>IFERROR(VLOOKUP(O130,'Расход по категориям'!A:C,3,0),"")</f>
        <v>37</v>
      </c>
      <c r="AF130" s="180">
        <f>IFERROR(IFERROR(IFERROR(VLOOKUP(O130,'Аксапта '!A:E,5,0),VLOOKUP(P130,'Аксапта '!A:E,5,0)),VLOOKUP(Q130,'Аксапта '!A:E,5,0)),0)</f>
        <v>0</v>
      </c>
      <c r="AG130" s="180">
        <f>IFERROR(IFERROR(IFERROR(VLOOKUP(O130,'Аксапта 2'!A:E,5,0),VLOOKUP(P130,'Аксапта 2'!A:E,5,0)),VLOOKUP(Q130,'Аксапта 2'!A:E,5,0)),0)</f>
        <v>0</v>
      </c>
      <c r="AH130" s="180">
        <f>IFERROR(IFERROR(IFERROR(VLOOKUP(O130,'Аксапта 3'!A:E,5,0),VLOOKUP(P130,'Аксапта 3'!A:E,5,0)),VLOOKUP(Q130,'Аксапта 3'!A:E,5,0)),0)</f>
        <v>0</v>
      </c>
      <c r="AI130" s="183"/>
      <c r="AJ130" s="180">
        <f t="shared" si="36"/>
        <v>-37</v>
      </c>
      <c r="AK130" s="107">
        <f t="shared" si="50"/>
        <v>0.51849999999999996</v>
      </c>
      <c r="AL130" s="95" t="str">
        <f t="shared" si="51"/>
        <v>Стакан 12 унций</v>
      </c>
      <c r="AM130" s="182">
        <f t="shared" si="37"/>
        <v>57000</v>
      </c>
      <c r="AN130" s="182" t="str">
        <f t="shared" si="38"/>
        <v/>
      </c>
      <c r="AO130" s="182" t="str">
        <f t="shared" si="39"/>
        <v/>
      </c>
    </row>
    <row r="131" spans="2:41" ht="15" customHeight="1">
      <c r="B131" s="158">
        <v>1000</v>
      </c>
      <c r="C131" s="204"/>
      <c r="D131" s="204"/>
      <c r="E131" s="204"/>
      <c r="F131" s="204"/>
      <c r="G131" s="204"/>
      <c r="H131" s="159"/>
      <c r="I131" s="158">
        <v>50</v>
      </c>
      <c r="J131" s="204"/>
      <c r="K131" s="204"/>
      <c r="L131" s="204"/>
      <c r="M131" s="159"/>
      <c r="O131" s="83">
        <v>57001</v>
      </c>
      <c r="P131" s="214"/>
      <c r="Q131" s="228"/>
      <c r="R131" s="78">
        <f t="shared" ca="1" si="42"/>
        <v>7</v>
      </c>
      <c r="S131" s="141" t="str">
        <f>VLOOKUP(O131,'СКЛАД '!A:B,2,0)</f>
        <v>Стакан 16 унций</v>
      </c>
      <c r="T131" s="232">
        <v>1000</v>
      </c>
      <c r="U131" s="165" t="s">
        <v>681</v>
      </c>
      <c r="V131" s="121">
        <v>1000</v>
      </c>
      <c r="W131" s="122">
        <v>50</v>
      </c>
      <c r="X131" s="139"/>
      <c r="Y131" s="139"/>
      <c r="Z131" s="139"/>
      <c r="AA131" s="102">
        <f t="shared" si="34"/>
        <v>0</v>
      </c>
      <c r="AB131" s="89">
        <f t="shared" si="44"/>
        <v>0</v>
      </c>
      <c r="AC131" s="160"/>
      <c r="AD131" s="92" t="str">
        <f t="shared" ca="1" si="53"/>
        <v>Нет данных</v>
      </c>
      <c r="AE131" s="94">
        <f>IFERROR(VLOOKUP(O131,'Расход по категориям'!A:C,3,0),"")</f>
        <v>18</v>
      </c>
      <c r="AF131" s="180">
        <f>IFERROR(IFERROR(IFERROR(VLOOKUP(O131,'Аксапта '!A:E,5,0),VLOOKUP(P131,'Аксапта '!A:E,5,0)),VLOOKUP(Q131,'Аксапта '!A:E,5,0)),0)</f>
        <v>0</v>
      </c>
      <c r="AG131" s="180">
        <f>IFERROR(IFERROR(IFERROR(VLOOKUP(O131,'Аксапта 2'!A:E,5,0),VLOOKUP(P131,'Аксапта 2'!A:E,5,0)),VLOOKUP(Q131,'Аксапта 2'!A:E,5,0)),0)</f>
        <v>0</v>
      </c>
      <c r="AH131" s="180">
        <f>IFERROR(IFERROR(IFERROR(VLOOKUP(O131,'Аксапта 3'!A:E,5,0),VLOOKUP(P131,'Аксапта 3'!A:E,5,0)),VLOOKUP(Q131,'Аксапта 3'!A:E,5,0)),0)</f>
        <v>0</v>
      </c>
      <c r="AI131" s="183"/>
      <c r="AJ131" s="180">
        <f t="shared" si="36"/>
        <v>-18</v>
      </c>
      <c r="AK131" s="107">
        <f t="shared" si="50"/>
        <v>0.51800000000000002</v>
      </c>
      <c r="AL131" s="95" t="str">
        <f t="shared" si="51"/>
        <v>Стакан 16 унций</v>
      </c>
      <c r="AM131" s="182">
        <f t="shared" si="37"/>
        <v>57001</v>
      </c>
      <c r="AN131" s="182" t="str">
        <f t="shared" si="38"/>
        <v/>
      </c>
      <c r="AO131" s="182" t="str">
        <f t="shared" si="39"/>
        <v/>
      </c>
    </row>
    <row r="132" spans="2:41" ht="15" customHeight="1">
      <c r="B132" s="158">
        <v>1000</v>
      </c>
      <c r="C132" s="204"/>
      <c r="D132" s="204"/>
      <c r="E132" s="204"/>
      <c r="F132" s="204"/>
      <c r="G132" s="204"/>
      <c r="H132" s="159"/>
      <c r="I132" s="158">
        <v>50</v>
      </c>
      <c r="J132" s="204"/>
      <c r="K132" s="204"/>
      <c r="L132" s="204"/>
      <c r="M132" s="159"/>
      <c r="O132" s="83">
        <v>57002</v>
      </c>
      <c r="P132" s="214"/>
      <c r="Q132" s="228"/>
      <c r="R132" s="78">
        <f t="shared" ca="1" si="42"/>
        <v>8</v>
      </c>
      <c r="S132" s="141" t="str">
        <f>VLOOKUP(O132,'СКЛАД '!A:B,2,0)</f>
        <v>Стакан 22 унции</v>
      </c>
      <c r="T132" s="232">
        <v>1000</v>
      </c>
      <c r="U132" s="165" t="s">
        <v>681</v>
      </c>
      <c r="V132" s="121">
        <v>1000</v>
      </c>
      <c r="W132" s="122">
        <v>50</v>
      </c>
      <c r="X132" s="139"/>
      <c r="Y132" s="139"/>
      <c r="Z132" s="139"/>
      <c r="AA132" s="102">
        <f t="shared" ref="AA132:AA188" si="54">IFERROR(X132*V132+Y132*W132+Z132,"")</f>
        <v>0</v>
      </c>
      <c r="AB132" s="89">
        <f t="shared" si="44"/>
        <v>0</v>
      </c>
      <c r="AC132" s="160"/>
      <c r="AD132" s="92" t="str">
        <f t="shared" ca="1" si="53"/>
        <v>Нет данных</v>
      </c>
      <c r="AE132" s="94">
        <f>IFERROR(VLOOKUP(O132,'Расход по категориям'!A:C,3,0),"")</f>
        <v>1011</v>
      </c>
      <c r="AF132" s="180">
        <f>IFERROR(IFERROR(IFERROR(VLOOKUP(O132,'Аксапта '!A:E,5,0),VLOOKUP(P132,'Аксапта '!A:E,5,0)),VLOOKUP(Q132,'Аксапта '!A:E,5,0)),0)</f>
        <v>0</v>
      </c>
      <c r="AG132" s="180">
        <f>IFERROR(IFERROR(IFERROR(VLOOKUP(O132,'Аксапта 2'!A:E,5,0),VLOOKUP(P132,'Аксапта 2'!A:E,5,0)),VLOOKUP(Q132,'Аксапта 2'!A:E,5,0)),0)</f>
        <v>0</v>
      </c>
      <c r="AH132" s="180">
        <f>IFERROR(IFERROR(IFERROR(VLOOKUP(O132,'Аксапта 3'!A:E,5,0),VLOOKUP(P132,'Аксапта 3'!A:E,5,0)),VLOOKUP(Q132,'Аксапта 3'!A:E,5,0)),0)</f>
        <v>0</v>
      </c>
      <c r="AI132" s="183"/>
      <c r="AJ132" s="180">
        <f t="shared" si="36"/>
        <v>-1011</v>
      </c>
      <c r="AK132" s="107">
        <f t="shared" si="50"/>
        <v>1.5109999999999999</v>
      </c>
      <c r="AL132" s="95" t="str">
        <f t="shared" si="51"/>
        <v>Стакан 22 унции</v>
      </c>
      <c r="AM132" s="182">
        <f t="shared" si="37"/>
        <v>57002</v>
      </c>
      <c r="AN132" s="182" t="str">
        <f t="shared" si="38"/>
        <v/>
      </c>
      <c r="AO132" s="182" t="str">
        <f t="shared" si="39"/>
        <v/>
      </c>
    </row>
    <row r="133" spans="2:41" ht="15" customHeight="1">
      <c r="B133" s="158">
        <v>500</v>
      </c>
      <c r="C133" s="204"/>
      <c r="D133" s="204"/>
      <c r="E133" s="204"/>
      <c r="F133" s="204"/>
      <c r="G133" s="204"/>
      <c r="H133" s="159"/>
      <c r="I133" s="158">
        <v>50</v>
      </c>
      <c r="J133" s="204">
        <v>25</v>
      </c>
      <c r="K133" s="204"/>
      <c r="L133" s="204"/>
      <c r="M133" s="159"/>
      <c r="O133" s="83">
        <v>57003</v>
      </c>
      <c r="P133" s="214"/>
      <c r="Q133" s="228"/>
      <c r="R133" s="78">
        <f t="shared" ca="1" si="42"/>
        <v>9</v>
      </c>
      <c r="S133" s="141" t="str">
        <f>VLOOKUP(O133,'СКЛАД '!A:B,2,0)</f>
        <v>Стакан 32 унции</v>
      </c>
      <c r="T133" s="232">
        <v>500</v>
      </c>
      <c r="U133" s="165" t="s">
        <v>681</v>
      </c>
      <c r="V133" s="121">
        <v>500</v>
      </c>
      <c r="W133" s="122">
        <v>50</v>
      </c>
      <c r="X133" s="139"/>
      <c r="Y133" s="139"/>
      <c r="Z133" s="139"/>
      <c r="AA133" s="102">
        <f t="shared" si="54"/>
        <v>0</v>
      </c>
      <c r="AB133" s="89">
        <f t="shared" si="44"/>
        <v>0</v>
      </c>
      <c r="AC133" s="160"/>
      <c r="AD133" s="92" t="str">
        <f t="shared" ca="1" si="53"/>
        <v>Нет данных</v>
      </c>
      <c r="AE133" s="94">
        <f>IFERROR(VLOOKUP(O133,'Расход по категориям'!A:C,3,0),"")</f>
        <v>82</v>
      </c>
      <c r="AF133" s="180">
        <f>IFERROR(IFERROR(IFERROR(VLOOKUP(O133,'Аксапта '!A:E,5,0),VLOOKUP(P133,'Аксапта '!A:E,5,0)),VLOOKUP(Q133,'Аксапта '!A:E,5,0)),0)</f>
        <v>0</v>
      </c>
      <c r="AG133" s="180">
        <f>IFERROR(IFERROR(IFERROR(VLOOKUP(O133,'Аксапта 2'!A:E,5,0),VLOOKUP(P133,'Аксапта 2'!A:E,5,0)),VLOOKUP(Q133,'Аксапта 2'!A:E,5,0)),0)</f>
        <v>0</v>
      </c>
      <c r="AH133" s="180">
        <f>IFERROR(IFERROR(IFERROR(VLOOKUP(O133,'Аксапта 3'!A:E,5,0),VLOOKUP(P133,'Аксапта 3'!A:E,5,0)),VLOOKUP(Q133,'Аксапта 3'!A:E,5,0)),0)</f>
        <v>0</v>
      </c>
      <c r="AI133" s="183"/>
      <c r="AJ133" s="180">
        <f t="shared" si="36"/>
        <v>-82</v>
      </c>
      <c r="AK133" s="107">
        <f t="shared" si="50"/>
        <v>0.66400000000000003</v>
      </c>
      <c r="AL133" s="95" t="str">
        <f t="shared" si="51"/>
        <v>Стакан 32 унции</v>
      </c>
      <c r="AM133" s="182">
        <f t="shared" si="37"/>
        <v>57003</v>
      </c>
      <c r="AN133" s="182" t="str">
        <f t="shared" si="38"/>
        <v/>
      </c>
      <c r="AO133" s="182" t="str">
        <f t="shared" si="39"/>
        <v/>
      </c>
    </row>
    <row r="134" spans="2:41" ht="15" customHeight="1">
      <c r="B134" s="158">
        <v>500</v>
      </c>
      <c r="C134" s="204">
        <v>420</v>
      </c>
      <c r="D134" s="204"/>
      <c r="E134" s="204"/>
      <c r="F134" s="204"/>
      <c r="G134" s="204"/>
      <c r="H134" s="159"/>
      <c r="I134" s="158">
        <v>25</v>
      </c>
      <c r="J134" s="204">
        <v>35</v>
      </c>
      <c r="K134" s="204"/>
      <c r="L134" s="204"/>
      <c r="M134" s="159"/>
      <c r="O134" s="83">
        <v>57010</v>
      </c>
      <c r="P134" s="214"/>
      <c r="Q134" s="228"/>
      <c r="R134" s="78">
        <f t="shared" ca="1" si="42"/>
        <v>10</v>
      </c>
      <c r="S134" s="141" t="str">
        <f>VLOOKUP(O134,'СКЛАД '!A:B,2,0)</f>
        <v>Стакан 1,0 литр</v>
      </c>
      <c r="T134" s="232">
        <v>500</v>
      </c>
      <c r="U134" s="165" t="s">
        <v>681</v>
      </c>
      <c r="V134" s="121">
        <v>500</v>
      </c>
      <c r="W134" s="122">
        <v>35</v>
      </c>
      <c r="X134" s="139"/>
      <c r="Y134" s="139"/>
      <c r="Z134" s="139"/>
      <c r="AA134" s="102">
        <f t="shared" si="54"/>
        <v>0</v>
      </c>
      <c r="AB134" s="89">
        <f t="shared" si="44"/>
        <v>0</v>
      </c>
      <c r="AC134" s="160"/>
      <c r="AD134" s="92" t="str">
        <f t="shared" ca="1" si="53"/>
        <v>Нет данных</v>
      </c>
      <c r="AE134" s="94">
        <f>IFERROR(VLOOKUP(O134,'Расход по категориям'!A:C,3,0),"")</f>
        <v>43</v>
      </c>
      <c r="AF134" s="180">
        <f>IFERROR(IFERROR(IFERROR(VLOOKUP(O134,'Аксапта '!A:E,5,0),VLOOKUP(P134,'Аксапта '!A:E,5,0)),VLOOKUP(Q134,'Аксапта '!A:E,5,0)),0)</f>
        <v>0</v>
      </c>
      <c r="AG134" s="180">
        <f>IFERROR(IFERROR(IFERROR(VLOOKUP(O134,'Аксапта 2'!A:E,5,0),VLOOKUP(P134,'Аксапта 2'!A:E,5,0)),VLOOKUP(Q134,'Аксапта 2'!A:E,5,0)),0)</f>
        <v>0</v>
      </c>
      <c r="AH134" s="180">
        <f>IFERROR(IFERROR(IFERROR(VLOOKUP(O134,'Аксапта 3'!A:E,5,0),VLOOKUP(P134,'Аксапта 3'!A:E,5,0)),VLOOKUP(Q134,'Аксапта 3'!A:E,5,0)),0)</f>
        <v>0</v>
      </c>
      <c r="AI134" s="183"/>
      <c r="AJ134" s="180">
        <f t="shared" si="36"/>
        <v>-43</v>
      </c>
      <c r="AK134" s="107">
        <f t="shared" si="50"/>
        <v>0.58599999999999997</v>
      </c>
      <c r="AL134" s="95" t="str">
        <f t="shared" si="51"/>
        <v>Стакан 1,0 литр</v>
      </c>
      <c r="AM134" s="182">
        <f t="shared" si="37"/>
        <v>57010</v>
      </c>
      <c r="AN134" s="182" t="str">
        <f t="shared" si="38"/>
        <v/>
      </c>
      <c r="AO134" s="182" t="str">
        <f t="shared" si="39"/>
        <v/>
      </c>
    </row>
    <row r="135" spans="2:41" ht="15" customHeight="1">
      <c r="B135" s="158">
        <v>50</v>
      </c>
      <c r="C135" s="204"/>
      <c r="D135" s="204"/>
      <c r="E135" s="204"/>
      <c r="F135" s="204"/>
      <c r="G135" s="204"/>
      <c r="H135" s="159"/>
      <c r="I135" s="158"/>
      <c r="J135" s="204"/>
      <c r="K135" s="204"/>
      <c r="L135" s="204"/>
      <c r="M135" s="159"/>
      <c r="O135" s="83">
        <v>99999</v>
      </c>
      <c r="P135" s="214"/>
      <c r="Q135" s="228"/>
      <c r="R135" s="78">
        <f t="shared" ca="1" si="42"/>
        <v>11</v>
      </c>
      <c r="S135" s="141" t="str">
        <f>VLOOKUP(O135,'СКЛАД '!A:B,2,0)</f>
        <v>Стакан для пива 0,5</v>
      </c>
      <c r="T135" s="232">
        <v>50</v>
      </c>
      <c r="U135" s="165" t="s">
        <v>681</v>
      </c>
      <c r="V135" s="121">
        <v>50</v>
      </c>
      <c r="W135" s="122"/>
      <c r="X135" s="139"/>
      <c r="Y135" s="122"/>
      <c r="Z135" s="139"/>
      <c r="AA135" s="102">
        <f t="shared" si="54"/>
        <v>0</v>
      </c>
      <c r="AB135" s="89">
        <f t="shared" si="44"/>
        <v>0</v>
      </c>
      <c r="AC135" s="160"/>
      <c r="AD135" s="92" t="str">
        <f t="shared" ca="1" si="53"/>
        <v>Нет данных</v>
      </c>
      <c r="AE135" s="94">
        <f>IFERROR(VLOOKUP(O135,'Расход по категориям'!A:C,3,0),"")</f>
        <v>131</v>
      </c>
      <c r="AF135" s="180">
        <f>IFERROR(IFERROR(IFERROR(VLOOKUP(O135,'Аксапта '!A:E,5,0),VLOOKUP(P135,'Аксапта '!A:E,5,0)),VLOOKUP(Q135,'Аксапта '!A:E,5,0)),0)</f>
        <v>0</v>
      </c>
      <c r="AG135" s="180">
        <f>IFERROR(IFERROR(IFERROR(VLOOKUP(O135,'Аксапта 2'!A:E,5,0),VLOOKUP(P135,'Аксапта 2'!A:E,5,0)),VLOOKUP(Q135,'Аксапта 2'!A:E,5,0)),0)</f>
        <v>0</v>
      </c>
      <c r="AH135" s="180">
        <f>IFERROR(IFERROR(IFERROR(VLOOKUP(O135,'Аксапта 3'!A:E,5,0),VLOOKUP(P135,'Аксапта 3'!A:E,5,0)),VLOOKUP(Q135,'Аксапта 3'!A:E,5,0)),0)</f>
        <v>0</v>
      </c>
      <c r="AI135" s="183"/>
      <c r="AJ135" s="180">
        <f t="shared" si="36"/>
        <v>-131</v>
      </c>
      <c r="AK135" s="107">
        <f t="shared" si="50"/>
        <v>3.12</v>
      </c>
      <c r="AL135" s="95" t="str">
        <f t="shared" si="51"/>
        <v>Стакан для пива 0,5</v>
      </c>
      <c r="AM135" s="182">
        <f t="shared" si="37"/>
        <v>99999</v>
      </c>
      <c r="AN135" s="182" t="str">
        <f t="shared" si="38"/>
        <v/>
      </c>
      <c r="AO135" s="182" t="str">
        <f t="shared" si="39"/>
        <v/>
      </c>
    </row>
    <row r="136" spans="2:41" ht="15" customHeight="1">
      <c r="B136" s="158">
        <v>1000</v>
      </c>
      <c r="C136" s="204"/>
      <c r="D136" s="204"/>
      <c r="E136" s="204"/>
      <c r="F136" s="204"/>
      <c r="G136" s="204"/>
      <c r="H136" s="159"/>
      <c r="I136" s="158">
        <v>50</v>
      </c>
      <c r="J136" s="204"/>
      <c r="K136" s="204"/>
      <c r="L136" s="204"/>
      <c r="M136" s="159"/>
      <c r="O136" s="83">
        <v>57009</v>
      </c>
      <c r="P136" s="214">
        <v>67022</v>
      </c>
      <c r="Q136" s="228"/>
      <c r="R136" s="78">
        <f t="shared" ca="1" si="42"/>
        <v>12</v>
      </c>
      <c r="S136" s="141" t="str">
        <f>VLOOKUP(O136,'СКЛАД '!A:B,2,0)</f>
        <v>Стакан для мороженого TWIX/MARS</v>
      </c>
      <c r="T136" s="232">
        <v>1000</v>
      </c>
      <c r="U136" s="165" t="s">
        <v>681</v>
      </c>
      <c r="V136" s="121">
        <v>1000</v>
      </c>
      <c r="W136" s="122">
        <v>50</v>
      </c>
      <c r="X136" s="139"/>
      <c r="Y136" s="139">
        <v>18</v>
      </c>
      <c r="Z136" s="139"/>
      <c r="AA136" s="102">
        <f t="shared" si="54"/>
        <v>900</v>
      </c>
      <c r="AB136" s="89">
        <f t="shared" si="44"/>
        <v>0.9</v>
      </c>
      <c r="AC136" s="160"/>
      <c r="AD136" s="92" t="str">
        <f t="shared" ca="1" si="53"/>
        <v>Нет данных</v>
      </c>
      <c r="AE136" s="94">
        <f>IFERROR(VLOOKUP(O136,'Расход по категориям'!A:C,3,0),"")</f>
        <v>85</v>
      </c>
      <c r="AF136" s="180">
        <f>IFERROR(IFERROR(IFERROR(VLOOKUP(O136,'Аксапта '!A:E,5,0),VLOOKUP(P136,'Аксапта '!A:E,5,0)),VLOOKUP(Q136,'Аксапта '!A:E,5,0)),0)</f>
        <v>0</v>
      </c>
      <c r="AG136" s="180">
        <f>IFERROR(IFERROR(IFERROR(VLOOKUP(O136,'Аксапта 2'!A:E,5,0),VLOOKUP(P136,'Аксапта 2'!A:E,5,0)),VLOOKUP(Q136,'Аксапта 2'!A:E,5,0)),0)</f>
        <v>0</v>
      </c>
      <c r="AH136" s="180">
        <f>IFERROR(IFERROR(IFERROR(VLOOKUP(O136,'Аксапта 3'!A:E,5,0),VLOOKUP(P136,'Аксапта 3'!A:E,5,0)),VLOOKUP(Q136,'Аксапта 3'!A:E,5,0)),0)</f>
        <v>0</v>
      </c>
      <c r="AI136" s="183"/>
      <c r="AJ136" s="180">
        <f t="shared" si="36"/>
        <v>815</v>
      </c>
      <c r="AK136" s="107" t="str">
        <f t="shared" si="50"/>
        <v>-</v>
      </c>
      <c r="AL136" s="95" t="str">
        <f t="shared" si="51"/>
        <v>Стакан для мороженого TWIX/MARS</v>
      </c>
      <c r="AM136" s="182">
        <f t="shared" si="37"/>
        <v>57009</v>
      </c>
      <c r="AN136" s="182">
        <f t="shared" si="38"/>
        <v>67022</v>
      </c>
      <c r="AO136" s="182" t="str">
        <f t="shared" si="39"/>
        <v/>
      </c>
    </row>
    <row r="137" spans="2:41" ht="15" customHeight="1">
      <c r="B137" s="158">
        <v>935</v>
      </c>
      <c r="C137" s="204"/>
      <c r="D137" s="204"/>
      <c r="E137" s="204"/>
      <c r="F137" s="204"/>
      <c r="G137" s="204"/>
      <c r="H137" s="159"/>
      <c r="I137" s="158">
        <v>37</v>
      </c>
      <c r="J137" s="204"/>
      <c r="K137" s="204"/>
      <c r="L137" s="204"/>
      <c r="M137" s="159"/>
      <c r="O137" s="83">
        <v>67034</v>
      </c>
      <c r="P137" s="214"/>
      <c r="Q137" s="228"/>
      <c r="R137" s="78">
        <f t="shared" ca="1" si="42"/>
        <v>13</v>
      </c>
      <c r="S137" s="141" t="str">
        <f>VLOOKUP(O137,'СКЛАД '!A:B,2,0)</f>
        <v>Стакан 0,2 (для Хот Пот)</v>
      </c>
      <c r="T137" s="232">
        <v>935</v>
      </c>
      <c r="U137" s="165" t="s">
        <v>681</v>
      </c>
      <c r="V137" s="121">
        <v>935</v>
      </c>
      <c r="W137" s="122">
        <v>37</v>
      </c>
      <c r="X137" s="139"/>
      <c r="Y137" s="139"/>
      <c r="Z137" s="139"/>
      <c r="AA137" s="102">
        <f>IFERROR(X137*V137+Y137*W137+Z137,"")</f>
        <v>0</v>
      </c>
      <c r="AB137" s="89">
        <f>IFERROR(AA137/V137,0)</f>
        <v>0</v>
      </c>
      <c r="AC137" s="160"/>
      <c r="AD137" s="92" t="str">
        <f ca="1">IF(AC137="","Нет данных",CONCATENATE("До списания  ",AC137-TODAY()," Дней"))</f>
        <v>Нет данных</v>
      </c>
      <c r="AE137" s="94">
        <f>IFERROR(VLOOKUP(O137,'Расход по категориям'!A:C,3,0),"")</f>
        <v>0</v>
      </c>
      <c r="AF137" s="180">
        <f>IFERROR(IFERROR(IFERROR(VLOOKUP(O137,'Аксапта '!A:E,5,0),VLOOKUP(P137,'Аксапта '!A:E,5,0)),VLOOKUP(Q137,'Аксапта '!A:E,5,0)),0)</f>
        <v>0</v>
      </c>
      <c r="AG137" s="180">
        <f>IFERROR(IFERROR(IFERROR(VLOOKUP(O137,'Аксапта 2'!A:E,5,0),VLOOKUP(P137,'Аксапта 2'!A:E,5,0)),VLOOKUP(Q137,'Аксапта 2'!A:E,5,0)),0)</f>
        <v>0</v>
      </c>
      <c r="AH137" s="180">
        <f>IFERROR(IFERROR(IFERROR(VLOOKUP(O137,'Аксапта 3'!A:E,5,0),VLOOKUP(P137,'Аксапта 3'!A:E,5,0)),VLOOKUP(Q137,'Аксапта 3'!A:E,5,0)),0)</f>
        <v>0</v>
      </c>
      <c r="AI137" s="183"/>
      <c r="AJ137" s="180">
        <f t="shared" si="36"/>
        <v>0</v>
      </c>
      <c r="AK137" s="107" t="str">
        <f t="shared" si="50"/>
        <v>нет продаж</v>
      </c>
      <c r="AL137" s="95" t="str">
        <f>S137</f>
        <v>Стакан 0,2 (для Хот Пот)</v>
      </c>
      <c r="AM137" s="182">
        <f t="shared" si="37"/>
        <v>67034</v>
      </c>
      <c r="AN137" s="182" t="str">
        <f t="shared" si="38"/>
        <v/>
      </c>
      <c r="AO137" s="182" t="str">
        <f t="shared" si="39"/>
        <v/>
      </c>
    </row>
    <row r="138" spans="2:41" ht="15" customHeight="1">
      <c r="B138" s="158">
        <v>1000</v>
      </c>
      <c r="C138" s="204"/>
      <c r="D138" s="204"/>
      <c r="E138" s="204"/>
      <c r="F138" s="204"/>
      <c r="G138" s="204"/>
      <c r="H138" s="159"/>
      <c r="I138" s="158">
        <v>50</v>
      </c>
      <c r="J138" s="204"/>
      <c r="K138" s="204"/>
      <c r="L138" s="204"/>
      <c r="M138" s="159"/>
      <c r="O138" s="83">
        <v>53118</v>
      </c>
      <c r="P138" s="214"/>
      <c r="Q138" s="228"/>
      <c r="R138" s="78">
        <f t="shared" ca="1" si="42"/>
        <v>14</v>
      </c>
      <c r="S138" s="141" t="str">
        <f>VLOOKUP(O138,'СКЛАД '!A:B,2,0)</f>
        <v>Баночка для мороженого</v>
      </c>
      <c r="T138" s="232">
        <v>1000</v>
      </c>
      <c r="U138" s="165" t="s">
        <v>681</v>
      </c>
      <c r="V138" s="121">
        <v>1000</v>
      </c>
      <c r="W138" s="122">
        <v>50</v>
      </c>
      <c r="X138" s="139"/>
      <c r="Y138" s="139">
        <v>14</v>
      </c>
      <c r="Z138" s="139"/>
      <c r="AA138" s="102">
        <f t="shared" si="54"/>
        <v>700</v>
      </c>
      <c r="AB138" s="89">
        <f t="shared" si="44"/>
        <v>0.7</v>
      </c>
      <c r="AC138" s="160"/>
      <c r="AD138" s="92" t="str">
        <f t="shared" ca="1" si="53"/>
        <v>Нет данных</v>
      </c>
      <c r="AE138" s="94">
        <f>IFERROR(VLOOKUP(O138,'Расход по категориям'!A:C,3,0),"")</f>
        <v>50</v>
      </c>
      <c r="AF138" s="180">
        <f>IFERROR(IFERROR(IFERROR(VLOOKUP(O138,'Аксапта '!A:E,5,0),VLOOKUP(P138,'Аксапта '!A:E,5,0)),VLOOKUP(Q138,'Аксапта '!A:E,5,0)),0)</f>
        <v>0</v>
      </c>
      <c r="AG138" s="180">
        <f>IFERROR(IFERROR(IFERROR(VLOOKUP(O138,'Аксапта 2'!A:E,5,0),VLOOKUP(P138,'Аксапта 2'!A:E,5,0)),VLOOKUP(Q138,'Аксапта 2'!A:E,5,0)),0)</f>
        <v>0</v>
      </c>
      <c r="AH138" s="180">
        <f>IFERROR(IFERROR(IFERROR(VLOOKUP(O138,'Аксапта 3'!A:E,5,0),VLOOKUP(P138,'Аксапта 3'!A:E,5,0)),VLOOKUP(Q138,'Аксапта 3'!A:E,5,0)),0)</f>
        <v>0</v>
      </c>
      <c r="AI138" s="183"/>
      <c r="AJ138" s="180">
        <f t="shared" si="36"/>
        <v>650</v>
      </c>
      <c r="AK138" s="107" t="str">
        <f t="shared" si="50"/>
        <v>-</v>
      </c>
      <c r="AL138" s="95" t="str">
        <f t="shared" si="51"/>
        <v>Баночка для мороженого</v>
      </c>
      <c r="AM138" s="182">
        <f t="shared" ref="AM138:AM193" si="55">IF(O138="","",O138)</f>
        <v>53118</v>
      </c>
      <c r="AN138" s="182" t="str">
        <f t="shared" ref="AN138:AN193" si="56">IF(P138="","",P138)</f>
        <v/>
      </c>
      <c r="AO138" s="182" t="str">
        <f t="shared" ref="AO138:AO193" si="57">IF(Q138="","",Q138)</f>
        <v/>
      </c>
    </row>
    <row r="139" spans="2:41" ht="15" customHeight="1">
      <c r="B139" s="158"/>
      <c r="C139" s="204"/>
      <c r="D139" s="204"/>
      <c r="E139" s="204"/>
      <c r="F139" s="204"/>
      <c r="G139" s="204"/>
      <c r="H139" s="159"/>
      <c r="I139" s="158"/>
      <c r="J139" s="204"/>
      <c r="K139" s="204"/>
      <c r="L139" s="204"/>
      <c r="M139" s="159"/>
      <c r="O139" s="85"/>
      <c r="P139" s="213"/>
      <c r="Q139" s="227"/>
      <c r="R139" s="86"/>
      <c r="S139" s="144"/>
      <c r="T139" s="232"/>
      <c r="U139" s="168"/>
      <c r="V139" s="119"/>
      <c r="W139" s="123"/>
      <c r="X139" s="122"/>
      <c r="Y139" s="122"/>
      <c r="Z139" s="122"/>
      <c r="AA139" s="108"/>
      <c r="AB139" s="87"/>
      <c r="AC139" s="164"/>
      <c r="AD139" s="93"/>
      <c r="AE139" s="97"/>
      <c r="AF139" s="97"/>
      <c r="AG139" s="97"/>
      <c r="AH139" s="97"/>
      <c r="AI139" s="97"/>
      <c r="AJ139" s="97"/>
      <c r="AK139" s="267"/>
      <c r="AL139" s="97"/>
      <c r="AM139" s="97"/>
      <c r="AN139" s="97"/>
      <c r="AO139" s="97"/>
    </row>
    <row r="140" spans="2:41" ht="15" customHeight="1">
      <c r="B140" s="158">
        <v>180</v>
      </c>
      <c r="C140" s="204"/>
      <c r="D140" s="204"/>
      <c r="E140" s="204"/>
      <c r="F140" s="204"/>
      <c r="G140" s="204"/>
      <c r="H140" s="159"/>
      <c r="I140" s="158">
        <v>45</v>
      </c>
      <c r="J140" s="204"/>
      <c r="K140" s="204"/>
      <c r="L140" s="204"/>
      <c r="M140" s="159"/>
      <c r="O140" s="83">
        <v>62372</v>
      </c>
      <c r="P140" s="214"/>
      <c r="Q140" s="228"/>
      <c r="R140" s="78">
        <f t="shared" ca="1" si="42"/>
        <v>1</v>
      </c>
      <c r="S140" s="141" t="str">
        <f>VLOOKUP(O140,'СКЛАД '!A:B,2,0)</f>
        <v>Крышка для контейнера бумажного</v>
      </c>
      <c r="T140" s="232">
        <v>180</v>
      </c>
      <c r="U140" s="165" t="s">
        <v>681</v>
      </c>
      <c r="V140" s="121">
        <v>180</v>
      </c>
      <c r="W140" s="122">
        <v>45</v>
      </c>
      <c r="X140" s="139"/>
      <c r="Y140" s="139">
        <v>5</v>
      </c>
      <c r="Z140" s="139"/>
      <c r="AA140" s="102">
        <f t="shared" si="54"/>
        <v>225</v>
      </c>
      <c r="AB140" s="89">
        <f t="shared" si="44"/>
        <v>1.25</v>
      </c>
      <c r="AC140" s="160"/>
      <c r="AD140" s="92" t="str">
        <f t="shared" ca="1" si="53"/>
        <v>Нет данных</v>
      </c>
      <c r="AE140" s="94">
        <f>IFERROR(VLOOKUP(O140,'Расход по категориям'!A:C,3,0),"")</f>
        <v>7</v>
      </c>
      <c r="AF140" s="180">
        <f>IFERROR(IFERROR(IFERROR(VLOOKUP(O140,'Аксапта '!A:E,5,0),VLOOKUP(P140,'Аксапта '!A:E,5,0)),VLOOKUP(Q140,'Аксапта '!A:E,5,0)),0)</f>
        <v>0</v>
      </c>
      <c r="AG140" s="180">
        <f>IFERROR(IFERROR(IFERROR(VLOOKUP(O140,'Аксапта 2'!A:E,5,0),VLOOKUP(P140,'Аксапта 2'!A:E,5,0)),VLOOKUP(Q140,'Аксапта 2'!A:E,5,0)),0)</f>
        <v>0</v>
      </c>
      <c r="AH140" s="180">
        <f>IFERROR(IFERROR(IFERROR(VLOOKUP(O140,'Аксапта 3'!A:E,5,0),VLOOKUP(P140,'Аксапта 3'!A:E,5,0)),VLOOKUP(Q140,'Аксапта 3'!A:E,5,0)),0)</f>
        <v>0</v>
      </c>
      <c r="AI140" s="183"/>
      <c r="AJ140" s="180">
        <f t="shared" si="36"/>
        <v>218</v>
      </c>
      <c r="AK140" s="107" t="str">
        <f>IF(AE140=0,"нет продаж",IF(T140="","нет кейсовости",IFERROR(IF(AJ140&gt;0,"-",IF(AJ140&gt;0,"-",AJ140/T140-0.5)*-1),"?")))</f>
        <v>-</v>
      </c>
      <c r="AL140" s="95" t="str">
        <f>S140</f>
        <v>Крышка для контейнера бумажного</v>
      </c>
      <c r="AM140" s="182">
        <f t="shared" si="55"/>
        <v>62372</v>
      </c>
      <c r="AN140" s="182" t="str">
        <f t="shared" si="56"/>
        <v/>
      </c>
      <c r="AO140" s="182" t="str">
        <f t="shared" si="57"/>
        <v/>
      </c>
    </row>
    <row r="141" spans="2:41" ht="15" customHeight="1">
      <c r="B141" s="158">
        <v>180</v>
      </c>
      <c r="C141" s="204"/>
      <c r="D141" s="204"/>
      <c r="E141" s="204"/>
      <c r="F141" s="204"/>
      <c r="G141" s="204"/>
      <c r="H141" s="159"/>
      <c r="I141" s="158">
        <v>45</v>
      </c>
      <c r="J141" s="204"/>
      <c r="K141" s="204"/>
      <c r="L141" s="204"/>
      <c r="M141" s="159"/>
      <c r="O141" s="83">
        <v>52373</v>
      </c>
      <c r="P141" s="214"/>
      <c r="Q141" s="228"/>
      <c r="R141" s="78">
        <f t="shared" ca="1" si="42"/>
        <v>2</v>
      </c>
      <c r="S141" s="141" t="str">
        <f>VLOOKUP(O141,'СКЛАД '!A:B,2,0)</f>
        <v>Контейнер для салата бумажный</v>
      </c>
      <c r="T141" s="232">
        <v>180</v>
      </c>
      <c r="U141" s="165" t="s">
        <v>681</v>
      </c>
      <c r="V141" s="121">
        <v>180</v>
      </c>
      <c r="W141" s="122">
        <v>45</v>
      </c>
      <c r="X141" s="139">
        <v>1</v>
      </c>
      <c r="Y141" s="139">
        <v>2</v>
      </c>
      <c r="Z141" s="139"/>
      <c r="AA141" s="102">
        <f t="shared" si="54"/>
        <v>270</v>
      </c>
      <c r="AB141" s="89">
        <f t="shared" si="44"/>
        <v>1.5</v>
      </c>
      <c r="AC141" s="160"/>
      <c r="AD141" s="92" t="str">
        <f t="shared" ca="1" si="53"/>
        <v>Нет данных</v>
      </c>
      <c r="AE141" s="94">
        <f>IFERROR(VLOOKUP(O141,'Расход по категориям'!A:C,3,0),"")</f>
        <v>7</v>
      </c>
      <c r="AF141" s="180">
        <f>IFERROR(IFERROR(IFERROR(VLOOKUP(O141,'Аксапта '!A:E,5,0),VLOOKUP(P141,'Аксапта '!A:E,5,0)),VLOOKUP(Q141,'Аксапта '!A:E,5,0)),0)</f>
        <v>0</v>
      </c>
      <c r="AG141" s="180">
        <f>IFERROR(IFERROR(IFERROR(VLOOKUP(O141,'Аксапта 2'!A:E,5,0),VLOOKUP(P141,'Аксапта 2'!A:E,5,0)),VLOOKUP(Q141,'Аксапта 2'!A:E,5,0)),0)</f>
        <v>0</v>
      </c>
      <c r="AH141" s="180">
        <f>IFERROR(IFERROR(IFERROR(VLOOKUP(O141,'Аксапта 3'!A:E,5,0),VLOOKUP(P141,'Аксапта 3'!A:E,5,0)),VLOOKUP(Q141,'Аксапта 3'!A:E,5,0)),0)</f>
        <v>0</v>
      </c>
      <c r="AI141" s="183"/>
      <c r="AJ141" s="180">
        <f t="shared" si="36"/>
        <v>263</v>
      </c>
      <c r="AK141" s="107" t="str">
        <f>IF(AE141=0,"нет продаж",IF(T141="","нет кейсовости",IFERROR(IF(AJ141&gt;0,"-",IF(AJ141&gt;0,"-",AJ141/T141-0.5)*-1),"?")))</f>
        <v>-</v>
      </c>
      <c r="AL141" s="95" t="str">
        <f>S141</f>
        <v>Контейнер для салата бумажный</v>
      </c>
      <c r="AM141" s="182">
        <f t="shared" si="55"/>
        <v>52373</v>
      </c>
      <c r="AN141" s="182" t="str">
        <f t="shared" si="56"/>
        <v/>
      </c>
      <c r="AO141" s="182" t="str">
        <f t="shared" si="57"/>
        <v/>
      </c>
    </row>
    <row r="142" spans="2:41" ht="15" customHeight="1">
      <c r="B142" s="158">
        <v>504</v>
      </c>
      <c r="C142" s="204"/>
      <c r="D142" s="204"/>
      <c r="E142" s="204"/>
      <c r="F142" s="204"/>
      <c r="G142" s="204"/>
      <c r="H142" s="159"/>
      <c r="I142" s="158">
        <v>52</v>
      </c>
      <c r="J142" s="204"/>
      <c r="K142" s="204"/>
      <c r="L142" s="204"/>
      <c r="M142" s="159"/>
      <c r="O142" s="83">
        <v>52378</v>
      </c>
      <c r="P142" s="214"/>
      <c r="Q142" s="228"/>
      <c r="R142" s="78">
        <f t="shared" ca="1" si="42"/>
        <v>3</v>
      </c>
      <c r="S142" s="141" t="str">
        <f>VLOOKUP(O142,'СКЛАД '!A:B,2,0)</f>
        <v>Контейнер для салата маленький</v>
      </c>
      <c r="T142" s="232">
        <v>504</v>
      </c>
      <c r="U142" s="165" t="s">
        <v>681</v>
      </c>
      <c r="V142" s="121">
        <v>504</v>
      </c>
      <c r="W142" s="122">
        <v>52</v>
      </c>
      <c r="X142" s="139"/>
      <c r="Y142" s="139">
        <v>1</v>
      </c>
      <c r="Z142" s="139"/>
      <c r="AA142" s="102">
        <f t="shared" si="54"/>
        <v>52</v>
      </c>
      <c r="AB142" s="89">
        <f t="shared" si="44"/>
        <v>0.10317460317460317</v>
      </c>
      <c r="AC142" s="160"/>
      <c r="AD142" s="92" t="str">
        <f t="shared" ca="1" si="53"/>
        <v>Нет данных</v>
      </c>
      <c r="AE142" s="94">
        <f>IFERROR(VLOOKUP(O142,'Расход по категориям'!A:C,3,0),"")</f>
        <v>11</v>
      </c>
      <c r="AF142" s="180">
        <f>IFERROR(IFERROR(IFERROR(VLOOKUP(O142,'Аксапта '!A:E,5,0),VLOOKUP(P142,'Аксапта '!A:E,5,0)),VLOOKUP(Q142,'Аксапта '!A:E,5,0)),0)</f>
        <v>0</v>
      </c>
      <c r="AG142" s="180">
        <f>IFERROR(IFERROR(IFERROR(VLOOKUP(O142,'Аксапта 2'!A:E,5,0),VLOOKUP(P142,'Аксапта 2'!A:E,5,0)),VLOOKUP(Q142,'Аксапта 2'!A:E,5,0)),0)</f>
        <v>0</v>
      </c>
      <c r="AH142" s="180">
        <f>IFERROR(IFERROR(IFERROR(VLOOKUP(O142,'Аксапта 3'!A:E,5,0),VLOOKUP(P142,'Аксапта 3'!A:E,5,0)),VLOOKUP(Q142,'Аксапта 3'!A:E,5,0)),0)</f>
        <v>0</v>
      </c>
      <c r="AI142" s="183"/>
      <c r="AJ142" s="180">
        <f t="shared" si="36"/>
        <v>41</v>
      </c>
      <c r="AK142" s="107" t="str">
        <f>IF(AE142=0,"нет продаж",IF(T142="","нет кейсовости",IFERROR(IF(AJ142&gt;0,"-",IF(AJ142&gt;0,"-",AJ142/T142-0.5)*-1),"?")))</f>
        <v>-</v>
      </c>
      <c r="AL142" s="95" t="str">
        <f>S142</f>
        <v>Контейнер для салата маленький</v>
      </c>
      <c r="AM142" s="182">
        <f t="shared" si="55"/>
        <v>52378</v>
      </c>
      <c r="AN142" s="182" t="str">
        <f t="shared" si="56"/>
        <v/>
      </c>
      <c r="AO142" s="182" t="str">
        <f t="shared" si="57"/>
        <v/>
      </c>
    </row>
    <row r="143" spans="2:41" ht="15" customHeight="1">
      <c r="B143" s="158">
        <v>504</v>
      </c>
      <c r="C143" s="204"/>
      <c r="D143" s="204"/>
      <c r="E143" s="204"/>
      <c r="F143" s="204"/>
      <c r="G143" s="204"/>
      <c r="H143" s="159"/>
      <c r="I143" s="158">
        <v>55</v>
      </c>
      <c r="J143" s="204"/>
      <c r="K143" s="204"/>
      <c r="L143" s="204"/>
      <c r="M143" s="159"/>
      <c r="O143" s="83">
        <v>52379</v>
      </c>
      <c r="P143" s="214"/>
      <c r="Q143" s="228"/>
      <c r="R143" s="78">
        <f t="shared" ca="1" si="42"/>
        <v>4</v>
      </c>
      <c r="S143" s="141" t="str">
        <f>VLOOKUP(O143,'СКЛАД '!A:B,2,0)</f>
        <v>Крышка для контейнера для салата мал.</v>
      </c>
      <c r="T143" s="232">
        <v>504</v>
      </c>
      <c r="U143" s="165" t="s">
        <v>681</v>
      </c>
      <c r="V143" s="121">
        <v>504</v>
      </c>
      <c r="W143" s="122">
        <v>55</v>
      </c>
      <c r="X143" s="139"/>
      <c r="Y143" s="139">
        <v>6</v>
      </c>
      <c r="Z143" s="139"/>
      <c r="AA143" s="102">
        <f t="shared" si="54"/>
        <v>330</v>
      </c>
      <c r="AB143" s="89">
        <f t="shared" si="44"/>
        <v>0.65476190476190477</v>
      </c>
      <c r="AC143" s="160"/>
      <c r="AD143" s="92" t="str">
        <f t="shared" ca="1" si="53"/>
        <v>Нет данных</v>
      </c>
      <c r="AE143" s="94">
        <f>IFERROR(VLOOKUP(O143,'Расход по категориям'!A:C,3,0),"")</f>
        <v>11</v>
      </c>
      <c r="AF143" s="180">
        <f>IFERROR(IFERROR(IFERROR(VLOOKUP(O143,'Аксапта '!A:E,5,0),VLOOKUP(P143,'Аксапта '!A:E,5,0)),VLOOKUP(Q143,'Аксапта '!A:E,5,0)),0)</f>
        <v>0</v>
      </c>
      <c r="AG143" s="180">
        <f>IFERROR(IFERROR(IFERROR(VLOOKUP(O143,'Аксапта 2'!A:E,5,0),VLOOKUP(P143,'Аксапта 2'!A:E,5,0)),VLOOKUP(Q143,'Аксапта 2'!A:E,5,0)),0)</f>
        <v>0</v>
      </c>
      <c r="AH143" s="180">
        <f>IFERROR(IFERROR(IFERROR(VLOOKUP(O143,'Аксапта 3'!A:E,5,0),VLOOKUP(P143,'Аксапта 3'!A:E,5,0)),VLOOKUP(Q143,'Аксапта 3'!A:E,5,0)),0)</f>
        <v>0</v>
      </c>
      <c r="AI143" s="183"/>
      <c r="AJ143" s="180">
        <f t="shared" si="36"/>
        <v>319</v>
      </c>
      <c r="AK143" s="107" t="str">
        <f>IF(AE143=0,"нет продаж",IF(T143="","нет кейсовости",IFERROR(IF(AJ143&gt;0,"-",IF(AJ143&gt;0,"-",AJ143/T143-0.5)*-1),"?")))</f>
        <v>-</v>
      </c>
      <c r="AL143" s="95" t="str">
        <f>S143</f>
        <v>Крышка для контейнера для салата мал.</v>
      </c>
      <c r="AM143" s="182">
        <f t="shared" si="55"/>
        <v>52379</v>
      </c>
      <c r="AN143" s="182" t="str">
        <f t="shared" si="56"/>
        <v/>
      </c>
      <c r="AO143" s="182" t="str">
        <f t="shared" si="57"/>
        <v/>
      </c>
    </row>
    <row r="144" spans="2:41" ht="15" customHeight="1">
      <c r="B144" s="158"/>
      <c r="C144" s="204"/>
      <c r="D144" s="204"/>
      <c r="E144" s="204"/>
      <c r="F144" s="204"/>
      <c r="G144" s="204"/>
      <c r="H144" s="159"/>
      <c r="I144" s="158"/>
      <c r="J144" s="204"/>
      <c r="K144" s="204"/>
      <c r="L144" s="204"/>
      <c r="M144" s="159"/>
      <c r="O144" s="85"/>
      <c r="P144" s="213"/>
      <c r="Q144" s="227"/>
      <c r="R144" s="86"/>
      <c r="S144" s="144"/>
      <c r="T144" s="232"/>
      <c r="U144" s="168"/>
      <c r="V144" s="119"/>
      <c r="W144" s="123"/>
      <c r="X144" s="122"/>
      <c r="Y144" s="122"/>
      <c r="Z144" s="122"/>
      <c r="AA144" s="108"/>
      <c r="AB144" s="87"/>
      <c r="AC144" s="163"/>
      <c r="AD144" s="93"/>
      <c r="AE144" s="97"/>
      <c r="AF144" s="97"/>
      <c r="AG144" s="97"/>
      <c r="AH144" s="97"/>
      <c r="AI144" s="97"/>
      <c r="AJ144" s="97"/>
      <c r="AK144" s="267"/>
      <c r="AL144" s="97"/>
      <c r="AM144" s="97"/>
      <c r="AN144" s="97"/>
      <c r="AO144" s="97"/>
    </row>
    <row r="145" spans="2:41" ht="15" customHeight="1">
      <c r="B145" s="158">
        <v>6000</v>
      </c>
      <c r="C145" s="204"/>
      <c r="D145" s="204"/>
      <c r="E145" s="204"/>
      <c r="F145" s="204"/>
      <c r="G145" s="204"/>
      <c r="H145" s="159"/>
      <c r="I145" s="158">
        <v>100</v>
      </c>
      <c r="J145" s="204"/>
      <c r="K145" s="204"/>
      <c r="L145" s="204"/>
      <c r="M145" s="159"/>
      <c r="O145" s="83">
        <v>57100</v>
      </c>
      <c r="P145" s="214">
        <v>57214</v>
      </c>
      <c r="Q145" s="228"/>
      <c r="R145" s="78">
        <f t="shared" ca="1" si="42"/>
        <v>1</v>
      </c>
      <c r="S145" s="141" t="str">
        <f>VLOOKUP(O145,'СКЛАД '!A:B,2,0)</f>
        <v>Пакет для картофеля фри малый ДЕТСКИЙ</v>
      </c>
      <c r="T145" s="232">
        <v>6000</v>
      </c>
      <c r="U145" s="165" t="s">
        <v>681</v>
      </c>
      <c r="V145" s="121">
        <v>6000</v>
      </c>
      <c r="W145" s="122">
        <v>100</v>
      </c>
      <c r="X145" s="139">
        <v>1</v>
      </c>
      <c r="Y145" s="122"/>
      <c r="Z145" s="139"/>
      <c r="AA145" s="102">
        <f t="shared" si="54"/>
        <v>6000</v>
      </c>
      <c r="AB145" s="89">
        <f t="shared" si="44"/>
        <v>1</v>
      </c>
      <c r="AC145" s="160"/>
      <c r="AD145" s="92" t="str">
        <f t="shared" ca="1" si="53"/>
        <v>Нет данных</v>
      </c>
      <c r="AE145" s="94">
        <f>IFERROR(VLOOKUP(O145,'Расход по категориям'!A:C,3,0),"")</f>
        <v>395</v>
      </c>
      <c r="AF145" s="180">
        <f>IFERROR(IFERROR(IFERROR(VLOOKUP(O145,'Аксапта '!A:E,5,0),VLOOKUP(P145,'Аксапта '!A:E,5,0)),VLOOKUP(Q145,'Аксапта '!A:E,5,0)),0)</f>
        <v>0</v>
      </c>
      <c r="AG145" s="180">
        <f>IFERROR(IFERROR(IFERROR(VLOOKUP(O145,'Аксапта 2'!A:E,5,0),VLOOKUP(P145,'Аксапта 2'!A:E,5,0)),VLOOKUP(Q145,'Аксапта 2'!A:E,5,0)),0)</f>
        <v>0</v>
      </c>
      <c r="AH145" s="180">
        <f>IFERROR(IFERROR(IFERROR(VLOOKUP(O145,'Аксапта 3'!A:E,5,0),VLOOKUP(P145,'Аксапта 3'!A:E,5,0)),VLOOKUP(Q145,'Аксапта 3'!A:E,5,0)),0)</f>
        <v>0</v>
      </c>
      <c r="AI145" s="183"/>
      <c r="AJ145" s="180">
        <f t="shared" ref="AJ145:AJ193" si="58">IFERROR((AA145+AF145+AG145+AH145+AI145)-AE145,"")</f>
        <v>5605</v>
      </c>
      <c r="AK145" s="107" t="str">
        <f>IF(AE145=0,"нет продаж",IF(T145="","нет кейсовости",IFERROR(IF(AJ145&gt;0,"-",IF(AJ145&gt;0,"-",AJ145/T145-0.5)*-1),"?")))</f>
        <v>-</v>
      </c>
      <c r="AL145" s="95" t="str">
        <f>S145</f>
        <v>Пакет для картофеля фри малый ДЕТСКИЙ</v>
      </c>
      <c r="AM145" s="182">
        <f t="shared" si="55"/>
        <v>57100</v>
      </c>
      <c r="AN145" s="182">
        <f t="shared" si="56"/>
        <v>57214</v>
      </c>
      <c r="AO145" s="182" t="str">
        <f t="shared" si="57"/>
        <v/>
      </c>
    </row>
    <row r="146" spans="2:41" ht="15" customHeight="1">
      <c r="B146" s="158">
        <v>5000</v>
      </c>
      <c r="C146" s="204"/>
      <c r="D146" s="204"/>
      <c r="E146" s="204"/>
      <c r="F146" s="204"/>
      <c r="G146" s="204"/>
      <c r="H146" s="159"/>
      <c r="I146" s="158">
        <v>100</v>
      </c>
      <c r="J146" s="204"/>
      <c r="K146" s="204"/>
      <c r="L146" s="204"/>
      <c r="M146" s="159"/>
      <c r="O146" s="83">
        <v>57110</v>
      </c>
      <c r="P146" s="214">
        <v>57218</v>
      </c>
      <c r="Q146" s="228"/>
      <c r="R146" s="78">
        <f t="shared" ca="1" si="42"/>
        <v>2</v>
      </c>
      <c r="S146" s="141" t="str">
        <f>VLOOKUP(O146,'СКЛАД '!A:B,2,0)</f>
        <v>Пакет для картофеля фри средний МАЛЕНЬКИЙ</v>
      </c>
      <c r="T146" s="232">
        <v>5000</v>
      </c>
      <c r="U146" s="165" t="s">
        <v>681</v>
      </c>
      <c r="V146" s="121">
        <v>5000</v>
      </c>
      <c r="W146" s="122">
        <v>100</v>
      </c>
      <c r="X146" s="139">
        <v>1</v>
      </c>
      <c r="Y146" s="122"/>
      <c r="Z146" s="139">
        <v>1500</v>
      </c>
      <c r="AA146" s="102">
        <f t="shared" si="54"/>
        <v>6500</v>
      </c>
      <c r="AB146" s="89">
        <f t="shared" si="44"/>
        <v>1.3</v>
      </c>
      <c r="AC146" s="160"/>
      <c r="AD146" s="92" t="str">
        <f t="shared" ca="1" si="53"/>
        <v>Нет данных</v>
      </c>
      <c r="AE146" s="94">
        <f>IFERROR(VLOOKUP(O146,'Расход по категориям'!A:C,3,0),"")</f>
        <v>199</v>
      </c>
      <c r="AF146" s="180">
        <f>IFERROR(IFERROR(IFERROR(VLOOKUP(O146,'Аксапта '!A:E,5,0),VLOOKUP(P146,'Аксапта '!A:E,5,0)),VLOOKUP(Q146,'Аксапта '!A:E,5,0)),0)</f>
        <v>0</v>
      </c>
      <c r="AG146" s="180">
        <f>IFERROR(IFERROR(IFERROR(VLOOKUP(O146,'Аксапта 2'!A:E,5,0),VLOOKUP(P146,'Аксапта 2'!A:E,5,0)),VLOOKUP(Q146,'Аксапта 2'!A:E,5,0)),0)</f>
        <v>0</v>
      </c>
      <c r="AH146" s="180">
        <f>IFERROR(IFERROR(IFERROR(VLOOKUP(O146,'Аксапта 3'!A:E,5,0),VLOOKUP(P146,'Аксапта 3'!A:E,5,0)),VLOOKUP(Q146,'Аксапта 3'!A:E,5,0)),0)</f>
        <v>0</v>
      </c>
      <c r="AI146" s="183"/>
      <c r="AJ146" s="180">
        <f t="shared" si="58"/>
        <v>6301</v>
      </c>
      <c r="AK146" s="107" t="str">
        <f>IF(AE146=0,"нет продаж",IF(T146="","нет кейсовости",IFERROR(IF(AJ146&gt;0,"-",IF(AJ146&gt;0,"-",AJ146/T146-0.5)*-1),"?")))</f>
        <v>-</v>
      </c>
      <c r="AL146" s="95" t="str">
        <f>S146</f>
        <v>Пакет для картофеля фри средний МАЛЕНЬКИЙ</v>
      </c>
      <c r="AM146" s="182">
        <f t="shared" si="55"/>
        <v>57110</v>
      </c>
      <c r="AN146" s="182">
        <f t="shared" si="56"/>
        <v>57218</v>
      </c>
      <c r="AO146" s="182" t="str">
        <f t="shared" si="57"/>
        <v/>
      </c>
    </row>
    <row r="147" spans="2:41" ht="15" customHeight="1">
      <c r="B147" s="158">
        <v>5000</v>
      </c>
      <c r="C147" s="204"/>
      <c r="D147" s="204"/>
      <c r="E147" s="204"/>
      <c r="F147" s="204"/>
      <c r="G147" s="204"/>
      <c r="H147" s="159"/>
      <c r="I147" s="158">
        <v>100</v>
      </c>
      <c r="J147" s="204"/>
      <c r="K147" s="204"/>
      <c r="L147" s="204"/>
      <c r="M147" s="159"/>
      <c r="O147" s="83">
        <v>57150</v>
      </c>
      <c r="P147" s="214">
        <v>57217</v>
      </c>
      <c r="Q147" s="228"/>
      <c r="R147" s="78">
        <f t="shared" ref="R147:R195" ca="1" si="59">IF(TYPE(OFFSET(R147,-1,0))&lt;&gt;1,1,OFFSET(R147,-1,0)+1)</f>
        <v>3</v>
      </c>
      <c r="S147" s="141" t="str">
        <f>VLOOKUP(O147,'СКЛАД '!A:B,2,0)</f>
        <v>Пакет для картофеля фри большой СТАНДАРТНЫЙ</v>
      </c>
      <c r="T147" s="232">
        <v>5000</v>
      </c>
      <c r="U147" s="165" t="s">
        <v>681</v>
      </c>
      <c r="V147" s="121">
        <v>5000</v>
      </c>
      <c r="W147" s="122">
        <v>100</v>
      </c>
      <c r="X147" s="139"/>
      <c r="Y147" s="122"/>
      <c r="Z147" s="139">
        <v>3000</v>
      </c>
      <c r="AA147" s="102">
        <f t="shared" si="54"/>
        <v>3000</v>
      </c>
      <c r="AB147" s="89">
        <f t="shared" si="44"/>
        <v>0.6</v>
      </c>
      <c r="AC147" s="160"/>
      <c r="AD147" s="92" t="str">
        <f t="shared" ca="1" si="53"/>
        <v>Нет данных</v>
      </c>
      <c r="AE147" s="94">
        <f>IFERROR(VLOOKUP(O147,'Расход по категориям'!A:C,3,0),"")</f>
        <v>364</v>
      </c>
      <c r="AF147" s="180">
        <f>IFERROR(IFERROR(IFERROR(VLOOKUP(O147,'Аксапта '!A:E,5,0),VLOOKUP(P147,'Аксапта '!A:E,5,0)),VLOOKUP(Q147,'Аксапта '!A:E,5,0)),0)</f>
        <v>0</v>
      </c>
      <c r="AG147" s="180">
        <f>IFERROR(IFERROR(IFERROR(VLOOKUP(O147,'Аксапта 2'!A:E,5,0),VLOOKUP(P147,'Аксапта 2'!A:E,5,0)),VLOOKUP(Q147,'Аксапта 2'!A:E,5,0)),0)</f>
        <v>0</v>
      </c>
      <c r="AH147" s="180">
        <f>IFERROR(IFERROR(IFERROR(VLOOKUP(O147,'Аксапта 3'!A:E,5,0),VLOOKUP(P147,'Аксапта 3'!A:E,5,0)),VLOOKUP(Q147,'Аксапта 3'!A:E,5,0)),0)</f>
        <v>0</v>
      </c>
      <c r="AI147" s="183"/>
      <c r="AJ147" s="180">
        <f t="shared" si="58"/>
        <v>2636</v>
      </c>
      <c r="AK147" s="107" t="str">
        <f>IF(AE147=0,"нет продаж",IF(T147="","нет кейсовости",IFERROR(IF(AJ147&gt;0,"-",IF(AJ147&gt;0,"-",AJ147/T147-0.5)*-1),"?")))</f>
        <v>-</v>
      </c>
      <c r="AL147" s="95" t="str">
        <f>S147</f>
        <v>Пакет для картофеля фри большой СТАНДАРТНЫЙ</v>
      </c>
      <c r="AM147" s="182">
        <f t="shared" si="55"/>
        <v>57150</v>
      </c>
      <c r="AN147" s="182">
        <f t="shared" si="56"/>
        <v>57217</v>
      </c>
      <c r="AO147" s="182" t="str">
        <f t="shared" si="57"/>
        <v/>
      </c>
    </row>
    <row r="148" spans="2:41" ht="15" customHeight="1">
      <c r="B148" s="158">
        <v>2000</v>
      </c>
      <c r="C148" s="204"/>
      <c r="D148" s="204"/>
      <c r="E148" s="204"/>
      <c r="F148" s="204"/>
      <c r="G148" s="204"/>
      <c r="H148" s="159"/>
      <c r="I148" s="158"/>
      <c r="J148" s="204"/>
      <c r="K148" s="204"/>
      <c r="L148" s="204"/>
      <c r="M148" s="159"/>
      <c r="O148" s="83">
        <v>55759</v>
      </c>
      <c r="P148" s="214">
        <v>57160</v>
      </c>
      <c r="Q148" s="228"/>
      <c r="R148" s="78">
        <f t="shared" ca="1" si="59"/>
        <v>4</v>
      </c>
      <c r="S148" s="141" t="str">
        <f>VLOOKUP(O148,'СКЛАД '!A:B,2,0)</f>
        <v>Пакет для картофеля фри ХХL БОЛЬШАЯ</v>
      </c>
      <c r="T148" s="232">
        <v>2000</v>
      </c>
      <c r="U148" s="165" t="s">
        <v>681</v>
      </c>
      <c r="V148" s="121">
        <v>2000</v>
      </c>
      <c r="W148" s="122"/>
      <c r="X148" s="139">
        <v>1</v>
      </c>
      <c r="Y148" s="122"/>
      <c r="Z148" s="139">
        <v>1000</v>
      </c>
      <c r="AA148" s="102">
        <f t="shared" si="54"/>
        <v>3000</v>
      </c>
      <c r="AB148" s="89">
        <f t="shared" si="44"/>
        <v>1.5</v>
      </c>
      <c r="AC148" s="160"/>
      <c r="AD148" s="92" t="str">
        <f t="shared" ca="1" si="53"/>
        <v>Нет данных</v>
      </c>
      <c r="AE148" s="94">
        <f>IFERROR(VLOOKUP(O148,'Расход по категориям'!A:C,3,0),"")</f>
        <v>133</v>
      </c>
      <c r="AF148" s="180">
        <f>IFERROR(IFERROR(IFERROR(VLOOKUP(O148,'Аксапта '!A:E,5,0),VLOOKUP(P148,'Аксапта '!A:E,5,0)),VLOOKUP(Q148,'Аксапта '!A:E,5,0)),0)</f>
        <v>0</v>
      </c>
      <c r="AG148" s="180">
        <f>IFERROR(IFERROR(IFERROR(VLOOKUP(O148,'Аксапта 2'!A:E,5,0),VLOOKUP(P148,'Аксапта 2'!A:E,5,0)),VLOOKUP(Q148,'Аксапта 2'!A:E,5,0)),0)</f>
        <v>0</v>
      </c>
      <c r="AH148" s="180">
        <f>IFERROR(IFERROR(IFERROR(VLOOKUP(O148,'Аксапта 3'!A:E,5,0),VLOOKUP(P148,'Аксапта 3'!A:E,5,0)),VLOOKUP(Q148,'Аксапта 3'!A:E,5,0)),0)</f>
        <v>0</v>
      </c>
      <c r="AI148" s="183"/>
      <c r="AJ148" s="180">
        <f t="shared" si="58"/>
        <v>2867</v>
      </c>
      <c r="AK148" s="107" t="str">
        <f>IF(AE148=0,"нет продаж",IF(T148="","нет кейсовости",IFERROR(IF(AJ148&gt;0,"-",IF(AJ148&gt;0,"-",AJ148/T148-0.5)*-1),"?")))</f>
        <v>-</v>
      </c>
      <c r="AL148" s="95" t="str">
        <f>S148</f>
        <v>Пакет для картофеля фри ХХL БОЛЬШАЯ</v>
      </c>
      <c r="AM148" s="182">
        <f t="shared" si="55"/>
        <v>55759</v>
      </c>
      <c r="AN148" s="182">
        <f t="shared" si="56"/>
        <v>57160</v>
      </c>
      <c r="AO148" s="182" t="str">
        <f t="shared" si="57"/>
        <v/>
      </c>
    </row>
    <row r="149" spans="2:41" ht="15" customHeight="1">
      <c r="B149" s="158"/>
      <c r="C149" s="204"/>
      <c r="D149" s="204"/>
      <c r="E149" s="204"/>
      <c r="F149" s="204"/>
      <c r="G149" s="204"/>
      <c r="H149" s="159"/>
      <c r="I149" s="158"/>
      <c r="J149" s="204"/>
      <c r="K149" s="204"/>
      <c r="L149" s="204"/>
      <c r="M149" s="159"/>
      <c r="O149" s="85"/>
      <c r="P149" s="213"/>
      <c r="Q149" s="227"/>
      <c r="R149" s="86"/>
      <c r="S149" s="145"/>
      <c r="T149" s="232"/>
      <c r="U149" s="169"/>
      <c r="V149" s="119"/>
      <c r="W149" s="123"/>
      <c r="X149" s="122"/>
      <c r="Y149" s="122"/>
      <c r="Z149" s="122"/>
      <c r="AA149" s="108"/>
      <c r="AB149" s="87"/>
      <c r="AC149" s="164"/>
      <c r="AD149" s="93"/>
      <c r="AE149" s="97"/>
      <c r="AF149" s="97"/>
      <c r="AG149" s="97"/>
      <c r="AH149" s="97"/>
      <c r="AI149" s="97"/>
      <c r="AJ149" s="97"/>
      <c r="AK149" s="267"/>
      <c r="AL149" s="97"/>
      <c r="AM149" s="97"/>
      <c r="AN149" s="97"/>
      <c r="AO149" s="97"/>
    </row>
    <row r="150" spans="2:41" ht="15" customHeight="1">
      <c r="B150" s="158">
        <v>240</v>
      </c>
      <c r="C150" s="204"/>
      <c r="D150" s="204"/>
      <c r="E150" s="204"/>
      <c r="F150" s="204"/>
      <c r="G150" s="204"/>
      <c r="H150" s="159"/>
      <c r="I150" s="158"/>
      <c r="J150" s="204"/>
      <c r="K150" s="204"/>
      <c r="L150" s="204"/>
      <c r="M150" s="159"/>
      <c r="O150" s="83">
        <v>57428</v>
      </c>
      <c r="P150" s="214">
        <v>57220</v>
      </c>
      <c r="Q150" s="228">
        <v>57429</v>
      </c>
      <c r="R150" s="78">
        <f t="shared" ca="1" si="59"/>
        <v>1</v>
      </c>
      <c r="S150" s="141" t="str">
        <f>VLOOKUP(O150,'СКЛАД '!A:B,2,0)</f>
        <v>Картонная упаковка для детского обеда (240 шт. в уп.)</v>
      </c>
      <c r="T150" s="232">
        <v>240</v>
      </c>
      <c r="U150" s="165" t="s">
        <v>681</v>
      </c>
      <c r="V150" s="119">
        <v>240</v>
      </c>
      <c r="W150" s="123"/>
      <c r="X150" s="139"/>
      <c r="Y150" s="139"/>
      <c r="Z150" s="139"/>
      <c r="AA150" s="102">
        <f t="shared" si="54"/>
        <v>0</v>
      </c>
      <c r="AB150" s="89">
        <f t="shared" si="44"/>
        <v>0</v>
      </c>
      <c r="AC150" s="160"/>
      <c r="AD150" s="92" t="str">
        <f t="shared" ca="1" si="53"/>
        <v>Нет данных</v>
      </c>
      <c r="AE150" s="94">
        <f>IFERROR(VLOOKUP(O150,'Расход по категориям'!A:C,3,0),"")</f>
        <v>57</v>
      </c>
      <c r="AF150" s="180">
        <f>IFERROR(IFERROR(IFERROR(VLOOKUP(O150,'Аксапта '!A:E,5,0),VLOOKUP(P150,'Аксапта '!A:E,5,0)),VLOOKUP(Q150,'Аксапта '!A:E,5,0)),0)</f>
        <v>0</v>
      </c>
      <c r="AG150" s="180" t="str">
        <f>IFERROR(IFERROR(IFERROR(VLOOKUP(O150,'Аксапта 2'!A:E,5,0),VLOOKUP(P150,'Аксапта 2'!A:E,5,0)),VLOOKUP(Q150,'Аксапта 2'!A:E,5,0)),0)</f>
        <v>240,00</v>
      </c>
      <c r="AH150" s="180">
        <f>IFERROR(IFERROR(IFERROR(VLOOKUP(O150,'Аксапта 3'!A:E,5,0),VLOOKUP(P150,'Аксапта 3'!A:E,5,0)),VLOOKUP(Q150,'Аксапта 3'!A:E,5,0)),0)</f>
        <v>0</v>
      </c>
      <c r="AI150" s="183"/>
      <c r="AJ150" s="180">
        <f t="shared" si="58"/>
        <v>183</v>
      </c>
      <c r="AK150" s="107" t="str">
        <f t="shared" ref="AK150:AK155" si="60">IF(AE150=0,"нет продаж",IF(T150="","нет кейсовости",IFERROR(IF(AJ150&gt;0,"-",IF(AJ150&gt;0,"-",AJ150/T150-0.5)*-1),"?")))</f>
        <v>-</v>
      </c>
      <c r="AL150" s="95" t="str">
        <f t="shared" ref="AL150:AL155" si="61">S150</f>
        <v>Картонная упаковка для детского обеда (240 шт. в уп.)</v>
      </c>
      <c r="AM150" s="182">
        <f t="shared" si="55"/>
        <v>57428</v>
      </c>
      <c r="AN150" s="182">
        <f t="shared" si="56"/>
        <v>57220</v>
      </c>
      <c r="AO150" s="182">
        <f t="shared" si="57"/>
        <v>57429</v>
      </c>
    </row>
    <row r="151" spans="2:41" ht="15" customHeight="1">
      <c r="B151" s="158">
        <v>640</v>
      </c>
      <c r="C151" s="238"/>
      <c r="D151" s="238"/>
      <c r="E151" s="238"/>
      <c r="F151" s="238"/>
      <c r="G151" s="238"/>
      <c r="H151" s="159"/>
      <c r="I151" s="158"/>
      <c r="J151" s="238"/>
      <c r="K151" s="238"/>
      <c r="L151" s="238"/>
      <c r="M151" s="159"/>
      <c r="O151" s="246">
        <v>57270</v>
      </c>
      <c r="P151" s="228"/>
      <c r="Q151" s="228"/>
      <c r="R151" s="78">
        <f t="shared" ca="1" si="59"/>
        <v>2</v>
      </c>
      <c r="S151" s="141" t="str">
        <f>VLOOKUP(O151,'СКЛАД '!A:B,2,0)</f>
        <v>Упаковка для Чикин Фри</v>
      </c>
      <c r="T151" s="261">
        <v>640</v>
      </c>
      <c r="U151" s="165" t="s">
        <v>681</v>
      </c>
      <c r="V151" s="119">
        <v>640</v>
      </c>
      <c r="W151" s="123"/>
      <c r="X151" s="139"/>
      <c r="Y151" s="139"/>
      <c r="Z151" s="139"/>
      <c r="AA151" s="102">
        <f>IFERROR(X151*V151+Y151*W151+Z151,"")</f>
        <v>0</v>
      </c>
      <c r="AB151" s="89">
        <f>IFERROR(AA151/V151,0)</f>
        <v>0</v>
      </c>
      <c r="AC151" s="160"/>
      <c r="AD151" s="92" t="str">
        <f ca="1">IF(AC151="","Нет данных",CONCATENATE("До списания  ",AC151-TODAY()," Дней"))</f>
        <v>Нет данных</v>
      </c>
      <c r="AE151" s="94">
        <f>IFERROR(VLOOKUP(O151,'Расход по категориям'!A:C,3,0),"")</f>
        <v>111</v>
      </c>
      <c r="AF151" s="180">
        <f>IFERROR(IFERROR(IFERROR(VLOOKUP(O151,'Аксапта '!A:E,5,0),VLOOKUP(P151,'Аксапта '!A:E,5,0)),VLOOKUP(Q151,'Аксапта '!A:E,5,0)),0)</f>
        <v>0</v>
      </c>
      <c r="AG151" s="180">
        <f>IFERROR(IFERROR(IFERROR(VLOOKUP(O151,'Аксапта 2'!A:E,5,0),VLOOKUP(P151,'Аксапта 2'!A:E,5,0)),VLOOKUP(Q151,'Аксапта 2'!A:E,5,0)),0)</f>
        <v>0</v>
      </c>
      <c r="AH151" s="180">
        <f>IFERROR(IFERROR(IFERROR(VLOOKUP(O151,'Аксапта 3'!A:E,5,0),VLOOKUP(P151,'Аксапта 3'!A:E,5,0)),VLOOKUP(Q151,'Аксапта 3'!A:E,5,0)),0)</f>
        <v>0</v>
      </c>
      <c r="AI151" s="183"/>
      <c r="AJ151" s="180">
        <f>IFERROR((AA151+AF151+AG151+AH151+AI151)-AE151,"")</f>
        <v>-111</v>
      </c>
      <c r="AK151" s="107">
        <f t="shared" si="60"/>
        <v>0.67343750000000002</v>
      </c>
      <c r="AL151" s="95" t="str">
        <f t="shared" si="61"/>
        <v>Упаковка для Чикин Фри</v>
      </c>
      <c r="AM151" s="182">
        <f>IF(O151="","",O151)</f>
        <v>57270</v>
      </c>
      <c r="AN151" s="182" t="str">
        <f>IF(P151="","",P151)</f>
        <v/>
      </c>
      <c r="AO151" s="182" t="str">
        <f>IF(Q151="","",Q151)</f>
        <v/>
      </c>
    </row>
    <row r="152" spans="2:41" ht="15" customHeight="1">
      <c r="B152" s="158">
        <v>500</v>
      </c>
      <c r="C152" s="204">
        <v>250</v>
      </c>
      <c r="D152" s="204"/>
      <c r="E152" s="204"/>
      <c r="F152" s="204"/>
      <c r="G152" s="204"/>
      <c r="H152" s="159"/>
      <c r="I152" s="158">
        <v>125</v>
      </c>
      <c r="J152" s="204"/>
      <c r="K152" s="204"/>
      <c r="L152" s="204"/>
      <c r="M152" s="159"/>
      <c r="O152" s="83">
        <v>57420</v>
      </c>
      <c r="P152" s="214">
        <v>67033</v>
      </c>
      <c r="Q152" s="228"/>
      <c r="R152" s="78">
        <f t="shared" ca="1" si="59"/>
        <v>3</v>
      </c>
      <c r="S152" s="141" t="str">
        <f>VLOOKUP(O152,'СКЛАД '!A:B,2,0)</f>
        <v>Картонные заготовки для завтраков, Сырники (500 шт. в уп.)</v>
      </c>
      <c r="T152" s="232">
        <v>500</v>
      </c>
      <c r="U152" s="165" t="s">
        <v>681</v>
      </c>
      <c r="V152" s="121">
        <v>500</v>
      </c>
      <c r="W152" s="122"/>
      <c r="X152" s="139"/>
      <c r="Y152" s="139"/>
      <c r="Z152" s="139"/>
      <c r="AA152" s="102">
        <f t="shared" si="54"/>
        <v>0</v>
      </c>
      <c r="AB152" s="89">
        <f t="shared" si="44"/>
        <v>0</v>
      </c>
      <c r="AC152" s="160"/>
      <c r="AD152" s="92" t="str">
        <f t="shared" ca="1" si="53"/>
        <v>Нет данных</v>
      </c>
      <c r="AE152" s="94">
        <f>IFERROR(VLOOKUP(O152,'Расход по категориям'!A:C,3,0),"")</f>
        <v>216</v>
      </c>
      <c r="AF152" s="180">
        <f>IFERROR(IFERROR(IFERROR(VLOOKUP(O152,'Аксапта '!A:E,5,0),VLOOKUP(P152,'Аксапта '!A:E,5,0)),VLOOKUP(Q152,'Аксапта '!A:E,5,0)),0)</f>
        <v>0</v>
      </c>
      <c r="AG152" s="180">
        <f>IFERROR(IFERROR(IFERROR(VLOOKUP(O152,'Аксапта 2'!A:E,5,0),VLOOKUP(P152,'Аксапта 2'!A:E,5,0)),VLOOKUP(Q152,'Аксапта 2'!A:E,5,0)),0)</f>
        <v>0</v>
      </c>
      <c r="AH152" s="180">
        <f>IFERROR(IFERROR(IFERROR(VLOOKUP(O152,'Аксапта 3'!A:E,5,0),VLOOKUP(P152,'Аксапта 3'!A:E,5,0)),VLOOKUP(Q152,'Аксапта 3'!A:E,5,0)),0)</f>
        <v>0</v>
      </c>
      <c r="AI152" s="183"/>
      <c r="AJ152" s="180">
        <f t="shared" si="58"/>
        <v>-216</v>
      </c>
      <c r="AK152" s="107">
        <f t="shared" si="60"/>
        <v>0.93199999999999994</v>
      </c>
      <c r="AL152" s="95" t="str">
        <f t="shared" si="61"/>
        <v>Картонные заготовки для завтраков, Сырники (500 шт. в уп.)</v>
      </c>
      <c r="AM152" s="182">
        <f t="shared" si="55"/>
        <v>57420</v>
      </c>
      <c r="AN152" s="182">
        <f t="shared" si="56"/>
        <v>67033</v>
      </c>
      <c r="AO152" s="182" t="str">
        <f t="shared" si="57"/>
        <v/>
      </c>
    </row>
    <row r="153" spans="2:41" ht="15" customHeight="1">
      <c r="B153" s="158">
        <v>90</v>
      </c>
      <c r="C153" s="204"/>
      <c r="D153" s="204"/>
      <c r="E153" s="204"/>
      <c r="F153" s="204"/>
      <c r="G153" s="204"/>
      <c r="H153" s="159"/>
      <c r="I153" s="158"/>
      <c r="J153" s="204"/>
      <c r="K153" s="204"/>
      <c r="L153" s="204"/>
      <c r="M153" s="159"/>
      <c r="O153" s="83">
        <v>57427</v>
      </c>
      <c r="P153" s="214"/>
      <c r="Q153" s="228"/>
      <c r="R153" s="78">
        <f t="shared" ca="1" si="59"/>
        <v>4</v>
      </c>
      <c r="S153" s="141" t="str">
        <f>VLOOKUP(O153,'СКЛАД '!A:B,2,0)</f>
        <v>Картонная упаковка для завтрака (Блины)</v>
      </c>
      <c r="T153" s="232">
        <v>90</v>
      </c>
      <c r="U153" s="165" t="s">
        <v>681</v>
      </c>
      <c r="V153" s="121">
        <v>90</v>
      </c>
      <c r="W153" s="122"/>
      <c r="X153" s="139"/>
      <c r="Y153" s="139"/>
      <c r="Z153" s="139"/>
      <c r="AA153" s="102">
        <f t="shared" si="54"/>
        <v>0</v>
      </c>
      <c r="AB153" s="89">
        <f t="shared" si="44"/>
        <v>0</v>
      </c>
      <c r="AC153" s="160"/>
      <c r="AD153" s="92" t="str">
        <f t="shared" ca="1" si="53"/>
        <v>Нет данных</v>
      </c>
      <c r="AE153" s="94">
        <f>IFERROR(VLOOKUP(O153,'Расход по категориям'!A:C,3,0),"")</f>
        <v>16</v>
      </c>
      <c r="AF153" s="180">
        <f>IFERROR(IFERROR(IFERROR(VLOOKUP(O153,'Аксапта '!A:E,5,0),VLOOKUP(P153,'Аксапта '!A:E,5,0)),VLOOKUP(Q153,'Аксапта '!A:E,5,0)),0)</f>
        <v>0</v>
      </c>
      <c r="AG153" s="180">
        <f>IFERROR(IFERROR(IFERROR(VLOOKUP(O153,'Аксапта 2'!A:E,5,0),VLOOKUP(P153,'Аксапта 2'!A:E,5,0)),VLOOKUP(Q153,'Аксапта 2'!A:E,5,0)),0)</f>
        <v>0</v>
      </c>
      <c r="AH153" s="180">
        <f>IFERROR(IFERROR(IFERROR(VLOOKUP(O153,'Аксапта 3'!A:E,5,0),VLOOKUP(P153,'Аксапта 3'!A:E,5,0)),VLOOKUP(Q153,'Аксапта 3'!A:E,5,0)),0)</f>
        <v>0</v>
      </c>
      <c r="AI153" s="183"/>
      <c r="AJ153" s="180">
        <f t="shared" si="58"/>
        <v>-16</v>
      </c>
      <c r="AK153" s="107">
        <f t="shared" si="60"/>
        <v>0.67777777777777781</v>
      </c>
      <c r="AL153" s="95" t="str">
        <f t="shared" si="61"/>
        <v>Картонная упаковка для завтрака (Блины)</v>
      </c>
      <c r="AM153" s="182">
        <f t="shared" si="55"/>
        <v>57427</v>
      </c>
      <c r="AN153" s="182" t="str">
        <f t="shared" si="56"/>
        <v/>
      </c>
      <c r="AO153" s="182" t="str">
        <f t="shared" si="57"/>
        <v/>
      </c>
    </row>
    <row r="154" spans="2:41" ht="15" customHeight="1">
      <c r="B154" s="158">
        <v>1800</v>
      </c>
      <c r="C154" s="204"/>
      <c r="D154" s="204"/>
      <c r="E154" s="204"/>
      <c r="F154" s="204"/>
      <c r="G154" s="204"/>
      <c r="H154" s="159"/>
      <c r="I154" s="158"/>
      <c r="J154" s="204"/>
      <c r="K154" s="204"/>
      <c r="L154" s="204"/>
      <c r="M154" s="159"/>
      <c r="O154" s="83">
        <v>69933</v>
      </c>
      <c r="P154" s="214"/>
      <c r="Q154" s="228"/>
      <c r="R154" s="78">
        <f t="shared" ca="1" si="59"/>
        <v>5</v>
      </c>
      <c r="S154" s="141" t="str">
        <f>VLOOKUP(O154,'СКЛАД '!A:B,2,0)</f>
        <v>Картонная упаковка для пирожков</v>
      </c>
      <c r="T154" s="232">
        <v>1800</v>
      </c>
      <c r="U154" s="165" t="s">
        <v>681</v>
      </c>
      <c r="V154" s="121">
        <v>1800</v>
      </c>
      <c r="W154" s="122"/>
      <c r="X154" s="139"/>
      <c r="Y154" s="139"/>
      <c r="Z154" s="139"/>
      <c r="AA154" s="102">
        <f t="shared" si="54"/>
        <v>0</v>
      </c>
      <c r="AB154" s="89">
        <f t="shared" si="44"/>
        <v>0</v>
      </c>
      <c r="AC154" s="160"/>
      <c r="AD154" s="92" t="str">
        <f t="shared" ca="1" si="53"/>
        <v>Нет данных</v>
      </c>
      <c r="AE154" s="94">
        <f>IFERROR(VLOOKUP(O154,'Расход по категориям'!A:C,3,0),"")</f>
        <v>34</v>
      </c>
      <c r="AF154" s="180">
        <f>IFERROR(IFERROR(IFERROR(VLOOKUP(O154,'Аксапта '!A:E,5,0),VLOOKUP(P154,'Аксапта '!A:E,5,0)),VLOOKUP(Q154,'Аксапта '!A:E,5,0)),0)</f>
        <v>0</v>
      </c>
      <c r="AG154" s="180">
        <f>IFERROR(IFERROR(IFERROR(VLOOKUP(O154,'Аксапта 2'!A:E,5,0),VLOOKUP(P154,'Аксапта 2'!A:E,5,0)),VLOOKUP(Q154,'Аксапта 2'!A:E,5,0)),0)</f>
        <v>0</v>
      </c>
      <c r="AH154" s="180">
        <f>IFERROR(IFERROR(IFERROR(VLOOKUP(O154,'Аксапта 3'!A:E,5,0),VLOOKUP(P154,'Аксапта 3'!A:E,5,0)),VLOOKUP(Q154,'Аксапта 3'!A:E,5,0)),0)</f>
        <v>0</v>
      </c>
      <c r="AI154" s="183"/>
      <c r="AJ154" s="180">
        <f t="shared" si="58"/>
        <v>-34</v>
      </c>
      <c r="AK154" s="107">
        <f t="shared" si="60"/>
        <v>0.51888888888888884</v>
      </c>
      <c r="AL154" s="95" t="str">
        <f t="shared" si="61"/>
        <v>Картонная упаковка для пирожков</v>
      </c>
      <c r="AM154" s="182">
        <f t="shared" si="55"/>
        <v>69933</v>
      </c>
      <c r="AN154" s="182" t="str">
        <f t="shared" si="56"/>
        <v/>
      </c>
      <c r="AO154" s="182" t="str">
        <f t="shared" si="57"/>
        <v/>
      </c>
    </row>
    <row r="155" spans="2:41" ht="15" customHeight="1">
      <c r="B155" s="158">
        <v>780</v>
      </c>
      <c r="C155" s="204"/>
      <c r="D155" s="204"/>
      <c r="E155" s="204"/>
      <c r="F155" s="204"/>
      <c r="G155" s="204"/>
      <c r="H155" s="159"/>
      <c r="I155" s="158"/>
      <c r="J155" s="204"/>
      <c r="K155" s="204"/>
      <c r="L155" s="204"/>
      <c r="M155" s="159"/>
      <c r="O155" s="83">
        <v>66211</v>
      </c>
      <c r="P155" s="214">
        <v>66213</v>
      </c>
      <c r="Q155" s="228">
        <v>66212</v>
      </c>
      <c r="R155" s="78">
        <f t="shared" ca="1" si="59"/>
        <v>6</v>
      </c>
      <c r="S155" s="141" t="str">
        <f>VLOOKUP(O155,'СКЛАД '!A:B,2,0)</f>
        <v>Картонная заготовка для упак.сэндв.</v>
      </c>
      <c r="T155" s="232">
        <v>780</v>
      </c>
      <c r="U155" s="165" t="s">
        <v>681</v>
      </c>
      <c r="V155" s="121">
        <v>780</v>
      </c>
      <c r="W155" s="122"/>
      <c r="X155" s="139"/>
      <c r="Y155" s="139"/>
      <c r="Z155" s="139"/>
      <c r="AA155" s="102">
        <f t="shared" si="54"/>
        <v>0</v>
      </c>
      <c r="AB155" s="89">
        <f t="shared" si="44"/>
        <v>0</v>
      </c>
      <c r="AC155" s="160"/>
      <c r="AD155" s="92" t="str">
        <f t="shared" ca="1" si="53"/>
        <v>Нет данных</v>
      </c>
      <c r="AE155" s="94">
        <f>IFERROR(VLOOKUP(O155,'Расход по категориям'!A:C,3,0),"")</f>
        <v>99</v>
      </c>
      <c r="AF155" s="180">
        <f>IFERROR(IFERROR(IFERROR(VLOOKUP(O155,'Аксапта '!A:E,5,0),VLOOKUP(P155,'Аксапта '!A:E,5,0)),VLOOKUP(Q155,'Аксапта '!A:E,5,0)),0)</f>
        <v>0</v>
      </c>
      <c r="AG155" s="180">
        <f>IFERROR(IFERROR(IFERROR(VLOOKUP(O155,'Аксапта 2'!A:E,5,0),VLOOKUP(P155,'Аксапта 2'!A:E,5,0)),VLOOKUP(Q155,'Аксапта 2'!A:E,5,0)),0)</f>
        <v>0</v>
      </c>
      <c r="AH155" s="180">
        <f>IFERROR(IFERROR(IFERROR(VLOOKUP(O155,'Аксапта 3'!A:E,5,0),VLOOKUP(P155,'Аксапта 3'!A:E,5,0)),VLOOKUP(Q155,'Аксапта 3'!A:E,5,0)),0)</f>
        <v>0</v>
      </c>
      <c r="AI155" s="183"/>
      <c r="AJ155" s="180">
        <f t="shared" si="58"/>
        <v>-99</v>
      </c>
      <c r="AK155" s="107">
        <f t="shared" si="60"/>
        <v>0.62692307692307692</v>
      </c>
      <c r="AL155" s="95" t="str">
        <f t="shared" si="61"/>
        <v>Картонная заготовка для упак.сэндв.</v>
      </c>
      <c r="AM155" s="182">
        <f t="shared" si="55"/>
        <v>66211</v>
      </c>
      <c r="AN155" s="182">
        <f t="shared" si="56"/>
        <v>66213</v>
      </c>
      <c r="AO155" s="182">
        <f t="shared" si="57"/>
        <v>66212</v>
      </c>
    </row>
    <row r="156" spans="2:41" ht="15" customHeight="1">
      <c r="B156" s="158"/>
      <c r="C156" s="204"/>
      <c r="D156" s="204"/>
      <c r="E156" s="204"/>
      <c r="F156" s="204"/>
      <c r="G156" s="204"/>
      <c r="H156" s="159"/>
      <c r="I156" s="158"/>
      <c r="J156" s="204"/>
      <c r="K156" s="204"/>
      <c r="L156" s="204"/>
      <c r="M156" s="159"/>
      <c r="O156" s="85"/>
      <c r="P156" s="213"/>
      <c r="Q156" s="227"/>
      <c r="R156" s="86"/>
      <c r="S156" s="144"/>
      <c r="T156" s="232"/>
      <c r="U156" s="168"/>
      <c r="V156" s="119"/>
      <c r="W156" s="123"/>
      <c r="X156" s="122"/>
      <c r="Y156" s="122"/>
      <c r="Z156" s="122"/>
      <c r="AA156" s="108"/>
      <c r="AB156" s="87"/>
      <c r="AC156" s="164"/>
      <c r="AD156" s="93"/>
      <c r="AE156" s="97"/>
      <c r="AF156" s="97"/>
      <c r="AG156" s="97"/>
      <c r="AH156" s="97"/>
      <c r="AI156" s="97"/>
      <c r="AJ156" s="97"/>
      <c r="AK156" s="267"/>
      <c r="AL156" s="97"/>
      <c r="AM156" s="97"/>
      <c r="AN156" s="97"/>
      <c r="AO156" s="97"/>
    </row>
    <row r="157" spans="2:41" ht="15" customHeight="1">
      <c r="B157" s="158">
        <v>3000</v>
      </c>
      <c r="C157" s="204"/>
      <c r="D157" s="204"/>
      <c r="E157" s="204"/>
      <c r="F157" s="204"/>
      <c r="G157" s="204"/>
      <c r="H157" s="159"/>
      <c r="I157" s="158">
        <v>1000</v>
      </c>
      <c r="J157" s="204"/>
      <c r="K157" s="204"/>
      <c r="L157" s="204"/>
      <c r="M157" s="159"/>
      <c r="O157" s="83">
        <v>57306</v>
      </c>
      <c r="P157" s="214">
        <v>67036</v>
      </c>
      <c r="Q157" s="228">
        <v>57322</v>
      </c>
      <c r="R157" s="78">
        <f t="shared" ca="1" si="59"/>
        <v>1</v>
      </c>
      <c r="S157" s="141" t="str">
        <f>VLOOKUP(O157,'СКЛАД '!A:B,2,0)</f>
        <v>Бумага оберточная XL</v>
      </c>
      <c r="T157" s="232">
        <v>3000</v>
      </c>
      <c r="U157" s="165" t="s">
        <v>681</v>
      </c>
      <c r="V157" s="121">
        <v>3000</v>
      </c>
      <c r="W157" s="122">
        <v>1000</v>
      </c>
      <c r="X157" s="139"/>
      <c r="Y157" s="139"/>
      <c r="Z157" s="139"/>
      <c r="AA157" s="102">
        <f t="shared" si="54"/>
        <v>0</v>
      </c>
      <c r="AB157" s="89">
        <f t="shared" si="44"/>
        <v>0</v>
      </c>
      <c r="AC157" s="160"/>
      <c r="AD157" s="92" t="str">
        <f t="shared" ca="1" si="53"/>
        <v>Нет данных</v>
      </c>
      <c r="AE157" s="94">
        <f>IFERROR(VLOOKUP(O157,'Расход по категориям'!A:C,3,0),"")</f>
        <v>160</v>
      </c>
      <c r="AF157" s="180">
        <f>IFERROR(IFERROR(IFERROR(VLOOKUP(O157,'Аксапта '!A:E,5,0),VLOOKUP(P157,'Аксапта '!A:E,5,0)),VLOOKUP(Q157,'Аксапта '!A:E,5,0)),0)</f>
        <v>0</v>
      </c>
      <c r="AG157" s="180">
        <f>IFERROR(IFERROR(IFERROR(VLOOKUP(O157,'Аксапта 2'!A:E,5,0),VLOOKUP(P157,'Аксапта 2'!A:E,5,0)),VLOOKUP(Q157,'Аксапта 2'!A:E,5,0)),0)</f>
        <v>0</v>
      </c>
      <c r="AH157" s="180">
        <f>IFERROR(IFERROR(IFERROR(VLOOKUP(O157,'Аксапта 3'!A:E,5,0),VLOOKUP(P157,'Аксапта 3'!A:E,5,0)),VLOOKUP(Q157,'Аксапта 3'!A:E,5,0)),0)</f>
        <v>0</v>
      </c>
      <c r="AI157" s="183"/>
      <c r="AJ157" s="180">
        <f t="shared" si="58"/>
        <v>-160</v>
      </c>
      <c r="AK157" s="107">
        <f t="shared" ref="AK157:AK163" si="62">IF(AE157=0,"нет продаж",IF(T157="","нет кейсовости",IFERROR(IF(AJ157&gt;0,"-",IF(AJ157&gt;0,"-",AJ157/T157-0.5)*-1),"?")))</f>
        <v>0.55333333333333334</v>
      </c>
      <c r="AL157" s="95" t="str">
        <f t="shared" ref="AL157:AL163" si="63">S157</f>
        <v>Бумага оберточная XL</v>
      </c>
      <c r="AM157" s="182">
        <f t="shared" si="55"/>
        <v>57306</v>
      </c>
      <c r="AN157" s="182">
        <f t="shared" si="56"/>
        <v>67036</v>
      </c>
      <c r="AO157" s="182">
        <f t="shared" si="57"/>
        <v>57322</v>
      </c>
    </row>
    <row r="158" spans="2:41" ht="15" customHeight="1">
      <c r="B158" s="158">
        <v>1000</v>
      </c>
      <c r="C158" s="238">
        <v>3024</v>
      </c>
      <c r="D158" s="238"/>
      <c r="E158" s="238"/>
      <c r="F158" s="238"/>
      <c r="G158" s="238"/>
      <c r="H158" s="159"/>
      <c r="I158" s="158">
        <v>1000</v>
      </c>
      <c r="J158" s="238">
        <v>504</v>
      </c>
      <c r="K158" s="238"/>
      <c r="L158" s="238"/>
      <c r="M158" s="159"/>
      <c r="O158" s="246">
        <v>80007</v>
      </c>
      <c r="P158" s="228">
        <v>80037</v>
      </c>
      <c r="Q158" s="228"/>
      <c r="R158" s="78">
        <f t="shared" ca="1" si="59"/>
        <v>2</v>
      </c>
      <c r="S158" s="141" t="str">
        <f>VLOOKUP(O158,'СКЛАД '!A:B,2,0)</f>
        <v>Бумага оберточная Танкобургер 305х410 1000 шт в уп</v>
      </c>
      <c r="T158" s="269">
        <v>3024</v>
      </c>
      <c r="U158" s="165" t="s">
        <v>681</v>
      </c>
      <c r="V158" s="121">
        <v>3024</v>
      </c>
      <c r="W158" s="122">
        <v>504</v>
      </c>
      <c r="X158" s="139"/>
      <c r="Y158" s="139"/>
      <c r="Z158" s="139"/>
      <c r="AA158" s="102">
        <f t="shared" ref="AA158" si="64">IFERROR(X158*V158+Y158*W158+Z158,"")</f>
        <v>0</v>
      </c>
      <c r="AB158" s="89">
        <f t="shared" ref="AB158" si="65">IFERROR(AA158/V158,0)</f>
        <v>0</v>
      </c>
      <c r="AC158" s="160"/>
      <c r="AD158" s="92" t="str">
        <f t="shared" ref="AD158" ca="1" si="66">IF(AC158="","Нет данных",CONCATENATE("До списания  ",AC158-TODAY()," Дней"))</f>
        <v>Нет данных</v>
      </c>
      <c r="AE158" s="94" t="str">
        <f>IFERROR(VLOOKUP(O158,'Расход по категориям'!A:C,3,0),"")</f>
        <v/>
      </c>
      <c r="AF158" s="180">
        <f>IFERROR(IFERROR(IFERROR(VLOOKUP(O158,'Аксапта '!A:E,5,0),VLOOKUP(P158,'Аксапта '!A:E,5,0)),VLOOKUP(Q158,'Аксапта '!A:E,5,0)),0)</f>
        <v>0</v>
      </c>
      <c r="AG158" s="180">
        <f>IFERROR(IFERROR(IFERROR(VLOOKUP(O158,'Аксапта 2'!A:E,5,0),VLOOKUP(P158,'Аксапта 2'!A:E,5,0)),VLOOKUP(Q158,'Аксапта 2'!A:E,5,0)),0)</f>
        <v>0</v>
      </c>
      <c r="AH158" s="180">
        <f>IFERROR(IFERROR(IFERROR(VLOOKUP(O158,'Аксапта 3'!A:E,5,0),VLOOKUP(P158,'Аксапта 3'!A:E,5,0)),VLOOKUP(Q158,'Аксапта 3'!A:E,5,0)),0)</f>
        <v>0</v>
      </c>
      <c r="AI158" s="183"/>
      <c r="AJ158" s="180" t="str">
        <f t="shared" ref="AJ158" si="67">IFERROR((AA158+AF158+AG158+AH158+AI158)-AE158,"")</f>
        <v/>
      </c>
      <c r="AK158" s="107" t="str">
        <f t="shared" ref="AK158" si="68">IF(AE158=0,"нет продаж",IF(T158="","нет кейсовости",IFERROR(IF(AJ158&gt;0,"-",IF(AJ158&gt;0,"-",AJ158/T158-0.5)*-1),"?")))</f>
        <v>-</v>
      </c>
      <c r="AL158" s="95" t="str">
        <f t="shared" ref="AL158" si="69">S158</f>
        <v>Бумага оберточная Танкобургер 305х410 1000 шт в уп</v>
      </c>
      <c r="AM158" s="182">
        <f t="shared" ref="AM158" si="70">IF(O158="","",O158)</f>
        <v>80007</v>
      </c>
      <c r="AN158" s="182">
        <f t="shared" ref="AN158" si="71">IF(P158="","",P158)</f>
        <v>80037</v>
      </c>
      <c r="AO158" s="182" t="str">
        <f t="shared" ref="AO158" si="72">IF(Q158="","",Q158)</f>
        <v/>
      </c>
    </row>
    <row r="159" spans="2:41" ht="15" customHeight="1">
      <c r="B159" s="158">
        <v>3000</v>
      </c>
      <c r="C159" s="204"/>
      <c r="D159" s="204"/>
      <c r="E159" s="204"/>
      <c r="F159" s="204"/>
      <c r="G159" s="204"/>
      <c r="H159" s="159"/>
      <c r="I159" s="158">
        <v>1000</v>
      </c>
      <c r="J159" s="204"/>
      <c r="K159" s="204"/>
      <c r="L159" s="204"/>
      <c r="M159" s="159"/>
      <c r="O159" s="83">
        <v>57321</v>
      </c>
      <c r="P159" s="214">
        <v>57320</v>
      </c>
      <c r="Q159" s="228">
        <v>61006</v>
      </c>
      <c r="R159" s="78">
        <f t="shared" ca="1" si="59"/>
        <v>3</v>
      </c>
      <c r="S159" s="141" t="str">
        <f>VLOOKUP(O159,'СКЛАД '!A:B,2,0)</f>
        <v>Бумага оберточная Воппер Джуниор</v>
      </c>
      <c r="T159" s="232">
        <v>3000</v>
      </c>
      <c r="U159" s="165" t="s">
        <v>681</v>
      </c>
      <c r="V159" s="121">
        <v>3000</v>
      </c>
      <c r="W159" s="122">
        <v>1000</v>
      </c>
      <c r="X159" s="139"/>
      <c r="Y159" s="139"/>
      <c r="Z159" s="139"/>
      <c r="AA159" s="102">
        <f t="shared" si="54"/>
        <v>0</v>
      </c>
      <c r="AB159" s="89">
        <f t="shared" si="44"/>
        <v>0</v>
      </c>
      <c r="AC159" s="160"/>
      <c r="AD159" s="92" t="str">
        <f t="shared" ca="1" si="53"/>
        <v>Нет данных</v>
      </c>
      <c r="AE159" s="94">
        <f>IFERROR(VLOOKUP(O159,'Расход по категориям'!A:C,3,0),"")</f>
        <v>399</v>
      </c>
      <c r="AF159" s="180">
        <f>IFERROR(IFERROR(IFERROR(VLOOKUP(O159,'Аксапта '!A:E,5,0),VLOOKUP(P159,'Аксапта '!A:E,5,0)),VLOOKUP(Q159,'Аксапта '!A:E,5,0)),0)</f>
        <v>0</v>
      </c>
      <c r="AG159" s="180">
        <f>IFERROR(IFERROR(IFERROR(VLOOKUP(O159,'Аксапта 2'!A:E,5,0),VLOOKUP(P159,'Аксапта 2'!A:E,5,0)),VLOOKUP(Q159,'Аксапта 2'!A:E,5,0)),0)</f>
        <v>0</v>
      </c>
      <c r="AH159" s="180">
        <f>IFERROR(IFERROR(IFERROR(VLOOKUP(O159,'Аксапта 3'!A:E,5,0),VLOOKUP(P159,'Аксапта 3'!A:E,5,0)),VLOOKUP(Q159,'Аксапта 3'!A:E,5,0)),0)</f>
        <v>0</v>
      </c>
      <c r="AI159" s="183"/>
      <c r="AJ159" s="180">
        <f t="shared" si="58"/>
        <v>-399</v>
      </c>
      <c r="AK159" s="107">
        <f t="shared" si="62"/>
        <v>0.63300000000000001</v>
      </c>
      <c r="AL159" s="95" t="str">
        <f t="shared" si="63"/>
        <v>Бумага оберточная Воппер Джуниор</v>
      </c>
      <c r="AM159" s="182">
        <f t="shared" si="55"/>
        <v>57321</v>
      </c>
      <c r="AN159" s="182">
        <f t="shared" si="56"/>
        <v>57320</v>
      </c>
      <c r="AO159" s="182">
        <f t="shared" si="57"/>
        <v>61006</v>
      </c>
    </row>
    <row r="160" spans="2:41" ht="15" customHeight="1">
      <c r="B160" s="158">
        <v>3000</v>
      </c>
      <c r="C160" s="204"/>
      <c r="D160" s="204"/>
      <c r="E160" s="204"/>
      <c r="F160" s="204"/>
      <c r="G160" s="204"/>
      <c r="H160" s="159"/>
      <c r="I160" s="158">
        <v>1000</v>
      </c>
      <c r="J160" s="204"/>
      <c r="K160" s="204"/>
      <c r="L160" s="204"/>
      <c r="M160" s="159"/>
      <c r="O160" s="83">
        <v>57317</v>
      </c>
      <c r="P160" s="214">
        <v>57318</v>
      </c>
      <c r="Q160" s="228"/>
      <c r="R160" s="78">
        <f t="shared" ca="1" si="59"/>
        <v>4</v>
      </c>
      <c r="S160" s="141" t="str">
        <f>VLOOKUP(O160,'СКЛАД '!A:B,2,0)</f>
        <v>Бумага оберточная гамбургер</v>
      </c>
      <c r="T160" s="232">
        <v>3000</v>
      </c>
      <c r="U160" s="165" t="s">
        <v>681</v>
      </c>
      <c r="V160" s="121">
        <v>3000</v>
      </c>
      <c r="W160" s="122">
        <v>1000</v>
      </c>
      <c r="X160" s="139"/>
      <c r="Y160" s="139"/>
      <c r="Z160" s="139"/>
      <c r="AA160" s="102">
        <f t="shared" si="54"/>
        <v>0</v>
      </c>
      <c r="AB160" s="89">
        <f t="shared" si="44"/>
        <v>0</v>
      </c>
      <c r="AC160" s="160"/>
      <c r="AD160" s="92" t="str">
        <f t="shared" ca="1" si="53"/>
        <v>Нет данных</v>
      </c>
      <c r="AE160" s="94">
        <f>IFERROR(VLOOKUP(O160,'Расход по категориям'!A:C,3,0),"")</f>
        <v>274</v>
      </c>
      <c r="AF160" s="180">
        <f>IFERROR(IFERROR(IFERROR(VLOOKUP(O160,'Аксапта '!A:E,5,0),VLOOKUP(P160,'Аксапта '!A:E,5,0)),VLOOKUP(Q160,'Аксапта '!A:E,5,0)),0)</f>
        <v>0</v>
      </c>
      <c r="AG160" s="180">
        <f>IFERROR(IFERROR(IFERROR(VLOOKUP(O160,'Аксапта 2'!A:E,5,0),VLOOKUP(P160,'Аксапта 2'!A:E,5,0)),VLOOKUP(Q160,'Аксапта 2'!A:E,5,0)),0)</f>
        <v>0</v>
      </c>
      <c r="AH160" s="180">
        <f>IFERROR(IFERROR(IFERROR(VLOOKUP(O160,'Аксапта 3'!A:E,5,0),VLOOKUP(P160,'Аксапта 3'!A:E,5,0)),VLOOKUP(Q160,'Аксапта 3'!A:E,5,0)),0)</f>
        <v>0</v>
      </c>
      <c r="AI160" s="183"/>
      <c r="AJ160" s="180">
        <f t="shared" si="58"/>
        <v>-274</v>
      </c>
      <c r="AK160" s="107">
        <f t="shared" si="62"/>
        <v>0.59133333333333338</v>
      </c>
      <c r="AL160" s="95" t="str">
        <f t="shared" si="63"/>
        <v>Бумага оберточная гамбургер</v>
      </c>
      <c r="AM160" s="182">
        <f t="shared" si="55"/>
        <v>57317</v>
      </c>
      <c r="AN160" s="182">
        <f t="shared" si="56"/>
        <v>57318</v>
      </c>
      <c r="AO160" s="182" t="str">
        <f t="shared" si="57"/>
        <v/>
      </c>
    </row>
    <row r="161" spans="2:41" ht="15" customHeight="1">
      <c r="B161" s="158">
        <v>5000</v>
      </c>
      <c r="C161" s="204">
        <v>6000</v>
      </c>
      <c r="D161" s="204">
        <v>500</v>
      </c>
      <c r="E161" s="204"/>
      <c r="F161" s="204"/>
      <c r="G161" s="204"/>
      <c r="H161" s="159"/>
      <c r="I161" s="158">
        <v>1000</v>
      </c>
      <c r="J161" s="204">
        <v>500</v>
      </c>
      <c r="K161" s="204"/>
      <c r="L161" s="204"/>
      <c r="M161" s="159"/>
      <c r="O161" s="83">
        <v>57310</v>
      </c>
      <c r="P161" s="214">
        <v>57311</v>
      </c>
      <c r="Q161" s="228">
        <v>57323</v>
      </c>
      <c r="R161" s="78">
        <f t="shared" ca="1" si="59"/>
        <v>5</v>
      </c>
      <c r="S161" s="141" t="str">
        <f>VLOOKUP(O161,'СКЛАД '!A:B,2,0)</f>
        <v>Бумага оберточная ХХL</v>
      </c>
      <c r="T161" s="232">
        <v>6000</v>
      </c>
      <c r="U161" s="165" t="s">
        <v>681</v>
      </c>
      <c r="V161" s="121">
        <v>6000</v>
      </c>
      <c r="W161" s="122">
        <v>1000</v>
      </c>
      <c r="X161" s="139"/>
      <c r="Y161" s="139"/>
      <c r="Z161" s="139"/>
      <c r="AA161" s="102">
        <f t="shared" si="54"/>
        <v>0</v>
      </c>
      <c r="AB161" s="89">
        <f t="shared" si="44"/>
        <v>0</v>
      </c>
      <c r="AC161" s="160"/>
      <c r="AD161" s="92" t="str">
        <f t="shared" ca="1" si="53"/>
        <v>Нет данных</v>
      </c>
      <c r="AE161" s="94">
        <f>IFERROR(VLOOKUP(O161,'Расход по категориям'!A:C,3,0),"")</f>
        <v>207</v>
      </c>
      <c r="AF161" s="180">
        <f>IFERROR(IFERROR(IFERROR(VLOOKUP(O161,'Аксапта '!A:E,5,0),VLOOKUP(P161,'Аксапта '!A:E,5,0)),VLOOKUP(Q161,'Аксапта '!A:E,5,0)),0)</f>
        <v>0</v>
      </c>
      <c r="AG161" s="180">
        <f>IFERROR(IFERROR(IFERROR(VLOOKUP(O161,'Аксапта 2'!A:E,5,0),VLOOKUP(P161,'Аксапта 2'!A:E,5,0)),VLOOKUP(Q161,'Аксапта 2'!A:E,5,0)),0)</f>
        <v>0</v>
      </c>
      <c r="AH161" s="180">
        <f>IFERROR(IFERROR(IFERROR(VLOOKUP(O161,'Аксапта 3'!A:E,5,0),VLOOKUP(P161,'Аксапта 3'!A:E,5,0)),VLOOKUP(Q161,'Аксапта 3'!A:E,5,0)),0)</f>
        <v>0</v>
      </c>
      <c r="AI161" s="183"/>
      <c r="AJ161" s="180">
        <f t="shared" si="58"/>
        <v>-207</v>
      </c>
      <c r="AK161" s="107">
        <f t="shared" si="62"/>
        <v>0.53449999999999998</v>
      </c>
      <c r="AL161" s="95" t="str">
        <f t="shared" si="63"/>
        <v>Бумага оберточная ХХL</v>
      </c>
      <c r="AM161" s="182">
        <f t="shared" si="55"/>
        <v>57310</v>
      </c>
      <c r="AN161" s="182">
        <f t="shared" si="56"/>
        <v>57311</v>
      </c>
      <c r="AO161" s="182">
        <f t="shared" si="57"/>
        <v>57323</v>
      </c>
    </row>
    <row r="162" spans="2:41" ht="15" customHeight="1">
      <c r="B162" s="158">
        <v>6000</v>
      </c>
      <c r="C162" s="204"/>
      <c r="D162" s="204"/>
      <c r="E162" s="204"/>
      <c r="F162" s="204"/>
      <c r="G162" s="204"/>
      <c r="H162" s="159"/>
      <c r="I162" s="158">
        <v>1000</v>
      </c>
      <c r="J162" s="204"/>
      <c r="K162" s="204"/>
      <c r="L162" s="204"/>
      <c r="M162" s="159"/>
      <c r="O162" s="83">
        <v>57312</v>
      </c>
      <c r="P162" s="214"/>
      <c r="Q162" s="228"/>
      <c r="R162" s="78">
        <f t="shared" ca="1" si="59"/>
        <v>6</v>
      </c>
      <c r="S162" s="141" t="str">
        <f>VLOOKUP(O162,'СКЛАД '!A:B,2,0)</f>
        <v>Бумага оберточная Лонг Чикен парафин  410х305 – 6000 шт в уп</v>
      </c>
      <c r="T162" s="232">
        <v>6000</v>
      </c>
      <c r="U162" s="165" t="s">
        <v>681</v>
      </c>
      <c r="V162" s="121">
        <v>6000</v>
      </c>
      <c r="W162" s="122">
        <v>1000</v>
      </c>
      <c r="X162" s="139"/>
      <c r="Y162" s="139"/>
      <c r="Z162" s="139"/>
      <c r="AA162" s="102">
        <f t="shared" si="54"/>
        <v>0</v>
      </c>
      <c r="AB162" s="89">
        <f t="shared" si="44"/>
        <v>0</v>
      </c>
      <c r="AC162" s="160"/>
      <c r="AD162" s="92" t="str">
        <f t="shared" ca="1" si="53"/>
        <v>Нет данных</v>
      </c>
      <c r="AE162" s="94">
        <f>IFERROR(VLOOKUP(O162,'Расход по категориям'!A:C,3,0),"")</f>
        <v>32</v>
      </c>
      <c r="AF162" s="180">
        <f>IFERROR(IFERROR(IFERROR(VLOOKUP(O162,'Аксапта '!A:E,5,0),VLOOKUP(P162,'Аксапта '!A:E,5,0)),VLOOKUP(Q162,'Аксапта '!A:E,5,0)),0)</f>
        <v>0</v>
      </c>
      <c r="AG162" s="180">
        <f>IFERROR(IFERROR(IFERROR(VLOOKUP(O162,'Аксапта 2'!A:E,5,0),VLOOKUP(P162,'Аксапта 2'!A:E,5,0)),VLOOKUP(Q162,'Аксапта 2'!A:E,5,0)),0)</f>
        <v>0</v>
      </c>
      <c r="AH162" s="180">
        <f>IFERROR(IFERROR(IFERROR(VLOOKUP(O162,'Аксапта 3'!A:E,5,0),VLOOKUP(P162,'Аксапта 3'!A:E,5,0)),VLOOKUP(Q162,'Аксапта 3'!A:E,5,0)),0)</f>
        <v>0</v>
      </c>
      <c r="AI162" s="183"/>
      <c r="AJ162" s="180">
        <f t="shared" si="58"/>
        <v>-32</v>
      </c>
      <c r="AK162" s="107">
        <f t="shared" si="62"/>
        <v>0.5053333333333333</v>
      </c>
      <c r="AL162" s="95" t="str">
        <f t="shared" si="63"/>
        <v>Бумага оберточная Лонг Чикен парафин  410х305 – 6000 шт в уп</v>
      </c>
      <c r="AM162" s="182">
        <f t="shared" si="55"/>
        <v>57312</v>
      </c>
      <c r="AN162" s="182" t="str">
        <f t="shared" si="56"/>
        <v/>
      </c>
      <c r="AO162" s="182" t="str">
        <f t="shared" si="57"/>
        <v/>
      </c>
    </row>
    <row r="163" spans="2:41" ht="15" customHeight="1">
      <c r="B163" s="158">
        <v>6000</v>
      </c>
      <c r="C163" s="204"/>
      <c r="D163" s="204"/>
      <c r="E163" s="204"/>
      <c r="F163" s="204"/>
      <c r="G163" s="204"/>
      <c r="H163" s="159"/>
      <c r="I163" s="158">
        <v>1000</v>
      </c>
      <c r="J163" s="204"/>
      <c r="K163" s="204"/>
      <c r="L163" s="204"/>
      <c r="M163" s="159"/>
      <c r="O163" s="83">
        <v>57300</v>
      </c>
      <c r="P163" s="214">
        <v>55001</v>
      </c>
      <c r="Q163" s="228"/>
      <c r="R163" s="78">
        <f t="shared" ca="1" si="59"/>
        <v>7</v>
      </c>
      <c r="S163" s="141" t="str">
        <f>VLOOKUP(O163,'СКЛАД '!A:B,2,0)</f>
        <v>Бумага оберточная Воппер</v>
      </c>
      <c r="T163" s="232">
        <v>6000</v>
      </c>
      <c r="U163" s="165" t="s">
        <v>681</v>
      </c>
      <c r="V163" s="121">
        <v>6000</v>
      </c>
      <c r="W163" s="122">
        <v>1000</v>
      </c>
      <c r="X163" s="139"/>
      <c r="Y163" s="139"/>
      <c r="Z163" s="139"/>
      <c r="AA163" s="102">
        <f t="shared" si="54"/>
        <v>0</v>
      </c>
      <c r="AB163" s="89">
        <f t="shared" si="44"/>
        <v>0</v>
      </c>
      <c r="AC163" s="160"/>
      <c r="AD163" s="92" t="str">
        <f t="shared" ca="1" si="53"/>
        <v>Нет данных</v>
      </c>
      <c r="AE163" s="94">
        <f>IFERROR(VLOOKUP(O163,'Расход по категориям'!A:C,3,0),"")</f>
        <v>291</v>
      </c>
      <c r="AF163" s="180">
        <f>IFERROR(IFERROR(IFERROR(VLOOKUP(O163,'Аксапта '!A:E,5,0),VLOOKUP(P163,'Аксапта '!A:E,5,0)),VLOOKUP(Q163,'Аксапта '!A:E,5,0)),0)</f>
        <v>0</v>
      </c>
      <c r="AG163" s="180">
        <f>IFERROR(IFERROR(IFERROR(VLOOKUP(O163,'Аксапта 2'!A:E,5,0),VLOOKUP(P163,'Аксапта 2'!A:E,5,0)),VLOOKUP(Q163,'Аксапта 2'!A:E,5,0)),0)</f>
        <v>0</v>
      </c>
      <c r="AH163" s="180">
        <f>IFERROR(IFERROR(IFERROR(VLOOKUP(O163,'Аксапта 3'!A:E,5,0),VLOOKUP(P163,'Аксапта 3'!A:E,5,0)),VLOOKUP(Q163,'Аксапта 3'!A:E,5,0)),0)</f>
        <v>0</v>
      </c>
      <c r="AI163" s="183"/>
      <c r="AJ163" s="180">
        <f t="shared" si="58"/>
        <v>-291</v>
      </c>
      <c r="AK163" s="107">
        <f t="shared" si="62"/>
        <v>0.54849999999999999</v>
      </c>
      <c r="AL163" s="95" t="str">
        <f t="shared" si="63"/>
        <v>Бумага оберточная Воппер</v>
      </c>
      <c r="AM163" s="182">
        <f t="shared" si="55"/>
        <v>57300</v>
      </c>
      <c r="AN163" s="182">
        <f t="shared" si="56"/>
        <v>55001</v>
      </c>
      <c r="AO163" s="182" t="str">
        <f t="shared" si="57"/>
        <v/>
      </c>
    </row>
    <row r="164" spans="2:41" ht="15" customHeight="1">
      <c r="B164" s="158"/>
      <c r="C164" s="204"/>
      <c r="D164" s="204"/>
      <c r="E164" s="204"/>
      <c r="F164" s="204"/>
      <c r="G164" s="204"/>
      <c r="H164" s="159"/>
      <c r="I164" s="158"/>
      <c r="J164" s="204"/>
      <c r="K164" s="204"/>
      <c r="L164" s="204"/>
      <c r="M164" s="159"/>
      <c r="O164" s="85"/>
      <c r="P164" s="213"/>
      <c r="Q164" s="227"/>
      <c r="R164" s="86"/>
      <c r="S164" s="144"/>
      <c r="T164" s="232"/>
      <c r="U164" s="168"/>
      <c r="V164" s="119"/>
      <c r="W164" s="123"/>
      <c r="X164" s="122"/>
      <c r="Y164" s="122"/>
      <c r="Z164" s="122"/>
      <c r="AA164" s="108"/>
      <c r="AB164" s="87"/>
      <c r="AC164" s="164"/>
      <c r="AD164" s="93"/>
      <c r="AE164" s="97"/>
      <c r="AF164" s="97"/>
      <c r="AG164" s="97"/>
      <c r="AH164" s="97"/>
      <c r="AI164" s="97"/>
      <c r="AJ164" s="97"/>
      <c r="AK164" s="267"/>
      <c r="AL164" s="97"/>
      <c r="AM164" s="97"/>
      <c r="AN164" s="97"/>
      <c r="AO164" s="97"/>
    </row>
    <row r="165" spans="2:41" ht="15" customHeight="1">
      <c r="B165" s="158">
        <v>2000</v>
      </c>
      <c r="C165" s="204">
        <v>800</v>
      </c>
      <c r="D165" s="204"/>
      <c r="E165" s="204"/>
      <c r="F165" s="204"/>
      <c r="G165" s="204"/>
      <c r="H165" s="159"/>
      <c r="I165" s="158">
        <v>100</v>
      </c>
      <c r="J165" s="204"/>
      <c r="K165" s="204"/>
      <c r="L165" s="204"/>
      <c r="M165" s="159"/>
      <c r="O165" s="83">
        <v>69911</v>
      </c>
      <c r="P165" s="214"/>
      <c r="Q165" s="228"/>
      <c r="R165" s="78">
        <f t="shared" ca="1" si="59"/>
        <v>1</v>
      </c>
      <c r="S165" s="141" t="str">
        <f>VLOOKUP(O165,'СКЛАД '!A:B,2,0)</f>
        <v>Нож белый</v>
      </c>
      <c r="T165" s="232">
        <v>2000</v>
      </c>
      <c r="U165" s="165" t="s">
        <v>681</v>
      </c>
      <c r="V165" s="121">
        <v>2000</v>
      </c>
      <c r="W165" s="122">
        <v>100</v>
      </c>
      <c r="X165" s="139"/>
      <c r="Y165" s="139"/>
      <c r="Z165" s="139"/>
      <c r="AA165" s="102">
        <f t="shared" si="54"/>
        <v>0</v>
      </c>
      <c r="AB165" s="89">
        <f t="shared" ref="AB165:AB189" si="73">IFERROR(AA165/V165,0)</f>
        <v>0</v>
      </c>
      <c r="AC165" s="160"/>
      <c r="AD165" s="92" t="str">
        <f t="shared" ca="1" si="53"/>
        <v>Нет данных</v>
      </c>
      <c r="AE165" s="94">
        <f>IFERROR(VLOOKUP(O165,'Расход по категориям'!A:C,3,0),"")</f>
        <v>19</v>
      </c>
      <c r="AF165" s="180">
        <f>IFERROR(IFERROR(IFERROR(VLOOKUP(O165,'Аксапта '!A:E,5,0),VLOOKUP(P165,'Аксапта '!A:E,5,0)),VLOOKUP(Q165,'Аксапта '!A:E,5,0)),0)</f>
        <v>0</v>
      </c>
      <c r="AG165" s="180">
        <f>IFERROR(IFERROR(IFERROR(VLOOKUP(O165,'Аксапта 2'!A:E,5,0),VLOOKUP(P165,'Аксапта 2'!A:E,5,0)),VLOOKUP(Q165,'Аксапта 2'!A:E,5,0)),0)</f>
        <v>0</v>
      </c>
      <c r="AH165" s="180">
        <f>IFERROR(IFERROR(IFERROR(VLOOKUP(O165,'Аксапта 3'!A:E,5,0),VLOOKUP(P165,'Аксапта 3'!A:E,5,0)),VLOOKUP(Q165,'Аксапта 3'!A:E,5,0)),0)</f>
        <v>0</v>
      </c>
      <c r="AI165" s="183"/>
      <c r="AJ165" s="180">
        <f t="shared" si="58"/>
        <v>-19</v>
      </c>
      <c r="AK165" s="107">
        <f t="shared" ref="AK165:AK172" si="74">IF(AE165=0,"нет продаж",IF(T165="","нет кейсовости",IFERROR(IF(AJ165&gt;0,"-",IF(AJ165&gt;0,"-",AJ165/T165-0.5)*-1),"?")))</f>
        <v>0.50949999999999995</v>
      </c>
      <c r="AL165" s="95" t="str">
        <f t="shared" ref="AL165:AL172" si="75">S165</f>
        <v>Нож белый</v>
      </c>
      <c r="AM165" s="182">
        <f t="shared" si="55"/>
        <v>69911</v>
      </c>
      <c r="AN165" s="182" t="str">
        <f t="shared" si="56"/>
        <v/>
      </c>
      <c r="AO165" s="182" t="str">
        <f t="shared" si="57"/>
        <v/>
      </c>
    </row>
    <row r="166" spans="2:41" ht="15" customHeight="1">
      <c r="B166" s="158">
        <v>2000</v>
      </c>
      <c r="C166" s="204">
        <v>800</v>
      </c>
      <c r="D166" s="204"/>
      <c r="E166" s="204"/>
      <c r="F166" s="204"/>
      <c r="G166" s="204"/>
      <c r="H166" s="159"/>
      <c r="I166" s="158">
        <v>100</v>
      </c>
      <c r="J166" s="204"/>
      <c r="K166" s="204"/>
      <c r="L166" s="204"/>
      <c r="M166" s="159"/>
      <c r="O166" s="83">
        <v>69910</v>
      </c>
      <c r="P166" s="214"/>
      <c r="Q166" s="228"/>
      <c r="R166" s="78">
        <f t="shared" ca="1" si="59"/>
        <v>2</v>
      </c>
      <c r="S166" s="141" t="str">
        <f>VLOOKUP(O166,'СКЛАД '!A:B,2,0)</f>
        <v>Вилка белая</v>
      </c>
      <c r="T166" s="232">
        <v>2000</v>
      </c>
      <c r="U166" s="165" t="s">
        <v>681</v>
      </c>
      <c r="V166" s="121">
        <v>2000</v>
      </c>
      <c r="W166" s="122">
        <v>100</v>
      </c>
      <c r="X166" s="139"/>
      <c r="Y166" s="139"/>
      <c r="Z166" s="139"/>
      <c r="AA166" s="102">
        <f t="shared" si="54"/>
        <v>0</v>
      </c>
      <c r="AB166" s="89">
        <f t="shared" si="73"/>
        <v>0</v>
      </c>
      <c r="AC166" s="160"/>
      <c r="AD166" s="92" t="str">
        <f t="shared" ca="1" si="53"/>
        <v>Нет данных</v>
      </c>
      <c r="AE166" s="94">
        <f>IFERROR(VLOOKUP(O166,'Расход по категориям'!A:C,3,0),"")</f>
        <v>19</v>
      </c>
      <c r="AF166" s="180">
        <f>IFERROR(IFERROR(IFERROR(VLOOKUP(O166,'Аксапта '!A:E,5,0),VLOOKUP(P166,'Аксапта '!A:E,5,0)),VLOOKUP(Q166,'Аксапта '!A:E,5,0)),0)</f>
        <v>0</v>
      </c>
      <c r="AG166" s="180">
        <f>IFERROR(IFERROR(IFERROR(VLOOKUP(O166,'Аксапта 2'!A:E,5,0),VLOOKUP(P166,'Аксапта 2'!A:E,5,0)),VLOOKUP(Q166,'Аксапта 2'!A:E,5,0)),0)</f>
        <v>0</v>
      </c>
      <c r="AH166" s="180">
        <f>IFERROR(IFERROR(IFERROR(VLOOKUP(O166,'Аксапта 3'!A:E,5,0),VLOOKUP(P166,'Аксапта 3'!A:E,5,0)),VLOOKUP(Q166,'Аксапта 3'!A:E,5,0)),0)</f>
        <v>0</v>
      </c>
      <c r="AI166" s="183"/>
      <c r="AJ166" s="180">
        <f t="shared" si="58"/>
        <v>-19</v>
      </c>
      <c r="AK166" s="107">
        <f t="shared" si="74"/>
        <v>0.50949999999999995</v>
      </c>
      <c r="AL166" s="95" t="str">
        <f t="shared" si="75"/>
        <v>Вилка белая</v>
      </c>
      <c r="AM166" s="182">
        <f t="shared" si="55"/>
        <v>69910</v>
      </c>
      <c r="AN166" s="182" t="str">
        <f t="shared" si="56"/>
        <v/>
      </c>
      <c r="AO166" s="182" t="str">
        <f t="shared" si="57"/>
        <v/>
      </c>
    </row>
    <row r="167" spans="2:41" ht="15" customHeight="1">
      <c r="B167" s="158">
        <v>16000</v>
      </c>
      <c r="C167" s="204"/>
      <c r="D167" s="204"/>
      <c r="E167" s="204"/>
      <c r="F167" s="204"/>
      <c r="G167" s="204"/>
      <c r="H167" s="159"/>
      <c r="I167" s="158">
        <v>1000</v>
      </c>
      <c r="J167" s="204"/>
      <c r="K167" s="204"/>
      <c r="L167" s="204"/>
      <c r="M167" s="159"/>
      <c r="O167" s="83">
        <v>59913</v>
      </c>
      <c r="P167" s="214"/>
      <c r="Q167" s="228"/>
      <c r="R167" s="78">
        <f t="shared" ca="1" si="59"/>
        <v>3</v>
      </c>
      <c r="S167" s="141" t="str">
        <f>VLOOKUP(O167,'СКЛАД '!A:B,2,0)</f>
        <v>Мешалка</v>
      </c>
      <c r="T167" s="232">
        <v>16000</v>
      </c>
      <c r="U167" s="165" t="s">
        <v>681</v>
      </c>
      <c r="V167" s="121">
        <v>16000</v>
      </c>
      <c r="W167" s="122">
        <v>1000</v>
      </c>
      <c r="X167" s="139"/>
      <c r="Y167" s="139"/>
      <c r="Z167" s="139"/>
      <c r="AA167" s="102">
        <f t="shared" si="54"/>
        <v>0</v>
      </c>
      <c r="AB167" s="89">
        <f t="shared" si="73"/>
        <v>0</v>
      </c>
      <c r="AC167" s="160"/>
      <c r="AD167" s="92" t="str">
        <f t="shared" ca="1" si="53"/>
        <v>Нет данных</v>
      </c>
      <c r="AE167" s="94">
        <f>IFERROR(VLOOKUP(O167,'Расход по категориям'!A:C,3,0),"")</f>
        <v>0</v>
      </c>
      <c r="AF167" s="180">
        <f>IFERROR(IFERROR(IFERROR(VLOOKUP(O167,'Аксапта '!A:E,5,0),VLOOKUP(P167,'Аксапта '!A:E,5,0)),VLOOKUP(Q167,'Аксапта '!A:E,5,0)),0)</f>
        <v>0</v>
      </c>
      <c r="AG167" s="180">
        <f>IFERROR(IFERROR(IFERROR(VLOOKUP(O167,'Аксапта 2'!A:E,5,0),VLOOKUP(P167,'Аксапта 2'!A:E,5,0)),VLOOKUP(Q167,'Аксапта 2'!A:E,5,0)),0)</f>
        <v>0</v>
      </c>
      <c r="AH167" s="180">
        <f>IFERROR(IFERROR(IFERROR(VLOOKUP(O167,'Аксапта 3'!A:E,5,0),VLOOKUP(P167,'Аксапта 3'!A:E,5,0)),VLOOKUP(Q167,'Аксапта 3'!A:E,5,0)),0)</f>
        <v>0</v>
      </c>
      <c r="AI167" s="183"/>
      <c r="AJ167" s="180">
        <f t="shared" si="58"/>
        <v>0</v>
      </c>
      <c r="AK167" s="107" t="str">
        <f t="shared" si="74"/>
        <v>нет продаж</v>
      </c>
      <c r="AL167" s="95" t="str">
        <f t="shared" si="75"/>
        <v>Мешалка</v>
      </c>
      <c r="AM167" s="182">
        <f t="shared" si="55"/>
        <v>59913</v>
      </c>
      <c r="AN167" s="182" t="str">
        <f t="shared" si="56"/>
        <v/>
      </c>
      <c r="AO167" s="182" t="str">
        <f t="shared" si="57"/>
        <v/>
      </c>
    </row>
    <row r="168" spans="2:41" ht="15" customHeight="1">
      <c r="B168" s="158">
        <v>2000</v>
      </c>
      <c r="C168" s="204"/>
      <c r="D168" s="204"/>
      <c r="E168" s="204"/>
      <c r="F168" s="204"/>
      <c r="G168" s="204"/>
      <c r="H168" s="159"/>
      <c r="I168" s="158">
        <v>100</v>
      </c>
      <c r="J168" s="204"/>
      <c r="K168" s="204"/>
      <c r="L168" s="204"/>
      <c r="M168" s="159"/>
      <c r="O168" s="83">
        <v>69914</v>
      </c>
      <c r="P168" s="214"/>
      <c r="Q168" s="228"/>
      <c r="R168" s="78">
        <f t="shared" ca="1" si="59"/>
        <v>4</v>
      </c>
      <c r="S168" s="141" t="str">
        <f>VLOOKUP(O168,'СКЛАД '!A:B,2,0)</f>
        <v>Ложка чайная</v>
      </c>
      <c r="T168" s="232">
        <v>2000</v>
      </c>
      <c r="U168" s="165" t="s">
        <v>681</v>
      </c>
      <c r="V168" s="121">
        <v>2000</v>
      </c>
      <c r="W168" s="122">
        <v>100</v>
      </c>
      <c r="X168" s="139"/>
      <c r="Y168" s="139"/>
      <c r="Z168" s="139"/>
      <c r="AA168" s="102">
        <f t="shared" si="54"/>
        <v>0</v>
      </c>
      <c r="AB168" s="89">
        <f t="shared" si="73"/>
        <v>0</v>
      </c>
      <c r="AC168" s="160"/>
      <c r="AD168" s="92" t="str">
        <f t="shared" ca="1" si="53"/>
        <v>Нет данных</v>
      </c>
      <c r="AE168" s="94">
        <f>IFERROR(VLOOKUP(O168,'Расход по категориям'!A:C,3,0),"")</f>
        <v>78</v>
      </c>
      <c r="AF168" s="180">
        <f>IFERROR(IFERROR(IFERROR(VLOOKUP(O168,'Аксапта '!A:E,5,0),VLOOKUP(P168,'Аксапта '!A:E,5,0)),VLOOKUP(Q168,'Аксапта '!A:E,5,0)),0)</f>
        <v>0</v>
      </c>
      <c r="AG168" s="180">
        <f>IFERROR(IFERROR(IFERROR(VLOOKUP(O168,'Аксапта 2'!A:E,5,0),VLOOKUP(P168,'Аксапта 2'!A:E,5,0)),VLOOKUP(Q168,'Аксапта 2'!A:E,5,0)),0)</f>
        <v>0</v>
      </c>
      <c r="AH168" s="180">
        <f>IFERROR(IFERROR(IFERROR(VLOOKUP(O168,'Аксапта 3'!A:E,5,0),VLOOKUP(P168,'Аксапта 3'!A:E,5,0)),VLOOKUP(Q168,'Аксапта 3'!A:E,5,0)),0)</f>
        <v>0</v>
      </c>
      <c r="AI168" s="183"/>
      <c r="AJ168" s="180">
        <f t="shared" si="58"/>
        <v>-78</v>
      </c>
      <c r="AK168" s="107">
        <f t="shared" si="74"/>
        <v>0.53900000000000003</v>
      </c>
      <c r="AL168" s="95" t="str">
        <f t="shared" si="75"/>
        <v>Ложка чайная</v>
      </c>
      <c r="AM168" s="182">
        <f t="shared" si="55"/>
        <v>69914</v>
      </c>
      <c r="AN168" s="182" t="str">
        <f t="shared" si="56"/>
        <v/>
      </c>
      <c r="AO168" s="182" t="str">
        <f t="shared" si="57"/>
        <v/>
      </c>
    </row>
    <row r="169" spans="2:41" ht="15" customHeight="1">
      <c r="B169" s="158">
        <v>1000</v>
      </c>
      <c r="C169" s="204"/>
      <c r="D169" s="204"/>
      <c r="E169" s="204"/>
      <c r="F169" s="204"/>
      <c r="G169" s="204"/>
      <c r="H169" s="159"/>
      <c r="I169" s="158">
        <v>500</v>
      </c>
      <c r="J169" s="204"/>
      <c r="K169" s="204"/>
      <c r="L169" s="204"/>
      <c r="M169" s="159"/>
      <c r="O169" s="83">
        <v>53119</v>
      </c>
      <c r="P169" s="214"/>
      <c r="Q169" s="228"/>
      <c r="R169" s="78">
        <f t="shared" ca="1" si="59"/>
        <v>5</v>
      </c>
      <c r="S169" s="141" t="str">
        <f>VLOOKUP(O169,'СКЛАД '!A:B,2,0)</f>
        <v>Ложка для мороженного Айс Твист</v>
      </c>
      <c r="T169" s="232">
        <v>1000</v>
      </c>
      <c r="U169" s="165" t="s">
        <v>681</v>
      </c>
      <c r="V169" s="121">
        <v>1000</v>
      </c>
      <c r="W169" s="122">
        <v>500</v>
      </c>
      <c r="X169" s="139"/>
      <c r="Y169" s="139"/>
      <c r="Z169" s="139"/>
      <c r="AA169" s="102">
        <f t="shared" si="54"/>
        <v>0</v>
      </c>
      <c r="AB169" s="89">
        <f t="shared" si="73"/>
        <v>0</v>
      </c>
      <c r="AC169" s="160"/>
      <c r="AD169" s="92" t="str">
        <f t="shared" ca="1" si="53"/>
        <v>Нет данных</v>
      </c>
      <c r="AE169" s="94">
        <f>IFERROR(VLOOKUP(O169,'Расход по категориям'!A:C,3,0),"")</f>
        <v>85</v>
      </c>
      <c r="AF169" s="180">
        <f>IFERROR(IFERROR(IFERROR(VLOOKUP(O169,'Аксапта '!A:E,5,0),VLOOKUP(P169,'Аксапта '!A:E,5,0)),VLOOKUP(Q169,'Аксапта '!A:E,5,0)),0)</f>
        <v>0</v>
      </c>
      <c r="AG169" s="180">
        <f>IFERROR(IFERROR(IFERROR(VLOOKUP(O169,'Аксапта 2'!A:E,5,0),VLOOKUP(P169,'Аксапта 2'!A:E,5,0)),VLOOKUP(Q169,'Аксапта 2'!A:E,5,0)),0)</f>
        <v>0</v>
      </c>
      <c r="AH169" s="180">
        <f>IFERROR(IFERROR(IFERROR(VLOOKUP(O169,'Аксапта 3'!A:E,5,0),VLOOKUP(P169,'Аксапта 3'!A:E,5,0)),VLOOKUP(Q169,'Аксапта 3'!A:E,5,0)),0)</f>
        <v>0</v>
      </c>
      <c r="AI169" s="183"/>
      <c r="AJ169" s="180">
        <f t="shared" si="58"/>
        <v>-85</v>
      </c>
      <c r="AK169" s="107">
        <f t="shared" si="74"/>
        <v>0.58499999999999996</v>
      </c>
      <c r="AL169" s="95" t="str">
        <f t="shared" si="75"/>
        <v>Ложка для мороженного Айс Твист</v>
      </c>
      <c r="AM169" s="182">
        <f t="shared" si="55"/>
        <v>53119</v>
      </c>
      <c r="AN169" s="182" t="str">
        <f t="shared" si="56"/>
        <v/>
      </c>
      <c r="AO169" s="182" t="str">
        <f t="shared" si="57"/>
        <v/>
      </c>
    </row>
    <row r="170" spans="2:41" ht="15" customHeight="1">
      <c r="B170" s="158">
        <v>5000</v>
      </c>
      <c r="C170" s="204">
        <v>1000</v>
      </c>
      <c r="D170" s="204"/>
      <c r="E170" s="204"/>
      <c r="F170" s="204"/>
      <c r="G170" s="204"/>
      <c r="H170" s="159"/>
      <c r="I170" s="158">
        <v>1000</v>
      </c>
      <c r="J170" s="204">
        <v>500</v>
      </c>
      <c r="K170" s="204"/>
      <c r="L170" s="204"/>
      <c r="M170" s="159"/>
      <c r="O170" s="83">
        <v>69913</v>
      </c>
      <c r="P170" s="214"/>
      <c r="Q170" s="228"/>
      <c r="R170" s="78">
        <f t="shared" ca="1" si="59"/>
        <v>6</v>
      </c>
      <c r="S170" s="141" t="str">
        <f>VLOOKUP(O170,'СКЛАД '!A:B,2,0)</f>
        <v>Соломинка в обертке</v>
      </c>
      <c r="T170" s="232">
        <v>1000</v>
      </c>
      <c r="U170" s="165" t="s">
        <v>681</v>
      </c>
      <c r="V170" s="121">
        <v>1000</v>
      </c>
      <c r="W170" s="122">
        <v>1000</v>
      </c>
      <c r="X170" s="139"/>
      <c r="Y170" s="139"/>
      <c r="Z170" s="139"/>
      <c r="AA170" s="102">
        <f t="shared" si="54"/>
        <v>0</v>
      </c>
      <c r="AB170" s="89">
        <f t="shared" si="73"/>
        <v>0</v>
      </c>
      <c r="AC170" s="160"/>
      <c r="AD170" s="92" t="str">
        <f t="shared" ca="1" si="53"/>
        <v>Нет данных</v>
      </c>
      <c r="AE170" s="94">
        <f>IFERROR(VLOOKUP(O170,'Расход по категориям'!A:C,3,0),"")</f>
        <v>1191</v>
      </c>
      <c r="AF170" s="180">
        <f>IFERROR(IFERROR(IFERROR(VLOOKUP(O170,'Аксапта '!A:E,5,0),VLOOKUP(P170,'Аксапта '!A:E,5,0)),VLOOKUP(Q170,'Аксапта '!A:E,5,0)),0)</f>
        <v>0</v>
      </c>
      <c r="AG170" s="180">
        <f>IFERROR(IFERROR(IFERROR(VLOOKUP(O170,'Аксапта 2'!A:E,5,0),VLOOKUP(P170,'Аксапта 2'!A:E,5,0)),VLOOKUP(Q170,'Аксапта 2'!A:E,5,0)),0)</f>
        <v>0</v>
      </c>
      <c r="AH170" s="180">
        <f>IFERROR(IFERROR(IFERROR(VLOOKUP(O170,'Аксапта 3'!A:E,5,0),VLOOKUP(P170,'Аксапта 3'!A:E,5,0)),VLOOKUP(Q170,'Аксапта 3'!A:E,5,0)),0)</f>
        <v>0</v>
      </c>
      <c r="AI170" s="183"/>
      <c r="AJ170" s="180">
        <f t="shared" si="58"/>
        <v>-1191</v>
      </c>
      <c r="AK170" s="107">
        <f t="shared" si="74"/>
        <v>1.6910000000000001</v>
      </c>
      <c r="AL170" s="95" t="str">
        <f t="shared" si="75"/>
        <v>Соломинка в обертке</v>
      </c>
      <c r="AM170" s="182">
        <f t="shared" si="55"/>
        <v>69913</v>
      </c>
      <c r="AN170" s="182" t="str">
        <f t="shared" si="56"/>
        <v/>
      </c>
      <c r="AO170" s="182" t="str">
        <f t="shared" si="57"/>
        <v/>
      </c>
    </row>
    <row r="171" spans="2:41" ht="15" customHeight="1">
      <c r="B171" s="158">
        <v>9000</v>
      </c>
      <c r="C171" s="204"/>
      <c r="D171" s="204"/>
      <c r="E171" s="204"/>
      <c r="F171" s="204"/>
      <c r="G171" s="204"/>
      <c r="H171" s="159"/>
      <c r="I171" s="158">
        <v>150</v>
      </c>
      <c r="J171" s="204"/>
      <c r="K171" s="204"/>
      <c r="L171" s="204"/>
      <c r="M171" s="159"/>
      <c r="O171" s="83">
        <v>52228</v>
      </c>
      <c r="P171" s="214"/>
      <c r="Q171" s="228"/>
      <c r="R171" s="78">
        <f t="shared" ca="1" si="59"/>
        <v>7</v>
      </c>
      <c r="S171" s="141" t="str">
        <f>VLOOKUP(O171,'СКЛАД '!A:B,2,0)</f>
        <v>Салфетка бумажная</v>
      </c>
      <c r="T171" s="232">
        <v>9000</v>
      </c>
      <c r="U171" s="165" t="s">
        <v>681</v>
      </c>
      <c r="V171" s="121">
        <v>9000</v>
      </c>
      <c r="W171" s="122">
        <v>150</v>
      </c>
      <c r="X171" s="140"/>
      <c r="Y171" s="139"/>
      <c r="Z171" s="139"/>
      <c r="AA171" s="102">
        <f t="shared" si="54"/>
        <v>0</v>
      </c>
      <c r="AB171" s="89">
        <f t="shared" si="73"/>
        <v>0</v>
      </c>
      <c r="AC171" s="160"/>
      <c r="AD171" s="92" t="str">
        <f t="shared" ca="1" si="53"/>
        <v>Нет данных</v>
      </c>
      <c r="AE171" s="94">
        <f>IFERROR(VLOOKUP(O171,'Расход по категориям'!A:C,3,0),"")</f>
        <v>5838</v>
      </c>
      <c r="AF171" s="180">
        <f>IFERROR(IFERROR(IFERROR(VLOOKUP(O171,'Аксапта '!A:E,5,0),VLOOKUP(P171,'Аксапта '!A:E,5,0)),VLOOKUP(Q171,'Аксапта '!A:E,5,0)),0)</f>
        <v>0</v>
      </c>
      <c r="AG171" s="180">
        <f>IFERROR(IFERROR(IFERROR(VLOOKUP(O171,'Аксапта 2'!A:E,5,0),VLOOKUP(P171,'Аксапта 2'!A:E,5,0)),VLOOKUP(Q171,'Аксапта 2'!A:E,5,0)),0)</f>
        <v>0</v>
      </c>
      <c r="AH171" s="180">
        <f>IFERROR(IFERROR(IFERROR(VLOOKUP(O171,'Аксапта 3'!A:E,5,0),VLOOKUP(P171,'Аксапта 3'!A:E,5,0)),VLOOKUP(Q171,'Аксапта 3'!A:E,5,0)),0)</f>
        <v>0</v>
      </c>
      <c r="AI171" s="183"/>
      <c r="AJ171" s="180">
        <f t="shared" si="58"/>
        <v>-5838</v>
      </c>
      <c r="AK171" s="107">
        <f t="shared" si="74"/>
        <v>1.1486666666666667</v>
      </c>
      <c r="AL171" s="95" t="str">
        <f t="shared" si="75"/>
        <v>Салфетка бумажная</v>
      </c>
      <c r="AM171" s="182">
        <f t="shared" si="55"/>
        <v>52228</v>
      </c>
      <c r="AN171" s="182" t="str">
        <f t="shared" si="56"/>
        <v/>
      </c>
      <c r="AO171" s="182" t="str">
        <f t="shared" si="57"/>
        <v/>
      </c>
    </row>
    <row r="172" spans="2:41" ht="15" customHeight="1">
      <c r="B172" s="158">
        <v>1000</v>
      </c>
      <c r="C172" s="204">
        <v>720</v>
      </c>
      <c r="D172" s="204"/>
      <c r="E172" s="204"/>
      <c r="F172" s="204"/>
      <c r="G172" s="204"/>
      <c r="H172" s="159"/>
      <c r="I172" s="158"/>
      <c r="J172" s="204"/>
      <c r="K172" s="204"/>
      <c r="L172" s="204"/>
      <c r="M172" s="159"/>
      <c r="O172" s="83">
        <v>61001</v>
      </c>
      <c r="P172" s="214">
        <v>61007</v>
      </c>
      <c r="Q172" s="228"/>
      <c r="R172" s="78">
        <f t="shared" ca="1" si="59"/>
        <v>8</v>
      </c>
      <c r="S172" s="141" t="str">
        <f>VLOOKUP(O172,'СКЛАД '!A:B,2,0)</f>
        <v>Салфетка влажная (Т)</v>
      </c>
      <c r="T172" s="232">
        <v>720</v>
      </c>
      <c r="U172" s="165" t="s">
        <v>681</v>
      </c>
      <c r="V172" s="121">
        <v>720</v>
      </c>
      <c r="W172" s="122"/>
      <c r="X172" s="139"/>
      <c r="Y172" s="122"/>
      <c r="Z172" s="139"/>
      <c r="AA172" s="102">
        <f t="shared" si="54"/>
        <v>0</v>
      </c>
      <c r="AB172" s="89">
        <f t="shared" si="73"/>
        <v>0</v>
      </c>
      <c r="AC172" s="277">
        <v>43114</v>
      </c>
      <c r="AD172" s="92" t="str">
        <f t="shared" ca="1" si="53"/>
        <v>До списания  117 Дней</v>
      </c>
      <c r="AE172" s="94">
        <f>IFERROR(VLOOKUP(O172,'Расход по категориям'!A:C,3,0),"")</f>
        <v>103</v>
      </c>
      <c r="AF172" s="180">
        <f>IFERROR(IFERROR(IFERROR(VLOOKUP(O172,'Аксапта '!A:E,5,0),VLOOKUP(P172,'Аксапта '!A:E,5,0)),VLOOKUP(Q172,'Аксапта '!A:E,5,0)),0)</f>
        <v>0</v>
      </c>
      <c r="AG172" s="180">
        <f>IFERROR(IFERROR(IFERROR(VLOOKUP(O172,'Аксапта 2'!A:E,5,0),VLOOKUP(P172,'Аксапта 2'!A:E,5,0)),VLOOKUP(Q172,'Аксапта 2'!A:E,5,0)),0)</f>
        <v>0</v>
      </c>
      <c r="AH172" s="180">
        <f>IFERROR(IFERROR(IFERROR(VLOOKUP(O172,'Аксапта 3'!A:E,5,0),VLOOKUP(P172,'Аксапта 3'!A:E,5,0)),VLOOKUP(Q172,'Аксапта 3'!A:E,5,0)),0)</f>
        <v>0</v>
      </c>
      <c r="AI172" s="183"/>
      <c r="AJ172" s="180">
        <f t="shared" si="58"/>
        <v>-103</v>
      </c>
      <c r="AK172" s="107">
        <f t="shared" si="74"/>
        <v>0.64305555555555549</v>
      </c>
      <c r="AL172" s="95" t="str">
        <f t="shared" si="75"/>
        <v>Салфетка влажная (Т)</v>
      </c>
      <c r="AM172" s="182">
        <f t="shared" si="55"/>
        <v>61001</v>
      </c>
      <c r="AN172" s="182">
        <f t="shared" si="56"/>
        <v>61007</v>
      </c>
      <c r="AO172" s="182" t="str">
        <f t="shared" si="57"/>
        <v/>
      </c>
    </row>
    <row r="173" spans="2:41" ht="15" customHeight="1">
      <c r="B173" s="158"/>
      <c r="C173" s="204"/>
      <c r="D173" s="204"/>
      <c r="E173" s="204"/>
      <c r="F173" s="204"/>
      <c r="G173" s="204"/>
      <c r="H173" s="159"/>
      <c r="I173" s="158"/>
      <c r="J173" s="204"/>
      <c r="K173" s="204"/>
      <c r="L173" s="204"/>
      <c r="M173" s="159"/>
      <c r="O173" s="85"/>
      <c r="P173" s="213"/>
      <c r="Q173" s="227"/>
      <c r="R173" s="86"/>
      <c r="S173" s="144"/>
      <c r="T173" s="232"/>
      <c r="U173" s="168"/>
      <c r="V173" s="119"/>
      <c r="W173" s="123"/>
      <c r="X173" s="122"/>
      <c r="Y173" s="122"/>
      <c r="Z173" s="122"/>
      <c r="AA173" s="108"/>
      <c r="AB173" s="87"/>
      <c r="AC173" s="164"/>
      <c r="AD173" s="93"/>
      <c r="AE173" s="97"/>
      <c r="AF173" s="97"/>
      <c r="AG173" s="97"/>
      <c r="AH173" s="97"/>
      <c r="AI173" s="97"/>
      <c r="AJ173" s="97"/>
      <c r="AK173" s="267"/>
      <c r="AL173" s="97"/>
      <c r="AM173" s="97"/>
      <c r="AN173" s="97"/>
      <c r="AO173" s="97"/>
    </row>
    <row r="174" spans="2:41" ht="15" customHeight="1">
      <c r="B174" s="158">
        <v>2500</v>
      </c>
      <c r="C174" s="204">
        <v>2000</v>
      </c>
      <c r="D174" s="204"/>
      <c r="E174" s="204"/>
      <c r="F174" s="204"/>
      <c r="G174" s="204"/>
      <c r="H174" s="159"/>
      <c r="I174" s="158"/>
      <c r="J174" s="204"/>
      <c r="K174" s="204"/>
      <c r="L174" s="204"/>
      <c r="M174" s="159"/>
      <c r="O174" s="83">
        <v>51024</v>
      </c>
      <c r="P174" s="214">
        <v>51026</v>
      </c>
      <c r="Q174" s="228"/>
      <c r="R174" s="78">
        <f t="shared" ca="1" si="59"/>
        <v>1</v>
      </c>
      <c r="S174" s="141" t="str">
        <f>VLOOKUP(O174,'СКЛАД '!A:B,2,0)</f>
        <v>Сахар порционный</v>
      </c>
      <c r="T174" s="232">
        <v>2500</v>
      </c>
      <c r="U174" s="165" t="s">
        <v>681</v>
      </c>
      <c r="V174" s="121">
        <v>2500</v>
      </c>
      <c r="W174" s="122"/>
      <c r="X174" s="139"/>
      <c r="Y174" s="122"/>
      <c r="Z174" s="139"/>
      <c r="AA174" s="102">
        <f t="shared" si="54"/>
        <v>0</v>
      </c>
      <c r="AB174" s="89">
        <f t="shared" si="73"/>
        <v>0</v>
      </c>
      <c r="AC174" s="160"/>
      <c r="AD174" s="92" t="str">
        <f t="shared" ca="1" si="53"/>
        <v>Нет данных</v>
      </c>
      <c r="AE174" s="94">
        <f>IFERROR(VLOOKUP(O174,'Расход по категориям'!A:C,3,0),"")</f>
        <v>348</v>
      </c>
      <c r="AF174" s="180">
        <f>IFERROR(IFERROR(IFERROR(VLOOKUP(O174,'Аксапта '!A:E,5,0),VLOOKUP(P174,'Аксапта '!A:E,5,0)),VLOOKUP(Q174,'Аксапта '!A:E,5,0)),0)</f>
        <v>0</v>
      </c>
      <c r="AG174" s="180" t="str">
        <f>IFERROR(IFERROR(IFERROR(VLOOKUP(O174,'Аксапта 2'!A:E,5,0),VLOOKUP(P174,'Аксапта 2'!A:E,5,0)),VLOOKUP(Q174,'Аксапта 2'!A:E,5,0)),0)</f>
        <v>2 500,00</v>
      </c>
      <c r="AH174" s="180">
        <f>IFERROR(IFERROR(IFERROR(VLOOKUP(O174,'Аксапта 3'!A:E,5,0),VLOOKUP(P174,'Аксапта 3'!A:E,5,0)),VLOOKUP(Q174,'Аксапта 3'!A:E,5,0)),0)</f>
        <v>0</v>
      </c>
      <c r="AI174" s="183"/>
      <c r="AJ174" s="180">
        <f t="shared" si="58"/>
        <v>2152</v>
      </c>
      <c r="AK174" s="107" t="str">
        <f>IF(AE174=0,"нет продаж",IF(T174="","нет кейсовости",IFERROR(IF(AJ174&gt;0,"-",IF(AJ174&gt;0,"-",AJ174/T174-0.5)*-1),"?")))</f>
        <v>-</v>
      </c>
      <c r="AL174" s="95" t="str">
        <f>S174</f>
        <v>Сахар порционный</v>
      </c>
      <c r="AM174" s="182">
        <f t="shared" si="55"/>
        <v>51024</v>
      </c>
      <c r="AN174" s="182">
        <f t="shared" si="56"/>
        <v>51026</v>
      </c>
      <c r="AO174" s="182" t="str">
        <f t="shared" si="57"/>
        <v/>
      </c>
    </row>
    <row r="175" spans="2:41" ht="15" customHeight="1">
      <c r="B175" s="158">
        <v>6000</v>
      </c>
      <c r="C175" s="204"/>
      <c r="D175" s="204"/>
      <c r="E175" s="204"/>
      <c r="F175" s="204"/>
      <c r="G175" s="204"/>
      <c r="H175" s="159"/>
      <c r="I175" s="158"/>
      <c r="J175" s="204"/>
      <c r="K175" s="204"/>
      <c r="L175" s="204"/>
      <c r="M175" s="159"/>
      <c r="O175" s="83">
        <v>51193</v>
      </c>
      <c r="P175" s="214"/>
      <c r="Q175" s="228"/>
      <c r="R175" s="78">
        <f t="shared" ca="1" si="59"/>
        <v>2</v>
      </c>
      <c r="S175" s="141" t="str">
        <f>VLOOKUP(O175,'СКЛАД '!A:B,2,0)</f>
        <v>Соль пакетик 1 гр.</v>
      </c>
      <c r="T175" s="232">
        <v>6000</v>
      </c>
      <c r="U175" s="165" t="s">
        <v>681</v>
      </c>
      <c r="V175" s="121">
        <v>6000</v>
      </c>
      <c r="W175" s="122"/>
      <c r="X175" s="139"/>
      <c r="Y175" s="139"/>
      <c r="Z175" s="139"/>
      <c r="AA175" s="102">
        <f t="shared" si="54"/>
        <v>0</v>
      </c>
      <c r="AB175" s="89">
        <f t="shared" si="73"/>
        <v>0</v>
      </c>
      <c r="AC175" s="160"/>
      <c r="AD175" s="92" t="str">
        <f t="shared" ca="1" si="53"/>
        <v>Нет данных</v>
      </c>
      <c r="AE175" s="94">
        <f>IFERROR(VLOOKUP(O175,'Расход по категориям'!A:C,3,0),"")</f>
        <v>18</v>
      </c>
      <c r="AF175" s="180">
        <f>IFERROR(IFERROR(IFERROR(VLOOKUP(O175,'Аксапта '!A:E,5,0),VLOOKUP(P175,'Аксапта '!A:E,5,0)),VLOOKUP(Q175,'Аксапта '!A:E,5,0)),0)</f>
        <v>0</v>
      </c>
      <c r="AG175" s="180">
        <f>IFERROR(IFERROR(IFERROR(VLOOKUP(O175,'Аксапта 2'!A:E,5,0),VLOOKUP(P175,'Аксапта 2'!A:E,5,0)),VLOOKUP(Q175,'Аксапта 2'!A:E,5,0)),0)</f>
        <v>0</v>
      </c>
      <c r="AH175" s="180">
        <f>IFERROR(IFERROR(IFERROR(VLOOKUP(O175,'Аксапта 3'!A:E,5,0),VLOOKUP(P175,'Аксапта 3'!A:E,5,0)),VLOOKUP(Q175,'Аксапта 3'!A:E,5,0)),0)</f>
        <v>0</v>
      </c>
      <c r="AI175" s="183"/>
      <c r="AJ175" s="180">
        <f t="shared" si="58"/>
        <v>-18</v>
      </c>
      <c r="AK175" s="107">
        <f>IF(AE175=0,"нет продаж",IF(T175="","нет кейсовости",IFERROR(IF(AJ175&gt;0,"-",IF(AJ175&gt;0,"-",AJ175/T175-0.5)*-1),"?")))</f>
        <v>0.503</v>
      </c>
      <c r="AL175" s="95" t="str">
        <f>S175</f>
        <v>Соль пакетик 1 гр.</v>
      </c>
      <c r="AM175" s="182">
        <f t="shared" si="55"/>
        <v>51193</v>
      </c>
      <c r="AN175" s="182" t="str">
        <f t="shared" si="56"/>
        <v/>
      </c>
      <c r="AO175" s="182" t="str">
        <f t="shared" si="57"/>
        <v/>
      </c>
    </row>
    <row r="176" spans="2:41" ht="15" customHeight="1">
      <c r="B176" s="158">
        <v>6000</v>
      </c>
      <c r="C176" s="204"/>
      <c r="D176" s="204"/>
      <c r="E176" s="204"/>
      <c r="F176" s="204"/>
      <c r="G176" s="204"/>
      <c r="H176" s="159"/>
      <c r="I176" s="158"/>
      <c r="J176" s="204"/>
      <c r="K176" s="204"/>
      <c r="L176" s="204"/>
      <c r="M176" s="159"/>
      <c r="O176" s="83">
        <v>51023</v>
      </c>
      <c r="P176" s="214"/>
      <c r="Q176" s="228"/>
      <c r="R176" s="78">
        <f t="shared" ca="1" si="59"/>
        <v>3</v>
      </c>
      <c r="S176" s="141" t="str">
        <f>VLOOKUP(O176,'СКЛАД '!A:B,2,0)</f>
        <v>Перец пакетик 0,25 гр.</v>
      </c>
      <c r="T176" s="232">
        <v>6000</v>
      </c>
      <c r="U176" s="165" t="s">
        <v>681</v>
      </c>
      <c r="V176" s="121">
        <v>6000</v>
      </c>
      <c r="W176" s="122"/>
      <c r="X176" s="139"/>
      <c r="Y176" s="139"/>
      <c r="Z176" s="139"/>
      <c r="AA176" s="102">
        <f t="shared" si="54"/>
        <v>0</v>
      </c>
      <c r="AB176" s="89">
        <f t="shared" si="73"/>
        <v>0</v>
      </c>
      <c r="AC176" s="160"/>
      <c r="AD176" s="92" t="str">
        <f t="shared" ca="1" si="53"/>
        <v>Нет данных</v>
      </c>
      <c r="AE176" s="94">
        <f>IFERROR(VLOOKUP(O176,'Расход по категориям'!A:C,3,0),"")</f>
        <v>18</v>
      </c>
      <c r="AF176" s="180">
        <f>IFERROR(IFERROR(IFERROR(VLOOKUP(O176,'Аксапта '!A:E,5,0),VLOOKUP(P176,'Аксапта '!A:E,5,0)),VLOOKUP(Q176,'Аксапта '!A:E,5,0)),0)</f>
        <v>0</v>
      </c>
      <c r="AG176" s="180">
        <f>IFERROR(IFERROR(IFERROR(VLOOKUP(O176,'Аксапта 2'!A:E,5,0),VLOOKUP(P176,'Аксапта 2'!A:E,5,0)),VLOOKUP(Q176,'Аксапта 2'!A:E,5,0)),0)</f>
        <v>0</v>
      </c>
      <c r="AH176" s="180">
        <f>IFERROR(IFERROR(IFERROR(VLOOKUP(O176,'Аксапта 3'!A:E,5,0),VLOOKUP(P176,'Аксапта 3'!A:E,5,0)),VLOOKUP(Q176,'Аксапта 3'!A:E,5,0)),0)</f>
        <v>0</v>
      </c>
      <c r="AI176" s="183"/>
      <c r="AJ176" s="180">
        <f t="shared" si="58"/>
        <v>-18</v>
      </c>
      <c r="AK176" s="107" t="str">
        <f>IF(AC176="","нет срока годности",IF(AE176=0,"нет продаж",IF(T176="","нет кейсовости",IFERROR(IF(AJ176&gt;0,"-",IF(AJ176&gt;0,"-",AJ176/T176-0.5)*-1),"?"))))</f>
        <v>нет срока годности</v>
      </c>
      <c r="AL176" s="95" t="str">
        <f>S176</f>
        <v>Перец пакетик 0,25 гр.</v>
      </c>
      <c r="AM176" s="182">
        <f t="shared" si="55"/>
        <v>51023</v>
      </c>
      <c r="AN176" s="182" t="str">
        <f t="shared" si="56"/>
        <v/>
      </c>
      <c r="AO176" s="182" t="str">
        <f t="shared" si="57"/>
        <v/>
      </c>
    </row>
    <row r="177" spans="2:41" ht="15" customHeight="1">
      <c r="B177" s="158">
        <v>18</v>
      </c>
      <c r="C177" s="204">
        <v>20</v>
      </c>
      <c r="D177" s="204"/>
      <c r="E177" s="204"/>
      <c r="F177" s="204"/>
      <c r="G177" s="204"/>
      <c r="H177" s="159"/>
      <c r="I177" s="158">
        <v>1</v>
      </c>
      <c r="J177" s="204"/>
      <c r="K177" s="204"/>
      <c r="L177" s="204"/>
      <c r="M177" s="159"/>
      <c r="O177" s="83">
        <v>51103</v>
      </c>
      <c r="P177" s="214">
        <v>51104</v>
      </c>
      <c r="Q177" s="228"/>
      <c r="R177" s="78">
        <f t="shared" ca="1" si="59"/>
        <v>4</v>
      </c>
      <c r="S177" s="141" t="str">
        <f>VLOOKUP(O177,'СКЛАД '!A:B,2,0)</f>
        <v>Соль(20 кг в уп.)</v>
      </c>
      <c r="T177" s="232">
        <v>20</v>
      </c>
      <c r="U177" s="165" t="s">
        <v>681</v>
      </c>
      <c r="V177" s="121">
        <v>20</v>
      </c>
      <c r="W177" s="122">
        <v>1</v>
      </c>
      <c r="X177" s="139"/>
      <c r="Y177" s="139"/>
      <c r="Z177" s="139"/>
      <c r="AA177" s="102">
        <f t="shared" si="54"/>
        <v>0</v>
      </c>
      <c r="AB177" s="89">
        <f t="shared" si="73"/>
        <v>0</v>
      </c>
      <c r="AC177" s="160"/>
      <c r="AD177" s="92" t="str">
        <f t="shared" ca="1" si="53"/>
        <v>Нет данных</v>
      </c>
      <c r="AE177" s="94">
        <f>IFERROR(VLOOKUP(O177,'Расход по категориям'!A:C,3,0),"")</f>
        <v>0.39100000000000001</v>
      </c>
      <c r="AF177" s="180">
        <f>IFERROR(IFERROR(IFERROR(VLOOKUP(O177,'Аксапта '!A:E,5,0),VLOOKUP(P177,'Аксапта '!A:E,5,0)),VLOOKUP(Q177,'Аксапта '!A:E,5,0)),0)</f>
        <v>0</v>
      </c>
      <c r="AG177" s="180">
        <f>IFERROR(IFERROR(IFERROR(VLOOKUP(O177,'Аксапта 2'!A:E,5,0),VLOOKUP(P177,'Аксапта 2'!A:E,5,0)),VLOOKUP(Q177,'Аксапта 2'!A:E,5,0)),0)</f>
        <v>0</v>
      </c>
      <c r="AH177" s="180">
        <f>IFERROR(IFERROR(IFERROR(VLOOKUP(O177,'Аксапта 3'!A:E,5,0),VLOOKUP(P177,'Аксапта 3'!A:E,5,0)),VLOOKUP(Q177,'Аксапта 3'!A:E,5,0)),0)</f>
        <v>0</v>
      </c>
      <c r="AI177" s="183"/>
      <c r="AJ177" s="180">
        <f t="shared" si="58"/>
        <v>-0.39100000000000001</v>
      </c>
      <c r="AK177" s="107">
        <f>IF(AE177=0,"нет продаж",IF(T177="","нет кейсовости",IFERROR(IF(AJ177&gt;0,"-",IF(AJ177&gt;0,"-",AJ177/T177-0.5)*-1),"?")))</f>
        <v>0.51954999999999996</v>
      </c>
      <c r="AL177" s="95" t="str">
        <f>S177</f>
        <v>Соль(20 кг в уп.)</v>
      </c>
      <c r="AM177" s="182">
        <f t="shared" si="55"/>
        <v>51103</v>
      </c>
      <c r="AN177" s="182">
        <f t="shared" si="56"/>
        <v>51104</v>
      </c>
      <c r="AO177" s="182" t="str">
        <f t="shared" si="57"/>
        <v/>
      </c>
    </row>
    <row r="178" spans="2:41" ht="15" customHeight="1">
      <c r="B178" s="158"/>
      <c r="C178" s="204"/>
      <c r="D178" s="204"/>
      <c r="E178" s="204"/>
      <c r="F178" s="204"/>
      <c r="G178" s="204"/>
      <c r="H178" s="159"/>
      <c r="I178" s="158"/>
      <c r="J178" s="204"/>
      <c r="K178" s="204"/>
      <c r="L178" s="204"/>
      <c r="M178" s="159"/>
      <c r="O178" s="85"/>
      <c r="P178" s="213"/>
      <c r="Q178" s="227"/>
      <c r="R178" s="86"/>
      <c r="S178" s="144"/>
      <c r="T178" s="232"/>
      <c r="U178" s="168"/>
      <c r="V178" s="119"/>
      <c r="W178" s="123"/>
      <c r="X178" s="122"/>
      <c r="Y178" s="122"/>
      <c r="Z178" s="122"/>
      <c r="AA178" s="108"/>
      <c r="AB178" s="87"/>
      <c r="AC178" s="164"/>
      <c r="AD178" s="93"/>
      <c r="AE178" s="97"/>
      <c r="AF178" s="97"/>
      <c r="AG178" s="97"/>
      <c r="AH178" s="97"/>
      <c r="AI178" s="97"/>
      <c r="AJ178" s="97"/>
      <c r="AK178" s="267"/>
      <c r="AL178" s="97"/>
      <c r="AM178" s="97"/>
      <c r="AN178" s="97"/>
      <c r="AO178" s="97"/>
    </row>
    <row r="179" spans="2:41" ht="15" customHeight="1">
      <c r="B179" s="158">
        <v>200</v>
      </c>
      <c r="C179" s="204">
        <v>70</v>
      </c>
      <c r="D179" s="204">
        <v>180</v>
      </c>
      <c r="E179" s="204"/>
      <c r="F179" s="204"/>
      <c r="G179" s="204"/>
      <c r="H179" s="159"/>
      <c r="I179" s="158">
        <v>50</v>
      </c>
      <c r="J179" s="204"/>
      <c r="K179" s="204"/>
      <c r="L179" s="204"/>
      <c r="M179" s="159"/>
      <c r="O179" s="83">
        <v>54001</v>
      </c>
      <c r="P179" s="214">
        <v>62171</v>
      </c>
      <c r="Q179" s="228">
        <v>62155</v>
      </c>
      <c r="R179" s="78">
        <f t="shared" ca="1" si="59"/>
        <v>1</v>
      </c>
      <c r="S179" s="141" t="str">
        <f>VLOOKUP(O179,'СКЛАД '!A:B,2,0)</f>
        <v>Игрушка( много разных кодов)</v>
      </c>
      <c r="T179" s="232">
        <v>180</v>
      </c>
      <c r="U179" s="165" t="s">
        <v>681</v>
      </c>
      <c r="V179" s="121">
        <v>180</v>
      </c>
      <c r="W179" s="122"/>
      <c r="X179" s="139"/>
      <c r="Y179" s="139"/>
      <c r="Z179" s="139"/>
      <c r="AA179" s="102">
        <f t="shared" si="54"/>
        <v>0</v>
      </c>
      <c r="AB179" s="89">
        <f t="shared" si="73"/>
        <v>0</v>
      </c>
      <c r="AC179" s="160"/>
      <c r="AD179" s="92" t="str">
        <f t="shared" ca="1" si="53"/>
        <v>Нет данных</v>
      </c>
      <c r="AE179" s="94">
        <f>IFERROR(VLOOKUP(O179,'Расход по категориям'!A:C,3,0),"")</f>
        <v>57</v>
      </c>
      <c r="AF179" s="180">
        <f>IFERROR(IFERROR(IFERROR(VLOOKUP(O179,'Аксапта '!A:E,5,0),VLOOKUP(P179,'Аксапта '!A:E,5,0)),VLOOKUP(Q179,'Аксапта '!A:E,5,0)),0)</f>
        <v>0</v>
      </c>
      <c r="AG179" s="180">
        <f>IFERROR(IFERROR(IFERROR(VLOOKUP(O179,'Аксапта 2'!A:E,5,0),VLOOKUP(P179,'Аксапта 2'!A:E,5,0)),VLOOKUP(Q179,'Аксапта 2'!A:E,5,0)),0)</f>
        <v>0</v>
      </c>
      <c r="AH179" s="180">
        <f>IFERROR(IFERROR(IFERROR(VLOOKUP(O179,'Аксапта 3'!A:E,5,0),VLOOKUP(P179,'Аксапта 3'!A:E,5,0)),VLOOKUP(Q179,'Аксапта 3'!A:E,5,0)),0)</f>
        <v>0</v>
      </c>
      <c r="AI179" s="183"/>
      <c r="AJ179" s="180">
        <f t="shared" si="58"/>
        <v>-57</v>
      </c>
      <c r="AK179" s="107">
        <f>IF(AE179=0,"нет продаж",IF(T179="","нет кейсовости",IFERROR(IF(AJ179&gt;0,"-",IF(AJ179&gt;0,"-",AJ179/T179-0.5)*-1),"?")))</f>
        <v>0.81666666666666665</v>
      </c>
      <c r="AL179" s="95" t="str">
        <f>S179</f>
        <v>Игрушка( много разных кодов)</v>
      </c>
      <c r="AM179" s="182">
        <f t="shared" si="55"/>
        <v>54001</v>
      </c>
      <c r="AN179" s="182">
        <f t="shared" si="56"/>
        <v>62171</v>
      </c>
      <c r="AO179" s="182">
        <f t="shared" si="57"/>
        <v>62155</v>
      </c>
    </row>
    <row r="180" spans="2:41" ht="15" customHeight="1">
      <c r="B180" s="158"/>
      <c r="C180" s="204"/>
      <c r="D180" s="204"/>
      <c r="E180" s="204"/>
      <c r="F180" s="204"/>
      <c r="G180" s="204"/>
      <c r="H180" s="159"/>
      <c r="I180" s="158"/>
      <c r="J180" s="204"/>
      <c r="K180" s="204"/>
      <c r="L180" s="204"/>
      <c r="M180" s="159"/>
      <c r="O180" s="85"/>
      <c r="P180" s="213"/>
      <c r="Q180" s="227"/>
      <c r="R180" s="86"/>
      <c r="S180" s="144"/>
      <c r="T180" s="232"/>
      <c r="U180" s="168"/>
      <c r="V180" s="119"/>
      <c r="W180" s="123"/>
      <c r="X180" s="122"/>
      <c r="Y180" s="122"/>
      <c r="Z180" s="122"/>
      <c r="AA180" s="108"/>
      <c r="AB180" s="87"/>
      <c r="AC180" s="164"/>
      <c r="AD180" s="93"/>
      <c r="AE180" s="97"/>
      <c r="AF180" s="97"/>
      <c r="AG180" s="97"/>
      <c r="AH180" s="97"/>
      <c r="AI180" s="97"/>
      <c r="AJ180" s="97"/>
      <c r="AK180" s="267"/>
      <c r="AL180" s="97"/>
      <c r="AM180" s="97"/>
      <c r="AN180" s="97"/>
      <c r="AO180" s="97"/>
    </row>
    <row r="181" spans="2:41" ht="15" customHeight="1">
      <c r="B181" s="158">
        <v>250</v>
      </c>
      <c r="C181" s="204"/>
      <c r="D181" s="204"/>
      <c r="E181" s="204"/>
      <c r="F181" s="204"/>
      <c r="G181" s="204"/>
      <c r="H181" s="159"/>
      <c r="I181" s="158">
        <v>25</v>
      </c>
      <c r="J181" s="204"/>
      <c r="K181" s="204"/>
      <c r="L181" s="204"/>
      <c r="M181" s="159"/>
      <c r="O181" s="83">
        <v>57216</v>
      </c>
      <c r="P181" s="214">
        <v>57161</v>
      </c>
      <c r="Q181" s="228"/>
      <c r="R181" s="78">
        <f t="shared" ca="1" si="59"/>
        <v>1</v>
      </c>
      <c r="S181" s="141" t="str">
        <f>VLOOKUP(O181,'СКЛАД '!A:B,2,0)</f>
        <v>Пакет бумаж. с бол. дном с ручками</v>
      </c>
      <c r="T181" s="232">
        <v>250</v>
      </c>
      <c r="U181" s="165" t="s">
        <v>681</v>
      </c>
      <c r="V181" s="121">
        <v>250</v>
      </c>
      <c r="W181" s="122">
        <v>25</v>
      </c>
      <c r="X181" s="139"/>
      <c r="Y181" s="139"/>
      <c r="Z181" s="139"/>
      <c r="AA181" s="102">
        <f t="shared" si="54"/>
        <v>0</v>
      </c>
      <c r="AB181" s="89">
        <f t="shared" si="73"/>
        <v>0</v>
      </c>
      <c r="AC181" s="160"/>
      <c r="AD181" s="92" t="str">
        <f t="shared" ca="1" si="53"/>
        <v>Нет данных</v>
      </c>
      <c r="AE181" s="94">
        <f>IFERROR(VLOOKUP(O181,'Расход по категориям'!A:C,3,0),"")</f>
        <v>8</v>
      </c>
      <c r="AF181" s="180">
        <f>IFERROR(IFERROR(IFERROR(VLOOKUP(O181,'Аксапта '!A:E,5,0),VLOOKUP(P181,'Аксапта '!A:E,5,0)),VLOOKUP(Q181,'Аксапта '!A:E,5,0)),0)</f>
        <v>0</v>
      </c>
      <c r="AG181" s="180">
        <f>IFERROR(IFERROR(IFERROR(VLOOKUP(O181,'Аксапта 2'!A:E,5,0),VLOOKUP(P181,'Аксапта 2'!A:E,5,0)),VLOOKUP(Q181,'Аксапта 2'!A:E,5,0)),0)</f>
        <v>0</v>
      </c>
      <c r="AH181" s="180">
        <f>IFERROR(IFERROR(IFERROR(VLOOKUP(O181,'Аксапта 3'!A:E,5,0),VLOOKUP(P181,'Аксапта 3'!A:E,5,0)),VLOOKUP(Q181,'Аксапта 3'!A:E,5,0)),0)</f>
        <v>0</v>
      </c>
      <c r="AI181" s="183"/>
      <c r="AJ181" s="180">
        <f t="shared" si="58"/>
        <v>-8</v>
      </c>
      <c r="AK181" s="107">
        <f>IF(AE181=0,"нет продаж",IF(T181="","нет кейсовости",IFERROR(IF(AJ181&gt;0,"-",IF(AJ181&gt;0,"-",AJ181/T181-0.5)*-1),"?")))</f>
        <v>0.53200000000000003</v>
      </c>
      <c r="AL181" s="95" t="str">
        <f>S181</f>
        <v>Пакет бумаж. с бол. дном с ручками</v>
      </c>
      <c r="AM181" s="182">
        <f t="shared" si="55"/>
        <v>57216</v>
      </c>
      <c r="AN181" s="182">
        <f t="shared" si="56"/>
        <v>57161</v>
      </c>
      <c r="AO181" s="182" t="str">
        <f t="shared" si="57"/>
        <v/>
      </c>
    </row>
    <row r="182" spans="2:41" ht="15" customHeight="1">
      <c r="B182" s="158">
        <v>200</v>
      </c>
      <c r="C182" s="204"/>
      <c r="D182" s="204"/>
      <c r="E182" s="204"/>
      <c r="F182" s="204"/>
      <c r="G182" s="204"/>
      <c r="H182" s="159"/>
      <c r="I182" s="158">
        <v>50</v>
      </c>
      <c r="J182" s="204"/>
      <c r="K182" s="204"/>
      <c r="L182" s="204"/>
      <c r="M182" s="159"/>
      <c r="O182" s="83">
        <v>56025</v>
      </c>
      <c r="P182" s="214">
        <v>56027</v>
      </c>
      <c r="Q182" s="228"/>
      <c r="R182" s="78">
        <f t="shared" ca="1" si="59"/>
        <v>2</v>
      </c>
      <c r="S182" s="141" t="str">
        <f>VLOOKUP(O182,'СКЛАД '!A:B,2,0)</f>
        <v>Ведро 85 унций</v>
      </c>
      <c r="T182" s="232">
        <v>200</v>
      </c>
      <c r="U182" s="165" t="s">
        <v>681</v>
      </c>
      <c r="V182" s="121">
        <v>200</v>
      </c>
      <c r="W182" s="122">
        <v>50</v>
      </c>
      <c r="X182" s="140"/>
      <c r="Y182" s="139"/>
      <c r="Z182" s="139"/>
      <c r="AA182" s="102">
        <f t="shared" si="54"/>
        <v>0</v>
      </c>
      <c r="AB182" s="89">
        <f t="shared" si="73"/>
        <v>0</v>
      </c>
      <c r="AC182" s="160"/>
      <c r="AD182" s="92" t="str">
        <f t="shared" ca="1" si="53"/>
        <v>Нет данных</v>
      </c>
      <c r="AE182" s="94">
        <f>IFERROR(VLOOKUP(O182,'Расход по категориям'!A:C,3,0),"")</f>
        <v>9</v>
      </c>
      <c r="AF182" s="180">
        <f>IFERROR(IFERROR(IFERROR(VLOOKUP(O182,'Аксапта '!A:E,5,0),VLOOKUP(P182,'Аксапта '!A:E,5,0)),VLOOKUP(Q182,'Аксапта '!A:E,5,0)),0)</f>
        <v>0</v>
      </c>
      <c r="AG182" s="180">
        <f>IFERROR(IFERROR(IFERROR(VLOOKUP(O182,'Аксапта 2'!A:E,5,0),VLOOKUP(P182,'Аксапта 2'!A:E,5,0)),VLOOKUP(Q182,'Аксапта 2'!A:E,5,0)),0)</f>
        <v>0</v>
      </c>
      <c r="AH182" s="180">
        <f>IFERROR(IFERROR(IFERROR(VLOOKUP(O182,'Аксапта 3'!A:E,5,0),VLOOKUP(P182,'Аксапта 3'!A:E,5,0)),VLOOKUP(Q182,'Аксапта 3'!A:E,5,0)),0)</f>
        <v>0</v>
      </c>
      <c r="AI182" s="183"/>
      <c r="AJ182" s="180">
        <f t="shared" si="58"/>
        <v>-9</v>
      </c>
      <c r="AK182" s="107">
        <f>IF(AE182=0,"нет продаж",IF(T182="","нет кейсовости",IFERROR(IF(AJ182&gt;0,"-",IF(AJ182&gt;0,"-",AJ182/T182-0.5)*-1),"?")))</f>
        <v>0.54500000000000004</v>
      </c>
      <c r="AL182" s="95" t="str">
        <f>S182</f>
        <v>Ведро 85 унций</v>
      </c>
      <c r="AM182" s="182">
        <f t="shared" si="55"/>
        <v>56025</v>
      </c>
      <c r="AN182" s="182">
        <f t="shared" si="56"/>
        <v>56027</v>
      </c>
      <c r="AO182" s="182" t="str">
        <f t="shared" si="57"/>
        <v/>
      </c>
    </row>
    <row r="183" spans="2:41" ht="15" customHeight="1">
      <c r="B183" s="158">
        <v>600</v>
      </c>
      <c r="C183" s="204">
        <v>525</v>
      </c>
      <c r="D183" s="204"/>
      <c r="E183" s="204"/>
      <c r="F183" s="204"/>
      <c r="G183" s="204"/>
      <c r="H183" s="159"/>
      <c r="I183" s="158">
        <v>300</v>
      </c>
      <c r="J183" s="204"/>
      <c r="K183" s="204"/>
      <c r="L183" s="204"/>
      <c r="M183" s="159"/>
      <c r="O183" s="83">
        <v>56026</v>
      </c>
      <c r="P183" s="214">
        <v>57215</v>
      </c>
      <c r="Q183" s="228"/>
      <c r="R183" s="78">
        <f t="shared" ca="1" si="59"/>
        <v>3</v>
      </c>
      <c r="S183" s="141" t="str">
        <f>VLOOKUP(O183,'СКЛАД '!A:B,2,0)</f>
        <v>Разделитель для ведра 85 унций</v>
      </c>
      <c r="T183" s="232">
        <v>525</v>
      </c>
      <c r="U183" s="165" t="s">
        <v>681</v>
      </c>
      <c r="V183" s="121">
        <v>525</v>
      </c>
      <c r="W183" s="122">
        <v>300</v>
      </c>
      <c r="X183" s="139"/>
      <c r="Y183" s="139"/>
      <c r="Z183" s="139"/>
      <c r="AA183" s="102">
        <f t="shared" si="54"/>
        <v>0</v>
      </c>
      <c r="AB183" s="89">
        <f t="shared" si="73"/>
        <v>0</v>
      </c>
      <c r="AC183" s="160"/>
      <c r="AD183" s="92" t="str">
        <f t="shared" ca="1" si="53"/>
        <v>Нет данных</v>
      </c>
      <c r="AE183" s="94">
        <f>IFERROR(VLOOKUP(O183,'Расход по категориям'!A:C,3,0),"")</f>
        <v>8</v>
      </c>
      <c r="AF183" s="180">
        <f>IFERROR(IFERROR(IFERROR(VLOOKUP(O183,'Аксапта '!A:E,5,0),VLOOKUP(P183,'Аксапта '!A:E,5,0)),VLOOKUP(Q183,'Аксапта '!A:E,5,0)),0)</f>
        <v>0</v>
      </c>
      <c r="AG183" s="180">
        <f>IFERROR(IFERROR(IFERROR(VLOOKUP(O183,'Аксапта 2'!A:E,5,0),VLOOKUP(P183,'Аксапта 2'!A:E,5,0)),VLOOKUP(Q183,'Аксапта 2'!A:E,5,0)),0)</f>
        <v>0</v>
      </c>
      <c r="AH183" s="180">
        <f>IFERROR(IFERROR(IFERROR(VLOOKUP(O183,'Аксапта 3'!A:E,5,0),VLOOKUP(P183,'Аксапта 3'!A:E,5,0)),VLOOKUP(Q183,'Аксапта 3'!A:E,5,0)),0)</f>
        <v>0</v>
      </c>
      <c r="AI183" s="183"/>
      <c r="AJ183" s="180">
        <f t="shared" si="58"/>
        <v>-8</v>
      </c>
      <c r="AK183" s="107">
        <f>IF(AE183=0,"нет продаж",IF(T183="","нет кейсовости",IFERROR(IF(AJ183&gt;0,"-",IF(AJ183&gt;0,"-",AJ183/T183-0.5)*-1),"?")))</f>
        <v>0.51523809523809527</v>
      </c>
      <c r="AL183" s="95" t="str">
        <f>S183</f>
        <v>Разделитель для ведра 85 унций</v>
      </c>
      <c r="AM183" s="182">
        <f t="shared" si="55"/>
        <v>56026</v>
      </c>
      <c r="AN183" s="182">
        <f t="shared" si="56"/>
        <v>57215</v>
      </c>
      <c r="AO183" s="182" t="str">
        <f t="shared" si="57"/>
        <v/>
      </c>
    </row>
    <row r="184" spans="2:41" ht="15" customHeight="1">
      <c r="B184" s="158"/>
      <c r="C184" s="204"/>
      <c r="D184" s="204"/>
      <c r="E184" s="204"/>
      <c r="F184" s="204"/>
      <c r="G184" s="204"/>
      <c r="H184" s="159"/>
      <c r="I184" s="158"/>
      <c r="J184" s="204"/>
      <c r="K184" s="204"/>
      <c r="L184" s="204"/>
      <c r="M184" s="159"/>
      <c r="O184" s="85"/>
      <c r="P184" s="213"/>
      <c r="Q184" s="227"/>
      <c r="R184" s="86"/>
      <c r="S184" s="144"/>
      <c r="T184" s="232"/>
      <c r="U184" s="168"/>
      <c r="V184" s="119"/>
      <c r="W184" s="123"/>
      <c r="X184" s="122"/>
      <c r="Y184" s="122"/>
      <c r="Z184" s="122"/>
      <c r="AA184" s="108"/>
      <c r="AB184" s="87"/>
      <c r="AC184" s="164"/>
      <c r="AD184" s="93"/>
      <c r="AE184" s="97"/>
      <c r="AF184" s="97"/>
      <c r="AG184" s="97"/>
      <c r="AH184" s="97"/>
      <c r="AI184" s="97"/>
      <c r="AJ184" s="97"/>
      <c r="AK184" s="267"/>
      <c r="AL184" s="97"/>
      <c r="AM184" s="97"/>
      <c r="AN184" s="97"/>
      <c r="AO184" s="97"/>
    </row>
    <row r="185" spans="2:41" ht="15" customHeight="1">
      <c r="B185" s="158">
        <v>360</v>
      </c>
      <c r="C185" s="204">
        <v>444</v>
      </c>
      <c r="D185" s="204"/>
      <c r="E185" s="204"/>
      <c r="F185" s="204"/>
      <c r="G185" s="204"/>
      <c r="H185" s="159"/>
      <c r="I185" s="158"/>
      <c r="J185" s="204"/>
      <c r="K185" s="204"/>
      <c r="L185" s="204"/>
      <c r="M185" s="159"/>
      <c r="O185" s="83">
        <v>56012</v>
      </c>
      <c r="P185" s="214">
        <v>56014</v>
      </c>
      <c r="Q185" s="228"/>
      <c r="R185" s="78">
        <f t="shared" ca="1" si="59"/>
        <v>1</v>
      </c>
      <c r="S185" s="141" t="str">
        <f>VLOOKUP(O185,'СКЛАД '!A:B,2,0)</f>
        <v>Держатель для стаканов на две штуки (360 шт. в уп.)</v>
      </c>
      <c r="T185" s="232">
        <v>360</v>
      </c>
      <c r="U185" s="165" t="s">
        <v>681</v>
      </c>
      <c r="V185" s="121">
        <v>360</v>
      </c>
      <c r="W185" s="122"/>
      <c r="X185" s="139"/>
      <c r="Y185" s="122"/>
      <c r="Z185" s="139"/>
      <c r="AA185" s="102">
        <f t="shared" si="54"/>
        <v>0</v>
      </c>
      <c r="AB185" s="89">
        <f t="shared" si="73"/>
        <v>0</v>
      </c>
      <c r="AC185" s="160"/>
      <c r="AD185" s="92" t="str">
        <f t="shared" ca="1" si="53"/>
        <v>Нет данных</v>
      </c>
      <c r="AE185" s="94" t="str">
        <f>IFERROR(VLOOKUP(O185,'Расход по категориям'!A:C,3,0),"")</f>
        <v/>
      </c>
      <c r="AF185" s="180">
        <f>IFERROR(IFERROR(IFERROR(VLOOKUP(O185,'Аксапта '!A:E,5,0),VLOOKUP(P185,'Аксапта '!A:E,5,0)),VLOOKUP(Q185,'Аксапта '!A:E,5,0)),0)</f>
        <v>0</v>
      </c>
      <c r="AG185" s="180">
        <f>IFERROR(IFERROR(IFERROR(VLOOKUP(O185,'Аксапта 2'!A:E,5,0),VLOOKUP(P185,'Аксапта 2'!A:E,5,0)),VLOOKUP(Q185,'Аксапта 2'!A:E,5,0)),0)</f>
        <v>0</v>
      </c>
      <c r="AH185" s="180">
        <f>IFERROR(IFERROR(IFERROR(VLOOKUP(O185,'Аксапта 3'!A:E,5,0),VLOOKUP(P185,'Аксапта 3'!A:E,5,0)),VLOOKUP(Q185,'Аксапта 3'!A:E,5,0)),0)</f>
        <v>0</v>
      </c>
      <c r="AI185" s="183"/>
      <c r="AJ185" s="180" t="str">
        <f t="shared" si="58"/>
        <v/>
      </c>
      <c r="AK185" s="107" t="str">
        <f t="shared" ref="AK185:AK193" si="76">IF(AE185=0,"нет продаж",IF(T185="","нет кейсовости",IFERROR(IF(AJ185&gt;0,"-",IF(AJ185&gt;0,"-",AJ185/T185-0.5)*-1),"?")))</f>
        <v>-</v>
      </c>
      <c r="AL185" s="95" t="str">
        <f t="shared" ref="AL185:AL190" si="77">S185</f>
        <v>Держатель для стаканов на две штуки (360 шт. в уп.)</v>
      </c>
      <c r="AM185" s="182">
        <f t="shared" si="55"/>
        <v>56012</v>
      </c>
      <c r="AN185" s="182">
        <f t="shared" si="56"/>
        <v>56014</v>
      </c>
      <c r="AO185" s="182" t="str">
        <f t="shared" si="57"/>
        <v/>
      </c>
    </row>
    <row r="186" spans="2:41" ht="15" customHeight="1">
      <c r="B186" s="158">
        <v>180</v>
      </c>
      <c r="C186" s="204"/>
      <c r="D186" s="204"/>
      <c r="E186" s="204"/>
      <c r="F186" s="204"/>
      <c r="G186" s="204"/>
      <c r="H186" s="159"/>
      <c r="I186" s="158"/>
      <c r="J186" s="204"/>
      <c r="K186" s="204"/>
      <c r="L186" s="204"/>
      <c r="M186" s="159"/>
      <c r="O186" s="83">
        <v>56013</v>
      </c>
      <c r="P186" s="214"/>
      <c r="Q186" s="228"/>
      <c r="R186" s="78">
        <f t="shared" ca="1" si="59"/>
        <v>2</v>
      </c>
      <c r="S186" s="141" t="str">
        <f>VLOOKUP(O186,'СКЛАД '!A:B,2,0)</f>
        <v>Держатель для стаканов на четыре штуке (180 шт. в уп.)</v>
      </c>
      <c r="T186" s="232">
        <v>180</v>
      </c>
      <c r="U186" s="165" t="s">
        <v>681</v>
      </c>
      <c r="V186" s="121">
        <v>180</v>
      </c>
      <c r="W186" s="122"/>
      <c r="X186" s="139"/>
      <c r="Y186" s="122"/>
      <c r="Z186" s="139"/>
      <c r="AA186" s="102">
        <f t="shared" si="54"/>
        <v>0</v>
      </c>
      <c r="AB186" s="89">
        <f t="shared" si="73"/>
        <v>0</v>
      </c>
      <c r="AC186" s="160"/>
      <c r="AD186" s="92" t="str">
        <f t="shared" ca="1" si="53"/>
        <v>Нет данных</v>
      </c>
      <c r="AE186" s="94" t="str">
        <f>IFERROR(VLOOKUP(O186,'Расход по категориям'!A:C,3,0),"")</f>
        <v/>
      </c>
      <c r="AF186" s="180">
        <f>IFERROR(IFERROR(IFERROR(VLOOKUP(O186,'Аксапта '!A:E,5,0),VLOOKUP(P186,'Аксапта '!A:E,5,0)),VLOOKUP(Q186,'Аксапта '!A:E,5,0)),0)</f>
        <v>0</v>
      </c>
      <c r="AG186" s="180">
        <f>IFERROR(IFERROR(IFERROR(VLOOKUP(O186,'Аксапта 2'!A:E,5,0),VLOOKUP(P186,'Аксапта 2'!A:E,5,0)),VLOOKUP(Q186,'Аксапта 2'!A:E,5,0)),0)</f>
        <v>0</v>
      </c>
      <c r="AH186" s="180">
        <f>IFERROR(IFERROR(IFERROR(VLOOKUP(O186,'Аксапта 3'!A:E,5,0),VLOOKUP(P186,'Аксапта 3'!A:E,5,0)),VLOOKUP(Q186,'Аксапта 3'!A:E,5,0)),0)</f>
        <v>0</v>
      </c>
      <c r="AI186" s="183"/>
      <c r="AJ186" s="180" t="str">
        <f t="shared" si="58"/>
        <v/>
      </c>
      <c r="AK186" s="107" t="str">
        <f t="shared" si="76"/>
        <v>-</v>
      </c>
      <c r="AL186" s="95" t="str">
        <f t="shared" si="77"/>
        <v>Держатель для стаканов на четыре штуке (180 шт. в уп.)</v>
      </c>
      <c r="AM186" s="182">
        <f t="shared" si="55"/>
        <v>56013</v>
      </c>
      <c r="AN186" s="182" t="str">
        <f t="shared" si="56"/>
        <v/>
      </c>
      <c r="AO186" s="182" t="str">
        <f t="shared" si="57"/>
        <v/>
      </c>
    </row>
    <row r="187" spans="2:41" ht="15" customHeight="1">
      <c r="B187" s="158">
        <v>1000</v>
      </c>
      <c r="C187" s="204"/>
      <c r="D187" s="204"/>
      <c r="E187" s="204"/>
      <c r="F187" s="204"/>
      <c r="G187" s="204"/>
      <c r="H187" s="159"/>
      <c r="I187" s="158"/>
      <c r="J187" s="204"/>
      <c r="K187" s="204"/>
      <c r="L187" s="204"/>
      <c r="M187" s="159"/>
      <c r="O187" s="83">
        <v>57200</v>
      </c>
      <c r="P187" s="214">
        <v>57211</v>
      </c>
      <c r="Q187" s="228"/>
      <c r="R187" s="78">
        <f t="shared" ca="1" si="59"/>
        <v>3</v>
      </c>
      <c r="S187" s="141" t="str">
        <f>VLOOKUP(O187,'СКЛАД '!A:B,2,0)</f>
        <v>Пакет бумажный 4 фунт. (Маленький) 1000 шт</v>
      </c>
      <c r="T187" s="232">
        <v>1000</v>
      </c>
      <c r="U187" s="165" t="s">
        <v>681</v>
      </c>
      <c r="V187" s="121">
        <v>1000</v>
      </c>
      <c r="W187" s="122"/>
      <c r="X187" s="139"/>
      <c r="Y187" s="122"/>
      <c r="Z187" s="139"/>
      <c r="AA187" s="102">
        <f t="shared" si="54"/>
        <v>0</v>
      </c>
      <c r="AB187" s="89">
        <f t="shared" si="73"/>
        <v>0</v>
      </c>
      <c r="AC187" s="160"/>
      <c r="AD187" s="92" t="str">
        <f t="shared" ref="AD187:AD193" ca="1" si="78">IF(AC187="","Нет данных",CONCATENATE("До списания  ",AC187-TODAY()," Дней"))</f>
        <v>Нет данных</v>
      </c>
      <c r="AE187" s="94" t="str">
        <f>IFERROR(VLOOKUP(O187,'Расход по категориям'!A:C,3,0),"")</f>
        <v/>
      </c>
      <c r="AF187" s="180">
        <f>IFERROR(IFERROR(IFERROR(VLOOKUP(O187,'Аксапта '!A:E,5,0),VLOOKUP(P187,'Аксапта '!A:E,5,0)),VLOOKUP(Q187,'Аксапта '!A:E,5,0)),0)</f>
        <v>0</v>
      </c>
      <c r="AG187" s="180">
        <f>IFERROR(IFERROR(IFERROR(VLOOKUP(O187,'Аксапта 2'!A:E,5,0),VLOOKUP(P187,'Аксапта 2'!A:E,5,0)),VLOOKUP(Q187,'Аксапта 2'!A:E,5,0)),0)</f>
        <v>0</v>
      </c>
      <c r="AH187" s="180">
        <f>IFERROR(IFERROR(IFERROR(VLOOKUP(O187,'Аксапта 3'!A:E,5,0),VLOOKUP(P187,'Аксапта 3'!A:E,5,0)),VLOOKUP(Q187,'Аксапта 3'!A:E,5,0)),0)</f>
        <v>0</v>
      </c>
      <c r="AI187" s="183"/>
      <c r="AJ187" s="180" t="str">
        <f t="shared" si="58"/>
        <v/>
      </c>
      <c r="AK187" s="107" t="str">
        <f t="shared" si="76"/>
        <v>-</v>
      </c>
      <c r="AL187" s="95" t="str">
        <f t="shared" si="77"/>
        <v>Пакет бумажный 4 фунт. (Маленький) 1000 шт</v>
      </c>
      <c r="AM187" s="182">
        <f t="shared" si="55"/>
        <v>57200</v>
      </c>
      <c r="AN187" s="182">
        <f t="shared" si="56"/>
        <v>57211</v>
      </c>
      <c r="AO187" s="182" t="str">
        <f t="shared" si="57"/>
        <v/>
      </c>
    </row>
    <row r="188" spans="2:41" ht="15" customHeight="1">
      <c r="B188" s="158">
        <v>1000</v>
      </c>
      <c r="C188" s="204"/>
      <c r="D188" s="204"/>
      <c r="E188" s="204"/>
      <c r="F188" s="204"/>
      <c r="G188" s="204"/>
      <c r="H188" s="159"/>
      <c r="I188" s="158"/>
      <c r="J188" s="204"/>
      <c r="K188" s="204"/>
      <c r="L188" s="204"/>
      <c r="M188" s="159"/>
      <c r="O188" s="83">
        <v>57205</v>
      </c>
      <c r="P188" s="214">
        <v>57212</v>
      </c>
      <c r="Q188" s="228"/>
      <c r="R188" s="78">
        <f t="shared" ca="1" si="59"/>
        <v>4</v>
      </c>
      <c r="S188" s="141" t="str">
        <f>VLOOKUP(O188,'СКЛАД '!A:B,2,0)</f>
        <v>Пакет бумажный 8 фунт. (Средний) 1000 шт</v>
      </c>
      <c r="T188" s="232">
        <v>1000</v>
      </c>
      <c r="U188" s="165" t="s">
        <v>681</v>
      </c>
      <c r="V188" s="121">
        <v>1000</v>
      </c>
      <c r="W188" s="122"/>
      <c r="X188" s="139"/>
      <c r="Y188" s="122"/>
      <c r="Z188" s="139"/>
      <c r="AA188" s="102">
        <f t="shared" si="54"/>
        <v>0</v>
      </c>
      <c r="AB188" s="89">
        <f t="shared" si="73"/>
        <v>0</v>
      </c>
      <c r="AC188" s="160"/>
      <c r="AD188" s="92" t="str">
        <f t="shared" ca="1" si="78"/>
        <v>Нет данных</v>
      </c>
      <c r="AE188" s="94" t="str">
        <f>IFERROR(VLOOKUP(O188,'Расход по категориям'!A:C,3,0),"")</f>
        <v/>
      </c>
      <c r="AF188" s="180">
        <f>IFERROR(IFERROR(IFERROR(VLOOKUP(O188,'Аксапта '!A:E,5,0),VLOOKUP(P188,'Аксапта '!A:E,5,0)),VLOOKUP(Q188,'Аксапта '!A:E,5,0)),0)</f>
        <v>0</v>
      </c>
      <c r="AG188" s="180">
        <f>IFERROR(IFERROR(IFERROR(VLOOKUP(O188,'Аксапта 2'!A:E,5,0),VLOOKUP(P188,'Аксапта 2'!A:E,5,0)),VLOOKUP(Q188,'Аксапта 2'!A:E,5,0)),0)</f>
        <v>0</v>
      </c>
      <c r="AH188" s="180">
        <f>IFERROR(IFERROR(IFERROR(VLOOKUP(O188,'Аксапта 3'!A:E,5,0),VLOOKUP(P188,'Аксапта 3'!A:E,5,0)),VLOOKUP(Q188,'Аксапта 3'!A:E,5,0)),0)</f>
        <v>0</v>
      </c>
      <c r="AI188" s="183"/>
      <c r="AJ188" s="180" t="str">
        <f t="shared" si="58"/>
        <v/>
      </c>
      <c r="AK188" s="107" t="str">
        <f t="shared" si="76"/>
        <v>-</v>
      </c>
      <c r="AL188" s="95" t="str">
        <f t="shared" si="77"/>
        <v>Пакет бумажный 8 фунт. (Средний) 1000 шт</v>
      </c>
      <c r="AM188" s="182">
        <f t="shared" si="55"/>
        <v>57205</v>
      </c>
      <c r="AN188" s="182">
        <f t="shared" si="56"/>
        <v>57212</v>
      </c>
      <c r="AO188" s="182" t="str">
        <f t="shared" si="57"/>
        <v/>
      </c>
    </row>
    <row r="189" spans="2:41" ht="15" customHeight="1">
      <c r="B189" s="158">
        <v>1000</v>
      </c>
      <c r="C189" s="204"/>
      <c r="D189" s="204"/>
      <c r="E189" s="204"/>
      <c r="F189" s="204"/>
      <c r="G189" s="204"/>
      <c r="H189" s="159"/>
      <c r="I189" s="158"/>
      <c r="J189" s="204"/>
      <c r="K189" s="204"/>
      <c r="L189" s="204"/>
      <c r="M189" s="159"/>
      <c r="O189" s="83">
        <v>57210</v>
      </c>
      <c r="P189" s="214">
        <v>57213</v>
      </c>
      <c r="Q189" s="228"/>
      <c r="R189" s="78">
        <f t="shared" ca="1" si="59"/>
        <v>5</v>
      </c>
      <c r="S189" s="141" t="str">
        <f>VLOOKUP(O189,'СКЛАД '!A:B,2,0)</f>
        <v>Пакет бумажный 12 фунт. (Большой) 1000 шт</v>
      </c>
      <c r="T189" s="232">
        <v>1000</v>
      </c>
      <c r="U189" s="165" t="s">
        <v>681</v>
      </c>
      <c r="V189" s="121">
        <v>1000</v>
      </c>
      <c r="W189" s="122"/>
      <c r="X189" s="139"/>
      <c r="Y189" s="122"/>
      <c r="Z189" s="139"/>
      <c r="AA189" s="102">
        <f t="shared" ref="AA189:AA195" si="79">IFERROR(X189*V189+Y189*W189+Z189,"")</f>
        <v>0</v>
      </c>
      <c r="AB189" s="89">
        <f t="shared" si="73"/>
        <v>0</v>
      </c>
      <c r="AC189" s="160"/>
      <c r="AD189" s="92" t="str">
        <f t="shared" ca="1" si="78"/>
        <v>Нет данных</v>
      </c>
      <c r="AE189" s="94" t="str">
        <f>IFERROR(VLOOKUP(O189,'Расход по категориям'!A:C,3,0),"")</f>
        <v/>
      </c>
      <c r="AF189" s="180">
        <f>IFERROR(IFERROR(IFERROR(VLOOKUP(O189,'Аксапта '!A:E,5,0),VLOOKUP(P189,'Аксапта '!A:E,5,0)),VLOOKUP(Q189,'Аксапта '!A:E,5,0)),0)</f>
        <v>0</v>
      </c>
      <c r="AG189" s="180">
        <f>IFERROR(IFERROR(IFERROR(VLOOKUP(O189,'Аксапта 2'!A:E,5,0),VLOOKUP(P189,'Аксапта 2'!A:E,5,0)),VLOOKUP(Q189,'Аксапта 2'!A:E,5,0)),0)</f>
        <v>0</v>
      </c>
      <c r="AH189" s="180">
        <f>IFERROR(IFERROR(IFERROR(VLOOKUP(O189,'Аксапта 3'!A:E,5,0),VLOOKUP(P189,'Аксапта 3'!A:E,5,0)),VLOOKUP(Q189,'Аксапта 3'!A:E,5,0)),0)</f>
        <v>0</v>
      </c>
      <c r="AI189" s="183"/>
      <c r="AJ189" s="180" t="str">
        <f t="shared" si="58"/>
        <v/>
      </c>
      <c r="AK189" s="107" t="str">
        <f t="shared" si="76"/>
        <v>-</v>
      </c>
      <c r="AL189" s="95" t="str">
        <f t="shared" si="77"/>
        <v>Пакет бумажный 12 фунт. (Большой) 1000 шт</v>
      </c>
      <c r="AM189" s="182">
        <f t="shared" si="55"/>
        <v>57210</v>
      </c>
      <c r="AN189" s="182">
        <f t="shared" si="56"/>
        <v>57213</v>
      </c>
      <c r="AO189" s="182" t="str">
        <f t="shared" si="57"/>
        <v/>
      </c>
    </row>
    <row r="190" spans="2:41" ht="15" customHeight="1">
      <c r="B190" s="158">
        <v>1000</v>
      </c>
      <c r="C190" s="204"/>
      <c r="D190" s="204"/>
      <c r="E190" s="204"/>
      <c r="F190" s="204"/>
      <c r="G190" s="204"/>
      <c r="H190" s="159"/>
      <c r="I190" s="158"/>
      <c r="J190" s="204"/>
      <c r="K190" s="204"/>
      <c r="L190" s="204"/>
      <c r="M190" s="159"/>
      <c r="O190" s="83">
        <v>61002</v>
      </c>
      <c r="P190" s="214">
        <v>55172</v>
      </c>
      <c r="Q190" s="228"/>
      <c r="R190" s="78">
        <f t="shared" ca="1" si="59"/>
        <v>6</v>
      </c>
      <c r="S190" s="141" t="str">
        <f>VLOOKUP(O190,'СКЛАД '!A:B,2,0)</f>
        <v>Подложка на поднос (1000 шт. в уп.)</v>
      </c>
      <c r="T190" s="232">
        <v>1000</v>
      </c>
      <c r="U190" s="165" t="s">
        <v>681</v>
      </c>
      <c r="V190" s="121">
        <v>1000</v>
      </c>
      <c r="W190" s="122"/>
      <c r="X190" s="139"/>
      <c r="Y190" s="122"/>
      <c r="Z190" s="139"/>
      <c r="AA190" s="102">
        <f t="shared" si="79"/>
        <v>0</v>
      </c>
      <c r="AB190" s="89">
        <f t="shared" ref="AB190:AB195" si="80">IFERROR(AA190/V190,0)</f>
        <v>0</v>
      </c>
      <c r="AC190" s="160"/>
      <c r="AD190" s="92" t="str">
        <f t="shared" ca="1" si="78"/>
        <v>Нет данных</v>
      </c>
      <c r="AE190" s="94" t="str">
        <f>IFERROR(VLOOKUP(O190,'Расход по категориям'!A:C,3,0),"")</f>
        <v/>
      </c>
      <c r="AF190" s="180">
        <f>IFERROR(IFERROR(IFERROR(VLOOKUP(O190,'Аксапта '!A:E,5,0),VLOOKUP(P190,'Аксапта '!A:E,5,0)),VLOOKUP(Q190,'Аксапта '!A:E,5,0)),0)</f>
        <v>0</v>
      </c>
      <c r="AG190" s="180" t="str">
        <f>IFERROR(IFERROR(IFERROR(VLOOKUP(O190,'Аксапта 2'!A:E,5,0),VLOOKUP(P190,'Аксапта 2'!A:E,5,0)),VLOOKUP(Q190,'Аксапта 2'!A:E,5,0)),0)</f>
        <v>1 000,00</v>
      </c>
      <c r="AH190" s="180">
        <f>IFERROR(IFERROR(IFERROR(VLOOKUP(O190,'Аксапта 3'!A:E,5,0),VLOOKUP(P190,'Аксапта 3'!A:E,5,0)),VLOOKUP(Q190,'Аксапта 3'!A:E,5,0)),0)</f>
        <v>0</v>
      </c>
      <c r="AI190" s="183"/>
      <c r="AJ190" s="180" t="str">
        <f t="shared" si="58"/>
        <v/>
      </c>
      <c r="AK190" s="107" t="str">
        <f t="shared" si="76"/>
        <v>-</v>
      </c>
      <c r="AL190" s="95" t="str">
        <f t="shared" si="77"/>
        <v>Подложка на поднос (1000 шт. в уп.)</v>
      </c>
      <c r="AM190" s="182">
        <f t="shared" si="55"/>
        <v>61002</v>
      </c>
      <c r="AN190" s="182">
        <f t="shared" si="56"/>
        <v>55172</v>
      </c>
      <c r="AO190" s="182" t="str">
        <f t="shared" si="57"/>
        <v/>
      </c>
    </row>
    <row r="191" spans="2:41" ht="15" customHeight="1">
      <c r="B191" s="158">
        <v>160</v>
      </c>
      <c r="C191" s="238"/>
      <c r="D191" s="238"/>
      <c r="E191" s="238"/>
      <c r="F191" s="238"/>
      <c r="G191" s="238"/>
      <c r="H191" s="159"/>
      <c r="I191" s="158"/>
      <c r="J191" s="238"/>
      <c r="K191" s="238"/>
      <c r="L191" s="238"/>
      <c r="M191" s="159"/>
      <c r="O191" s="246">
        <v>57230</v>
      </c>
      <c r="P191" s="228"/>
      <c r="Q191" s="228"/>
      <c r="R191" s="78">
        <f t="shared" ca="1" si="59"/>
        <v>7</v>
      </c>
      <c r="S191" s="141" t="str">
        <f>VLOOKUP(O191,'СКЛАД '!A:B,2,0)</f>
        <v>Упаковка обед на бегу</v>
      </c>
      <c r="T191" s="244">
        <v>160</v>
      </c>
      <c r="U191" s="165" t="s">
        <v>681</v>
      </c>
      <c r="V191" s="121">
        <v>160</v>
      </c>
      <c r="W191" s="122"/>
      <c r="X191" s="139"/>
      <c r="Y191" s="122"/>
      <c r="Z191" s="139"/>
      <c r="AA191" s="102">
        <f t="shared" si="79"/>
        <v>0</v>
      </c>
      <c r="AB191" s="89">
        <f t="shared" si="80"/>
        <v>0</v>
      </c>
      <c r="AC191" s="160"/>
      <c r="AD191" s="92" t="str">
        <f ca="1">IF(AC191="","Нет данных",CONCATENATE("До списания  ",AC191-TODAY()," Дней"))</f>
        <v>Нет данных</v>
      </c>
      <c r="AE191" s="94" t="str">
        <f>IFERROR(VLOOKUP(O191,'Расход по категориям'!A:C,3,0),"")</f>
        <v/>
      </c>
      <c r="AF191" s="180">
        <f>IFERROR(IFERROR(IFERROR(VLOOKUP(O191,'Аксапта '!A:E,5,0),VLOOKUP(P191,'Аксапта '!A:E,5,0)),VLOOKUP(Q191,'Аксапта '!A:E,5,0)),0)</f>
        <v>0</v>
      </c>
      <c r="AG191" s="180">
        <f>IFERROR(IFERROR(IFERROR(VLOOKUP(O191,'Аксапта 2'!A:E,5,0),VLOOKUP(P191,'Аксапта 2'!A:E,5,0)),VLOOKUP(Q191,'Аксапта 2'!A:E,5,0)),0)</f>
        <v>0</v>
      </c>
      <c r="AH191" s="180">
        <f>IFERROR(IFERROR(IFERROR(VLOOKUP(O191,'Аксапта 3'!A:E,5,0),VLOOKUP(P191,'Аксапта 3'!A:E,5,0)),VLOOKUP(Q191,'Аксапта 3'!A:E,5,0)),0)</f>
        <v>0</v>
      </c>
      <c r="AI191" s="183"/>
      <c r="AJ191" s="180" t="str">
        <f>IFERROR((AA191+AF191+AG191+AH191+AI191)-AE191,"")</f>
        <v/>
      </c>
      <c r="AK191" s="107" t="str">
        <f>IF(AE191=0,"нет продаж",IF(T191="","нет кейсовости",IFERROR(IF(AJ191&gt;0,"-",IF(AJ191&gt;0,"-",AJ191/T191-0.5)*-1),"?")))</f>
        <v>-</v>
      </c>
      <c r="AL191" s="95" t="str">
        <f>S191</f>
        <v>Упаковка обед на бегу</v>
      </c>
      <c r="AM191" s="182">
        <f>IF(O191="","",O191)</f>
        <v>57230</v>
      </c>
      <c r="AN191" s="182" t="str">
        <f>IF(P191="","",P191)</f>
        <v/>
      </c>
      <c r="AO191" s="182" t="str">
        <f>IF(Q191="","",Q191)</f>
        <v/>
      </c>
    </row>
    <row r="192" spans="2:41" ht="15" customHeight="1">
      <c r="B192" s="158">
        <v>2000</v>
      </c>
      <c r="C192" s="204"/>
      <c r="D192" s="204"/>
      <c r="E192" s="204"/>
      <c r="F192" s="204"/>
      <c r="G192" s="204"/>
      <c r="H192" s="159"/>
      <c r="I192" s="158"/>
      <c r="J192" s="204"/>
      <c r="K192" s="204"/>
      <c r="L192" s="204"/>
      <c r="M192" s="159"/>
      <c r="O192" s="83">
        <v>69903</v>
      </c>
      <c r="P192" s="214"/>
      <c r="Q192" s="228"/>
      <c r="R192" s="78">
        <f t="shared" ca="1" si="59"/>
        <v>8</v>
      </c>
      <c r="S192" s="141" t="str">
        <f>VLOOKUP(O192,'СКЛАД '!A:B,2,0)</f>
        <v>Внутренние купоны</v>
      </c>
      <c r="T192" s="232">
        <v>2000</v>
      </c>
      <c r="U192" s="165" t="s">
        <v>681</v>
      </c>
      <c r="V192" s="121">
        <v>2000</v>
      </c>
      <c r="W192" s="122"/>
      <c r="X192" s="139"/>
      <c r="Y192" s="122"/>
      <c r="Z192" s="139"/>
      <c r="AA192" s="102">
        <f t="shared" si="79"/>
        <v>0</v>
      </c>
      <c r="AB192" s="89">
        <f t="shared" si="80"/>
        <v>0</v>
      </c>
      <c r="AC192" s="160"/>
      <c r="AD192" s="92" t="str">
        <f ca="1">IF(AC192="","Нет данных",CONCATENATE("До списания  ",AC192-TODAY()," Дней"))</f>
        <v>Нет данных</v>
      </c>
      <c r="AE192" s="94" t="str">
        <f>IFERROR(VLOOKUP(O192,'Расход по категориям'!A:C,3,0),"")</f>
        <v/>
      </c>
      <c r="AF192" s="180">
        <f>IFERROR(IFERROR(IFERROR(VLOOKUP(O192,'Аксапта '!A:E,5,0),VLOOKUP(P192,'Аксапта '!A:E,5,0)),VLOOKUP(Q192,'Аксапта '!A:E,5,0)),0)</f>
        <v>0</v>
      </c>
      <c r="AG192" s="180">
        <f>IFERROR(IFERROR(IFERROR(VLOOKUP(O192,'Аксапта 2'!A:E,5,0),VLOOKUP(P192,'Аксапта 2'!A:E,5,0)),VLOOKUP(Q192,'Аксапта 2'!A:E,5,0)),0)</f>
        <v>0</v>
      </c>
      <c r="AH192" s="180">
        <f>IFERROR(IFERROR(IFERROR(VLOOKUP(O192,'Аксапта 3'!A:E,5,0),VLOOKUP(P192,'Аксапта 3'!A:E,5,0)),VLOOKUP(Q192,'Аксапта 3'!A:E,5,0)),0)</f>
        <v>0</v>
      </c>
      <c r="AI192" s="183"/>
      <c r="AJ192" s="180" t="str">
        <f t="shared" si="58"/>
        <v/>
      </c>
      <c r="AK192" s="107" t="str">
        <f t="shared" si="76"/>
        <v>-</v>
      </c>
      <c r="AL192" s="95" t="str">
        <f>S192</f>
        <v>Внутренние купоны</v>
      </c>
      <c r="AM192" s="182">
        <f t="shared" si="55"/>
        <v>69903</v>
      </c>
      <c r="AN192" s="182" t="str">
        <f t="shared" si="56"/>
        <v/>
      </c>
      <c r="AO192" s="182" t="str">
        <f t="shared" si="57"/>
        <v/>
      </c>
    </row>
    <row r="193" spans="2:41" ht="15" customHeight="1">
      <c r="B193" s="158">
        <v>1000</v>
      </c>
      <c r="C193" s="238"/>
      <c r="D193" s="238"/>
      <c r="E193" s="238"/>
      <c r="F193" s="238"/>
      <c r="G193" s="238"/>
      <c r="H193" s="239"/>
      <c r="I193" s="158"/>
      <c r="J193" s="240"/>
      <c r="K193" s="240"/>
      <c r="L193" s="240"/>
      <c r="M193" s="239"/>
      <c r="O193" s="83">
        <v>67417</v>
      </c>
      <c r="P193" s="214">
        <v>57416</v>
      </c>
      <c r="Q193" s="228"/>
      <c r="R193" s="78">
        <f t="shared" ca="1" si="59"/>
        <v>9</v>
      </c>
      <c r="S193" s="141" t="str">
        <f>VLOOKUP(O193,'СКЛАД '!A:B,2,0)</f>
        <v>Корона бумажная 1000 шт. в уп.</v>
      </c>
      <c r="T193" s="232">
        <v>1000</v>
      </c>
      <c r="U193" s="165" t="s">
        <v>681</v>
      </c>
      <c r="V193" s="121">
        <v>1000</v>
      </c>
      <c r="W193" s="122"/>
      <c r="X193" s="139"/>
      <c r="Y193" s="122"/>
      <c r="Z193" s="139"/>
      <c r="AA193" s="102">
        <f t="shared" si="79"/>
        <v>0</v>
      </c>
      <c r="AB193" s="89">
        <f t="shared" si="80"/>
        <v>0</v>
      </c>
      <c r="AC193" s="160"/>
      <c r="AD193" s="92" t="str">
        <f t="shared" ca="1" si="78"/>
        <v>Нет данных</v>
      </c>
      <c r="AE193" s="94" t="str">
        <f>IFERROR(VLOOKUP(O193,'Расход по категориям'!A:C,3,0),"")</f>
        <v/>
      </c>
      <c r="AF193" s="180" t="str">
        <f>IFERROR(IFERROR(IFERROR(VLOOKUP(O193,'Аксапта '!A:E,5,0),VLOOKUP(P193,'Аксапта '!A:E,5,0)),VLOOKUP(Q193,'Аксапта '!A:E,5,0)),0)</f>
        <v>2 000,00</v>
      </c>
      <c r="AG193" s="180">
        <f>IFERROR(IFERROR(IFERROR(VLOOKUP(O193,'Аксапта 2'!A:E,5,0),VLOOKUP(P193,'Аксапта 2'!A:E,5,0)),VLOOKUP(Q193,'Аксапта 2'!A:E,5,0)),0)</f>
        <v>0</v>
      </c>
      <c r="AH193" s="180">
        <f>IFERROR(IFERROR(IFERROR(VLOOKUP(O193,'Аксапта 3'!A:E,5,0),VLOOKUP(P193,'Аксапта 3'!A:E,5,0)),VLOOKUP(Q193,'Аксапта 3'!A:E,5,0)),0)</f>
        <v>0</v>
      </c>
      <c r="AI193" s="183"/>
      <c r="AJ193" s="180" t="str">
        <f t="shared" si="58"/>
        <v/>
      </c>
      <c r="AK193" s="107" t="str">
        <f t="shared" si="76"/>
        <v>-</v>
      </c>
      <c r="AL193" s="95" t="str">
        <f>S193</f>
        <v>Корона бумажная 1000 шт. в уп.</v>
      </c>
      <c r="AM193" s="182">
        <f t="shared" si="55"/>
        <v>67417</v>
      </c>
      <c r="AN193" s="182">
        <f t="shared" si="56"/>
        <v>57416</v>
      </c>
      <c r="AO193" s="182" t="str">
        <f t="shared" si="57"/>
        <v/>
      </c>
    </row>
    <row r="194" spans="2:41" ht="15" customHeight="1">
      <c r="B194" s="249">
        <v>1000</v>
      </c>
      <c r="C194" s="238"/>
      <c r="D194" s="238"/>
      <c r="E194" s="238"/>
      <c r="F194" s="238"/>
      <c r="G194" s="238"/>
      <c r="H194" s="159"/>
      <c r="I194" s="158">
        <v>100</v>
      </c>
      <c r="J194" s="240"/>
      <c r="K194" s="240"/>
      <c r="L194" s="240"/>
      <c r="M194" s="239"/>
      <c r="O194" s="246">
        <v>70711</v>
      </c>
      <c r="P194" s="228">
        <v>70712</v>
      </c>
      <c r="Q194" s="228">
        <v>70032</v>
      </c>
      <c r="R194" s="78">
        <f t="shared" ca="1" si="59"/>
        <v>10</v>
      </c>
      <c r="S194" s="141" t="str">
        <f>VLOOKUP(O194,'СКЛАД '!A:B,2,0)</f>
        <v>Перчатки виниловые</v>
      </c>
      <c r="T194" s="248">
        <v>1000</v>
      </c>
      <c r="U194" s="165" t="s">
        <v>681</v>
      </c>
      <c r="V194" s="121">
        <v>1000</v>
      </c>
      <c r="W194" s="122"/>
      <c r="X194" s="139"/>
      <c r="Y194" s="122"/>
      <c r="Z194" s="139"/>
      <c r="AA194" s="102">
        <f>IFERROR(X194*V194+Y194*W194+Z194,"")</f>
        <v>0</v>
      </c>
      <c r="AB194" s="89">
        <f t="shared" si="80"/>
        <v>0</v>
      </c>
      <c r="AC194" s="160"/>
      <c r="AD194" s="92" t="str">
        <f ca="1">IF(AC194="","Нет данных",CONCATENATE("До списания  ",AC194-TODAY()," Дней"))</f>
        <v>Нет данных</v>
      </c>
      <c r="AE194" s="94" t="str">
        <f>IFERROR(VLOOKUP(O194,'Расход по категориям'!A:C,3,0),"")</f>
        <v/>
      </c>
      <c r="AF194" s="180" t="str">
        <f>IFERROR(IFERROR(IFERROR(VLOOKUP(O194,'Аксапта '!A:E,5,0),VLOOKUP(P194,'Аксапта '!A:E,5,0)),VLOOKUP(Q194,'Аксапта '!A:E,5,0)),0)</f>
        <v>1 000,00</v>
      </c>
      <c r="AG194" s="180">
        <f>IFERROR(IFERROR(IFERROR(VLOOKUP(O194,'Аксапта 2'!A:E,5,0),VLOOKUP(P194,'Аксапта 2'!A:E,5,0)),VLOOKUP(Q194,'Аксапта 2'!A:E,5,0)),0)</f>
        <v>0</v>
      </c>
      <c r="AH194" s="180">
        <f>IFERROR(IFERROR(IFERROR(VLOOKUP(O194,'Аксапта 3'!A:E,5,0),VLOOKUP(P194,'Аксапта 3'!A:E,5,0)),VLOOKUP(Q194,'Аксапта 3'!A:E,5,0)),0)</f>
        <v>0</v>
      </c>
      <c r="AI194" s="183"/>
      <c r="AJ194" s="180" t="str">
        <f>IFERROR((AA194+AF194+AG194+AH194+AI194)-AE194,"")</f>
        <v/>
      </c>
      <c r="AK194" s="107" t="str">
        <f>IF(AE194=0,"нет продаж",IF(T194="","нет кейсовости",IFERROR(IF(AJ194&gt;0,"-",IF(AJ194&gt;0,"-",AJ194/T194-0.5)*-1),"?")))</f>
        <v>-</v>
      </c>
      <c r="AL194" s="95" t="str">
        <f>S194</f>
        <v>Перчатки виниловые</v>
      </c>
      <c r="AM194" s="182">
        <f t="shared" ref="AM194:AO195" si="81">IF(O194="","",O194)</f>
        <v>70711</v>
      </c>
      <c r="AN194" s="182">
        <f t="shared" si="81"/>
        <v>70712</v>
      </c>
      <c r="AO194" s="182">
        <f t="shared" si="81"/>
        <v>70032</v>
      </c>
    </row>
    <row r="195" spans="2:41" ht="15" customHeight="1" thickBot="1">
      <c r="B195" s="205">
        <v>30</v>
      </c>
      <c r="C195" s="237"/>
      <c r="D195" s="237"/>
      <c r="E195" s="237"/>
      <c r="F195" s="237"/>
      <c r="G195" s="237"/>
      <c r="H195" s="250"/>
      <c r="I195" s="236"/>
      <c r="J195" s="206"/>
      <c r="K195" s="206"/>
      <c r="L195" s="206"/>
      <c r="M195" s="207"/>
      <c r="O195" s="83">
        <v>61003</v>
      </c>
      <c r="P195" s="214"/>
      <c r="Q195" s="228"/>
      <c r="R195" s="78">
        <f t="shared" ca="1" si="59"/>
        <v>11</v>
      </c>
      <c r="S195" s="141" t="str">
        <f>VLOOKUP(O195,'СКЛАД '!A:B,2,0)</f>
        <v>Чековая лента 30 шт. в уп.</v>
      </c>
      <c r="T195" s="235">
        <v>30</v>
      </c>
      <c r="U195" s="165" t="s">
        <v>681</v>
      </c>
      <c r="V195" s="121">
        <v>30</v>
      </c>
      <c r="W195" s="122"/>
      <c r="X195" s="139"/>
      <c r="Y195" s="122"/>
      <c r="Z195" s="139"/>
      <c r="AA195" s="102">
        <f t="shared" si="79"/>
        <v>0</v>
      </c>
      <c r="AB195" s="89">
        <f t="shared" si="80"/>
        <v>0</v>
      </c>
      <c r="AC195" s="160"/>
      <c r="AD195" s="92" t="str">
        <f ca="1">IF(AC195="","Нет данных",CONCATENATE("До списания  ",AC195-TODAY()," Дней"))</f>
        <v>Нет данных</v>
      </c>
      <c r="AE195" s="94" t="str">
        <f>IFERROR(VLOOKUP(O195,'Расход по категориям'!A:C,3,0),"")</f>
        <v/>
      </c>
      <c r="AF195" s="180">
        <f>IFERROR(IFERROR(IFERROR(VLOOKUP(O195,'Аксапта '!A:E,5,0),VLOOKUP(P195,'Аксапта '!A:E,5,0)),VLOOKUP(Q195,'Аксапта '!A:E,5,0)),0)</f>
        <v>0</v>
      </c>
      <c r="AG195" s="180">
        <f>IFERROR(IFERROR(IFERROR(VLOOKUP(O195,'Аксапта 2'!A:E,5,0),VLOOKUP(P195,'Аксапта 2'!A:E,5,0)),VLOOKUP(Q195,'Аксапта 2'!A:E,5,0)),0)</f>
        <v>0</v>
      </c>
      <c r="AH195" s="180">
        <f>IFERROR(IFERROR(IFERROR(VLOOKUP(O195,'Аксапта 3'!A:E,5,0),VLOOKUP(P195,'Аксапта 3'!A:E,5,0)),VLOOKUP(Q195,'Аксапта 3'!A:E,5,0)),0)</f>
        <v>0</v>
      </c>
      <c r="AI195" s="183"/>
      <c r="AJ195" s="180" t="str">
        <f>IFERROR((AA195+AF195+AG195+AH195+AI195)-AE195,"")</f>
        <v/>
      </c>
      <c r="AK195" s="107" t="str">
        <f>IF(AE195=0,"нет продаж",IF(T195="","нет кейсовости",IFERROR(IF(AJ195&gt;0,"-",IF(AJ195&gt;0,"-",AJ195/T195-0.5)*-1),"?")))</f>
        <v>-</v>
      </c>
      <c r="AL195" s="95" t="str">
        <f>S195</f>
        <v>Чековая лента 30 шт. в уп.</v>
      </c>
      <c r="AM195" s="182">
        <f t="shared" si="81"/>
        <v>61003</v>
      </c>
      <c r="AN195" s="182" t="str">
        <f t="shared" si="81"/>
        <v/>
      </c>
      <c r="AO195" s="182" t="str">
        <f t="shared" si="81"/>
        <v/>
      </c>
    </row>
  </sheetData>
  <sheetProtection algorithmName="SHA-512" hashValue="ILPLvq14OPSb3p1kRXI0G9SkMfqIFIy5XFRPoJPyVFrcq+k4I40MvsHcapUjya0kZ36Oq/8hBCPAJulQAfP1BQ==" saltValue="h9CeG2QUZj5Z88cE3mFjPQ==" spinCount="100000" sheet="1" formatColumns="0"/>
  <dataConsolidate/>
  <mergeCells count="28">
    <mergeCell ref="AL1:AL2"/>
    <mergeCell ref="AE4:AE5"/>
    <mergeCell ref="AK3:AK5"/>
    <mergeCell ref="AC3:AC5"/>
    <mergeCell ref="AD3:AD5"/>
    <mergeCell ref="AF3:AF4"/>
    <mergeCell ref="AI3:AI5"/>
    <mergeCell ref="AL3:AO5"/>
    <mergeCell ref="AJ3:AJ5"/>
    <mergeCell ref="AG3:AG4"/>
    <mergeCell ref="AH3:AH4"/>
    <mergeCell ref="AE1:AH1"/>
    <mergeCell ref="R3:T3"/>
    <mergeCell ref="B5:H5"/>
    <mergeCell ref="I5:M5"/>
    <mergeCell ref="AB3:AB4"/>
    <mergeCell ref="R1:S1"/>
    <mergeCell ref="R2:S2"/>
    <mergeCell ref="R4:S5"/>
    <mergeCell ref="V4:V5"/>
    <mergeCell ref="W4:W5"/>
    <mergeCell ref="X3:X5"/>
    <mergeCell ref="Y3:Y5"/>
    <mergeCell ref="Z3:Z5"/>
    <mergeCell ref="AA3:AA4"/>
    <mergeCell ref="U4:U5"/>
    <mergeCell ref="U3:V3"/>
    <mergeCell ref="T4:T5"/>
  </mergeCells>
  <conditionalFormatting sqref="AA140:AB143 AA145:AB148 AA174:AB177 AA179:AB179 AA181:AB183 AA165:AB172 AA70:AB74 AA185:AB195 AA125:AB138 AA76:AB116 AA118:AB123 AA150:AB155 AA42:AB68 AA6:AB19 AA157:AB163 AA21:AB40">
    <cfRule type="cellIs" dxfId="117" priority="207" operator="equal">
      <formula>0</formula>
    </cfRule>
  </conditionalFormatting>
  <conditionalFormatting sqref="AC144 AC3 AC196:AC1048576 AC75 AC41 AC117 AC124 AC11:AC13 AC69 AC37:AC38">
    <cfRule type="timePeriod" dxfId="116" priority="204" timePeriod="tomorrow">
      <formula>FLOOR(AC3,1)=TODAY()+1</formula>
    </cfRule>
    <cfRule type="timePeriod" dxfId="115" priority="205" timePeriod="today">
      <formula>FLOOR(AC3,1)=TODAY()</formula>
    </cfRule>
  </conditionalFormatting>
  <conditionalFormatting sqref="AK70:AK74 AK76:AK116 AK42:AK68 AK6:AK19 AK21:AK40">
    <cfRule type="containsText" dxfId="114" priority="172" operator="containsText" text="нет срока годности">
      <formula>NOT(ISERROR(SEARCH("нет срока годности",AK6)))</formula>
    </cfRule>
  </conditionalFormatting>
  <conditionalFormatting sqref="AK176">
    <cfRule type="containsText" dxfId="113" priority="169" operator="containsText" text="нет срока годности">
      <formula>NOT(ISERROR(SEARCH("нет срока годности",AK176)))</formula>
    </cfRule>
  </conditionalFormatting>
  <conditionalFormatting sqref="AC11:AC13 AC37:AC38">
    <cfRule type="timePeriod" dxfId="112" priority="168" timePeriod="yesterday">
      <formula>FLOOR(AC11,1)=TODAY()-1</formula>
    </cfRule>
  </conditionalFormatting>
  <conditionalFormatting sqref="AC11:AC13 AC37:AC38">
    <cfRule type="cellIs" dxfId="111" priority="164" operator="equal">
      <formula>""</formula>
    </cfRule>
    <cfRule type="cellIs" dxfId="110" priority="165" operator="lessThan">
      <formula>TODAY()</formula>
    </cfRule>
  </conditionalFormatting>
  <conditionalFormatting sqref="AC181:AC183">
    <cfRule type="timePeriod" dxfId="109" priority="64" timePeriod="tomorrow">
      <formula>FLOOR(AC181,1)=TODAY()+1</formula>
    </cfRule>
    <cfRule type="timePeriod" dxfId="108" priority="65" timePeriod="today">
      <formula>FLOOR(AC181,1)=TODAY()</formula>
    </cfRule>
  </conditionalFormatting>
  <conditionalFormatting sqref="AC181:AC183">
    <cfRule type="timePeriod" dxfId="107" priority="63" timePeriod="yesterday">
      <formula>FLOOR(AC181,1)=TODAY()-1</formula>
    </cfRule>
  </conditionalFormatting>
  <conditionalFormatting sqref="AC181:AC183">
    <cfRule type="cellIs" dxfId="106" priority="61" operator="equal">
      <formula>""</formula>
    </cfRule>
    <cfRule type="cellIs" dxfId="105" priority="62" operator="lessThan">
      <formula>TODAY()</formula>
    </cfRule>
  </conditionalFormatting>
  <conditionalFormatting sqref="AC70:AC74">
    <cfRule type="timePeriod" dxfId="104" priority="119" timePeriod="tomorrow">
      <formula>FLOOR(AC70,1)=TODAY()+1</formula>
    </cfRule>
    <cfRule type="timePeriod" dxfId="103" priority="120" timePeriod="today">
      <formula>FLOOR(AC70,1)=TODAY()</formula>
    </cfRule>
  </conditionalFormatting>
  <conditionalFormatting sqref="AC70:AC74">
    <cfRule type="timePeriod" dxfId="102" priority="118" timePeriod="yesterday">
      <formula>FLOOR(AC70,1)=TODAY()-1</formula>
    </cfRule>
  </conditionalFormatting>
  <conditionalFormatting sqref="AC70:AC74">
    <cfRule type="cellIs" dxfId="101" priority="116" operator="equal">
      <formula>""</formula>
    </cfRule>
    <cfRule type="cellIs" dxfId="100" priority="117" operator="lessThan">
      <formula>TODAY()</formula>
    </cfRule>
  </conditionalFormatting>
  <conditionalFormatting sqref="AC118:AC123">
    <cfRule type="timePeriod" dxfId="99" priority="109" timePeriod="tomorrow">
      <formula>FLOOR(AC118,1)=TODAY()+1</formula>
    </cfRule>
    <cfRule type="timePeriod" dxfId="98" priority="110" timePeriod="today">
      <formula>FLOOR(AC118,1)=TODAY()</formula>
    </cfRule>
  </conditionalFormatting>
  <conditionalFormatting sqref="AC118:AC123">
    <cfRule type="timePeriod" dxfId="97" priority="108" timePeriod="yesterday">
      <formula>FLOOR(AC118,1)=TODAY()-1</formula>
    </cfRule>
  </conditionalFormatting>
  <conditionalFormatting sqref="AC118:AC123">
    <cfRule type="cellIs" dxfId="96" priority="106" operator="equal">
      <formula>""</formula>
    </cfRule>
    <cfRule type="cellIs" dxfId="95" priority="107" operator="lessThan">
      <formula>TODAY()</formula>
    </cfRule>
  </conditionalFormatting>
  <conditionalFormatting sqref="AC125:AC138">
    <cfRule type="timePeriod" dxfId="94" priority="104" timePeriod="tomorrow">
      <formula>FLOOR(AC125,1)=TODAY()+1</formula>
    </cfRule>
    <cfRule type="timePeriod" dxfId="93" priority="105" timePeriod="today">
      <formula>FLOOR(AC125,1)=TODAY()</formula>
    </cfRule>
  </conditionalFormatting>
  <conditionalFormatting sqref="AC125:AC138">
    <cfRule type="timePeriod" dxfId="92" priority="103" timePeriod="yesterday">
      <formula>FLOOR(AC125,1)=TODAY()-1</formula>
    </cfRule>
  </conditionalFormatting>
  <conditionalFormatting sqref="AC125:AC138">
    <cfRule type="cellIs" dxfId="91" priority="101" operator="equal">
      <formula>""</formula>
    </cfRule>
    <cfRule type="cellIs" dxfId="90" priority="102" operator="lessThan">
      <formula>TODAY()</formula>
    </cfRule>
  </conditionalFormatting>
  <conditionalFormatting sqref="AC185:AC195">
    <cfRule type="cellIs" dxfId="89" priority="56" operator="equal">
      <formula>""</formula>
    </cfRule>
    <cfRule type="cellIs" dxfId="88" priority="57" operator="lessThan">
      <formula>TODAY()</formula>
    </cfRule>
  </conditionalFormatting>
  <conditionalFormatting sqref="AC140:AC143">
    <cfRule type="timePeriod" dxfId="87" priority="99" timePeriod="tomorrow">
      <formula>FLOOR(AC140,1)=TODAY()+1</formula>
    </cfRule>
    <cfRule type="timePeriod" dxfId="86" priority="100" timePeriod="today">
      <formula>FLOOR(AC140,1)=TODAY()</formula>
    </cfRule>
  </conditionalFormatting>
  <conditionalFormatting sqref="AC140:AC143">
    <cfRule type="timePeriod" dxfId="85" priority="98" timePeriod="yesterday">
      <formula>FLOOR(AC140,1)=TODAY()-1</formula>
    </cfRule>
  </conditionalFormatting>
  <conditionalFormatting sqref="AC140:AC143">
    <cfRule type="cellIs" dxfId="84" priority="96" operator="equal">
      <formula>""</formula>
    </cfRule>
    <cfRule type="cellIs" dxfId="83" priority="97" operator="lessThan">
      <formula>TODAY()</formula>
    </cfRule>
  </conditionalFormatting>
  <conditionalFormatting sqref="AC145:AC148">
    <cfRule type="timePeriod" dxfId="82" priority="94" timePeriod="tomorrow">
      <formula>FLOOR(AC145,1)=TODAY()+1</formula>
    </cfRule>
    <cfRule type="timePeriod" dxfId="81" priority="95" timePeriod="today">
      <formula>FLOOR(AC145,1)=TODAY()</formula>
    </cfRule>
  </conditionalFormatting>
  <conditionalFormatting sqref="AC145:AC148">
    <cfRule type="timePeriod" dxfId="80" priority="93" timePeriod="yesterday">
      <formula>FLOOR(AC145,1)=TODAY()-1</formula>
    </cfRule>
  </conditionalFormatting>
  <conditionalFormatting sqref="AC145:AC148">
    <cfRule type="cellIs" dxfId="79" priority="91" operator="equal">
      <formula>""</formula>
    </cfRule>
    <cfRule type="cellIs" dxfId="78" priority="92" operator="lessThan">
      <formula>TODAY()</formula>
    </cfRule>
  </conditionalFormatting>
  <conditionalFormatting sqref="AC150:AC155">
    <cfRule type="timePeriod" dxfId="77" priority="89" timePeriod="tomorrow">
      <formula>FLOOR(AC150,1)=TODAY()+1</formula>
    </cfRule>
    <cfRule type="timePeriod" dxfId="76" priority="90" timePeriod="today">
      <formula>FLOOR(AC150,1)=TODAY()</formula>
    </cfRule>
  </conditionalFormatting>
  <conditionalFormatting sqref="AC150:AC155">
    <cfRule type="timePeriod" dxfId="75" priority="88" timePeriod="yesterday">
      <formula>FLOOR(AC150,1)=TODAY()-1</formula>
    </cfRule>
  </conditionalFormatting>
  <conditionalFormatting sqref="AC150:AC155">
    <cfRule type="cellIs" dxfId="74" priority="86" operator="equal">
      <formula>""</formula>
    </cfRule>
    <cfRule type="cellIs" dxfId="73" priority="87" operator="lessThan">
      <formula>TODAY()</formula>
    </cfRule>
  </conditionalFormatting>
  <conditionalFormatting sqref="AC157:AC163">
    <cfRule type="timePeriod" dxfId="72" priority="84" timePeriod="tomorrow">
      <formula>FLOOR(AC157,1)=TODAY()+1</formula>
    </cfRule>
    <cfRule type="timePeriod" dxfId="71" priority="85" timePeriod="today">
      <formula>FLOOR(AC157,1)=TODAY()</formula>
    </cfRule>
  </conditionalFormatting>
  <conditionalFormatting sqref="AC157:AC163">
    <cfRule type="timePeriod" dxfId="70" priority="83" timePeriod="yesterday">
      <formula>FLOOR(AC157,1)=TODAY()-1</formula>
    </cfRule>
  </conditionalFormatting>
  <conditionalFormatting sqref="AC157:AC163">
    <cfRule type="cellIs" dxfId="69" priority="81" operator="equal">
      <formula>""</formula>
    </cfRule>
    <cfRule type="cellIs" dxfId="68" priority="82" operator="lessThan">
      <formula>TODAY()</formula>
    </cfRule>
  </conditionalFormatting>
  <conditionalFormatting sqref="AC165:AC171">
    <cfRule type="timePeriod" dxfId="67" priority="79" timePeriod="tomorrow">
      <formula>FLOOR(AC165,1)=TODAY()+1</formula>
    </cfRule>
    <cfRule type="timePeriod" dxfId="66" priority="80" timePeriod="today">
      <formula>FLOOR(AC165,1)=TODAY()</formula>
    </cfRule>
  </conditionalFormatting>
  <conditionalFormatting sqref="AC165:AC171">
    <cfRule type="timePeriod" dxfId="65" priority="78" timePeriod="yesterday">
      <formula>FLOOR(AC165,1)=TODAY()-1</formula>
    </cfRule>
  </conditionalFormatting>
  <conditionalFormatting sqref="AC165:AC171">
    <cfRule type="cellIs" dxfId="64" priority="76" operator="equal">
      <formula>""</formula>
    </cfRule>
    <cfRule type="cellIs" dxfId="63" priority="77" operator="lessThan">
      <formula>TODAY()</formula>
    </cfRule>
  </conditionalFormatting>
  <conditionalFormatting sqref="AC174:AC177">
    <cfRule type="timePeriod" dxfId="62" priority="74" timePeriod="tomorrow">
      <formula>FLOOR(AC174,1)=TODAY()+1</formula>
    </cfRule>
    <cfRule type="timePeriod" dxfId="61" priority="75" timePeriod="today">
      <formula>FLOOR(AC174,1)=TODAY()</formula>
    </cfRule>
  </conditionalFormatting>
  <conditionalFormatting sqref="AC174:AC177">
    <cfRule type="timePeriod" dxfId="60" priority="73" timePeriod="yesterday">
      <formula>FLOOR(AC174,1)=TODAY()-1</formula>
    </cfRule>
  </conditionalFormatting>
  <conditionalFormatting sqref="AC174:AC177">
    <cfRule type="cellIs" dxfId="59" priority="71" operator="equal">
      <formula>""</formula>
    </cfRule>
    <cfRule type="cellIs" dxfId="58" priority="72" operator="lessThan">
      <formula>TODAY()</formula>
    </cfRule>
  </conditionalFormatting>
  <conditionalFormatting sqref="AC179">
    <cfRule type="timePeriod" dxfId="57" priority="69" timePeriod="tomorrow">
      <formula>FLOOR(AC179,1)=TODAY()+1</formula>
    </cfRule>
    <cfRule type="timePeriod" dxfId="56" priority="70" timePeriod="today">
      <formula>FLOOR(AC179,1)=TODAY()</formula>
    </cfRule>
  </conditionalFormatting>
  <conditionalFormatting sqref="AC179">
    <cfRule type="timePeriod" dxfId="55" priority="68" timePeriod="yesterday">
      <formula>FLOOR(AC179,1)=TODAY()-1</formula>
    </cfRule>
  </conditionalFormatting>
  <conditionalFormatting sqref="AC179">
    <cfRule type="cellIs" dxfId="54" priority="66" operator="equal">
      <formula>""</formula>
    </cfRule>
    <cfRule type="cellIs" dxfId="53" priority="67" operator="lessThan">
      <formula>TODAY()</formula>
    </cfRule>
  </conditionalFormatting>
  <conditionalFormatting sqref="AC185:AC195">
    <cfRule type="timePeriod" dxfId="52" priority="59" timePeriod="tomorrow">
      <formula>FLOOR(AC185,1)=TODAY()+1</formula>
    </cfRule>
    <cfRule type="timePeriod" dxfId="51" priority="60" timePeriod="today">
      <formula>FLOOR(AC185,1)=TODAY()</formula>
    </cfRule>
  </conditionalFormatting>
  <conditionalFormatting sqref="AC185:AC195">
    <cfRule type="timePeriod" dxfId="50" priority="58" timePeriod="yesterday">
      <formula>FLOOR(AC185,1)=TODAY()-1</formula>
    </cfRule>
  </conditionalFormatting>
  <conditionalFormatting sqref="AC6:AC10">
    <cfRule type="timePeriod" dxfId="49" priority="54" timePeriod="tomorrow">
      <formula>FLOOR(AC6,1)=TODAY()+1</formula>
    </cfRule>
    <cfRule type="timePeriod" dxfId="48" priority="55" timePeriod="today">
      <formula>FLOOR(AC6,1)=TODAY()</formula>
    </cfRule>
  </conditionalFormatting>
  <conditionalFormatting sqref="AC6:AC10">
    <cfRule type="timePeriod" dxfId="47" priority="53" timePeriod="yesterday">
      <formula>FLOOR(AC6,1)=TODAY()-1</formula>
    </cfRule>
  </conditionalFormatting>
  <conditionalFormatting sqref="AC6:AC10">
    <cfRule type="cellIs" dxfId="46" priority="51" operator="equal">
      <formula>""</formula>
    </cfRule>
    <cfRule type="cellIs" dxfId="45" priority="52" operator="lessThan">
      <formula>TODAY()</formula>
    </cfRule>
  </conditionalFormatting>
  <conditionalFormatting sqref="AC14:AC19">
    <cfRule type="timePeriod" dxfId="44" priority="49" timePeriod="tomorrow">
      <formula>FLOOR(AC14,1)=TODAY()+1</formula>
    </cfRule>
    <cfRule type="timePeriod" dxfId="43" priority="50" timePeriod="today">
      <formula>FLOOR(AC14,1)=TODAY()</formula>
    </cfRule>
  </conditionalFormatting>
  <conditionalFormatting sqref="AC14:AC19">
    <cfRule type="timePeriod" dxfId="42" priority="48" timePeriod="yesterday">
      <formula>FLOOR(AC14,1)=TODAY()-1</formula>
    </cfRule>
  </conditionalFormatting>
  <conditionalFormatting sqref="AC14:AC19">
    <cfRule type="cellIs" dxfId="41" priority="46" operator="equal">
      <formula>""</formula>
    </cfRule>
    <cfRule type="cellIs" dxfId="40" priority="47" operator="lessThan">
      <formula>TODAY()</formula>
    </cfRule>
  </conditionalFormatting>
  <conditionalFormatting sqref="AC21:AC26">
    <cfRule type="timePeriod" dxfId="39" priority="39" timePeriod="tomorrow">
      <formula>FLOOR(AC21,1)=TODAY()+1</formula>
    </cfRule>
    <cfRule type="timePeriod" dxfId="38" priority="40" timePeriod="today">
      <formula>FLOOR(AC21,1)=TODAY()</formula>
    </cfRule>
  </conditionalFormatting>
  <conditionalFormatting sqref="AC21:AC26">
    <cfRule type="timePeriod" dxfId="37" priority="38" timePeriod="yesterday">
      <formula>FLOOR(AC21,1)=TODAY()-1</formula>
    </cfRule>
  </conditionalFormatting>
  <conditionalFormatting sqref="AC21:AC26">
    <cfRule type="cellIs" dxfId="36" priority="36" operator="equal">
      <formula>""</formula>
    </cfRule>
    <cfRule type="cellIs" dxfId="35" priority="37" operator="lessThan">
      <formula>TODAY()</formula>
    </cfRule>
  </conditionalFormatting>
  <conditionalFormatting sqref="AC27:AC36">
    <cfRule type="timePeriod" dxfId="34" priority="34" timePeriod="tomorrow">
      <formula>FLOOR(AC27,1)=TODAY()+1</formula>
    </cfRule>
    <cfRule type="timePeriod" dxfId="33" priority="35" timePeriod="today">
      <formula>FLOOR(AC27,1)=TODAY()</formula>
    </cfRule>
  </conditionalFormatting>
  <conditionalFormatting sqref="AC27:AC36">
    <cfRule type="timePeriod" dxfId="32" priority="33" timePeriod="yesterday">
      <formula>FLOOR(AC27,1)=TODAY()-1</formula>
    </cfRule>
  </conditionalFormatting>
  <conditionalFormatting sqref="AC27:AC36">
    <cfRule type="cellIs" dxfId="31" priority="31" operator="equal">
      <formula>""</formula>
    </cfRule>
    <cfRule type="cellIs" dxfId="30" priority="32" operator="lessThan">
      <formula>TODAY()</formula>
    </cfRule>
  </conditionalFormatting>
  <conditionalFormatting sqref="AC39:AC40">
    <cfRule type="timePeriod" dxfId="29" priority="29" timePeriod="tomorrow">
      <formula>FLOOR(AC39,1)=TODAY()+1</formula>
    </cfRule>
    <cfRule type="timePeriod" dxfId="28" priority="30" timePeriod="today">
      <formula>FLOOR(AC39,1)=TODAY()</formula>
    </cfRule>
  </conditionalFormatting>
  <conditionalFormatting sqref="AC39:AC40">
    <cfRule type="timePeriod" dxfId="27" priority="28" timePeriod="yesterday">
      <formula>FLOOR(AC39,1)=TODAY()-1</formula>
    </cfRule>
  </conditionalFormatting>
  <conditionalFormatting sqref="AC39:AC40">
    <cfRule type="cellIs" dxfId="26" priority="26" operator="equal">
      <formula>""</formula>
    </cfRule>
    <cfRule type="cellIs" dxfId="25" priority="27" operator="lessThan">
      <formula>TODAY()</formula>
    </cfRule>
  </conditionalFormatting>
  <conditionalFormatting sqref="AC46:AC47">
    <cfRule type="timePeriod" dxfId="24" priority="24" timePeriod="tomorrow">
      <formula>FLOOR(AC46,1)=TODAY()+1</formula>
    </cfRule>
    <cfRule type="timePeriod" dxfId="23" priority="25" timePeriod="today">
      <formula>FLOOR(AC46,1)=TODAY()</formula>
    </cfRule>
  </conditionalFormatting>
  <conditionalFormatting sqref="AC46:AC47">
    <cfRule type="timePeriod" dxfId="22" priority="23" timePeriod="yesterday">
      <formula>FLOOR(AC46,1)=TODAY()-1</formula>
    </cfRule>
  </conditionalFormatting>
  <conditionalFormatting sqref="AC46:AC47">
    <cfRule type="cellIs" dxfId="21" priority="21" operator="equal">
      <formula>""</formula>
    </cfRule>
    <cfRule type="cellIs" dxfId="20" priority="22" operator="lessThan">
      <formula>TODAY()</formula>
    </cfRule>
  </conditionalFormatting>
  <conditionalFormatting sqref="AC42:AC45">
    <cfRule type="timePeriod" dxfId="19" priority="19" timePeriod="tomorrow">
      <formula>FLOOR(AC42,1)=TODAY()+1</formula>
    </cfRule>
    <cfRule type="timePeriod" dxfId="18" priority="20" timePeriod="today">
      <formula>FLOOR(AC42,1)=TODAY()</formula>
    </cfRule>
  </conditionalFormatting>
  <conditionalFormatting sqref="AC42:AC45">
    <cfRule type="timePeriod" dxfId="17" priority="18" timePeriod="yesterday">
      <formula>FLOOR(AC42,1)=TODAY()-1</formula>
    </cfRule>
  </conditionalFormatting>
  <conditionalFormatting sqref="AC42:AC45">
    <cfRule type="cellIs" dxfId="16" priority="16" operator="equal">
      <formula>""</formula>
    </cfRule>
    <cfRule type="cellIs" dxfId="15" priority="17" operator="lessThan">
      <formula>TODAY()</formula>
    </cfRule>
  </conditionalFormatting>
  <conditionalFormatting sqref="AC48:AC68">
    <cfRule type="timePeriod" dxfId="14" priority="14" timePeriod="tomorrow">
      <formula>FLOOR(AC48,1)=TODAY()+1</formula>
    </cfRule>
    <cfRule type="timePeriod" dxfId="13" priority="15" timePeriod="today">
      <formula>FLOOR(AC48,1)=TODAY()</formula>
    </cfRule>
  </conditionalFormatting>
  <conditionalFormatting sqref="AC48:AC68">
    <cfRule type="timePeriod" dxfId="12" priority="13" timePeriod="yesterday">
      <formula>FLOOR(AC48,1)=TODAY()-1</formula>
    </cfRule>
  </conditionalFormatting>
  <conditionalFormatting sqref="AC48:AC68">
    <cfRule type="cellIs" dxfId="11" priority="11" operator="equal">
      <formula>""</formula>
    </cfRule>
    <cfRule type="cellIs" dxfId="10" priority="12" operator="lessThan">
      <formula>TODAY()</formula>
    </cfRule>
  </conditionalFormatting>
  <conditionalFormatting sqref="AC76:AC116">
    <cfRule type="timePeriod" dxfId="9" priority="9" timePeriod="tomorrow">
      <formula>FLOOR(AC76,1)=TODAY()+1</formula>
    </cfRule>
    <cfRule type="timePeriod" dxfId="8" priority="10" timePeriod="today">
      <formula>FLOOR(AC76,1)=TODAY()</formula>
    </cfRule>
  </conditionalFormatting>
  <conditionalFormatting sqref="AC76:AC116">
    <cfRule type="timePeriod" dxfId="7" priority="8" timePeriod="yesterday">
      <formula>FLOOR(AC76,1)=TODAY()-1</formula>
    </cfRule>
  </conditionalFormatting>
  <conditionalFormatting sqref="AC76:AC116">
    <cfRule type="cellIs" dxfId="6" priority="6" operator="equal">
      <formula>""</formula>
    </cfRule>
    <cfRule type="cellIs" dxfId="5" priority="7" operator="lessThan">
      <formula>TODAY()</formula>
    </cfRule>
  </conditionalFormatting>
  <conditionalFormatting sqref="AC172">
    <cfRule type="timePeriod" dxfId="4" priority="4" timePeriod="tomorrow">
      <formula>FLOOR(AC172,1)=TODAY()+1</formula>
    </cfRule>
    <cfRule type="timePeriod" dxfId="3" priority="5" timePeriod="today">
      <formula>FLOOR(AC172,1)=TODAY()</formula>
    </cfRule>
  </conditionalFormatting>
  <conditionalFormatting sqref="AC172">
    <cfRule type="timePeriod" dxfId="2" priority="3" timePeriod="yesterday">
      <formula>FLOOR(AC172,1)=TODAY()-1</formula>
    </cfRule>
  </conditionalFormatting>
  <conditionalFormatting sqref="AC172">
    <cfRule type="cellIs" dxfId="1" priority="1" operator="equal">
      <formula>""</formula>
    </cfRule>
    <cfRule type="cellIs" dxfId="0" priority="2" operator="lessThan">
      <formula>TODAY()</formula>
    </cfRule>
  </conditionalFormatting>
  <dataValidations count="3">
    <dataValidation type="list" allowBlank="1" showInputMessage="1" showErrorMessage="1" sqref="U140:U143 U145:U148 U174:U177 U179 U181:U183 U165:U172 U70:U74 U6:U19 U185:U195 U125:U138 U118:U123 U76:U116 U150:U155 U42:U68 U157:U163 U21:U40">
      <formula1>$B$1:$B$4</formula1>
    </dataValidation>
    <dataValidation type="list" allowBlank="1" showInputMessage="1" showErrorMessage="1" sqref="V165:V172 V140:V143 V145:V148 V174:V177 V179 V181:V183 V70:V74 V185:V195 V125:V138 V118:V123 V76:V116 V150:V155 V42:V68 V6:V19 V157:V163 V21:V40">
      <formula1>B6:H6</formula1>
    </dataValidation>
    <dataValidation type="list" allowBlank="1" showInputMessage="1" showErrorMessage="1" sqref="W140:W143 W165:W172 W181:W183 W179 W174:W177 W145:W148 W70:W74 W185:W195 W125:W138 W118:W123 W76:W116 W150:W155 W42:W68 W6:W19 W157:W163 W21:W40">
      <formula1>I6:M6</formula1>
    </dataValidation>
  </dataValidations>
  <pageMargins left="0" right="0.11811023622047245" top="0" bottom="0" header="0" footer="0"/>
  <pageSetup paperSize="9" scale="53" fitToHeight="0" orientation="portrait" r:id="rId1"/>
  <rowBreaks count="2" manualBreakCount="2">
    <brk id="68" max="16383" man="1"/>
    <brk id="138" max="16383" man="1"/>
  </rowBreaks>
  <drawing r:id="rId2"/>
  <legacyDrawing r:id="rId3"/>
  <extLst xmlns:x14="http://schemas.microsoft.com/office/spreadsheetml/2009/9/main"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Проверка!$AZ$3:$AZ$13</xm:f>
          </x14:formula1>
          <xm:sqref>AK2</xm:sqref>
        </x14:dataValidation>
        <x14:dataValidation type="list" allowBlank="1" showInputMessage="1" showErrorMessage="1">
          <x14:formula1>
            <xm:f>Проверка!$BJ$3:$BJ$12</xm:f>
          </x14:formula1>
          <xm:sqref>AJ2</xm:sqref>
        </x14:dataValidation>
        <x14:dataValidation type="list" allowBlank="1" showInputMessage="1" showErrorMessage="1">
          <x14:formula1>
            <xm:f>Проверка!$BT$3:$BT$12</xm:f>
          </x14:formula1>
          <xm:sqref>AI2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B050"/>
    <pageSetUpPr fitToPage="1"/>
  </sheetPr>
  <dimension ref="A1:F77"/>
  <sheetViews>
    <sheetView topLeftCell="A10" workbookViewId="0">
      <selection activeCell="C34" sqref="C34"/>
    </sheetView>
  </sheetViews>
  <sheetFormatPr defaultColWidth="9.28515625" defaultRowHeight="15"/>
  <cols>
    <col min="1" max="1" width="4.7109375" style="179" customWidth="1"/>
    <col min="2" max="2" width="18.42578125" style="179" customWidth="1"/>
    <col min="3" max="3" width="42" style="179" customWidth="1"/>
    <col min="4" max="4" width="33.42578125" style="179" customWidth="1"/>
    <col min="5" max="5" width="18.42578125" style="179" customWidth="1"/>
    <col min="6" max="6" width="20.28515625" style="179" customWidth="1"/>
    <col min="7" max="16384" width="9.28515625" style="179"/>
  </cols>
  <sheetData>
    <row r="1" spans="1:6">
      <c r="A1" s="483" t="s">
        <v>1161</v>
      </c>
      <c r="B1" s="483"/>
      <c r="C1" s="299"/>
      <c r="D1" s="300" t="s">
        <v>1289</v>
      </c>
      <c r="E1" s="280"/>
      <c r="F1" s="280"/>
    </row>
    <row r="2" spans="1:6" ht="30">
      <c r="A2" s="472" t="s">
        <v>1162</v>
      </c>
      <c r="B2" s="472"/>
      <c r="C2" s="294" t="s">
        <v>1163</v>
      </c>
      <c r="D2" s="295" t="s">
        <v>1164</v>
      </c>
      <c r="E2" s="281" t="s">
        <v>1165</v>
      </c>
      <c r="F2" s="282"/>
    </row>
    <row r="3" spans="1:6" ht="30">
      <c r="A3" s="472" t="s">
        <v>1166</v>
      </c>
      <c r="B3" s="472"/>
      <c r="C3" s="302" t="s">
        <v>1167</v>
      </c>
      <c r="D3" s="295" t="s">
        <v>1168</v>
      </c>
      <c r="E3" s="484" t="s">
        <v>1169</v>
      </c>
      <c r="F3" s="485"/>
    </row>
    <row r="4" spans="1:6">
      <c r="A4" s="472" t="s">
        <v>1170</v>
      </c>
      <c r="B4" s="472"/>
      <c r="C4" s="486" t="s">
        <v>1171</v>
      </c>
      <c r="D4" s="479"/>
      <c r="E4" s="283" t="s">
        <v>1172</v>
      </c>
      <c r="F4" s="283"/>
    </row>
    <row r="5" spans="1:6" ht="15" customHeight="1">
      <c r="A5" s="473" t="s">
        <v>1173</v>
      </c>
      <c r="B5" s="473"/>
      <c r="C5" s="301" t="s">
        <v>407</v>
      </c>
      <c r="D5" s="296"/>
      <c r="E5" s="474" t="s">
        <v>1174</v>
      </c>
      <c r="F5" s="475"/>
    </row>
    <row r="6" spans="1:6">
      <c r="A6" s="476" t="s">
        <v>1175</v>
      </c>
      <c r="B6" s="477"/>
      <c r="C6" s="478" t="s">
        <v>1176</v>
      </c>
      <c r="D6" s="479"/>
      <c r="E6" s="474"/>
      <c r="F6" s="475"/>
    </row>
    <row r="7" spans="1:6">
      <c r="A7" s="476" t="s">
        <v>1177</v>
      </c>
      <c r="B7" s="480"/>
      <c r="C7" s="481" t="s">
        <v>1290</v>
      </c>
      <c r="D7" s="482"/>
      <c r="E7" s="474"/>
      <c r="F7" s="475"/>
    </row>
    <row r="8" spans="1:6">
      <c r="A8" s="472" t="s">
        <v>1178</v>
      </c>
      <c r="B8" s="472"/>
      <c r="C8" s="292" t="s">
        <v>1291</v>
      </c>
      <c r="D8" s="284"/>
      <c r="E8" s="285" t="s">
        <v>1179</v>
      </c>
      <c r="F8" s="297" t="s">
        <v>407</v>
      </c>
    </row>
    <row r="9" spans="1:6">
      <c r="A9" s="286"/>
      <c r="B9" s="279"/>
      <c r="C9" s="279"/>
      <c r="D9" s="279" t="s">
        <v>1180</v>
      </c>
      <c r="E9" s="279"/>
      <c r="F9" s="279"/>
    </row>
    <row r="10" spans="1:6" ht="31.5">
      <c r="A10" s="287" t="s">
        <v>1181</v>
      </c>
      <c r="B10" s="287" t="s">
        <v>431</v>
      </c>
      <c r="C10" s="287" t="s">
        <v>1182</v>
      </c>
      <c r="D10" s="288" t="s">
        <v>1183</v>
      </c>
      <c r="E10" s="287" t="s">
        <v>1184</v>
      </c>
      <c r="F10" s="287" t="s">
        <v>1185</v>
      </c>
    </row>
    <row r="11" spans="1:6" ht="15" customHeight="1">
      <c r="A11" s="289" t="s">
        <v>1186</v>
      </c>
      <c r="B11" s="290" t="s">
        <v>1187</v>
      </c>
      <c r="C11" s="290" t="s">
        <v>1188</v>
      </c>
      <c r="D11" s="298" t="s">
        <v>1189</v>
      </c>
      <c r="E11" s="293" t="s">
        <v>1203</v>
      </c>
      <c r="F11" s="291" t="s">
        <v>1196</v>
      </c>
    </row>
    <row r="12" spans="1:6" ht="15" customHeight="1">
      <c r="A12" s="289" t="s">
        <v>899</v>
      </c>
      <c r="B12" s="290" t="s">
        <v>1193</v>
      </c>
      <c r="C12" s="290" t="s">
        <v>1194</v>
      </c>
      <c r="D12" s="298" t="s">
        <v>1189</v>
      </c>
      <c r="E12" s="293" t="s">
        <v>1225</v>
      </c>
      <c r="F12" s="291" t="s">
        <v>1292</v>
      </c>
    </row>
    <row r="13" spans="1:6" ht="15" customHeight="1">
      <c r="A13" s="289" t="s">
        <v>1190</v>
      </c>
      <c r="B13" s="290" t="s">
        <v>1253</v>
      </c>
      <c r="C13" s="290" t="s">
        <v>956</v>
      </c>
      <c r="D13" s="298" t="s">
        <v>1189</v>
      </c>
      <c r="E13" s="293" t="s">
        <v>1200</v>
      </c>
      <c r="F13" s="291" t="s">
        <v>1293</v>
      </c>
    </row>
    <row r="14" spans="1:6" ht="15" customHeight="1">
      <c r="A14" s="289" t="s">
        <v>1191</v>
      </c>
      <c r="B14" s="290" t="s">
        <v>1254</v>
      </c>
      <c r="C14" s="290" t="s">
        <v>1255</v>
      </c>
      <c r="D14" s="298" t="s">
        <v>1189</v>
      </c>
      <c r="E14" s="293" t="s">
        <v>1198</v>
      </c>
      <c r="F14" s="291" t="s">
        <v>1294</v>
      </c>
    </row>
    <row r="15" spans="1:6" ht="15" customHeight="1">
      <c r="A15" s="289" t="s">
        <v>1192</v>
      </c>
      <c r="B15" s="290" t="s">
        <v>1208</v>
      </c>
      <c r="C15" s="290" t="s">
        <v>1209</v>
      </c>
      <c r="D15" s="298" t="s">
        <v>1189</v>
      </c>
      <c r="E15" s="293" t="s">
        <v>1198</v>
      </c>
      <c r="F15" s="291" t="s">
        <v>1295</v>
      </c>
    </row>
    <row r="16" spans="1:6" ht="15" customHeight="1">
      <c r="A16" s="289" t="s">
        <v>1197</v>
      </c>
      <c r="B16" s="290" t="s">
        <v>1211</v>
      </c>
      <c r="C16" s="290" t="s">
        <v>1212</v>
      </c>
      <c r="D16" s="298" t="s">
        <v>1189</v>
      </c>
      <c r="E16" s="293" t="s">
        <v>1252</v>
      </c>
      <c r="F16" s="291" t="s">
        <v>1296</v>
      </c>
    </row>
    <row r="17" spans="1:6" ht="15" customHeight="1">
      <c r="A17" s="289" t="s">
        <v>900</v>
      </c>
      <c r="B17" s="290" t="s">
        <v>1215</v>
      </c>
      <c r="C17" s="290" t="s">
        <v>1216</v>
      </c>
      <c r="D17" s="298" t="s">
        <v>1189</v>
      </c>
      <c r="E17" s="293" t="s">
        <v>1198</v>
      </c>
      <c r="F17" s="291" t="s">
        <v>1297</v>
      </c>
    </row>
    <row r="18" spans="1:6" ht="15" customHeight="1">
      <c r="A18" s="289" t="s">
        <v>1199</v>
      </c>
      <c r="B18" s="290" t="s">
        <v>1256</v>
      </c>
      <c r="C18" s="290" t="s">
        <v>1257</v>
      </c>
      <c r="D18" s="298" t="s">
        <v>1189</v>
      </c>
      <c r="E18" s="293" t="s">
        <v>1252</v>
      </c>
      <c r="F18" s="291" t="s">
        <v>1298</v>
      </c>
    </row>
    <row r="19" spans="1:6" ht="15" customHeight="1">
      <c r="A19" s="289" t="s">
        <v>1201</v>
      </c>
      <c r="B19" s="290" t="s">
        <v>1218</v>
      </c>
      <c r="C19" s="290" t="s">
        <v>1219</v>
      </c>
      <c r="D19" s="298" t="s">
        <v>1189</v>
      </c>
      <c r="E19" s="293" t="s">
        <v>1203</v>
      </c>
      <c r="F19" s="291" t="s">
        <v>1246</v>
      </c>
    </row>
    <row r="20" spans="1:6" ht="15" customHeight="1">
      <c r="A20" s="289" t="s">
        <v>1202</v>
      </c>
      <c r="B20" s="290" t="s">
        <v>1222</v>
      </c>
      <c r="C20" s="290" t="s">
        <v>1223</v>
      </c>
      <c r="D20" s="298" t="s">
        <v>1189</v>
      </c>
      <c r="E20" s="293" t="s">
        <v>1252</v>
      </c>
      <c r="F20" s="291" t="s">
        <v>1299</v>
      </c>
    </row>
    <row r="21" spans="1:6" ht="15" customHeight="1">
      <c r="A21" s="289" t="s">
        <v>1204</v>
      </c>
      <c r="B21" s="290" t="s">
        <v>1228</v>
      </c>
      <c r="C21" s="290" t="s">
        <v>1229</v>
      </c>
      <c r="D21" s="298" t="s">
        <v>1189</v>
      </c>
      <c r="E21" s="293" t="s">
        <v>1200</v>
      </c>
      <c r="F21" s="291" t="s">
        <v>1251</v>
      </c>
    </row>
    <row r="22" spans="1:6" ht="15" customHeight="1">
      <c r="A22" s="289" t="s">
        <v>1205</v>
      </c>
      <c r="B22" s="290" t="s">
        <v>1231</v>
      </c>
      <c r="C22" s="290" t="s">
        <v>1232</v>
      </c>
      <c r="D22" s="298" t="s">
        <v>1189</v>
      </c>
      <c r="E22" s="293" t="s">
        <v>1200</v>
      </c>
      <c r="F22" s="291" t="s">
        <v>1300</v>
      </c>
    </row>
    <row r="23" spans="1:6" ht="15" customHeight="1">
      <c r="A23" s="289" t="s">
        <v>1206</v>
      </c>
      <c r="B23" s="290" t="s">
        <v>1234</v>
      </c>
      <c r="C23" s="290" t="s">
        <v>1235</v>
      </c>
      <c r="D23" s="298" t="s">
        <v>1189</v>
      </c>
      <c r="E23" s="293" t="s">
        <v>1198</v>
      </c>
      <c r="F23" s="291" t="s">
        <v>1301</v>
      </c>
    </row>
    <row r="24" spans="1:6" ht="15" customHeight="1">
      <c r="A24" s="289" t="s">
        <v>1207</v>
      </c>
      <c r="B24" s="290" t="s">
        <v>1237</v>
      </c>
      <c r="C24" s="290" t="s">
        <v>1238</v>
      </c>
      <c r="D24" s="298" t="s">
        <v>1189</v>
      </c>
      <c r="E24" s="293" t="s">
        <v>1203</v>
      </c>
      <c r="F24" s="291" t="s">
        <v>1302</v>
      </c>
    </row>
    <row r="25" spans="1:6" ht="15" customHeight="1">
      <c r="A25" s="289" t="s">
        <v>1210</v>
      </c>
      <c r="B25" s="290" t="s">
        <v>1240</v>
      </c>
      <c r="C25" s="290" t="s">
        <v>1241</v>
      </c>
      <c r="D25" s="298" t="s">
        <v>1189</v>
      </c>
      <c r="E25" s="293" t="s">
        <v>1203</v>
      </c>
      <c r="F25" s="291" t="s">
        <v>1261</v>
      </c>
    </row>
    <row r="26" spans="1:6">
      <c r="A26" s="289" t="s">
        <v>1213</v>
      </c>
      <c r="B26" s="290" t="s">
        <v>1303</v>
      </c>
      <c r="C26" s="290" t="s">
        <v>1304</v>
      </c>
      <c r="D26" s="298" t="s">
        <v>1189</v>
      </c>
      <c r="E26" s="293" t="s">
        <v>1198</v>
      </c>
      <c r="F26" s="291" t="s">
        <v>1305</v>
      </c>
    </row>
    <row r="27" spans="1:6">
      <c r="A27" s="289" t="s">
        <v>1214</v>
      </c>
      <c r="B27" s="290" t="s">
        <v>1306</v>
      </c>
      <c r="C27" s="290" t="s">
        <v>985</v>
      </c>
      <c r="D27" s="298" t="s">
        <v>1189</v>
      </c>
      <c r="E27" s="293" t="s">
        <v>1200</v>
      </c>
      <c r="F27" s="291" t="s">
        <v>1307</v>
      </c>
    </row>
    <row r="28" spans="1:6">
      <c r="A28" s="289" t="s">
        <v>1217</v>
      </c>
      <c r="B28" s="290" t="s">
        <v>1243</v>
      </c>
      <c r="C28" s="290" t="s">
        <v>1244</v>
      </c>
      <c r="D28" s="298" t="s">
        <v>1189</v>
      </c>
      <c r="E28" s="293" t="s">
        <v>1198</v>
      </c>
      <c r="F28" s="291" t="s">
        <v>1242</v>
      </c>
    </row>
    <row r="29" spans="1:6">
      <c r="A29" s="289" t="s">
        <v>1220</v>
      </c>
      <c r="B29" s="290" t="s">
        <v>1308</v>
      </c>
      <c r="C29" s="290" t="s">
        <v>762</v>
      </c>
      <c r="D29" s="298" t="s">
        <v>1189</v>
      </c>
      <c r="E29" s="293" t="s">
        <v>1200</v>
      </c>
      <c r="F29" s="291" t="s">
        <v>1259</v>
      </c>
    </row>
    <row r="30" spans="1:6">
      <c r="A30" s="289" t="s">
        <v>1221</v>
      </c>
      <c r="B30" s="290" t="s">
        <v>1309</v>
      </c>
      <c r="C30" s="290" t="s">
        <v>1310</v>
      </c>
      <c r="D30" s="298" t="s">
        <v>1189</v>
      </c>
      <c r="E30" s="293" t="s">
        <v>1252</v>
      </c>
      <c r="F30" s="291" t="s">
        <v>1293</v>
      </c>
    </row>
    <row r="31" spans="1:6">
      <c r="A31" s="289" t="s">
        <v>1224</v>
      </c>
      <c r="B31" s="290" t="s">
        <v>1311</v>
      </c>
      <c r="C31" s="290" t="s">
        <v>1312</v>
      </c>
      <c r="D31" s="298" t="s">
        <v>1189</v>
      </c>
      <c r="E31" s="293" t="s">
        <v>1313</v>
      </c>
      <c r="F31" s="291" t="s">
        <v>1314</v>
      </c>
    </row>
    <row r="32" spans="1:6">
      <c r="A32" s="289" t="s">
        <v>1226</v>
      </c>
      <c r="B32" s="290" t="s">
        <v>1315</v>
      </c>
      <c r="C32" s="290" t="s">
        <v>1316</v>
      </c>
      <c r="D32" s="298" t="s">
        <v>1189</v>
      </c>
      <c r="E32" s="293" t="s">
        <v>1198</v>
      </c>
      <c r="F32" s="291" t="s">
        <v>1245</v>
      </c>
    </row>
    <row r="33" spans="1:6">
      <c r="A33" s="289" t="s">
        <v>1227</v>
      </c>
      <c r="B33" s="290" t="s">
        <v>1317</v>
      </c>
      <c r="C33" s="290" t="s">
        <v>1318</v>
      </c>
      <c r="D33" s="298" t="s">
        <v>1189</v>
      </c>
      <c r="E33" s="293" t="s">
        <v>1200</v>
      </c>
      <c r="F33" s="291" t="s">
        <v>1319</v>
      </c>
    </row>
    <row r="34" spans="1:6">
      <c r="A34" s="289" t="s">
        <v>1230</v>
      </c>
      <c r="B34" s="290" t="s">
        <v>1320</v>
      </c>
      <c r="C34" s="290" t="s">
        <v>1321</v>
      </c>
      <c r="D34" s="298" t="s">
        <v>1189</v>
      </c>
      <c r="E34" s="293" t="s">
        <v>1203</v>
      </c>
      <c r="F34" s="291" t="s">
        <v>1322</v>
      </c>
    </row>
    <row r="35" spans="1:6">
      <c r="A35" s="289" t="s">
        <v>1233</v>
      </c>
      <c r="B35" s="290" t="s">
        <v>1323</v>
      </c>
      <c r="C35" s="290" t="s">
        <v>1324</v>
      </c>
      <c r="D35" s="298" t="s">
        <v>1189</v>
      </c>
      <c r="E35" s="293" t="s">
        <v>1195</v>
      </c>
      <c r="F35" s="291" t="s">
        <v>1246</v>
      </c>
    </row>
    <row r="36" spans="1:6">
      <c r="A36" s="289" t="s">
        <v>1236</v>
      </c>
      <c r="B36" s="290" t="s">
        <v>1325</v>
      </c>
      <c r="C36" s="290" t="s">
        <v>1326</v>
      </c>
      <c r="D36" s="298" t="s">
        <v>1189</v>
      </c>
      <c r="E36" s="293" t="s">
        <v>1203</v>
      </c>
      <c r="F36" s="291" t="s">
        <v>1327</v>
      </c>
    </row>
    <row r="37" spans="1:6">
      <c r="A37" s="289" t="s">
        <v>1239</v>
      </c>
      <c r="B37" s="290" t="s">
        <v>1328</v>
      </c>
      <c r="C37" s="290" t="s">
        <v>1329</v>
      </c>
      <c r="D37" s="298" t="s">
        <v>1247</v>
      </c>
      <c r="E37" s="293" t="s">
        <v>1258</v>
      </c>
      <c r="F37" s="291" t="s">
        <v>1245</v>
      </c>
    </row>
    <row r="38" spans="1:6">
      <c r="A38" s="289"/>
      <c r="B38" s="290"/>
      <c r="C38" s="290"/>
      <c r="D38" s="298"/>
      <c r="E38" s="293"/>
      <c r="F38" s="291"/>
    </row>
    <row r="39" spans="1:6">
      <c r="A39" s="289"/>
      <c r="B39" s="290"/>
      <c r="C39" s="290"/>
      <c r="D39" s="298"/>
      <c r="E39" s="293"/>
      <c r="F39" s="291"/>
    </row>
    <row r="40" spans="1:6">
      <c r="A40" s="289"/>
      <c r="B40" s="290"/>
      <c r="C40" s="290"/>
      <c r="D40" s="298"/>
      <c r="E40" s="293"/>
      <c r="F40" s="291"/>
    </row>
    <row r="41" spans="1:6">
      <c r="A41" s="289"/>
      <c r="B41" s="290"/>
      <c r="C41" s="290"/>
      <c r="D41" s="298"/>
      <c r="E41" s="293"/>
      <c r="F41" s="291"/>
    </row>
    <row r="42" spans="1:6">
      <c r="A42" s="289"/>
      <c r="B42" s="290"/>
      <c r="C42" s="290"/>
      <c r="D42" s="298"/>
      <c r="E42" s="293"/>
      <c r="F42" s="291"/>
    </row>
    <row r="43" spans="1:6">
      <c r="A43" s="289"/>
      <c r="B43" s="290"/>
      <c r="C43" s="290"/>
      <c r="D43" s="298"/>
      <c r="E43" s="293"/>
      <c r="F43" s="291"/>
    </row>
    <row r="44" spans="1:6">
      <c r="A44" s="289"/>
      <c r="B44" s="290"/>
      <c r="C44" s="290"/>
      <c r="D44" s="298"/>
      <c r="E44" s="293"/>
      <c r="F44" s="291"/>
    </row>
    <row r="45" spans="1:6">
      <c r="A45" s="289"/>
      <c r="B45" s="290"/>
      <c r="C45" s="290"/>
      <c r="D45" s="298"/>
      <c r="E45" s="293"/>
      <c r="F45" s="291"/>
    </row>
    <row r="46" spans="1:6">
      <c r="A46" s="289"/>
      <c r="B46" s="290"/>
      <c r="C46" s="290"/>
      <c r="D46" s="298"/>
      <c r="E46" s="293"/>
      <c r="F46" s="291"/>
    </row>
    <row r="47" spans="1:6">
      <c r="A47" s="289"/>
      <c r="B47" s="290"/>
      <c r="C47" s="290"/>
      <c r="D47" s="298"/>
      <c r="E47" s="293"/>
      <c r="F47" s="291"/>
    </row>
    <row r="48" spans="1:6">
      <c r="A48" s="289"/>
      <c r="B48" s="290"/>
      <c r="C48" s="290"/>
      <c r="D48" s="298"/>
      <c r="E48" s="293"/>
      <c r="F48" s="291"/>
    </row>
    <row r="49" spans="1:6">
      <c r="A49" s="289"/>
      <c r="B49" s="290"/>
      <c r="C49" s="290"/>
      <c r="D49" s="298"/>
      <c r="E49" s="293"/>
      <c r="F49" s="291"/>
    </row>
    <row r="50" spans="1:6">
      <c r="A50" s="289"/>
      <c r="B50" s="290"/>
      <c r="C50" s="290"/>
      <c r="D50" s="298"/>
      <c r="E50" s="293"/>
      <c r="F50" s="291"/>
    </row>
    <row r="51" spans="1:6">
      <c r="A51" s="289"/>
      <c r="B51" s="290"/>
      <c r="C51" s="290"/>
      <c r="D51" s="298"/>
      <c r="E51" s="293"/>
      <c r="F51" s="291"/>
    </row>
    <row r="52" spans="1:6">
      <c r="A52" s="289"/>
      <c r="B52" s="290"/>
      <c r="C52" s="290"/>
      <c r="D52" s="298"/>
      <c r="E52" s="293"/>
      <c r="F52" s="291"/>
    </row>
    <row r="53" spans="1:6">
      <c r="A53" s="289"/>
      <c r="B53" s="290"/>
      <c r="C53" s="290"/>
      <c r="D53" s="298"/>
      <c r="E53" s="293"/>
      <c r="F53" s="291"/>
    </row>
    <row r="54" spans="1:6">
      <c r="A54" s="289"/>
      <c r="B54" s="290"/>
      <c r="C54" s="290"/>
      <c r="D54" s="298"/>
      <c r="E54" s="293"/>
      <c r="F54" s="291"/>
    </row>
    <row r="55" spans="1:6">
      <c r="A55" s="289"/>
      <c r="B55" s="290"/>
      <c r="C55" s="290"/>
      <c r="D55" s="298"/>
      <c r="E55" s="293"/>
      <c r="F55" s="291"/>
    </row>
    <row r="56" spans="1:6">
      <c r="A56" s="289"/>
      <c r="B56" s="290"/>
      <c r="C56" s="290"/>
      <c r="D56" s="298"/>
      <c r="E56" s="293"/>
      <c r="F56" s="291"/>
    </row>
    <row r="57" spans="1:6">
      <c r="A57" s="289"/>
      <c r="B57" s="290"/>
      <c r="C57" s="290"/>
      <c r="D57" s="298"/>
      <c r="E57" s="293"/>
      <c r="F57" s="291"/>
    </row>
    <row r="58" spans="1:6">
      <c r="A58" s="289"/>
      <c r="B58" s="290"/>
      <c r="C58" s="290"/>
      <c r="D58" s="298"/>
      <c r="E58" s="293"/>
      <c r="F58" s="291"/>
    </row>
    <row r="59" spans="1:6">
      <c r="A59" s="289"/>
      <c r="B59" s="290"/>
      <c r="C59" s="290"/>
      <c r="D59" s="298"/>
      <c r="E59" s="293"/>
      <c r="F59" s="291"/>
    </row>
    <row r="60" spans="1:6">
      <c r="A60" s="289"/>
      <c r="B60" s="290"/>
      <c r="C60" s="290"/>
      <c r="D60" s="298"/>
      <c r="E60" s="293"/>
      <c r="F60" s="291"/>
    </row>
    <row r="61" spans="1:6">
      <c r="A61" s="289"/>
      <c r="B61" s="290"/>
      <c r="C61" s="290"/>
      <c r="D61" s="298"/>
      <c r="E61" s="293"/>
      <c r="F61" s="291"/>
    </row>
    <row r="62" spans="1:6">
      <c r="A62" s="289"/>
      <c r="B62" s="290"/>
      <c r="C62" s="290"/>
      <c r="D62" s="298"/>
      <c r="E62" s="293"/>
      <c r="F62" s="291"/>
    </row>
    <row r="63" spans="1:6">
      <c r="A63" s="289"/>
      <c r="B63" s="290"/>
      <c r="C63" s="290"/>
      <c r="D63" s="298"/>
      <c r="E63" s="293"/>
      <c r="F63" s="291"/>
    </row>
    <row r="64" spans="1:6">
      <c r="A64" s="289"/>
      <c r="B64" s="290"/>
      <c r="C64" s="290"/>
      <c r="D64" s="298"/>
      <c r="E64" s="293"/>
      <c r="F64" s="291"/>
    </row>
    <row r="65" spans="1:6">
      <c r="A65" s="289"/>
      <c r="B65" s="290"/>
      <c r="C65" s="290"/>
      <c r="D65" s="298"/>
      <c r="E65" s="293"/>
      <c r="F65" s="291"/>
    </row>
    <row r="66" spans="1:6">
      <c r="A66" s="289"/>
      <c r="B66" s="290"/>
      <c r="C66" s="290"/>
      <c r="D66" s="298"/>
      <c r="E66" s="293"/>
      <c r="F66" s="291"/>
    </row>
    <row r="67" spans="1:6">
      <c r="A67" s="289"/>
      <c r="B67" s="290"/>
      <c r="C67" s="290"/>
      <c r="D67" s="298"/>
      <c r="E67" s="293"/>
      <c r="F67" s="291"/>
    </row>
    <row r="68" spans="1:6">
      <c r="A68" s="289"/>
      <c r="B68" s="290"/>
      <c r="C68" s="290"/>
      <c r="D68" s="298"/>
      <c r="E68" s="293"/>
      <c r="F68" s="291"/>
    </row>
    <row r="69" spans="1:6">
      <c r="A69" s="289"/>
      <c r="B69" s="290"/>
      <c r="C69" s="290"/>
      <c r="D69" s="298"/>
      <c r="E69" s="293"/>
      <c r="F69" s="291"/>
    </row>
    <row r="70" spans="1:6">
      <c r="A70" s="289"/>
      <c r="B70" s="290"/>
      <c r="C70" s="290"/>
      <c r="D70" s="298"/>
      <c r="E70" s="293"/>
      <c r="F70" s="291"/>
    </row>
    <row r="71" spans="1:6">
      <c r="A71" s="289"/>
      <c r="B71" s="290"/>
      <c r="C71" s="290"/>
      <c r="D71" s="298"/>
      <c r="E71" s="293"/>
      <c r="F71" s="291"/>
    </row>
    <row r="72" spans="1:6">
      <c r="A72" s="289"/>
      <c r="B72" s="290"/>
      <c r="C72" s="290"/>
      <c r="D72" s="298"/>
      <c r="E72" s="293"/>
      <c r="F72" s="291"/>
    </row>
    <row r="73" spans="1:6">
      <c r="A73" s="289"/>
      <c r="B73" s="290"/>
      <c r="C73" s="290"/>
      <c r="D73" s="298"/>
      <c r="E73" s="293"/>
      <c r="F73" s="291"/>
    </row>
    <row r="74" spans="1:6">
      <c r="A74" s="289"/>
      <c r="B74" s="290"/>
      <c r="C74" s="290"/>
      <c r="D74" s="298"/>
      <c r="E74" s="293"/>
      <c r="F74" s="291"/>
    </row>
    <row r="75" spans="1:6">
      <c r="A75" s="289"/>
      <c r="B75" s="290"/>
      <c r="C75" s="290"/>
      <c r="D75" s="298"/>
      <c r="E75" s="293"/>
      <c r="F75" s="291"/>
    </row>
    <row r="76" spans="1:6">
      <c r="A76" s="289"/>
      <c r="B76" s="290"/>
      <c r="C76" s="290"/>
      <c r="D76" s="298"/>
      <c r="E76" s="293"/>
      <c r="F76" s="291"/>
    </row>
    <row r="77" spans="1:6">
      <c r="A77" s="289"/>
      <c r="B77" s="290"/>
      <c r="C77" s="290"/>
      <c r="D77" s="298"/>
      <c r="E77" s="293"/>
      <c r="F77" s="291"/>
    </row>
  </sheetData>
  <mergeCells count="13">
    <mergeCell ref="A1:B1"/>
    <mergeCell ref="A2:B2"/>
    <mergeCell ref="A3:B3"/>
    <mergeCell ref="E3:F3"/>
    <mergeCell ref="A4:B4"/>
    <mergeCell ref="C4:D4"/>
    <mergeCell ref="A8:B8"/>
    <mergeCell ref="A5:B5"/>
    <mergeCell ref="E5:F7"/>
    <mergeCell ref="A6:B6"/>
    <mergeCell ref="C6:D6"/>
    <mergeCell ref="A7:B7"/>
    <mergeCell ref="C7:D7"/>
  </mergeCells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00B050"/>
    <pageSetUpPr fitToPage="1"/>
  </sheetPr>
  <dimension ref="A1:F56"/>
  <sheetViews>
    <sheetView topLeftCell="A34" workbookViewId="0">
      <selection activeCell="F53" sqref="F53"/>
    </sheetView>
  </sheetViews>
  <sheetFormatPr defaultColWidth="9.28515625" defaultRowHeight="15"/>
  <cols>
    <col min="1" max="1" width="4.7109375" style="179" customWidth="1"/>
    <col min="2" max="2" width="18.42578125" style="179" customWidth="1"/>
    <col min="3" max="3" width="74.5703125" style="179" customWidth="1"/>
    <col min="4" max="4" width="33.42578125" style="179" customWidth="1"/>
    <col min="5" max="5" width="18.42578125" style="179" customWidth="1"/>
    <col min="6" max="6" width="20.28515625" style="179" customWidth="1"/>
    <col min="7" max="16384" width="9.28515625" style="179"/>
  </cols>
  <sheetData>
    <row r="1" spans="1:6">
      <c r="A1" s="498" t="s">
        <v>1161</v>
      </c>
      <c r="B1" s="498"/>
      <c r="C1" s="187"/>
      <c r="D1" s="188" t="s">
        <v>1357</v>
      </c>
      <c r="E1" s="189"/>
      <c r="F1" s="189"/>
    </row>
    <row r="2" spans="1:6">
      <c r="A2" s="487" t="s">
        <v>1162</v>
      </c>
      <c r="B2" s="487"/>
      <c r="C2" s="215" t="s">
        <v>1358</v>
      </c>
      <c r="D2" s="216" t="s">
        <v>1164</v>
      </c>
      <c r="E2" s="190" t="s">
        <v>1165</v>
      </c>
      <c r="F2" s="191"/>
    </row>
    <row r="3" spans="1:6" ht="30">
      <c r="A3" s="487" t="s">
        <v>1166</v>
      </c>
      <c r="B3" s="487"/>
      <c r="C3" s="305" t="s">
        <v>1359</v>
      </c>
      <c r="D3" s="216" t="s">
        <v>1360</v>
      </c>
      <c r="E3" s="499" t="s">
        <v>1169</v>
      </c>
      <c r="F3" s="500"/>
    </row>
    <row r="4" spans="1:6">
      <c r="A4" s="487" t="s">
        <v>1170</v>
      </c>
      <c r="B4" s="487"/>
      <c r="C4" s="501" t="s">
        <v>407</v>
      </c>
      <c r="D4" s="494"/>
      <c r="E4" s="192" t="s">
        <v>1172</v>
      </c>
      <c r="F4" s="192"/>
    </row>
    <row r="5" spans="1:6">
      <c r="A5" s="488" t="s">
        <v>1173</v>
      </c>
      <c r="B5" s="488"/>
      <c r="C5" s="306" t="s">
        <v>407</v>
      </c>
      <c r="D5" s="200"/>
      <c r="E5" s="489" t="s">
        <v>1174</v>
      </c>
      <c r="F5" s="490"/>
    </row>
    <row r="6" spans="1:6">
      <c r="A6" s="491" t="s">
        <v>1175</v>
      </c>
      <c r="B6" s="492"/>
      <c r="C6" s="493" t="s">
        <v>1361</v>
      </c>
      <c r="D6" s="494"/>
      <c r="E6" s="489"/>
      <c r="F6" s="490"/>
    </row>
    <row r="7" spans="1:6">
      <c r="A7" s="491" t="s">
        <v>1177</v>
      </c>
      <c r="B7" s="495"/>
      <c r="C7" s="496" t="s">
        <v>1362</v>
      </c>
      <c r="D7" s="497"/>
      <c r="E7" s="489"/>
      <c r="F7" s="490"/>
    </row>
    <row r="8" spans="1:6">
      <c r="A8" s="487" t="s">
        <v>1178</v>
      </c>
      <c r="B8" s="487"/>
      <c r="C8" s="217" t="s">
        <v>1363</v>
      </c>
      <c r="D8" s="193"/>
      <c r="E8" s="194" t="s">
        <v>1179</v>
      </c>
      <c r="F8" s="195" t="s">
        <v>407</v>
      </c>
    </row>
    <row r="9" spans="1:6">
      <c r="A9" s="196"/>
      <c r="B9"/>
      <c r="C9"/>
      <c r="D9" t="s">
        <v>1180</v>
      </c>
      <c r="E9"/>
      <c r="F9"/>
    </row>
    <row r="10" spans="1:6" ht="31.5">
      <c r="A10" s="287" t="s">
        <v>1181</v>
      </c>
      <c r="B10" s="287" t="s">
        <v>431</v>
      </c>
      <c r="C10" s="287" t="s">
        <v>1182</v>
      </c>
      <c r="D10" s="288" t="s">
        <v>1183</v>
      </c>
      <c r="E10" s="287" t="s">
        <v>1184</v>
      </c>
      <c r="F10" s="287" t="s">
        <v>1185</v>
      </c>
    </row>
    <row r="11" spans="1:6" ht="15" customHeight="1">
      <c r="A11" s="218" t="s">
        <v>1186</v>
      </c>
      <c r="B11" s="219" t="s">
        <v>1364</v>
      </c>
      <c r="C11" s="219" t="s">
        <v>1365</v>
      </c>
      <c r="D11" s="220" t="s">
        <v>1189</v>
      </c>
      <c r="E11" s="221" t="s">
        <v>1200</v>
      </c>
      <c r="F11" s="222" t="s">
        <v>1366</v>
      </c>
    </row>
    <row r="12" spans="1:6" ht="15" customHeight="1">
      <c r="A12" s="218" t="s">
        <v>899</v>
      </c>
      <c r="B12" s="219" t="s">
        <v>1367</v>
      </c>
      <c r="C12" s="219" t="s">
        <v>1368</v>
      </c>
      <c r="D12" s="220" t="s">
        <v>1189</v>
      </c>
      <c r="E12" s="221" t="s">
        <v>1198</v>
      </c>
      <c r="F12" s="222" t="s">
        <v>1242</v>
      </c>
    </row>
    <row r="13" spans="1:6" ht="15" customHeight="1">
      <c r="A13" s="218" t="s">
        <v>1190</v>
      </c>
      <c r="B13" s="219" t="s">
        <v>1369</v>
      </c>
      <c r="C13" s="219" t="s">
        <v>1370</v>
      </c>
      <c r="D13" s="220" t="s">
        <v>1189</v>
      </c>
      <c r="E13" s="221" t="s">
        <v>1198</v>
      </c>
      <c r="F13" s="222" t="s">
        <v>1371</v>
      </c>
    </row>
    <row r="14" spans="1:6" ht="15" customHeight="1">
      <c r="A14" s="218" t="s">
        <v>1191</v>
      </c>
      <c r="B14" s="219" t="s">
        <v>1372</v>
      </c>
      <c r="C14" s="219" t="s">
        <v>1373</v>
      </c>
      <c r="D14" s="220" t="s">
        <v>1189</v>
      </c>
      <c r="E14" s="221" t="s">
        <v>1195</v>
      </c>
      <c r="F14" s="222" t="s">
        <v>1374</v>
      </c>
    </row>
    <row r="15" spans="1:6" ht="15" customHeight="1">
      <c r="A15" s="218" t="s">
        <v>1192</v>
      </c>
      <c r="B15" s="219" t="s">
        <v>1231</v>
      </c>
      <c r="C15" s="219" t="s">
        <v>1232</v>
      </c>
      <c r="D15" s="220" t="s">
        <v>1189</v>
      </c>
      <c r="E15" s="221" t="s">
        <v>1200</v>
      </c>
      <c r="F15" s="222" t="s">
        <v>1300</v>
      </c>
    </row>
    <row r="16" spans="1:6" ht="15" customHeight="1">
      <c r="A16" s="218" t="s">
        <v>1197</v>
      </c>
      <c r="B16" s="219" t="s">
        <v>1243</v>
      </c>
      <c r="C16" s="219" t="s">
        <v>1244</v>
      </c>
      <c r="D16" s="220" t="s">
        <v>1189</v>
      </c>
      <c r="E16" s="221" t="s">
        <v>1198</v>
      </c>
      <c r="F16" s="222" t="s">
        <v>1242</v>
      </c>
    </row>
    <row r="17" spans="1:6" ht="15" customHeight="1">
      <c r="A17" s="218" t="s">
        <v>900</v>
      </c>
      <c r="B17" s="219" t="s">
        <v>1375</v>
      </c>
      <c r="C17" s="219" t="s">
        <v>1376</v>
      </c>
      <c r="D17" s="220" t="s">
        <v>1189</v>
      </c>
      <c r="E17" s="221" t="s">
        <v>1198</v>
      </c>
      <c r="F17" s="222" t="s">
        <v>1377</v>
      </c>
    </row>
    <row r="18" spans="1:6" ht="15" customHeight="1">
      <c r="A18" s="218" t="s">
        <v>1199</v>
      </c>
      <c r="B18" s="219" t="s">
        <v>1378</v>
      </c>
      <c r="C18" s="219" t="s">
        <v>1379</v>
      </c>
      <c r="D18" s="220" t="s">
        <v>1189</v>
      </c>
      <c r="E18" s="221" t="s">
        <v>1198</v>
      </c>
      <c r="F18" s="222" t="s">
        <v>1380</v>
      </c>
    </row>
    <row r="19" spans="1:6" ht="15" customHeight="1">
      <c r="A19" s="218" t="s">
        <v>1201</v>
      </c>
      <c r="B19" s="219" t="s">
        <v>1237</v>
      </c>
      <c r="C19" s="219" t="s">
        <v>1238</v>
      </c>
      <c r="D19" s="220" t="s">
        <v>1189</v>
      </c>
      <c r="E19" s="221" t="s">
        <v>1203</v>
      </c>
      <c r="F19" s="222" t="s">
        <v>1302</v>
      </c>
    </row>
    <row r="20" spans="1:6" ht="15" customHeight="1">
      <c r="A20" s="218" t="s">
        <v>1202</v>
      </c>
      <c r="B20" s="219" t="s">
        <v>1240</v>
      </c>
      <c r="C20" s="219" t="s">
        <v>1241</v>
      </c>
      <c r="D20" s="220" t="s">
        <v>1189</v>
      </c>
      <c r="E20" s="221" t="s">
        <v>1203</v>
      </c>
      <c r="F20" s="222" t="s">
        <v>1261</v>
      </c>
    </row>
    <row r="21" spans="1:6" ht="15" customHeight="1">
      <c r="A21" s="218" t="s">
        <v>1204</v>
      </c>
      <c r="B21" s="219" t="s">
        <v>1187</v>
      </c>
      <c r="C21" s="219" t="s">
        <v>1188</v>
      </c>
      <c r="D21" s="220" t="s">
        <v>1189</v>
      </c>
      <c r="E21" s="221" t="s">
        <v>1252</v>
      </c>
      <c r="F21" s="222" t="s">
        <v>1381</v>
      </c>
    </row>
    <row r="22" spans="1:6" ht="15" customHeight="1">
      <c r="A22" s="218" t="s">
        <v>1205</v>
      </c>
      <c r="B22" s="219" t="s">
        <v>1382</v>
      </c>
      <c r="C22" s="219" t="s">
        <v>1383</v>
      </c>
      <c r="D22" s="220" t="s">
        <v>1189</v>
      </c>
      <c r="E22" s="221" t="s">
        <v>1384</v>
      </c>
      <c r="F22" s="222" t="s">
        <v>1385</v>
      </c>
    </row>
    <row r="23" spans="1:6" ht="15" customHeight="1">
      <c r="A23" s="218" t="s">
        <v>1206</v>
      </c>
      <c r="B23" s="219" t="s">
        <v>1386</v>
      </c>
      <c r="C23" s="219" t="s">
        <v>1387</v>
      </c>
      <c r="D23" s="220" t="s">
        <v>1189</v>
      </c>
      <c r="E23" s="221" t="s">
        <v>1198</v>
      </c>
      <c r="F23" s="222" t="s">
        <v>1246</v>
      </c>
    </row>
    <row r="24" spans="1:6" ht="15" customHeight="1">
      <c r="A24" s="218" t="s">
        <v>1207</v>
      </c>
      <c r="B24" s="219" t="s">
        <v>1388</v>
      </c>
      <c r="C24" s="219" t="s">
        <v>1389</v>
      </c>
      <c r="D24" s="220" t="s">
        <v>1390</v>
      </c>
      <c r="E24" s="221" t="s">
        <v>1252</v>
      </c>
      <c r="F24" s="222" t="s">
        <v>1391</v>
      </c>
    </row>
    <row r="25" spans="1:6" ht="15" customHeight="1">
      <c r="A25" s="218" t="s">
        <v>1210</v>
      </c>
      <c r="B25" s="219" t="s">
        <v>1392</v>
      </c>
      <c r="C25" s="219" t="s">
        <v>1393</v>
      </c>
      <c r="D25" s="220" t="s">
        <v>1189</v>
      </c>
      <c r="E25" s="221" t="s">
        <v>1200</v>
      </c>
      <c r="F25" s="222" t="s">
        <v>1394</v>
      </c>
    </row>
    <row r="26" spans="1:6" ht="15" customHeight="1">
      <c r="A26" s="218" t="s">
        <v>1213</v>
      </c>
      <c r="B26" s="219" t="s">
        <v>1208</v>
      </c>
      <c r="C26" s="219" t="s">
        <v>1209</v>
      </c>
      <c r="D26" s="220" t="s">
        <v>1189</v>
      </c>
      <c r="E26" s="221" t="s">
        <v>1198</v>
      </c>
      <c r="F26" s="222" t="s">
        <v>1295</v>
      </c>
    </row>
    <row r="27" spans="1:6" ht="15" customHeight="1">
      <c r="A27" s="218" t="s">
        <v>1214</v>
      </c>
      <c r="B27" s="219" t="s">
        <v>1395</v>
      </c>
      <c r="C27" s="219" t="s">
        <v>1396</v>
      </c>
      <c r="D27" s="220" t="s">
        <v>1189</v>
      </c>
      <c r="E27" s="221" t="s">
        <v>1195</v>
      </c>
      <c r="F27" s="222" t="s">
        <v>1397</v>
      </c>
    </row>
    <row r="28" spans="1:6" ht="15" customHeight="1">
      <c r="A28" s="218" t="s">
        <v>1217</v>
      </c>
      <c r="B28" s="219" t="s">
        <v>1398</v>
      </c>
      <c r="C28" s="219" t="s">
        <v>1399</v>
      </c>
      <c r="D28" s="220" t="s">
        <v>1189</v>
      </c>
      <c r="E28" s="221" t="s">
        <v>1252</v>
      </c>
      <c r="F28" s="222" t="s">
        <v>1400</v>
      </c>
    </row>
    <row r="29" spans="1:6" ht="15" customHeight="1">
      <c r="A29" s="218" t="s">
        <v>1220</v>
      </c>
      <c r="B29" s="219" t="s">
        <v>1401</v>
      </c>
      <c r="C29" s="219" t="s">
        <v>1402</v>
      </c>
      <c r="D29" s="220" t="s">
        <v>1189</v>
      </c>
      <c r="E29" s="221" t="s">
        <v>1200</v>
      </c>
      <c r="F29" s="222" t="s">
        <v>1403</v>
      </c>
    </row>
    <row r="30" spans="1:6" ht="15" customHeight="1">
      <c r="A30" s="218" t="s">
        <v>1221</v>
      </c>
      <c r="B30" s="219" t="s">
        <v>1404</v>
      </c>
      <c r="C30" s="219" t="s">
        <v>1405</v>
      </c>
      <c r="D30" s="220" t="s">
        <v>1189</v>
      </c>
      <c r="E30" s="221" t="s">
        <v>1198</v>
      </c>
      <c r="F30" s="222" t="s">
        <v>1406</v>
      </c>
    </row>
    <row r="31" spans="1:6" ht="15" customHeight="1">
      <c r="A31" s="218" t="s">
        <v>1224</v>
      </c>
      <c r="B31" s="219" t="s">
        <v>1193</v>
      </c>
      <c r="C31" s="219" t="s">
        <v>1194</v>
      </c>
      <c r="D31" s="220" t="s">
        <v>1189</v>
      </c>
      <c r="E31" s="221" t="s">
        <v>1195</v>
      </c>
      <c r="F31" s="222" t="s">
        <v>1196</v>
      </c>
    </row>
    <row r="32" spans="1:6" ht="15" customHeight="1">
      <c r="A32" s="218" t="s">
        <v>1226</v>
      </c>
      <c r="B32" s="219" t="s">
        <v>1228</v>
      </c>
      <c r="C32" s="219" t="s">
        <v>1229</v>
      </c>
      <c r="D32" s="220" t="s">
        <v>1189</v>
      </c>
      <c r="E32" s="221" t="s">
        <v>1200</v>
      </c>
      <c r="F32" s="222" t="s">
        <v>1251</v>
      </c>
    </row>
    <row r="33" spans="1:6" ht="15" customHeight="1">
      <c r="A33" s="218" t="s">
        <v>1227</v>
      </c>
      <c r="B33" s="219" t="s">
        <v>1407</v>
      </c>
      <c r="C33" s="219" t="s">
        <v>1408</v>
      </c>
      <c r="D33" s="220" t="s">
        <v>1189</v>
      </c>
      <c r="E33" s="221" t="s">
        <v>1200</v>
      </c>
      <c r="F33" s="222" t="s">
        <v>1251</v>
      </c>
    </row>
    <row r="34" spans="1:6" ht="15" customHeight="1">
      <c r="A34" s="218" t="s">
        <v>1230</v>
      </c>
      <c r="B34" s="219" t="s">
        <v>1409</v>
      </c>
      <c r="C34" s="219" t="s">
        <v>1410</v>
      </c>
      <c r="D34" s="220" t="s">
        <v>1189</v>
      </c>
      <c r="E34" s="221" t="s">
        <v>1198</v>
      </c>
      <c r="F34" s="222" t="s">
        <v>1381</v>
      </c>
    </row>
    <row r="35" spans="1:6" ht="15" customHeight="1">
      <c r="A35" s="218" t="s">
        <v>1233</v>
      </c>
      <c r="B35" s="219" t="s">
        <v>1411</v>
      </c>
      <c r="C35" s="219" t="s">
        <v>1412</v>
      </c>
      <c r="D35" s="220" t="s">
        <v>1189</v>
      </c>
      <c r="E35" s="221" t="s">
        <v>1203</v>
      </c>
      <c r="F35" s="222" t="s">
        <v>1413</v>
      </c>
    </row>
    <row r="36" spans="1:6" ht="15" customHeight="1">
      <c r="A36" s="218" t="s">
        <v>1236</v>
      </c>
      <c r="B36" s="219" t="s">
        <v>1211</v>
      </c>
      <c r="C36" s="219" t="s">
        <v>1212</v>
      </c>
      <c r="D36" s="220" t="s">
        <v>1189</v>
      </c>
      <c r="E36" s="221" t="s">
        <v>1225</v>
      </c>
      <c r="F36" s="222" t="s">
        <v>1414</v>
      </c>
    </row>
    <row r="37" spans="1:6" ht="15" customHeight="1">
      <c r="A37" s="218" t="s">
        <v>1239</v>
      </c>
      <c r="B37" s="219" t="s">
        <v>1222</v>
      </c>
      <c r="C37" s="219" t="s">
        <v>1223</v>
      </c>
      <c r="D37" s="220" t="s">
        <v>1189</v>
      </c>
      <c r="E37" s="221" t="s">
        <v>1225</v>
      </c>
      <c r="F37" s="222" t="s">
        <v>1415</v>
      </c>
    </row>
    <row r="38" spans="1:6" ht="15" customHeight="1">
      <c r="A38" s="218" t="s">
        <v>1416</v>
      </c>
      <c r="B38" s="219" t="s">
        <v>1417</v>
      </c>
      <c r="C38" s="219" t="s">
        <v>1418</v>
      </c>
      <c r="D38" s="220" t="s">
        <v>1189</v>
      </c>
      <c r="E38" s="221" t="s">
        <v>1198</v>
      </c>
      <c r="F38" s="222" t="s">
        <v>1195</v>
      </c>
    </row>
    <row r="39" spans="1:6" ht="15" customHeight="1">
      <c r="A39" s="218" t="s">
        <v>1419</v>
      </c>
      <c r="B39" s="219" t="s">
        <v>1420</v>
      </c>
      <c r="C39" s="219" t="s">
        <v>957</v>
      </c>
      <c r="D39" s="220" t="s">
        <v>1189</v>
      </c>
      <c r="E39" s="221" t="s">
        <v>1198</v>
      </c>
      <c r="F39" s="222" t="s">
        <v>1421</v>
      </c>
    </row>
    <row r="40" spans="1:6" ht="15" customHeight="1">
      <c r="A40" s="218" t="s">
        <v>1153</v>
      </c>
      <c r="B40" s="219" t="s">
        <v>1253</v>
      </c>
      <c r="C40" s="219" t="s">
        <v>956</v>
      </c>
      <c r="D40" s="220" t="s">
        <v>1189</v>
      </c>
      <c r="E40" s="221" t="s">
        <v>1198</v>
      </c>
      <c r="F40" s="222" t="s">
        <v>1421</v>
      </c>
    </row>
    <row r="41" spans="1:6" ht="15" customHeight="1">
      <c r="A41" s="218" t="s">
        <v>1422</v>
      </c>
      <c r="B41" s="219" t="s">
        <v>1423</v>
      </c>
      <c r="C41" s="219" t="s">
        <v>1424</v>
      </c>
      <c r="D41" s="220" t="s">
        <v>1189</v>
      </c>
      <c r="E41" s="221" t="s">
        <v>1200</v>
      </c>
      <c r="F41" s="222" t="s">
        <v>1366</v>
      </c>
    </row>
    <row r="42" spans="1:6" ht="15" customHeight="1">
      <c r="A42" s="218" t="s">
        <v>1425</v>
      </c>
      <c r="B42" s="219" t="s">
        <v>1426</v>
      </c>
      <c r="C42" s="219" t="s">
        <v>1427</v>
      </c>
      <c r="D42" s="220" t="s">
        <v>1189</v>
      </c>
      <c r="E42" s="221" t="s">
        <v>1198</v>
      </c>
      <c r="F42" s="222" t="s">
        <v>1428</v>
      </c>
    </row>
    <row r="43" spans="1:6" ht="15" customHeight="1">
      <c r="A43" s="218" t="s">
        <v>1152</v>
      </c>
      <c r="B43" s="219" t="s">
        <v>1429</v>
      </c>
      <c r="C43" s="219" t="s">
        <v>1430</v>
      </c>
      <c r="D43" s="220" t="s">
        <v>1189</v>
      </c>
      <c r="E43" s="221" t="s">
        <v>1198</v>
      </c>
      <c r="F43" s="222" t="s">
        <v>1431</v>
      </c>
    </row>
    <row r="44" spans="1:6" ht="15" customHeight="1">
      <c r="A44" s="218" t="s">
        <v>1432</v>
      </c>
      <c r="B44" s="219" t="s">
        <v>1433</v>
      </c>
      <c r="C44" s="219" t="s">
        <v>1434</v>
      </c>
      <c r="D44" s="220" t="s">
        <v>1189</v>
      </c>
      <c r="E44" s="221" t="s">
        <v>1198</v>
      </c>
      <c r="F44" s="222" t="s">
        <v>1435</v>
      </c>
    </row>
    <row r="45" spans="1:6" ht="15" customHeight="1">
      <c r="A45" s="218" t="s">
        <v>1154</v>
      </c>
      <c r="B45" s="219" t="s">
        <v>1309</v>
      </c>
      <c r="C45" s="219" t="s">
        <v>1310</v>
      </c>
      <c r="D45" s="220" t="s">
        <v>1189</v>
      </c>
      <c r="E45" s="221" t="s">
        <v>1436</v>
      </c>
      <c r="F45" s="222" t="s">
        <v>1385</v>
      </c>
    </row>
    <row r="46" spans="1:6" ht="15" customHeight="1">
      <c r="A46" s="218" t="s">
        <v>1437</v>
      </c>
      <c r="B46" s="219" t="s">
        <v>1311</v>
      </c>
      <c r="C46" s="219" t="s">
        <v>1312</v>
      </c>
      <c r="D46" s="220" t="s">
        <v>1189</v>
      </c>
      <c r="E46" s="221" t="s">
        <v>1258</v>
      </c>
      <c r="F46" s="222" t="s">
        <v>1438</v>
      </c>
    </row>
    <row r="47" spans="1:6" ht="15" customHeight="1">
      <c r="A47" s="218" t="s">
        <v>1439</v>
      </c>
      <c r="B47" s="219" t="s">
        <v>1440</v>
      </c>
      <c r="C47" s="219" t="s">
        <v>1441</v>
      </c>
      <c r="D47" s="220" t="s">
        <v>1189</v>
      </c>
      <c r="E47" s="221" t="s">
        <v>1198</v>
      </c>
      <c r="F47" s="222" t="s">
        <v>1442</v>
      </c>
    </row>
    <row r="48" spans="1:6" ht="15" customHeight="1">
      <c r="A48" s="218" t="s">
        <v>1443</v>
      </c>
      <c r="B48" s="219" t="s">
        <v>1315</v>
      </c>
      <c r="C48" s="219" t="s">
        <v>1316</v>
      </c>
      <c r="D48" s="220" t="s">
        <v>1189</v>
      </c>
      <c r="E48" s="221" t="s">
        <v>1198</v>
      </c>
      <c r="F48" s="222" t="s">
        <v>1245</v>
      </c>
    </row>
    <row r="49" spans="1:6" ht="15" customHeight="1">
      <c r="A49" s="218" t="s">
        <v>1444</v>
      </c>
      <c r="B49" s="219" t="s">
        <v>1445</v>
      </c>
      <c r="C49" s="219" t="s">
        <v>1446</v>
      </c>
      <c r="D49" s="220" t="s">
        <v>1189</v>
      </c>
      <c r="E49" s="221" t="s">
        <v>1198</v>
      </c>
      <c r="F49" s="222" t="s">
        <v>1438</v>
      </c>
    </row>
    <row r="50" spans="1:6" ht="15" customHeight="1">
      <c r="A50" s="218" t="s">
        <v>893</v>
      </c>
      <c r="B50" s="219" t="s">
        <v>1320</v>
      </c>
      <c r="C50" s="219" t="s">
        <v>1321</v>
      </c>
      <c r="D50" s="220" t="s">
        <v>1189</v>
      </c>
      <c r="E50" s="221" t="s">
        <v>1384</v>
      </c>
      <c r="F50" s="222" t="s">
        <v>1447</v>
      </c>
    </row>
    <row r="51" spans="1:6" ht="15" customHeight="1">
      <c r="A51" s="218" t="s">
        <v>1448</v>
      </c>
      <c r="B51" s="219" t="s">
        <v>1449</v>
      </c>
      <c r="C51" s="219" t="s">
        <v>1450</v>
      </c>
      <c r="D51" s="220" t="s">
        <v>1189</v>
      </c>
      <c r="E51" s="221" t="s">
        <v>1198</v>
      </c>
      <c r="F51" s="222" t="s">
        <v>1225</v>
      </c>
    </row>
    <row r="52" spans="1:6" ht="15" customHeight="1">
      <c r="A52" s="218" t="s">
        <v>1451</v>
      </c>
      <c r="B52" s="219" t="s">
        <v>1452</v>
      </c>
      <c r="C52" s="219" t="s">
        <v>1453</v>
      </c>
      <c r="D52" s="220" t="s">
        <v>1189</v>
      </c>
      <c r="E52" s="221" t="s">
        <v>1198</v>
      </c>
      <c r="F52" s="222" t="s">
        <v>1245</v>
      </c>
    </row>
    <row r="53" spans="1:6" ht="15" customHeight="1">
      <c r="A53" s="218" t="s">
        <v>1454</v>
      </c>
      <c r="B53" s="219" t="s">
        <v>1455</v>
      </c>
      <c r="C53" s="219" t="s">
        <v>1456</v>
      </c>
      <c r="D53" s="220" t="s">
        <v>1189</v>
      </c>
      <c r="E53" s="221" t="s">
        <v>1457</v>
      </c>
      <c r="F53" s="222" t="s">
        <v>1458</v>
      </c>
    </row>
    <row r="54" spans="1:6" ht="15" customHeight="1">
      <c r="A54" s="218" t="s">
        <v>1459</v>
      </c>
      <c r="B54" s="219" t="s">
        <v>1323</v>
      </c>
      <c r="C54" s="219" t="s">
        <v>1324</v>
      </c>
      <c r="D54" s="220" t="s">
        <v>1189</v>
      </c>
      <c r="E54" s="221" t="s">
        <v>1380</v>
      </c>
      <c r="F54" s="222" t="s">
        <v>1460</v>
      </c>
    </row>
    <row r="55" spans="1:6" ht="15" customHeight="1">
      <c r="A55" s="218" t="s">
        <v>1135</v>
      </c>
      <c r="B55" s="219" t="s">
        <v>1461</v>
      </c>
      <c r="C55" s="219" t="s">
        <v>1462</v>
      </c>
      <c r="D55" s="220" t="s">
        <v>1247</v>
      </c>
      <c r="E55" s="221" t="s">
        <v>1203</v>
      </c>
      <c r="F55" s="222" t="s">
        <v>1245</v>
      </c>
    </row>
    <row r="56" spans="1:6" ht="15" customHeight="1">
      <c r="A56" s="218" t="s">
        <v>1463</v>
      </c>
      <c r="B56" s="219" t="s">
        <v>1464</v>
      </c>
      <c r="C56" s="219" t="s">
        <v>1465</v>
      </c>
      <c r="D56" s="220" t="s">
        <v>1247</v>
      </c>
      <c r="E56" s="221" t="s">
        <v>1203</v>
      </c>
      <c r="F56" s="222" t="s">
        <v>1245</v>
      </c>
    </row>
  </sheetData>
  <mergeCells count="13">
    <mergeCell ref="A1:B1"/>
    <mergeCell ref="A2:B2"/>
    <mergeCell ref="A3:B3"/>
    <mergeCell ref="E3:F3"/>
    <mergeCell ref="A4:B4"/>
    <mergeCell ref="C4:D4"/>
    <mergeCell ref="A8:B8"/>
    <mergeCell ref="A5:B5"/>
    <mergeCell ref="E5:F7"/>
    <mergeCell ref="A6:B6"/>
    <mergeCell ref="C6:D6"/>
    <mergeCell ref="A7:B7"/>
    <mergeCell ref="C7:D7"/>
  </mergeCells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00B050"/>
    <pageSetUpPr fitToPage="1"/>
  </sheetPr>
  <dimension ref="A1:F71"/>
  <sheetViews>
    <sheetView workbookViewId="0">
      <selection activeCell="A37" sqref="A1:XFD1048576"/>
    </sheetView>
  </sheetViews>
  <sheetFormatPr defaultColWidth="9.28515625" defaultRowHeight="15"/>
  <cols>
    <col min="1" max="1" width="4.7109375" style="179" customWidth="1"/>
    <col min="2" max="2" width="18.42578125" style="179" customWidth="1"/>
    <col min="3" max="3" width="36.5703125" style="179" customWidth="1"/>
    <col min="4" max="4" width="33.42578125" style="179" customWidth="1"/>
    <col min="5" max="5" width="18.42578125" style="179" customWidth="1"/>
    <col min="6" max="6" width="20.28515625" style="179" customWidth="1"/>
    <col min="7" max="16384" width="9.28515625" style="179"/>
  </cols>
  <sheetData>
    <row r="1" spans="1:6">
      <c r="A1" s="498"/>
      <c r="B1" s="498"/>
      <c r="C1" s="187"/>
      <c r="D1" s="188"/>
      <c r="E1" s="189"/>
      <c r="F1" s="189"/>
    </row>
    <row r="2" spans="1:6">
      <c r="A2" s="487"/>
      <c r="B2" s="487"/>
      <c r="C2" s="215"/>
      <c r="D2" s="216"/>
      <c r="E2" s="190"/>
      <c r="F2" s="191"/>
    </row>
    <row r="3" spans="1:6">
      <c r="A3" s="487"/>
      <c r="B3" s="487"/>
      <c r="C3" s="303"/>
      <c r="D3" s="216"/>
      <c r="E3" s="499"/>
      <c r="F3" s="500"/>
    </row>
    <row r="4" spans="1:6">
      <c r="A4" s="487"/>
      <c r="B4" s="487"/>
      <c r="C4" s="501"/>
      <c r="D4" s="494"/>
      <c r="E4" s="192"/>
      <c r="F4" s="192"/>
    </row>
    <row r="5" spans="1:6">
      <c r="A5" s="488"/>
      <c r="B5" s="488"/>
      <c r="C5" s="304"/>
      <c r="D5" s="200"/>
      <c r="E5" s="489"/>
      <c r="F5" s="490"/>
    </row>
    <row r="6" spans="1:6">
      <c r="A6" s="491"/>
      <c r="B6" s="492"/>
      <c r="C6" s="493"/>
      <c r="D6" s="494"/>
      <c r="E6" s="489"/>
      <c r="F6" s="490"/>
    </row>
    <row r="7" spans="1:6">
      <c r="A7" s="491"/>
      <c r="B7" s="495"/>
      <c r="C7" s="496"/>
      <c r="D7" s="497"/>
      <c r="E7" s="489"/>
      <c r="F7" s="490"/>
    </row>
    <row r="8" spans="1:6">
      <c r="A8" s="487"/>
      <c r="B8" s="487"/>
      <c r="C8" s="217"/>
      <c r="D8" s="193"/>
      <c r="E8" s="194"/>
      <c r="F8" s="195"/>
    </row>
    <row r="9" spans="1:6">
      <c r="A9" s="196"/>
      <c r="B9"/>
      <c r="C9"/>
      <c r="D9"/>
      <c r="E9"/>
      <c r="F9"/>
    </row>
    <row r="10" spans="1:6" ht="15.75">
      <c r="A10" s="287"/>
      <c r="B10" s="287"/>
      <c r="C10" s="287"/>
      <c r="D10" s="288"/>
      <c r="E10" s="287"/>
      <c r="F10" s="287"/>
    </row>
    <row r="11" spans="1:6" ht="15" customHeight="1">
      <c r="A11" s="218"/>
      <c r="B11" s="219"/>
      <c r="C11" s="219"/>
      <c r="D11" s="220"/>
      <c r="E11" s="221"/>
      <c r="F11" s="222"/>
    </row>
    <row r="12" spans="1:6" ht="15" customHeight="1">
      <c r="A12" s="218"/>
      <c r="B12" s="219"/>
      <c r="C12" s="219"/>
      <c r="D12" s="220"/>
      <c r="E12" s="221"/>
      <c r="F12" s="222"/>
    </row>
    <row r="13" spans="1:6" ht="15" customHeight="1">
      <c r="A13" s="218"/>
      <c r="B13" s="219"/>
      <c r="C13" s="219"/>
      <c r="D13" s="220"/>
      <c r="E13" s="221"/>
      <c r="F13" s="222"/>
    </row>
    <row r="14" spans="1:6" ht="15" customHeight="1">
      <c r="A14" s="218"/>
      <c r="B14" s="219"/>
      <c r="C14" s="219"/>
      <c r="D14" s="220"/>
      <c r="E14" s="221"/>
      <c r="F14" s="222"/>
    </row>
    <row r="15" spans="1:6" ht="15" customHeight="1">
      <c r="A15" s="218"/>
      <c r="B15" s="219"/>
      <c r="C15" s="219"/>
      <c r="D15" s="220"/>
      <c r="E15" s="221"/>
      <c r="F15" s="222"/>
    </row>
    <row r="16" spans="1:6" ht="15" customHeight="1">
      <c r="A16" s="218"/>
      <c r="B16" s="219"/>
      <c r="C16" s="219"/>
      <c r="D16" s="220"/>
      <c r="E16" s="221"/>
      <c r="F16" s="222"/>
    </row>
    <row r="17" spans="1:6" ht="15" customHeight="1">
      <c r="A17" s="218"/>
      <c r="B17" s="219"/>
      <c r="C17" s="219"/>
      <c r="D17" s="220"/>
      <c r="E17" s="221"/>
      <c r="F17" s="222"/>
    </row>
    <row r="18" spans="1:6" ht="15" customHeight="1">
      <c r="A18" s="218"/>
      <c r="B18" s="219"/>
      <c r="C18" s="219"/>
      <c r="D18" s="220"/>
      <c r="E18" s="221"/>
      <c r="F18" s="222"/>
    </row>
    <row r="19" spans="1:6" ht="15" customHeight="1">
      <c r="A19" s="218"/>
      <c r="B19" s="219"/>
      <c r="C19" s="219"/>
      <c r="D19" s="220"/>
      <c r="E19" s="221"/>
      <c r="F19" s="222"/>
    </row>
    <row r="20" spans="1:6" ht="15" customHeight="1">
      <c r="A20" s="218"/>
      <c r="B20" s="219"/>
      <c r="C20" s="219"/>
      <c r="D20" s="220"/>
      <c r="E20" s="221"/>
      <c r="F20" s="222"/>
    </row>
    <row r="21" spans="1:6" ht="15" customHeight="1">
      <c r="A21" s="218"/>
      <c r="B21" s="219"/>
      <c r="C21" s="219"/>
      <c r="D21" s="220"/>
      <c r="E21" s="221"/>
      <c r="F21" s="222"/>
    </row>
    <row r="22" spans="1:6" ht="15" customHeight="1">
      <c r="A22" s="218"/>
      <c r="B22" s="219"/>
      <c r="C22" s="219"/>
      <c r="D22" s="220"/>
      <c r="E22" s="221"/>
      <c r="F22" s="222"/>
    </row>
    <row r="23" spans="1:6" ht="15" customHeight="1">
      <c r="A23" s="218"/>
      <c r="B23" s="219"/>
      <c r="C23" s="219"/>
      <c r="D23" s="220"/>
      <c r="E23" s="221"/>
      <c r="F23" s="222"/>
    </row>
    <row r="24" spans="1:6" ht="15" customHeight="1">
      <c r="A24" s="218"/>
      <c r="B24" s="219"/>
      <c r="C24" s="219"/>
      <c r="D24" s="220"/>
      <c r="E24" s="221"/>
      <c r="F24" s="222"/>
    </row>
    <row r="25" spans="1:6" ht="15" customHeight="1">
      <c r="A25" s="218"/>
      <c r="B25" s="219"/>
      <c r="C25" s="219"/>
      <c r="D25" s="220"/>
      <c r="E25" s="221"/>
      <c r="F25" s="222"/>
    </row>
    <row r="26" spans="1:6" ht="15" customHeight="1">
      <c r="A26" s="218"/>
      <c r="B26" s="219"/>
      <c r="C26" s="219"/>
      <c r="D26" s="220"/>
      <c r="E26" s="221"/>
      <c r="F26" s="222"/>
    </row>
    <row r="27" spans="1:6" ht="15" customHeight="1">
      <c r="A27" s="218"/>
      <c r="B27" s="219"/>
      <c r="C27" s="219"/>
      <c r="D27" s="220"/>
      <c r="E27" s="221"/>
      <c r="F27" s="222"/>
    </row>
    <row r="28" spans="1:6" ht="15" customHeight="1">
      <c r="A28" s="218"/>
      <c r="B28" s="219"/>
      <c r="C28" s="219"/>
      <c r="D28" s="220"/>
      <c r="E28" s="221"/>
      <c r="F28" s="222"/>
    </row>
    <row r="29" spans="1:6" ht="15" customHeight="1">
      <c r="A29" s="218"/>
      <c r="B29" s="219"/>
      <c r="C29" s="219"/>
      <c r="D29" s="220"/>
      <c r="E29" s="221"/>
      <c r="F29" s="222"/>
    </row>
    <row r="30" spans="1:6" ht="15" customHeight="1">
      <c r="A30" s="218"/>
      <c r="B30" s="219"/>
      <c r="C30" s="219"/>
      <c r="D30" s="220"/>
      <c r="E30" s="221"/>
      <c r="F30" s="222"/>
    </row>
    <row r="31" spans="1:6" ht="15" customHeight="1">
      <c r="A31" s="218"/>
      <c r="B31" s="219"/>
      <c r="C31" s="219"/>
      <c r="D31" s="220"/>
      <c r="E31" s="221"/>
      <c r="F31" s="222"/>
    </row>
    <row r="32" spans="1:6" ht="15" customHeight="1">
      <c r="A32" s="218"/>
      <c r="B32" s="219"/>
      <c r="C32" s="219"/>
      <c r="D32" s="220"/>
      <c r="E32" s="221"/>
      <c r="F32" s="222"/>
    </row>
    <row r="33" spans="1:6" ht="15" customHeight="1">
      <c r="A33" s="218"/>
      <c r="B33" s="219"/>
      <c r="C33" s="219"/>
      <c r="D33" s="220"/>
      <c r="E33" s="221"/>
      <c r="F33" s="222"/>
    </row>
    <row r="34" spans="1:6" ht="15" customHeight="1">
      <c r="A34" s="218"/>
      <c r="B34" s="219"/>
      <c r="C34" s="219"/>
      <c r="D34" s="220"/>
      <c r="E34" s="221"/>
      <c r="F34" s="222"/>
    </row>
    <row r="35" spans="1:6" ht="15" customHeight="1">
      <c r="A35" s="218"/>
      <c r="B35" s="219"/>
      <c r="C35" s="219"/>
      <c r="D35" s="220"/>
      <c r="E35" s="221"/>
      <c r="F35" s="222"/>
    </row>
    <row r="36" spans="1:6" ht="15" customHeight="1">
      <c r="A36" s="218"/>
      <c r="B36" s="219"/>
      <c r="C36" s="219"/>
      <c r="D36" s="220"/>
      <c r="E36" s="221"/>
      <c r="F36" s="222"/>
    </row>
    <row r="37" spans="1:6" ht="15" customHeight="1">
      <c r="A37" s="218"/>
      <c r="B37" s="219"/>
      <c r="C37" s="219"/>
      <c r="D37" s="220"/>
      <c r="E37" s="221"/>
      <c r="F37" s="222"/>
    </row>
    <row r="38" spans="1:6" ht="15" customHeight="1">
      <c r="A38" s="218"/>
      <c r="B38" s="219"/>
      <c r="C38" s="219"/>
      <c r="D38" s="220"/>
      <c r="E38" s="221"/>
      <c r="F38" s="222"/>
    </row>
    <row r="39" spans="1:6" ht="15" customHeight="1">
      <c r="A39" s="218"/>
      <c r="B39" s="219"/>
      <c r="C39" s="219"/>
      <c r="D39" s="220"/>
      <c r="E39" s="221"/>
      <c r="F39" s="222"/>
    </row>
    <row r="40" spans="1:6" ht="15" customHeight="1">
      <c r="A40" s="218"/>
      <c r="B40" s="219"/>
      <c r="C40" s="219"/>
      <c r="D40" s="220"/>
      <c r="E40" s="221"/>
      <c r="F40" s="222"/>
    </row>
    <row r="41" spans="1:6" ht="15" customHeight="1">
      <c r="A41" s="218"/>
      <c r="B41" s="219"/>
      <c r="C41" s="219"/>
      <c r="D41" s="220"/>
      <c r="E41" s="221"/>
      <c r="F41" s="222"/>
    </row>
    <row r="42" spans="1:6" ht="15" customHeight="1">
      <c r="A42" s="218"/>
      <c r="B42" s="219"/>
      <c r="C42" s="219"/>
      <c r="D42" s="220"/>
      <c r="E42" s="221"/>
      <c r="F42" s="222"/>
    </row>
    <row r="43" spans="1:6" ht="15" customHeight="1">
      <c r="A43" s="218"/>
      <c r="B43" s="219"/>
      <c r="C43" s="219"/>
      <c r="D43" s="220"/>
      <c r="E43" s="221"/>
      <c r="F43" s="222"/>
    </row>
    <row r="44" spans="1:6" ht="15" customHeight="1">
      <c r="A44" s="218"/>
      <c r="B44" s="219"/>
      <c r="C44" s="219"/>
      <c r="D44" s="220"/>
      <c r="E44" s="221"/>
      <c r="F44" s="222"/>
    </row>
    <row r="45" spans="1:6" ht="15" customHeight="1">
      <c r="A45" s="218"/>
      <c r="B45" s="219"/>
      <c r="C45" s="219"/>
      <c r="D45" s="220"/>
      <c r="E45" s="221"/>
      <c r="F45" s="222"/>
    </row>
    <row r="46" spans="1:6" ht="15" customHeight="1">
      <c r="A46" s="218"/>
      <c r="B46" s="219"/>
      <c r="C46" s="219"/>
      <c r="D46" s="220"/>
      <c r="E46" s="221"/>
      <c r="F46" s="222"/>
    </row>
    <row r="47" spans="1:6" ht="15" customHeight="1">
      <c r="A47" s="218"/>
      <c r="B47" s="219"/>
      <c r="C47" s="219"/>
      <c r="D47" s="220"/>
      <c r="E47" s="221"/>
      <c r="F47" s="222"/>
    </row>
    <row r="48" spans="1:6" ht="15" customHeight="1">
      <c r="A48" s="218"/>
      <c r="B48" s="219"/>
      <c r="C48" s="219"/>
      <c r="D48" s="220"/>
      <c r="E48" s="221"/>
      <c r="F48" s="222"/>
    </row>
    <row r="49" spans="1:6" ht="15" customHeight="1">
      <c r="A49" s="218"/>
      <c r="B49" s="219"/>
      <c r="C49" s="219"/>
      <c r="D49" s="220"/>
      <c r="E49" s="221"/>
      <c r="F49" s="222"/>
    </row>
    <row r="50" spans="1:6" ht="15" customHeight="1">
      <c r="A50" s="218"/>
      <c r="B50" s="219"/>
      <c r="C50" s="219"/>
      <c r="D50" s="220"/>
      <c r="E50" s="221"/>
      <c r="F50" s="222"/>
    </row>
    <row r="51" spans="1:6" ht="15" customHeight="1">
      <c r="A51" s="218"/>
      <c r="B51" s="219"/>
      <c r="C51" s="219"/>
      <c r="D51" s="220"/>
      <c r="E51" s="221"/>
      <c r="F51" s="222"/>
    </row>
    <row r="52" spans="1:6" ht="15" customHeight="1">
      <c r="A52" s="218"/>
      <c r="B52" s="219"/>
      <c r="C52" s="219"/>
      <c r="D52" s="220"/>
      <c r="E52" s="221"/>
      <c r="F52" s="222"/>
    </row>
    <row r="53" spans="1:6" ht="15" customHeight="1">
      <c r="A53" s="218"/>
      <c r="B53" s="219"/>
      <c r="C53" s="219"/>
      <c r="D53" s="220"/>
      <c r="E53" s="221"/>
      <c r="F53" s="222"/>
    </row>
    <row r="54" spans="1:6" ht="15" customHeight="1">
      <c r="A54" s="218"/>
      <c r="B54" s="219"/>
      <c r="C54" s="219"/>
      <c r="D54" s="220"/>
      <c r="E54" s="221"/>
      <c r="F54" s="222"/>
    </row>
    <row r="55" spans="1:6" ht="15" customHeight="1">
      <c r="A55" s="218"/>
      <c r="B55" s="219"/>
      <c r="C55" s="219"/>
      <c r="D55" s="220"/>
      <c r="E55" s="221"/>
      <c r="F55" s="222"/>
    </row>
    <row r="56" spans="1:6" ht="15" customHeight="1">
      <c r="A56" s="218"/>
      <c r="B56" s="219"/>
      <c r="C56" s="219"/>
      <c r="D56" s="220"/>
      <c r="E56" s="221"/>
      <c r="F56" s="222"/>
    </row>
    <row r="57" spans="1:6" ht="15" customHeight="1">
      <c r="A57" s="218"/>
      <c r="B57" s="219"/>
      <c r="C57" s="219"/>
      <c r="D57" s="220"/>
      <c r="E57" s="221"/>
      <c r="F57" s="222"/>
    </row>
    <row r="58" spans="1:6" ht="15" customHeight="1">
      <c r="A58" s="218"/>
      <c r="B58" s="219"/>
      <c r="C58" s="219"/>
      <c r="D58" s="220"/>
      <c r="E58" s="221"/>
      <c r="F58" s="222"/>
    </row>
    <row r="59" spans="1:6" ht="15" customHeight="1">
      <c r="A59" s="218"/>
      <c r="B59" s="219"/>
      <c r="C59" s="219"/>
      <c r="D59" s="220"/>
      <c r="E59" s="221"/>
      <c r="F59" s="222"/>
    </row>
    <row r="60" spans="1:6" ht="15" customHeight="1">
      <c r="A60" s="218"/>
      <c r="B60" s="219"/>
      <c r="C60" s="219"/>
      <c r="D60" s="220"/>
      <c r="E60" s="221"/>
      <c r="F60" s="222"/>
    </row>
    <row r="61" spans="1:6" ht="15" customHeight="1">
      <c r="A61" s="218"/>
      <c r="B61" s="219"/>
      <c r="C61" s="219"/>
      <c r="D61" s="220"/>
      <c r="E61" s="221"/>
      <c r="F61" s="222"/>
    </row>
    <row r="62" spans="1:6" ht="15" customHeight="1">
      <c r="A62" s="218"/>
      <c r="B62" s="219"/>
      <c r="C62" s="219"/>
      <c r="D62" s="220"/>
      <c r="E62" s="221"/>
      <c r="F62" s="222"/>
    </row>
    <row r="63" spans="1:6" ht="15" customHeight="1">
      <c r="A63" s="218"/>
      <c r="B63" s="219"/>
      <c r="C63" s="219"/>
      <c r="D63" s="220"/>
      <c r="E63" s="221"/>
      <c r="F63" s="222"/>
    </row>
    <row r="64" spans="1:6" ht="15" customHeight="1">
      <c r="A64" s="218"/>
      <c r="B64" s="219"/>
      <c r="C64" s="219"/>
      <c r="D64" s="220"/>
      <c r="E64" s="221"/>
      <c r="F64" s="222"/>
    </row>
    <row r="65" spans="1:6" ht="15" customHeight="1">
      <c r="A65" s="218"/>
      <c r="B65" s="219"/>
      <c r="C65" s="219"/>
      <c r="D65" s="220"/>
      <c r="E65" s="221"/>
      <c r="F65" s="222"/>
    </row>
    <row r="66" spans="1:6" ht="15" customHeight="1">
      <c r="A66" s="218"/>
      <c r="B66" s="219"/>
      <c r="C66" s="219"/>
      <c r="D66" s="220"/>
      <c r="E66" s="221"/>
      <c r="F66" s="222"/>
    </row>
    <row r="67" spans="1:6" ht="15" customHeight="1">
      <c r="A67" s="218"/>
      <c r="B67" s="219"/>
      <c r="C67" s="219"/>
      <c r="D67" s="220"/>
      <c r="E67" s="221"/>
      <c r="F67" s="222"/>
    </row>
    <row r="68" spans="1:6" ht="15" customHeight="1">
      <c r="A68" s="218"/>
      <c r="B68" s="219"/>
      <c r="C68" s="219"/>
      <c r="D68" s="220"/>
      <c r="E68" s="221"/>
      <c r="F68" s="222"/>
    </row>
    <row r="69" spans="1:6" ht="15" customHeight="1">
      <c r="A69" s="218"/>
      <c r="B69" s="219"/>
      <c r="C69" s="219"/>
      <c r="D69" s="220"/>
      <c r="E69" s="221"/>
      <c r="F69" s="222"/>
    </row>
    <row r="70" spans="1:6" ht="15" customHeight="1">
      <c r="A70" s="218"/>
      <c r="B70" s="219"/>
      <c r="C70" s="219"/>
      <c r="D70" s="220"/>
      <c r="E70" s="221"/>
      <c r="F70" s="222"/>
    </row>
    <row r="71" spans="1:6" ht="15" customHeight="1">
      <c r="A71" s="218"/>
      <c r="B71" s="219"/>
      <c r="C71" s="219"/>
      <c r="D71" s="220"/>
      <c r="E71" s="221"/>
      <c r="F71" s="222"/>
    </row>
  </sheetData>
  <mergeCells count="13">
    <mergeCell ref="A8:B8"/>
    <mergeCell ref="A5:B5"/>
    <mergeCell ref="E5:F7"/>
    <mergeCell ref="A6:B6"/>
    <mergeCell ref="C6:D6"/>
    <mergeCell ref="A7:B7"/>
    <mergeCell ref="C7:D7"/>
    <mergeCell ref="A1:B1"/>
    <mergeCell ref="A2:B2"/>
    <mergeCell ref="A3:B3"/>
    <mergeCell ref="E3:F3"/>
    <mergeCell ref="A4:B4"/>
    <mergeCell ref="C4:D4"/>
  </mergeCells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000"/>
  <sheetViews>
    <sheetView workbookViewId="0">
      <selection activeCell="A23" sqref="A23"/>
    </sheetView>
  </sheetViews>
  <sheetFormatPr defaultColWidth="17.7109375" defaultRowHeight="15"/>
  <cols>
    <col min="3" max="3" width="27.140625" customWidth="1"/>
    <col min="4" max="4" width="17.7109375" style="185"/>
  </cols>
  <sheetData>
    <row r="1" spans="1:6">
      <c r="A1" s="198" t="e">
        <f>REPLACE(B1,1,3,)+1-1</f>
        <v>#VALUE!</v>
      </c>
      <c r="B1" s="198">
        <f>'Аксапта ИВЛ приход'!B1</f>
        <v>0</v>
      </c>
      <c r="C1" s="198">
        <f>'Аксапта ИВЛ приход'!C1</f>
        <v>0</v>
      </c>
      <c r="D1" s="198">
        <f>'Аксапта ИВЛ приход'!E1+1-1</f>
        <v>0</v>
      </c>
      <c r="E1" s="198">
        <f>'Аксапта ИВЛ приход'!F1</f>
        <v>0</v>
      </c>
      <c r="F1" s="198"/>
    </row>
    <row r="2" spans="1:6">
      <c r="A2" s="198" t="e">
        <f t="shared" ref="A2:A65" si="0">REPLACE(B2,1,3,)+1-1</f>
        <v>#VALUE!</v>
      </c>
      <c r="B2" s="198">
        <f>'Аксапта ИВЛ приход'!B2</f>
        <v>0</v>
      </c>
      <c r="C2" s="198" t="str">
        <f>'Аксапта ИВЛ приход'!C2</f>
        <v>0039-М.О 0039-М.О, Егорьевск, ул Советская 156</v>
      </c>
      <c r="D2" s="198" t="e">
        <f>'Аксапта ИВЛ приход'!E2+1-1</f>
        <v>#VALUE!</v>
      </c>
      <c r="E2" s="198">
        <f>'Аксапта ИВЛ приход'!F2</f>
        <v>0</v>
      </c>
      <c r="F2" s="198"/>
    </row>
    <row r="3" spans="1:6">
      <c r="A3" s="198" t="e">
        <f t="shared" si="0"/>
        <v>#VALUE!</v>
      </c>
      <c r="B3" s="198">
        <f>'Аксапта ИВЛ приход'!B3</f>
        <v>0</v>
      </c>
      <c r="C3" s="198" t="str">
        <f>'Аксапта ИВЛ приход'!C3</f>
        <v>18550</v>
      </c>
      <c r="D3" s="198" t="e">
        <f>'Аксапта ИВЛ приход'!E3+1-1</f>
        <v>#VALUE!</v>
      </c>
      <c r="E3" s="198">
        <f>'Аксапта ИВЛ приход'!F3</f>
        <v>0</v>
      </c>
      <c r="F3" s="198"/>
    </row>
    <row r="4" spans="1:6">
      <c r="A4" s="198" t="e">
        <f t="shared" si="0"/>
        <v>#VALUE!</v>
      </c>
      <c r="B4" s="198">
        <f>'Аксапта ИВЛ приход'!B4</f>
        <v>0</v>
      </c>
      <c r="C4" s="198" t="str">
        <f>'Аксапта ИВЛ приход'!C4</f>
        <v>Россия, Московская обл, Егорьевский, Егорьевск, Советская, 156</v>
      </c>
      <c r="D4" s="198" t="e">
        <f>'Аксапта ИВЛ приход'!E4+1-1</f>
        <v>#VALUE!</v>
      </c>
      <c r="E4" s="198">
        <f>'Аксапта ИВЛ приход'!F4</f>
        <v>0</v>
      </c>
      <c r="F4" s="198"/>
    </row>
    <row r="5" spans="1:6">
      <c r="A5" s="198" t="e">
        <f t="shared" si="0"/>
        <v>#VALUE!</v>
      </c>
      <c r="B5" s="198">
        <f>'Аксапта ИВЛ приход'!B5</f>
        <v>0</v>
      </c>
      <c r="C5" s="198" t="str">
        <f>'Аксапта ИВЛ приход'!C5</f>
        <v/>
      </c>
      <c r="D5" s="198" t="e">
        <f>'Аксапта ИВЛ приход'!E5+1-1</f>
        <v>#VALUE!</v>
      </c>
      <c r="E5" s="198">
        <f>'Аксапта ИВЛ приход'!F5</f>
        <v>0</v>
      </c>
      <c r="F5" s="198"/>
    </row>
    <row r="6" spans="1:6">
      <c r="A6" s="198" t="e">
        <f t="shared" si="0"/>
        <v>#VALUE!</v>
      </c>
      <c r="B6" s="198">
        <f>'Аксапта ИВЛ приход'!B6</f>
        <v>0</v>
      </c>
      <c r="C6" s="198" t="str">
        <f>'Аксапта ИВЛ приход'!C6</f>
        <v>М.О-0039 Егорьевск</v>
      </c>
      <c r="D6" s="198">
        <f>'Аксапта ИВЛ приход'!E6+1-1</f>
        <v>0</v>
      </c>
      <c r="E6" s="198">
        <f>'Аксапта ИВЛ приход'!F6</f>
        <v>0</v>
      </c>
      <c r="F6" s="198"/>
    </row>
    <row r="7" spans="1:6">
      <c r="A7" s="198" t="e">
        <f t="shared" si="0"/>
        <v>#VALUE!</v>
      </c>
      <c r="B7" s="198">
        <f>'Аксапта ИВЛ приход'!B7</f>
        <v>0</v>
      </c>
      <c r="C7" s="198" t="str">
        <f>'Аксапта ИВЛ приход'!C7</f>
        <v>16.07.2017</v>
      </c>
      <c r="D7" s="198">
        <f>'Аксапта ИВЛ приход'!E7+1-1</f>
        <v>0</v>
      </c>
      <c r="E7" s="198">
        <f>'Аксапта ИВЛ приход'!F7</f>
        <v>0</v>
      </c>
      <c r="F7" s="198"/>
    </row>
    <row r="8" spans="1:6">
      <c r="A8" s="198" t="e">
        <f t="shared" si="0"/>
        <v>#VALUE!</v>
      </c>
      <c r="B8" s="198">
        <f>'Аксапта ИВЛ приход'!B8</f>
        <v>0</v>
      </c>
      <c r="C8" s="198" t="str">
        <f>'Аксапта ИВЛ приход'!C8</f>
        <v>19.07.2017</v>
      </c>
      <c r="D8" s="198" t="e">
        <f>'Аксапта ИВЛ приход'!E8+1-1</f>
        <v>#VALUE!</v>
      </c>
      <c r="E8" s="198" t="str">
        <f>'Аксапта ИВЛ приход'!F8</f>
        <v/>
      </c>
      <c r="F8" s="198"/>
    </row>
    <row r="9" spans="1:6">
      <c r="A9" s="198" t="e">
        <f t="shared" si="0"/>
        <v>#VALUE!</v>
      </c>
      <c r="B9" s="198">
        <f>'Аксапта ИВЛ приход'!B9</f>
        <v>0</v>
      </c>
      <c r="C9" s="198">
        <f>'Аксапта ИВЛ приход'!C9</f>
        <v>0</v>
      </c>
      <c r="D9" s="198">
        <f>'Аксапта ИВЛ приход'!E9+1-1</f>
        <v>0</v>
      </c>
      <c r="E9" s="198">
        <f>'Аксапта ИВЛ приход'!F9</f>
        <v>0</v>
      </c>
      <c r="F9" s="198"/>
    </row>
    <row r="10" spans="1:6">
      <c r="A10" s="198" t="e">
        <f t="shared" si="0"/>
        <v>#VALUE!</v>
      </c>
      <c r="B10" s="198" t="str">
        <f>'Аксапта ИВЛ приход'!B10</f>
        <v>Код номенклатуры</v>
      </c>
      <c r="C10" s="198" t="str">
        <f>'Аксапта ИВЛ приход'!C10</f>
        <v>Наименование</v>
      </c>
      <c r="D10" s="198" t="e">
        <f>'Аксапта ИВЛ приход'!E10+1-1</f>
        <v>#VALUE!</v>
      </c>
      <c r="E10" s="198" t="str">
        <f>'Аксапта ИВЛ приход'!F10</f>
        <v xml:space="preserve">Количество в скл. ед. (шт, кг, л) </v>
      </c>
      <c r="F10" s="198"/>
    </row>
    <row r="11" spans="1:6">
      <c r="A11">
        <f t="shared" si="0"/>
        <v>55017</v>
      </c>
      <c r="B11" t="str">
        <f>'Аксапта ИВЛ приход'!B11</f>
        <v>BK_55017</v>
      </c>
      <c r="C11" s="197" t="str">
        <f>'Аксапта ИВЛ приход'!C11</f>
        <v>Булочка для датского хот-дога с кунжутом 76 гр. 36 шт. в уп.</v>
      </c>
      <c r="D11" s="185">
        <f>'Аксапта ИВЛ приход'!E11+1-1</f>
        <v>5</v>
      </c>
      <c r="E11" t="str">
        <f>'Аксапта ИВЛ приход'!F11</f>
        <v>180,00</v>
      </c>
    </row>
    <row r="12" spans="1:6">
      <c r="A12">
        <f t="shared" si="0"/>
        <v>65037</v>
      </c>
      <c r="B12" t="str">
        <f>'Аксапта ИВЛ приход'!B12</f>
        <v>BK_65037</v>
      </c>
      <c r="C12" s="197" t="str">
        <f>'Аксапта ИВЛ приход'!C12</f>
        <v>Булочка Солнечная 71г Unibake замороженная Булочка для гамбургера посыпаная кукурузной крупой 30 шт. в уп.</v>
      </c>
      <c r="D12" s="185">
        <f>'Аксапта ИВЛ приход'!E12+1-1</f>
        <v>3</v>
      </c>
      <c r="E12" t="str">
        <f>'Аксапта ИВЛ приход'!F12</f>
        <v>90,00</v>
      </c>
    </row>
    <row r="13" spans="1:6">
      <c r="A13">
        <f t="shared" si="0"/>
        <v>80024</v>
      </c>
      <c r="B13" t="str">
        <f>'Аксапта ИВЛ приход'!B13</f>
        <v>BK_80024</v>
      </c>
      <c r="C13" s="197" t="str">
        <f>'Аксапта ИВЛ приход'!C13</f>
        <v>Донат клубничный</v>
      </c>
      <c r="D13" s="185">
        <f>'Аксапта ИВЛ приход'!E13+1-1</f>
        <v>2</v>
      </c>
      <c r="E13" t="str">
        <f>'Аксапта ИВЛ приход'!F13</f>
        <v>96,00</v>
      </c>
    </row>
    <row r="14" spans="1:6">
      <c r="A14">
        <f t="shared" si="0"/>
        <v>68670</v>
      </c>
      <c r="B14" t="str">
        <f>'Аксапта ИВЛ приход'!B14</f>
        <v>BK_68670</v>
      </c>
      <c r="C14" s="197" t="str">
        <f>'Аксапта ИВЛ приход'!C14</f>
        <v>Палочки куриные Чикен Фрайз, изделие кулинарное замороженное, 686-798 шт в кор</v>
      </c>
      <c r="D14" s="185">
        <f>'Аксапта ИВЛ приход'!E14+1-1</f>
        <v>1</v>
      </c>
      <c r="E14" t="str">
        <f>'Аксапта ИВЛ приход'!F14</f>
        <v>725,00</v>
      </c>
    </row>
    <row r="15" spans="1:6">
      <c r="A15">
        <f t="shared" si="0"/>
        <v>58558</v>
      </c>
      <c r="B15" t="str">
        <f>'Аксапта ИВЛ приход'!B15</f>
        <v>BK_58558</v>
      </c>
      <c r="C15" s="197" t="str">
        <f>'Аксапта ИВЛ приход'!C15</f>
        <v>Монетки из сыра в панировке (Гауда), 3 шт*1,5 кг</v>
      </c>
      <c r="D15" s="185">
        <f>'Аксапта ИВЛ приход'!E15+1-1</f>
        <v>1</v>
      </c>
      <c r="E15" t="str">
        <f>'Аксапта ИВЛ приход'!F15</f>
        <v>248,00</v>
      </c>
    </row>
    <row r="16" spans="1:6">
      <c r="A16">
        <f t="shared" si="0"/>
        <v>68699</v>
      </c>
      <c r="B16" t="str">
        <f>'Аксапта ИВЛ приход'!B16</f>
        <v>BK_68699</v>
      </c>
      <c r="C16" s="197" t="str">
        <f>'Аксапта ИВЛ приход'!C16</f>
        <v>Котлеты из говядины HAMBURGER 1,7 унции</v>
      </c>
      <c r="D16" s="185">
        <f>'Аксапта ИВЛ приход'!E16+1-1</f>
        <v>4</v>
      </c>
      <c r="E16" t="str">
        <f>'Аксапта ИВЛ приход'!F16</f>
        <v>1 164,00</v>
      </c>
    </row>
    <row r="17" spans="1:5">
      <c r="A17">
        <f t="shared" si="0"/>
        <v>58686</v>
      </c>
      <c r="B17" t="str">
        <f>'Аксапта ИВЛ приход'!B17</f>
        <v>BK_58686</v>
      </c>
      <c r="C17" s="197" t="str">
        <f>'Аксапта ИВЛ приход'!C17</f>
        <v>Луковые кольца в сухарях 768 шт. в уп.</v>
      </c>
      <c r="D17" s="185">
        <f>'Аксапта ИВЛ приход'!E17+1-1</f>
        <v>1</v>
      </c>
      <c r="E17" t="str">
        <f>'Аксапта ИВЛ приход'!F17</f>
        <v>768,00</v>
      </c>
    </row>
    <row r="18" spans="1:5">
      <c r="A18">
        <f t="shared" si="0"/>
        <v>69053</v>
      </c>
      <c r="B18" t="str">
        <f>'Аксапта ИВЛ приход'!B18</f>
        <v>BK_69053</v>
      </c>
      <c r="C18" s="197" t="str">
        <f>'Аксапта ИВЛ приход'!C18</f>
        <v>Куриный гамбургер с поджаристой корочкой Гамбургеры "Нежные" 56 шт. вуп.</v>
      </c>
      <c r="D18" s="185">
        <f>'Аксапта ИВЛ приход'!E18+1-1</f>
        <v>4</v>
      </c>
      <c r="E18" t="str">
        <f>'Аксапта ИВЛ приход'!F18</f>
        <v>224,00</v>
      </c>
    </row>
    <row r="19" spans="1:5">
      <c r="A19">
        <f t="shared" si="0"/>
        <v>69056</v>
      </c>
      <c r="B19" t="str">
        <f>'Аксапта ИВЛ приход'!B19</f>
        <v>BK_69056</v>
      </c>
      <c r="C19" s="197" t="str">
        <f>'Аксапта ИВЛ приход'!C19</f>
        <v>Продолговатые куриные котлетки Чикен Лонг 120 шт. в уп.</v>
      </c>
      <c r="D19" s="185">
        <f>'Аксапта ИВЛ приход'!E19+1-1</f>
        <v>5</v>
      </c>
      <c r="E19" t="str">
        <f>'Аксапта ИВЛ приход'!F19</f>
        <v>600,00</v>
      </c>
    </row>
    <row r="20" spans="1:5">
      <c r="A20">
        <f t="shared" si="0"/>
        <v>69060</v>
      </c>
      <c r="B20" t="str">
        <f>'Аксапта ИВЛ приход'!B20</f>
        <v>BK_69060</v>
      </c>
      <c r="C20" s="197" t="str">
        <f>'Аксапта ИВЛ приход'!C20</f>
        <v>Куриные котлеты рубленые Тендер гриль 128 шт. в уп.</v>
      </c>
      <c r="D20" s="185">
        <f>'Аксапта ИВЛ приход'!E20+1-1</f>
        <v>4</v>
      </c>
      <c r="E20" t="str">
        <f>'Аксапта ИВЛ приход'!F20</f>
        <v>512,00</v>
      </c>
    </row>
    <row r="21" spans="1:5">
      <c r="A21">
        <f t="shared" si="0"/>
        <v>67418</v>
      </c>
      <c r="B21" t="str">
        <f>'Аксапта ИВЛ приход'!B21</f>
        <v>BK_67418</v>
      </c>
      <c r="C21" s="197" t="str">
        <f>'Аксапта ИВЛ приход'!C21</f>
        <v>Пирожок с вишней 36 шт. в уп.</v>
      </c>
      <c r="D21" s="185">
        <f>'Аксапта ИВЛ приход'!E21+1-1</f>
        <v>2</v>
      </c>
      <c r="E21" t="str">
        <f>'Аксапта ИВЛ приход'!F21</f>
        <v>72,00</v>
      </c>
    </row>
    <row r="22" spans="1:5">
      <c r="A22">
        <f t="shared" si="0"/>
        <v>51092</v>
      </c>
      <c r="B22" t="str">
        <f>'Аксапта ИВЛ приход'!B22</f>
        <v>BK_51092</v>
      </c>
      <c r="C22" s="197" t="str">
        <f>'Аксапта ИВЛ приход'!C22</f>
        <v>Сыр плавленный (ломтики) 6*140 шт в уп (840 ломт. В уп)</v>
      </c>
      <c r="D22" s="185">
        <f>'Аксапта ИВЛ приход'!E22+1-1</f>
        <v>2</v>
      </c>
      <c r="E22" t="str">
        <f>'Аксапта ИВЛ приход'!F22</f>
        <v>1 680,00</v>
      </c>
    </row>
    <row r="23" spans="1:5">
      <c r="A23">
        <f t="shared" si="0"/>
        <v>51302</v>
      </c>
      <c r="B23" t="str">
        <f>'Аксапта ИВЛ приход'!B23</f>
        <v>BK_51302</v>
      </c>
      <c r="C23" s="197" t="str">
        <f>'Аксапта ИВЛ приход'!C23</f>
        <v>Сыр Пармезан стружка 10*250 гр</v>
      </c>
      <c r="D23" s="185">
        <f>'Аксапта ИВЛ приход'!E23+1-1</f>
        <v>1</v>
      </c>
      <c r="E23" t="str">
        <f>'Аксапта ИВЛ приход'!F23</f>
        <v>2,50</v>
      </c>
    </row>
    <row r="24" spans="1:5">
      <c r="A24">
        <f t="shared" si="0"/>
        <v>53227</v>
      </c>
      <c r="B24" t="str">
        <f>'Аксапта ИВЛ приход'!B24</f>
        <v>BK_53227</v>
      </c>
      <c r="C24" s="197" t="str">
        <f>'Аксапта ИВЛ приход'!C24</f>
        <v>Смесь молочная для мороженого 11,04 кг в уп</v>
      </c>
      <c r="D24" s="185">
        <f>'Аксапта ИВЛ приход'!E24+1-1</f>
        <v>5</v>
      </c>
      <c r="E24" t="str">
        <f>'Аксапта ИВЛ приход'!F24</f>
        <v>55,20</v>
      </c>
    </row>
    <row r="25" spans="1:5">
      <c r="A25">
        <f t="shared" si="0"/>
        <v>53228</v>
      </c>
      <c r="B25" t="str">
        <f>'Аксапта ИВЛ приход'!B25</f>
        <v>BK_53228</v>
      </c>
      <c r="C25" s="197" t="str">
        <f>'Аксапта ИВЛ приход'!C25</f>
        <v>Смесь молочная для коктейля 10,81 кг в уп</v>
      </c>
      <c r="D25" s="185">
        <f>'Аксапта ИВЛ приход'!E25+1-1</f>
        <v>5</v>
      </c>
      <c r="E25" t="str">
        <f>'Аксапта ИВЛ приход'!F25</f>
        <v>54,05</v>
      </c>
    </row>
    <row r="26" spans="1:5">
      <c r="A26">
        <f t="shared" si="0"/>
        <v>60020</v>
      </c>
      <c r="B26" t="str">
        <f>'Аксапта ИВЛ приход'!B26</f>
        <v>BK_60020</v>
      </c>
      <c r="C26" s="197" t="str">
        <f>'Аксапта ИВЛ приход'!C26</f>
        <v>Соус майонезный «Блю Чиз» 0,5 кг х 9 шт</v>
      </c>
      <c r="D26" s="185">
        <f>'Аксапта ИВЛ приход'!E26+1-1</f>
        <v>1</v>
      </c>
      <c r="E26" t="str">
        <f>'Аксапта ИВЛ приход'!F26</f>
        <v>4,50</v>
      </c>
    </row>
    <row r="27" spans="1:5">
      <c r="A27">
        <f t="shared" si="0"/>
        <v>51201</v>
      </c>
      <c r="B27" t="str">
        <f>'Аксапта ИВЛ приход'!B27</f>
        <v>BK_51201</v>
      </c>
      <c r="C27" s="197" t="str">
        <f>'Аксапта ИВЛ приход'!C27</f>
        <v>Соус на основе растительных масел Горчичный 25 мл 125 шт в уп</v>
      </c>
      <c r="D27" s="185">
        <f>'Аксапта ИВЛ приход'!E27+1-1</f>
        <v>2</v>
      </c>
      <c r="E27" t="str">
        <f>'Аксапта ИВЛ приход'!F27</f>
        <v>250,00</v>
      </c>
    </row>
    <row r="28" spans="1:5">
      <c r="A28">
        <f t="shared" si="0"/>
        <v>51205</v>
      </c>
      <c r="B28" t="str">
        <f>'Аксапта ИВЛ приход'!B28</f>
        <v>BK_51205</v>
      </c>
      <c r="C28" s="197" t="str">
        <f>'Аксапта ИВЛ приход'!C28</f>
        <v>Соус барбекю 25 мл 125 шт. в уп.</v>
      </c>
      <c r="D28" s="185">
        <f>'Аксапта ИВЛ приход'!E28+1-1</f>
        <v>1</v>
      </c>
      <c r="E28" t="str">
        <f>'Аксапта ИВЛ приход'!F28</f>
        <v>125,00</v>
      </c>
    </row>
    <row r="29" spans="1:5">
      <c r="A29">
        <f t="shared" si="0"/>
        <v>67417</v>
      </c>
      <c r="B29" t="str">
        <f>'Аксапта ИВЛ приход'!B29</f>
        <v>BK_67417</v>
      </c>
      <c r="C29" s="197" t="str">
        <f>'Аксапта ИВЛ приход'!C29</f>
        <v>Корона бумажная 1000 шт. в уп.</v>
      </c>
      <c r="D29" s="185">
        <f>'Аксапта ИВЛ приход'!E29+1-1</f>
        <v>2</v>
      </c>
      <c r="E29" t="str">
        <f>'Аксапта ИВЛ приход'!F29</f>
        <v>2 000,00</v>
      </c>
    </row>
    <row r="30" spans="1:5">
      <c r="A30">
        <f t="shared" si="0"/>
        <v>55036</v>
      </c>
      <c r="B30" t="str">
        <f>'Аксапта ИВЛ приход'!B30</f>
        <v>BK_55036</v>
      </c>
      <c r="C30" s="197" t="str">
        <f>'Аксапта ИВЛ приход'!C30</f>
        <v>Булочка для гамбургера с кунжутом 89 гр. два слоя 24 шт. в уп.</v>
      </c>
      <c r="D30" s="185">
        <f>'Аксапта ИВЛ приход'!E30+1-1</f>
        <v>4</v>
      </c>
      <c r="E30" t="str">
        <f>'Аксапта ИВЛ приход'!F30</f>
        <v>96,00</v>
      </c>
    </row>
    <row r="31" spans="1:5">
      <c r="A31">
        <f t="shared" si="0"/>
        <v>55042</v>
      </c>
      <c r="B31" t="str">
        <f>'Аксапта ИВЛ приход'!B31</f>
        <v>BK_55042</v>
      </c>
      <c r="C31" s="197" t="str">
        <f>'Аксапта ИВЛ приход'!C31</f>
        <v>Булочка "4" тройная 78г 24 шт. в уп.</v>
      </c>
      <c r="D31" s="185">
        <f>'Аксапта ИВЛ приход'!E31+1-1</f>
        <v>7</v>
      </c>
      <c r="E31" t="str">
        <f>'Аксапта ИВЛ приход'!F31</f>
        <v>168,00</v>
      </c>
    </row>
    <row r="32" spans="1:5">
      <c r="A32">
        <f t="shared" si="0"/>
        <v>56068</v>
      </c>
      <c r="B32" t="str">
        <f>'Аксапта ИВЛ приход'!B32</f>
        <v>BK_56068</v>
      </c>
      <c r="C32" s="197" t="str">
        <f>'Аксапта ИВЛ приход'!C32</f>
        <v>Крышка круглая для горячих напитков 90мм Huhtamaki 1кор*1000шт</v>
      </c>
      <c r="D32" s="185">
        <f>'Аксапта ИВЛ приход'!E32+1-1</f>
        <v>1</v>
      </c>
      <c r="E32" t="str">
        <f>'Аксапта ИВЛ приход'!F32</f>
        <v>1 000,00</v>
      </c>
    </row>
    <row r="33" spans="1:5">
      <c r="A33">
        <f t="shared" si="0"/>
        <v>56076</v>
      </c>
      <c r="B33" t="str">
        <f>'Аксапта ИВЛ приход'!B33</f>
        <v>BK_56076</v>
      </c>
      <c r="C33" s="197" t="str">
        <f>'Аксапта ИВЛ приход'!C33</f>
        <v>Стакан одноразового применения из ламинированной бумаги для горячих напитков Белый, 500мл 1кор*600шт</v>
      </c>
      <c r="D33" s="185">
        <f>'Аксапта ИВЛ приход'!E33+1-1</f>
        <v>2</v>
      </c>
      <c r="E33" t="str">
        <f>'Аксапта ИВЛ приход'!F33</f>
        <v>1 200,00</v>
      </c>
    </row>
    <row r="34" spans="1:5">
      <c r="A34">
        <f t="shared" si="0"/>
        <v>58535</v>
      </c>
      <c r="B34" t="str">
        <f>'Аксапта ИВЛ приход'!B34</f>
        <v>BK_58535</v>
      </c>
      <c r="C34" s="197" t="str">
        <f>'Аксапта ИВЛ приход'!C34</f>
        <v>Предварительно обжаренные быстрозамороженные картофельные полуфабрикаты с маркировкой «Burger King»: Картофель фри BK 9х9 с панировкой</v>
      </c>
      <c r="D34" s="185">
        <f>'Аксапта ИВЛ приход'!E34+1-1</f>
        <v>5</v>
      </c>
      <c r="E34" t="str">
        <f>'Аксапта ИВЛ приход'!F34</f>
        <v>62,50</v>
      </c>
    </row>
    <row r="35" spans="1:5">
      <c r="A35">
        <f t="shared" si="0"/>
        <v>69069</v>
      </c>
      <c r="B35" t="str">
        <f>'Аксапта ИВЛ приход'!B35</f>
        <v>BK_69069</v>
      </c>
      <c r="C35" s="197" t="str">
        <f>'Аксапта ИВЛ приход'!C35</f>
        <v>Котлеты "Классические", изделие кулинарное из мяса птицы замороженное рубленое, 93-108 шт</v>
      </c>
      <c r="D35" s="185">
        <f>'Аксапта ИВЛ приход'!E35+1-1</f>
        <v>6</v>
      </c>
      <c r="E35" t="str">
        <f>'Аксапта ИВЛ приход'!F35</f>
        <v>600,00</v>
      </c>
    </row>
    <row r="36" spans="1:5">
      <c r="A36">
        <f t="shared" si="0"/>
        <v>69103</v>
      </c>
      <c r="B36" t="str">
        <f>'Аксапта ИВЛ приход'!B36</f>
        <v>BK_69103</v>
      </c>
      <c r="C36" s="197" t="str">
        <f>'Аксапта ИВЛ приход'!C36</f>
        <v>Булочка бутербродная круглая с кунжутом 55 г 96 шт в уп</v>
      </c>
      <c r="D36" s="185">
        <f>'Аксапта ИВЛ приход'!E36+1-1</f>
        <v>5</v>
      </c>
      <c r="E36" t="str">
        <f>'Аксапта ИВЛ приход'!F36</f>
        <v>480,00</v>
      </c>
    </row>
    <row r="37" spans="1:5">
      <c r="A37">
        <f t="shared" si="0"/>
        <v>70032</v>
      </c>
      <c r="B37" t="str">
        <f>'Аксапта ИВЛ приход'!B37</f>
        <v>BK_70032</v>
      </c>
      <c r="C37" s="197" t="str">
        <f>'Аксапта ИВЛ приход'!C37</f>
        <v>Перчатки виниловые одноразовые без напыления, OptiLine 10уп*100шт разм. M</v>
      </c>
      <c r="D37" s="185">
        <f>'Аксапта ИВЛ приход'!E37+1-1</f>
        <v>10</v>
      </c>
      <c r="E37" t="str">
        <f>'Аксапта ИВЛ приход'!F37</f>
        <v>1 000,00</v>
      </c>
    </row>
    <row r="38" spans="1:5">
      <c r="A38" t="e">
        <f t="shared" si="0"/>
        <v>#VALUE!</v>
      </c>
      <c r="B38">
        <f>'Аксапта ИВЛ приход'!B38</f>
        <v>0</v>
      </c>
      <c r="C38" s="197">
        <f>'Аксапта ИВЛ приход'!C38</f>
        <v>0</v>
      </c>
      <c r="D38" s="185">
        <f>'Аксапта ИВЛ приход'!E38+1-1</f>
        <v>0</v>
      </c>
      <c r="E38">
        <f>'Аксапта ИВЛ приход'!F38</f>
        <v>0</v>
      </c>
    </row>
    <row r="39" spans="1:5">
      <c r="A39" t="e">
        <f t="shared" si="0"/>
        <v>#VALUE!</v>
      </c>
      <c r="B39">
        <f>'Аксапта ИВЛ приход'!B39</f>
        <v>0</v>
      </c>
      <c r="C39" s="197">
        <f>'Аксапта ИВЛ приход'!C39</f>
        <v>0</v>
      </c>
      <c r="D39" s="185">
        <f>'Аксапта ИВЛ приход'!E39+1-1</f>
        <v>0</v>
      </c>
      <c r="E39">
        <f>'Аксапта ИВЛ приход'!F39</f>
        <v>0</v>
      </c>
    </row>
    <row r="40" spans="1:5">
      <c r="A40" t="e">
        <f t="shared" si="0"/>
        <v>#VALUE!</v>
      </c>
      <c r="B40">
        <f>'Аксапта ИВЛ приход'!B40</f>
        <v>0</v>
      </c>
      <c r="C40" s="197">
        <f>'Аксапта ИВЛ приход'!C40</f>
        <v>0</v>
      </c>
      <c r="D40" s="185">
        <f>'Аксапта ИВЛ приход'!E40+1-1</f>
        <v>0</v>
      </c>
      <c r="E40">
        <f>'Аксапта ИВЛ приход'!F40</f>
        <v>0</v>
      </c>
    </row>
    <row r="41" spans="1:5">
      <c r="A41" t="e">
        <f t="shared" si="0"/>
        <v>#VALUE!</v>
      </c>
      <c r="B41">
        <f>'Аксапта ИВЛ приход'!B41</f>
        <v>0</v>
      </c>
      <c r="C41" s="197">
        <f>'Аксапта ИВЛ приход'!C41</f>
        <v>0</v>
      </c>
      <c r="D41" s="185">
        <f>'Аксапта ИВЛ приход'!E41+1-1</f>
        <v>0</v>
      </c>
      <c r="E41">
        <f>'Аксапта ИВЛ приход'!F41</f>
        <v>0</v>
      </c>
    </row>
    <row r="42" spans="1:5">
      <c r="A42" t="e">
        <f t="shared" si="0"/>
        <v>#VALUE!</v>
      </c>
      <c r="B42">
        <f>'Аксапта ИВЛ приход'!B42</f>
        <v>0</v>
      </c>
      <c r="C42" s="197">
        <f>'Аксапта ИВЛ приход'!C42</f>
        <v>0</v>
      </c>
      <c r="D42" s="185">
        <f>'Аксапта ИВЛ приход'!E42+1-1</f>
        <v>0</v>
      </c>
      <c r="E42">
        <f>'Аксапта ИВЛ приход'!F42</f>
        <v>0</v>
      </c>
    </row>
    <row r="43" spans="1:5">
      <c r="A43" t="e">
        <f t="shared" si="0"/>
        <v>#VALUE!</v>
      </c>
      <c r="B43">
        <f>'Аксапта ИВЛ приход'!B43</f>
        <v>0</v>
      </c>
      <c r="C43" s="197">
        <f>'Аксапта ИВЛ приход'!C43</f>
        <v>0</v>
      </c>
      <c r="D43" s="185">
        <f>'Аксапта ИВЛ приход'!E43+1-1</f>
        <v>0</v>
      </c>
      <c r="E43">
        <f>'Аксапта ИВЛ приход'!F43</f>
        <v>0</v>
      </c>
    </row>
    <row r="44" spans="1:5">
      <c r="A44" t="e">
        <f t="shared" si="0"/>
        <v>#VALUE!</v>
      </c>
      <c r="B44">
        <f>'Аксапта ИВЛ приход'!B44</f>
        <v>0</v>
      </c>
      <c r="C44" s="197">
        <f>'Аксапта ИВЛ приход'!C44</f>
        <v>0</v>
      </c>
      <c r="D44" s="185">
        <f>'Аксапта ИВЛ приход'!E44+1-1</f>
        <v>0</v>
      </c>
      <c r="E44">
        <f>'Аксапта ИВЛ приход'!F44</f>
        <v>0</v>
      </c>
    </row>
    <row r="45" spans="1:5">
      <c r="A45" t="e">
        <f t="shared" si="0"/>
        <v>#VALUE!</v>
      </c>
      <c r="B45">
        <f>'Аксапта ИВЛ приход'!B45</f>
        <v>0</v>
      </c>
      <c r="C45" s="197">
        <f>'Аксапта ИВЛ приход'!C45</f>
        <v>0</v>
      </c>
      <c r="D45" s="185">
        <f>'Аксапта ИВЛ приход'!E45+1-1</f>
        <v>0</v>
      </c>
      <c r="E45">
        <f>'Аксапта ИВЛ приход'!F45</f>
        <v>0</v>
      </c>
    </row>
    <row r="46" spans="1:5">
      <c r="A46" t="e">
        <f t="shared" si="0"/>
        <v>#VALUE!</v>
      </c>
      <c r="B46">
        <f>'Аксапта ИВЛ приход'!B46</f>
        <v>0</v>
      </c>
      <c r="C46" s="197">
        <f>'Аксапта ИВЛ приход'!C46</f>
        <v>0</v>
      </c>
      <c r="D46" s="185">
        <f>'Аксапта ИВЛ приход'!E46+1-1</f>
        <v>0</v>
      </c>
      <c r="E46">
        <f>'Аксапта ИВЛ приход'!F46</f>
        <v>0</v>
      </c>
    </row>
    <row r="47" spans="1:5">
      <c r="A47" t="e">
        <f t="shared" si="0"/>
        <v>#VALUE!</v>
      </c>
      <c r="B47">
        <f>'Аксапта ИВЛ приход'!B47</f>
        <v>0</v>
      </c>
      <c r="C47" s="197">
        <f>'Аксапта ИВЛ приход'!C47</f>
        <v>0</v>
      </c>
      <c r="D47" s="185">
        <f>'Аксапта ИВЛ приход'!E47+1-1</f>
        <v>0</v>
      </c>
      <c r="E47">
        <f>'Аксапта ИВЛ приход'!F47</f>
        <v>0</v>
      </c>
    </row>
    <row r="48" spans="1:5">
      <c r="A48" t="e">
        <f t="shared" si="0"/>
        <v>#VALUE!</v>
      </c>
      <c r="B48">
        <f>'Аксапта ИВЛ приход'!B48</f>
        <v>0</v>
      </c>
      <c r="C48" s="197">
        <f>'Аксапта ИВЛ приход'!C48</f>
        <v>0</v>
      </c>
      <c r="D48" s="185">
        <f>'Аксапта ИВЛ приход'!E48+1-1</f>
        <v>0</v>
      </c>
      <c r="E48">
        <f>'Аксапта ИВЛ приход'!F48</f>
        <v>0</v>
      </c>
    </row>
    <row r="49" spans="1:5">
      <c r="A49" t="e">
        <f t="shared" si="0"/>
        <v>#VALUE!</v>
      </c>
      <c r="B49">
        <f>'Аксапта ИВЛ приход'!B49</f>
        <v>0</v>
      </c>
      <c r="C49" s="197">
        <f>'Аксапта ИВЛ приход'!C49</f>
        <v>0</v>
      </c>
      <c r="D49" s="185">
        <f>'Аксапта ИВЛ приход'!E49+1-1</f>
        <v>0</v>
      </c>
      <c r="E49">
        <f>'Аксапта ИВЛ приход'!F49</f>
        <v>0</v>
      </c>
    </row>
    <row r="50" spans="1:5">
      <c r="A50" t="e">
        <f t="shared" si="0"/>
        <v>#VALUE!</v>
      </c>
      <c r="B50">
        <f>'Аксапта ИВЛ приход'!B50</f>
        <v>0</v>
      </c>
      <c r="C50" s="197">
        <f>'Аксапта ИВЛ приход'!C50</f>
        <v>0</v>
      </c>
      <c r="D50" s="185">
        <f>'Аксапта ИВЛ приход'!E50+1-1</f>
        <v>0</v>
      </c>
      <c r="E50">
        <f>'Аксапта ИВЛ приход'!F50</f>
        <v>0</v>
      </c>
    </row>
    <row r="51" spans="1:5">
      <c r="A51" t="e">
        <f t="shared" si="0"/>
        <v>#VALUE!</v>
      </c>
      <c r="B51">
        <f>'Аксапта ИВЛ приход'!B51</f>
        <v>0</v>
      </c>
      <c r="C51" s="197">
        <f>'Аксапта ИВЛ приход'!C51</f>
        <v>0</v>
      </c>
      <c r="D51" s="185">
        <f>'Аксапта ИВЛ приход'!E51+1-1</f>
        <v>0</v>
      </c>
      <c r="E51">
        <f>'Аксапта ИВЛ приход'!F51</f>
        <v>0</v>
      </c>
    </row>
    <row r="52" spans="1:5">
      <c r="A52" t="e">
        <f t="shared" si="0"/>
        <v>#VALUE!</v>
      </c>
      <c r="B52">
        <f>'Аксапта ИВЛ приход'!B52</f>
        <v>0</v>
      </c>
      <c r="C52" s="197">
        <f>'Аксапта ИВЛ приход'!C52</f>
        <v>0</v>
      </c>
      <c r="D52" s="185">
        <f>'Аксапта ИВЛ приход'!E52+1-1</f>
        <v>0</v>
      </c>
      <c r="E52">
        <f>'Аксапта ИВЛ приход'!F52</f>
        <v>0</v>
      </c>
    </row>
    <row r="53" spans="1:5">
      <c r="A53" t="e">
        <f t="shared" si="0"/>
        <v>#VALUE!</v>
      </c>
      <c r="B53">
        <f>'Аксапта ИВЛ приход'!B53</f>
        <v>0</v>
      </c>
      <c r="C53" s="197">
        <f>'Аксапта ИВЛ приход'!C53</f>
        <v>0</v>
      </c>
      <c r="D53" s="185">
        <f>'Аксапта ИВЛ приход'!E53+1-1</f>
        <v>0</v>
      </c>
      <c r="E53">
        <f>'Аксапта ИВЛ приход'!F53</f>
        <v>0</v>
      </c>
    </row>
    <row r="54" spans="1:5">
      <c r="A54" t="e">
        <f t="shared" si="0"/>
        <v>#VALUE!</v>
      </c>
      <c r="B54">
        <f>'Аксапта ИВЛ приход'!B54</f>
        <v>0</v>
      </c>
      <c r="C54" s="197">
        <f>'Аксапта ИВЛ приход'!C54</f>
        <v>0</v>
      </c>
      <c r="D54" s="185">
        <f>'Аксапта ИВЛ приход'!E54+1-1</f>
        <v>0</v>
      </c>
      <c r="E54">
        <f>'Аксапта ИВЛ приход'!F54</f>
        <v>0</v>
      </c>
    </row>
    <row r="55" spans="1:5">
      <c r="A55" t="e">
        <f t="shared" si="0"/>
        <v>#VALUE!</v>
      </c>
      <c r="B55">
        <f>'Аксапта ИВЛ приход'!B55</f>
        <v>0</v>
      </c>
      <c r="C55" s="197">
        <f>'Аксапта ИВЛ приход'!C55</f>
        <v>0</v>
      </c>
      <c r="D55" s="185">
        <f>'Аксапта ИВЛ приход'!E55+1-1</f>
        <v>0</v>
      </c>
      <c r="E55">
        <f>'Аксапта ИВЛ приход'!F55</f>
        <v>0</v>
      </c>
    </row>
    <row r="56" spans="1:5">
      <c r="A56" t="e">
        <f t="shared" si="0"/>
        <v>#VALUE!</v>
      </c>
      <c r="B56">
        <f>'Аксапта ИВЛ приход'!B56</f>
        <v>0</v>
      </c>
      <c r="C56" s="197">
        <f>'Аксапта ИВЛ приход'!C56</f>
        <v>0</v>
      </c>
      <c r="D56" s="185">
        <f>'Аксапта ИВЛ приход'!E56+1-1</f>
        <v>0</v>
      </c>
      <c r="E56">
        <f>'Аксапта ИВЛ приход'!F56</f>
        <v>0</v>
      </c>
    </row>
    <row r="57" spans="1:5">
      <c r="A57" t="e">
        <f t="shared" si="0"/>
        <v>#VALUE!</v>
      </c>
      <c r="B57">
        <f>'Аксапта ИВЛ приход'!B57</f>
        <v>0</v>
      </c>
      <c r="C57" s="197">
        <f>'Аксапта ИВЛ приход'!C57</f>
        <v>0</v>
      </c>
      <c r="D57" s="185">
        <f>'Аксапта ИВЛ приход'!E57+1-1</f>
        <v>0</v>
      </c>
      <c r="E57">
        <f>'Аксапта ИВЛ приход'!F57</f>
        <v>0</v>
      </c>
    </row>
    <row r="58" spans="1:5">
      <c r="A58" t="e">
        <f t="shared" si="0"/>
        <v>#VALUE!</v>
      </c>
      <c r="B58">
        <f>'Аксапта ИВЛ приход'!B58</f>
        <v>0</v>
      </c>
      <c r="C58" s="197">
        <f>'Аксапта ИВЛ приход'!C58</f>
        <v>0</v>
      </c>
      <c r="D58" s="185">
        <f>'Аксапта ИВЛ приход'!E58+1-1</f>
        <v>0</v>
      </c>
      <c r="E58">
        <f>'Аксапта ИВЛ приход'!F58</f>
        <v>0</v>
      </c>
    </row>
    <row r="59" spans="1:5">
      <c r="A59" t="e">
        <f t="shared" si="0"/>
        <v>#VALUE!</v>
      </c>
      <c r="B59">
        <f>'Аксапта ИВЛ приход'!B59</f>
        <v>0</v>
      </c>
      <c r="C59" s="197">
        <f>'Аксапта ИВЛ приход'!C59</f>
        <v>0</v>
      </c>
      <c r="D59" s="185">
        <f>'Аксапта ИВЛ приход'!E59+1-1</f>
        <v>0</v>
      </c>
      <c r="E59">
        <f>'Аксапта ИВЛ приход'!F59</f>
        <v>0</v>
      </c>
    </row>
    <row r="60" spans="1:5">
      <c r="A60" t="e">
        <f t="shared" si="0"/>
        <v>#VALUE!</v>
      </c>
      <c r="B60">
        <f>'Аксапта ИВЛ приход'!B60</f>
        <v>0</v>
      </c>
      <c r="C60" s="197">
        <f>'Аксапта ИВЛ приход'!C60</f>
        <v>0</v>
      </c>
      <c r="D60" s="185">
        <f>'Аксапта ИВЛ приход'!E60+1-1</f>
        <v>0</v>
      </c>
      <c r="E60">
        <f>'Аксапта ИВЛ приход'!F60</f>
        <v>0</v>
      </c>
    </row>
    <row r="61" spans="1:5">
      <c r="A61" t="e">
        <f t="shared" si="0"/>
        <v>#VALUE!</v>
      </c>
      <c r="B61">
        <f>'Аксапта ИВЛ приход'!B61</f>
        <v>0</v>
      </c>
      <c r="C61" s="197">
        <f>'Аксапта ИВЛ приход'!C61</f>
        <v>0</v>
      </c>
      <c r="D61" s="185">
        <f>'Аксапта ИВЛ приход'!E61+1-1</f>
        <v>0</v>
      </c>
      <c r="E61">
        <f>'Аксапта ИВЛ приход'!F61</f>
        <v>0</v>
      </c>
    </row>
    <row r="62" spans="1:5">
      <c r="A62" t="e">
        <f t="shared" si="0"/>
        <v>#VALUE!</v>
      </c>
      <c r="B62">
        <f>'Аксапта ИВЛ приход'!B62</f>
        <v>0</v>
      </c>
      <c r="C62" s="197">
        <f>'Аксапта ИВЛ приход'!C62</f>
        <v>0</v>
      </c>
      <c r="D62" s="185">
        <f>'Аксапта ИВЛ приход'!E62+1-1</f>
        <v>0</v>
      </c>
      <c r="E62">
        <f>'Аксапта ИВЛ приход'!F62</f>
        <v>0</v>
      </c>
    </row>
    <row r="63" spans="1:5">
      <c r="A63" t="e">
        <f t="shared" si="0"/>
        <v>#VALUE!</v>
      </c>
      <c r="B63">
        <f>'Аксапта ИВЛ приход'!B63</f>
        <v>0</v>
      </c>
      <c r="C63" s="197">
        <f>'Аксапта ИВЛ приход'!C63</f>
        <v>0</v>
      </c>
      <c r="D63" s="185">
        <f>'Аксапта ИВЛ приход'!E63+1-1</f>
        <v>0</v>
      </c>
      <c r="E63">
        <f>'Аксапта ИВЛ приход'!F63</f>
        <v>0</v>
      </c>
    </row>
    <row r="64" spans="1:5">
      <c r="A64" t="e">
        <f t="shared" si="0"/>
        <v>#VALUE!</v>
      </c>
      <c r="B64">
        <f>'Аксапта ИВЛ приход'!B64</f>
        <v>0</v>
      </c>
      <c r="C64" s="197">
        <f>'Аксапта ИВЛ приход'!C64</f>
        <v>0</v>
      </c>
      <c r="D64" s="185">
        <f>'Аксапта ИВЛ приход'!E64+1-1</f>
        <v>0</v>
      </c>
      <c r="E64">
        <f>'Аксапта ИВЛ приход'!F64</f>
        <v>0</v>
      </c>
    </row>
    <row r="65" spans="1:5">
      <c r="A65" t="e">
        <f t="shared" si="0"/>
        <v>#VALUE!</v>
      </c>
      <c r="B65">
        <f>'Аксапта ИВЛ приход'!B65</f>
        <v>0</v>
      </c>
      <c r="C65" s="197">
        <f>'Аксапта ИВЛ приход'!C65</f>
        <v>0</v>
      </c>
      <c r="D65" s="185">
        <f>'Аксапта ИВЛ приход'!E65+1-1</f>
        <v>0</v>
      </c>
      <c r="E65">
        <f>'Аксапта ИВЛ приход'!F65</f>
        <v>0</v>
      </c>
    </row>
    <row r="66" spans="1:5">
      <c r="A66" t="e">
        <f t="shared" ref="A66:A129" si="1">REPLACE(B66,1,3,)+1-1</f>
        <v>#VALUE!</v>
      </c>
      <c r="B66">
        <f>'Аксапта ИВЛ приход'!B66</f>
        <v>0</v>
      </c>
      <c r="C66" s="197">
        <f>'Аксапта ИВЛ приход'!C66</f>
        <v>0</v>
      </c>
      <c r="D66" s="185">
        <f>'Аксапта ИВЛ приход'!E66+1-1</f>
        <v>0</v>
      </c>
      <c r="E66">
        <f>'Аксапта ИВЛ приход'!F66</f>
        <v>0</v>
      </c>
    </row>
    <row r="67" spans="1:5">
      <c r="A67" t="e">
        <f t="shared" si="1"/>
        <v>#VALUE!</v>
      </c>
      <c r="B67">
        <f>'Аксапта ИВЛ приход'!B67</f>
        <v>0</v>
      </c>
      <c r="C67" s="197">
        <f>'Аксапта ИВЛ приход'!C67</f>
        <v>0</v>
      </c>
      <c r="D67" s="185">
        <f>'Аксапта ИВЛ приход'!E67+1-1</f>
        <v>0</v>
      </c>
      <c r="E67">
        <f>'Аксапта ИВЛ приход'!F67</f>
        <v>0</v>
      </c>
    </row>
    <row r="68" spans="1:5">
      <c r="A68" t="e">
        <f t="shared" si="1"/>
        <v>#VALUE!</v>
      </c>
      <c r="B68">
        <f>'Аксапта ИВЛ приход'!B68</f>
        <v>0</v>
      </c>
      <c r="C68" s="197">
        <f>'Аксапта ИВЛ приход'!C68</f>
        <v>0</v>
      </c>
      <c r="D68" s="185">
        <f>'Аксапта ИВЛ приход'!E68+1-1</f>
        <v>0</v>
      </c>
      <c r="E68">
        <f>'Аксапта ИВЛ приход'!F68</f>
        <v>0</v>
      </c>
    </row>
    <row r="69" spans="1:5">
      <c r="A69" t="e">
        <f t="shared" si="1"/>
        <v>#VALUE!</v>
      </c>
      <c r="B69">
        <f>'Аксапта ИВЛ приход'!B69</f>
        <v>0</v>
      </c>
      <c r="C69" s="197">
        <f>'Аксапта ИВЛ приход'!C69</f>
        <v>0</v>
      </c>
      <c r="D69" s="185">
        <f>'Аксапта ИВЛ приход'!E69+1-1</f>
        <v>0</v>
      </c>
      <c r="E69">
        <f>'Аксапта ИВЛ приход'!F69</f>
        <v>0</v>
      </c>
    </row>
    <row r="70" spans="1:5">
      <c r="A70" t="e">
        <f t="shared" si="1"/>
        <v>#VALUE!</v>
      </c>
      <c r="B70">
        <f>'Аксапта ИВЛ приход'!B70</f>
        <v>0</v>
      </c>
      <c r="C70" s="197">
        <f>'Аксапта ИВЛ приход'!C70</f>
        <v>0</v>
      </c>
      <c r="D70" s="185">
        <f>'Аксапта ИВЛ приход'!E70+1-1</f>
        <v>0</v>
      </c>
      <c r="E70">
        <f>'Аксапта ИВЛ приход'!F70</f>
        <v>0</v>
      </c>
    </row>
    <row r="71" spans="1:5">
      <c r="A71" t="e">
        <f t="shared" si="1"/>
        <v>#VALUE!</v>
      </c>
      <c r="B71">
        <f>'Аксапта ИВЛ приход'!B71</f>
        <v>0</v>
      </c>
      <c r="C71" s="197">
        <f>'Аксапта ИВЛ приход'!C71</f>
        <v>0</v>
      </c>
      <c r="D71" s="185">
        <f>'Аксапта ИВЛ приход'!E71+1-1</f>
        <v>0</v>
      </c>
      <c r="E71">
        <f>'Аксапта ИВЛ приход'!F71</f>
        <v>0</v>
      </c>
    </row>
    <row r="72" spans="1:5">
      <c r="A72" t="e">
        <f t="shared" si="1"/>
        <v>#VALUE!</v>
      </c>
      <c r="B72">
        <f>'Аксапта ИВЛ приход'!B72</f>
        <v>0</v>
      </c>
      <c r="C72" s="197">
        <f>'Аксапта ИВЛ приход'!C72</f>
        <v>0</v>
      </c>
      <c r="D72" s="185">
        <f>'Аксапта ИВЛ приход'!E72+1-1</f>
        <v>0</v>
      </c>
      <c r="E72">
        <f>'Аксапта ИВЛ приход'!F72</f>
        <v>0</v>
      </c>
    </row>
    <row r="73" spans="1:5">
      <c r="A73" t="e">
        <f t="shared" si="1"/>
        <v>#VALUE!</v>
      </c>
      <c r="B73">
        <f>'Аксапта ИВЛ приход'!B73</f>
        <v>0</v>
      </c>
      <c r="C73" s="197">
        <f>'Аксапта ИВЛ приход'!C73</f>
        <v>0</v>
      </c>
      <c r="D73" s="185">
        <f>'Аксапта ИВЛ приход'!E73+1-1</f>
        <v>0</v>
      </c>
      <c r="E73">
        <f>'Аксапта ИВЛ приход'!F73</f>
        <v>0</v>
      </c>
    </row>
    <row r="74" spans="1:5">
      <c r="A74" t="e">
        <f t="shared" si="1"/>
        <v>#VALUE!</v>
      </c>
      <c r="B74">
        <f>'Аксапта ИВЛ приход'!B74</f>
        <v>0</v>
      </c>
      <c r="C74" s="197">
        <f>'Аксапта ИВЛ приход'!C74</f>
        <v>0</v>
      </c>
      <c r="D74" s="185">
        <f>'Аксапта ИВЛ приход'!E74+1-1</f>
        <v>0</v>
      </c>
      <c r="E74">
        <f>'Аксапта ИВЛ приход'!F74</f>
        <v>0</v>
      </c>
    </row>
    <row r="75" spans="1:5">
      <c r="A75" t="e">
        <f t="shared" si="1"/>
        <v>#VALUE!</v>
      </c>
      <c r="B75">
        <f>'Аксапта ИВЛ приход'!B75</f>
        <v>0</v>
      </c>
      <c r="C75" s="197">
        <f>'Аксапта ИВЛ приход'!C75</f>
        <v>0</v>
      </c>
      <c r="D75" s="185">
        <f>'Аксапта ИВЛ приход'!E75+1-1</f>
        <v>0</v>
      </c>
      <c r="E75">
        <f>'Аксапта ИВЛ приход'!F75</f>
        <v>0</v>
      </c>
    </row>
    <row r="76" spans="1:5">
      <c r="A76" t="e">
        <f t="shared" si="1"/>
        <v>#VALUE!</v>
      </c>
      <c r="B76">
        <f>'Аксапта ИВЛ приход'!B76</f>
        <v>0</v>
      </c>
      <c r="C76" s="197">
        <f>'Аксапта ИВЛ приход'!C76</f>
        <v>0</v>
      </c>
      <c r="D76" s="185">
        <f>'Аксапта ИВЛ приход'!E76+1-1</f>
        <v>0</v>
      </c>
      <c r="E76">
        <f>'Аксапта ИВЛ приход'!F76</f>
        <v>0</v>
      </c>
    </row>
    <row r="77" spans="1:5">
      <c r="A77" t="e">
        <f t="shared" si="1"/>
        <v>#VALUE!</v>
      </c>
      <c r="B77">
        <f>'Аксапта ИВЛ приход'!B77</f>
        <v>0</v>
      </c>
      <c r="C77" s="197">
        <f>'Аксапта ИВЛ приход'!C77</f>
        <v>0</v>
      </c>
      <c r="D77" s="185">
        <f>'Аксапта ИВЛ приход'!E77+1-1</f>
        <v>0</v>
      </c>
      <c r="E77">
        <f>'Аксапта ИВЛ приход'!F77</f>
        <v>0</v>
      </c>
    </row>
    <row r="78" spans="1:5">
      <c r="A78" t="e">
        <f t="shared" si="1"/>
        <v>#VALUE!</v>
      </c>
      <c r="B78">
        <f>'Аксапта ИВЛ приход'!B78</f>
        <v>0</v>
      </c>
      <c r="C78" s="197">
        <f>'Аксапта ИВЛ приход'!C78</f>
        <v>0</v>
      </c>
      <c r="D78" s="185">
        <f>'Аксапта ИВЛ приход'!E78+1-1</f>
        <v>0</v>
      </c>
      <c r="E78">
        <f>'Аксапта ИВЛ приход'!F78</f>
        <v>0</v>
      </c>
    </row>
    <row r="79" spans="1:5">
      <c r="A79" t="e">
        <f t="shared" si="1"/>
        <v>#VALUE!</v>
      </c>
      <c r="B79">
        <f>'Аксапта ИВЛ приход'!B79</f>
        <v>0</v>
      </c>
      <c r="C79" s="197">
        <f>'Аксапта ИВЛ приход'!C79</f>
        <v>0</v>
      </c>
      <c r="D79" s="185">
        <f>'Аксапта ИВЛ приход'!E79+1-1</f>
        <v>0</v>
      </c>
      <c r="E79">
        <f>'Аксапта ИВЛ приход'!F79</f>
        <v>0</v>
      </c>
    </row>
    <row r="80" spans="1:5">
      <c r="A80" t="e">
        <f t="shared" si="1"/>
        <v>#VALUE!</v>
      </c>
      <c r="B80">
        <f>'Аксапта ИВЛ приход'!B80</f>
        <v>0</v>
      </c>
      <c r="C80" s="197">
        <f>'Аксапта ИВЛ приход'!C80</f>
        <v>0</v>
      </c>
      <c r="D80" s="185">
        <f>'Аксапта ИВЛ приход'!E80+1-1</f>
        <v>0</v>
      </c>
      <c r="E80">
        <f>'Аксапта ИВЛ приход'!F80</f>
        <v>0</v>
      </c>
    </row>
    <row r="81" spans="1:5">
      <c r="A81" t="e">
        <f t="shared" si="1"/>
        <v>#VALUE!</v>
      </c>
      <c r="B81">
        <f>'Аксапта ИВЛ приход'!B81</f>
        <v>0</v>
      </c>
      <c r="C81" s="197">
        <f>'Аксапта ИВЛ приход'!C81</f>
        <v>0</v>
      </c>
      <c r="D81" s="185">
        <f>'Аксапта ИВЛ приход'!E81+1-1</f>
        <v>0</v>
      </c>
      <c r="E81">
        <f>'Аксапта ИВЛ приход'!F81</f>
        <v>0</v>
      </c>
    </row>
    <row r="82" spans="1:5">
      <c r="A82" t="e">
        <f t="shared" si="1"/>
        <v>#VALUE!</v>
      </c>
      <c r="B82">
        <f>'Аксапта ИВЛ приход'!B82</f>
        <v>0</v>
      </c>
      <c r="C82" s="197">
        <f>'Аксапта ИВЛ приход'!C82</f>
        <v>0</v>
      </c>
      <c r="D82" s="185">
        <f>'Аксапта ИВЛ приход'!E82+1-1</f>
        <v>0</v>
      </c>
      <c r="E82">
        <f>'Аксапта ИВЛ приход'!F82</f>
        <v>0</v>
      </c>
    </row>
    <row r="83" spans="1:5">
      <c r="A83" t="e">
        <f t="shared" si="1"/>
        <v>#VALUE!</v>
      </c>
      <c r="B83">
        <f>'Аксапта ИВЛ приход'!B83</f>
        <v>0</v>
      </c>
      <c r="C83" s="197">
        <f>'Аксапта ИВЛ приход'!C83</f>
        <v>0</v>
      </c>
      <c r="D83" s="185">
        <f>'Аксапта ИВЛ приход'!E83+1-1</f>
        <v>0</v>
      </c>
      <c r="E83">
        <f>'Аксапта ИВЛ приход'!F83</f>
        <v>0</v>
      </c>
    </row>
    <row r="84" spans="1:5">
      <c r="A84" t="e">
        <f t="shared" si="1"/>
        <v>#VALUE!</v>
      </c>
      <c r="B84">
        <f>'Аксапта ИВЛ приход'!B84</f>
        <v>0</v>
      </c>
      <c r="C84" s="197">
        <f>'Аксапта ИВЛ приход'!C84</f>
        <v>0</v>
      </c>
      <c r="D84" s="185">
        <f>'Аксапта ИВЛ приход'!E84+1-1</f>
        <v>0</v>
      </c>
      <c r="E84">
        <f>'Аксапта ИВЛ приход'!F84</f>
        <v>0</v>
      </c>
    </row>
    <row r="85" spans="1:5">
      <c r="A85" t="e">
        <f t="shared" si="1"/>
        <v>#VALUE!</v>
      </c>
      <c r="B85">
        <f>'Аксапта ИВЛ приход'!B85</f>
        <v>0</v>
      </c>
      <c r="C85" s="197">
        <f>'Аксапта ИВЛ приход'!C85</f>
        <v>0</v>
      </c>
      <c r="D85" s="185">
        <f>'Аксапта ИВЛ приход'!E85+1-1</f>
        <v>0</v>
      </c>
      <c r="E85">
        <f>'Аксапта ИВЛ приход'!F85</f>
        <v>0</v>
      </c>
    </row>
    <row r="86" spans="1:5">
      <c r="A86" t="e">
        <f t="shared" si="1"/>
        <v>#VALUE!</v>
      </c>
      <c r="B86">
        <f>'Аксапта ИВЛ приход'!B86</f>
        <v>0</v>
      </c>
      <c r="C86" s="197">
        <f>'Аксапта ИВЛ приход'!C86</f>
        <v>0</v>
      </c>
      <c r="D86" s="185">
        <f>'Аксапта ИВЛ приход'!E86+1-1</f>
        <v>0</v>
      </c>
      <c r="E86">
        <f>'Аксапта ИВЛ приход'!F86</f>
        <v>0</v>
      </c>
    </row>
    <row r="87" spans="1:5">
      <c r="A87" t="e">
        <f t="shared" si="1"/>
        <v>#VALUE!</v>
      </c>
      <c r="B87">
        <f>'Аксапта ИВЛ приход'!B87</f>
        <v>0</v>
      </c>
      <c r="C87" s="197">
        <f>'Аксапта ИВЛ приход'!C87</f>
        <v>0</v>
      </c>
      <c r="D87" s="185">
        <f>'Аксапта ИВЛ приход'!E87+1-1</f>
        <v>0</v>
      </c>
      <c r="E87">
        <f>'Аксапта ИВЛ приход'!F87</f>
        <v>0</v>
      </c>
    </row>
    <row r="88" spans="1:5">
      <c r="A88" t="e">
        <f t="shared" si="1"/>
        <v>#VALUE!</v>
      </c>
      <c r="B88">
        <f>'Аксапта ИВЛ приход'!B88</f>
        <v>0</v>
      </c>
      <c r="C88" s="197">
        <f>'Аксапта ИВЛ приход'!C88</f>
        <v>0</v>
      </c>
      <c r="D88" s="185">
        <f>'Аксапта ИВЛ приход'!E88+1-1</f>
        <v>0</v>
      </c>
      <c r="E88">
        <f>'Аксапта ИВЛ приход'!F88</f>
        <v>0</v>
      </c>
    </row>
    <row r="89" spans="1:5">
      <c r="A89" t="e">
        <f t="shared" si="1"/>
        <v>#VALUE!</v>
      </c>
      <c r="B89">
        <f>'Аксапта ИВЛ приход'!B89</f>
        <v>0</v>
      </c>
      <c r="C89" s="197">
        <f>'Аксапта ИВЛ приход'!C89</f>
        <v>0</v>
      </c>
      <c r="D89" s="185">
        <f>'Аксапта ИВЛ приход'!E89+1-1</f>
        <v>0</v>
      </c>
      <c r="E89">
        <f>'Аксапта ИВЛ приход'!F89</f>
        <v>0</v>
      </c>
    </row>
    <row r="90" spans="1:5">
      <c r="A90" t="e">
        <f t="shared" si="1"/>
        <v>#VALUE!</v>
      </c>
      <c r="B90">
        <f>'Аксапта ИВЛ приход'!B90</f>
        <v>0</v>
      </c>
      <c r="C90" s="197">
        <f>'Аксапта ИВЛ приход'!C90</f>
        <v>0</v>
      </c>
      <c r="D90" s="185">
        <f>'Аксапта ИВЛ приход'!E90+1-1</f>
        <v>0</v>
      </c>
      <c r="E90">
        <f>'Аксапта ИВЛ приход'!F90</f>
        <v>0</v>
      </c>
    </row>
    <row r="91" spans="1:5">
      <c r="A91" t="e">
        <f t="shared" si="1"/>
        <v>#VALUE!</v>
      </c>
      <c r="B91">
        <f>'Аксапта ИВЛ приход'!B91</f>
        <v>0</v>
      </c>
      <c r="C91" s="197">
        <f>'Аксапта ИВЛ приход'!C91</f>
        <v>0</v>
      </c>
      <c r="D91" s="185">
        <f>'Аксапта ИВЛ приход'!E91+1-1</f>
        <v>0</v>
      </c>
      <c r="E91">
        <f>'Аксапта ИВЛ приход'!F91</f>
        <v>0</v>
      </c>
    </row>
    <row r="92" spans="1:5">
      <c r="A92" t="e">
        <f t="shared" si="1"/>
        <v>#VALUE!</v>
      </c>
      <c r="B92">
        <f>'Аксапта ИВЛ приход'!B92</f>
        <v>0</v>
      </c>
      <c r="C92" s="197">
        <f>'Аксапта ИВЛ приход'!C92</f>
        <v>0</v>
      </c>
      <c r="D92" s="185">
        <f>'Аксапта ИВЛ приход'!E92+1-1</f>
        <v>0</v>
      </c>
      <c r="E92">
        <f>'Аксапта ИВЛ приход'!F92</f>
        <v>0</v>
      </c>
    </row>
    <row r="93" spans="1:5">
      <c r="A93" t="e">
        <f t="shared" si="1"/>
        <v>#VALUE!</v>
      </c>
      <c r="B93">
        <f>'Аксапта ИВЛ приход'!B93</f>
        <v>0</v>
      </c>
      <c r="C93" s="197">
        <f>'Аксапта ИВЛ приход'!C93</f>
        <v>0</v>
      </c>
      <c r="D93" s="185">
        <f>'Аксапта ИВЛ приход'!E93+1-1</f>
        <v>0</v>
      </c>
      <c r="E93">
        <f>'Аксапта ИВЛ приход'!F93</f>
        <v>0</v>
      </c>
    </row>
    <row r="94" spans="1:5">
      <c r="A94" t="e">
        <f t="shared" si="1"/>
        <v>#VALUE!</v>
      </c>
      <c r="B94">
        <f>'Аксапта ИВЛ приход'!B94</f>
        <v>0</v>
      </c>
      <c r="C94" s="197">
        <f>'Аксапта ИВЛ приход'!C94</f>
        <v>0</v>
      </c>
      <c r="D94" s="185">
        <f>'Аксапта ИВЛ приход'!E94+1-1</f>
        <v>0</v>
      </c>
      <c r="E94">
        <f>'Аксапта ИВЛ приход'!F94</f>
        <v>0</v>
      </c>
    </row>
    <row r="95" spans="1:5">
      <c r="A95" t="e">
        <f t="shared" si="1"/>
        <v>#VALUE!</v>
      </c>
      <c r="B95">
        <f>'Аксапта ИВЛ приход'!B95</f>
        <v>0</v>
      </c>
      <c r="C95" s="197">
        <f>'Аксапта ИВЛ приход'!C95</f>
        <v>0</v>
      </c>
      <c r="D95" s="185">
        <f>'Аксапта ИВЛ приход'!E95+1-1</f>
        <v>0</v>
      </c>
      <c r="E95">
        <f>'Аксапта ИВЛ приход'!F95</f>
        <v>0</v>
      </c>
    </row>
    <row r="96" spans="1:5">
      <c r="A96" t="e">
        <f t="shared" si="1"/>
        <v>#VALUE!</v>
      </c>
      <c r="B96">
        <f>'Аксапта ИВЛ приход'!B96</f>
        <v>0</v>
      </c>
      <c r="C96" s="197">
        <f>'Аксапта ИВЛ приход'!C96</f>
        <v>0</v>
      </c>
      <c r="D96" s="185">
        <f>'Аксапта ИВЛ приход'!E96+1-1</f>
        <v>0</v>
      </c>
      <c r="E96">
        <f>'Аксапта ИВЛ приход'!F96</f>
        <v>0</v>
      </c>
    </row>
    <row r="97" spans="1:5">
      <c r="A97" t="e">
        <f t="shared" si="1"/>
        <v>#VALUE!</v>
      </c>
      <c r="B97">
        <f>'Аксапта ИВЛ приход'!B97</f>
        <v>0</v>
      </c>
      <c r="C97" s="197">
        <f>'Аксапта ИВЛ приход'!C97</f>
        <v>0</v>
      </c>
      <c r="D97" s="185">
        <f>'Аксапта ИВЛ приход'!E97+1-1</f>
        <v>0</v>
      </c>
      <c r="E97">
        <f>'Аксапта ИВЛ приход'!F97</f>
        <v>0</v>
      </c>
    </row>
    <row r="98" spans="1:5">
      <c r="A98" t="e">
        <f t="shared" si="1"/>
        <v>#VALUE!</v>
      </c>
      <c r="B98">
        <f>'Аксапта ИВЛ приход'!B98</f>
        <v>0</v>
      </c>
      <c r="C98" s="197">
        <f>'Аксапта ИВЛ приход'!C98</f>
        <v>0</v>
      </c>
      <c r="D98" s="185">
        <f>'Аксапта ИВЛ приход'!E98+1-1</f>
        <v>0</v>
      </c>
      <c r="E98">
        <f>'Аксапта ИВЛ приход'!F98</f>
        <v>0</v>
      </c>
    </row>
    <row r="99" spans="1:5">
      <c r="A99" t="e">
        <f t="shared" si="1"/>
        <v>#VALUE!</v>
      </c>
      <c r="B99">
        <f>'Аксапта ИВЛ приход'!B99</f>
        <v>0</v>
      </c>
      <c r="C99" s="197">
        <f>'Аксапта ИВЛ приход'!C99</f>
        <v>0</v>
      </c>
      <c r="D99" s="185">
        <f>'Аксапта ИВЛ приход'!E99+1-1</f>
        <v>0</v>
      </c>
      <c r="E99">
        <f>'Аксапта ИВЛ приход'!F99</f>
        <v>0</v>
      </c>
    </row>
    <row r="100" spans="1:5">
      <c r="A100" t="e">
        <f t="shared" si="1"/>
        <v>#VALUE!</v>
      </c>
      <c r="B100">
        <f>'Аксапта ИВЛ приход'!B100</f>
        <v>0</v>
      </c>
      <c r="C100" s="197">
        <f>'Аксапта ИВЛ приход'!C100</f>
        <v>0</v>
      </c>
      <c r="D100" s="185">
        <f>'Аксапта ИВЛ приход'!E100+1-1</f>
        <v>0</v>
      </c>
      <c r="E100">
        <f>'Аксапта ИВЛ приход'!F100</f>
        <v>0</v>
      </c>
    </row>
    <row r="101" spans="1:5">
      <c r="A101" t="e">
        <f t="shared" si="1"/>
        <v>#VALUE!</v>
      </c>
      <c r="B101">
        <f>'Аксапта ИВЛ приход'!B101</f>
        <v>0</v>
      </c>
      <c r="C101" s="197">
        <f>'Аксапта ИВЛ приход'!C101</f>
        <v>0</v>
      </c>
      <c r="D101" s="185">
        <f>'Аксапта ИВЛ приход'!E101+1-1</f>
        <v>0</v>
      </c>
      <c r="E101">
        <f>'Аксапта ИВЛ приход'!F101</f>
        <v>0</v>
      </c>
    </row>
    <row r="102" spans="1:5">
      <c r="A102" t="e">
        <f t="shared" si="1"/>
        <v>#VALUE!</v>
      </c>
      <c r="B102">
        <f>'Аксапта ИВЛ приход'!B102</f>
        <v>0</v>
      </c>
      <c r="C102" s="197">
        <f>'Аксапта ИВЛ приход'!C102</f>
        <v>0</v>
      </c>
      <c r="D102" s="185">
        <f>'Аксапта ИВЛ приход'!E102+1-1</f>
        <v>0</v>
      </c>
      <c r="E102">
        <f>'Аксапта ИВЛ приход'!F102</f>
        <v>0</v>
      </c>
    </row>
    <row r="103" spans="1:5">
      <c r="A103" t="e">
        <f t="shared" si="1"/>
        <v>#VALUE!</v>
      </c>
      <c r="B103">
        <f>'Аксапта ИВЛ приход'!B103</f>
        <v>0</v>
      </c>
      <c r="C103" s="197">
        <f>'Аксапта ИВЛ приход'!C103</f>
        <v>0</v>
      </c>
      <c r="D103" s="185">
        <f>'Аксапта ИВЛ приход'!E103+1-1</f>
        <v>0</v>
      </c>
      <c r="E103">
        <f>'Аксапта ИВЛ приход'!F103</f>
        <v>0</v>
      </c>
    </row>
    <row r="104" spans="1:5">
      <c r="A104" t="e">
        <f t="shared" si="1"/>
        <v>#VALUE!</v>
      </c>
      <c r="B104">
        <f>'Аксапта ИВЛ приход'!B104</f>
        <v>0</v>
      </c>
      <c r="C104" s="197">
        <f>'Аксапта ИВЛ приход'!C104</f>
        <v>0</v>
      </c>
      <c r="D104" s="185">
        <f>'Аксапта ИВЛ приход'!E104+1-1</f>
        <v>0</v>
      </c>
      <c r="E104">
        <f>'Аксапта ИВЛ приход'!F104</f>
        <v>0</v>
      </c>
    </row>
    <row r="105" spans="1:5">
      <c r="A105" t="e">
        <f t="shared" si="1"/>
        <v>#VALUE!</v>
      </c>
      <c r="B105">
        <f>'Аксапта ИВЛ приход'!B105</f>
        <v>0</v>
      </c>
      <c r="C105" s="197">
        <f>'Аксапта ИВЛ приход'!C105</f>
        <v>0</v>
      </c>
      <c r="D105" s="185">
        <f>'Аксапта ИВЛ приход'!E105+1-1</f>
        <v>0</v>
      </c>
      <c r="E105">
        <f>'Аксапта ИВЛ приход'!F105</f>
        <v>0</v>
      </c>
    </row>
    <row r="106" spans="1:5">
      <c r="A106" t="e">
        <f t="shared" si="1"/>
        <v>#VALUE!</v>
      </c>
      <c r="B106">
        <f>'Аксапта ИВЛ приход'!B106</f>
        <v>0</v>
      </c>
      <c r="C106" s="197">
        <f>'Аксапта ИВЛ приход'!C106</f>
        <v>0</v>
      </c>
      <c r="D106" s="185">
        <f>'Аксапта ИВЛ приход'!E106+1-1</f>
        <v>0</v>
      </c>
      <c r="E106">
        <f>'Аксапта ИВЛ приход'!F106</f>
        <v>0</v>
      </c>
    </row>
    <row r="107" spans="1:5">
      <c r="A107" t="e">
        <f t="shared" si="1"/>
        <v>#VALUE!</v>
      </c>
      <c r="B107">
        <f>'Аксапта ИВЛ приход'!B107</f>
        <v>0</v>
      </c>
      <c r="C107" s="197">
        <f>'Аксапта ИВЛ приход'!C107</f>
        <v>0</v>
      </c>
      <c r="D107" s="185">
        <f>'Аксапта ИВЛ приход'!E107+1-1</f>
        <v>0</v>
      </c>
      <c r="E107">
        <f>'Аксапта ИВЛ приход'!F107</f>
        <v>0</v>
      </c>
    </row>
    <row r="108" spans="1:5">
      <c r="A108" t="e">
        <f t="shared" si="1"/>
        <v>#VALUE!</v>
      </c>
      <c r="B108">
        <f>'Аксапта ИВЛ приход'!B108</f>
        <v>0</v>
      </c>
      <c r="C108" s="197">
        <f>'Аксапта ИВЛ приход'!C108</f>
        <v>0</v>
      </c>
      <c r="D108" s="185">
        <f>'Аксапта ИВЛ приход'!E108+1-1</f>
        <v>0</v>
      </c>
      <c r="E108">
        <f>'Аксапта ИВЛ приход'!F108</f>
        <v>0</v>
      </c>
    </row>
    <row r="109" spans="1:5">
      <c r="A109" t="e">
        <f t="shared" si="1"/>
        <v>#VALUE!</v>
      </c>
      <c r="B109">
        <f>'Аксапта ИВЛ приход'!B109</f>
        <v>0</v>
      </c>
      <c r="C109" s="197">
        <f>'Аксапта ИВЛ приход'!C109</f>
        <v>0</v>
      </c>
      <c r="D109" s="185">
        <f>'Аксапта ИВЛ приход'!E109+1-1</f>
        <v>0</v>
      </c>
      <c r="E109">
        <f>'Аксапта ИВЛ приход'!F109</f>
        <v>0</v>
      </c>
    </row>
    <row r="110" spans="1:5">
      <c r="A110" t="e">
        <f t="shared" si="1"/>
        <v>#VALUE!</v>
      </c>
      <c r="B110">
        <f>'Аксапта ИВЛ приход'!B110</f>
        <v>0</v>
      </c>
      <c r="C110" s="197">
        <f>'Аксапта ИВЛ приход'!C110</f>
        <v>0</v>
      </c>
      <c r="D110" s="185">
        <f>'Аксапта ИВЛ приход'!E110+1-1</f>
        <v>0</v>
      </c>
      <c r="E110">
        <f>'Аксапта ИВЛ приход'!F110</f>
        <v>0</v>
      </c>
    </row>
    <row r="111" spans="1:5">
      <c r="A111" t="e">
        <f t="shared" si="1"/>
        <v>#VALUE!</v>
      </c>
      <c r="B111">
        <f>'Аксапта ИВЛ приход'!B111</f>
        <v>0</v>
      </c>
      <c r="C111" s="197">
        <f>'Аксапта ИВЛ приход'!C111</f>
        <v>0</v>
      </c>
      <c r="D111" s="185">
        <f>'Аксапта ИВЛ приход'!E111+1-1</f>
        <v>0</v>
      </c>
      <c r="E111">
        <f>'Аксапта ИВЛ приход'!F111</f>
        <v>0</v>
      </c>
    </row>
    <row r="112" spans="1:5">
      <c r="A112" t="e">
        <f t="shared" si="1"/>
        <v>#VALUE!</v>
      </c>
      <c r="B112">
        <f>'Аксапта ИВЛ приход'!B112</f>
        <v>0</v>
      </c>
      <c r="C112" s="197">
        <f>'Аксапта ИВЛ приход'!C112</f>
        <v>0</v>
      </c>
      <c r="D112" s="185">
        <f>'Аксапта ИВЛ приход'!E112+1-1</f>
        <v>0</v>
      </c>
      <c r="E112">
        <f>'Аксапта ИВЛ приход'!F112</f>
        <v>0</v>
      </c>
    </row>
    <row r="113" spans="1:5">
      <c r="A113" t="e">
        <f t="shared" si="1"/>
        <v>#VALUE!</v>
      </c>
      <c r="B113">
        <f>'Аксапта ИВЛ приход'!B113</f>
        <v>0</v>
      </c>
      <c r="C113" s="197">
        <f>'Аксапта ИВЛ приход'!C113</f>
        <v>0</v>
      </c>
      <c r="D113" s="185">
        <f>'Аксапта ИВЛ приход'!E113+1-1</f>
        <v>0</v>
      </c>
      <c r="E113">
        <f>'Аксапта ИВЛ приход'!F113</f>
        <v>0</v>
      </c>
    </row>
    <row r="114" spans="1:5">
      <c r="A114" t="e">
        <f t="shared" si="1"/>
        <v>#VALUE!</v>
      </c>
      <c r="B114">
        <f>'Аксапта ИВЛ приход'!B114</f>
        <v>0</v>
      </c>
      <c r="C114" s="197">
        <f>'Аксапта ИВЛ приход'!C114</f>
        <v>0</v>
      </c>
      <c r="D114" s="185">
        <f>'Аксапта ИВЛ приход'!E114+1-1</f>
        <v>0</v>
      </c>
      <c r="E114">
        <f>'Аксапта ИВЛ приход'!F114</f>
        <v>0</v>
      </c>
    </row>
    <row r="115" spans="1:5">
      <c r="A115" t="e">
        <f t="shared" si="1"/>
        <v>#VALUE!</v>
      </c>
      <c r="B115">
        <f>'Аксапта ИВЛ приход'!B115</f>
        <v>0</v>
      </c>
      <c r="C115" s="197">
        <f>'Аксапта ИВЛ приход'!C115</f>
        <v>0</v>
      </c>
      <c r="D115" s="185">
        <f>'Аксапта ИВЛ приход'!E115+1-1</f>
        <v>0</v>
      </c>
      <c r="E115">
        <f>'Аксапта ИВЛ приход'!F115</f>
        <v>0</v>
      </c>
    </row>
    <row r="116" spans="1:5">
      <c r="A116" t="e">
        <f t="shared" si="1"/>
        <v>#VALUE!</v>
      </c>
      <c r="B116">
        <f>'Аксапта ИВЛ приход'!B116</f>
        <v>0</v>
      </c>
      <c r="C116" s="197">
        <f>'Аксапта ИВЛ приход'!C116</f>
        <v>0</v>
      </c>
      <c r="D116" s="185">
        <f>'Аксапта ИВЛ приход'!E116+1-1</f>
        <v>0</v>
      </c>
      <c r="E116">
        <f>'Аксапта ИВЛ приход'!F116</f>
        <v>0</v>
      </c>
    </row>
    <row r="117" spans="1:5">
      <c r="A117" t="e">
        <f t="shared" si="1"/>
        <v>#VALUE!</v>
      </c>
      <c r="B117">
        <f>'Аксапта ИВЛ приход'!B117</f>
        <v>0</v>
      </c>
      <c r="C117" s="197">
        <f>'Аксапта ИВЛ приход'!C117</f>
        <v>0</v>
      </c>
      <c r="D117" s="185">
        <f>'Аксапта ИВЛ приход'!E117+1-1</f>
        <v>0</v>
      </c>
      <c r="E117">
        <f>'Аксапта ИВЛ приход'!F117</f>
        <v>0</v>
      </c>
    </row>
    <row r="118" spans="1:5">
      <c r="A118" t="e">
        <f t="shared" si="1"/>
        <v>#VALUE!</v>
      </c>
      <c r="B118">
        <f>'Аксапта ИВЛ приход'!B118</f>
        <v>0</v>
      </c>
      <c r="C118" s="197">
        <f>'Аксапта ИВЛ приход'!C118</f>
        <v>0</v>
      </c>
      <c r="D118" s="185">
        <f>'Аксапта ИВЛ приход'!E118+1-1</f>
        <v>0</v>
      </c>
      <c r="E118">
        <f>'Аксапта ИВЛ приход'!F118</f>
        <v>0</v>
      </c>
    </row>
    <row r="119" spans="1:5">
      <c r="A119" t="e">
        <f t="shared" si="1"/>
        <v>#VALUE!</v>
      </c>
      <c r="B119">
        <f>'Аксапта ИВЛ приход'!B119</f>
        <v>0</v>
      </c>
      <c r="C119" s="197">
        <f>'Аксапта ИВЛ приход'!C119</f>
        <v>0</v>
      </c>
      <c r="D119" s="185">
        <f>'Аксапта ИВЛ приход'!E119+1-1</f>
        <v>0</v>
      </c>
      <c r="E119">
        <f>'Аксапта ИВЛ приход'!F119</f>
        <v>0</v>
      </c>
    </row>
    <row r="120" spans="1:5">
      <c r="A120" t="e">
        <f t="shared" si="1"/>
        <v>#VALUE!</v>
      </c>
      <c r="B120">
        <f>'Аксапта ИВЛ приход'!B120</f>
        <v>0</v>
      </c>
      <c r="C120" s="197">
        <f>'Аксапта ИВЛ приход'!C120</f>
        <v>0</v>
      </c>
      <c r="D120" s="185">
        <f>'Аксапта ИВЛ приход'!E120+1-1</f>
        <v>0</v>
      </c>
      <c r="E120">
        <f>'Аксапта ИВЛ приход'!F120</f>
        <v>0</v>
      </c>
    </row>
    <row r="121" spans="1:5">
      <c r="A121" t="e">
        <f t="shared" si="1"/>
        <v>#VALUE!</v>
      </c>
      <c r="B121">
        <f>'Аксапта ИВЛ приход'!B121</f>
        <v>0</v>
      </c>
      <c r="C121" s="197">
        <f>'Аксапта ИВЛ приход'!C121</f>
        <v>0</v>
      </c>
      <c r="D121" s="185">
        <f>'Аксапта ИВЛ приход'!E121+1-1</f>
        <v>0</v>
      </c>
      <c r="E121">
        <f>'Аксапта ИВЛ приход'!F121</f>
        <v>0</v>
      </c>
    </row>
    <row r="122" spans="1:5">
      <c r="A122" t="e">
        <f t="shared" si="1"/>
        <v>#VALUE!</v>
      </c>
      <c r="B122">
        <f>'Аксапта ИВЛ приход'!B122</f>
        <v>0</v>
      </c>
      <c r="C122" s="197">
        <f>'Аксапта ИВЛ приход'!C122</f>
        <v>0</v>
      </c>
      <c r="D122" s="185">
        <f>'Аксапта ИВЛ приход'!E122+1-1</f>
        <v>0</v>
      </c>
      <c r="E122">
        <f>'Аксапта ИВЛ приход'!F122</f>
        <v>0</v>
      </c>
    </row>
    <row r="123" spans="1:5">
      <c r="A123" t="e">
        <f t="shared" si="1"/>
        <v>#VALUE!</v>
      </c>
      <c r="B123">
        <f>'Аксапта ИВЛ приход'!B123</f>
        <v>0</v>
      </c>
      <c r="C123" s="197">
        <f>'Аксапта ИВЛ приход'!C123</f>
        <v>0</v>
      </c>
      <c r="D123" s="185">
        <f>'Аксапта ИВЛ приход'!E123+1-1</f>
        <v>0</v>
      </c>
      <c r="E123">
        <f>'Аксапта ИВЛ приход'!F123</f>
        <v>0</v>
      </c>
    </row>
    <row r="124" spans="1:5">
      <c r="A124" t="e">
        <f t="shared" si="1"/>
        <v>#VALUE!</v>
      </c>
      <c r="B124">
        <f>'Аксапта ИВЛ приход'!B124</f>
        <v>0</v>
      </c>
      <c r="C124" s="197">
        <f>'Аксапта ИВЛ приход'!C124</f>
        <v>0</v>
      </c>
      <c r="D124" s="185">
        <f>'Аксапта ИВЛ приход'!E124+1-1</f>
        <v>0</v>
      </c>
      <c r="E124">
        <f>'Аксапта ИВЛ приход'!F124</f>
        <v>0</v>
      </c>
    </row>
    <row r="125" spans="1:5">
      <c r="A125" t="e">
        <f t="shared" si="1"/>
        <v>#VALUE!</v>
      </c>
      <c r="B125">
        <f>'Аксапта ИВЛ приход'!B125</f>
        <v>0</v>
      </c>
      <c r="C125" s="197">
        <f>'Аксапта ИВЛ приход'!C125</f>
        <v>0</v>
      </c>
      <c r="D125" s="185">
        <f>'Аксапта ИВЛ приход'!E125+1-1</f>
        <v>0</v>
      </c>
      <c r="E125">
        <f>'Аксапта ИВЛ приход'!F125</f>
        <v>0</v>
      </c>
    </row>
    <row r="126" spans="1:5">
      <c r="A126" t="e">
        <f t="shared" si="1"/>
        <v>#VALUE!</v>
      </c>
      <c r="B126">
        <f>'Аксапта ИВЛ приход'!B126</f>
        <v>0</v>
      </c>
      <c r="C126" s="197">
        <f>'Аксапта ИВЛ приход'!C126</f>
        <v>0</v>
      </c>
      <c r="D126" s="185">
        <f>'Аксапта ИВЛ приход'!E126+1-1</f>
        <v>0</v>
      </c>
      <c r="E126">
        <f>'Аксапта ИВЛ приход'!F126</f>
        <v>0</v>
      </c>
    </row>
    <row r="127" spans="1:5">
      <c r="A127" t="e">
        <f t="shared" si="1"/>
        <v>#VALUE!</v>
      </c>
      <c r="B127">
        <f>'Аксапта ИВЛ приход'!B127</f>
        <v>0</v>
      </c>
      <c r="C127" s="197">
        <f>'Аксапта ИВЛ приход'!C127</f>
        <v>0</v>
      </c>
      <c r="D127" s="185">
        <f>'Аксапта ИВЛ приход'!E127+1-1</f>
        <v>0</v>
      </c>
      <c r="E127">
        <f>'Аксапта ИВЛ приход'!F127</f>
        <v>0</v>
      </c>
    </row>
    <row r="128" spans="1:5">
      <c r="A128" t="e">
        <f t="shared" si="1"/>
        <v>#VALUE!</v>
      </c>
      <c r="B128">
        <f>'Аксапта ИВЛ приход'!B128</f>
        <v>0</v>
      </c>
      <c r="C128" s="197">
        <f>'Аксапта ИВЛ приход'!C128</f>
        <v>0</v>
      </c>
      <c r="D128" s="185">
        <f>'Аксапта ИВЛ приход'!E128+1-1</f>
        <v>0</v>
      </c>
      <c r="E128">
        <f>'Аксапта ИВЛ приход'!F128</f>
        <v>0</v>
      </c>
    </row>
    <row r="129" spans="1:5">
      <c r="A129" t="e">
        <f t="shared" si="1"/>
        <v>#VALUE!</v>
      </c>
      <c r="B129">
        <f>'Аксапта ИВЛ приход'!B129</f>
        <v>0</v>
      </c>
      <c r="C129" s="197">
        <f>'Аксапта ИВЛ приход'!C129</f>
        <v>0</v>
      </c>
      <c r="D129" s="185">
        <f>'Аксапта ИВЛ приход'!E129+1-1</f>
        <v>0</v>
      </c>
      <c r="E129">
        <f>'Аксапта ИВЛ приход'!F129</f>
        <v>0</v>
      </c>
    </row>
    <row r="130" spans="1:5">
      <c r="A130" t="e">
        <f t="shared" ref="A130:A193" si="2">REPLACE(B130,1,3,)+1-1</f>
        <v>#VALUE!</v>
      </c>
      <c r="B130">
        <f>'Аксапта ИВЛ приход'!B130</f>
        <v>0</v>
      </c>
      <c r="C130" s="197">
        <f>'Аксапта ИВЛ приход'!C130</f>
        <v>0</v>
      </c>
      <c r="D130" s="185">
        <f>'Аксапта ИВЛ приход'!E130+1-1</f>
        <v>0</v>
      </c>
      <c r="E130">
        <f>'Аксапта ИВЛ приход'!F130</f>
        <v>0</v>
      </c>
    </row>
    <row r="131" spans="1:5">
      <c r="A131" t="e">
        <f t="shared" si="2"/>
        <v>#VALUE!</v>
      </c>
      <c r="B131">
        <f>'Аксапта ИВЛ приход'!B131</f>
        <v>0</v>
      </c>
      <c r="C131" s="197">
        <f>'Аксапта ИВЛ приход'!C131</f>
        <v>0</v>
      </c>
      <c r="D131" s="185">
        <f>'Аксапта ИВЛ приход'!E131+1-1</f>
        <v>0</v>
      </c>
      <c r="E131">
        <f>'Аксапта ИВЛ приход'!F131</f>
        <v>0</v>
      </c>
    </row>
    <row r="132" spans="1:5">
      <c r="A132" t="e">
        <f t="shared" si="2"/>
        <v>#VALUE!</v>
      </c>
      <c r="B132">
        <f>'Аксапта ИВЛ приход'!B132</f>
        <v>0</v>
      </c>
      <c r="C132" s="197">
        <f>'Аксапта ИВЛ приход'!C132</f>
        <v>0</v>
      </c>
      <c r="D132" s="185">
        <f>'Аксапта ИВЛ приход'!E132+1-1</f>
        <v>0</v>
      </c>
      <c r="E132">
        <f>'Аксапта ИВЛ приход'!F132</f>
        <v>0</v>
      </c>
    </row>
    <row r="133" spans="1:5">
      <c r="A133" t="e">
        <f t="shared" si="2"/>
        <v>#VALUE!</v>
      </c>
      <c r="B133">
        <f>'Аксапта ИВЛ приход'!B133</f>
        <v>0</v>
      </c>
      <c r="C133" s="197">
        <f>'Аксапта ИВЛ приход'!C133</f>
        <v>0</v>
      </c>
      <c r="D133" s="185">
        <f>'Аксапта ИВЛ приход'!E133+1-1</f>
        <v>0</v>
      </c>
      <c r="E133">
        <f>'Аксапта ИВЛ приход'!F133</f>
        <v>0</v>
      </c>
    </row>
    <row r="134" spans="1:5">
      <c r="A134" t="e">
        <f t="shared" si="2"/>
        <v>#VALUE!</v>
      </c>
      <c r="B134">
        <f>'Аксапта ИВЛ приход'!B134</f>
        <v>0</v>
      </c>
      <c r="C134" s="197">
        <f>'Аксапта ИВЛ приход'!C134</f>
        <v>0</v>
      </c>
      <c r="D134" s="185">
        <f>'Аксапта ИВЛ приход'!E134+1-1</f>
        <v>0</v>
      </c>
      <c r="E134">
        <f>'Аксапта ИВЛ приход'!F134</f>
        <v>0</v>
      </c>
    </row>
    <row r="135" spans="1:5">
      <c r="A135" t="e">
        <f t="shared" si="2"/>
        <v>#VALUE!</v>
      </c>
      <c r="B135">
        <f>'Аксапта ИВЛ приход'!B135</f>
        <v>0</v>
      </c>
      <c r="C135" s="197">
        <f>'Аксапта ИВЛ приход'!C135</f>
        <v>0</v>
      </c>
      <c r="D135" s="185">
        <f>'Аксапта ИВЛ приход'!E135+1-1</f>
        <v>0</v>
      </c>
      <c r="E135">
        <f>'Аксапта ИВЛ приход'!F135</f>
        <v>0</v>
      </c>
    </row>
    <row r="136" spans="1:5">
      <c r="A136" t="e">
        <f t="shared" si="2"/>
        <v>#VALUE!</v>
      </c>
      <c r="B136">
        <f>'Аксапта ИВЛ приход'!B136</f>
        <v>0</v>
      </c>
      <c r="C136" s="197">
        <f>'Аксапта ИВЛ приход'!C136</f>
        <v>0</v>
      </c>
      <c r="D136" s="185">
        <f>'Аксапта ИВЛ приход'!E136+1-1</f>
        <v>0</v>
      </c>
      <c r="E136">
        <f>'Аксапта ИВЛ приход'!F136</f>
        <v>0</v>
      </c>
    </row>
    <row r="137" spans="1:5">
      <c r="A137" t="e">
        <f t="shared" si="2"/>
        <v>#VALUE!</v>
      </c>
      <c r="B137">
        <f>'Аксапта ИВЛ приход'!B137</f>
        <v>0</v>
      </c>
      <c r="C137" s="197">
        <f>'Аксапта ИВЛ приход'!C137</f>
        <v>0</v>
      </c>
      <c r="D137" s="185">
        <f>'Аксапта ИВЛ приход'!E137+1-1</f>
        <v>0</v>
      </c>
      <c r="E137">
        <f>'Аксапта ИВЛ приход'!F137</f>
        <v>0</v>
      </c>
    </row>
    <row r="138" spans="1:5">
      <c r="A138" t="e">
        <f t="shared" si="2"/>
        <v>#VALUE!</v>
      </c>
      <c r="B138">
        <f>'Аксапта ИВЛ приход'!B138</f>
        <v>0</v>
      </c>
      <c r="C138" s="197">
        <f>'Аксапта ИВЛ приход'!C138</f>
        <v>0</v>
      </c>
      <c r="D138" s="185">
        <f>'Аксапта ИВЛ приход'!E138+1-1</f>
        <v>0</v>
      </c>
      <c r="E138">
        <f>'Аксапта ИВЛ приход'!F138</f>
        <v>0</v>
      </c>
    </row>
    <row r="139" spans="1:5">
      <c r="A139" t="e">
        <f t="shared" si="2"/>
        <v>#VALUE!</v>
      </c>
      <c r="B139">
        <f>'Аксапта ИВЛ приход'!B139</f>
        <v>0</v>
      </c>
      <c r="C139" s="197">
        <f>'Аксапта ИВЛ приход'!C139</f>
        <v>0</v>
      </c>
      <c r="D139" s="185">
        <f>'Аксапта ИВЛ приход'!E139+1-1</f>
        <v>0</v>
      </c>
      <c r="E139">
        <f>'Аксапта ИВЛ приход'!F139</f>
        <v>0</v>
      </c>
    </row>
    <row r="140" spans="1:5">
      <c r="A140" t="e">
        <f t="shared" si="2"/>
        <v>#VALUE!</v>
      </c>
      <c r="B140">
        <f>'Аксапта ИВЛ приход'!B140</f>
        <v>0</v>
      </c>
      <c r="C140" s="197">
        <f>'Аксапта ИВЛ приход'!C140</f>
        <v>0</v>
      </c>
      <c r="D140" s="185">
        <f>'Аксапта ИВЛ приход'!E140+1-1</f>
        <v>0</v>
      </c>
      <c r="E140">
        <f>'Аксапта ИВЛ приход'!F140</f>
        <v>0</v>
      </c>
    </row>
    <row r="141" spans="1:5">
      <c r="A141" t="e">
        <f t="shared" si="2"/>
        <v>#VALUE!</v>
      </c>
      <c r="B141">
        <f>'Аксапта ИВЛ приход'!B141</f>
        <v>0</v>
      </c>
      <c r="C141" s="197">
        <f>'Аксапта ИВЛ приход'!C141</f>
        <v>0</v>
      </c>
      <c r="D141" s="185">
        <f>'Аксапта ИВЛ приход'!E141+1-1</f>
        <v>0</v>
      </c>
      <c r="E141">
        <f>'Аксапта ИВЛ приход'!F141</f>
        <v>0</v>
      </c>
    </row>
    <row r="142" spans="1:5">
      <c r="A142" t="e">
        <f t="shared" si="2"/>
        <v>#VALUE!</v>
      </c>
      <c r="B142">
        <f>'Аксапта ИВЛ приход'!B142</f>
        <v>0</v>
      </c>
      <c r="C142" s="197">
        <f>'Аксапта ИВЛ приход'!C142</f>
        <v>0</v>
      </c>
      <c r="D142" s="185">
        <f>'Аксапта ИВЛ приход'!E142+1-1</f>
        <v>0</v>
      </c>
      <c r="E142">
        <f>'Аксапта ИВЛ приход'!F142</f>
        <v>0</v>
      </c>
    </row>
    <row r="143" spans="1:5">
      <c r="A143" t="e">
        <f t="shared" si="2"/>
        <v>#VALUE!</v>
      </c>
      <c r="B143">
        <f>'Аксапта ИВЛ приход'!B143</f>
        <v>0</v>
      </c>
      <c r="C143" s="197">
        <f>'Аксапта ИВЛ приход'!C143</f>
        <v>0</v>
      </c>
      <c r="D143" s="185">
        <f>'Аксапта ИВЛ приход'!E143+1-1</f>
        <v>0</v>
      </c>
      <c r="E143">
        <f>'Аксапта ИВЛ приход'!F143</f>
        <v>0</v>
      </c>
    </row>
    <row r="144" spans="1:5">
      <c r="A144" t="e">
        <f t="shared" si="2"/>
        <v>#VALUE!</v>
      </c>
      <c r="B144">
        <f>'Аксапта ИВЛ приход'!B144</f>
        <v>0</v>
      </c>
      <c r="C144" s="197">
        <f>'Аксапта ИВЛ приход'!C144</f>
        <v>0</v>
      </c>
      <c r="D144" s="185">
        <f>'Аксапта ИВЛ приход'!E144+1-1</f>
        <v>0</v>
      </c>
      <c r="E144">
        <f>'Аксапта ИВЛ приход'!F144</f>
        <v>0</v>
      </c>
    </row>
    <row r="145" spans="1:5">
      <c r="A145" t="e">
        <f t="shared" si="2"/>
        <v>#VALUE!</v>
      </c>
      <c r="B145">
        <f>'Аксапта ИВЛ приход'!B145</f>
        <v>0</v>
      </c>
      <c r="C145" s="197">
        <f>'Аксапта ИВЛ приход'!C145</f>
        <v>0</v>
      </c>
      <c r="D145" s="185">
        <f>'Аксапта ИВЛ приход'!E145+1-1</f>
        <v>0</v>
      </c>
      <c r="E145">
        <f>'Аксапта ИВЛ приход'!F145</f>
        <v>0</v>
      </c>
    </row>
    <row r="146" spans="1:5">
      <c r="A146" t="e">
        <f t="shared" si="2"/>
        <v>#VALUE!</v>
      </c>
      <c r="B146">
        <f>'Аксапта ИВЛ приход'!B146</f>
        <v>0</v>
      </c>
      <c r="C146" s="197">
        <f>'Аксапта ИВЛ приход'!C146</f>
        <v>0</v>
      </c>
      <c r="D146" s="185">
        <f>'Аксапта ИВЛ приход'!E146+1-1</f>
        <v>0</v>
      </c>
      <c r="E146">
        <f>'Аксапта ИВЛ приход'!F146</f>
        <v>0</v>
      </c>
    </row>
    <row r="147" spans="1:5">
      <c r="A147" t="e">
        <f t="shared" si="2"/>
        <v>#VALUE!</v>
      </c>
      <c r="B147">
        <f>'Аксапта ИВЛ приход'!B147</f>
        <v>0</v>
      </c>
      <c r="C147" s="197">
        <f>'Аксапта ИВЛ приход'!C147</f>
        <v>0</v>
      </c>
      <c r="D147" s="185">
        <f>'Аксапта ИВЛ приход'!E147+1-1</f>
        <v>0</v>
      </c>
      <c r="E147">
        <f>'Аксапта ИВЛ приход'!F147</f>
        <v>0</v>
      </c>
    </row>
    <row r="148" spans="1:5">
      <c r="A148" t="e">
        <f t="shared" si="2"/>
        <v>#VALUE!</v>
      </c>
      <c r="B148">
        <f>'Аксапта ИВЛ приход'!B148</f>
        <v>0</v>
      </c>
      <c r="C148" s="197">
        <f>'Аксапта ИВЛ приход'!C148</f>
        <v>0</v>
      </c>
      <c r="D148" s="185">
        <f>'Аксапта ИВЛ приход'!E148+1-1</f>
        <v>0</v>
      </c>
      <c r="E148">
        <f>'Аксапта ИВЛ приход'!F148</f>
        <v>0</v>
      </c>
    </row>
    <row r="149" spans="1:5">
      <c r="A149" t="e">
        <f t="shared" si="2"/>
        <v>#VALUE!</v>
      </c>
      <c r="B149">
        <f>'Аксапта ИВЛ приход'!B149</f>
        <v>0</v>
      </c>
      <c r="C149" s="197">
        <f>'Аксапта ИВЛ приход'!C149</f>
        <v>0</v>
      </c>
      <c r="D149" s="185">
        <f>'Аксапта ИВЛ приход'!E149+1-1</f>
        <v>0</v>
      </c>
      <c r="E149">
        <f>'Аксапта ИВЛ приход'!F149</f>
        <v>0</v>
      </c>
    </row>
    <row r="150" spans="1:5">
      <c r="A150" t="e">
        <f t="shared" si="2"/>
        <v>#VALUE!</v>
      </c>
      <c r="B150">
        <f>'Аксапта ИВЛ приход'!B150</f>
        <v>0</v>
      </c>
      <c r="C150" s="197">
        <f>'Аксапта ИВЛ приход'!C150</f>
        <v>0</v>
      </c>
      <c r="D150" s="185">
        <f>'Аксапта ИВЛ приход'!E150+1-1</f>
        <v>0</v>
      </c>
      <c r="E150">
        <f>'Аксапта ИВЛ приход'!F150</f>
        <v>0</v>
      </c>
    </row>
    <row r="151" spans="1:5">
      <c r="A151" t="e">
        <f t="shared" si="2"/>
        <v>#VALUE!</v>
      </c>
      <c r="B151">
        <f>'Аксапта ИВЛ приход'!B151</f>
        <v>0</v>
      </c>
      <c r="C151" s="197">
        <f>'Аксапта ИВЛ приход'!C151</f>
        <v>0</v>
      </c>
      <c r="D151" s="185">
        <f>'Аксапта ИВЛ приход'!E151+1-1</f>
        <v>0</v>
      </c>
      <c r="E151">
        <f>'Аксапта ИВЛ приход'!F151</f>
        <v>0</v>
      </c>
    </row>
    <row r="152" spans="1:5">
      <c r="A152" t="e">
        <f t="shared" si="2"/>
        <v>#VALUE!</v>
      </c>
      <c r="B152">
        <f>'Аксапта ИВЛ приход'!B152</f>
        <v>0</v>
      </c>
      <c r="C152" s="197">
        <f>'Аксапта ИВЛ приход'!C152</f>
        <v>0</v>
      </c>
      <c r="D152" s="185">
        <f>'Аксапта ИВЛ приход'!E152+1-1</f>
        <v>0</v>
      </c>
      <c r="E152">
        <f>'Аксапта ИВЛ приход'!F152</f>
        <v>0</v>
      </c>
    </row>
    <row r="153" spans="1:5">
      <c r="A153" t="e">
        <f t="shared" si="2"/>
        <v>#VALUE!</v>
      </c>
      <c r="B153">
        <f>'Аксапта ИВЛ приход'!B153</f>
        <v>0</v>
      </c>
      <c r="C153" s="197">
        <f>'Аксапта ИВЛ приход'!C153</f>
        <v>0</v>
      </c>
      <c r="D153" s="185">
        <f>'Аксапта ИВЛ приход'!E153+1-1</f>
        <v>0</v>
      </c>
      <c r="E153">
        <f>'Аксапта ИВЛ приход'!F153</f>
        <v>0</v>
      </c>
    </row>
    <row r="154" spans="1:5">
      <c r="A154" t="e">
        <f t="shared" si="2"/>
        <v>#VALUE!</v>
      </c>
      <c r="B154">
        <f>'Аксапта ИВЛ приход'!B154</f>
        <v>0</v>
      </c>
      <c r="C154" s="197">
        <f>'Аксапта ИВЛ приход'!C154</f>
        <v>0</v>
      </c>
      <c r="D154" s="185">
        <f>'Аксапта ИВЛ приход'!E154+1-1</f>
        <v>0</v>
      </c>
      <c r="E154">
        <f>'Аксапта ИВЛ приход'!F154</f>
        <v>0</v>
      </c>
    </row>
    <row r="155" spans="1:5">
      <c r="A155" t="e">
        <f t="shared" si="2"/>
        <v>#VALUE!</v>
      </c>
      <c r="B155">
        <f>'Аксапта ИВЛ приход'!B155</f>
        <v>0</v>
      </c>
      <c r="C155" s="197">
        <f>'Аксапта ИВЛ приход'!C155</f>
        <v>0</v>
      </c>
      <c r="D155" s="185">
        <f>'Аксапта ИВЛ приход'!E155+1-1</f>
        <v>0</v>
      </c>
      <c r="E155">
        <f>'Аксапта ИВЛ приход'!F155</f>
        <v>0</v>
      </c>
    </row>
    <row r="156" spans="1:5">
      <c r="A156" t="e">
        <f t="shared" si="2"/>
        <v>#VALUE!</v>
      </c>
      <c r="B156">
        <f>'Аксапта ИВЛ приход'!B156</f>
        <v>0</v>
      </c>
      <c r="C156" s="197">
        <f>'Аксапта ИВЛ приход'!C156</f>
        <v>0</v>
      </c>
      <c r="D156" s="185">
        <f>'Аксапта ИВЛ приход'!E156+1-1</f>
        <v>0</v>
      </c>
      <c r="E156">
        <f>'Аксапта ИВЛ приход'!F156</f>
        <v>0</v>
      </c>
    </row>
    <row r="157" spans="1:5">
      <c r="A157" t="e">
        <f t="shared" si="2"/>
        <v>#VALUE!</v>
      </c>
      <c r="B157">
        <f>'Аксапта ИВЛ приход'!B157</f>
        <v>0</v>
      </c>
      <c r="C157" s="197">
        <f>'Аксапта ИВЛ приход'!C157</f>
        <v>0</v>
      </c>
      <c r="D157" s="185">
        <f>'Аксапта ИВЛ приход'!E157+1-1</f>
        <v>0</v>
      </c>
      <c r="E157">
        <f>'Аксапта ИВЛ приход'!F157</f>
        <v>0</v>
      </c>
    </row>
    <row r="158" spans="1:5">
      <c r="A158" t="e">
        <f t="shared" si="2"/>
        <v>#VALUE!</v>
      </c>
      <c r="B158">
        <f>'Аксапта ИВЛ приход'!B158</f>
        <v>0</v>
      </c>
      <c r="C158" s="197">
        <f>'Аксапта ИВЛ приход'!C158</f>
        <v>0</v>
      </c>
      <c r="D158" s="185">
        <f>'Аксапта ИВЛ приход'!E158+1-1</f>
        <v>0</v>
      </c>
      <c r="E158">
        <f>'Аксапта ИВЛ приход'!F158</f>
        <v>0</v>
      </c>
    </row>
    <row r="159" spans="1:5">
      <c r="A159" t="e">
        <f t="shared" si="2"/>
        <v>#VALUE!</v>
      </c>
      <c r="B159">
        <f>'Аксапта ИВЛ приход'!B159</f>
        <v>0</v>
      </c>
      <c r="C159" s="197">
        <f>'Аксапта ИВЛ приход'!C159</f>
        <v>0</v>
      </c>
      <c r="D159" s="185">
        <f>'Аксапта ИВЛ приход'!E159+1-1</f>
        <v>0</v>
      </c>
      <c r="E159">
        <f>'Аксапта ИВЛ приход'!F159</f>
        <v>0</v>
      </c>
    </row>
    <row r="160" spans="1:5">
      <c r="A160" t="e">
        <f t="shared" si="2"/>
        <v>#VALUE!</v>
      </c>
      <c r="B160">
        <f>'Аксапта ИВЛ приход'!B160</f>
        <v>0</v>
      </c>
      <c r="C160" s="197">
        <f>'Аксапта ИВЛ приход'!C160</f>
        <v>0</v>
      </c>
      <c r="D160" s="185">
        <f>'Аксапта ИВЛ приход'!E160+1-1</f>
        <v>0</v>
      </c>
      <c r="E160">
        <f>'Аксапта ИВЛ приход'!F160</f>
        <v>0</v>
      </c>
    </row>
    <row r="161" spans="1:5">
      <c r="A161" t="e">
        <f t="shared" si="2"/>
        <v>#VALUE!</v>
      </c>
      <c r="B161">
        <f>'Аксапта ИВЛ приход'!B161</f>
        <v>0</v>
      </c>
      <c r="C161" s="197">
        <f>'Аксапта ИВЛ приход'!C161</f>
        <v>0</v>
      </c>
      <c r="D161" s="185">
        <f>'Аксапта ИВЛ приход'!E161+1-1</f>
        <v>0</v>
      </c>
      <c r="E161">
        <f>'Аксапта ИВЛ приход'!F161</f>
        <v>0</v>
      </c>
    </row>
    <row r="162" spans="1:5">
      <c r="A162" t="e">
        <f t="shared" si="2"/>
        <v>#VALUE!</v>
      </c>
      <c r="B162">
        <f>'Аксапта ИВЛ приход'!B162</f>
        <v>0</v>
      </c>
      <c r="C162" s="197">
        <f>'Аксапта ИВЛ приход'!C162</f>
        <v>0</v>
      </c>
      <c r="D162" s="185">
        <f>'Аксапта ИВЛ приход'!E162+1-1</f>
        <v>0</v>
      </c>
      <c r="E162">
        <f>'Аксапта ИВЛ приход'!F162</f>
        <v>0</v>
      </c>
    </row>
    <row r="163" spans="1:5">
      <c r="A163" t="e">
        <f t="shared" si="2"/>
        <v>#VALUE!</v>
      </c>
      <c r="B163">
        <f>'Аксапта ИВЛ приход'!B163</f>
        <v>0</v>
      </c>
      <c r="C163" s="197">
        <f>'Аксапта ИВЛ приход'!C163</f>
        <v>0</v>
      </c>
      <c r="D163" s="185">
        <f>'Аксапта ИВЛ приход'!E163+1-1</f>
        <v>0</v>
      </c>
      <c r="E163">
        <f>'Аксапта ИВЛ приход'!F163</f>
        <v>0</v>
      </c>
    </row>
    <row r="164" spans="1:5">
      <c r="A164" t="e">
        <f t="shared" si="2"/>
        <v>#VALUE!</v>
      </c>
      <c r="B164">
        <f>'Аксапта ИВЛ приход'!B164</f>
        <v>0</v>
      </c>
      <c r="C164" s="197">
        <f>'Аксапта ИВЛ приход'!C164</f>
        <v>0</v>
      </c>
      <c r="D164" s="185">
        <f>'Аксапта ИВЛ приход'!E164+1-1</f>
        <v>0</v>
      </c>
      <c r="E164">
        <f>'Аксапта ИВЛ приход'!F164</f>
        <v>0</v>
      </c>
    </row>
    <row r="165" spans="1:5">
      <c r="A165" t="e">
        <f t="shared" si="2"/>
        <v>#VALUE!</v>
      </c>
      <c r="B165">
        <f>'Аксапта ИВЛ приход'!B165</f>
        <v>0</v>
      </c>
      <c r="C165" s="197">
        <f>'Аксапта ИВЛ приход'!C165</f>
        <v>0</v>
      </c>
      <c r="D165" s="185">
        <f>'Аксапта ИВЛ приход'!E165+1-1</f>
        <v>0</v>
      </c>
      <c r="E165">
        <f>'Аксапта ИВЛ приход'!F165</f>
        <v>0</v>
      </c>
    </row>
    <row r="166" spans="1:5">
      <c r="A166" t="e">
        <f t="shared" si="2"/>
        <v>#VALUE!</v>
      </c>
      <c r="B166">
        <f>'Аксапта ИВЛ приход'!B166</f>
        <v>0</v>
      </c>
      <c r="C166" s="197">
        <f>'Аксапта ИВЛ приход'!C166</f>
        <v>0</v>
      </c>
      <c r="D166" s="185">
        <f>'Аксапта ИВЛ приход'!E166+1-1</f>
        <v>0</v>
      </c>
      <c r="E166">
        <f>'Аксапта ИВЛ приход'!F166</f>
        <v>0</v>
      </c>
    </row>
    <row r="167" spans="1:5">
      <c r="A167" t="e">
        <f t="shared" si="2"/>
        <v>#VALUE!</v>
      </c>
      <c r="B167">
        <f>'Аксапта ИВЛ приход'!B167</f>
        <v>0</v>
      </c>
      <c r="C167" s="197">
        <f>'Аксапта ИВЛ приход'!C167</f>
        <v>0</v>
      </c>
      <c r="D167" s="185">
        <f>'Аксапта ИВЛ приход'!E167+1-1</f>
        <v>0</v>
      </c>
      <c r="E167">
        <f>'Аксапта ИВЛ приход'!F167</f>
        <v>0</v>
      </c>
    </row>
    <row r="168" spans="1:5">
      <c r="A168" t="e">
        <f t="shared" si="2"/>
        <v>#VALUE!</v>
      </c>
      <c r="B168">
        <f>'Аксапта ИВЛ приход'!B168</f>
        <v>0</v>
      </c>
      <c r="C168" s="197">
        <f>'Аксапта ИВЛ приход'!C168</f>
        <v>0</v>
      </c>
      <c r="D168" s="185">
        <f>'Аксапта ИВЛ приход'!E168+1-1</f>
        <v>0</v>
      </c>
      <c r="E168">
        <f>'Аксапта ИВЛ приход'!F168</f>
        <v>0</v>
      </c>
    </row>
    <row r="169" spans="1:5">
      <c r="A169" t="e">
        <f t="shared" si="2"/>
        <v>#VALUE!</v>
      </c>
      <c r="B169">
        <f>'Аксапта ИВЛ приход'!B169</f>
        <v>0</v>
      </c>
      <c r="C169" s="197">
        <f>'Аксапта ИВЛ приход'!C169</f>
        <v>0</v>
      </c>
      <c r="D169" s="185">
        <f>'Аксапта ИВЛ приход'!E169+1-1</f>
        <v>0</v>
      </c>
      <c r="E169">
        <f>'Аксапта ИВЛ приход'!F169</f>
        <v>0</v>
      </c>
    </row>
    <row r="170" spans="1:5">
      <c r="A170" t="e">
        <f t="shared" si="2"/>
        <v>#VALUE!</v>
      </c>
      <c r="B170">
        <f>'Аксапта ИВЛ приход'!B170</f>
        <v>0</v>
      </c>
      <c r="C170" s="197">
        <f>'Аксапта ИВЛ приход'!C170</f>
        <v>0</v>
      </c>
      <c r="D170" s="185">
        <f>'Аксапта ИВЛ приход'!E170+1-1</f>
        <v>0</v>
      </c>
      <c r="E170">
        <f>'Аксапта ИВЛ приход'!F170</f>
        <v>0</v>
      </c>
    </row>
    <row r="171" spans="1:5">
      <c r="A171" t="e">
        <f t="shared" si="2"/>
        <v>#VALUE!</v>
      </c>
      <c r="B171">
        <f>'Аксапта ИВЛ приход'!B171</f>
        <v>0</v>
      </c>
      <c r="C171" s="197">
        <f>'Аксапта ИВЛ приход'!C171</f>
        <v>0</v>
      </c>
      <c r="D171" s="185">
        <f>'Аксапта ИВЛ приход'!E171+1-1</f>
        <v>0</v>
      </c>
      <c r="E171">
        <f>'Аксапта ИВЛ приход'!F171</f>
        <v>0</v>
      </c>
    </row>
    <row r="172" spans="1:5">
      <c r="A172" t="e">
        <f t="shared" si="2"/>
        <v>#VALUE!</v>
      </c>
      <c r="B172">
        <f>'Аксапта ИВЛ приход'!B172</f>
        <v>0</v>
      </c>
      <c r="C172" s="197">
        <f>'Аксапта ИВЛ приход'!C172</f>
        <v>0</v>
      </c>
      <c r="D172" s="185">
        <f>'Аксапта ИВЛ приход'!E172+1-1</f>
        <v>0</v>
      </c>
      <c r="E172">
        <f>'Аксапта ИВЛ приход'!F172</f>
        <v>0</v>
      </c>
    </row>
    <row r="173" spans="1:5">
      <c r="A173" t="e">
        <f t="shared" si="2"/>
        <v>#VALUE!</v>
      </c>
      <c r="B173">
        <f>'Аксапта ИВЛ приход'!B173</f>
        <v>0</v>
      </c>
      <c r="C173" s="197">
        <f>'Аксапта ИВЛ приход'!C173</f>
        <v>0</v>
      </c>
      <c r="D173" s="185">
        <f>'Аксапта ИВЛ приход'!E173+1-1</f>
        <v>0</v>
      </c>
      <c r="E173">
        <f>'Аксапта ИВЛ приход'!F173</f>
        <v>0</v>
      </c>
    </row>
    <row r="174" spans="1:5">
      <c r="A174" t="e">
        <f t="shared" si="2"/>
        <v>#VALUE!</v>
      </c>
      <c r="B174">
        <f>'Аксапта ИВЛ приход'!B174</f>
        <v>0</v>
      </c>
      <c r="C174" s="197">
        <f>'Аксапта ИВЛ приход'!C174</f>
        <v>0</v>
      </c>
      <c r="D174" s="185">
        <f>'Аксапта ИВЛ приход'!E174+1-1</f>
        <v>0</v>
      </c>
      <c r="E174">
        <f>'Аксапта ИВЛ приход'!F174</f>
        <v>0</v>
      </c>
    </row>
    <row r="175" spans="1:5">
      <c r="A175" t="e">
        <f t="shared" si="2"/>
        <v>#VALUE!</v>
      </c>
      <c r="B175">
        <f>'Аксапта ИВЛ приход'!B175</f>
        <v>0</v>
      </c>
      <c r="C175" s="197">
        <f>'Аксапта ИВЛ приход'!C175</f>
        <v>0</v>
      </c>
      <c r="D175" s="185">
        <f>'Аксапта ИВЛ приход'!E175+1-1</f>
        <v>0</v>
      </c>
      <c r="E175">
        <f>'Аксапта ИВЛ приход'!F175</f>
        <v>0</v>
      </c>
    </row>
    <row r="176" spans="1:5">
      <c r="A176" t="e">
        <f t="shared" si="2"/>
        <v>#VALUE!</v>
      </c>
      <c r="B176">
        <f>'Аксапта ИВЛ приход'!B176</f>
        <v>0</v>
      </c>
      <c r="C176" s="197">
        <f>'Аксапта ИВЛ приход'!C176</f>
        <v>0</v>
      </c>
      <c r="D176" s="185">
        <f>'Аксапта ИВЛ приход'!E176+1-1</f>
        <v>0</v>
      </c>
      <c r="E176">
        <f>'Аксапта ИВЛ приход'!F176</f>
        <v>0</v>
      </c>
    </row>
    <row r="177" spans="1:5">
      <c r="A177" t="e">
        <f t="shared" si="2"/>
        <v>#VALUE!</v>
      </c>
      <c r="B177">
        <f>'Аксапта ИВЛ приход'!B177</f>
        <v>0</v>
      </c>
      <c r="C177" s="197">
        <f>'Аксапта ИВЛ приход'!C177</f>
        <v>0</v>
      </c>
      <c r="D177" s="185">
        <f>'Аксапта ИВЛ приход'!E177+1-1</f>
        <v>0</v>
      </c>
      <c r="E177">
        <f>'Аксапта ИВЛ приход'!F177</f>
        <v>0</v>
      </c>
    </row>
    <row r="178" spans="1:5">
      <c r="A178" t="e">
        <f t="shared" si="2"/>
        <v>#VALUE!</v>
      </c>
      <c r="B178">
        <f>'Аксапта ИВЛ приход'!B178</f>
        <v>0</v>
      </c>
      <c r="C178" s="197">
        <f>'Аксапта ИВЛ приход'!C178</f>
        <v>0</v>
      </c>
      <c r="D178" s="185">
        <f>'Аксапта ИВЛ приход'!E178+1-1</f>
        <v>0</v>
      </c>
      <c r="E178">
        <f>'Аксапта ИВЛ приход'!F178</f>
        <v>0</v>
      </c>
    </row>
    <row r="179" spans="1:5">
      <c r="A179" t="e">
        <f t="shared" si="2"/>
        <v>#VALUE!</v>
      </c>
      <c r="B179">
        <f>'Аксапта ИВЛ приход'!B179</f>
        <v>0</v>
      </c>
      <c r="C179" s="197">
        <f>'Аксапта ИВЛ приход'!C179</f>
        <v>0</v>
      </c>
      <c r="D179" s="185">
        <f>'Аксапта ИВЛ приход'!E179+1-1</f>
        <v>0</v>
      </c>
      <c r="E179">
        <f>'Аксапта ИВЛ приход'!F179</f>
        <v>0</v>
      </c>
    </row>
    <row r="180" spans="1:5">
      <c r="A180" t="e">
        <f t="shared" si="2"/>
        <v>#VALUE!</v>
      </c>
      <c r="B180">
        <f>'Аксапта ИВЛ приход'!B180</f>
        <v>0</v>
      </c>
      <c r="C180" s="197">
        <f>'Аксапта ИВЛ приход'!C180</f>
        <v>0</v>
      </c>
      <c r="D180" s="185">
        <f>'Аксапта ИВЛ приход'!E180+1-1</f>
        <v>0</v>
      </c>
      <c r="E180">
        <f>'Аксапта ИВЛ приход'!F180</f>
        <v>0</v>
      </c>
    </row>
    <row r="181" spans="1:5">
      <c r="A181" t="e">
        <f t="shared" si="2"/>
        <v>#VALUE!</v>
      </c>
      <c r="B181">
        <f>'Аксапта ИВЛ приход'!B181</f>
        <v>0</v>
      </c>
      <c r="C181" s="197">
        <f>'Аксапта ИВЛ приход'!C181</f>
        <v>0</v>
      </c>
      <c r="D181" s="185">
        <f>'Аксапта ИВЛ приход'!E181+1-1</f>
        <v>0</v>
      </c>
      <c r="E181">
        <f>'Аксапта ИВЛ приход'!F181</f>
        <v>0</v>
      </c>
    </row>
    <row r="182" spans="1:5">
      <c r="A182" t="e">
        <f t="shared" si="2"/>
        <v>#VALUE!</v>
      </c>
      <c r="B182">
        <f>'Аксапта ИВЛ приход'!B182</f>
        <v>0</v>
      </c>
      <c r="C182" s="197">
        <f>'Аксапта ИВЛ приход'!C182</f>
        <v>0</v>
      </c>
      <c r="D182" s="185">
        <f>'Аксапта ИВЛ приход'!E182+1-1</f>
        <v>0</v>
      </c>
      <c r="E182">
        <f>'Аксапта ИВЛ приход'!F182</f>
        <v>0</v>
      </c>
    </row>
    <row r="183" spans="1:5">
      <c r="A183" t="e">
        <f t="shared" si="2"/>
        <v>#VALUE!</v>
      </c>
      <c r="B183">
        <f>'Аксапта ИВЛ приход'!B183</f>
        <v>0</v>
      </c>
      <c r="C183" s="197">
        <f>'Аксапта ИВЛ приход'!C183</f>
        <v>0</v>
      </c>
      <c r="D183" s="185">
        <f>'Аксапта ИВЛ приход'!E183+1-1</f>
        <v>0</v>
      </c>
      <c r="E183">
        <f>'Аксапта ИВЛ приход'!F183</f>
        <v>0</v>
      </c>
    </row>
    <row r="184" spans="1:5">
      <c r="A184" t="e">
        <f t="shared" si="2"/>
        <v>#VALUE!</v>
      </c>
      <c r="B184">
        <f>'Аксапта ИВЛ приход'!B184</f>
        <v>0</v>
      </c>
      <c r="C184" s="197">
        <f>'Аксапта ИВЛ приход'!C184</f>
        <v>0</v>
      </c>
      <c r="D184" s="185">
        <f>'Аксапта ИВЛ приход'!E184+1-1</f>
        <v>0</v>
      </c>
      <c r="E184">
        <f>'Аксапта ИВЛ приход'!F184</f>
        <v>0</v>
      </c>
    </row>
    <row r="185" spans="1:5">
      <c r="A185" t="e">
        <f t="shared" si="2"/>
        <v>#VALUE!</v>
      </c>
      <c r="B185">
        <f>'Аксапта ИВЛ приход'!B185</f>
        <v>0</v>
      </c>
      <c r="C185" s="197">
        <f>'Аксапта ИВЛ приход'!C185</f>
        <v>0</v>
      </c>
      <c r="D185" s="185">
        <f>'Аксапта ИВЛ приход'!E185+1-1</f>
        <v>0</v>
      </c>
      <c r="E185">
        <f>'Аксапта ИВЛ приход'!F185</f>
        <v>0</v>
      </c>
    </row>
    <row r="186" spans="1:5">
      <c r="A186" t="e">
        <f t="shared" si="2"/>
        <v>#VALUE!</v>
      </c>
      <c r="B186">
        <f>'Аксапта ИВЛ приход'!B186</f>
        <v>0</v>
      </c>
      <c r="C186" s="197">
        <f>'Аксапта ИВЛ приход'!C186</f>
        <v>0</v>
      </c>
      <c r="D186" s="185">
        <f>'Аксапта ИВЛ приход'!E186+1-1</f>
        <v>0</v>
      </c>
      <c r="E186">
        <f>'Аксапта ИВЛ приход'!F186</f>
        <v>0</v>
      </c>
    </row>
    <row r="187" spans="1:5">
      <c r="A187" t="e">
        <f t="shared" si="2"/>
        <v>#VALUE!</v>
      </c>
      <c r="B187">
        <f>'Аксапта ИВЛ приход'!B187</f>
        <v>0</v>
      </c>
      <c r="C187" s="197">
        <f>'Аксапта ИВЛ приход'!C187</f>
        <v>0</v>
      </c>
      <c r="D187" s="185">
        <f>'Аксапта ИВЛ приход'!E187+1-1</f>
        <v>0</v>
      </c>
      <c r="E187">
        <f>'Аксапта ИВЛ приход'!F187</f>
        <v>0</v>
      </c>
    </row>
    <row r="188" spans="1:5">
      <c r="A188" t="e">
        <f t="shared" si="2"/>
        <v>#VALUE!</v>
      </c>
      <c r="B188">
        <f>'Аксапта ИВЛ приход'!B188</f>
        <v>0</v>
      </c>
      <c r="C188" s="197">
        <f>'Аксапта ИВЛ приход'!C188</f>
        <v>0</v>
      </c>
      <c r="D188" s="185">
        <f>'Аксапта ИВЛ приход'!E188+1-1</f>
        <v>0</v>
      </c>
      <c r="E188">
        <f>'Аксапта ИВЛ приход'!F188</f>
        <v>0</v>
      </c>
    </row>
    <row r="189" spans="1:5">
      <c r="A189" t="e">
        <f t="shared" si="2"/>
        <v>#VALUE!</v>
      </c>
      <c r="B189">
        <f>'Аксапта ИВЛ приход'!B189</f>
        <v>0</v>
      </c>
      <c r="C189" s="197">
        <f>'Аксапта ИВЛ приход'!C189</f>
        <v>0</v>
      </c>
      <c r="D189" s="185">
        <f>'Аксапта ИВЛ приход'!E189+1-1</f>
        <v>0</v>
      </c>
      <c r="E189">
        <f>'Аксапта ИВЛ приход'!F189</f>
        <v>0</v>
      </c>
    </row>
    <row r="190" spans="1:5">
      <c r="A190" t="e">
        <f t="shared" si="2"/>
        <v>#VALUE!</v>
      </c>
      <c r="B190">
        <f>'Аксапта ИВЛ приход'!B190</f>
        <v>0</v>
      </c>
      <c r="C190" s="197">
        <f>'Аксапта ИВЛ приход'!C190</f>
        <v>0</v>
      </c>
      <c r="D190" s="185">
        <f>'Аксапта ИВЛ приход'!E190+1-1</f>
        <v>0</v>
      </c>
      <c r="E190">
        <f>'Аксапта ИВЛ приход'!F190</f>
        <v>0</v>
      </c>
    </row>
    <row r="191" spans="1:5">
      <c r="A191" t="e">
        <f t="shared" si="2"/>
        <v>#VALUE!</v>
      </c>
      <c r="B191">
        <f>'Аксапта ИВЛ приход'!B191</f>
        <v>0</v>
      </c>
      <c r="C191" s="197">
        <f>'Аксапта ИВЛ приход'!C191</f>
        <v>0</v>
      </c>
      <c r="D191" s="185">
        <f>'Аксапта ИВЛ приход'!E191+1-1</f>
        <v>0</v>
      </c>
      <c r="E191">
        <f>'Аксапта ИВЛ приход'!F191</f>
        <v>0</v>
      </c>
    </row>
    <row r="192" spans="1:5">
      <c r="A192" t="e">
        <f t="shared" si="2"/>
        <v>#VALUE!</v>
      </c>
      <c r="B192">
        <f>'Аксапта ИВЛ приход'!B192</f>
        <v>0</v>
      </c>
      <c r="C192" s="197">
        <f>'Аксапта ИВЛ приход'!C192</f>
        <v>0</v>
      </c>
      <c r="D192" s="185">
        <f>'Аксапта ИВЛ приход'!E192+1-1</f>
        <v>0</v>
      </c>
      <c r="E192">
        <f>'Аксапта ИВЛ приход'!F192</f>
        <v>0</v>
      </c>
    </row>
    <row r="193" spans="1:5">
      <c r="A193" t="e">
        <f t="shared" si="2"/>
        <v>#VALUE!</v>
      </c>
      <c r="B193">
        <f>'Аксапта ИВЛ приход'!B193</f>
        <v>0</v>
      </c>
      <c r="C193" s="197">
        <f>'Аксапта ИВЛ приход'!C193</f>
        <v>0</v>
      </c>
      <c r="D193" s="185">
        <f>'Аксапта ИВЛ приход'!E193+1-1</f>
        <v>0</v>
      </c>
      <c r="E193">
        <f>'Аксапта ИВЛ приход'!F193</f>
        <v>0</v>
      </c>
    </row>
    <row r="194" spans="1:5">
      <c r="A194" t="e">
        <f t="shared" ref="A194:A257" si="3">REPLACE(B194,1,3,)+1-1</f>
        <v>#VALUE!</v>
      </c>
      <c r="B194">
        <f>'Аксапта ИВЛ приход'!B194</f>
        <v>0</v>
      </c>
      <c r="C194" s="197">
        <f>'Аксапта ИВЛ приход'!C194</f>
        <v>0</v>
      </c>
      <c r="D194" s="185">
        <f>'Аксапта ИВЛ приход'!E194+1-1</f>
        <v>0</v>
      </c>
      <c r="E194">
        <f>'Аксапта ИВЛ приход'!F194</f>
        <v>0</v>
      </c>
    </row>
    <row r="195" spans="1:5">
      <c r="A195" t="e">
        <f t="shared" si="3"/>
        <v>#VALUE!</v>
      </c>
      <c r="B195">
        <f>'Аксапта ИВЛ приход'!B195</f>
        <v>0</v>
      </c>
      <c r="C195" s="197">
        <f>'Аксапта ИВЛ приход'!C195</f>
        <v>0</v>
      </c>
      <c r="D195" s="185">
        <f>'Аксапта ИВЛ приход'!E195+1-1</f>
        <v>0</v>
      </c>
      <c r="E195">
        <f>'Аксапта ИВЛ приход'!F195</f>
        <v>0</v>
      </c>
    </row>
    <row r="196" spans="1:5">
      <c r="A196" t="e">
        <f t="shared" si="3"/>
        <v>#VALUE!</v>
      </c>
      <c r="B196">
        <f>'Аксапта ИВЛ приход'!B196</f>
        <v>0</v>
      </c>
      <c r="C196" s="197">
        <f>'Аксапта ИВЛ приход'!C196</f>
        <v>0</v>
      </c>
      <c r="D196" s="185">
        <f>'Аксапта ИВЛ приход'!E196+1-1</f>
        <v>0</v>
      </c>
      <c r="E196">
        <f>'Аксапта ИВЛ приход'!F196</f>
        <v>0</v>
      </c>
    </row>
    <row r="197" spans="1:5">
      <c r="A197" t="e">
        <f t="shared" si="3"/>
        <v>#VALUE!</v>
      </c>
      <c r="B197">
        <f>'Аксапта ИВЛ приход'!B197</f>
        <v>0</v>
      </c>
      <c r="C197" s="197">
        <f>'Аксапта ИВЛ приход'!C197</f>
        <v>0</v>
      </c>
      <c r="D197" s="185">
        <f>'Аксапта ИВЛ приход'!E197+1-1</f>
        <v>0</v>
      </c>
      <c r="E197">
        <f>'Аксапта ИВЛ приход'!F197</f>
        <v>0</v>
      </c>
    </row>
    <row r="198" spans="1:5">
      <c r="A198" t="e">
        <f t="shared" si="3"/>
        <v>#VALUE!</v>
      </c>
      <c r="B198">
        <f>'Аксапта ИВЛ приход'!B198</f>
        <v>0</v>
      </c>
      <c r="C198" s="197">
        <f>'Аксапта ИВЛ приход'!C198</f>
        <v>0</v>
      </c>
      <c r="D198" s="185">
        <f>'Аксапта ИВЛ приход'!E198+1-1</f>
        <v>0</v>
      </c>
      <c r="E198">
        <f>'Аксапта ИВЛ приход'!F198</f>
        <v>0</v>
      </c>
    </row>
    <row r="199" spans="1:5">
      <c r="A199" t="e">
        <f t="shared" si="3"/>
        <v>#VALUE!</v>
      </c>
      <c r="B199">
        <f>'Аксапта ИВЛ приход'!B199</f>
        <v>0</v>
      </c>
      <c r="C199" s="197">
        <f>'Аксапта ИВЛ приход'!C199</f>
        <v>0</v>
      </c>
      <c r="D199" s="185">
        <f>'Аксапта ИВЛ приход'!E199+1-1</f>
        <v>0</v>
      </c>
      <c r="E199">
        <f>'Аксапта ИВЛ приход'!F199</f>
        <v>0</v>
      </c>
    </row>
    <row r="200" spans="1:5">
      <c r="A200" t="e">
        <f t="shared" si="3"/>
        <v>#VALUE!</v>
      </c>
      <c r="B200">
        <f>'Аксапта ИВЛ приход'!B200</f>
        <v>0</v>
      </c>
      <c r="C200" s="197">
        <f>'Аксапта ИВЛ приход'!C200</f>
        <v>0</v>
      </c>
      <c r="D200" s="185">
        <f>'Аксапта ИВЛ приход'!E200+1-1</f>
        <v>0</v>
      </c>
      <c r="E200">
        <f>'Аксапта ИВЛ приход'!F200</f>
        <v>0</v>
      </c>
    </row>
    <row r="201" spans="1:5">
      <c r="A201" t="e">
        <f t="shared" si="3"/>
        <v>#VALUE!</v>
      </c>
      <c r="B201">
        <f>'Аксапта ИВЛ приход'!B201</f>
        <v>0</v>
      </c>
      <c r="C201" s="197">
        <f>'Аксапта ИВЛ приход'!C201</f>
        <v>0</v>
      </c>
      <c r="D201" s="185">
        <f>'Аксапта ИВЛ приход'!E201+1-1</f>
        <v>0</v>
      </c>
      <c r="E201">
        <f>'Аксапта ИВЛ приход'!F201</f>
        <v>0</v>
      </c>
    </row>
    <row r="202" spans="1:5">
      <c r="A202" t="e">
        <f t="shared" si="3"/>
        <v>#VALUE!</v>
      </c>
      <c r="B202">
        <f>'Аксапта ИВЛ приход'!B202</f>
        <v>0</v>
      </c>
      <c r="C202" s="197">
        <f>'Аксапта ИВЛ приход'!C202</f>
        <v>0</v>
      </c>
      <c r="D202" s="185">
        <f>'Аксапта ИВЛ приход'!E202+1-1</f>
        <v>0</v>
      </c>
      <c r="E202">
        <f>'Аксапта ИВЛ приход'!F202</f>
        <v>0</v>
      </c>
    </row>
    <row r="203" spans="1:5">
      <c r="A203" t="e">
        <f t="shared" si="3"/>
        <v>#VALUE!</v>
      </c>
      <c r="B203">
        <f>'Аксапта ИВЛ приход'!B203</f>
        <v>0</v>
      </c>
      <c r="C203" s="197">
        <f>'Аксапта ИВЛ приход'!C203</f>
        <v>0</v>
      </c>
      <c r="D203" s="185">
        <f>'Аксапта ИВЛ приход'!E203+1-1</f>
        <v>0</v>
      </c>
      <c r="E203">
        <f>'Аксапта ИВЛ приход'!F203</f>
        <v>0</v>
      </c>
    </row>
    <row r="204" spans="1:5">
      <c r="A204" t="e">
        <f t="shared" si="3"/>
        <v>#VALUE!</v>
      </c>
      <c r="B204">
        <f>'Аксапта ИВЛ приход'!B204</f>
        <v>0</v>
      </c>
      <c r="C204" s="197">
        <f>'Аксапта ИВЛ приход'!C204</f>
        <v>0</v>
      </c>
      <c r="D204" s="185">
        <f>'Аксапта ИВЛ приход'!E204+1-1</f>
        <v>0</v>
      </c>
      <c r="E204">
        <f>'Аксапта ИВЛ приход'!F204</f>
        <v>0</v>
      </c>
    </row>
    <row r="205" spans="1:5">
      <c r="A205" t="e">
        <f t="shared" si="3"/>
        <v>#VALUE!</v>
      </c>
      <c r="B205">
        <f>'Аксапта ИВЛ приход'!B205</f>
        <v>0</v>
      </c>
      <c r="C205" s="197">
        <f>'Аксапта ИВЛ приход'!C205</f>
        <v>0</v>
      </c>
      <c r="D205" s="185">
        <f>'Аксапта ИВЛ приход'!E205+1-1</f>
        <v>0</v>
      </c>
      <c r="E205">
        <f>'Аксапта ИВЛ приход'!F205</f>
        <v>0</v>
      </c>
    </row>
    <row r="206" spans="1:5">
      <c r="A206" t="e">
        <f t="shared" si="3"/>
        <v>#VALUE!</v>
      </c>
      <c r="B206">
        <f>'Аксапта ИВЛ приход'!B206</f>
        <v>0</v>
      </c>
      <c r="C206" s="197">
        <f>'Аксапта ИВЛ приход'!C206</f>
        <v>0</v>
      </c>
      <c r="D206" s="185">
        <f>'Аксапта ИВЛ приход'!E206+1-1</f>
        <v>0</v>
      </c>
      <c r="E206">
        <f>'Аксапта ИВЛ приход'!F206</f>
        <v>0</v>
      </c>
    </row>
    <row r="207" spans="1:5">
      <c r="A207" t="e">
        <f t="shared" si="3"/>
        <v>#VALUE!</v>
      </c>
      <c r="B207">
        <f>'Аксапта ИВЛ приход'!B207</f>
        <v>0</v>
      </c>
      <c r="C207" s="197">
        <f>'Аксапта ИВЛ приход'!C207</f>
        <v>0</v>
      </c>
      <c r="D207" s="185">
        <f>'Аксапта ИВЛ приход'!E207+1-1</f>
        <v>0</v>
      </c>
      <c r="E207">
        <f>'Аксапта ИВЛ приход'!F207</f>
        <v>0</v>
      </c>
    </row>
    <row r="208" spans="1:5">
      <c r="A208" t="e">
        <f t="shared" si="3"/>
        <v>#VALUE!</v>
      </c>
      <c r="B208">
        <f>'Аксапта ИВЛ приход'!B208</f>
        <v>0</v>
      </c>
      <c r="C208" s="197">
        <f>'Аксапта ИВЛ приход'!C208</f>
        <v>0</v>
      </c>
      <c r="D208" s="185">
        <f>'Аксапта ИВЛ приход'!E208+1-1</f>
        <v>0</v>
      </c>
      <c r="E208">
        <f>'Аксапта ИВЛ приход'!F208</f>
        <v>0</v>
      </c>
    </row>
    <row r="209" spans="1:5">
      <c r="A209" t="e">
        <f t="shared" si="3"/>
        <v>#VALUE!</v>
      </c>
      <c r="B209">
        <f>'Аксапта ИВЛ приход'!B209</f>
        <v>0</v>
      </c>
      <c r="C209" s="197">
        <f>'Аксапта ИВЛ приход'!C209</f>
        <v>0</v>
      </c>
      <c r="D209" s="185">
        <f>'Аксапта ИВЛ приход'!E209+1-1</f>
        <v>0</v>
      </c>
      <c r="E209">
        <f>'Аксапта ИВЛ приход'!F209</f>
        <v>0</v>
      </c>
    </row>
    <row r="210" spans="1:5">
      <c r="A210" t="e">
        <f t="shared" si="3"/>
        <v>#VALUE!</v>
      </c>
      <c r="B210">
        <f>'Аксапта ИВЛ приход'!B210</f>
        <v>0</v>
      </c>
      <c r="C210" s="197">
        <f>'Аксапта ИВЛ приход'!C210</f>
        <v>0</v>
      </c>
      <c r="D210" s="185">
        <f>'Аксапта ИВЛ приход'!E210+1-1</f>
        <v>0</v>
      </c>
      <c r="E210">
        <f>'Аксапта ИВЛ приход'!F210</f>
        <v>0</v>
      </c>
    </row>
    <row r="211" spans="1:5">
      <c r="A211" t="e">
        <f t="shared" si="3"/>
        <v>#VALUE!</v>
      </c>
      <c r="B211">
        <f>'Аксапта ИВЛ приход'!B211</f>
        <v>0</v>
      </c>
      <c r="C211" s="197">
        <f>'Аксапта ИВЛ приход'!C211</f>
        <v>0</v>
      </c>
      <c r="D211" s="185">
        <f>'Аксапта ИВЛ приход'!E211+1-1</f>
        <v>0</v>
      </c>
      <c r="E211">
        <f>'Аксапта ИВЛ приход'!F211</f>
        <v>0</v>
      </c>
    </row>
    <row r="212" spans="1:5">
      <c r="A212" t="e">
        <f t="shared" si="3"/>
        <v>#VALUE!</v>
      </c>
      <c r="B212">
        <f>'Аксапта ИВЛ приход'!B212</f>
        <v>0</v>
      </c>
      <c r="C212" s="197">
        <f>'Аксапта ИВЛ приход'!C212</f>
        <v>0</v>
      </c>
      <c r="D212" s="185">
        <f>'Аксапта ИВЛ приход'!E212+1-1</f>
        <v>0</v>
      </c>
      <c r="E212">
        <f>'Аксапта ИВЛ приход'!F212</f>
        <v>0</v>
      </c>
    </row>
    <row r="213" spans="1:5">
      <c r="A213" t="e">
        <f t="shared" si="3"/>
        <v>#VALUE!</v>
      </c>
      <c r="B213">
        <f>'Аксапта ИВЛ приход'!B213</f>
        <v>0</v>
      </c>
      <c r="C213" s="197">
        <f>'Аксапта ИВЛ приход'!C213</f>
        <v>0</v>
      </c>
      <c r="D213" s="185">
        <f>'Аксапта ИВЛ приход'!E213+1-1</f>
        <v>0</v>
      </c>
      <c r="E213">
        <f>'Аксапта ИВЛ приход'!F213</f>
        <v>0</v>
      </c>
    </row>
    <row r="214" spans="1:5">
      <c r="A214" t="e">
        <f t="shared" si="3"/>
        <v>#VALUE!</v>
      </c>
      <c r="B214">
        <f>'Аксапта ИВЛ приход'!B214</f>
        <v>0</v>
      </c>
      <c r="C214" s="197">
        <f>'Аксапта ИВЛ приход'!C214</f>
        <v>0</v>
      </c>
      <c r="D214" s="185">
        <f>'Аксапта ИВЛ приход'!E214+1-1</f>
        <v>0</v>
      </c>
      <c r="E214">
        <f>'Аксапта ИВЛ приход'!F214</f>
        <v>0</v>
      </c>
    </row>
    <row r="215" spans="1:5">
      <c r="A215" t="e">
        <f t="shared" si="3"/>
        <v>#VALUE!</v>
      </c>
      <c r="B215">
        <f>'Аксапта ИВЛ приход'!B215</f>
        <v>0</v>
      </c>
      <c r="C215" s="197">
        <f>'Аксапта ИВЛ приход'!C215</f>
        <v>0</v>
      </c>
      <c r="D215" s="185">
        <f>'Аксапта ИВЛ приход'!E215+1-1</f>
        <v>0</v>
      </c>
      <c r="E215">
        <f>'Аксапта ИВЛ приход'!F215</f>
        <v>0</v>
      </c>
    </row>
    <row r="216" spans="1:5">
      <c r="A216" t="e">
        <f t="shared" si="3"/>
        <v>#VALUE!</v>
      </c>
      <c r="B216">
        <f>'Аксапта ИВЛ приход'!B216</f>
        <v>0</v>
      </c>
      <c r="C216" s="197">
        <f>'Аксапта ИВЛ приход'!C216</f>
        <v>0</v>
      </c>
      <c r="D216" s="185">
        <f>'Аксапта ИВЛ приход'!E216+1-1</f>
        <v>0</v>
      </c>
      <c r="E216">
        <f>'Аксапта ИВЛ приход'!F216</f>
        <v>0</v>
      </c>
    </row>
    <row r="217" spans="1:5">
      <c r="A217" t="e">
        <f t="shared" si="3"/>
        <v>#VALUE!</v>
      </c>
      <c r="B217">
        <f>'Аксапта ИВЛ приход'!B217</f>
        <v>0</v>
      </c>
      <c r="C217" s="197">
        <f>'Аксапта ИВЛ приход'!C217</f>
        <v>0</v>
      </c>
      <c r="D217" s="185">
        <f>'Аксапта ИВЛ приход'!E217+1-1</f>
        <v>0</v>
      </c>
      <c r="E217">
        <f>'Аксапта ИВЛ приход'!F217</f>
        <v>0</v>
      </c>
    </row>
    <row r="218" spans="1:5">
      <c r="A218" t="e">
        <f t="shared" si="3"/>
        <v>#VALUE!</v>
      </c>
      <c r="B218">
        <f>'Аксапта ИВЛ приход'!B218</f>
        <v>0</v>
      </c>
      <c r="C218" s="197">
        <f>'Аксапта ИВЛ приход'!C218</f>
        <v>0</v>
      </c>
      <c r="D218" s="185">
        <f>'Аксапта ИВЛ приход'!E218+1-1</f>
        <v>0</v>
      </c>
      <c r="E218">
        <f>'Аксапта ИВЛ приход'!F218</f>
        <v>0</v>
      </c>
    </row>
    <row r="219" spans="1:5">
      <c r="A219" t="e">
        <f t="shared" si="3"/>
        <v>#VALUE!</v>
      </c>
      <c r="B219">
        <f>'Аксапта ИВЛ приход'!B219</f>
        <v>0</v>
      </c>
      <c r="C219" s="197">
        <f>'Аксапта ИВЛ приход'!C219</f>
        <v>0</v>
      </c>
      <c r="D219" s="185">
        <f>'Аксапта ИВЛ приход'!E219+1-1</f>
        <v>0</v>
      </c>
      <c r="E219">
        <f>'Аксапта ИВЛ приход'!F219</f>
        <v>0</v>
      </c>
    </row>
    <row r="220" spans="1:5">
      <c r="A220" t="e">
        <f t="shared" si="3"/>
        <v>#VALUE!</v>
      </c>
      <c r="B220">
        <f>'Аксапта ИВЛ приход'!B220</f>
        <v>0</v>
      </c>
      <c r="C220" s="197">
        <f>'Аксапта ИВЛ приход'!C220</f>
        <v>0</v>
      </c>
      <c r="D220" s="185">
        <f>'Аксапта ИВЛ приход'!E220+1-1</f>
        <v>0</v>
      </c>
      <c r="E220">
        <f>'Аксапта ИВЛ приход'!F220</f>
        <v>0</v>
      </c>
    </row>
    <row r="221" spans="1:5">
      <c r="A221" t="e">
        <f t="shared" si="3"/>
        <v>#VALUE!</v>
      </c>
      <c r="B221">
        <f>'Аксапта ИВЛ приход'!B221</f>
        <v>0</v>
      </c>
      <c r="C221" s="197">
        <f>'Аксапта ИВЛ приход'!C221</f>
        <v>0</v>
      </c>
      <c r="D221" s="185">
        <f>'Аксапта ИВЛ приход'!E221+1-1</f>
        <v>0</v>
      </c>
      <c r="E221">
        <f>'Аксапта ИВЛ приход'!F221</f>
        <v>0</v>
      </c>
    </row>
    <row r="222" spans="1:5">
      <c r="A222" t="e">
        <f t="shared" si="3"/>
        <v>#VALUE!</v>
      </c>
      <c r="B222">
        <f>'Аксапта ИВЛ приход'!B222</f>
        <v>0</v>
      </c>
      <c r="C222" s="197">
        <f>'Аксапта ИВЛ приход'!C222</f>
        <v>0</v>
      </c>
      <c r="D222" s="185">
        <f>'Аксапта ИВЛ приход'!E222+1-1</f>
        <v>0</v>
      </c>
      <c r="E222">
        <f>'Аксапта ИВЛ приход'!F222</f>
        <v>0</v>
      </c>
    </row>
    <row r="223" spans="1:5">
      <c r="A223" t="e">
        <f t="shared" si="3"/>
        <v>#VALUE!</v>
      </c>
      <c r="B223">
        <f>'Аксапта ИВЛ приход'!B223</f>
        <v>0</v>
      </c>
      <c r="C223" s="197">
        <f>'Аксапта ИВЛ приход'!C223</f>
        <v>0</v>
      </c>
      <c r="D223" s="185">
        <f>'Аксапта ИВЛ приход'!E223+1-1</f>
        <v>0</v>
      </c>
      <c r="E223">
        <f>'Аксапта ИВЛ приход'!F223</f>
        <v>0</v>
      </c>
    </row>
    <row r="224" spans="1:5">
      <c r="A224" t="e">
        <f t="shared" si="3"/>
        <v>#VALUE!</v>
      </c>
      <c r="B224">
        <f>'Аксапта ИВЛ приход'!B224</f>
        <v>0</v>
      </c>
      <c r="C224" s="197">
        <f>'Аксапта ИВЛ приход'!C224</f>
        <v>0</v>
      </c>
      <c r="D224" s="185">
        <f>'Аксапта ИВЛ приход'!E224+1-1</f>
        <v>0</v>
      </c>
      <c r="E224">
        <f>'Аксапта ИВЛ приход'!F224</f>
        <v>0</v>
      </c>
    </row>
    <row r="225" spans="1:5">
      <c r="A225" t="e">
        <f t="shared" si="3"/>
        <v>#VALUE!</v>
      </c>
      <c r="B225">
        <f>'Аксапта ИВЛ приход'!B225</f>
        <v>0</v>
      </c>
      <c r="C225" s="197">
        <f>'Аксапта ИВЛ приход'!C225</f>
        <v>0</v>
      </c>
      <c r="D225" s="185">
        <f>'Аксапта ИВЛ приход'!E225+1-1</f>
        <v>0</v>
      </c>
      <c r="E225">
        <f>'Аксапта ИВЛ приход'!F225</f>
        <v>0</v>
      </c>
    </row>
    <row r="226" spans="1:5">
      <c r="A226" t="e">
        <f t="shared" si="3"/>
        <v>#VALUE!</v>
      </c>
      <c r="B226">
        <f>'Аксапта ИВЛ приход'!B226</f>
        <v>0</v>
      </c>
      <c r="C226" s="197">
        <f>'Аксапта ИВЛ приход'!C226</f>
        <v>0</v>
      </c>
      <c r="D226" s="185">
        <f>'Аксапта ИВЛ приход'!E226+1-1</f>
        <v>0</v>
      </c>
      <c r="E226">
        <f>'Аксапта ИВЛ приход'!F226</f>
        <v>0</v>
      </c>
    </row>
    <row r="227" spans="1:5">
      <c r="A227" t="e">
        <f t="shared" si="3"/>
        <v>#VALUE!</v>
      </c>
      <c r="B227">
        <f>'Аксапта ИВЛ приход'!B227</f>
        <v>0</v>
      </c>
      <c r="C227" s="197">
        <f>'Аксапта ИВЛ приход'!C227</f>
        <v>0</v>
      </c>
      <c r="D227" s="185">
        <f>'Аксапта ИВЛ приход'!E227+1-1</f>
        <v>0</v>
      </c>
      <c r="E227">
        <f>'Аксапта ИВЛ приход'!F227</f>
        <v>0</v>
      </c>
    </row>
    <row r="228" spans="1:5">
      <c r="A228" t="e">
        <f t="shared" si="3"/>
        <v>#VALUE!</v>
      </c>
      <c r="B228">
        <f>'Аксапта ИВЛ приход'!B228</f>
        <v>0</v>
      </c>
      <c r="C228" s="197">
        <f>'Аксапта ИВЛ приход'!C228</f>
        <v>0</v>
      </c>
      <c r="D228" s="185">
        <f>'Аксапта ИВЛ приход'!E228+1-1</f>
        <v>0</v>
      </c>
      <c r="E228">
        <f>'Аксапта ИВЛ приход'!F228</f>
        <v>0</v>
      </c>
    </row>
    <row r="229" spans="1:5">
      <c r="A229" t="e">
        <f t="shared" si="3"/>
        <v>#VALUE!</v>
      </c>
      <c r="B229">
        <f>'Аксапта ИВЛ приход'!B229</f>
        <v>0</v>
      </c>
      <c r="C229" s="197">
        <f>'Аксапта ИВЛ приход'!C229</f>
        <v>0</v>
      </c>
      <c r="D229" s="185">
        <f>'Аксапта ИВЛ приход'!E229+1-1</f>
        <v>0</v>
      </c>
      <c r="E229">
        <f>'Аксапта ИВЛ приход'!F229</f>
        <v>0</v>
      </c>
    </row>
    <row r="230" spans="1:5">
      <c r="A230" t="e">
        <f t="shared" si="3"/>
        <v>#VALUE!</v>
      </c>
      <c r="B230">
        <f>'Аксапта ИВЛ приход'!B230</f>
        <v>0</v>
      </c>
      <c r="C230" s="197">
        <f>'Аксапта ИВЛ приход'!C230</f>
        <v>0</v>
      </c>
      <c r="D230" s="185">
        <f>'Аксапта ИВЛ приход'!E230+1-1</f>
        <v>0</v>
      </c>
      <c r="E230">
        <f>'Аксапта ИВЛ приход'!F230</f>
        <v>0</v>
      </c>
    </row>
    <row r="231" spans="1:5">
      <c r="A231" t="e">
        <f t="shared" si="3"/>
        <v>#VALUE!</v>
      </c>
      <c r="B231">
        <f>'Аксапта ИВЛ приход'!B231</f>
        <v>0</v>
      </c>
      <c r="C231" s="197">
        <f>'Аксапта ИВЛ приход'!C231</f>
        <v>0</v>
      </c>
      <c r="D231" s="185">
        <f>'Аксапта ИВЛ приход'!E231+1-1</f>
        <v>0</v>
      </c>
      <c r="E231">
        <f>'Аксапта ИВЛ приход'!F231</f>
        <v>0</v>
      </c>
    </row>
    <row r="232" spans="1:5">
      <c r="A232" t="e">
        <f t="shared" si="3"/>
        <v>#VALUE!</v>
      </c>
      <c r="B232">
        <f>'Аксапта ИВЛ приход'!B232</f>
        <v>0</v>
      </c>
      <c r="C232" s="197">
        <f>'Аксапта ИВЛ приход'!C232</f>
        <v>0</v>
      </c>
      <c r="D232" s="185">
        <f>'Аксапта ИВЛ приход'!E232+1-1</f>
        <v>0</v>
      </c>
      <c r="E232">
        <f>'Аксапта ИВЛ приход'!F232</f>
        <v>0</v>
      </c>
    </row>
    <row r="233" spans="1:5">
      <c r="A233" t="e">
        <f t="shared" si="3"/>
        <v>#VALUE!</v>
      </c>
      <c r="B233">
        <f>'Аксапта ИВЛ приход'!B233</f>
        <v>0</v>
      </c>
      <c r="C233" s="197">
        <f>'Аксапта ИВЛ приход'!C233</f>
        <v>0</v>
      </c>
      <c r="D233" s="185">
        <f>'Аксапта ИВЛ приход'!E233+1-1</f>
        <v>0</v>
      </c>
      <c r="E233">
        <f>'Аксапта ИВЛ приход'!F233</f>
        <v>0</v>
      </c>
    </row>
    <row r="234" spans="1:5">
      <c r="A234" t="e">
        <f t="shared" si="3"/>
        <v>#VALUE!</v>
      </c>
      <c r="B234">
        <f>'Аксапта ИВЛ приход'!B234</f>
        <v>0</v>
      </c>
      <c r="C234" s="197">
        <f>'Аксапта ИВЛ приход'!C234</f>
        <v>0</v>
      </c>
      <c r="D234" s="185">
        <f>'Аксапта ИВЛ приход'!E234+1-1</f>
        <v>0</v>
      </c>
      <c r="E234">
        <f>'Аксапта ИВЛ приход'!F234</f>
        <v>0</v>
      </c>
    </row>
    <row r="235" spans="1:5">
      <c r="A235" t="e">
        <f t="shared" si="3"/>
        <v>#VALUE!</v>
      </c>
      <c r="B235">
        <f>'Аксапта ИВЛ приход'!B235</f>
        <v>0</v>
      </c>
      <c r="C235" s="197">
        <f>'Аксапта ИВЛ приход'!C235</f>
        <v>0</v>
      </c>
      <c r="D235" s="185">
        <f>'Аксапта ИВЛ приход'!E235+1-1</f>
        <v>0</v>
      </c>
      <c r="E235">
        <f>'Аксапта ИВЛ приход'!F235</f>
        <v>0</v>
      </c>
    </row>
    <row r="236" spans="1:5">
      <c r="A236" t="e">
        <f t="shared" si="3"/>
        <v>#VALUE!</v>
      </c>
      <c r="B236">
        <f>'Аксапта ИВЛ приход'!B236</f>
        <v>0</v>
      </c>
      <c r="C236" s="197">
        <f>'Аксапта ИВЛ приход'!C236</f>
        <v>0</v>
      </c>
      <c r="D236" s="185">
        <f>'Аксапта ИВЛ приход'!E236+1-1</f>
        <v>0</v>
      </c>
      <c r="E236">
        <f>'Аксапта ИВЛ приход'!F236</f>
        <v>0</v>
      </c>
    </row>
    <row r="237" spans="1:5">
      <c r="A237" t="e">
        <f t="shared" si="3"/>
        <v>#VALUE!</v>
      </c>
      <c r="B237">
        <f>'Аксапта ИВЛ приход'!B237</f>
        <v>0</v>
      </c>
      <c r="C237" s="197">
        <f>'Аксапта ИВЛ приход'!C237</f>
        <v>0</v>
      </c>
      <c r="D237" s="185">
        <f>'Аксапта ИВЛ приход'!E237+1-1</f>
        <v>0</v>
      </c>
      <c r="E237">
        <f>'Аксапта ИВЛ приход'!F237</f>
        <v>0</v>
      </c>
    </row>
    <row r="238" spans="1:5">
      <c r="A238" t="e">
        <f t="shared" si="3"/>
        <v>#VALUE!</v>
      </c>
      <c r="B238">
        <f>'Аксапта ИВЛ приход'!B238</f>
        <v>0</v>
      </c>
      <c r="C238" s="197">
        <f>'Аксапта ИВЛ приход'!C238</f>
        <v>0</v>
      </c>
      <c r="D238" s="185">
        <f>'Аксапта ИВЛ приход'!E238+1-1</f>
        <v>0</v>
      </c>
      <c r="E238">
        <f>'Аксапта ИВЛ приход'!F238</f>
        <v>0</v>
      </c>
    </row>
    <row r="239" spans="1:5">
      <c r="A239" t="e">
        <f t="shared" si="3"/>
        <v>#VALUE!</v>
      </c>
      <c r="B239">
        <f>'Аксапта ИВЛ приход'!B239</f>
        <v>0</v>
      </c>
      <c r="C239" s="197">
        <f>'Аксапта ИВЛ приход'!C239</f>
        <v>0</v>
      </c>
      <c r="D239" s="185">
        <f>'Аксапта ИВЛ приход'!E239+1-1</f>
        <v>0</v>
      </c>
      <c r="E239">
        <f>'Аксапта ИВЛ приход'!F239</f>
        <v>0</v>
      </c>
    </row>
    <row r="240" spans="1:5">
      <c r="A240" t="e">
        <f t="shared" si="3"/>
        <v>#VALUE!</v>
      </c>
      <c r="B240">
        <f>'Аксапта ИВЛ приход'!B240</f>
        <v>0</v>
      </c>
      <c r="C240" s="197">
        <f>'Аксапта ИВЛ приход'!C240</f>
        <v>0</v>
      </c>
      <c r="D240" s="185">
        <f>'Аксапта ИВЛ приход'!E240+1-1</f>
        <v>0</v>
      </c>
      <c r="E240">
        <f>'Аксапта ИВЛ приход'!F240</f>
        <v>0</v>
      </c>
    </row>
    <row r="241" spans="1:5">
      <c r="A241" t="e">
        <f t="shared" si="3"/>
        <v>#VALUE!</v>
      </c>
      <c r="B241">
        <f>'Аксапта ИВЛ приход'!B241</f>
        <v>0</v>
      </c>
      <c r="C241" s="197">
        <f>'Аксапта ИВЛ приход'!C241</f>
        <v>0</v>
      </c>
      <c r="D241" s="185">
        <f>'Аксапта ИВЛ приход'!E241+1-1</f>
        <v>0</v>
      </c>
      <c r="E241">
        <f>'Аксапта ИВЛ приход'!F241</f>
        <v>0</v>
      </c>
    </row>
    <row r="242" spans="1:5">
      <c r="A242" t="e">
        <f t="shared" si="3"/>
        <v>#VALUE!</v>
      </c>
      <c r="B242">
        <f>'Аксапта ИВЛ приход'!B242</f>
        <v>0</v>
      </c>
      <c r="C242" s="197">
        <f>'Аксапта ИВЛ приход'!C242</f>
        <v>0</v>
      </c>
      <c r="D242" s="185">
        <f>'Аксапта ИВЛ приход'!E242+1-1</f>
        <v>0</v>
      </c>
      <c r="E242">
        <f>'Аксапта ИВЛ приход'!F242</f>
        <v>0</v>
      </c>
    </row>
    <row r="243" spans="1:5">
      <c r="A243" t="e">
        <f t="shared" si="3"/>
        <v>#VALUE!</v>
      </c>
      <c r="B243">
        <f>'Аксапта ИВЛ приход'!B243</f>
        <v>0</v>
      </c>
      <c r="C243" s="197">
        <f>'Аксапта ИВЛ приход'!C243</f>
        <v>0</v>
      </c>
      <c r="D243" s="185">
        <f>'Аксапта ИВЛ приход'!E243+1-1</f>
        <v>0</v>
      </c>
      <c r="E243">
        <f>'Аксапта ИВЛ приход'!F243</f>
        <v>0</v>
      </c>
    </row>
    <row r="244" spans="1:5">
      <c r="A244" t="e">
        <f t="shared" si="3"/>
        <v>#VALUE!</v>
      </c>
      <c r="B244">
        <f>'Аксапта ИВЛ приход'!B244</f>
        <v>0</v>
      </c>
      <c r="C244" s="197">
        <f>'Аксапта ИВЛ приход'!C244</f>
        <v>0</v>
      </c>
      <c r="D244" s="185">
        <f>'Аксапта ИВЛ приход'!E244+1-1</f>
        <v>0</v>
      </c>
      <c r="E244">
        <f>'Аксапта ИВЛ приход'!F244</f>
        <v>0</v>
      </c>
    </row>
    <row r="245" spans="1:5">
      <c r="A245" t="e">
        <f t="shared" si="3"/>
        <v>#VALUE!</v>
      </c>
      <c r="B245">
        <f>'Аксапта ИВЛ приход'!B245</f>
        <v>0</v>
      </c>
      <c r="C245" s="197">
        <f>'Аксапта ИВЛ приход'!C245</f>
        <v>0</v>
      </c>
      <c r="D245" s="185">
        <f>'Аксапта ИВЛ приход'!E245+1-1</f>
        <v>0</v>
      </c>
      <c r="E245">
        <f>'Аксапта ИВЛ приход'!F245</f>
        <v>0</v>
      </c>
    </row>
    <row r="246" spans="1:5">
      <c r="A246" t="e">
        <f t="shared" si="3"/>
        <v>#VALUE!</v>
      </c>
      <c r="B246">
        <f>'Аксапта ИВЛ приход'!B246</f>
        <v>0</v>
      </c>
      <c r="C246" s="197">
        <f>'Аксапта ИВЛ приход'!C246</f>
        <v>0</v>
      </c>
      <c r="D246" s="185">
        <f>'Аксапта ИВЛ приход'!E246+1-1</f>
        <v>0</v>
      </c>
      <c r="E246">
        <f>'Аксапта ИВЛ приход'!F246</f>
        <v>0</v>
      </c>
    </row>
    <row r="247" spans="1:5">
      <c r="A247" t="e">
        <f t="shared" si="3"/>
        <v>#VALUE!</v>
      </c>
      <c r="B247">
        <f>'Аксапта ИВЛ приход'!B247</f>
        <v>0</v>
      </c>
      <c r="C247" s="197">
        <f>'Аксапта ИВЛ приход'!C247</f>
        <v>0</v>
      </c>
      <c r="D247" s="185">
        <f>'Аксапта ИВЛ приход'!E247+1-1</f>
        <v>0</v>
      </c>
      <c r="E247">
        <f>'Аксапта ИВЛ приход'!F247</f>
        <v>0</v>
      </c>
    </row>
    <row r="248" spans="1:5">
      <c r="A248" t="e">
        <f t="shared" si="3"/>
        <v>#VALUE!</v>
      </c>
      <c r="B248">
        <f>'Аксапта ИВЛ приход'!B248</f>
        <v>0</v>
      </c>
      <c r="C248" s="197">
        <f>'Аксапта ИВЛ приход'!C248</f>
        <v>0</v>
      </c>
      <c r="D248" s="185">
        <f>'Аксапта ИВЛ приход'!E248+1-1</f>
        <v>0</v>
      </c>
      <c r="E248">
        <f>'Аксапта ИВЛ приход'!F248</f>
        <v>0</v>
      </c>
    </row>
    <row r="249" spans="1:5">
      <c r="A249" t="e">
        <f t="shared" si="3"/>
        <v>#VALUE!</v>
      </c>
      <c r="B249">
        <f>'Аксапта ИВЛ приход'!B249</f>
        <v>0</v>
      </c>
      <c r="C249" s="197">
        <f>'Аксапта ИВЛ приход'!C249</f>
        <v>0</v>
      </c>
      <c r="D249" s="185">
        <f>'Аксапта ИВЛ приход'!E249+1-1</f>
        <v>0</v>
      </c>
      <c r="E249">
        <f>'Аксапта ИВЛ приход'!F249</f>
        <v>0</v>
      </c>
    </row>
    <row r="250" spans="1:5">
      <c r="A250" t="e">
        <f t="shared" si="3"/>
        <v>#VALUE!</v>
      </c>
      <c r="B250">
        <f>'Аксапта ИВЛ приход'!B250</f>
        <v>0</v>
      </c>
      <c r="C250" s="197">
        <f>'Аксапта ИВЛ приход'!C250</f>
        <v>0</v>
      </c>
      <c r="D250" s="185">
        <f>'Аксапта ИВЛ приход'!E250+1-1</f>
        <v>0</v>
      </c>
      <c r="E250">
        <f>'Аксапта ИВЛ приход'!F250</f>
        <v>0</v>
      </c>
    </row>
    <row r="251" spans="1:5">
      <c r="A251" t="e">
        <f t="shared" si="3"/>
        <v>#VALUE!</v>
      </c>
      <c r="B251">
        <f>'Аксапта ИВЛ приход'!B251</f>
        <v>0</v>
      </c>
      <c r="C251" s="197">
        <f>'Аксапта ИВЛ приход'!C251</f>
        <v>0</v>
      </c>
      <c r="D251" s="185">
        <f>'Аксапта ИВЛ приход'!E251+1-1</f>
        <v>0</v>
      </c>
      <c r="E251">
        <f>'Аксапта ИВЛ приход'!F251</f>
        <v>0</v>
      </c>
    </row>
    <row r="252" spans="1:5">
      <c r="A252" t="e">
        <f t="shared" si="3"/>
        <v>#VALUE!</v>
      </c>
      <c r="B252">
        <f>'Аксапта ИВЛ приход'!B252</f>
        <v>0</v>
      </c>
      <c r="C252" s="197">
        <f>'Аксапта ИВЛ приход'!C252</f>
        <v>0</v>
      </c>
      <c r="D252" s="185">
        <f>'Аксапта ИВЛ приход'!E252+1-1</f>
        <v>0</v>
      </c>
      <c r="E252">
        <f>'Аксапта ИВЛ приход'!F252</f>
        <v>0</v>
      </c>
    </row>
    <row r="253" spans="1:5">
      <c r="A253" t="e">
        <f t="shared" si="3"/>
        <v>#VALUE!</v>
      </c>
      <c r="B253">
        <f>'Аксапта ИВЛ приход'!B253</f>
        <v>0</v>
      </c>
      <c r="C253" s="197">
        <f>'Аксапта ИВЛ приход'!C253</f>
        <v>0</v>
      </c>
      <c r="D253" s="185">
        <f>'Аксапта ИВЛ приход'!E253+1-1</f>
        <v>0</v>
      </c>
      <c r="E253">
        <f>'Аксапта ИВЛ приход'!F253</f>
        <v>0</v>
      </c>
    </row>
    <row r="254" spans="1:5">
      <c r="A254" t="e">
        <f t="shared" si="3"/>
        <v>#VALUE!</v>
      </c>
      <c r="B254">
        <f>'Аксапта ИВЛ приход'!B254</f>
        <v>0</v>
      </c>
      <c r="C254" s="197">
        <f>'Аксапта ИВЛ приход'!C254</f>
        <v>0</v>
      </c>
      <c r="D254" s="185">
        <f>'Аксапта ИВЛ приход'!E254+1-1</f>
        <v>0</v>
      </c>
      <c r="E254">
        <f>'Аксапта ИВЛ приход'!F254</f>
        <v>0</v>
      </c>
    </row>
    <row r="255" spans="1:5">
      <c r="A255" t="e">
        <f t="shared" si="3"/>
        <v>#VALUE!</v>
      </c>
      <c r="B255">
        <f>'Аксапта ИВЛ приход'!B255</f>
        <v>0</v>
      </c>
      <c r="C255" s="197">
        <f>'Аксапта ИВЛ приход'!C255</f>
        <v>0</v>
      </c>
      <c r="D255" s="185">
        <f>'Аксапта ИВЛ приход'!E255+1-1</f>
        <v>0</v>
      </c>
      <c r="E255">
        <f>'Аксапта ИВЛ приход'!F255</f>
        <v>0</v>
      </c>
    </row>
    <row r="256" spans="1:5">
      <c r="A256" t="e">
        <f t="shared" si="3"/>
        <v>#VALUE!</v>
      </c>
      <c r="B256">
        <f>'Аксапта ИВЛ приход'!B256</f>
        <v>0</v>
      </c>
      <c r="C256" s="197">
        <f>'Аксапта ИВЛ приход'!C256</f>
        <v>0</v>
      </c>
      <c r="D256" s="185">
        <f>'Аксапта ИВЛ приход'!E256+1-1</f>
        <v>0</v>
      </c>
      <c r="E256">
        <f>'Аксапта ИВЛ приход'!F256</f>
        <v>0</v>
      </c>
    </row>
    <row r="257" spans="1:5">
      <c r="A257" t="e">
        <f t="shared" si="3"/>
        <v>#VALUE!</v>
      </c>
      <c r="B257">
        <f>'Аксапта ИВЛ приход'!B257</f>
        <v>0</v>
      </c>
      <c r="C257" s="197">
        <f>'Аксапта ИВЛ приход'!C257</f>
        <v>0</v>
      </c>
      <c r="D257" s="185">
        <f>'Аксапта ИВЛ приход'!E257+1-1</f>
        <v>0</v>
      </c>
      <c r="E257">
        <f>'Аксапта ИВЛ приход'!F257</f>
        <v>0</v>
      </c>
    </row>
    <row r="258" spans="1:5">
      <c r="A258" t="e">
        <f t="shared" ref="A258:A321" si="4">REPLACE(B258,1,3,)+1-1</f>
        <v>#VALUE!</v>
      </c>
      <c r="B258">
        <f>'Аксапта ИВЛ приход'!B258</f>
        <v>0</v>
      </c>
      <c r="C258" s="197">
        <f>'Аксапта ИВЛ приход'!C258</f>
        <v>0</v>
      </c>
      <c r="D258" s="185">
        <f>'Аксапта ИВЛ приход'!E258+1-1</f>
        <v>0</v>
      </c>
      <c r="E258">
        <f>'Аксапта ИВЛ приход'!F258</f>
        <v>0</v>
      </c>
    </row>
    <row r="259" spans="1:5">
      <c r="A259" t="e">
        <f t="shared" si="4"/>
        <v>#VALUE!</v>
      </c>
      <c r="B259">
        <f>'Аксапта ИВЛ приход'!B259</f>
        <v>0</v>
      </c>
      <c r="C259" s="197">
        <f>'Аксапта ИВЛ приход'!C259</f>
        <v>0</v>
      </c>
      <c r="D259" s="185">
        <f>'Аксапта ИВЛ приход'!E259+1-1</f>
        <v>0</v>
      </c>
      <c r="E259">
        <f>'Аксапта ИВЛ приход'!F259</f>
        <v>0</v>
      </c>
    </row>
    <row r="260" spans="1:5">
      <c r="A260" t="e">
        <f t="shared" si="4"/>
        <v>#VALUE!</v>
      </c>
      <c r="B260">
        <f>'Аксапта ИВЛ приход'!B260</f>
        <v>0</v>
      </c>
      <c r="C260" s="197">
        <f>'Аксапта ИВЛ приход'!C260</f>
        <v>0</v>
      </c>
      <c r="D260" s="185">
        <f>'Аксапта ИВЛ приход'!E260+1-1</f>
        <v>0</v>
      </c>
      <c r="E260">
        <f>'Аксапта ИВЛ приход'!F260</f>
        <v>0</v>
      </c>
    </row>
    <row r="261" spans="1:5">
      <c r="A261" t="e">
        <f t="shared" si="4"/>
        <v>#VALUE!</v>
      </c>
      <c r="B261">
        <f>'Аксапта ИВЛ приход'!B261</f>
        <v>0</v>
      </c>
      <c r="C261" s="197">
        <f>'Аксапта ИВЛ приход'!C261</f>
        <v>0</v>
      </c>
      <c r="D261" s="185">
        <f>'Аксапта ИВЛ приход'!E261+1-1</f>
        <v>0</v>
      </c>
      <c r="E261">
        <f>'Аксапта ИВЛ приход'!F261</f>
        <v>0</v>
      </c>
    </row>
    <row r="262" spans="1:5">
      <c r="A262" t="e">
        <f t="shared" si="4"/>
        <v>#VALUE!</v>
      </c>
      <c r="B262">
        <f>'Аксапта ИВЛ приход'!B262</f>
        <v>0</v>
      </c>
      <c r="C262" s="197">
        <f>'Аксапта ИВЛ приход'!C262</f>
        <v>0</v>
      </c>
      <c r="D262" s="185">
        <f>'Аксапта ИВЛ приход'!E262+1-1</f>
        <v>0</v>
      </c>
      <c r="E262">
        <f>'Аксапта ИВЛ приход'!F262</f>
        <v>0</v>
      </c>
    </row>
    <row r="263" spans="1:5">
      <c r="A263" t="e">
        <f t="shared" si="4"/>
        <v>#VALUE!</v>
      </c>
      <c r="B263">
        <f>'Аксапта ИВЛ приход'!B263</f>
        <v>0</v>
      </c>
      <c r="C263" s="197">
        <f>'Аксапта ИВЛ приход'!C263</f>
        <v>0</v>
      </c>
      <c r="D263" s="185">
        <f>'Аксапта ИВЛ приход'!E263+1-1</f>
        <v>0</v>
      </c>
      <c r="E263">
        <f>'Аксапта ИВЛ приход'!F263</f>
        <v>0</v>
      </c>
    </row>
    <row r="264" spans="1:5">
      <c r="A264" t="e">
        <f t="shared" si="4"/>
        <v>#VALUE!</v>
      </c>
      <c r="B264">
        <f>'Аксапта ИВЛ приход'!B264</f>
        <v>0</v>
      </c>
      <c r="C264" s="197">
        <f>'Аксапта ИВЛ приход'!C264</f>
        <v>0</v>
      </c>
      <c r="D264" s="185">
        <f>'Аксапта ИВЛ приход'!E264+1-1</f>
        <v>0</v>
      </c>
      <c r="E264">
        <f>'Аксапта ИВЛ приход'!F264</f>
        <v>0</v>
      </c>
    </row>
    <row r="265" spans="1:5">
      <c r="A265" t="e">
        <f t="shared" si="4"/>
        <v>#VALUE!</v>
      </c>
      <c r="B265">
        <f>'Аксапта ИВЛ приход'!B265</f>
        <v>0</v>
      </c>
      <c r="C265" s="197">
        <f>'Аксапта ИВЛ приход'!C265</f>
        <v>0</v>
      </c>
      <c r="D265" s="185">
        <f>'Аксапта ИВЛ приход'!E265+1-1</f>
        <v>0</v>
      </c>
      <c r="E265">
        <f>'Аксапта ИВЛ приход'!F265</f>
        <v>0</v>
      </c>
    </row>
    <row r="266" spans="1:5">
      <c r="A266" t="e">
        <f t="shared" si="4"/>
        <v>#VALUE!</v>
      </c>
      <c r="B266">
        <f>'Аксапта ИВЛ приход'!B266</f>
        <v>0</v>
      </c>
      <c r="C266" s="197">
        <f>'Аксапта ИВЛ приход'!C266</f>
        <v>0</v>
      </c>
      <c r="D266" s="185">
        <f>'Аксапта ИВЛ приход'!E266+1-1</f>
        <v>0</v>
      </c>
      <c r="E266">
        <f>'Аксапта ИВЛ приход'!F266</f>
        <v>0</v>
      </c>
    </row>
    <row r="267" spans="1:5">
      <c r="A267" t="e">
        <f t="shared" si="4"/>
        <v>#VALUE!</v>
      </c>
      <c r="B267">
        <f>'Аксапта ИВЛ приход'!B267</f>
        <v>0</v>
      </c>
      <c r="C267" s="197">
        <f>'Аксапта ИВЛ приход'!C267</f>
        <v>0</v>
      </c>
      <c r="D267" s="185">
        <f>'Аксапта ИВЛ приход'!E267+1-1</f>
        <v>0</v>
      </c>
      <c r="E267">
        <f>'Аксапта ИВЛ приход'!F267</f>
        <v>0</v>
      </c>
    </row>
    <row r="268" spans="1:5">
      <c r="A268" t="e">
        <f t="shared" si="4"/>
        <v>#VALUE!</v>
      </c>
      <c r="B268">
        <f>'Аксапта ИВЛ приход'!B268</f>
        <v>0</v>
      </c>
      <c r="C268" s="197">
        <f>'Аксапта ИВЛ приход'!C268</f>
        <v>0</v>
      </c>
      <c r="D268" s="185">
        <f>'Аксапта ИВЛ приход'!E268+1-1</f>
        <v>0</v>
      </c>
      <c r="E268">
        <f>'Аксапта ИВЛ приход'!F268</f>
        <v>0</v>
      </c>
    </row>
    <row r="269" spans="1:5">
      <c r="A269" t="e">
        <f t="shared" si="4"/>
        <v>#VALUE!</v>
      </c>
      <c r="B269">
        <f>'Аксапта ИВЛ приход'!B269</f>
        <v>0</v>
      </c>
      <c r="C269" s="197">
        <f>'Аксапта ИВЛ приход'!C269</f>
        <v>0</v>
      </c>
      <c r="D269" s="185">
        <f>'Аксапта ИВЛ приход'!E269+1-1</f>
        <v>0</v>
      </c>
      <c r="E269">
        <f>'Аксапта ИВЛ приход'!F269</f>
        <v>0</v>
      </c>
    </row>
    <row r="270" spans="1:5">
      <c r="A270" t="e">
        <f t="shared" si="4"/>
        <v>#VALUE!</v>
      </c>
      <c r="B270">
        <f>'Аксапта ИВЛ приход'!B270</f>
        <v>0</v>
      </c>
      <c r="C270" s="197">
        <f>'Аксапта ИВЛ приход'!C270</f>
        <v>0</v>
      </c>
      <c r="D270" s="185">
        <f>'Аксапта ИВЛ приход'!E270+1-1</f>
        <v>0</v>
      </c>
      <c r="E270">
        <f>'Аксапта ИВЛ приход'!F270</f>
        <v>0</v>
      </c>
    </row>
    <row r="271" spans="1:5">
      <c r="A271" t="e">
        <f t="shared" si="4"/>
        <v>#VALUE!</v>
      </c>
      <c r="B271">
        <f>'Аксапта ИВЛ приход'!B271</f>
        <v>0</v>
      </c>
      <c r="C271" s="197">
        <f>'Аксапта ИВЛ приход'!C271</f>
        <v>0</v>
      </c>
      <c r="D271" s="185">
        <f>'Аксапта ИВЛ приход'!E271+1-1</f>
        <v>0</v>
      </c>
      <c r="E271">
        <f>'Аксапта ИВЛ приход'!F271</f>
        <v>0</v>
      </c>
    </row>
    <row r="272" spans="1:5">
      <c r="A272" t="e">
        <f t="shared" si="4"/>
        <v>#VALUE!</v>
      </c>
      <c r="B272">
        <f>'Аксапта ИВЛ приход'!B272</f>
        <v>0</v>
      </c>
      <c r="C272" s="197">
        <f>'Аксапта ИВЛ приход'!C272</f>
        <v>0</v>
      </c>
      <c r="D272" s="185">
        <f>'Аксапта ИВЛ приход'!E272+1-1</f>
        <v>0</v>
      </c>
      <c r="E272">
        <f>'Аксапта ИВЛ приход'!F272</f>
        <v>0</v>
      </c>
    </row>
    <row r="273" spans="1:5">
      <c r="A273" t="e">
        <f t="shared" si="4"/>
        <v>#VALUE!</v>
      </c>
      <c r="B273">
        <f>'Аксапта ИВЛ приход'!B273</f>
        <v>0</v>
      </c>
      <c r="C273" s="197">
        <f>'Аксапта ИВЛ приход'!C273</f>
        <v>0</v>
      </c>
      <c r="D273" s="185">
        <f>'Аксапта ИВЛ приход'!E273+1-1</f>
        <v>0</v>
      </c>
      <c r="E273">
        <f>'Аксапта ИВЛ приход'!F273</f>
        <v>0</v>
      </c>
    </row>
    <row r="274" spans="1:5">
      <c r="A274" t="e">
        <f t="shared" si="4"/>
        <v>#VALUE!</v>
      </c>
      <c r="B274">
        <f>'Аксапта ИВЛ приход'!B274</f>
        <v>0</v>
      </c>
      <c r="C274" s="197">
        <f>'Аксапта ИВЛ приход'!C274</f>
        <v>0</v>
      </c>
      <c r="D274" s="185">
        <f>'Аксапта ИВЛ приход'!E274+1-1</f>
        <v>0</v>
      </c>
      <c r="E274">
        <f>'Аксапта ИВЛ приход'!F274</f>
        <v>0</v>
      </c>
    </row>
    <row r="275" spans="1:5">
      <c r="A275" t="e">
        <f t="shared" si="4"/>
        <v>#VALUE!</v>
      </c>
      <c r="B275">
        <f>'Аксапта ИВЛ приход'!B275</f>
        <v>0</v>
      </c>
      <c r="C275" s="197">
        <f>'Аксапта ИВЛ приход'!C275</f>
        <v>0</v>
      </c>
      <c r="D275" s="185">
        <f>'Аксапта ИВЛ приход'!E275+1-1</f>
        <v>0</v>
      </c>
      <c r="E275">
        <f>'Аксапта ИВЛ приход'!F275</f>
        <v>0</v>
      </c>
    </row>
    <row r="276" spans="1:5">
      <c r="A276" t="e">
        <f t="shared" si="4"/>
        <v>#VALUE!</v>
      </c>
      <c r="B276">
        <f>'Аксапта ИВЛ приход'!B276</f>
        <v>0</v>
      </c>
      <c r="C276" s="197">
        <f>'Аксапта ИВЛ приход'!C276</f>
        <v>0</v>
      </c>
      <c r="D276" s="185">
        <f>'Аксапта ИВЛ приход'!E276+1-1</f>
        <v>0</v>
      </c>
      <c r="E276">
        <f>'Аксапта ИВЛ приход'!F276</f>
        <v>0</v>
      </c>
    </row>
    <row r="277" spans="1:5">
      <c r="A277" t="e">
        <f t="shared" si="4"/>
        <v>#VALUE!</v>
      </c>
      <c r="B277">
        <f>'Аксапта ИВЛ приход'!B277</f>
        <v>0</v>
      </c>
      <c r="C277" s="197">
        <f>'Аксапта ИВЛ приход'!C277</f>
        <v>0</v>
      </c>
      <c r="D277" s="185">
        <f>'Аксапта ИВЛ приход'!E277+1-1</f>
        <v>0</v>
      </c>
      <c r="E277">
        <f>'Аксапта ИВЛ приход'!F277</f>
        <v>0</v>
      </c>
    </row>
    <row r="278" spans="1:5">
      <c r="A278" t="e">
        <f t="shared" si="4"/>
        <v>#VALUE!</v>
      </c>
      <c r="B278">
        <f>'Аксапта ИВЛ приход'!B278</f>
        <v>0</v>
      </c>
      <c r="C278" s="197">
        <f>'Аксапта ИВЛ приход'!C278</f>
        <v>0</v>
      </c>
      <c r="D278" s="185">
        <f>'Аксапта ИВЛ приход'!E278+1-1</f>
        <v>0</v>
      </c>
      <c r="E278">
        <f>'Аксапта ИВЛ приход'!F278</f>
        <v>0</v>
      </c>
    </row>
    <row r="279" spans="1:5">
      <c r="A279" t="e">
        <f t="shared" si="4"/>
        <v>#VALUE!</v>
      </c>
      <c r="B279">
        <f>'Аксапта ИВЛ приход'!B279</f>
        <v>0</v>
      </c>
      <c r="C279" s="197">
        <f>'Аксапта ИВЛ приход'!C279</f>
        <v>0</v>
      </c>
      <c r="D279" s="185">
        <f>'Аксапта ИВЛ приход'!E279+1-1</f>
        <v>0</v>
      </c>
      <c r="E279">
        <f>'Аксапта ИВЛ приход'!F279</f>
        <v>0</v>
      </c>
    </row>
    <row r="280" spans="1:5">
      <c r="A280" t="e">
        <f t="shared" si="4"/>
        <v>#VALUE!</v>
      </c>
      <c r="B280">
        <f>'Аксапта ИВЛ приход'!B280</f>
        <v>0</v>
      </c>
      <c r="C280" s="197">
        <f>'Аксапта ИВЛ приход'!C280</f>
        <v>0</v>
      </c>
      <c r="D280" s="185">
        <f>'Аксапта ИВЛ приход'!E280+1-1</f>
        <v>0</v>
      </c>
      <c r="E280">
        <f>'Аксапта ИВЛ приход'!F280</f>
        <v>0</v>
      </c>
    </row>
    <row r="281" spans="1:5">
      <c r="A281" t="e">
        <f t="shared" si="4"/>
        <v>#VALUE!</v>
      </c>
      <c r="B281">
        <f>'Аксапта ИВЛ приход'!B281</f>
        <v>0</v>
      </c>
      <c r="C281" s="197">
        <f>'Аксапта ИВЛ приход'!C281</f>
        <v>0</v>
      </c>
      <c r="D281" s="185">
        <f>'Аксапта ИВЛ приход'!E281+1-1</f>
        <v>0</v>
      </c>
      <c r="E281">
        <f>'Аксапта ИВЛ приход'!F281</f>
        <v>0</v>
      </c>
    </row>
    <row r="282" spans="1:5">
      <c r="A282" t="e">
        <f t="shared" si="4"/>
        <v>#VALUE!</v>
      </c>
      <c r="B282">
        <f>'Аксапта ИВЛ приход'!B282</f>
        <v>0</v>
      </c>
      <c r="C282" s="197">
        <f>'Аксапта ИВЛ приход'!C282</f>
        <v>0</v>
      </c>
      <c r="D282" s="185">
        <f>'Аксапта ИВЛ приход'!E282+1-1</f>
        <v>0</v>
      </c>
      <c r="E282">
        <f>'Аксапта ИВЛ приход'!F282</f>
        <v>0</v>
      </c>
    </row>
    <row r="283" spans="1:5">
      <c r="A283" t="e">
        <f t="shared" si="4"/>
        <v>#VALUE!</v>
      </c>
      <c r="B283">
        <f>'Аксапта ИВЛ приход'!B283</f>
        <v>0</v>
      </c>
      <c r="C283" s="197">
        <f>'Аксапта ИВЛ приход'!C283</f>
        <v>0</v>
      </c>
      <c r="D283" s="185">
        <f>'Аксапта ИВЛ приход'!E283+1-1</f>
        <v>0</v>
      </c>
      <c r="E283">
        <f>'Аксапта ИВЛ приход'!F283</f>
        <v>0</v>
      </c>
    </row>
    <row r="284" spans="1:5">
      <c r="A284" t="e">
        <f t="shared" si="4"/>
        <v>#VALUE!</v>
      </c>
      <c r="B284">
        <f>'Аксапта ИВЛ приход'!B284</f>
        <v>0</v>
      </c>
      <c r="C284" s="197">
        <f>'Аксапта ИВЛ приход'!C284</f>
        <v>0</v>
      </c>
      <c r="D284" s="185">
        <f>'Аксапта ИВЛ приход'!E284+1-1</f>
        <v>0</v>
      </c>
      <c r="E284">
        <f>'Аксапта ИВЛ приход'!F284</f>
        <v>0</v>
      </c>
    </row>
    <row r="285" spans="1:5">
      <c r="A285" t="e">
        <f t="shared" si="4"/>
        <v>#VALUE!</v>
      </c>
      <c r="B285">
        <f>'Аксапта ИВЛ приход'!B285</f>
        <v>0</v>
      </c>
      <c r="C285" s="197">
        <f>'Аксапта ИВЛ приход'!C285</f>
        <v>0</v>
      </c>
      <c r="D285" s="185">
        <f>'Аксапта ИВЛ приход'!E285+1-1</f>
        <v>0</v>
      </c>
      <c r="E285">
        <f>'Аксапта ИВЛ приход'!F285</f>
        <v>0</v>
      </c>
    </row>
    <row r="286" spans="1:5">
      <c r="A286" t="e">
        <f t="shared" si="4"/>
        <v>#VALUE!</v>
      </c>
      <c r="B286">
        <f>'Аксапта ИВЛ приход'!B286</f>
        <v>0</v>
      </c>
      <c r="C286" s="197">
        <f>'Аксапта ИВЛ приход'!C286</f>
        <v>0</v>
      </c>
      <c r="D286" s="185">
        <f>'Аксапта ИВЛ приход'!E286+1-1</f>
        <v>0</v>
      </c>
      <c r="E286">
        <f>'Аксапта ИВЛ приход'!F286</f>
        <v>0</v>
      </c>
    </row>
    <row r="287" spans="1:5">
      <c r="A287" t="e">
        <f t="shared" si="4"/>
        <v>#VALUE!</v>
      </c>
      <c r="B287">
        <f>'Аксапта ИВЛ приход'!B287</f>
        <v>0</v>
      </c>
      <c r="C287" s="197">
        <f>'Аксапта ИВЛ приход'!C287</f>
        <v>0</v>
      </c>
      <c r="D287" s="185">
        <f>'Аксапта ИВЛ приход'!E287+1-1</f>
        <v>0</v>
      </c>
      <c r="E287">
        <f>'Аксапта ИВЛ приход'!F287</f>
        <v>0</v>
      </c>
    </row>
    <row r="288" spans="1:5">
      <c r="A288" t="e">
        <f t="shared" si="4"/>
        <v>#VALUE!</v>
      </c>
      <c r="B288">
        <f>'Аксапта ИВЛ приход'!B288</f>
        <v>0</v>
      </c>
      <c r="C288" s="197">
        <f>'Аксапта ИВЛ приход'!C288</f>
        <v>0</v>
      </c>
      <c r="D288" s="185">
        <f>'Аксапта ИВЛ приход'!E288+1-1</f>
        <v>0</v>
      </c>
      <c r="E288">
        <f>'Аксапта ИВЛ приход'!F288</f>
        <v>0</v>
      </c>
    </row>
    <row r="289" spans="1:5">
      <c r="A289" t="e">
        <f t="shared" si="4"/>
        <v>#VALUE!</v>
      </c>
      <c r="B289">
        <f>'Аксапта ИВЛ приход'!B289</f>
        <v>0</v>
      </c>
      <c r="C289" s="197">
        <f>'Аксапта ИВЛ приход'!C289</f>
        <v>0</v>
      </c>
      <c r="D289" s="185">
        <f>'Аксапта ИВЛ приход'!E289+1-1</f>
        <v>0</v>
      </c>
      <c r="E289">
        <f>'Аксапта ИВЛ приход'!F289</f>
        <v>0</v>
      </c>
    </row>
    <row r="290" spans="1:5">
      <c r="A290" t="e">
        <f t="shared" si="4"/>
        <v>#VALUE!</v>
      </c>
      <c r="B290">
        <f>'Аксапта ИВЛ приход'!B290</f>
        <v>0</v>
      </c>
      <c r="C290" s="197">
        <f>'Аксапта ИВЛ приход'!C290</f>
        <v>0</v>
      </c>
      <c r="D290" s="185">
        <f>'Аксапта ИВЛ приход'!E290+1-1</f>
        <v>0</v>
      </c>
      <c r="E290">
        <f>'Аксапта ИВЛ приход'!F290</f>
        <v>0</v>
      </c>
    </row>
    <row r="291" spans="1:5">
      <c r="A291" t="e">
        <f t="shared" si="4"/>
        <v>#VALUE!</v>
      </c>
      <c r="B291">
        <f>'Аксапта ИВЛ приход'!B291</f>
        <v>0</v>
      </c>
      <c r="C291" s="197">
        <f>'Аксапта ИВЛ приход'!C291</f>
        <v>0</v>
      </c>
      <c r="D291" s="185">
        <f>'Аксапта ИВЛ приход'!E291+1-1</f>
        <v>0</v>
      </c>
      <c r="E291">
        <f>'Аксапта ИВЛ приход'!F291</f>
        <v>0</v>
      </c>
    </row>
    <row r="292" spans="1:5">
      <c r="A292" t="e">
        <f t="shared" si="4"/>
        <v>#VALUE!</v>
      </c>
      <c r="B292">
        <f>'Аксапта ИВЛ приход'!B292</f>
        <v>0</v>
      </c>
      <c r="C292" s="197">
        <f>'Аксапта ИВЛ приход'!C292</f>
        <v>0</v>
      </c>
      <c r="D292" s="185">
        <f>'Аксапта ИВЛ приход'!E292+1-1</f>
        <v>0</v>
      </c>
      <c r="E292">
        <f>'Аксапта ИВЛ приход'!F292</f>
        <v>0</v>
      </c>
    </row>
    <row r="293" spans="1:5">
      <c r="A293" t="e">
        <f t="shared" si="4"/>
        <v>#VALUE!</v>
      </c>
      <c r="B293">
        <f>'Аксапта ИВЛ приход'!B293</f>
        <v>0</v>
      </c>
      <c r="C293" s="197">
        <f>'Аксапта ИВЛ приход'!C293</f>
        <v>0</v>
      </c>
      <c r="D293" s="185">
        <f>'Аксапта ИВЛ приход'!E293+1-1</f>
        <v>0</v>
      </c>
      <c r="E293">
        <f>'Аксапта ИВЛ приход'!F293</f>
        <v>0</v>
      </c>
    </row>
    <row r="294" spans="1:5">
      <c r="A294" t="e">
        <f t="shared" si="4"/>
        <v>#VALUE!</v>
      </c>
      <c r="B294">
        <f>'Аксапта ИВЛ приход'!B294</f>
        <v>0</v>
      </c>
      <c r="C294" s="197">
        <f>'Аксапта ИВЛ приход'!C294</f>
        <v>0</v>
      </c>
      <c r="D294" s="185">
        <f>'Аксапта ИВЛ приход'!E294+1-1</f>
        <v>0</v>
      </c>
      <c r="E294">
        <f>'Аксапта ИВЛ приход'!F294</f>
        <v>0</v>
      </c>
    </row>
    <row r="295" spans="1:5">
      <c r="A295" t="e">
        <f t="shared" si="4"/>
        <v>#VALUE!</v>
      </c>
      <c r="B295">
        <f>'Аксапта ИВЛ приход'!B295</f>
        <v>0</v>
      </c>
      <c r="C295" s="197">
        <f>'Аксапта ИВЛ приход'!C295</f>
        <v>0</v>
      </c>
      <c r="D295" s="185">
        <f>'Аксапта ИВЛ приход'!E295+1-1</f>
        <v>0</v>
      </c>
      <c r="E295">
        <f>'Аксапта ИВЛ приход'!F295</f>
        <v>0</v>
      </c>
    </row>
    <row r="296" spans="1:5">
      <c r="A296" t="e">
        <f t="shared" si="4"/>
        <v>#VALUE!</v>
      </c>
      <c r="B296">
        <f>'Аксапта ИВЛ приход'!B296</f>
        <v>0</v>
      </c>
      <c r="C296" s="197">
        <f>'Аксапта ИВЛ приход'!C296</f>
        <v>0</v>
      </c>
      <c r="D296" s="185">
        <f>'Аксапта ИВЛ приход'!E296+1-1</f>
        <v>0</v>
      </c>
      <c r="E296">
        <f>'Аксапта ИВЛ приход'!F296</f>
        <v>0</v>
      </c>
    </row>
    <row r="297" spans="1:5">
      <c r="A297" t="e">
        <f t="shared" si="4"/>
        <v>#VALUE!</v>
      </c>
      <c r="B297">
        <f>'Аксапта ИВЛ приход'!B297</f>
        <v>0</v>
      </c>
      <c r="C297" s="197">
        <f>'Аксапта ИВЛ приход'!C297</f>
        <v>0</v>
      </c>
      <c r="D297" s="185">
        <f>'Аксапта ИВЛ приход'!E297+1-1</f>
        <v>0</v>
      </c>
      <c r="E297">
        <f>'Аксапта ИВЛ приход'!F297</f>
        <v>0</v>
      </c>
    </row>
    <row r="298" spans="1:5">
      <c r="A298" t="e">
        <f t="shared" si="4"/>
        <v>#VALUE!</v>
      </c>
      <c r="B298">
        <f>'Аксапта ИВЛ приход'!B298</f>
        <v>0</v>
      </c>
      <c r="C298" s="197">
        <f>'Аксапта ИВЛ приход'!C298</f>
        <v>0</v>
      </c>
      <c r="D298" s="185">
        <f>'Аксапта ИВЛ приход'!E298+1-1</f>
        <v>0</v>
      </c>
      <c r="E298">
        <f>'Аксапта ИВЛ приход'!F298</f>
        <v>0</v>
      </c>
    </row>
    <row r="299" spans="1:5">
      <c r="A299" t="e">
        <f t="shared" si="4"/>
        <v>#VALUE!</v>
      </c>
      <c r="B299">
        <f>'Аксапта ИВЛ приход'!B299</f>
        <v>0</v>
      </c>
      <c r="C299" s="197">
        <f>'Аксапта ИВЛ приход'!C299</f>
        <v>0</v>
      </c>
      <c r="D299" s="185">
        <f>'Аксапта ИВЛ приход'!E299+1-1</f>
        <v>0</v>
      </c>
      <c r="E299">
        <f>'Аксапта ИВЛ приход'!F299</f>
        <v>0</v>
      </c>
    </row>
    <row r="300" spans="1:5">
      <c r="A300" t="e">
        <f t="shared" si="4"/>
        <v>#VALUE!</v>
      </c>
      <c r="B300">
        <f>'Аксапта ИВЛ приход'!B300</f>
        <v>0</v>
      </c>
      <c r="C300" s="197">
        <f>'Аксапта ИВЛ приход'!C300</f>
        <v>0</v>
      </c>
      <c r="D300" s="185">
        <f>'Аксапта ИВЛ приход'!E300+1-1</f>
        <v>0</v>
      </c>
      <c r="E300">
        <f>'Аксапта ИВЛ приход'!F300</f>
        <v>0</v>
      </c>
    </row>
    <row r="301" spans="1:5">
      <c r="A301" t="e">
        <f t="shared" si="4"/>
        <v>#VALUE!</v>
      </c>
      <c r="B301">
        <f>'Аксапта ИВЛ приход'!B301</f>
        <v>0</v>
      </c>
      <c r="C301" s="197">
        <f>'Аксапта ИВЛ приход'!C301</f>
        <v>0</v>
      </c>
      <c r="D301" s="185">
        <f>'Аксапта ИВЛ приход'!E301+1-1</f>
        <v>0</v>
      </c>
      <c r="E301">
        <f>'Аксапта ИВЛ приход'!F301</f>
        <v>0</v>
      </c>
    </row>
    <row r="302" spans="1:5">
      <c r="A302" t="e">
        <f t="shared" si="4"/>
        <v>#VALUE!</v>
      </c>
      <c r="B302">
        <f>'Аксапта ИВЛ приход'!B302</f>
        <v>0</v>
      </c>
      <c r="C302" s="197">
        <f>'Аксапта ИВЛ приход'!C302</f>
        <v>0</v>
      </c>
      <c r="D302" s="185">
        <f>'Аксапта ИВЛ приход'!E302+1-1</f>
        <v>0</v>
      </c>
      <c r="E302">
        <f>'Аксапта ИВЛ приход'!F302</f>
        <v>0</v>
      </c>
    </row>
    <row r="303" spans="1:5">
      <c r="A303" t="e">
        <f t="shared" si="4"/>
        <v>#VALUE!</v>
      </c>
      <c r="B303">
        <f>'Аксапта ИВЛ приход'!B303</f>
        <v>0</v>
      </c>
      <c r="C303" s="197">
        <f>'Аксапта ИВЛ приход'!C303</f>
        <v>0</v>
      </c>
      <c r="D303" s="185">
        <f>'Аксапта ИВЛ приход'!E303+1-1</f>
        <v>0</v>
      </c>
      <c r="E303">
        <f>'Аксапта ИВЛ приход'!F303</f>
        <v>0</v>
      </c>
    </row>
    <row r="304" spans="1:5">
      <c r="A304" t="e">
        <f t="shared" si="4"/>
        <v>#VALUE!</v>
      </c>
      <c r="B304">
        <f>'Аксапта ИВЛ приход'!B304</f>
        <v>0</v>
      </c>
      <c r="C304" s="197">
        <f>'Аксапта ИВЛ приход'!C304</f>
        <v>0</v>
      </c>
      <c r="D304" s="185">
        <f>'Аксапта ИВЛ приход'!E304+1-1</f>
        <v>0</v>
      </c>
      <c r="E304">
        <f>'Аксапта ИВЛ приход'!F304</f>
        <v>0</v>
      </c>
    </row>
    <row r="305" spans="1:5">
      <c r="A305" t="e">
        <f t="shared" si="4"/>
        <v>#VALUE!</v>
      </c>
      <c r="B305">
        <f>'Аксапта ИВЛ приход'!B305</f>
        <v>0</v>
      </c>
      <c r="C305" s="197">
        <f>'Аксапта ИВЛ приход'!C305</f>
        <v>0</v>
      </c>
      <c r="D305" s="185">
        <f>'Аксапта ИВЛ приход'!E305+1-1</f>
        <v>0</v>
      </c>
      <c r="E305">
        <f>'Аксапта ИВЛ приход'!F305</f>
        <v>0</v>
      </c>
    </row>
    <row r="306" spans="1:5">
      <c r="A306" t="e">
        <f t="shared" si="4"/>
        <v>#VALUE!</v>
      </c>
      <c r="B306">
        <f>'Аксапта ИВЛ приход'!B306</f>
        <v>0</v>
      </c>
      <c r="C306" s="197">
        <f>'Аксапта ИВЛ приход'!C306</f>
        <v>0</v>
      </c>
      <c r="D306" s="185">
        <f>'Аксапта ИВЛ приход'!E306+1-1</f>
        <v>0</v>
      </c>
      <c r="E306">
        <f>'Аксапта ИВЛ приход'!F306</f>
        <v>0</v>
      </c>
    </row>
    <row r="307" spans="1:5">
      <c r="A307" t="e">
        <f t="shared" si="4"/>
        <v>#VALUE!</v>
      </c>
      <c r="B307">
        <f>'Аксапта ИВЛ приход'!B307</f>
        <v>0</v>
      </c>
      <c r="C307" s="197">
        <f>'Аксапта ИВЛ приход'!C307</f>
        <v>0</v>
      </c>
      <c r="D307" s="185">
        <f>'Аксапта ИВЛ приход'!E307+1-1</f>
        <v>0</v>
      </c>
      <c r="E307">
        <f>'Аксапта ИВЛ приход'!F307</f>
        <v>0</v>
      </c>
    </row>
    <row r="308" spans="1:5">
      <c r="A308" t="e">
        <f t="shared" si="4"/>
        <v>#VALUE!</v>
      </c>
      <c r="B308">
        <f>'Аксапта ИВЛ приход'!B308</f>
        <v>0</v>
      </c>
      <c r="C308" s="197">
        <f>'Аксапта ИВЛ приход'!C308</f>
        <v>0</v>
      </c>
      <c r="D308" s="185">
        <f>'Аксапта ИВЛ приход'!E308+1-1</f>
        <v>0</v>
      </c>
      <c r="E308">
        <f>'Аксапта ИВЛ приход'!F308</f>
        <v>0</v>
      </c>
    </row>
    <row r="309" spans="1:5">
      <c r="A309" t="e">
        <f t="shared" si="4"/>
        <v>#VALUE!</v>
      </c>
      <c r="B309">
        <f>'Аксапта ИВЛ приход'!B309</f>
        <v>0</v>
      </c>
      <c r="C309" s="197">
        <f>'Аксапта ИВЛ приход'!C309</f>
        <v>0</v>
      </c>
      <c r="D309" s="185">
        <f>'Аксапта ИВЛ приход'!E309+1-1</f>
        <v>0</v>
      </c>
      <c r="E309">
        <f>'Аксапта ИВЛ приход'!F309</f>
        <v>0</v>
      </c>
    </row>
    <row r="310" spans="1:5">
      <c r="A310" t="e">
        <f t="shared" si="4"/>
        <v>#VALUE!</v>
      </c>
      <c r="B310">
        <f>'Аксапта ИВЛ приход'!B310</f>
        <v>0</v>
      </c>
      <c r="C310" s="197">
        <f>'Аксапта ИВЛ приход'!C310</f>
        <v>0</v>
      </c>
      <c r="D310" s="185">
        <f>'Аксапта ИВЛ приход'!E310+1-1</f>
        <v>0</v>
      </c>
      <c r="E310">
        <f>'Аксапта ИВЛ приход'!F310</f>
        <v>0</v>
      </c>
    </row>
    <row r="311" spans="1:5">
      <c r="A311" t="e">
        <f t="shared" si="4"/>
        <v>#VALUE!</v>
      </c>
      <c r="B311">
        <f>'Аксапта ИВЛ приход'!B311</f>
        <v>0</v>
      </c>
      <c r="C311" s="197">
        <f>'Аксапта ИВЛ приход'!C311</f>
        <v>0</v>
      </c>
      <c r="D311" s="185">
        <f>'Аксапта ИВЛ приход'!E311+1-1</f>
        <v>0</v>
      </c>
      <c r="E311">
        <f>'Аксапта ИВЛ приход'!F311</f>
        <v>0</v>
      </c>
    </row>
    <row r="312" spans="1:5">
      <c r="A312" t="e">
        <f t="shared" si="4"/>
        <v>#VALUE!</v>
      </c>
      <c r="B312">
        <f>'Аксапта ИВЛ приход'!B312</f>
        <v>0</v>
      </c>
      <c r="C312" s="197">
        <f>'Аксапта ИВЛ приход'!C312</f>
        <v>0</v>
      </c>
      <c r="D312" s="185">
        <f>'Аксапта ИВЛ приход'!E312+1-1</f>
        <v>0</v>
      </c>
      <c r="E312">
        <f>'Аксапта ИВЛ приход'!F312</f>
        <v>0</v>
      </c>
    </row>
    <row r="313" spans="1:5">
      <c r="A313" t="e">
        <f t="shared" si="4"/>
        <v>#VALUE!</v>
      </c>
      <c r="B313">
        <f>'Аксапта ИВЛ приход'!B313</f>
        <v>0</v>
      </c>
      <c r="C313" s="197">
        <f>'Аксапта ИВЛ приход'!C313</f>
        <v>0</v>
      </c>
      <c r="D313" s="185">
        <f>'Аксапта ИВЛ приход'!E313+1-1</f>
        <v>0</v>
      </c>
      <c r="E313">
        <f>'Аксапта ИВЛ приход'!F313</f>
        <v>0</v>
      </c>
    </row>
    <row r="314" spans="1:5">
      <c r="A314" t="e">
        <f t="shared" si="4"/>
        <v>#VALUE!</v>
      </c>
      <c r="B314">
        <f>'Аксапта ИВЛ приход'!B314</f>
        <v>0</v>
      </c>
      <c r="C314" s="197">
        <f>'Аксапта ИВЛ приход'!C314</f>
        <v>0</v>
      </c>
      <c r="D314" s="185">
        <f>'Аксапта ИВЛ приход'!E314+1-1</f>
        <v>0</v>
      </c>
      <c r="E314">
        <f>'Аксапта ИВЛ приход'!F314</f>
        <v>0</v>
      </c>
    </row>
    <row r="315" spans="1:5">
      <c r="A315" t="e">
        <f t="shared" si="4"/>
        <v>#VALUE!</v>
      </c>
      <c r="B315">
        <f>'Аксапта ИВЛ приход'!B315</f>
        <v>0</v>
      </c>
      <c r="C315" s="197">
        <f>'Аксапта ИВЛ приход'!C315</f>
        <v>0</v>
      </c>
      <c r="D315" s="185">
        <f>'Аксапта ИВЛ приход'!E315+1-1</f>
        <v>0</v>
      </c>
      <c r="E315">
        <f>'Аксапта ИВЛ приход'!F315</f>
        <v>0</v>
      </c>
    </row>
    <row r="316" spans="1:5">
      <c r="A316" t="e">
        <f t="shared" si="4"/>
        <v>#VALUE!</v>
      </c>
      <c r="B316">
        <f>'Аксапта ИВЛ приход'!B316</f>
        <v>0</v>
      </c>
      <c r="C316" s="197">
        <f>'Аксапта ИВЛ приход'!C316</f>
        <v>0</v>
      </c>
      <c r="D316" s="185">
        <f>'Аксапта ИВЛ приход'!E316+1-1</f>
        <v>0</v>
      </c>
      <c r="E316">
        <f>'Аксапта ИВЛ приход'!F316</f>
        <v>0</v>
      </c>
    </row>
    <row r="317" spans="1:5">
      <c r="A317" t="e">
        <f t="shared" si="4"/>
        <v>#VALUE!</v>
      </c>
      <c r="B317">
        <f>'Аксапта ИВЛ приход'!B317</f>
        <v>0</v>
      </c>
      <c r="C317" s="197">
        <f>'Аксапта ИВЛ приход'!C317</f>
        <v>0</v>
      </c>
      <c r="D317" s="185">
        <f>'Аксапта ИВЛ приход'!E317+1-1</f>
        <v>0</v>
      </c>
      <c r="E317">
        <f>'Аксапта ИВЛ приход'!F317</f>
        <v>0</v>
      </c>
    </row>
    <row r="318" spans="1:5">
      <c r="A318" t="e">
        <f t="shared" si="4"/>
        <v>#VALUE!</v>
      </c>
      <c r="B318">
        <f>'Аксапта ИВЛ приход'!B318</f>
        <v>0</v>
      </c>
      <c r="C318" s="197">
        <f>'Аксапта ИВЛ приход'!C318</f>
        <v>0</v>
      </c>
      <c r="D318" s="185">
        <f>'Аксапта ИВЛ приход'!E318+1-1</f>
        <v>0</v>
      </c>
      <c r="E318">
        <f>'Аксапта ИВЛ приход'!F318</f>
        <v>0</v>
      </c>
    </row>
    <row r="319" spans="1:5">
      <c r="A319" t="e">
        <f t="shared" si="4"/>
        <v>#VALUE!</v>
      </c>
      <c r="B319">
        <f>'Аксапта ИВЛ приход'!B319</f>
        <v>0</v>
      </c>
      <c r="C319" s="197">
        <f>'Аксапта ИВЛ приход'!C319</f>
        <v>0</v>
      </c>
      <c r="D319" s="185">
        <f>'Аксапта ИВЛ приход'!E319+1-1</f>
        <v>0</v>
      </c>
      <c r="E319">
        <f>'Аксапта ИВЛ приход'!F319</f>
        <v>0</v>
      </c>
    </row>
    <row r="320" spans="1:5">
      <c r="A320" t="e">
        <f t="shared" si="4"/>
        <v>#VALUE!</v>
      </c>
      <c r="B320">
        <f>'Аксапта ИВЛ приход'!B320</f>
        <v>0</v>
      </c>
      <c r="C320" s="197">
        <f>'Аксапта ИВЛ приход'!C320</f>
        <v>0</v>
      </c>
      <c r="D320" s="185">
        <f>'Аксапта ИВЛ приход'!E320+1-1</f>
        <v>0</v>
      </c>
      <c r="E320">
        <f>'Аксапта ИВЛ приход'!F320</f>
        <v>0</v>
      </c>
    </row>
    <row r="321" spans="1:5">
      <c r="A321" t="e">
        <f t="shared" si="4"/>
        <v>#VALUE!</v>
      </c>
      <c r="B321">
        <f>'Аксапта ИВЛ приход'!B321</f>
        <v>0</v>
      </c>
      <c r="C321" s="197">
        <f>'Аксапта ИВЛ приход'!C321</f>
        <v>0</v>
      </c>
      <c r="D321" s="185">
        <f>'Аксапта ИВЛ приход'!E321+1-1</f>
        <v>0</v>
      </c>
      <c r="E321">
        <f>'Аксапта ИВЛ приход'!F321</f>
        <v>0</v>
      </c>
    </row>
    <row r="322" spans="1:5">
      <c r="A322" t="e">
        <f t="shared" ref="A322:A385" si="5">REPLACE(B322,1,3,)+1-1</f>
        <v>#VALUE!</v>
      </c>
      <c r="B322">
        <f>'Аксапта ИВЛ приход'!B322</f>
        <v>0</v>
      </c>
      <c r="C322" s="197">
        <f>'Аксапта ИВЛ приход'!C322</f>
        <v>0</v>
      </c>
      <c r="D322" s="185">
        <f>'Аксапта ИВЛ приход'!E322+1-1</f>
        <v>0</v>
      </c>
      <c r="E322">
        <f>'Аксапта ИВЛ приход'!F322</f>
        <v>0</v>
      </c>
    </row>
    <row r="323" spans="1:5">
      <c r="A323" t="e">
        <f t="shared" si="5"/>
        <v>#VALUE!</v>
      </c>
      <c r="B323">
        <f>'Аксапта ИВЛ приход'!B323</f>
        <v>0</v>
      </c>
      <c r="C323" s="197">
        <f>'Аксапта ИВЛ приход'!C323</f>
        <v>0</v>
      </c>
      <c r="D323" s="185">
        <f>'Аксапта ИВЛ приход'!E323+1-1</f>
        <v>0</v>
      </c>
      <c r="E323">
        <f>'Аксапта ИВЛ приход'!F323</f>
        <v>0</v>
      </c>
    </row>
    <row r="324" spans="1:5">
      <c r="A324" t="e">
        <f t="shared" si="5"/>
        <v>#VALUE!</v>
      </c>
      <c r="B324">
        <f>'Аксапта ИВЛ приход'!B324</f>
        <v>0</v>
      </c>
      <c r="C324" s="197">
        <f>'Аксапта ИВЛ приход'!C324</f>
        <v>0</v>
      </c>
      <c r="D324" s="185">
        <f>'Аксапта ИВЛ приход'!E324+1-1</f>
        <v>0</v>
      </c>
      <c r="E324">
        <f>'Аксапта ИВЛ приход'!F324</f>
        <v>0</v>
      </c>
    </row>
    <row r="325" spans="1:5">
      <c r="A325" t="e">
        <f t="shared" si="5"/>
        <v>#VALUE!</v>
      </c>
      <c r="B325">
        <f>'Аксапта ИВЛ приход'!B325</f>
        <v>0</v>
      </c>
      <c r="C325" s="197">
        <f>'Аксапта ИВЛ приход'!C325</f>
        <v>0</v>
      </c>
      <c r="D325" s="185">
        <f>'Аксапта ИВЛ приход'!E325+1-1</f>
        <v>0</v>
      </c>
      <c r="E325">
        <f>'Аксапта ИВЛ приход'!F325</f>
        <v>0</v>
      </c>
    </row>
    <row r="326" spans="1:5">
      <c r="A326" t="e">
        <f t="shared" si="5"/>
        <v>#VALUE!</v>
      </c>
      <c r="B326">
        <f>'Аксапта ИВЛ приход'!B326</f>
        <v>0</v>
      </c>
      <c r="C326" s="197">
        <f>'Аксапта ИВЛ приход'!C326</f>
        <v>0</v>
      </c>
      <c r="D326" s="185">
        <f>'Аксапта ИВЛ приход'!E326+1-1</f>
        <v>0</v>
      </c>
      <c r="E326">
        <f>'Аксапта ИВЛ приход'!F326</f>
        <v>0</v>
      </c>
    </row>
    <row r="327" spans="1:5">
      <c r="A327" t="e">
        <f t="shared" si="5"/>
        <v>#VALUE!</v>
      </c>
      <c r="B327">
        <f>'Аксапта ИВЛ приход'!B327</f>
        <v>0</v>
      </c>
      <c r="C327" s="197">
        <f>'Аксапта ИВЛ приход'!C327</f>
        <v>0</v>
      </c>
      <c r="D327" s="185">
        <f>'Аксапта ИВЛ приход'!E327+1-1</f>
        <v>0</v>
      </c>
      <c r="E327">
        <f>'Аксапта ИВЛ приход'!F327</f>
        <v>0</v>
      </c>
    </row>
    <row r="328" spans="1:5">
      <c r="A328" t="e">
        <f t="shared" si="5"/>
        <v>#VALUE!</v>
      </c>
      <c r="B328">
        <f>'Аксапта ИВЛ приход'!B328</f>
        <v>0</v>
      </c>
      <c r="C328" s="197">
        <f>'Аксапта ИВЛ приход'!C328</f>
        <v>0</v>
      </c>
      <c r="D328" s="185">
        <f>'Аксапта ИВЛ приход'!E328+1-1</f>
        <v>0</v>
      </c>
      <c r="E328">
        <f>'Аксапта ИВЛ приход'!F328</f>
        <v>0</v>
      </c>
    </row>
    <row r="329" spans="1:5">
      <c r="A329" t="e">
        <f t="shared" si="5"/>
        <v>#VALUE!</v>
      </c>
      <c r="B329">
        <f>'Аксапта ИВЛ приход'!B329</f>
        <v>0</v>
      </c>
      <c r="C329" s="197">
        <f>'Аксапта ИВЛ приход'!C329</f>
        <v>0</v>
      </c>
      <c r="D329" s="185">
        <f>'Аксапта ИВЛ приход'!E329+1-1</f>
        <v>0</v>
      </c>
      <c r="E329">
        <f>'Аксапта ИВЛ приход'!F329</f>
        <v>0</v>
      </c>
    </row>
    <row r="330" spans="1:5">
      <c r="A330" t="e">
        <f t="shared" si="5"/>
        <v>#VALUE!</v>
      </c>
      <c r="B330">
        <f>'Аксапта ИВЛ приход'!B330</f>
        <v>0</v>
      </c>
      <c r="C330" s="197">
        <f>'Аксапта ИВЛ приход'!C330</f>
        <v>0</v>
      </c>
      <c r="D330" s="185">
        <f>'Аксапта ИВЛ приход'!E330+1-1</f>
        <v>0</v>
      </c>
      <c r="E330">
        <f>'Аксапта ИВЛ приход'!F330</f>
        <v>0</v>
      </c>
    </row>
    <row r="331" spans="1:5">
      <c r="A331" t="e">
        <f t="shared" si="5"/>
        <v>#VALUE!</v>
      </c>
      <c r="B331">
        <f>'Аксапта ИВЛ приход'!B331</f>
        <v>0</v>
      </c>
      <c r="C331" s="197">
        <f>'Аксапта ИВЛ приход'!C331</f>
        <v>0</v>
      </c>
      <c r="D331" s="185">
        <f>'Аксапта ИВЛ приход'!E331+1-1</f>
        <v>0</v>
      </c>
      <c r="E331">
        <f>'Аксапта ИВЛ приход'!F331</f>
        <v>0</v>
      </c>
    </row>
    <row r="332" spans="1:5">
      <c r="A332" t="e">
        <f t="shared" si="5"/>
        <v>#VALUE!</v>
      </c>
      <c r="B332">
        <f>'Аксапта ИВЛ приход'!B332</f>
        <v>0</v>
      </c>
      <c r="C332" s="197">
        <f>'Аксапта ИВЛ приход'!C332</f>
        <v>0</v>
      </c>
      <c r="D332" s="185">
        <f>'Аксапта ИВЛ приход'!E332+1-1</f>
        <v>0</v>
      </c>
      <c r="E332">
        <f>'Аксапта ИВЛ приход'!F332</f>
        <v>0</v>
      </c>
    </row>
    <row r="333" spans="1:5">
      <c r="A333" t="e">
        <f t="shared" si="5"/>
        <v>#VALUE!</v>
      </c>
      <c r="B333">
        <f>'Аксапта ИВЛ приход'!B333</f>
        <v>0</v>
      </c>
      <c r="C333" s="197">
        <f>'Аксапта ИВЛ приход'!C333</f>
        <v>0</v>
      </c>
      <c r="D333" s="185">
        <f>'Аксапта ИВЛ приход'!E333+1-1</f>
        <v>0</v>
      </c>
      <c r="E333">
        <f>'Аксапта ИВЛ приход'!F333</f>
        <v>0</v>
      </c>
    </row>
    <row r="334" spans="1:5">
      <c r="A334" t="e">
        <f t="shared" si="5"/>
        <v>#VALUE!</v>
      </c>
      <c r="B334">
        <f>'Аксапта ИВЛ приход'!B334</f>
        <v>0</v>
      </c>
      <c r="C334" s="197">
        <f>'Аксапта ИВЛ приход'!C334</f>
        <v>0</v>
      </c>
      <c r="D334" s="185">
        <f>'Аксапта ИВЛ приход'!E334+1-1</f>
        <v>0</v>
      </c>
      <c r="E334">
        <f>'Аксапта ИВЛ приход'!F334</f>
        <v>0</v>
      </c>
    </row>
    <row r="335" spans="1:5">
      <c r="A335" t="e">
        <f t="shared" si="5"/>
        <v>#VALUE!</v>
      </c>
      <c r="B335">
        <f>'Аксапта ИВЛ приход'!B335</f>
        <v>0</v>
      </c>
      <c r="C335" s="197">
        <f>'Аксапта ИВЛ приход'!C335</f>
        <v>0</v>
      </c>
      <c r="D335" s="185">
        <f>'Аксапта ИВЛ приход'!E335+1-1</f>
        <v>0</v>
      </c>
      <c r="E335">
        <f>'Аксапта ИВЛ приход'!F335</f>
        <v>0</v>
      </c>
    </row>
    <row r="336" spans="1:5">
      <c r="A336" t="e">
        <f t="shared" si="5"/>
        <v>#VALUE!</v>
      </c>
      <c r="B336">
        <f>'Аксапта ИВЛ приход'!B336</f>
        <v>0</v>
      </c>
      <c r="C336" s="197">
        <f>'Аксапта ИВЛ приход'!C336</f>
        <v>0</v>
      </c>
      <c r="D336" s="185">
        <f>'Аксапта ИВЛ приход'!E336+1-1</f>
        <v>0</v>
      </c>
      <c r="E336">
        <f>'Аксапта ИВЛ приход'!F336</f>
        <v>0</v>
      </c>
    </row>
    <row r="337" spans="1:5">
      <c r="A337" t="e">
        <f t="shared" si="5"/>
        <v>#VALUE!</v>
      </c>
      <c r="B337">
        <f>'Аксапта ИВЛ приход'!B337</f>
        <v>0</v>
      </c>
      <c r="C337" s="197">
        <f>'Аксапта ИВЛ приход'!C337</f>
        <v>0</v>
      </c>
      <c r="D337" s="185">
        <f>'Аксапта ИВЛ приход'!E337+1-1</f>
        <v>0</v>
      </c>
      <c r="E337">
        <f>'Аксапта ИВЛ приход'!F337</f>
        <v>0</v>
      </c>
    </row>
    <row r="338" spans="1:5">
      <c r="A338" t="e">
        <f t="shared" si="5"/>
        <v>#VALUE!</v>
      </c>
      <c r="B338">
        <f>'Аксапта ИВЛ приход'!B338</f>
        <v>0</v>
      </c>
      <c r="C338" s="197">
        <f>'Аксапта ИВЛ приход'!C338</f>
        <v>0</v>
      </c>
      <c r="D338" s="185">
        <f>'Аксапта ИВЛ приход'!E338+1-1</f>
        <v>0</v>
      </c>
      <c r="E338">
        <f>'Аксапта ИВЛ приход'!F338</f>
        <v>0</v>
      </c>
    </row>
    <row r="339" spans="1:5">
      <c r="A339" t="e">
        <f t="shared" si="5"/>
        <v>#VALUE!</v>
      </c>
      <c r="B339">
        <f>'Аксапта ИВЛ приход'!B339</f>
        <v>0</v>
      </c>
      <c r="C339" s="197">
        <f>'Аксапта ИВЛ приход'!C339</f>
        <v>0</v>
      </c>
      <c r="D339" s="185">
        <f>'Аксапта ИВЛ приход'!E339+1-1</f>
        <v>0</v>
      </c>
      <c r="E339">
        <f>'Аксапта ИВЛ приход'!F339</f>
        <v>0</v>
      </c>
    </row>
    <row r="340" spans="1:5">
      <c r="A340" t="e">
        <f t="shared" si="5"/>
        <v>#VALUE!</v>
      </c>
      <c r="B340">
        <f>'Аксапта ИВЛ приход'!B340</f>
        <v>0</v>
      </c>
      <c r="C340" s="197">
        <f>'Аксапта ИВЛ приход'!C340</f>
        <v>0</v>
      </c>
      <c r="D340" s="185">
        <f>'Аксапта ИВЛ приход'!E340+1-1</f>
        <v>0</v>
      </c>
      <c r="E340">
        <f>'Аксапта ИВЛ приход'!F340</f>
        <v>0</v>
      </c>
    </row>
    <row r="341" spans="1:5">
      <c r="A341" t="e">
        <f t="shared" si="5"/>
        <v>#VALUE!</v>
      </c>
      <c r="B341">
        <f>'Аксапта ИВЛ приход'!B341</f>
        <v>0</v>
      </c>
      <c r="C341" s="197">
        <f>'Аксапта ИВЛ приход'!C341</f>
        <v>0</v>
      </c>
      <c r="D341" s="185">
        <f>'Аксапта ИВЛ приход'!E341+1-1</f>
        <v>0</v>
      </c>
      <c r="E341">
        <f>'Аксапта ИВЛ приход'!F341</f>
        <v>0</v>
      </c>
    </row>
    <row r="342" spans="1:5">
      <c r="A342" t="e">
        <f t="shared" si="5"/>
        <v>#VALUE!</v>
      </c>
      <c r="B342">
        <f>'Аксапта ИВЛ приход'!B342</f>
        <v>0</v>
      </c>
      <c r="C342" s="197">
        <f>'Аксапта ИВЛ приход'!C342</f>
        <v>0</v>
      </c>
      <c r="D342" s="185">
        <f>'Аксапта ИВЛ приход'!E342+1-1</f>
        <v>0</v>
      </c>
      <c r="E342">
        <f>'Аксапта ИВЛ приход'!F342</f>
        <v>0</v>
      </c>
    </row>
    <row r="343" spans="1:5">
      <c r="A343" t="e">
        <f t="shared" si="5"/>
        <v>#VALUE!</v>
      </c>
      <c r="B343">
        <f>'Аксапта ИВЛ приход'!B343</f>
        <v>0</v>
      </c>
      <c r="C343" s="197">
        <f>'Аксапта ИВЛ приход'!C343</f>
        <v>0</v>
      </c>
      <c r="D343" s="185">
        <f>'Аксапта ИВЛ приход'!E343+1-1</f>
        <v>0</v>
      </c>
      <c r="E343">
        <f>'Аксапта ИВЛ приход'!F343</f>
        <v>0</v>
      </c>
    </row>
    <row r="344" spans="1:5">
      <c r="A344" t="e">
        <f t="shared" si="5"/>
        <v>#VALUE!</v>
      </c>
      <c r="B344">
        <f>'Аксапта ИВЛ приход'!B344</f>
        <v>0</v>
      </c>
      <c r="C344" s="197">
        <f>'Аксапта ИВЛ приход'!C344</f>
        <v>0</v>
      </c>
      <c r="D344" s="185">
        <f>'Аксапта ИВЛ приход'!E344+1-1</f>
        <v>0</v>
      </c>
      <c r="E344">
        <f>'Аксапта ИВЛ приход'!F344</f>
        <v>0</v>
      </c>
    </row>
    <row r="345" spans="1:5">
      <c r="A345" t="e">
        <f t="shared" si="5"/>
        <v>#VALUE!</v>
      </c>
      <c r="B345">
        <f>'Аксапта ИВЛ приход'!B345</f>
        <v>0</v>
      </c>
      <c r="C345" s="197">
        <f>'Аксапта ИВЛ приход'!C345</f>
        <v>0</v>
      </c>
      <c r="D345" s="185">
        <f>'Аксапта ИВЛ приход'!E345+1-1</f>
        <v>0</v>
      </c>
      <c r="E345">
        <f>'Аксапта ИВЛ приход'!F345</f>
        <v>0</v>
      </c>
    </row>
    <row r="346" spans="1:5">
      <c r="A346" t="e">
        <f t="shared" si="5"/>
        <v>#VALUE!</v>
      </c>
      <c r="B346">
        <f>'Аксапта ИВЛ приход'!B346</f>
        <v>0</v>
      </c>
      <c r="C346" s="197">
        <f>'Аксапта ИВЛ приход'!C346</f>
        <v>0</v>
      </c>
      <c r="D346" s="185">
        <f>'Аксапта ИВЛ приход'!E346+1-1</f>
        <v>0</v>
      </c>
      <c r="E346">
        <f>'Аксапта ИВЛ приход'!F346</f>
        <v>0</v>
      </c>
    </row>
    <row r="347" spans="1:5">
      <c r="A347" t="e">
        <f t="shared" si="5"/>
        <v>#VALUE!</v>
      </c>
      <c r="B347">
        <f>'Аксапта ИВЛ приход'!B347</f>
        <v>0</v>
      </c>
      <c r="C347" s="197">
        <f>'Аксапта ИВЛ приход'!C347</f>
        <v>0</v>
      </c>
      <c r="D347" s="185">
        <f>'Аксапта ИВЛ приход'!E347+1-1</f>
        <v>0</v>
      </c>
      <c r="E347">
        <f>'Аксапта ИВЛ приход'!F347</f>
        <v>0</v>
      </c>
    </row>
    <row r="348" spans="1:5">
      <c r="A348" t="e">
        <f t="shared" si="5"/>
        <v>#VALUE!</v>
      </c>
      <c r="B348">
        <f>'Аксапта ИВЛ приход'!B348</f>
        <v>0</v>
      </c>
      <c r="C348" s="197">
        <f>'Аксапта ИВЛ приход'!C348</f>
        <v>0</v>
      </c>
      <c r="D348" s="185">
        <f>'Аксапта ИВЛ приход'!E348+1-1</f>
        <v>0</v>
      </c>
      <c r="E348">
        <f>'Аксапта ИВЛ приход'!F348</f>
        <v>0</v>
      </c>
    </row>
    <row r="349" spans="1:5">
      <c r="A349" t="e">
        <f t="shared" si="5"/>
        <v>#VALUE!</v>
      </c>
      <c r="B349">
        <f>'Аксапта ИВЛ приход'!B349</f>
        <v>0</v>
      </c>
      <c r="C349" s="197">
        <f>'Аксапта ИВЛ приход'!C349</f>
        <v>0</v>
      </c>
      <c r="D349" s="185">
        <f>'Аксапта ИВЛ приход'!E349+1-1</f>
        <v>0</v>
      </c>
      <c r="E349">
        <f>'Аксапта ИВЛ приход'!F349</f>
        <v>0</v>
      </c>
    </row>
    <row r="350" spans="1:5">
      <c r="A350" t="e">
        <f t="shared" si="5"/>
        <v>#VALUE!</v>
      </c>
      <c r="B350">
        <f>'Аксапта ИВЛ приход'!B350</f>
        <v>0</v>
      </c>
      <c r="C350" s="197">
        <f>'Аксапта ИВЛ приход'!C350</f>
        <v>0</v>
      </c>
      <c r="D350" s="185">
        <f>'Аксапта ИВЛ приход'!E350+1-1</f>
        <v>0</v>
      </c>
      <c r="E350">
        <f>'Аксапта ИВЛ приход'!F350</f>
        <v>0</v>
      </c>
    </row>
    <row r="351" spans="1:5">
      <c r="A351" t="e">
        <f t="shared" si="5"/>
        <v>#VALUE!</v>
      </c>
      <c r="B351">
        <f>'Аксапта ИВЛ приход'!B351</f>
        <v>0</v>
      </c>
      <c r="C351" s="197">
        <f>'Аксапта ИВЛ приход'!C351</f>
        <v>0</v>
      </c>
      <c r="D351" s="185">
        <f>'Аксапта ИВЛ приход'!E351+1-1</f>
        <v>0</v>
      </c>
      <c r="E351">
        <f>'Аксапта ИВЛ приход'!F351</f>
        <v>0</v>
      </c>
    </row>
    <row r="352" spans="1:5">
      <c r="A352" t="e">
        <f t="shared" si="5"/>
        <v>#VALUE!</v>
      </c>
      <c r="B352">
        <f>'Аксапта ИВЛ приход'!B352</f>
        <v>0</v>
      </c>
      <c r="C352" s="197">
        <f>'Аксапта ИВЛ приход'!C352</f>
        <v>0</v>
      </c>
      <c r="D352" s="185">
        <f>'Аксапта ИВЛ приход'!E352+1-1</f>
        <v>0</v>
      </c>
      <c r="E352">
        <f>'Аксапта ИВЛ приход'!F352</f>
        <v>0</v>
      </c>
    </row>
    <row r="353" spans="1:5">
      <c r="A353" t="e">
        <f t="shared" si="5"/>
        <v>#VALUE!</v>
      </c>
      <c r="B353">
        <f>'Аксапта ИВЛ приход'!B353</f>
        <v>0</v>
      </c>
      <c r="C353" s="197">
        <f>'Аксапта ИВЛ приход'!C353</f>
        <v>0</v>
      </c>
      <c r="D353" s="185">
        <f>'Аксапта ИВЛ приход'!E353+1-1</f>
        <v>0</v>
      </c>
      <c r="E353">
        <f>'Аксапта ИВЛ приход'!F353</f>
        <v>0</v>
      </c>
    </row>
    <row r="354" spans="1:5">
      <c r="A354" t="e">
        <f t="shared" si="5"/>
        <v>#VALUE!</v>
      </c>
      <c r="B354">
        <f>'Аксапта ИВЛ приход'!B354</f>
        <v>0</v>
      </c>
      <c r="C354" s="197">
        <f>'Аксапта ИВЛ приход'!C354</f>
        <v>0</v>
      </c>
      <c r="D354" s="185">
        <f>'Аксапта ИВЛ приход'!E354+1-1</f>
        <v>0</v>
      </c>
      <c r="E354">
        <f>'Аксапта ИВЛ приход'!F354</f>
        <v>0</v>
      </c>
    </row>
    <row r="355" spans="1:5">
      <c r="A355" t="e">
        <f t="shared" si="5"/>
        <v>#VALUE!</v>
      </c>
      <c r="B355">
        <f>'Аксапта ИВЛ приход'!B355</f>
        <v>0</v>
      </c>
      <c r="C355" s="197">
        <f>'Аксапта ИВЛ приход'!C355</f>
        <v>0</v>
      </c>
      <c r="D355" s="185">
        <f>'Аксапта ИВЛ приход'!E355+1-1</f>
        <v>0</v>
      </c>
      <c r="E355">
        <f>'Аксапта ИВЛ приход'!F355</f>
        <v>0</v>
      </c>
    </row>
    <row r="356" spans="1:5">
      <c r="A356" t="e">
        <f t="shared" si="5"/>
        <v>#VALUE!</v>
      </c>
      <c r="B356">
        <f>'Аксапта ИВЛ приход'!B356</f>
        <v>0</v>
      </c>
      <c r="C356" s="197">
        <f>'Аксапта ИВЛ приход'!C356</f>
        <v>0</v>
      </c>
      <c r="D356" s="185">
        <f>'Аксапта ИВЛ приход'!E356+1-1</f>
        <v>0</v>
      </c>
      <c r="E356">
        <f>'Аксапта ИВЛ приход'!F356</f>
        <v>0</v>
      </c>
    </row>
    <row r="357" spans="1:5">
      <c r="A357" t="e">
        <f t="shared" si="5"/>
        <v>#VALUE!</v>
      </c>
      <c r="B357">
        <f>'Аксапта ИВЛ приход'!B357</f>
        <v>0</v>
      </c>
      <c r="C357" s="197">
        <f>'Аксапта ИВЛ приход'!C357</f>
        <v>0</v>
      </c>
      <c r="D357" s="185">
        <f>'Аксапта ИВЛ приход'!E357+1-1</f>
        <v>0</v>
      </c>
      <c r="E357">
        <f>'Аксапта ИВЛ приход'!F357</f>
        <v>0</v>
      </c>
    </row>
    <row r="358" spans="1:5">
      <c r="A358" t="e">
        <f t="shared" si="5"/>
        <v>#VALUE!</v>
      </c>
      <c r="B358">
        <f>'Аксапта ИВЛ приход'!B358</f>
        <v>0</v>
      </c>
      <c r="C358" s="197">
        <f>'Аксапта ИВЛ приход'!C358</f>
        <v>0</v>
      </c>
      <c r="D358" s="185">
        <f>'Аксапта ИВЛ приход'!E358+1-1</f>
        <v>0</v>
      </c>
      <c r="E358">
        <f>'Аксапта ИВЛ приход'!F358</f>
        <v>0</v>
      </c>
    </row>
    <row r="359" spans="1:5">
      <c r="A359" t="e">
        <f t="shared" si="5"/>
        <v>#VALUE!</v>
      </c>
      <c r="B359">
        <f>'Аксапта ИВЛ приход'!B359</f>
        <v>0</v>
      </c>
      <c r="C359" s="197">
        <f>'Аксапта ИВЛ приход'!C359</f>
        <v>0</v>
      </c>
      <c r="D359" s="185">
        <f>'Аксапта ИВЛ приход'!E359+1-1</f>
        <v>0</v>
      </c>
      <c r="E359">
        <f>'Аксапта ИВЛ приход'!F359</f>
        <v>0</v>
      </c>
    </row>
    <row r="360" spans="1:5">
      <c r="A360" t="e">
        <f t="shared" si="5"/>
        <v>#VALUE!</v>
      </c>
      <c r="B360">
        <f>'Аксапта ИВЛ приход'!B360</f>
        <v>0</v>
      </c>
      <c r="C360" s="197">
        <f>'Аксапта ИВЛ приход'!C360</f>
        <v>0</v>
      </c>
      <c r="D360" s="185">
        <f>'Аксапта ИВЛ приход'!E360+1-1</f>
        <v>0</v>
      </c>
      <c r="E360">
        <f>'Аксапта ИВЛ приход'!F360</f>
        <v>0</v>
      </c>
    </row>
    <row r="361" spans="1:5">
      <c r="A361" t="e">
        <f t="shared" si="5"/>
        <v>#VALUE!</v>
      </c>
      <c r="B361">
        <f>'Аксапта ИВЛ приход'!B361</f>
        <v>0</v>
      </c>
      <c r="C361" s="197">
        <f>'Аксапта ИВЛ приход'!C361</f>
        <v>0</v>
      </c>
      <c r="D361" s="185">
        <f>'Аксапта ИВЛ приход'!E361+1-1</f>
        <v>0</v>
      </c>
      <c r="E361">
        <f>'Аксапта ИВЛ приход'!F361</f>
        <v>0</v>
      </c>
    </row>
    <row r="362" spans="1:5">
      <c r="A362" t="e">
        <f t="shared" si="5"/>
        <v>#VALUE!</v>
      </c>
      <c r="B362">
        <f>'Аксапта ИВЛ приход'!B362</f>
        <v>0</v>
      </c>
      <c r="C362" s="197">
        <f>'Аксапта ИВЛ приход'!C362</f>
        <v>0</v>
      </c>
      <c r="D362" s="185">
        <f>'Аксапта ИВЛ приход'!E362+1-1</f>
        <v>0</v>
      </c>
      <c r="E362">
        <f>'Аксапта ИВЛ приход'!F362</f>
        <v>0</v>
      </c>
    </row>
    <row r="363" spans="1:5">
      <c r="A363" t="e">
        <f t="shared" si="5"/>
        <v>#VALUE!</v>
      </c>
      <c r="B363">
        <f>'Аксапта ИВЛ приход'!B363</f>
        <v>0</v>
      </c>
      <c r="C363" s="197">
        <f>'Аксапта ИВЛ приход'!C363</f>
        <v>0</v>
      </c>
      <c r="D363" s="185">
        <f>'Аксапта ИВЛ приход'!E363+1-1</f>
        <v>0</v>
      </c>
      <c r="E363">
        <f>'Аксапта ИВЛ приход'!F363</f>
        <v>0</v>
      </c>
    </row>
    <row r="364" spans="1:5">
      <c r="A364" t="e">
        <f t="shared" si="5"/>
        <v>#VALUE!</v>
      </c>
      <c r="B364">
        <f>'Аксапта ИВЛ приход'!B364</f>
        <v>0</v>
      </c>
      <c r="C364" s="197">
        <f>'Аксапта ИВЛ приход'!C364</f>
        <v>0</v>
      </c>
      <c r="D364" s="185">
        <f>'Аксапта ИВЛ приход'!E364+1-1</f>
        <v>0</v>
      </c>
      <c r="E364">
        <f>'Аксапта ИВЛ приход'!F364</f>
        <v>0</v>
      </c>
    </row>
    <row r="365" spans="1:5">
      <c r="A365" t="e">
        <f t="shared" si="5"/>
        <v>#VALUE!</v>
      </c>
      <c r="B365">
        <f>'Аксапта ИВЛ приход'!B365</f>
        <v>0</v>
      </c>
      <c r="C365" s="197">
        <f>'Аксапта ИВЛ приход'!C365</f>
        <v>0</v>
      </c>
      <c r="D365" s="185">
        <f>'Аксапта ИВЛ приход'!E365+1-1</f>
        <v>0</v>
      </c>
      <c r="E365">
        <f>'Аксапта ИВЛ приход'!F365</f>
        <v>0</v>
      </c>
    </row>
    <row r="366" spans="1:5">
      <c r="A366" t="e">
        <f t="shared" si="5"/>
        <v>#VALUE!</v>
      </c>
      <c r="B366">
        <f>'Аксапта ИВЛ приход'!B366</f>
        <v>0</v>
      </c>
      <c r="C366" s="197">
        <f>'Аксапта ИВЛ приход'!C366</f>
        <v>0</v>
      </c>
      <c r="D366" s="185">
        <f>'Аксапта ИВЛ приход'!E366+1-1</f>
        <v>0</v>
      </c>
      <c r="E366">
        <f>'Аксапта ИВЛ приход'!F366</f>
        <v>0</v>
      </c>
    </row>
    <row r="367" spans="1:5">
      <c r="A367" t="e">
        <f t="shared" si="5"/>
        <v>#VALUE!</v>
      </c>
      <c r="B367">
        <f>'Аксапта ИВЛ приход'!B367</f>
        <v>0</v>
      </c>
      <c r="C367" s="197">
        <f>'Аксапта ИВЛ приход'!C367</f>
        <v>0</v>
      </c>
      <c r="D367" s="185">
        <f>'Аксапта ИВЛ приход'!E367+1-1</f>
        <v>0</v>
      </c>
      <c r="E367">
        <f>'Аксапта ИВЛ приход'!F367</f>
        <v>0</v>
      </c>
    </row>
    <row r="368" spans="1:5">
      <c r="A368" t="e">
        <f t="shared" si="5"/>
        <v>#VALUE!</v>
      </c>
      <c r="B368">
        <f>'Аксапта ИВЛ приход'!B368</f>
        <v>0</v>
      </c>
      <c r="C368" s="197">
        <f>'Аксапта ИВЛ приход'!C368</f>
        <v>0</v>
      </c>
      <c r="D368" s="185">
        <f>'Аксапта ИВЛ приход'!E368+1-1</f>
        <v>0</v>
      </c>
      <c r="E368">
        <f>'Аксапта ИВЛ приход'!F368</f>
        <v>0</v>
      </c>
    </row>
    <row r="369" spans="1:5">
      <c r="A369" t="e">
        <f t="shared" si="5"/>
        <v>#VALUE!</v>
      </c>
      <c r="B369">
        <f>'Аксапта ИВЛ приход'!B369</f>
        <v>0</v>
      </c>
      <c r="C369" s="197">
        <f>'Аксапта ИВЛ приход'!C369</f>
        <v>0</v>
      </c>
      <c r="D369" s="185">
        <f>'Аксапта ИВЛ приход'!E369+1-1</f>
        <v>0</v>
      </c>
      <c r="E369">
        <f>'Аксапта ИВЛ приход'!F369</f>
        <v>0</v>
      </c>
    </row>
    <row r="370" spans="1:5">
      <c r="A370" t="e">
        <f t="shared" si="5"/>
        <v>#VALUE!</v>
      </c>
      <c r="B370">
        <f>'Аксапта ИВЛ приход'!B370</f>
        <v>0</v>
      </c>
      <c r="C370" s="197">
        <f>'Аксапта ИВЛ приход'!C370</f>
        <v>0</v>
      </c>
      <c r="D370" s="185">
        <f>'Аксапта ИВЛ приход'!E370+1-1</f>
        <v>0</v>
      </c>
      <c r="E370">
        <f>'Аксапта ИВЛ приход'!F370</f>
        <v>0</v>
      </c>
    </row>
    <row r="371" spans="1:5">
      <c r="A371" t="e">
        <f t="shared" si="5"/>
        <v>#VALUE!</v>
      </c>
      <c r="B371">
        <f>'Аксапта ИВЛ приход'!B371</f>
        <v>0</v>
      </c>
      <c r="C371" s="197">
        <f>'Аксапта ИВЛ приход'!C371</f>
        <v>0</v>
      </c>
      <c r="D371" s="185">
        <f>'Аксапта ИВЛ приход'!E371+1-1</f>
        <v>0</v>
      </c>
      <c r="E371">
        <f>'Аксапта ИВЛ приход'!F371</f>
        <v>0</v>
      </c>
    </row>
    <row r="372" spans="1:5">
      <c r="A372" t="e">
        <f t="shared" si="5"/>
        <v>#VALUE!</v>
      </c>
      <c r="B372">
        <f>'Аксапта ИВЛ приход'!B372</f>
        <v>0</v>
      </c>
      <c r="C372" s="197">
        <f>'Аксапта ИВЛ приход'!C372</f>
        <v>0</v>
      </c>
      <c r="D372" s="185">
        <f>'Аксапта ИВЛ приход'!E372+1-1</f>
        <v>0</v>
      </c>
      <c r="E372">
        <f>'Аксапта ИВЛ приход'!F372</f>
        <v>0</v>
      </c>
    </row>
    <row r="373" spans="1:5">
      <c r="A373" t="e">
        <f t="shared" si="5"/>
        <v>#VALUE!</v>
      </c>
      <c r="B373">
        <f>'Аксапта ИВЛ приход'!B373</f>
        <v>0</v>
      </c>
      <c r="C373" s="197">
        <f>'Аксапта ИВЛ приход'!C373</f>
        <v>0</v>
      </c>
      <c r="D373" s="185">
        <f>'Аксапта ИВЛ приход'!E373+1-1</f>
        <v>0</v>
      </c>
      <c r="E373">
        <f>'Аксапта ИВЛ приход'!F373</f>
        <v>0</v>
      </c>
    </row>
    <row r="374" spans="1:5">
      <c r="A374" t="e">
        <f t="shared" si="5"/>
        <v>#VALUE!</v>
      </c>
      <c r="B374">
        <f>'Аксапта ИВЛ приход'!B374</f>
        <v>0</v>
      </c>
      <c r="C374" s="197">
        <f>'Аксапта ИВЛ приход'!C374</f>
        <v>0</v>
      </c>
      <c r="D374" s="185">
        <f>'Аксапта ИВЛ приход'!E374+1-1</f>
        <v>0</v>
      </c>
      <c r="E374">
        <f>'Аксапта ИВЛ приход'!F374</f>
        <v>0</v>
      </c>
    </row>
    <row r="375" spans="1:5">
      <c r="A375" t="e">
        <f t="shared" si="5"/>
        <v>#VALUE!</v>
      </c>
      <c r="B375">
        <f>'Аксапта ИВЛ приход'!B375</f>
        <v>0</v>
      </c>
      <c r="C375" s="197">
        <f>'Аксапта ИВЛ приход'!C375</f>
        <v>0</v>
      </c>
      <c r="D375" s="185">
        <f>'Аксапта ИВЛ приход'!E375+1-1</f>
        <v>0</v>
      </c>
      <c r="E375">
        <f>'Аксапта ИВЛ приход'!F375</f>
        <v>0</v>
      </c>
    </row>
    <row r="376" spans="1:5">
      <c r="A376" t="e">
        <f t="shared" si="5"/>
        <v>#VALUE!</v>
      </c>
      <c r="B376">
        <f>'Аксапта ИВЛ приход'!B376</f>
        <v>0</v>
      </c>
      <c r="C376" s="197">
        <f>'Аксапта ИВЛ приход'!C376</f>
        <v>0</v>
      </c>
      <c r="D376" s="185">
        <f>'Аксапта ИВЛ приход'!E376+1-1</f>
        <v>0</v>
      </c>
      <c r="E376">
        <f>'Аксапта ИВЛ приход'!F376</f>
        <v>0</v>
      </c>
    </row>
    <row r="377" spans="1:5">
      <c r="A377" t="e">
        <f t="shared" si="5"/>
        <v>#VALUE!</v>
      </c>
      <c r="B377">
        <f>'Аксапта ИВЛ приход'!B377</f>
        <v>0</v>
      </c>
      <c r="C377" s="197">
        <f>'Аксапта ИВЛ приход'!C377</f>
        <v>0</v>
      </c>
      <c r="D377" s="185">
        <f>'Аксапта ИВЛ приход'!E377+1-1</f>
        <v>0</v>
      </c>
      <c r="E377">
        <f>'Аксапта ИВЛ приход'!F377</f>
        <v>0</v>
      </c>
    </row>
    <row r="378" spans="1:5">
      <c r="A378" t="e">
        <f t="shared" si="5"/>
        <v>#VALUE!</v>
      </c>
      <c r="B378">
        <f>'Аксапта ИВЛ приход'!B378</f>
        <v>0</v>
      </c>
      <c r="C378" s="197">
        <f>'Аксапта ИВЛ приход'!C378</f>
        <v>0</v>
      </c>
      <c r="D378" s="185">
        <f>'Аксапта ИВЛ приход'!E378+1-1</f>
        <v>0</v>
      </c>
      <c r="E378">
        <f>'Аксапта ИВЛ приход'!F378</f>
        <v>0</v>
      </c>
    </row>
    <row r="379" spans="1:5">
      <c r="A379" t="e">
        <f t="shared" si="5"/>
        <v>#VALUE!</v>
      </c>
      <c r="B379">
        <f>'Аксапта ИВЛ приход'!B379</f>
        <v>0</v>
      </c>
      <c r="C379" s="197">
        <f>'Аксапта ИВЛ приход'!C379</f>
        <v>0</v>
      </c>
      <c r="D379" s="185">
        <f>'Аксапта ИВЛ приход'!E379+1-1</f>
        <v>0</v>
      </c>
      <c r="E379">
        <f>'Аксапта ИВЛ приход'!F379</f>
        <v>0</v>
      </c>
    </row>
    <row r="380" spans="1:5">
      <c r="A380" t="e">
        <f t="shared" si="5"/>
        <v>#VALUE!</v>
      </c>
      <c r="B380">
        <f>'Аксапта ИВЛ приход'!B380</f>
        <v>0</v>
      </c>
      <c r="C380" s="197">
        <f>'Аксапта ИВЛ приход'!C380</f>
        <v>0</v>
      </c>
      <c r="D380" s="185">
        <f>'Аксапта ИВЛ приход'!E380+1-1</f>
        <v>0</v>
      </c>
      <c r="E380">
        <f>'Аксапта ИВЛ приход'!F380</f>
        <v>0</v>
      </c>
    </row>
    <row r="381" spans="1:5">
      <c r="A381" t="e">
        <f t="shared" si="5"/>
        <v>#VALUE!</v>
      </c>
      <c r="B381">
        <f>'Аксапта ИВЛ приход'!B381</f>
        <v>0</v>
      </c>
      <c r="C381" s="197">
        <f>'Аксапта ИВЛ приход'!C381</f>
        <v>0</v>
      </c>
      <c r="D381" s="185">
        <f>'Аксапта ИВЛ приход'!E381+1-1</f>
        <v>0</v>
      </c>
      <c r="E381">
        <f>'Аксапта ИВЛ приход'!F381</f>
        <v>0</v>
      </c>
    </row>
    <row r="382" spans="1:5">
      <c r="A382" t="e">
        <f t="shared" si="5"/>
        <v>#VALUE!</v>
      </c>
      <c r="B382">
        <f>'Аксапта ИВЛ приход'!B382</f>
        <v>0</v>
      </c>
      <c r="C382" s="197">
        <f>'Аксапта ИВЛ приход'!C382</f>
        <v>0</v>
      </c>
      <c r="D382" s="185">
        <f>'Аксапта ИВЛ приход'!E382+1-1</f>
        <v>0</v>
      </c>
      <c r="E382">
        <f>'Аксапта ИВЛ приход'!F382</f>
        <v>0</v>
      </c>
    </row>
    <row r="383" spans="1:5">
      <c r="A383" t="e">
        <f t="shared" si="5"/>
        <v>#VALUE!</v>
      </c>
      <c r="B383">
        <f>'Аксапта ИВЛ приход'!B383</f>
        <v>0</v>
      </c>
      <c r="C383" s="197">
        <f>'Аксапта ИВЛ приход'!C383</f>
        <v>0</v>
      </c>
      <c r="D383" s="185">
        <f>'Аксапта ИВЛ приход'!E383+1-1</f>
        <v>0</v>
      </c>
      <c r="E383">
        <f>'Аксапта ИВЛ приход'!F383</f>
        <v>0</v>
      </c>
    </row>
    <row r="384" spans="1:5">
      <c r="A384" t="e">
        <f t="shared" si="5"/>
        <v>#VALUE!</v>
      </c>
      <c r="B384">
        <f>'Аксапта ИВЛ приход'!B384</f>
        <v>0</v>
      </c>
      <c r="C384" s="197">
        <f>'Аксапта ИВЛ приход'!C384</f>
        <v>0</v>
      </c>
      <c r="D384" s="185">
        <f>'Аксапта ИВЛ приход'!E384+1-1</f>
        <v>0</v>
      </c>
      <c r="E384">
        <f>'Аксапта ИВЛ приход'!F384</f>
        <v>0</v>
      </c>
    </row>
    <row r="385" spans="1:5">
      <c r="A385" t="e">
        <f t="shared" si="5"/>
        <v>#VALUE!</v>
      </c>
      <c r="B385">
        <f>'Аксапта ИВЛ приход'!B385</f>
        <v>0</v>
      </c>
      <c r="C385" s="197">
        <f>'Аксапта ИВЛ приход'!C385</f>
        <v>0</v>
      </c>
      <c r="D385" s="185">
        <f>'Аксапта ИВЛ приход'!E385+1-1</f>
        <v>0</v>
      </c>
      <c r="E385">
        <f>'Аксапта ИВЛ приход'!F385</f>
        <v>0</v>
      </c>
    </row>
    <row r="386" spans="1:5">
      <c r="A386" t="e">
        <f t="shared" ref="A386:A449" si="6">REPLACE(B386,1,3,)+1-1</f>
        <v>#VALUE!</v>
      </c>
      <c r="B386">
        <f>'Аксапта ИВЛ приход'!B386</f>
        <v>0</v>
      </c>
      <c r="C386" s="197">
        <f>'Аксапта ИВЛ приход'!C386</f>
        <v>0</v>
      </c>
      <c r="D386" s="185">
        <f>'Аксапта ИВЛ приход'!E386+1-1</f>
        <v>0</v>
      </c>
      <c r="E386">
        <f>'Аксапта ИВЛ приход'!F386</f>
        <v>0</v>
      </c>
    </row>
    <row r="387" spans="1:5">
      <c r="A387" t="e">
        <f t="shared" si="6"/>
        <v>#VALUE!</v>
      </c>
      <c r="B387">
        <f>'Аксапта ИВЛ приход'!B387</f>
        <v>0</v>
      </c>
      <c r="C387" s="197">
        <f>'Аксапта ИВЛ приход'!C387</f>
        <v>0</v>
      </c>
      <c r="D387" s="185">
        <f>'Аксапта ИВЛ приход'!E387+1-1</f>
        <v>0</v>
      </c>
      <c r="E387">
        <f>'Аксапта ИВЛ приход'!F387</f>
        <v>0</v>
      </c>
    </row>
    <row r="388" spans="1:5">
      <c r="A388" t="e">
        <f t="shared" si="6"/>
        <v>#VALUE!</v>
      </c>
      <c r="B388">
        <f>'Аксапта ИВЛ приход'!B388</f>
        <v>0</v>
      </c>
      <c r="C388" s="197">
        <f>'Аксапта ИВЛ приход'!C388</f>
        <v>0</v>
      </c>
      <c r="D388" s="185">
        <f>'Аксапта ИВЛ приход'!E388+1-1</f>
        <v>0</v>
      </c>
      <c r="E388">
        <f>'Аксапта ИВЛ приход'!F388</f>
        <v>0</v>
      </c>
    </row>
    <row r="389" spans="1:5">
      <c r="A389" t="e">
        <f t="shared" si="6"/>
        <v>#VALUE!</v>
      </c>
      <c r="B389">
        <f>'Аксапта ИВЛ приход'!B389</f>
        <v>0</v>
      </c>
      <c r="C389" s="197">
        <f>'Аксапта ИВЛ приход'!C389</f>
        <v>0</v>
      </c>
      <c r="D389" s="185">
        <f>'Аксапта ИВЛ приход'!E389+1-1</f>
        <v>0</v>
      </c>
      <c r="E389">
        <f>'Аксапта ИВЛ приход'!F389</f>
        <v>0</v>
      </c>
    </row>
    <row r="390" spans="1:5">
      <c r="A390" t="e">
        <f t="shared" si="6"/>
        <v>#VALUE!</v>
      </c>
      <c r="B390">
        <f>'Аксапта ИВЛ приход'!B390</f>
        <v>0</v>
      </c>
      <c r="C390" s="197">
        <f>'Аксапта ИВЛ приход'!C390</f>
        <v>0</v>
      </c>
      <c r="D390" s="185">
        <f>'Аксапта ИВЛ приход'!E390+1-1</f>
        <v>0</v>
      </c>
      <c r="E390">
        <f>'Аксапта ИВЛ приход'!F390</f>
        <v>0</v>
      </c>
    </row>
    <row r="391" spans="1:5">
      <c r="A391" t="e">
        <f t="shared" si="6"/>
        <v>#VALUE!</v>
      </c>
      <c r="B391">
        <f>'Аксапта ИВЛ приход'!B391</f>
        <v>0</v>
      </c>
      <c r="C391" s="197">
        <f>'Аксапта ИВЛ приход'!C391</f>
        <v>0</v>
      </c>
      <c r="D391" s="185">
        <f>'Аксапта ИВЛ приход'!E391+1-1</f>
        <v>0</v>
      </c>
      <c r="E391">
        <f>'Аксапта ИВЛ приход'!F391</f>
        <v>0</v>
      </c>
    </row>
    <row r="392" spans="1:5">
      <c r="A392" t="e">
        <f t="shared" si="6"/>
        <v>#VALUE!</v>
      </c>
      <c r="B392">
        <f>'Аксапта ИВЛ приход'!B392</f>
        <v>0</v>
      </c>
      <c r="C392" s="197">
        <f>'Аксапта ИВЛ приход'!C392</f>
        <v>0</v>
      </c>
      <c r="D392" s="185">
        <f>'Аксапта ИВЛ приход'!E392+1-1</f>
        <v>0</v>
      </c>
      <c r="E392">
        <f>'Аксапта ИВЛ приход'!F392</f>
        <v>0</v>
      </c>
    </row>
    <row r="393" spans="1:5">
      <c r="A393" t="e">
        <f t="shared" si="6"/>
        <v>#VALUE!</v>
      </c>
      <c r="B393">
        <f>'Аксапта ИВЛ приход'!B393</f>
        <v>0</v>
      </c>
      <c r="C393" s="197">
        <f>'Аксапта ИВЛ приход'!C393</f>
        <v>0</v>
      </c>
      <c r="D393" s="185">
        <f>'Аксапта ИВЛ приход'!E393+1-1</f>
        <v>0</v>
      </c>
      <c r="E393">
        <f>'Аксапта ИВЛ приход'!F393</f>
        <v>0</v>
      </c>
    </row>
    <row r="394" spans="1:5">
      <c r="A394" t="e">
        <f t="shared" si="6"/>
        <v>#VALUE!</v>
      </c>
      <c r="B394">
        <f>'Аксапта ИВЛ приход'!B394</f>
        <v>0</v>
      </c>
      <c r="C394" s="197">
        <f>'Аксапта ИВЛ приход'!C394</f>
        <v>0</v>
      </c>
      <c r="D394" s="185">
        <f>'Аксапта ИВЛ приход'!E394+1-1</f>
        <v>0</v>
      </c>
      <c r="E394">
        <f>'Аксапта ИВЛ приход'!F394</f>
        <v>0</v>
      </c>
    </row>
    <row r="395" spans="1:5">
      <c r="A395" t="e">
        <f t="shared" si="6"/>
        <v>#VALUE!</v>
      </c>
      <c r="B395">
        <f>'Аксапта ИВЛ приход'!B395</f>
        <v>0</v>
      </c>
      <c r="C395" s="197">
        <f>'Аксапта ИВЛ приход'!C395</f>
        <v>0</v>
      </c>
      <c r="D395" s="185">
        <f>'Аксапта ИВЛ приход'!E395+1-1</f>
        <v>0</v>
      </c>
      <c r="E395">
        <f>'Аксапта ИВЛ приход'!F395</f>
        <v>0</v>
      </c>
    </row>
    <row r="396" spans="1:5">
      <c r="A396" t="e">
        <f t="shared" si="6"/>
        <v>#VALUE!</v>
      </c>
      <c r="B396">
        <f>'Аксапта ИВЛ приход'!B396</f>
        <v>0</v>
      </c>
      <c r="C396" s="197">
        <f>'Аксапта ИВЛ приход'!C396</f>
        <v>0</v>
      </c>
      <c r="D396" s="185">
        <f>'Аксапта ИВЛ приход'!E396+1-1</f>
        <v>0</v>
      </c>
      <c r="E396">
        <f>'Аксапта ИВЛ приход'!F396</f>
        <v>0</v>
      </c>
    </row>
    <row r="397" spans="1:5">
      <c r="A397" t="e">
        <f t="shared" si="6"/>
        <v>#VALUE!</v>
      </c>
      <c r="B397">
        <f>'Аксапта ИВЛ приход'!B397</f>
        <v>0</v>
      </c>
      <c r="C397" s="197">
        <f>'Аксапта ИВЛ приход'!C397</f>
        <v>0</v>
      </c>
      <c r="D397" s="185">
        <f>'Аксапта ИВЛ приход'!E397+1-1</f>
        <v>0</v>
      </c>
      <c r="E397">
        <f>'Аксапта ИВЛ приход'!F397</f>
        <v>0</v>
      </c>
    </row>
    <row r="398" spans="1:5">
      <c r="A398" t="e">
        <f t="shared" si="6"/>
        <v>#VALUE!</v>
      </c>
      <c r="B398">
        <f>'Аксапта ИВЛ приход'!B398</f>
        <v>0</v>
      </c>
      <c r="C398" s="197">
        <f>'Аксапта ИВЛ приход'!C398</f>
        <v>0</v>
      </c>
      <c r="D398" s="185">
        <f>'Аксапта ИВЛ приход'!E398+1-1</f>
        <v>0</v>
      </c>
      <c r="E398">
        <f>'Аксапта ИВЛ приход'!F398</f>
        <v>0</v>
      </c>
    </row>
    <row r="399" spans="1:5">
      <c r="A399" t="e">
        <f t="shared" si="6"/>
        <v>#VALUE!</v>
      </c>
      <c r="B399">
        <f>'Аксапта ИВЛ приход'!B399</f>
        <v>0</v>
      </c>
      <c r="C399" s="197">
        <f>'Аксапта ИВЛ приход'!C399</f>
        <v>0</v>
      </c>
      <c r="D399" s="185">
        <f>'Аксапта ИВЛ приход'!E399+1-1</f>
        <v>0</v>
      </c>
      <c r="E399">
        <f>'Аксапта ИВЛ приход'!F399</f>
        <v>0</v>
      </c>
    </row>
    <row r="400" spans="1:5">
      <c r="A400" t="e">
        <f t="shared" si="6"/>
        <v>#VALUE!</v>
      </c>
      <c r="B400">
        <f>'Аксапта ИВЛ приход'!B400</f>
        <v>0</v>
      </c>
      <c r="C400" s="197">
        <f>'Аксапта ИВЛ приход'!C400</f>
        <v>0</v>
      </c>
      <c r="D400" s="185">
        <f>'Аксапта ИВЛ приход'!E400+1-1</f>
        <v>0</v>
      </c>
      <c r="E400">
        <f>'Аксапта ИВЛ приход'!F400</f>
        <v>0</v>
      </c>
    </row>
    <row r="401" spans="1:5">
      <c r="A401" t="e">
        <f t="shared" si="6"/>
        <v>#VALUE!</v>
      </c>
      <c r="B401">
        <f>'Аксапта ИВЛ приход'!B401</f>
        <v>0</v>
      </c>
      <c r="C401" s="197">
        <f>'Аксапта ИВЛ приход'!C401</f>
        <v>0</v>
      </c>
      <c r="D401" s="185">
        <f>'Аксапта ИВЛ приход'!E401+1-1</f>
        <v>0</v>
      </c>
      <c r="E401">
        <f>'Аксапта ИВЛ приход'!F401</f>
        <v>0</v>
      </c>
    </row>
    <row r="402" spans="1:5">
      <c r="A402" t="e">
        <f t="shared" si="6"/>
        <v>#VALUE!</v>
      </c>
      <c r="B402">
        <f>'Аксапта ИВЛ приход'!B402</f>
        <v>0</v>
      </c>
      <c r="C402" s="197">
        <f>'Аксапта ИВЛ приход'!C402</f>
        <v>0</v>
      </c>
      <c r="D402" s="185">
        <f>'Аксапта ИВЛ приход'!E402+1-1</f>
        <v>0</v>
      </c>
      <c r="E402">
        <f>'Аксапта ИВЛ приход'!F402</f>
        <v>0</v>
      </c>
    </row>
    <row r="403" spans="1:5">
      <c r="A403" t="e">
        <f t="shared" si="6"/>
        <v>#VALUE!</v>
      </c>
      <c r="B403">
        <f>'Аксапта ИВЛ приход'!B403</f>
        <v>0</v>
      </c>
      <c r="C403" s="197">
        <f>'Аксапта ИВЛ приход'!C403</f>
        <v>0</v>
      </c>
      <c r="D403" s="185">
        <f>'Аксапта ИВЛ приход'!E403+1-1</f>
        <v>0</v>
      </c>
      <c r="E403">
        <f>'Аксапта ИВЛ приход'!F403</f>
        <v>0</v>
      </c>
    </row>
    <row r="404" spans="1:5">
      <c r="A404" t="e">
        <f t="shared" si="6"/>
        <v>#VALUE!</v>
      </c>
      <c r="B404">
        <f>'Аксапта ИВЛ приход'!B404</f>
        <v>0</v>
      </c>
      <c r="C404" s="197">
        <f>'Аксапта ИВЛ приход'!C404</f>
        <v>0</v>
      </c>
      <c r="D404" s="185">
        <f>'Аксапта ИВЛ приход'!E404+1-1</f>
        <v>0</v>
      </c>
      <c r="E404">
        <f>'Аксапта ИВЛ приход'!F404</f>
        <v>0</v>
      </c>
    </row>
    <row r="405" spans="1:5">
      <c r="A405" t="e">
        <f t="shared" si="6"/>
        <v>#VALUE!</v>
      </c>
      <c r="B405">
        <f>'Аксапта ИВЛ приход'!B405</f>
        <v>0</v>
      </c>
      <c r="C405" s="197">
        <f>'Аксапта ИВЛ приход'!C405</f>
        <v>0</v>
      </c>
      <c r="D405" s="185">
        <f>'Аксапта ИВЛ приход'!E405+1-1</f>
        <v>0</v>
      </c>
      <c r="E405">
        <f>'Аксапта ИВЛ приход'!F405</f>
        <v>0</v>
      </c>
    </row>
    <row r="406" spans="1:5">
      <c r="A406" t="e">
        <f t="shared" si="6"/>
        <v>#VALUE!</v>
      </c>
      <c r="B406">
        <f>'Аксапта ИВЛ приход'!B406</f>
        <v>0</v>
      </c>
      <c r="C406" s="197">
        <f>'Аксапта ИВЛ приход'!C406</f>
        <v>0</v>
      </c>
      <c r="D406" s="185">
        <f>'Аксапта ИВЛ приход'!E406+1-1</f>
        <v>0</v>
      </c>
      <c r="E406">
        <f>'Аксапта ИВЛ приход'!F406</f>
        <v>0</v>
      </c>
    </row>
    <row r="407" spans="1:5">
      <c r="A407" t="e">
        <f t="shared" si="6"/>
        <v>#VALUE!</v>
      </c>
      <c r="B407">
        <f>'Аксапта ИВЛ приход'!B407</f>
        <v>0</v>
      </c>
      <c r="C407" s="197">
        <f>'Аксапта ИВЛ приход'!C407</f>
        <v>0</v>
      </c>
      <c r="D407" s="185">
        <f>'Аксапта ИВЛ приход'!E407+1-1</f>
        <v>0</v>
      </c>
      <c r="E407">
        <f>'Аксапта ИВЛ приход'!F407</f>
        <v>0</v>
      </c>
    </row>
    <row r="408" spans="1:5">
      <c r="A408" t="e">
        <f t="shared" si="6"/>
        <v>#VALUE!</v>
      </c>
      <c r="B408">
        <f>'Аксапта ИВЛ приход'!B408</f>
        <v>0</v>
      </c>
      <c r="C408" s="197">
        <f>'Аксапта ИВЛ приход'!C408</f>
        <v>0</v>
      </c>
      <c r="D408" s="185">
        <f>'Аксапта ИВЛ приход'!E408+1-1</f>
        <v>0</v>
      </c>
      <c r="E408">
        <f>'Аксапта ИВЛ приход'!F408</f>
        <v>0</v>
      </c>
    </row>
    <row r="409" spans="1:5">
      <c r="A409" t="e">
        <f t="shared" si="6"/>
        <v>#VALUE!</v>
      </c>
      <c r="B409">
        <f>'Аксапта ИВЛ приход'!B409</f>
        <v>0</v>
      </c>
      <c r="C409" s="197">
        <f>'Аксапта ИВЛ приход'!C409</f>
        <v>0</v>
      </c>
      <c r="D409" s="185">
        <f>'Аксапта ИВЛ приход'!E409+1-1</f>
        <v>0</v>
      </c>
      <c r="E409">
        <f>'Аксапта ИВЛ приход'!F409</f>
        <v>0</v>
      </c>
    </row>
    <row r="410" spans="1:5">
      <c r="A410" t="e">
        <f t="shared" si="6"/>
        <v>#VALUE!</v>
      </c>
      <c r="B410">
        <f>'Аксапта ИВЛ приход'!B410</f>
        <v>0</v>
      </c>
      <c r="C410" s="197">
        <f>'Аксапта ИВЛ приход'!C410</f>
        <v>0</v>
      </c>
      <c r="D410" s="185">
        <f>'Аксапта ИВЛ приход'!E410+1-1</f>
        <v>0</v>
      </c>
      <c r="E410">
        <f>'Аксапта ИВЛ приход'!F410</f>
        <v>0</v>
      </c>
    </row>
    <row r="411" spans="1:5">
      <c r="A411" t="e">
        <f t="shared" si="6"/>
        <v>#VALUE!</v>
      </c>
      <c r="B411">
        <f>'Аксапта ИВЛ приход'!B411</f>
        <v>0</v>
      </c>
      <c r="C411" s="197">
        <f>'Аксапта ИВЛ приход'!C411</f>
        <v>0</v>
      </c>
      <c r="D411" s="185">
        <f>'Аксапта ИВЛ приход'!E411+1-1</f>
        <v>0</v>
      </c>
      <c r="E411">
        <f>'Аксапта ИВЛ приход'!F411</f>
        <v>0</v>
      </c>
    </row>
    <row r="412" spans="1:5">
      <c r="A412" t="e">
        <f t="shared" si="6"/>
        <v>#VALUE!</v>
      </c>
      <c r="B412">
        <f>'Аксапта ИВЛ приход'!B412</f>
        <v>0</v>
      </c>
      <c r="C412" s="197">
        <f>'Аксапта ИВЛ приход'!C412</f>
        <v>0</v>
      </c>
      <c r="D412" s="185">
        <f>'Аксапта ИВЛ приход'!E412+1-1</f>
        <v>0</v>
      </c>
      <c r="E412">
        <f>'Аксапта ИВЛ приход'!F412</f>
        <v>0</v>
      </c>
    </row>
    <row r="413" spans="1:5">
      <c r="A413" t="e">
        <f t="shared" si="6"/>
        <v>#VALUE!</v>
      </c>
      <c r="B413">
        <f>'Аксапта ИВЛ приход'!B413</f>
        <v>0</v>
      </c>
      <c r="C413" s="197">
        <f>'Аксапта ИВЛ приход'!C413</f>
        <v>0</v>
      </c>
      <c r="D413" s="185">
        <f>'Аксапта ИВЛ приход'!E413+1-1</f>
        <v>0</v>
      </c>
      <c r="E413">
        <f>'Аксапта ИВЛ приход'!F413</f>
        <v>0</v>
      </c>
    </row>
    <row r="414" spans="1:5">
      <c r="A414" t="e">
        <f t="shared" si="6"/>
        <v>#VALUE!</v>
      </c>
      <c r="B414">
        <f>'Аксапта ИВЛ приход'!B414</f>
        <v>0</v>
      </c>
      <c r="C414" s="197">
        <f>'Аксапта ИВЛ приход'!C414</f>
        <v>0</v>
      </c>
      <c r="D414" s="185">
        <f>'Аксапта ИВЛ приход'!E414+1-1</f>
        <v>0</v>
      </c>
      <c r="E414">
        <f>'Аксапта ИВЛ приход'!F414</f>
        <v>0</v>
      </c>
    </row>
    <row r="415" spans="1:5">
      <c r="A415" t="e">
        <f t="shared" si="6"/>
        <v>#VALUE!</v>
      </c>
      <c r="B415">
        <f>'Аксапта ИВЛ приход'!B415</f>
        <v>0</v>
      </c>
      <c r="C415" s="197">
        <f>'Аксапта ИВЛ приход'!C415</f>
        <v>0</v>
      </c>
      <c r="D415" s="185">
        <f>'Аксапта ИВЛ приход'!E415+1-1</f>
        <v>0</v>
      </c>
      <c r="E415">
        <f>'Аксапта ИВЛ приход'!F415</f>
        <v>0</v>
      </c>
    </row>
    <row r="416" spans="1:5">
      <c r="A416" t="e">
        <f t="shared" si="6"/>
        <v>#VALUE!</v>
      </c>
      <c r="B416">
        <f>'Аксапта ИВЛ приход'!B416</f>
        <v>0</v>
      </c>
      <c r="C416" s="197">
        <f>'Аксапта ИВЛ приход'!C416</f>
        <v>0</v>
      </c>
      <c r="D416" s="185">
        <f>'Аксапта ИВЛ приход'!E416+1-1</f>
        <v>0</v>
      </c>
      <c r="E416">
        <f>'Аксапта ИВЛ приход'!F416</f>
        <v>0</v>
      </c>
    </row>
    <row r="417" spans="1:5">
      <c r="A417" t="e">
        <f t="shared" si="6"/>
        <v>#VALUE!</v>
      </c>
      <c r="B417">
        <f>'Аксапта ИВЛ приход'!B417</f>
        <v>0</v>
      </c>
      <c r="C417" s="197">
        <f>'Аксапта ИВЛ приход'!C417</f>
        <v>0</v>
      </c>
      <c r="D417" s="185">
        <f>'Аксапта ИВЛ приход'!E417+1-1</f>
        <v>0</v>
      </c>
      <c r="E417">
        <f>'Аксапта ИВЛ приход'!F417</f>
        <v>0</v>
      </c>
    </row>
    <row r="418" spans="1:5">
      <c r="A418" t="e">
        <f t="shared" si="6"/>
        <v>#VALUE!</v>
      </c>
      <c r="B418">
        <f>'Аксапта ИВЛ приход'!B418</f>
        <v>0</v>
      </c>
      <c r="C418" s="197">
        <f>'Аксапта ИВЛ приход'!C418</f>
        <v>0</v>
      </c>
      <c r="D418" s="185">
        <f>'Аксапта ИВЛ приход'!E418+1-1</f>
        <v>0</v>
      </c>
      <c r="E418">
        <f>'Аксапта ИВЛ приход'!F418</f>
        <v>0</v>
      </c>
    </row>
    <row r="419" spans="1:5">
      <c r="A419" t="e">
        <f t="shared" si="6"/>
        <v>#VALUE!</v>
      </c>
      <c r="B419">
        <f>'Аксапта ИВЛ приход'!B419</f>
        <v>0</v>
      </c>
      <c r="C419" s="197">
        <f>'Аксапта ИВЛ приход'!C419</f>
        <v>0</v>
      </c>
      <c r="D419" s="185">
        <f>'Аксапта ИВЛ приход'!E419+1-1</f>
        <v>0</v>
      </c>
      <c r="E419">
        <f>'Аксапта ИВЛ приход'!F419</f>
        <v>0</v>
      </c>
    </row>
    <row r="420" spans="1:5">
      <c r="A420" t="e">
        <f t="shared" si="6"/>
        <v>#VALUE!</v>
      </c>
      <c r="B420">
        <f>'Аксапта ИВЛ приход'!B420</f>
        <v>0</v>
      </c>
      <c r="C420" s="197">
        <f>'Аксапта ИВЛ приход'!C420</f>
        <v>0</v>
      </c>
      <c r="D420" s="185">
        <f>'Аксапта ИВЛ приход'!E420+1-1</f>
        <v>0</v>
      </c>
      <c r="E420">
        <f>'Аксапта ИВЛ приход'!F420</f>
        <v>0</v>
      </c>
    </row>
    <row r="421" spans="1:5">
      <c r="A421" t="e">
        <f t="shared" si="6"/>
        <v>#VALUE!</v>
      </c>
      <c r="B421">
        <f>'Аксапта ИВЛ приход'!B421</f>
        <v>0</v>
      </c>
      <c r="C421" s="197">
        <f>'Аксапта ИВЛ приход'!C421</f>
        <v>0</v>
      </c>
      <c r="D421" s="185">
        <f>'Аксапта ИВЛ приход'!E421+1-1</f>
        <v>0</v>
      </c>
      <c r="E421">
        <f>'Аксапта ИВЛ приход'!F421</f>
        <v>0</v>
      </c>
    </row>
    <row r="422" spans="1:5">
      <c r="A422" t="e">
        <f t="shared" si="6"/>
        <v>#VALUE!</v>
      </c>
      <c r="B422">
        <f>'Аксапта ИВЛ приход'!B422</f>
        <v>0</v>
      </c>
      <c r="C422" s="197">
        <f>'Аксапта ИВЛ приход'!C422</f>
        <v>0</v>
      </c>
      <c r="D422" s="185">
        <f>'Аксапта ИВЛ приход'!E422+1-1</f>
        <v>0</v>
      </c>
      <c r="E422">
        <f>'Аксапта ИВЛ приход'!F422</f>
        <v>0</v>
      </c>
    </row>
    <row r="423" spans="1:5">
      <c r="A423" t="e">
        <f t="shared" si="6"/>
        <v>#VALUE!</v>
      </c>
      <c r="B423">
        <f>'Аксапта ИВЛ приход'!B423</f>
        <v>0</v>
      </c>
      <c r="C423" s="197">
        <f>'Аксапта ИВЛ приход'!C423</f>
        <v>0</v>
      </c>
      <c r="D423" s="185">
        <f>'Аксапта ИВЛ приход'!E423+1-1</f>
        <v>0</v>
      </c>
      <c r="E423">
        <f>'Аксапта ИВЛ приход'!F423</f>
        <v>0</v>
      </c>
    </row>
    <row r="424" spans="1:5">
      <c r="A424" t="e">
        <f t="shared" si="6"/>
        <v>#VALUE!</v>
      </c>
      <c r="B424">
        <f>'Аксапта ИВЛ приход'!B424</f>
        <v>0</v>
      </c>
      <c r="C424" s="197">
        <f>'Аксапта ИВЛ приход'!C424</f>
        <v>0</v>
      </c>
      <c r="D424" s="185">
        <f>'Аксапта ИВЛ приход'!E424+1-1</f>
        <v>0</v>
      </c>
      <c r="E424">
        <f>'Аксапта ИВЛ приход'!F424</f>
        <v>0</v>
      </c>
    </row>
    <row r="425" spans="1:5">
      <c r="A425" t="e">
        <f t="shared" si="6"/>
        <v>#VALUE!</v>
      </c>
      <c r="B425">
        <f>'Аксапта ИВЛ приход'!B425</f>
        <v>0</v>
      </c>
      <c r="C425" s="197">
        <f>'Аксапта ИВЛ приход'!C425</f>
        <v>0</v>
      </c>
      <c r="D425" s="185">
        <f>'Аксапта ИВЛ приход'!E425+1-1</f>
        <v>0</v>
      </c>
      <c r="E425">
        <f>'Аксапта ИВЛ приход'!F425</f>
        <v>0</v>
      </c>
    </row>
    <row r="426" spans="1:5">
      <c r="A426" t="e">
        <f t="shared" si="6"/>
        <v>#VALUE!</v>
      </c>
      <c r="B426">
        <f>'Аксапта ИВЛ приход'!B426</f>
        <v>0</v>
      </c>
      <c r="C426" s="197">
        <f>'Аксапта ИВЛ приход'!C426</f>
        <v>0</v>
      </c>
      <c r="D426" s="185">
        <f>'Аксапта ИВЛ приход'!E426+1-1</f>
        <v>0</v>
      </c>
      <c r="E426">
        <f>'Аксапта ИВЛ приход'!F426</f>
        <v>0</v>
      </c>
    </row>
    <row r="427" spans="1:5">
      <c r="A427" t="e">
        <f t="shared" si="6"/>
        <v>#VALUE!</v>
      </c>
      <c r="B427">
        <f>'Аксапта ИВЛ приход'!B427</f>
        <v>0</v>
      </c>
      <c r="C427" s="197">
        <f>'Аксапта ИВЛ приход'!C427</f>
        <v>0</v>
      </c>
      <c r="D427" s="185">
        <f>'Аксапта ИВЛ приход'!E427+1-1</f>
        <v>0</v>
      </c>
      <c r="E427">
        <f>'Аксапта ИВЛ приход'!F427</f>
        <v>0</v>
      </c>
    </row>
    <row r="428" spans="1:5">
      <c r="A428" t="e">
        <f t="shared" si="6"/>
        <v>#VALUE!</v>
      </c>
      <c r="B428">
        <f>'Аксапта ИВЛ приход'!B428</f>
        <v>0</v>
      </c>
      <c r="C428" s="197">
        <f>'Аксапта ИВЛ приход'!C428</f>
        <v>0</v>
      </c>
      <c r="D428" s="185">
        <f>'Аксапта ИВЛ приход'!E428+1-1</f>
        <v>0</v>
      </c>
      <c r="E428">
        <f>'Аксапта ИВЛ приход'!F428</f>
        <v>0</v>
      </c>
    </row>
    <row r="429" spans="1:5">
      <c r="A429" t="e">
        <f t="shared" si="6"/>
        <v>#VALUE!</v>
      </c>
      <c r="B429">
        <f>'Аксапта ИВЛ приход'!B429</f>
        <v>0</v>
      </c>
      <c r="C429" s="197">
        <f>'Аксапта ИВЛ приход'!C429</f>
        <v>0</v>
      </c>
      <c r="D429" s="185">
        <f>'Аксапта ИВЛ приход'!E429+1-1</f>
        <v>0</v>
      </c>
      <c r="E429">
        <f>'Аксапта ИВЛ приход'!F429</f>
        <v>0</v>
      </c>
    </row>
    <row r="430" spans="1:5">
      <c r="A430" t="e">
        <f t="shared" si="6"/>
        <v>#VALUE!</v>
      </c>
      <c r="B430">
        <f>'Аксапта ИВЛ приход'!B430</f>
        <v>0</v>
      </c>
      <c r="C430" s="197">
        <f>'Аксапта ИВЛ приход'!C430</f>
        <v>0</v>
      </c>
      <c r="D430" s="185">
        <f>'Аксапта ИВЛ приход'!E430+1-1</f>
        <v>0</v>
      </c>
      <c r="E430">
        <f>'Аксапта ИВЛ приход'!F430</f>
        <v>0</v>
      </c>
    </row>
    <row r="431" spans="1:5">
      <c r="A431" t="e">
        <f t="shared" si="6"/>
        <v>#VALUE!</v>
      </c>
      <c r="B431">
        <f>'Аксапта ИВЛ приход'!B431</f>
        <v>0</v>
      </c>
      <c r="C431" s="197">
        <f>'Аксапта ИВЛ приход'!C431</f>
        <v>0</v>
      </c>
      <c r="D431" s="185">
        <f>'Аксапта ИВЛ приход'!E431+1-1</f>
        <v>0</v>
      </c>
      <c r="E431">
        <f>'Аксапта ИВЛ приход'!F431</f>
        <v>0</v>
      </c>
    </row>
    <row r="432" spans="1:5">
      <c r="A432" t="e">
        <f t="shared" si="6"/>
        <v>#VALUE!</v>
      </c>
      <c r="B432">
        <f>'Аксапта ИВЛ приход'!B432</f>
        <v>0</v>
      </c>
      <c r="C432" s="197">
        <f>'Аксапта ИВЛ приход'!C432</f>
        <v>0</v>
      </c>
      <c r="D432" s="185">
        <f>'Аксапта ИВЛ приход'!E432+1-1</f>
        <v>0</v>
      </c>
      <c r="E432">
        <f>'Аксапта ИВЛ приход'!F432</f>
        <v>0</v>
      </c>
    </row>
    <row r="433" spans="1:5">
      <c r="A433" t="e">
        <f t="shared" si="6"/>
        <v>#VALUE!</v>
      </c>
      <c r="B433">
        <f>'Аксапта ИВЛ приход'!B433</f>
        <v>0</v>
      </c>
      <c r="C433" s="197">
        <f>'Аксапта ИВЛ приход'!C433</f>
        <v>0</v>
      </c>
      <c r="D433" s="185">
        <f>'Аксапта ИВЛ приход'!E433+1-1</f>
        <v>0</v>
      </c>
      <c r="E433">
        <f>'Аксапта ИВЛ приход'!F433</f>
        <v>0</v>
      </c>
    </row>
    <row r="434" spans="1:5">
      <c r="A434" t="e">
        <f t="shared" si="6"/>
        <v>#VALUE!</v>
      </c>
      <c r="B434">
        <f>'Аксапта ИВЛ приход'!B434</f>
        <v>0</v>
      </c>
      <c r="C434" s="197">
        <f>'Аксапта ИВЛ приход'!C434</f>
        <v>0</v>
      </c>
      <c r="D434" s="185">
        <f>'Аксапта ИВЛ приход'!E434+1-1</f>
        <v>0</v>
      </c>
      <c r="E434">
        <f>'Аксапта ИВЛ приход'!F434</f>
        <v>0</v>
      </c>
    </row>
    <row r="435" spans="1:5">
      <c r="A435" t="e">
        <f t="shared" si="6"/>
        <v>#VALUE!</v>
      </c>
      <c r="B435">
        <f>'Аксапта ИВЛ приход'!B435</f>
        <v>0</v>
      </c>
      <c r="C435" s="197">
        <f>'Аксапта ИВЛ приход'!C435</f>
        <v>0</v>
      </c>
      <c r="D435" s="185">
        <f>'Аксапта ИВЛ приход'!E435+1-1</f>
        <v>0</v>
      </c>
      <c r="E435">
        <f>'Аксапта ИВЛ приход'!F435</f>
        <v>0</v>
      </c>
    </row>
    <row r="436" spans="1:5">
      <c r="A436" t="e">
        <f t="shared" si="6"/>
        <v>#VALUE!</v>
      </c>
      <c r="B436">
        <f>'Аксапта ИВЛ приход'!B436</f>
        <v>0</v>
      </c>
      <c r="C436" s="197">
        <f>'Аксапта ИВЛ приход'!C436</f>
        <v>0</v>
      </c>
      <c r="D436" s="185">
        <f>'Аксапта ИВЛ приход'!E436+1-1</f>
        <v>0</v>
      </c>
      <c r="E436">
        <f>'Аксапта ИВЛ приход'!F436</f>
        <v>0</v>
      </c>
    </row>
    <row r="437" spans="1:5">
      <c r="A437" t="e">
        <f t="shared" si="6"/>
        <v>#VALUE!</v>
      </c>
      <c r="B437">
        <f>'Аксапта ИВЛ приход'!B437</f>
        <v>0</v>
      </c>
      <c r="C437" s="197">
        <f>'Аксапта ИВЛ приход'!C437</f>
        <v>0</v>
      </c>
      <c r="D437" s="185">
        <f>'Аксапта ИВЛ приход'!E437+1-1</f>
        <v>0</v>
      </c>
      <c r="E437">
        <f>'Аксапта ИВЛ приход'!F437</f>
        <v>0</v>
      </c>
    </row>
    <row r="438" spans="1:5">
      <c r="A438" t="e">
        <f t="shared" si="6"/>
        <v>#VALUE!</v>
      </c>
      <c r="B438">
        <f>'Аксапта ИВЛ приход'!B438</f>
        <v>0</v>
      </c>
      <c r="C438" s="197">
        <f>'Аксапта ИВЛ приход'!C438</f>
        <v>0</v>
      </c>
      <c r="D438" s="185">
        <f>'Аксапта ИВЛ приход'!E438+1-1</f>
        <v>0</v>
      </c>
      <c r="E438">
        <f>'Аксапта ИВЛ приход'!F438</f>
        <v>0</v>
      </c>
    </row>
    <row r="439" spans="1:5">
      <c r="A439" t="e">
        <f t="shared" si="6"/>
        <v>#VALUE!</v>
      </c>
      <c r="B439">
        <f>'Аксапта ИВЛ приход'!B439</f>
        <v>0</v>
      </c>
      <c r="C439" s="197">
        <f>'Аксапта ИВЛ приход'!C439</f>
        <v>0</v>
      </c>
      <c r="D439" s="185">
        <f>'Аксапта ИВЛ приход'!E439+1-1</f>
        <v>0</v>
      </c>
      <c r="E439">
        <f>'Аксапта ИВЛ приход'!F439</f>
        <v>0</v>
      </c>
    </row>
    <row r="440" spans="1:5">
      <c r="A440" t="e">
        <f t="shared" si="6"/>
        <v>#VALUE!</v>
      </c>
      <c r="B440">
        <f>'Аксапта ИВЛ приход'!B440</f>
        <v>0</v>
      </c>
      <c r="C440" s="197">
        <f>'Аксапта ИВЛ приход'!C440</f>
        <v>0</v>
      </c>
      <c r="D440" s="185">
        <f>'Аксапта ИВЛ приход'!E440+1-1</f>
        <v>0</v>
      </c>
      <c r="E440">
        <f>'Аксапта ИВЛ приход'!F440</f>
        <v>0</v>
      </c>
    </row>
    <row r="441" spans="1:5">
      <c r="A441" t="e">
        <f t="shared" si="6"/>
        <v>#VALUE!</v>
      </c>
      <c r="B441">
        <f>'Аксапта ИВЛ приход'!B441</f>
        <v>0</v>
      </c>
      <c r="C441" s="197">
        <f>'Аксапта ИВЛ приход'!C441</f>
        <v>0</v>
      </c>
      <c r="D441" s="185">
        <f>'Аксапта ИВЛ приход'!E441+1-1</f>
        <v>0</v>
      </c>
      <c r="E441">
        <f>'Аксапта ИВЛ приход'!F441</f>
        <v>0</v>
      </c>
    </row>
    <row r="442" spans="1:5">
      <c r="A442" t="e">
        <f t="shared" si="6"/>
        <v>#VALUE!</v>
      </c>
      <c r="B442">
        <f>'Аксапта ИВЛ приход'!B442</f>
        <v>0</v>
      </c>
      <c r="C442" s="197">
        <f>'Аксапта ИВЛ приход'!C442</f>
        <v>0</v>
      </c>
      <c r="D442" s="185">
        <f>'Аксапта ИВЛ приход'!E442+1-1</f>
        <v>0</v>
      </c>
      <c r="E442">
        <f>'Аксапта ИВЛ приход'!F442</f>
        <v>0</v>
      </c>
    </row>
    <row r="443" spans="1:5">
      <c r="A443" t="e">
        <f t="shared" si="6"/>
        <v>#VALUE!</v>
      </c>
      <c r="B443">
        <f>'Аксапта ИВЛ приход'!B443</f>
        <v>0</v>
      </c>
      <c r="C443" s="197">
        <f>'Аксапта ИВЛ приход'!C443</f>
        <v>0</v>
      </c>
      <c r="D443" s="185">
        <f>'Аксапта ИВЛ приход'!E443+1-1</f>
        <v>0</v>
      </c>
      <c r="E443">
        <f>'Аксапта ИВЛ приход'!F443</f>
        <v>0</v>
      </c>
    </row>
    <row r="444" spans="1:5">
      <c r="A444" t="e">
        <f t="shared" si="6"/>
        <v>#VALUE!</v>
      </c>
      <c r="B444">
        <f>'Аксапта ИВЛ приход'!B444</f>
        <v>0</v>
      </c>
      <c r="C444" s="197">
        <f>'Аксапта ИВЛ приход'!C444</f>
        <v>0</v>
      </c>
      <c r="D444" s="185">
        <f>'Аксапта ИВЛ приход'!E444+1-1</f>
        <v>0</v>
      </c>
      <c r="E444">
        <f>'Аксапта ИВЛ приход'!F444</f>
        <v>0</v>
      </c>
    </row>
    <row r="445" spans="1:5">
      <c r="A445" t="e">
        <f t="shared" si="6"/>
        <v>#VALUE!</v>
      </c>
      <c r="B445">
        <f>'Аксапта ИВЛ приход'!B445</f>
        <v>0</v>
      </c>
      <c r="C445" s="197">
        <f>'Аксапта ИВЛ приход'!C445</f>
        <v>0</v>
      </c>
      <c r="D445" s="185">
        <f>'Аксапта ИВЛ приход'!E445+1-1</f>
        <v>0</v>
      </c>
      <c r="E445">
        <f>'Аксапта ИВЛ приход'!F445</f>
        <v>0</v>
      </c>
    </row>
    <row r="446" spans="1:5">
      <c r="A446" t="e">
        <f t="shared" si="6"/>
        <v>#VALUE!</v>
      </c>
      <c r="B446">
        <f>'Аксапта ИВЛ приход'!B446</f>
        <v>0</v>
      </c>
      <c r="C446" s="197">
        <f>'Аксапта ИВЛ приход'!C446</f>
        <v>0</v>
      </c>
      <c r="D446" s="185">
        <f>'Аксапта ИВЛ приход'!E446+1-1</f>
        <v>0</v>
      </c>
      <c r="E446">
        <f>'Аксапта ИВЛ приход'!F446</f>
        <v>0</v>
      </c>
    </row>
    <row r="447" spans="1:5">
      <c r="A447" t="e">
        <f t="shared" si="6"/>
        <v>#VALUE!</v>
      </c>
      <c r="B447">
        <f>'Аксапта ИВЛ приход'!B447</f>
        <v>0</v>
      </c>
      <c r="C447" s="197">
        <f>'Аксапта ИВЛ приход'!C447</f>
        <v>0</v>
      </c>
      <c r="D447" s="185">
        <f>'Аксапта ИВЛ приход'!E447+1-1</f>
        <v>0</v>
      </c>
      <c r="E447">
        <f>'Аксапта ИВЛ приход'!F447</f>
        <v>0</v>
      </c>
    </row>
    <row r="448" spans="1:5">
      <c r="A448" t="e">
        <f t="shared" si="6"/>
        <v>#VALUE!</v>
      </c>
      <c r="B448">
        <f>'Аксапта ИВЛ приход'!B448</f>
        <v>0</v>
      </c>
      <c r="C448" s="197">
        <f>'Аксапта ИВЛ приход'!C448</f>
        <v>0</v>
      </c>
      <c r="D448" s="185">
        <f>'Аксапта ИВЛ приход'!E448+1-1</f>
        <v>0</v>
      </c>
      <c r="E448">
        <f>'Аксапта ИВЛ приход'!F448</f>
        <v>0</v>
      </c>
    </row>
    <row r="449" spans="1:5">
      <c r="A449" t="e">
        <f t="shared" si="6"/>
        <v>#VALUE!</v>
      </c>
      <c r="B449">
        <f>'Аксапта ИВЛ приход'!B449</f>
        <v>0</v>
      </c>
      <c r="C449" s="197">
        <f>'Аксапта ИВЛ приход'!C449</f>
        <v>0</v>
      </c>
      <c r="D449" s="185">
        <f>'Аксапта ИВЛ приход'!E449+1-1</f>
        <v>0</v>
      </c>
      <c r="E449">
        <f>'Аксапта ИВЛ приход'!F449</f>
        <v>0</v>
      </c>
    </row>
    <row r="450" spans="1:5">
      <c r="A450" t="e">
        <f t="shared" ref="A450:A513" si="7">REPLACE(B450,1,3,)+1-1</f>
        <v>#VALUE!</v>
      </c>
      <c r="B450">
        <f>'Аксапта ИВЛ приход'!B450</f>
        <v>0</v>
      </c>
      <c r="C450" s="197">
        <f>'Аксапта ИВЛ приход'!C450</f>
        <v>0</v>
      </c>
      <c r="D450" s="185">
        <f>'Аксапта ИВЛ приход'!E450+1-1</f>
        <v>0</v>
      </c>
      <c r="E450">
        <f>'Аксапта ИВЛ приход'!F450</f>
        <v>0</v>
      </c>
    </row>
    <row r="451" spans="1:5">
      <c r="A451" t="e">
        <f t="shared" si="7"/>
        <v>#VALUE!</v>
      </c>
      <c r="B451">
        <f>'Аксапта ИВЛ приход'!B451</f>
        <v>0</v>
      </c>
      <c r="C451" s="197">
        <f>'Аксапта ИВЛ приход'!C451</f>
        <v>0</v>
      </c>
      <c r="D451" s="185">
        <f>'Аксапта ИВЛ приход'!E451+1-1</f>
        <v>0</v>
      </c>
      <c r="E451">
        <f>'Аксапта ИВЛ приход'!F451</f>
        <v>0</v>
      </c>
    </row>
    <row r="452" spans="1:5">
      <c r="A452" t="e">
        <f t="shared" si="7"/>
        <v>#VALUE!</v>
      </c>
      <c r="B452">
        <f>'Аксапта ИВЛ приход'!B452</f>
        <v>0</v>
      </c>
      <c r="C452" s="197">
        <f>'Аксапта ИВЛ приход'!C452</f>
        <v>0</v>
      </c>
      <c r="D452" s="185">
        <f>'Аксапта ИВЛ приход'!E452+1-1</f>
        <v>0</v>
      </c>
      <c r="E452">
        <f>'Аксапта ИВЛ приход'!F452</f>
        <v>0</v>
      </c>
    </row>
    <row r="453" spans="1:5">
      <c r="A453" t="e">
        <f t="shared" si="7"/>
        <v>#VALUE!</v>
      </c>
      <c r="B453">
        <f>'Аксапта ИВЛ приход'!B453</f>
        <v>0</v>
      </c>
      <c r="C453" s="197">
        <f>'Аксапта ИВЛ приход'!C453</f>
        <v>0</v>
      </c>
      <c r="D453" s="185">
        <f>'Аксапта ИВЛ приход'!E453+1-1</f>
        <v>0</v>
      </c>
      <c r="E453">
        <f>'Аксапта ИВЛ приход'!F453</f>
        <v>0</v>
      </c>
    </row>
    <row r="454" spans="1:5">
      <c r="A454" t="e">
        <f t="shared" si="7"/>
        <v>#VALUE!</v>
      </c>
      <c r="B454">
        <f>'Аксапта ИВЛ приход'!B454</f>
        <v>0</v>
      </c>
      <c r="C454" s="197">
        <f>'Аксапта ИВЛ приход'!C454</f>
        <v>0</v>
      </c>
      <c r="D454" s="185">
        <f>'Аксапта ИВЛ приход'!E454+1-1</f>
        <v>0</v>
      </c>
      <c r="E454">
        <f>'Аксапта ИВЛ приход'!F454</f>
        <v>0</v>
      </c>
    </row>
    <row r="455" spans="1:5">
      <c r="A455" t="e">
        <f t="shared" si="7"/>
        <v>#VALUE!</v>
      </c>
      <c r="B455">
        <f>'Аксапта ИВЛ приход'!B455</f>
        <v>0</v>
      </c>
      <c r="C455" s="197">
        <f>'Аксапта ИВЛ приход'!C455</f>
        <v>0</v>
      </c>
      <c r="D455" s="185">
        <f>'Аксапта ИВЛ приход'!E455+1-1</f>
        <v>0</v>
      </c>
      <c r="E455">
        <f>'Аксапта ИВЛ приход'!F455</f>
        <v>0</v>
      </c>
    </row>
    <row r="456" spans="1:5">
      <c r="A456" t="e">
        <f t="shared" si="7"/>
        <v>#VALUE!</v>
      </c>
      <c r="B456">
        <f>'Аксапта ИВЛ приход'!B456</f>
        <v>0</v>
      </c>
      <c r="C456" s="197">
        <f>'Аксапта ИВЛ приход'!C456</f>
        <v>0</v>
      </c>
      <c r="D456" s="185">
        <f>'Аксапта ИВЛ приход'!E456+1-1</f>
        <v>0</v>
      </c>
      <c r="E456">
        <f>'Аксапта ИВЛ приход'!F456</f>
        <v>0</v>
      </c>
    </row>
    <row r="457" spans="1:5">
      <c r="A457" t="e">
        <f t="shared" si="7"/>
        <v>#VALUE!</v>
      </c>
      <c r="B457">
        <f>'Аксапта ИВЛ приход'!B457</f>
        <v>0</v>
      </c>
      <c r="C457" s="197">
        <f>'Аксапта ИВЛ приход'!C457</f>
        <v>0</v>
      </c>
      <c r="D457" s="185">
        <f>'Аксапта ИВЛ приход'!E457+1-1</f>
        <v>0</v>
      </c>
      <c r="E457">
        <f>'Аксапта ИВЛ приход'!F457</f>
        <v>0</v>
      </c>
    </row>
    <row r="458" spans="1:5">
      <c r="A458" t="e">
        <f t="shared" si="7"/>
        <v>#VALUE!</v>
      </c>
      <c r="B458">
        <f>'Аксапта ИВЛ приход'!B458</f>
        <v>0</v>
      </c>
      <c r="C458" s="197">
        <f>'Аксапта ИВЛ приход'!C458</f>
        <v>0</v>
      </c>
      <c r="D458" s="185">
        <f>'Аксапта ИВЛ приход'!E458+1-1</f>
        <v>0</v>
      </c>
      <c r="E458">
        <f>'Аксапта ИВЛ приход'!F458</f>
        <v>0</v>
      </c>
    </row>
    <row r="459" spans="1:5">
      <c r="A459" t="e">
        <f t="shared" si="7"/>
        <v>#VALUE!</v>
      </c>
      <c r="B459">
        <f>'Аксапта ИВЛ приход'!B459</f>
        <v>0</v>
      </c>
      <c r="C459" s="197">
        <f>'Аксапта ИВЛ приход'!C459</f>
        <v>0</v>
      </c>
      <c r="D459" s="185">
        <f>'Аксапта ИВЛ приход'!E459+1-1</f>
        <v>0</v>
      </c>
      <c r="E459">
        <f>'Аксапта ИВЛ приход'!F459</f>
        <v>0</v>
      </c>
    </row>
    <row r="460" spans="1:5">
      <c r="A460" t="e">
        <f t="shared" si="7"/>
        <v>#VALUE!</v>
      </c>
      <c r="B460">
        <f>'Аксапта ИВЛ приход'!B460</f>
        <v>0</v>
      </c>
      <c r="C460" s="197">
        <f>'Аксапта ИВЛ приход'!C460</f>
        <v>0</v>
      </c>
      <c r="D460" s="185">
        <f>'Аксапта ИВЛ приход'!E460+1-1</f>
        <v>0</v>
      </c>
      <c r="E460">
        <f>'Аксапта ИВЛ приход'!F460</f>
        <v>0</v>
      </c>
    </row>
    <row r="461" spans="1:5">
      <c r="A461" t="e">
        <f t="shared" si="7"/>
        <v>#VALUE!</v>
      </c>
      <c r="B461">
        <f>'Аксапта ИВЛ приход'!B461</f>
        <v>0</v>
      </c>
      <c r="C461" s="197">
        <f>'Аксапта ИВЛ приход'!C461</f>
        <v>0</v>
      </c>
      <c r="D461" s="185">
        <f>'Аксапта ИВЛ приход'!E461+1-1</f>
        <v>0</v>
      </c>
      <c r="E461">
        <f>'Аксапта ИВЛ приход'!F461</f>
        <v>0</v>
      </c>
    </row>
    <row r="462" spans="1:5">
      <c r="A462" t="e">
        <f t="shared" si="7"/>
        <v>#VALUE!</v>
      </c>
      <c r="B462">
        <f>'Аксапта ИВЛ приход'!B462</f>
        <v>0</v>
      </c>
      <c r="C462" s="197">
        <f>'Аксапта ИВЛ приход'!C462</f>
        <v>0</v>
      </c>
      <c r="D462" s="185">
        <f>'Аксапта ИВЛ приход'!E462+1-1</f>
        <v>0</v>
      </c>
      <c r="E462">
        <f>'Аксапта ИВЛ приход'!F462</f>
        <v>0</v>
      </c>
    </row>
    <row r="463" spans="1:5">
      <c r="A463" t="e">
        <f t="shared" si="7"/>
        <v>#VALUE!</v>
      </c>
      <c r="B463">
        <f>'Аксапта ИВЛ приход'!B463</f>
        <v>0</v>
      </c>
      <c r="C463" s="197">
        <f>'Аксапта ИВЛ приход'!C463</f>
        <v>0</v>
      </c>
      <c r="D463" s="185">
        <f>'Аксапта ИВЛ приход'!E463+1-1</f>
        <v>0</v>
      </c>
      <c r="E463">
        <f>'Аксапта ИВЛ приход'!F463</f>
        <v>0</v>
      </c>
    </row>
    <row r="464" spans="1:5">
      <c r="A464" t="e">
        <f t="shared" si="7"/>
        <v>#VALUE!</v>
      </c>
      <c r="B464">
        <f>'Аксапта ИВЛ приход'!B464</f>
        <v>0</v>
      </c>
      <c r="C464" s="197">
        <f>'Аксапта ИВЛ приход'!C464</f>
        <v>0</v>
      </c>
      <c r="D464" s="185">
        <f>'Аксапта ИВЛ приход'!E464+1-1</f>
        <v>0</v>
      </c>
      <c r="E464">
        <f>'Аксапта ИВЛ приход'!F464</f>
        <v>0</v>
      </c>
    </row>
    <row r="465" spans="1:5">
      <c r="A465" t="e">
        <f t="shared" si="7"/>
        <v>#VALUE!</v>
      </c>
      <c r="B465">
        <f>'Аксапта ИВЛ приход'!B465</f>
        <v>0</v>
      </c>
      <c r="C465" s="197">
        <f>'Аксапта ИВЛ приход'!C465</f>
        <v>0</v>
      </c>
      <c r="D465" s="185">
        <f>'Аксапта ИВЛ приход'!E465+1-1</f>
        <v>0</v>
      </c>
      <c r="E465">
        <f>'Аксапта ИВЛ приход'!F465</f>
        <v>0</v>
      </c>
    </row>
    <row r="466" spans="1:5">
      <c r="A466" t="e">
        <f t="shared" si="7"/>
        <v>#VALUE!</v>
      </c>
      <c r="B466">
        <f>'Аксапта ИВЛ приход'!B466</f>
        <v>0</v>
      </c>
      <c r="C466" s="197">
        <f>'Аксапта ИВЛ приход'!C466</f>
        <v>0</v>
      </c>
      <c r="D466" s="185">
        <f>'Аксапта ИВЛ приход'!E466+1-1</f>
        <v>0</v>
      </c>
      <c r="E466">
        <f>'Аксапта ИВЛ приход'!F466</f>
        <v>0</v>
      </c>
    </row>
    <row r="467" spans="1:5">
      <c r="A467" t="e">
        <f t="shared" si="7"/>
        <v>#VALUE!</v>
      </c>
      <c r="B467">
        <f>'Аксапта ИВЛ приход'!B467</f>
        <v>0</v>
      </c>
      <c r="C467" s="197">
        <f>'Аксапта ИВЛ приход'!C467</f>
        <v>0</v>
      </c>
      <c r="D467" s="185">
        <f>'Аксапта ИВЛ приход'!E467+1-1</f>
        <v>0</v>
      </c>
      <c r="E467">
        <f>'Аксапта ИВЛ приход'!F467</f>
        <v>0</v>
      </c>
    </row>
    <row r="468" spans="1:5">
      <c r="A468" t="e">
        <f t="shared" si="7"/>
        <v>#VALUE!</v>
      </c>
      <c r="B468">
        <f>'Аксапта ИВЛ приход'!B468</f>
        <v>0</v>
      </c>
      <c r="C468" s="197">
        <f>'Аксапта ИВЛ приход'!C468</f>
        <v>0</v>
      </c>
      <c r="D468" s="185">
        <f>'Аксапта ИВЛ приход'!E468+1-1</f>
        <v>0</v>
      </c>
      <c r="E468">
        <f>'Аксапта ИВЛ приход'!F468</f>
        <v>0</v>
      </c>
    </row>
    <row r="469" spans="1:5">
      <c r="A469" t="e">
        <f t="shared" si="7"/>
        <v>#VALUE!</v>
      </c>
      <c r="B469">
        <f>'Аксапта ИВЛ приход'!B469</f>
        <v>0</v>
      </c>
      <c r="C469" s="197">
        <f>'Аксапта ИВЛ приход'!C469</f>
        <v>0</v>
      </c>
      <c r="D469" s="185">
        <f>'Аксапта ИВЛ приход'!E469+1-1</f>
        <v>0</v>
      </c>
      <c r="E469">
        <f>'Аксапта ИВЛ приход'!F469</f>
        <v>0</v>
      </c>
    </row>
    <row r="470" spans="1:5">
      <c r="A470" t="e">
        <f t="shared" si="7"/>
        <v>#VALUE!</v>
      </c>
      <c r="B470">
        <f>'Аксапта ИВЛ приход'!B470</f>
        <v>0</v>
      </c>
      <c r="C470" s="197">
        <f>'Аксапта ИВЛ приход'!C470</f>
        <v>0</v>
      </c>
      <c r="D470" s="185">
        <f>'Аксапта ИВЛ приход'!E470+1-1</f>
        <v>0</v>
      </c>
      <c r="E470">
        <f>'Аксапта ИВЛ приход'!F470</f>
        <v>0</v>
      </c>
    </row>
    <row r="471" spans="1:5">
      <c r="A471" t="e">
        <f t="shared" si="7"/>
        <v>#VALUE!</v>
      </c>
      <c r="B471">
        <f>'Аксапта ИВЛ приход'!B471</f>
        <v>0</v>
      </c>
      <c r="C471" s="197">
        <f>'Аксапта ИВЛ приход'!C471</f>
        <v>0</v>
      </c>
      <c r="D471" s="185">
        <f>'Аксапта ИВЛ приход'!E471+1-1</f>
        <v>0</v>
      </c>
      <c r="E471">
        <f>'Аксапта ИВЛ приход'!F471</f>
        <v>0</v>
      </c>
    </row>
    <row r="472" spans="1:5">
      <c r="A472" t="e">
        <f t="shared" si="7"/>
        <v>#VALUE!</v>
      </c>
      <c r="B472">
        <f>'Аксапта ИВЛ приход'!B472</f>
        <v>0</v>
      </c>
      <c r="C472" s="197">
        <f>'Аксапта ИВЛ приход'!C472</f>
        <v>0</v>
      </c>
      <c r="D472" s="185">
        <f>'Аксапта ИВЛ приход'!E472+1-1</f>
        <v>0</v>
      </c>
      <c r="E472">
        <f>'Аксапта ИВЛ приход'!F472</f>
        <v>0</v>
      </c>
    </row>
    <row r="473" spans="1:5">
      <c r="A473" t="e">
        <f t="shared" si="7"/>
        <v>#VALUE!</v>
      </c>
      <c r="B473">
        <f>'Аксапта ИВЛ приход'!B473</f>
        <v>0</v>
      </c>
      <c r="C473" s="197">
        <f>'Аксапта ИВЛ приход'!C473</f>
        <v>0</v>
      </c>
      <c r="D473" s="185">
        <f>'Аксапта ИВЛ приход'!E473+1-1</f>
        <v>0</v>
      </c>
      <c r="E473">
        <f>'Аксапта ИВЛ приход'!F473</f>
        <v>0</v>
      </c>
    </row>
    <row r="474" spans="1:5">
      <c r="A474" t="e">
        <f t="shared" si="7"/>
        <v>#VALUE!</v>
      </c>
      <c r="B474">
        <f>'Аксапта ИВЛ приход'!B474</f>
        <v>0</v>
      </c>
      <c r="C474" s="197">
        <f>'Аксапта ИВЛ приход'!C474</f>
        <v>0</v>
      </c>
      <c r="D474" s="185">
        <f>'Аксапта ИВЛ приход'!E474+1-1</f>
        <v>0</v>
      </c>
      <c r="E474">
        <f>'Аксапта ИВЛ приход'!F474</f>
        <v>0</v>
      </c>
    </row>
    <row r="475" spans="1:5">
      <c r="A475" t="e">
        <f t="shared" si="7"/>
        <v>#VALUE!</v>
      </c>
      <c r="B475">
        <f>'Аксапта ИВЛ приход'!B475</f>
        <v>0</v>
      </c>
      <c r="C475" s="197">
        <f>'Аксапта ИВЛ приход'!C475</f>
        <v>0</v>
      </c>
      <c r="D475" s="185">
        <f>'Аксапта ИВЛ приход'!E475+1-1</f>
        <v>0</v>
      </c>
      <c r="E475">
        <f>'Аксапта ИВЛ приход'!F475</f>
        <v>0</v>
      </c>
    </row>
    <row r="476" spans="1:5">
      <c r="A476" t="e">
        <f t="shared" si="7"/>
        <v>#VALUE!</v>
      </c>
      <c r="B476">
        <f>'Аксапта ИВЛ приход'!B476</f>
        <v>0</v>
      </c>
      <c r="C476" s="197">
        <f>'Аксапта ИВЛ приход'!C476</f>
        <v>0</v>
      </c>
      <c r="D476" s="185">
        <f>'Аксапта ИВЛ приход'!E476+1-1</f>
        <v>0</v>
      </c>
      <c r="E476">
        <f>'Аксапта ИВЛ приход'!F476</f>
        <v>0</v>
      </c>
    </row>
    <row r="477" spans="1:5">
      <c r="A477" t="e">
        <f t="shared" si="7"/>
        <v>#VALUE!</v>
      </c>
      <c r="B477">
        <f>'Аксапта ИВЛ приход'!B477</f>
        <v>0</v>
      </c>
      <c r="C477" s="197">
        <f>'Аксапта ИВЛ приход'!C477</f>
        <v>0</v>
      </c>
      <c r="D477" s="185">
        <f>'Аксапта ИВЛ приход'!E477+1-1</f>
        <v>0</v>
      </c>
      <c r="E477">
        <f>'Аксапта ИВЛ приход'!F477</f>
        <v>0</v>
      </c>
    </row>
    <row r="478" spans="1:5">
      <c r="A478" t="e">
        <f t="shared" si="7"/>
        <v>#VALUE!</v>
      </c>
      <c r="B478">
        <f>'Аксапта ИВЛ приход'!B478</f>
        <v>0</v>
      </c>
      <c r="C478" s="197">
        <f>'Аксапта ИВЛ приход'!C478</f>
        <v>0</v>
      </c>
      <c r="D478" s="185">
        <f>'Аксапта ИВЛ приход'!E478+1-1</f>
        <v>0</v>
      </c>
      <c r="E478">
        <f>'Аксапта ИВЛ приход'!F478</f>
        <v>0</v>
      </c>
    </row>
    <row r="479" spans="1:5">
      <c r="A479" t="e">
        <f t="shared" si="7"/>
        <v>#VALUE!</v>
      </c>
      <c r="B479">
        <f>'Аксапта ИВЛ приход'!B479</f>
        <v>0</v>
      </c>
      <c r="C479" s="197">
        <f>'Аксапта ИВЛ приход'!C479</f>
        <v>0</v>
      </c>
      <c r="D479" s="185">
        <f>'Аксапта ИВЛ приход'!E479+1-1</f>
        <v>0</v>
      </c>
      <c r="E479">
        <f>'Аксапта ИВЛ приход'!F479</f>
        <v>0</v>
      </c>
    </row>
    <row r="480" spans="1:5">
      <c r="A480" t="e">
        <f t="shared" si="7"/>
        <v>#VALUE!</v>
      </c>
      <c r="B480">
        <f>'Аксапта ИВЛ приход'!B480</f>
        <v>0</v>
      </c>
      <c r="C480" s="197">
        <f>'Аксапта ИВЛ приход'!C480</f>
        <v>0</v>
      </c>
      <c r="D480" s="185">
        <f>'Аксапта ИВЛ приход'!E480+1-1</f>
        <v>0</v>
      </c>
      <c r="E480">
        <f>'Аксапта ИВЛ приход'!F480</f>
        <v>0</v>
      </c>
    </row>
    <row r="481" spans="1:5">
      <c r="A481" t="e">
        <f t="shared" si="7"/>
        <v>#VALUE!</v>
      </c>
      <c r="B481">
        <f>'Аксапта ИВЛ приход'!B481</f>
        <v>0</v>
      </c>
      <c r="C481" s="197">
        <f>'Аксапта ИВЛ приход'!C481</f>
        <v>0</v>
      </c>
      <c r="D481" s="185">
        <f>'Аксапта ИВЛ приход'!E481+1-1</f>
        <v>0</v>
      </c>
      <c r="E481">
        <f>'Аксапта ИВЛ приход'!F481</f>
        <v>0</v>
      </c>
    </row>
    <row r="482" spans="1:5">
      <c r="A482" t="e">
        <f t="shared" si="7"/>
        <v>#VALUE!</v>
      </c>
      <c r="B482">
        <f>'Аксапта ИВЛ приход'!B482</f>
        <v>0</v>
      </c>
      <c r="C482" s="197">
        <f>'Аксапта ИВЛ приход'!C482</f>
        <v>0</v>
      </c>
      <c r="D482" s="185">
        <f>'Аксапта ИВЛ приход'!E482+1-1</f>
        <v>0</v>
      </c>
      <c r="E482">
        <f>'Аксапта ИВЛ приход'!F482</f>
        <v>0</v>
      </c>
    </row>
    <row r="483" spans="1:5">
      <c r="A483" t="e">
        <f t="shared" si="7"/>
        <v>#VALUE!</v>
      </c>
      <c r="B483">
        <f>'Аксапта ИВЛ приход'!B483</f>
        <v>0</v>
      </c>
      <c r="C483" s="197">
        <f>'Аксапта ИВЛ приход'!C483</f>
        <v>0</v>
      </c>
      <c r="D483" s="185">
        <f>'Аксапта ИВЛ приход'!E483+1-1</f>
        <v>0</v>
      </c>
      <c r="E483">
        <f>'Аксапта ИВЛ приход'!F483</f>
        <v>0</v>
      </c>
    </row>
    <row r="484" spans="1:5">
      <c r="A484" t="e">
        <f t="shared" si="7"/>
        <v>#VALUE!</v>
      </c>
      <c r="B484">
        <f>'Аксапта ИВЛ приход'!B484</f>
        <v>0</v>
      </c>
      <c r="C484" s="197">
        <f>'Аксапта ИВЛ приход'!C484</f>
        <v>0</v>
      </c>
      <c r="D484" s="185">
        <f>'Аксапта ИВЛ приход'!E484+1-1</f>
        <v>0</v>
      </c>
      <c r="E484">
        <f>'Аксапта ИВЛ приход'!F484</f>
        <v>0</v>
      </c>
    </row>
    <row r="485" spans="1:5">
      <c r="A485" t="e">
        <f t="shared" si="7"/>
        <v>#VALUE!</v>
      </c>
      <c r="B485">
        <f>'Аксапта ИВЛ приход'!B485</f>
        <v>0</v>
      </c>
      <c r="C485" s="197">
        <f>'Аксапта ИВЛ приход'!C485</f>
        <v>0</v>
      </c>
      <c r="D485" s="185">
        <f>'Аксапта ИВЛ приход'!E485+1-1</f>
        <v>0</v>
      </c>
      <c r="E485">
        <f>'Аксапта ИВЛ приход'!F485</f>
        <v>0</v>
      </c>
    </row>
    <row r="486" spans="1:5">
      <c r="A486" t="e">
        <f t="shared" si="7"/>
        <v>#VALUE!</v>
      </c>
      <c r="B486">
        <f>'Аксапта ИВЛ приход'!B486</f>
        <v>0</v>
      </c>
      <c r="C486" s="197">
        <f>'Аксапта ИВЛ приход'!C486</f>
        <v>0</v>
      </c>
      <c r="D486" s="185">
        <f>'Аксапта ИВЛ приход'!E486+1-1</f>
        <v>0</v>
      </c>
      <c r="E486">
        <f>'Аксапта ИВЛ приход'!F486</f>
        <v>0</v>
      </c>
    </row>
    <row r="487" spans="1:5">
      <c r="A487" t="e">
        <f t="shared" si="7"/>
        <v>#VALUE!</v>
      </c>
      <c r="B487">
        <f>'Аксапта ИВЛ приход'!B487</f>
        <v>0</v>
      </c>
      <c r="C487" s="197">
        <f>'Аксапта ИВЛ приход'!C487</f>
        <v>0</v>
      </c>
      <c r="D487" s="185">
        <f>'Аксапта ИВЛ приход'!E487+1-1</f>
        <v>0</v>
      </c>
      <c r="E487">
        <f>'Аксапта ИВЛ приход'!F487</f>
        <v>0</v>
      </c>
    </row>
    <row r="488" spans="1:5">
      <c r="A488" t="e">
        <f t="shared" si="7"/>
        <v>#VALUE!</v>
      </c>
      <c r="B488">
        <f>'Аксапта ИВЛ приход'!B488</f>
        <v>0</v>
      </c>
      <c r="C488" s="197">
        <f>'Аксапта ИВЛ приход'!C488</f>
        <v>0</v>
      </c>
      <c r="D488" s="185">
        <f>'Аксапта ИВЛ приход'!E488+1-1</f>
        <v>0</v>
      </c>
      <c r="E488">
        <f>'Аксапта ИВЛ приход'!F488</f>
        <v>0</v>
      </c>
    </row>
    <row r="489" spans="1:5">
      <c r="A489" t="e">
        <f t="shared" si="7"/>
        <v>#VALUE!</v>
      </c>
      <c r="B489">
        <f>'Аксапта ИВЛ приход'!B489</f>
        <v>0</v>
      </c>
      <c r="C489" s="197">
        <f>'Аксапта ИВЛ приход'!C489</f>
        <v>0</v>
      </c>
      <c r="D489" s="185">
        <f>'Аксапта ИВЛ приход'!E489+1-1</f>
        <v>0</v>
      </c>
      <c r="E489">
        <f>'Аксапта ИВЛ приход'!F489</f>
        <v>0</v>
      </c>
    </row>
    <row r="490" spans="1:5">
      <c r="A490" t="e">
        <f t="shared" si="7"/>
        <v>#VALUE!</v>
      </c>
      <c r="B490">
        <f>'Аксапта ИВЛ приход'!B490</f>
        <v>0</v>
      </c>
      <c r="C490" s="197">
        <f>'Аксапта ИВЛ приход'!C490</f>
        <v>0</v>
      </c>
      <c r="D490" s="185">
        <f>'Аксапта ИВЛ приход'!E490+1-1</f>
        <v>0</v>
      </c>
      <c r="E490">
        <f>'Аксапта ИВЛ приход'!F490</f>
        <v>0</v>
      </c>
    </row>
    <row r="491" spans="1:5">
      <c r="A491" t="e">
        <f t="shared" si="7"/>
        <v>#VALUE!</v>
      </c>
      <c r="B491">
        <f>'Аксапта ИВЛ приход'!B491</f>
        <v>0</v>
      </c>
      <c r="C491" s="197">
        <f>'Аксапта ИВЛ приход'!C491</f>
        <v>0</v>
      </c>
      <c r="D491" s="185">
        <f>'Аксапта ИВЛ приход'!E491+1-1</f>
        <v>0</v>
      </c>
      <c r="E491">
        <f>'Аксапта ИВЛ приход'!F491</f>
        <v>0</v>
      </c>
    </row>
    <row r="492" spans="1:5">
      <c r="A492" t="e">
        <f t="shared" si="7"/>
        <v>#VALUE!</v>
      </c>
      <c r="B492">
        <f>'Аксапта ИВЛ приход'!B492</f>
        <v>0</v>
      </c>
      <c r="C492" s="197">
        <f>'Аксапта ИВЛ приход'!C492</f>
        <v>0</v>
      </c>
      <c r="D492" s="185">
        <f>'Аксапта ИВЛ приход'!E492+1-1</f>
        <v>0</v>
      </c>
      <c r="E492">
        <f>'Аксапта ИВЛ приход'!F492</f>
        <v>0</v>
      </c>
    </row>
    <row r="493" spans="1:5">
      <c r="A493" t="e">
        <f t="shared" si="7"/>
        <v>#VALUE!</v>
      </c>
      <c r="B493">
        <f>'Аксапта ИВЛ приход'!B493</f>
        <v>0</v>
      </c>
      <c r="C493" s="197">
        <f>'Аксапта ИВЛ приход'!C493</f>
        <v>0</v>
      </c>
      <c r="D493" s="185">
        <f>'Аксапта ИВЛ приход'!E493+1-1</f>
        <v>0</v>
      </c>
      <c r="E493">
        <f>'Аксапта ИВЛ приход'!F493</f>
        <v>0</v>
      </c>
    </row>
    <row r="494" spans="1:5">
      <c r="A494" t="e">
        <f t="shared" si="7"/>
        <v>#VALUE!</v>
      </c>
      <c r="B494">
        <f>'Аксапта ИВЛ приход'!B494</f>
        <v>0</v>
      </c>
      <c r="C494" s="197">
        <f>'Аксапта ИВЛ приход'!C494</f>
        <v>0</v>
      </c>
      <c r="D494" s="185">
        <f>'Аксапта ИВЛ приход'!E494+1-1</f>
        <v>0</v>
      </c>
      <c r="E494">
        <f>'Аксапта ИВЛ приход'!F494</f>
        <v>0</v>
      </c>
    </row>
    <row r="495" spans="1:5">
      <c r="A495" t="e">
        <f t="shared" si="7"/>
        <v>#VALUE!</v>
      </c>
      <c r="B495">
        <f>'Аксапта ИВЛ приход'!B495</f>
        <v>0</v>
      </c>
      <c r="C495" s="197">
        <f>'Аксапта ИВЛ приход'!C495</f>
        <v>0</v>
      </c>
      <c r="D495" s="185">
        <f>'Аксапта ИВЛ приход'!E495+1-1</f>
        <v>0</v>
      </c>
      <c r="E495">
        <f>'Аксапта ИВЛ приход'!F495</f>
        <v>0</v>
      </c>
    </row>
    <row r="496" spans="1:5">
      <c r="A496" t="e">
        <f t="shared" si="7"/>
        <v>#VALUE!</v>
      </c>
      <c r="B496">
        <f>'Аксапта ИВЛ приход'!B496</f>
        <v>0</v>
      </c>
      <c r="C496" s="197">
        <f>'Аксапта ИВЛ приход'!C496</f>
        <v>0</v>
      </c>
      <c r="D496" s="185">
        <f>'Аксапта ИВЛ приход'!E496+1-1</f>
        <v>0</v>
      </c>
      <c r="E496">
        <f>'Аксапта ИВЛ приход'!F496</f>
        <v>0</v>
      </c>
    </row>
    <row r="497" spans="1:5">
      <c r="A497" t="e">
        <f t="shared" si="7"/>
        <v>#VALUE!</v>
      </c>
      <c r="B497">
        <f>'Аксапта ИВЛ приход'!B497</f>
        <v>0</v>
      </c>
      <c r="C497" s="197">
        <f>'Аксапта ИВЛ приход'!C497</f>
        <v>0</v>
      </c>
      <c r="D497" s="185">
        <f>'Аксапта ИВЛ приход'!E497+1-1</f>
        <v>0</v>
      </c>
      <c r="E497">
        <f>'Аксапта ИВЛ приход'!F497</f>
        <v>0</v>
      </c>
    </row>
    <row r="498" spans="1:5">
      <c r="A498" t="e">
        <f t="shared" si="7"/>
        <v>#VALUE!</v>
      </c>
      <c r="B498">
        <f>'Аксапта ИВЛ приход'!B498</f>
        <v>0</v>
      </c>
      <c r="C498" s="197">
        <f>'Аксапта ИВЛ приход'!C498</f>
        <v>0</v>
      </c>
      <c r="D498" s="185">
        <f>'Аксапта ИВЛ приход'!E498+1-1</f>
        <v>0</v>
      </c>
      <c r="E498">
        <f>'Аксапта ИВЛ приход'!F498</f>
        <v>0</v>
      </c>
    </row>
    <row r="499" spans="1:5">
      <c r="A499" t="e">
        <f t="shared" si="7"/>
        <v>#VALUE!</v>
      </c>
      <c r="B499">
        <f>'Аксапта ИВЛ приход'!B499</f>
        <v>0</v>
      </c>
      <c r="C499" s="197">
        <f>'Аксапта ИВЛ приход'!C499</f>
        <v>0</v>
      </c>
      <c r="D499" s="185">
        <f>'Аксапта ИВЛ приход'!E499+1-1</f>
        <v>0</v>
      </c>
      <c r="E499">
        <f>'Аксапта ИВЛ приход'!F499</f>
        <v>0</v>
      </c>
    </row>
    <row r="500" spans="1:5">
      <c r="A500" t="e">
        <f t="shared" si="7"/>
        <v>#VALUE!</v>
      </c>
      <c r="B500">
        <f>'Аксапта ИВЛ приход'!B500</f>
        <v>0</v>
      </c>
      <c r="C500" s="197">
        <f>'Аксапта ИВЛ приход'!C500</f>
        <v>0</v>
      </c>
      <c r="D500" s="185">
        <f>'Аксапта ИВЛ приход'!E500+1-1</f>
        <v>0</v>
      </c>
      <c r="E500">
        <f>'Аксапта ИВЛ приход'!F500</f>
        <v>0</v>
      </c>
    </row>
    <row r="501" spans="1:5">
      <c r="A501" t="e">
        <f t="shared" si="7"/>
        <v>#VALUE!</v>
      </c>
      <c r="B501">
        <f>'Аксапта ИВЛ приход'!B501</f>
        <v>0</v>
      </c>
      <c r="C501" s="197">
        <f>'Аксапта ИВЛ приход'!C501</f>
        <v>0</v>
      </c>
      <c r="D501" s="185">
        <f>'Аксапта ИВЛ приход'!E501+1-1</f>
        <v>0</v>
      </c>
      <c r="E501">
        <f>'Аксапта ИВЛ приход'!F501</f>
        <v>0</v>
      </c>
    </row>
    <row r="502" spans="1:5">
      <c r="A502" t="e">
        <f t="shared" si="7"/>
        <v>#VALUE!</v>
      </c>
      <c r="B502">
        <f>'Аксапта ИВЛ приход'!B502</f>
        <v>0</v>
      </c>
      <c r="C502" s="197">
        <f>'Аксапта ИВЛ приход'!C502</f>
        <v>0</v>
      </c>
      <c r="D502" s="185">
        <f>'Аксапта ИВЛ приход'!E502+1-1</f>
        <v>0</v>
      </c>
      <c r="E502">
        <f>'Аксапта ИВЛ приход'!F502</f>
        <v>0</v>
      </c>
    </row>
    <row r="503" spans="1:5">
      <c r="A503" t="e">
        <f t="shared" si="7"/>
        <v>#VALUE!</v>
      </c>
      <c r="B503">
        <f>'Аксапта ИВЛ приход'!B503</f>
        <v>0</v>
      </c>
      <c r="C503" s="197">
        <f>'Аксапта ИВЛ приход'!C503</f>
        <v>0</v>
      </c>
      <c r="D503" s="185">
        <f>'Аксапта ИВЛ приход'!E503+1-1</f>
        <v>0</v>
      </c>
      <c r="E503">
        <f>'Аксапта ИВЛ приход'!F503</f>
        <v>0</v>
      </c>
    </row>
    <row r="504" spans="1:5">
      <c r="A504" t="e">
        <f t="shared" si="7"/>
        <v>#VALUE!</v>
      </c>
      <c r="B504">
        <f>'Аксапта ИВЛ приход'!B504</f>
        <v>0</v>
      </c>
      <c r="C504" s="197">
        <f>'Аксапта ИВЛ приход'!C504</f>
        <v>0</v>
      </c>
      <c r="D504" s="185">
        <f>'Аксапта ИВЛ приход'!E504+1-1</f>
        <v>0</v>
      </c>
      <c r="E504">
        <f>'Аксапта ИВЛ приход'!F504</f>
        <v>0</v>
      </c>
    </row>
    <row r="505" spans="1:5">
      <c r="A505" t="e">
        <f t="shared" si="7"/>
        <v>#VALUE!</v>
      </c>
      <c r="B505">
        <f>'Аксапта ИВЛ приход'!B505</f>
        <v>0</v>
      </c>
      <c r="C505" s="197">
        <f>'Аксапта ИВЛ приход'!C505</f>
        <v>0</v>
      </c>
      <c r="D505" s="185">
        <f>'Аксапта ИВЛ приход'!E505+1-1</f>
        <v>0</v>
      </c>
      <c r="E505">
        <f>'Аксапта ИВЛ приход'!F505</f>
        <v>0</v>
      </c>
    </row>
    <row r="506" spans="1:5">
      <c r="A506" t="e">
        <f t="shared" si="7"/>
        <v>#VALUE!</v>
      </c>
      <c r="B506">
        <f>'Аксапта ИВЛ приход'!B506</f>
        <v>0</v>
      </c>
      <c r="C506" s="197">
        <f>'Аксапта ИВЛ приход'!C506</f>
        <v>0</v>
      </c>
      <c r="D506" s="185">
        <f>'Аксапта ИВЛ приход'!E506+1-1</f>
        <v>0</v>
      </c>
      <c r="E506">
        <f>'Аксапта ИВЛ приход'!F506</f>
        <v>0</v>
      </c>
    </row>
    <row r="507" spans="1:5">
      <c r="A507" t="e">
        <f t="shared" si="7"/>
        <v>#VALUE!</v>
      </c>
      <c r="B507">
        <f>'Аксапта ИВЛ приход'!B507</f>
        <v>0</v>
      </c>
      <c r="C507" s="197">
        <f>'Аксапта ИВЛ приход'!C507</f>
        <v>0</v>
      </c>
      <c r="D507" s="185">
        <f>'Аксапта ИВЛ приход'!E507+1-1</f>
        <v>0</v>
      </c>
      <c r="E507">
        <f>'Аксапта ИВЛ приход'!F507</f>
        <v>0</v>
      </c>
    </row>
    <row r="508" spans="1:5">
      <c r="A508" t="e">
        <f t="shared" si="7"/>
        <v>#VALUE!</v>
      </c>
      <c r="B508">
        <f>'Аксапта ИВЛ приход'!B508</f>
        <v>0</v>
      </c>
      <c r="C508" s="197">
        <f>'Аксапта ИВЛ приход'!C508</f>
        <v>0</v>
      </c>
      <c r="D508" s="185">
        <f>'Аксапта ИВЛ приход'!E508+1-1</f>
        <v>0</v>
      </c>
      <c r="E508">
        <f>'Аксапта ИВЛ приход'!F508</f>
        <v>0</v>
      </c>
    </row>
    <row r="509" spans="1:5">
      <c r="A509" t="e">
        <f t="shared" si="7"/>
        <v>#VALUE!</v>
      </c>
      <c r="B509">
        <f>'Аксапта ИВЛ приход'!B509</f>
        <v>0</v>
      </c>
      <c r="C509" s="197">
        <f>'Аксапта ИВЛ приход'!C509</f>
        <v>0</v>
      </c>
      <c r="D509" s="185">
        <f>'Аксапта ИВЛ приход'!E509+1-1</f>
        <v>0</v>
      </c>
      <c r="E509">
        <f>'Аксапта ИВЛ приход'!F509</f>
        <v>0</v>
      </c>
    </row>
    <row r="510" spans="1:5">
      <c r="A510" t="e">
        <f t="shared" si="7"/>
        <v>#VALUE!</v>
      </c>
      <c r="B510">
        <f>'Аксапта ИВЛ приход'!B510</f>
        <v>0</v>
      </c>
      <c r="C510" s="197">
        <f>'Аксапта ИВЛ приход'!C510</f>
        <v>0</v>
      </c>
      <c r="D510" s="185">
        <f>'Аксапта ИВЛ приход'!E510+1-1</f>
        <v>0</v>
      </c>
      <c r="E510">
        <f>'Аксапта ИВЛ приход'!F510</f>
        <v>0</v>
      </c>
    </row>
    <row r="511" spans="1:5">
      <c r="A511" t="e">
        <f t="shared" si="7"/>
        <v>#VALUE!</v>
      </c>
      <c r="B511">
        <f>'Аксапта ИВЛ приход'!B511</f>
        <v>0</v>
      </c>
      <c r="C511" s="197">
        <f>'Аксапта ИВЛ приход'!C511</f>
        <v>0</v>
      </c>
      <c r="D511" s="185">
        <f>'Аксапта ИВЛ приход'!E511+1-1</f>
        <v>0</v>
      </c>
      <c r="E511">
        <f>'Аксапта ИВЛ приход'!F511</f>
        <v>0</v>
      </c>
    </row>
    <row r="512" spans="1:5">
      <c r="A512" t="e">
        <f t="shared" si="7"/>
        <v>#VALUE!</v>
      </c>
      <c r="B512">
        <f>'Аксапта ИВЛ приход'!B512</f>
        <v>0</v>
      </c>
      <c r="C512" s="197">
        <f>'Аксапта ИВЛ приход'!C512</f>
        <v>0</v>
      </c>
      <c r="D512" s="185">
        <f>'Аксапта ИВЛ приход'!E512+1-1</f>
        <v>0</v>
      </c>
      <c r="E512">
        <f>'Аксапта ИВЛ приход'!F512</f>
        <v>0</v>
      </c>
    </row>
    <row r="513" spans="1:5">
      <c r="A513" t="e">
        <f t="shared" si="7"/>
        <v>#VALUE!</v>
      </c>
      <c r="B513">
        <f>'Аксапта ИВЛ приход'!B513</f>
        <v>0</v>
      </c>
      <c r="C513" s="197">
        <f>'Аксапта ИВЛ приход'!C513</f>
        <v>0</v>
      </c>
      <c r="D513" s="185">
        <f>'Аксапта ИВЛ приход'!E513+1-1</f>
        <v>0</v>
      </c>
      <c r="E513">
        <f>'Аксапта ИВЛ приход'!F513</f>
        <v>0</v>
      </c>
    </row>
    <row r="514" spans="1:5">
      <c r="A514" t="e">
        <f t="shared" ref="A514:A577" si="8">REPLACE(B514,1,3,)+1-1</f>
        <v>#VALUE!</v>
      </c>
      <c r="B514">
        <f>'Аксапта ИВЛ приход'!B514</f>
        <v>0</v>
      </c>
      <c r="C514" s="197">
        <f>'Аксапта ИВЛ приход'!C514</f>
        <v>0</v>
      </c>
      <c r="D514" s="185">
        <f>'Аксапта ИВЛ приход'!E514+1-1</f>
        <v>0</v>
      </c>
      <c r="E514">
        <f>'Аксапта ИВЛ приход'!F514</f>
        <v>0</v>
      </c>
    </row>
    <row r="515" spans="1:5">
      <c r="A515" t="e">
        <f t="shared" si="8"/>
        <v>#VALUE!</v>
      </c>
      <c r="B515">
        <f>'Аксапта ИВЛ приход'!B515</f>
        <v>0</v>
      </c>
      <c r="C515" s="197">
        <f>'Аксапта ИВЛ приход'!C515</f>
        <v>0</v>
      </c>
      <c r="D515" s="185">
        <f>'Аксапта ИВЛ приход'!E515+1-1</f>
        <v>0</v>
      </c>
      <c r="E515">
        <f>'Аксапта ИВЛ приход'!F515</f>
        <v>0</v>
      </c>
    </row>
    <row r="516" spans="1:5">
      <c r="A516" t="e">
        <f t="shared" si="8"/>
        <v>#VALUE!</v>
      </c>
      <c r="B516">
        <f>'Аксапта ИВЛ приход'!B516</f>
        <v>0</v>
      </c>
      <c r="C516" s="197">
        <f>'Аксапта ИВЛ приход'!C516</f>
        <v>0</v>
      </c>
      <c r="D516" s="185">
        <f>'Аксапта ИВЛ приход'!E516+1-1</f>
        <v>0</v>
      </c>
      <c r="E516">
        <f>'Аксапта ИВЛ приход'!F516</f>
        <v>0</v>
      </c>
    </row>
    <row r="517" spans="1:5">
      <c r="A517" t="e">
        <f t="shared" si="8"/>
        <v>#VALUE!</v>
      </c>
      <c r="B517">
        <f>'Аксапта ИВЛ приход'!B517</f>
        <v>0</v>
      </c>
      <c r="C517" s="197">
        <f>'Аксапта ИВЛ приход'!C517</f>
        <v>0</v>
      </c>
      <c r="D517" s="185">
        <f>'Аксапта ИВЛ приход'!E517+1-1</f>
        <v>0</v>
      </c>
      <c r="E517">
        <f>'Аксапта ИВЛ приход'!F517</f>
        <v>0</v>
      </c>
    </row>
    <row r="518" spans="1:5">
      <c r="A518" t="e">
        <f t="shared" si="8"/>
        <v>#VALUE!</v>
      </c>
      <c r="B518">
        <f>'Аксапта ИВЛ приход'!B518</f>
        <v>0</v>
      </c>
      <c r="C518" s="197">
        <f>'Аксапта ИВЛ приход'!C518</f>
        <v>0</v>
      </c>
      <c r="D518" s="185">
        <f>'Аксапта ИВЛ приход'!E518+1-1</f>
        <v>0</v>
      </c>
      <c r="E518">
        <f>'Аксапта ИВЛ приход'!F518</f>
        <v>0</v>
      </c>
    </row>
    <row r="519" spans="1:5">
      <c r="A519" t="e">
        <f t="shared" si="8"/>
        <v>#VALUE!</v>
      </c>
      <c r="B519">
        <f>'Аксапта ИВЛ приход'!B519</f>
        <v>0</v>
      </c>
      <c r="C519" s="197">
        <f>'Аксапта ИВЛ приход'!C519</f>
        <v>0</v>
      </c>
      <c r="D519" s="185">
        <f>'Аксапта ИВЛ приход'!E519+1-1</f>
        <v>0</v>
      </c>
      <c r="E519">
        <f>'Аксапта ИВЛ приход'!F519</f>
        <v>0</v>
      </c>
    </row>
    <row r="520" spans="1:5">
      <c r="A520" t="e">
        <f t="shared" si="8"/>
        <v>#VALUE!</v>
      </c>
      <c r="B520">
        <f>'Аксапта ИВЛ приход'!B520</f>
        <v>0</v>
      </c>
      <c r="C520" s="197">
        <f>'Аксапта ИВЛ приход'!C520</f>
        <v>0</v>
      </c>
      <c r="D520" s="185">
        <f>'Аксапта ИВЛ приход'!E520+1-1</f>
        <v>0</v>
      </c>
      <c r="E520">
        <f>'Аксапта ИВЛ приход'!F520</f>
        <v>0</v>
      </c>
    </row>
    <row r="521" spans="1:5">
      <c r="A521" t="e">
        <f t="shared" si="8"/>
        <v>#VALUE!</v>
      </c>
      <c r="B521">
        <f>'Аксапта ИВЛ приход'!B521</f>
        <v>0</v>
      </c>
      <c r="C521" s="197">
        <f>'Аксапта ИВЛ приход'!C521</f>
        <v>0</v>
      </c>
      <c r="D521" s="185">
        <f>'Аксапта ИВЛ приход'!E521+1-1</f>
        <v>0</v>
      </c>
      <c r="E521">
        <f>'Аксапта ИВЛ приход'!F521</f>
        <v>0</v>
      </c>
    </row>
    <row r="522" spans="1:5">
      <c r="A522" t="e">
        <f t="shared" si="8"/>
        <v>#VALUE!</v>
      </c>
      <c r="B522">
        <f>'Аксапта ИВЛ приход'!B522</f>
        <v>0</v>
      </c>
      <c r="C522" s="197">
        <f>'Аксапта ИВЛ приход'!C522</f>
        <v>0</v>
      </c>
      <c r="D522" s="185">
        <f>'Аксапта ИВЛ приход'!E522+1-1</f>
        <v>0</v>
      </c>
      <c r="E522">
        <f>'Аксапта ИВЛ приход'!F522</f>
        <v>0</v>
      </c>
    </row>
    <row r="523" spans="1:5">
      <c r="A523" t="e">
        <f t="shared" si="8"/>
        <v>#VALUE!</v>
      </c>
      <c r="B523">
        <f>'Аксапта ИВЛ приход'!B523</f>
        <v>0</v>
      </c>
      <c r="C523" s="197">
        <f>'Аксапта ИВЛ приход'!C523</f>
        <v>0</v>
      </c>
      <c r="D523" s="185">
        <f>'Аксапта ИВЛ приход'!E523+1-1</f>
        <v>0</v>
      </c>
      <c r="E523">
        <f>'Аксапта ИВЛ приход'!F523</f>
        <v>0</v>
      </c>
    </row>
    <row r="524" spans="1:5">
      <c r="A524" t="e">
        <f t="shared" si="8"/>
        <v>#VALUE!</v>
      </c>
      <c r="B524">
        <f>'Аксапта ИВЛ приход'!B524</f>
        <v>0</v>
      </c>
      <c r="C524" s="197">
        <f>'Аксапта ИВЛ приход'!C524</f>
        <v>0</v>
      </c>
      <c r="D524" s="185">
        <f>'Аксапта ИВЛ приход'!E524+1-1</f>
        <v>0</v>
      </c>
      <c r="E524">
        <f>'Аксапта ИВЛ приход'!F524</f>
        <v>0</v>
      </c>
    </row>
    <row r="525" spans="1:5">
      <c r="A525" t="e">
        <f t="shared" si="8"/>
        <v>#VALUE!</v>
      </c>
      <c r="B525">
        <f>'Аксапта ИВЛ приход'!B525</f>
        <v>0</v>
      </c>
      <c r="C525" s="197">
        <f>'Аксапта ИВЛ приход'!C525</f>
        <v>0</v>
      </c>
      <c r="D525" s="185">
        <f>'Аксапта ИВЛ приход'!E525+1-1</f>
        <v>0</v>
      </c>
      <c r="E525">
        <f>'Аксапта ИВЛ приход'!F525</f>
        <v>0</v>
      </c>
    </row>
    <row r="526" spans="1:5">
      <c r="A526" t="e">
        <f t="shared" si="8"/>
        <v>#VALUE!</v>
      </c>
      <c r="B526">
        <f>'Аксапта ИВЛ приход'!B526</f>
        <v>0</v>
      </c>
      <c r="C526" s="197">
        <f>'Аксапта ИВЛ приход'!C526</f>
        <v>0</v>
      </c>
      <c r="D526" s="185">
        <f>'Аксапта ИВЛ приход'!E526+1-1</f>
        <v>0</v>
      </c>
      <c r="E526">
        <f>'Аксапта ИВЛ приход'!F526</f>
        <v>0</v>
      </c>
    </row>
    <row r="527" spans="1:5">
      <c r="A527" t="e">
        <f t="shared" si="8"/>
        <v>#VALUE!</v>
      </c>
      <c r="B527">
        <f>'Аксапта ИВЛ приход'!B527</f>
        <v>0</v>
      </c>
      <c r="C527" s="197">
        <f>'Аксапта ИВЛ приход'!C527</f>
        <v>0</v>
      </c>
      <c r="D527" s="185">
        <f>'Аксапта ИВЛ приход'!E527+1-1</f>
        <v>0</v>
      </c>
      <c r="E527">
        <f>'Аксапта ИВЛ приход'!F527</f>
        <v>0</v>
      </c>
    </row>
    <row r="528" spans="1:5">
      <c r="A528" t="e">
        <f t="shared" si="8"/>
        <v>#VALUE!</v>
      </c>
      <c r="B528">
        <f>'Аксапта ИВЛ приход'!B528</f>
        <v>0</v>
      </c>
      <c r="C528" s="197">
        <f>'Аксапта ИВЛ приход'!C528</f>
        <v>0</v>
      </c>
      <c r="D528" s="185">
        <f>'Аксапта ИВЛ приход'!E528+1-1</f>
        <v>0</v>
      </c>
      <c r="E528">
        <f>'Аксапта ИВЛ приход'!F528</f>
        <v>0</v>
      </c>
    </row>
    <row r="529" spans="1:5">
      <c r="A529" t="e">
        <f t="shared" si="8"/>
        <v>#VALUE!</v>
      </c>
      <c r="B529">
        <f>'Аксапта ИВЛ приход'!B529</f>
        <v>0</v>
      </c>
      <c r="C529" s="197">
        <f>'Аксапта ИВЛ приход'!C529</f>
        <v>0</v>
      </c>
      <c r="D529" s="185">
        <f>'Аксапта ИВЛ приход'!E529+1-1</f>
        <v>0</v>
      </c>
      <c r="E529">
        <f>'Аксапта ИВЛ приход'!F529</f>
        <v>0</v>
      </c>
    </row>
    <row r="530" spans="1:5">
      <c r="A530" t="e">
        <f t="shared" si="8"/>
        <v>#VALUE!</v>
      </c>
      <c r="B530">
        <f>'Аксапта ИВЛ приход'!B530</f>
        <v>0</v>
      </c>
      <c r="C530" s="197">
        <f>'Аксапта ИВЛ приход'!C530</f>
        <v>0</v>
      </c>
      <c r="D530" s="185">
        <f>'Аксапта ИВЛ приход'!E530+1-1</f>
        <v>0</v>
      </c>
      <c r="E530">
        <f>'Аксапта ИВЛ приход'!F530</f>
        <v>0</v>
      </c>
    </row>
    <row r="531" spans="1:5">
      <c r="A531" t="e">
        <f t="shared" si="8"/>
        <v>#VALUE!</v>
      </c>
      <c r="B531">
        <f>'Аксапта ИВЛ приход'!B531</f>
        <v>0</v>
      </c>
      <c r="C531" s="197">
        <f>'Аксапта ИВЛ приход'!C531</f>
        <v>0</v>
      </c>
      <c r="D531" s="185">
        <f>'Аксапта ИВЛ приход'!E531+1-1</f>
        <v>0</v>
      </c>
      <c r="E531">
        <f>'Аксапта ИВЛ приход'!F531</f>
        <v>0</v>
      </c>
    </row>
    <row r="532" spans="1:5">
      <c r="A532" t="e">
        <f t="shared" si="8"/>
        <v>#VALUE!</v>
      </c>
      <c r="B532">
        <f>'Аксапта ИВЛ приход'!B532</f>
        <v>0</v>
      </c>
      <c r="C532" s="197">
        <f>'Аксапта ИВЛ приход'!C532</f>
        <v>0</v>
      </c>
      <c r="D532" s="185">
        <f>'Аксапта ИВЛ приход'!E532+1-1</f>
        <v>0</v>
      </c>
      <c r="E532">
        <f>'Аксапта ИВЛ приход'!F532</f>
        <v>0</v>
      </c>
    </row>
    <row r="533" spans="1:5">
      <c r="A533" t="e">
        <f t="shared" si="8"/>
        <v>#VALUE!</v>
      </c>
      <c r="B533">
        <f>'Аксапта ИВЛ приход'!B533</f>
        <v>0</v>
      </c>
      <c r="C533" s="197">
        <f>'Аксапта ИВЛ приход'!C533</f>
        <v>0</v>
      </c>
      <c r="D533" s="185">
        <f>'Аксапта ИВЛ приход'!E533+1-1</f>
        <v>0</v>
      </c>
      <c r="E533">
        <f>'Аксапта ИВЛ приход'!F533</f>
        <v>0</v>
      </c>
    </row>
    <row r="534" spans="1:5">
      <c r="A534" t="e">
        <f t="shared" si="8"/>
        <v>#VALUE!</v>
      </c>
      <c r="B534">
        <f>'Аксапта ИВЛ приход'!B534</f>
        <v>0</v>
      </c>
      <c r="C534" s="197">
        <f>'Аксапта ИВЛ приход'!C534</f>
        <v>0</v>
      </c>
      <c r="D534" s="185">
        <f>'Аксапта ИВЛ приход'!E534+1-1</f>
        <v>0</v>
      </c>
      <c r="E534">
        <f>'Аксапта ИВЛ приход'!F534</f>
        <v>0</v>
      </c>
    </row>
    <row r="535" spans="1:5">
      <c r="A535" t="e">
        <f t="shared" si="8"/>
        <v>#VALUE!</v>
      </c>
      <c r="B535">
        <f>'Аксапта ИВЛ приход'!B535</f>
        <v>0</v>
      </c>
      <c r="C535" s="197">
        <f>'Аксапта ИВЛ приход'!C535</f>
        <v>0</v>
      </c>
      <c r="D535" s="185">
        <f>'Аксапта ИВЛ приход'!E535+1-1</f>
        <v>0</v>
      </c>
      <c r="E535">
        <f>'Аксапта ИВЛ приход'!F535</f>
        <v>0</v>
      </c>
    </row>
    <row r="536" spans="1:5">
      <c r="A536" t="e">
        <f t="shared" si="8"/>
        <v>#VALUE!</v>
      </c>
      <c r="B536">
        <f>'Аксапта ИВЛ приход'!B536</f>
        <v>0</v>
      </c>
      <c r="C536" s="197">
        <f>'Аксапта ИВЛ приход'!C536</f>
        <v>0</v>
      </c>
      <c r="D536" s="185">
        <f>'Аксапта ИВЛ приход'!E536+1-1</f>
        <v>0</v>
      </c>
      <c r="E536">
        <f>'Аксапта ИВЛ приход'!F536</f>
        <v>0</v>
      </c>
    </row>
    <row r="537" spans="1:5">
      <c r="A537" t="e">
        <f t="shared" si="8"/>
        <v>#VALUE!</v>
      </c>
      <c r="B537">
        <f>'Аксапта ИВЛ приход'!B537</f>
        <v>0</v>
      </c>
      <c r="C537" s="197">
        <f>'Аксапта ИВЛ приход'!C537</f>
        <v>0</v>
      </c>
      <c r="D537" s="185">
        <f>'Аксапта ИВЛ приход'!E537+1-1</f>
        <v>0</v>
      </c>
      <c r="E537">
        <f>'Аксапта ИВЛ приход'!F537</f>
        <v>0</v>
      </c>
    </row>
    <row r="538" spans="1:5">
      <c r="A538" t="e">
        <f t="shared" si="8"/>
        <v>#VALUE!</v>
      </c>
      <c r="B538">
        <f>'Аксапта ИВЛ приход'!B538</f>
        <v>0</v>
      </c>
      <c r="C538" s="197">
        <f>'Аксапта ИВЛ приход'!C538</f>
        <v>0</v>
      </c>
      <c r="D538" s="185">
        <f>'Аксапта ИВЛ приход'!E538+1-1</f>
        <v>0</v>
      </c>
      <c r="E538">
        <f>'Аксапта ИВЛ приход'!F538</f>
        <v>0</v>
      </c>
    </row>
    <row r="539" spans="1:5">
      <c r="A539" t="e">
        <f t="shared" si="8"/>
        <v>#VALUE!</v>
      </c>
      <c r="B539">
        <f>'Аксапта ИВЛ приход'!B539</f>
        <v>0</v>
      </c>
      <c r="C539" s="197">
        <f>'Аксапта ИВЛ приход'!C539</f>
        <v>0</v>
      </c>
      <c r="D539" s="185">
        <f>'Аксапта ИВЛ приход'!E539+1-1</f>
        <v>0</v>
      </c>
      <c r="E539">
        <f>'Аксапта ИВЛ приход'!F539</f>
        <v>0</v>
      </c>
    </row>
    <row r="540" spans="1:5">
      <c r="A540" t="e">
        <f t="shared" si="8"/>
        <v>#VALUE!</v>
      </c>
      <c r="B540">
        <f>'Аксапта ИВЛ приход'!B540</f>
        <v>0</v>
      </c>
      <c r="C540" s="197">
        <f>'Аксапта ИВЛ приход'!C540</f>
        <v>0</v>
      </c>
      <c r="D540" s="185">
        <f>'Аксапта ИВЛ приход'!E540+1-1</f>
        <v>0</v>
      </c>
      <c r="E540">
        <f>'Аксапта ИВЛ приход'!F540</f>
        <v>0</v>
      </c>
    </row>
    <row r="541" spans="1:5">
      <c r="A541" t="e">
        <f t="shared" si="8"/>
        <v>#VALUE!</v>
      </c>
      <c r="B541">
        <f>'Аксапта ИВЛ приход'!B541</f>
        <v>0</v>
      </c>
      <c r="C541" s="197">
        <f>'Аксапта ИВЛ приход'!C541</f>
        <v>0</v>
      </c>
      <c r="D541" s="185">
        <f>'Аксапта ИВЛ приход'!E541+1-1</f>
        <v>0</v>
      </c>
      <c r="E541">
        <f>'Аксапта ИВЛ приход'!F541</f>
        <v>0</v>
      </c>
    </row>
    <row r="542" spans="1:5">
      <c r="A542" t="e">
        <f t="shared" si="8"/>
        <v>#VALUE!</v>
      </c>
      <c r="B542">
        <f>'Аксапта ИВЛ приход'!B542</f>
        <v>0</v>
      </c>
      <c r="C542" s="197">
        <f>'Аксапта ИВЛ приход'!C542</f>
        <v>0</v>
      </c>
      <c r="D542" s="185">
        <f>'Аксапта ИВЛ приход'!E542+1-1</f>
        <v>0</v>
      </c>
      <c r="E542">
        <f>'Аксапта ИВЛ приход'!F542</f>
        <v>0</v>
      </c>
    </row>
    <row r="543" spans="1:5">
      <c r="A543" t="e">
        <f t="shared" si="8"/>
        <v>#VALUE!</v>
      </c>
      <c r="B543">
        <f>'Аксапта ИВЛ приход'!B543</f>
        <v>0</v>
      </c>
      <c r="C543" s="197">
        <f>'Аксапта ИВЛ приход'!C543</f>
        <v>0</v>
      </c>
      <c r="D543" s="185">
        <f>'Аксапта ИВЛ приход'!E543+1-1</f>
        <v>0</v>
      </c>
      <c r="E543">
        <f>'Аксапта ИВЛ приход'!F543</f>
        <v>0</v>
      </c>
    </row>
    <row r="544" spans="1:5">
      <c r="A544" t="e">
        <f t="shared" si="8"/>
        <v>#VALUE!</v>
      </c>
      <c r="B544">
        <f>'Аксапта ИВЛ приход'!B544</f>
        <v>0</v>
      </c>
      <c r="C544" s="197">
        <f>'Аксапта ИВЛ приход'!C544</f>
        <v>0</v>
      </c>
      <c r="D544" s="185">
        <f>'Аксапта ИВЛ приход'!E544+1-1</f>
        <v>0</v>
      </c>
      <c r="E544">
        <f>'Аксапта ИВЛ приход'!F544</f>
        <v>0</v>
      </c>
    </row>
    <row r="545" spans="1:5">
      <c r="A545" t="e">
        <f t="shared" si="8"/>
        <v>#VALUE!</v>
      </c>
      <c r="B545">
        <f>'Аксапта ИВЛ приход'!B545</f>
        <v>0</v>
      </c>
      <c r="C545" s="197">
        <f>'Аксапта ИВЛ приход'!C545</f>
        <v>0</v>
      </c>
      <c r="D545" s="185">
        <f>'Аксапта ИВЛ приход'!E545+1-1</f>
        <v>0</v>
      </c>
      <c r="E545">
        <f>'Аксапта ИВЛ приход'!F545</f>
        <v>0</v>
      </c>
    </row>
    <row r="546" spans="1:5">
      <c r="A546" t="e">
        <f t="shared" si="8"/>
        <v>#VALUE!</v>
      </c>
      <c r="B546">
        <f>'Аксапта ИВЛ приход'!B546</f>
        <v>0</v>
      </c>
      <c r="C546" s="197">
        <f>'Аксапта ИВЛ приход'!C546</f>
        <v>0</v>
      </c>
      <c r="D546" s="185">
        <f>'Аксапта ИВЛ приход'!E546+1-1</f>
        <v>0</v>
      </c>
      <c r="E546">
        <f>'Аксапта ИВЛ приход'!F546</f>
        <v>0</v>
      </c>
    </row>
    <row r="547" spans="1:5">
      <c r="A547" t="e">
        <f t="shared" si="8"/>
        <v>#VALUE!</v>
      </c>
      <c r="B547">
        <f>'Аксапта ИВЛ приход'!B547</f>
        <v>0</v>
      </c>
      <c r="C547" s="197">
        <f>'Аксапта ИВЛ приход'!C547</f>
        <v>0</v>
      </c>
      <c r="D547" s="185">
        <f>'Аксапта ИВЛ приход'!E547+1-1</f>
        <v>0</v>
      </c>
      <c r="E547">
        <f>'Аксапта ИВЛ приход'!F547</f>
        <v>0</v>
      </c>
    </row>
    <row r="548" spans="1:5">
      <c r="A548" t="e">
        <f t="shared" si="8"/>
        <v>#VALUE!</v>
      </c>
      <c r="B548">
        <f>'Аксапта ИВЛ приход'!B548</f>
        <v>0</v>
      </c>
      <c r="C548" s="197">
        <f>'Аксапта ИВЛ приход'!C548</f>
        <v>0</v>
      </c>
      <c r="D548" s="185">
        <f>'Аксапта ИВЛ приход'!E548+1-1</f>
        <v>0</v>
      </c>
      <c r="E548">
        <f>'Аксапта ИВЛ приход'!F548</f>
        <v>0</v>
      </c>
    </row>
    <row r="549" spans="1:5">
      <c r="A549" t="e">
        <f t="shared" si="8"/>
        <v>#VALUE!</v>
      </c>
      <c r="B549">
        <f>'Аксапта ИВЛ приход'!B549</f>
        <v>0</v>
      </c>
      <c r="C549" s="197">
        <f>'Аксапта ИВЛ приход'!C549</f>
        <v>0</v>
      </c>
      <c r="D549" s="185">
        <f>'Аксапта ИВЛ приход'!E549+1-1</f>
        <v>0</v>
      </c>
      <c r="E549">
        <f>'Аксапта ИВЛ приход'!F549</f>
        <v>0</v>
      </c>
    </row>
    <row r="550" spans="1:5">
      <c r="A550" t="e">
        <f t="shared" si="8"/>
        <v>#VALUE!</v>
      </c>
      <c r="B550">
        <f>'Аксапта ИВЛ приход'!B550</f>
        <v>0</v>
      </c>
      <c r="C550" s="197">
        <f>'Аксапта ИВЛ приход'!C550</f>
        <v>0</v>
      </c>
      <c r="D550" s="185">
        <f>'Аксапта ИВЛ приход'!E550+1-1</f>
        <v>0</v>
      </c>
      <c r="E550">
        <f>'Аксапта ИВЛ приход'!F550</f>
        <v>0</v>
      </c>
    </row>
    <row r="551" spans="1:5">
      <c r="A551" t="e">
        <f t="shared" si="8"/>
        <v>#VALUE!</v>
      </c>
      <c r="B551">
        <f>'Аксапта ИВЛ приход'!B551</f>
        <v>0</v>
      </c>
      <c r="C551" s="197">
        <f>'Аксапта ИВЛ приход'!C551</f>
        <v>0</v>
      </c>
      <c r="D551" s="185">
        <f>'Аксапта ИВЛ приход'!E551+1-1</f>
        <v>0</v>
      </c>
      <c r="E551">
        <f>'Аксапта ИВЛ приход'!F551</f>
        <v>0</v>
      </c>
    </row>
    <row r="552" spans="1:5">
      <c r="A552" t="e">
        <f t="shared" si="8"/>
        <v>#VALUE!</v>
      </c>
      <c r="B552">
        <f>'Аксапта ИВЛ приход'!B552</f>
        <v>0</v>
      </c>
      <c r="C552" s="197">
        <f>'Аксапта ИВЛ приход'!C552</f>
        <v>0</v>
      </c>
      <c r="D552" s="185">
        <f>'Аксапта ИВЛ приход'!E552+1-1</f>
        <v>0</v>
      </c>
      <c r="E552">
        <f>'Аксапта ИВЛ приход'!F552</f>
        <v>0</v>
      </c>
    </row>
    <row r="553" spans="1:5">
      <c r="A553" t="e">
        <f t="shared" si="8"/>
        <v>#VALUE!</v>
      </c>
      <c r="B553">
        <f>'Аксапта ИВЛ приход'!B553</f>
        <v>0</v>
      </c>
      <c r="C553" s="197">
        <f>'Аксапта ИВЛ приход'!C553</f>
        <v>0</v>
      </c>
      <c r="D553" s="185">
        <f>'Аксапта ИВЛ приход'!E553+1-1</f>
        <v>0</v>
      </c>
      <c r="E553">
        <f>'Аксапта ИВЛ приход'!F553</f>
        <v>0</v>
      </c>
    </row>
    <row r="554" spans="1:5">
      <c r="A554" t="e">
        <f t="shared" si="8"/>
        <v>#VALUE!</v>
      </c>
      <c r="B554">
        <f>'Аксапта ИВЛ приход'!B554</f>
        <v>0</v>
      </c>
      <c r="C554" s="197">
        <f>'Аксапта ИВЛ приход'!C554</f>
        <v>0</v>
      </c>
      <c r="D554" s="185">
        <f>'Аксапта ИВЛ приход'!E554+1-1</f>
        <v>0</v>
      </c>
      <c r="E554">
        <f>'Аксапта ИВЛ приход'!F554</f>
        <v>0</v>
      </c>
    </row>
    <row r="555" spans="1:5">
      <c r="A555" t="e">
        <f t="shared" si="8"/>
        <v>#VALUE!</v>
      </c>
      <c r="B555">
        <f>'Аксапта ИВЛ приход'!B555</f>
        <v>0</v>
      </c>
      <c r="C555" s="197">
        <f>'Аксапта ИВЛ приход'!C555</f>
        <v>0</v>
      </c>
      <c r="D555" s="185">
        <f>'Аксапта ИВЛ приход'!E555+1-1</f>
        <v>0</v>
      </c>
      <c r="E555">
        <f>'Аксапта ИВЛ приход'!F555</f>
        <v>0</v>
      </c>
    </row>
    <row r="556" spans="1:5">
      <c r="A556" t="e">
        <f t="shared" si="8"/>
        <v>#VALUE!</v>
      </c>
      <c r="B556">
        <f>'Аксапта ИВЛ приход'!B556</f>
        <v>0</v>
      </c>
      <c r="C556" s="197">
        <f>'Аксапта ИВЛ приход'!C556</f>
        <v>0</v>
      </c>
      <c r="D556" s="185">
        <f>'Аксапта ИВЛ приход'!E556+1-1</f>
        <v>0</v>
      </c>
      <c r="E556">
        <f>'Аксапта ИВЛ приход'!F556</f>
        <v>0</v>
      </c>
    </row>
    <row r="557" spans="1:5">
      <c r="A557" t="e">
        <f t="shared" si="8"/>
        <v>#VALUE!</v>
      </c>
      <c r="B557">
        <f>'Аксапта ИВЛ приход'!B557</f>
        <v>0</v>
      </c>
      <c r="C557" s="197">
        <f>'Аксапта ИВЛ приход'!C557</f>
        <v>0</v>
      </c>
      <c r="D557" s="185">
        <f>'Аксапта ИВЛ приход'!E557+1-1</f>
        <v>0</v>
      </c>
      <c r="E557">
        <f>'Аксапта ИВЛ приход'!F557</f>
        <v>0</v>
      </c>
    </row>
    <row r="558" spans="1:5">
      <c r="A558" t="e">
        <f t="shared" si="8"/>
        <v>#VALUE!</v>
      </c>
      <c r="B558">
        <f>'Аксапта ИВЛ приход'!B558</f>
        <v>0</v>
      </c>
      <c r="C558" s="197">
        <f>'Аксапта ИВЛ приход'!C558</f>
        <v>0</v>
      </c>
      <c r="D558" s="185">
        <f>'Аксапта ИВЛ приход'!E558+1-1</f>
        <v>0</v>
      </c>
      <c r="E558">
        <f>'Аксапта ИВЛ приход'!F558</f>
        <v>0</v>
      </c>
    </row>
    <row r="559" spans="1:5">
      <c r="A559" t="e">
        <f t="shared" si="8"/>
        <v>#VALUE!</v>
      </c>
      <c r="B559">
        <f>'Аксапта ИВЛ приход'!B559</f>
        <v>0</v>
      </c>
      <c r="C559" s="197">
        <f>'Аксапта ИВЛ приход'!C559</f>
        <v>0</v>
      </c>
      <c r="D559" s="185">
        <f>'Аксапта ИВЛ приход'!E559+1-1</f>
        <v>0</v>
      </c>
      <c r="E559">
        <f>'Аксапта ИВЛ приход'!F559</f>
        <v>0</v>
      </c>
    </row>
    <row r="560" spans="1:5">
      <c r="A560" t="e">
        <f t="shared" si="8"/>
        <v>#VALUE!</v>
      </c>
      <c r="B560">
        <f>'Аксапта ИВЛ приход'!B560</f>
        <v>0</v>
      </c>
      <c r="C560" s="197">
        <f>'Аксапта ИВЛ приход'!C560</f>
        <v>0</v>
      </c>
      <c r="D560" s="185">
        <f>'Аксапта ИВЛ приход'!E560+1-1</f>
        <v>0</v>
      </c>
      <c r="E560">
        <f>'Аксапта ИВЛ приход'!F560</f>
        <v>0</v>
      </c>
    </row>
    <row r="561" spans="1:5">
      <c r="A561" t="e">
        <f t="shared" si="8"/>
        <v>#VALUE!</v>
      </c>
      <c r="B561">
        <f>'Аксапта ИВЛ приход'!B561</f>
        <v>0</v>
      </c>
      <c r="C561" s="197">
        <f>'Аксапта ИВЛ приход'!C561</f>
        <v>0</v>
      </c>
      <c r="D561" s="185">
        <f>'Аксапта ИВЛ приход'!E561+1-1</f>
        <v>0</v>
      </c>
      <c r="E561">
        <f>'Аксапта ИВЛ приход'!F561</f>
        <v>0</v>
      </c>
    </row>
    <row r="562" spans="1:5">
      <c r="A562" t="e">
        <f t="shared" si="8"/>
        <v>#VALUE!</v>
      </c>
      <c r="B562">
        <f>'Аксапта ИВЛ приход'!B562</f>
        <v>0</v>
      </c>
      <c r="C562" s="197">
        <f>'Аксапта ИВЛ приход'!C562</f>
        <v>0</v>
      </c>
      <c r="D562" s="185">
        <f>'Аксапта ИВЛ приход'!E562+1-1</f>
        <v>0</v>
      </c>
      <c r="E562">
        <f>'Аксапта ИВЛ приход'!F562</f>
        <v>0</v>
      </c>
    </row>
    <row r="563" spans="1:5">
      <c r="A563" t="e">
        <f t="shared" si="8"/>
        <v>#VALUE!</v>
      </c>
      <c r="B563">
        <f>'Аксапта ИВЛ приход'!B563</f>
        <v>0</v>
      </c>
      <c r="C563" s="197">
        <f>'Аксапта ИВЛ приход'!C563</f>
        <v>0</v>
      </c>
      <c r="D563" s="185">
        <f>'Аксапта ИВЛ приход'!E563+1-1</f>
        <v>0</v>
      </c>
      <c r="E563">
        <f>'Аксапта ИВЛ приход'!F563</f>
        <v>0</v>
      </c>
    </row>
    <row r="564" spans="1:5">
      <c r="A564" t="e">
        <f t="shared" si="8"/>
        <v>#VALUE!</v>
      </c>
      <c r="B564">
        <f>'Аксапта ИВЛ приход'!B564</f>
        <v>0</v>
      </c>
      <c r="C564" s="197">
        <f>'Аксапта ИВЛ приход'!C564</f>
        <v>0</v>
      </c>
      <c r="D564" s="185">
        <f>'Аксапта ИВЛ приход'!E564+1-1</f>
        <v>0</v>
      </c>
      <c r="E564">
        <f>'Аксапта ИВЛ приход'!F564</f>
        <v>0</v>
      </c>
    </row>
    <row r="565" spans="1:5">
      <c r="A565" t="e">
        <f t="shared" si="8"/>
        <v>#VALUE!</v>
      </c>
      <c r="B565">
        <f>'Аксапта ИВЛ приход'!B565</f>
        <v>0</v>
      </c>
      <c r="C565" s="197">
        <f>'Аксапта ИВЛ приход'!C565</f>
        <v>0</v>
      </c>
      <c r="D565" s="185">
        <f>'Аксапта ИВЛ приход'!E565+1-1</f>
        <v>0</v>
      </c>
      <c r="E565">
        <f>'Аксапта ИВЛ приход'!F565</f>
        <v>0</v>
      </c>
    </row>
    <row r="566" spans="1:5">
      <c r="A566" t="e">
        <f t="shared" si="8"/>
        <v>#VALUE!</v>
      </c>
      <c r="B566">
        <f>'Аксапта ИВЛ приход'!B566</f>
        <v>0</v>
      </c>
      <c r="C566" s="197">
        <f>'Аксапта ИВЛ приход'!C566</f>
        <v>0</v>
      </c>
      <c r="D566" s="185">
        <f>'Аксапта ИВЛ приход'!E566+1-1</f>
        <v>0</v>
      </c>
      <c r="E566">
        <f>'Аксапта ИВЛ приход'!F566</f>
        <v>0</v>
      </c>
    </row>
    <row r="567" spans="1:5">
      <c r="A567" t="e">
        <f t="shared" si="8"/>
        <v>#VALUE!</v>
      </c>
      <c r="B567">
        <f>'Аксапта ИВЛ приход'!B567</f>
        <v>0</v>
      </c>
      <c r="C567" s="197">
        <f>'Аксапта ИВЛ приход'!C567</f>
        <v>0</v>
      </c>
      <c r="D567" s="185">
        <f>'Аксапта ИВЛ приход'!E567+1-1</f>
        <v>0</v>
      </c>
      <c r="E567">
        <f>'Аксапта ИВЛ приход'!F567</f>
        <v>0</v>
      </c>
    </row>
    <row r="568" spans="1:5">
      <c r="A568" t="e">
        <f t="shared" si="8"/>
        <v>#VALUE!</v>
      </c>
      <c r="B568">
        <f>'Аксапта ИВЛ приход'!B568</f>
        <v>0</v>
      </c>
      <c r="C568" s="197">
        <f>'Аксапта ИВЛ приход'!C568</f>
        <v>0</v>
      </c>
      <c r="D568" s="185">
        <f>'Аксапта ИВЛ приход'!E568+1-1</f>
        <v>0</v>
      </c>
      <c r="E568">
        <f>'Аксапта ИВЛ приход'!F568</f>
        <v>0</v>
      </c>
    </row>
    <row r="569" spans="1:5">
      <c r="A569" t="e">
        <f t="shared" si="8"/>
        <v>#VALUE!</v>
      </c>
      <c r="B569">
        <f>'Аксапта ИВЛ приход'!B569</f>
        <v>0</v>
      </c>
      <c r="C569" s="197">
        <f>'Аксапта ИВЛ приход'!C569</f>
        <v>0</v>
      </c>
      <c r="D569" s="185">
        <f>'Аксапта ИВЛ приход'!E569+1-1</f>
        <v>0</v>
      </c>
      <c r="E569">
        <f>'Аксапта ИВЛ приход'!F569</f>
        <v>0</v>
      </c>
    </row>
    <row r="570" spans="1:5">
      <c r="A570" t="e">
        <f t="shared" si="8"/>
        <v>#VALUE!</v>
      </c>
      <c r="B570">
        <f>'Аксапта ИВЛ приход'!B570</f>
        <v>0</v>
      </c>
      <c r="C570" s="197">
        <f>'Аксапта ИВЛ приход'!C570</f>
        <v>0</v>
      </c>
      <c r="D570" s="185">
        <f>'Аксапта ИВЛ приход'!E570+1-1</f>
        <v>0</v>
      </c>
      <c r="E570">
        <f>'Аксапта ИВЛ приход'!F570</f>
        <v>0</v>
      </c>
    </row>
    <row r="571" spans="1:5">
      <c r="A571" t="e">
        <f t="shared" si="8"/>
        <v>#VALUE!</v>
      </c>
      <c r="B571">
        <f>'Аксапта ИВЛ приход'!B571</f>
        <v>0</v>
      </c>
      <c r="C571" s="197">
        <f>'Аксапта ИВЛ приход'!C571</f>
        <v>0</v>
      </c>
      <c r="D571" s="185">
        <f>'Аксапта ИВЛ приход'!E571+1-1</f>
        <v>0</v>
      </c>
      <c r="E571">
        <f>'Аксапта ИВЛ приход'!F571</f>
        <v>0</v>
      </c>
    </row>
    <row r="572" spans="1:5">
      <c r="A572" t="e">
        <f t="shared" si="8"/>
        <v>#VALUE!</v>
      </c>
      <c r="B572">
        <f>'Аксапта ИВЛ приход'!B572</f>
        <v>0</v>
      </c>
      <c r="C572" s="197">
        <f>'Аксапта ИВЛ приход'!C572</f>
        <v>0</v>
      </c>
      <c r="D572" s="185">
        <f>'Аксапта ИВЛ приход'!E572+1-1</f>
        <v>0</v>
      </c>
      <c r="E572">
        <f>'Аксапта ИВЛ приход'!F572</f>
        <v>0</v>
      </c>
    </row>
    <row r="573" spans="1:5">
      <c r="A573" t="e">
        <f t="shared" si="8"/>
        <v>#VALUE!</v>
      </c>
      <c r="B573">
        <f>'Аксапта ИВЛ приход'!B573</f>
        <v>0</v>
      </c>
      <c r="C573" s="197">
        <f>'Аксапта ИВЛ приход'!C573</f>
        <v>0</v>
      </c>
      <c r="D573" s="185">
        <f>'Аксапта ИВЛ приход'!E573+1-1</f>
        <v>0</v>
      </c>
      <c r="E573">
        <f>'Аксапта ИВЛ приход'!F573</f>
        <v>0</v>
      </c>
    </row>
    <row r="574" spans="1:5">
      <c r="A574" t="e">
        <f t="shared" si="8"/>
        <v>#VALUE!</v>
      </c>
      <c r="B574">
        <f>'Аксапта ИВЛ приход'!B574</f>
        <v>0</v>
      </c>
      <c r="C574" s="197">
        <f>'Аксапта ИВЛ приход'!C574</f>
        <v>0</v>
      </c>
      <c r="D574" s="185">
        <f>'Аксапта ИВЛ приход'!E574+1-1</f>
        <v>0</v>
      </c>
      <c r="E574">
        <f>'Аксапта ИВЛ приход'!F574</f>
        <v>0</v>
      </c>
    </row>
    <row r="575" spans="1:5">
      <c r="A575" t="e">
        <f t="shared" si="8"/>
        <v>#VALUE!</v>
      </c>
      <c r="B575">
        <f>'Аксапта ИВЛ приход'!B575</f>
        <v>0</v>
      </c>
      <c r="C575" s="197">
        <f>'Аксапта ИВЛ приход'!C575</f>
        <v>0</v>
      </c>
      <c r="D575" s="185">
        <f>'Аксапта ИВЛ приход'!E575+1-1</f>
        <v>0</v>
      </c>
      <c r="E575">
        <f>'Аксапта ИВЛ приход'!F575</f>
        <v>0</v>
      </c>
    </row>
    <row r="576" spans="1:5">
      <c r="A576" t="e">
        <f t="shared" si="8"/>
        <v>#VALUE!</v>
      </c>
      <c r="B576">
        <f>'Аксапта ИВЛ приход'!B576</f>
        <v>0</v>
      </c>
      <c r="C576" s="197">
        <f>'Аксапта ИВЛ приход'!C576</f>
        <v>0</v>
      </c>
      <c r="D576" s="185">
        <f>'Аксапта ИВЛ приход'!E576+1-1</f>
        <v>0</v>
      </c>
      <c r="E576">
        <f>'Аксапта ИВЛ приход'!F576</f>
        <v>0</v>
      </c>
    </row>
    <row r="577" spans="1:5">
      <c r="A577" t="e">
        <f t="shared" si="8"/>
        <v>#VALUE!</v>
      </c>
      <c r="B577">
        <f>'Аксапта ИВЛ приход'!B577</f>
        <v>0</v>
      </c>
      <c r="C577" s="197">
        <f>'Аксапта ИВЛ приход'!C577</f>
        <v>0</v>
      </c>
      <c r="D577" s="185">
        <f>'Аксапта ИВЛ приход'!E577+1-1</f>
        <v>0</v>
      </c>
      <c r="E577">
        <f>'Аксапта ИВЛ приход'!F577</f>
        <v>0</v>
      </c>
    </row>
    <row r="578" spans="1:5">
      <c r="A578" t="e">
        <f t="shared" ref="A578:A641" si="9">REPLACE(B578,1,3,)+1-1</f>
        <v>#VALUE!</v>
      </c>
      <c r="B578">
        <f>'Аксапта ИВЛ приход'!B578</f>
        <v>0</v>
      </c>
      <c r="C578" s="197">
        <f>'Аксапта ИВЛ приход'!C578</f>
        <v>0</v>
      </c>
      <c r="D578" s="185">
        <f>'Аксапта ИВЛ приход'!E578+1-1</f>
        <v>0</v>
      </c>
      <c r="E578">
        <f>'Аксапта ИВЛ приход'!F578</f>
        <v>0</v>
      </c>
    </row>
    <row r="579" spans="1:5">
      <c r="A579" t="e">
        <f t="shared" si="9"/>
        <v>#VALUE!</v>
      </c>
      <c r="B579">
        <f>'Аксапта ИВЛ приход'!B579</f>
        <v>0</v>
      </c>
      <c r="C579" s="197">
        <f>'Аксапта ИВЛ приход'!C579</f>
        <v>0</v>
      </c>
      <c r="D579" s="185">
        <f>'Аксапта ИВЛ приход'!E579+1-1</f>
        <v>0</v>
      </c>
      <c r="E579">
        <f>'Аксапта ИВЛ приход'!F579</f>
        <v>0</v>
      </c>
    </row>
    <row r="580" spans="1:5">
      <c r="A580" t="e">
        <f t="shared" si="9"/>
        <v>#VALUE!</v>
      </c>
      <c r="B580">
        <f>'Аксапта ИВЛ приход'!B580</f>
        <v>0</v>
      </c>
      <c r="C580" s="197">
        <f>'Аксапта ИВЛ приход'!C580</f>
        <v>0</v>
      </c>
      <c r="D580" s="185">
        <f>'Аксапта ИВЛ приход'!E580+1-1</f>
        <v>0</v>
      </c>
      <c r="E580">
        <f>'Аксапта ИВЛ приход'!F580</f>
        <v>0</v>
      </c>
    </row>
    <row r="581" spans="1:5">
      <c r="A581" t="e">
        <f t="shared" si="9"/>
        <v>#VALUE!</v>
      </c>
      <c r="B581">
        <f>'Аксапта ИВЛ приход'!B581</f>
        <v>0</v>
      </c>
      <c r="C581" s="197">
        <f>'Аксапта ИВЛ приход'!C581</f>
        <v>0</v>
      </c>
      <c r="D581" s="185">
        <f>'Аксапта ИВЛ приход'!E581+1-1</f>
        <v>0</v>
      </c>
      <c r="E581">
        <f>'Аксапта ИВЛ приход'!F581</f>
        <v>0</v>
      </c>
    </row>
    <row r="582" spans="1:5">
      <c r="A582" t="e">
        <f t="shared" si="9"/>
        <v>#VALUE!</v>
      </c>
      <c r="B582">
        <f>'Аксапта ИВЛ приход'!B582</f>
        <v>0</v>
      </c>
      <c r="C582" s="197">
        <f>'Аксапта ИВЛ приход'!C582</f>
        <v>0</v>
      </c>
      <c r="D582" s="185">
        <f>'Аксапта ИВЛ приход'!E582+1-1</f>
        <v>0</v>
      </c>
      <c r="E582">
        <f>'Аксапта ИВЛ приход'!F582</f>
        <v>0</v>
      </c>
    </row>
    <row r="583" spans="1:5">
      <c r="A583" t="e">
        <f t="shared" si="9"/>
        <v>#VALUE!</v>
      </c>
      <c r="B583">
        <f>'Аксапта ИВЛ приход'!B583</f>
        <v>0</v>
      </c>
      <c r="C583" s="197">
        <f>'Аксапта ИВЛ приход'!C583</f>
        <v>0</v>
      </c>
      <c r="D583" s="185">
        <f>'Аксапта ИВЛ приход'!E583+1-1</f>
        <v>0</v>
      </c>
      <c r="E583">
        <f>'Аксапта ИВЛ приход'!F583</f>
        <v>0</v>
      </c>
    </row>
    <row r="584" spans="1:5">
      <c r="A584" t="e">
        <f t="shared" si="9"/>
        <v>#VALUE!</v>
      </c>
      <c r="B584">
        <f>'Аксапта ИВЛ приход'!B584</f>
        <v>0</v>
      </c>
      <c r="C584" s="197">
        <f>'Аксапта ИВЛ приход'!C584</f>
        <v>0</v>
      </c>
      <c r="D584" s="185">
        <f>'Аксапта ИВЛ приход'!E584+1-1</f>
        <v>0</v>
      </c>
      <c r="E584">
        <f>'Аксапта ИВЛ приход'!F584</f>
        <v>0</v>
      </c>
    </row>
    <row r="585" spans="1:5">
      <c r="A585" t="e">
        <f t="shared" si="9"/>
        <v>#VALUE!</v>
      </c>
      <c r="B585">
        <f>'Аксапта ИВЛ приход'!B585</f>
        <v>0</v>
      </c>
      <c r="C585" s="197">
        <f>'Аксапта ИВЛ приход'!C585</f>
        <v>0</v>
      </c>
      <c r="D585" s="185">
        <f>'Аксапта ИВЛ приход'!E585+1-1</f>
        <v>0</v>
      </c>
      <c r="E585">
        <f>'Аксапта ИВЛ приход'!F585</f>
        <v>0</v>
      </c>
    </row>
    <row r="586" spans="1:5">
      <c r="A586" t="e">
        <f t="shared" si="9"/>
        <v>#VALUE!</v>
      </c>
      <c r="B586">
        <f>'Аксапта ИВЛ приход'!B586</f>
        <v>0</v>
      </c>
      <c r="C586" s="197">
        <f>'Аксапта ИВЛ приход'!C586</f>
        <v>0</v>
      </c>
      <c r="D586" s="185">
        <f>'Аксапта ИВЛ приход'!E586+1-1</f>
        <v>0</v>
      </c>
      <c r="E586">
        <f>'Аксапта ИВЛ приход'!F586</f>
        <v>0</v>
      </c>
    </row>
    <row r="587" spans="1:5">
      <c r="A587" t="e">
        <f t="shared" si="9"/>
        <v>#VALUE!</v>
      </c>
      <c r="B587">
        <f>'Аксапта ИВЛ приход'!B587</f>
        <v>0</v>
      </c>
      <c r="C587" s="197">
        <f>'Аксапта ИВЛ приход'!C587</f>
        <v>0</v>
      </c>
      <c r="D587" s="185">
        <f>'Аксапта ИВЛ приход'!E587+1-1</f>
        <v>0</v>
      </c>
      <c r="E587">
        <f>'Аксапта ИВЛ приход'!F587</f>
        <v>0</v>
      </c>
    </row>
    <row r="588" spans="1:5">
      <c r="A588" t="e">
        <f t="shared" si="9"/>
        <v>#VALUE!</v>
      </c>
      <c r="B588">
        <f>'Аксапта ИВЛ приход'!B588</f>
        <v>0</v>
      </c>
      <c r="C588" s="197">
        <f>'Аксапта ИВЛ приход'!C588</f>
        <v>0</v>
      </c>
      <c r="D588" s="185">
        <f>'Аксапта ИВЛ приход'!E588+1-1</f>
        <v>0</v>
      </c>
      <c r="E588">
        <f>'Аксапта ИВЛ приход'!F588</f>
        <v>0</v>
      </c>
    </row>
    <row r="589" spans="1:5">
      <c r="A589" t="e">
        <f t="shared" si="9"/>
        <v>#VALUE!</v>
      </c>
      <c r="B589">
        <f>'Аксапта ИВЛ приход'!B589</f>
        <v>0</v>
      </c>
      <c r="C589" s="197">
        <f>'Аксапта ИВЛ приход'!C589</f>
        <v>0</v>
      </c>
      <c r="D589" s="185">
        <f>'Аксапта ИВЛ приход'!E589+1-1</f>
        <v>0</v>
      </c>
      <c r="E589">
        <f>'Аксапта ИВЛ приход'!F589</f>
        <v>0</v>
      </c>
    </row>
    <row r="590" spans="1:5">
      <c r="A590" t="e">
        <f t="shared" si="9"/>
        <v>#VALUE!</v>
      </c>
      <c r="B590">
        <f>'Аксапта ИВЛ приход'!B590</f>
        <v>0</v>
      </c>
      <c r="C590" s="197">
        <f>'Аксапта ИВЛ приход'!C590</f>
        <v>0</v>
      </c>
      <c r="D590" s="185">
        <f>'Аксапта ИВЛ приход'!E590+1-1</f>
        <v>0</v>
      </c>
      <c r="E590">
        <f>'Аксапта ИВЛ приход'!F590</f>
        <v>0</v>
      </c>
    </row>
    <row r="591" spans="1:5">
      <c r="A591" t="e">
        <f t="shared" si="9"/>
        <v>#VALUE!</v>
      </c>
      <c r="B591">
        <f>'Аксапта ИВЛ приход'!B591</f>
        <v>0</v>
      </c>
      <c r="C591" s="197">
        <f>'Аксапта ИВЛ приход'!C591</f>
        <v>0</v>
      </c>
      <c r="D591" s="185">
        <f>'Аксапта ИВЛ приход'!E591+1-1</f>
        <v>0</v>
      </c>
      <c r="E591">
        <f>'Аксапта ИВЛ приход'!F591</f>
        <v>0</v>
      </c>
    </row>
    <row r="592" spans="1:5">
      <c r="A592" t="e">
        <f t="shared" si="9"/>
        <v>#VALUE!</v>
      </c>
      <c r="B592">
        <f>'Аксапта ИВЛ приход'!B592</f>
        <v>0</v>
      </c>
      <c r="C592" s="197">
        <f>'Аксапта ИВЛ приход'!C592</f>
        <v>0</v>
      </c>
      <c r="D592" s="185">
        <f>'Аксапта ИВЛ приход'!E592+1-1</f>
        <v>0</v>
      </c>
      <c r="E592">
        <f>'Аксапта ИВЛ приход'!F592</f>
        <v>0</v>
      </c>
    </row>
    <row r="593" spans="1:5">
      <c r="A593" t="e">
        <f t="shared" si="9"/>
        <v>#VALUE!</v>
      </c>
      <c r="B593">
        <f>'Аксапта ИВЛ приход'!B593</f>
        <v>0</v>
      </c>
      <c r="C593" s="197">
        <f>'Аксапта ИВЛ приход'!C593</f>
        <v>0</v>
      </c>
      <c r="D593" s="185">
        <f>'Аксапта ИВЛ приход'!E593+1-1</f>
        <v>0</v>
      </c>
      <c r="E593">
        <f>'Аксапта ИВЛ приход'!F593</f>
        <v>0</v>
      </c>
    </row>
    <row r="594" spans="1:5">
      <c r="A594" t="e">
        <f t="shared" si="9"/>
        <v>#VALUE!</v>
      </c>
      <c r="B594">
        <f>'Аксапта ИВЛ приход'!B594</f>
        <v>0</v>
      </c>
      <c r="C594" s="197">
        <f>'Аксапта ИВЛ приход'!C594</f>
        <v>0</v>
      </c>
      <c r="D594" s="185">
        <f>'Аксапта ИВЛ приход'!E594+1-1</f>
        <v>0</v>
      </c>
      <c r="E594">
        <f>'Аксапта ИВЛ приход'!F594</f>
        <v>0</v>
      </c>
    </row>
    <row r="595" spans="1:5">
      <c r="A595" t="e">
        <f t="shared" si="9"/>
        <v>#VALUE!</v>
      </c>
      <c r="B595">
        <f>'Аксапта ИВЛ приход'!B595</f>
        <v>0</v>
      </c>
      <c r="C595" s="197">
        <f>'Аксапта ИВЛ приход'!C595</f>
        <v>0</v>
      </c>
      <c r="D595" s="185">
        <f>'Аксапта ИВЛ приход'!E595+1-1</f>
        <v>0</v>
      </c>
      <c r="E595">
        <f>'Аксапта ИВЛ приход'!F595</f>
        <v>0</v>
      </c>
    </row>
    <row r="596" spans="1:5">
      <c r="A596" t="e">
        <f t="shared" si="9"/>
        <v>#VALUE!</v>
      </c>
      <c r="B596">
        <f>'Аксапта ИВЛ приход'!B596</f>
        <v>0</v>
      </c>
      <c r="C596" s="197">
        <f>'Аксапта ИВЛ приход'!C596</f>
        <v>0</v>
      </c>
      <c r="D596" s="185">
        <f>'Аксапта ИВЛ приход'!E596+1-1</f>
        <v>0</v>
      </c>
      <c r="E596">
        <f>'Аксапта ИВЛ приход'!F596</f>
        <v>0</v>
      </c>
    </row>
    <row r="597" spans="1:5">
      <c r="A597" t="e">
        <f t="shared" si="9"/>
        <v>#VALUE!</v>
      </c>
      <c r="B597">
        <f>'Аксапта ИВЛ приход'!B597</f>
        <v>0</v>
      </c>
      <c r="C597" s="197">
        <f>'Аксапта ИВЛ приход'!C597</f>
        <v>0</v>
      </c>
      <c r="D597" s="185">
        <f>'Аксапта ИВЛ приход'!E597+1-1</f>
        <v>0</v>
      </c>
      <c r="E597">
        <f>'Аксапта ИВЛ приход'!F597</f>
        <v>0</v>
      </c>
    </row>
    <row r="598" spans="1:5">
      <c r="A598" t="e">
        <f t="shared" si="9"/>
        <v>#VALUE!</v>
      </c>
      <c r="B598">
        <f>'Аксапта ИВЛ приход'!B598</f>
        <v>0</v>
      </c>
      <c r="C598" s="197">
        <f>'Аксапта ИВЛ приход'!C598</f>
        <v>0</v>
      </c>
      <c r="D598" s="185">
        <f>'Аксапта ИВЛ приход'!E598+1-1</f>
        <v>0</v>
      </c>
      <c r="E598">
        <f>'Аксапта ИВЛ приход'!F598</f>
        <v>0</v>
      </c>
    </row>
    <row r="599" spans="1:5">
      <c r="A599" t="e">
        <f t="shared" si="9"/>
        <v>#VALUE!</v>
      </c>
      <c r="B599">
        <f>'Аксапта ИВЛ приход'!B599</f>
        <v>0</v>
      </c>
      <c r="C599" s="197">
        <f>'Аксапта ИВЛ приход'!C599</f>
        <v>0</v>
      </c>
      <c r="D599" s="185">
        <f>'Аксапта ИВЛ приход'!E599+1-1</f>
        <v>0</v>
      </c>
      <c r="E599">
        <f>'Аксапта ИВЛ приход'!F599</f>
        <v>0</v>
      </c>
    </row>
    <row r="600" spans="1:5">
      <c r="A600" t="e">
        <f t="shared" si="9"/>
        <v>#VALUE!</v>
      </c>
      <c r="B600">
        <f>'Аксапта ИВЛ приход'!B600</f>
        <v>0</v>
      </c>
      <c r="C600" s="197">
        <f>'Аксапта ИВЛ приход'!C600</f>
        <v>0</v>
      </c>
      <c r="D600" s="185">
        <f>'Аксапта ИВЛ приход'!E600+1-1</f>
        <v>0</v>
      </c>
      <c r="E600">
        <f>'Аксапта ИВЛ приход'!F600</f>
        <v>0</v>
      </c>
    </row>
    <row r="601" spans="1:5">
      <c r="A601" t="e">
        <f t="shared" si="9"/>
        <v>#VALUE!</v>
      </c>
      <c r="B601">
        <f>'Аксапта ИВЛ приход'!B601</f>
        <v>0</v>
      </c>
      <c r="C601" s="197">
        <f>'Аксапта ИВЛ приход'!C601</f>
        <v>0</v>
      </c>
      <c r="D601" s="185">
        <f>'Аксапта ИВЛ приход'!E601+1-1</f>
        <v>0</v>
      </c>
      <c r="E601">
        <f>'Аксапта ИВЛ приход'!F601</f>
        <v>0</v>
      </c>
    </row>
    <row r="602" spans="1:5">
      <c r="A602" t="e">
        <f t="shared" si="9"/>
        <v>#VALUE!</v>
      </c>
      <c r="B602">
        <f>'Аксапта ИВЛ приход'!B602</f>
        <v>0</v>
      </c>
      <c r="C602" s="197">
        <f>'Аксапта ИВЛ приход'!C602</f>
        <v>0</v>
      </c>
      <c r="D602" s="185">
        <f>'Аксапта ИВЛ приход'!E602+1-1</f>
        <v>0</v>
      </c>
      <c r="E602">
        <f>'Аксапта ИВЛ приход'!F602</f>
        <v>0</v>
      </c>
    </row>
    <row r="603" spans="1:5">
      <c r="A603" t="e">
        <f t="shared" si="9"/>
        <v>#VALUE!</v>
      </c>
      <c r="B603">
        <f>'Аксапта ИВЛ приход'!B603</f>
        <v>0</v>
      </c>
      <c r="C603" s="197">
        <f>'Аксапта ИВЛ приход'!C603</f>
        <v>0</v>
      </c>
      <c r="D603" s="185">
        <f>'Аксапта ИВЛ приход'!E603+1-1</f>
        <v>0</v>
      </c>
      <c r="E603">
        <f>'Аксапта ИВЛ приход'!F603</f>
        <v>0</v>
      </c>
    </row>
    <row r="604" spans="1:5">
      <c r="A604" t="e">
        <f t="shared" si="9"/>
        <v>#VALUE!</v>
      </c>
      <c r="B604">
        <f>'Аксапта ИВЛ приход'!B604</f>
        <v>0</v>
      </c>
      <c r="C604" s="197">
        <f>'Аксапта ИВЛ приход'!C604</f>
        <v>0</v>
      </c>
      <c r="D604" s="185">
        <f>'Аксапта ИВЛ приход'!E604+1-1</f>
        <v>0</v>
      </c>
      <c r="E604">
        <f>'Аксапта ИВЛ приход'!F604</f>
        <v>0</v>
      </c>
    </row>
    <row r="605" spans="1:5">
      <c r="A605" t="e">
        <f t="shared" si="9"/>
        <v>#VALUE!</v>
      </c>
      <c r="B605">
        <f>'Аксапта ИВЛ приход'!B605</f>
        <v>0</v>
      </c>
      <c r="C605" s="197">
        <f>'Аксапта ИВЛ приход'!C605</f>
        <v>0</v>
      </c>
      <c r="D605" s="185">
        <f>'Аксапта ИВЛ приход'!E605+1-1</f>
        <v>0</v>
      </c>
      <c r="E605">
        <f>'Аксапта ИВЛ приход'!F605</f>
        <v>0</v>
      </c>
    </row>
    <row r="606" spans="1:5">
      <c r="A606" t="e">
        <f t="shared" si="9"/>
        <v>#VALUE!</v>
      </c>
      <c r="B606">
        <f>'Аксапта ИВЛ приход'!B606</f>
        <v>0</v>
      </c>
      <c r="C606" s="197">
        <f>'Аксапта ИВЛ приход'!C606</f>
        <v>0</v>
      </c>
      <c r="D606" s="185">
        <f>'Аксапта ИВЛ приход'!E606+1-1</f>
        <v>0</v>
      </c>
      <c r="E606">
        <f>'Аксапта ИВЛ приход'!F606</f>
        <v>0</v>
      </c>
    </row>
    <row r="607" spans="1:5">
      <c r="A607" t="e">
        <f t="shared" si="9"/>
        <v>#VALUE!</v>
      </c>
      <c r="B607">
        <f>'Аксапта ИВЛ приход'!B607</f>
        <v>0</v>
      </c>
      <c r="C607" s="197">
        <f>'Аксапта ИВЛ приход'!C607</f>
        <v>0</v>
      </c>
      <c r="D607" s="185">
        <f>'Аксапта ИВЛ приход'!E607+1-1</f>
        <v>0</v>
      </c>
      <c r="E607">
        <f>'Аксапта ИВЛ приход'!F607</f>
        <v>0</v>
      </c>
    </row>
    <row r="608" spans="1:5">
      <c r="A608" t="e">
        <f t="shared" si="9"/>
        <v>#VALUE!</v>
      </c>
      <c r="B608">
        <f>'Аксапта ИВЛ приход'!B608</f>
        <v>0</v>
      </c>
      <c r="C608" s="197">
        <f>'Аксапта ИВЛ приход'!C608</f>
        <v>0</v>
      </c>
      <c r="D608" s="185">
        <f>'Аксапта ИВЛ приход'!E608+1-1</f>
        <v>0</v>
      </c>
      <c r="E608">
        <f>'Аксапта ИВЛ приход'!F608</f>
        <v>0</v>
      </c>
    </row>
    <row r="609" spans="1:5">
      <c r="A609" t="e">
        <f t="shared" si="9"/>
        <v>#VALUE!</v>
      </c>
      <c r="B609">
        <f>'Аксапта ИВЛ приход'!B609</f>
        <v>0</v>
      </c>
      <c r="C609" s="197">
        <f>'Аксапта ИВЛ приход'!C609</f>
        <v>0</v>
      </c>
      <c r="D609" s="185">
        <f>'Аксапта ИВЛ приход'!E609+1-1</f>
        <v>0</v>
      </c>
      <c r="E609">
        <f>'Аксапта ИВЛ приход'!F609</f>
        <v>0</v>
      </c>
    </row>
    <row r="610" spans="1:5">
      <c r="A610" t="e">
        <f t="shared" si="9"/>
        <v>#VALUE!</v>
      </c>
      <c r="B610">
        <f>'Аксапта ИВЛ приход'!B610</f>
        <v>0</v>
      </c>
      <c r="C610" s="197">
        <f>'Аксапта ИВЛ приход'!C610</f>
        <v>0</v>
      </c>
      <c r="D610" s="185">
        <f>'Аксапта ИВЛ приход'!E610+1-1</f>
        <v>0</v>
      </c>
      <c r="E610">
        <f>'Аксапта ИВЛ приход'!F610</f>
        <v>0</v>
      </c>
    </row>
    <row r="611" spans="1:5">
      <c r="A611" t="e">
        <f t="shared" si="9"/>
        <v>#VALUE!</v>
      </c>
      <c r="B611">
        <f>'Аксапта ИВЛ приход'!B611</f>
        <v>0</v>
      </c>
      <c r="C611" s="197">
        <f>'Аксапта ИВЛ приход'!C611</f>
        <v>0</v>
      </c>
      <c r="D611" s="185">
        <f>'Аксапта ИВЛ приход'!E611+1-1</f>
        <v>0</v>
      </c>
      <c r="E611">
        <f>'Аксапта ИВЛ приход'!F611</f>
        <v>0</v>
      </c>
    </row>
    <row r="612" spans="1:5">
      <c r="A612" t="e">
        <f t="shared" si="9"/>
        <v>#VALUE!</v>
      </c>
      <c r="B612">
        <f>'Аксапта ИВЛ приход'!B612</f>
        <v>0</v>
      </c>
      <c r="C612" s="197">
        <f>'Аксапта ИВЛ приход'!C612</f>
        <v>0</v>
      </c>
      <c r="D612" s="185">
        <f>'Аксапта ИВЛ приход'!E612+1-1</f>
        <v>0</v>
      </c>
      <c r="E612">
        <f>'Аксапта ИВЛ приход'!F612</f>
        <v>0</v>
      </c>
    </row>
    <row r="613" spans="1:5">
      <c r="A613" t="e">
        <f t="shared" si="9"/>
        <v>#VALUE!</v>
      </c>
      <c r="B613">
        <f>'Аксапта ИВЛ приход'!B613</f>
        <v>0</v>
      </c>
      <c r="C613" s="197">
        <f>'Аксапта ИВЛ приход'!C613</f>
        <v>0</v>
      </c>
      <c r="D613" s="185">
        <f>'Аксапта ИВЛ приход'!E613+1-1</f>
        <v>0</v>
      </c>
      <c r="E613">
        <f>'Аксапта ИВЛ приход'!F613</f>
        <v>0</v>
      </c>
    </row>
    <row r="614" spans="1:5">
      <c r="A614" t="e">
        <f t="shared" si="9"/>
        <v>#VALUE!</v>
      </c>
      <c r="B614">
        <f>'Аксапта ИВЛ приход'!B614</f>
        <v>0</v>
      </c>
      <c r="C614" s="197">
        <f>'Аксапта ИВЛ приход'!C614</f>
        <v>0</v>
      </c>
      <c r="D614" s="185">
        <f>'Аксапта ИВЛ приход'!E614+1-1</f>
        <v>0</v>
      </c>
      <c r="E614">
        <f>'Аксапта ИВЛ приход'!F614</f>
        <v>0</v>
      </c>
    </row>
    <row r="615" spans="1:5">
      <c r="A615" t="e">
        <f t="shared" si="9"/>
        <v>#VALUE!</v>
      </c>
      <c r="B615">
        <f>'Аксапта ИВЛ приход'!B615</f>
        <v>0</v>
      </c>
      <c r="C615" s="197">
        <f>'Аксапта ИВЛ приход'!C615</f>
        <v>0</v>
      </c>
      <c r="D615" s="185">
        <f>'Аксапта ИВЛ приход'!E615+1-1</f>
        <v>0</v>
      </c>
      <c r="E615">
        <f>'Аксапта ИВЛ приход'!F615</f>
        <v>0</v>
      </c>
    </row>
    <row r="616" spans="1:5">
      <c r="A616" t="e">
        <f t="shared" si="9"/>
        <v>#VALUE!</v>
      </c>
      <c r="B616">
        <f>'Аксапта ИВЛ приход'!B616</f>
        <v>0</v>
      </c>
      <c r="C616" s="197">
        <f>'Аксапта ИВЛ приход'!C616</f>
        <v>0</v>
      </c>
      <c r="D616" s="185">
        <f>'Аксапта ИВЛ приход'!E616+1-1</f>
        <v>0</v>
      </c>
      <c r="E616">
        <f>'Аксапта ИВЛ приход'!F616</f>
        <v>0</v>
      </c>
    </row>
    <row r="617" spans="1:5">
      <c r="A617" t="e">
        <f t="shared" si="9"/>
        <v>#VALUE!</v>
      </c>
      <c r="B617">
        <f>'Аксапта ИВЛ приход'!B617</f>
        <v>0</v>
      </c>
      <c r="C617" s="197">
        <f>'Аксапта ИВЛ приход'!C617</f>
        <v>0</v>
      </c>
      <c r="D617" s="185">
        <f>'Аксапта ИВЛ приход'!E617+1-1</f>
        <v>0</v>
      </c>
      <c r="E617">
        <f>'Аксапта ИВЛ приход'!F617</f>
        <v>0</v>
      </c>
    </row>
    <row r="618" spans="1:5">
      <c r="A618" t="e">
        <f t="shared" si="9"/>
        <v>#VALUE!</v>
      </c>
      <c r="B618">
        <f>'Аксапта ИВЛ приход'!B618</f>
        <v>0</v>
      </c>
      <c r="C618" s="197">
        <f>'Аксапта ИВЛ приход'!C618</f>
        <v>0</v>
      </c>
      <c r="D618" s="185">
        <f>'Аксапта ИВЛ приход'!E618+1-1</f>
        <v>0</v>
      </c>
      <c r="E618">
        <f>'Аксапта ИВЛ приход'!F618</f>
        <v>0</v>
      </c>
    </row>
    <row r="619" spans="1:5">
      <c r="A619" t="e">
        <f t="shared" si="9"/>
        <v>#VALUE!</v>
      </c>
      <c r="B619">
        <f>'Аксапта ИВЛ приход'!B619</f>
        <v>0</v>
      </c>
      <c r="C619" s="197">
        <f>'Аксапта ИВЛ приход'!C619</f>
        <v>0</v>
      </c>
      <c r="D619" s="185">
        <f>'Аксапта ИВЛ приход'!E619+1-1</f>
        <v>0</v>
      </c>
      <c r="E619">
        <f>'Аксапта ИВЛ приход'!F619</f>
        <v>0</v>
      </c>
    </row>
    <row r="620" spans="1:5">
      <c r="A620" t="e">
        <f t="shared" si="9"/>
        <v>#VALUE!</v>
      </c>
      <c r="B620">
        <f>'Аксапта ИВЛ приход'!B620</f>
        <v>0</v>
      </c>
      <c r="C620" s="197">
        <f>'Аксапта ИВЛ приход'!C620</f>
        <v>0</v>
      </c>
      <c r="D620" s="185">
        <f>'Аксапта ИВЛ приход'!E620+1-1</f>
        <v>0</v>
      </c>
      <c r="E620">
        <f>'Аксапта ИВЛ приход'!F620</f>
        <v>0</v>
      </c>
    </row>
    <row r="621" spans="1:5">
      <c r="A621" t="e">
        <f t="shared" si="9"/>
        <v>#VALUE!</v>
      </c>
      <c r="B621">
        <f>'Аксапта ИВЛ приход'!B621</f>
        <v>0</v>
      </c>
      <c r="C621" s="197">
        <f>'Аксапта ИВЛ приход'!C621</f>
        <v>0</v>
      </c>
      <c r="D621" s="185">
        <f>'Аксапта ИВЛ приход'!E621+1-1</f>
        <v>0</v>
      </c>
      <c r="E621">
        <f>'Аксапта ИВЛ приход'!F621</f>
        <v>0</v>
      </c>
    </row>
    <row r="622" spans="1:5">
      <c r="A622" t="e">
        <f t="shared" si="9"/>
        <v>#VALUE!</v>
      </c>
      <c r="B622">
        <f>'Аксапта ИВЛ приход'!B622</f>
        <v>0</v>
      </c>
      <c r="C622" s="197">
        <f>'Аксапта ИВЛ приход'!C622</f>
        <v>0</v>
      </c>
      <c r="D622" s="185">
        <f>'Аксапта ИВЛ приход'!E622+1-1</f>
        <v>0</v>
      </c>
      <c r="E622">
        <f>'Аксапта ИВЛ приход'!F622</f>
        <v>0</v>
      </c>
    </row>
    <row r="623" spans="1:5">
      <c r="A623" t="e">
        <f t="shared" si="9"/>
        <v>#VALUE!</v>
      </c>
      <c r="B623">
        <f>'Аксапта ИВЛ приход'!B623</f>
        <v>0</v>
      </c>
      <c r="C623" s="197">
        <f>'Аксапта ИВЛ приход'!C623</f>
        <v>0</v>
      </c>
      <c r="D623" s="185">
        <f>'Аксапта ИВЛ приход'!E623+1-1</f>
        <v>0</v>
      </c>
      <c r="E623">
        <f>'Аксапта ИВЛ приход'!F623</f>
        <v>0</v>
      </c>
    </row>
    <row r="624" spans="1:5">
      <c r="A624" t="e">
        <f t="shared" si="9"/>
        <v>#VALUE!</v>
      </c>
      <c r="B624">
        <f>'Аксапта ИВЛ приход'!B624</f>
        <v>0</v>
      </c>
      <c r="C624" s="197">
        <f>'Аксапта ИВЛ приход'!C624</f>
        <v>0</v>
      </c>
      <c r="D624" s="185">
        <f>'Аксапта ИВЛ приход'!E624+1-1</f>
        <v>0</v>
      </c>
      <c r="E624">
        <f>'Аксапта ИВЛ приход'!F624</f>
        <v>0</v>
      </c>
    </row>
    <row r="625" spans="1:5">
      <c r="A625" t="e">
        <f t="shared" si="9"/>
        <v>#VALUE!</v>
      </c>
      <c r="B625">
        <f>'Аксапта ИВЛ приход'!B625</f>
        <v>0</v>
      </c>
      <c r="C625" s="197">
        <f>'Аксапта ИВЛ приход'!C625</f>
        <v>0</v>
      </c>
      <c r="D625" s="185">
        <f>'Аксапта ИВЛ приход'!E625+1-1</f>
        <v>0</v>
      </c>
      <c r="E625">
        <f>'Аксапта ИВЛ приход'!F625</f>
        <v>0</v>
      </c>
    </row>
    <row r="626" spans="1:5">
      <c r="A626" t="e">
        <f t="shared" si="9"/>
        <v>#VALUE!</v>
      </c>
      <c r="B626">
        <f>'Аксапта ИВЛ приход'!B626</f>
        <v>0</v>
      </c>
      <c r="C626" s="197">
        <f>'Аксапта ИВЛ приход'!C626</f>
        <v>0</v>
      </c>
      <c r="D626" s="185">
        <f>'Аксапта ИВЛ приход'!E626+1-1</f>
        <v>0</v>
      </c>
      <c r="E626">
        <f>'Аксапта ИВЛ приход'!F626</f>
        <v>0</v>
      </c>
    </row>
    <row r="627" spans="1:5">
      <c r="A627" t="e">
        <f t="shared" si="9"/>
        <v>#VALUE!</v>
      </c>
      <c r="B627">
        <f>'Аксапта ИВЛ приход'!B627</f>
        <v>0</v>
      </c>
      <c r="C627" s="197">
        <f>'Аксапта ИВЛ приход'!C627</f>
        <v>0</v>
      </c>
      <c r="D627" s="185">
        <f>'Аксапта ИВЛ приход'!E627+1-1</f>
        <v>0</v>
      </c>
      <c r="E627">
        <f>'Аксапта ИВЛ приход'!F627</f>
        <v>0</v>
      </c>
    </row>
    <row r="628" spans="1:5">
      <c r="A628" t="e">
        <f t="shared" si="9"/>
        <v>#VALUE!</v>
      </c>
      <c r="B628">
        <f>'Аксапта ИВЛ приход'!B628</f>
        <v>0</v>
      </c>
      <c r="C628" s="197">
        <f>'Аксапта ИВЛ приход'!C628</f>
        <v>0</v>
      </c>
      <c r="D628" s="185">
        <f>'Аксапта ИВЛ приход'!E628+1-1</f>
        <v>0</v>
      </c>
      <c r="E628">
        <f>'Аксапта ИВЛ приход'!F628</f>
        <v>0</v>
      </c>
    </row>
    <row r="629" spans="1:5">
      <c r="A629" t="e">
        <f t="shared" si="9"/>
        <v>#VALUE!</v>
      </c>
      <c r="B629">
        <f>'Аксапта ИВЛ приход'!B629</f>
        <v>0</v>
      </c>
      <c r="C629" s="197">
        <f>'Аксапта ИВЛ приход'!C629</f>
        <v>0</v>
      </c>
      <c r="D629" s="185">
        <f>'Аксапта ИВЛ приход'!E629+1-1</f>
        <v>0</v>
      </c>
      <c r="E629">
        <f>'Аксапта ИВЛ приход'!F629</f>
        <v>0</v>
      </c>
    </row>
    <row r="630" spans="1:5">
      <c r="A630" t="e">
        <f t="shared" si="9"/>
        <v>#VALUE!</v>
      </c>
      <c r="B630">
        <f>'Аксапта ИВЛ приход'!B630</f>
        <v>0</v>
      </c>
      <c r="C630" s="197">
        <f>'Аксапта ИВЛ приход'!C630</f>
        <v>0</v>
      </c>
      <c r="D630" s="185">
        <f>'Аксапта ИВЛ приход'!E630+1-1</f>
        <v>0</v>
      </c>
      <c r="E630">
        <f>'Аксапта ИВЛ приход'!F630</f>
        <v>0</v>
      </c>
    </row>
    <row r="631" spans="1:5">
      <c r="A631" t="e">
        <f t="shared" si="9"/>
        <v>#VALUE!</v>
      </c>
      <c r="B631">
        <f>'Аксапта ИВЛ приход'!B631</f>
        <v>0</v>
      </c>
      <c r="C631" s="197">
        <f>'Аксапта ИВЛ приход'!C631</f>
        <v>0</v>
      </c>
      <c r="D631" s="185">
        <f>'Аксапта ИВЛ приход'!E631+1-1</f>
        <v>0</v>
      </c>
      <c r="E631">
        <f>'Аксапта ИВЛ приход'!F631</f>
        <v>0</v>
      </c>
    </row>
    <row r="632" spans="1:5">
      <c r="A632" t="e">
        <f t="shared" si="9"/>
        <v>#VALUE!</v>
      </c>
      <c r="B632">
        <f>'Аксапта ИВЛ приход'!B632</f>
        <v>0</v>
      </c>
      <c r="C632" s="197">
        <f>'Аксапта ИВЛ приход'!C632</f>
        <v>0</v>
      </c>
      <c r="D632" s="185">
        <f>'Аксапта ИВЛ приход'!E632+1-1</f>
        <v>0</v>
      </c>
      <c r="E632">
        <f>'Аксапта ИВЛ приход'!F632</f>
        <v>0</v>
      </c>
    </row>
    <row r="633" spans="1:5">
      <c r="A633" t="e">
        <f t="shared" si="9"/>
        <v>#VALUE!</v>
      </c>
      <c r="B633">
        <f>'Аксапта ИВЛ приход'!B633</f>
        <v>0</v>
      </c>
      <c r="C633" s="197">
        <f>'Аксапта ИВЛ приход'!C633</f>
        <v>0</v>
      </c>
      <c r="D633" s="185">
        <f>'Аксапта ИВЛ приход'!E633+1-1</f>
        <v>0</v>
      </c>
      <c r="E633">
        <f>'Аксапта ИВЛ приход'!F633</f>
        <v>0</v>
      </c>
    </row>
    <row r="634" spans="1:5">
      <c r="A634" t="e">
        <f t="shared" si="9"/>
        <v>#VALUE!</v>
      </c>
      <c r="B634">
        <f>'Аксапта ИВЛ приход'!B634</f>
        <v>0</v>
      </c>
      <c r="C634" s="197">
        <f>'Аксапта ИВЛ приход'!C634</f>
        <v>0</v>
      </c>
      <c r="D634" s="185">
        <f>'Аксапта ИВЛ приход'!E634+1-1</f>
        <v>0</v>
      </c>
      <c r="E634">
        <f>'Аксапта ИВЛ приход'!F634</f>
        <v>0</v>
      </c>
    </row>
    <row r="635" spans="1:5">
      <c r="A635" t="e">
        <f t="shared" si="9"/>
        <v>#VALUE!</v>
      </c>
      <c r="B635">
        <f>'Аксапта ИВЛ приход'!B635</f>
        <v>0</v>
      </c>
      <c r="C635" s="197">
        <f>'Аксапта ИВЛ приход'!C635</f>
        <v>0</v>
      </c>
      <c r="D635" s="185">
        <f>'Аксапта ИВЛ приход'!E635+1-1</f>
        <v>0</v>
      </c>
      <c r="E635">
        <f>'Аксапта ИВЛ приход'!F635</f>
        <v>0</v>
      </c>
    </row>
    <row r="636" spans="1:5">
      <c r="A636" t="e">
        <f t="shared" si="9"/>
        <v>#VALUE!</v>
      </c>
      <c r="B636">
        <f>'Аксапта ИВЛ приход'!B636</f>
        <v>0</v>
      </c>
      <c r="C636" s="197">
        <f>'Аксапта ИВЛ приход'!C636</f>
        <v>0</v>
      </c>
      <c r="D636" s="185">
        <f>'Аксапта ИВЛ приход'!E636+1-1</f>
        <v>0</v>
      </c>
      <c r="E636">
        <f>'Аксапта ИВЛ приход'!F636</f>
        <v>0</v>
      </c>
    </row>
    <row r="637" spans="1:5">
      <c r="A637" t="e">
        <f t="shared" si="9"/>
        <v>#VALUE!</v>
      </c>
      <c r="B637">
        <f>'Аксапта ИВЛ приход'!B637</f>
        <v>0</v>
      </c>
      <c r="C637" s="197">
        <f>'Аксапта ИВЛ приход'!C637</f>
        <v>0</v>
      </c>
      <c r="D637" s="185">
        <f>'Аксапта ИВЛ приход'!E637+1-1</f>
        <v>0</v>
      </c>
      <c r="E637">
        <f>'Аксапта ИВЛ приход'!F637</f>
        <v>0</v>
      </c>
    </row>
    <row r="638" spans="1:5">
      <c r="A638" t="e">
        <f t="shared" si="9"/>
        <v>#VALUE!</v>
      </c>
      <c r="B638">
        <f>'Аксапта ИВЛ приход'!B638</f>
        <v>0</v>
      </c>
      <c r="C638" s="197">
        <f>'Аксапта ИВЛ приход'!C638</f>
        <v>0</v>
      </c>
      <c r="D638" s="185">
        <f>'Аксапта ИВЛ приход'!E638+1-1</f>
        <v>0</v>
      </c>
      <c r="E638">
        <f>'Аксапта ИВЛ приход'!F638</f>
        <v>0</v>
      </c>
    </row>
    <row r="639" spans="1:5">
      <c r="A639" t="e">
        <f t="shared" si="9"/>
        <v>#VALUE!</v>
      </c>
      <c r="B639">
        <f>'Аксапта ИВЛ приход'!B639</f>
        <v>0</v>
      </c>
      <c r="C639" s="197">
        <f>'Аксапта ИВЛ приход'!C639</f>
        <v>0</v>
      </c>
      <c r="D639" s="185">
        <f>'Аксапта ИВЛ приход'!E639+1-1</f>
        <v>0</v>
      </c>
      <c r="E639">
        <f>'Аксапта ИВЛ приход'!F639</f>
        <v>0</v>
      </c>
    </row>
    <row r="640" spans="1:5">
      <c r="A640" t="e">
        <f t="shared" si="9"/>
        <v>#VALUE!</v>
      </c>
      <c r="B640">
        <f>'Аксапта ИВЛ приход'!B640</f>
        <v>0</v>
      </c>
      <c r="C640" s="197">
        <f>'Аксапта ИВЛ приход'!C640</f>
        <v>0</v>
      </c>
      <c r="D640" s="185">
        <f>'Аксапта ИВЛ приход'!E640+1-1</f>
        <v>0</v>
      </c>
      <c r="E640">
        <f>'Аксапта ИВЛ приход'!F640</f>
        <v>0</v>
      </c>
    </row>
    <row r="641" spans="1:5">
      <c r="A641" t="e">
        <f t="shared" si="9"/>
        <v>#VALUE!</v>
      </c>
      <c r="B641">
        <f>'Аксапта ИВЛ приход'!B641</f>
        <v>0</v>
      </c>
      <c r="C641" s="197">
        <f>'Аксапта ИВЛ приход'!C641</f>
        <v>0</v>
      </c>
      <c r="D641" s="185">
        <f>'Аксапта ИВЛ приход'!E641+1-1</f>
        <v>0</v>
      </c>
      <c r="E641">
        <f>'Аксапта ИВЛ приход'!F641</f>
        <v>0</v>
      </c>
    </row>
    <row r="642" spans="1:5">
      <c r="A642" t="e">
        <f t="shared" ref="A642:A705" si="10">REPLACE(B642,1,3,)+1-1</f>
        <v>#VALUE!</v>
      </c>
      <c r="B642">
        <f>'Аксапта ИВЛ приход'!B642</f>
        <v>0</v>
      </c>
      <c r="C642" s="197">
        <f>'Аксапта ИВЛ приход'!C642</f>
        <v>0</v>
      </c>
      <c r="D642" s="185">
        <f>'Аксапта ИВЛ приход'!E642+1-1</f>
        <v>0</v>
      </c>
      <c r="E642">
        <f>'Аксапта ИВЛ приход'!F642</f>
        <v>0</v>
      </c>
    </row>
    <row r="643" spans="1:5">
      <c r="A643" t="e">
        <f t="shared" si="10"/>
        <v>#VALUE!</v>
      </c>
      <c r="B643">
        <f>'Аксапта ИВЛ приход'!B643</f>
        <v>0</v>
      </c>
      <c r="C643" s="197">
        <f>'Аксапта ИВЛ приход'!C643</f>
        <v>0</v>
      </c>
      <c r="D643" s="185">
        <f>'Аксапта ИВЛ приход'!E643+1-1</f>
        <v>0</v>
      </c>
      <c r="E643">
        <f>'Аксапта ИВЛ приход'!F643</f>
        <v>0</v>
      </c>
    </row>
    <row r="644" spans="1:5">
      <c r="A644" t="e">
        <f t="shared" si="10"/>
        <v>#VALUE!</v>
      </c>
      <c r="B644">
        <f>'Аксапта ИВЛ приход'!B644</f>
        <v>0</v>
      </c>
      <c r="C644" s="197">
        <f>'Аксапта ИВЛ приход'!C644</f>
        <v>0</v>
      </c>
      <c r="D644" s="185">
        <f>'Аксапта ИВЛ приход'!E644+1-1</f>
        <v>0</v>
      </c>
      <c r="E644">
        <f>'Аксапта ИВЛ приход'!F644</f>
        <v>0</v>
      </c>
    </row>
    <row r="645" spans="1:5">
      <c r="A645" t="e">
        <f t="shared" si="10"/>
        <v>#VALUE!</v>
      </c>
      <c r="B645">
        <f>'Аксапта ИВЛ приход'!B645</f>
        <v>0</v>
      </c>
      <c r="C645" s="197">
        <f>'Аксапта ИВЛ приход'!C645</f>
        <v>0</v>
      </c>
      <c r="D645" s="185">
        <f>'Аксапта ИВЛ приход'!E645+1-1</f>
        <v>0</v>
      </c>
      <c r="E645">
        <f>'Аксапта ИВЛ приход'!F645</f>
        <v>0</v>
      </c>
    </row>
    <row r="646" spans="1:5">
      <c r="A646" t="e">
        <f t="shared" si="10"/>
        <v>#VALUE!</v>
      </c>
      <c r="B646">
        <f>'Аксапта ИВЛ приход'!B646</f>
        <v>0</v>
      </c>
      <c r="C646" s="197">
        <f>'Аксапта ИВЛ приход'!C646</f>
        <v>0</v>
      </c>
      <c r="D646" s="185">
        <f>'Аксапта ИВЛ приход'!E646+1-1</f>
        <v>0</v>
      </c>
      <c r="E646">
        <f>'Аксапта ИВЛ приход'!F646</f>
        <v>0</v>
      </c>
    </row>
    <row r="647" spans="1:5">
      <c r="A647" t="e">
        <f t="shared" si="10"/>
        <v>#VALUE!</v>
      </c>
      <c r="B647">
        <f>'Аксапта ИВЛ приход'!B647</f>
        <v>0</v>
      </c>
      <c r="C647" s="197">
        <f>'Аксапта ИВЛ приход'!C647</f>
        <v>0</v>
      </c>
      <c r="D647" s="185">
        <f>'Аксапта ИВЛ приход'!E647+1-1</f>
        <v>0</v>
      </c>
      <c r="E647">
        <f>'Аксапта ИВЛ приход'!F647</f>
        <v>0</v>
      </c>
    </row>
    <row r="648" spans="1:5">
      <c r="A648" t="e">
        <f t="shared" si="10"/>
        <v>#VALUE!</v>
      </c>
      <c r="B648">
        <f>'Аксапта ИВЛ приход'!B648</f>
        <v>0</v>
      </c>
      <c r="C648" s="197">
        <f>'Аксапта ИВЛ приход'!C648</f>
        <v>0</v>
      </c>
      <c r="D648" s="185">
        <f>'Аксапта ИВЛ приход'!E648+1-1</f>
        <v>0</v>
      </c>
      <c r="E648">
        <f>'Аксапта ИВЛ приход'!F648</f>
        <v>0</v>
      </c>
    </row>
    <row r="649" spans="1:5">
      <c r="A649" t="e">
        <f t="shared" si="10"/>
        <v>#VALUE!</v>
      </c>
      <c r="B649">
        <f>'Аксапта ИВЛ приход'!B649</f>
        <v>0</v>
      </c>
      <c r="C649" s="197">
        <f>'Аксапта ИВЛ приход'!C649</f>
        <v>0</v>
      </c>
      <c r="D649" s="185">
        <f>'Аксапта ИВЛ приход'!E649+1-1</f>
        <v>0</v>
      </c>
      <c r="E649">
        <f>'Аксапта ИВЛ приход'!F649</f>
        <v>0</v>
      </c>
    </row>
    <row r="650" spans="1:5">
      <c r="A650" t="e">
        <f t="shared" si="10"/>
        <v>#VALUE!</v>
      </c>
      <c r="B650">
        <f>'Аксапта ИВЛ приход'!B650</f>
        <v>0</v>
      </c>
      <c r="C650" s="197">
        <f>'Аксапта ИВЛ приход'!C650</f>
        <v>0</v>
      </c>
      <c r="D650" s="185">
        <f>'Аксапта ИВЛ приход'!E650+1-1</f>
        <v>0</v>
      </c>
      <c r="E650">
        <f>'Аксапта ИВЛ приход'!F650</f>
        <v>0</v>
      </c>
    </row>
    <row r="651" spans="1:5">
      <c r="A651" t="e">
        <f t="shared" si="10"/>
        <v>#VALUE!</v>
      </c>
      <c r="B651">
        <f>'Аксапта ИВЛ приход'!B651</f>
        <v>0</v>
      </c>
      <c r="C651" s="197">
        <f>'Аксапта ИВЛ приход'!C651</f>
        <v>0</v>
      </c>
      <c r="D651" s="185">
        <f>'Аксапта ИВЛ приход'!E651+1-1</f>
        <v>0</v>
      </c>
      <c r="E651">
        <f>'Аксапта ИВЛ приход'!F651</f>
        <v>0</v>
      </c>
    </row>
    <row r="652" spans="1:5">
      <c r="A652" t="e">
        <f t="shared" si="10"/>
        <v>#VALUE!</v>
      </c>
      <c r="B652">
        <f>'Аксапта ИВЛ приход'!B652</f>
        <v>0</v>
      </c>
      <c r="C652" s="197">
        <f>'Аксапта ИВЛ приход'!C652</f>
        <v>0</v>
      </c>
      <c r="D652" s="185">
        <f>'Аксапта ИВЛ приход'!E652+1-1</f>
        <v>0</v>
      </c>
      <c r="E652">
        <f>'Аксапта ИВЛ приход'!F652</f>
        <v>0</v>
      </c>
    </row>
    <row r="653" spans="1:5">
      <c r="A653" t="e">
        <f t="shared" si="10"/>
        <v>#VALUE!</v>
      </c>
      <c r="B653">
        <f>'Аксапта ИВЛ приход'!B653</f>
        <v>0</v>
      </c>
      <c r="C653" s="197">
        <f>'Аксапта ИВЛ приход'!C653</f>
        <v>0</v>
      </c>
      <c r="D653" s="185">
        <f>'Аксапта ИВЛ приход'!E653+1-1</f>
        <v>0</v>
      </c>
      <c r="E653">
        <f>'Аксапта ИВЛ приход'!F653</f>
        <v>0</v>
      </c>
    </row>
    <row r="654" spans="1:5">
      <c r="A654" t="e">
        <f t="shared" si="10"/>
        <v>#VALUE!</v>
      </c>
      <c r="B654">
        <f>'Аксапта ИВЛ приход'!B654</f>
        <v>0</v>
      </c>
      <c r="C654" s="197">
        <f>'Аксапта ИВЛ приход'!C654</f>
        <v>0</v>
      </c>
      <c r="D654" s="185">
        <f>'Аксапта ИВЛ приход'!E654+1-1</f>
        <v>0</v>
      </c>
      <c r="E654">
        <f>'Аксапта ИВЛ приход'!F654</f>
        <v>0</v>
      </c>
    </row>
    <row r="655" spans="1:5">
      <c r="A655" t="e">
        <f t="shared" si="10"/>
        <v>#VALUE!</v>
      </c>
      <c r="B655">
        <f>'Аксапта ИВЛ приход'!B655</f>
        <v>0</v>
      </c>
      <c r="C655" s="197">
        <f>'Аксапта ИВЛ приход'!C655</f>
        <v>0</v>
      </c>
      <c r="D655" s="185">
        <f>'Аксапта ИВЛ приход'!E655+1-1</f>
        <v>0</v>
      </c>
      <c r="E655">
        <f>'Аксапта ИВЛ приход'!F655</f>
        <v>0</v>
      </c>
    </row>
    <row r="656" spans="1:5">
      <c r="A656" t="e">
        <f t="shared" si="10"/>
        <v>#VALUE!</v>
      </c>
      <c r="B656">
        <f>'Аксапта ИВЛ приход'!B656</f>
        <v>0</v>
      </c>
      <c r="C656" s="197">
        <f>'Аксапта ИВЛ приход'!C656</f>
        <v>0</v>
      </c>
      <c r="D656" s="185">
        <f>'Аксапта ИВЛ приход'!E656+1-1</f>
        <v>0</v>
      </c>
      <c r="E656">
        <f>'Аксапта ИВЛ приход'!F656</f>
        <v>0</v>
      </c>
    </row>
    <row r="657" spans="1:5">
      <c r="A657" t="e">
        <f t="shared" si="10"/>
        <v>#VALUE!</v>
      </c>
      <c r="B657">
        <f>'Аксапта ИВЛ приход'!B657</f>
        <v>0</v>
      </c>
      <c r="C657" s="197">
        <f>'Аксапта ИВЛ приход'!C657</f>
        <v>0</v>
      </c>
      <c r="D657" s="185">
        <f>'Аксапта ИВЛ приход'!E657+1-1</f>
        <v>0</v>
      </c>
      <c r="E657">
        <f>'Аксапта ИВЛ приход'!F657</f>
        <v>0</v>
      </c>
    </row>
    <row r="658" spans="1:5">
      <c r="A658" t="e">
        <f t="shared" si="10"/>
        <v>#VALUE!</v>
      </c>
      <c r="B658">
        <f>'Аксапта ИВЛ приход'!B658</f>
        <v>0</v>
      </c>
      <c r="C658" s="197">
        <f>'Аксапта ИВЛ приход'!C658</f>
        <v>0</v>
      </c>
      <c r="D658" s="185">
        <f>'Аксапта ИВЛ приход'!E658+1-1</f>
        <v>0</v>
      </c>
      <c r="E658">
        <f>'Аксапта ИВЛ приход'!F658</f>
        <v>0</v>
      </c>
    </row>
    <row r="659" spans="1:5">
      <c r="A659" t="e">
        <f t="shared" si="10"/>
        <v>#VALUE!</v>
      </c>
      <c r="B659">
        <f>'Аксапта ИВЛ приход'!B659</f>
        <v>0</v>
      </c>
      <c r="C659" s="197">
        <f>'Аксапта ИВЛ приход'!C659</f>
        <v>0</v>
      </c>
      <c r="D659" s="185">
        <f>'Аксапта ИВЛ приход'!E659+1-1</f>
        <v>0</v>
      </c>
      <c r="E659">
        <f>'Аксапта ИВЛ приход'!F659</f>
        <v>0</v>
      </c>
    </row>
    <row r="660" spans="1:5">
      <c r="A660" t="e">
        <f t="shared" si="10"/>
        <v>#VALUE!</v>
      </c>
      <c r="B660">
        <f>'Аксапта ИВЛ приход'!B660</f>
        <v>0</v>
      </c>
      <c r="C660" s="197">
        <f>'Аксапта ИВЛ приход'!C660</f>
        <v>0</v>
      </c>
      <c r="D660" s="185">
        <f>'Аксапта ИВЛ приход'!E660+1-1</f>
        <v>0</v>
      </c>
      <c r="E660">
        <f>'Аксапта ИВЛ приход'!F660</f>
        <v>0</v>
      </c>
    </row>
    <row r="661" spans="1:5">
      <c r="A661" t="e">
        <f t="shared" si="10"/>
        <v>#VALUE!</v>
      </c>
      <c r="B661">
        <f>'Аксапта ИВЛ приход'!B661</f>
        <v>0</v>
      </c>
      <c r="C661" s="197">
        <f>'Аксапта ИВЛ приход'!C661</f>
        <v>0</v>
      </c>
      <c r="D661" s="185">
        <f>'Аксапта ИВЛ приход'!E661+1-1</f>
        <v>0</v>
      </c>
      <c r="E661">
        <f>'Аксапта ИВЛ приход'!F661</f>
        <v>0</v>
      </c>
    </row>
    <row r="662" spans="1:5">
      <c r="A662" t="e">
        <f t="shared" si="10"/>
        <v>#VALUE!</v>
      </c>
      <c r="B662">
        <f>'Аксапта ИВЛ приход'!B662</f>
        <v>0</v>
      </c>
      <c r="C662" s="197">
        <f>'Аксапта ИВЛ приход'!C662</f>
        <v>0</v>
      </c>
      <c r="D662" s="185">
        <f>'Аксапта ИВЛ приход'!E662+1-1</f>
        <v>0</v>
      </c>
      <c r="E662">
        <f>'Аксапта ИВЛ приход'!F662</f>
        <v>0</v>
      </c>
    </row>
    <row r="663" spans="1:5">
      <c r="A663" t="e">
        <f t="shared" si="10"/>
        <v>#VALUE!</v>
      </c>
      <c r="B663">
        <f>'Аксапта ИВЛ приход'!B663</f>
        <v>0</v>
      </c>
      <c r="C663" s="197">
        <f>'Аксапта ИВЛ приход'!C663</f>
        <v>0</v>
      </c>
      <c r="D663" s="185">
        <f>'Аксапта ИВЛ приход'!E663+1-1</f>
        <v>0</v>
      </c>
      <c r="E663">
        <f>'Аксапта ИВЛ приход'!F663</f>
        <v>0</v>
      </c>
    </row>
    <row r="664" spans="1:5">
      <c r="A664" t="e">
        <f t="shared" si="10"/>
        <v>#VALUE!</v>
      </c>
      <c r="B664">
        <f>'Аксапта ИВЛ приход'!B664</f>
        <v>0</v>
      </c>
      <c r="C664" s="197">
        <f>'Аксапта ИВЛ приход'!C664</f>
        <v>0</v>
      </c>
      <c r="D664" s="185">
        <f>'Аксапта ИВЛ приход'!E664+1-1</f>
        <v>0</v>
      </c>
      <c r="E664">
        <f>'Аксапта ИВЛ приход'!F664</f>
        <v>0</v>
      </c>
    </row>
    <row r="665" spans="1:5">
      <c r="A665" t="e">
        <f t="shared" si="10"/>
        <v>#VALUE!</v>
      </c>
      <c r="B665">
        <f>'Аксапта ИВЛ приход'!B665</f>
        <v>0</v>
      </c>
      <c r="C665" s="197">
        <f>'Аксапта ИВЛ приход'!C665</f>
        <v>0</v>
      </c>
      <c r="D665" s="185">
        <f>'Аксапта ИВЛ приход'!E665+1-1</f>
        <v>0</v>
      </c>
      <c r="E665">
        <f>'Аксапта ИВЛ приход'!F665</f>
        <v>0</v>
      </c>
    </row>
    <row r="666" spans="1:5">
      <c r="A666" t="e">
        <f t="shared" si="10"/>
        <v>#VALUE!</v>
      </c>
      <c r="B666">
        <f>'Аксапта ИВЛ приход'!B666</f>
        <v>0</v>
      </c>
      <c r="C666" s="197">
        <f>'Аксапта ИВЛ приход'!C666</f>
        <v>0</v>
      </c>
      <c r="D666" s="185">
        <f>'Аксапта ИВЛ приход'!E666+1-1</f>
        <v>0</v>
      </c>
      <c r="E666">
        <f>'Аксапта ИВЛ приход'!F666</f>
        <v>0</v>
      </c>
    </row>
    <row r="667" spans="1:5">
      <c r="A667" t="e">
        <f t="shared" si="10"/>
        <v>#VALUE!</v>
      </c>
      <c r="B667">
        <f>'Аксапта ИВЛ приход'!B667</f>
        <v>0</v>
      </c>
      <c r="C667" s="197">
        <f>'Аксапта ИВЛ приход'!C667</f>
        <v>0</v>
      </c>
      <c r="D667" s="185">
        <f>'Аксапта ИВЛ приход'!E667+1-1</f>
        <v>0</v>
      </c>
      <c r="E667">
        <f>'Аксапта ИВЛ приход'!F667</f>
        <v>0</v>
      </c>
    </row>
    <row r="668" spans="1:5">
      <c r="A668" t="e">
        <f t="shared" si="10"/>
        <v>#VALUE!</v>
      </c>
      <c r="B668">
        <f>'Аксапта ИВЛ приход'!B668</f>
        <v>0</v>
      </c>
      <c r="C668" s="197">
        <f>'Аксапта ИВЛ приход'!C668</f>
        <v>0</v>
      </c>
      <c r="D668" s="185">
        <f>'Аксапта ИВЛ приход'!E668+1-1</f>
        <v>0</v>
      </c>
      <c r="E668">
        <f>'Аксапта ИВЛ приход'!F668</f>
        <v>0</v>
      </c>
    </row>
    <row r="669" spans="1:5">
      <c r="A669" t="e">
        <f t="shared" si="10"/>
        <v>#VALUE!</v>
      </c>
      <c r="B669">
        <f>'Аксапта ИВЛ приход'!B669</f>
        <v>0</v>
      </c>
      <c r="C669" s="197">
        <f>'Аксапта ИВЛ приход'!C669</f>
        <v>0</v>
      </c>
      <c r="D669" s="185">
        <f>'Аксапта ИВЛ приход'!E669+1-1</f>
        <v>0</v>
      </c>
      <c r="E669">
        <f>'Аксапта ИВЛ приход'!F669</f>
        <v>0</v>
      </c>
    </row>
    <row r="670" spans="1:5">
      <c r="A670" t="e">
        <f t="shared" si="10"/>
        <v>#VALUE!</v>
      </c>
      <c r="B670">
        <f>'Аксапта ИВЛ приход'!B670</f>
        <v>0</v>
      </c>
      <c r="C670" s="197">
        <f>'Аксапта ИВЛ приход'!C670</f>
        <v>0</v>
      </c>
      <c r="D670" s="185">
        <f>'Аксапта ИВЛ приход'!E670+1-1</f>
        <v>0</v>
      </c>
      <c r="E670">
        <f>'Аксапта ИВЛ приход'!F670</f>
        <v>0</v>
      </c>
    </row>
    <row r="671" spans="1:5">
      <c r="A671" t="e">
        <f t="shared" si="10"/>
        <v>#VALUE!</v>
      </c>
      <c r="B671">
        <f>'Аксапта ИВЛ приход'!B671</f>
        <v>0</v>
      </c>
      <c r="C671" s="197">
        <f>'Аксапта ИВЛ приход'!C671</f>
        <v>0</v>
      </c>
      <c r="D671" s="185">
        <f>'Аксапта ИВЛ приход'!E671+1-1</f>
        <v>0</v>
      </c>
      <c r="E671">
        <f>'Аксапта ИВЛ приход'!F671</f>
        <v>0</v>
      </c>
    </row>
    <row r="672" spans="1:5">
      <c r="A672" t="e">
        <f t="shared" si="10"/>
        <v>#VALUE!</v>
      </c>
      <c r="B672">
        <f>'Аксапта ИВЛ приход'!B672</f>
        <v>0</v>
      </c>
      <c r="C672" s="197">
        <f>'Аксапта ИВЛ приход'!C672</f>
        <v>0</v>
      </c>
      <c r="D672" s="185">
        <f>'Аксапта ИВЛ приход'!E672+1-1</f>
        <v>0</v>
      </c>
      <c r="E672">
        <f>'Аксапта ИВЛ приход'!F672</f>
        <v>0</v>
      </c>
    </row>
    <row r="673" spans="1:5">
      <c r="A673" t="e">
        <f t="shared" si="10"/>
        <v>#VALUE!</v>
      </c>
      <c r="B673">
        <f>'Аксапта ИВЛ приход'!B673</f>
        <v>0</v>
      </c>
      <c r="C673" s="197">
        <f>'Аксапта ИВЛ приход'!C673</f>
        <v>0</v>
      </c>
      <c r="D673" s="185">
        <f>'Аксапта ИВЛ приход'!E673+1-1</f>
        <v>0</v>
      </c>
      <c r="E673">
        <f>'Аксапта ИВЛ приход'!F673</f>
        <v>0</v>
      </c>
    </row>
    <row r="674" spans="1:5">
      <c r="A674" t="e">
        <f t="shared" si="10"/>
        <v>#VALUE!</v>
      </c>
      <c r="B674">
        <f>'Аксапта ИВЛ приход'!B674</f>
        <v>0</v>
      </c>
      <c r="C674" s="197">
        <f>'Аксапта ИВЛ приход'!C674</f>
        <v>0</v>
      </c>
      <c r="D674" s="185">
        <f>'Аксапта ИВЛ приход'!E674+1-1</f>
        <v>0</v>
      </c>
      <c r="E674">
        <f>'Аксапта ИВЛ приход'!F674</f>
        <v>0</v>
      </c>
    </row>
    <row r="675" spans="1:5">
      <c r="A675" t="e">
        <f t="shared" si="10"/>
        <v>#VALUE!</v>
      </c>
      <c r="B675">
        <f>'Аксапта ИВЛ приход'!B675</f>
        <v>0</v>
      </c>
      <c r="C675" s="197">
        <f>'Аксапта ИВЛ приход'!C675</f>
        <v>0</v>
      </c>
      <c r="D675" s="185">
        <f>'Аксапта ИВЛ приход'!E675+1-1</f>
        <v>0</v>
      </c>
      <c r="E675">
        <f>'Аксапта ИВЛ приход'!F675</f>
        <v>0</v>
      </c>
    </row>
    <row r="676" spans="1:5">
      <c r="A676" t="e">
        <f t="shared" si="10"/>
        <v>#VALUE!</v>
      </c>
      <c r="B676">
        <f>'Аксапта ИВЛ приход'!B676</f>
        <v>0</v>
      </c>
      <c r="C676" s="197">
        <f>'Аксапта ИВЛ приход'!C676</f>
        <v>0</v>
      </c>
      <c r="D676" s="185">
        <f>'Аксапта ИВЛ приход'!E676+1-1</f>
        <v>0</v>
      </c>
      <c r="E676">
        <f>'Аксапта ИВЛ приход'!F676</f>
        <v>0</v>
      </c>
    </row>
    <row r="677" spans="1:5">
      <c r="A677" t="e">
        <f t="shared" si="10"/>
        <v>#VALUE!</v>
      </c>
      <c r="B677">
        <f>'Аксапта ИВЛ приход'!B677</f>
        <v>0</v>
      </c>
      <c r="C677" s="197">
        <f>'Аксапта ИВЛ приход'!C677</f>
        <v>0</v>
      </c>
      <c r="D677" s="185">
        <f>'Аксапта ИВЛ приход'!E677+1-1</f>
        <v>0</v>
      </c>
      <c r="E677">
        <f>'Аксапта ИВЛ приход'!F677</f>
        <v>0</v>
      </c>
    </row>
    <row r="678" spans="1:5">
      <c r="A678" t="e">
        <f t="shared" si="10"/>
        <v>#VALUE!</v>
      </c>
      <c r="B678">
        <f>'Аксапта ИВЛ приход'!B678</f>
        <v>0</v>
      </c>
      <c r="C678" s="197">
        <f>'Аксапта ИВЛ приход'!C678</f>
        <v>0</v>
      </c>
      <c r="D678" s="185">
        <f>'Аксапта ИВЛ приход'!E678+1-1</f>
        <v>0</v>
      </c>
      <c r="E678">
        <f>'Аксапта ИВЛ приход'!F678</f>
        <v>0</v>
      </c>
    </row>
    <row r="679" spans="1:5">
      <c r="A679" t="e">
        <f t="shared" si="10"/>
        <v>#VALUE!</v>
      </c>
      <c r="B679">
        <f>'Аксапта ИВЛ приход'!B679</f>
        <v>0</v>
      </c>
      <c r="C679" s="197">
        <f>'Аксапта ИВЛ приход'!C679</f>
        <v>0</v>
      </c>
      <c r="D679" s="185">
        <f>'Аксапта ИВЛ приход'!E679+1-1</f>
        <v>0</v>
      </c>
      <c r="E679">
        <f>'Аксапта ИВЛ приход'!F679</f>
        <v>0</v>
      </c>
    </row>
    <row r="680" spans="1:5">
      <c r="A680" t="e">
        <f t="shared" si="10"/>
        <v>#VALUE!</v>
      </c>
      <c r="B680">
        <f>'Аксапта ИВЛ приход'!B680</f>
        <v>0</v>
      </c>
      <c r="C680" s="197">
        <f>'Аксапта ИВЛ приход'!C680</f>
        <v>0</v>
      </c>
      <c r="D680" s="185">
        <f>'Аксапта ИВЛ приход'!E680+1-1</f>
        <v>0</v>
      </c>
      <c r="E680">
        <f>'Аксапта ИВЛ приход'!F680</f>
        <v>0</v>
      </c>
    </row>
    <row r="681" spans="1:5">
      <c r="A681" t="e">
        <f t="shared" si="10"/>
        <v>#VALUE!</v>
      </c>
      <c r="B681">
        <f>'Аксапта ИВЛ приход'!B681</f>
        <v>0</v>
      </c>
      <c r="C681" s="197">
        <f>'Аксапта ИВЛ приход'!C681</f>
        <v>0</v>
      </c>
      <c r="D681" s="185">
        <f>'Аксапта ИВЛ приход'!E681+1-1</f>
        <v>0</v>
      </c>
      <c r="E681">
        <f>'Аксапта ИВЛ приход'!F681</f>
        <v>0</v>
      </c>
    </row>
    <row r="682" spans="1:5">
      <c r="A682" t="e">
        <f t="shared" si="10"/>
        <v>#VALUE!</v>
      </c>
      <c r="B682">
        <f>'Аксапта ИВЛ приход'!B682</f>
        <v>0</v>
      </c>
      <c r="C682" s="197">
        <f>'Аксапта ИВЛ приход'!C682</f>
        <v>0</v>
      </c>
      <c r="D682" s="185">
        <f>'Аксапта ИВЛ приход'!E682+1-1</f>
        <v>0</v>
      </c>
      <c r="E682">
        <f>'Аксапта ИВЛ приход'!F682</f>
        <v>0</v>
      </c>
    </row>
    <row r="683" spans="1:5">
      <c r="A683" t="e">
        <f t="shared" si="10"/>
        <v>#VALUE!</v>
      </c>
      <c r="B683">
        <f>'Аксапта ИВЛ приход'!B683</f>
        <v>0</v>
      </c>
      <c r="C683" s="197">
        <f>'Аксапта ИВЛ приход'!C683</f>
        <v>0</v>
      </c>
      <c r="D683" s="185">
        <f>'Аксапта ИВЛ приход'!E683+1-1</f>
        <v>0</v>
      </c>
      <c r="E683">
        <f>'Аксапта ИВЛ приход'!F683</f>
        <v>0</v>
      </c>
    </row>
    <row r="684" spans="1:5">
      <c r="A684" t="e">
        <f t="shared" si="10"/>
        <v>#VALUE!</v>
      </c>
      <c r="B684">
        <f>'Аксапта ИВЛ приход'!B684</f>
        <v>0</v>
      </c>
      <c r="C684" s="197">
        <f>'Аксапта ИВЛ приход'!C684</f>
        <v>0</v>
      </c>
      <c r="D684" s="185">
        <f>'Аксапта ИВЛ приход'!E684+1-1</f>
        <v>0</v>
      </c>
      <c r="E684">
        <f>'Аксапта ИВЛ приход'!F684</f>
        <v>0</v>
      </c>
    </row>
    <row r="685" spans="1:5">
      <c r="A685" t="e">
        <f t="shared" si="10"/>
        <v>#VALUE!</v>
      </c>
      <c r="B685">
        <f>'Аксапта ИВЛ приход'!B685</f>
        <v>0</v>
      </c>
      <c r="C685" s="197">
        <f>'Аксапта ИВЛ приход'!C685</f>
        <v>0</v>
      </c>
      <c r="D685" s="185">
        <f>'Аксапта ИВЛ приход'!E685+1-1</f>
        <v>0</v>
      </c>
      <c r="E685">
        <f>'Аксапта ИВЛ приход'!F685</f>
        <v>0</v>
      </c>
    </row>
    <row r="686" spans="1:5">
      <c r="A686" t="e">
        <f t="shared" si="10"/>
        <v>#VALUE!</v>
      </c>
      <c r="B686">
        <f>'Аксапта ИВЛ приход'!B686</f>
        <v>0</v>
      </c>
      <c r="C686" s="197">
        <f>'Аксапта ИВЛ приход'!C686</f>
        <v>0</v>
      </c>
      <c r="D686" s="185">
        <f>'Аксапта ИВЛ приход'!E686+1-1</f>
        <v>0</v>
      </c>
      <c r="E686">
        <f>'Аксапта ИВЛ приход'!F686</f>
        <v>0</v>
      </c>
    </row>
    <row r="687" spans="1:5">
      <c r="A687" t="e">
        <f t="shared" si="10"/>
        <v>#VALUE!</v>
      </c>
      <c r="B687">
        <f>'Аксапта ИВЛ приход'!B687</f>
        <v>0</v>
      </c>
      <c r="C687" s="197">
        <f>'Аксапта ИВЛ приход'!C687</f>
        <v>0</v>
      </c>
      <c r="D687" s="185">
        <f>'Аксапта ИВЛ приход'!E687+1-1</f>
        <v>0</v>
      </c>
      <c r="E687">
        <f>'Аксапта ИВЛ приход'!F687</f>
        <v>0</v>
      </c>
    </row>
    <row r="688" spans="1:5">
      <c r="A688" t="e">
        <f t="shared" si="10"/>
        <v>#VALUE!</v>
      </c>
      <c r="B688">
        <f>'Аксапта ИВЛ приход'!B688</f>
        <v>0</v>
      </c>
      <c r="C688" s="197">
        <f>'Аксапта ИВЛ приход'!C688</f>
        <v>0</v>
      </c>
      <c r="D688" s="185">
        <f>'Аксапта ИВЛ приход'!E688+1-1</f>
        <v>0</v>
      </c>
      <c r="E688">
        <f>'Аксапта ИВЛ приход'!F688</f>
        <v>0</v>
      </c>
    </row>
    <row r="689" spans="1:5">
      <c r="A689" t="e">
        <f t="shared" si="10"/>
        <v>#VALUE!</v>
      </c>
      <c r="B689">
        <f>'Аксапта ИВЛ приход'!B689</f>
        <v>0</v>
      </c>
      <c r="C689" s="197">
        <f>'Аксапта ИВЛ приход'!C689</f>
        <v>0</v>
      </c>
      <c r="D689" s="185">
        <f>'Аксапта ИВЛ приход'!E689+1-1</f>
        <v>0</v>
      </c>
      <c r="E689">
        <f>'Аксапта ИВЛ приход'!F689</f>
        <v>0</v>
      </c>
    </row>
    <row r="690" spans="1:5">
      <c r="A690" t="e">
        <f t="shared" si="10"/>
        <v>#VALUE!</v>
      </c>
      <c r="B690">
        <f>'Аксапта ИВЛ приход'!B690</f>
        <v>0</v>
      </c>
      <c r="C690" s="197">
        <f>'Аксапта ИВЛ приход'!C690</f>
        <v>0</v>
      </c>
      <c r="D690" s="185">
        <f>'Аксапта ИВЛ приход'!E690+1-1</f>
        <v>0</v>
      </c>
      <c r="E690">
        <f>'Аксапта ИВЛ приход'!F690</f>
        <v>0</v>
      </c>
    </row>
    <row r="691" spans="1:5">
      <c r="A691" t="e">
        <f t="shared" si="10"/>
        <v>#VALUE!</v>
      </c>
      <c r="B691">
        <f>'Аксапта ИВЛ приход'!B691</f>
        <v>0</v>
      </c>
      <c r="C691" s="197">
        <f>'Аксапта ИВЛ приход'!C691</f>
        <v>0</v>
      </c>
      <c r="D691" s="185">
        <f>'Аксапта ИВЛ приход'!E691+1-1</f>
        <v>0</v>
      </c>
      <c r="E691">
        <f>'Аксапта ИВЛ приход'!F691</f>
        <v>0</v>
      </c>
    </row>
    <row r="692" spans="1:5">
      <c r="A692" t="e">
        <f t="shared" si="10"/>
        <v>#VALUE!</v>
      </c>
      <c r="B692">
        <f>'Аксапта ИВЛ приход'!B692</f>
        <v>0</v>
      </c>
      <c r="C692" s="197">
        <f>'Аксапта ИВЛ приход'!C692</f>
        <v>0</v>
      </c>
      <c r="D692" s="185">
        <f>'Аксапта ИВЛ приход'!E692+1-1</f>
        <v>0</v>
      </c>
      <c r="E692">
        <f>'Аксапта ИВЛ приход'!F692</f>
        <v>0</v>
      </c>
    </row>
    <row r="693" spans="1:5">
      <c r="A693" t="e">
        <f t="shared" si="10"/>
        <v>#VALUE!</v>
      </c>
      <c r="B693">
        <f>'Аксапта ИВЛ приход'!B693</f>
        <v>0</v>
      </c>
      <c r="C693" s="197">
        <f>'Аксапта ИВЛ приход'!C693</f>
        <v>0</v>
      </c>
      <c r="D693" s="185">
        <f>'Аксапта ИВЛ приход'!E693+1-1</f>
        <v>0</v>
      </c>
      <c r="E693">
        <f>'Аксапта ИВЛ приход'!F693</f>
        <v>0</v>
      </c>
    </row>
    <row r="694" spans="1:5">
      <c r="A694" t="e">
        <f t="shared" si="10"/>
        <v>#VALUE!</v>
      </c>
      <c r="B694">
        <f>'Аксапта ИВЛ приход'!B694</f>
        <v>0</v>
      </c>
      <c r="C694" s="197">
        <f>'Аксапта ИВЛ приход'!C694</f>
        <v>0</v>
      </c>
      <c r="D694" s="185">
        <f>'Аксапта ИВЛ приход'!E694+1-1</f>
        <v>0</v>
      </c>
      <c r="E694">
        <f>'Аксапта ИВЛ приход'!F694</f>
        <v>0</v>
      </c>
    </row>
    <row r="695" spans="1:5">
      <c r="A695" t="e">
        <f t="shared" si="10"/>
        <v>#VALUE!</v>
      </c>
      <c r="B695">
        <f>'Аксапта ИВЛ приход'!B695</f>
        <v>0</v>
      </c>
      <c r="C695" s="197">
        <f>'Аксапта ИВЛ приход'!C695</f>
        <v>0</v>
      </c>
      <c r="D695" s="185">
        <f>'Аксапта ИВЛ приход'!E695+1-1</f>
        <v>0</v>
      </c>
      <c r="E695">
        <f>'Аксапта ИВЛ приход'!F695</f>
        <v>0</v>
      </c>
    </row>
    <row r="696" spans="1:5">
      <c r="A696" t="e">
        <f t="shared" si="10"/>
        <v>#VALUE!</v>
      </c>
      <c r="B696">
        <f>'Аксапта ИВЛ приход'!B696</f>
        <v>0</v>
      </c>
      <c r="C696" s="197">
        <f>'Аксапта ИВЛ приход'!C696</f>
        <v>0</v>
      </c>
      <c r="D696" s="185">
        <f>'Аксапта ИВЛ приход'!E696+1-1</f>
        <v>0</v>
      </c>
      <c r="E696">
        <f>'Аксапта ИВЛ приход'!F696</f>
        <v>0</v>
      </c>
    </row>
    <row r="697" spans="1:5">
      <c r="A697" t="e">
        <f t="shared" si="10"/>
        <v>#VALUE!</v>
      </c>
      <c r="B697">
        <f>'Аксапта ИВЛ приход'!B697</f>
        <v>0</v>
      </c>
      <c r="C697" s="197">
        <f>'Аксапта ИВЛ приход'!C697</f>
        <v>0</v>
      </c>
      <c r="D697" s="185">
        <f>'Аксапта ИВЛ приход'!E697+1-1</f>
        <v>0</v>
      </c>
      <c r="E697">
        <f>'Аксапта ИВЛ приход'!F697</f>
        <v>0</v>
      </c>
    </row>
    <row r="698" spans="1:5">
      <c r="A698" t="e">
        <f t="shared" si="10"/>
        <v>#VALUE!</v>
      </c>
      <c r="B698">
        <f>'Аксапта ИВЛ приход'!B698</f>
        <v>0</v>
      </c>
      <c r="C698" s="197">
        <f>'Аксапта ИВЛ приход'!C698</f>
        <v>0</v>
      </c>
      <c r="D698" s="185">
        <f>'Аксапта ИВЛ приход'!E698+1-1</f>
        <v>0</v>
      </c>
      <c r="E698">
        <f>'Аксапта ИВЛ приход'!F698</f>
        <v>0</v>
      </c>
    </row>
    <row r="699" spans="1:5">
      <c r="A699" t="e">
        <f t="shared" si="10"/>
        <v>#VALUE!</v>
      </c>
      <c r="B699">
        <f>'Аксапта ИВЛ приход'!B699</f>
        <v>0</v>
      </c>
      <c r="C699" s="197">
        <f>'Аксапта ИВЛ приход'!C699</f>
        <v>0</v>
      </c>
      <c r="D699" s="185">
        <f>'Аксапта ИВЛ приход'!E699+1-1</f>
        <v>0</v>
      </c>
      <c r="E699">
        <f>'Аксапта ИВЛ приход'!F699</f>
        <v>0</v>
      </c>
    </row>
    <row r="700" spans="1:5">
      <c r="A700" t="e">
        <f t="shared" si="10"/>
        <v>#VALUE!</v>
      </c>
      <c r="B700">
        <f>'Аксапта ИВЛ приход'!B700</f>
        <v>0</v>
      </c>
      <c r="C700" s="197">
        <f>'Аксапта ИВЛ приход'!C700</f>
        <v>0</v>
      </c>
      <c r="D700" s="185">
        <f>'Аксапта ИВЛ приход'!E700+1-1</f>
        <v>0</v>
      </c>
      <c r="E700">
        <f>'Аксапта ИВЛ приход'!F700</f>
        <v>0</v>
      </c>
    </row>
    <row r="701" spans="1:5">
      <c r="A701" t="e">
        <f t="shared" si="10"/>
        <v>#VALUE!</v>
      </c>
      <c r="B701">
        <f>'Аксапта ИВЛ приход'!B701</f>
        <v>0</v>
      </c>
      <c r="C701" s="197">
        <f>'Аксапта ИВЛ приход'!C701</f>
        <v>0</v>
      </c>
      <c r="D701" s="185">
        <f>'Аксапта ИВЛ приход'!E701+1-1</f>
        <v>0</v>
      </c>
      <c r="E701">
        <f>'Аксапта ИВЛ приход'!F701</f>
        <v>0</v>
      </c>
    </row>
    <row r="702" spans="1:5">
      <c r="A702" t="e">
        <f t="shared" si="10"/>
        <v>#VALUE!</v>
      </c>
      <c r="B702">
        <f>'Аксапта ИВЛ приход'!B702</f>
        <v>0</v>
      </c>
      <c r="C702" s="197">
        <f>'Аксапта ИВЛ приход'!C702</f>
        <v>0</v>
      </c>
      <c r="D702" s="185">
        <f>'Аксапта ИВЛ приход'!E702+1-1</f>
        <v>0</v>
      </c>
      <c r="E702">
        <f>'Аксапта ИВЛ приход'!F702</f>
        <v>0</v>
      </c>
    </row>
    <row r="703" spans="1:5">
      <c r="A703" t="e">
        <f t="shared" si="10"/>
        <v>#VALUE!</v>
      </c>
      <c r="B703">
        <f>'Аксапта ИВЛ приход'!B703</f>
        <v>0</v>
      </c>
      <c r="C703" s="197">
        <f>'Аксапта ИВЛ приход'!C703</f>
        <v>0</v>
      </c>
      <c r="D703" s="185">
        <f>'Аксапта ИВЛ приход'!E703+1-1</f>
        <v>0</v>
      </c>
      <c r="E703">
        <f>'Аксапта ИВЛ приход'!F703</f>
        <v>0</v>
      </c>
    </row>
    <row r="704" spans="1:5">
      <c r="A704" t="e">
        <f t="shared" si="10"/>
        <v>#VALUE!</v>
      </c>
      <c r="B704">
        <f>'Аксапта ИВЛ приход'!B704</f>
        <v>0</v>
      </c>
      <c r="C704" s="197">
        <f>'Аксапта ИВЛ приход'!C704</f>
        <v>0</v>
      </c>
      <c r="D704" s="185">
        <f>'Аксапта ИВЛ приход'!E704+1-1</f>
        <v>0</v>
      </c>
      <c r="E704">
        <f>'Аксапта ИВЛ приход'!F704</f>
        <v>0</v>
      </c>
    </row>
    <row r="705" spans="1:5">
      <c r="A705" t="e">
        <f t="shared" si="10"/>
        <v>#VALUE!</v>
      </c>
      <c r="B705">
        <f>'Аксапта ИВЛ приход'!B705</f>
        <v>0</v>
      </c>
      <c r="C705" s="197">
        <f>'Аксапта ИВЛ приход'!C705</f>
        <v>0</v>
      </c>
      <c r="D705" s="185">
        <f>'Аксапта ИВЛ приход'!E705+1-1</f>
        <v>0</v>
      </c>
      <c r="E705">
        <f>'Аксапта ИВЛ приход'!F705</f>
        <v>0</v>
      </c>
    </row>
    <row r="706" spans="1:5">
      <c r="A706" t="e">
        <f t="shared" ref="A706:A769" si="11">REPLACE(B706,1,3,)+1-1</f>
        <v>#VALUE!</v>
      </c>
      <c r="B706">
        <f>'Аксапта ИВЛ приход'!B706</f>
        <v>0</v>
      </c>
      <c r="C706" s="197">
        <f>'Аксапта ИВЛ приход'!C706</f>
        <v>0</v>
      </c>
      <c r="D706" s="185">
        <f>'Аксапта ИВЛ приход'!E706+1-1</f>
        <v>0</v>
      </c>
      <c r="E706">
        <f>'Аксапта ИВЛ приход'!F706</f>
        <v>0</v>
      </c>
    </row>
    <row r="707" spans="1:5">
      <c r="A707" t="e">
        <f t="shared" si="11"/>
        <v>#VALUE!</v>
      </c>
      <c r="B707">
        <f>'Аксапта ИВЛ приход'!B707</f>
        <v>0</v>
      </c>
      <c r="C707" s="197">
        <f>'Аксапта ИВЛ приход'!C707</f>
        <v>0</v>
      </c>
      <c r="D707" s="185">
        <f>'Аксапта ИВЛ приход'!E707+1-1</f>
        <v>0</v>
      </c>
      <c r="E707">
        <f>'Аксапта ИВЛ приход'!F707</f>
        <v>0</v>
      </c>
    </row>
    <row r="708" spans="1:5">
      <c r="A708" t="e">
        <f t="shared" si="11"/>
        <v>#VALUE!</v>
      </c>
      <c r="B708">
        <f>'Аксапта ИВЛ приход'!B708</f>
        <v>0</v>
      </c>
      <c r="C708" s="197">
        <f>'Аксапта ИВЛ приход'!C708</f>
        <v>0</v>
      </c>
      <c r="D708" s="185">
        <f>'Аксапта ИВЛ приход'!E708+1-1</f>
        <v>0</v>
      </c>
      <c r="E708">
        <f>'Аксапта ИВЛ приход'!F708</f>
        <v>0</v>
      </c>
    </row>
    <row r="709" spans="1:5">
      <c r="A709" t="e">
        <f t="shared" si="11"/>
        <v>#VALUE!</v>
      </c>
      <c r="B709">
        <f>'Аксапта ИВЛ приход'!B709</f>
        <v>0</v>
      </c>
      <c r="C709" s="197">
        <f>'Аксапта ИВЛ приход'!C709</f>
        <v>0</v>
      </c>
      <c r="D709" s="185">
        <f>'Аксапта ИВЛ приход'!E709+1-1</f>
        <v>0</v>
      </c>
      <c r="E709">
        <f>'Аксапта ИВЛ приход'!F709</f>
        <v>0</v>
      </c>
    </row>
    <row r="710" spans="1:5">
      <c r="A710" t="e">
        <f t="shared" si="11"/>
        <v>#VALUE!</v>
      </c>
      <c r="B710">
        <f>'Аксапта ИВЛ приход'!B710</f>
        <v>0</v>
      </c>
      <c r="C710" s="197">
        <f>'Аксапта ИВЛ приход'!C710</f>
        <v>0</v>
      </c>
      <c r="D710" s="185">
        <f>'Аксапта ИВЛ приход'!E710+1-1</f>
        <v>0</v>
      </c>
      <c r="E710">
        <f>'Аксапта ИВЛ приход'!F710</f>
        <v>0</v>
      </c>
    </row>
    <row r="711" spans="1:5">
      <c r="A711" t="e">
        <f t="shared" si="11"/>
        <v>#VALUE!</v>
      </c>
      <c r="B711">
        <f>'Аксапта ИВЛ приход'!B711</f>
        <v>0</v>
      </c>
      <c r="C711" s="197">
        <f>'Аксапта ИВЛ приход'!C711</f>
        <v>0</v>
      </c>
      <c r="D711" s="185">
        <f>'Аксапта ИВЛ приход'!E711+1-1</f>
        <v>0</v>
      </c>
      <c r="E711">
        <f>'Аксапта ИВЛ приход'!F711</f>
        <v>0</v>
      </c>
    </row>
    <row r="712" spans="1:5">
      <c r="A712" t="e">
        <f t="shared" si="11"/>
        <v>#VALUE!</v>
      </c>
      <c r="B712">
        <f>'Аксапта ИВЛ приход'!B712</f>
        <v>0</v>
      </c>
      <c r="C712" s="197">
        <f>'Аксапта ИВЛ приход'!C712</f>
        <v>0</v>
      </c>
      <c r="D712" s="185">
        <f>'Аксапта ИВЛ приход'!E712+1-1</f>
        <v>0</v>
      </c>
      <c r="E712">
        <f>'Аксапта ИВЛ приход'!F712</f>
        <v>0</v>
      </c>
    </row>
    <row r="713" spans="1:5">
      <c r="A713" t="e">
        <f t="shared" si="11"/>
        <v>#VALUE!</v>
      </c>
      <c r="B713">
        <f>'Аксапта ИВЛ приход'!B713</f>
        <v>0</v>
      </c>
      <c r="C713" s="197">
        <f>'Аксапта ИВЛ приход'!C713</f>
        <v>0</v>
      </c>
      <c r="D713" s="185">
        <f>'Аксапта ИВЛ приход'!E713+1-1</f>
        <v>0</v>
      </c>
      <c r="E713">
        <f>'Аксапта ИВЛ приход'!F713</f>
        <v>0</v>
      </c>
    </row>
    <row r="714" spans="1:5">
      <c r="A714" t="e">
        <f t="shared" si="11"/>
        <v>#VALUE!</v>
      </c>
      <c r="B714">
        <f>'Аксапта ИВЛ приход'!B714</f>
        <v>0</v>
      </c>
      <c r="C714" s="197">
        <f>'Аксапта ИВЛ приход'!C714</f>
        <v>0</v>
      </c>
      <c r="D714" s="185">
        <f>'Аксапта ИВЛ приход'!E714+1-1</f>
        <v>0</v>
      </c>
      <c r="E714">
        <f>'Аксапта ИВЛ приход'!F714</f>
        <v>0</v>
      </c>
    </row>
    <row r="715" spans="1:5">
      <c r="A715" t="e">
        <f t="shared" si="11"/>
        <v>#VALUE!</v>
      </c>
      <c r="B715">
        <f>'Аксапта ИВЛ приход'!B715</f>
        <v>0</v>
      </c>
      <c r="C715" s="197">
        <f>'Аксапта ИВЛ приход'!C715</f>
        <v>0</v>
      </c>
      <c r="D715" s="185">
        <f>'Аксапта ИВЛ приход'!E715+1-1</f>
        <v>0</v>
      </c>
      <c r="E715">
        <f>'Аксапта ИВЛ приход'!F715</f>
        <v>0</v>
      </c>
    </row>
    <row r="716" spans="1:5">
      <c r="A716" t="e">
        <f t="shared" si="11"/>
        <v>#VALUE!</v>
      </c>
      <c r="B716">
        <f>'Аксапта ИВЛ приход'!B716</f>
        <v>0</v>
      </c>
      <c r="C716" s="197">
        <f>'Аксапта ИВЛ приход'!C716</f>
        <v>0</v>
      </c>
      <c r="D716" s="185">
        <f>'Аксапта ИВЛ приход'!E716+1-1</f>
        <v>0</v>
      </c>
      <c r="E716">
        <f>'Аксапта ИВЛ приход'!F716</f>
        <v>0</v>
      </c>
    </row>
    <row r="717" spans="1:5">
      <c r="A717" t="e">
        <f t="shared" si="11"/>
        <v>#VALUE!</v>
      </c>
      <c r="B717">
        <f>'Аксапта ИВЛ приход'!B717</f>
        <v>0</v>
      </c>
      <c r="C717" s="197">
        <f>'Аксапта ИВЛ приход'!C717</f>
        <v>0</v>
      </c>
      <c r="D717" s="185">
        <f>'Аксапта ИВЛ приход'!E717+1-1</f>
        <v>0</v>
      </c>
      <c r="E717">
        <f>'Аксапта ИВЛ приход'!F717</f>
        <v>0</v>
      </c>
    </row>
    <row r="718" spans="1:5">
      <c r="A718" t="e">
        <f t="shared" si="11"/>
        <v>#VALUE!</v>
      </c>
      <c r="B718">
        <f>'Аксапта ИВЛ приход'!B718</f>
        <v>0</v>
      </c>
      <c r="C718" s="197">
        <f>'Аксапта ИВЛ приход'!C718</f>
        <v>0</v>
      </c>
      <c r="D718" s="185">
        <f>'Аксапта ИВЛ приход'!E718+1-1</f>
        <v>0</v>
      </c>
      <c r="E718">
        <f>'Аксапта ИВЛ приход'!F718</f>
        <v>0</v>
      </c>
    </row>
    <row r="719" spans="1:5">
      <c r="A719" t="e">
        <f t="shared" si="11"/>
        <v>#VALUE!</v>
      </c>
      <c r="B719">
        <f>'Аксапта ИВЛ приход'!B719</f>
        <v>0</v>
      </c>
      <c r="C719" s="197">
        <f>'Аксапта ИВЛ приход'!C719</f>
        <v>0</v>
      </c>
      <c r="D719" s="185">
        <f>'Аксапта ИВЛ приход'!E719+1-1</f>
        <v>0</v>
      </c>
      <c r="E719">
        <f>'Аксапта ИВЛ приход'!F719</f>
        <v>0</v>
      </c>
    </row>
    <row r="720" spans="1:5">
      <c r="A720" t="e">
        <f t="shared" si="11"/>
        <v>#VALUE!</v>
      </c>
      <c r="B720">
        <f>'Аксапта ИВЛ приход'!B720</f>
        <v>0</v>
      </c>
      <c r="C720" s="197">
        <f>'Аксапта ИВЛ приход'!C720</f>
        <v>0</v>
      </c>
      <c r="D720" s="185">
        <f>'Аксапта ИВЛ приход'!E720+1-1</f>
        <v>0</v>
      </c>
      <c r="E720">
        <f>'Аксапта ИВЛ приход'!F720</f>
        <v>0</v>
      </c>
    </row>
    <row r="721" spans="1:5">
      <c r="A721" t="e">
        <f t="shared" si="11"/>
        <v>#VALUE!</v>
      </c>
      <c r="B721">
        <f>'Аксапта ИВЛ приход'!B721</f>
        <v>0</v>
      </c>
      <c r="C721" s="197">
        <f>'Аксапта ИВЛ приход'!C721</f>
        <v>0</v>
      </c>
      <c r="D721" s="185">
        <f>'Аксапта ИВЛ приход'!E721+1-1</f>
        <v>0</v>
      </c>
      <c r="E721">
        <f>'Аксапта ИВЛ приход'!F721</f>
        <v>0</v>
      </c>
    </row>
    <row r="722" spans="1:5">
      <c r="A722" t="e">
        <f t="shared" si="11"/>
        <v>#VALUE!</v>
      </c>
      <c r="B722">
        <f>'Аксапта ИВЛ приход'!B722</f>
        <v>0</v>
      </c>
      <c r="C722" s="197">
        <f>'Аксапта ИВЛ приход'!C722</f>
        <v>0</v>
      </c>
      <c r="D722" s="185">
        <f>'Аксапта ИВЛ приход'!E722+1-1</f>
        <v>0</v>
      </c>
      <c r="E722">
        <f>'Аксапта ИВЛ приход'!F722</f>
        <v>0</v>
      </c>
    </row>
    <row r="723" spans="1:5">
      <c r="A723" t="e">
        <f t="shared" si="11"/>
        <v>#VALUE!</v>
      </c>
      <c r="B723">
        <f>'Аксапта ИВЛ приход'!B723</f>
        <v>0</v>
      </c>
      <c r="C723" s="197">
        <f>'Аксапта ИВЛ приход'!C723</f>
        <v>0</v>
      </c>
      <c r="D723" s="185">
        <f>'Аксапта ИВЛ приход'!E723+1-1</f>
        <v>0</v>
      </c>
      <c r="E723">
        <f>'Аксапта ИВЛ приход'!F723</f>
        <v>0</v>
      </c>
    </row>
    <row r="724" spans="1:5">
      <c r="A724" t="e">
        <f t="shared" si="11"/>
        <v>#VALUE!</v>
      </c>
      <c r="B724">
        <f>'Аксапта ИВЛ приход'!B724</f>
        <v>0</v>
      </c>
      <c r="C724" s="197">
        <f>'Аксапта ИВЛ приход'!C724</f>
        <v>0</v>
      </c>
      <c r="D724" s="185">
        <f>'Аксапта ИВЛ приход'!E724+1-1</f>
        <v>0</v>
      </c>
      <c r="E724">
        <f>'Аксапта ИВЛ приход'!F724</f>
        <v>0</v>
      </c>
    </row>
    <row r="725" spans="1:5">
      <c r="A725" t="e">
        <f t="shared" si="11"/>
        <v>#VALUE!</v>
      </c>
      <c r="B725">
        <f>'Аксапта ИВЛ приход'!B725</f>
        <v>0</v>
      </c>
      <c r="C725" s="197">
        <f>'Аксапта ИВЛ приход'!C725</f>
        <v>0</v>
      </c>
      <c r="D725" s="185">
        <f>'Аксапта ИВЛ приход'!E725+1-1</f>
        <v>0</v>
      </c>
      <c r="E725">
        <f>'Аксапта ИВЛ приход'!F725</f>
        <v>0</v>
      </c>
    </row>
    <row r="726" spans="1:5">
      <c r="A726" t="e">
        <f t="shared" si="11"/>
        <v>#VALUE!</v>
      </c>
      <c r="B726">
        <f>'Аксапта ИВЛ приход'!B726</f>
        <v>0</v>
      </c>
      <c r="C726" s="197">
        <f>'Аксапта ИВЛ приход'!C726</f>
        <v>0</v>
      </c>
      <c r="D726" s="185">
        <f>'Аксапта ИВЛ приход'!E726+1-1</f>
        <v>0</v>
      </c>
      <c r="E726">
        <f>'Аксапта ИВЛ приход'!F726</f>
        <v>0</v>
      </c>
    </row>
    <row r="727" spans="1:5">
      <c r="A727" t="e">
        <f t="shared" si="11"/>
        <v>#VALUE!</v>
      </c>
      <c r="B727">
        <f>'Аксапта ИВЛ приход'!B727</f>
        <v>0</v>
      </c>
      <c r="C727" s="197">
        <f>'Аксапта ИВЛ приход'!C727</f>
        <v>0</v>
      </c>
      <c r="D727" s="185">
        <f>'Аксапта ИВЛ приход'!E727+1-1</f>
        <v>0</v>
      </c>
      <c r="E727">
        <f>'Аксапта ИВЛ приход'!F727</f>
        <v>0</v>
      </c>
    </row>
    <row r="728" spans="1:5">
      <c r="A728" t="e">
        <f t="shared" si="11"/>
        <v>#VALUE!</v>
      </c>
      <c r="B728">
        <f>'Аксапта ИВЛ приход'!B728</f>
        <v>0</v>
      </c>
      <c r="C728" s="197">
        <f>'Аксапта ИВЛ приход'!C728</f>
        <v>0</v>
      </c>
      <c r="D728" s="185">
        <f>'Аксапта ИВЛ приход'!E728+1-1</f>
        <v>0</v>
      </c>
      <c r="E728">
        <f>'Аксапта ИВЛ приход'!F728</f>
        <v>0</v>
      </c>
    </row>
    <row r="729" spans="1:5">
      <c r="A729" t="e">
        <f t="shared" si="11"/>
        <v>#VALUE!</v>
      </c>
      <c r="B729">
        <f>'Аксапта ИВЛ приход'!B729</f>
        <v>0</v>
      </c>
      <c r="C729" s="197">
        <f>'Аксапта ИВЛ приход'!C729</f>
        <v>0</v>
      </c>
      <c r="D729" s="185">
        <f>'Аксапта ИВЛ приход'!E729+1-1</f>
        <v>0</v>
      </c>
      <c r="E729">
        <f>'Аксапта ИВЛ приход'!F729</f>
        <v>0</v>
      </c>
    </row>
    <row r="730" spans="1:5">
      <c r="A730" t="e">
        <f t="shared" si="11"/>
        <v>#VALUE!</v>
      </c>
      <c r="B730">
        <f>'Аксапта ИВЛ приход'!B730</f>
        <v>0</v>
      </c>
      <c r="C730" s="197">
        <f>'Аксапта ИВЛ приход'!C730</f>
        <v>0</v>
      </c>
      <c r="D730" s="185">
        <f>'Аксапта ИВЛ приход'!E730+1-1</f>
        <v>0</v>
      </c>
      <c r="E730">
        <f>'Аксапта ИВЛ приход'!F730</f>
        <v>0</v>
      </c>
    </row>
    <row r="731" spans="1:5">
      <c r="A731" t="e">
        <f t="shared" si="11"/>
        <v>#VALUE!</v>
      </c>
      <c r="B731">
        <f>'Аксапта ИВЛ приход'!B731</f>
        <v>0</v>
      </c>
      <c r="C731" s="197">
        <f>'Аксапта ИВЛ приход'!C731</f>
        <v>0</v>
      </c>
      <c r="D731" s="185">
        <f>'Аксапта ИВЛ приход'!E731+1-1</f>
        <v>0</v>
      </c>
      <c r="E731">
        <f>'Аксапта ИВЛ приход'!F731</f>
        <v>0</v>
      </c>
    </row>
    <row r="732" spans="1:5">
      <c r="A732" t="e">
        <f t="shared" si="11"/>
        <v>#VALUE!</v>
      </c>
      <c r="B732">
        <f>'Аксапта ИВЛ приход'!B732</f>
        <v>0</v>
      </c>
      <c r="C732" s="197">
        <f>'Аксапта ИВЛ приход'!C732</f>
        <v>0</v>
      </c>
      <c r="D732" s="185">
        <f>'Аксапта ИВЛ приход'!E732+1-1</f>
        <v>0</v>
      </c>
      <c r="E732">
        <f>'Аксапта ИВЛ приход'!F732</f>
        <v>0</v>
      </c>
    </row>
    <row r="733" spans="1:5">
      <c r="A733" t="e">
        <f t="shared" si="11"/>
        <v>#VALUE!</v>
      </c>
      <c r="B733">
        <f>'Аксапта ИВЛ приход'!B733</f>
        <v>0</v>
      </c>
      <c r="C733" s="197">
        <f>'Аксапта ИВЛ приход'!C733</f>
        <v>0</v>
      </c>
      <c r="D733" s="185">
        <f>'Аксапта ИВЛ приход'!E733+1-1</f>
        <v>0</v>
      </c>
      <c r="E733">
        <f>'Аксапта ИВЛ приход'!F733</f>
        <v>0</v>
      </c>
    </row>
    <row r="734" spans="1:5">
      <c r="A734" t="e">
        <f t="shared" si="11"/>
        <v>#VALUE!</v>
      </c>
      <c r="B734">
        <f>'Аксапта ИВЛ приход'!B734</f>
        <v>0</v>
      </c>
      <c r="C734" s="197">
        <f>'Аксапта ИВЛ приход'!C734</f>
        <v>0</v>
      </c>
      <c r="D734" s="185">
        <f>'Аксапта ИВЛ приход'!E734+1-1</f>
        <v>0</v>
      </c>
      <c r="E734">
        <f>'Аксапта ИВЛ приход'!F734</f>
        <v>0</v>
      </c>
    </row>
    <row r="735" spans="1:5">
      <c r="A735" t="e">
        <f t="shared" si="11"/>
        <v>#VALUE!</v>
      </c>
      <c r="B735">
        <f>'Аксапта ИВЛ приход'!B735</f>
        <v>0</v>
      </c>
      <c r="C735" s="197">
        <f>'Аксапта ИВЛ приход'!C735</f>
        <v>0</v>
      </c>
      <c r="D735" s="185">
        <f>'Аксапта ИВЛ приход'!E735+1-1</f>
        <v>0</v>
      </c>
      <c r="E735">
        <f>'Аксапта ИВЛ приход'!F735</f>
        <v>0</v>
      </c>
    </row>
    <row r="736" spans="1:5">
      <c r="A736" t="e">
        <f t="shared" si="11"/>
        <v>#VALUE!</v>
      </c>
      <c r="B736">
        <f>'Аксапта ИВЛ приход'!B736</f>
        <v>0</v>
      </c>
      <c r="C736" s="197">
        <f>'Аксапта ИВЛ приход'!C736</f>
        <v>0</v>
      </c>
      <c r="D736" s="185">
        <f>'Аксапта ИВЛ приход'!E736+1-1</f>
        <v>0</v>
      </c>
      <c r="E736">
        <f>'Аксапта ИВЛ приход'!F736</f>
        <v>0</v>
      </c>
    </row>
    <row r="737" spans="1:5">
      <c r="A737" t="e">
        <f t="shared" si="11"/>
        <v>#VALUE!</v>
      </c>
      <c r="B737">
        <f>'Аксапта ИВЛ приход'!B737</f>
        <v>0</v>
      </c>
      <c r="C737" s="197">
        <f>'Аксапта ИВЛ приход'!C737</f>
        <v>0</v>
      </c>
      <c r="D737" s="185">
        <f>'Аксапта ИВЛ приход'!E737+1-1</f>
        <v>0</v>
      </c>
      <c r="E737">
        <f>'Аксапта ИВЛ приход'!F737</f>
        <v>0</v>
      </c>
    </row>
    <row r="738" spans="1:5">
      <c r="A738" t="e">
        <f t="shared" si="11"/>
        <v>#VALUE!</v>
      </c>
      <c r="B738">
        <f>'Аксапта ИВЛ приход'!B738</f>
        <v>0</v>
      </c>
      <c r="C738" s="197">
        <f>'Аксапта ИВЛ приход'!C738</f>
        <v>0</v>
      </c>
      <c r="D738" s="185">
        <f>'Аксапта ИВЛ приход'!E738+1-1</f>
        <v>0</v>
      </c>
      <c r="E738">
        <f>'Аксапта ИВЛ приход'!F738</f>
        <v>0</v>
      </c>
    </row>
    <row r="739" spans="1:5">
      <c r="A739" t="e">
        <f t="shared" si="11"/>
        <v>#VALUE!</v>
      </c>
      <c r="B739">
        <f>'Аксапта ИВЛ приход'!B739</f>
        <v>0</v>
      </c>
      <c r="C739" s="197">
        <f>'Аксапта ИВЛ приход'!C739</f>
        <v>0</v>
      </c>
      <c r="D739" s="185">
        <f>'Аксапта ИВЛ приход'!E739+1-1</f>
        <v>0</v>
      </c>
      <c r="E739">
        <f>'Аксапта ИВЛ приход'!F739</f>
        <v>0</v>
      </c>
    </row>
    <row r="740" spans="1:5">
      <c r="A740" t="e">
        <f t="shared" si="11"/>
        <v>#VALUE!</v>
      </c>
      <c r="B740">
        <f>'Аксапта ИВЛ приход'!B740</f>
        <v>0</v>
      </c>
      <c r="C740" s="197">
        <f>'Аксапта ИВЛ приход'!C740</f>
        <v>0</v>
      </c>
      <c r="D740" s="185">
        <f>'Аксапта ИВЛ приход'!E740+1-1</f>
        <v>0</v>
      </c>
      <c r="E740">
        <f>'Аксапта ИВЛ приход'!F740</f>
        <v>0</v>
      </c>
    </row>
    <row r="741" spans="1:5">
      <c r="A741" t="e">
        <f t="shared" si="11"/>
        <v>#VALUE!</v>
      </c>
      <c r="B741">
        <f>'Аксапта ИВЛ приход'!B741</f>
        <v>0</v>
      </c>
      <c r="C741" s="197">
        <f>'Аксапта ИВЛ приход'!C741</f>
        <v>0</v>
      </c>
      <c r="D741" s="185">
        <f>'Аксапта ИВЛ приход'!E741+1-1</f>
        <v>0</v>
      </c>
      <c r="E741">
        <f>'Аксапта ИВЛ приход'!F741</f>
        <v>0</v>
      </c>
    </row>
    <row r="742" spans="1:5">
      <c r="A742" t="e">
        <f t="shared" si="11"/>
        <v>#VALUE!</v>
      </c>
      <c r="B742">
        <f>'Аксапта ИВЛ приход'!B742</f>
        <v>0</v>
      </c>
      <c r="C742" s="197">
        <f>'Аксапта ИВЛ приход'!C742</f>
        <v>0</v>
      </c>
      <c r="D742" s="185">
        <f>'Аксапта ИВЛ приход'!E742+1-1</f>
        <v>0</v>
      </c>
      <c r="E742">
        <f>'Аксапта ИВЛ приход'!F742</f>
        <v>0</v>
      </c>
    </row>
    <row r="743" spans="1:5">
      <c r="A743" t="e">
        <f t="shared" si="11"/>
        <v>#VALUE!</v>
      </c>
      <c r="B743">
        <f>'Аксапта ИВЛ приход'!B743</f>
        <v>0</v>
      </c>
      <c r="C743" s="197">
        <f>'Аксапта ИВЛ приход'!C743</f>
        <v>0</v>
      </c>
      <c r="D743" s="185">
        <f>'Аксапта ИВЛ приход'!E743+1-1</f>
        <v>0</v>
      </c>
      <c r="E743">
        <f>'Аксапта ИВЛ приход'!F743</f>
        <v>0</v>
      </c>
    </row>
    <row r="744" spans="1:5">
      <c r="A744" t="e">
        <f t="shared" si="11"/>
        <v>#VALUE!</v>
      </c>
      <c r="B744">
        <f>'Аксапта ИВЛ приход'!B744</f>
        <v>0</v>
      </c>
      <c r="C744" s="197">
        <f>'Аксапта ИВЛ приход'!C744</f>
        <v>0</v>
      </c>
      <c r="D744" s="185">
        <f>'Аксапта ИВЛ приход'!E744+1-1</f>
        <v>0</v>
      </c>
      <c r="E744">
        <f>'Аксапта ИВЛ приход'!F744</f>
        <v>0</v>
      </c>
    </row>
    <row r="745" spans="1:5">
      <c r="A745" t="e">
        <f t="shared" si="11"/>
        <v>#VALUE!</v>
      </c>
      <c r="B745">
        <f>'Аксапта ИВЛ приход'!B745</f>
        <v>0</v>
      </c>
      <c r="C745" s="197">
        <f>'Аксапта ИВЛ приход'!C745</f>
        <v>0</v>
      </c>
      <c r="D745" s="185">
        <f>'Аксапта ИВЛ приход'!E745+1-1</f>
        <v>0</v>
      </c>
      <c r="E745">
        <f>'Аксапта ИВЛ приход'!F745</f>
        <v>0</v>
      </c>
    </row>
    <row r="746" spans="1:5">
      <c r="A746" t="e">
        <f t="shared" si="11"/>
        <v>#VALUE!</v>
      </c>
      <c r="B746">
        <f>'Аксапта ИВЛ приход'!B746</f>
        <v>0</v>
      </c>
      <c r="C746" s="197">
        <f>'Аксапта ИВЛ приход'!C746</f>
        <v>0</v>
      </c>
      <c r="D746" s="185">
        <f>'Аксапта ИВЛ приход'!E746+1-1</f>
        <v>0</v>
      </c>
      <c r="E746">
        <f>'Аксапта ИВЛ приход'!F746</f>
        <v>0</v>
      </c>
    </row>
    <row r="747" spans="1:5">
      <c r="A747" t="e">
        <f t="shared" si="11"/>
        <v>#VALUE!</v>
      </c>
      <c r="B747">
        <f>'Аксапта ИВЛ приход'!B747</f>
        <v>0</v>
      </c>
      <c r="C747" s="197">
        <f>'Аксапта ИВЛ приход'!C747</f>
        <v>0</v>
      </c>
      <c r="D747" s="185">
        <f>'Аксапта ИВЛ приход'!E747+1-1</f>
        <v>0</v>
      </c>
      <c r="E747">
        <f>'Аксапта ИВЛ приход'!F747</f>
        <v>0</v>
      </c>
    </row>
    <row r="748" spans="1:5">
      <c r="A748" t="e">
        <f t="shared" si="11"/>
        <v>#VALUE!</v>
      </c>
      <c r="B748">
        <f>'Аксапта ИВЛ приход'!B748</f>
        <v>0</v>
      </c>
      <c r="C748" s="197">
        <f>'Аксапта ИВЛ приход'!C748</f>
        <v>0</v>
      </c>
      <c r="D748" s="185">
        <f>'Аксапта ИВЛ приход'!E748+1-1</f>
        <v>0</v>
      </c>
      <c r="E748">
        <f>'Аксапта ИВЛ приход'!F748</f>
        <v>0</v>
      </c>
    </row>
    <row r="749" spans="1:5">
      <c r="A749" t="e">
        <f t="shared" si="11"/>
        <v>#VALUE!</v>
      </c>
      <c r="B749">
        <f>'Аксапта ИВЛ приход'!B749</f>
        <v>0</v>
      </c>
      <c r="C749" s="197">
        <f>'Аксапта ИВЛ приход'!C749</f>
        <v>0</v>
      </c>
      <c r="D749" s="185">
        <f>'Аксапта ИВЛ приход'!E749+1-1</f>
        <v>0</v>
      </c>
      <c r="E749">
        <f>'Аксапта ИВЛ приход'!F749</f>
        <v>0</v>
      </c>
    </row>
    <row r="750" spans="1:5">
      <c r="A750" t="e">
        <f t="shared" si="11"/>
        <v>#VALUE!</v>
      </c>
      <c r="B750">
        <f>'Аксапта ИВЛ приход'!B750</f>
        <v>0</v>
      </c>
      <c r="C750" s="197">
        <f>'Аксапта ИВЛ приход'!C750</f>
        <v>0</v>
      </c>
      <c r="D750" s="185">
        <f>'Аксапта ИВЛ приход'!E750+1-1</f>
        <v>0</v>
      </c>
      <c r="E750">
        <f>'Аксапта ИВЛ приход'!F750</f>
        <v>0</v>
      </c>
    </row>
    <row r="751" spans="1:5">
      <c r="A751" t="e">
        <f t="shared" si="11"/>
        <v>#VALUE!</v>
      </c>
      <c r="B751">
        <f>'Аксапта ИВЛ приход'!B751</f>
        <v>0</v>
      </c>
      <c r="C751" s="197">
        <f>'Аксапта ИВЛ приход'!C751</f>
        <v>0</v>
      </c>
      <c r="D751" s="185">
        <f>'Аксапта ИВЛ приход'!E751+1-1</f>
        <v>0</v>
      </c>
      <c r="E751">
        <f>'Аксапта ИВЛ приход'!F751</f>
        <v>0</v>
      </c>
    </row>
    <row r="752" spans="1:5">
      <c r="A752" t="e">
        <f t="shared" si="11"/>
        <v>#VALUE!</v>
      </c>
      <c r="B752">
        <f>'Аксапта ИВЛ приход'!B752</f>
        <v>0</v>
      </c>
      <c r="C752" s="197">
        <f>'Аксапта ИВЛ приход'!C752</f>
        <v>0</v>
      </c>
      <c r="D752" s="185">
        <f>'Аксапта ИВЛ приход'!E752+1-1</f>
        <v>0</v>
      </c>
      <c r="E752">
        <f>'Аксапта ИВЛ приход'!F752</f>
        <v>0</v>
      </c>
    </row>
    <row r="753" spans="1:5">
      <c r="A753" t="e">
        <f t="shared" si="11"/>
        <v>#VALUE!</v>
      </c>
      <c r="B753">
        <f>'Аксапта ИВЛ приход'!B753</f>
        <v>0</v>
      </c>
      <c r="C753" s="197">
        <f>'Аксапта ИВЛ приход'!C753</f>
        <v>0</v>
      </c>
      <c r="D753" s="185">
        <f>'Аксапта ИВЛ приход'!E753+1-1</f>
        <v>0</v>
      </c>
      <c r="E753">
        <f>'Аксапта ИВЛ приход'!F753</f>
        <v>0</v>
      </c>
    </row>
    <row r="754" spans="1:5">
      <c r="A754" t="e">
        <f t="shared" si="11"/>
        <v>#VALUE!</v>
      </c>
      <c r="B754">
        <f>'Аксапта ИВЛ приход'!B754</f>
        <v>0</v>
      </c>
      <c r="C754" s="197">
        <f>'Аксапта ИВЛ приход'!C754</f>
        <v>0</v>
      </c>
      <c r="D754" s="185">
        <f>'Аксапта ИВЛ приход'!E754+1-1</f>
        <v>0</v>
      </c>
      <c r="E754">
        <f>'Аксапта ИВЛ приход'!F754</f>
        <v>0</v>
      </c>
    </row>
    <row r="755" spans="1:5">
      <c r="A755" t="e">
        <f t="shared" si="11"/>
        <v>#VALUE!</v>
      </c>
      <c r="B755">
        <f>'Аксапта ИВЛ приход'!B755</f>
        <v>0</v>
      </c>
      <c r="C755" s="197">
        <f>'Аксапта ИВЛ приход'!C755</f>
        <v>0</v>
      </c>
      <c r="D755" s="185">
        <f>'Аксапта ИВЛ приход'!E755+1-1</f>
        <v>0</v>
      </c>
      <c r="E755">
        <f>'Аксапта ИВЛ приход'!F755</f>
        <v>0</v>
      </c>
    </row>
    <row r="756" spans="1:5">
      <c r="A756" t="e">
        <f t="shared" si="11"/>
        <v>#VALUE!</v>
      </c>
      <c r="B756">
        <f>'Аксапта ИВЛ приход'!B756</f>
        <v>0</v>
      </c>
      <c r="C756" s="197">
        <f>'Аксапта ИВЛ приход'!C756</f>
        <v>0</v>
      </c>
      <c r="D756" s="185">
        <f>'Аксапта ИВЛ приход'!E756+1-1</f>
        <v>0</v>
      </c>
      <c r="E756">
        <f>'Аксапта ИВЛ приход'!F756</f>
        <v>0</v>
      </c>
    </row>
    <row r="757" spans="1:5">
      <c r="A757" t="e">
        <f t="shared" si="11"/>
        <v>#VALUE!</v>
      </c>
      <c r="B757">
        <f>'Аксапта ИВЛ приход'!B757</f>
        <v>0</v>
      </c>
      <c r="C757" s="197">
        <f>'Аксапта ИВЛ приход'!C757</f>
        <v>0</v>
      </c>
      <c r="D757" s="185">
        <f>'Аксапта ИВЛ приход'!E757+1-1</f>
        <v>0</v>
      </c>
      <c r="E757">
        <f>'Аксапта ИВЛ приход'!F757</f>
        <v>0</v>
      </c>
    </row>
    <row r="758" spans="1:5">
      <c r="A758" t="e">
        <f t="shared" si="11"/>
        <v>#VALUE!</v>
      </c>
      <c r="B758">
        <f>'Аксапта ИВЛ приход'!B758</f>
        <v>0</v>
      </c>
      <c r="C758" s="197">
        <f>'Аксапта ИВЛ приход'!C758</f>
        <v>0</v>
      </c>
      <c r="D758" s="185">
        <f>'Аксапта ИВЛ приход'!E758+1-1</f>
        <v>0</v>
      </c>
      <c r="E758">
        <f>'Аксапта ИВЛ приход'!F758</f>
        <v>0</v>
      </c>
    </row>
    <row r="759" spans="1:5">
      <c r="A759" t="e">
        <f t="shared" si="11"/>
        <v>#VALUE!</v>
      </c>
      <c r="B759">
        <f>'Аксапта ИВЛ приход'!B759</f>
        <v>0</v>
      </c>
      <c r="C759" s="197">
        <f>'Аксапта ИВЛ приход'!C759</f>
        <v>0</v>
      </c>
      <c r="D759" s="185">
        <f>'Аксапта ИВЛ приход'!E759+1-1</f>
        <v>0</v>
      </c>
      <c r="E759">
        <f>'Аксапта ИВЛ приход'!F759</f>
        <v>0</v>
      </c>
    </row>
    <row r="760" spans="1:5">
      <c r="A760" t="e">
        <f t="shared" si="11"/>
        <v>#VALUE!</v>
      </c>
      <c r="B760">
        <f>'Аксапта ИВЛ приход'!B760</f>
        <v>0</v>
      </c>
      <c r="C760" s="197">
        <f>'Аксапта ИВЛ приход'!C760</f>
        <v>0</v>
      </c>
      <c r="D760" s="185">
        <f>'Аксапта ИВЛ приход'!E760+1-1</f>
        <v>0</v>
      </c>
      <c r="E760">
        <f>'Аксапта ИВЛ приход'!F760</f>
        <v>0</v>
      </c>
    </row>
    <row r="761" spans="1:5">
      <c r="A761" t="e">
        <f t="shared" si="11"/>
        <v>#VALUE!</v>
      </c>
      <c r="B761">
        <f>'Аксапта ИВЛ приход'!B761</f>
        <v>0</v>
      </c>
      <c r="C761" s="197">
        <f>'Аксапта ИВЛ приход'!C761</f>
        <v>0</v>
      </c>
      <c r="D761" s="185">
        <f>'Аксапта ИВЛ приход'!E761+1-1</f>
        <v>0</v>
      </c>
      <c r="E761">
        <f>'Аксапта ИВЛ приход'!F761</f>
        <v>0</v>
      </c>
    </row>
    <row r="762" spans="1:5">
      <c r="A762" t="e">
        <f t="shared" si="11"/>
        <v>#VALUE!</v>
      </c>
      <c r="B762">
        <f>'Аксапта ИВЛ приход'!B762</f>
        <v>0</v>
      </c>
      <c r="C762" s="197">
        <f>'Аксапта ИВЛ приход'!C762</f>
        <v>0</v>
      </c>
      <c r="D762" s="185">
        <f>'Аксапта ИВЛ приход'!E762+1-1</f>
        <v>0</v>
      </c>
      <c r="E762">
        <f>'Аксапта ИВЛ приход'!F762</f>
        <v>0</v>
      </c>
    </row>
    <row r="763" spans="1:5">
      <c r="A763" t="e">
        <f t="shared" si="11"/>
        <v>#VALUE!</v>
      </c>
      <c r="B763">
        <f>'Аксапта ИВЛ приход'!B763</f>
        <v>0</v>
      </c>
      <c r="C763" s="197">
        <f>'Аксапта ИВЛ приход'!C763</f>
        <v>0</v>
      </c>
      <c r="D763" s="185">
        <f>'Аксапта ИВЛ приход'!E763+1-1</f>
        <v>0</v>
      </c>
      <c r="E763">
        <f>'Аксапта ИВЛ приход'!F763</f>
        <v>0</v>
      </c>
    </row>
    <row r="764" spans="1:5">
      <c r="A764" t="e">
        <f t="shared" si="11"/>
        <v>#VALUE!</v>
      </c>
      <c r="B764">
        <f>'Аксапта ИВЛ приход'!B764</f>
        <v>0</v>
      </c>
      <c r="C764" s="197">
        <f>'Аксапта ИВЛ приход'!C764</f>
        <v>0</v>
      </c>
      <c r="D764" s="185">
        <f>'Аксапта ИВЛ приход'!E764+1-1</f>
        <v>0</v>
      </c>
      <c r="E764">
        <f>'Аксапта ИВЛ приход'!F764</f>
        <v>0</v>
      </c>
    </row>
    <row r="765" spans="1:5">
      <c r="A765" t="e">
        <f t="shared" si="11"/>
        <v>#VALUE!</v>
      </c>
      <c r="B765">
        <f>'Аксапта ИВЛ приход'!B765</f>
        <v>0</v>
      </c>
      <c r="C765" s="197">
        <f>'Аксапта ИВЛ приход'!C765</f>
        <v>0</v>
      </c>
      <c r="D765" s="185">
        <f>'Аксапта ИВЛ приход'!E765+1-1</f>
        <v>0</v>
      </c>
      <c r="E765">
        <f>'Аксапта ИВЛ приход'!F765</f>
        <v>0</v>
      </c>
    </row>
    <row r="766" spans="1:5">
      <c r="A766" t="e">
        <f t="shared" si="11"/>
        <v>#VALUE!</v>
      </c>
      <c r="B766">
        <f>'Аксапта ИВЛ приход'!B766</f>
        <v>0</v>
      </c>
      <c r="C766" s="197">
        <f>'Аксапта ИВЛ приход'!C766</f>
        <v>0</v>
      </c>
      <c r="D766" s="185">
        <f>'Аксапта ИВЛ приход'!E766+1-1</f>
        <v>0</v>
      </c>
      <c r="E766">
        <f>'Аксапта ИВЛ приход'!F766</f>
        <v>0</v>
      </c>
    </row>
    <row r="767" spans="1:5">
      <c r="A767" t="e">
        <f t="shared" si="11"/>
        <v>#VALUE!</v>
      </c>
      <c r="B767">
        <f>'Аксапта ИВЛ приход'!B767</f>
        <v>0</v>
      </c>
      <c r="C767" s="197">
        <f>'Аксапта ИВЛ приход'!C767</f>
        <v>0</v>
      </c>
      <c r="D767" s="185">
        <f>'Аксапта ИВЛ приход'!E767+1-1</f>
        <v>0</v>
      </c>
      <c r="E767">
        <f>'Аксапта ИВЛ приход'!F767</f>
        <v>0</v>
      </c>
    </row>
    <row r="768" spans="1:5">
      <c r="A768" t="e">
        <f t="shared" si="11"/>
        <v>#VALUE!</v>
      </c>
      <c r="B768">
        <f>'Аксапта ИВЛ приход'!B768</f>
        <v>0</v>
      </c>
      <c r="C768" s="197">
        <f>'Аксапта ИВЛ приход'!C768</f>
        <v>0</v>
      </c>
      <c r="D768" s="185">
        <f>'Аксапта ИВЛ приход'!E768+1-1</f>
        <v>0</v>
      </c>
      <c r="E768">
        <f>'Аксапта ИВЛ приход'!F768</f>
        <v>0</v>
      </c>
    </row>
    <row r="769" spans="1:5">
      <c r="A769" t="e">
        <f t="shared" si="11"/>
        <v>#VALUE!</v>
      </c>
      <c r="B769">
        <f>'Аксапта ИВЛ приход'!B769</f>
        <v>0</v>
      </c>
      <c r="C769" s="197">
        <f>'Аксапта ИВЛ приход'!C769</f>
        <v>0</v>
      </c>
      <c r="D769" s="185">
        <f>'Аксапта ИВЛ приход'!E769+1-1</f>
        <v>0</v>
      </c>
      <c r="E769">
        <f>'Аксапта ИВЛ приход'!F769</f>
        <v>0</v>
      </c>
    </row>
    <row r="770" spans="1:5">
      <c r="A770" t="e">
        <f t="shared" ref="A770:A833" si="12">REPLACE(B770,1,3,)+1-1</f>
        <v>#VALUE!</v>
      </c>
      <c r="B770">
        <f>'Аксапта ИВЛ приход'!B770</f>
        <v>0</v>
      </c>
      <c r="C770" s="197">
        <f>'Аксапта ИВЛ приход'!C770</f>
        <v>0</v>
      </c>
      <c r="D770" s="185">
        <f>'Аксапта ИВЛ приход'!E770+1-1</f>
        <v>0</v>
      </c>
      <c r="E770">
        <f>'Аксапта ИВЛ приход'!F770</f>
        <v>0</v>
      </c>
    </row>
    <row r="771" spans="1:5">
      <c r="A771" t="e">
        <f t="shared" si="12"/>
        <v>#VALUE!</v>
      </c>
      <c r="B771">
        <f>'Аксапта ИВЛ приход'!B771</f>
        <v>0</v>
      </c>
      <c r="C771" s="197">
        <f>'Аксапта ИВЛ приход'!C771</f>
        <v>0</v>
      </c>
      <c r="D771" s="185">
        <f>'Аксапта ИВЛ приход'!E771+1-1</f>
        <v>0</v>
      </c>
      <c r="E771">
        <f>'Аксапта ИВЛ приход'!F771</f>
        <v>0</v>
      </c>
    </row>
    <row r="772" spans="1:5">
      <c r="A772" t="e">
        <f t="shared" si="12"/>
        <v>#VALUE!</v>
      </c>
      <c r="B772">
        <f>'Аксапта ИВЛ приход'!B772</f>
        <v>0</v>
      </c>
      <c r="C772" s="197">
        <f>'Аксапта ИВЛ приход'!C772</f>
        <v>0</v>
      </c>
      <c r="D772" s="185">
        <f>'Аксапта ИВЛ приход'!E772+1-1</f>
        <v>0</v>
      </c>
      <c r="E772">
        <f>'Аксапта ИВЛ приход'!F772</f>
        <v>0</v>
      </c>
    </row>
    <row r="773" spans="1:5">
      <c r="A773" t="e">
        <f t="shared" si="12"/>
        <v>#VALUE!</v>
      </c>
      <c r="B773">
        <f>'Аксапта ИВЛ приход'!B773</f>
        <v>0</v>
      </c>
      <c r="C773" s="197">
        <f>'Аксапта ИВЛ приход'!C773</f>
        <v>0</v>
      </c>
      <c r="D773" s="185">
        <f>'Аксапта ИВЛ приход'!E773+1-1</f>
        <v>0</v>
      </c>
      <c r="E773">
        <f>'Аксапта ИВЛ приход'!F773</f>
        <v>0</v>
      </c>
    </row>
    <row r="774" spans="1:5">
      <c r="A774" t="e">
        <f t="shared" si="12"/>
        <v>#VALUE!</v>
      </c>
      <c r="B774">
        <f>'Аксапта ИВЛ приход'!B774</f>
        <v>0</v>
      </c>
      <c r="C774" s="197">
        <f>'Аксапта ИВЛ приход'!C774</f>
        <v>0</v>
      </c>
      <c r="D774" s="185">
        <f>'Аксапта ИВЛ приход'!E774+1-1</f>
        <v>0</v>
      </c>
      <c r="E774">
        <f>'Аксапта ИВЛ приход'!F774</f>
        <v>0</v>
      </c>
    </row>
    <row r="775" spans="1:5">
      <c r="A775" t="e">
        <f t="shared" si="12"/>
        <v>#VALUE!</v>
      </c>
      <c r="B775">
        <f>'Аксапта ИВЛ приход'!B775</f>
        <v>0</v>
      </c>
      <c r="C775" s="197">
        <f>'Аксапта ИВЛ приход'!C775</f>
        <v>0</v>
      </c>
      <c r="D775" s="185">
        <f>'Аксапта ИВЛ приход'!E775+1-1</f>
        <v>0</v>
      </c>
      <c r="E775">
        <f>'Аксапта ИВЛ приход'!F775</f>
        <v>0</v>
      </c>
    </row>
    <row r="776" spans="1:5">
      <c r="A776" t="e">
        <f t="shared" si="12"/>
        <v>#VALUE!</v>
      </c>
      <c r="B776">
        <f>'Аксапта ИВЛ приход'!B776</f>
        <v>0</v>
      </c>
      <c r="C776" s="197">
        <f>'Аксапта ИВЛ приход'!C776</f>
        <v>0</v>
      </c>
      <c r="D776" s="185">
        <f>'Аксапта ИВЛ приход'!E776+1-1</f>
        <v>0</v>
      </c>
      <c r="E776">
        <f>'Аксапта ИВЛ приход'!F776</f>
        <v>0</v>
      </c>
    </row>
    <row r="777" spans="1:5">
      <c r="A777" t="e">
        <f t="shared" si="12"/>
        <v>#VALUE!</v>
      </c>
      <c r="B777">
        <f>'Аксапта ИВЛ приход'!B777</f>
        <v>0</v>
      </c>
      <c r="C777" s="197">
        <f>'Аксапта ИВЛ приход'!C777</f>
        <v>0</v>
      </c>
      <c r="D777" s="185">
        <f>'Аксапта ИВЛ приход'!E777+1-1</f>
        <v>0</v>
      </c>
      <c r="E777">
        <f>'Аксапта ИВЛ приход'!F777</f>
        <v>0</v>
      </c>
    </row>
    <row r="778" spans="1:5">
      <c r="A778" t="e">
        <f t="shared" si="12"/>
        <v>#VALUE!</v>
      </c>
      <c r="B778">
        <f>'Аксапта ИВЛ приход'!B778</f>
        <v>0</v>
      </c>
      <c r="C778" s="197">
        <f>'Аксапта ИВЛ приход'!C778</f>
        <v>0</v>
      </c>
      <c r="D778" s="185">
        <f>'Аксапта ИВЛ приход'!E778+1-1</f>
        <v>0</v>
      </c>
      <c r="E778">
        <f>'Аксапта ИВЛ приход'!F778</f>
        <v>0</v>
      </c>
    </row>
    <row r="779" spans="1:5">
      <c r="A779" t="e">
        <f t="shared" si="12"/>
        <v>#VALUE!</v>
      </c>
      <c r="B779">
        <f>'Аксапта ИВЛ приход'!B779</f>
        <v>0</v>
      </c>
      <c r="C779" s="197">
        <f>'Аксапта ИВЛ приход'!C779</f>
        <v>0</v>
      </c>
      <c r="D779" s="185">
        <f>'Аксапта ИВЛ приход'!E779+1-1</f>
        <v>0</v>
      </c>
      <c r="E779">
        <f>'Аксапта ИВЛ приход'!F779</f>
        <v>0</v>
      </c>
    </row>
    <row r="780" spans="1:5">
      <c r="A780" t="e">
        <f t="shared" si="12"/>
        <v>#VALUE!</v>
      </c>
      <c r="B780">
        <f>'Аксапта ИВЛ приход'!B780</f>
        <v>0</v>
      </c>
      <c r="C780" s="197">
        <f>'Аксапта ИВЛ приход'!C780</f>
        <v>0</v>
      </c>
      <c r="D780" s="185">
        <f>'Аксапта ИВЛ приход'!E780+1-1</f>
        <v>0</v>
      </c>
      <c r="E780">
        <f>'Аксапта ИВЛ приход'!F780</f>
        <v>0</v>
      </c>
    </row>
    <row r="781" spans="1:5">
      <c r="A781" t="e">
        <f t="shared" si="12"/>
        <v>#VALUE!</v>
      </c>
      <c r="B781">
        <f>'Аксапта ИВЛ приход'!B781</f>
        <v>0</v>
      </c>
      <c r="C781" s="197">
        <f>'Аксапта ИВЛ приход'!C781</f>
        <v>0</v>
      </c>
      <c r="D781" s="185">
        <f>'Аксапта ИВЛ приход'!E781+1-1</f>
        <v>0</v>
      </c>
      <c r="E781">
        <f>'Аксапта ИВЛ приход'!F781</f>
        <v>0</v>
      </c>
    </row>
    <row r="782" spans="1:5">
      <c r="A782" t="e">
        <f t="shared" si="12"/>
        <v>#VALUE!</v>
      </c>
      <c r="B782">
        <f>'Аксапта ИВЛ приход'!B782</f>
        <v>0</v>
      </c>
      <c r="C782" s="197">
        <f>'Аксапта ИВЛ приход'!C782</f>
        <v>0</v>
      </c>
      <c r="D782" s="185">
        <f>'Аксапта ИВЛ приход'!E782+1-1</f>
        <v>0</v>
      </c>
      <c r="E782">
        <f>'Аксапта ИВЛ приход'!F782</f>
        <v>0</v>
      </c>
    </row>
    <row r="783" spans="1:5">
      <c r="A783" t="e">
        <f t="shared" si="12"/>
        <v>#VALUE!</v>
      </c>
      <c r="B783">
        <f>'Аксапта ИВЛ приход'!B783</f>
        <v>0</v>
      </c>
      <c r="C783" s="197">
        <f>'Аксапта ИВЛ приход'!C783</f>
        <v>0</v>
      </c>
      <c r="D783" s="185">
        <f>'Аксапта ИВЛ приход'!E783+1-1</f>
        <v>0</v>
      </c>
      <c r="E783">
        <f>'Аксапта ИВЛ приход'!F783</f>
        <v>0</v>
      </c>
    </row>
    <row r="784" spans="1:5">
      <c r="A784" t="e">
        <f t="shared" si="12"/>
        <v>#VALUE!</v>
      </c>
      <c r="B784">
        <f>'Аксапта ИВЛ приход'!B784</f>
        <v>0</v>
      </c>
      <c r="C784" s="197">
        <f>'Аксапта ИВЛ приход'!C784</f>
        <v>0</v>
      </c>
      <c r="D784" s="185">
        <f>'Аксапта ИВЛ приход'!E784+1-1</f>
        <v>0</v>
      </c>
      <c r="E784">
        <f>'Аксапта ИВЛ приход'!F784</f>
        <v>0</v>
      </c>
    </row>
    <row r="785" spans="1:5">
      <c r="A785" t="e">
        <f t="shared" si="12"/>
        <v>#VALUE!</v>
      </c>
      <c r="B785">
        <f>'Аксапта ИВЛ приход'!B785</f>
        <v>0</v>
      </c>
      <c r="C785" s="197">
        <f>'Аксапта ИВЛ приход'!C785</f>
        <v>0</v>
      </c>
      <c r="D785" s="185">
        <f>'Аксапта ИВЛ приход'!E785+1-1</f>
        <v>0</v>
      </c>
      <c r="E785">
        <f>'Аксапта ИВЛ приход'!F785</f>
        <v>0</v>
      </c>
    </row>
    <row r="786" spans="1:5">
      <c r="A786" t="e">
        <f t="shared" si="12"/>
        <v>#VALUE!</v>
      </c>
      <c r="B786">
        <f>'Аксапта ИВЛ приход'!B786</f>
        <v>0</v>
      </c>
      <c r="C786" s="197">
        <f>'Аксапта ИВЛ приход'!C786</f>
        <v>0</v>
      </c>
      <c r="D786" s="185">
        <f>'Аксапта ИВЛ приход'!E786+1-1</f>
        <v>0</v>
      </c>
      <c r="E786">
        <f>'Аксапта ИВЛ приход'!F786</f>
        <v>0</v>
      </c>
    </row>
    <row r="787" spans="1:5">
      <c r="A787" t="e">
        <f t="shared" si="12"/>
        <v>#VALUE!</v>
      </c>
      <c r="B787">
        <f>'Аксапта ИВЛ приход'!B787</f>
        <v>0</v>
      </c>
      <c r="C787" s="197">
        <f>'Аксапта ИВЛ приход'!C787</f>
        <v>0</v>
      </c>
      <c r="D787" s="185">
        <f>'Аксапта ИВЛ приход'!E787+1-1</f>
        <v>0</v>
      </c>
      <c r="E787">
        <f>'Аксапта ИВЛ приход'!F787</f>
        <v>0</v>
      </c>
    </row>
    <row r="788" spans="1:5">
      <c r="A788" t="e">
        <f t="shared" si="12"/>
        <v>#VALUE!</v>
      </c>
      <c r="B788">
        <f>'Аксапта ИВЛ приход'!B788</f>
        <v>0</v>
      </c>
      <c r="C788" s="197">
        <f>'Аксапта ИВЛ приход'!C788</f>
        <v>0</v>
      </c>
      <c r="D788" s="185">
        <f>'Аксапта ИВЛ приход'!E788+1-1</f>
        <v>0</v>
      </c>
      <c r="E788">
        <f>'Аксапта ИВЛ приход'!F788</f>
        <v>0</v>
      </c>
    </row>
    <row r="789" spans="1:5">
      <c r="A789" t="e">
        <f t="shared" si="12"/>
        <v>#VALUE!</v>
      </c>
      <c r="B789">
        <f>'Аксапта ИВЛ приход'!B789</f>
        <v>0</v>
      </c>
      <c r="C789" s="197">
        <f>'Аксапта ИВЛ приход'!C789</f>
        <v>0</v>
      </c>
      <c r="D789" s="185">
        <f>'Аксапта ИВЛ приход'!E789+1-1</f>
        <v>0</v>
      </c>
      <c r="E789">
        <f>'Аксапта ИВЛ приход'!F789</f>
        <v>0</v>
      </c>
    </row>
    <row r="790" spans="1:5">
      <c r="A790" t="e">
        <f t="shared" si="12"/>
        <v>#VALUE!</v>
      </c>
      <c r="B790">
        <f>'Аксапта ИВЛ приход'!B790</f>
        <v>0</v>
      </c>
      <c r="C790" s="197">
        <f>'Аксапта ИВЛ приход'!C790</f>
        <v>0</v>
      </c>
      <c r="D790" s="185">
        <f>'Аксапта ИВЛ приход'!E790+1-1</f>
        <v>0</v>
      </c>
      <c r="E790">
        <f>'Аксапта ИВЛ приход'!F790</f>
        <v>0</v>
      </c>
    </row>
    <row r="791" spans="1:5">
      <c r="A791" t="e">
        <f t="shared" si="12"/>
        <v>#VALUE!</v>
      </c>
      <c r="B791">
        <f>'Аксапта ИВЛ приход'!B791</f>
        <v>0</v>
      </c>
      <c r="C791" s="197">
        <f>'Аксапта ИВЛ приход'!C791</f>
        <v>0</v>
      </c>
      <c r="D791" s="185">
        <f>'Аксапта ИВЛ приход'!E791+1-1</f>
        <v>0</v>
      </c>
      <c r="E791">
        <f>'Аксапта ИВЛ приход'!F791</f>
        <v>0</v>
      </c>
    </row>
    <row r="792" spans="1:5">
      <c r="A792" t="e">
        <f t="shared" si="12"/>
        <v>#VALUE!</v>
      </c>
      <c r="B792">
        <f>'Аксапта ИВЛ приход'!B792</f>
        <v>0</v>
      </c>
      <c r="C792" s="197">
        <f>'Аксапта ИВЛ приход'!C792</f>
        <v>0</v>
      </c>
      <c r="D792" s="185">
        <f>'Аксапта ИВЛ приход'!E792+1-1</f>
        <v>0</v>
      </c>
      <c r="E792">
        <f>'Аксапта ИВЛ приход'!F792</f>
        <v>0</v>
      </c>
    </row>
    <row r="793" spans="1:5">
      <c r="A793" t="e">
        <f t="shared" si="12"/>
        <v>#VALUE!</v>
      </c>
      <c r="B793">
        <f>'Аксапта ИВЛ приход'!B793</f>
        <v>0</v>
      </c>
      <c r="C793" s="197">
        <f>'Аксапта ИВЛ приход'!C793</f>
        <v>0</v>
      </c>
      <c r="D793" s="185">
        <f>'Аксапта ИВЛ приход'!E793+1-1</f>
        <v>0</v>
      </c>
      <c r="E793">
        <f>'Аксапта ИВЛ приход'!F793</f>
        <v>0</v>
      </c>
    </row>
    <row r="794" spans="1:5">
      <c r="A794" t="e">
        <f t="shared" si="12"/>
        <v>#VALUE!</v>
      </c>
      <c r="B794">
        <f>'Аксапта ИВЛ приход'!B794</f>
        <v>0</v>
      </c>
      <c r="C794" s="197">
        <f>'Аксапта ИВЛ приход'!C794</f>
        <v>0</v>
      </c>
      <c r="D794" s="185">
        <f>'Аксапта ИВЛ приход'!E794+1-1</f>
        <v>0</v>
      </c>
      <c r="E794">
        <f>'Аксапта ИВЛ приход'!F794</f>
        <v>0</v>
      </c>
    </row>
    <row r="795" spans="1:5">
      <c r="A795" t="e">
        <f t="shared" si="12"/>
        <v>#VALUE!</v>
      </c>
      <c r="B795">
        <f>'Аксапта ИВЛ приход'!B795</f>
        <v>0</v>
      </c>
      <c r="C795" s="197">
        <f>'Аксапта ИВЛ приход'!C795</f>
        <v>0</v>
      </c>
      <c r="D795" s="185">
        <f>'Аксапта ИВЛ приход'!E795+1-1</f>
        <v>0</v>
      </c>
      <c r="E795">
        <f>'Аксапта ИВЛ приход'!F795</f>
        <v>0</v>
      </c>
    </row>
    <row r="796" spans="1:5">
      <c r="A796" t="e">
        <f t="shared" si="12"/>
        <v>#VALUE!</v>
      </c>
      <c r="B796">
        <f>'Аксапта ИВЛ приход'!B796</f>
        <v>0</v>
      </c>
      <c r="C796" s="197">
        <f>'Аксапта ИВЛ приход'!C796</f>
        <v>0</v>
      </c>
      <c r="D796" s="185">
        <f>'Аксапта ИВЛ приход'!E796+1-1</f>
        <v>0</v>
      </c>
      <c r="E796">
        <f>'Аксапта ИВЛ приход'!F796</f>
        <v>0</v>
      </c>
    </row>
    <row r="797" spans="1:5">
      <c r="A797" t="e">
        <f t="shared" si="12"/>
        <v>#VALUE!</v>
      </c>
      <c r="B797">
        <f>'Аксапта ИВЛ приход'!B797</f>
        <v>0</v>
      </c>
      <c r="C797" s="197">
        <f>'Аксапта ИВЛ приход'!C797</f>
        <v>0</v>
      </c>
      <c r="D797" s="185">
        <f>'Аксапта ИВЛ приход'!E797+1-1</f>
        <v>0</v>
      </c>
      <c r="E797">
        <f>'Аксапта ИВЛ приход'!F797</f>
        <v>0</v>
      </c>
    </row>
    <row r="798" spans="1:5">
      <c r="A798" t="e">
        <f t="shared" si="12"/>
        <v>#VALUE!</v>
      </c>
      <c r="B798">
        <f>'Аксапта ИВЛ приход'!B798</f>
        <v>0</v>
      </c>
      <c r="C798" s="197">
        <f>'Аксапта ИВЛ приход'!C798</f>
        <v>0</v>
      </c>
      <c r="D798" s="185">
        <f>'Аксапта ИВЛ приход'!E798+1-1</f>
        <v>0</v>
      </c>
      <c r="E798">
        <f>'Аксапта ИВЛ приход'!F798</f>
        <v>0</v>
      </c>
    </row>
    <row r="799" spans="1:5">
      <c r="A799" t="e">
        <f t="shared" si="12"/>
        <v>#VALUE!</v>
      </c>
      <c r="B799">
        <f>'Аксапта ИВЛ приход'!B799</f>
        <v>0</v>
      </c>
      <c r="C799" s="197">
        <f>'Аксапта ИВЛ приход'!C799</f>
        <v>0</v>
      </c>
      <c r="D799" s="185">
        <f>'Аксапта ИВЛ приход'!E799+1-1</f>
        <v>0</v>
      </c>
      <c r="E799">
        <f>'Аксапта ИВЛ приход'!F799</f>
        <v>0</v>
      </c>
    </row>
    <row r="800" spans="1:5">
      <c r="A800" t="e">
        <f t="shared" si="12"/>
        <v>#VALUE!</v>
      </c>
      <c r="B800">
        <f>'Аксапта ИВЛ приход'!B800</f>
        <v>0</v>
      </c>
      <c r="C800" s="197">
        <f>'Аксапта ИВЛ приход'!C800</f>
        <v>0</v>
      </c>
      <c r="D800" s="185">
        <f>'Аксапта ИВЛ приход'!E800+1-1</f>
        <v>0</v>
      </c>
      <c r="E800">
        <f>'Аксапта ИВЛ приход'!F800</f>
        <v>0</v>
      </c>
    </row>
    <row r="801" spans="1:5">
      <c r="A801" t="e">
        <f t="shared" si="12"/>
        <v>#VALUE!</v>
      </c>
      <c r="B801">
        <f>'Аксапта ИВЛ приход'!B801</f>
        <v>0</v>
      </c>
      <c r="C801" s="197">
        <f>'Аксапта ИВЛ приход'!C801</f>
        <v>0</v>
      </c>
      <c r="D801" s="185">
        <f>'Аксапта ИВЛ приход'!E801+1-1</f>
        <v>0</v>
      </c>
      <c r="E801">
        <f>'Аксапта ИВЛ приход'!F801</f>
        <v>0</v>
      </c>
    </row>
    <row r="802" spans="1:5">
      <c r="A802" t="e">
        <f t="shared" si="12"/>
        <v>#VALUE!</v>
      </c>
      <c r="B802">
        <f>'Аксапта ИВЛ приход'!B802</f>
        <v>0</v>
      </c>
      <c r="C802" s="197">
        <f>'Аксапта ИВЛ приход'!C802</f>
        <v>0</v>
      </c>
      <c r="D802" s="185">
        <f>'Аксапта ИВЛ приход'!E802+1-1</f>
        <v>0</v>
      </c>
      <c r="E802">
        <f>'Аксапта ИВЛ приход'!F802</f>
        <v>0</v>
      </c>
    </row>
    <row r="803" spans="1:5">
      <c r="A803" t="e">
        <f t="shared" si="12"/>
        <v>#VALUE!</v>
      </c>
      <c r="B803">
        <f>'Аксапта ИВЛ приход'!B803</f>
        <v>0</v>
      </c>
      <c r="C803" s="197">
        <f>'Аксапта ИВЛ приход'!C803</f>
        <v>0</v>
      </c>
      <c r="D803" s="185">
        <f>'Аксапта ИВЛ приход'!E803+1-1</f>
        <v>0</v>
      </c>
      <c r="E803">
        <f>'Аксапта ИВЛ приход'!F803</f>
        <v>0</v>
      </c>
    </row>
    <row r="804" spans="1:5">
      <c r="A804" t="e">
        <f t="shared" si="12"/>
        <v>#VALUE!</v>
      </c>
      <c r="B804">
        <f>'Аксапта ИВЛ приход'!B804</f>
        <v>0</v>
      </c>
      <c r="C804" s="197">
        <f>'Аксапта ИВЛ приход'!C804</f>
        <v>0</v>
      </c>
      <c r="D804" s="185">
        <f>'Аксапта ИВЛ приход'!E804+1-1</f>
        <v>0</v>
      </c>
      <c r="E804">
        <f>'Аксапта ИВЛ приход'!F804</f>
        <v>0</v>
      </c>
    </row>
    <row r="805" spans="1:5">
      <c r="A805" t="e">
        <f t="shared" si="12"/>
        <v>#VALUE!</v>
      </c>
      <c r="B805">
        <f>'Аксапта ИВЛ приход'!B805</f>
        <v>0</v>
      </c>
      <c r="C805" s="197">
        <f>'Аксапта ИВЛ приход'!C805</f>
        <v>0</v>
      </c>
      <c r="D805" s="185">
        <f>'Аксапта ИВЛ приход'!E805+1-1</f>
        <v>0</v>
      </c>
      <c r="E805">
        <f>'Аксапта ИВЛ приход'!F805</f>
        <v>0</v>
      </c>
    </row>
    <row r="806" spans="1:5">
      <c r="A806" t="e">
        <f t="shared" si="12"/>
        <v>#VALUE!</v>
      </c>
      <c r="B806">
        <f>'Аксапта ИВЛ приход'!B806</f>
        <v>0</v>
      </c>
      <c r="C806" s="197">
        <f>'Аксапта ИВЛ приход'!C806</f>
        <v>0</v>
      </c>
      <c r="D806" s="185">
        <f>'Аксапта ИВЛ приход'!E806+1-1</f>
        <v>0</v>
      </c>
      <c r="E806">
        <f>'Аксапта ИВЛ приход'!F806</f>
        <v>0</v>
      </c>
    </row>
    <row r="807" spans="1:5">
      <c r="A807" t="e">
        <f t="shared" si="12"/>
        <v>#VALUE!</v>
      </c>
      <c r="B807">
        <f>'Аксапта ИВЛ приход'!B807</f>
        <v>0</v>
      </c>
      <c r="C807" s="197">
        <f>'Аксапта ИВЛ приход'!C807</f>
        <v>0</v>
      </c>
      <c r="D807" s="185">
        <f>'Аксапта ИВЛ приход'!E807+1-1</f>
        <v>0</v>
      </c>
      <c r="E807">
        <f>'Аксапта ИВЛ приход'!F807</f>
        <v>0</v>
      </c>
    </row>
    <row r="808" spans="1:5">
      <c r="A808" t="e">
        <f t="shared" si="12"/>
        <v>#VALUE!</v>
      </c>
      <c r="B808">
        <f>'Аксапта ИВЛ приход'!B808</f>
        <v>0</v>
      </c>
      <c r="C808" s="197">
        <f>'Аксапта ИВЛ приход'!C808</f>
        <v>0</v>
      </c>
      <c r="D808" s="185">
        <f>'Аксапта ИВЛ приход'!E808+1-1</f>
        <v>0</v>
      </c>
      <c r="E808">
        <f>'Аксапта ИВЛ приход'!F808</f>
        <v>0</v>
      </c>
    </row>
    <row r="809" spans="1:5">
      <c r="A809" t="e">
        <f t="shared" si="12"/>
        <v>#VALUE!</v>
      </c>
      <c r="B809">
        <f>'Аксапта ИВЛ приход'!B809</f>
        <v>0</v>
      </c>
      <c r="C809" s="197">
        <f>'Аксапта ИВЛ приход'!C809</f>
        <v>0</v>
      </c>
      <c r="D809" s="185">
        <f>'Аксапта ИВЛ приход'!E809+1-1</f>
        <v>0</v>
      </c>
      <c r="E809">
        <f>'Аксапта ИВЛ приход'!F809</f>
        <v>0</v>
      </c>
    </row>
    <row r="810" spans="1:5">
      <c r="A810" t="e">
        <f t="shared" si="12"/>
        <v>#VALUE!</v>
      </c>
      <c r="B810">
        <f>'Аксапта ИВЛ приход'!B810</f>
        <v>0</v>
      </c>
      <c r="C810" s="197">
        <f>'Аксапта ИВЛ приход'!C810</f>
        <v>0</v>
      </c>
      <c r="D810" s="185">
        <f>'Аксапта ИВЛ приход'!E810+1-1</f>
        <v>0</v>
      </c>
      <c r="E810">
        <f>'Аксапта ИВЛ приход'!F810</f>
        <v>0</v>
      </c>
    </row>
    <row r="811" spans="1:5">
      <c r="A811" t="e">
        <f t="shared" si="12"/>
        <v>#VALUE!</v>
      </c>
      <c r="B811">
        <f>'Аксапта ИВЛ приход'!B811</f>
        <v>0</v>
      </c>
      <c r="C811" s="197">
        <f>'Аксапта ИВЛ приход'!C811</f>
        <v>0</v>
      </c>
      <c r="D811" s="185">
        <f>'Аксапта ИВЛ приход'!E811+1-1</f>
        <v>0</v>
      </c>
      <c r="E811">
        <f>'Аксапта ИВЛ приход'!F811</f>
        <v>0</v>
      </c>
    </row>
    <row r="812" spans="1:5">
      <c r="A812" t="e">
        <f t="shared" si="12"/>
        <v>#VALUE!</v>
      </c>
      <c r="B812">
        <f>'Аксапта ИВЛ приход'!B812</f>
        <v>0</v>
      </c>
      <c r="C812" s="197">
        <f>'Аксапта ИВЛ приход'!C812</f>
        <v>0</v>
      </c>
      <c r="D812" s="185">
        <f>'Аксапта ИВЛ приход'!E812+1-1</f>
        <v>0</v>
      </c>
      <c r="E812">
        <f>'Аксапта ИВЛ приход'!F812</f>
        <v>0</v>
      </c>
    </row>
    <row r="813" spans="1:5">
      <c r="A813" t="e">
        <f t="shared" si="12"/>
        <v>#VALUE!</v>
      </c>
      <c r="B813">
        <f>'Аксапта ИВЛ приход'!B813</f>
        <v>0</v>
      </c>
      <c r="C813" s="197">
        <f>'Аксапта ИВЛ приход'!C813</f>
        <v>0</v>
      </c>
      <c r="D813" s="185">
        <f>'Аксапта ИВЛ приход'!E813+1-1</f>
        <v>0</v>
      </c>
      <c r="E813">
        <f>'Аксапта ИВЛ приход'!F813</f>
        <v>0</v>
      </c>
    </row>
    <row r="814" spans="1:5">
      <c r="A814" t="e">
        <f t="shared" si="12"/>
        <v>#VALUE!</v>
      </c>
      <c r="B814">
        <f>'Аксапта ИВЛ приход'!B814</f>
        <v>0</v>
      </c>
      <c r="C814" s="197">
        <f>'Аксапта ИВЛ приход'!C814</f>
        <v>0</v>
      </c>
      <c r="D814" s="185">
        <f>'Аксапта ИВЛ приход'!E814+1-1</f>
        <v>0</v>
      </c>
      <c r="E814">
        <f>'Аксапта ИВЛ приход'!F814</f>
        <v>0</v>
      </c>
    </row>
    <row r="815" spans="1:5">
      <c r="A815" t="e">
        <f t="shared" si="12"/>
        <v>#VALUE!</v>
      </c>
      <c r="B815">
        <f>'Аксапта ИВЛ приход'!B815</f>
        <v>0</v>
      </c>
      <c r="C815" s="197">
        <f>'Аксапта ИВЛ приход'!C815</f>
        <v>0</v>
      </c>
      <c r="D815" s="185">
        <f>'Аксапта ИВЛ приход'!E815+1-1</f>
        <v>0</v>
      </c>
      <c r="E815">
        <f>'Аксапта ИВЛ приход'!F815</f>
        <v>0</v>
      </c>
    </row>
    <row r="816" spans="1:5">
      <c r="A816" t="e">
        <f t="shared" si="12"/>
        <v>#VALUE!</v>
      </c>
      <c r="B816">
        <f>'Аксапта ИВЛ приход'!B816</f>
        <v>0</v>
      </c>
      <c r="C816" s="197">
        <f>'Аксапта ИВЛ приход'!C816</f>
        <v>0</v>
      </c>
      <c r="D816" s="185">
        <f>'Аксапта ИВЛ приход'!E816+1-1</f>
        <v>0</v>
      </c>
      <c r="E816">
        <f>'Аксапта ИВЛ приход'!F816</f>
        <v>0</v>
      </c>
    </row>
    <row r="817" spans="1:5">
      <c r="A817" t="e">
        <f t="shared" si="12"/>
        <v>#VALUE!</v>
      </c>
      <c r="B817">
        <f>'Аксапта ИВЛ приход'!B817</f>
        <v>0</v>
      </c>
      <c r="C817" s="197">
        <f>'Аксапта ИВЛ приход'!C817</f>
        <v>0</v>
      </c>
      <c r="D817" s="185">
        <f>'Аксапта ИВЛ приход'!E817+1-1</f>
        <v>0</v>
      </c>
      <c r="E817">
        <f>'Аксапта ИВЛ приход'!F817</f>
        <v>0</v>
      </c>
    </row>
    <row r="818" spans="1:5">
      <c r="A818" t="e">
        <f t="shared" si="12"/>
        <v>#VALUE!</v>
      </c>
      <c r="B818">
        <f>'Аксапта ИВЛ приход'!B818</f>
        <v>0</v>
      </c>
      <c r="C818" s="197">
        <f>'Аксапта ИВЛ приход'!C818</f>
        <v>0</v>
      </c>
      <c r="D818" s="185">
        <f>'Аксапта ИВЛ приход'!E818+1-1</f>
        <v>0</v>
      </c>
      <c r="E818">
        <f>'Аксапта ИВЛ приход'!F818</f>
        <v>0</v>
      </c>
    </row>
    <row r="819" spans="1:5">
      <c r="A819" t="e">
        <f t="shared" si="12"/>
        <v>#VALUE!</v>
      </c>
      <c r="B819">
        <f>'Аксапта ИВЛ приход'!B819</f>
        <v>0</v>
      </c>
      <c r="C819" s="197">
        <f>'Аксапта ИВЛ приход'!C819</f>
        <v>0</v>
      </c>
      <c r="D819" s="185">
        <f>'Аксапта ИВЛ приход'!E819+1-1</f>
        <v>0</v>
      </c>
      <c r="E819">
        <f>'Аксапта ИВЛ приход'!F819</f>
        <v>0</v>
      </c>
    </row>
    <row r="820" spans="1:5">
      <c r="A820" t="e">
        <f t="shared" si="12"/>
        <v>#VALUE!</v>
      </c>
      <c r="B820">
        <f>'Аксапта ИВЛ приход'!B820</f>
        <v>0</v>
      </c>
      <c r="C820" s="197">
        <f>'Аксапта ИВЛ приход'!C820</f>
        <v>0</v>
      </c>
      <c r="D820" s="185">
        <f>'Аксапта ИВЛ приход'!E820+1-1</f>
        <v>0</v>
      </c>
      <c r="E820">
        <f>'Аксапта ИВЛ приход'!F820</f>
        <v>0</v>
      </c>
    </row>
    <row r="821" spans="1:5">
      <c r="A821" t="e">
        <f t="shared" si="12"/>
        <v>#VALUE!</v>
      </c>
      <c r="B821">
        <f>'Аксапта ИВЛ приход'!B821</f>
        <v>0</v>
      </c>
      <c r="C821" s="197">
        <f>'Аксапта ИВЛ приход'!C821</f>
        <v>0</v>
      </c>
      <c r="D821" s="185">
        <f>'Аксапта ИВЛ приход'!E821+1-1</f>
        <v>0</v>
      </c>
      <c r="E821">
        <f>'Аксапта ИВЛ приход'!F821</f>
        <v>0</v>
      </c>
    </row>
    <row r="822" spans="1:5">
      <c r="A822" t="e">
        <f t="shared" si="12"/>
        <v>#VALUE!</v>
      </c>
      <c r="B822">
        <f>'Аксапта ИВЛ приход'!B822</f>
        <v>0</v>
      </c>
      <c r="C822" s="197">
        <f>'Аксапта ИВЛ приход'!C822</f>
        <v>0</v>
      </c>
      <c r="D822" s="185">
        <f>'Аксапта ИВЛ приход'!E822+1-1</f>
        <v>0</v>
      </c>
      <c r="E822">
        <f>'Аксапта ИВЛ приход'!F822</f>
        <v>0</v>
      </c>
    </row>
    <row r="823" spans="1:5">
      <c r="A823" t="e">
        <f t="shared" si="12"/>
        <v>#VALUE!</v>
      </c>
      <c r="B823">
        <f>'Аксапта ИВЛ приход'!B823</f>
        <v>0</v>
      </c>
      <c r="C823" s="197">
        <f>'Аксапта ИВЛ приход'!C823</f>
        <v>0</v>
      </c>
      <c r="D823" s="185">
        <f>'Аксапта ИВЛ приход'!E823+1-1</f>
        <v>0</v>
      </c>
      <c r="E823">
        <f>'Аксапта ИВЛ приход'!F823</f>
        <v>0</v>
      </c>
    </row>
    <row r="824" spans="1:5">
      <c r="A824" t="e">
        <f t="shared" si="12"/>
        <v>#VALUE!</v>
      </c>
      <c r="B824">
        <f>'Аксапта ИВЛ приход'!B824</f>
        <v>0</v>
      </c>
      <c r="C824" s="197">
        <f>'Аксапта ИВЛ приход'!C824</f>
        <v>0</v>
      </c>
      <c r="D824" s="185">
        <f>'Аксапта ИВЛ приход'!E824+1-1</f>
        <v>0</v>
      </c>
      <c r="E824">
        <f>'Аксапта ИВЛ приход'!F824</f>
        <v>0</v>
      </c>
    </row>
    <row r="825" spans="1:5">
      <c r="A825" t="e">
        <f t="shared" si="12"/>
        <v>#VALUE!</v>
      </c>
      <c r="B825">
        <f>'Аксапта ИВЛ приход'!B825</f>
        <v>0</v>
      </c>
      <c r="C825" s="197">
        <f>'Аксапта ИВЛ приход'!C825</f>
        <v>0</v>
      </c>
      <c r="D825" s="185">
        <f>'Аксапта ИВЛ приход'!E825+1-1</f>
        <v>0</v>
      </c>
      <c r="E825">
        <f>'Аксапта ИВЛ приход'!F825</f>
        <v>0</v>
      </c>
    </row>
    <row r="826" spans="1:5">
      <c r="A826" t="e">
        <f t="shared" si="12"/>
        <v>#VALUE!</v>
      </c>
      <c r="B826">
        <f>'Аксапта ИВЛ приход'!B826</f>
        <v>0</v>
      </c>
      <c r="C826" s="197">
        <f>'Аксапта ИВЛ приход'!C826</f>
        <v>0</v>
      </c>
      <c r="D826" s="185">
        <f>'Аксапта ИВЛ приход'!E826+1-1</f>
        <v>0</v>
      </c>
      <c r="E826">
        <f>'Аксапта ИВЛ приход'!F826</f>
        <v>0</v>
      </c>
    </row>
    <row r="827" spans="1:5">
      <c r="A827" t="e">
        <f t="shared" si="12"/>
        <v>#VALUE!</v>
      </c>
      <c r="B827">
        <f>'Аксапта ИВЛ приход'!B827</f>
        <v>0</v>
      </c>
      <c r="C827" s="197">
        <f>'Аксапта ИВЛ приход'!C827</f>
        <v>0</v>
      </c>
      <c r="D827" s="185">
        <f>'Аксапта ИВЛ приход'!E827+1-1</f>
        <v>0</v>
      </c>
      <c r="E827">
        <f>'Аксапта ИВЛ приход'!F827</f>
        <v>0</v>
      </c>
    </row>
    <row r="828" spans="1:5">
      <c r="A828" t="e">
        <f t="shared" si="12"/>
        <v>#VALUE!</v>
      </c>
      <c r="B828">
        <f>'Аксапта ИВЛ приход'!B828</f>
        <v>0</v>
      </c>
      <c r="C828" s="197">
        <f>'Аксапта ИВЛ приход'!C828</f>
        <v>0</v>
      </c>
      <c r="D828" s="185">
        <f>'Аксапта ИВЛ приход'!E828+1-1</f>
        <v>0</v>
      </c>
      <c r="E828">
        <f>'Аксапта ИВЛ приход'!F828</f>
        <v>0</v>
      </c>
    </row>
    <row r="829" spans="1:5">
      <c r="A829" t="e">
        <f t="shared" si="12"/>
        <v>#VALUE!</v>
      </c>
      <c r="B829">
        <f>'Аксапта ИВЛ приход'!B829</f>
        <v>0</v>
      </c>
      <c r="C829" s="197">
        <f>'Аксапта ИВЛ приход'!C829</f>
        <v>0</v>
      </c>
      <c r="D829" s="185">
        <f>'Аксапта ИВЛ приход'!E829+1-1</f>
        <v>0</v>
      </c>
      <c r="E829">
        <f>'Аксапта ИВЛ приход'!F829</f>
        <v>0</v>
      </c>
    </row>
    <row r="830" spans="1:5">
      <c r="A830" t="e">
        <f t="shared" si="12"/>
        <v>#VALUE!</v>
      </c>
      <c r="B830">
        <f>'Аксапта ИВЛ приход'!B830</f>
        <v>0</v>
      </c>
      <c r="C830" s="197">
        <f>'Аксапта ИВЛ приход'!C830</f>
        <v>0</v>
      </c>
      <c r="D830" s="185">
        <f>'Аксапта ИВЛ приход'!E830+1-1</f>
        <v>0</v>
      </c>
      <c r="E830">
        <f>'Аксапта ИВЛ приход'!F830</f>
        <v>0</v>
      </c>
    </row>
    <row r="831" spans="1:5">
      <c r="A831" t="e">
        <f t="shared" si="12"/>
        <v>#VALUE!</v>
      </c>
      <c r="B831">
        <f>'Аксапта ИВЛ приход'!B831</f>
        <v>0</v>
      </c>
      <c r="C831" s="197">
        <f>'Аксапта ИВЛ приход'!C831</f>
        <v>0</v>
      </c>
      <c r="D831" s="185">
        <f>'Аксапта ИВЛ приход'!E831+1-1</f>
        <v>0</v>
      </c>
      <c r="E831">
        <f>'Аксапта ИВЛ приход'!F831</f>
        <v>0</v>
      </c>
    </row>
    <row r="832" spans="1:5">
      <c r="A832" t="e">
        <f t="shared" si="12"/>
        <v>#VALUE!</v>
      </c>
      <c r="B832">
        <f>'Аксапта ИВЛ приход'!B832</f>
        <v>0</v>
      </c>
      <c r="C832" s="197">
        <f>'Аксапта ИВЛ приход'!C832</f>
        <v>0</v>
      </c>
      <c r="D832" s="185">
        <f>'Аксапта ИВЛ приход'!E832+1-1</f>
        <v>0</v>
      </c>
      <c r="E832">
        <f>'Аксапта ИВЛ приход'!F832</f>
        <v>0</v>
      </c>
    </row>
    <row r="833" spans="1:5">
      <c r="A833" t="e">
        <f t="shared" si="12"/>
        <v>#VALUE!</v>
      </c>
      <c r="B833">
        <f>'Аксапта ИВЛ приход'!B833</f>
        <v>0</v>
      </c>
      <c r="C833" s="197">
        <f>'Аксапта ИВЛ приход'!C833</f>
        <v>0</v>
      </c>
      <c r="D833" s="185">
        <f>'Аксапта ИВЛ приход'!E833+1-1</f>
        <v>0</v>
      </c>
      <c r="E833">
        <f>'Аксапта ИВЛ приход'!F833</f>
        <v>0</v>
      </c>
    </row>
    <row r="834" spans="1:5">
      <c r="A834" t="e">
        <f t="shared" ref="A834:A897" si="13">REPLACE(B834,1,3,)+1-1</f>
        <v>#VALUE!</v>
      </c>
      <c r="B834">
        <f>'Аксапта ИВЛ приход'!B834</f>
        <v>0</v>
      </c>
      <c r="C834" s="197">
        <f>'Аксапта ИВЛ приход'!C834</f>
        <v>0</v>
      </c>
      <c r="D834" s="185">
        <f>'Аксапта ИВЛ приход'!E834+1-1</f>
        <v>0</v>
      </c>
      <c r="E834">
        <f>'Аксапта ИВЛ приход'!F834</f>
        <v>0</v>
      </c>
    </row>
    <row r="835" spans="1:5">
      <c r="A835" t="e">
        <f t="shared" si="13"/>
        <v>#VALUE!</v>
      </c>
      <c r="B835">
        <f>'Аксапта ИВЛ приход'!B835</f>
        <v>0</v>
      </c>
      <c r="C835" s="197">
        <f>'Аксапта ИВЛ приход'!C835</f>
        <v>0</v>
      </c>
      <c r="D835" s="185">
        <f>'Аксапта ИВЛ приход'!E835+1-1</f>
        <v>0</v>
      </c>
      <c r="E835">
        <f>'Аксапта ИВЛ приход'!F835</f>
        <v>0</v>
      </c>
    </row>
    <row r="836" spans="1:5">
      <c r="A836" t="e">
        <f t="shared" si="13"/>
        <v>#VALUE!</v>
      </c>
      <c r="B836">
        <f>'Аксапта ИВЛ приход'!B836</f>
        <v>0</v>
      </c>
      <c r="C836" s="197">
        <f>'Аксапта ИВЛ приход'!C836</f>
        <v>0</v>
      </c>
      <c r="D836" s="185">
        <f>'Аксапта ИВЛ приход'!E836+1-1</f>
        <v>0</v>
      </c>
      <c r="E836">
        <f>'Аксапта ИВЛ приход'!F836</f>
        <v>0</v>
      </c>
    </row>
    <row r="837" spans="1:5">
      <c r="A837" t="e">
        <f t="shared" si="13"/>
        <v>#VALUE!</v>
      </c>
      <c r="B837">
        <f>'Аксапта ИВЛ приход'!B837</f>
        <v>0</v>
      </c>
      <c r="C837" s="197">
        <f>'Аксапта ИВЛ приход'!C837</f>
        <v>0</v>
      </c>
      <c r="D837" s="185">
        <f>'Аксапта ИВЛ приход'!E837+1-1</f>
        <v>0</v>
      </c>
      <c r="E837">
        <f>'Аксапта ИВЛ приход'!F837</f>
        <v>0</v>
      </c>
    </row>
    <row r="838" spans="1:5">
      <c r="A838" t="e">
        <f t="shared" si="13"/>
        <v>#VALUE!</v>
      </c>
      <c r="B838">
        <f>'Аксапта ИВЛ приход'!B838</f>
        <v>0</v>
      </c>
      <c r="C838" s="197">
        <f>'Аксапта ИВЛ приход'!C838</f>
        <v>0</v>
      </c>
      <c r="D838" s="185">
        <f>'Аксапта ИВЛ приход'!E838+1-1</f>
        <v>0</v>
      </c>
      <c r="E838">
        <f>'Аксапта ИВЛ приход'!F838</f>
        <v>0</v>
      </c>
    </row>
    <row r="839" spans="1:5">
      <c r="A839" t="e">
        <f t="shared" si="13"/>
        <v>#VALUE!</v>
      </c>
      <c r="B839">
        <f>'Аксапта ИВЛ приход'!B839</f>
        <v>0</v>
      </c>
      <c r="C839" s="197">
        <f>'Аксапта ИВЛ приход'!C839</f>
        <v>0</v>
      </c>
      <c r="D839" s="185">
        <f>'Аксапта ИВЛ приход'!E839+1-1</f>
        <v>0</v>
      </c>
      <c r="E839">
        <f>'Аксапта ИВЛ приход'!F839</f>
        <v>0</v>
      </c>
    </row>
    <row r="840" spans="1:5">
      <c r="A840" t="e">
        <f t="shared" si="13"/>
        <v>#VALUE!</v>
      </c>
      <c r="B840">
        <f>'Аксапта ИВЛ приход'!B840</f>
        <v>0</v>
      </c>
      <c r="C840" s="197">
        <f>'Аксапта ИВЛ приход'!C840</f>
        <v>0</v>
      </c>
      <c r="D840" s="185">
        <f>'Аксапта ИВЛ приход'!E840+1-1</f>
        <v>0</v>
      </c>
      <c r="E840">
        <f>'Аксапта ИВЛ приход'!F840</f>
        <v>0</v>
      </c>
    </row>
    <row r="841" spans="1:5">
      <c r="A841" t="e">
        <f t="shared" si="13"/>
        <v>#VALUE!</v>
      </c>
      <c r="B841">
        <f>'Аксапта ИВЛ приход'!B841</f>
        <v>0</v>
      </c>
      <c r="C841" s="197">
        <f>'Аксапта ИВЛ приход'!C841</f>
        <v>0</v>
      </c>
      <c r="D841" s="185">
        <f>'Аксапта ИВЛ приход'!E841+1-1</f>
        <v>0</v>
      </c>
      <c r="E841">
        <f>'Аксапта ИВЛ приход'!F841</f>
        <v>0</v>
      </c>
    </row>
    <row r="842" spans="1:5">
      <c r="A842" t="e">
        <f t="shared" si="13"/>
        <v>#VALUE!</v>
      </c>
      <c r="B842">
        <f>'Аксапта ИВЛ приход'!B842</f>
        <v>0</v>
      </c>
      <c r="C842" s="197">
        <f>'Аксапта ИВЛ приход'!C842</f>
        <v>0</v>
      </c>
      <c r="D842" s="185">
        <f>'Аксапта ИВЛ приход'!E842+1-1</f>
        <v>0</v>
      </c>
      <c r="E842">
        <f>'Аксапта ИВЛ приход'!F842</f>
        <v>0</v>
      </c>
    </row>
    <row r="843" spans="1:5">
      <c r="A843" t="e">
        <f t="shared" si="13"/>
        <v>#VALUE!</v>
      </c>
      <c r="B843">
        <f>'Аксапта ИВЛ приход'!B843</f>
        <v>0</v>
      </c>
      <c r="C843" s="197">
        <f>'Аксапта ИВЛ приход'!C843</f>
        <v>0</v>
      </c>
      <c r="D843" s="185">
        <f>'Аксапта ИВЛ приход'!E843+1-1</f>
        <v>0</v>
      </c>
      <c r="E843">
        <f>'Аксапта ИВЛ приход'!F843</f>
        <v>0</v>
      </c>
    </row>
    <row r="844" spans="1:5">
      <c r="A844" t="e">
        <f t="shared" si="13"/>
        <v>#VALUE!</v>
      </c>
      <c r="B844">
        <f>'Аксапта ИВЛ приход'!B844</f>
        <v>0</v>
      </c>
      <c r="C844" s="197">
        <f>'Аксапта ИВЛ приход'!C844</f>
        <v>0</v>
      </c>
      <c r="D844" s="185">
        <f>'Аксапта ИВЛ приход'!E844+1-1</f>
        <v>0</v>
      </c>
      <c r="E844">
        <f>'Аксапта ИВЛ приход'!F844</f>
        <v>0</v>
      </c>
    </row>
    <row r="845" spans="1:5">
      <c r="A845" t="e">
        <f t="shared" si="13"/>
        <v>#VALUE!</v>
      </c>
      <c r="B845">
        <f>'Аксапта ИВЛ приход'!B845</f>
        <v>0</v>
      </c>
      <c r="C845" s="197">
        <f>'Аксапта ИВЛ приход'!C845</f>
        <v>0</v>
      </c>
      <c r="D845" s="185">
        <f>'Аксапта ИВЛ приход'!E845+1-1</f>
        <v>0</v>
      </c>
      <c r="E845">
        <f>'Аксапта ИВЛ приход'!F845</f>
        <v>0</v>
      </c>
    </row>
    <row r="846" spans="1:5">
      <c r="A846" t="e">
        <f t="shared" si="13"/>
        <v>#VALUE!</v>
      </c>
      <c r="B846">
        <f>'Аксапта ИВЛ приход'!B846</f>
        <v>0</v>
      </c>
      <c r="C846" s="197">
        <f>'Аксапта ИВЛ приход'!C846</f>
        <v>0</v>
      </c>
      <c r="D846" s="185">
        <f>'Аксапта ИВЛ приход'!E846+1-1</f>
        <v>0</v>
      </c>
      <c r="E846">
        <f>'Аксапта ИВЛ приход'!F846</f>
        <v>0</v>
      </c>
    </row>
    <row r="847" spans="1:5">
      <c r="A847" t="e">
        <f t="shared" si="13"/>
        <v>#VALUE!</v>
      </c>
      <c r="B847">
        <f>'Аксапта ИВЛ приход'!B847</f>
        <v>0</v>
      </c>
      <c r="C847" s="197">
        <f>'Аксапта ИВЛ приход'!C847</f>
        <v>0</v>
      </c>
      <c r="D847" s="185">
        <f>'Аксапта ИВЛ приход'!E847+1-1</f>
        <v>0</v>
      </c>
      <c r="E847">
        <f>'Аксапта ИВЛ приход'!F847</f>
        <v>0</v>
      </c>
    </row>
    <row r="848" spans="1:5">
      <c r="A848" t="e">
        <f t="shared" si="13"/>
        <v>#VALUE!</v>
      </c>
      <c r="B848">
        <f>'Аксапта ИВЛ приход'!B848</f>
        <v>0</v>
      </c>
      <c r="C848" s="197">
        <f>'Аксапта ИВЛ приход'!C848</f>
        <v>0</v>
      </c>
      <c r="D848" s="185">
        <f>'Аксапта ИВЛ приход'!E848+1-1</f>
        <v>0</v>
      </c>
      <c r="E848">
        <f>'Аксапта ИВЛ приход'!F848</f>
        <v>0</v>
      </c>
    </row>
    <row r="849" spans="1:5">
      <c r="A849" t="e">
        <f t="shared" si="13"/>
        <v>#VALUE!</v>
      </c>
      <c r="B849">
        <f>'Аксапта ИВЛ приход'!B849</f>
        <v>0</v>
      </c>
      <c r="C849" s="197">
        <f>'Аксапта ИВЛ приход'!C849</f>
        <v>0</v>
      </c>
      <c r="D849" s="185">
        <f>'Аксапта ИВЛ приход'!E849+1-1</f>
        <v>0</v>
      </c>
      <c r="E849">
        <f>'Аксапта ИВЛ приход'!F849</f>
        <v>0</v>
      </c>
    </row>
    <row r="850" spans="1:5">
      <c r="A850" t="e">
        <f t="shared" si="13"/>
        <v>#VALUE!</v>
      </c>
      <c r="B850">
        <f>'Аксапта ИВЛ приход'!B850</f>
        <v>0</v>
      </c>
      <c r="C850" s="197">
        <f>'Аксапта ИВЛ приход'!C850</f>
        <v>0</v>
      </c>
      <c r="D850" s="185">
        <f>'Аксапта ИВЛ приход'!E850+1-1</f>
        <v>0</v>
      </c>
      <c r="E850">
        <f>'Аксапта ИВЛ приход'!F850</f>
        <v>0</v>
      </c>
    </row>
    <row r="851" spans="1:5">
      <c r="A851" t="e">
        <f t="shared" si="13"/>
        <v>#VALUE!</v>
      </c>
      <c r="B851">
        <f>'Аксапта ИВЛ приход'!B851</f>
        <v>0</v>
      </c>
      <c r="C851" s="197">
        <f>'Аксапта ИВЛ приход'!C851</f>
        <v>0</v>
      </c>
      <c r="D851" s="185">
        <f>'Аксапта ИВЛ приход'!E851+1-1</f>
        <v>0</v>
      </c>
      <c r="E851">
        <f>'Аксапта ИВЛ приход'!F851</f>
        <v>0</v>
      </c>
    </row>
    <row r="852" spans="1:5">
      <c r="A852" t="e">
        <f t="shared" si="13"/>
        <v>#VALUE!</v>
      </c>
      <c r="B852">
        <f>'Аксапта ИВЛ приход'!B852</f>
        <v>0</v>
      </c>
      <c r="C852" s="197">
        <f>'Аксапта ИВЛ приход'!C852</f>
        <v>0</v>
      </c>
      <c r="D852" s="185">
        <f>'Аксапта ИВЛ приход'!E852+1-1</f>
        <v>0</v>
      </c>
      <c r="E852">
        <f>'Аксапта ИВЛ приход'!F852</f>
        <v>0</v>
      </c>
    </row>
    <row r="853" spans="1:5">
      <c r="A853" t="e">
        <f t="shared" si="13"/>
        <v>#VALUE!</v>
      </c>
      <c r="B853">
        <f>'Аксапта ИВЛ приход'!B853</f>
        <v>0</v>
      </c>
      <c r="C853" s="197">
        <f>'Аксапта ИВЛ приход'!C853</f>
        <v>0</v>
      </c>
      <c r="D853" s="185">
        <f>'Аксапта ИВЛ приход'!E853+1-1</f>
        <v>0</v>
      </c>
      <c r="E853">
        <f>'Аксапта ИВЛ приход'!F853</f>
        <v>0</v>
      </c>
    </row>
    <row r="854" spans="1:5">
      <c r="A854" t="e">
        <f t="shared" si="13"/>
        <v>#VALUE!</v>
      </c>
      <c r="B854">
        <f>'Аксапта ИВЛ приход'!B854</f>
        <v>0</v>
      </c>
      <c r="C854" s="197">
        <f>'Аксапта ИВЛ приход'!C854</f>
        <v>0</v>
      </c>
      <c r="D854" s="185">
        <f>'Аксапта ИВЛ приход'!E854+1-1</f>
        <v>0</v>
      </c>
      <c r="E854">
        <f>'Аксапта ИВЛ приход'!F854</f>
        <v>0</v>
      </c>
    </row>
    <row r="855" spans="1:5">
      <c r="A855" t="e">
        <f t="shared" si="13"/>
        <v>#VALUE!</v>
      </c>
      <c r="B855">
        <f>'Аксапта ИВЛ приход'!B855</f>
        <v>0</v>
      </c>
      <c r="C855" s="197">
        <f>'Аксапта ИВЛ приход'!C855</f>
        <v>0</v>
      </c>
      <c r="D855" s="185">
        <f>'Аксапта ИВЛ приход'!E855+1-1</f>
        <v>0</v>
      </c>
      <c r="E855">
        <f>'Аксапта ИВЛ приход'!F855</f>
        <v>0</v>
      </c>
    </row>
    <row r="856" spans="1:5">
      <c r="A856" t="e">
        <f t="shared" si="13"/>
        <v>#VALUE!</v>
      </c>
      <c r="B856">
        <f>'Аксапта ИВЛ приход'!B856</f>
        <v>0</v>
      </c>
      <c r="C856" s="197">
        <f>'Аксапта ИВЛ приход'!C856</f>
        <v>0</v>
      </c>
      <c r="D856" s="185">
        <f>'Аксапта ИВЛ приход'!E856+1-1</f>
        <v>0</v>
      </c>
      <c r="E856">
        <f>'Аксапта ИВЛ приход'!F856</f>
        <v>0</v>
      </c>
    </row>
    <row r="857" spans="1:5">
      <c r="A857" t="e">
        <f t="shared" si="13"/>
        <v>#VALUE!</v>
      </c>
      <c r="B857">
        <f>'Аксапта ИВЛ приход'!B857</f>
        <v>0</v>
      </c>
      <c r="C857" s="197">
        <f>'Аксапта ИВЛ приход'!C857</f>
        <v>0</v>
      </c>
      <c r="D857" s="185">
        <f>'Аксапта ИВЛ приход'!E857+1-1</f>
        <v>0</v>
      </c>
      <c r="E857">
        <f>'Аксапта ИВЛ приход'!F857</f>
        <v>0</v>
      </c>
    </row>
    <row r="858" spans="1:5">
      <c r="A858" t="e">
        <f t="shared" si="13"/>
        <v>#VALUE!</v>
      </c>
      <c r="B858">
        <f>'Аксапта ИВЛ приход'!B858</f>
        <v>0</v>
      </c>
      <c r="C858" s="197">
        <f>'Аксапта ИВЛ приход'!C858</f>
        <v>0</v>
      </c>
      <c r="D858" s="185">
        <f>'Аксапта ИВЛ приход'!E858+1-1</f>
        <v>0</v>
      </c>
      <c r="E858">
        <f>'Аксапта ИВЛ приход'!F858</f>
        <v>0</v>
      </c>
    </row>
    <row r="859" spans="1:5">
      <c r="A859" t="e">
        <f t="shared" si="13"/>
        <v>#VALUE!</v>
      </c>
      <c r="B859">
        <f>'Аксапта ИВЛ приход'!B859</f>
        <v>0</v>
      </c>
      <c r="C859" s="197">
        <f>'Аксапта ИВЛ приход'!C859</f>
        <v>0</v>
      </c>
      <c r="D859" s="185">
        <f>'Аксапта ИВЛ приход'!E859+1-1</f>
        <v>0</v>
      </c>
      <c r="E859">
        <f>'Аксапта ИВЛ приход'!F859</f>
        <v>0</v>
      </c>
    </row>
    <row r="860" spans="1:5">
      <c r="A860" t="e">
        <f t="shared" si="13"/>
        <v>#VALUE!</v>
      </c>
      <c r="B860">
        <f>'Аксапта ИВЛ приход'!B860</f>
        <v>0</v>
      </c>
      <c r="C860" s="197">
        <f>'Аксапта ИВЛ приход'!C860</f>
        <v>0</v>
      </c>
      <c r="D860" s="185">
        <f>'Аксапта ИВЛ приход'!E860+1-1</f>
        <v>0</v>
      </c>
      <c r="E860">
        <f>'Аксапта ИВЛ приход'!F860</f>
        <v>0</v>
      </c>
    </row>
    <row r="861" spans="1:5">
      <c r="A861" t="e">
        <f t="shared" si="13"/>
        <v>#VALUE!</v>
      </c>
      <c r="B861">
        <f>'Аксапта ИВЛ приход'!B861</f>
        <v>0</v>
      </c>
      <c r="C861" s="197">
        <f>'Аксапта ИВЛ приход'!C861</f>
        <v>0</v>
      </c>
      <c r="D861" s="185">
        <f>'Аксапта ИВЛ приход'!E861+1-1</f>
        <v>0</v>
      </c>
      <c r="E861">
        <f>'Аксапта ИВЛ приход'!F861</f>
        <v>0</v>
      </c>
    </row>
    <row r="862" spans="1:5">
      <c r="A862" t="e">
        <f t="shared" si="13"/>
        <v>#VALUE!</v>
      </c>
      <c r="B862">
        <f>'Аксапта ИВЛ приход'!B862</f>
        <v>0</v>
      </c>
      <c r="C862" s="197">
        <f>'Аксапта ИВЛ приход'!C862</f>
        <v>0</v>
      </c>
      <c r="D862" s="185">
        <f>'Аксапта ИВЛ приход'!E862+1-1</f>
        <v>0</v>
      </c>
      <c r="E862">
        <f>'Аксапта ИВЛ приход'!F862</f>
        <v>0</v>
      </c>
    </row>
    <row r="863" spans="1:5">
      <c r="A863" t="e">
        <f t="shared" si="13"/>
        <v>#VALUE!</v>
      </c>
      <c r="B863">
        <f>'Аксапта ИВЛ приход'!B863</f>
        <v>0</v>
      </c>
      <c r="C863" s="197">
        <f>'Аксапта ИВЛ приход'!C863</f>
        <v>0</v>
      </c>
      <c r="D863" s="185">
        <f>'Аксапта ИВЛ приход'!E863+1-1</f>
        <v>0</v>
      </c>
      <c r="E863">
        <f>'Аксапта ИВЛ приход'!F863</f>
        <v>0</v>
      </c>
    </row>
    <row r="864" spans="1:5">
      <c r="A864" t="e">
        <f t="shared" si="13"/>
        <v>#VALUE!</v>
      </c>
      <c r="B864">
        <f>'Аксапта ИВЛ приход'!B864</f>
        <v>0</v>
      </c>
      <c r="C864" s="197">
        <f>'Аксапта ИВЛ приход'!C864</f>
        <v>0</v>
      </c>
      <c r="D864" s="185">
        <f>'Аксапта ИВЛ приход'!E864+1-1</f>
        <v>0</v>
      </c>
      <c r="E864">
        <f>'Аксапта ИВЛ приход'!F864</f>
        <v>0</v>
      </c>
    </row>
    <row r="865" spans="1:5">
      <c r="A865" t="e">
        <f t="shared" si="13"/>
        <v>#VALUE!</v>
      </c>
      <c r="B865">
        <f>'Аксапта ИВЛ приход'!B865</f>
        <v>0</v>
      </c>
      <c r="C865" s="197">
        <f>'Аксапта ИВЛ приход'!C865</f>
        <v>0</v>
      </c>
      <c r="D865" s="185">
        <f>'Аксапта ИВЛ приход'!E865+1-1</f>
        <v>0</v>
      </c>
      <c r="E865">
        <f>'Аксапта ИВЛ приход'!F865</f>
        <v>0</v>
      </c>
    </row>
    <row r="866" spans="1:5">
      <c r="A866" t="e">
        <f t="shared" si="13"/>
        <v>#VALUE!</v>
      </c>
      <c r="B866">
        <f>'Аксапта ИВЛ приход'!B866</f>
        <v>0</v>
      </c>
      <c r="C866" s="197">
        <f>'Аксапта ИВЛ приход'!C866</f>
        <v>0</v>
      </c>
      <c r="D866" s="185">
        <f>'Аксапта ИВЛ приход'!E866+1-1</f>
        <v>0</v>
      </c>
      <c r="E866">
        <f>'Аксапта ИВЛ приход'!F866</f>
        <v>0</v>
      </c>
    </row>
    <row r="867" spans="1:5">
      <c r="A867" t="e">
        <f t="shared" si="13"/>
        <v>#VALUE!</v>
      </c>
      <c r="B867">
        <f>'Аксапта ИВЛ приход'!B867</f>
        <v>0</v>
      </c>
      <c r="C867" s="197">
        <f>'Аксапта ИВЛ приход'!C867</f>
        <v>0</v>
      </c>
      <c r="D867" s="185">
        <f>'Аксапта ИВЛ приход'!E867+1-1</f>
        <v>0</v>
      </c>
      <c r="E867">
        <f>'Аксапта ИВЛ приход'!F867</f>
        <v>0</v>
      </c>
    </row>
    <row r="868" spans="1:5">
      <c r="A868" t="e">
        <f t="shared" si="13"/>
        <v>#VALUE!</v>
      </c>
      <c r="B868">
        <f>'Аксапта ИВЛ приход'!B868</f>
        <v>0</v>
      </c>
      <c r="C868" s="197">
        <f>'Аксапта ИВЛ приход'!C868</f>
        <v>0</v>
      </c>
      <c r="D868" s="185">
        <f>'Аксапта ИВЛ приход'!E868+1-1</f>
        <v>0</v>
      </c>
      <c r="E868">
        <f>'Аксапта ИВЛ приход'!F868</f>
        <v>0</v>
      </c>
    </row>
    <row r="869" spans="1:5">
      <c r="A869" t="e">
        <f t="shared" si="13"/>
        <v>#VALUE!</v>
      </c>
      <c r="B869">
        <f>'Аксапта ИВЛ приход'!B869</f>
        <v>0</v>
      </c>
      <c r="C869" s="197">
        <f>'Аксапта ИВЛ приход'!C869</f>
        <v>0</v>
      </c>
      <c r="D869" s="185">
        <f>'Аксапта ИВЛ приход'!E869+1-1</f>
        <v>0</v>
      </c>
      <c r="E869">
        <f>'Аксапта ИВЛ приход'!F869</f>
        <v>0</v>
      </c>
    </row>
    <row r="870" spans="1:5">
      <c r="A870" t="e">
        <f t="shared" si="13"/>
        <v>#VALUE!</v>
      </c>
      <c r="B870">
        <f>'Аксапта ИВЛ приход'!B870</f>
        <v>0</v>
      </c>
      <c r="C870" s="197">
        <f>'Аксапта ИВЛ приход'!C870</f>
        <v>0</v>
      </c>
      <c r="D870" s="185">
        <f>'Аксапта ИВЛ приход'!E870+1-1</f>
        <v>0</v>
      </c>
      <c r="E870">
        <f>'Аксапта ИВЛ приход'!F870</f>
        <v>0</v>
      </c>
    </row>
    <row r="871" spans="1:5">
      <c r="A871" t="e">
        <f t="shared" si="13"/>
        <v>#VALUE!</v>
      </c>
      <c r="B871">
        <f>'Аксапта ИВЛ приход'!B871</f>
        <v>0</v>
      </c>
      <c r="C871" s="197">
        <f>'Аксапта ИВЛ приход'!C871</f>
        <v>0</v>
      </c>
      <c r="D871" s="185">
        <f>'Аксапта ИВЛ приход'!E871+1-1</f>
        <v>0</v>
      </c>
      <c r="E871">
        <f>'Аксапта ИВЛ приход'!F871</f>
        <v>0</v>
      </c>
    </row>
    <row r="872" spans="1:5">
      <c r="A872" t="e">
        <f t="shared" si="13"/>
        <v>#VALUE!</v>
      </c>
      <c r="B872">
        <f>'Аксапта ИВЛ приход'!B872</f>
        <v>0</v>
      </c>
      <c r="C872" s="197">
        <f>'Аксапта ИВЛ приход'!C872</f>
        <v>0</v>
      </c>
      <c r="D872" s="185">
        <f>'Аксапта ИВЛ приход'!E872+1-1</f>
        <v>0</v>
      </c>
      <c r="E872">
        <f>'Аксапта ИВЛ приход'!F872</f>
        <v>0</v>
      </c>
    </row>
    <row r="873" spans="1:5">
      <c r="A873" t="e">
        <f t="shared" si="13"/>
        <v>#VALUE!</v>
      </c>
      <c r="B873">
        <f>'Аксапта ИВЛ приход'!B873</f>
        <v>0</v>
      </c>
      <c r="C873" s="197">
        <f>'Аксапта ИВЛ приход'!C873</f>
        <v>0</v>
      </c>
      <c r="D873" s="185">
        <f>'Аксапта ИВЛ приход'!E873+1-1</f>
        <v>0</v>
      </c>
      <c r="E873">
        <f>'Аксапта ИВЛ приход'!F873</f>
        <v>0</v>
      </c>
    </row>
    <row r="874" spans="1:5">
      <c r="A874" t="e">
        <f t="shared" si="13"/>
        <v>#VALUE!</v>
      </c>
      <c r="B874">
        <f>'Аксапта ИВЛ приход'!B874</f>
        <v>0</v>
      </c>
      <c r="C874" s="197">
        <f>'Аксапта ИВЛ приход'!C874</f>
        <v>0</v>
      </c>
      <c r="D874" s="185">
        <f>'Аксапта ИВЛ приход'!E874+1-1</f>
        <v>0</v>
      </c>
      <c r="E874">
        <f>'Аксапта ИВЛ приход'!F874</f>
        <v>0</v>
      </c>
    </row>
    <row r="875" spans="1:5">
      <c r="A875" t="e">
        <f t="shared" si="13"/>
        <v>#VALUE!</v>
      </c>
      <c r="B875">
        <f>'Аксапта ИВЛ приход'!B875</f>
        <v>0</v>
      </c>
      <c r="C875" s="197">
        <f>'Аксапта ИВЛ приход'!C875</f>
        <v>0</v>
      </c>
      <c r="D875" s="185">
        <f>'Аксапта ИВЛ приход'!E875+1-1</f>
        <v>0</v>
      </c>
      <c r="E875">
        <f>'Аксапта ИВЛ приход'!F875</f>
        <v>0</v>
      </c>
    </row>
    <row r="876" spans="1:5">
      <c r="A876" t="e">
        <f t="shared" si="13"/>
        <v>#VALUE!</v>
      </c>
      <c r="B876">
        <f>'Аксапта ИВЛ приход'!B876</f>
        <v>0</v>
      </c>
      <c r="C876" s="197">
        <f>'Аксапта ИВЛ приход'!C876</f>
        <v>0</v>
      </c>
      <c r="D876" s="185">
        <f>'Аксапта ИВЛ приход'!E876+1-1</f>
        <v>0</v>
      </c>
      <c r="E876">
        <f>'Аксапта ИВЛ приход'!F876</f>
        <v>0</v>
      </c>
    </row>
    <row r="877" spans="1:5">
      <c r="A877" t="e">
        <f t="shared" si="13"/>
        <v>#VALUE!</v>
      </c>
      <c r="B877">
        <f>'Аксапта ИВЛ приход'!B877</f>
        <v>0</v>
      </c>
      <c r="C877" s="197">
        <f>'Аксапта ИВЛ приход'!C877</f>
        <v>0</v>
      </c>
      <c r="D877" s="185">
        <f>'Аксапта ИВЛ приход'!E877+1-1</f>
        <v>0</v>
      </c>
      <c r="E877">
        <f>'Аксапта ИВЛ приход'!F877</f>
        <v>0</v>
      </c>
    </row>
    <row r="878" spans="1:5">
      <c r="A878" t="e">
        <f t="shared" si="13"/>
        <v>#VALUE!</v>
      </c>
      <c r="B878">
        <f>'Аксапта ИВЛ приход'!B878</f>
        <v>0</v>
      </c>
      <c r="C878" s="197">
        <f>'Аксапта ИВЛ приход'!C878</f>
        <v>0</v>
      </c>
      <c r="D878" s="185">
        <f>'Аксапта ИВЛ приход'!E878+1-1</f>
        <v>0</v>
      </c>
      <c r="E878">
        <f>'Аксапта ИВЛ приход'!F878</f>
        <v>0</v>
      </c>
    </row>
    <row r="879" spans="1:5">
      <c r="A879" t="e">
        <f t="shared" si="13"/>
        <v>#VALUE!</v>
      </c>
      <c r="B879">
        <f>'Аксапта ИВЛ приход'!B879</f>
        <v>0</v>
      </c>
      <c r="C879" s="197">
        <f>'Аксапта ИВЛ приход'!C879</f>
        <v>0</v>
      </c>
      <c r="D879" s="185">
        <f>'Аксапта ИВЛ приход'!E879+1-1</f>
        <v>0</v>
      </c>
      <c r="E879">
        <f>'Аксапта ИВЛ приход'!F879</f>
        <v>0</v>
      </c>
    </row>
    <row r="880" spans="1:5">
      <c r="A880" t="e">
        <f t="shared" si="13"/>
        <v>#VALUE!</v>
      </c>
      <c r="B880">
        <f>'Аксапта ИВЛ приход'!B880</f>
        <v>0</v>
      </c>
      <c r="C880" s="197">
        <f>'Аксапта ИВЛ приход'!C880</f>
        <v>0</v>
      </c>
      <c r="D880" s="185">
        <f>'Аксапта ИВЛ приход'!E880+1-1</f>
        <v>0</v>
      </c>
      <c r="E880">
        <f>'Аксапта ИВЛ приход'!F880</f>
        <v>0</v>
      </c>
    </row>
    <row r="881" spans="1:5">
      <c r="A881" t="e">
        <f t="shared" si="13"/>
        <v>#VALUE!</v>
      </c>
      <c r="B881">
        <f>'Аксапта ИВЛ приход'!B881</f>
        <v>0</v>
      </c>
      <c r="C881" s="197">
        <f>'Аксапта ИВЛ приход'!C881</f>
        <v>0</v>
      </c>
      <c r="D881" s="185">
        <f>'Аксапта ИВЛ приход'!E881+1-1</f>
        <v>0</v>
      </c>
      <c r="E881">
        <f>'Аксапта ИВЛ приход'!F881</f>
        <v>0</v>
      </c>
    </row>
    <row r="882" spans="1:5">
      <c r="A882" t="e">
        <f t="shared" si="13"/>
        <v>#VALUE!</v>
      </c>
      <c r="B882">
        <f>'Аксапта ИВЛ приход'!B882</f>
        <v>0</v>
      </c>
      <c r="C882" s="197">
        <f>'Аксапта ИВЛ приход'!C882</f>
        <v>0</v>
      </c>
      <c r="D882" s="185">
        <f>'Аксапта ИВЛ приход'!E882+1-1</f>
        <v>0</v>
      </c>
      <c r="E882">
        <f>'Аксапта ИВЛ приход'!F882</f>
        <v>0</v>
      </c>
    </row>
    <row r="883" spans="1:5">
      <c r="A883" t="e">
        <f t="shared" si="13"/>
        <v>#VALUE!</v>
      </c>
      <c r="B883">
        <f>'Аксапта ИВЛ приход'!B883</f>
        <v>0</v>
      </c>
      <c r="C883" s="197">
        <f>'Аксапта ИВЛ приход'!C883</f>
        <v>0</v>
      </c>
      <c r="D883" s="185">
        <f>'Аксапта ИВЛ приход'!E883+1-1</f>
        <v>0</v>
      </c>
      <c r="E883">
        <f>'Аксапта ИВЛ приход'!F883</f>
        <v>0</v>
      </c>
    </row>
    <row r="884" spans="1:5">
      <c r="A884" t="e">
        <f t="shared" si="13"/>
        <v>#VALUE!</v>
      </c>
      <c r="B884">
        <f>'Аксапта ИВЛ приход'!B884</f>
        <v>0</v>
      </c>
      <c r="C884" s="197">
        <f>'Аксапта ИВЛ приход'!C884</f>
        <v>0</v>
      </c>
      <c r="D884" s="185">
        <f>'Аксапта ИВЛ приход'!E884+1-1</f>
        <v>0</v>
      </c>
      <c r="E884">
        <f>'Аксапта ИВЛ приход'!F884</f>
        <v>0</v>
      </c>
    </row>
    <row r="885" spans="1:5">
      <c r="A885" t="e">
        <f t="shared" si="13"/>
        <v>#VALUE!</v>
      </c>
      <c r="B885">
        <f>'Аксапта ИВЛ приход'!B885</f>
        <v>0</v>
      </c>
      <c r="C885" s="197">
        <f>'Аксапта ИВЛ приход'!C885</f>
        <v>0</v>
      </c>
      <c r="D885" s="185">
        <f>'Аксапта ИВЛ приход'!E885+1-1</f>
        <v>0</v>
      </c>
      <c r="E885">
        <f>'Аксапта ИВЛ приход'!F885</f>
        <v>0</v>
      </c>
    </row>
    <row r="886" spans="1:5">
      <c r="A886" t="e">
        <f t="shared" si="13"/>
        <v>#VALUE!</v>
      </c>
      <c r="B886">
        <f>'Аксапта ИВЛ приход'!B886</f>
        <v>0</v>
      </c>
      <c r="C886" s="197">
        <f>'Аксапта ИВЛ приход'!C886</f>
        <v>0</v>
      </c>
      <c r="D886" s="185">
        <f>'Аксапта ИВЛ приход'!E886+1-1</f>
        <v>0</v>
      </c>
      <c r="E886">
        <f>'Аксапта ИВЛ приход'!F886</f>
        <v>0</v>
      </c>
    </row>
    <row r="887" spans="1:5">
      <c r="A887" t="e">
        <f t="shared" si="13"/>
        <v>#VALUE!</v>
      </c>
      <c r="B887">
        <f>'Аксапта ИВЛ приход'!B887</f>
        <v>0</v>
      </c>
      <c r="C887" s="197">
        <f>'Аксапта ИВЛ приход'!C887</f>
        <v>0</v>
      </c>
      <c r="D887" s="185">
        <f>'Аксапта ИВЛ приход'!E887+1-1</f>
        <v>0</v>
      </c>
      <c r="E887">
        <f>'Аксапта ИВЛ приход'!F887</f>
        <v>0</v>
      </c>
    </row>
    <row r="888" spans="1:5">
      <c r="A888" t="e">
        <f t="shared" si="13"/>
        <v>#VALUE!</v>
      </c>
      <c r="B888">
        <f>'Аксапта ИВЛ приход'!B888</f>
        <v>0</v>
      </c>
      <c r="C888" s="197">
        <f>'Аксапта ИВЛ приход'!C888</f>
        <v>0</v>
      </c>
      <c r="D888" s="185">
        <f>'Аксапта ИВЛ приход'!E888+1-1</f>
        <v>0</v>
      </c>
      <c r="E888">
        <f>'Аксапта ИВЛ приход'!F888</f>
        <v>0</v>
      </c>
    </row>
    <row r="889" spans="1:5">
      <c r="A889" t="e">
        <f t="shared" si="13"/>
        <v>#VALUE!</v>
      </c>
      <c r="B889">
        <f>'Аксапта ИВЛ приход'!B889</f>
        <v>0</v>
      </c>
      <c r="C889" s="197">
        <f>'Аксапта ИВЛ приход'!C889</f>
        <v>0</v>
      </c>
      <c r="D889" s="185">
        <f>'Аксапта ИВЛ приход'!E889+1-1</f>
        <v>0</v>
      </c>
      <c r="E889">
        <f>'Аксапта ИВЛ приход'!F889</f>
        <v>0</v>
      </c>
    </row>
    <row r="890" spans="1:5">
      <c r="A890" t="e">
        <f t="shared" si="13"/>
        <v>#VALUE!</v>
      </c>
      <c r="B890">
        <f>'Аксапта ИВЛ приход'!B890</f>
        <v>0</v>
      </c>
      <c r="C890" s="197">
        <f>'Аксапта ИВЛ приход'!C890</f>
        <v>0</v>
      </c>
      <c r="D890" s="185">
        <f>'Аксапта ИВЛ приход'!E890+1-1</f>
        <v>0</v>
      </c>
      <c r="E890">
        <f>'Аксапта ИВЛ приход'!F890</f>
        <v>0</v>
      </c>
    </row>
    <row r="891" spans="1:5">
      <c r="A891" t="e">
        <f t="shared" si="13"/>
        <v>#VALUE!</v>
      </c>
      <c r="B891">
        <f>'Аксапта ИВЛ приход'!B891</f>
        <v>0</v>
      </c>
      <c r="C891" s="197">
        <f>'Аксапта ИВЛ приход'!C891</f>
        <v>0</v>
      </c>
      <c r="D891" s="185">
        <f>'Аксапта ИВЛ приход'!E891+1-1</f>
        <v>0</v>
      </c>
      <c r="E891">
        <f>'Аксапта ИВЛ приход'!F891</f>
        <v>0</v>
      </c>
    </row>
    <row r="892" spans="1:5">
      <c r="A892" t="e">
        <f t="shared" si="13"/>
        <v>#VALUE!</v>
      </c>
      <c r="B892">
        <f>'Аксапта ИВЛ приход'!B892</f>
        <v>0</v>
      </c>
      <c r="C892" s="197">
        <f>'Аксапта ИВЛ приход'!C892</f>
        <v>0</v>
      </c>
      <c r="D892" s="185">
        <f>'Аксапта ИВЛ приход'!E892+1-1</f>
        <v>0</v>
      </c>
      <c r="E892">
        <f>'Аксапта ИВЛ приход'!F892</f>
        <v>0</v>
      </c>
    </row>
    <row r="893" spans="1:5">
      <c r="A893" t="e">
        <f t="shared" si="13"/>
        <v>#VALUE!</v>
      </c>
      <c r="B893">
        <f>'Аксапта ИВЛ приход'!B893</f>
        <v>0</v>
      </c>
      <c r="C893" s="197">
        <f>'Аксапта ИВЛ приход'!C893</f>
        <v>0</v>
      </c>
      <c r="D893" s="185">
        <f>'Аксапта ИВЛ приход'!E893+1-1</f>
        <v>0</v>
      </c>
      <c r="E893">
        <f>'Аксапта ИВЛ приход'!F893</f>
        <v>0</v>
      </c>
    </row>
    <row r="894" spans="1:5">
      <c r="A894" t="e">
        <f t="shared" si="13"/>
        <v>#VALUE!</v>
      </c>
      <c r="B894">
        <f>'Аксапта ИВЛ приход'!B894</f>
        <v>0</v>
      </c>
      <c r="C894" s="197">
        <f>'Аксапта ИВЛ приход'!C894</f>
        <v>0</v>
      </c>
      <c r="D894" s="185">
        <f>'Аксапта ИВЛ приход'!E894+1-1</f>
        <v>0</v>
      </c>
      <c r="E894">
        <f>'Аксапта ИВЛ приход'!F894</f>
        <v>0</v>
      </c>
    </row>
    <row r="895" spans="1:5">
      <c r="A895" t="e">
        <f t="shared" si="13"/>
        <v>#VALUE!</v>
      </c>
      <c r="B895">
        <f>'Аксапта ИВЛ приход'!B895</f>
        <v>0</v>
      </c>
      <c r="C895" s="197">
        <f>'Аксапта ИВЛ приход'!C895</f>
        <v>0</v>
      </c>
      <c r="D895" s="185">
        <f>'Аксапта ИВЛ приход'!E895+1-1</f>
        <v>0</v>
      </c>
      <c r="E895">
        <f>'Аксапта ИВЛ приход'!F895</f>
        <v>0</v>
      </c>
    </row>
    <row r="896" spans="1:5">
      <c r="A896" t="e">
        <f t="shared" si="13"/>
        <v>#VALUE!</v>
      </c>
      <c r="B896">
        <f>'Аксапта ИВЛ приход'!B896</f>
        <v>0</v>
      </c>
      <c r="C896" s="197">
        <f>'Аксапта ИВЛ приход'!C896</f>
        <v>0</v>
      </c>
      <c r="D896" s="185">
        <f>'Аксапта ИВЛ приход'!E896+1-1</f>
        <v>0</v>
      </c>
      <c r="E896">
        <f>'Аксапта ИВЛ приход'!F896</f>
        <v>0</v>
      </c>
    </row>
    <row r="897" spans="1:5">
      <c r="A897" t="e">
        <f t="shared" si="13"/>
        <v>#VALUE!</v>
      </c>
      <c r="B897">
        <f>'Аксапта ИВЛ приход'!B897</f>
        <v>0</v>
      </c>
      <c r="C897" s="197">
        <f>'Аксапта ИВЛ приход'!C897</f>
        <v>0</v>
      </c>
      <c r="D897" s="185">
        <f>'Аксапта ИВЛ приход'!E897+1-1</f>
        <v>0</v>
      </c>
      <c r="E897">
        <f>'Аксапта ИВЛ приход'!F897</f>
        <v>0</v>
      </c>
    </row>
    <row r="898" spans="1:5">
      <c r="A898" t="e">
        <f t="shared" ref="A898:A961" si="14">REPLACE(B898,1,3,)+1-1</f>
        <v>#VALUE!</v>
      </c>
      <c r="B898">
        <f>'Аксапта ИВЛ приход'!B898</f>
        <v>0</v>
      </c>
      <c r="C898" s="197">
        <f>'Аксапта ИВЛ приход'!C898</f>
        <v>0</v>
      </c>
      <c r="D898" s="185">
        <f>'Аксапта ИВЛ приход'!E898+1-1</f>
        <v>0</v>
      </c>
      <c r="E898">
        <f>'Аксапта ИВЛ приход'!F898</f>
        <v>0</v>
      </c>
    </row>
    <row r="899" spans="1:5">
      <c r="A899" t="e">
        <f t="shared" si="14"/>
        <v>#VALUE!</v>
      </c>
      <c r="B899">
        <f>'Аксапта ИВЛ приход'!B899</f>
        <v>0</v>
      </c>
      <c r="C899" s="197">
        <f>'Аксапта ИВЛ приход'!C899</f>
        <v>0</v>
      </c>
      <c r="D899" s="185">
        <f>'Аксапта ИВЛ приход'!E899+1-1</f>
        <v>0</v>
      </c>
      <c r="E899">
        <f>'Аксапта ИВЛ приход'!F899</f>
        <v>0</v>
      </c>
    </row>
    <row r="900" spans="1:5">
      <c r="A900" t="e">
        <f t="shared" si="14"/>
        <v>#VALUE!</v>
      </c>
      <c r="B900">
        <f>'Аксапта ИВЛ приход'!B900</f>
        <v>0</v>
      </c>
      <c r="C900" s="197">
        <f>'Аксапта ИВЛ приход'!C900</f>
        <v>0</v>
      </c>
      <c r="D900" s="185">
        <f>'Аксапта ИВЛ приход'!E900+1-1</f>
        <v>0</v>
      </c>
      <c r="E900">
        <f>'Аксапта ИВЛ приход'!F900</f>
        <v>0</v>
      </c>
    </row>
    <row r="901" spans="1:5">
      <c r="A901" t="e">
        <f t="shared" si="14"/>
        <v>#VALUE!</v>
      </c>
      <c r="B901">
        <f>'Аксапта ИВЛ приход'!B901</f>
        <v>0</v>
      </c>
      <c r="C901" s="197">
        <f>'Аксапта ИВЛ приход'!C901</f>
        <v>0</v>
      </c>
      <c r="D901" s="185">
        <f>'Аксапта ИВЛ приход'!E901+1-1</f>
        <v>0</v>
      </c>
      <c r="E901">
        <f>'Аксапта ИВЛ приход'!F901</f>
        <v>0</v>
      </c>
    </row>
    <row r="902" spans="1:5">
      <c r="A902" t="e">
        <f t="shared" si="14"/>
        <v>#VALUE!</v>
      </c>
      <c r="B902">
        <f>'Аксапта ИВЛ приход'!B902</f>
        <v>0</v>
      </c>
      <c r="C902" s="197">
        <f>'Аксапта ИВЛ приход'!C902</f>
        <v>0</v>
      </c>
      <c r="D902" s="185">
        <f>'Аксапта ИВЛ приход'!E902+1-1</f>
        <v>0</v>
      </c>
      <c r="E902">
        <f>'Аксапта ИВЛ приход'!F902</f>
        <v>0</v>
      </c>
    </row>
    <row r="903" spans="1:5">
      <c r="A903" t="e">
        <f t="shared" si="14"/>
        <v>#VALUE!</v>
      </c>
      <c r="B903">
        <f>'Аксапта ИВЛ приход'!B903</f>
        <v>0</v>
      </c>
      <c r="C903" s="197">
        <f>'Аксапта ИВЛ приход'!C903</f>
        <v>0</v>
      </c>
      <c r="D903" s="185">
        <f>'Аксапта ИВЛ приход'!E903+1-1</f>
        <v>0</v>
      </c>
      <c r="E903">
        <f>'Аксапта ИВЛ приход'!F903</f>
        <v>0</v>
      </c>
    </row>
    <row r="904" spans="1:5">
      <c r="A904" t="e">
        <f t="shared" si="14"/>
        <v>#VALUE!</v>
      </c>
      <c r="B904">
        <f>'Аксапта ИВЛ приход'!B904</f>
        <v>0</v>
      </c>
      <c r="C904" s="197">
        <f>'Аксапта ИВЛ приход'!C904</f>
        <v>0</v>
      </c>
      <c r="D904" s="185">
        <f>'Аксапта ИВЛ приход'!E904+1-1</f>
        <v>0</v>
      </c>
      <c r="E904">
        <f>'Аксапта ИВЛ приход'!F904</f>
        <v>0</v>
      </c>
    </row>
    <row r="905" spans="1:5">
      <c r="A905" t="e">
        <f t="shared" si="14"/>
        <v>#VALUE!</v>
      </c>
      <c r="B905">
        <f>'Аксапта ИВЛ приход'!B905</f>
        <v>0</v>
      </c>
      <c r="C905" s="197">
        <f>'Аксапта ИВЛ приход'!C905</f>
        <v>0</v>
      </c>
      <c r="D905" s="185">
        <f>'Аксапта ИВЛ приход'!E905+1-1</f>
        <v>0</v>
      </c>
      <c r="E905">
        <f>'Аксапта ИВЛ приход'!F905</f>
        <v>0</v>
      </c>
    </row>
    <row r="906" spans="1:5">
      <c r="A906" t="e">
        <f t="shared" si="14"/>
        <v>#VALUE!</v>
      </c>
      <c r="B906">
        <f>'Аксапта ИВЛ приход'!B906</f>
        <v>0</v>
      </c>
      <c r="C906" s="197">
        <f>'Аксапта ИВЛ приход'!C906</f>
        <v>0</v>
      </c>
      <c r="D906" s="185">
        <f>'Аксапта ИВЛ приход'!E906+1-1</f>
        <v>0</v>
      </c>
      <c r="E906">
        <f>'Аксапта ИВЛ приход'!F906</f>
        <v>0</v>
      </c>
    </row>
    <row r="907" spans="1:5">
      <c r="A907" t="e">
        <f t="shared" si="14"/>
        <v>#VALUE!</v>
      </c>
      <c r="B907">
        <f>'Аксапта ИВЛ приход'!B907</f>
        <v>0</v>
      </c>
      <c r="C907" s="197">
        <f>'Аксапта ИВЛ приход'!C907</f>
        <v>0</v>
      </c>
      <c r="D907" s="185">
        <f>'Аксапта ИВЛ приход'!E907+1-1</f>
        <v>0</v>
      </c>
      <c r="E907">
        <f>'Аксапта ИВЛ приход'!F907</f>
        <v>0</v>
      </c>
    </row>
    <row r="908" spans="1:5">
      <c r="A908" t="e">
        <f t="shared" si="14"/>
        <v>#VALUE!</v>
      </c>
      <c r="B908">
        <f>'Аксапта ИВЛ приход'!B908</f>
        <v>0</v>
      </c>
      <c r="C908" s="197">
        <f>'Аксапта ИВЛ приход'!C908</f>
        <v>0</v>
      </c>
      <c r="D908" s="185">
        <f>'Аксапта ИВЛ приход'!E908+1-1</f>
        <v>0</v>
      </c>
      <c r="E908">
        <f>'Аксапта ИВЛ приход'!F908</f>
        <v>0</v>
      </c>
    </row>
    <row r="909" spans="1:5">
      <c r="A909" t="e">
        <f t="shared" si="14"/>
        <v>#VALUE!</v>
      </c>
      <c r="B909">
        <f>'Аксапта ИВЛ приход'!B909</f>
        <v>0</v>
      </c>
      <c r="C909" s="197">
        <f>'Аксапта ИВЛ приход'!C909</f>
        <v>0</v>
      </c>
      <c r="D909" s="185">
        <f>'Аксапта ИВЛ приход'!E909+1-1</f>
        <v>0</v>
      </c>
      <c r="E909">
        <f>'Аксапта ИВЛ приход'!F909</f>
        <v>0</v>
      </c>
    </row>
    <row r="910" spans="1:5">
      <c r="A910" t="e">
        <f t="shared" si="14"/>
        <v>#VALUE!</v>
      </c>
      <c r="B910">
        <f>'Аксапта ИВЛ приход'!B910</f>
        <v>0</v>
      </c>
      <c r="C910" s="197">
        <f>'Аксапта ИВЛ приход'!C910</f>
        <v>0</v>
      </c>
      <c r="D910" s="185">
        <f>'Аксапта ИВЛ приход'!E910+1-1</f>
        <v>0</v>
      </c>
      <c r="E910">
        <f>'Аксапта ИВЛ приход'!F910</f>
        <v>0</v>
      </c>
    </row>
    <row r="911" spans="1:5">
      <c r="A911" t="e">
        <f t="shared" si="14"/>
        <v>#VALUE!</v>
      </c>
      <c r="B911">
        <f>'Аксапта ИВЛ приход'!B911</f>
        <v>0</v>
      </c>
      <c r="C911" s="197">
        <f>'Аксапта ИВЛ приход'!C911</f>
        <v>0</v>
      </c>
      <c r="D911" s="185">
        <f>'Аксапта ИВЛ приход'!E911+1-1</f>
        <v>0</v>
      </c>
      <c r="E911">
        <f>'Аксапта ИВЛ приход'!F911</f>
        <v>0</v>
      </c>
    </row>
    <row r="912" spans="1:5">
      <c r="A912" t="e">
        <f t="shared" si="14"/>
        <v>#VALUE!</v>
      </c>
      <c r="B912">
        <f>'Аксапта ИВЛ приход'!B912</f>
        <v>0</v>
      </c>
      <c r="C912" s="197">
        <f>'Аксапта ИВЛ приход'!C912</f>
        <v>0</v>
      </c>
      <c r="D912" s="185">
        <f>'Аксапта ИВЛ приход'!E912+1-1</f>
        <v>0</v>
      </c>
      <c r="E912">
        <f>'Аксапта ИВЛ приход'!F912</f>
        <v>0</v>
      </c>
    </row>
    <row r="913" spans="1:5">
      <c r="A913" t="e">
        <f t="shared" si="14"/>
        <v>#VALUE!</v>
      </c>
      <c r="B913">
        <f>'Аксапта ИВЛ приход'!B913</f>
        <v>0</v>
      </c>
      <c r="C913" s="197">
        <f>'Аксапта ИВЛ приход'!C913</f>
        <v>0</v>
      </c>
      <c r="D913" s="185">
        <f>'Аксапта ИВЛ приход'!E913+1-1</f>
        <v>0</v>
      </c>
      <c r="E913">
        <f>'Аксапта ИВЛ приход'!F913</f>
        <v>0</v>
      </c>
    </row>
    <row r="914" spans="1:5">
      <c r="A914" t="e">
        <f t="shared" si="14"/>
        <v>#VALUE!</v>
      </c>
      <c r="B914">
        <f>'Аксапта ИВЛ приход'!B914</f>
        <v>0</v>
      </c>
      <c r="C914" s="197">
        <f>'Аксапта ИВЛ приход'!C914</f>
        <v>0</v>
      </c>
      <c r="D914" s="185">
        <f>'Аксапта ИВЛ приход'!E914+1-1</f>
        <v>0</v>
      </c>
      <c r="E914">
        <f>'Аксапта ИВЛ приход'!F914</f>
        <v>0</v>
      </c>
    </row>
    <row r="915" spans="1:5">
      <c r="A915" t="e">
        <f t="shared" si="14"/>
        <v>#VALUE!</v>
      </c>
      <c r="B915">
        <f>'Аксапта ИВЛ приход'!B915</f>
        <v>0</v>
      </c>
      <c r="C915" s="197">
        <f>'Аксапта ИВЛ приход'!C915</f>
        <v>0</v>
      </c>
      <c r="D915" s="185">
        <f>'Аксапта ИВЛ приход'!E915+1-1</f>
        <v>0</v>
      </c>
      <c r="E915">
        <f>'Аксапта ИВЛ приход'!F915</f>
        <v>0</v>
      </c>
    </row>
    <row r="916" spans="1:5">
      <c r="A916" t="e">
        <f t="shared" si="14"/>
        <v>#VALUE!</v>
      </c>
      <c r="B916">
        <f>'Аксапта ИВЛ приход'!B916</f>
        <v>0</v>
      </c>
      <c r="C916" s="197">
        <f>'Аксапта ИВЛ приход'!C916</f>
        <v>0</v>
      </c>
      <c r="D916" s="185">
        <f>'Аксапта ИВЛ приход'!E916+1-1</f>
        <v>0</v>
      </c>
      <c r="E916">
        <f>'Аксапта ИВЛ приход'!F916</f>
        <v>0</v>
      </c>
    </row>
    <row r="917" spans="1:5">
      <c r="A917" t="e">
        <f t="shared" si="14"/>
        <v>#VALUE!</v>
      </c>
      <c r="B917">
        <f>'Аксапта ИВЛ приход'!B917</f>
        <v>0</v>
      </c>
      <c r="C917" s="197">
        <f>'Аксапта ИВЛ приход'!C917</f>
        <v>0</v>
      </c>
      <c r="D917" s="185">
        <f>'Аксапта ИВЛ приход'!E917+1-1</f>
        <v>0</v>
      </c>
      <c r="E917">
        <f>'Аксапта ИВЛ приход'!F917</f>
        <v>0</v>
      </c>
    </row>
    <row r="918" spans="1:5">
      <c r="A918" t="e">
        <f t="shared" si="14"/>
        <v>#VALUE!</v>
      </c>
      <c r="B918">
        <f>'Аксапта ИВЛ приход'!B918</f>
        <v>0</v>
      </c>
      <c r="C918" s="197">
        <f>'Аксапта ИВЛ приход'!C918</f>
        <v>0</v>
      </c>
      <c r="D918" s="185">
        <f>'Аксапта ИВЛ приход'!E918+1-1</f>
        <v>0</v>
      </c>
      <c r="E918">
        <f>'Аксапта ИВЛ приход'!F918</f>
        <v>0</v>
      </c>
    </row>
    <row r="919" spans="1:5">
      <c r="A919" t="e">
        <f t="shared" si="14"/>
        <v>#VALUE!</v>
      </c>
      <c r="B919">
        <f>'Аксапта ИВЛ приход'!B919</f>
        <v>0</v>
      </c>
      <c r="C919" s="197">
        <f>'Аксапта ИВЛ приход'!C919</f>
        <v>0</v>
      </c>
      <c r="D919" s="185">
        <f>'Аксапта ИВЛ приход'!E919+1-1</f>
        <v>0</v>
      </c>
      <c r="E919">
        <f>'Аксапта ИВЛ приход'!F919</f>
        <v>0</v>
      </c>
    </row>
    <row r="920" spans="1:5">
      <c r="A920" t="e">
        <f t="shared" si="14"/>
        <v>#VALUE!</v>
      </c>
      <c r="B920">
        <f>'Аксапта ИВЛ приход'!B920</f>
        <v>0</v>
      </c>
      <c r="C920" s="197">
        <f>'Аксапта ИВЛ приход'!C920</f>
        <v>0</v>
      </c>
      <c r="D920" s="185">
        <f>'Аксапта ИВЛ приход'!E920+1-1</f>
        <v>0</v>
      </c>
      <c r="E920">
        <f>'Аксапта ИВЛ приход'!F920</f>
        <v>0</v>
      </c>
    </row>
    <row r="921" spans="1:5">
      <c r="A921" t="e">
        <f t="shared" si="14"/>
        <v>#VALUE!</v>
      </c>
      <c r="B921">
        <f>'Аксапта ИВЛ приход'!B921</f>
        <v>0</v>
      </c>
      <c r="C921" s="197">
        <f>'Аксапта ИВЛ приход'!C921</f>
        <v>0</v>
      </c>
      <c r="D921" s="185">
        <f>'Аксапта ИВЛ приход'!E921+1-1</f>
        <v>0</v>
      </c>
      <c r="E921">
        <f>'Аксапта ИВЛ приход'!F921</f>
        <v>0</v>
      </c>
    </row>
    <row r="922" spans="1:5">
      <c r="A922" t="e">
        <f t="shared" si="14"/>
        <v>#VALUE!</v>
      </c>
      <c r="B922">
        <f>'Аксапта ИВЛ приход'!B922</f>
        <v>0</v>
      </c>
      <c r="C922" s="197">
        <f>'Аксапта ИВЛ приход'!C922</f>
        <v>0</v>
      </c>
      <c r="D922" s="185">
        <f>'Аксапта ИВЛ приход'!E922+1-1</f>
        <v>0</v>
      </c>
      <c r="E922">
        <f>'Аксапта ИВЛ приход'!F922</f>
        <v>0</v>
      </c>
    </row>
    <row r="923" spans="1:5">
      <c r="A923" t="e">
        <f t="shared" si="14"/>
        <v>#VALUE!</v>
      </c>
      <c r="B923">
        <f>'Аксапта ИВЛ приход'!B923</f>
        <v>0</v>
      </c>
      <c r="C923" s="197">
        <f>'Аксапта ИВЛ приход'!C923</f>
        <v>0</v>
      </c>
      <c r="D923" s="185">
        <f>'Аксапта ИВЛ приход'!E923+1-1</f>
        <v>0</v>
      </c>
      <c r="E923">
        <f>'Аксапта ИВЛ приход'!F923</f>
        <v>0</v>
      </c>
    </row>
    <row r="924" spans="1:5">
      <c r="A924" t="e">
        <f t="shared" si="14"/>
        <v>#VALUE!</v>
      </c>
      <c r="B924">
        <f>'Аксапта ИВЛ приход'!B924</f>
        <v>0</v>
      </c>
      <c r="C924" s="197">
        <f>'Аксапта ИВЛ приход'!C924</f>
        <v>0</v>
      </c>
      <c r="D924" s="185">
        <f>'Аксапта ИВЛ приход'!E924+1-1</f>
        <v>0</v>
      </c>
      <c r="E924">
        <f>'Аксапта ИВЛ приход'!F924</f>
        <v>0</v>
      </c>
    </row>
    <row r="925" spans="1:5">
      <c r="A925" t="e">
        <f t="shared" si="14"/>
        <v>#VALUE!</v>
      </c>
      <c r="B925">
        <f>'Аксапта ИВЛ приход'!B925</f>
        <v>0</v>
      </c>
      <c r="C925" s="197">
        <f>'Аксапта ИВЛ приход'!C925</f>
        <v>0</v>
      </c>
      <c r="D925" s="185">
        <f>'Аксапта ИВЛ приход'!E925+1-1</f>
        <v>0</v>
      </c>
      <c r="E925">
        <f>'Аксапта ИВЛ приход'!F925</f>
        <v>0</v>
      </c>
    </row>
    <row r="926" spans="1:5">
      <c r="A926" t="e">
        <f t="shared" si="14"/>
        <v>#VALUE!</v>
      </c>
      <c r="B926">
        <f>'Аксапта ИВЛ приход'!B926</f>
        <v>0</v>
      </c>
      <c r="C926" s="197">
        <f>'Аксапта ИВЛ приход'!C926</f>
        <v>0</v>
      </c>
      <c r="D926" s="185">
        <f>'Аксапта ИВЛ приход'!E926+1-1</f>
        <v>0</v>
      </c>
      <c r="E926">
        <f>'Аксапта ИВЛ приход'!F926</f>
        <v>0</v>
      </c>
    </row>
    <row r="927" spans="1:5">
      <c r="A927" t="e">
        <f t="shared" si="14"/>
        <v>#VALUE!</v>
      </c>
      <c r="B927">
        <f>'Аксапта ИВЛ приход'!B927</f>
        <v>0</v>
      </c>
      <c r="C927" s="197">
        <f>'Аксапта ИВЛ приход'!C927</f>
        <v>0</v>
      </c>
      <c r="D927" s="185">
        <f>'Аксапта ИВЛ приход'!E927+1-1</f>
        <v>0</v>
      </c>
      <c r="E927">
        <f>'Аксапта ИВЛ приход'!F927</f>
        <v>0</v>
      </c>
    </row>
    <row r="928" spans="1:5">
      <c r="A928" t="e">
        <f t="shared" si="14"/>
        <v>#VALUE!</v>
      </c>
      <c r="B928">
        <f>'Аксапта ИВЛ приход'!B928</f>
        <v>0</v>
      </c>
      <c r="C928" s="197">
        <f>'Аксапта ИВЛ приход'!C928</f>
        <v>0</v>
      </c>
      <c r="D928" s="185">
        <f>'Аксапта ИВЛ приход'!E928+1-1</f>
        <v>0</v>
      </c>
      <c r="E928">
        <f>'Аксапта ИВЛ приход'!F928</f>
        <v>0</v>
      </c>
    </row>
    <row r="929" spans="1:5">
      <c r="A929" t="e">
        <f t="shared" si="14"/>
        <v>#VALUE!</v>
      </c>
      <c r="B929">
        <f>'Аксапта ИВЛ приход'!B929</f>
        <v>0</v>
      </c>
      <c r="C929" s="197">
        <f>'Аксапта ИВЛ приход'!C929</f>
        <v>0</v>
      </c>
      <c r="D929" s="185">
        <f>'Аксапта ИВЛ приход'!E929+1-1</f>
        <v>0</v>
      </c>
      <c r="E929">
        <f>'Аксапта ИВЛ приход'!F929</f>
        <v>0</v>
      </c>
    </row>
    <row r="930" spans="1:5">
      <c r="A930" t="e">
        <f t="shared" si="14"/>
        <v>#VALUE!</v>
      </c>
      <c r="B930">
        <f>'Аксапта ИВЛ приход'!B930</f>
        <v>0</v>
      </c>
      <c r="C930" s="197">
        <f>'Аксапта ИВЛ приход'!C930</f>
        <v>0</v>
      </c>
      <c r="D930" s="185">
        <f>'Аксапта ИВЛ приход'!E930+1-1</f>
        <v>0</v>
      </c>
      <c r="E930">
        <f>'Аксапта ИВЛ приход'!F930</f>
        <v>0</v>
      </c>
    </row>
    <row r="931" spans="1:5">
      <c r="A931" t="e">
        <f t="shared" si="14"/>
        <v>#VALUE!</v>
      </c>
      <c r="B931">
        <f>'Аксапта ИВЛ приход'!B931</f>
        <v>0</v>
      </c>
      <c r="C931" s="197">
        <f>'Аксапта ИВЛ приход'!C931</f>
        <v>0</v>
      </c>
      <c r="D931" s="185">
        <f>'Аксапта ИВЛ приход'!E931+1-1</f>
        <v>0</v>
      </c>
      <c r="E931">
        <f>'Аксапта ИВЛ приход'!F931</f>
        <v>0</v>
      </c>
    </row>
    <row r="932" spans="1:5">
      <c r="A932" t="e">
        <f t="shared" si="14"/>
        <v>#VALUE!</v>
      </c>
      <c r="B932">
        <f>'Аксапта ИВЛ приход'!B932</f>
        <v>0</v>
      </c>
      <c r="C932" s="197">
        <f>'Аксапта ИВЛ приход'!C932</f>
        <v>0</v>
      </c>
      <c r="D932" s="185">
        <f>'Аксапта ИВЛ приход'!E932+1-1</f>
        <v>0</v>
      </c>
      <c r="E932">
        <f>'Аксапта ИВЛ приход'!F932</f>
        <v>0</v>
      </c>
    </row>
    <row r="933" spans="1:5">
      <c r="A933" t="e">
        <f t="shared" si="14"/>
        <v>#VALUE!</v>
      </c>
      <c r="B933">
        <f>'Аксапта ИВЛ приход'!B933</f>
        <v>0</v>
      </c>
      <c r="C933" s="197">
        <f>'Аксапта ИВЛ приход'!C933</f>
        <v>0</v>
      </c>
      <c r="D933" s="185">
        <f>'Аксапта ИВЛ приход'!E933+1-1</f>
        <v>0</v>
      </c>
      <c r="E933">
        <f>'Аксапта ИВЛ приход'!F933</f>
        <v>0</v>
      </c>
    </row>
    <row r="934" spans="1:5">
      <c r="A934" t="e">
        <f t="shared" si="14"/>
        <v>#VALUE!</v>
      </c>
      <c r="B934">
        <f>'Аксапта ИВЛ приход'!B934</f>
        <v>0</v>
      </c>
      <c r="C934" s="197">
        <f>'Аксапта ИВЛ приход'!C934</f>
        <v>0</v>
      </c>
      <c r="D934" s="185">
        <f>'Аксапта ИВЛ приход'!E934+1-1</f>
        <v>0</v>
      </c>
      <c r="E934">
        <f>'Аксапта ИВЛ приход'!F934</f>
        <v>0</v>
      </c>
    </row>
    <row r="935" spans="1:5">
      <c r="A935" t="e">
        <f t="shared" si="14"/>
        <v>#VALUE!</v>
      </c>
      <c r="B935">
        <f>'Аксапта ИВЛ приход'!B935</f>
        <v>0</v>
      </c>
      <c r="C935" s="197">
        <f>'Аксапта ИВЛ приход'!C935</f>
        <v>0</v>
      </c>
      <c r="D935" s="185">
        <f>'Аксапта ИВЛ приход'!E935+1-1</f>
        <v>0</v>
      </c>
      <c r="E935">
        <f>'Аксапта ИВЛ приход'!F935</f>
        <v>0</v>
      </c>
    </row>
    <row r="936" spans="1:5">
      <c r="A936" t="e">
        <f t="shared" si="14"/>
        <v>#VALUE!</v>
      </c>
      <c r="B936">
        <f>'Аксапта ИВЛ приход'!B936</f>
        <v>0</v>
      </c>
      <c r="C936" s="197">
        <f>'Аксапта ИВЛ приход'!C936</f>
        <v>0</v>
      </c>
      <c r="D936" s="185">
        <f>'Аксапта ИВЛ приход'!E936+1-1</f>
        <v>0</v>
      </c>
      <c r="E936">
        <f>'Аксапта ИВЛ приход'!F936</f>
        <v>0</v>
      </c>
    </row>
    <row r="937" spans="1:5">
      <c r="A937" t="e">
        <f t="shared" si="14"/>
        <v>#VALUE!</v>
      </c>
      <c r="B937">
        <f>'Аксапта ИВЛ приход'!B937</f>
        <v>0</v>
      </c>
      <c r="C937" s="197">
        <f>'Аксапта ИВЛ приход'!C937</f>
        <v>0</v>
      </c>
      <c r="D937" s="185">
        <f>'Аксапта ИВЛ приход'!E937+1-1</f>
        <v>0</v>
      </c>
      <c r="E937">
        <f>'Аксапта ИВЛ приход'!F937</f>
        <v>0</v>
      </c>
    </row>
    <row r="938" spans="1:5">
      <c r="A938" t="e">
        <f t="shared" si="14"/>
        <v>#VALUE!</v>
      </c>
      <c r="B938">
        <f>'Аксапта ИВЛ приход'!B938</f>
        <v>0</v>
      </c>
      <c r="C938" s="197">
        <f>'Аксапта ИВЛ приход'!C938</f>
        <v>0</v>
      </c>
      <c r="D938" s="185">
        <f>'Аксапта ИВЛ приход'!E938+1-1</f>
        <v>0</v>
      </c>
      <c r="E938">
        <f>'Аксапта ИВЛ приход'!F938</f>
        <v>0</v>
      </c>
    </row>
    <row r="939" spans="1:5">
      <c r="A939" t="e">
        <f t="shared" si="14"/>
        <v>#VALUE!</v>
      </c>
      <c r="B939">
        <f>'Аксапта ИВЛ приход'!B939</f>
        <v>0</v>
      </c>
      <c r="C939" s="197">
        <f>'Аксапта ИВЛ приход'!C939</f>
        <v>0</v>
      </c>
      <c r="D939" s="185">
        <f>'Аксапта ИВЛ приход'!E939+1-1</f>
        <v>0</v>
      </c>
      <c r="E939">
        <f>'Аксапта ИВЛ приход'!F939</f>
        <v>0</v>
      </c>
    </row>
    <row r="940" spans="1:5">
      <c r="A940" t="e">
        <f t="shared" si="14"/>
        <v>#VALUE!</v>
      </c>
      <c r="B940">
        <f>'Аксапта ИВЛ приход'!B940</f>
        <v>0</v>
      </c>
      <c r="C940" s="197">
        <f>'Аксапта ИВЛ приход'!C940</f>
        <v>0</v>
      </c>
      <c r="D940" s="185">
        <f>'Аксапта ИВЛ приход'!E940+1-1</f>
        <v>0</v>
      </c>
      <c r="E940">
        <f>'Аксапта ИВЛ приход'!F940</f>
        <v>0</v>
      </c>
    </row>
    <row r="941" spans="1:5">
      <c r="A941" t="e">
        <f t="shared" si="14"/>
        <v>#VALUE!</v>
      </c>
      <c r="B941">
        <f>'Аксапта ИВЛ приход'!B941</f>
        <v>0</v>
      </c>
      <c r="C941" s="197">
        <f>'Аксапта ИВЛ приход'!C941</f>
        <v>0</v>
      </c>
      <c r="D941" s="185">
        <f>'Аксапта ИВЛ приход'!E941+1-1</f>
        <v>0</v>
      </c>
      <c r="E941">
        <f>'Аксапта ИВЛ приход'!F941</f>
        <v>0</v>
      </c>
    </row>
    <row r="942" spans="1:5">
      <c r="A942" t="e">
        <f t="shared" si="14"/>
        <v>#VALUE!</v>
      </c>
      <c r="B942">
        <f>'Аксапта ИВЛ приход'!B942</f>
        <v>0</v>
      </c>
      <c r="C942" s="197">
        <f>'Аксапта ИВЛ приход'!C942</f>
        <v>0</v>
      </c>
      <c r="D942" s="185">
        <f>'Аксапта ИВЛ приход'!E942+1-1</f>
        <v>0</v>
      </c>
      <c r="E942">
        <f>'Аксапта ИВЛ приход'!F942</f>
        <v>0</v>
      </c>
    </row>
    <row r="943" spans="1:5">
      <c r="A943" t="e">
        <f t="shared" si="14"/>
        <v>#VALUE!</v>
      </c>
      <c r="B943">
        <f>'Аксапта ИВЛ приход'!B943</f>
        <v>0</v>
      </c>
      <c r="C943" s="197">
        <f>'Аксапта ИВЛ приход'!C943</f>
        <v>0</v>
      </c>
      <c r="D943" s="185">
        <f>'Аксапта ИВЛ приход'!E943+1-1</f>
        <v>0</v>
      </c>
      <c r="E943">
        <f>'Аксапта ИВЛ приход'!F943</f>
        <v>0</v>
      </c>
    </row>
    <row r="944" spans="1:5">
      <c r="A944" t="e">
        <f t="shared" si="14"/>
        <v>#VALUE!</v>
      </c>
      <c r="B944">
        <f>'Аксапта ИВЛ приход'!B944</f>
        <v>0</v>
      </c>
      <c r="C944" s="197">
        <f>'Аксапта ИВЛ приход'!C944</f>
        <v>0</v>
      </c>
      <c r="D944" s="185">
        <f>'Аксапта ИВЛ приход'!E944+1-1</f>
        <v>0</v>
      </c>
      <c r="E944">
        <f>'Аксапта ИВЛ приход'!F944</f>
        <v>0</v>
      </c>
    </row>
    <row r="945" spans="1:5">
      <c r="A945" t="e">
        <f t="shared" si="14"/>
        <v>#VALUE!</v>
      </c>
      <c r="B945">
        <f>'Аксапта ИВЛ приход'!B945</f>
        <v>0</v>
      </c>
      <c r="C945" s="197">
        <f>'Аксапта ИВЛ приход'!C945</f>
        <v>0</v>
      </c>
      <c r="D945" s="185">
        <f>'Аксапта ИВЛ приход'!E945+1-1</f>
        <v>0</v>
      </c>
      <c r="E945">
        <f>'Аксапта ИВЛ приход'!F945</f>
        <v>0</v>
      </c>
    </row>
    <row r="946" spans="1:5">
      <c r="A946" t="e">
        <f t="shared" si="14"/>
        <v>#VALUE!</v>
      </c>
      <c r="B946">
        <f>'Аксапта ИВЛ приход'!B946</f>
        <v>0</v>
      </c>
      <c r="C946" s="197">
        <f>'Аксапта ИВЛ приход'!C946</f>
        <v>0</v>
      </c>
      <c r="D946" s="185">
        <f>'Аксапта ИВЛ приход'!E946+1-1</f>
        <v>0</v>
      </c>
      <c r="E946">
        <f>'Аксапта ИВЛ приход'!F946</f>
        <v>0</v>
      </c>
    </row>
    <row r="947" spans="1:5">
      <c r="A947" t="e">
        <f t="shared" si="14"/>
        <v>#VALUE!</v>
      </c>
      <c r="B947">
        <f>'Аксапта ИВЛ приход'!B947</f>
        <v>0</v>
      </c>
      <c r="C947" s="197">
        <f>'Аксапта ИВЛ приход'!C947</f>
        <v>0</v>
      </c>
      <c r="D947" s="185">
        <f>'Аксапта ИВЛ приход'!E947+1-1</f>
        <v>0</v>
      </c>
      <c r="E947">
        <f>'Аксапта ИВЛ приход'!F947</f>
        <v>0</v>
      </c>
    </row>
    <row r="948" spans="1:5">
      <c r="A948" t="e">
        <f t="shared" si="14"/>
        <v>#VALUE!</v>
      </c>
      <c r="B948">
        <f>'Аксапта ИВЛ приход'!B948</f>
        <v>0</v>
      </c>
      <c r="C948" s="197">
        <f>'Аксапта ИВЛ приход'!C948</f>
        <v>0</v>
      </c>
      <c r="D948" s="185">
        <f>'Аксапта ИВЛ приход'!E948+1-1</f>
        <v>0</v>
      </c>
      <c r="E948">
        <f>'Аксапта ИВЛ приход'!F948</f>
        <v>0</v>
      </c>
    </row>
    <row r="949" spans="1:5">
      <c r="A949" t="e">
        <f t="shared" si="14"/>
        <v>#VALUE!</v>
      </c>
      <c r="B949">
        <f>'Аксапта ИВЛ приход'!B949</f>
        <v>0</v>
      </c>
      <c r="C949" s="197">
        <f>'Аксапта ИВЛ приход'!C949</f>
        <v>0</v>
      </c>
      <c r="D949" s="185">
        <f>'Аксапта ИВЛ приход'!E949+1-1</f>
        <v>0</v>
      </c>
      <c r="E949">
        <f>'Аксапта ИВЛ приход'!F949</f>
        <v>0</v>
      </c>
    </row>
    <row r="950" spans="1:5">
      <c r="A950" t="e">
        <f t="shared" si="14"/>
        <v>#VALUE!</v>
      </c>
      <c r="B950">
        <f>'Аксапта ИВЛ приход'!B950</f>
        <v>0</v>
      </c>
      <c r="C950" s="197">
        <f>'Аксапта ИВЛ приход'!C950</f>
        <v>0</v>
      </c>
      <c r="D950" s="185">
        <f>'Аксапта ИВЛ приход'!E950+1-1</f>
        <v>0</v>
      </c>
      <c r="E950">
        <f>'Аксапта ИВЛ приход'!F950</f>
        <v>0</v>
      </c>
    </row>
    <row r="951" spans="1:5">
      <c r="A951" t="e">
        <f t="shared" si="14"/>
        <v>#VALUE!</v>
      </c>
      <c r="B951">
        <f>'Аксапта ИВЛ приход'!B951</f>
        <v>0</v>
      </c>
      <c r="C951" s="197">
        <f>'Аксапта ИВЛ приход'!C951</f>
        <v>0</v>
      </c>
      <c r="D951" s="185">
        <f>'Аксапта ИВЛ приход'!E951+1-1</f>
        <v>0</v>
      </c>
      <c r="E951">
        <f>'Аксапта ИВЛ приход'!F951</f>
        <v>0</v>
      </c>
    </row>
    <row r="952" spans="1:5">
      <c r="A952" t="e">
        <f t="shared" si="14"/>
        <v>#VALUE!</v>
      </c>
      <c r="B952">
        <f>'Аксапта ИВЛ приход'!B952</f>
        <v>0</v>
      </c>
      <c r="C952" s="197">
        <f>'Аксапта ИВЛ приход'!C952</f>
        <v>0</v>
      </c>
      <c r="D952" s="185">
        <f>'Аксапта ИВЛ приход'!E952+1-1</f>
        <v>0</v>
      </c>
      <c r="E952">
        <f>'Аксапта ИВЛ приход'!F952</f>
        <v>0</v>
      </c>
    </row>
    <row r="953" spans="1:5">
      <c r="A953" t="e">
        <f t="shared" si="14"/>
        <v>#VALUE!</v>
      </c>
      <c r="B953">
        <f>'Аксапта ИВЛ приход'!B953</f>
        <v>0</v>
      </c>
      <c r="C953" s="197">
        <f>'Аксапта ИВЛ приход'!C953</f>
        <v>0</v>
      </c>
      <c r="D953" s="185">
        <f>'Аксапта ИВЛ приход'!E953+1-1</f>
        <v>0</v>
      </c>
      <c r="E953">
        <f>'Аксапта ИВЛ приход'!F953</f>
        <v>0</v>
      </c>
    </row>
    <row r="954" spans="1:5">
      <c r="A954" t="e">
        <f t="shared" si="14"/>
        <v>#VALUE!</v>
      </c>
      <c r="B954">
        <f>'Аксапта ИВЛ приход'!B954</f>
        <v>0</v>
      </c>
      <c r="C954" s="197">
        <f>'Аксапта ИВЛ приход'!C954</f>
        <v>0</v>
      </c>
      <c r="D954" s="185">
        <f>'Аксапта ИВЛ приход'!E954+1-1</f>
        <v>0</v>
      </c>
      <c r="E954">
        <f>'Аксапта ИВЛ приход'!F954</f>
        <v>0</v>
      </c>
    </row>
    <row r="955" spans="1:5">
      <c r="A955" t="e">
        <f t="shared" si="14"/>
        <v>#VALUE!</v>
      </c>
      <c r="B955">
        <f>'Аксапта ИВЛ приход'!B955</f>
        <v>0</v>
      </c>
      <c r="C955" s="197">
        <f>'Аксапта ИВЛ приход'!C955</f>
        <v>0</v>
      </c>
      <c r="D955" s="185">
        <f>'Аксапта ИВЛ приход'!E955+1-1</f>
        <v>0</v>
      </c>
      <c r="E955">
        <f>'Аксапта ИВЛ приход'!F955</f>
        <v>0</v>
      </c>
    </row>
    <row r="956" spans="1:5">
      <c r="A956" t="e">
        <f t="shared" si="14"/>
        <v>#VALUE!</v>
      </c>
      <c r="B956">
        <f>'Аксапта ИВЛ приход'!B956</f>
        <v>0</v>
      </c>
      <c r="C956" s="197">
        <f>'Аксапта ИВЛ приход'!C956</f>
        <v>0</v>
      </c>
      <c r="D956" s="185">
        <f>'Аксапта ИВЛ приход'!E956+1-1</f>
        <v>0</v>
      </c>
      <c r="E956">
        <f>'Аксапта ИВЛ приход'!F956</f>
        <v>0</v>
      </c>
    </row>
    <row r="957" spans="1:5">
      <c r="A957" t="e">
        <f t="shared" si="14"/>
        <v>#VALUE!</v>
      </c>
      <c r="B957">
        <f>'Аксапта ИВЛ приход'!B957</f>
        <v>0</v>
      </c>
      <c r="C957" s="197">
        <f>'Аксапта ИВЛ приход'!C957</f>
        <v>0</v>
      </c>
      <c r="D957" s="185">
        <f>'Аксапта ИВЛ приход'!E957+1-1</f>
        <v>0</v>
      </c>
      <c r="E957">
        <f>'Аксапта ИВЛ приход'!F957</f>
        <v>0</v>
      </c>
    </row>
    <row r="958" spans="1:5">
      <c r="A958" t="e">
        <f t="shared" si="14"/>
        <v>#VALUE!</v>
      </c>
      <c r="B958">
        <f>'Аксапта ИВЛ приход'!B958</f>
        <v>0</v>
      </c>
      <c r="C958" s="197">
        <f>'Аксапта ИВЛ приход'!C958</f>
        <v>0</v>
      </c>
      <c r="D958" s="185">
        <f>'Аксапта ИВЛ приход'!E958+1-1</f>
        <v>0</v>
      </c>
      <c r="E958">
        <f>'Аксапта ИВЛ приход'!F958</f>
        <v>0</v>
      </c>
    </row>
    <row r="959" spans="1:5">
      <c r="A959" t="e">
        <f t="shared" si="14"/>
        <v>#VALUE!</v>
      </c>
      <c r="B959">
        <f>'Аксапта ИВЛ приход'!B959</f>
        <v>0</v>
      </c>
      <c r="C959" s="197">
        <f>'Аксапта ИВЛ приход'!C959</f>
        <v>0</v>
      </c>
      <c r="D959" s="185">
        <f>'Аксапта ИВЛ приход'!E959+1-1</f>
        <v>0</v>
      </c>
      <c r="E959">
        <f>'Аксапта ИВЛ приход'!F959</f>
        <v>0</v>
      </c>
    </row>
    <row r="960" spans="1:5">
      <c r="A960" t="e">
        <f t="shared" si="14"/>
        <v>#VALUE!</v>
      </c>
      <c r="B960">
        <f>'Аксапта ИВЛ приход'!B960</f>
        <v>0</v>
      </c>
      <c r="C960" s="197">
        <f>'Аксапта ИВЛ приход'!C960</f>
        <v>0</v>
      </c>
      <c r="D960" s="185">
        <f>'Аксапта ИВЛ приход'!E960+1-1</f>
        <v>0</v>
      </c>
      <c r="E960">
        <f>'Аксапта ИВЛ приход'!F960</f>
        <v>0</v>
      </c>
    </row>
    <row r="961" spans="1:5">
      <c r="A961" t="e">
        <f t="shared" si="14"/>
        <v>#VALUE!</v>
      </c>
      <c r="B961">
        <f>'Аксапта ИВЛ приход'!B961</f>
        <v>0</v>
      </c>
      <c r="C961" s="197">
        <f>'Аксапта ИВЛ приход'!C961</f>
        <v>0</v>
      </c>
      <c r="D961" s="185">
        <f>'Аксапта ИВЛ приход'!E961+1-1</f>
        <v>0</v>
      </c>
      <c r="E961">
        <f>'Аксапта ИВЛ приход'!F961</f>
        <v>0</v>
      </c>
    </row>
    <row r="962" spans="1:5">
      <c r="A962" t="e">
        <f t="shared" ref="A962:A1000" si="15">REPLACE(B962,1,3,)+1-1</f>
        <v>#VALUE!</v>
      </c>
      <c r="B962">
        <f>'Аксапта ИВЛ приход'!B962</f>
        <v>0</v>
      </c>
      <c r="C962" s="197">
        <f>'Аксапта ИВЛ приход'!C962</f>
        <v>0</v>
      </c>
      <c r="D962" s="185">
        <f>'Аксапта ИВЛ приход'!E962+1-1</f>
        <v>0</v>
      </c>
      <c r="E962">
        <f>'Аксапта ИВЛ приход'!F962</f>
        <v>0</v>
      </c>
    </row>
    <row r="963" spans="1:5">
      <c r="A963" t="e">
        <f t="shared" si="15"/>
        <v>#VALUE!</v>
      </c>
      <c r="B963">
        <f>'Аксапта ИВЛ приход'!B963</f>
        <v>0</v>
      </c>
      <c r="C963" s="197">
        <f>'Аксапта ИВЛ приход'!C963</f>
        <v>0</v>
      </c>
      <c r="D963" s="185">
        <f>'Аксапта ИВЛ приход'!E963+1-1</f>
        <v>0</v>
      </c>
      <c r="E963">
        <f>'Аксапта ИВЛ приход'!F963</f>
        <v>0</v>
      </c>
    </row>
    <row r="964" spans="1:5">
      <c r="A964" t="e">
        <f t="shared" si="15"/>
        <v>#VALUE!</v>
      </c>
      <c r="B964">
        <f>'Аксапта ИВЛ приход'!B964</f>
        <v>0</v>
      </c>
      <c r="C964" s="197">
        <f>'Аксапта ИВЛ приход'!C964</f>
        <v>0</v>
      </c>
      <c r="D964" s="185">
        <f>'Аксапта ИВЛ приход'!E964+1-1</f>
        <v>0</v>
      </c>
      <c r="E964">
        <f>'Аксапта ИВЛ приход'!F964</f>
        <v>0</v>
      </c>
    </row>
    <row r="965" spans="1:5">
      <c r="A965" t="e">
        <f t="shared" si="15"/>
        <v>#VALUE!</v>
      </c>
      <c r="B965">
        <f>'Аксапта ИВЛ приход'!B965</f>
        <v>0</v>
      </c>
      <c r="C965" s="197">
        <f>'Аксапта ИВЛ приход'!C965</f>
        <v>0</v>
      </c>
      <c r="D965" s="185">
        <f>'Аксапта ИВЛ приход'!E965+1-1</f>
        <v>0</v>
      </c>
      <c r="E965">
        <f>'Аксапта ИВЛ приход'!F965</f>
        <v>0</v>
      </c>
    </row>
    <row r="966" spans="1:5">
      <c r="A966" t="e">
        <f t="shared" si="15"/>
        <v>#VALUE!</v>
      </c>
      <c r="B966">
        <f>'Аксапта ИВЛ приход'!B966</f>
        <v>0</v>
      </c>
      <c r="C966" s="197">
        <f>'Аксапта ИВЛ приход'!C966</f>
        <v>0</v>
      </c>
      <c r="D966" s="185">
        <f>'Аксапта ИВЛ приход'!E966+1-1</f>
        <v>0</v>
      </c>
      <c r="E966">
        <f>'Аксапта ИВЛ приход'!F966</f>
        <v>0</v>
      </c>
    </row>
    <row r="967" spans="1:5">
      <c r="A967" t="e">
        <f t="shared" si="15"/>
        <v>#VALUE!</v>
      </c>
      <c r="B967">
        <f>'Аксапта ИВЛ приход'!B967</f>
        <v>0</v>
      </c>
      <c r="C967" s="197">
        <f>'Аксапта ИВЛ приход'!C967</f>
        <v>0</v>
      </c>
      <c r="D967" s="185">
        <f>'Аксапта ИВЛ приход'!E967+1-1</f>
        <v>0</v>
      </c>
      <c r="E967">
        <f>'Аксапта ИВЛ приход'!F967</f>
        <v>0</v>
      </c>
    </row>
    <row r="968" spans="1:5">
      <c r="A968" t="e">
        <f t="shared" si="15"/>
        <v>#VALUE!</v>
      </c>
      <c r="B968">
        <f>'Аксапта ИВЛ приход'!B968</f>
        <v>0</v>
      </c>
      <c r="C968" s="197">
        <f>'Аксапта ИВЛ приход'!C968</f>
        <v>0</v>
      </c>
      <c r="D968" s="185">
        <f>'Аксапта ИВЛ приход'!E968+1-1</f>
        <v>0</v>
      </c>
      <c r="E968">
        <f>'Аксапта ИВЛ приход'!F968</f>
        <v>0</v>
      </c>
    </row>
    <row r="969" spans="1:5">
      <c r="A969" t="e">
        <f t="shared" si="15"/>
        <v>#VALUE!</v>
      </c>
      <c r="B969">
        <f>'Аксапта ИВЛ приход'!B969</f>
        <v>0</v>
      </c>
      <c r="C969" s="197">
        <f>'Аксапта ИВЛ приход'!C969</f>
        <v>0</v>
      </c>
      <c r="D969" s="185">
        <f>'Аксапта ИВЛ приход'!E969+1-1</f>
        <v>0</v>
      </c>
      <c r="E969">
        <f>'Аксапта ИВЛ приход'!F969</f>
        <v>0</v>
      </c>
    </row>
    <row r="970" spans="1:5">
      <c r="A970" t="e">
        <f t="shared" si="15"/>
        <v>#VALUE!</v>
      </c>
      <c r="B970">
        <f>'Аксапта ИВЛ приход'!B970</f>
        <v>0</v>
      </c>
      <c r="C970" s="197">
        <f>'Аксапта ИВЛ приход'!C970</f>
        <v>0</v>
      </c>
      <c r="D970" s="185">
        <f>'Аксапта ИВЛ приход'!E970+1-1</f>
        <v>0</v>
      </c>
      <c r="E970">
        <f>'Аксапта ИВЛ приход'!F970</f>
        <v>0</v>
      </c>
    </row>
    <row r="971" spans="1:5">
      <c r="A971" t="e">
        <f t="shared" si="15"/>
        <v>#VALUE!</v>
      </c>
      <c r="B971">
        <f>'Аксапта ИВЛ приход'!B971</f>
        <v>0</v>
      </c>
      <c r="C971" s="197">
        <f>'Аксапта ИВЛ приход'!C971</f>
        <v>0</v>
      </c>
      <c r="D971" s="185">
        <f>'Аксапта ИВЛ приход'!E971+1-1</f>
        <v>0</v>
      </c>
      <c r="E971">
        <f>'Аксапта ИВЛ приход'!F971</f>
        <v>0</v>
      </c>
    </row>
    <row r="972" spans="1:5">
      <c r="A972" t="e">
        <f t="shared" si="15"/>
        <v>#VALUE!</v>
      </c>
      <c r="B972">
        <f>'Аксапта ИВЛ приход'!B972</f>
        <v>0</v>
      </c>
      <c r="C972" s="197">
        <f>'Аксапта ИВЛ приход'!C972</f>
        <v>0</v>
      </c>
      <c r="D972" s="185">
        <f>'Аксапта ИВЛ приход'!E972+1-1</f>
        <v>0</v>
      </c>
      <c r="E972">
        <f>'Аксапта ИВЛ приход'!F972</f>
        <v>0</v>
      </c>
    </row>
    <row r="973" spans="1:5">
      <c r="A973" t="e">
        <f t="shared" si="15"/>
        <v>#VALUE!</v>
      </c>
      <c r="B973">
        <f>'Аксапта ИВЛ приход'!B973</f>
        <v>0</v>
      </c>
      <c r="C973" s="197">
        <f>'Аксапта ИВЛ приход'!C973</f>
        <v>0</v>
      </c>
      <c r="D973" s="185">
        <f>'Аксапта ИВЛ приход'!E973+1-1</f>
        <v>0</v>
      </c>
      <c r="E973">
        <f>'Аксапта ИВЛ приход'!F973</f>
        <v>0</v>
      </c>
    </row>
    <row r="974" spans="1:5">
      <c r="A974" t="e">
        <f t="shared" si="15"/>
        <v>#VALUE!</v>
      </c>
      <c r="B974">
        <f>'Аксапта ИВЛ приход'!B974</f>
        <v>0</v>
      </c>
      <c r="C974" s="197">
        <f>'Аксапта ИВЛ приход'!C974</f>
        <v>0</v>
      </c>
      <c r="D974" s="185">
        <f>'Аксапта ИВЛ приход'!E974+1-1</f>
        <v>0</v>
      </c>
      <c r="E974">
        <f>'Аксапта ИВЛ приход'!F974</f>
        <v>0</v>
      </c>
    </row>
    <row r="975" spans="1:5">
      <c r="A975" t="e">
        <f t="shared" si="15"/>
        <v>#VALUE!</v>
      </c>
      <c r="B975">
        <f>'Аксапта ИВЛ приход'!B975</f>
        <v>0</v>
      </c>
      <c r="C975" s="197">
        <f>'Аксапта ИВЛ приход'!C975</f>
        <v>0</v>
      </c>
      <c r="D975" s="185">
        <f>'Аксапта ИВЛ приход'!E975+1-1</f>
        <v>0</v>
      </c>
      <c r="E975">
        <f>'Аксапта ИВЛ приход'!F975</f>
        <v>0</v>
      </c>
    </row>
    <row r="976" spans="1:5">
      <c r="A976" t="e">
        <f t="shared" si="15"/>
        <v>#VALUE!</v>
      </c>
      <c r="B976">
        <f>'Аксапта ИВЛ приход'!B976</f>
        <v>0</v>
      </c>
      <c r="C976" s="197">
        <f>'Аксапта ИВЛ приход'!C976</f>
        <v>0</v>
      </c>
      <c r="D976" s="185">
        <f>'Аксапта ИВЛ приход'!E976+1-1</f>
        <v>0</v>
      </c>
      <c r="E976">
        <f>'Аксапта ИВЛ приход'!F976</f>
        <v>0</v>
      </c>
    </row>
    <row r="977" spans="1:5">
      <c r="A977" t="e">
        <f t="shared" si="15"/>
        <v>#VALUE!</v>
      </c>
      <c r="B977">
        <f>'Аксапта ИВЛ приход'!B977</f>
        <v>0</v>
      </c>
      <c r="C977" s="197">
        <f>'Аксапта ИВЛ приход'!C977</f>
        <v>0</v>
      </c>
      <c r="D977" s="185">
        <f>'Аксапта ИВЛ приход'!E977+1-1</f>
        <v>0</v>
      </c>
      <c r="E977">
        <f>'Аксапта ИВЛ приход'!F977</f>
        <v>0</v>
      </c>
    </row>
    <row r="978" spans="1:5">
      <c r="A978" t="e">
        <f t="shared" si="15"/>
        <v>#VALUE!</v>
      </c>
      <c r="B978">
        <f>'Аксапта ИВЛ приход'!B978</f>
        <v>0</v>
      </c>
      <c r="C978" s="197">
        <f>'Аксапта ИВЛ приход'!C978</f>
        <v>0</v>
      </c>
      <c r="D978" s="185">
        <f>'Аксапта ИВЛ приход'!E978+1-1</f>
        <v>0</v>
      </c>
      <c r="E978">
        <f>'Аксапта ИВЛ приход'!F978</f>
        <v>0</v>
      </c>
    </row>
    <row r="979" spans="1:5">
      <c r="A979" t="e">
        <f t="shared" si="15"/>
        <v>#VALUE!</v>
      </c>
      <c r="B979">
        <f>'Аксапта ИВЛ приход'!B979</f>
        <v>0</v>
      </c>
      <c r="C979" s="197">
        <f>'Аксапта ИВЛ приход'!C979</f>
        <v>0</v>
      </c>
      <c r="D979" s="185">
        <f>'Аксапта ИВЛ приход'!E979+1-1</f>
        <v>0</v>
      </c>
      <c r="E979">
        <f>'Аксапта ИВЛ приход'!F979</f>
        <v>0</v>
      </c>
    </row>
    <row r="980" spans="1:5">
      <c r="A980" t="e">
        <f t="shared" si="15"/>
        <v>#VALUE!</v>
      </c>
      <c r="B980">
        <f>'Аксапта ИВЛ приход'!B980</f>
        <v>0</v>
      </c>
      <c r="C980" s="197">
        <f>'Аксапта ИВЛ приход'!C980</f>
        <v>0</v>
      </c>
      <c r="D980" s="185">
        <f>'Аксапта ИВЛ приход'!E980+1-1</f>
        <v>0</v>
      </c>
      <c r="E980">
        <f>'Аксапта ИВЛ приход'!F980</f>
        <v>0</v>
      </c>
    </row>
    <row r="981" spans="1:5">
      <c r="A981" t="e">
        <f t="shared" si="15"/>
        <v>#VALUE!</v>
      </c>
      <c r="B981">
        <f>'Аксапта ИВЛ приход'!B981</f>
        <v>0</v>
      </c>
      <c r="C981" s="197">
        <f>'Аксапта ИВЛ приход'!C981</f>
        <v>0</v>
      </c>
      <c r="D981" s="185">
        <f>'Аксапта ИВЛ приход'!E981+1-1</f>
        <v>0</v>
      </c>
      <c r="E981">
        <f>'Аксапта ИВЛ приход'!F981</f>
        <v>0</v>
      </c>
    </row>
    <row r="982" spans="1:5">
      <c r="A982" t="e">
        <f t="shared" si="15"/>
        <v>#VALUE!</v>
      </c>
      <c r="B982">
        <f>'Аксапта ИВЛ приход'!B982</f>
        <v>0</v>
      </c>
      <c r="C982" s="197">
        <f>'Аксапта ИВЛ приход'!C982</f>
        <v>0</v>
      </c>
      <c r="D982" s="185">
        <f>'Аксапта ИВЛ приход'!E982+1-1</f>
        <v>0</v>
      </c>
      <c r="E982">
        <f>'Аксапта ИВЛ приход'!F982</f>
        <v>0</v>
      </c>
    </row>
    <row r="983" spans="1:5">
      <c r="A983" t="e">
        <f t="shared" si="15"/>
        <v>#VALUE!</v>
      </c>
      <c r="B983">
        <f>'Аксапта ИВЛ приход'!B983</f>
        <v>0</v>
      </c>
      <c r="C983" s="197">
        <f>'Аксапта ИВЛ приход'!C983</f>
        <v>0</v>
      </c>
      <c r="D983" s="185">
        <f>'Аксапта ИВЛ приход'!E983+1-1</f>
        <v>0</v>
      </c>
      <c r="E983">
        <f>'Аксапта ИВЛ приход'!F983</f>
        <v>0</v>
      </c>
    </row>
    <row r="984" spans="1:5">
      <c r="A984" t="e">
        <f t="shared" si="15"/>
        <v>#VALUE!</v>
      </c>
      <c r="B984">
        <f>'Аксапта ИВЛ приход'!B984</f>
        <v>0</v>
      </c>
      <c r="C984" s="197">
        <f>'Аксапта ИВЛ приход'!C984</f>
        <v>0</v>
      </c>
      <c r="D984" s="185">
        <f>'Аксапта ИВЛ приход'!E984+1-1</f>
        <v>0</v>
      </c>
      <c r="E984">
        <f>'Аксапта ИВЛ приход'!F984</f>
        <v>0</v>
      </c>
    </row>
    <row r="985" spans="1:5">
      <c r="A985" t="e">
        <f t="shared" si="15"/>
        <v>#VALUE!</v>
      </c>
      <c r="B985">
        <f>'Аксапта ИВЛ приход'!B985</f>
        <v>0</v>
      </c>
      <c r="C985" s="197">
        <f>'Аксапта ИВЛ приход'!C985</f>
        <v>0</v>
      </c>
      <c r="D985" s="185">
        <f>'Аксапта ИВЛ приход'!E985+1-1</f>
        <v>0</v>
      </c>
      <c r="E985">
        <f>'Аксапта ИВЛ приход'!F985</f>
        <v>0</v>
      </c>
    </row>
    <row r="986" spans="1:5">
      <c r="A986" t="e">
        <f t="shared" si="15"/>
        <v>#VALUE!</v>
      </c>
      <c r="B986">
        <f>'Аксапта ИВЛ приход'!B986</f>
        <v>0</v>
      </c>
      <c r="C986" s="197">
        <f>'Аксапта ИВЛ приход'!C986</f>
        <v>0</v>
      </c>
      <c r="D986" s="185">
        <f>'Аксапта ИВЛ приход'!E986+1-1</f>
        <v>0</v>
      </c>
      <c r="E986">
        <f>'Аксапта ИВЛ приход'!F986</f>
        <v>0</v>
      </c>
    </row>
    <row r="987" spans="1:5">
      <c r="A987" t="e">
        <f t="shared" si="15"/>
        <v>#VALUE!</v>
      </c>
      <c r="B987">
        <f>'Аксапта ИВЛ приход'!B987</f>
        <v>0</v>
      </c>
      <c r="C987" s="197">
        <f>'Аксапта ИВЛ приход'!C987</f>
        <v>0</v>
      </c>
      <c r="D987" s="185">
        <f>'Аксапта ИВЛ приход'!E987+1-1</f>
        <v>0</v>
      </c>
      <c r="E987">
        <f>'Аксапта ИВЛ приход'!F987</f>
        <v>0</v>
      </c>
    </row>
    <row r="988" spans="1:5">
      <c r="A988" t="e">
        <f t="shared" si="15"/>
        <v>#VALUE!</v>
      </c>
      <c r="B988">
        <f>'Аксапта ИВЛ приход'!B988</f>
        <v>0</v>
      </c>
      <c r="C988" s="197">
        <f>'Аксапта ИВЛ приход'!C988</f>
        <v>0</v>
      </c>
      <c r="D988" s="185">
        <f>'Аксапта ИВЛ приход'!E988+1-1</f>
        <v>0</v>
      </c>
      <c r="E988">
        <f>'Аксапта ИВЛ приход'!F988</f>
        <v>0</v>
      </c>
    </row>
    <row r="989" spans="1:5">
      <c r="A989" t="e">
        <f t="shared" si="15"/>
        <v>#VALUE!</v>
      </c>
      <c r="B989">
        <f>'Аксапта ИВЛ приход'!B989</f>
        <v>0</v>
      </c>
      <c r="C989" s="197">
        <f>'Аксапта ИВЛ приход'!C989</f>
        <v>0</v>
      </c>
      <c r="D989" s="185">
        <f>'Аксапта ИВЛ приход'!E989+1-1</f>
        <v>0</v>
      </c>
      <c r="E989">
        <f>'Аксапта ИВЛ приход'!F989</f>
        <v>0</v>
      </c>
    </row>
    <row r="990" spans="1:5">
      <c r="A990" t="e">
        <f t="shared" si="15"/>
        <v>#VALUE!</v>
      </c>
      <c r="B990">
        <f>'Аксапта ИВЛ приход'!B990</f>
        <v>0</v>
      </c>
      <c r="C990" s="197">
        <f>'Аксапта ИВЛ приход'!C990</f>
        <v>0</v>
      </c>
      <c r="D990" s="185">
        <f>'Аксапта ИВЛ приход'!E990+1-1</f>
        <v>0</v>
      </c>
      <c r="E990">
        <f>'Аксапта ИВЛ приход'!F990</f>
        <v>0</v>
      </c>
    </row>
    <row r="991" spans="1:5">
      <c r="A991" t="e">
        <f t="shared" si="15"/>
        <v>#VALUE!</v>
      </c>
      <c r="B991">
        <f>'Аксапта ИВЛ приход'!B991</f>
        <v>0</v>
      </c>
      <c r="C991" s="197">
        <f>'Аксапта ИВЛ приход'!C991</f>
        <v>0</v>
      </c>
      <c r="D991" s="185">
        <f>'Аксапта ИВЛ приход'!E991+1-1</f>
        <v>0</v>
      </c>
      <c r="E991">
        <f>'Аксапта ИВЛ приход'!F991</f>
        <v>0</v>
      </c>
    </row>
    <row r="992" spans="1:5">
      <c r="A992" t="e">
        <f t="shared" si="15"/>
        <v>#VALUE!</v>
      </c>
      <c r="B992">
        <f>'Аксапта ИВЛ приход'!B992</f>
        <v>0</v>
      </c>
      <c r="C992" s="197">
        <f>'Аксапта ИВЛ приход'!C992</f>
        <v>0</v>
      </c>
      <c r="D992" s="185">
        <f>'Аксапта ИВЛ приход'!E992+1-1</f>
        <v>0</v>
      </c>
      <c r="E992">
        <f>'Аксапта ИВЛ приход'!F992</f>
        <v>0</v>
      </c>
    </row>
    <row r="993" spans="1:5">
      <c r="A993" t="e">
        <f t="shared" si="15"/>
        <v>#VALUE!</v>
      </c>
      <c r="B993">
        <f>'Аксапта ИВЛ приход'!B993</f>
        <v>0</v>
      </c>
      <c r="C993" s="197">
        <f>'Аксапта ИВЛ приход'!C993</f>
        <v>0</v>
      </c>
      <c r="D993" s="185">
        <f>'Аксапта ИВЛ приход'!E993+1-1</f>
        <v>0</v>
      </c>
      <c r="E993">
        <f>'Аксапта ИВЛ приход'!F993</f>
        <v>0</v>
      </c>
    </row>
    <row r="994" spans="1:5">
      <c r="A994" t="e">
        <f t="shared" si="15"/>
        <v>#VALUE!</v>
      </c>
      <c r="B994">
        <f>'Аксапта ИВЛ приход'!B994</f>
        <v>0</v>
      </c>
      <c r="C994" s="197">
        <f>'Аксапта ИВЛ приход'!C994</f>
        <v>0</v>
      </c>
      <c r="D994" s="185">
        <f>'Аксапта ИВЛ приход'!E994+1-1</f>
        <v>0</v>
      </c>
      <c r="E994">
        <f>'Аксапта ИВЛ приход'!F994</f>
        <v>0</v>
      </c>
    </row>
    <row r="995" spans="1:5">
      <c r="A995" t="e">
        <f t="shared" si="15"/>
        <v>#VALUE!</v>
      </c>
      <c r="B995">
        <f>'Аксапта ИВЛ приход'!B995</f>
        <v>0</v>
      </c>
      <c r="C995" s="197">
        <f>'Аксапта ИВЛ приход'!C995</f>
        <v>0</v>
      </c>
      <c r="D995" s="185">
        <f>'Аксапта ИВЛ приход'!E995+1-1</f>
        <v>0</v>
      </c>
      <c r="E995">
        <f>'Аксапта ИВЛ приход'!F995</f>
        <v>0</v>
      </c>
    </row>
    <row r="996" spans="1:5">
      <c r="A996" t="e">
        <f t="shared" si="15"/>
        <v>#VALUE!</v>
      </c>
      <c r="B996">
        <f>'Аксапта ИВЛ приход'!B996</f>
        <v>0</v>
      </c>
      <c r="C996" s="197">
        <f>'Аксапта ИВЛ приход'!C996</f>
        <v>0</v>
      </c>
      <c r="D996" s="185">
        <f>'Аксапта ИВЛ приход'!E996+1-1</f>
        <v>0</v>
      </c>
      <c r="E996">
        <f>'Аксапта ИВЛ приход'!F996</f>
        <v>0</v>
      </c>
    </row>
    <row r="997" spans="1:5">
      <c r="A997" t="e">
        <f t="shared" si="15"/>
        <v>#VALUE!</v>
      </c>
      <c r="B997">
        <f>'Аксапта ИВЛ приход'!B997</f>
        <v>0</v>
      </c>
      <c r="C997" s="197">
        <f>'Аксапта ИВЛ приход'!C997</f>
        <v>0</v>
      </c>
      <c r="D997" s="185">
        <f>'Аксапта ИВЛ приход'!E997+1-1</f>
        <v>0</v>
      </c>
      <c r="E997">
        <f>'Аксапта ИВЛ приход'!F997</f>
        <v>0</v>
      </c>
    </row>
    <row r="998" spans="1:5">
      <c r="A998" t="e">
        <f t="shared" si="15"/>
        <v>#VALUE!</v>
      </c>
      <c r="B998">
        <f>'Аксапта ИВЛ приход'!B998</f>
        <v>0</v>
      </c>
      <c r="C998" s="197">
        <f>'Аксапта ИВЛ приход'!C998</f>
        <v>0</v>
      </c>
      <c r="D998" s="185">
        <f>'Аксапта ИВЛ приход'!E998+1-1</f>
        <v>0</v>
      </c>
      <c r="E998">
        <f>'Аксапта ИВЛ приход'!F998</f>
        <v>0</v>
      </c>
    </row>
    <row r="999" spans="1:5">
      <c r="A999" t="e">
        <f t="shared" si="15"/>
        <v>#VALUE!</v>
      </c>
      <c r="B999">
        <f>'Аксапта ИВЛ приход'!B999</f>
        <v>0</v>
      </c>
      <c r="C999" s="197">
        <f>'Аксапта ИВЛ приход'!C999</f>
        <v>0</v>
      </c>
      <c r="D999" s="185">
        <f>'Аксапта ИВЛ приход'!E999+1-1</f>
        <v>0</v>
      </c>
      <c r="E999">
        <f>'Аксапта ИВЛ приход'!F999</f>
        <v>0</v>
      </c>
    </row>
    <row r="1000" spans="1:5">
      <c r="A1000" t="e">
        <f t="shared" si="15"/>
        <v>#VALUE!</v>
      </c>
      <c r="B1000">
        <f>'Аксапта ИВЛ приход'!B1000</f>
        <v>0</v>
      </c>
      <c r="C1000" s="197">
        <f>'Аксапта ИВЛ приход'!C1000</f>
        <v>0</v>
      </c>
      <c r="D1000" s="185">
        <f>'Аксапта ИВЛ приход'!E1000+1-1</f>
        <v>0</v>
      </c>
      <c r="E1000">
        <f>'Аксапта ИВЛ приход'!F1000</f>
        <v>0</v>
      </c>
    </row>
  </sheetData>
  <sheetProtection algorithmName="SHA-512" hashValue="5B5takvBfA+ccf5WRHgKbr/fWVqWScCKMRl73C78KWPJVgihpssWh73G6/Z6wWSHhWzI+nkUW6cwpD1E8OJakw==" saltValue="Hc+peB9tk24JQla8D/stjw==" spinCount="100000" sheet="1" objects="1" scenarios="1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000"/>
  <sheetViews>
    <sheetView workbookViewId="0">
      <selection activeCell="E12" sqref="E12"/>
    </sheetView>
  </sheetViews>
  <sheetFormatPr defaultColWidth="17.7109375" defaultRowHeight="15"/>
  <cols>
    <col min="4" max="4" width="17.7109375" style="185"/>
  </cols>
  <sheetData>
    <row r="1" spans="1:6">
      <c r="A1" s="198" t="e">
        <f t="shared" ref="A1:A64" si="0">REPLACE(B1,1,3,)+1-1</f>
        <v>#VALUE!</v>
      </c>
      <c r="B1" s="198">
        <f>'Аксапта ИВЛ приход 2'!B1</f>
        <v>0</v>
      </c>
      <c r="C1" s="198">
        <f>'Аксапта ИВЛ приход 2'!C1</f>
        <v>0</v>
      </c>
      <c r="D1" s="198">
        <f>'Аксапта ИВЛ приход 2'!E1+1-1</f>
        <v>0</v>
      </c>
      <c r="E1" s="198">
        <f>'Аксапта ИВЛ приход 2'!F1</f>
        <v>0</v>
      </c>
      <c r="F1" s="198"/>
    </row>
    <row r="2" spans="1:6">
      <c r="A2" s="198" t="e">
        <f t="shared" si="0"/>
        <v>#VALUE!</v>
      </c>
      <c r="B2" s="198">
        <f>'Аксапта ИВЛ приход 2'!B2</f>
        <v>0</v>
      </c>
      <c r="C2" s="198" t="str">
        <f>'Аксапта ИВЛ приход 2'!C2</f>
        <v>0094-МСК 0094-МСК, ул Большая Полянка 28 корп 1</v>
      </c>
      <c r="D2" s="198" t="e">
        <f>'Аксапта ИВЛ приход 2'!E2+1-1</f>
        <v>#VALUE!</v>
      </c>
      <c r="E2" s="198">
        <f>'Аксапта ИВЛ приход 2'!F2</f>
        <v>0</v>
      </c>
      <c r="F2" s="198"/>
    </row>
    <row r="3" spans="1:6">
      <c r="A3" s="198" t="e">
        <f t="shared" si="0"/>
        <v>#VALUE!</v>
      </c>
      <c r="B3" s="198">
        <f>'Аксапта ИВЛ приход 2'!B3</f>
        <v>0</v>
      </c>
      <c r="C3" s="198" t="str">
        <f>'Аксапта ИВЛ приход 2'!C3</f>
        <v>21627</v>
      </c>
      <c r="D3" s="198" t="e">
        <f>'Аксапта ИВЛ приход 2'!E3+1-1</f>
        <v>#VALUE!</v>
      </c>
      <c r="E3" s="198">
        <f>'Аксапта ИВЛ приход 2'!F3</f>
        <v>0</v>
      </c>
      <c r="F3" s="198"/>
    </row>
    <row r="4" spans="1:6">
      <c r="A4" s="198" t="e">
        <f t="shared" si="0"/>
        <v>#VALUE!</v>
      </c>
      <c r="B4" s="198">
        <f>'Аксапта ИВЛ приход 2'!B4</f>
        <v>0</v>
      </c>
      <c r="C4" s="198" t="str">
        <f>'Аксапта ИВЛ приход 2'!C4</f>
        <v/>
      </c>
      <c r="D4" s="198" t="e">
        <f>'Аксапта ИВЛ приход 2'!E4+1-1</f>
        <v>#VALUE!</v>
      </c>
      <c r="E4" s="198">
        <f>'Аксапта ИВЛ приход 2'!F4</f>
        <v>0</v>
      </c>
      <c r="F4" s="198"/>
    </row>
    <row r="5" spans="1:6">
      <c r="A5" s="198" t="e">
        <f t="shared" si="0"/>
        <v>#VALUE!</v>
      </c>
      <c r="B5" s="198">
        <f>'Аксапта ИВЛ приход 2'!B5</f>
        <v>0</v>
      </c>
      <c r="C5" s="198" t="str">
        <f>'Аксапта ИВЛ приход 2'!C5</f>
        <v/>
      </c>
      <c r="D5" s="198" t="e">
        <f>'Аксапта ИВЛ приход 2'!E5+1-1</f>
        <v>#VALUE!</v>
      </c>
      <c r="E5" s="198">
        <f>'Аксапта ИВЛ приход 2'!F5</f>
        <v>0</v>
      </c>
      <c r="F5" s="198"/>
    </row>
    <row r="6" spans="1:6">
      <c r="A6" s="198" t="e">
        <f t="shared" si="0"/>
        <v>#VALUE!</v>
      </c>
      <c r="B6" s="198">
        <f>'Аксапта ИВЛ приход 2'!B6</f>
        <v>0</v>
      </c>
      <c r="C6" s="198" t="str">
        <f>'Аксапта ИВЛ приход 2'!C6</f>
        <v>BK-94 Большая Полянка</v>
      </c>
      <c r="D6" s="198">
        <f>'Аксапта ИВЛ приход 2'!E6+1-1</f>
        <v>0</v>
      </c>
      <c r="E6" s="198">
        <f>'Аксапта ИВЛ приход 2'!F6</f>
        <v>0</v>
      </c>
      <c r="F6" s="198"/>
    </row>
    <row r="7" spans="1:6">
      <c r="A7" s="198" t="e">
        <f t="shared" si="0"/>
        <v>#VALUE!</v>
      </c>
      <c r="B7" s="198">
        <f>'Аксапта ИВЛ приход 2'!B7</f>
        <v>0</v>
      </c>
      <c r="C7" s="198" t="str">
        <f>'Аксапта ИВЛ приход 2'!C7</f>
        <v>27.07.2017</v>
      </c>
      <c r="D7" s="198">
        <f>'Аксапта ИВЛ приход 2'!E7+1-1</f>
        <v>0</v>
      </c>
      <c r="E7" s="198">
        <f>'Аксапта ИВЛ приход 2'!F7</f>
        <v>0</v>
      </c>
      <c r="F7" s="198"/>
    </row>
    <row r="8" spans="1:6">
      <c r="A8" s="198" t="e">
        <f t="shared" si="0"/>
        <v>#VALUE!</v>
      </c>
      <c r="B8" s="198">
        <f>'Аксапта ИВЛ приход 2'!B8</f>
        <v>0</v>
      </c>
      <c r="C8" s="198" t="str">
        <f>'Аксапта ИВЛ приход 2'!C8</f>
        <v>31.07.2017</v>
      </c>
      <c r="D8" s="198" t="e">
        <f>'Аксапта ИВЛ приход 2'!E8+1-1</f>
        <v>#VALUE!</v>
      </c>
      <c r="E8" s="198" t="str">
        <f>'Аксапта ИВЛ приход 2'!F8</f>
        <v/>
      </c>
      <c r="F8" s="198"/>
    </row>
    <row r="9" spans="1:6">
      <c r="A9" s="198" t="e">
        <f t="shared" si="0"/>
        <v>#VALUE!</v>
      </c>
      <c r="B9" s="198">
        <f>'Аксапта ИВЛ приход 2'!B9</f>
        <v>0</v>
      </c>
      <c r="C9" s="198">
        <f>'Аксапта ИВЛ приход 2'!C9</f>
        <v>0</v>
      </c>
      <c r="D9" s="198">
        <f>'Аксапта ИВЛ приход 2'!E9+1-1</f>
        <v>0</v>
      </c>
      <c r="E9" s="198">
        <f>'Аксапта ИВЛ приход 2'!F9</f>
        <v>0</v>
      </c>
      <c r="F9" s="198"/>
    </row>
    <row r="10" spans="1:6">
      <c r="A10" s="198" t="e">
        <f t="shared" si="0"/>
        <v>#VALUE!</v>
      </c>
      <c r="B10" s="198" t="str">
        <f>'Аксапта ИВЛ приход 2'!B10</f>
        <v>Код номенклатуры</v>
      </c>
      <c r="C10" s="198" t="str">
        <f>'Аксапта ИВЛ приход 2'!C10</f>
        <v>Наименование</v>
      </c>
      <c r="D10" s="198" t="e">
        <f>'Аксапта ИВЛ приход 2'!E10+1-1</f>
        <v>#VALUE!</v>
      </c>
      <c r="E10" s="198" t="str">
        <f>'Аксапта ИВЛ приход 2'!F10</f>
        <v xml:space="preserve">Количество в скл. ед. (шт, кг, л) </v>
      </c>
      <c r="F10" s="198"/>
    </row>
    <row r="11" spans="1:6">
      <c r="A11">
        <f t="shared" si="0"/>
        <v>51017</v>
      </c>
      <c r="B11" s="203" t="str">
        <f>'Аксапта ИВЛ приход 2'!B11</f>
        <v>BK_51017</v>
      </c>
      <c r="C11" s="197" t="str">
        <f>'Аксапта ИВЛ приход 2'!C11</f>
        <v>Майонез "Классический" 65% жирности 14 кг в уп.</v>
      </c>
      <c r="D11" s="185">
        <f>'Аксапта ИВЛ приход 2'!E11+1-1</f>
        <v>2</v>
      </c>
      <c r="E11" t="str">
        <f>'Аксапта ИВЛ приход 2'!F11</f>
        <v>28,00</v>
      </c>
    </row>
    <row r="12" spans="1:6">
      <c r="A12">
        <f t="shared" si="0"/>
        <v>51058</v>
      </c>
      <c r="B12" s="203" t="str">
        <f>'Аксапта ИВЛ приход 2'!B12</f>
        <v>BK_51058</v>
      </c>
      <c r="C12" s="197" t="str">
        <f>'Аксапта ИВЛ приход 2'!C12</f>
        <v>Кетчуп "Хайнц" томатный 25 мл 125 шт. в уп.</v>
      </c>
      <c r="D12" s="185">
        <f>'Аксапта ИВЛ приход 2'!E12+1-1</f>
        <v>1</v>
      </c>
      <c r="E12" t="str">
        <f>'Аксапта ИВЛ приход 2'!F12</f>
        <v>125,00</v>
      </c>
    </row>
    <row r="13" spans="1:6">
      <c r="A13">
        <f t="shared" si="0"/>
        <v>51065</v>
      </c>
      <c r="B13" s="203" t="str">
        <f>'Аксапта ИВЛ приход 2'!B13</f>
        <v>BK_51065</v>
      </c>
      <c r="C13" s="197" t="str">
        <f>'Аксапта ИВЛ приход 2'!C13</f>
        <v>Кетчуп "Хайнц" томатный 12 кг в уп.</v>
      </c>
      <c r="D13" s="185">
        <f>'Аксапта ИВЛ приход 2'!E13+1-1</f>
        <v>1</v>
      </c>
      <c r="E13" t="str">
        <f>'Аксапта ИВЛ приход 2'!F13</f>
        <v>12,00</v>
      </c>
    </row>
    <row r="14" spans="1:6">
      <c r="A14">
        <f t="shared" si="0"/>
        <v>80000</v>
      </c>
      <c r="B14" s="203" t="str">
        <f>'Аксапта ИВЛ приход 2'!B14</f>
        <v>BK_80000</v>
      </c>
      <c r="C14" s="197" t="str">
        <f>'Аксапта ИВЛ приход 2'!C14</f>
        <v>Фритюрный жир BKR1, 7,5 л- 6,9 кг</v>
      </c>
      <c r="D14" s="185">
        <f>'Аксапта ИВЛ приход 2'!E14+1-1</f>
        <v>6</v>
      </c>
      <c r="E14" t="str">
        <f>'Аксапта ИВЛ приход 2'!F14</f>
        <v>41,40</v>
      </c>
    </row>
    <row r="15" spans="1:6">
      <c r="A15">
        <f t="shared" si="0"/>
        <v>51092</v>
      </c>
      <c r="B15" s="203" t="str">
        <f>'Аксапта ИВЛ приход 2'!B15</f>
        <v>BK_51092</v>
      </c>
      <c r="C15" s="197" t="str">
        <f>'Аксапта ИВЛ приход 2'!C15</f>
        <v>Сыр плавленный (ломтики) 6*140 шт в уп (840 ломт. В уп)</v>
      </c>
      <c r="D15" s="185">
        <f>'Аксапта ИВЛ приход 2'!E15+1-1</f>
        <v>2</v>
      </c>
      <c r="E15" t="str">
        <f>'Аксапта ИВЛ приход 2'!F15</f>
        <v>1 680,00</v>
      </c>
    </row>
    <row r="16" spans="1:6">
      <c r="A16">
        <f t="shared" si="0"/>
        <v>51205</v>
      </c>
      <c r="B16" s="203" t="str">
        <f>'Аксапта ИВЛ приход 2'!B16</f>
        <v>BK_51205</v>
      </c>
      <c r="C16" s="197" t="str">
        <f>'Аксапта ИВЛ приход 2'!C16</f>
        <v>Соус барбекю 25 мл 125 шт. в уп.</v>
      </c>
      <c r="D16" s="185">
        <f>'Аксапта ИВЛ приход 2'!E16+1-1</f>
        <v>1</v>
      </c>
      <c r="E16" t="str">
        <f>'Аксапта ИВЛ приход 2'!F16</f>
        <v>125,00</v>
      </c>
    </row>
    <row r="17" spans="1:5">
      <c r="A17">
        <f t="shared" si="0"/>
        <v>51218</v>
      </c>
      <c r="B17" s="203" t="str">
        <f>'Аксапта ИВЛ приход 2'!B17</f>
        <v>BK_51218</v>
      </c>
      <c r="C17" s="197" t="str">
        <f>'Аксапта ИВЛ приход 2'!C17</f>
        <v>Соус Цезарь Хайнц 14 шт. в кор</v>
      </c>
      <c r="D17" s="185">
        <f>'Аксапта ИВЛ приход 2'!E17+1-1</f>
        <v>1</v>
      </c>
      <c r="E17" t="str">
        <f>'Аксапта ИВЛ приход 2'!F17</f>
        <v>3,22</v>
      </c>
    </row>
    <row r="18" spans="1:5">
      <c r="A18">
        <f t="shared" si="0"/>
        <v>51256</v>
      </c>
      <c r="B18" s="203" t="str">
        <f>'Аксапта ИВЛ приход 2'!B18</f>
        <v>BK_51256</v>
      </c>
      <c r="C18" s="197" t="str">
        <f>'Аксапта ИВЛ приход 2'!C18</f>
        <v>Западный барбекю соус 8 кг в уп.</v>
      </c>
      <c r="D18" s="185">
        <f>'Аксапта ИВЛ приход 2'!E18+1-1</f>
        <v>1</v>
      </c>
      <c r="E18" t="str">
        <f>'Аксапта ИВЛ приход 2'!F18</f>
        <v>8,00</v>
      </c>
    </row>
    <row r="19" spans="1:5">
      <c r="A19">
        <f t="shared" si="0"/>
        <v>53227</v>
      </c>
      <c r="B19" s="203" t="str">
        <f>'Аксапта ИВЛ приход 2'!B19</f>
        <v>BK_53227</v>
      </c>
      <c r="C19" s="197" t="str">
        <f>'Аксапта ИВЛ приход 2'!C19</f>
        <v>Смесь молочная для мороженого 11,04 кг в уп</v>
      </c>
      <c r="D19" s="185">
        <f>'Аксапта ИВЛ приход 2'!E19+1-1</f>
        <v>5</v>
      </c>
      <c r="E19" t="str">
        <f>'Аксапта ИВЛ приход 2'!F19</f>
        <v>55,20</v>
      </c>
    </row>
    <row r="20" spans="1:5">
      <c r="A20">
        <f t="shared" si="0"/>
        <v>53228</v>
      </c>
      <c r="B20" s="203" t="str">
        <f>'Аксапта ИВЛ приход 2'!B20</f>
        <v>BK_53228</v>
      </c>
      <c r="C20" s="197" t="str">
        <f>'Аксапта ИВЛ приход 2'!C20</f>
        <v>Смесь молочная для коктейля 10,81 кг в уп</v>
      </c>
      <c r="D20" s="185">
        <f>'Аксапта ИВЛ приход 2'!E20+1-1</f>
        <v>5</v>
      </c>
      <c r="E20" t="str">
        <f>'Аксапта ИВЛ приход 2'!F20</f>
        <v>54,05</v>
      </c>
    </row>
    <row r="21" spans="1:5">
      <c r="A21">
        <f t="shared" si="0"/>
        <v>55017</v>
      </c>
      <c r="B21" s="203" t="str">
        <f>'Аксапта ИВЛ приход 2'!B21</f>
        <v>BK_55017</v>
      </c>
      <c r="C21" s="197" t="str">
        <f>'Аксапта ИВЛ приход 2'!C21</f>
        <v>Булочка для датского хот-дога с кунжутом 76 гр. 36 шт. в уп.</v>
      </c>
      <c r="D21" s="185">
        <f>'Аксапта ИВЛ приход 2'!E21+1-1</f>
        <v>4</v>
      </c>
      <c r="E21" t="str">
        <f>'Аксапта ИВЛ приход 2'!F21</f>
        <v>144,00</v>
      </c>
    </row>
    <row r="22" spans="1:5">
      <c r="A22">
        <f t="shared" si="0"/>
        <v>55035</v>
      </c>
      <c r="B22" s="203" t="str">
        <f>'Аксапта ИВЛ приход 2'!B22</f>
        <v>BK_55035</v>
      </c>
      <c r="C22" s="197" t="str">
        <f>'Аксапта ИВЛ приход 2'!C22</f>
        <v>Булочка для гамбургера с кунжутом 55 гр. 48 шт. в уп.</v>
      </c>
      <c r="D22" s="185">
        <f>'Аксапта ИВЛ приход 2'!E22+1-1</f>
        <v>15</v>
      </c>
      <c r="E22" t="str">
        <f>'Аксапта ИВЛ приход 2'!F22</f>
        <v>720,00</v>
      </c>
    </row>
    <row r="23" spans="1:5">
      <c r="A23">
        <f t="shared" si="0"/>
        <v>56064</v>
      </c>
      <c r="B23" s="203" t="str">
        <f>'Аксапта ИВЛ приход 2'!B23</f>
        <v>BK_56064</v>
      </c>
      <c r="C23" s="197" t="str">
        <f>'Аксапта ИВЛ приход 2'!C23</f>
        <v>Стакан двухслойный 12 унций 600 шт. в уп. Стакан бумажный для горячих напитков</v>
      </c>
      <c r="D23" s="185">
        <f>'Аксапта ИВЛ приход 2'!E23+1-1</f>
        <v>1</v>
      </c>
      <c r="E23" t="str">
        <f>'Аксапта ИВЛ приход 2'!F23</f>
        <v>600,00</v>
      </c>
    </row>
    <row r="24" spans="1:5">
      <c r="A24">
        <f t="shared" si="0"/>
        <v>80028</v>
      </c>
      <c r="B24" s="203" t="str">
        <f>'Аксапта ИВЛ приход 2'!B24</f>
        <v>BK_80028</v>
      </c>
      <c r="C24" s="197" t="str">
        <f>'Аксапта ИВЛ приход 2'!C24</f>
        <v>Соус шоколадно-карамельный Марс 315гр/бут</v>
      </c>
      <c r="D24" s="185">
        <f>'Аксапта ИВЛ приход 2'!E24+1-1</f>
        <v>4</v>
      </c>
      <c r="E24" t="str">
        <f>'Аксапта ИВЛ приход 2'!F24</f>
        <v>1,26</v>
      </c>
    </row>
    <row r="25" spans="1:5">
      <c r="A25">
        <f t="shared" si="0"/>
        <v>58553</v>
      </c>
      <c r="B25" s="203" t="str">
        <f>'Аксапта ИВЛ приход 2'!B25</f>
        <v>BK_58553</v>
      </c>
      <c r="C25" s="197" t="str">
        <f>'Аксапта ИВЛ приход 2'!C25</f>
        <v>Волнистые картофельные дольки "Барбекю" с кожурой, 4*2,5 кг</v>
      </c>
      <c r="D25" s="185">
        <f>'Аксапта ИВЛ приход 2'!E25+1-1</f>
        <v>2</v>
      </c>
      <c r="E25" t="str">
        <f>'Аксапта ИВЛ приход 2'!F25</f>
        <v>20,00</v>
      </c>
    </row>
    <row r="26" spans="1:5">
      <c r="A26">
        <f t="shared" si="0"/>
        <v>58558</v>
      </c>
      <c r="B26" s="203" t="str">
        <f>'Аксапта ИВЛ приход 2'!B26</f>
        <v>BK_58558</v>
      </c>
      <c r="C26" s="197" t="str">
        <f>'Аксапта ИВЛ приход 2'!C26</f>
        <v>Монетки из сыра в панировке (Гауда), 3 шт*1,5 кг</v>
      </c>
      <c r="D26" s="185">
        <f>'Аксапта ИВЛ приход 2'!E26+1-1</f>
        <v>1</v>
      </c>
      <c r="E26" t="str">
        <f>'Аксапта ИВЛ приход 2'!F26</f>
        <v>248,00</v>
      </c>
    </row>
    <row r="27" spans="1:5">
      <c r="A27">
        <f t="shared" si="0"/>
        <v>69063</v>
      </c>
      <c r="B27" s="203" t="str">
        <f>'Аксапта ИВЛ приход 2'!B27</f>
        <v>BK_69063</v>
      </c>
      <c r="C27" s="197" t="str">
        <f>'Аксапта ИВЛ приход 2'!C27</f>
        <v>Бифштекс Дворянский  «Воппер»</v>
      </c>
      <c r="D27" s="185">
        <f>'Аксапта ИВЛ приход 2'!E27+1-1</f>
        <v>6</v>
      </c>
      <c r="E27" t="str">
        <f>'Аксапта ИВЛ приход 2'!F27</f>
        <v>714,00</v>
      </c>
    </row>
    <row r="28" spans="1:5">
      <c r="A28">
        <f t="shared" si="0"/>
        <v>60000</v>
      </c>
      <c r="B28" s="203" t="str">
        <f>'Аксапта ИВЛ приход 2'!B28</f>
        <v>BK_60000</v>
      </c>
      <c r="C28" s="197" t="str">
        <f>'Аксапта ИВЛ приход 2'!C28</f>
        <v>Соус сырный 25 мл 125 шт. в уп.</v>
      </c>
      <c r="D28" s="185">
        <f>'Аксапта ИВЛ приход 2'!E28+1-1</f>
        <v>4</v>
      </c>
      <c r="E28" t="str">
        <f>'Аксапта ИВЛ приход 2'!F28</f>
        <v>500,00</v>
      </c>
    </row>
    <row r="29" spans="1:5">
      <c r="A29">
        <f t="shared" si="0"/>
        <v>61084</v>
      </c>
      <c r="B29" s="203" t="str">
        <f>'Аксапта ИВЛ приход 2'!B29</f>
        <v>BK_61084</v>
      </c>
      <c r="C29" s="197" t="str">
        <f>'Аксапта ИВЛ приход 2'!C29</f>
        <v>Ломтики маринованных корнишонов Огурцы резаные волнистые 14,5кг в уп.</v>
      </c>
      <c r="D29" s="185">
        <f>'Аксапта ИВЛ приход 2'!E29+1-1</f>
        <v>2</v>
      </c>
      <c r="E29" t="str">
        <f>'Аксапта ИВЛ приход 2'!F29</f>
        <v>29,00</v>
      </c>
    </row>
    <row r="30" spans="1:5">
      <c r="A30">
        <f t="shared" si="0"/>
        <v>61220</v>
      </c>
      <c r="B30" s="203" t="str">
        <f>'Аксапта ИВЛ приход 2'!B30</f>
        <v>BK_61220</v>
      </c>
      <c r="C30" s="197" t="str">
        <f>'Аксапта ИВЛ приход 2'!C30</f>
        <v>Соус Брусничный 25 гр 75 шт в уп.</v>
      </c>
      <c r="D30" s="185">
        <f>'Аксапта ИВЛ приход 2'!E30+1-1</f>
        <v>1</v>
      </c>
      <c r="E30" t="str">
        <f>'Аксапта ИВЛ приход 2'!F30</f>
        <v>75,00</v>
      </c>
    </row>
    <row r="31" spans="1:5">
      <c r="A31">
        <f t="shared" si="0"/>
        <v>65037</v>
      </c>
      <c r="B31" s="203" t="str">
        <f>'Аксапта ИВЛ приход 2'!B31</f>
        <v>BK_65037</v>
      </c>
      <c r="C31" s="197" t="str">
        <f>'Аксапта ИВЛ приход 2'!C31</f>
        <v>Булочка Солнечная 71г Unibake замороженная Булочка для гамбургера посыпаная кукурузной крупой 30 шт. в уп.</v>
      </c>
      <c r="D31" s="185">
        <f>'Аксапта ИВЛ приход 2'!E31+1-1</f>
        <v>6</v>
      </c>
      <c r="E31" t="str">
        <f>'Аксапта ИВЛ приход 2'!F31</f>
        <v>180,00</v>
      </c>
    </row>
    <row r="32" spans="1:5">
      <c r="A32">
        <f t="shared" si="0"/>
        <v>67418</v>
      </c>
      <c r="B32" s="203" t="str">
        <f>'Аксапта ИВЛ приход 2'!B32</f>
        <v>BK_67418</v>
      </c>
      <c r="C32" s="197" t="str">
        <f>'Аксапта ИВЛ приход 2'!C32</f>
        <v>Пирожок с вишней 36 шт. в уп.</v>
      </c>
      <c r="D32" s="185">
        <f>'Аксапта ИВЛ приход 2'!E32+1-1</f>
        <v>2</v>
      </c>
      <c r="E32" t="str">
        <f>'Аксапта ИВЛ приход 2'!F32</f>
        <v>72,00</v>
      </c>
    </row>
    <row r="33" spans="1:5">
      <c r="A33">
        <f t="shared" si="0"/>
        <v>67420</v>
      </c>
      <c r="B33" s="203" t="str">
        <f>'Аксапта ИВЛ приход 2'!B33</f>
        <v>BK_67420</v>
      </c>
      <c r="C33" s="197" t="str">
        <f>'Аксапта ИВЛ приход 2'!C33</f>
        <v>Пирожки с клубнично-ванильной начинкой, 36 шт в уп</v>
      </c>
      <c r="D33" s="185">
        <f>'Аксапта ИВЛ приход 2'!E33+1-1</f>
        <v>2</v>
      </c>
      <c r="E33" t="str">
        <f>'Аксапта ИВЛ приход 2'!F33</f>
        <v>72,00</v>
      </c>
    </row>
    <row r="34" spans="1:5">
      <c r="A34">
        <f t="shared" si="0"/>
        <v>68608</v>
      </c>
      <c r="B34" s="203" t="str">
        <f>'Аксапта ИВЛ приход 2'!B34</f>
        <v>BK_68608</v>
      </c>
      <c r="C34" s="197" t="str">
        <f>'Аксапта ИВЛ приход 2'!C34</f>
        <v>Мучная тортилья 9Д, 144 шт в уп</v>
      </c>
      <c r="D34" s="185">
        <f>'Аксапта ИВЛ приход 2'!E34+1-1</f>
        <v>1</v>
      </c>
      <c r="E34" t="str">
        <f>'Аксапта ИВЛ приход 2'!F34</f>
        <v>144,00</v>
      </c>
    </row>
    <row r="35" spans="1:5">
      <c r="A35">
        <f t="shared" si="0"/>
        <v>68657</v>
      </c>
      <c r="B35" s="203" t="str">
        <f>'Аксапта ИВЛ приход 2'!B35</f>
        <v>BK_68657</v>
      </c>
      <c r="C35" s="197" t="str">
        <f>'Аксапта ИВЛ приход 2'!C35</f>
        <v>Куриные крылышки "Баффало"</v>
      </c>
      <c r="D35" s="185">
        <f>'Аксапта ИВЛ приход 2'!E35+1-1</f>
        <v>5</v>
      </c>
      <c r="E35" t="str">
        <f>'Аксапта ИВЛ приход 2'!F35</f>
        <v>750,00</v>
      </c>
    </row>
    <row r="36" spans="1:5">
      <c r="A36">
        <f t="shared" si="0"/>
        <v>68699</v>
      </c>
      <c r="B36" s="203" t="str">
        <f>'Аксапта ИВЛ приход 2'!B36</f>
        <v>BK_68699</v>
      </c>
      <c r="C36" s="197" t="str">
        <f>'Аксапта ИВЛ приход 2'!C36</f>
        <v>Котлеты из говядины HAMBURGER 1,7 унции</v>
      </c>
      <c r="D36" s="185">
        <f>'Аксапта ИВЛ приход 2'!E36+1-1</f>
        <v>3</v>
      </c>
      <c r="E36" t="str">
        <f>'Аксапта ИВЛ приход 2'!F36</f>
        <v>873,00</v>
      </c>
    </row>
    <row r="37" spans="1:5">
      <c r="A37">
        <f t="shared" si="0"/>
        <v>69060</v>
      </c>
      <c r="B37" s="203" t="str">
        <f>'Аксапта ИВЛ приход 2'!B37</f>
        <v>BK_69060</v>
      </c>
      <c r="C37" s="197" t="str">
        <f>'Аксапта ИВЛ приход 2'!C37</f>
        <v>Куриные котлеты рубленые Тендер гриль 128 шт. в уп.</v>
      </c>
      <c r="D37" s="185">
        <f>'Аксапта ИВЛ приход 2'!E37+1-1</f>
        <v>3</v>
      </c>
      <c r="E37" t="str">
        <f>'Аксапта ИВЛ приход 2'!F37</f>
        <v>384,00</v>
      </c>
    </row>
    <row r="38" spans="1:5">
      <c r="A38">
        <f t="shared" si="0"/>
        <v>69590</v>
      </c>
      <c r="B38" s="203" t="str">
        <f>'Аксапта ИВЛ приход 2'!B38</f>
        <v>BK_69590</v>
      </c>
      <c r="C38" s="197" t="str">
        <f>'Аксапта ИВЛ приход 2'!C38</f>
        <v>Кофе в зернах 6 кг в уп.</v>
      </c>
      <c r="D38" s="185">
        <f>'Аксапта ИВЛ приход 2'!E38+1-1</f>
        <v>1</v>
      </c>
      <c r="E38" t="str">
        <f>'Аксапта ИВЛ приход 2'!F38</f>
        <v>6,00</v>
      </c>
    </row>
    <row r="39" spans="1:5">
      <c r="A39">
        <f t="shared" si="0"/>
        <v>80023</v>
      </c>
      <c r="B39" s="203" t="str">
        <f>'Аксапта ИВЛ приход 2'!B39</f>
        <v>BK_80023</v>
      </c>
      <c r="C39" s="197" t="str">
        <f>'Аксапта ИВЛ приход 2'!C39</f>
        <v>Донат шоколадный</v>
      </c>
      <c r="D39" s="185">
        <f>'Аксапта ИВЛ приход 2'!E39+1-1</f>
        <v>1</v>
      </c>
      <c r="E39" t="str">
        <f>'Аксапта ИВЛ приход 2'!F39</f>
        <v>48,00</v>
      </c>
    </row>
    <row r="40" spans="1:5">
      <c r="A40">
        <f t="shared" si="0"/>
        <v>80024</v>
      </c>
      <c r="B40" s="203" t="str">
        <f>'Аксапта ИВЛ приход 2'!B40</f>
        <v>BK_80024</v>
      </c>
      <c r="C40" s="197" t="str">
        <f>'Аксапта ИВЛ приход 2'!C40</f>
        <v>Донат клубничный</v>
      </c>
      <c r="D40" s="185">
        <f>'Аксапта ИВЛ приход 2'!E40+1-1</f>
        <v>1</v>
      </c>
      <c r="E40" t="str">
        <f>'Аксапта ИВЛ приход 2'!F40</f>
        <v>48,00</v>
      </c>
    </row>
    <row r="41" spans="1:5">
      <c r="A41">
        <f t="shared" si="0"/>
        <v>51014</v>
      </c>
      <c r="B41" s="203" t="str">
        <f>'Аксапта ИВЛ приход 2'!B41</f>
        <v>BK_51014</v>
      </c>
      <c r="C41" s="197" t="str">
        <f>'Аксапта ИВЛ приход 2'!C41</f>
        <v>Королевский соус 14 кг в уп.RU</v>
      </c>
      <c r="D41" s="185">
        <f>'Аксапта ИВЛ приход 2'!E41+1-1</f>
        <v>2</v>
      </c>
      <c r="E41" t="str">
        <f>'Аксапта ИВЛ приход 2'!F41</f>
        <v>28,00</v>
      </c>
    </row>
    <row r="42" spans="1:5">
      <c r="A42">
        <f t="shared" si="0"/>
        <v>51026</v>
      </c>
      <c r="B42" s="203" t="str">
        <f>'Аксапта ИВЛ приход 2'!B42</f>
        <v>BK_51026</v>
      </c>
      <c r="C42" s="197" t="str">
        <f>'Аксапта ИВЛ приход 2'!C42</f>
        <v>Сахар белый свекловичный кристалический 2500 шт х 4 г</v>
      </c>
      <c r="D42" s="185">
        <f>'Аксапта ИВЛ приход 2'!E42+1-1</f>
        <v>1</v>
      </c>
      <c r="E42" t="str">
        <f>'Аксапта ИВЛ приход 2'!F42</f>
        <v>2 500,00</v>
      </c>
    </row>
    <row r="43" spans="1:5">
      <c r="A43">
        <f t="shared" si="0"/>
        <v>51084</v>
      </c>
      <c r="B43" s="203" t="str">
        <f>'Аксапта ИВЛ приход 2'!B43</f>
        <v>BK_51084</v>
      </c>
      <c r="C43" s="197" t="str">
        <f>'Аксапта ИВЛ приход 2'!C43</f>
        <v>Стручки жгучего перца консервированные 14,4 кг в уп.</v>
      </c>
      <c r="D43" s="185">
        <f>'Аксапта ИВЛ приход 2'!E43+1-1</f>
        <v>1</v>
      </c>
      <c r="E43" t="str">
        <f>'Аксапта ИВЛ приход 2'!F43</f>
        <v>14,40</v>
      </c>
    </row>
    <row r="44" spans="1:5">
      <c r="A44">
        <f t="shared" si="0"/>
        <v>51611</v>
      </c>
      <c r="B44" s="203" t="str">
        <f>'Аксапта ИВЛ приход 2'!B44</f>
        <v>BK_51611</v>
      </c>
      <c r="C44" s="197" t="str">
        <f>'Аксапта ИВЛ приход 2'!C44</f>
        <v>Пирожное Брауни шоколадное 24 шт в уп</v>
      </c>
      <c r="D44" s="185">
        <f>'Аксапта ИВЛ приход 2'!E44+1-1</f>
        <v>1</v>
      </c>
      <c r="E44" t="str">
        <f>'Аксапта ИВЛ приход 2'!F44</f>
        <v>24,00</v>
      </c>
    </row>
    <row r="45" spans="1:5">
      <c r="A45">
        <f t="shared" si="0"/>
        <v>55036</v>
      </c>
      <c r="B45" s="203" t="str">
        <f>'Аксапта ИВЛ приход 2'!B45</f>
        <v>BK_55036</v>
      </c>
      <c r="C45" s="197" t="str">
        <f>'Аксапта ИВЛ приход 2'!C45</f>
        <v>Булочка для гамбургера с кунжутом 89 гр. два слоя 24 шт. в уп.</v>
      </c>
      <c r="D45" s="185">
        <f>'Аксапта ИВЛ приход 2'!E45+1-1</f>
        <v>30</v>
      </c>
      <c r="E45" t="str">
        <f>'Аксапта ИВЛ приход 2'!F45</f>
        <v>720,00</v>
      </c>
    </row>
    <row r="46" spans="1:5">
      <c r="A46">
        <f t="shared" si="0"/>
        <v>55042</v>
      </c>
      <c r="B46" s="203" t="str">
        <f>'Аксапта ИВЛ приход 2'!B46</f>
        <v>BK_55042</v>
      </c>
      <c r="C46" s="197" t="str">
        <f>'Аксапта ИВЛ приход 2'!C46</f>
        <v>Булочка "4" тройная 78г 24 шт. в уп.</v>
      </c>
      <c r="D46" s="185">
        <f>'Аксапта ИВЛ приход 2'!E46+1-1</f>
        <v>10</v>
      </c>
      <c r="E46" t="str">
        <f>'Аксапта ИВЛ приход 2'!F46</f>
        <v>240,00</v>
      </c>
    </row>
    <row r="47" spans="1:5">
      <c r="A47">
        <f t="shared" si="0"/>
        <v>55303</v>
      </c>
      <c r="B47" s="203" t="str">
        <f>'Аксапта ИВЛ приход 2'!B47</f>
        <v>BK_55303</v>
      </c>
      <c r="C47" s="197" t="str">
        <f>'Аксапта ИВЛ приход 2'!C47</f>
        <v>Вафельные стаканчики для мороженого</v>
      </c>
      <c r="D47" s="185">
        <f>'Аксапта ИВЛ приход 2'!E47+1-1</f>
        <v>1</v>
      </c>
      <c r="E47" t="str">
        <f>'Аксапта ИВЛ приход 2'!F47</f>
        <v>280,00</v>
      </c>
    </row>
    <row r="48" spans="1:5">
      <c r="A48">
        <f t="shared" si="0"/>
        <v>56068</v>
      </c>
      <c r="B48" s="203" t="str">
        <f>'Аксапта ИВЛ приход 2'!B48</f>
        <v>BK_56068</v>
      </c>
      <c r="C48" s="197" t="str">
        <f>'Аксапта ИВЛ приход 2'!C48</f>
        <v>Крышка круглая для горячих напитков 90мм Huhtamaki 1кор*1000шт</v>
      </c>
      <c r="D48" s="185">
        <f>'Аксапта ИВЛ приход 2'!E48+1-1</f>
        <v>1</v>
      </c>
      <c r="E48" t="str">
        <f>'Аксапта ИВЛ приход 2'!F48</f>
        <v>1 000,00</v>
      </c>
    </row>
    <row r="49" spans="1:5">
      <c r="A49">
        <f t="shared" si="0"/>
        <v>57429</v>
      </c>
      <c r="B49" s="203" t="str">
        <f>'Аксапта ИВЛ приход 2'!B49</f>
        <v>BK_57429</v>
      </c>
      <c r="C49" s="197" t="str">
        <f>'Аксапта ИВЛ приход 2'!C49</f>
        <v>Картонная упаковка для детского обеда/Carton, Global Kids Box, промо 1кор*240шт</v>
      </c>
      <c r="D49" s="185">
        <f>'Аксапта ИВЛ приход 2'!E49+1-1</f>
        <v>1</v>
      </c>
      <c r="E49" t="str">
        <f>'Аксапта ИВЛ приход 2'!F49</f>
        <v>240,00</v>
      </c>
    </row>
    <row r="50" spans="1:5">
      <c r="A50">
        <f t="shared" si="0"/>
        <v>58535</v>
      </c>
      <c r="B50" s="203" t="str">
        <f>'Аксапта ИВЛ приход 2'!B50</f>
        <v>BK_58535</v>
      </c>
      <c r="C50" s="197" t="str">
        <f>'Аксапта ИВЛ приход 2'!C50</f>
        <v>Предварительно обжаренные быстрозамороженные картофельные полуфабрикаты с маркировкой «Burger King»: Картофель фри BK 9х9 с панировкой</v>
      </c>
      <c r="D50" s="185">
        <f>'Аксапта ИВЛ приход 2'!E50+1-1</f>
        <v>15</v>
      </c>
      <c r="E50" t="str">
        <f>'Аксапта ИВЛ приход 2'!F50</f>
        <v>187,50</v>
      </c>
    </row>
    <row r="51" spans="1:5">
      <c r="A51">
        <f t="shared" si="0"/>
        <v>59836</v>
      </c>
      <c r="B51" s="203" t="str">
        <f>'Аксапта ИВЛ приход 2'!B51</f>
        <v>BK_59836</v>
      </c>
      <c r="C51" s="197" t="str">
        <f>'Аксапта ИВЛ приход 2'!C51</f>
        <v>Бекон варёно-копчёный, замороженный, в нарезке 3 кг в уп.</v>
      </c>
      <c r="D51" s="185">
        <f>'Аксапта ИВЛ приход 2'!E51+1-1</f>
        <v>1</v>
      </c>
      <c r="E51" t="str">
        <f>'Аксапта ИВЛ приход 2'!F51</f>
        <v>3,00</v>
      </c>
    </row>
    <row r="52" spans="1:5">
      <c r="A52">
        <f t="shared" si="0"/>
        <v>61002</v>
      </c>
      <c r="B52" s="203" t="str">
        <f>'Аксапта ИВЛ приход 2'!B52</f>
        <v>BK_61002</v>
      </c>
      <c r="C52" s="197" t="str">
        <f>'Аксапта ИВЛ приход 2'!C52</f>
        <v>Подложка на поднос промо 1000 шт. в уп.</v>
      </c>
      <c r="D52" s="185">
        <f>'Аксапта ИВЛ приход 2'!E52+1-1</f>
        <v>1</v>
      </c>
      <c r="E52" t="str">
        <f>'Аксапта ИВЛ приход 2'!F52</f>
        <v>1 000,00</v>
      </c>
    </row>
    <row r="53" spans="1:5">
      <c r="A53">
        <f t="shared" si="0"/>
        <v>69061</v>
      </c>
      <c r="B53" s="203" t="str">
        <f>'Аксапта ИВЛ приход 2'!B53</f>
        <v>BK_69061</v>
      </c>
      <c r="C53" s="197" t="str">
        <f>'Аксапта ИВЛ приход 2'!C53</f>
        <v>Изделия кулинарные из мяса птицы рубленые формованные замороженные Наггетсы куриные, 2 кг х 4 шт</v>
      </c>
      <c r="D53" s="185">
        <f>'Аксапта ИВЛ приход 2'!E53+1-1</f>
        <v>9</v>
      </c>
      <c r="E53" t="str">
        <f>'Аксапта ИВЛ приход 2'!F53</f>
        <v>4 428,00</v>
      </c>
    </row>
    <row r="54" spans="1:5">
      <c r="A54">
        <f t="shared" si="0"/>
        <v>69069</v>
      </c>
      <c r="B54" s="203" t="str">
        <f>'Аксапта ИВЛ приход 2'!B54</f>
        <v>BK_69069</v>
      </c>
      <c r="C54" s="197" t="str">
        <f>'Аксапта ИВЛ приход 2'!C54</f>
        <v>Котлеты "Классические", изделие кулинарное из мяса птицы замороженное рубленое, 93-108 шт</v>
      </c>
      <c r="D54" s="185">
        <f>'Аксапта ИВЛ приход 2'!E54+1-1</f>
        <v>8</v>
      </c>
      <c r="E54" t="str">
        <f>'Аксапта ИВЛ приход 2'!F54</f>
        <v>800,00</v>
      </c>
    </row>
    <row r="55" spans="1:5">
      <c r="A55">
        <f t="shared" si="0"/>
        <v>70035</v>
      </c>
      <c r="B55" s="203" t="str">
        <f>'Аксапта ИВЛ приход 2'!B55</f>
        <v>BK_70035</v>
      </c>
      <c r="C55" s="197" t="str">
        <f>'Аксапта ИВЛ приход 2'!C55</f>
        <v>Перчатки нитриловые OptiLine 200 шт,  в коробке 2000 шт, размер M</v>
      </c>
      <c r="D55" s="185">
        <f>'Аксапта ИВЛ приход 2'!E55+1-1</f>
        <v>5</v>
      </c>
      <c r="E55" t="str">
        <f>'Аксапта ИВЛ приход 2'!F55</f>
        <v>1 000,00</v>
      </c>
    </row>
    <row r="56" spans="1:5">
      <c r="A56">
        <f t="shared" si="0"/>
        <v>70036</v>
      </c>
      <c r="B56" t="str">
        <f>'Аксапта ИВЛ приход 2'!B56</f>
        <v>BK_70036</v>
      </c>
      <c r="C56" s="197" t="str">
        <f>'Аксапта ИВЛ приход 2'!C56</f>
        <v>Перчатки нитриловые OptiLine 200 шт,  в коробке 2000 шт, размер L</v>
      </c>
      <c r="D56" s="185">
        <f>'Аксапта ИВЛ приход 2'!E56+1-1</f>
        <v>5</v>
      </c>
      <c r="E56" t="str">
        <f>'Аксапта ИВЛ приход 2'!F56</f>
        <v>1 000,00</v>
      </c>
    </row>
    <row r="57" spans="1:5">
      <c r="A57" t="e">
        <f t="shared" si="0"/>
        <v>#VALUE!</v>
      </c>
      <c r="B57">
        <f>'Аксапта ИВЛ приход 2'!B57</f>
        <v>0</v>
      </c>
      <c r="C57" s="197">
        <f>'Аксапта ИВЛ приход 2'!C57</f>
        <v>0</v>
      </c>
      <c r="D57" s="185">
        <f>'Аксапта ИВЛ приход 2'!E57+1-1</f>
        <v>0</v>
      </c>
      <c r="E57">
        <f>'Аксапта ИВЛ приход 2'!F57</f>
        <v>0</v>
      </c>
    </row>
    <row r="58" spans="1:5">
      <c r="A58" t="e">
        <f t="shared" si="0"/>
        <v>#VALUE!</v>
      </c>
      <c r="B58">
        <f>'Аксапта ИВЛ приход 2'!B58</f>
        <v>0</v>
      </c>
      <c r="C58" s="197">
        <f>'Аксапта ИВЛ приход 2'!C58</f>
        <v>0</v>
      </c>
      <c r="D58" s="185">
        <f>'Аксапта ИВЛ приход 2'!E58+1-1</f>
        <v>0</v>
      </c>
      <c r="E58">
        <f>'Аксапта ИВЛ приход 2'!F58</f>
        <v>0</v>
      </c>
    </row>
    <row r="59" spans="1:5">
      <c r="A59" t="e">
        <f t="shared" si="0"/>
        <v>#VALUE!</v>
      </c>
      <c r="B59">
        <f>'Аксапта ИВЛ приход 2'!B59</f>
        <v>0</v>
      </c>
      <c r="C59" s="197">
        <f>'Аксапта ИВЛ приход 2'!C59</f>
        <v>0</v>
      </c>
      <c r="D59" s="185">
        <f>'Аксапта ИВЛ приход 2'!E59+1-1</f>
        <v>0</v>
      </c>
      <c r="E59">
        <f>'Аксапта ИВЛ приход 2'!F59</f>
        <v>0</v>
      </c>
    </row>
    <row r="60" spans="1:5">
      <c r="A60" t="e">
        <f t="shared" si="0"/>
        <v>#VALUE!</v>
      </c>
      <c r="B60">
        <f>'Аксапта ИВЛ приход 2'!B60</f>
        <v>0</v>
      </c>
      <c r="C60" s="197">
        <f>'Аксапта ИВЛ приход 2'!C60</f>
        <v>0</v>
      </c>
      <c r="D60" s="185">
        <f>'Аксапта ИВЛ приход 2'!E60+1-1</f>
        <v>0</v>
      </c>
      <c r="E60">
        <f>'Аксапта ИВЛ приход 2'!F60</f>
        <v>0</v>
      </c>
    </row>
    <row r="61" spans="1:5">
      <c r="A61" t="e">
        <f t="shared" si="0"/>
        <v>#VALUE!</v>
      </c>
      <c r="B61">
        <f>'Аксапта ИВЛ приход 2'!B61</f>
        <v>0</v>
      </c>
      <c r="C61" s="197">
        <f>'Аксапта ИВЛ приход 2'!C61</f>
        <v>0</v>
      </c>
      <c r="D61" s="185">
        <f>'Аксапта ИВЛ приход 2'!E61+1-1</f>
        <v>0</v>
      </c>
      <c r="E61">
        <f>'Аксапта ИВЛ приход 2'!F61</f>
        <v>0</v>
      </c>
    </row>
    <row r="62" spans="1:5">
      <c r="A62" t="e">
        <f t="shared" si="0"/>
        <v>#VALUE!</v>
      </c>
      <c r="B62">
        <f>'Аксапта ИВЛ приход 2'!B62</f>
        <v>0</v>
      </c>
      <c r="C62" s="197">
        <f>'Аксапта ИВЛ приход 2'!C62</f>
        <v>0</v>
      </c>
      <c r="D62" s="185">
        <f>'Аксапта ИВЛ приход 2'!E62+1-1</f>
        <v>0</v>
      </c>
      <c r="E62">
        <f>'Аксапта ИВЛ приход 2'!F62</f>
        <v>0</v>
      </c>
    </row>
    <row r="63" spans="1:5">
      <c r="A63" t="e">
        <f t="shared" si="0"/>
        <v>#VALUE!</v>
      </c>
      <c r="B63">
        <f>'Аксапта ИВЛ приход 2'!B63</f>
        <v>0</v>
      </c>
      <c r="C63" s="197">
        <f>'Аксапта ИВЛ приход 2'!C63</f>
        <v>0</v>
      </c>
      <c r="D63" s="185">
        <f>'Аксапта ИВЛ приход 2'!E63+1-1</f>
        <v>0</v>
      </c>
      <c r="E63">
        <f>'Аксапта ИВЛ приход 2'!F63</f>
        <v>0</v>
      </c>
    </row>
    <row r="64" spans="1:5">
      <c r="A64" t="e">
        <f t="shared" si="0"/>
        <v>#VALUE!</v>
      </c>
      <c r="B64">
        <f>'Аксапта ИВЛ приход 2'!B64</f>
        <v>0</v>
      </c>
      <c r="C64" s="197">
        <f>'Аксапта ИВЛ приход 2'!C64</f>
        <v>0</v>
      </c>
      <c r="D64" s="185">
        <f>'Аксапта ИВЛ приход 2'!E64+1-1</f>
        <v>0</v>
      </c>
      <c r="E64">
        <f>'Аксапта ИВЛ приход 2'!F64</f>
        <v>0</v>
      </c>
    </row>
    <row r="65" spans="1:5">
      <c r="A65" t="e">
        <f t="shared" ref="A65:A128" si="1">REPLACE(B65,1,3,)+1-1</f>
        <v>#VALUE!</v>
      </c>
      <c r="B65">
        <f>'Аксапта ИВЛ приход 2'!B65</f>
        <v>0</v>
      </c>
      <c r="C65" s="197">
        <f>'Аксапта ИВЛ приход 2'!C65</f>
        <v>0</v>
      </c>
      <c r="D65" s="185">
        <f>'Аксапта ИВЛ приход 2'!E65+1-1</f>
        <v>0</v>
      </c>
      <c r="E65">
        <f>'Аксапта ИВЛ приход 2'!F65</f>
        <v>0</v>
      </c>
    </row>
    <row r="66" spans="1:5">
      <c r="A66" t="e">
        <f t="shared" si="1"/>
        <v>#VALUE!</v>
      </c>
      <c r="B66">
        <f>'Аксапта ИВЛ приход 2'!B66</f>
        <v>0</v>
      </c>
      <c r="C66" s="197">
        <f>'Аксапта ИВЛ приход 2'!C66</f>
        <v>0</v>
      </c>
      <c r="D66" s="185">
        <f>'Аксапта ИВЛ приход 2'!E66+1-1</f>
        <v>0</v>
      </c>
      <c r="E66">
        <f>'Аксапта ИВЛ приход 2'!F66</f>
        <v>0</v>
      </c>
    </row>
    <row r="67" spans="1:5">
      <c r="A67" t="e">
        <f t="shared" si="1"/>
        <v>#VALUE!</v>
      </c>
      <c r="B67">
        <f>'Аксапта ИВЛ приход 2'!B67</f>
        <v>0</v>
      </c>
      <c r="C67" s="197">
        <f>'Аксапта ИВЛ приход 2'!C67</f>
        <v>0</v>
      </c>
      <c r="D67" s="185">
        <f>'Аксапта ИВЛ приход 2'!E67+1-1</f>
        <v>0</v>
      </c>
      <c r="E67">
        <f>'Аксапта ИВЛ приход 2'!F67</f>
        <v>0</v>
      </c>
    </row>
    <row r="68" spans="1:5">
      <c r="A68" t="e">
        <f t="shared" si="1"/>
        <v>#VALUE!</v>
      </c>
      <c r="B68">
        <f>'Аксапта ИВЛ приход 2'!B68</f>
        <v>0</v>
      </c>
      <c r="C68" s="197">
        <f>'Аксапта ИВЛ приход 2'!C68</f>
        <v>0</v>
      </c>
      <c r="D68" s="185">
        <f>'Аксапта ИВЛ приход 2'!E68+1-1</f>
        <v>0</v>
      </c>
      <c r="E68">
        <f>'Аксапта ИВЛ приход 2'!F68</f>
        <v>0</v>
      </c>
    </row>
    <row r="69" spans="1:5">
      <c r="A69" t="e">
        <f t="shared" si="1"/>
        <v>#VALUE!</v>
      </c>
      <c r="B69">
        <f>'Аксапта ИВЛ приход 2'!B69</f>
        <v>0</v>
      </c>
      <c r="C69" s="197">
        <f>'Аксапта ИВЛ приход 2'!C69</f>
        <v>0</v>
      </c>
      <c r="D69" s="185">
        <f>'Аксапта ИВЛ приход 2'!E69+1-1</f>
        <v>0</v>
      </c>
      <c r="E69">
        <f>'Аксапта ИВЛ приход 2'!F69</f>
        <v>0</v>
      </c>
    </row>
    <row r="70" spans="1:5">
      <c r="A70" t="e">
        <f t="shared" si="1"/>
        <v>#VALUE!</v>
      </c>
      <c r="B70">
        <f>'Аксапта ИВЛ приход 2'!B70</f>
        <v>0</v>
      </c>
      <c r="C70" s="197">
        <f>'Аксапта ИВЛ приход 2'!C70</f>
        <v>0</v>
      </c>
      <c r="D70" s="185">
        <f>'Аксапта ИВЛ приход 2'!E70+1-1</f>
        <v>0</v>
      </c>
      <c r="E70">
        <f>'Аксапта ИВЛ приход 2'!F70</f>
        <v>0</v>
      </c>
    </row>
    <row r="71" spans="1:5">
      <c r="A71" t="e">
        <f t="shared" si="1"/>
        <v>#VALUE!</v>
      </c>
      <c r="B71">
        <f>'Аксапта ИВЛ приход 2'!B71</f>
        <v>0</v>
      </c>
      <c r="C71" s="197">
        <f>'Аксапта ИВЛ приход 2'!C71</f>
        <v>0</v>
      </c>
      <c r="D71" s="185">
        <f>'Аксапта ИВЛ приход 2'!E71+1-1</f>
        <v>0</v>
      </c>
      <c r="E71">
        <f>'Аксапта ИВЛ приход 2'!F71</f>
        <v>0</v>
      </c>
    </row>
    <row r="72" spans="1:5">
      <c r="A72" t="e">
        <f t="shared" si="1"/>
        <v>#VALUE!</v>
      </c>
      <c r="B72">
        <f>'Аксапта ИВЛ приход 2'!B72</f>
        <v>0</v>
      </c>
      <c r="C72" s="197">
        <f>'Аксапта ИВЛ приход 2'!C72</f>
        <v>0</v>
      </c>
      <c r="D72" s="185">
        <f>'Аксапта ИВЛ приход 2'!E72+1-1</f>
        <v>0</v>
      </c>
      <c r="E72">
        <f>'Аксапта ИВЛ приход 2'!F72</f>
        <v>0</v>
      </c>
    </row>
    <row r="73" spans="1:5">
      <c r="A73" t="e">
        <f t="shared" si="1"/>
        <v>#VALUE!</v>
      </c>
      <c r="B73">
        <f>'Аксапта ИВЛ приход 2'!B73</f>
        <v>0</v>
      </c>
      <c r="C73" s="197">
        <f>'Аксапта ИВЛ приход 2'!C73</f>
        <v>0</v>
      </c>
      <c r="D73" s="185">
        <f>'Аксапта ИВЛ приход 2'!E73+1-1</f>
        <v>0</v>
      </c>
      <c r="E73">
        <f>'Аксапта ИВЛ приход 2'!F73</f>
        <v>0</v>
      </c>
    </row>
    <row r="74" spans="1:5">
      <c r="A74" t="e">
        <f t="shared" si="1"/>
        <v>#VALUE!</v>
      </c>
      <c r="B74">
        <f>'Аксапта ИВЛ приход 2'!B74</f>
        <v>0</v>
      </c>
      <c r="C74" s="197">
        <f>'Аксапта ИВЛ приход 2'!C74</f>
        <v>0</v>
      </c>
      <c r="D74" s="185">
        <f>'Аксапта ИВЛ приход 2'!E74+1-1</f>
        <v>0</v>
      </c>
      <c r="E74">
        <f>'Аксапта ИВЛ приход 2'!F74</f>
        <v>0</v>
      </c>
    </row>
    <row r="75" spans="1:5">
      <c r="A75" t="e">
        <f t="shared" si="1"/>
        <v>#VALUE!</v>
      </c>
      <c r="B75">
        <f>'Аксапта ИВЛ приход 2'!B75</f>
        <v>0</v>
      </c>
      <c r="C75" s="197">
        <f>'Аксапта ИВЛ приход 2'!C75</f>
        <v>0</v>
      </c>
      <c r="D75" s="185">
        <f>'Аксапта ИВЛ приход 2'!E75+1-1</f>
        <v>0</v>
      </c>
      <c r="E75">
        <f>'Аксапта ИВЛ приход 2'!F75</f>
        <v>0</v>
      </c>
    </row>
    <row r="76" spans="1:5">
      <c r="A76" t="e">
        <f t="shared" si="1"/>
        <v>#VALUE!</v>
      </c>
      <c r="B76">
        <f>'Аксапта ИВЛ приход 2'!B76</f>
        <v>0</v>
      </c>
      <c r="C76" s="197">
        <f>'Аксапта ИВЛ приход 2'!C76</f>
        <v>0</v>
      </c>
      <c r="D76" s="185">
        <f>'Аксапта ИВЛ приход 2'!E76+1-1</f>
        <v>0</v>
      </c>
      <c r="E76">
        <f>'Аксапта ИВЛ приход 2'!F76</f>
        <v>0</v>
      </c>
    </row>
    <row r="77" spans="1:5">
      <c r="A77" t="e">
        <f t="shared" si="1"/>
        <v>#VALUE!</v>
      </c>
      <c r="B77">
        <f>'Аксапта ИВЛ приход 2'!B77</f>
        <v>0</v>
      </c>
      <c r="C77" s="197">
        <f>'Аксапта ИВЛ приход 2'!C77</f>
        <v>0</v>
      </c>
      <c r="D77" s="185">
        <f>'Аксапта ИВЛ приход 2'!E77+1-1</f>
        <v>0</v>
      </c>
      <c r="E77">
        <f>'Аксапта ИВЛ приход 2'!F77</f>
        <v>0</v>
      </c>
    </row>
    <row r="78" spans="1:5">
      <c r="A78" t="e">
        <f t="shared" si="1"/>
        <v>#VALUE!</v>
      </c>
      <c r="B78">
        <f>'Аксапта ИВЛ приход 2'!B78</f>
        <v>0</v>
      </c>
      <c r="C78" s="197">
        <f>'Аксапта ИВЛ приход 2'!C78</f>
        <v>0</v>
      </c>
      <c r="D78" s="185">
        <f>'Аксапта ИВЛ приход 2'!E78+1-1</f>
        <v>0</v>
      </c>
      <c r="E78">
        <f>'Аксапта ИВЛ приход 2'!F78</f>
        <v>0</v>
      </c>
    </row>
    <row r="79" spans="1:5">
      <c r="A79" t="e">
        <f t="shared" si="1"/>
        <v>#VALUE!</v>
      </c>
      <c r="B79">
        <f>'Аксапта ИВЛ приход 2'!B79</f>
        <v>0</v>
      </c>
      <c r="C79" s="197">
        <f>'Аксапта ИВЛ приход 2'!C79</f>
        <v>0</v>
      </c>
      <c r="D79" s="185">
        <f>'Аксапта ИВЛ приход 2'!E79+1-1</f>
        <v>0</v>
      </c>
      <c r="E79">
        <f>'Аксапта ИВЛ приход 2'!F79</f>
        <v>0</v>
      </c>
    </row>
    <row r="80" spans="1:5">
      <c r="A80" t="e">
        <f t="shared" si="1"/>
        <v>#VALUE!</v>
      </c>
      <c r="B80">
        <f>'Аксапта ИВЛ приход 2'!B80</f>
        <v>0</v>
      </c>
      <c r="C80" s="197">
        <f>'Аксапта ИВЛ приход 2'!C80</f>
        <v>0</v>
      </c>
      <c r="D80" s="185">
        <f>'Аксапта ИВЛ приход 2'!E80+1-1</f>
        <v>0</v>
      </c>
      <c r="E80">
        <f>'Аксапта ИВЛ приход 2'!F80</f>
        <v>0</v>
      </c>
    </row>
    <row r="81" spans="1:5">
      <c r="A81" t="e">
        <f t="shared" si="1"/>
        <v>#VALUE!</v>
      </c>
      <c r="B81">
        <f>'Аксапта ИВЛ приход 2'!B81</f>
        <v>0</v>
      </c>
      <c r="C81" s="197">
        <f>'Аксапта ИВЛ приход 2'!C81</f>
        <v>0</v>
      </c>
      <c r="D81" s="185">
        <f>'Аксапта ИВЛ приход 2'!E81+1-1</f>
        <v>0</v>
      </c>
      <c r="E81">
        <f>'Аксапта ИВЛ приход 2'!F81</f>
        <v>0</v>
      </c>
    </row>
    <row r="82" spans="1:5">
      <c r="A82" t="e">
        <f t="shared" si="1"/>
        <v>#VALUE!</v>
      </c>
      <c r="B82">
        <f>'Аксапта ИВЛ приход 2'!B82</f>
        <v>0</v>
      </c>
      <c r="C82" s="197">
        <f>'Аксапта ИВЛ приход 2'!C82</f>
        <v>0</v>
      </c>
      <c r="D82" s="185">
        <f>'Аксапта ИВЛ приход 2'!E82+1-1</f>
        <v>0</v>
      </c>
      <c r="E82">
        <f>'Аксапта ИВЛ приход 2'!F82</f>
        <v>0</v>
      </c>
    </row>
    <row r="83" spans="1:5">
      <c r="A83" t="e">
        <f t="shared" si="1"/>
        <v>#VALUE!</v>
      </c>
      <c r="B83">
        <f>'Аксапта ИВЛ приход 2'!B83</f>
        <v>0</v>
      </c>
      <c r="C83" s="197">
        <f>'Аксапта ИВЛ приход 2'!C83</f>
        <v>0</v>
      </c>
      <c r="D83" s="185">
        <f>'Аксапта ИВЛ приход 2'!E83+1-1</f>
        <v>0</v>
      </c>
      <c r="E83">
        <f>'Аксапта ИВЛ приход 2'!F83</f>
        <v>0</v>
      </c>
    </row>
    <row r="84" spans="1:5">
      <c r="A84" t="e">
        <f t="shared" si="1"/>
        <v>#VALUE!</v>
      </c>
      <c r="B84">
        <f>'Аксапта ИВЛ приход 2'!B84</f>
        <v>0</v>
      </c>
      <c r="C84" s="197">
        <f>'Аксапта ИВЛ приход 2'!C84</f>
        <v>0</v>
      </c>
      <c r="D84" s="185">
        <f>'Аксапта ИВЛ приход 2'!E84+1-1</f>
        <v>0</v>
      </c>
      <c r="E84">
        <f>'Аксапта ИВЛ приход 2'!F84</f>
        <v>0</v>
      </c>
    </row>
    <row r="85" spans="1:5">
      <c r="A85" t="e">
        <f t="shared" si="1"/>
        <v>#VALUE!</v>
      </c>
      <c r="B85">
        <f>'Аксапта ИВЛ приход 2'!B85</f>
        <v>0</v>
      </c>
      <c r="C85" s="197">
        <f>'Аксапта ИВЛ приход 2'!C85</f>
        <v>0</v>
      </c>
      <c r="D85" s="185">
        <f>'Аксапта ИВЛ приход 2'!E85+1-1</f>
        <v>0</v>
      </c>
      <c r="E85">
        <f>'Аксапта ИВЛ приход 2'!F85</f>
        <v>0</v>
      </c>
    </row>
    <row r="86" spans="1:5">
      <c r="A86" t="e">
        <f t="shared" si="1"/>
        <v>#VALUE!</v>
      </c>
      <c r="B86">
        <f>'Аксапта ИВЛ приход 2'!B86</f>
        <v>0</v>
      </c>
      <c r="C86" s="197">
        <f>'Аксапта ИВЛ приход 2'!C86</f>
        <v>0</v>
      </c>
      <c r="D86" s="185">
        <f>'Аксапта ИВЛ приход 2'!E86+1-1</f>
        <v>0</v>
      </c>
      <c r="E86">
        <f>'Аксапта ИВЛ приход 2'!F86</f>
        <v>0</v>
      </c>
    </row>
    <row r="87" spans="1:5">
      <c r="A87" t="e">
        <f t="shared" si="1"/>
        <v>#VALUE!</v>
      </c>
      <c r="B87">
        <f>'Аксапта ИВЛ приход 2'!B87</f>
        <v>0</v>
      </c>
      <c r="C87" s="197">
        <f>'Аксапта ИВЛ приход 2'!C87</f>
        <v>0</v>
      </c>
      <c r="D87" s="185">
        <f>'Аксапта ИВЛ приход 2'!E87+1-1</f>
        <v>0</v>
      </c>
      <c r="E87">
        <f>'Аксапта ИВЛ приход 2'!F87</f>
        <v>0</v>
      </c>
    </row>
    <row r="88" spans="1:5">
      <c r="A88" t="e">
        <f t="shared" si="1"/>
        <v>#VALUE!</v>
      </c>
      <c r="B88">
        <f>'Аксапта ИВЛ приход 2'!B88</f>
        <v>0</v>
      </c>
      <c r="C88" s="197">
        <f>'Аксапта ИВЛ приход 2'!C88</f>
        <v>0</v>
      </c>
      <c r="D88" s="185">
        <f>'Аксапта ИВЛ приход 2'!E88+1-1</f>
        <v>0</v>
      </c>
      <c r="E88">
        <f>'Аксапта ИВЛ приход 2'!F88</f>
        <v>0</v>
      </c>
    </row>
    <row r="89" spans="1:5">
      <c r="A89" t="e">
        <f t="shared" si="1"/>
        <v>#VALUE!</v>
      </c>
      <c r="B89">
        <f>'Аксапта ИВЛ приход 2'!B89</f>
        <v>0</v>
      </c>
      <c r="C89" s="197">
        <f>'Аксапта ИВЛ приход 2'!C89</f>
        <v>0</v>
      </c>
      <c r="D89" s="185">
        <f>'Аксапта ИВЛ приход 2'!E89+1-1</f>
        <v>0</v>
      </c>
      <c r="E89">
        <f>'Аксапта ИВЛ приход 2'!F89</f>
        <v>0</v>
      </c>
    </row>
    <row r="90" spans="1:5">
      <c r="A90" t="e">
        <f t="shared" si="1"/>
        <v>#VALUE!</v>
      </c>
      <c r="B90">
        <f>'Аксапта ИВЛ приход 2'!B90</f>
        <v>0</v>
      </c>
      <c r="C90" s="197">
        <f>'Аксапта ИВЛ приход 2'!C90</f>
        <v>0</v>
      </c>
      <c r="D90" s="185">
        <f>'Аксапта ИВЛ приход 2'!E90+1-1</f>
        <v>0</v>
      </c>
      <c r="E90">
        <f>'Аксапта ИВЛ приход 2'!F90</f>
        <v>0</v>
      </c>
    </row>
    <row r="91" spans="1:5">
      <c r="A91" t="e">
        <f t="shared" si="1"/>
        <v>#VALUE!</v>
      </c>
      <c r="B91">
        <f>'Аксапта ИВЛ приход 2'!B91</f>
        <v>0</v>
      </c>
      <c r="C91" s="197">
        <f>'Аксапта ИВЛ приход 2'!C91</f>
        <v>0</v>
      </c>
      <c r="D91" s="185">
        <f>'Аксапта ИВЛ приход 2'!E91+1-1</f>
        <v>0</v>
      </c>
      <c r="E91">
        <f>'Аксапта ИВЛ приход 2'!F91</f>
        <v>0</v>
      </c>
    </row>
    <row r="92" spans="1:5">
      <c r="A92" t="e">
        <f t="shared" si="1"/>
        <v>#VALUE!</v>
      </c>
      <c r="B92">
        <f>'Аксапта ИВЛ приход 2'!B92</f>
        <v>0</v>
      </c>
      <c r="C92" s="197">
        <f>'Аксапта ИВЛ приход 2'!C92</f>
        <v>0</v>
      </c>
      <c r="D92" s="185">
        <f>'Аксапта ИВЛ приход 2'!E92+1-1</f>
        <v>0</v>
      </c>
      <c r="E92">
        <f>'Аксапта ИВЛ приход 2'!F92</f>
        <v>0</v>
      </c>
    </row>
    <row r="93" spans="1:5">
      <c r="A93" t="e">
        <f t="shared" si="1"/>
        <v>#VALUE!</v>
      </c>
      <c r="B93">
        <f>'Аксапта ИВЛ приход 2'!B93</f>
        <v>0</v>
      </c>
      <c r="C93" s="197">
        <f>'Аксапта ИВЛ приход 2'!C93</f>
        <v>0</v>
      </c>
      <c r="D93" s="185">
        <f>'Аксапта ИВЛ приход 2'!E93+1-1</f>
        <v>0</v>
      </c>
      <c r="E93">
        <f>'Аксапта ИВЛ приход 2'!F93</f>
        <v>0</v>
      </c>
    </row>
    <row r="94" spans="1:5">
      <c r="A94" t="e">
        <f t="shared" si="1"/>
        <v>#VALUE!</v>
      </c>
      <c r="B94">
        <f>'Аксапта ИВЛ приход 2'!B94</f>
        <v>0</v>
      </c>
      <c r="C94" s="197">
        <f>'Аксапта ИВЛ приход 2'!C94</f>
        <v>0</v>
      </c>
      <c r="D94" s="185">
        <f>'Аксапта ИВЛ приход 2'!E94+1-1</f>
        <v>0</v>
      </c>
      <c r="E94">
        <f>'Аксапта ИВЛ приход 2'!F94</f>
        <v>0</v>
      </c>
    </row>
    <row r="95" spans="1:5">
      <c r="A95" t="e">
        <f t="shared" si="1"/>
        <v>#VALUE!</v>
      </c>
      <c r="B95">
        <f>'Аксапта ИВЛ приход 2'!B95</f>
        <v>0</v>
      </c>
      <c r="C95" s="197">
        <f>'Аксапта ИВЛ приход 2'!C95</f>
        <v>0</v>
      </c>
      <c r="D95" s="185">
        <f>'Аксапта ИВЛ приход 2'!E95+1-1</f>
        <v>0</v>
      </c>
      <c r="E95">
        <f>'Аксапта ИВЛ приход 2'!F95</f>
        <v>0</v>
      </c>
    </row>
    <row r="96" spans="1:5">
      <c r="A96" t="e">
        <f t="shared" si="1"/>
        <v>#VALUE!</v>
      </c>
      <c r="B96">
        <f>'Аксапта ИВЛ приход 2'!B96</f>
        <v>0</v>
      </c>
      <c r="C96" s="197">
        <f>'Аксапта ИВЛ приход 2'!C96</f>
        <v>0</v>
      </c>
      <c r="D96" s="185">
        <f>'Аксапта ИВЛ приход 2'!E96+1-1</f>
        <v>0</v>
      </c>
      <c r="E96">
        <f>'Аксапта ИВЛ приход 2'!F96</f>
        <v>0</v>
      </c>
    </row>
    <row r="97" spans="1:5">
      <c r="A97" t="e">
        <f t="shared" si="1"/>
        <v>#VALUE!</v>
      </c>
      <c r="B97">
        <f>'Аксапта ИВЛ приход 2'!B97</f>
        <v>0</v>
      </c>
      <c r="C97" s="197">
        <f>'Аксапта ИВЛ приход 2'!C97</f>
        <v>0</v>
      </c>
      <c r="D97" s="185">
        <f>'Аксапта ИВЛ приход 2'!E97+1-1</f>
        <v>0</v>
      </c>
      <c r="E97">
        <f>'Аксапта ИВЛ приход 2'!F97</f>
        <v>0</v>
      </c>
    </row>
    <row r="98" spans="1:5">
      <c r="A98" t="e">
        <f t="shared" si="1"/>
        <v>#VALUE!</v>
      </c>
      <c r="B98">
        <f>'Аксапта ИВЛ приход 2'!B98</f>
        <v>0</v>
      </c>
      <c r="C98" s="197">
        <f>'Аксапта ИВЛ приход 2'!C98</f>
        <v>0</v>
      </c>
      <c r="D98" s="185">
        <f>'Аксапта ИВЛ приход 2'!E98+1-1</f>
        <v>0</v>
      </c>
      <c r="E98">
        <f>'Аксапта ИВЛ приход 2'!F98</f>
        <v>0</v>
      </c>
    </row>
    <row r="99" spans="1:5">
      <c r="A99" t="e">
        <f t="shared" si="1"/>
        <v>#VALUE!</v>
      </c>
      <c r="B99">
        <f>'Аксапта ИВЛ приход 2'!B99</f>
        <v>0</v>
      </c>
      <c r="C99" s="197">
        <f>'Аксапта ИВЛ приход 2'!C99</f>
        <v>0</v>
      </c>
      <c r="D99" s="185">
        <f>'Аксапта ИВЛ приход 2'!E99+1-1</f>
        <v>0</v>
      </c>
      <c r="E99">
        <f>'Аксапта ИВЛ приход 2'!F99</f>
        <v>0</v>
      </c>
    </row>
    <row r="100" spans="1:5">
      <c r="A100" t="e">
        <f t="shared" si="1"/>
        <v>#VALUE!</v>
      </c>
      <c r="B100">
        <f>'Аксапта ИВЛ приход 2'!B100</f>
        <v>0</v>
      </c>
      <c r="C100" s="197">
        <f>'Аксапта ИВЛ приход 2'!C100</f>
        <v>0</v>
      </c>
      <c r="D100" s="185">
        <f>'Аксапта ИВЛ приход 2'!E100+1-1</f>
        <v>0</v>
      </c>
      <c r="E100">
        <f>'Аксапта ИВЛ приход 2'!F100</f>
        <v>0</v>
      </c>
    </row>
    <row r="101" spans="1:5">
      <c r="A101" t="e">
        <f t="shared" si="1"/>
        <v>#VALUE!</v>
      </c>
      <c r="B101">
        <f>'Аксапта ИВЛ приход 2'!B101</f>
        <v>0</v>
      </c>
      <c r="C101" s="197">
        <f>'Аксапта ИВЛ приход 2'!C101</f>
        <v>0</v>
      </c>
      <c r="D101" s="185">
        <f>'Аксапта ИВЛ приход 2'!E101+1-1</f>
        <v>0</v>
      </c>
      <c r="E101">
        <f>'Аксапта ИВЛ приход 2'!F101</f>
        <v>0</v>
      </c>
    </row>
    <row r="102" spans="1:5">
      <c r="A102" t="e">
        <f t="shared" si="1"/>
        <v>#VALUE!</v>
      </c>
      <c r="B102">
        <f>'Аксапта ИВЛ приход 2'!B102</f>
        <v>0</v>
      </c>
      <c r="C102" s="197">
        <f>'Аксапта ИВЛ приход 2'!C102</f>
        <v>0</v>
      </c>
      <c r="D102" s="185">
        <f>'Аксапта ИВЛ приход 2'!E102+1-1</f>
        <v>0</v>
      </c>
      <c r="E102">
        <f>'Аксапта ИВЛ приход 2'!F102</f>
        <v>0</v>
      </c>
    </row>
    <row r="103" spans="1:5">
      <c r="A103" t="e">
        <f t="shared" si="1"/>
        <v>#VALUE!</v>
      </c>
      <c r="B103">
        <f>'Аксапта ИВЛ приход 2'!B103</f>
        <v>0</v>
      </c>
      <c r="C103" s="197">
        <f>'Аксапта ИВЛ приход 2'!C103</f>
        <v>0</v>
      </c>
      <c r="D103" s="185">
        <f>'Аксапта ИВЛ приход 2'!E103+1-1</f>
        <v>0</v>
      </c>
      <c r="E103">
        <f>'Аксапта ИВЛ приход 2'!F103</f>
        <v>0</v>
      </c>
    </row>
    <row r="104" spans="1:5">
      <c r="A104" t="e">
        <f t="shared" si="1"/>
        <v>#VALUE!</v>
      </c>
      <c r="B104">
        <f>'Аксапта ИВЛ приход 2'!B104</f>
        <v>0</v>
      </c>
      <c r="C104" s="197">
        <f>'Аксапта ИВЛ приход 2'!C104</f>
        <v>0</v>
      </c>
      <c r="D104" s="185">
        <f>'Аксапта ИВЛ приход 2'!E104+1-1</f>
        <v>0</v>
      </c>
      <c r="E104">
        <f>'Аксапта ИВЛ приход 2'!F104</f>
        <v>0</v>
      </c>
    </row>
    <row r="105" spans="1:5">
      <c r="A105" t="e">
        <f t="shared" si="1"/>
        <v>#VALUE!</v>
      </c>
      <c r="B105">
        <f>'Аксапта ИВЛ приход 2'!B105</f>
        <v>0</v>
      </c>
      <c r="C105" s="197">
        <f>'Аксапта ИВЛ приход 2'!C105</f>
        <v>0</v>
      </c>
      <c r="D105" s="185">
        <f>'Аксапта ИВЛ приход 2'!E105+1-1</f>
        <v>0</v>
      </c>
      <c r="E105">
        <f>'Аксапта ИВЛ приход 2'!F105</f>
        <v>0</v>
      </c>
    </row>
    <row r="106" spans="1:5">
      <c r="A106" t="e">
        <f t="shared" si="1"/>
        <v>#VALUE!</v>
      </c>
      <c r="B106">
        <f>'Аксапта ИВЛ приход 2'!B106</f>
        <v>0</v>
      </c>
      <c r="C106" s="197">
        <f>'Аксапта ИВЛ приход 2'!C106</f>
        <v>0</v>
      </c>
      <c r="D106" s="185">
        <f>'Аксапта ИВЛ приход 2'!E106+1-1</f>
        <v>0</v>
      </c>
      <c r="E106">
        <f>'Аксапта ИВЛ приход 2'!F106</f>
        <v>0</v>
      </c>
    </row>
    <row r="107" spans="1:5">
      <c r="A107" t="e">
        <f t="shared" si="1"/>
        <v>#VALUE!</v>
      </c>
      <c r="B107">
        <f>'Аксапта ИВЛ приход 2'!B107</f>
        <v>0</v>
      </c>
      <c r="C107" s="197">
        <f>'Аксапта ИВЛ приход 2'!C107</f>
        <v>0</v>
      </c>
      <c r="D107" s="185">
        <f>'Аксапта ИВЛ приход 2'!E107+1-1</f>
        <v>0</v>
      </c>
      <c r="E107">
        <f>'Аксапта ИВЛ приход 2'!F107</f>
        <v>0</v>
      </c>
    </row>
    <row r="108" spans="1:5">
      <c r="A108" t="e">
        <f t="shared" si="1"/>
        <v>#VALUE!</v>
      </c>
      <c r="B108">
        <f>'Аксапта ИВЛ приход 2'!B108</f>
        <v>0</v>
      </c>
      <c r="C108" s="197">
        <f>'Аксапта ИВЛ приход 2'!C108</f>
        <v>0</v>
      </c>
      <c r="D108" s="185">
        <f>'Аксапта ИВЛ приход 2'!E108+1-1</f>
        <v>0</v>
      </c>
      <c r="E108">
        <f>'Аксапта ИВЛ приход 2'!F108</f>
        <v>0</v>
      </c>
    </row>
    <row r="109" spans="1:5">
      <c r="A109" t="e">
        <f t="shared" si="1"/>
        <v>#VALUE!</v>
      </c>
      <c r="B109">
        <f>'Аксапта ИВЛ приход 2'!B109</f>
        <v>0</v>
      </c>
      <c r="C109" s="197">
        <f>'Аксапта ИВЛ приход 2'!C109</f>
        <v>0</v>
      </c>
      <c r="D109" s="185">
        <f>'Аксапта ИВЛ приход 2'!E109+1-1</f>
        <v>0</v>
      </c>
      <c r="E109">
        <f>'Аксапта ИВЛ приход 2'!F109</f>
        <v>0</v>
      </c>
    </row>
    <row r="110" spans="1:5">
      <c r="A110" t="e">
        <f t="shared" si="1"/>
        <v>#VALUE!</v>
      </c>
      <c r="B110">
        <f>'Аксапта ИВЛ приход 2'!B110</f>
        <v>0</v>
      </c>
      <c r="C110" s="197">
        <f>'Аксапта ИВЛ приход 2'!C110</f>
        <v>0</v>
      </c>
      <c r="D110" s="185">
        <f>'Аксапта ИВЛ приход 2'!E110+1-1</f>
        <v>0</v>
      </c>
      <c r="E110">
        <f>'Аксапта ИВЛ приход 2'!F110</f>
        <v>0</v>
      </c>
    </row>
    <row r="111" spans="1:5">
      <c r="A111" t="e">
        <f t="shared" si="1"/>
        <v>#VALUE!</v>
      </c>
      <c r="B111">
        <f>'Аксапта ИВЛ приход 2'!B111</f>
        <v>0</v>
      </c>
      <c r="C111" s="197">
        <f>'Аксапта ИВЛ приход 2'!C111</f>
        <v>0</v>
      </c>
      <c r="D111" s="185">
        <f>'Аксапта ИВЛ приход 2'!E111+1-1</f>
        <v>0</v>
      </c>
      <c r="E111">
        <f>'Аксапта ИВЛ приход 2'!F111</f>
        <v>0</v>
      </c>
    </row>
    <row r="112" spans="1:5">
      <c r="A112" t="e">
        <f t="shared" si="1"/>
        <v>#VALUE!</v>
      </c>
      <c r="B112">
        <f>'Аксапта ИВЛ приход 2'!B112</f>
        <v>0</v>
      </c>
      <c r="C112" s="197">
        <f>'Аксапта ИВЛ приход 2'!C112</f>
        <v>0</v>
      </c>
      <c r="D112" s="185">
        <f>'Аксапта ИВЛ приход 2'!E112+1-1</f>
        <v>0</v>
      </c>
      <c r="E112">
        <f>'Аксапта ИВЛ приход 2'!F112</f>
        <v>0</v>
      </c>
    </row>
    <row r="113" spans="1:5">
      <c r="A113" t="e">
        <f t="shared" si="1"/>
        <v>#VALUE!</v>
      </c>
      <c r="B113">
        <f>'Аксапта ИВЛ приход 2'!B113</f>
        <v>0</v>
      </c>
      <c r="C113" s="197">
        <f>'Аксапта ИВЛ приход 2'!C113</f>
        <v>0</v>
      </c>
      <c r="D113" s="185">
        <f>'Аксапта ИВЛ приход 2'!E113+1-1</f>
        <v>0</v>
      </c>
      <c r="E113">
        <f>'Аксапта ИВЛ приход 2'!F113</f>
        <v>0</v>
      </c>
    </row>
    <row r="114" spans="1:5">
      <c r="A114" t="e">
        <f t="shared" si="1"/>
        <v>#VALUE!</v>
      </c>
      <c r="B114">
        <f>'Аксапта ИВЛ приход 2'!B114</f>
        <v>0</v>
      </c>
      <c r="C114" s="197">
        <f>'Аксапта ИВЛ приход 2'!C114</f>
        <v>0</v>
      </c>
      <c r="D114" s="185">
        <f>'Аксапта ИВЛ приход 2'!E114+1-1</f>
        <v>0</v>
      </c>
      <c r="E114">
        <f>'Аксапта ИВЛ приход 2'!F114</f>
        <v>0</v>
      </c>
    </row>
    <row r="115" spans="1:5">
      <c r="A115" t="e">
        <f t="shared" si="1"/>
        <v>#VALUE!</v>
      </c>
      <c r="B115">
        <f>'Аксапта ИВЛ приход 2'!B115</f>
        <v>0</v>
      </c>
      <c r="C115" s="197">
        <f>'Аксапта ИВЛ приход 2'!C115</f>
        <v>0</v>
      </c>
      <c r="D115" s="185">
        <f>'Аксапта ИВЛ приход 2'!E115+1-1</f>
        <v>0</v>
      </c>
      <c r="E115">
        <f>'Аксапта ИВЛ приход 2'!F115</f>
        <v>0</v>
      </c>
    </row>
    <row r="116" spans="1:5">
      <c r="A116" t="e">
        <f t="shared" si="1"/>
        <v>#VALUE!</v>
      </c>
      <c r="B116">
        <f>'Аксапта ИВЛ приход 2'!B116</f>
        <v>0</v>
      </c>
      <c r="C116" s="197">
        <f>'Аксапта ИВЛ приход 2'!C116</f>
        <v>0</v>
      </c>
      <c r="D116" s="185">
        <f>'Аксапта ИВЛ приход 2'!E116+1-1</f>
        <v>0</v>
      </c>
      <c r="E116">
        <f>'Аксапта ИВЛ приход 2'!F116</f>
        <v>0</v>
      </c>
    </row>
    <row r="117" spans="1:5">
      <c r="A117" t="e">
        <f t="shared" si="1"/>
        <v>#VALUE!</v>
      </c>
      <c r="B117">
        <f>'Аксапта ИВЛ приход 2'!B117</f>
        <v>0</v>
      </c>
      <c r="C117" s="197">
        <f>'Аксапта ИВЛ приход 2'!C117</f>
        <v>0</v>
      </c>
      <c r="D117" s="185">
        <f>'Аксапта ИВЛ приход 2'!E117+1-1</f>
        <v>0</v>
      </c>
      <c r="E117">
        <f>'Аксапта ИВЛ приход 2'!F117</f>
        <v>0</v>
      </c>
    </row>
    <row r="118" spans="1:5">
      <c r="A118" t="e">
        <f t="shared" si="1"/>
        <v>#VALUE!</v>
      </c>
      <c r="B118">
        <f>'Аксапта ИВЛ приход 2'!B118</f>
        <v>0</v>
      </c>
      <c r="C118" s="197">
        <f>'Аксапта ИВЛ приход 2'!C118</f>
        <v>0</v>
      </c>
      <c r="D118" s="185">
        <f>'Аксапта ИВЛ приход 2'!E118+1-1</f>
        <v>0</v>
      </c>
      <c r="E118">
        <f>'Аксапта ИВЛ приход 2'!F118</f>
        <v>0</v>
      </c>
    </row>
    <row r="119" spans="1:5">
      <c r="A119" t="e">
        <f t="shared" si="1"/>
        <v>#VALUE!</v>
      </c>
      <c r="B119">
        <f>'Аксапта ИВЛ приход 2'!B119</f>
        <v>0</v>
      </c>
      <c r="C119" s="197">
        <f>'Аксапта ИВЛ приход 2'!C119</f>
        <v>0</v>
      </c>
      <c r="D119" s="185">
        <f>'Аксапта ИВЛ приход 2'!E119+1-1</f>
        <v>0</v>
      </c>
      <c r="E119">
        <f>'Аксапта ИВЛ приход 2'!F119</f>
        <v>0</v>
      </c>
    </row>
    <row r="120" spans="1:5">
      <c r="A120" t="e">
        <f t="shared" si="1"/>
        <v>#VALUE!</v>
      </c>
      <c r="B120">
        <f>'Аксапта ИВЛ приход 2'!B120</f>
        <v>0</v>
      </c>
      <c r="C120" s="197">
        <f>'Аксапта ИВЛ приход 2'!C120</f>
        <v>0</v>
      </c>
      <c r="D120" s="185">
        <f>'Аксапта ИВЛ приход 2'!E120+1-1</f>
        <v>0</v>
      </c>
      <c r="E120">
        <f>'Аксапта ИВЛ приход 2'!F120</f>
        <v>0</v>
      </c>
    </row>
    <row r="121" spans="1:5">
      <c r="A121" t="e">
        <f t="shared" si="1"/>
        <v>#VALUE!</v>
      </c>
      <c r="B121">
        <f>'Аксапта ИВЛ приход 2'!B121</f>
        <v>0</v>
      </c>
      <c r="C121" s="197">
        <f>'Аксапта ИВЛ приход 2'!C121</f>
        <v>0</v>
      </c>
      <c r="D121" s="185">
        <f>'Аксапта ИВЛ приход 2'!E121+1-1</f>
        <v>0</v>
      </c>
      <c r="E121">
        <f>'Аксапта ИВЛ приход 2'!F121</f>
        <v>0</v>
      </c>
    </row>
    <row r="122" spans="1:5">
      <c r="A122" t="e">
        <f t="shared" si="1"/>
        <v>#VALUE!</v>
      </c>
      <c r="B122">
        <f>'Аксапта ИВЛ приход 2'!B122</f>
        <v>0</v>
      </c>
      <c r="C122" s="197">
        <f>'Аксапта ИВЛ приход 2'!C122</f>
        <v>0</v>
      </c>
      <c r="D122" s="185">
        <f>'Аксапта ИВЛ приход 2'!E122+1-1</f>
        <v>0</v>
      </c>
      <c r="E122">
        <f>'Аксапта ИВЛ приход 2'!F122</f>
        <v>0</v>
      </c>
    </row>
    <row r="123" spans="1:5">
      <c r="A123" t="e">
        <f t="shared" si="1"/>
        <v>#VALUE!</v>
      </c>
      <c r="B123">
        <f>'Аксапта ИВЛ приход 2'!B123</f>
        <v>0</v>
      </c>
      <c r="C123" s="197">
        <f>'Аксапта ИВЛ приход 2'!C123</f>
        <v>0</v>
      </c>
      <c r="D123" s="185">
        <f>'Аксапта ИВЛ приход 2'!E123+1-1</f>
        <v>0</v>
      </c>
      <c r="E123">
        <f>'Аксапта ИВЛ приход 2'!F123</f>
        <v>0</v>
      </c>
    </row>
    <row r="124" spans="1:5">
      <c r="A124" t="e">
        <f t="shared" si="1"/>
        <v>#VALUE!</v>
      </c>
      <c r="B124">
        <f>'Аксапта ИВЛ приход 2'!B124</f>
        <v>0</v>
      </c>
      <c r="C124" s="197">
        <f>'Аксапта ИВЛ приход 2'!C124</f>
        <v>0</v>
      </c>
      <c r="D124" s="185">
        <f>'Аксапта ИВЛ приход 2'!E124+1-1</f>
        <v>0</v>
      </c>
      <c r="E124">
        <f>'Аксапта ИВЛ приход 2'!F124</f>
        <v>0</v>
      </c>
    </row>
    <row r="125" spans="1:5">
      <c r="A125" t="e">
        <f t="shared" si="1"/>
        <v>#VALUE!</v>
      </c>
      <c r="B125">
        <f>'Аксапта ИВЛ приход 2'!B125</f>
        <v>0</v>
      </c>
      <c r="C125" s="197">
        <f>'Аксапта ИВЛ приход 2'!C125</f>
        <v>0</v>
      </c>
      <c r="D125" s="185">
        <f>'Аксапта ИВЛ приход 2'!E125+1-1</f>
        <v>0</v>
      </c>
      <c r="E125">
        <f>'Аксапта ИВЛ приход 2'!F125</f>
        <v>0</v>
      </c>
    </row>
    <row r="126" spans="1:5">
      <c r="A126" t="e">
        <f t="shared" si="1"/>
        <v>#VALUE!</v>
      </c>
      <c r="B126">
        <f>'Аксапта ИВЛ приход 2'!B126</f>
        <v>0</v>
      </c>
      <c r="C126" s="197">
        <f>'Аксапта ИВЛ приход 2'!C126</f>
        <v>0</v>
      </c>
      <c r="D126" s="185">
        <f>'Аксапта ИВЛ приход 2'!E126+1-1</f>
        <v>0</v>
      </c>
      <c r="E126">
        <f>'Аксапта ИВЛ приход 2'!F126</f>
        <v>0</v>
      </c>
    </row>
    <row r="127" spans="1:5">
      <c r="A127" t="e">
        <f t="shared" si="1"/>
        <v>#VALUE!</v>
      </c>
      <c r="B127">
        <f>'Аксапта ИВЛ приход 2'!B127</f>
        <v>0</v>
      </c>
      <c r="C127" s="197">
        <f>'Аксапта ИВЛ приход 2'!C127</f>
        <v>0</v>
      </c>
      <c r="D127" s="185">
        <f>'Аксапта ИВЛ приход 2'!E127+1-1</f>
        <v>0</v>
      </c>
      <c r="E127">
        <f>'Аксапта ИВЛ приход 2'!F127</f>
        <v>0</v>
      </c>
    </row>
    <row r="128" spans="1:5">
      <c r="A128" t="e">
        <f t="shared" si="1"/>
        <v>#VALUE!</v>
      </c>
      <c r="B128">
        <f>'Аксапта ИВЛ приход 2'!B128</f>
        <v>0</v>
      </c>
      <c r="C128" s="197">
        <f>'Аксапта ИВЛ приход 2'!C128</f>
        <v>0</v>
      </c>
      <c r="D128" s="185">
        <f>'Аксапта ИВЛ приход 2'!E128+1-1</f>
        <v>0</v>
      </c>
      <c r="E128">
        <f>'Аксапта ИВЛ приход 2'!F128</f>
        <v>0</v>
      </c>
    </row>
    <row r="129" spans="1:5">
      <c r="A129" t="e">
        <f t="shared" ref="A129:A192" si="2">REPLACE(B129,1,3,)+1-1</f>
        <v>#VALUE!</v>
      </c>
      <c r="B129">
        <f>'Аксапта ИВЛ приход 2'!B129</f>
        <v>0</v>
      </c>
      <c r="C129" s="197">
        <f>'Аксапта ИВЛ приход 2'!C129</f>
        <v>0</v>
      </c>
      <c r="D129" s="185">
        <f>'Аксапта ИВЛ приход 2'!E129+1-1</f>
        <v>0</v>
      </c>
      <c r="E129">
        <f>'Аксапта ИВЛ приход 2'!F129</f>
        <v>0</v>
      </c>
    </row>
    <row r="130" spans="1:5">
      <c r="A130" t="e">
        <f t="shared" si="2"/>
        <v>#VALUE!</v>
      </c>
      <c r="B130">
        <f>'Аксапта ИВЛ приход 2'!B130</f>
        <v>0</v>
      </c>
      <c r="C130" s="197">
        <f>'Аксапта ИВЛ приход 2'!C130</f>
        <v>0</v>
      </c>
      <c r="D130" s="185">
        <f>'Аксапта ИВЛ приход 2'!E130+1-1</f>
        <v>0</v>
      </c>
      <c r="E130">
        <f>'Аксапта ИВЛ приход 2'!F130</f>
        <v>0</v>
      </c>
    </row>
    <row r="131" spans="1:5">
      <c r="A131" t="e">
        <f t="shared" si="2"/>
        <v>#VALUE!</v>
      </c>
      <c r="B131">
        <f>'Аксапта ИВЛ приход 2'!B131</f>
        <v>0</v>
      </c>
      <c r="C131" s="197">
        <f>'Аксапта ИВЛ приход 2'!C131</f>
        <v>0</v>
      </c>
      <c r="D131" s="185">
        <f>'Аксапта ИВЛ приход 2'!E131+1-1</f>
        <v>0</v>
      </c>
      <c r="E131">
        <f>'Аксапта ИВЛ приход 2'!F131</f>
        <v>0</v>
      </c>
    </row>
    <row r="132" spans="1:5">
      <c r="A132" t="e">
        <f t="shared" si="2"/>
        <v>#VALUE!</v>
      </c>
      <c r="B132">
        <f>'Аксапта ИВЛ приход 2'!B132</f>
        <v>0</v>
      </c>
      <c r="C132" s="197">
        <f>'Аксапта ИВЛ приход 2'!C132</f>
        <v>0</v>
      </c>
      <c r="D132" s="185">
        <f>'Аксапта ИВЛ приход 2'!E132+1-1</f>
        <v>0</v>
      </c>
      <c r="E132">
        <f>'Аксапта ИВЛ приход 2'!F132</f>
        <v>0</v>
      </c>
    </row>
    <row r="133" spans="1:5">
      <c r="A133" t="e">
        <f t="shared" si="2"/>
        <v>#VALUE!</v>
      </c>
      <c r="B133">
        <f>'Аксапта ИВЛ приход 2'!B133</f>
        <v>0</v>
      </c>
      <c r="C133" s="197">
        <f>'Аксапта ИВЛ приход 2'!C133</f>
        <v>0</v>
      </c>
      <c r="D133" s="185">
        <f>'Аксапта ИВЛ приход 2'!E133+1-1</f>
        <v>0</v>
      </c>
      <c r="E133">
        <f>'Аксапта ИВЛ приход 2'!F133</f>
        <v>0</v>
      </c>
    </row>
    <row r="134" spans="1:5">
      <c r="A134" t="e">
        <f t="shared" si="2"/>
        <v>#VALUE!</v>
      </c>
      <c r="B134">
        <f>'Аксапта ИВЛ приход 2'!B134</f>
        <v>0</v>
      </c>
      <c r="C134" s="197">
        <f>'Аксапта ИВЛ приход 2'!C134</f>
        <v>0</v>
      </c>
      <c r="D134" s="185">
        <f>'Аксапта ИВЛ приход 2'!E134+1-1</f>
        <v>0</v>
      </c>
      <c r="E134">
        <f>'Аксапта ИВЛ приход 2'!F134</f>
        <v>0</v>
      </c>
    </row>
    <row r="135" spans="1:5">
      <c r="A135" t="e">
        <f t="shared" si="2"/>
        <v>#VALUE!</v>
      </c>
      <c r="B135">
        <f>'Аксапта ИВЛ приход 2'!B135</f>
        <v>0</v>
      </c>
      <c r="C135" s="197">
        <f>'Аксапта ИВЛ приход 2'!C135</f>
        <v>0</v>
      </c>
      <c r="D135" s="185">
        <f>'Аксапта ИВЛ приход 2'!E135+1-1</f>
        <v>0</v>
      </c>
      <c r="E135">
        <f>'Аксапта ИВЛ приход 2'!F135</f>
        <v>0</v>
      </c>
    </row>
    <row r="136" spans="1:5">
      <c r="A136" t="e">
        <f t="shared" si="2"/>
        <v>#VALUE!</v>
      </c>
      <c r="B136">
        <f>'Аксапта ИВЛ приход 2'!B136</f>
        <v>0</v>
      </c>
      <c r="C136" s="197">
        <f>'Аксапта ИВЛ приход 2'!C136</f>
        <v>0</v>
      </c>
      <c r="D136" s="185">
        <f>'Аксапта ИВЛ приход 2'!E136+1-1</f>
        <v>0</v>
      </c>
      <c r="E136">
        <f>'Аксапта ИВЛ приход 2'!F136</f>
        <v>0</v>
      </c>
    </row>
    <row r="137" spans="1:5">
      <c r="A137" t="e">
        <f t="shared" si="2"/>
        <v>#VALUE!</v>
      </c>
      <c r="B137">
        <f>'Аксапта ИВЛ приход 2'!B137</f>
        <v>0</v>
      </c>
      <c r="C137" s="197">
        <f>'Аксапта ИВЛ приход 2'!C137</f>
        <v>0</v>
      </c>
      <c r="D137" s="185">
        <f>'Аксапта ИВЛ приход 2'!E137+1-1</f>
        <v>0</v>
      </c>
      <c r="E137">
        <f>'Аксапта ИВЛ приход 2'!F137</f>
        <v>0</v>
      </c>
    </row>
    <row r="138" spans="1:5">
      <c r="A138" t="e">
        <f t="shared" si="2"/>
        <v>#VALUE!</v>
      </c>
      <c r="B138">
        <f>'Аксапта ИВЛ приход 2'!B138</f>
        <v>0</v>
      </c>
      <c r="C138" s="197">
        <f>'Аксапта ИВЛ приход 2'!C138</f>
        <v>0</v>
      </c>
      <c r="D138" s="185">
        <f>'Аксапта ИВЛ приход 2'!E138+1-1</f>
        <v>0</v>
      </c>
      <c r="E138">
        <f>'Аксапта ИВЛ приход 2'!F138</f>
        <v>0</v>
      </c>
    </row>
    <row r="139" spans="1:5">
      <c r="A139" t="e">
        <f t="shared" si="2"/>
        <v>#VALUE!</v>
      </c>
      <c r="B139">
        <f>'Аксапта ИВЛ приход 2'!B139</f>
        <v>0</v>
      </c>
      <c r="C139" s="197">
        <f>'Аксапта ИВЛ приход 2'!C139</f>
        <v>0</v>
      </c>
      <c r="D139" s="185">
        <f>'Аксапта ИВЛ приход 2'!E139+1-1</f>
        <v>0</v>
      </c>
      <c r="E139">
        <f>'Аксапта ИВЛ приход 2'!F139</f>
        <v>0</v>
      </c>
    </row>
    <row r="140" spans="1:5">
      <c r="A140" t="e">
        <f t="shared" si="2"/>
        <v>#VALUE!</v>
      </c>
      <c r="B140">
        <f>'Аксапта ИВЛ приход 2'!B140</f>
        <v>0</v>
      </c>
      <c r="C140" s="197">
        <f>'Аксапта ИВЛ приход 2'!C140</f>
        <v>0</v>
      </c>
      <c r="D140" s="185">
        <f>'Аксапта ИВЛ приход 2'!E140+1-1</f>
        <v>0</v>
      </c>
      <c r="E140">
        <f>'Аксапта ИВЛ приход 2'!F140</f>
        <v>0</v>
      </c>
    </row>
    <row r="141" spans="1:5">
      <c r="A141" t="e">
        <f t="shared" si="2"/>
        <v>#VALUE!</v>
      </c>
      <c r="B141">
        <f>'Аксапта ИВЛ приход 2'!B141</f>
        <v>0</v>
      </c>
      <c r="C141" s="197">
        <f>'Аксапта ИВЛ приход 2'!C141</f>
        <v>0</v>
      </c>
      <c r="D141" s="185">
        <f>'Аксапта ИВЛ приход 2'!E141+1-1</f>
        <v>0</v>
      </c>
      <c r="E141">
        <f>'Аксапта ИВЛ приход 2'!F141</f>
        <v>0</v>
      </c>
    </row>
    <row r="142" spans="1:5">
      <c r="A142" t="e">
        <f t="shared" si="2"/>
        <v>#VALUE!</v>
      </c>
      <c r="B142">
        <f>'Аксапта ИВЛ приход 2'!B142</f>
        <v>0</v>
      </c>
      <c r="C142" s="197">
        <f>'Аксапта ИВЛ приход 2'!C142</f>
        <v>0</v>
      </c>
      <c r="D142" s="185">
        <f>'Аксапта ИВЛ приход 2'!E142+1-1</f>
        <v>0</v>
      </c>
      <c r="E142">
        <f>'Аксапта ИВЛ приход 2'!F142</f>
        <v>0</v>
      </c>
    </row>
    <row r="143" spans="1:5">
      <c r="A143" t="e">
        <f t="shared" si="2"/>
        <v>#VALUE!</v>
      </c>
      <c r="B143">
        <f>'Аксапта ИВЛ приход 2'!B143</f>
        <v>0</v>
      </c>
      <c r="C143" s="197">
        <f>'Аксапта ИВЛ приход 2'!C143</f>
        <v>0</v>
      </c>
      <c r="D143" s="185">
        <f>'Аксапта ИВЛ приход 2'!E143+1-1</f>
        <v>0</v>
      </c>
      <c r="E143">
        <f>'Аксапта ИВЛ приход 2'!F143</f>
        <v>0</v>
      </c>
    </row>
    <row r="144" spans="1:5">
      <c r="A144" t="e">
        <f t="shared" si="2"/>
        <v>#VALUE!</v>
      </c>
      <c r="B144">
        <f>'Аксапта ИВЛ приход 2'!B144</f>
        <v>0</v>
      </c>
      <c r="C144" s="197">
        <f>'Аксапта ИВЛ приход 2'!C144</f>
        <v>0</v>
      </c>
      <c r="D144" s="185">
        <f>'Аксапта ИВЛ приход 2'!E144+1-1</f>
        <v>0</v>
      </c>
      <c r="E144">
        <f>'Аксапта ИВЛ приход 2'!F144</f>
        <v>0</v>
      </c>
    </row>
    <row r="145" spans="1:5">
      <c r="A145" t="e">
        <f t="shared" si="2"/>
        <v>#VALUE!</v>
      </c>
      <c r="B145">
        <f>'Аксапта ИВЛ приход 2'!B145</f>
        <v>0</v>
      </c>
      <c r="C145" s="197">
        <f>'Аксапта ИВЛ приход 2'!C145</f>
        <v>0</v>
      </c>
      <c r="D145" s="185">
        <f>'Аксапта ИВЛ приход 2'!E145+1-1</f>
        <v>0</v>
      </c>
      <c r="E145">
        <f>'Аксапта ИВЛ приход 2'!F145</f>
        <v>0</v>
      </c>
    </row>
    <row r="146" spans="1:5">
      <c r="A146" t="e">
        <f t="shared" si="2"/>
        <v>#VALUE!</v>
      </c>
      <c r="B146">
        <f>'Аксапта ИВЛ приход 2'!B146</f>
        <v>0</v>
      </c>
      <c r="C146" s="197">
        <f>'Аксапта ИВЛ приход 2'!C146</f>
        <v>0</v>
      </c>
      <c r="D146" s="185">
        <f>'Аксапта ИВЛ приход 2'!E146+1-1</f>
        <v>0</v>
      </c>
      <c r="E146">
        <f>'Аксапта ИВЛ приход 2'!F146</f>
        <v>0</v>
      </c>
    </row>
    <row r="147" spans="1:5">
      <c r="A147" t="e">
        <f t="shared" si="2"/>
        <v>#VALUE!</v>
      </c>
      <c r="B147">
        <f>'Аксапта ИВЛ приход 2'!B147</f>
        <v>0</v>
      </c>
      <c r="C147" s="197">
        <f>'Аксапта ИВЛ приход 2'!C147</f>
        <v>0</v>
      </c>
      <c r="D147" s="185">
        <f>'Аксапта ИВЛ приход 2'!E147+1-1</f>
        <v>0</v>
      </c>
      <c r="E147">
        <f>'Аксапта ИВЛ приход 2'!F147</f>
        <v>0</v>
      </c>
    </row>
    <row r="148" spans="1:5">
      <c r="A148" t="e">
        <f t="shared" si="2"/>
        <v>#VALUE!</v>
      </c>
      <c r="B148">
        <f>'Аксапта ИВЛ приход 2'!B148</f>
        <v>0</v>
      </c>
      <c r="C148" s="197">
        <f>'Аксапта ИВЛ приход 2'!C148</f>
        <v>0</v>
      </c>
      <c r="D148" s="185">
        <f>'Аксапта ИВЛ приход 2'!E148+1-1</f>
        <v>0</v>
      </c>
      <c r="E148">
        <f>'Аксапта ИВЛ приход 2'!F148</f>
        <v>0</v>
      </c>
    </row>
    <row r="149" spans="1:5">
      <c r="A149" t="e">
        <f t="shared" si="2"/>
        <v>#VALUE!</v>
      </c>
      <c r="B149">
        <f>'Аксапта ИВЛ приход 2'!B149</f>
        <v>0</v>
      </c>
      <c r="C149" s="197">
        <f>'Аксапта ИВЛ приход 2'!C149</f>
        <v>0</v>
      </c>
      <c r="D149" s="185">
        <f>'Аксапта ИВЛ приход 2'!E149+1-1</f>
        <v>0</v>
      </c>
      <c r="E149">
        <f>'Аксапта ИВЛ приход 2'!F149</f>
        <v>0</v>
      </c>
    </row>
    <row r="150" spans="1:5">
      <c r="A150" t="e">
        <f t="shared" si="2"/>
        <v>#VALUE!</v>
      </c>
      <c r="B150">
        <f>'Аксапта ИВЛ приход 2'!B150</f>
        <v>0</v>
      </c>
      <c r="C150" s="197">
        <f>'Аксапта ИВЛ приход 2'!C150</f>
        <v>0</v>
      </c>
      <c r="D150" s="185">
        <f>'Аксапта ИВЛ приход 2'!E150+1-1</f>
        <v>0</v>
      </c>
      <c r="E150">
        <f>'Аксапта ИВЛ приход 2'!F150</f>
        <v>0</v>
      </c>
    </row>
    <row r="151" spans="1:5">
      <c r="A151" t="e">
        <f t="shared" si="2"/>
        <v>#VALUE!</v>
      </c>
      <c r="B151">
        <f>'Аксапта ИВЛ приход 2'!B151</f>
        <v>0</v>
      </c>
      <c r="C151" s="197">
        <f>'Аксапта ИВЛ приход 2'!C151</f>
        <v>0</v>
      </c>
      <c r="D151" s="185">
        <f>'Аксапта ИВЛ приход 2'!E151+1-1</f>
        <v>0</v>
      </c>
      <c r="E151">
        <f>'Аксапта ИВЛ приход 2'!F151</f>
        <v>0</v>
      </c>
    </row>
    <row r="152" spans="1:5">
      <c r="A152" t="e">
        <f t="shared" si="2"/>
        <v>#VALUE!</v>
      </c>
      <c r="B152">
        <f>'Аксапта ИВЛ приход 2'!B152</f>
        <v>0</v>
      </c>
      <c r="C152" s="197">
        <f>'Аксапта ИВЛ приход 2'!C152</f>
        <v>0</v>
      </c>
      <c r="D152" s="185">
        <f>'Аксапта ИВЛ приход 2'!E152+1-1</f>
        <v>0</v>
      </c>
      <c r="E152">
        <f>'Аксапта ИВЛ приход 2'!F152</f>
        <v>0</v>
      </c>
    </row>
    <row r="153" spans="1:5">
      <c r="A153" t="e">
        <f t="shared" si="2"/>
        <v>#VALUE!</v>
      </c>
      <c r="B153">
        <f>'Аксапта ИВЛ приход 2'!B153</f>
        <v>0</v>
      </c>
      <c r="C153" s="197">
        <f>'Аксапта ИВЛ приход 2'!C153</f>
        <v>0</v>
      </c>
      <c r="D153" s="185">
        <f>'Аксапта ИВЛ приход 2'!E153+1-1</f>
        <v>0</v>
      </c>
      <c r="E153">
        <f>'Аксапта ИВЛ приход 2'!F153</f>
        <v>0</v>
      </c>
    </row>
    <row r="154" spans="1:5">
      <c r="A154" t="e">
        <f t="shared" si="2"/>
        <v>#VALUE!</v>
      </c>
      <c r="B154">
        <f>'Аксапта ИВЛ приход 2'!B154</f>
        <v>0</v>
      </c>
      <c r="C154" s="197">
        <f>'Аксапта ИВЛ приход 2'!C154</f>
        <v>0</v>
      </c>
      <c r="D154" s="185">
        <f>'Аксапта ИВЛ приход 2'!E154+1-1</f>
        <v>0</v>
      </c>
      <c r="E154">
        <f>'Аксапта ИВЛ приход 2'!F154</f>
        <v>0</v>
      </c>
    </row>
    <row r="155" spans="1:5">
      <c r="A155" t="e">
        <f t="shared" si="2"/>
        <v>#VALUE!</v>
      </c>
      <c r="B155">
        <f>'Аксапта ИВЛ приход 2'!B155</f>
        <v>0</v>
      </c>
      <c r="C155" s="197">
        <f>'Аксапта ИВЛ приход 2'!C155</f>
        <v>0</v>
      </c>
      <c r="D155" s="185">
        <f>'Аксапта ИВЛ приход 2'!E155+1-1</f>
        <v>0</v>
      </c>
      <c r="E155">
        <f>'Аксапта ИВЛ приход 2'!F155</f>
        <v>0</v>
      </c>
    </row>
    <row r="156" spans="1:5">
      <c r="A156" t="e">
        <f t="shared" si="2"/>
        <v>#VALUE!</v>
      </c>
      <c r="B156">
        <f>'Аксапта ИВЛ приход 2'!B156</f>
        <v>0</v>
      </c>
      <c r="C156" s="197">
        <f>'Аксапта ИВЛ приход 2'!C156</f>
        <v>0</v>
      </c>
      <c r="D156" s="185">
        <f>'Аксапта ИВЛ приход 2'!E156+1-1</f>
        <v>0</v>
      </c>
      <c r="E156">
        <f>'Аксапта ИВЛ приход 2'!F156</f>
        <v>0</v>
      </c>
    </row>
    <row r="157" spans="1:5">
      <c r="A157" t="e">
        <f t="shared" si="2"/>
        <v>#VALUE!</v>
      </c>
      <c r="B157">
        <f>'Аксапта ИВЛ приход 2'!B157</f>
        <v>0</v>
      </c>
      <c r="C157" s="197">
        <f>'Аксапта ИВЛ приход 2'!C157</f>
        <v>0</v>
      </c>
      <c r="D157" s="185">
        <f>'Аксапта ИВЛ приход 2'!E157+1-1</f>
        <v>0</v>
      </c>
      <c r="E157">
        <f>'Аксапта ИВЛ приход 2'!F157</f>
        <v>0</v>
      </c>
    </row>
    <row r="158" spans="1:5">
      <c r="A158" t="e">
        <f t="shared" si="2"/>
        <v>#VALUE!</v>
      </c>
      <c r="B158">
        <f>'Аксапта ИВЛ приход 2'!B158</f>
        <v>0</v>
      </c>
      <c r="C158" s="197">
        <f>'Аксапта ИВЛ приход 2'!C158</f>
        <v>0</v>
      </c>
      <c r="D158" s="185">
        <f>'Аксапта ИВЛ приход 2'!E158+1-1</f>
        <v>0</v>
      </c>
      <c r="E158">
        <f>'Аксапта ИВЛ приход 2'!F158</f>
        <v>0</v>
      </c>
    </row>
    <row r="159" spans="1:5">
      <c r="A159" t="e">
        <f t="shared" si="2"/>
        <v>#VALUE!</v>
      </c>
      <c r="B159">
        <f>'Аксапта ИВЛ приход 2'!B159</f>
        <v>0</v>
      </c>
      <c r="C159" s="197">
        <f>'Аксапта ИВЛ приход 2'!C159</f>
        <v>0</v>
      </c>
      <c r="D159" s="185">
        <f>'Аксапта ИВЛ приход 2'!E159+1-1</f>
        <v>0</v>
      </c>
      <c r="E159">
        <f>'Аксапта ИВЛ приход 2'!F159</f>
        <v>0</v>
      </c>
    </row>
    <row r="160" spans="1:5">
      <c r="A160" t="e">
        <f t="shared" si="2"/>
        <v>#VALUE!</v>
      </c>
      <c r="B160">
        <f>'Аксапта ИВЛ приход 2'!B160</f>
        <v>0</v>
      </c>
      <c r="C160" s="197">
        <f>'Аксапта ИВЛ приход 2'!C160</f>
        <v>0</v>
      </c>
      <c r="D160" s="185">
        <f>'Аксапта ИВЛ приход 2'!E160+1-1</f>
        <v>0</v>
      </c>
      <c r="E160">
        <f>'Аксапта ИВЛ приход 2'!F160</f>
        <v>0</v>
      </c>
    </row>
    <row r="161" spans="1:5">
      <c r="A161" t="e">
        <f t="shared" si="2"/>
        <v>#VALUE!</v>
      </c>
      <c r="B161">
        <f>'Аксапта ИВЛ приход 2'!B161</f>
        <v>0</v>
      </c>
      <c r="C161" s="197">
        <f>'Аксапта ИВЛ приход 2'!C161</f>
        <v>0</v>
      </c>
      <c r="D161" s="185">
        <f>'Аксапта ИВЛ приход 2'!E161+1-1</f>
        <v>0</v>
      </c>
      <c r="E161">
        <f>'Аксапта ИВЛ приход 2'!F161</f>
        <v>0</v>
      </c>
    </row>
    <row r="162" spans="1:5">
      <c r="A162" t="e">
        <f t="shared" si="2"/>
        <v>#VALUE!</v>
      </c>
      <c r="B162">
        <f>'Аксапта ИВЛ приход 2'!B162</f>
        <v>0</v>
      </c>
      <c r="C162" s="197">
        <f>'Аксапта ИВЛ приход 2'!C162</f>
        <v>0</v>
      </c>
      <c r="D162" s="185">
        <f>'Аксапта ИВЛ приход 2'!E162+1-1</f>
        <v>0</v>
      </c>
      <c r="E162">
        <f>'Аксапта ИВЛ приход 2'!F162</f>
        <v>0</v>
      </c>
    </row>
    <row r="163" spans="1:5">
      <c r="A163" t="e">
        <f t="shared" si="2"/>
        <v>#VALUE!</v>
      </c>
      <c r="B163">
        <f>'Аксапта ИВЛ приход 2'!B163</f>
        <v>0</v>
      </c>
      <c r="C163" s="197">
        <f>'Аксапта ИВЛ приход 2'!C163</f>
        <v>0</v>
      </c>
      <c r="D163" s="185">
        <f>'Аксапта ИВЛ приход 2'!E163+1-1</f>
        <v>0</v>
      </c>
      <c r="E163">
        <f>'Аксапта ИВЛ приход 2'!F163</f>
        <v>0</v>
      </c>
    </row>
    <row r="164" spans="1:5">
      <c r="A164" t="e">
        <f t="shared" si="2"/>
        <v>#VALUE!</v>
      </c>
      <c r="B164">
        <f>'Аксапта ИВЛ приход 2'!B164</f>
        <v>0</v>
      </c>
      <c r="C164" s="197">
        <f>'Аксапта ИВЛ приход 2'!C164</f>
        <v>0</v>
      </c>
      <c r="D164" s="185">
        <f>'Аксапта ИВЛ приход 2'!E164+1-1</f>
        <v>0</v>
      </c>
      <c r="E164">
        <f>'Аксапта ИВЛ приход 2'!F164</f>
        <v>0</v>
      </c>
    </row>
    <row r="165" spans="1:5">
      <c r="A165" t="e">
        <f t="shared" si="2"/>
        <v>#VALUE!</v>
      </c>
      <c r="B165">
        <f>'Аксапта ИВЛ приход 2'!B165</f>
        <v>0</v>
      </c>
      <c r="C165" s="197">
        <f>'Аксапта ИВЛ приход 2'!C165</f>
        <v>0</v>
      </c>
      <c r="D165" s="185">
        <f>'Аксапта ИВЛ приход 2'!E165+1-1</f>
        <v>0</v>
      </c>
      <c r="E165">
        <f>'Аксапта ИВЛ приход 2'!F165</f>
        <v>0</v>
      </c>
    </row>
    <row r="166" spans="1:5">
      <c r="A166" t="e">
        <f t="shared" si="2"/>
        <v>#VALUE!</v>
      </c>
      <c r="B166">
        <f>'Аксапта ИВЛ приход 2'!B166</f>
        <v>0</v>
      </c>
      <c r="C166" s="197">
        <f>'Аксапта ИВЛ приход 2'!C166</f>
        <v>0</v>
      </c>
      <c r="D166" s="185">
        <f>'Аксапта ИВЛ приход 2'!E166+1-1</f>
        <v>0</v>
      </c>
      <c r="E166">
        <f>'Аксапта ИВЛ приход 2'!F166</f>
        <v>0</v>
      </c>
    </row>
    <row r="167" spans="1:5">
      <c r="A167" t="e">
        <f t="shared" si="2"/>
        <v>#VALUE!</v>
      </c>
      <c r="B167">
        <f>'Аксапта ИВЛ приход 2'!B167</f>
        <v>0</v>
      </c>
      <c r="C167" s="197">
        <f>'Аксапта ИВЛ приход 2'!C167</f>
        <v>0</v>
      </c>
      <c r="D167" s="185">
        <f>'Аксапта ИВЛ приход 2'!E167+1-1</f>
        <v>0</v>
      </c>
      <c r="E167">
        <f>'Аксапта ИВЛ приход 2'!F167</f>
        <v>0</v>
      </c>
    </row>
    <row r="168" spans="1:5">
      <c r="A168" t="e">
        <f t="shared" si="2"/>
        <v>#VALUE!</v>
      </c>
      <c r="B168">
        <f>'Аксапта ИВЛ приход 2'!B168</f>
        <v>0</v>
      </c>
      <c r="C168" s="197">
        <f>'Аксапта ИВЛ приход 2'!C168</f>
        <v>0</v>
      </c>
      <c r="D168" s="185">
        <f>'Аксапта ИВЛ приход 2'!E168+1-1</f>
        <v>0</v>
      </c>
      <c r="E168">
        <f>'Аксапта ИВЛ приход 2'!F168</f>
        <v>0</v>
      </c>
    </row>
    <row r="169" spans="1:5">
      <c r="A169" t="e">
        <f t="shared" si="2"/>
        <v>#VALUE!</v>
      </c>
      <c r="B169">
        <f>'Аксапта ИВЛ приход 2'!B169</f>
        <v>0</v>
      </c>
      <c r="C169" s="197">
        <f>'Аксапта ИВЛ приход 2'!C169</f>
        <v>0</v>
      </c>
      <c r="D169" s="185">
        <f>'Аксапта ИВЛ приход 2'!E169+1-1</f>
        <v>0</v>
      </c>
      <c r="E169">
        <f>'Аксапта ИВЛ приход 2'!F169</f>
        <v>0</v>
      </c>
    </row>
    <row r="170" spans="1:5">
      <c r="A170" t="e">
        <f t="shared" si="2"/>
        <v>#VALUE!</v>
      </c>
      <c r="B170">
        <f>'Аксапта ИВЛ приход 2'!B170</f>
        <v>0</v>
      </c>
      <c r="C170" s="197">
        <f>'Аксапта ИВЛ приход 2'!C170</f>
        <v>0</v>
      </c>
      <c r="D170" s="185">
        <f>'Аксапта ИВЛ приход 2'!E170+1-1</f>
        <v>0</v>
      </c>
      <c r="E170">
        <f>'Аксапта ИВЛ приход 2'!F170</f>
        <v>0</v>
      </c>
    </row>
    <row r="171" spans="1:5">
      <c r="A171" t="e">
        <f t="shared" si="2"/>
        <v>#VALUE!</v>
      </c>
      <c r="B171">
        <f>'Аксапта ИВЛ приход 2'!B171</f>
        <v>0</v>
      </c>
      <c r="C171" s="197">
        <f>'Аксапта ИВЛ приход 2'!C171</f>
        <v>0</v>
      </c>
      <c r="D171" s="185">
        <f>'Аксапта ИВЛ приход 2'!E171+1-1</f>
        <v>0</v>
      </c>
      <c r="E171">
        <f>'Аксапта ИВЛ приход 2'!F171</f>
        <v>0</v>
      </c>
    </row>
    <row r="172" spans="1:5">
      <c r="A172" t="e">
        <f t="shared" si="2"/>
        <v>#VALUE!</v>
      </c>
      <c r="B172">
        <f>'Аксапта ИВЛ приход 2'!B172</f>
        <v>0</v>
      </c>
      <c r="C172" s="197">
        <f>'Аксапта ИВЛ приход 2'!C172</f>
        <v>0</v>
      </c>
      <c r="D172" s="185">
        <f>'Аксапта ИВЛ приход 2'!E172+1-1</f>
        <v>0</v>
      </c>
      <c r="E172">
        <f>'Аксапта ИВЛ приход 2'!F172</f>
        <v>0</v>
      </c>
    </row>
    <row r="173" spans="1:5">
      <c r="A173" t="e">
        <f t="shared" si="2"/>
        <v>#VALUE!</v>
      </c>
      <c r="B173">
        <f>'Аксапта ИВЛ приход 2'!B173</f>
        <v>0</v>
      </c>
      <c r="C173" s="197">
        <f>'Аксапта ИВЛ приход 2'!C173</f>
        <v>0</v>
      </c>
      <c r="D173" s="185">
        <f>'Аксапта ИВЛ приход 2'!E173+1-1</f>
        <v>0</v>
      </c>
      <c r="E173">
        <f>'Аксапта ИВЛ приход 2'!F173</f>
        <v>0</v>
      </c>
    </row>
    <row r="174" spans="1:5">
      <c r="A174" t="e">
        <f t="shared" si="2"/>
        <v>#VALUE!</v>
      </c>
      <c r="B174">
        <f>'Аксапта ИВЛ приход 2'!B174</f>
        <v>0</v>
      </c>
      <c r="C174" s="197">
        <f>'Аксапта ИВЛ приход 2'!C174</f>
        <v>0</v>
      </c>
      <c r="D174" s="185">
        <f>'Аксапта ИВЛ приход 2'!E174+1-1</f>
        <v>0</v>
      </c>
      <c r="E174">
        <f>'Аксапта ИВЛ приход 2'!F174</f>
        <v>0</v>
      </c>
    </row>
    <row r="175" spans="1:5">
      <c r="A175" t="e">
        <f t="shared" si="2"/>
        <v>#VALUE!</v>
      </c>
      <c r="B175">
        <f>'Аксапта ИВЛ приход 2'!B175</f>
        <v>0</v>
      </c>
      <c r="C175" s="197">
        <f>'Аксапта ИВЛ приход 2'!C175</f>
        <v>0</v>
      </c>
      <c r="D175" s="185">
        <f>'Аксапта ИВЛ приход 2'!E175+1-1</f>
        <v>0</v>
      </c>
      <c r="E175">
        <f>'Аксапта ИВЛ приход 2'!F175</f>
        <v>0</v>
      </c>
    </row>
    <row r="176" spans="1:5">
      <c r="A176" t="e">
        <f t="shared" si="2"/>
        <v>#VALUE!</v>
      </c>
      <c r="B176">
        <f>'Аксапта ИВЛ приход 2'!B176</f>
        <v>0</v>
      </c>
      <c r="C176" s="197">
        <f>'Аксапта ИВЛ приход 2'!C176</f>
        <v>0</v>
      </c>
      <c r="D176" s="185">
        <f>'Аксапта ИВЛ приход 2'!E176+1-1</f>
        <v>0</v>
      </c>
      <c r="E176">
        <f>'Аксапта ИВЛ приход 2'!F176</f>
        <v>0</v>
      </c>
    </row>
    <row r="177" spans="1:5">
      <c r="A177" t="e">
        <f t="shared" si="2"/>
        <v>#VALUE!</v>
      </c>
      <c r="B177">
        <f>'Аксапта ИВЛ приход 2'!B177</f>
        <v>0</v>
      </c>
      <c r="C177" s="197">
        <f>'Аксапта ИВЛ приход 2'!C177</f>
        <v>0</v>
      </c>
      <c r="D177" s="185">
        <f>'Аксапта ИВЛ приход 2'!E177+1-1</f>
        <v>0</v>
      </c>
      <c r="E177">
        <f>'Аксапта ИВЛ приход 2'!F177</f>
        <v>0</v>
      </c>
    </row>
    <row r="178" spans="1:5">
      <c r="A178" t="e">
        <f t="shared" si="2"/>
        <v>#VALUE!</v>
      </c>
      <c r="B178">
        <f>'Аксапта ИВЛ приход 2'!B178</f>
        <v>0</v>
      </c>
      <c r="C178" s="197">
        <f>'Аксапта ИВЛ приход 2'!C178</f>
        <v>0</v>
      </c>
      <c r="D178" s="185">
        <f>'Аксапта ИВЛ приход 2'!E178+1-1</f>
        <v>0</v>
      </c>
      <c r="E178">
        <f>'Аксапта ИВЛ приход 2'!F178</f>
        <v>0</v>
      </c>
    </row>
    <row r="179" spans="1:5">
      <c r="A179" t="e">
        <f t="shared" si="2"/>
        <v>#VALUE!</v>
      </c>
      <c r="B179">
        <f>'Аксапта ИВЛ приход 2'!B179</f>
        <v>0</v>
      </c>
      <c r="C179" s="197">
        <f>'Аксапта ИВЛ приход 2'!C179</f>
        <v>0</v>
      </c>
      <c r="D179" s="185">
        <f>'Аксапта ИВЛ приход 2'!E179+1-1</f>
        <v>0</v>
      </c>
      <c r="E179">
        <f>'Аксапта ИВЛ приход 2'!F179</f>
        <v>0</v>
      </c>
    </row>
    <row r="180" spans="1:5">
      <c r="A180" t="e">
        <f t="shared" si="2"/>
        <v>#VALUE!</v>
      </c>
      <c r="B180">
        <f>'Аксапта ИВЛ приход 2'!B180</f>
        <v>0</v>
      </c>
      <c r="C180" s="197">
        <f>'Аксапта ИВЛ приход 2'!C180</f>
        <v>0</v>
      </c>
      <c r="D180" s="185">
        <f>'Аксапта ИВЛ приход 2'!E180+1-1</f>
        <v>0</v>
      </c>
      <c r="E180">
        <f>'Аксапта ИВЛ приход 2'!F180</f>
        <v>0</v>
      </c>
    </row>
    <row r="181" spans="1:5">
      <c r="A181" t="e">
        <f t="shared" si="2"/>
        <v>#VALUE!</v>
      </c>
      <c r="B181">
        <f>'Аксапта ИВЛ приход 2'!B181</f>
        <v>0</v>
      </c>
      <c r="C181" s="197">
        <f>'Аксапта ИВЛ приход 2'!C181</f>
        <v>0</v>
      </c>
      <c r="D181" s="185">
        <f>'Аксапта ИВЛ приход 2'!E181+1-1</f>
        <v>0</v>
      </c>
      <c r="E181">
        <f>'Аксапта ИВЛ приход 2'!F181</f>
        <v>0</v>
      </c>
    </row>
    <row r="182" spans="1:5">
      <c r="A182" t="e">
        <f t="shared" si="2"/>
        <v>#VALUE!</v>
      </c>
      <c r="B182">
        <f>'Аксапта ИВЛ приход 2'!B182</f>
        <v>0</v>
      </c>
      <c r="C182" s="197">
        <f>'Аксапта ИВЛ приход 2'!C182</f>
        <v>0</v>
      </c>
      <c r="D182" s="185">
        <f>'Аксапта ИВЛ приход 2'!E182+1-1</f>
        <v>0</v>
      </c>
      <c r="E182">
        <f>'Аксапта ИВЛ приход 2'!F182</f>
        <v>0</v>
      </c>
    </row>
    <row r="183" spans="1:5">
      <c r="A183" t="e">
        <f t="shared" si="2"/>
        <v>#VALUE!</v>
      </c>
      <c r="B183">
        <f>'Аксапта ИВЛ приход 2'!B183</f>
        <v>0</v>
      </c>
      <c r="C183" s="197">
        <f>'Аксапта ИВЛ приход 2'!C183</f>
        <v>0</v>
      </c>
      <c r="D183" s="185">
        <f>'Аксапта ИВЛ приход 2'!E183+1-1</f>
        <v>0</v>
      </c>
      <c r="E183">
        <f>'Аксапта ИВЛ приход 2'!F183</f>
        <v>0</v>
      </c>
    </row>
    <row r="184" spans="1:5">
      <c r="A184" t="e">
        <f t="shared" si="2"/>
        <v>#VALUE!</v>
      </c>
      <c r="B184">
        <f>'Аксапта ИВЛ приход 2'!B184</f>
        <v>0</v>
      </c>
      <c r="C184" s="197">
        <f>'Аксапта ИВЛ приход 2'!C184</f>
        <v>0</v>
      </c>
      <c r="D184" s="185">
        <f>'Аксапта ИВЛ приход 2'!E184+1-1</f>
        <v>0</v>
      </c>
      <c r="E184">
        <f>'Аксапта ИВЛ приход 2'!F184</f>
        <v>0</v>
      </c>
    </row>
    <row r="185" spans="1:5">
      <c r="A185" t="e">
        <f t="shared" si="2"/>
        <v>#VALUE!</v>
      </c>
      <c r="B185">
        <f>'Аксапта ИВЛ приход 2'!B185</f>
        <v>0</v>
      </c>
      <c r="C185" s="197">
        <f>'Аксапта ИВЛ приход 2'!C185</f>
        <v>0</v>
      </c>
      <c r="D185" s="185">
        <f>'Аксапта ИВЛ приход 2'!E185+1-1</f>
        <v>0</v>
      </c>
      <c r="E185">
        <f>'Аксапта ИВЛ приход 2'!F185</f>
        <v>0</v>
      </c>
    </row>
    <row r="186" spans="1:5">
      <c r="A186" t="e">
        <f t="shared" si="2"/>
        <v>#VALUE!</v>
      </c>
      <c r="B186">
        <f>'Аксапта ИВЛ приход 2'!B186</f>
        <v>0</v>
      </c>
      <c r="C186" s="197">
        <f>'Аксапта ИВЛ приход 2'!C186</f>
        <v>0</v>
      </c>
      <c r="D186" s="185">
        <f>'Аксапта ИВЛ приход 2'!E186+1-1</f>
        <v>0</v>
      </c>
      <c r="E186">
        <f>'Аксапта ИВЛ приход 2'!F186</f>
        <v>0</v>
      </c>
    </row>
    <row r="187" spans="1:5">
      <c r="A187" t="e">
        <f t="shared" si="2"/>
        <v>#VALUE!</v>
      </c>
      <c r="B187">
        <f>'Аксапта ИВЛ приход 2'!B187</f>
        <v>0</v>
      </c>
      <c r="C187" s="197">
        <f>'Аксапта ИВЛ приход 2'!C187</f>
        <v>0</v>
      </c>
      <c r="D187" s="185">
        <f>'Аксапта ИВЛ приход 2'!E187+1-1</f>
        <v>0</v>
      </c>
      <c r="E187">
        <f>'Аксапта ИВЛ приход 2'!F187</f>
        <v>0</v>
      </c>
    </row>
    <row r="188" spans="1:5">
      <c r="A188" t="e">
        <f t="shared" si="2"/>
        <v>#VALUE!</v>
      </c>
      <c r="B188">
        <f>'Аксапта ИВЛ приход 2'!B188</f>
        <v>0</v>
      </c>
      <c r="C188" s="197">
        <f>'Аксапта ИВЛ приход 2'!C188</f>
        <v>0</v>
      </c>
      <c r="D188" s="185">
        <f>'Аксапта ИВЛ приход 2'!E188+1-1</f>
        <v>0</v>
      </c>
      <c r="E188">
        <f>'Аксапта ИВЛ приход 2'!F188</f>
        <v>0</v>
      </c>
    </row>
    <row r="189" spans="1:5">
      <c r="A189" t="e">
        <f t="shared" si="2"/>
        <v>#VALUE!</v>
      </c>
      <c r="B189">
        <f>'Аксапта ИВЛ приход 2'!B189</f>
        <v>0</v>
      </c>
      <c r="C189" s="197">
        <f>'Аксапта ИВЛ приход 2'!C189</f>
        <v>0</v>
      </c>
      <c r="D189" s="185">
        <f>'Аксапта ИВЛ приход 2'!E189+1-1</f>
        <v>0</v>
      </c>
      <c r="E189">
        <f>'Аксапта ИВЛ приход 2'!F189</f>
        <v>0</v>
      </c>
    </row>
    <row r="190" spans="1:5">
      <c r="A190" t="e">
        <f t="shared" si="2"/>
        <v>#VALUE!</v>
      </c>
      <c r="B190">
        <f>'Аксапта ИВЛ приход 2'!B190</f>
        <v>0</v>
      </c>
      <c r="C190" s="197">
        <f>'Аксапта ИВЛ приход 2'!C190</f>
        <v>0</v>
      </c>
      <c r="D190" s="185">
        <f>'Аксапта ИВЛ приход 2'!E190+1-1</f>
        <v>0</v>
      </c>
      <c r="E190">
        <f>'Аксапта ИВЛ приход 2'!F190</f>
        <v>0</v>
      </c>
    </row>
    <row r="191" spans="1:5">
      <c r="A191" t="e">
        <f t="shared" si="2"/>
        <v>#VALUE!</v>
      </c>
      <c r="B191">
        <f>'Аксапта ИВЛ приход 2'!B191</f>
        <v>0</v>
      </c>
      <c r="C191" s="197">
        <f>'Аксапта ИВЛ приход 2'!C191</f>
        <v>0</v>
      </c>
      <c r="D191" s="185">
        <f>'Аксапта ИВЛ приход 2'!E191+1-1</f>
        <v>0</v>
      </c>
      <c r="E191">
        <f>'Аксапта ИВЛ приход 2'!F191</f>
        <v>0</v>
      </c>
    </row>
    <row r="192" spans="1:5">
      <c r="A192" t="e">
        <f t="shared" si="2"/>
        <v>#VALUE!</v>
      </c>
      <c r="B192">
        <f>'Аксапта ИВЛ приход 2'!B192</f>
        <v>0</v>
      </c>
      <c r="C192" s="197">
        <f>'Аксапта ИВЛ приход 2'!C192</f>
        <v>0</v>
      </c>
      <c r="D192" s="185">
        <f>'Аксапта ИВЛ приход 2'!E192+1-1</f>
        <v>0</v>
      </c>
      <c r="E192">
        <f>'Аксапта ИВЛ приход 2'!F192</f>
        <v>0</v>
      </c>
    </row>
    <row r="193" spans="1:5">
      <c r="A193" t="e">
        <f t="shared" ref="A193:A256" si="3">REPLACE(B193,1,3,)+1-1</f>
        <v>#VALUE!</v>
      </c>
      <c r="B193">
        <f>'Аксапта ИВЛ приход 2'!B193</f>
        <v>0</v>
      </c>
      <c r="C193" s="197">
        <f>'Аксапта ИВЛ приход 2'!C193</f>
        <v>0</v>
      </c>
      <c r="D193" s="185">
        <f>'Аксапта ИВЛ приход 2'!E193+1-1</f>
        <v>0</v>
      </c>
      <c r="E193">
        <f>'Аксапта ИВЛ приход 2'!F193</f>
        <v>0</v>
      </c>
    </row>
    <row r="194" spans="1:5">
      <c r="A194" t="e">
        <f t="shared" si="3"/>
        <v>#VALUE!</v>
      </c>
      <c r="B194">
        <f>'Аксапта ИВЛ приход 2'!B194</f>
        <v>0</v>
      </c>
      <c r="C194" s="197">
        <f>'Аксапта ИВЛ приход 2'!C194</f>
        <v>0</v>
      </c>
      <c r="D194" s="185">
        <f>'Аксапта ИВЛ приход 2'!E194+1-1</f>
        <v>0</v>
      </c>
      <c r="E194">
        <f>'Аксапта ИВЛ приход 2'!F194</f>
        <v>0</v>
      </c>
    </row>
    <row r="195" spans="1:5">
      <c r="A195" t="e">
        <f t="shared" si="3"/>
        <v>#VALUE!</v>
      </c>
      <c r="B195">
        <f>'Аксапта ИВЛ приход 2'!B195</f>
        <v>0</v>
      </c>
      <c r="C195" s="197">
        <f>'Аксапта ИВЛ приход 2'!C195</f>
        <v>0</v>
      </c>
      <c r="D195" s="185">
        <f>'Аксапта ИВЛ приход 2'!E195+1-1</f>
        <v>0</v>
      </c>
      <c r="E195">
        <f>'Аксапта ИВЛ приход 2'!F195</f>
        <v>0</v>
      </c>
    </row>
    <row r="196" spans="1:5">
      <c r="A196" t="e">
        <f t="shared" si="3"/>
        <v>#VALUE!</v>
      </c>
      <c r="B196">
        <f>'Аксапта ИВЛ приход 2'!B196</f>
        <v>0</v>
      </c>
      <c r="C196" s="197">
        <f>'Аксапта ИВЛ приход 2'!C196</f>
        <v>0</v>
      </c>
      <c r="D196" s="185">
        <f>'Аксапта ИВЛ приход 2'!E196+1-1</f>
        <v>0</v>
      </c>
      <c r="E196">
        <f>'Аксапта ИВЛ приход 2'!F196</f>
        <v>0</v>
      </c>
    </row>
    <row r="197" spans="1:5">
      <c r="A197" t="e">
        <f t="shared" si="3"/>
        <v>#VALUE!</v>
      </c>
      <c r="B197">
        <f>'Аксапта ИВЛ приход 2'!B197</f>
        <v>0</v>
      </c>
      <c r="C197" s="197">
        <f>'Аксапта ИВЛ приход 2'!C197</f>
        <v>0</v>
      </c>
      <c r="D197" s="185">
        <f>'Аксапта ИВЛ приход 2'!E197+1-1</f>
        <v>0</v>
      </c>
      <c r="E197">
        <f>'Аксапта ИВЛ приход 2'!F197</f>
        <v>0</v>
      </c>
    </row>
    <row r="198" spans="1:5">
      <c r="A198" t="e">
        <f t="shared" si="3"/>
        <v>#VALUE!</v>
      </c>
      <c r="B198">
        <f>'Аксапта ИВЛ приход 2'!B198</f>
        <v>0</v>
      </c>
      <c r="C198" s="197">
        <f>'Аксапта ИВЛ приход 2'!C198</f>
        <v>0</v>
      </c>
      <c r="D198" s="185">
        <f>'Аксапта ИВЛ приход 2'!E198+1-1</f>
        <v>0</v>
      </c>
      <c r="E198">
        <f>'Аксапта ИВЛ приход 2'!F198</f>
        <v>0</v>
      </c>
    </row>
    <row r="199" spans="1:5">
      <c r="A199" t="e">
        <f t="shared" si="3"/>
        <v>#VALUE!</v>
      </c>
      <c r="B199">
        <f>'Аксапта ИВЛ приход 2'!B199</f>
        <v>0</v>
      </c>
      <c r="C199" s="197">
        <f>'Аксапта ИВЛ приход 2'!C199</f>
        <v>0</v>
      </c>
      <c r="D199" s="185">
        <f>'Аксапта ИВЛ приход 2'!E199+1-1</f>
        <v>0</v>
      </c>
      <c r="E199">
        <f>'Аксапта ИВЛ приход 2'!F199</f>
        <v>0</v>
      </c>
    </row>
    <row r="200" spans="1:5">
      <c r="A200" t="e">
        <f t="shared" si="3"/>
        <v>#VALUE!</v>
      </c>
      <c r="B200">
        <f>'Аксапта ИВЛ приход 2'!B200</f>
        <v>0</v>
      </c>
      <c r="C200" s="197">
        <f>'Аксапта ИВЛ приход 2'!C200</f>
        <v>0</v>
      </c>
      <c r="D200" s="185">
        <f>'Аксапта ИВЛ приход 2'!E200+1-1</f>
        <v>0</v>
      </c>
      <c r="E200">
        <f>'Аксапта ИВЛ приход 2'!F200</f>
        <v>0</v>
      </c>
    </row>
    <row r="201" spans="1:5">
      <c r="A201" t="e">
        <f t="shared" si="3"/>
        <v>#VALUE!</v>
      </c>
      <c r="B201">
        <f>'Аксапта ИВЛ приход 2'!B201</f>
        <v>0</v>
      </c>
      <c r="C201" s="197">
        <f>'Аксапта ИВЛ приход 2'!C201</f>
        <v>0</v>
      </c>
      <c r="D201" s="185">
        <f>'Аксапта ИВЛ приход 2'!E201+1-1</f>
        <v>0</v>
      </c>
      <c r="E201">
        <f>'Аксапта ИВЛ приход 2'!F201</f>
        <v>0</v>
      </c>
    </row>
    <row r="202" spans="1:5">
      <c r="A202" t="e">
        <f t="shared" si="3"/>
        <v>#VALUE!</v>
      </c>
      <c r="B202">
        <f>'Аксапта ИВЛ приход 2'!B202</f>
        <v>0</v>
      </c>
      <c r="C202" s="197">
        <f>'Аксапта ИВЛ приход 2'!C202</f>
        <v>0</v>
      </c>
      <c r="D202" s="185">
        <f>'Аксапта ИВЛ приход 2'!E202+1-1</f>
        <v>0</v>
      </c>
      <c r="E202">
        <f>'Аксапта ИВЛ приход 2'!F202</f>
        <v>0</v>
      </c>
    </row>
    <row r="203" spans="1:5">
      <c r="A203" t="e">
        <f t="shared" si="3"/>
        <v>#VALUE!</v>
      </c>
      <c r="B203">
        <f>'Аксапта ИВЛ приход 2'!B203</f>
        <v>0</v>
      </c>
      <c r="C203" s="197">
        <f>'Аксапта ИВЛ приход 2'!C203</f>
        <v>0</v>
      </c>
      <c r="D203" s="185">
        <f>'Аксапта ИВЛ приход 2'!E203+1-1</f>
        <v>0</v>
      </c>
      <c r="E203">
        <f>'Аксапта ИВЛ приход 2'!F203</f>
        <v>0</v>
      </c>
    </row>
    <row r="204" spans="1:5">
      <c r="A204" t="e">
        <f t="shared" si="3"/>
        <v>#VALUE!</v>
      </c>
      <c r="B204">
        <f>'Аксапта ИВЛ приход 2'!B204</f>
        <v>0</v>
      </c>
      <c r="C204" s="197">
        <f>'Аксапта ИВЛ приход 2'!C204</f>
        <v>0</v>
      </c>
      <c r="D204" s="185">
        <f>'Аксапта ИВЛ приход 2'!E204+1-1</f>
        <v>0</v>
      </c>
      <c r="E204">
        <f>'Аксапта ИВЛ приход 2'!F204</f>
        <v>0</v>
      </c>
    </row>
    <row r="205" spans="1:5">
      <c r="A205" t="e">
        <f t="shared" si="3"/>
        <v>#VALUE!</v>
      </c>
      <c r="B205">
        <f>'Аксапта ИВЛ приход 2'!B205</f>
        <v>0</v>
      </c>
      <c r="C205" s="197">
        <f>'Аксапта ИВЛ приход 2'!C205</f>
        <v>0</v>
      </c>
      <c r="D205" s="185">
        <f>'Аксапта ИВЛ приход 2'!E205+1-1</f>
        <v>0</v>
      </c>
      <c r="E205">
        <f>'Аксапта ИВЛ приход 2'!F205</f>
        <v>0</v>
      </c>
    </row>
    <row r="206" spans="1:5">
      <c r="A206" t="e">
        <f t="shared" si="3"/>
        <v>#VALUE!</v>
      </c>
      <c r="B206">
        <f>'Аксапта ИВЛ приход 2'!B206</f>
        <v>0</v>
      </c>
      <c r="C206" s="197">
        <f>'Аксапта ИВЛ приход 2'!C206</f>
        <v>0</v>
      </c>
      <c r="D206" s="185">
        <f>'Аксапта ИВЛ приход 2'!E206+1-1</f>
        <v>0</v>
      </c>
      <c r="E206">
        <f>'Аксапта ИВЛ приход 2'!F206</f>
        <v>0</v>
      </c>
    </row>
    <row r="207" spans="1:5">
      <c r="A207" t="e">
        <f t="shared" si="3"/>
        <v>#VALUE!</v>
      </c>
      <c r="B207">
        <f>'Аксапта ИВЛ приход 2'!B207</f>
        <v>0</v>
      </c>
      <c r="C207" s="197">
        <f>'Аксапта ИВЛ приход 2'!C207</f>
        <v>0</v>
      </c>
      <c r="D207" s="185">
        <f>'Аксапта ИВЛ приход 2'!E207+1-1</f>
        <v>0</v>
      </c>
      <c r="E207">
        <f>'Аксапта ИВЛ приход 2'!F207</f>
        <v>0</v>
      </c>
    </row>
    <row r="208" spans="1:5">
      <c r="A208" t="e">
        <f t="shared" si="3"/>
        <v>#VALUE!</v>
      </c>
      <c r="B208">
        <f>'Аксапта ИВЛ приход 2'!B208</f>
        <v>0</v>
      </c>
      <c r="C208" s="197">
        <f>'Аксапта ИВЛ приход 2'!C208</f>
        <v>0</v>
      </c>
      <c r="D208" s="185">
        <f>'Аксапта ИВЛ приход 2'!E208+1-1</f>
        <v>0</v>
      </c>
      <c r="E208">
        <f>'Аксапта ИВЛ приход 2'!F208</f>
        <v>0</v>
      </c>
    </row>
    <row r="209" spans="1:5">
      <c r="A209" t="e">
        <f t="shared" si="3"/>
        <v>#VALUE!</v>
      </c>
      <c r="B209">
        <f>'Аксапта ИВЛ приход 2'!B209</f>
        <v>0</v>
      </c>
      <c r="C209" s="197">
        <f>'Аксапта ИВЛ приход 2'!C209</f>
        <v>0</v>
      </c>
      <c r="D209" s="185">
        <f>'Аксапта ИВЛ приход 2'!E209+1-1</f>
        <v>0</v>
      </c>
      <c r="E209">
        <f>'Аксапта ИВЛ приход 2'!F209</f>
        <v>0</v>
      </c>
    </row>
    <row r="210" spans="1:5">
      <c r="A210" t="e">
        <f t="shared" si="3"/>
        <v>#VALUE!</v>
      </c>
      <c r="B210">
        <f>'Аксапта ИВЛ приход 2'!B210</f>
        <v>0</v>
      </c>
      <c r="C210" s="197">
        <f>'Аксапта ИВЛ приход 2'!C210</f>
        <v>0</v>
      </c>
      <c r="D210" s="185">
        <f>'Аксапта ИВЛ приход 2'!E210+1-1</f>
        <v>0</v>
      </c>
      <c r="E210">
        <f>'Аксапта ИВЛ приход 2'!F210</f>
        <v>0</v>
      </c>
    </row>
    <row r="211" spans="1:5">
      <c r="A211" t="e">
        <f t="shared" si="3"/>
        <v>#VALUE!</v>
      </c>
      <c r="B211">
        <f>'Аксапта ИВЛ приход 2'!B211</f>
        <v>0</v>
      </c>
      <c r="C211" s="197">
        <f>'Аксапта ИВЛ приход 2'!C211</f>
        <v>0</v>
      </c>
      <c r="D211" s="185">
        <f>'Аксапта ИВЛ приход 2'!E211+1-1</f>
        <v>0</v>
      </c>
      <c r="E211">
        <f>'Аксапта ИВЛ приход 2'!F211</f>
        <v>0</v>
      </c>
    </row>
    <row r="212" spans="1:5">
      <c r="A212" t="e">
        <f t="shared" si="3"/>
        <v>#VALUE!</v>
      </c>
      <c r="B212">
        <f>'Аксапта ИВЛ приход 2'!B212</f>
        <v>0</v>
      </c>
      <c r="C212" s="197">
        <f>'Аксапта ИВЛ приход 2'!C212</f>
        <v>0</v>
      </c>
      <c r="D212" s="185">
        <f>'Аксапта ИВЛ приход 2'!E212+1-1</f>
        <v>0</v>
      </c>
      <c r="E212">
        <f>'Аксапта ИВЛ приход 2'!F212</f>
        <v>0</v>
      </c>
    </row>
    <row r="213" spans="1:5">
      <c r="A213" t="e">
        <f t="shared" si="3"/>
        <v>#VALUE!</v>
      </c>
      <c r="B213">
        <f>'Аксапта ИВЛ приход 2'!B213</f>
        <v>0</v>
      </c>
      <c r="C213" s="197">
        <f>'Аксапта ИВЛ приход 2'!C213</f>
        <v>0</v>
      </c>
      <c r="D213" s="185">
        <f>'Аксапта ИВЛ приход 2'!E213+1-1</f>
        <v>0</v>
      </c>
      <c r="E213">
        <f>'Аксапта ИВЛ приход 2'!F213</f>
        <v>0</v>
      </c>
    </row>
    <row r="214" spans="1:5">
      <c r="A214" t="e">
        <f t="shared" si="3"/>
        <v>#VALUE!</v>
      </c>
      <c r="B214">
        <f>'Аксапта ИВЛ приход 2'!B214</f>
        <v>0</v>
      </c>
      <c r="C214" s="197">
        <f>'Аксапта ИВЛ приход 2'!C214</f>
        <v>0</v>
      </c>
      <c r="D214" s="185">
        <f>'Аксапта ИВЛ приход 2'!E214+1-1</f>
        <v>0</v>
      </c>
      <c r="E214">
        <f>'Аксапта ИВЛ приход 2'!F214</f>
        <v>0</v>
      </c>
    </row>
    <row r="215" spans="1:5">
      <c r="A215" t="e">
        <f t="shared" si="3"/>
        <v>#VALUE!</v>
      </c>
      <c r="B215">
        <f>'Аксапта ИВЛ приход 2'!B215</f>
        <v>0</v>
      </c>
      <c r="C215" s="197">
        <f>'Аксапта ИВЛ приход 2'!C215</f>
        <v>0</v>
      </c>
      <c r="D215" s="185">
        <f>'Аксапта ИВЛ приход 2'!E215+1-1</f>
        <v>0</v>
      </c>
      <c r="E215">
        <f>'Аксапта ИВЛ приход 2'!F215</f>
        <v>0</v>
      </c>
    </row>
    <row r="216" spans="1:5">
      <c r="A216" t="e">
        <f t="shared" si="3"/>
        <v>#VALUE!</v>
      </c>
      <c r="B216">
        <f>'Аксапта ИВЛ приход 2'!B216</f>
        <v>0</v>
      </c>
      <c r="C216" s="197">
        <f>'Аксапта ИВЛ приход 2'!C216</f>
        <v>0</v>
      </c>
      <c r="D216" s="185">
        <f>'Аксапта ИВЛ приход 2'!E216+1-1</f>
        <v>0</v>
      </c>
      <c r="E216">
        <f>'Аксапта ИВЛ приход 2'!F216</f>
        <v>0</v>
      </c>
    </row>
    <row r="217" spans="1:5">
      <c r="A217" t="e">
        <f t="shared" si="3"/>
        <v>#VALUE!</v>
      </c>
      <c r="B217">
        <f>'Аксапта ИВЛ приход 2'!B217</f>
        <v>0</v>
      </c>
      <c r="C217" s="197">
        <f>'Аксапта ИВЛ приход 2'!C217</f>
        <v>0</v>
      </c>
      <c r="D217" s="185">
        <f>'Аксапта ИВЛ приход 2'!E217+1-1</f>
        <v>0</v>
      </c>
      <c r="E217">
        <f>'Аксапта ИВЛ приход 2'!F217</f>
        <v>0</v>
      </c>
    </row>
    <row r="218" spans="1:5">
      <c r="A218" t="e">
        <f t="shared" si="3"/>
        <v>#VALUE!</v>
      </c>
      <c r="B218">
        <f>'Аксапта ИВЛ приход 2'!B218</f>
        <v>0</v>
      </c>
      <c r="C218" s="197">
        <f>'Аксапта ИВЛ приход 2'!C218</f>
        <v>0</v>
      </c>
      <c r="D218" s="185">
        <f>'Аксапта ИВЛ приход 2'!E218+1-1</f>
        <v>0</v>
      </c>
      <c r="E218">
        <f>'Аксапта ИВЛ приход 2'!F218</f>
        <v>0</v>
      </c>
    </row>
    <row r="219" spans="1:5">
      <c r="A219" t="e">
        <f t="shared" si="3"/>
        <v>#VALUE!</v>
      </c>
      <c r="B219">
        <f>'Аксапта ИВЛ приход 2'!B219</f>
        <v>0</v>
      </c>
      <c r="C219" s="197">
        <f>'Аксапта ИВЛ приход 2'!C219</f>
        <v>0</v>
      </c>
      <c r="D219" s="185">
        <f>'Аксапта ИВЛ приход 2'!E219+1-1</f>
        <v>0</v>
      </c>
      <c r="E219">
        <f>'Аксапта ИВЛ приход 2'!F219</f>
        <v>0</v>
      </c>
    </row>
    <row r="220" spans="1:5">
      <c r="A220" t="e">
        <f t="shared" si="3"/>
        <v>#VALUE!</v>
      </c>
      <c r="B220">
        <f>'Аксапта ИВЛ приход 2'!B220</f>
        <v>0</v>
      </c>
      <c r="C220" s="197">
        <f>'Аксапта ИВЛ приход 2'!C220</f>
        <v>0</v>
      </c>
      <c r="D220" s="185">
        <f>'Аксапта ИВЛ приход 2'!E220+1-1</f>
        <v>0</v>
      </c>
      <c r="E220">
        <f>'Аксапта ИВЛ приход 2'!F220</f>
        <v>0</v>
      </c>
    </row>
    <row r="221" spans="1:5">
      <c r="A221" t="e">
        <f t="shared" si="3"/>
        <v>#VALUE!</v>
      </c>
      <c r="B221">
        <f>'Аксапта ИВЛ приход 2'!B221</f>
        <v>0</v>
      </c>
      <c r="C221" s="197">
        <f>'Аксапта ИВЛ приход 2'!C221</f>
        <v>0</v>
      </c>
      <c r="D221" s="185">
        <f>'Аксапта ИВЛ приход 2'!E221+1-1</f>
        <v>0</v>
      </c>
      <c r="E221">
        <f>'Аксапта ИВЛ приход 2'!F221</f>
        <v>0</v>
      </c>
    </row>
    <row r="222" spans="1:5">
      <c r="A222" t="e">
        <f t="shared" si="3"/>
        <v>#VALUE!</v>
      </c>
      <c r="B222">
        <f>'Аксапта ИВЛ приход 2'!B222</f>
        <v>0</v>
      </c>
      <c r="C222" s="197">
        <f>'Аксапта ИВЛ приход 2'!C222</f>
        <v>0</v>
      </c>
      <c r="D222" s="185">
        <f>'Аксапта ИВЛ приход 2'!E222+1-1</f>
        <v>0</v>
      </c>
      <c r="E222">
        <f>'Аксапта ИВЛ приход 2'!F222</f>
        <v>0</v>
      </c>
    </row>
    <row r="223" spans="1:5">
      <c r="A223" t="e">
        <f t="shared" si="3"/>
        <v>#VALUE!</v>
      </c>
      <c r="B223">
        <f>'Аксапта ИВЛ приход 2'!B223</f>
        <v>0</v>
      </c>
      <c r="C223" s="197">
        <f>'Аксапта ИВЛ приход 2'!C223</f>
        <v>0</v>
      </c>
      <c r="D223" s="185">
        <f>'Аксапта ИВЛ приход 2'!E223+1-1</f>
        <v>0</v>
      </c>
      <c r="E223">
        <f>'Аксапта ИВЛ приход 2'!F223</f>
        <v>0</v>
      </c>
    </row>
    <row r="224" spans="1:5">
      <c r="A224" t="e">
        <f t="shared" si="3"/>
        <v>#VALUE!</v>
      </c>
      <c r="B224">
        <f>'Аксапта ИВЛ приход 2'!B224</f>
        <v>0</v>
      </c>
      <c r="C224" s="197">
        <f>'Аксапта ИВЛ приход 2'!C224</f>
        <v>0</v>
      </c>
      <c r="D224" s="185">
        <f>'Аксапта ИВЛ приход 2'!E224+1-1</f>
        <v>0</v>
      </c>
      <c r="E224">
        <f>'Аксапта ИВЛ приход 2'!F224</f>
        <v>0</v>
      </c>
    </row>
    <row r="225" spans="1:5">
      <c r="A225" t="e">
        <f t="shared" si="3"/>
        <v>#VALUE!</v>
      </c>
      <c r="B225">
        <f>'Аксапта ИВЛ приход 2'!B225</f>
        <v>0</v>
      </c>
      <c r="C225" s="197">
        <f>'Аксапта ИВЛ приход 2'!C225</f>
        <v>0</v>
      </c>
      <c r="D225" s="185">
        <f>'Аксапта ИВЛ приход 2'!E225+1-1</f>
        <v>0</v>
      </c>
      <c r="E225">
        <f>'Аксапта ИВЛ приход 2'!F225</f>
        <v>0</v>
      </c>
    </row>
    <row r="226" spans="1:5">
      <c r="A226" t="e">
        <f t="shared" si="3"/>
        <v>#VALUE!</v>
      </c>
      <c r="B226">
        <f>'Аксапта ИВЛ приход 2'!B226</f>
        <v>0</v>
      </c>
      <c r="C226" s="197">
        <f>'Аксапта ИВЛ приход 2'!C226</f>
        <v>0</v>
      </c>
      <c r="D226" s="185">
        <f>'Аксапта ИВЛ приход 2'!E226+1-1</f>
        <v>0</v>
      </c>
      <c r="E226">
        <f>'Аксапта ИВЛ приход 2'!F226</f>
        <v>0</v>
      </c>
    </row>
    <row r="227" spans="1:5">
      <c r="A227" t="e">
        <f t="shared" si="3"/>
        <v>#VALUE!</v>
      </c>
      <c r="B227">
        <f>'Аксапта ИВЛ приход 2'!B227</f>
        <v>0</v>
      </c>
      <c r="C227" s="197">
        <f>'Аксапта ИВЛ приход 2'!C227</f>
        <v>0</v>
      </c>
      <c r="D227" s="185">
        <f>'Аксапта ИВЛ приход 2'!E227+1-1</f>
        <v>0</v>
      </c>
      <c r="E227">
        <f>'Аксапта ИВЛ приход 2'!F227</f>
        <v>0</v>
      </c>
    </row>
    <row r="228" spans="1:5">
      <c r="A228" t="e">
        <f t="shared" si="3"/>
        <v>#VALUE!</v>
      </c>
      <c r="B228">
        <f>'Аксапта ИВЛ приход 2'!B228</f>
        <v>0</v>
      </c>
      <c r="C228" s="197">
        <f>'Аксапта ИВЛ приход 2'!C228</f>
        <v>0</v>
      </c>
      <c r="D228" s="185">
        <f>'Аксапта ИВЛ приход 2'!E228+1-1</f>
        <v>0</v>
      </c>
      <c r="E228">
        <f>'Аксапта ИВЛ приход 2'!F228</f>
        <v>0</v>
      </c>
    </row>
    <row r="229" spans="1:5">
      <c r="A229" t="e">
        <f t="shared" si="3"/>
        <v>#VALUE!</v>
      </c>
      <c r="B229">
        <f>'Аксапта ИВЛ приход 2'!B229</f>
        <v>0</v>
      </c>
      <c r="C229" s="197">
        <f>'Аксапта ИВЛ приход 2'!C229</f>
        <v>0</v>
      </c>
      <c r="D229" s="185">
        <f>'Аксапта ИВЛ приход 2'!E229+1-1</f>
        <v>0</v>
      </c>
      <c r="E229">
        <f>'Аксапта ИВЛ приход 2'!F229</f>
        <v>0</v>
      </c>
    </row>
    <row r="230" spans="1:5">
      <c r="A230" t="e">
        <f t="shared" si="3"/>
        <v>#VALUE!</v>
      </c>
      <c r="B230">
        <f>'Аксапта ИВЛ приход 2'!B230</f>
        <v>0</v>
      </c>
      <c r="C230" s="197">
        <f>'Аксапта ИВЛ приход 2'!C230</f>
        <v>0</v>
      </c>
      <c r="D230" s="185">
        <f>'Аксапта ИВЛ приход 2'!E230+1-1</f>
        <v>0</v>
      </c>
      <c r="E230">
        <f>'Аксапта ИВЛ приход 2'!F230</f>
        <v>0</v>
      </c>
    </row>
    <row r="231" spans="1:5">
      <c r="A231" t="e">
        <f t="shared" si="3"/>
        <v>#VALUE!</v>
      </c>
      <c r="B231">
        <f>'Аксапта ИВЛ приход 2'!B231</f>
        <v>0</v>
      </c>
      <c r="C231" s="197">
        <f>'Аксапта ИВЛ приход 2'!C231</f>
        <v>0</v>
      </c>
      <c r="D231" s="185">
        <f>'Аксапта ИВЛ приход 2'!E231+1-1</f>
        <v>0</v>
      </c>
      <c r="E231">
        <f>'Аксапта ИВЛ приход 2'!F231</f>
        <v>0</v>
      </c>
    </row>
    <row r="232" spans="1:5">
      <c r="A232" t="e">
        <f t="shared" si="3"/>
        <v>#VALUE!</v>
      </c>
      <c r="B232">
        <f>'Аксапта ИВЛ приход 2'!B232</f>
        <v>0</v>
      </c>
      <c r="C232" s="197">
        <f>'Аксапта ИВЛ приход 2'!C232</f>
        <v>0</v>
      </c>
      <c r="D232" s="185">
        <f>'Аксапта ИВЛ приход 2'!E232+1-1</f>
        <v>0</v>
      </c>
      <c r="E232">
        <f>'Аксапта ИВЛ приход 2'!F232</f>
        <v>0</v>
      </c>
    </row>
    <row r="233" spans="1:5">
      <c r="A233" t="e">
        <f t="shared" si="3"/>
        <v>#VALUE!</v>
      </c>
      <c r="B233">
        <f>'Аксапта ИВЛ приход 2'!B233</f>
        <v>0</v>
      </c>
      <c r="C233" s="197">
        <f>'Аксапта ИВЛ приход 2'!C233</f>
        <v>0</v>
      </c>
      <c r="D233" s="185">
        <f>'Аксапта ИВЛ приход 2'!E233+1-1</f>
        <v>0</v>
      </c>
      <c r="E233">
        <f>'Аксапта ИВЛ приход 2'!F233</f>
        <v>0</v>
      </c>
    </row>
    <row r="234" spans="1:5">
      <c r="A234" t="e">
        <f t="shared" si="3"/>
        <v>#VALUE!</v>
      </c>
      <c r="B234">
        <f>'Аксапта ИВЛ приход 2'!B234</f>
        <v>0</v>
      </c>
      <c r="C234" s="197">
        <f>'Аксапта ИВЛ приход 2'!C234</f>
        <v>0</v>
      </c>
      <c r="D234" s="185">
        <f>'Аксапта ИВЛ приход 2'!E234+1-1</f>
        <v>0</v>
      </c>
      <c r="E234">
        <f>'Аксапта ИВЛ приход 2'!F234</f>
        <v>0</v>
      </c>
    </row>
    <row r="235" spans="1:5">
      <c r="A235" t="e">
        <f t="shared" si="3"/>
        <v>#VALUE!</v>
      </c>
      <c r="B235">
        <f>'Аксапта ИВЛ приход 2'!B235</f>
        <v>0</v>
      </c>
      <c r="C235" s="197">
        <f>'Аксапта ИВЛ приход 2'!C235</f>
        <v>0</v>
      </c>
      <c r="D235" s="185">
        <f>'Аксапта ИВЛ приход 2'!E235+1-1</f>
        <v>0</v>
      </c>
      <c r="E235">
        <f>'Аксапта ИВЛ приход 2'!F235</f>
        <v>0</v>
      </c>
    </row>
    <row r="236" spans="1:5">
      <c r="A236" t="e">
        <f t="shared" si="3"/>
        <v>#VALUE!</v>
      </c>
      <c r="B236">
        <f>'Аксапта ИВЛ приход 2'!B236</f>
        <v>0</v>
      </c>
      <c r="C236" s="197">
        <f>'Аксапта ИВЛ приход 2'!C236</f>
        <v>0</v>
      </c>
      <c r="D236" s="185">
        <f>'Аксапта ИВЛ приход 2'!E236+1-1</f>
        <v>0</v>
      </c>
      <c r="E236">
        <f>'Аксапта ИВЛ приход 2'!F236</f>
        <v>0</v>
      </c>
    </row>
    <row r="237" spans="1:5">
      <c r="A237" t="e">
        <f t="shared" si="3"/>
        <v>#VALUE!</v>
      </c>
      <c r="B237">
        <f>'Аксапта ИВЛ приход 2'!B237</f>
        <v>0</v>
      </c>
      <c r="C237" s="197">
        <f>'Аксапта ИВЛ приход 2'!C237</f>
        <v>0</v>
      </c>
      <c r="D237" s="185">
        <f>'Аксапта ИВЛ приход 2'!E237+1-1</f>
        <v>0</v>
      </c>
      <c r="E237">
        <f>'Аксапта ИВЛ приход 2'!F237</f>
        <v>0</v>
      </c>
    </row>
    <row r="238" spans="1:5">
      <c r="A238" t="e">
        <f t="shared" si="3"/>
        <v>#VALUE!</v>
      </c>
      <c r="B238">
        <f>'Аксапта ИВЛ приход 2'!B238</f>
        <v>0</v>
      </c>
      <c r="C238" s="197">
        <f>'Аксапта ИВЛ приход 2'!C238</f>
        <v>0</v>
      </c>
      <c r="D238" s="185">
        <f>'Аксапта ИВЛ приход 2'!E238+1-1</f>
        <v>0</v>
      </c>
      <c r="E238">
        <f>'Аксапта ИВЛ приход 2'!F238</f>
        <v>0</v>
      </c>
    </row>
    <row r="239" spans="1:5">
      <c r="A239" t="e">
        <f t="shared" si="3"/>
        <v>#VALUE!</v>
      </c>
      <c r="B239">
        <f>'Аксапта ИВЛ приход 2'!B239</f>
        <v>0</v>
      </c>
      <c r="C239" s="197">
        <f>'Аксапта ИВЛ приход 2'!C239</f>
        <v>0</v>
      </c>
      <c r="D239" s="185">
        <f>'Аксапта ИВЛ приход 2'!E239+1-1</f>
        <v>0</v>
      </c>
      <c r="E239">
        <f>'Аксапта ИВЛ приход 2'!F239</f>
        <v>0</v>
      </c>
    </row>
    <row r="240" spans="1:5">
      <c r="A240" t="e">
        <f t="shared" si="3"/>
        <v>#VALUE!</v>
      </c>
      <c r="B240">
        <f>'Аксапта ИВЛ приход 2'!B240</f>
        <v>0</v>
      </c>
      <c r="C240" s="197">
        <f>'Аксапта ИВЛ приход 2'!C240</f>
        <v>0</v>
      </c>
      <c r="D240" s="185">
        <f>'Аксапта ИВЛ приход 2'!E240+1-1</f>
        <v>0</v>
      </c>
      <c r="E240">
        <f>'Аксапта ИВЛ приход 2'!F240</f>
        <v>0</v>
      </c>
    </row>
    <row r="241" spans="1:5">
      <c r="A241" t="e">
        <f t="shared" si="3"/>
        <v>#VALUE!</v>
      </c>
      <c r="B241">
        <f>'Аксапта ИВЛ приход 2'!B241</f>
        <v>0</v>
      </c>
      <c r="C241" s="197">
        <f>'Аксапта ИВЛ приход 2'!C241</f>
        <v>0</v>
      </c>
      <c r="D241" s="185">
        <f>'Аксапта ИВЛ приход 2'!E241+1-1</f>
        <v>0</v>
      </c>
      <c r="E241">
        <f>'Аксапта ИВЛ приход 2'!F241</f>
        <v>0</v>
      </c>
    </row>
    <row r="242" spans="1:5">
      <c r="A242" t="e">
        <f t="shared" si="3"/>
        <v>#VALUE!</v>
      </c>
      <c r="B242">
        <f>'Аксапта ИВЛ приход 2'!B242</f>
        <v>0</v>
      </c>
      <c r="C242" s="197">
        <f>'Аксапта ИВЛ приход 2'!C242</f>
        <v>0</v>
      </c>
      <c r="D242" s="185">
        <f>'Аксапта ИВЛ приход 2'!E242+1-1</f>
        <v>0</v>
      </c>
      <c r="E242">
        <f>'Аксапта ИВЛ приход 2'!F242</f>
        <v>0</v>
      </c>
    </row>
    <row r="243" spans="1:5">
      <c r="A243" t="e">
        <f t="shared" si="3"/>
        <v>#VALUE!</v>
      </c>
      <c r="B243">
        <f>'Аксапта ИВЛ приход 2'!B243</f>
        <v>0</v>
      </c>
      <c r="C243" s="197">
        <f>'Аксапта ИВЛ приход 2'!C243</f>
        <v>0</v>
      </c>
      <c r="D243" s="185">
        <f>'Аксапта ИВЛ приход 2'!E243+1-1</f>
        <v>0</v>
      </c>
      <c r="E243">
        <f>'Аксапта ИВЛ приход 2'!F243</f>
        <v>0</v>
      </c>
    </row>
    <row r="244" spans="1:5">
      <c r="A244" t="e">
        <f t="shared" si="3"/>
        <v>#VALUE!</v>
      </c>
      <c r="B244">
        <f>'Аксапта ИВЛ приход 2'!B244</f>
        <v>0</v>
      </c>
      <c r="C244" s="197">
        <f>'Аксапта ИВЛ приход 2'!C244</f>
        <v>0</v>
      </c>
      <c r="D244" s="185">
        <f>'Аксапта ИВЛ приход 2'!E244+1-1</f>
        <v>0</v>
      </c>
      <c r="E244">
        <f>'Аксапта ИВЛ приход 2'!F244</f>
        <v>0</v>
      </c>
    </row>
    <row r="245" spans="1:5">
      <c r="A245" t="e">
        <f t="shared" si="3"/>
        <v>#VALUE!</v>
      </c>
      <c r="B245">
        <f>'Аксапта ИВЛ приход 2'!B245</f>
        <v>0</v>
      </c>
      <c r="C245" s="197">
        <f>'Аксапта ИВЛ приход 2'!C245</f>
        <v>0</v>
      </c>
      <c r="D245" s="185">
        <f>'Аксапта ИВЛ приход 2'!E245+1-1</f>
        <v>0</v>
      </c>
      <c r="E245">
        <f>'Аксапта ИВЛ приход 2'!F245</f>
        <v>0</v>
      </c>
    </row>
    <row r="246" spans="1:5">
      <c r="A246" t="e">
        <f t="shared" si="3"/>
        <v>#VALUE!</v>
      </c>
      <c r="B246">
        <f>'Аксапта ИВЛ приход 2'!B246</f>
        <v>0</v>
      </c>
      <c r="C246" s="197">
        <f>'Аксапта ИВЛ приход 2'!C246</f>
        <v>0</v>
      </c>
      <c r="D246" s="185">
        <f>'Аксапта ИВЛ приход 2'!E246+1-1</f>
        <v>0</v>
      </c>
      <c r="E246">
        <f>'Аксапта ИВЛ приход 2'!F246</f>
        <v>0</v>
      </c>
    </row>
    <row r="247" spans="1:5">
      <c r="A247" t="e">
        <f t="shared" si="3"/>
        <v>#VALUE!</v>
      </c>
      <c r="B247">
        <f>'Аксапта ИВЛ приход 2'!B247</f>
        <v>0</v>
      </c>
      <c r="C247" s="197">
        <f>'Аксапта ИВЛ приход 2'!C247</f>
        <v>0</v>
      </c>
      <c r="D247" s="185">
        <f>'Аксапта ИВЛ приход 2'!E247+1-1</f>
        <v>0</v>
      </c>
      <c r="E247">
        <f>'Аксапта ИВЛ приход 2'!F247</f>
        <v>0</v>
      </c>
    </row>
    <row r="248" spans="1:5">
      <c r="A248" t="e">
        <f t="shared" si="3"/>
        <v>#VALUE!</v>
      </c>
      <c r="B248">
        <f>'Аксапта ИВЛ приход 2'!B248</f>
        <v>0</v>
      </c>
      <c r="C248" s="197">
        <f>'Аксапта ИВЛ приход 2'!C248</f>
        <v>0</v>
      </c>
      <c r="D248" s="185">
        <f>'Аксапта ИВЛ приход 2'!E248+1-1</f>
        <v>0</v>
      </c>
      <c r="E248">
        <f>'Аксапта ИВЛ приход 2'!F248</f>
        <v>0</v>
      </c>
    </row>
    <row r="249" spans="1:5">
      <c r="A249" t="e">
        <f t="shared" si="3"/>
        <v>#VALUE!</v>
      </c>
      <c r="B249">
        <f>'Аксапта ИВЛ приход 2'!B249</f>
        <v>0</v>
      </c>
      <c r="C249" s="197">
        <f>'Аксапта ИВЛ приход 2'!C249</f>
        <v>0</v>
      </c>
      <c r="D249" s="185">
        <f>'Аксапта ИВЛ приход 2'!E249+1-1</f>
        <v>0</v>
      </c>
      <c r="E249">
        <f>'Аксапта ИВЛ приход 2'!F249</f>
        <v>0</v>
      </c>
    </row>
    <row r="250" spans="1:5">
      <c r="A250" t="e">
        <f t="shared" si="3"/>
        <v>#VALUE!</v>
      </c>
      <c r="B250">
        <f>'Аксапта ИВЛ приход 2'!B250</f>
        <v>0</v>
      </c>
      <c r="C250" s="197">
        <f>'Аксапта ИВЛ приход 2'!C250</f>
        <v>0</v>
      </c>
      <c r="D250" s="185">
        <f>'Аксапта ИВЛ приход 2'!E250+1-1</f>
        <v>0</v>
      </c>
      <c r="E250">
        <f>'Аксапта ИВЛ приход 2'!F250</f>
        <v>0</v>
      </c>
    </row>
    <row r="251" spans="1:5">
      <c r="A251" t="e">
        <f t="shared" si="3"/>
        <v>#VALUE!</v>
      </c>
      <c r="B251">
        <f>'Аксапта ИВЛ приход 2'!B251</f>
        <v>0</v>
      </c>
      <c r="C251" s="197">
        <f>'Аксапта ИВЛ приход 2'!C251</f>
        <v>0</v>
      </c>
      <c r="D251" s="185">
        <f>'Аксапта ИВЛ приход 2'!E251+1-1</f>
        <v>0</v>
      </c>
      <c r="E251">
        <f>'Аксапта ИВЛ приход 2'!F251</f>
        <v>0</v>
      </c>
    </row>
    <row r="252" spans="1:5">
      <c r="A252" t="e">
        <f t="shared" si="3"/>
        <v>#VALUE!</v>
      </c>
      <c r="B252">
        <f>'Аксапта ИВЛ приход 2'!B252</f>
        <v>0</v>
      </c>
      <c r="C252" s="197">
        <f>'Аксапта ИВЛ приход 2'!C252</f>
        <v>0</v>
      </c>
      <c r="D252" s="185">
        <f>'Аксапта ИВЛ приход 2'!E252+1-1</f>
        <v>0</v>
      </c>
      <c r="E252">
        <f>'Аксапта ИВЛ приход 2'!F252</f>
        <v>0</v>
      </c>
    </row>
    <row r="253" spans="1:5">
      <c r="A253" t="e">
        <f t="shared" si="3"/>
        <v>#VALUE!</v>
      </c>
      <c r="B253">
        <f>'Аксапта ИВЛ приход 2'!B253</f>
        <v>0</v>
      </c>
      <c r="C253" s="197">
        <f>'Аксапта ИВЛ приход 2'!C253</f>
        <v>0</v>
      </c>
      <c r="D253" s="185">
        <f>'Аксапта ИВЛ приход 2'!E253+1-1</f>
        <v>0</v>
      </c>
      <c r="E253">
        <f>'Аксапта ИВЛ приход 2'!F253</f>
        <v>0</v>
      </c>
    </row>
    <row r="254" spans="1:5">
      <c r="A254" t="e">
        <f t="shared" si="3"/>
        <v>#VALUE!</v>
      </c>
      <c r="B254">
        <f>'Аксапта ИВЛ приход 2'!B254</f>
        <v>0</v>
      </c>
      <c r="C254" s="197">
        <f>'Аксапта ИВЛ приход 2'!C254</f>
        <v>0</v>
      </c>
      <c r="D254" s="185">
        <f>'Аксапта ИВЛ приход 2'!E254+1-1</f>
        <v>0</v>
      </c>
      <c r="E254">
        <f>'Аксапта ИВЛ приход 2'!F254</f>
        <v>0</v>
      </c>
    </row>
    <row r="255" spans="1:5">
      <c r="A255" t="e">
        <f t="shared" si="3"/>
        <v>#VALUE!</v>
      </c>
      <c r="B255">
        <f>'Аксапта ИВЛ приход 2'!B255</f>
        <v>0</v>
      </c>
      <c r="C255" s="197">
        <f>'Аксапта ИВЛ приход 2'!C255</f>
        <v>0</v>
      </c>
      <c r="D255" s="185">
        <f>'Аксапта ИВЛ приход 2'!E255+1-1</f>
        <v>0</v>
      </c>
      <c r="E255">
        <f>'Аксапта ИВЛ приход 2'!F255</f>
        <v>0</v>
      </c>
    </row>
    <row r="256" spans="1:5">
      <c r="A256" t="e">
        <f t="shared" si="3"/>
        <v>#VALUE!</v>
      </c>
      <c r="B256">
        <f>'Аксапта ИВЛ приход 2'!B256</f>
        <v>0</v>
      </c>
      <c r="C256" s="197">
        <f>'Аксапта ИВЛ приход 2'!C256</f>
        <v>0</v>
      </c>
      <c r="D256" s="185">
        <f>'Аксапта ИВЛ приход 2'!E256+1-1</f>
        <v>0</v>
      </c>
      <c r="E256">
        <f>'Аксапта ИВЛ приход 2'!F256</f>
        <v>0</v>
      </c>
    </row>
    <row r="257" spans="1:5">
      <c r="A257" t="e">
        <f t="shared" ref="A257:A320" si="4">REPLACE(B257,1,3,)+1-1</f>
        <v>#VALUE!</v>
      </c>
      <c r="B257">
        <f>'Аксапта ИВЛ приход 2'!B257</f>
        <v>0</v>
      </c>
      <c r="C257" s="197">
        <f>'Аксапта ИВЛ приход 2'!C257</f>
        <v>0</v>
      </c>
      <c r="D257" s="185">
        <f>'Аксапта ИВЛ приход 2'!E257+1-1</f>
        <v>0</v>
      </c>
      <c r="E257">
        <f>'Аксапта ИВЛ приход 2'!F257</f>
        <v>0</v>
      </c>
    </row>
    <row r="258" spans="1:5">
      <c r="A258" t="e">
        <f t="shared" si="4"/>
        <v>#VALUE!</v>
      </c>
      <c r="B258">
        <f>'Аксапта ИВЛ приход 2'!B258</f>
        <v>0</v>
      </c>
      <c r="C258" s="197">
        <f>'Аксапта ИВЛ приход 2'!C258</f>
        <v>0</v>
      </c>
      <c r="D258" s="185">
        <f>'Аксапта ИВЛ приход 2'!E258+1-1</f>
        <v>0</v>
      </c>
      <c r="E258">
        <f>'Аксапта ИВЛ приход 2'!F258</f>
        <v>0</v>
      </c>
    </row>
    <row r="259" spans="1:5">
      <c r="A259" t="e">
        <f t="shared" si="4"/>
        <v>#VALUE!</v>
      </c>
      <c r="B259">
        <f>'Аксапта ИВЛ приход 2'!B259</f>
        <v>0</v>
      </c>
      <c r="C259" s="197">
        <f>'Аксапта ИВЛ приход 2'!C259</f>
        <v>0</v>
      </c>
      <c r="D259" s="185">
        <f>'Аксапта ИВЛ приход 2'!E259+1-1</f>
        <v>0</v>
      </c>
      <c r="E259">
        <f>'Аксапта ИВЛ приход 2'!F259</f>
        <v>0</v>
      </c>
    </row>
    <row r="260" spans="1:5">
      <c r="A260" t="e">
        <f t="shared" si="4"/>
        <v>#VALUE!</v>
      </c>
      <c r="B260">
        <f>'Аксапта ИВЛ приход 2'!B260</f>
        <v>0</v>
      </c>
      <c r="C260" s="197">
        <f>'Аксапта ИВЛ приход 2'!C260</f>
        <v>0</v>
      </c>
      <c r="D260" s="185">
        <f>'Аксапта ИВЛ приход 2'!E260+1-1</f>
        <v>0</v>
      </c>
      <c r="E260">
        <f>'Аксапта ИВЛ приход 2'!F260</f>
        <v>0</v>
      </c>
    </row>
    <row r="261" spans="1:5">
      <c r="A261" t="e">
        <f t="shared" si="4"/>
        <v>#VALUE!</v>
      </c>
      <c r="B261">
        <f>'Аксапта ИВЛ приход 2'!B261</f>
        <v>0</v>
      </c>
      <c r="C261" s="197">
        <f>'Аксапта ИВЛ приход 2'!C261</f>
        <v>0</v>
      </c>
      <c r="D261" s="185">
        <f>'Аксапта ИВЛ приход 2'!E261+1-1</f>
        <v>0</v>
      </c>
      <c r="E261">
        <f>'Аксапта ИВЛ приход 2'!F261</f>
        <v>0</v>
      </c>
    </row>
    <row r="262" spans="1:5">
      <c r="A262" t="e">
        <f t="shared" si="4"/>
        <v>#VALUE!</v>
      </c>
      <c r="B262">
        <f>'Аксапта ИВЛ приход 2'!B262</f>
        <v>0</v>
      </c>
      <c r="C262" s="197">
        <f>'Аксапта ИВЛ приход 2'!C262</f>
        <v>0</v>
      </c>
      <c r="D262" s="185">
        <f>'Аксапта ИВЛ приход 2'!E262+1-1</f>
        <v>0</v>
      </c>
      <c r="E262">
        <f>'Аксапта ИВЛ приход 2'!F262</f>
        <v>0</v>
      </c>
    </row>
    <row r="263" spans="1:5">
      <c r="A263" t="e">
        <f t="shared" si="4"/>
        <v>#VALUE!</v>
      </c>
      <c r="B263">
        <f>'Аксапта ИВЛ приход 2'!B263</f>
        <v>0</v>
      </c>
      <c r="C263" s="197">
        <f>'Аксапта ИВЛ приход 2'!C263</f>
        <v>0</v>
      </c>
      <c r="D263" s="185">
        <f>'Аксапта ИВЛ приход 2'!E263+1-1</f>
        <v>0</v>
      </c>
      <c r="E263">
        <f>'Аксапта ИВЛ приход 2'!F263</f>
        <v>0</v>
      </c>
    </row>
    <row r="264" spans="1:5">
      <c r="A264" t="e">
        <f t="shared" si="4"/>
        <v>#VALUE!</v>
      </c>
      <c r="B264">
        <f>'Аксапта ИВЛ приход 2'!B264</f>
        <v>0</v>
      </c>
      <c r="C264" s="197">
        <f>'Аксапта ИВЛ приход 2'!C264</f>
        <v>0</v>
      </c>
      <c r="D264" s="185">
        <f>'Аксапта ИВЛ приход 2'!E264+1-1</f>
        <v>0</v>
      </c>
      <c r="E264">
        <f>'Аксапта ИВЛ приход 2'!F264</f>
        <v>0</v>
      </c>
    </row>
    <row r="265" spans="1:5">
      <c r="A265" t="e">
        <f t="shared" si="4"/>
        <v>#VALUE!</v>
      </c>
      <c r="B265">
        <f>'Аксапта ИВЛ приход 2'!B265</f>
        <v>0</v>
      </c>
      <c r="C265" s="197">
        <f>'Аксапта ИВЛ приход 2'!C265</f>
        <v>0</v>
      </c>
      <c r="D265" s="185">
        <f>'Аксапта ИВЛ приход 2'!E265+1-1</f>
        <v>0</v>
      </c>
      <c r="E265">
        <f>'Аксапта ИВЛ приход 2'!F265</f>
        <v>0</v>
      </c>
    </row>
    <row r="266" spans="1:5">
      <c r="A266" t="e">
        <f t="shared" si="4"/>
        <v>#VALUE!</v>
      </c>
      <c r="B266">
        <f>'Аксапта ИВЛ приход 2'!B266</f>
        <v>0</v>
      </c>
      <c r="C266" s="197">
        <f>'Аксапта ИВЛ приход 2'!C266</f>
        <v>0</v>
      </c>
      <c r="D266" s="185">
        <f>'Аксапта ИВЛ приход 2'!E266+1-1</f>
        <v>0</v>
      </c>
      <c r="E266">
        <f>'Аксапта ИВЛ приход 2'!F266</f>
        <v>0</v>
      </c>
    </row>
    <row r="267" spans="1:5">
      <c r="A267" t="e">
        <f t="shared" si="4"/>
        <v>#VALUE!</v>
      </c>
      <c r="B267">
        <f>'Аксапта ИВЛ приход 2'!B267</f>
        <v>0</v>
      </c>
      <c r="C267" s="197">
        <f>'Аксапта ИВЛ приход 2'!C267</f>
        <v>0</v>
      </c>
      <c r="D267" s="185">
        <f>'Аксапта ИВЛ приход 2'!E267+1-1</f>
        <v>0</v>
      </c>
      <c r="E267">
        <f>'Аксапта ИВЛ приход 2'!F267</f>
        <v>0</v>
      </c>
    </row>
    <row r="268" spans="1:5">
      <c r="A268" t="e">
        <f t="shared" si="4"/>
        <v>#VALUE!</v>
      </c>
      <c r="B268">
        <f>'Аксапта ИВЛ приход 2'!B268</f>
        <v>0</v>
      </c>
      <c r="C268" s="197">
        <f>'Аксапта ИВЛ приход 2'!C268</f>
        <v>0</v>
      </c>
      <c r="D268" s="185">
        <f>'Аксапта ИВЛ приход 2'!E268+1-1</f>
        <v>0</v>
      </c>
      <c r="E268">
        <f>'Аксапта ИВЛ приход 2'!F268</f>
        <v>0</v>
      </c>
    </row>
    <row r="269" spans="1:5">
      <c r="A269" t="e">
        <f t="shared" si="4"/>
        <v>#VALUE!</v>
      </c>
      <c r="B269">
        <f>'Аксапта ИВЛ приход 2'!B269</f>
        <v>0</v>
      </c>
      <c r="C269" s="197">
        <f>'Аксапта ИВЛ приход 2'!C269</f>
        <v>0</v>
      </c>
      <c r="D269" s="185">
        <f>'Аксапта ИВЛ приход 2'!E269+1-1</f>
        <v>0</v>
      </c>
      <c r="E269">
        <f>'Аксапта ИВЛ приход 2'!F269</f>
        <v>0</v>
      </c>
    </row>
    <row r="270" spans="1:5">
      <c r="A270" t="e">
        <f t="shared" si="4"/>
        <v>#VALUE!</v>
      </c>
      <c r="B270">
        <f>'Аксапта ИВЛ приход 2'!B270</f>
        <v>0</v>
      </c>
      <c r="C270" s="197">
        <f>'Аксапта ИВЛ приход 2'!C270</f>
        <v>0</v>
      </c>
      <c r="D270" s="185">
        <f>'Аксапта ИВЛ приход 2'!E270+1-1</f>
        <v>0</v>
      </c>
      <c r="E270">
        <f>'Аксапта ИВЛ приход 2'!F270</f>
        <v>0</v>
      </c>
    </row>
    <row r="271" spans="1:5">
      <c r="A271" t="e">
        <f t="shared" si="4"/>
        <v>#VALUE!</v>
      </c>
      <c r="B271">
        <f>'Аксапта ИВЛ приход 2'!B271</f>
        <v>0</v>
      </c>
      <c r="C271" s="197">
        <f>'Аксапта ИВЛ приход 2'!C271</f>
        <v>0</v>
      </c>
      <c r="D271" s="185">
        <f>'Аксапта ИВЛ приход 2'!E271+1-1</f>
        <v>0</v>
      </c>
      <c r="E271">
        <f>'Аксапта ИВЛ приход 2'!F271</f>
        <v>0</v>
      </c>
    </row>
    <row r="272" spans="1:5">
      <c r="A272" t="e">
        <f t="shared" si="4"/>
        <v>#VALUE!</v>
      </c>
      <c r="B272">
        <f>'Аксапта ИВЛ приход 2'!B272</f>
        <v>0</v>
      </c>
      <c r="C272" s="197">
        <f>'Аксапта ИВЛ приход 2'!C272</f>
        <v>0</v>
      </c>
      <c r="D272" s="185">
        <f>'Аксапта ИВЛ приход 2'!E272+1-1</f>
        <v>0</v>
      </c>
      <c r="E272">
        <f>'Аксапта ИВЛ приход 2'!F272</f>
        <v>0</v>
      </c>
    </row>
    <row r="273" spans="1:5">
      <c r="A273" t="e">
        <f t="shared" si="4"/>
        <v>#VALUE!</v>
      </c>
      <c r="B273">
        <f>'Аксапта ИВЛ приход 2'!B273</f>
        <v>0</v>
      </c>
      <c r="C273" s="197">
        <f>'Аксапта ИВЛ приход 2'!C273</f>
        <v>0</v>
      </c>
      <c r="D273" s="185">
        <f>'Аксапта ИВЛ приход 2'!E273+1-1</f>
        <v>0</v>
      </c>
      <c r="E273">
        <f>'Аксапта ИВЛ приход 2'!F273</f>
        <v>0</v>
      </c>
    </row>
    <row r="274" spans="1:5">
      <c r="A274" t="e">
        <f t="shared" si="4"/>
        <v>#VALUE!</v>
      </c>
      <c r="B274">
        <f>'Аксапта ИВЛ приход 2'!B274</f>
        <v>0</v>
      </c>
      <c r="C274" s="197">
        <f>'Аксапта ИВЛ приход 2'!C274</f>
        <v>0</v>
      </c>
      <c r="D274" s="185">
        <f>'Аксапта ИВЛ приход 2'!E274+1-1</f>
        <v>0</v>
      </c>
      <c r="E274">
        <f>'Аксапта ИВЛ приход 2'!F274</f>
        <v>0</v>
      </c>
    </row>
    <row r="275" spans="1:5">
      <c r="A275" t="e">
        <f t="shared" si="4"/>
        <v>#VALUE!</v>
      </c>
      <c r="B275">
        <f>'Аксапта ИВЛ приход 2'!B275</f>
        <v>0</v>
      </c>
      <c r="C275" s="197">
        <f>'Аксапта ИВЛ приход 2'!C275</f>
        <v>0</v>
      </c>
      <c r="D275" s="185">
        <f>'Аксапта ИВЛ приход 2'!E275+1-1</f>
        <v>0</v>
      </c>
      <c r="E275">
        <f>'Аксапта ИВЛ приход 2'!F275</f>
        <v>0</v>
      </c>
    </row>
    <row r="276" spans="1:5">
      <c r="A276" t="e">
        <f t="shared" si="4"/>
        <v>#VALUE!</v>
      </c>
      <c r="B276">
        <f>'Аксапта ИВЛ приход 2'!B276</f>
        <v>0</v>
      </c>
      <c r="C276" s="197">
        <f>'Аксапта ИВЛ приход 2'!C276</f>
        <v>0</v>
      </c>
      <c r="D276" s="185">
        <f>'Аксапта ИВЛ приход 2'!E276+1-1</f>
        <v>0</v>
      </c>
      <c r="E276">
        <f>'Аксапта ИВЛ приход 2'!F276</f>
        <v>0</v>
      </c>
    </row>
    <row r="277" spans="1:5">
      <c r="A277" t="e">
        <f t="shared" si="4"/>
        <v>#VALUE!</v>
      </c>
      <c r="B277">
        <f>'Аксапта ИВЛ приход 2'!B277</f>
        <v>0</v>
      </c>
      <c r="C277" s="197">
        <f>'Аксапта ИВЛ приход 2'!C277</f>
        <v>0</v>
      </c>
      <c r="D277" s="185">
        <f>'Аксапта ИВЛ приход 2'!E277+1-1</f>
        <v>0</v>
      </c>
      <c r="E277">
        <f>'Аксапта ИВЛ приход 2'!F277</f>
        <v>0</v>
      </c>
    </row>
    <row r="278" spans="1:5">
      <c r="A278" t="e">
        <f t="shared" si="4"/>
        <v>#VALUE!</v>
      </c>
      <c r="B278">
        <f>'Аксапта ИВЛ приход 2'!B278</f>
        <v>0</v>
      </c>
      <c r="C278" s="197">
        <f>'Аксапта ИВЛ приход 2'!C278</f>
        <v>0</v>
      </c>
      <c r="D278" s="185">
        <f>'Аксапта ИВЛ приход 2'!E278+1-1</f>
        <v>0</v>
      </c>
      <c r="E278">
        <f>'Аксапта ИВЛ приход 2'!F278</f>
        <v>0</v>
      </c>
    </row>
    <row r="279" spans="1:5">
      <c r="A279" t="e">
        <f t="shared" si="4"/>
        <v>#VALUE!</v>
      </c>
      <c r="B279">
        <f>'Аксапта ИВЛ приход 2'!B279</f>
        <v>0</v>
      </c>
      <c r="C279" s="197">
        <f>'Аксапта ИВЛ приход 2'!C279</f>
        <v>0</v>
      </c>
      <c r="D279" s="185">
        <f>'Аксапта ИВЛ приход 2'!E279+1-1</f>
        <v>0</v>
      </c>
      <c r="E279">
        <f>'Аксапта ИВЛ приход 2'!F279</f>
        <v>0</v>
      </c>
    </row>
    <row r="280" spans="1:5">
      <c r="A280" t="e">
        <f t="shared" si="4"/>
        <v>#VALUE!</v>
      </c>
      <c r="B280">
        <f>'Аксапта ИВЛ приход 2'!B280</f>
        <v>0</v>
      </c>
      <c r="C280" s="197">
        <f>'Аксапта ИВЛ приход 2'!C280</f>
        <v>0</v>
      </c>
      <c r="D280" s="185">
        <f>'Аксапта ИВЛ приход 2'!E280+1-1</f>
        <v>0</v>
      </c>
      <c r="E280">
        <f>'Аксапта ИВЛ приход 2'!F280</f>
        <v>0</v>
      </c>
    </row>
    <row r="281" spans="1:5">
      <c r="A281" t="e">
        <f t="shared" si="4"/>
        <v>#VALUE!</v>
      </c>
      <c r="B281">
        <f>'Аксапта ИВЛ приход 2'!B281</f>
        <v>0</v>
      </c>
      <c r="C281" s="197">
        <f>'Аксапта ИВЛ приход 2'!C281</f>
        <v>0</v>
      </c>
      <c r="D281" s="185">
        <f>'Аксапта ИВЛ приход 2'!E281+1-1</f>
        <v>0</v>
      </c>
      <c r="E281">
        <f>'Аксапта ИВЛ приход 2'!F281</f>
        <v>0</v>
      </c>
    </row>
    <row r="282" spans="1:5">
      <c r="A282" t="e">
        <f t="shared" si="4"/>
        <v>#VALUE!</v>
      </c>
      <c r="B282">
        <f>'Аксапта ИВЛ приход 2'!B282</f>
        <v>0</v>
      </c>
      <c r="C282" s="197">
        <f>'Аксапта ИВЛ приход 2'!C282</f>
        <v>0</v>
      </c>
      <c r="D282" s="185">
        <f>'Аксапта ИВЛ приход 2'!E282+1-1</f>
        <v>0</v>
      </c>
      <c r="E282">
        <f>'Аксапта ИВЛ приход 2'!F282</f>
        <v>0</v>
      </c>
    </row>
    <row r="283" spans="1:5">
      <c r="A283" t="e">
        <f t="shared" si="4"/>
        <v>#VALUE!</v>
      </c>
      <c r="B283">
        <f>'Аксапта ИВЛ приход 2'!B283</f>
        <v>0</v>
      </c>
      <c r="C283" s="197">
        <f>'Аксапта ИВЛ приход 2'!C283</f>
        <v>0</v>
      </c>
      <c r="D283" s="185">
        <f>'Аксапта ИВЛ приход 2'!E283+1-1</f>
        <v>0</v>
      </c>
      <c r="E283">
        <f>'Аксапта ИВЛ приход 2'!F283</f>
        <v>0</v>
      </c>
    </row>
    <row r="284" spans="1:5">
      <c r="A284" t="e">
        <f t="shared" si="4"/>
        <v>#VALUE!</v>
      </c>
      <c r="B284">
        <f>'Аксапта ИВЛ приход 2'!B284</f>
        <v>0</v>
      </c>
      <c r="C284" s="197">
        <f>'Аксапта ИВЛ приход 2'!C284</f>
        <v>0</v>
      </c>
      <c r="D284" s="185">
        <f>'Аксапта ИВЛ приход 2'!E284+1-1</f>
        <v>0</v>
      </c>
      <c r="E284">
        <f>'Аксапта ИВЛ приход 2'!F284</f>
        <v>0</v>
      </c>
    </row>
    <row r="285" spans="1:5">
      <c r="A285" t="e">
        <f t="shared" si="4"/>
        <v>#VALUE!</v>
      </c>
      <c r="B285">
        <f>'Аксапта ИВЛ приход 2'!B285</f>
        <v>0</v>
      </c>
      <c r="C285" s="197">
        <f>'Аксапта ИВЛ приход 2'!C285</f>
        <v>0</v>
      </c>
      <c r="D285" s="185">
        <f>'Аксапта ИВЛ приход 2'!E285+1-1</f>
        <v>0</v>
      </c>
      <c r="E285">
        <f>'Аксапта ИВЛ приход 2'!F285</f>
        <v>0</v>
      </c>
    </row>
    <row r="286" spans="1:5">
      <c r="A286" t="e">
        <f t="shared" si="4"/>
        <v>#VALUE!</v>
      </c>
      <c r="B286">
        <f>'Аксапта ИВЛ приход 2'!B286</f>
        <v>0</v>
      </c>
      <c r="C286" s="197">
        <f>'Аксапта ИВЛ приход 2'!C286</f>
        <v>0</v>
      </c>
      <c r="D286" s="185">
        <f>'Аксапта ИВЛ приход 2'!E286+1-1</f>
        <v>0</v>
      </c>
      <c r="E286">
        <f>'Аксапта ИВЛ приход 2'!F286</f>
        <v>0</v>
      </c>
    </row>
    <row r="287" spans="1:5">
      <c r="A287" t="e">
        <f t="shared" si="4"/>
        <v>#VALUE!</v>
      </c>
      <c r="B287">
        <f>'Аксапта ИВЛ приход 2'!B287</f>
        <v>0</v>
      </c>
      <c r="C287" s="197">
        <f>'Аксапта ИВЛ приход 2'!C287</f>
        <v>0</v>
      </c>
      <c r="D287" s="185">
        <f>'Аксапта ИВЛ приход 2'!E287+1-1</f>
        <v>0</v>
      </c>
      <c r="E287">
        <f>'Аксапта ИВЛ приход 2'!F287</f>
        <v>0</v>
      </c>
    </row>
    <row r="288" spans="1:5">
      <c r="A288" t="e">
        <f t="shared" si="4"/>
        <v>#VALUE!</v>
      </c>
      <c r="B288">
        <f>'Аксапта ИВЛ приход 2'!B288</f>
        <v>0</v>
      </c>
      <c r="C288" s="197">
        <f>'Аксапта ИВЛ приход 2'!C288</f>
        <v>0</v>
      </c>
      <c r="D288" s="185">
        <f>'Аксапта ИВЛ приход 2'!E288+1-1</f>
        <v>0</v>
      </c>
      <c r="E288">
        <f>'Аксапта ИВЛ приход 2'!F288</f>
        <v>0</v>
      </c>
    </row>
    <row r="289" spans="1:5">
      <c r="A289" t="e">
        <f t="shared" si="4"/>
        <v>#VALUE!</v>
      </c>
      <c r="B289">
        <f>'Аксапта ИВЛ приход 2'!B289</f>
        <v>0</v>
      </c>
      <c r="C289" s="197">
        <f>'Аксапта ИВЛ приход 2'!C289</f>
        <v>0</v>
      </c>
      <c r="D289" s="185">
        <f>'Аксапта ИВЛ приход 2'!E289+1-1</f>
        <v>0</v>
      </c>
      <c r="E289">
        <f>'Аксапта ИВЛ приход 2'!F289</f>
        <v>0</v>
      </c>
    </row>
    <row r="290" spans="1:5">
      <c r="A290" t="e">
        <f t="shared" si="4"/>
        <v>#VALUE!</v>
      </c>
      <c r="B290">
        <f>'Аксапта ИВЛ приход 2'!B290</f>
        <v>0</v>
      </c>
      <c r="C290" s="197">
        <f>'Аксапта ИВЛ приход 2'!C290</f>
        <v>0</v>
      </c>
      <c r="D290" s="185">
        <f>'Аксапта ИВЛ приход 2'!E290+1-1</f>
        <v>0</v>
      </c>
      <c r="E290">
        <f>'Аксапта ИВЛ приход 2'!F290</f>
        <v>0</v>
      </c>
    </row>
    <row r="291" spans="1:5">
      <c r="A291" t="e">
        <f t="shared" si="4"/>
        <v>#VALUE!</v>
      </c>
      <c r="B291">
        <f>'Аксапта ИВЛ приход 2'!B291</f>
        <v>0</v>
      </c>
      <c r="C291" s="197">
        <f>'Аксапта ИВЛ приход 2'!C291</f>
        <v>0</v>
      </c>
      <c r="D291" s="185">
        <f>'Аксапта ИВЛ приход 2'!E291+1-1</f>
        <v>0</v>
      </c>
      <c r="E291">
        <f>'Аксапта ИВЛ приход 2'!F291</f>
        <v>0</v>
      </c>
    </row>
    <row r="292" spans="1:5">
      <c r="A292" t="e">
        <f t="shared" si="4"/>
        <v>#VALUE!</v>
      </c>
      <c r="B292">
        <f>'Аксапта ИВЛ приход 2'!B292</f>
        <v>0</v>
      </c>
      <c r="C292" s="197">
        <f>'Аксапта ИВЛ приход 2'!C292</f>
        <v>0</v>
      </c>
      <c r="D292" s="185">
        <f>'Аксапта ИВЛ приход 2'!E292+1-1</f>
        <v>0</v>
      </c>
      <c r="E292">
        <f>'Аксапта ИВЛ приход 2'!F292</f>
        <v>0</v>
      </c>
    </row>
    <row r="293" spans="1:5">
      <c r="A293" t="e">
        <f t="shared" si="4"/>
        <v>#VALUE!</v>
      </c>
      <c r="B293">
        <f>'Аксапта ИВЛ приход 2'!B293</f>
        <v>0</v>
      </c>
      <c r="C293" s="197">
        <f>'Аксапта ИВЛ приход 2'!C293</f>
        <v>0</v>
      </c>
      <c r="D293" s="185">
        <f>'Аксапта ИВЛ приход 2'!E293+1-1</f>
        <v>0</v>
      </c>
      <c r="E293">
        <f>'Аксапта ИВЛ приход 2'!F293</f>
        <v>0</v>
      </c>
    </row>
    <row r="294" spans="1:5">
      <c r="A294" t="e">
        <f t="shared" si="4"/>
        <v>#VALUE!</v>
      </c>
      <c r="B294">
        <f>'Аксапта ИВЛ приход 2'!B294</f>
        <v>0</v>
      </c>
      <c r="C294" s="197">
        <f>'Аксапта ИВЛ приход 2'!C294</f>
        <v>0</v>
      </c>
      <c r="D294" s="185">
        <f>'Аксапта ИВЛ приход 2'!E294+1-1</f>
        <v>0</v>
      </c>
      <c r="E294">
        <f>'Аксапта ИВЛ приход 2'!F294</f>
        <v>0</v>
      </c>
    </row>
    <row r="295" spans="1:5">
      <c r="A295" t="e">
        <f t="shared" si="4"/>
        <v>#VALUE!</v>
      </c>
      <c r="B295">
        <f>'Аксапта ИВЛ приход 2'!B295</f>
        <v>0</v>
      </c>
      <c r="C295" s="197">
        <f>'Аксапта ИВЛ приход 2'!C295</f>
        <v>0</v>
      </c>
      <c r="D295" s="185">
        <f>'Аксапта ИВЛ приход 2'!E295+1-1</f>
        <v>0</v>
      </c>
      <c r="E295">
        <f>'Аксапта ИВЛ приход 2'!F295</f>
        <v>0</v>
      </c>
    </row>
    <row r="296" spans="1:5">
      <c r="A296" t="e">
        <f t="shared" si="4"/>
        <v>#VALUE!</v>
      </c>
      <c r="B296">
        <f>'Аксапта ИВЛ приход 2'!B296</f>
        <v>0</v>
      </c>
      <c r="C296" s="197">
        <f>'Аксапта ИВЛ приход 2'!C296</f>
        <v>0</v>
      </c>
      <c r="D296" s="185">
        <f>'Аксапта ИВЛ приход 2'!E296+1-1</f>
        <v>0</v>
      </c>
      <c r="E296">
        <f>'Аксапта ИВЛ приход 2'!F296</f>
        <v>0</v>
      </c>
    </row>
    <row r="297" spans="1:5">
      <c r="A297" t="e">
        <f t="shared" si="4"/>
        <v>#VALUE!</v>
      </c>
      <c r="B297">
        <f>'Аксапта ИВЛ приход 2'!B297</f>
        <v>0</v>
      </c>
      <c r="C297" s="197">
        <f>'Аксапта ИВЛ приход 2'!C297</f>
        <v>0</v>
      </c>
      <c r="D297" s="185">
        <f>'Аксапта ИВЛ приход 2'!E297+1-1</f>
        <v>0</v>
      </c>
      <c r="E297">
        <f>'Аксапта ИВЛ приход 2'!F297</f>
        <v>0</v>
      </c>
    </row>
    <row r="298" spans="1:5">
      <c r="A298" t="e">
        <f t="shared" si="4"/>
        <v>#VALUE!</v>
      </c>
      <c r="B298">
        <f>'Аксапта ИВЛ приход 2'!B298</f>
        <v>0</v>
      </c>
      <c r="C298" s="197">
        <f>'Аксапта ИВЛ приход 2'!C298</f>
        <v>0</v>
      </c>
      <c r="D298" s="185">
        <f>'Аксапта ИВЛ приход 2'!E298+1-1</f>
        <v>0</v>
      </c>
      <c r="E298">
        <f>'Аксапта ИВЛ приход 2'!F298</f>
        <v>0</v>
      </c>
    </row>
    <row r="299" spans="1:5">
      <c r="A299" t="e">
        <f t="shared" si="4"/>
        <v>#VALUE!</v>
      </c>
      <c r="B299">
        <f>'Аксапта ИВЛ приход 2'!B299</f>
        <v>0</v>
      </c>
      <c r="C299" s="197">
        <f>'Аксапта ИВЛ приход 2'!C299</f>
        <v>0</v>
      </c>
      <c r="D299" s="185">
        <f>'Аксапта ИВЛ приход 2'!E299+1-1</f>
        <v>0</v>
      </c>
      <c r="E299">
        <f>'Аксапта ИВЛ приход 2'!F299</f>
        <v>0</v>
      </c>
    </row>
    <row r="300" spans="1:5">
      <c r="A300" t="e">
        <f t="shared" si="4"/>
        <v>#VALUE!</v>
      </c>
      <c r="B300">
        <f>'Аксапта ИВЛ приход 2'!B300</f>
        <v>0</v>
      </c>
      <c r="C300" s="197">
        <f>'Аксапта ИВЛ приход 2'!C300</f>
        <v>0</v>
      </c>
      <c r="D300" s="185">
        <f>'Аксапта ИВЛ приход 2'!E300+1-1</f>
        <v>0</v>
      </c>
      <c r="E300">
        <f>'Аксапта ИВЛ приход 2'!F300</f>
        <v>0</v>
      </c>
    </row>
    <row r="301" spans="1:5">
      <c r="A301" t="e">
        <f t="shared" si="4"/>
        <v>#VALUE!</v>
      </c>
      <c r="B301">
        <f>'Аксапта ИВЛ приход 2'!B301</f>
        <v>0</v>
      </c>
      <c r="C301" s="197">
        <f>'Аксапта ИВЛ приход 2'!C301</f>
        <v>0</v>
      </c>
      <c r="D301" s="185">
        <f>'Аксапта ИВЛ приход 2'!E301+1-1</f>
        <v>0</v>
      </c>
      <c r="E301">
        <f>'Аксапта ИВЛ приход 2'!F301</f>
        <v>0</v>
      </c>
    </row>
    <row r="302" spans="1:5">
      <c r="A302" t="e">
        <f t="shared" si="4"/>
        <v>#VALUE!</v>
      </c>
      <c r="B302">
        <f>'Аксапта ИВЛ приход 2'!B302</f>
        <v>0</v>
      </c>
      <c r="C302" s="197">
        <f>'Аксапта ИВЛ приход 2'!C302</f>
        <v>0</v>
      </c>
      <c r="D302" s="185">
        <f>'Аксапта ИВЛ приход 2'!E302+1-1</f>
        <v>0</v>
      </c>
      <c r="E302">
        <f>'Аксапта ИВЛ приход 2'!F302</f>
        <v>0</v>
      </c>
    </row>
    <row r="303" spans="1:5">
      <c r="A303" t="e">
        <f t="shared" si="4"/>
        <v>#VALUE!</v>
      </c>
      <c r="B303">
        <f>'Аксапта ИВЛ приход 2'!B303</f>
        <v>0</v>
      </c>
      <c r="C303" s="197">
        <f>'Аксапта ИВЛ приход 2'!C303</f>
        <v>0</v>
      </c>
      <c r="D303" s="185">
        <f>'Аксапта ИВЛ приход 2'!E303+1-1</f>
        <v>0</v>
      </c>
      <c r="E303">
        <f>'Аксапта ИВЛ приход 2'!F303</f>
        <v>0</v>
      </c>
    </row>
    <row r="304" spans="1:5">
      <c r="A304" t="e">
        <f t="shared" si="4"/>
        <v>#VALUE!</v>
      </c>
      <c r="B304">
        <f>'Аксапта ИВЛ приход 2'!B304</f>
        <v>0</v>
      </c>
      <c r="C304" s="197">
        <f>'Аксапта ИВЛ приход 2'!C304</f>
        <v>0</v>
      </c>
      <c r="D304" s="185">
        <f>'Аксапта ИВЛ приход 2'!E304+1-1</f>
        <v>0</v>
      </c>
      <c r="E304">
        <f>'Аксапта ИВЛ приход 2'!F304</f>
        <v>0</v>
      </c>
    </row>
    <row r="305" spans="1:5">
      <c r="A305" t="e">
        <f t="shared" si="4"/>
        <v>#VALUE!</v>
      </c>
      <c r="B305">
        <f>'Аксапта ИВЛ приход 2'!B305</f>
        <v>0</v>
      </c>
      <c r="C305" s="197">
        <f>'Аксапта ИВЛ приход 2'!C305</f>
        <v>0</v>
      </c>
      <c r="D305" s="185">
        <f>'Аксапта ИВЛ приход 2'!E305+1-1</f>
        <v>0</v>
      </c>
      <c r="E305">
        <f>'Аксапта ИВЛ приход 2'!F305</f>
        <v>0</v>
      </c>
    </row>
    <row r="306" spans="1:5">
      <c r="A306" t="e">
        <f t="shared" si="4"/>
        <v>#VALUE!</v>
      </c>
      <c r="B306">
        <f>'Аксапта ИВЛ приход 2'!B306</f>
        <v>0</v>
      </c>
      <c r="C306" s="197">
        <f>'Аксапта ИВЛ приход 2'!C306</f>
        <v>0</v>
      </c>
      <c r="D306" s="185">
        <f>'Аксапта ИВЛ приход 2'!E306+1-1</f>
        <v>0</v>
      </c>
      <c r="E306">
        <f>'Аксапта ИВЛ приход 2'!F306</f>
        <v>0</v>
      </c>
    </row>
    <row r="307" spans="1:5">
      <c r="A307" t="e">
        <f t="shared" si="4"/>
        <v>#VALUE!</v>
      </c>
      <c r="B307">
        <f>'Аксапта ИВЛ приход 2'!B307</f>
        <v>0</v>
      </c>
      <c r="C307" s="197">
        <f>'Аксапта ИВЛ приход 2'!C307</f>
        <v>0</v>
      </c>
      <c r="D307" s="185">
        <f>'Аксапта ИВЛ приход 2'!E307+1-1</f>
        <v>0</v>
      </c>
      <c r="E307">
        <f>'Аксапта ИВЛ приход 2'!F307</f>
        <v>0</v>
      </c>
    </row>
    <row r="308" spans="1:5">
      <c r="A308" t="e">
        <f t="shared" si="4"/>
        <v>#VALUE!</v>
      </c>
      <c r="B308">
        <f>'Аксапта ИВЛ приход 2'!B308</f>
        <v>0</v>
      </c>
      <c r="C308" s="197">
        <f>'Аксапта ИВЛ приход 2'!C308</f>
        <v>0</v>
      </c>
      <c r="D308" s="185">
        <f>'Аксапта ИВЛ приход 2'!E308+1-1</f>
        <v>0</v>
      </c>
      <c r="E308">
        <f>'Аксапта ИВЛ приход 2'!F308</f>
        <v>0</v>
      </c>
    </row>
    <row r="309" spans="1:5">
      <c r="A309" t="e">
        <f t="shared" si="4"/>
        <v>#VALUE!</v>
      </c>
      <c r="B309">
        <f>'Аксапта ИВЛ приход 2'!B309</f>
        <v>0</v>
      </c>
      <c r="C309" s="197">
        <f>'Аксапта ИВЛ приход 2'!C309</f>
        <v>0</v>
      </c>
      <c r="D309" s="185">
        <f>'Аксапта ИВЛ приход 2'!E309+1-1</f>
        <v>0</v>
      </c>
      <c r="E309">
        <f>'Аксапта ИВЛ приход 2'!F309</f>
        <v>0</v>
      </c>
    </row>
    <row r="310" spans="1:5">
      <c r="A310" t="e">
        <f t="shared" si="4"/>
        <v>#VALUE!</v>
      </c>
      <c r="B310">
        <f>'Аксапта ИВЛ приход 2'!B310</f>
        <v>0</v>
      </c>
      <c r="C310" s="197">
        <f>'Аксапта ИВЛ приход 2'!C310</f>
        <v>0</v>
      </c>
      <c r="D310" s="185">
        <f>'Аксапта ИВЛ приход 2'!E310+1-1</f>
        <v>0</v>
      </c>
      <c r="E310">
        <f>'Аксапта ИВЛ приход 2'!F310</f>
        <v>0</v>
      </c>
    </row>
    <row r="311" spans="1:5">
      <c r="A311" t="e">
        <f t="shared" si="4"/>
        <v>#VALUE!</v>
      </c>
      <c r="B311">
        <f>'Аксапта ИВЛ приход 2'!B311</f>
        <v>0</v>
      </c>
      <c r="C311" s="197">
        <f>'Аксапта ИВЛ приход 2'!C311</f>
        <v>0</v>
      </c>
      <c r="D311" s="185">
        <f>'Аксапта ИВЛ приход 2'!E311+1-1</f>
        <v>0</v>
      </c>
      <c r="E311">
        <f>'Аксапта ИВЛ приход 2'!F311</f>
        <v>0</v>
      </c>
    </row>
    <row r="312" spans="1:5">
      <c r="A312" t="e">
        <f t="shared" si="4"/>
        <v>#VALUE!</v>
      </c>
      <c r="B312">
        <f>'Аксапта ИВЛ приход 2'!B312</f>
        <v>0</v>
      </c>
      <c r="C312" s="197">
        <f>'Аксапта ИВЛ приход 2'!C312</f>
        <v>0</v>
      </c>
      <c r="D312" s="185">
        <f>'Аксапта ИВЛ приход 2'!E312+1-1</f>
        <v>0</v>
      </c>
      <c r="E312">
        <f>'Аксапта ИВЛ приход 2'!F312</f>
        <v>0</v>
      </c>
    </row>
    <row r="313" spans="1:5">
      <c r="A313" t="e">
        <f t="shared" si="4"/>
        <v>#VALUE!</v>
      </c>
      <c r="B313">
        <f>'Аксапта ИВЛ приход 2'!B313</f>
        <v>0</v>
      </c>
      <c r="C313" s="197">
        <f>'Аксапта ИВЛ приход 2'!C313</f>
        <v>0</v>
      </c>
      <c r="D313" s="185">
        <f>'Аксапта ИВЛ приход 2'!E313+1-1</f>
        <v>0</v>
      </c>
      <c r="E313">
        <f>'Аксапта ИВЛ приход 2'!F313</f>
        <v>0</v>
      </c>
    </row>
    <row r="314" spans="1:5">
      <c r="A314" t="e">
        <f t="shared" si="4"/>
        <v>#VALUE!</v>
      </c>
      <c r="B314">
        <f>'Аксапта ИВЛ приход 2'!B314</f>
        <v>0</v>
      </c>
      <c r="C314" s="197">
        <f>'Аксапта ИВЛ приход 2'!C314</f>
        <v>0</v>
      </c>
      <c r="D314" s="185">
        <f>'Аксапта ИВЛ приход 2'!E314+1-1</f>
        <v>0</v>
      </c>
      <c r="E314">
        <f>'Аксапта ИВЛ приход 2'!F314</f>
        <v>0</v>
      </c>
    </row>
    <row r="315" spans="1:5">
      <c r="A315" t="e">
        <f t="shared" si="4"/>
        <v>#VALUE!</v>
      </c>
      <c r="B315">
        <f>'Аксапта ИВЛ приход 2'!B315</f>
        <v>0</v>
      </c>
      <c r="C315" s="197">
        <f>'Аксапта ИВЛ приход 2'!C315</f>
        <v>0</v>
      </c>
      <c r="D315" s="185">
        <f>'Аксапта ИВЛ приход 2'!E315+1-1</f>
        <v>0</v>
      </c>
      <c r="E315">
        <f>'Аксапта ИВЛ приход 2'!F315</f>
        <v>0</v>
      </c>
    </row>
    <row r="316" spans="1:5">
      <c r="A316" t="e">
        <f t="shared" si="4"/>
        <v>#VALUE!</v>
      </c>
      <c r="B316">
        <f>'Аксапта ИВЛ приход 2'!B316</f>
        <v>0</v>
      </c>
      <c r="C316" s="197">
        <f>'Аксапта ИВЛ приход 2'!C316</f>
        <v>0</v>
      </c>
      <c r="D316" s="185">
        <f>'Аксапта ИВЛ приход 2'!E316+1-1</f>
        <v>0</v>
      </c>
      <c r="E316">
        <f>'Аксапта ИВЛ приход 2'!F316</f>
        <v>0</v>
      </c>
    </row>
    <row r="317" spans="1:5">
      <c r="A317" t="e">
        <f t="shared" si="4"/>
        <v>#VALUE!</v>
      </c>
      <c r="B317">
        <f>'Аксапта ИВЛ приход 2'!B317</f>
        <v>0</v>
      </c>
      <c r="C317" s="197">
        <f>'Аксапта ИВЛ приход 2'!C317</f>
        <v>0</v>
      </c>
      <c r="D317" s="185">
        <f>'Аксапта ИВЛ приход 2'!E317+1-1</f>
        <v>0</v>
      </c>
      <c r="E317">
        <f>'Аксапта ИВЛ приход 2'!F317</f>
        <v>0</v>
      </c>
    </row>
    <row r="318" spans="1:5">
      <c r="A318" t="e">
        <f t="shared" si="4"/>
        <v>#VALUE!</v>
      </c>
      <c r="B318">
        <f>'Аксапта ИВЛ приход 2'!B318</f>
        <v>0</v>
      </c>
      <c r="C318" s="197">
        <f>'Аксапта ИВЛ приход 2'!C318</f>
        <v>0</v>
      </c>
      <c r="D318" s="185">
        <f>'Аксапта ИВЛ приход 2'!E318+1-1</f>
        <v>0</v>
      </c>
      <c r="E318">
        <f>'Аксапта ИВЛ приход 2'!F318</f>
        <v>0</v>
      </c>
    </row>
    <row r="319" spans="1:5">
      <c r="A319" t="e">
        <f t="shared" si="4"/>
        <v>#VALUE!</v>
      </c>
      <c r="B319">
        <f>'Аксапта ИВЛ приход 2'!B319</f>
        <v>0</v>
      </c>
      <c r="C319" s="197">
        <f>'Аксапта ИВЛ приход 2'!C319</f>
        <v>0</v>
      </c>
      <c r="D319" s="185">
        <f>'Аксапта ИВЛ приход 2'!E319+1-1</f>
        <v>0</v>
      </c>
      <c r="E319">
        <f>'Аксапта ИВЛ приход 2'!F319</f>
        <v>0</v>
      </c>
    </row>
    <row r="320" spans="1:5">
      <c r="A320" t="e">
        <f t="shared" si="4"/>
        <v>#VALUE!</v>
      </c>
      <c r="B320">
        <f>'Аксапта ИВЛ приход 2'!B320</f>
        <v>0</v>
      </c>
      <c r="C320" s="197">
        <f>'Аксапта ИВЛ приход 2'!C320</f>
        <v>0</v>
      </c>
      <c r="D320" s="185">
        <f>'Аксапта ИВЛ приход 2'!E320+1-1</f>
        <v>0</v>
      </c>
      <c r="E320">
        <f>'Аксапта ИВЛ приход 2'!F320</f>
        <v>0</v>
      </c>
    </row>
    <row r="321" spans="1:5">
      <c r="A321" t="e">
        <f t="shared" ref="A321:A384" si="5">REPLACE(B321,1,3,)+1-1</f>
        <v>#VALUE!</v>
      </c>
      <c r="B321">
        <f>'Аксапта ИВЛ приход 2'!B321</f>
        <v>0</v>
      </c>
      <c r="C321" s="197">
        <f>'Аксапта ИВЛ приход 2'!C321</f>
        <v>0</v>
      </c>
      <c r="D321" s="185">
        <f>'Аксапта ИВЛ приход 2'!E321+1-1</f>
        <v>0</v>
      </c>
      <c r="E321">
        <f>'Аксапта ИВЛ приход 2'!F321</f>
        <v>0</v>
      </c>
    </row>
    <row r="322" spans="1:5">
      <c r="A322" t="e">
        <f t="shared" si="5"/>
        <v>#VALUE!</v>
      </c>
      <c r="B322">
        <f>'Аксапта ИВЛ приход 2'!B322</f>
        <v>0</v>
      </c>
      <c r="C322" s="197">
        <f>'Аксапта ИВЛ приход 2'!C322</f>
        <v>0</v>
      </c>
      <c r="D322" s="185">
        <f>'Аксапта ИВЛ приход 2'!E322+1-1</f>
        <v>0</v>
      </c>
      <c r="E322">
        <f>'Аксапта ИВЛ приход 2'!F322</f>
        <v>0</v>
      </c>
    </row>
    <row r="323" spans="1:5">
      <c r="A323" t="e">
        <f t="shared" si="5"/>
        <v>#VALUE!</v>
      </c>
      <c r="B323">
        <f>'Аксапта ИВЛ приход 2'!B323</f>
        <v>0</v>
      </c>
      <c r="C323" s="197">
        <f>'Аксапта ИВЛ приход 2'!C323</f>
        <v>0</v>
      </c>
      <c r="D323" s="185">
        <f>'Аксапта ИВЛ приход 2'!E323+1-1</f>
        <v>0</v>
      </c>
      <c r="E323">
        <f>'Аксапта ИВЛ приход 2'!F323</f>
        <v>0</v>
      </c>
    </row>
    <row r="324" spans="1:5">
      <c r="A324" t="e">
        <f t="shared" si="5"/>
        <v>#VALUE!</v>
      </c>
      <c r="B324">
        <f>'Аксапта ИВЛ приход 2'!B324</f>
        <v>0</v>
      </c>
      <c r="C324" s="197">
        <f>'Аксапта ИВЛ приход 2'!C324</f>
        <v>0</v>
      </c>
      <c r="D324" s="185">
        <f>'Аксапта ИВЛ приход 2'!E324+1-1</f>
        <v>0</v>
      </c>
      <c r="E324">
        <f>'Аксапта ИВЛ приход 2'!F324</f>
        <v>0</v>
      </c>
    </row>
    <row r="325" spans="1:5">
      <c r="A325" t="e">
        <f t="shared" si="5"/>
        <v>#VALUE!</v>
      </c>
      <c r="B325">
        <f>'Аксапта ИВЛ приход 2'!B325</f>
        <v>0</v>
      </c>
      <c r="C325" s="197">
        <f>'Аксапта ИВЛ приход 2'!C325</f>
        <v>0</v>
      </c>
      <c r="D325" s="185">
        <f>'Аксапта ИВЛ приход 2'!E325+1-1</f>
        <v>0</v>
      </c>
      <c r="E325">
        <f>'Аксапта ИВЛ приход 2'!F325</f>
        <v>0</v>
      </c>
    </row>
    <row r="326" spans="1:5">
      <c r="A326" t="e">
        <f t="shared" si="5"/>
        <v>#VALUE!</v>
      </c>
      <c r="B326">
        <f>'Аксапта ИВЛ приход 2'!B326</f>
        <v>0</v>
      </c>
      <c r="C326" s="197">
        <f>'Аксапта ИВЛ приход 2'!C326</f>
        <v>0</v>
      </c>
      <c r="D326" s="185">
        <f>'Аксапта ИВЛ приход 2'!E326+1-1</f>
        <v>0</v>
      </c>
      <c r="E326">
        <f>'Аксапта ИВЛ приход 2'!F326</f>
        <v>0</v>
      </c>
    </row>
    <row r="327" spans="1:5">
      <c r="A327" t="e">
        <f t="shared" si="5"/>
        <v>#VALUE!</v>
      </c>
      <c r="B327">
        <f>'Аксапта ИВЛ приход 2'!B327</f>
        <v>0</v>
      </c>
      <c r="C327" s="197">
        <f>'Аксапта ИВЛ приход 2'!C327</f>
        <v>0</v>
      </c>
      <c r="D327" s="185">
        <f>'Аксапта ИВЛ приход 2'!E327+1-1</f>
        <v>0</v>
      </c>
      <c r="E327">
        <f>'Аксапта ИВЛ приход 2'!F327</f>
        <v>0</v>
      </c>
    </row>
    <row r="328" spans="1:5">
      <c r="A328" t="e">
        <f t="shared" si="5"/>
        <v>#VALUE!</v>
      </c>
      <c r="B328">
        <f>'Аксапта ИВЛ приход 2'!B328</f>
        <v>0</v>
      </c>
      <c r="C328" s="197">
        <f>'Аксапта ИВЛ приход 2'!C328</f>
        <v>0</v>
      </c>
      <c r="D328" s="185">
        <f>'Аксапта ИВЛ приход 2'!E328+1-1</f>
        <v>0</v>
      </c>
      <c r="E328">
        <f>'Аксапта ИВЛ приход 2'!F328</f>
        <v>0</v>
      </c>
    </row>
    <row r="329" spans="1:5">
      <c r="A329" t="e">
        <f t="shared" si="5"/>
        <v>#VALUE!</v>
      </c>
      <c r="B329">
        <f>'Аксапта ИВЛ приход 2'!B329</f>
        <v>0</v>
      </c>
      <c r="C329" s="197">
        <f>'Аксапта ИВЛ приход 2'!C329</f>
        <v>0</v>
      </c>
      <c r="D329" s="185">
        <f>'Аксапта ИВЛ приход 2'!E329+1-1</f>
        <v>0</v>
      </c>
      <c r="E329">
        <f>'Аксапта ИВЛ приход 2'!F329</f>
        <v>0</v>
      </c>
    </row>
    <row r="330" spans="1:5">
      <c r="A330" t="e">
        <f t="shared" si="5"/>
        <v>#VALUE!</v>
      </c>
      <c r="B330">
        <f>'Аксапта ИВЛ приход 2'!B330</f>
        <v>0</v>
      </c>
      <c r="C330" s="197">
        <f>'Аксапта ИВЛ приход 2'!C330</f>
        <v>0</v>
      </c>
      <c r="D330" s="185">
        <f>'Аксапта ИВЛ приход 2'!E330+1-1</f>
        <v>0</v>
      </c>
      <c r="E330">
        <f>'Аксапта ИВЛ приход 2'!F330</f>
        <v>0</v>
      </c>
    </row>
    <row r="331" spans="1:5">
      <c r="A331" t="e">
        <f t="shared" si="5"/>
        <v>#VALUE!</v>
      </c>
      <c r="B331">
        <f>'Аксапта ИВЛ приход 2'!B331</f>
        <v>0</v>
      </c>
      <c r="C331" s="197">
        <f>'Аксапта ИВЛ приход 2'!C331</f>
        <v>0</v>
      </c>
      <c r="D331" s="185">
        <f>'Аксапта ИВЛ приход 2'!E331+1-1</f>
        <v>0</v>
      </c>
      <c r="E331">
        <f>'Аксапта ИВЛ приход 2'!F331</f>
        <v>0</v>
      </c>
    </row>
    <row r="332" spans="1:5">
      <c r="A332" t="e">
        <f t="shared" si="5"/>
        <v>#VALUE!</v>
      </c>
      <c r="B332">
        <f>'Аксапта ИВЛ приход 2'!B332</f>
        <v>0</v>
      </c>
      <c r="C332" s="197">
        <f>'Аксапта ИВЛ приход 2'!C332</f>
        <v>0</v>
      </c>
      <c r="D332" s="185">
        <f>'Аксапта ИВЛ приход 2'!E332+1-1</f>
        <v>0</v>
      </c>
      <c r="E332">
        <f>'Аксапта ИВЛ приход 2'!F332</f>
        <v>0</v>
      </c>
    </row>
    <row r="333" spans="1:5">
      <c r="A333" t="e">
        <f t="shared" si="5"/>
        <v>#VALUE!</v>
      </c>
      <c r="B333">
        <f>'Аксапта ИВЛ приход 2'!B333</f>
        <v>0</v>
      </c>
      <c r="C333" s="197">
        <f>'Аксапта ИВЛ приход 2'!C333</f>
        <v>0</v>
      </c>
      <c r="D333" s="185">
        <f>'Аксапта ИВЛ приход 2'!E333+1-1</f>
        <v>0</v>
      </c>
      <c r="E333">
        <f>'Аксапта ИВЛ приход 2'!F333</f>
        <v>0</v>
      </c>
    </row>
    <row r="334" spans="1:5">
      <c r="A334" t="e">
        <f t="shared" si="5"/>
        <v>#VALUE!</v>
      </c>
      <c r="B334">
        <f>'Аксапта ИВЛ приход 2'!B334</f>
        <v>0</v>
      </c>
      <c r="C334" s="197">
        <f>'Аксапта ИВЛ приход 2'!C334</f>
        <v>0</v>
      </c>
      <c r="D334" s="185">
        <f>'Аксапта ИВЛ приход 2'!E334+1-1</f>
        <v>0</v>
      </c>
      <c r="E334">
        <f>'Аксапта ИВЛ приход 2'!F334</f>
        <v>0</v>
      </c>
    </row>
    <row r="335" spans="1:5">
      <c r="A335" t="e">
        <f t="shared" si="5"/>
        <v>#VALUE!</v>
      </c>
      <c r="B335">
        <f>'Аксапта ИВЛ приход 2'!B335</f>
        <v>0</v>
      </c>
      <c r="C335" s="197">
        <f>'Аксапта ИВЛ приход 2'!C335</f>
        <v>0</v>
      </c>
      <c r="D335" s="185">
        <f>'Аксапта ИВЛ приход 2'!E335+1-1</f>
        <v>0</v>
      </c>
      <c r="E335">
        <f>'Аксапта ИВЛ приход 2'!F335</f>
        <v>0</v>
      </c>
    </row>
    <row r="336" spans="1:5">
      <c r="A336" t="e">
        <f t="shared" si="5"/>
        <v>#VALUE!</v>
      </c>
      <c r="B336">
        <f>'Аксапта ИВЛ приход 2'!B336</f>
        <v>0</v>
      </c>
      <c r="C336" s="197">
        <f>'Аксапта ИВЛ приход 2'!C336</f>
        <v>0</v>
      </c>
      <c r="D336" s="185">
        <f>'Аксапта ИВЛ приход 2'!E336+1-1</f>
        <v>0</v>
      </c>
      <c r="E336">
        <f>'Аксапта ИВЛ приход 2'!F336</f>
        <v>0</v>
      </c>
    </row>
    <row r="337" spans="1:5">
      <c r="A337" t="e">
        <f t="shared" si="5"/>
        <v>#VALUE!</v>
      </c>
      <c r="B337">
        <f>'Аксапта ИВЛ приход 2'!B337</f>
        <v>0</v>
      </c>
      <c r="C337" s="197">
        <f>'Аксапта ИВЛ приход 2'!C337</f>
        <v>0</v>
      </c>
      <c r="D337" s="185">
        <f>'Аксапта ИВЛ приход 2'!E337+1-1</f>
        <v>0</v>
      </c>
      <c r="E337">
        <f>'Аксапта ИВЛ приход 2'!F337</f>
        <v>0</v>
      </c>
    </row>
    <row r="338" spans="1:5">
      <c r="A338" t="e">
        <f t="shared" si="5"/>
        <v>#VALUE!</v>
      </c>
      <c r="B338">
        <f>'Аксапта ИВЛ приход 2'!B338</f>
        <v>0</v>
      </c>
      <c r="C338" s="197">
        <f>'Аксапта ИВЛ приход 2'!C338</f>
        <v>0</v>
      </c>
      <c r="D338" s="185">
        <f>'Аксапта ИВЛ приход 2'!E338+1-1</f>
        <v>0</v>
      </c>
      <c r="E338">
        <f>'Аксапта ИВЛ приход 2'!F338</f>
        <v>0</v>
      </c>
    </row>
    <row r="339" spans="1:5">
      <c r="A339" t="e">
        <f t="shared" si="5"/>
        <v>#VALUE!</v>
      </c>
      <c r="B339">
        <f>'Аксапта ИВЛ приход 2'!B339</f>
        <v>0</v>
      </c>
      <c r="C339" s="197">
        <f>'Аксапта ИВЛ приход 2'!C339</f>
        <v>0</v>
      </c>
      <c r="D339" s="185">
        <f>'Аксапта ИВЛ приход 2'!E339+1-1</f>
        <v>0</v>
      </c>
      <c r="E339">
        <f>'Аксапта ИВЛ приход 2'!F339</f>
        <v>0</v>
      </c>
    </row>
    <row r="340" spans="1:5">
      <c r="A340" t="e">
        <f t="shared" si="5"/>
        <v>#VALUE!</v>
      </c>
      <c r="B340">
        <f>'Аксапта ИВЛ приход 2'!B340</f>
        <v>0</v>
      </c>
      <c r="C340" s="197">
        <f>'Аксапта ИВЛ приход 2'!C340</f>
        <v>0</v>
      </c>
      <c r="D340" s="185">
        <f>'Аксапта ИВЛ приход 2'!E340+1-1</f>
        <v>0</v>
      </c>
      <c r="E340">
        <f>'Аксапта ИВЛ приход 2'!F340</f>
        <v>0</v>
      </c>
    </row>
    <row r="341" spans="1:5">
      <c r="A341" t="e">
        <f t="shared" si="5"/>
        <v>#VALUE!</v>
      </c>
      <c r="B341">
        <f>'Аксапта ИВЛ приход 2'!B341</f>
        <v>0</v>
      </c>
      <c r="C341" s="197">
        <f>'Аксапта ИВЛ приход 2'!C341</f>
        <v>0</v>
      </c>
      <c r="D341" s="185">
        <f>'Аксапта ИВЛ приход 2'!E341+1-1</f>
        <v>0</v>
      </c>
      <c r="E341">
        <f>'Аксапта ИВЛ приход 2'!F341</f>
        <v>0</v>
      </c>
    </row>
    <row r="342" spans="1:5">
      <c r="A342" t="e">
        <f t="shared" si="5"/>
        <v>#VALUE!</v>
      </c>
      <c r="B342">
        <f>'Аксапта ИВЛ приход 2'!B342</f>
        <v>0</v>
      </c>
      <c r="C342" s="197">
        <f>'Аксапта ИВЛ приход 2'!C342</f>
        <v>0</v>
      </c>
      <c r="D342" s="185">
        <f>'Аксапта ИВЛ приход 2'!E342+1-1</f>
        <v>0</v>
      </c>
      <c r="E342">
        <f>'Аксапта ИВЛ приход 2'!F342</f>
        <v>0</v>
      </c>
    </row>
    <row r="343" spans="1:5">
      <c r="A343" t="e">
        <f t="shared" si="5"/>
        <v>#VALUE!</v>
      </c>
      <c r="B343">
        <f>'Аксапта ИВЛ приход 2'!B343</f>
        <v>0</v>
      </c>
      <c r="C343" s="197">
        <f>'Аксапта ИВЛ приход 2'!C343</f>
        <v>0</v>
      </c>
      <c r="D343" s="185">
        <f>'Аксапта ИВЛ приход 2'!E343+1-1</f>
        <v>0</v>
      </c>
      <c r="E343">
        <f>'Аксапта ИВЛ приход 2'!F343</f>
        <v>0</v>
      </c>
    </row>
    <row r="344" spans="1:5">
      <c r="A344" t="e">
        <f t="shared" si="5"/>
        <v>#VALUE!</v>
      </c>
      <c r="B344">
        <f>'Аксапта ИВЛ приход 2'!B344</f>
        <v>0</v>
      </c>
      <c r="C344" s="197">
        <f>'Аксапта ИВЛ приход 2'!C344</f>
        <v>0</v>
      </c>
      <c r="D344" s="185">
        <f>'Аксапта ИВЛ приход 2'!E344+1-1</f>
        <v>0</v>
      </c>
      <c r="E344">
        <f>'Аксапта ИВЛ приход 2'!F344</f>
        <v>0</v>
      </c>
    </row>
    <row r="345" spans="1:5">
      <c r="A345" t="e">
        <f t="shared" si="5"/>
        <v>#VALUE!</v>
      </c>
      <c r="B345">
        <f>'Аксапта ИВЛ приход 2'!B345</f>
        <v>0</v>
      </c>
      <c r="C345" s="197">
        <f>'Аксапта ИВЛ приход 2'!C345</f>
        <v>0</v>
      </c>
      <c r="D345" s="185">
        <f>'Аксапта ИВЛ приход 2'!E345+1-1</f>
        <v>0</v>
      </c>
      <c r="E345">
        <f>'Аксапта ИВЛ приход 2'!F345</f>
        <v>0</v>
      </c>
    </row>
    <row r="346" spans="1:5">
      <c r="A346" t="e">
        <f t="shared" si="5"/>
        <v>#VALUE!</v>
      </c>
      <c r="B346">
        <f>'Аксапта ИВЛ приход 2'!B346</f>
        <v>0</v>
      </c>
      <c r="C346" s="197">
        <f>'Аксапта ИВЛ приход 2'!C346</f>
        <v>0</v>
      </c>
      <c r="D346" s="185">
        <f>'Аксапта ИВЛ приход 2'!E346+1-1</f>
        <v>0</v>
      </c>
      <c r="E346">
        <f>'Аксапта ИВЛ приход 2'!F346</f>
        <v>0</v>
      </c>
    </row>
    <row r="347" spans="1:5">
      <c r="A347" t="e">
        <f t="shared" si="5"/>
        <v>#VALUE!</v>
      </c>
      <c r="B347">
        <f>'Аксапта ИВЛ приход 2'!B347</f>
        <v>0</v>
      </c>
      <c r="C347" s="197">
        <f>'Аксапта ИВЛ приход 2'!C347</f>
        <v>0</v>
      </c>
      <c r="D347" s="185">
        <f>'Аксапта ИВЛ приход 2'!E347+1-1</f>
        <v>0</v>
      </c>
      <c r="E347">
        <f>'Аксапта ИВЛ приход 2'!F347</f>
        <v>0</v>
      </c>
    </row>
    <row r="348" spans="1:5">
      <c r="A348" t="e">
        <f t="shared" si="5"/>
        <v>#VALUE!</v>
      </c>
      <c r="B348">
        <f>'Аксапта ИВЛ приход 2'!B348</f>
        <v>0</v>
      </c>
      <c r="C348" s="197">
        <f>'Аксапта ИВЛ приход 2'!C348</f>
        <v>0</v>
      </c>
      <c r="D348" s="185">
        <f>'Аксапта ИВЛ приход 2'!E348+1-1</f>
        <v>0</v>
      </c>
      <c r="E348">
        <f>'Аксапта ИВЛ приход 2'!F348</f>
        <v>0</v>
      </c>
    </row>
    <row r="349" spans="1:5">
      <c r="A349" t="e">
        <f t="shared" si="5"/>
        <v>#VALUE!</v>
      </c>
      <c r="B349">
        <f>'Аксапта ИВЛ приход 2'!B349</f>
        <v>0</v>
      </c>
      <c r="C349" s="197">
        <f>'Аксапта ИВЛ приход 2'!C349</f>
        <v>0</v>
      </c>
      <c r="D349" s="185">
        <f>'Аксапта ИВЛ приход 2'!E349+1-1</f>
        <v>0</v>
      </c>
      <c r="E349">
        <f>'Аксапта ИВЛ приход 2'!F349</f>
        <v>0</v>
      </c>
    </row>
    <row r="350" spans="1:5">
      <c r="A350" t="e">
        <f t="shared" si="5"/>
        <v>#VALUE!</v>
      </c>
      <c r="B350">
        <f>'Аксапта ИВЛ приход 2'!B350</f>
        <v>0</v>
      </c>
      <c r="C350" s="197">
        <f>'Аксапта ИВЛ приход 2'!C350</f>
        <v>0</v>
      </c>
      <c r="D350" s="185">
        <f>'Аксапта ИВЛ приход 2'!E350+1-1</f>
        <v>0</v>
      </c>
      <c r="E350">
        <f>'Аксапта ИВЛ приход 2'!F350</f>
        <v>0</v>
      </c>
    </row>
    <row r="351" spans="1:5">
      <c r="A351" t="e">
        <f t="shared" si="5"/>
        <v>#VALUE!</v>
      </c>
      <c r="B351">
        <f>'Аксапта ИВЛ приход 2'!B351</f>
        <v>0</v>
      </c>
      <c r="C351" s="197">
        <f>'Аксапта ИВЛ приход 2'!C351</f>
        <v>0</v>
      </c>
      <c r="D351" s="185">
        <f>'Аксапта ИВЛ приход 2'!E351+1-1</f>
        <v>0</v>
      </c>
      <c r="E351">
        <f>'Аксапта ИВЛ приход 2'!F351</f>
        <v>0</v>
      </c>
    </row>
    <row r="352" spans="1:5">
      <c r="A352" t="e">
        <f t="shared" si="5"/>
        <v>#VALUE!</v>
      </c>
      <c r="B352">
        <f>'Аксапта ИВЛ приход 2'!B352</f>
        <v>0</v>
      </c>
      <c r="C352" s="197">
        <f>'Аксапта ИВЛ приход 2'!C352</f>
        <v>0</v>
      </c>
      <c r="D352" s="185">
        <f>'Аксапта ИВЛ приход 2'!E352+1-1</f>
        <v>0</v>
      </c>
      <c r="E352">
        <f>'Аксапта ИВЛ приход 2'!F352</f>
        <v>0</v>
      </c>
    </row>
    <row r="353" spans="1:5">
      <c r="A353" t="e">
        <f t="shared" si="5"/>
        <v>#VALUE!</v>
      </c>
      <c r="B353">
        <f>'Аксапта ИВЛ приход 2'!B353</f>
        <v>0</v>
      </c>
      <c r="C353" s="197">
        <f>'Аксапта ИВЛ приход 2'!C353</f>
        <v>0</v>
      </c>
      <c r="D353" s="185">
        <f>'Аксапта ИВЛ приход 2'!E353+1-1</f>
        <v>0</v>
      </c>
      <c r="E353">
        <f>'Аксапта ИВЛ приход 2'!F353</f>
        <v>0</v>
      </c>
    </row>
    <row r="354" spans="1:5">
      <c r="A354" t="e">
        <f t="shared" si="5"/>
        <v>#VALUE!</v>
      </c>
      <c r="B354">
        <f>'Аксапта ИВЛ приход 2'!B354</f>
        <v>0</v>
      </c>
      <c r="C354" s="197">
        <f>'Аксапта ИВЛ приход 2'!C354</f>
        <v>0</v>
      </c>
      <c r="D354" s="185">
        <f>'Аксапта ИВЛ приход 2'!E354+1-1</f>
        <v>0</v>
      </c>
      <c r="E354">
        <f>'Аксапта ИВЛ приход 2'!F354</f>
        <v>0</v>
      </c>
    </row>
    <row r="355" spans="1:5">
      <c r="A355" t="e">
        <f t="shared" si="5"/>
        <v>#VALUE!</v>
      </c>
      <c r="B355">
        <f>'Аксапта ИВЛ приход 2'!B355</f>
        <v>0</v>
      </c>
      <c r="C355" s="197">
        <f>'Аксапта ИВЛ приход 2'!C355</f>
        <v>0</v>
      </c>
      <c r="D355" s="185">
        <f>'Аксапта ИВЛ приход 2'!E355+1-1</f>
        <v>0</v>
      </c>
      <c r="E355">
        <f>'Аксапта ИВЛ приход 2'!F355</f>
        <v>0</v>
      </c>
    </row>
    <row r="356" spans="1:5">
      <c r="A356" t="e">
        <f t="shared" si="5"/>
        <v>#VALUE!</v>
      </c>
      <c r="B356">
        <f>'Аксапта ИВЛ приход 2'!B356</f>
        <v>0</v>
      </c>
      <c r="C356" s="197">
        <f>'Аксапта ИВЛ приход 2'!C356</f>
        <v>0</v>
      </c>
      <c r="D356" s="185">
        <f>'Аксапта ИВЛ приход 2'!E356+1-1</f>
        <v>0</v>
      </c>
      <c r="E356">
        <f>'Аксапта ИВЛ приход 2'!F356</f>
        <v>0</v>
      </c>
    </row>
    <row r="357" spans="1:5">
      <c r="A357" t="e">
        <f t="shared" si="5"/>
        <v>#VALUE!</v>
      </c>
      <c r="B357">
        <f>'Аксапта ИВЛ приход 2'!B357</f>
        <v>0</v>
      </c>
      <c r="C357" s="197">
        <f>'Аксапта ИВЛ приход 2'!C357</f>
        <v>0</v>
      </c>
      <c r="D357" s="185">
        <f>'Аксапта ИВЛ приход 2'!E357+1-1</f>
        <v>0</v>
      </c>
      <c r="E357">
        <f>'Аксапта ИВЛ приход 2'!F357</f>
        <v>0</v>
      </c>
    </row>
    <row r="358" spans="1:5">
      <c r="A358" t="e">
        <f t="shared" si="5"/>
        <v>#VALUE!</v>
      </c>
      <c r="B358">
        <f>'Аксапта ИВЛ приход 2'!B358</f>
        <v>0</v>
      </c>
      <c r="C358" s="197">
        <f>'Аксапта ИВЛ приход 2'!C358</f>
        <v>0</v>
      </c>
      <c r="D358" s="185">
        <f>'Аксапта ИВЛ приход 2'!E358+1-1</f>
        <v>0</v>
      </c>
      <c r="E358">
        <f>'Аксапта ИВЛ приход 2'!F358</f>
        <v>0</v>
      </c>
    </row>
    <row r="359" spans="1:5">
      <c r="A359" t="e">
        <f t="shared" si="5"/>
        <v>#VALUE!</v>
      </c>
      <c r="B359">
        <f>'Аксапта ИВЛ приход 2'!B359</f>
        <v>0</v>
      </c>
      <c r="C359" s="197">
        <f>'Аксапта ИВЛ приход 2'!C359</f>
        <v>0</v>
      </c>
      <c r="D359" s="185">
        <f>'Аксапта ИВЛ приход 2'!E359+1-1</f>
        <v>0</v>
      </c>
      <c r="E359">
        <f>'Аксапта ИВЛ приход 2'!F359</f>
        <v>0</v>
      </c>
    </row>
    <row r="360" spans="1:5">
      <c r="A360" t="e">
        <f t="shared" si="5"/>
        <v>#VALUE!</v>
      </c>
      <c r="B360">
        <f>'Аксапта ИВЛ приход 2'!B360</f>
        <v>0</v>
      </c>
      <c r="C360" s="197">
        <f>'Аксапта ИВЛ приход 2'!C360</f>
        <v>0</v>
      </c>
      <c r="D360" s="185">
        <f>'Аксапта ИВЛ приход 2'!E360+1-1</f>
        <v>0</v>
      </c>
      <c r="E360">
        <f>'Аксапта ИВЛ приход 2'!F360</f>
        <v>0</v>
      </c>
    </row>
    <row r="361" spans="1:5">
      <c r="A361" t="e">
        <f t="shared" si="5"/>
        <v>#VALUE!</v>
      </c>
      <c r="B361">
        <f>'Аксапта ИВЛ приход 2'!B361</f>
        <v>0</v>
      </c>
      <c r="C361" s="197">
        <f>'Аксапта ИВЛ приход 2'!C361</f>
        <v>0</v>
      </c>
      <c r="D361" s="185">
        <f>'Аксапта ИВЛ приход 2'!E361+1-1</f>
        <v>0</v>
      </c>
      <c r="E361">
        <f>'Аксапта ИВЛ приход 2'!F361</f>
        <v>0</v>
      </c>
    </row>
    <row r="362" spans="1:5">
      <c r="A362" t="e">
        <f t="shared" si="5"/>
        <v>#VALUE!</v>
      </c>
      <c r="B362">
        <f>'Аксапта ИВЛ приход 2'!B362</f>
        <v>0</v>
      </c>
      <c r="C362" s="197">
        <f>'Аксапта ИВЛ приход 2'!C362</f>
        <v>0</v>
      </c>
      <c r="D362" s="185">
        <f>'Аксапта ИВЛ приход 2'!E362+1-1</f>
        <v>0</v>
      </c>
      <c r="E362">
        <f>'Аксапта ИВЛ приход 2'!F362</f>
        <v>0</v>
      </c>
    </row>
    <row r="363" spans="1:5">
      <c r="A363" t="e">
        <f t="shared" si="5"/>
        <v>#VALUE!</v>
      </c>
      <c r="B363">
        <f>'Аксапта ИВЛ приход 2'!B363</f>
        <v>0</v>
      </c>
      <c r="C363" s="197">
        <f>'Аксапта ИВЛ приход 2'!C363</f>
        <v>0</v>
      </c>
      <c r="D363" s="185">
        <f>'Аксапта ИВЛ приход 2'!E363+1-1</f>
        <v>0</v>
      </c>
      <c r="E363">
        <f>'Аксапта ИВЛ приход 2'!F363</f>
        <v>0</v>
      </c>
    </row>
    <row r="364" spans="1:5">
      <c r="A364" t="e">
        <f t="shared" si="5"/>
        <v>#VALUE!</v>
      </c>
      <c r="B364">
        <f>'Аксапта ИВЛ приход 2'!B364</f>
        <v>0</v>
      </c>
      <c r="C364" s="197">
        <f>'Аксапта ИВЛ приход 2'!C364</f>
        <v>0</v>
      </c>
      <c r="D364" s="185">
        <f>'Аксапта ИВЛ приход 2'!E364+1-1</f>
        <v>0</v>
      </c>
      <c r="E364">
        <f>'Аксапта ИВЛ приход 2'!F364</f>
        <v>0</v>
      </c>
    </row>
    <row r="365" spans="1:5">
      <c r="A365" t="e">
        <f t="shared" si="5"/>
        <v>#VALUE!</v>
      </c>
      <c r="B365">
        <f>'Аксапта ИВЛ приход 2'!B365</f>
        <v>0</v>
      </c>
      <c r="C365" s="197">
        <f>'Аксапта ИВЛ приход 2'!C365</f>
        <v>0</v>
      </c>
      <c r="D365" s="185">
        <f>'Аксапта ИВЛ приход 2'!E365+1-1</f>
        <v>0</v>
      </c>
      <c r="E365">
        <f>'Аксапта ИВЛ приход 2'!F365</f>
        <v>0</v>
      </c>
    </row>
    <row r="366" spans="1:5">
      <c r="A366" t="e">
        <f t="shared" si="5"/>
        <v>#VALUE!</v>
      </c>
      <c r="B366">
        <f>'Аксапта ИВЛ приход 2'!B366</f>
        <v>0</v>
      </c>
      <c r="C366" s="197">
        <f>'Аксапта ИВЛ приход 2'!C366</f>
        <v>0</v>
      </c>
      <c r="D366" s="185">
        <f>'Аксапта ИВЛ приход 2'!E366+1-1</f>
        <v>0</v>
      </c>
      <c r="E366">
        <f>'Аксапта ИВЛ приход 2'!F366</f>
        <v>0</v>
      </c>
    </row>
    <row r="367" spans="1:5">
      <c r="A367" t="e">
        <f t="shared" si="5"/>
        <v>#VALUE!</v>
      </c>
      <c r="B367">
        <f>'Аксапта ИВЛ приход 2'!B367</f>
        <v>0</v>
      </c>
      <c r="C367" s="197">
        <f>'Аксапта ИВЛ приход 2'!C367</f>
        <v>0</v>
      </c>
      <c r="D367" s="185">
        <f>'Аксапта ИВЛ приход 2'!E367+1-1</f>
        <v>0</v>
      </c>
      <c r="E367">
        <f>'Аксапта ИВЛ приход 2'!F367</f>
        <v>0</v>
      </c>
    </row>
    <row r="368" spans="1:5">
      <c r="A368" t="e">
        <f t="shared" si="5"/>
        <v>#VALUE!</v>
      </c>
      <c r="B368">
        <f>'Аксапта ИВЛ приход 2'!B368</f>
        <v>0</v>
      </c>
      <c r="C368" s="197">
        <f>'Аксапта ИВЛ приход 2'!C368</f>
        <v>0</v>
      </c>
      <c r="D368" s="185">
        <f>'Аксапта ИВЛ приход 2'!E368+1-1</f>
        <v>0</v>
      </c>
      <c r="E368">
        <f>'Аксапта ИВЛ приход 2'!F368</f>
        <v>0</v>
      </c>
    </row>
    <row r="369" spans="1:5">
      <c r="A369" t="e">
        <f t="shared" si="5"/>
        <v>#VALUE!</v>
      </c>
      <c r="B369">
        <f>'Аксапта ИВЛ приход 2'!B369</f>
        <v>0</v>
      </c>
      <c r="C369" s="197">
        <f>'Аксапта ИВЛ приход 2'!C369</f>
        <v>0</v>
      </c>
      <c r="D369" s="185">
        <f>'Аксапта ИВЛ приход 2'!E369+1-1</f>
        <v>0</v>
      </c>
      <c r="E369">
        <f>'Аксапта ИВЛ приход 2'!F369</f>
        <v>0</v>
      </c>
    </row>
    <row r="370" spans="1:5">
      <c r="A370" t="e">
        <f t="shared" si="5"/>
        <v>#VALUE!</v>
      </c>
      <c r="B370">
        <f>'Аксапта ИВЛ приход 2'!B370</f>
        <v>0</v>
      </c>
      <c r="C370" s="197">
        <f>'Аксапта ИВЛ приход 2'!C370</f>
        <v>0</v>
      </c>
      <c r="D370" s="185">
        <f>'Аксапта ИВЛ приход 2'!E370+1-1</f>
        <v>0</v>
      </c>
      <c r="E370">
        <f>'Аксапта ИВЛ приход 2'!F370</f>
        <v>0</v>
      </c>
    </row>
    <row r="371" spans="1:5">
      <c r="A371" t="e">
        <f t="shared" si="5"/>
        <v>#VALUE!</v>
      </c>
      <c r="B371">
        <f>'Аксапта ИВЛ приход 2'!B371</f>
        <v>0</v>
      </c>
      <c r="C371" s="197">
        <f>'Аксапта ИВЛ приход 2'!C371</f>
        <v>0</v>
      </c>
      <c r="D371" s="185">
        <f>'Аксапта ИВЛ приход 2'!E371+1-1</f>
        <v>0</v>
      </c>
      <c r="E371">
        <f>'Аксапта ИВЛ приход 2'!F371</f>
        <v>0</v>
      </c>
    </row>
    <row r="372" spans="1:5">
      <c r="A372" t="e">
        <f t="shared" si="5"/>
        <v>#VALUE!</v>
      </c>
      <c r="B372">
        <f>'Аксапта ИВЛ приход 2'!B372</f>
        <v>0</v>
      </c>
      <c r="C372" s="197">
        <f>'Аксапта ИВЛ приход 2'!C372</f>
        <v>0</v>
      </c>
      <c r="D372" s="185">
        <f>'Аксапта ИВЛ приход 2'!E372+1-1</f>
        <v>0</v>
      </c>
      <c r="E372">
        <f>'Аксапта ИВЛ приход 2'!F372</f>
        <v>0</v>
      </c>
    </row>
    <row r="373" spans="1:5">
      <c r="A373" t="e">
        <f t="shared" si="5"/>
        <v>#VALUE!</v>
      </c>
      <c r="B373">
        <f>'Аксапта ИВЛ приход 2'!B373</f>
        <v>0</v>
      </c>
      <c r="C373" s="197">
        <f>'Аксапта ИВЛ приход 2'!C373</f>
        <v>0</v>
      </c>
      <c r="D373" s="185">
        <f>'Аксапта ИВЛ приход 2'!E373+1-1</f>
        <v>0</v>
      </c>
      <c r="E373">
        <f>'Аксапта ИВЛ приход 2'!F373</f>
        <v>0</v>
      </c>
    </row>
    <row r="374" spans="1:5">
      <c r="A374" t="e">
        <f t="shared" si="5"/>
        <v>#VALUE!</v>
      </c>
      <c r="B374">
        <f>'Аксапта ИВЛ приход 2'!B374</f>
        <v>0</v>
      </c>
      <c r="C374" s="197">
        <f>'Аксапта ИВЛ приход 2'!C374</f>
        <v>0</v>
      </c>
      <c r="D374" s="185">
        <f>'Аксапта ИВЛ приход 2'!E374+1-1</f>
        <v>0</v>
      </c>
      <c r="E374">
        <f>'Аксапта ИВЛ приход 2'!F374</f>
        <v>0</v>
      </c>
    </row>
    <row r="375" spans="1:5">
      <c r="A375" t="e">
        <f t="shared" si="5"/>
        <v>#VALUE!</v>
      </c>
      <c r="B375">
        <f>'Аксапта ИВЛ приход 2'!B375</f>
        <v>0</v>
      </c>
      <c r="C375" s="197">
        <f>'Аксапта ИВЛ приход 2'!C375</f>
        <v>0</v>
      </c>
      <c r="D375" s="185">
        <f>'Аксапта ИВЛ приход 2'!E375+1-1</f>
        <v>0</v>
      </c>
      <c r="E375">
        <f>'Аксапта ИВЛ приход 2'!F375</f>
        <v>0</v>
      </c>
    </row>
    <row r="376" spans="1:5">
      <c r="A376" t="e">
        <f t="shared" si="5"/>
        <v>#VALUE!</v>
      </c>
      <c r="B376">
        <f>'Аксапта ИВЛ приход 2'!B376</f>
        <v>0</v>
      </c>
      <c r="C376" s="197">
        <f>'Аксапта ИВЛ приход 2'!C376</f>
        <v>0</v>
      </c>
      <c r="D376" s="185">
        <f>'Аксапта ИВЛ приход 2'!E376+1-1</f>
        <v>0</v>
      </c>
      <c r="E376">
        <f>'Аксапта ИВЛ приход 2'!F376</f>
        <v>0</v>
      </c>
    </row>
    <row r="377" spans="1:5">
      <c r="A377" t="e">
        <f t="shared" si="5"/>
        <v>#VALUE!</v>
      </c>
      <c r="B377">
        <f>'Аксапта ИВЛ приход 2'!B377</f>
        <v>0</v>
      </c>
      <c r="C377" s="197">
        <f>'Аксапта ИВЛ приход 2'!C377</f>
        <v>0</v>
      </c>
      <c r="D377" s="185">
        <f>'Аксапта ИВЛ приход 2'!E377+1-1</f>
        <v>0</v>
      </c>
      <c r="E377">
        <f>'Аксапта ИВЛ приход 2'!F377</f>
        <v>0</v>
      </c>
    </row>
    <row r="378" spans="1:5">
      <c r="A378" t="e">
        <f t="shared" si="5"/>
        <v>#VALUE!</v>
      </c>
      <c r="B378">
        <f>'Аксапта ИВЛ приход 2'!B378</f>
        <v>0</v>
      </c>
      <c r="C378" s="197">
        <f>'Аксапта ИВЛ приход 2'!C378</f>
        <v>0</v>
      </c>
      <c r="D378" s="185">
        <f>'Аксапта ИВЛ приход 2'!E378+1-1</f>
        <v>0</v>
      </c>
      <c r="E378">
        <f>'Аксапта ИВЛ приход 2'!F378</f>
        <v>0</v>
      </c>
    </row>
    <row r="379" spans="1:5">
      <c r="A379" t="e">
        <f t="shared" si="5"/>
        <v>#VALUE!</v>
      </c>
      <c r="B379">
        <f>'Аксапта ИВЛ приход 2'!B379</f>
        <v>0</v>
      </c>
      <c r="C379" s="197">
        <f>'Аксапта ИВЛ приход 2'!C379</f>
        <v>0</v>
      </c>
      <c r="D379" s="185">
        <f>'Аксапта ИВЛ приход 2'!E379+1-1</f>
        <v>0</v>
      </c>
      <c r="E379">
        <f>'Аксапта ИВЛ приход 2'!F379</f>
        <v>0</v>
      </c>
    </row>
    <row r="380" spans="1:5">
      <c r="A380" t="e">
        <f t="shared" si="5"/>
        <v>#VALUE!</v>
      </c>
      <c r="B380">
        <f>'Аксапта ИВЛ приход 2'!B380</f>
        <v>0</v>
      </c>
      <c r="C380" s="197">
        <f>'Аксапта ИВЛ приход 2'!C380</f>
        <v>0</v>
      </c>
      <c r="D380" s="185">
        <f>'Аксапта ИВЛ приход 2'!E380+1-1</f>
        <v>0</v>
      </c>
      <c r="E380">
        <f>'Аксапта ИВЛ приход 2'!F380</f>
        <v>0</v>
      </c>
    </row>
    <row r="381" spans="1:5">
      <c r="A381" t="e">
        <f t="shared" si="5"/>
        <v>#VALUE!</v>
      </c>
      <c r="B381">
        <f>'Аксапта ИВЛ приход 2'!B381</f>
        <v>0</v>
      </c>
      <c r="C381" s="197">
        <f>'Аксапта ИВЛ приход 2'!C381</f>
        <v>0</v>
      </c>
      <c r="D381" s="185">
        <f>'Аксапта ИВЛ приход 2'!E381+1-1</f>
        <v>0</v>
      </c>
      <c r="E381">
        <f>'Аксапта ИВЛ приход 2'!F381</f>
        <v>0</v>
      </c>
    </row>
    <row r="382" spans="1:5">
      <c r="A382" t="e">
        <f t="shared" si="5"/>
        <v>#VALUE!</v>
      </c>
      <c r="B382">
        <f>'Аксапта ИВЛ приход 2'!B382</f>
        <v>0</v>
      </c>
      <c r="C382" s="197">
        <f>'Аксапта ИВЛ приход 2'!C382</f>
        <v>0</v>
      </c>
      <c r="D382" s="185">
        <f>'Аксапта ИВЛ приход 2'!E382+1-1</f>
        <v>0</v>
      </c>
      <c r="E382">
        <f>'Аксапта ИВЛ приход 2'!F382</f>
        <v>0</v>
      </c>
    </row>
    <row r="383" spans="1:5">
      <c r="A383" t="e">
        <f t="shared" si="5"/>
        <v>#VALUE!</v>
      </c>
      <c r="B383">
        <f>'Аксапта ИВЛ приход 2'!B383</f>
        <v>0</v>
      </c>
      <c r="C383" s="197">
        <f>'Аксапта ИВЛ приход 2'!C383</f>
        <v>0</v>
      </c>
      <c r="D383" s="185">
        <f>'Аксапта ИВЛ приход 2'!E383+1-1</f>
        <v>0</v>
      </c>
      <c r="E383">
        <f>'Аксапта ИВЛ приход 2'!F383</f>
        <v>0</v>
      </c>
    </row>
    <row r="384" spans="1:5">
      <c r="A384" t="e">
        <f t="shared" si="5"/>
        <v>#VALUE!</v>
      </c>
      <c r="B384">
        <f>'Аксапта ИВЛ приход 2'!B384</f>
        <v>0</v>
      </c>
      <c r="C384" s="197">
        <f>'Аксапта ИВЛ приход 2'!C384</f>
        <v>0</v>
      </c>
      <c r="D384" s="185">
        <f>'Аксапта ИВЛ приход 2'!E384+1-1</f>
        <v>0</v>
      </c>
      <c r="E384">
        <f>'Аксапта ИВЛ приход 2'!F384</f>
        <v>0</v>
      </c>
    </row>
    <row r="385" spans="1:5">
      <c r="A385" t="e">
        <f t="shared" ref="A385:A448" si="6">REPLACE(B385,1,3,)+1-1</f>
        <v>#VALUE!</v>
      </c>
      <c r="B385">
        <f>'Аксапта ИВЛ приход 2'!B385</f>
        <v>0</v>
      </c>
      <c r="C385" s="197">
        <f>'Аксапта ИВЛ приход 2'!C385</f>
        <v>0</v>
      </c>
      <c r="D385" s="185">
        <f>'Аксапта ИВЛ приход 2'!E385+1-1</f>
        <v>0</v>
      </c>
      <c r="E385">
        <f>'Аксапта ИВЛ приход 2'!F385</f>
        <v>0</v>
      </c>
    </row>
    <row r="386" spans="1:5">
      <c r="A386" t="e">
        <f t="shared" si="6"/>
        <v>#VALUE!</v>
      </c>
      <c r="B386">
        <f>'Аксапта ИВЛ приход 2'!B386</f>
        <v>0</v>
      </c>
      <c r="C386" s="197">
        <f>'Аксапта ИВЛ приход 2'!C386</f>
        <v>0</v>
      </c>
      <c r="D386" s="185">
        <f>'Аксапта ИВЛ приход 2'!E386+1-1</f>
        <v>0</v>
      </c>
      <c r="E386">
        <f>'Аксапта ИВЛ приход 2'!F386</f>
        <v>0</v>
      </c>
    </row>
    <row r="387" spans="1:5">
      <c r="A387" t="e">
        <f t="shared" si="6"/>
        <v>#VALUE!</v>
      </c>
      <c r="B387">
        <f>'Аксапта ИВЛ приход 2'!B387</f>
        <v>0</v>
      </c>
      <c r="C387" s="197">
        <f>'Аксапта ИВЛ приход 2'!C387</f>
        <v>0</v>
      </c>
      <c r="D387" s="185">
        <f>'Аксапта ИВЛ приход 2'!E387+1-1</f>
        <v>0</v>
      </c>
      <c r="E387">
        <f>'Аксапта ИВЛ приход 2'!F387</f>
        <v>0</v>
      </c>
    </row>
    <row r="388" spans="1:5">
      <c r="A388" t="e">
        <f t="shared" si="6"/>
        <v>#VALUE!</v>
      </c>
      <c r="B388">
        <f>'Аксапта ИВЛ приход 2'!B388</f>
        <v>0</v>
      </c>
      <c r="C388" s="197">
        <f>'Аксапта ИВЛ приход 2'!C388</f>
        <v>0</v>
      </c>
      <c r="D388" s="185">
        <f>'Аксапта ИВЛ приход 2'!E388+1-1</f>
        <v>0</v>
      </c>
      <c r="E388">
        <f>'Аксапта ИВЛ приход 2'!F388</f>
        <v>0</v>
      </c>
    </row>
    <row r="389" spans="1:5">
      <c r="A389" t="e">
        <f t="shared" si="6"/>
        <v>#VALUE!</v>
      </c>
      <c r="B389">
        <f>'Аксапта ИВЛ приход 2'!B389</f>
        <v>0</v>
      </c>
      <c r="C389" s="197">
        <f>'Аксапта ИВЛ приход 2'!C389</f>
        <v>0</v>
      </c>
      <c r="D389" s="185">
        <f>'Аксапта ИВЛ приход 2'!E389+1-1</f>
        <v>0</v>
      </c>
      <c r="E389">
        <f>'Аксапта ИВЛ приход 2'!F389</f>
        <v>0</v>
      </c>
    </row>
    <row r="390" spans="1:5">
      <c r="A390" t="e">
        <f t="shared" si="6"/>
        <v>#VALUE!</v>
      </c>
      <c r="B390">
        <f>'Аксапта ИВЛ приход 2'!B390</f>
        <v>0</v>
      </c>
      <c r="C390" s="197">
        <f>'Аксапта ИВЛ приход 2'!C390</f>
        <v>0</v>
      </c>
      <c r="D390" s="185">
        <f>'Аксапта ИВЛ приход 2'!E390+1-1</f>
        <v>0</v>
      </c>
      <c r="E390">
        <f>'Аксапта ИВЛ приход 2'!F390</f>
        <v>0</v>
      </c>
    </row>
    <row r="391" spans="1:5">
      <c r="A391" t="e">
        <f t="shared" si="6"/>
        <v>#VALUE!</v>
      </c>
      <c r="B391">
        <f>'Аксапта ИВЛ приход 2'!B391</f>
        <v>0</v>
      </c>
      <c r="C391" s="197">
        <f>'Аксапта ИВЛ приход 2'!C391</f>
        <v>0</v>
      </c>
      <c r="D391" s="185">
        <f>'Аксапта ИВЛ приход 2'!E391+1-1</f>
        <v>0</v>
      </c>
      <c r="E391">
        <f>'Аксапта ИВЛ приход 2'!F391</f>
        <v>0</v>
      </c>
    </row>
    <row r="392" spans="1:5">
      <c r="A392" t="e">
        <f t="shared" si="6"/>
        <v>#VALUE!</v>
      </c>
      <c r="B392">
        <f>'Аксапта ИВЛ приход 2'!B392</f>
        <v>0</v>
      </c>
      <c r="C392" s="197">
        <f>'Аксапта ИВЛ приход 2'!C392</f>
        <v>0</v>
      </c>
      <c r="D392" s="185">
        <f>'Аксапта ИВЛ приход 2'!E392+1-1</f>
        <v>0</v>
      </c>
      <c r="E392">
        <f>'Аксапта ИВЛ приход 2'!F392</f>
        <v>0</v>
      </c>
    </row>
    <row r="393" spans="1:5">
      <c r="A393" t="e">
        <f t="shared" si="6"/>
        <v>#VALUE!</v>
      </c>
      <c r="B393">
        <f>'Аксапта ИВЛ приход 2'!B393</f>
        <v>0</v>
      </c>
      <c r="C393" s="197">
        <f>'Аксапта ИВЛ приход 2'!C393</f>
        <v>0</v>
      </c>
      <c r="D393" s="185">
        <f>'Аксапта ИВЛ приход 2'!E393+1-1</f>
        <v>0</v>
      </c>
      <c r="E393">
        <f>'Аксапта ИВЛ приход 2'!F393</f>
        <v>0</v>
      </c>
    </row>
    <row r="394" spans="1:5">
      <c r="A394" t="e">
        <f t="shared" si="6"/>
        <v>#VALUE!</v>
      </c>
      <c r="B394">
        <f>'Аксапта ИВЛ приход 2'!B394</f>
        <v>0</v>
      </c>
      <c r="C394" s="197">
        <f>'Аксапта ИВЛ приход 2'!C394</f>
        <v>0</v>
      </c>
      <c r="D394" s="185">
        <f>'Аксапта ИВЛ приход 2'!E394+1-1</f>
        <v>0</v>
      </c>
      <c r="E394">
        <f>'Аксапта ИВЛ приход 2'!F394</f>
        <v>0</v>
      </c>
    </row>
    <row r="395" spans="1:5">
      <c r="A395" t="e">
        <f t="shared" si="6"/>
        <v>#VALUE!</v>
      </c>
      <c r="B395">
        <f>'Аксапта ИВЛ приход 2'!B395</f>
        <v>0</v>
      </c>
      <c r="C395" s="197">
        <f>'Аксапта ИВЛ приход 2'!C395</f>
        <v>0</v>
      </c>
      <c r="D395" s="185">
        <f>'Аксапта ИВЛ приход 2'!E395+1-1</f>
        <v>0</v>
      </c>
      <c r="E395">
        <f>'Аксапта ИВЛ приход 2'!F395</f>
        <v>0</v>
      </c>
    </row>
    <row r="396" spans="1:5">
      <c r="A396" t="e">
        <f t="shared" si="6"/>
        <v>#VALUE!</v>
      </c>
      <c r="B396">
        <f>'Аксапта ИВЛ приход 2'!B396</f>
        <v>0</v>
      </c>
      <c r="C396" s="197">
        <f>'Аксапта ИВЛ приход 2'!C396</f>
        <v>0</v>
      </c>
      <c r="D396" s="185">
        <f>'Аксапта ИВЛ приход 2'!E396+1-1</f>
        <v>0</v>
      </c>
      <c r="E396">
        <f>'Аксапта ИВЛ приход 2'!F396</f>
        <v>0</v>
      </c>
    </row>
    <row r="397" spans="1:5">
      <c r="A397" t="e">
        <f t="shared" si="6"/>
        <v>#VALUE!</v>
      </c>
      <c r="B397">
        <f>'Аксапта ИВЛ приход 2'!B397</f>
        <v>0</v>
      </c>
      <c r="C397" s="197">
        <f>'Аксапта ИВЛ приход 2'!C397</f>
        <v>0</v>
      </c>
      <c r="D397" s="185">
        <f>'Аксапта ИВЛ приход 2'!E397+1-1</f>
        <v>0</v>
      </c>
      <c r="E397">
        <f>'Аксапта ИВЛ приход 2'!F397</f>
        <v>0</v>
      </c>
    </row>
    <row r="398" spans="1:5">
      <c r="A398" t="e">
        <f t="shared" si="6"/>
        <v>#VALUE!</v>
      </c>
      <c r="B398">
        <f>'Аксапта ИВЛ приход 2'!B398</f>
        <v>0</v>
      </c>
      <c r="C398" s="197">
        <f>'Аксапта ИВЛ приход 2'!C398</f>
        <v>0</v>
      </c>
      <c r="D398" s="185">
        <f>'Аксапта ИВЛ приход 2'!E398+1-1</f>
        <v>0</v>
      </c>
      <c r="E398">
        <f>'Аксапта ИВЛ приход 2'!F398</f>
        <v>0</v>
      </c>
    </row>
    <row r="399" spans="1:5">
      <c r="A399" t="e">
        <f t="shared" si="6"/>
        <v>#VALUE!</v>
      </c>
      <c r="B399">
        <f>'Аксапта ИВЛ приход 2'!B399</f>
        <v>0</v>
      </c>
      <c r="C399" s="197">
        <f>'Аксапта ИВЛ приход 2'!C399</f>
        <v>0</v>
      </c>
      <c r="D399" s="185">
        <f>'Аксапта ИВЛ приход 2'!E399+1-1</f>
        <v>0</v>
      </c>
      <c r="E399">
        <f>'Аксапта ИВЛ приход 2'!F399</f>
        <v>0</v>
      </c>
    </row>
    <row r="400" spans="1:5">
      <c r="A400" t="e">
        <f t="shared" si="6"/>
        <v>#VALUE!</v>
      </c>
      <c r="B400">
        <f>'Аксапта ИВЛ приход 2'!B400</f>
        <v>0</v>
      </c>
      <c r="C400" s="197">
        <f>'Аксапта ИВЛ приход 2'!C400</f>
        <v>0</v>
      </c>
      <c r="D400" s="185">
        <f>'Аксапта ИВЛ приход 2'!E400+1-1</f>
        <v>0</v>
      </c>
      <c r="E400">
        <f>'Аксапта ИВЛ приход 2'!F400</f>
        <v>0</v>
      </c>
    </row>
    <row r="401" spans="1:5">
      <c r="A401" t="e">
        <f t="shared" si="6"/>
        <v>#VALUE!</v>
      </c>
      <c r="B401">
        <f>'Аксапта ИВЛ приход 2'!B401</f>
        <v>0</v>
      </c>
      <c r="C401" s="197">
        <f>'Аксапта ИВЛ приход 2'!C401</f>
        <v>0</v>
      </c>
      <c r="D401" s="185">
        <f>'Аксапта ИВЛ приход 2'!E401+1-1</f>
        <v>0</v>
      </c>
      <c r="E401">
        <f>'Аксапта ИВЛ приход 2'!F401</f>
        <v>0</v>
      </c>
    </row>
    <row r="402" spans="1:5">
      <c r="A402" t="e">
        <f t="shared" si="6"/>
        <v>#VALUE!</v>
      </c>
      <c r="B402">
        <f>'Аксапта ИВЛ приход 2'!B402</f>
        <v>0</v>
      </c>
      <c r="C402" s="197">
        <f>'Аксапта ИВЛ приход 2'!C402</f>
        <v>0</v>
      </c>
      <c r="D402" s="185">
        <f>'Аксапта ИВЛ приход 2'!E402+1-1</f>
        <v>0</v>
      </c>
      <c r="E402">
        <f>'Аксапта ИВЛ приход 2'!F402</f>
        <v>0</v>
      </c>
    </row>
    <row r="403" spans="1:5">
      <c r="A403" t="e">
        <f t="shared" si="6"/>
        <v>#VALUE!</v>
      </c>
      <c r="B403">
        <f>'Аксапта ИВЛ приход 2'!B403</f>
        <v>0</v>
      </c>
      <c r="C403" s="197">
        <f>'Аксапта ИВЛ приход 2'!C403</f>
        <v>0</v>
      </c>
      <c r="D403" s="185">
        <f>'Аксапта ИВЛ приход 2'!E403+1-1</f>
        <v>0</v>
      </c>
      <c r="E403">
        <f>'Аксапта ИВЛ приход 2'!F403</f>
        <v>0</v>
      </c>
    </row>
    <row r="404" spans="1:5">
      <c r="A404" t="e">
        <f t="shared" si="6"/>
        <v>#VALUE!</v>
      </c>
      <c r="B404">
        <f>'Аксапта ИВЛ приход 2'!B404</f>
        <v>0</v>
      </c>
      <c r="C404" s="197">
        <f>'Аксапта ИВЛ приход 2'!C404</f>
        <v>0</v>
      </c>
      <c r="D404" s="185">
        <f>'Аксапта ИВЛ приход 2'!E404+1-1</f>
        <v>0</v>
      </c>
      <c r="E404">
        <f>'Аксапта ИВЛ приход 2'!F404</f>
        <v>0</v>
      </c>
    </row>
    <row r="405" spans="1:5">
      <c r="A405" t="e">
        <f t="shared" si="6"/>
        <v>#VALUE!</v>
      </c>
      <c r="B405">
        <f>'Аксапта ИВЛ приход 2'!B405</f>
        <v>0</v>
      </c>
      <c r="C405" s="197">
        <f>'Аксапта ИВЛ приход 2'!C405</f>
        <v>0</v>
      </c>
      <c r="D405" s="185">
        <f>'Аксапта ИВЛ приход 2'!E405+1-1</f>
        <v>0</v>
      </c>
      <c r="E405">
        <f>'Аксапта ИВЛ приход 2'!F405</f>
        <v>0</v>
      </c>
    </row>
    <row r="406" spans="1:5">
      <c r="A406" t="e">
        <f t="shared" si="6"/>
        <v>#VALUE!</v>
      </c>
      <c r="B406">
        <f>'Аксапта ИВЛ приход 2'!B406</f>
        <v>0</v>
      </c>
      <c r="C406" s="197">
        <f>'Аксапта ИВЛ приход 2'!C406</f>
        <v>0</v>
      </c>
      <c r="D406" s="185">
        <f>'Аксапта ИВЛ приход 2'!E406+1-1</f>
        <v>0</v>
      </c>
      <c r="E406">
        <f>'Аксапта ИВЛ приход 2'!F406</f>
        <v>0</v>
      </c>
    </row>
    <row r="407" spans="1:5">
      <c r="A407" t="e">
        <f t="shared" si="6"/>
        <v>#VALUE!</v>
      </c>
      <c r="B407">
        <f>'Аксапта ИВЛ приход 2'!B407</f>
        <v>0</v>
      </c>
      <c r="C407" s="197">
        <f>'Аксапта ИВЛ приход 2'!C407</f>
        <v>0</v>
      </c>
      <c r="D407" s="185">
        <f>'Аксапта ИВЛ приход 2'!E407+1-1</f>
        <v>0</v>
      </c>
      <c r="E407">
        <f>'Аксапта ИВЛ приход 2'!F407</f>
        <v>0</v>
      </c>
    </row>
    <row r="408" spans="1:5">
      <c r="A408" t="e">
        <f t="shared" si="6"/>
        <v>#VALUE!</v>
      </c>
      <c r="B408">
        <f>'Аксапта ИВЛ приход 2'!B408</f>
        <v>0</v>
      </c>
      <c r="C408" s="197">
        <f>'Аксапта ИВЛ приход 2'!C408</f>
        <v>0</v>
      </c>
      <c r="D408" s="185">
        <f>'Аксапта ИВЛ приход 2'!E408+1-1</f>
        <v>0</v>
      </c>
      <c r="E408">
        <f>'Аксапта ИВЛ приход 2'!F408</f>
        <v>0</v>
      </c>
    </row>
    <row r="409" spans="1:5">
      <c r="A409" t="e">
        <f t="shared" si="6"/>
        <v>#VALUE!</v>
      </c>
      <c r="B409">
        <f>'Аксапта ИВЛ приход 2'!B409</f>
        <v>0</v>
      </c>
      <c r="C409" s="197">
        <f>'Аксапта ИВЛ приход 2'!C409</f>
        <v>0</v>
      </c>
      <c r="D409" s="185">
        <f>'Аксапта ИВЛ приход 2'!E409+1-1</f>
        <v>0</v>
      </c>
      <c r="E409">
        <f>'Аксапта ИВЛ приход 2'!F409</f>
        <v>0</v>
      </c>
    </row>
    <row r="410" spans="1:5">
      <c r="A410" t="e">
        <f t="shared" si="6"/>
        <v>#VALUE!</v>
      </c>
      <c r="B410">
        <f>'Аксапта ИВЛ приход 2'!B410</f>
        <v>0</v>
      </c>
      <c r="C410" s="197">
        <f>'Аксапта ИВЛ приход 2'!C410</f>
        <v>0</v>
      </c>
      <c r="D410" s="185">
        <f>'Аксапта ИВЛ приход 2'!E410+1-1</f>
        <v>0</v>
      </c>
      <c r="E410">
        <f>'Аксапта ИВЛ приход 2'!F410</f>
        <v>0</v>
      </c>
    </row>
    <row r="411" spans="1:5">
      <c r="A411" t="e">
        <f t="shared" si="6"/>
        <v>#VALUE!</v>
      </c>
      <c r="B411">
        <f>'Аксапта ИВЛ приход 2'!B411</f>
        <v>0</v>
      </c>
      <c r="C411" s="197">
        <f>'Аксапта ИВЛ приход 2'!C411</f>
        <v>0</v>
      </c>
      <c r="D411" s="185">
        <f>'Аксапта ИВЛ приход 2'!E411+1-1</f>
        <v>0</v>
      </c>
      <c r="E411">
        <f>'Аксапта ИВЛ приход 2'!F411</f>
        <v>0</v>
      </c>
    </row>
    <row r="412" spans="1:5">
      <c r="A412" t="e">
        <f t="shared" si="6"/>
        <v>#VALUE!</v>
      </c>
      <c r="B412">
        <f>'Аксапта ИВЛ приход 2'!B412</f>
        <v>0</v>
      </c>
      <c r="C412" s="197">
        <f>'Аксапта ИВЛ приход 2'!C412</f>
        <v>0</v>
      </c>
      <c r="D412" s="185">
        <f>'Аксапта ИВЛ приход 2'!E412+1-1</f>
        <v>0</v>
      </c>
      <c r="E412">
        <f>'Аксапта ИВЛ приход 2'!F412</f>
        <v>0</v>
      </c>
    </row>
    <row r="413" spans="1:5">
      <c r="A413" t="e">
        <f t="shared" si="6"/>
        <v>#VALUE!</v>
      </c>
      <c r="B413">
        <f>'Аксапта ИВЛ приход 2'!B413</f>
        <v>0</v>
      </c>
      <c r="C413" s="197">
        <f>'Аксапта ИВЛ приход 2'!C413</f>
        <v>0</v>
      </c>
      <c r="D413" s="185">
        <f>'Аксапта ИВЛ приход 2'!E413+1-1</f>
        <v>0</v>
      </c>
      <c r="E413">
        <f>'Аксапта ИВЛ приход 2'!F413</f>
        <v>0</v>
      </c>
    </row>
    <row r="414" spans="1:5">
      <c r="A414" t="e">
        <f t="shared" si="6"/>
        <v>#VALUE!</v>
      </c>
      <c r="B414">
        <f>'Аксапта ИВЛ приход 2'!B414</f>
        <v>0</v>
      </c>
      <c r="C414" s="197">
        <f>'Аксапта ИВЛ приход 2'!C414</f>
        <v>0</v>
      </c>
      <c r="D414" s="185">
        <f>'Аксапта ИВЛ приход 2'!E414+1-1</f>
        <v>0</v>
      </c>
      <c r="E414">
        <f>'Аксапта ИВЛ приход 2'!F414</f>
        <v>0</v>
      </c>
    </row>
    <row r="415" spans="1:5">
      <c r="A415" t="e">
        <f t="shared" si="6"/>
        <v>#VALUE!</v>
      </c>
      <c r="B415">
        <f>'Аксапта ИВЛ приход 2'!B415</f>
        <v>0</v>
      </c>
      <c r="C415" s="197">
        <f>'Аксапта ИВЛ приход 2'!C415</f>
        <v>0</v>
      </c>
      <c r="D415" s="185">
        <f>'Аксапта ИВЛ приход 2'!E415+1-1</f>
        <v>0</v>
      </c>
      <c r="E415">
        <f>'Аксапта ИВЛ приход 2'!F415</f>
        <v>0</v>
      </c>
    </row>
    <row r="416" spans="1:5">
      <c r="A416" t="e">
        <f t="shared" si="6"/>
        <v>#VALUE!</v>
      </c>
      <c r="B416">
        <f>'Аксапта ИВЛ приход 2'!B416</f>
        <v>0</v>
      </c>
      <c r="C416" s="197">
        <f>'Аксапта ИВЛ приход 2'!C416</f>
        <v>0</v>
      </c>
      <c r="D416" s="185">
        <f>'Аксапта ИВЛ приход 2'!E416+1-1</f>
        <v>0</v>
      </c>
      <c r="E416">
        <f>'Аксапта ИВЛ приход 2'!F416</f>
        <v>0</v>
      </c>
    </row>
    <row r="417" spans="1:5">
      <c r="A417" t="e">
        <f t="shared" si="6"/>
        <v>#VALUE!</v>
      </c>
      <c r="B417">
        <f>'Аксапта ИВЛ приход 2'!B417</f>
        <v>0</v>
      </c>
      <c r="C417" s="197">
        <f>'Аксапта ИВЛ приход 2'!C417</f>
        <v>0</v>
      </c>
      <c r="D417" s="185">
        <f>'Аксапта ИВЛ приход 2'!E417+1-1</f>
        <v>0</v>
      </c>
      <c r="E417">
        <f>'Аксапта ИВЛ приход 2'!F417</f>
        <v>0</v>
      </c>
    </row>
    <row r="418" spans="1:5">
      <c r="A418" t="e">
        <f t="shared" si="6"/>
        <v>#VALUE!</v>
      </c>
      <c r="B418">
        <f>'Аксапта ИВЛ приход 2'!B418</f>
        <v>0</v>
      </c>
      <c r="C418" s="197">
        <f>'Аксапта ИВЛ приход 2'!C418</f>
        <v>0</v>
      </c>
      <c r="D418" s="185">
        <f>'Аксапта ИВЛ приход 2'!E418+1-1</f>
        <v>0</v>
      </c>
      <c r="E418">
        <f>'Аксапта ИВЛ приход 2'!F418</f>
        <v>0</v>
      </c>
    </row>
    <row r="419" spans="1:5">
      <c r="A419" t="e">
        <f t="shared" si="6"/>
        <v>#VALUE!</v>
      </c>
      <c r="B419">
        <f>'Аксапта ИВЛ приход 2'!B419</f>
        <v>0</v>
      </c>
      <c r="C419" s="197">
        <f>'Аксапта ИВЛ приход 2'!C419</f>
        <v>0</v>
      </c>
      <c r="D419" s="185">
        <f>'Аксапта ИВЛ приход 2'!E419+1-1</f>
        <v>0</v>
      </c>
      <c r="E419">
        <f>'Аксапта ИВЛ приход 2'!F419</f>
        <v>0</v>
      </c>
    </row>
    <row r="420" spans="1:5">
      <c r="A420" t="e">
        <f t="shared" si="6"/>
        <v>#VALUE!</v>
      </c>
      <c r="B420">
        <f>'Аксапта ИВЛ приход 2'!B420</f>
        <v>0</v>
      </c>
      <c r="C420" s="197">
        <f>'Аксапта ИВЛ приход 2'!C420</f>
        <v>0</v>
      </c>
      <c r="D420" s="185">
        <f>'Аксапта ИВЛ приход 2'!E420+1-1</f>
        <v>0</v>
      </c>
      <c r="E420">
        <f>'Аксапта ИВЛ приход 2'!F420</f>
        <v>0</v>
      </c>
    </row>
    <row r="421" spans="1:5">
      <c r="A421" t="e">
        <f t="shared" si="6"/>
        <v>#VALUE!</v>
      </c>
      <c r="B421">
        <f>'Аксапта ИВЛ приход 2'!B421</f>
        <v>0</v>
      </c>
      <c r="C421" s="197">
        <f>'Аксапта ИВЛ приход 2'!C421</f>
        <v>0</v>
      </c>
      <c r="D421" s="185">
        <f>'Аксапта ИВЛ приход 2'!E421+1-1</f>
        <v>0</v>
      </c>
      <c r="E421">
        <f>'Аксапта ИВЛ приход 2'!F421</f>
        <v>0</v>
      </c>
    </row>
    <row r="422" spans="1:5">
      <c r="A422" t="e">
        <f t="shared" si="6"/>
        <v>#VALUE!</v>
      </c>
      <c r="B422">
        <f>'Аксапта ИВЛ приход 2'!B422</f>
        <v>0</v>
      </c>
      <c r="C422" s="197">
        <f>'Аксапта ИВЛ приход 2'!C422</f>
        <v>0</v>
      </c>
      <c r="D422" s="185">
        <f>'Аксапта ИВЛ приход 2'!E422+1-1</f>
        <v>0</v>
      </c>
      <c r="E422">
        <f>'Аксапта ИВЛ приход 2'!F422</f>
        <v>0</v>
      </c>
    </row>
    <row r="423" spans="1:5">
      <c r="A423" t="e">
        <f t="shared" si="6"/>
        <v>#VALUE!</v>
      </c>
      <c r="B423">
        <f>'Аксапта ИВЛ приход 2'!B423</f>
        <v>0</v>
      </c>
      <c r="C423" s="197">
        <f>'Аксапта ИВЛ приход 2'!C423</f>
        <v>0</v>
      </c>
      <c r="D423" s="185">
        <f>'Аксапта ИВЛ приход 2'!E423+1-1</f>
        <v>0</v>
      </c>
      <c r="E423">
        <f>'Аксапта ИВЛ приход 2'!F423</f>
        <v>0</v>
      </c>
    </row>
    <row r="424" spans="1:5">
      <c r="A424" t="e">
        <f t="shared" si="6"/>
        <v>#VALUE!</v>
      </c>
      <c r="B424">
        <f>'Аксапта ИВЛ приход 2'!B424</f>
        <v>0</v>
      </c>
      <c r="C424" s="197">
        <f>'Аксапта ИВЛ приход 2'!C424</f>
        <v>0</v>
      </c>
      <c r="D424" s="185">
        <f>'Аксапта ИВЛ приход 2'!E424+1-1</f>
        <v>0</v>
      </c>
      <c r="E424">
        <f>'Аксапта ИВЛ приход 2'!F424</f>
        <v>0</v>
      </c>
    </row>
    <row r="425" spans="1:5">
      <c r="A425" t="e">
        <f t="shared" si="6"/>
        <v>#VALUE!</v>
      </c>
      <c r="B425">
        <f>'Аксапта ИВЛ приход 2'!B425</f>
        <v>0</v>
      </c>
      <c r="C425" s="197">
        <f>'Аксапта ИВЛ приход 2'!C425</f>
        <v>0</v>
      </c>
      <c r="D425" s="185">
        <f>'Аксапта ИВЛ приход 2'!E425+1-1</f>
        <v>0</v>
      </c>
      <c r="E425">
        <f>'Аксапта ИВЛ приход 2'!F425</f>
        <v>0</v>
      </c>
    </row>
    <row r="426" spans="1:5">
      <c r="A426" t="e">
        <f t="shared" si="6"/>
        <v>#VALUE!</v>
      </c>
      <c r="B426">
        <f>'Аксапта ИВЛ приход 2'!B426</f>
        <v>0</v>
      </c>
      <c r="C426" s="197">
        <f>'Аксапта ИВЛ приход 2'!C426</f>
        <v>0</v>
      </c>
      <c r="D426" s="185">
        <f>'Аксапта ИВЛ приход 2'!E426+1-1</f>
        <v>0</v>
      </c>
      <c r="E426">
        <f>'Аксапта ИВЛ приход 2'!F426</f>
        <v>0</v>
      </c>
    </row>
    <row r="427" spans="1:5">
      <c r="A427" t="e">
        <f t="shared" si="6"/>
        <v>#VALUE!</v>
      </c>
      <c r="B427">
        <f>'Аксапта ИВЛ приход 2'!B427</f>
        <v>0</v>
      </c>
      <c r="C427" s="197">
        <f>'Аксапта ИВЛ приход 2'!C427</f>
        <v>0</v>
      </c>
      <c r="D427" s="185">
        <f>'Аксапта ИВЛ приход 2'!E427+1-1</f>
        <v>0</v>
      </c>
      <c r="E427">
        <f>'Аксапта ИВЛ приход 2'!F427</f>
        <v>0</v>
      </c>
    </row>
    <row r="428" spans="1:5">
      <c r="A428" t="e">
        <f t="shared" si="6"/>
        <v>#VALUE!</v>
      </c>
      <c r="B428">
        <f>'Аксапта ИВЛ приход 2'!B428</f>
        <v>0</v>
      </c>
      <c r="C428" s="197">
        <f>'Аксапта ИВЛ приход 2'!C428</f>
        <v>0</v>
      </c>
      <c r="D428" s="185">
        <f>'Аксапта ИВЛ приход 2'!E428+1-1</f>
        <v>0</v>
      </c>
      <c r="E428">
        <f>'Аксапта ИВЛ приход 2'!F428</f>
        <v>0</v>
      </c>
    </row>
    <row r="429" spans="1:5">
      <c r="A429" t="e">
        <f t="shared" si="6"/>
        <v>#VALUE!</v>
      </c>
      <c r="B429">
        <f>'Аксапта ИВЛ приход 2'!B429</f>
        <v>0</v>
      </c>
      <c r="C429" s="197">
        <f>'Аксапта ИВЛ приход 2'!C429</f>
        <v>0</v>
      </c>
      <c r="D429" s="185">
        <f>'Аксапта ИВЛ приход 2'!E429+1-1</f>
        <v>0</v>
      </c>
      <c r="E429">
        <f>'Аксапта ИВЛ приход 2'!F429</f>
        <v>0</v>
      </c>
    </row>
    <row r="430" spans="1:5">
      <c r="A430" t="e">
        <f t="shared" si="6"/>
        <v>#VALUE!</v>
      </c>
      <c r="B430">
        <f>'Аксапта ИВЛ приход 2'!B430</f>
        <v>0</v>
      </c>
      <c r="C430" s="197">
        <f>'Аксапта ИВЛ приход 2'!C430</f>
        <v>0</v>
      </c>
      <c r="D430" s="185">
        <f>'Аксапта ИВЛ приход 2'!E430+1-1</f>
        <v>0</v>
      </c>
      <c r="E430">
        <f>'Аксапта ИВЛ приход 2'!F430</f>
        <v>0</v>
      </c>
    </row>
    <row r="431" spans="1:5">
      <c r="A431" t="e">
        <f t="shared" si="6"/>
        <v>#VALUE!</v>
      </c>
      <c r="B431">
        <f>'Аксапта ИВЛ приход 2'!B431</f>
        <v>0</v>
      </c>
      <c r="C431" s="197">
        <f>'Аксапта ИВЛ приход 2'!C431</f>
        <v>0</v>
      </c>
      <c r="D431" s="185">
        <f>'Аксапта ИВЛ приход 2'!E431+1-1</f>
        <v>0</v>
      </c>
      <c r="E431">
        <f>'Аксапта ИВЛ приход 2'!F431</f>
        <v>0</v>
      </c>
    </row>
    <row r="432" spans="1:5">
      <c r="A432" t="e">
        <f t="shared" si="6"/>
        <v>#VALUE!</v>
      </c>
      <c r="B432">
        <f>'Аксапта ИВЛ приход 2'!B432</f>
        <v>0</v>
      </c>
      <c r="C432" s="197">
        <f>'Аксапта ИВЛ приход 2'!C432</f>
        <v>0</v>
      </c>
      <c r="D432" s="185">
        <f>'Аксапта ИВЛ приход 2'!E432+1-1</f>
        <v>0</v>
      </c>
      <c r="E432">
        <f>'Аксапта ИВЛ приход 2'!F432</f>
        <v>0</v>
      </c>
    </row>
    <row r="433" spans="1:5">
      <c r="A433" t="e">
        <f t="shared" si="6"/>
        <v>#VALUE!</v>
      </c>
      <c r="B433">
        <f>'Аксапта ИВЛ приход 2'!B433</f>
        <v>0</v>
      </c>
      <c r="C433" s="197">
        <f>'Аксапта ИВЛ приход 2'!C433</f>
        <v>0</v>
      </c>
      <c r="D433" s="185">
        <f>'Аксапта ИВЛ приход 2'!E433+1-1</f>
        <v>0</v>
      </c>
      <c r="E433">
        <f>'Аксапта ИВЛ приход 2'!F433</f>
        <v>0</v>
      </c>
    </row>
    <row r="434" spans="1:5">
      <c r="A434" t="e">
        <f t="shared" si="6"/>
        <v>#VALUE!</v>
      </c>
      <c r="B434">
        <f>'Аксапта ИВЛ приход 2'!B434</f>
        <v>0</v>
      </c>
      <c r="C434" s="197">
        <f>'Аксапта ИВЛ приход 2'!C434</f>
        <v>0</v>
      </c>
      <c r="D434" s="185">
        <f>'Аксапта ИВЛ приход 2'!E434+1-1</f>
        <v>0</v>
      </c>
      <c r="E434">
        <f>'Аксапта ИВЛ приход 2'!F434</f>
        <v>0</v>
      </c>
    </row>
    <row r="435" spans="1:5">
      <c r="A435" t="e">
        <f t="shared" si="6"/>
        <v>#VALUE!</v>
      </c>
      <c r="B435">
        <f>'Аксапта ИВЛ приход 2'!B435</f>
        <v>0</v>
      </c>
      <c r="C435" s="197">
        <f>'Аксапта ИВЛ приход 2'!C435</f>
        <v>0</v>
      </c>
      <c r="D435" s="185">
        <f>'Аксапта ИВЛ приход 2'!E435+1-1</f>
        <v>0</v>
      </c>
      <c r="E435">
        <f>'Аксапта ИВЛ приход 2'!F435</f>
        <v>0</v>
      </c>
    </row>
    <row r="436" spans="1:5">
      <c r="A436" t="e">
        <f t="shared" si="6"/>
        <v>#VALUE!</v>
      </c>
      <c r="B436">
        <f>'Аксапта ИВЛ приход 2'!B436</f>
        <v>0</v>
      </c>
      <c r="C436" s="197">
        <f>'Аксапта ИВЛ приход 2'!C436</f>
        <v>0</v>
      </c>
      <c r="D436" s="185">
        <f>'Аксапта ИВЛ приход 2'!E436+1-1</f>
        <v>0</v>
      </c>
      <c r="E436">
        <f>'Аксапта ИВЛ приход 2'!F436</f>
        <v>0</v>
      </c>
    </row>
    <row r="437" spans="1:5">
      <c r="A437" t="e">
        <f t="shared" si="6"/>
        <v>#VALUE!</v>
      </c>
      <c r="B437">
        <f>'Аксапта ИВЛ приход 2'!B437</f>
        <v>0</v>
      </c>
      <c r="C437" s="197">
        <f>'Аксапта ИВЛ приход 2'!C437</f>
        <v>0</v>
      </c>
      <c r="D437" s="185">
        <f>'Аксапта ИВЛ приход 2'!E437+1-1</f>
        <v>0</v>
      </c>
      <c r="E437">
        <f>'Аксапта ИВЛ приход 2'!F437</f>
        <v>0</v>
      </c>
    </row>
    <row r="438" spans="1:5">
      <c r="A438" t="e">
        <f t="shared" si="6"/>
        <v>#VALUE!</v>
      </c>
      <c r="B438">
        <f>'Аксапта ИВЛ приход 2'!B438</f>
        <v>0</v>
      </c>
      <c r="C438" s="197">
        <f>'Аксапта ИВЛ приход 2'!C438</f>
        <v>0</v>
      </c>
      <c r="D438" s="185">
        <f>'Аксапта ИВЛ приход 2'!E438+1-1</f>
        <v>0</v>
      </c>
      <c r="E438">
        <f>'Аксапта ИВЛ приход 2'!F438</f>
        <v>0</v>
      </c>
    </row>
    <row r="439" spans="1:5">
      <c r="A439" t="e">
        <f t="shared" si="6"/>
        <v>#VALUE!</v>
      </c>
      <c r="B439">
        <f>'Аксапта ИВЛ приход 2'!B439</f>
        <v>0</v>
      </c>
      <c r="C439" s="197">
        <f>'Аксапта ИВЛ приход 2'!C439</f>
        <v>0</v>
      </c>
      <c r="D439" s="185">
        <f>'Аксапта ИВЛ приход 2'!E439+1-1</f>
        <v>0</v>
      </c>
      <c r="E439">
        <f>'Аксапта ИВЛ приход 2'!F439</f>
        <v>0</v>
      </c>
    </row>
    <row r="440" spans="1:5">
      <c r="A440" t="e">
        <f t="shared" si="6"/>
        <v>#VALUE!</v>
      </c>
      <c r="B440">
        <f>'Аксапта ИВЛ приход 2'!B440</f>
        <v>0</v>
      </c>
      <c r="C440" s="197">
        <f>'Аксапта ИВЛ приход 2'!C440</f>
        <v>0</v>
      </c>
      <c r="D440" s="185">
        <f>'Аксапта ИВЛ приход 2'!E440+1-1</f>
        <v>0</v>
      </c>
      <c r="E440">
        <f>'Аксапта ИВЛ приход 2'!F440</f>
        <v>0</v>
      </c>
    </row>
    <row r="441" spans="1:5">
      <c r="A441" t="e">
        <f t="shared" si="6"/>
        <v>#VALUE!</v>
      </c>
      <c r="B441">
        <f>'Аксапта ИВЛ приход 2'!B441</f>
        <v>0</v>
      </c>
      <c r="C441" s="197">
        <f>'Аксапта ИВЛ приход 2'!C441</f>
        <v>0</v>
      </c>
      <c r="D441" s="185">
        <f>'Аксапта ИВЛ приход 2'!E441+1-1</f>
        <v>0</v>
      </c>
      <c r="E441">
        <f>'Аксапта ИВЛ приход 2'!F441</f>
        <v>0</v>
      </c>
    </row>
    <row r="442" spans="1:5">
      <c r="A442" t="e">
        <f t="shared" si="6"/>
        <v>#VALUE!</v>
      </c>
      <c r="B442">
        <f>'Аксапта ИВЛ приход 2'!B442</f>
        <v>0</v>
      </c>
      <c r="C442" s="197">
        <f>'Аксапта ИВЛ приход 2'!C442</f>
        <v>0</v>
      </c>
      <c r="D442" s="185">
        <f>'Аксапта ИВЛ приход 2'!E442+1-1</f>
        <v>0</v>
      </c>
      <c r="E442">
        <f>'Аксапта ИВЛ приход 2'!F442</f>
        <v>0</v>
      </c>
    </row>
    <row r="443" spans="1:5">
      <c r="A443" t="e">
        <f t="shared" si="6"/>
        <v>#VALUE!</v>
      </c>
      <c r="B443">
        <f>'Аксапта ИВЛ приход 2'!B443</f>
        <v>0</v>
      </c>
      <c r="C443" s="197">
        <f>'Аксапта ИВЛ приход 2'!C443</f>
        <v>0</v>
      </c>
      <c r="D443" s="185">
        <f>'Аксапта ИВЛ приход 2'!E443+1-1</f>
        <v>0</v>
      </c>
      <c r="E443">
        <f>'Аксапта ИВЛ приход 2'!F443</f>
        <v>0</v>
      </c>
    </row>
    <row r="444" spans="1:5">
      <c r="A444" t="e">
        <f t="shared" si="6"/>
        <v>#VALUE!</v>
      </c>
      <c r="B444">
        <f>'Аксапта ИВЛ приход 2'!B444</f>
        <v>0</v>
      </c>
      <c r="C444" s="197">
        <f>'Аксапта ИВЛ приход 2'!C444</f>
        <v>0</v>
      </c>
      <c r="D444" s="185">
        <f>'Аксапта ИВЛ приход 2'!E444+1-1</f>
        <v>0</v>
      </c>
      <c r="E444">
        <f>'Аксапта ИВЛ приход 2'!F444</f>
        <v>0</v>
      </c>
    </row>
    <row r="445" spans="1:5">
      <c r="A445" t="e">
        <f t="shared" si="6"/>
        <v>#VALUE!</v>
      </c>
      <c r="B445">
        <f>'Аксапта ИВЛ приход 2'!B445</f>
        <v>0</v>
      </c>
      <c r="C445" s="197">
        <f>'Аксапта ИВЛ приход 2'!C445</f>
        <v>0</v>
      </c>
      <c r="D445" s="185">
        <f>'Аксапта ИВЛ приход 2'!E445+1-1</f>
        <v>0</v>
      </c>
      <c r="E445">
        <f>'Аксапта ИВЛ приход 2'!F445</f>
        <v>0</v>
      </c>
    </row>
    <row r="446" spans="1:5">
      <c r="A446" t="e">
        <f t="shared" si="6"/>
        <v>#VALUE!</v>
      </c>
      <c r="B446">
        <f>'Аксапта ИВЛ приход 2'!B446</f>
        <v>0</v>
      </c>
      <c r="C446" s="197">
        <f>'Аксапта ИВЛ приход 2'!C446</f>
        <v>0</v>
      </c>
      <c r="D446" s="185">
        <f>'Аксапта ИВЛ приход 2'!E446+1-1</f>
        <v>0</v>
      </c>
      <c r="E446">
        <f>'Аксапта ИВЛ приход 2'!F446</f>
        <v>0</v>
      </c>
    </row>
    <row r="447" spans="1:5">
      <c r="A447" t="e">
        <f t="shared" si="6"/>
        <v>#VALUE!</v>
      </c>
      <c r="B447">
        <f>'Аксапта ИВЛ приход 2'!B447</f>
        <v>0</v>
      </c>
      <c r="C447" s="197">
        <f>'Аксапта ИВЛ приход 2'!C447</f>
        <v>0</v>
      </c>
      <c r="D447" s="185">
        <f>'Аксапта ИВЛ приход 2'!E447+1-1</f>
        <v>0</v>
      </c>
      <c r="E447">
        <f>'Аксапта ИВЛ приход 2'!F447</f>
        <v>0</v>
      </c>
    </row>
    <row r="448" spans="1:5">
      <c r="A448" t="e">
        <f t="shared" si="6"/>
        <v>#VALUE!</v>
      </c>
      <c r="B448">
        <f>'Аксапта ИВЛ приход 2'!B448</f>
        <v>0</v>
      </c>
      <c r="C448" s="197">
        <f>'Аксапта ИВЛ приход 2'!C448</f>
        <v>0</v>
      </c>
      <c r="D448" s="185">
        <f>'Аксапта ИВЛ приход 2'!E448+1-1</f>
        <v>0</v>
      </c>
      <c r="E448">
        <f>'Аксапта ИВЛ приход 2'!F448</f>
        <v>0</v>
      </c>
    </row>
    <row r="449" spans="1:5">
      <c r="A449" t="e">
        <f t="shared" ref="A449:A512" si="7">REPLACE(B449,1,3,)+1-1</f>
        <v>#VALUE!</v>
      </c>
      <c r="B449">
        <f>'Аксапта ИВЛ приход 2'!B449</f>
        <v>0</v>
      </c>
      <c r="C449" s="197">
        <f>'Аксапта ИВЛ приход 2'!C449</f>
        <v>0</v>
      </c>
      <c r="D449" s="185">
        <f>'Аксапта ИВЛ приход 2'!E449+1-1</f>
        <v>0</v>
      </c>
      <c r="E449">
        <f>'Аксапта ИВЛ приход 2'!F449</f>
        <v>0</v>
      </c>
    </row>
    <row r="450" spans="1:5">
      <c r="A450" t="e">
        <f t="shared" si="7"/>
        <v>#VALUE!</v>
      </c>
      <c r="B450">
        <f>'Аксапта ИВЛ приход 2'!B450</f>
        <v>0</v>
      </c>
      <c r="C450" s="197">
        <f>'Аксапта ИВЛ приход 2'!C450</f>
        <v>0</v>
      </c>
      <c r="D450" s="185">
        <f>'Аксапта ИВЛ приход 2'!E450+1-1</f>
        <v>0</v>
      </c>
      <c r="E450">
        <f>'Аксапта ИВЛ приход 2'!F450</f>
        <v>0</v>
      </c>
    </row>
    <row r="451" spans="1:5">
      <c r="A451" t="e">
        <f t="shared" si="7"/>
        <v>#VALUE!</v>
      </c>
      <c r="B451">
        <f>'Аксапта ИВЛ приход 2'!B451</f>
        <v>0</v>
      </c>
      <c r="C451" s="197">
        <f>'Аксапта ИВЛ приход 2'!C451</f>
        <v>0</v>
      </c>
      <c r="D451" s="185">
        <f>'Аксапта ИВЛ приход 2'!E451+1-1</f>
        <v>0</v>
      </c>
      <c r="E451">
        <f>'Аксапта ИВЛ приход 2'!F451</f>
        <v>0</v>
      </c>
    </row>
    <row r="452" spans="1:5">
      <c r="A452" t="e">
        <f t="shared" si="7"/>
        <v>#VALUE!</v>
      </c>
      <c r="B452">
        <f>'Аксапта ИВЛ приход 2'!B452</f>
        <v>0</v>
      </c>
      <c r="C452" s="197">
        <f>'Аксапта ИВЛ приход 2'!C452</f>
        <v>0</v>
      </c>
      <c r="D452" s="185">
        <f>'Аксапта ИВЛ приход 2'!E452+1-1</f>
        <v>0</v>
      </c>
      <c r="E452">
        <f>'Аксапта ИВЛ приход 2'!F452</f>
        <v>0</v>
      </c>
    </row>
    <row r="453" spans="1:5">
      <c r="A453" t="e">
        <f t="shared" si="7"/>
        <v>#VALUE!</v>
      </c>
      <c r="B453">
        <f>'Аксапта ИВЛ приход 2'!B453</f>
        <v>0</v>
      </c>
      <c r="C453" s="197">
        <f>'Аксапта ИВЛ приход 2'!C453</f>
        <v>0</v>
      </c>
      <c r="D453" s="185">
        <f>'Аксапта ИВЛ приход 2'!E453+1-1</f>
        <v>0</v>
      </c>
      <c r="E453">
        <f>'Аксапта ИВЛ приход 2'!F453</f>
        <v>0</v>
      </c>
    </row>
    <row r="454" spans="1:5">
      <c r="A454" t="e">
        <f t="shared" si="7"/>
        <v>#VALUE!</v>
      </c>
      <c r="B454">
        <f>'Аксапта ИВЛ приход 2'!B454</f>
        <v>0</v>
      </c>
      <c r="C454" s="197">
        <f>'Аксапта ИВЛ приход 2'!C454</f>
        <v>0</v>
      </c>
      <c r="D454" s="185">
        <f>'Аксапта ИВЛ приход 2'!E454+1-1</f>
        <v>0</v>
      </c>
      <c r="E454">
        <f>'Аксапта ИВЛ приход 2'!F454</f>
        <v>0</v>
      </c>
    </row>
    <row r="455" spans="1:5">
      <c r="A455" t="e">
        <f t="shared" si="7"/>
        <v>#VALUE!</v>
      </c>
      <c r="B455">
        <f>'Аксапта ИВЛ приход 2'!B455</f>
        <v>0</v>
      </c>
      <c r="C455" s="197">
        <f>'Аксапта ИВЛ приход 2'!C455</f>
        <v>0</v>
      </c>
      <c r="D455" s="185">
        <f>'Аксапта ИВЛ приход 2'!E455+1-1</f>
        <v>0</v>
      </c>
      <c r="E455">
        <f>'Аксапта ИВЛ приход 2'!F455</f>
        <v>0</v>
      </c>
    </row>
    <row r="456" spans="1:5">
      <c r="A456" t="e">
        <f t="shared" si="7"/>
        <v>#VALUE!</v>
      </c>
      <c r="B456">
        <f>'Аксапта ИВЛ приход 2'!B456</f>
        <v>0</v>
      </c>
      <c r="C456" s="197">
        <f>'Аксапта ИВЛ приход 2'!C456</f>
        <v>0</v>
      </c>
      <c r="D456" s="185">
        <f>'Аксапта ИВЛ приход 2'!E456+1-1</f>
        <v>0</v>
      </c>
      <c r="E456">
        <f>'Аксапта ИВЛ приход 2'!F456</f>
        <v>0</v>
      </c>
    </row>
    <row r="457" spans="1:5">
      <c r="A457" t="e">
        <f t="shared" si="7"/>
        <v>#VALUE!</v>
      </c>
      <c r="B457">
        <f>'Аксапта ИВЛ приход 2'!B457</f>
        <v>0</v>
      </c>
      <c r="C457" s="197">
        <f>'Аксапта ИВЛ приход 2'!C457</f>
        <v>0</v>
      </c>
      <c r="D457" s="185">
        <f>'Аксапта ИВЛ приход 2'!E457+1-1</f>
        <v>0</v>
      </c>
      <c r="E457">
        <f>'Аксапта ИВЛ приход 2'!F457</f>
        <v>0</v>
      </c>
    </row>
    <row r="458" spans="1:5">
      <c r="A458" t="e">
        <f t="shared" si="7"/>
        <v>#VALUE!</v>
      </c>
      <c r="B458">
        <f>'Аксапта ИВЛ приход 2'!B458</f>
        <v>0</v>
      </c>
      <c r="C458" s="197">
        <f>'Аксапта ИВЛ приход 2'!C458</f>
        <v>0</v>
      </c>
      <c r="D458" s="185">
        <f>'Аксапта ИВЛ приход 2'!E458+1-1</f>
        <v>0</v>
      </c>
      <c r="E458">
        <f>'Аксапта ИВЛ приход 2'!F458</f>
        <v>0</v>
      </c>
    </row>
    <row r="459" spans="1:5">
      <c r="A459" t="e">
        <f t="shared" si="7"/>
        <v>#VALUE!</v>
      </c>
      <c r="B459">
        <f>'Аксапта ИВЛ приход 2'!B459</f>
        <v>0</v>
      </c>
      <c r="C459" s="197">
        <f>'Аксапта ИВЛ приход 2'!C459</f>
        <v>0</v>
      </c>
      <c r="D459" s="185">
        <f>'Аксапта ИВЛ приход 2'!E459+1-1</f>
        <v>0</v>
      </c>
      <c r="E459">
        <f>'Аксапта ИВЛ приход 2'!F459</f>
        <v>0</v>
      </c>
    </row>
    <row r="460" spans="1:5">
      <c r="A460" t="e">
        <f t="shared" si="7"/>
        <v>#VALUE!</v>
      </c>
      <c r="B460">
        <f>'Аксапта ИВЛ приход 2'!B460</f>
        <v>0</v>
      </c>
      <c r="C460" s="197">
        <f>'Аксапта ИВЛ приход 2'!C460</f>
        <v>0</v>
      </c>
      <c r="D460" s="185">
        <f>'Аксапта ИВЛ приход 2'!E460+1-1</f>
        <v>0</v>
      </c>
      <c r="E460">
        <f>'Аксапта ИВЛ приход 2'!F460</f>
        <v>0</v>
      </c>
    </row>
    <row r="461" spans="1:5">
      <c r="A461" t="e">
        <f t="shared" si="7"/>
        <v>#VALUE!</v>
      </c>
      <c r="B461">
        <f>'Аксапта ИВЛ приход 2'!B461</f>
        <v>0</v>
      </c>
      <c r="C461" s="197">
        <f>'Аксапта ИВЛ приход 2'!C461</f>
        <v>0</v>
      </c>
      <c r="D461" s="185">
        <f>'Аксапта ИВЛ приход 2'!E461+1-1</f>
        <v>0</v>
      </c>
      <c r="E461">
        <f>'Аксапта ИВЛ приход 2'!F461</f>
        <v>0</v>
      </c>
    </row>
    <row r="462" spans="1:5">
      <c r="A462" t="e">
        <f t="shared" si="7"/>
        <v>#VALUE!</v>
      </c>
      <c r="B462">
        <f>'Аксапта ИВЛ приход 2'!B462</f>
        <v>0</v>
      </c>
      <c r="C462" s="197">
        <f>'Аксапта ИВЛ приход 2'!C462</f>
        <v>0</v>
      </c>
      <c r="D462" s="185">
        <f>'Аксапта ИВЛ приход 2'!E462+1-1</f>
        <v>0</v>
      </c>
      <c r="E462">
        <f>'Аксапта ИВЛ приход 2'!F462</f>
        <v>0</v>
      </c>
    </row>
    <row r="463" spans="1:5">
      <c r="A463" t="e">
        <f t="shared" si="7"/>
        <v>#VALUE!</v>
      </c>
      <c r="B463">
        <f>'Аксапта ИВЛ приход 2'!B463</f>
        <v>0</v>
      </c>
      <c r="C463" s="197">
        <f>'Аксапта ИВЛ приход 2'!C463</f>
        <v>0</v>
      </c>
      <c r="D463" s="185">
        <f>'Аксапта ИВЛ приход 2'!E463+1-1</f>
        <v>0</v>
      </c>
      <c r="E463">
        <f>'Аксапта ИВЛ приход 2'!F463</f>
        <v>0</v>
      </c>
    </row>
    <row r="464" spans="1:5">
      <c r="A464" t="e">
        <f t="shared" si="7"/>
        <v>#VALUE!</v>
      </c>
      <c r="B464">
        <f>'Аксапта ИВЛ приход 2'!B464</f>
        <v>0</v>
      </c>
      <c r="C464" s="197">
        <f>'Аксапта ИВЛ приход 2'!C464</f>
        <v>0</v>
      </c>
      <c r="D464" s="185">
        <f>'Аксапта ИВЛ приход 2'!E464+1-1</f>
        <v>0</v>
      </c>
      <c r="E464">
        <f>'Аксапта ИВЛ приход 2'!F464</f>
        <v>0</v>
      </c>
    </row>
    <row r="465" spans="1:5">
      <c r="A465" t="e">
        <f t="shared" si="7"/>
        <v>#VALUE!</v>
      </c>
      <c r="B465">
        <f>'Аксапта ИВЛ приход 2'!B465</f>
        <v>0</v>
      </c>
      <c r="C465" s="197">
        <f>'Аксапта ИВЛ приход 2'!C465</f>
        <v>0</v>
      </c>
      <c r="D465" s="185">
        <f>'Аксапта ИВЛ приход 2'!E465+1-1</f>
        <v>0</v>
      </c>
      <c r="E465">
        <f>'Аксапта ИВЛ приход 2'!F465</f>
        <v>0</v>
      </c>
    </row>
    <row r="466" spans="1:5">
      <c r="A466" t="e">
        <f t="shared" si="7"/>
        <v>#VALUE!</v>
      </c>
      <c r="B466">
        <f>'Аксапта ИВЛ приход 2'!B466</f>
        <v>0</v>
      </c>
      <c r="C466" s="197">
        <f>'Аксапта ИВЛ приход 2'!C466</f>
        <v>0</v>
      </c>
      <c r="D466" s="185">
        <f>'Аксапта ИВЛ приход 2'!E466+1-1</f>
        <v>0</v>
      </c>
      <c r="E466">
        <f>'Аксапта ИВЛ приход 2'!F466</f>
        <v>0</v>
      </c>
    </row>
    <row r="467" spans="1:5">
      <c r="A467" t="e">
        <f t="shared" si="7"/>
        <v>#VALUE!</v>
      </c>
      <c r="B467">
        <f>'Аксапта ИВЛ приход 2'!B467</f>
        <v>0</v>
      </c>
      <c r="C467" s="197">
        <f>'Аксапта ИВЛ приход 2'!C467</f>
        <v>0</v>
      </c>
      <c r="D467" s="185">
        <f>'Аксапта ИВЛ приход 2'!E467+1-1</f>
        <v>0</v>
      </c>
      <c r="E467">
        <f>'Аксапта ИВЛ приход 2'!F467</f>
        <v>0</v>
      </c>
    </row>
    <row r="468" spans="1:5">
      <c r="A468" t="e">
        <f t="shared" si="7"/>
        <v>#VALUE!</v>
      </c>
      <c r="B468">
        <f>'Аксапта ИВЛ приход 2'!B468</f>
        <v>0</v>
      </c>
      <c r="C468" s="197">
        <f>'Аксапта ИВЛ приход 2'!C468</f>
        <v>0</v>
      </c>
      <c r="D468" s="185">
        <f>'Аксапта ИВЛ приход 2'!E468+1-1</f>
        <v>0</v>
      </c>
      <c r="E468">
        <f>'Аксапта ИВЛ приход 2'!F468</f>
        <v>0</v>
      </c>
    </row>
    <row r="469" spans="1:5">
      <c r="A469" t="e">
        <f t="shared" si="7"/>
        <v>#VALUE!</v>
      </c>
      <c r="B469">
        <f>'Аксапта ИВЛ приход 2'!B469</f>
        <v>0</v>
      </c>
      <c r="C469" s="197">
        <f>'Аксапта ИВЛ приход 2'!C469</f>
        <v>0</v>
      </c>
      <c r="D469" s="185">
        <f>'Аксапта ИВЛ приход 2'!E469+1-1</f>
        <v>0</v>
      </c>
      <c r="E469">
        <f>'Аксапта ИВЛ приход 2'!F469</f>
        <v>0</v>
      </c>
    </row>
    <row r="470" spans="1:5">
      <c r="A470" t="e">
        <f t="shared" si="7"/>
        <v>#VALUE!</v>
      </c>
      <c r="B470">
        <f>'Аксапта ИВЛ приход 2'!B470</f>
        <v>0</v>
      </c>
      <c r="C470" s="197">
        <f>'Аксапта ИВЛ приход 2'!C470</f>
        <v>0</v>
      </c>
      <c r="D470" s="185">
        <f>'Аксапта ИВЛ приход 2'!E470+1-1</f>
        <v>0</v>
      </c>
      <c r="E470">
        <f>'Аксапта ИВЛ приход 2'!F470</f>
        <v>0</v>
      </c>
    </row>
    <row r="471" spans="1:5">
      <c r="A471" t="e">
        <f t="shared" si="7"/>
        <v>#VALUE!</v>
      </c>
      <c r="B471">
        <f>'Аксапта ИВЛ приход 2'!B471</f>
        <v>0</v>
      </c>
      <c r="C471" s="197">
        <f>'Аксапта ИВЛ приход 2'!C471</f>
        <v>0</v>
      </c>
      <c r="D471" s="185">
        <f>'Аксапта ИВЛ приход 2'!E471+1-1</f>
        <v>0</v>
      </c>
      <c r="E471">
        <f>'Аксапта ИВЛ приход 2'!F471</f>
        <v>0</v>
      </c>
    </row>
    <row r="472" spans="1:5">
      <c r="A472" t="e">
        <f t="shared" si="7"/>
        <v>#VALUE!</v>
      </c>
      <c r="B472">
        <f>'Аксапта ИВЛ приход 2'!B472</f>
        <v>0</v>
      </c>
      <c r="C472" s="197">
        <f>'Аксапта ИВЛ приход 2'!C472</f>
        <v>0</v>
      </c>
      <c r="D472" s="185">
        <f>'Аксапта ИВЛ приход 2'!E472+1-1</f>
        <v>0</v>
      </c>
      <c r="E472">
        <f>'Аксапта ИВЛ приход 2'!F472</f>
        <v>0</v>
      </c>
    </row>
    <row r="473" spans="1:5">
      <c r="A473" t="e">
        <f t="shared" si="7"/>
        <v>#VALUE!</v>
      </c>
      <c r="B473">
        <f>'Аксапта ИВЛ приход 2'!B473</f>
        <v>0</v>
      </c>
      <c r="C473" s="197">
        <f>'Аксапта ИВЛ приход 2'!C473</f>
        <v>0</v>
      </c>
      <c r="D473" s="185">
        <f>'Аксапта ИВЛ приход 2'!E473+1-1</f>
        <v>0</v>
      </c>
      <c r="E473">
        <f>'Аксапта ИВЛ приход 2'!F473</f>
        <v>0</v>
      </c>
    </row>
    <row r="474" spans="1:5">
      <c r="A474" t="e">
        <f t="shared" si="7"/>
        <v>#VALUE!</v>
      </c>
      <c r="B474">
        <f>'Аксапта ИВЛ приход 2'!B474</f>
        <v>0</v>
      </c>
      <c r="C474" s="197">
        <f>'Аксапта ИВЛ приход 2'!C474</f>
        <v>0</v>
      </c>
      <c r="D474" s="185">
        <f>'Аксапта ИВЛ приход 2'!E474+1-1</f>
        <v>0</v>
      </c>
      <c r="E474">
        <f>'Аксапта ИВЛ приход 2'!F474</f>
        <v>0</v>
      </c>
    </row>
    <row r="475" spans="1:5">
      <c r="A475" t="e">
        <f t="shared" si="7"/>
        <v>#VALUE!</v>
      </c>
      <c r="B475">
        <f>'Аксапта ИВЛ приход 2'!B475</f>
        <v>0</v>
      </c>
      <c r="C475" s="197">
        <f>'Аксапта ИВЛ приход 2'!C475</f>
        <v>0</v>
      </c>
      <c r="D475" s="185">
        <f>'Аксапта ИВЛ приход 2'!E475+1-1</f>
        <v>0</v>
      </c>
      <c r="E475">
        <f>'Аксапта ИВЛ приход 2'!F475</f>
        <v>0</v>
      </c>
    </row>
    <row r="476" spans="1:5">
      <c r="A476" t="e">
        <f t="shared" si="7"/>
        <v>#VALUE!</v>
      </c>
      <c r="B476">
        <f>'Аксапта ИВЛ приход 2'!B476</f>
        <v>0</v>
      </c>
      <c r="C476" s="197">
        <f>'Аксапта ИВЛ приход 2'!C476</f>
        <v>0</v>
      </c>
      <c r="D476" s="185">
        <f>'Аксапта ИВЛ приход 2'!E476+1-1</f>
        <v>0</v>
      </c>
      <c r="E476">
        <f>'Аксапта ИВЛ приход 2'!F476</f>
        <v>0</v>
      </c>
    </row>
    <row r="477" spans="1:5">
      <c r="A477" t="e">
        <f t="shared" si="7"/>
        <v>#VALUE!</v>
      </c>
      <c r="B477">
        <f>'Аксапта ИВЛ приход 2'!B477</f>
        <v>0</v>
      </c>
      <c r="C477" s="197">
        <f>'Аксапта ИВЛ приход 2'!C477</f>
        <v>0</v>
      </c>
      <c r="D477" s="185">
        <f>'Аксапта ИВЛ приход 2'!E477+1-1</f>
        <v>0</v>
      </c>
      <c r="E477">
        <f>'Аксапта ИВЛ приход 2'!F477</f>
        <v>0</v>
      </c>
    </row>
    <row r="478" spans="1:5">
      <c r="A478" t="e">
        <f t="shared" si="7"/>
        <v>#VALUE!</v>
      </c>
      <c r="B478">
        <f>'Аксапта ИВЛ приход 2'!B478</f>
        <v>0</v>
      </c>
      <c r="C478" s="197">
        <f>'Аксапта ИВЛ приход 2'!C478</f>
        <v>0</v>
      </c>
      <c r="D478" s="185">
        <f>'Аксапта ИВЛ приход 2'!E478+1-1</f>
        <v>0</v>
      </c>
      <c r="E478">
        <f>'Аксапта ИВЛ приход 2'!F478</f>
        <v>0</v>
      </c>
    </row>
    <row r="479" spans="1:5">
      <c r="A479" t="e">
        <f t="shared" si="7"/>
        <v>#VALUE!</v>
      </c>
      <c r="B479">
        <f>'Аксапта ИВЛ приход 2'!B479</f>
        <v>0</v>
      </c>
      <c r="C479" s="197">
        <f>'Аксапта ИВЛ приход 2'!C479</f>
        <v>0</v>
      </c>
      <c r="D479" s="185">
        <f>'Аксапта ИВЛ приход 2'!E479+1-1</f>
        <v>0</v>
      </c>
      <c r="E479">
        <f>'Аксапта ИВЛ приход 2'!F479</f>
        <v>0</v>
      </c>
    </row>
    <row r="480" spans="1:5">
      <c r="A480" t="e">
        <f t="shared" si="7"/>
        <v>#VALUE!</v>
      </c>
      <c r="B480">
        <f>'Аксапта ИВЛ приход 2'!B480</f>
        <v>0</v>
      </c>
      <c r="C480" s="197">
        <f>'Аксапта ИВЛ приход 2'!C480</f>
        <v>0</v>
      </c>
      <c r="D480" s="185">
        <f>'Аксапта ИВЛ приход 2'!E480+1-1</f>
        <v>0</v>
      </c>
      <c r="E480">
        <f>'Аксапта ИВЛ приход 2'!F480</f>
        <v>0</v>
      </c>
    </row>
    <row r="481" spans="1:5">
      <c r="A481" t="e">
        <f t="shared" si="7"/>
        <v>#VALUE!</v>
      </c>
      <c r="B481">
        <f>'Аксапта ИВЛ приход 2'!B481</f>
        <v>0</v>
      </c>
      <c r="C481" s="197">
        <f>'Аксапта ИВЛ приход 2'!C481</f>
        <v>0</v>
      </c>
      <c r="D481" s="185">
        <f>'Аксапта ИВЛ приход 2'!E481+1-1</f>
        <v>0</v>
      </c>
      <c r="E481">
        <f>'Аксапта ИВЛ приход 2'!F481</f>
        <v>0</v>
      </c>
    </row>
    <row r="482" spans="1:5">
      <c r="A482" t="e">
        <f t="shared" si="7"/>
        <v>#VALUE!</v>
      </c>
      <c r="B482">
        <f>'Аксапта ИВЛ приход 2'!B482</f>
        <v>0</v>
      </c>
      <c r="C482" s="197">
        <f>'Аксапта ИВЛ приход 2'!C482</f>
        <v>0</v>
      </c>
      <c r="D482" s="185">
        <f>'Аксапта ИВЛ приход 2'!E482+1-1</f>
        <v>0</v>
      </c>
      <c r="E482">
        <f>'Аксапта ИВЛ приход 2'!F482</f>
        <v>0</v>
      </c>
    </row>
    <row r="483" spans="1:5">
      <c r="A483" t="e">
        <f t="shared" si="7"/>
        <v>#VALUE!</v>
      </c>
      <c r="B483">
        <f>'Аксапта ИВЛ приход 2'!B483</f>
        <v>0</v>
      </c>
      <c r="C483" s="197">
        <f>'Аксапта ИВЛ приход 2'!C483</f>
        <v>0</v>
      </c>
      <c r="D483" s="185">
        <f>'Аксапта ИВЛ приход 2'!E483+1-1</f>
        <v>0</v>
      </c>
      <c r="E483">
        <f>'Аксапта ИВЛ приход 2'!F483</f>
        <v>0</v>
      </c>
    </row>
    <row r="484" spans="1:5">
      <c r="A484" t="e">
        <f t="shared" si="7"/>
        <v>#VALUE!</v>
      </c>
      <c r="B484">
        <f>'Аксапта ИВЛ приход 2'!B484</f>
        <v>0</v>
      </c>
      <c r="C484" s="197">
        <f>'Аксапта ИВЛ приход 2'!C484</f>
        <v>0</v>
      </c>
      <c r="D484" s="185">
        <f>'Аксапта ИВЛ приход 2'!E484+1-1</f>
        <v>0</v>
      </c>
      <c r="E484">
        <f>'Аксапта ИВЛ приход 2'!F484</f>
        <v>0</v>
      </c>
    </row>
    <row r="485" spans="1:5">
      <c r="A485" t="e">
        <f t="shared" si="7"/>
        <v>#VALUE!</v>
      </c>
      <c r="B485">
        <f>'Аксапта ИВЛ приход 2'!B485</f>
        <v>0</v>
      </c>
      <c r="C485" s="197">
        <f>'Аксапта ИВЛ приход 2'!C485</f>
        <v>0</v>
      </c>
      <c r="D485" s="185">
        <f>'Аксапта ИВЛ приход 2'!E485+1-1</f>
        <v>0</v>
      </c>
      <c r="E485">
        <f>'Аксапта ИВЛ приход 2'!F485</f>
        <v>0</v>
      </c>
    </row>
    <row r="486" spans="1:5">
      <c r="A486" t="e">
        <f t="shared" si="7"/>
        <v>#VALUE!</v>
      </c>
      <c r="B486">
        <f>'Аксапта ИВЛ приход 2'!B486</f>
        <v>0</v>
      </c>
      <c r="C486" s="197">
        <f>'Аксапта ИВЛ приход 2'!C486</f>
        <v>0</v>
      </c>
      <c r="D486" s="185">
        <f>'Аксапта ИВЛ приход 2'!E486+1-1</f>
        <v>0</v>
      </c>
      <c r="E486">
        <f>'Аксапта ИВЛ приход 2'!F486</f>
        <v>0</v>
      </c>
    </row>
    <row r="487" spans="1:5">
      <c r="A487" t="e">
        <f t="shared" si="7"/>
        <v>#VALUE!</v>
      </c>
      <c r="B487">
        <f>'Аксапта ИВЛ приход 2'!B487</f>
        <v>0</v>
      </c>
      <c r="C487" s="197">
        <f>'Аксапта ИВЛ приход 2'!C487</f>
        <v>0</v>
      </c>
      <c r="D487" s="185">
        <f>'Аксапта ИВЛ приход 2'!E487+1-1</f>
        <v>0</v>
      </c>
      <c r="E487">
        <f>'Аксапта ИВЛ приход 2'!F487</f>
        <v>0</v>
      </c>
    </row>
    <row r="488" spans="1:5">
      <c r="A488" t="e">
        <f t="shared" si="7"/>
        <v>#VALUE!</v>
      </c>
      <c r="B488">
        <f>'Аксапта ИВЛ приход 2'!B488</f>
        <v>0</v>
      </c>
      <c r="C488" s="197">
        <f>'Аксапта ИВЛ приход 2'!C488</f>
        <v>0</v>
      </c>
      <c r="D488" s="185">
        <f>'Аксапта ИВЛ приход 2'!E488+1-1</f>
        <v>0</v>
      </c>
      <c r="E488">
        <f>'Аксапта ИВЛ приход 2'!F488</f>
        <v>0</v>
      </c>
    </row>
    <row r="489" spans="1:5">
      <c r="A489" t="e">
        <f t="shared" si="7"/>
        <v>#VALUE!</v>
      </c>
      <c r="B489">
        <f>'Аксапта ИВЛ приход 2'!B489</f>
        <v>0</v>
      </c>
      <c r="C489" s="197">
        <f>'Аксапта ИВЛ приход 2'!C489</f>
        <v>0</v>
      </c>
      <c r="D489" s="185">
        <f>'Аксапта ИВЛ приход 2'!E489+1-1</f>
        <v>0</v>
      </c>
      <c r="E489">
        <f>'Аксапта ИВЛ приход 2'!F489</f>
        <v>0</v>
      </c>
    </row>
    <row r="490" spans="1:5">
      <c r="A490" t="e">
        <f t="shared" si="7"/>
        <v>#VALUE!</v>
      </c>
      <c r="B490">
        <f>'Аксапта ИВЛ приход 2'!B490</f>
        <v>0</v>
      </c>
      <c r="C490" s="197">
        <f>'Аксапта ИВЛ приход 2'!C490</f>
        <v>0</v>
      </c>
      <c r="D490" s="185">
        <f>'Аксапта ИВЛ приход 2'!E490+1-1</f>
        <v>0</v>
      </c>
      <c r="E490">
        <f>'Аксапта ИВЛ приход 2'!F490</f>
        <v>0</v>
      </c>
    </row>
    <row r="491" spans="1:5">
      <c r="A491" t="e">
        <f t="shared" si="7"/>
        <v>#VALUE!</v>
      </c>
      <c r="B491">
        <f>'Аксапта ИВЛ приход 2'!B491</f>
        <v>0</v>
      </c>
      <c r="C491" s="197">
        <f>'Аксапта ИВЛ приход 2'!C491</f>
        <v>0</v>
      </c>
      <c r="D491" s="185">
        <f>'Аксапта ИВЛ приход 2'!E491+1-1</f>
        <v>0</v>
      </c>
      <c r="E491">
        <f>'Аксапта ИВЛ приход 2'!F491</f>
        <v>0</v>
      </c>
    </row>
    <row r="492" spans="1:5">
      <c r="A492" t="e">
        <f t="shared" si="7"/>
        <v>#VALUE!</v>
      </c>
      <c r="B492">
        <f>'Аксапта ИВЛ приход 2'!B492</f>
        <v>0</v>
      </c>
      <c r="C492" s="197">
        <f>'Аксапта ИВЛ приход 2'!C492</f>
        <v>0</v>
      </c>
      <c r="D492" s="185">
        <f>'Аксапта ИВЛ приход 2'!E492+1-1</f>
        <v>0</v>
      </c>
      <c r="E492">
        <f>'Аксапта ИВЛ приход 2'!F492</f>
        <v>0</v>
      </c>
    </row>
    <row r="493" spans="1:5">
      <c r="A493" t="e">
        <f t="shared" si="7"/>
        <v>#VALUE!</v>
      </c>
      <c r="B493">
        <f>'Аксапта ИВЛ приход 2'!B493</f>
        <v>0</v>
      </c>
      <c r="C493" s="197">
        <f>'Аксапта ИВЛ приход 2'!C493</f>
        <v>0</v>
      </c>
      <c r="D493" s="185">
        <f>'Аксапта ИВЛ приход 2'!E493+1-1</f>
        <v>0</v>
      </c>
      <c r="E493">
        <f>'Аксапта ИВЛ приход 2'!F493</f>
        <v>0</v>
      </c>
    </row>
    <row r="494" spans="1:5">
      <c r="A494" t="e">
        <f t="shared" si="7"/>
        <v>#VALUE!</v>
      </c>
      <c r="B494">
        <f>'Аксапта ИВЛ приход 2'!B494</f>
        <v>0</v>
      </c>
      <c r="C494" s="197">
        <f>'Аксапта ИВЛ приход 2'!C494</f>
        <v>0</v>
      </c>
      <c r="D494" s="185">
        <f>'Аксапта ИВЛ приход 2'!E494+1-1</f>
        <v>0</v>
      </c>
      <c r="E494">
        <f>'Аксапта ИВЛ приход 2'!F494</f>
        <v>0</v>
      </c>
    </row>
    <row r="495" spans="1:5">
      <c r="A495" t="e">
        <f t="shared" si="7"/>
        <v>#VALUE!</v>
      </c>
      <c r="B495">
        <f>'Аксапта ИВЛ приход 2'!B495</f>
        <v>0</v>
      </c>
      <c r="C495" s="197">
        <f>'Аксапта ИВЛ приход 2'!C495</f>
        <v>0</v>
      </c>
      <c r="D495" s="185">
        <f>'Аксапта ИВЛ приход 2'!E495+1-1</f>
        <v>0</v>
      </c>
      <c r="E495">
        <f>'Аксапта ИВЛ приход 2'!F495</f>
        <v>0</v>
      </c>
    </row>
    <row r="496" spans="1:5">
      <c r="A496" t="e">
        <f t="shared" si="7"/>
        <v>#VALUE!</v>
      </c>
      <c r="B496">
        <f>'Аксапта ИВЛ приход 2'!B496</f>
        <v>0</v>
      </c>
      <c r="C496" s="197">
        <f>'Аксапта ИВЛ приход 2'!C496</f>
        <v>0</v>
      </c>
      <c r="D496" s="185">
        <f>'Аксапта ИВЛ приход 2'!E496+1-1</f>
        <v>0</v>
      </c>
      <c r="E496">
        <f>'Аксапта ИВЛ приход 2'!F496</f>
        <v>0</v>
      </c>
    </row>
    <row r="497" spans="1:5">
      <c r="A497" t="e">
        <f t="shared" si="7"/>
        <v>#VALUE!</v>
      </c>
      <c r="B497">
        <f>'Аксапта ИВЛ приход 2'!B497</f>
        <v>0</v>
      </c>
      <c r="C497" s="197">
        <f>'Аксапта ИВЛ приход 2'!C497</f>
        <v>0</v>
      </c>
      <c r="D497" s="185">
        <f>'Аксапта ИВЛ приход 2'!E497+1-1</f>
        <v>0</v>
      </c>
      <c r="E497">
        <f>'Аксапта ИВЛ приход 2'!F497</f>
        <v>0</v>
      </c>
    </row>
    <row r="498" spans="1:5">
      <c r="A498" t="e">
        <f t="shared" si="7"/>
        <v>#VALUE!</v>
      </c>
      <c r="B498">
        <f>'Аксапта ИВЛ приход 2'!B498</f>
        <v>0</v>
      </c>
      <c r="C498" s="197">
        <f>'Аксапта ИВЛ приход 2'!C498</f>
        <v>0</v>
      </c>
      <c r="D498" s="185">
        <f>'Аксапта ИВЛ приход 2'!E498+1-1</f>
        <v>0</v>
      </c>
      <c r="E498">
        <f>'Аксапта ИВЛ приход 2'!F498</f>
        <v>0</v>
      </c>
    </row>
    <row r="499" spans="1:5">
      <c r="A499" t="e">
        <f t="shared" si="7"/>
        <v>#VALUE!</v>
      </c>
      <c r="B499">
        <f>'Аксапта ИВЛ приход 2'!B499</f>
        <v>0</v>
      </c>
      <c r="C499" s="197">
        <f>'Аксапта ИВЛ приход 2'!C499</f>
        <v>0</v>
      </c>
      <c r="D499" s="185">
        <f>'Аксапта ИВЛ приход 2'!E499+1-1</f>
        <v>0</v>
      </c>
      <c r="E499">
        <f>'Аксапта ИВЛ приход 2'!F499</f>
        <v>0</v>
      </c>
    </row>
    <row r="500" spans="1:5">
      <c r="A500" t="e">
        <f t="shared" si="7"/>
        <v>#VALUE!</v>
      </c>
      <c r="B500">
        <f>'Аксапта ИВЛ приход 2'!B500</f>
        <v>0</v>
      </c>
      <c r="C500" s="197">
        <f>'Аксапта ИВЛ приход 2'!C500</f>
        <v>0</v>
      </c>
      <c r="D500" s="185">
        <f>'Аксапта ИВЛ приход 2'!E500+1-1</f>
        <v>0</v>
      </c>
      <c r="E500">
        <f>'Аксапта ИВЛ приход 2'!F500</f>
        <v>0</v>
      </c>
    </row>
    <row r="501" spans="1:5">
      <c r="A501" t="e">
        <f t="shared" si="7"/>
        <v>#VALUE!</v>
      </c>
      <c r="B501">
        <f>'Аксапта ИВЛ приход 2'!B501</f>
        <v>0</v>
      </c>
      <c r="C501" s="197">
        <f>'Аксапта ИВЛ приход 2'!C501</f>
        <v>0</v>
      </c>
      <c r="D501" s="185">
        <f>'Аксапта ИВЛ приход 2'!E501+1-1</f>
        <v>0</v>
      </c>
      <c r="E501">
        <f>'Аксапта ИВЛ приход 2'!F501</f>
        <v>0</v>
      </c>
    </row>
    <row r="502" spans="1:5">
      <c r="A502" t="e">
        <f t="shared" si="7"/>
        <v>#VALUE!</v>
      </c>
      <c r="B502">
        <f>'Аксапта ИВЛ приход 2'!B502</f>
        <v>0</v>
      </c>
      <c r="C502" s="197">
        <f>'Аксапта ИВЛ приход 2'!C502</f>
        <v>0</v>
      </c>
      <c r="D502" s="185">
        <f>'Аксапта ИВЛ приход 2'!E502+1-1</f>
        <v>0</v>
      </c>
      <c r="E502">
        <f>'Аксапта ИВЛ приход 2'!F502</f>
        <v>0</v>
      </c>
    </row>
    <row r="503" spans="1:5">
      <c r="A503" t="e">
        <f t="shared" si="7"/>
        <v>#VALUE!</v>
      </c>
      <c r="B503">
        <f>'Аксапта ИВЛ приход 2'!B503</f>
        <v>0</v>
      </c>
      <c r="C503" s="197">
        <f>'Аксапта ИВЛ приход 2'!C503</f>
        <v>0</v>
      </c>
      <c r="D503" s="185">
        <f>'Аксапта ИВЛ приход 2'!E503+1-1</f>
        <v>0</v>
      </c>
      <c r="E503">
        <f>'Аксапта ИВЛ приход 2'!F503</f>
        <v>0</v>
      </c>
    </row>
    <row r="504" spans="1:5">
      <c r="A504" t="e">
        <f t="shared" si="7"/>
        <v>#VALUE!</v>
      </c>
      <c r="B504">
        <f>'Аксапта ИВЛ приход 2'!B504</f>
        <v>0</v>
      </c>
      <c r="C504" s="197">
        <f>'Аксапта ИВЛ приход 2'!C504</f>
        <v>0</v>
      </c>
      <c r="D504" s="185">
        <f>'Аксапта ИВЛ приход 2'!E504+1-1</f>
        <v>0</v>
      </c>
      <c r="E504">
        <f>'Аксапта ИВЛ приход 2'!F504</f>
        <v>0</v>
      </c>
    </row>
    <row r="505" spans="1:5">
      <c r="A505" t="e">
        <f t="shared" si="7"/>
        <v>#VALUE!</v>
      </c>
      <c r="B505">
        <f>'Аксапта ИВЛ приход 2'!B505</f>
        <v>0</v>
      </c>
      <c r="C505" s="197">
        <f>'Аксапта ИВЛ приход 2'!C505</f>
        <v>0</v>
      </c>
      <c r="D505" s="185">
        <f>'Аксапта ИВЛ приход 2'!E505+1-1</f>
        <v>0</v>
      </c>
      <c r="E505">
        <f>'Аксапта ИВЛ приход 2'!F505</f>
        <v>0</v>
      </c>
    </row>
    <row r="506" spans="1:5">
      <c r="A506" t="e">
        <f t="shared" si="7"/>
        <v>#VALUE!</v>
      </c>
      <c r="B506">
        <f>'Аксапта ИВЛ приход 2'!B506</f>
        <v>0</v>
      </c>
      <c r="C506" s="197">
        <f>'Аксапта ИВЛ приход 2'!C506</f>
        <v>0</v>
      </c>
      <c r="D506" s="185">
        <f>'Аксапта ИВЛ приход 2'!E506+1-1</f>
        <v>0</v>
      </c>
      <c r="E506">
        <f>'Аксапта ИВЛ приход 2'!F506</f>
        <v>0</v>
      </c>
    </row>
    <row r="507" spans="1:5">
      <c r="A507" t="e">
        <f t="shared" si="7"/>
        <v>#VALUE!</v>
      </c>
      <c r="B507">
        <f>'Аксапта ИВЛ приход 2'!B507</f>
        <v>0</v>
      </c>
      <c r="C507" s="197">
        <f>'Аксапта ИВЛ приход 2'!C507</f>
        <v>0</v>
      </c>
      <c r="D507" s="185">
        <f>'Аксапта ИВЛ приход 2'!E507+1-1</f>
        <v>0</v>
      </c>
      <c r="E507">
        <f>'Аксапта ИВЛ приход 2'!F507</f>
        <v>0</v>
      </c>
    </row>
    <row r="508" spans="1:5">
      <c r="A508" t="e">
        <f t="shared" si="7"/>
        <v>#VALUE!</v>
      </c>
      <c r="B508">
        <f>'Аксапта ИВЛ приход 2'!B508</f>
        <v>0</v>
      </c>
      <c r="C508" s="197">
        <f>'Аксапта ИВЛ приход 2'!C508</f>
        <v>0</v>
      </c>
      <c r="D508" s="185">
        <f>'Аксапта ИВЛ приход 2'!E508+1-1</f>
        <v>0</v>
      </c>
      <c r="E508">
        <f>'Аксапта ИВЛ приход 2'!F508</f>
        <v>0</v>
      </c>
    </row>
    <row r="509" spans="1:5">
      <c r="A509" t="e">
        <f t="shared" si="7"/>
        <v>#VALUE!</v>
      </c>
      <c r="B509">
        <f>'Аксапта ИВЛ приход 2'!B509</f>
        <v>0</v>
      </c>
      <c r="C509" s="197">
        <f>'Аксапта ИВЛ приход 2'!C509</f>
        <v>0</v>
      </c>
      <c r="D509" s="185">
        <f>'Аксапта ИВЛ приход 2'!E509+1-1</f>
        <v>0</v>
      </c>
      <c r="E509">
        <f>'Аксапта ИВЛ приход 2'!F509</f>
        <v>0</v>
      </c>
    </row>
    <row r="510" spans="1:5">
      <c r="A510" t="e">
        <f t="shared" si="7"/>
        <v>#VALUE!</v>
      </c>
      <c r="B510">
        <f>'Аксапта ИВЛ приход 2'!B510</f>
        <v>0</v>
      </c>
      <c r="C510" s="197">
        <f>'Аксапта ИВЛ приход 2'!C510</f>
        <v>0</v>
      </c>
      <c r="D510" s="185">
        <f>'Аксапта ИВЛ приход 2'!E510+1-1</f>
        <v>0</v>
      </c>
      <c r="E510">
        <f>'Аксапта ИВЛ приход 2'!F510</f>
        <v>0</v>
      </c>
    </row>
    <row r="511" spans="1:5">
      <c r="A511" t="e">
        <f t="shared" si="7"/>
        <v>#VALUE!</v>
      </c>
      <c r="B511">
        <f>'Аксапта ИВЛ приход 2'!B511</f>
        <v>0</v>
      </c>
      <c r="C511" s="197">
        <f>'Аксапта ИВЛ приход 2'!C511</f>
        <v>0</v>
      </c>
      <c r="D511" s="185">
        <f>'Аксапта ИВЛ приход 2'!E511+1-1</f>
        <v>0</v>
      </c>
      <c r="E511">
        <f>'Аксапта ИВЛ приход 2'!F511</f>
        <v>0</v>
      </c>
    </row>
    <row r="512" spans="1:5">
      <c r="A512" t="e">
        <f t="shared" si="7"/>
        <v>#VALUE!</v>
      </c>
      <c r="B512">
        <f>'Аксапта ИВЛ приход 2'!B512</f>
        <v>0</v>
      </c>
      <c r="C512" s="197">
        <f>'Аксапта ИВЛ приход 2'!C512</f>
        <v>0</v>
      </c>
      <c r="D512" s="185">
        <f>'Аксапта ИВЛ приход 2'!E512+1-1</f>
        <v>0</v>
      </c>
      <c r="E512">
        <f>'Аксапта ИВЛ приход 2'!F512</f>
        <v>0</v>
      </c>
    </row>
    <row r="513" spans="1:5">
      <c r="A513" t="e">
        <f t="shared" ref="A513:A576" si="8">REPLACE(B513,1,3,)+1-1</f>
        <v>#VALUE!</v>
      </c>
      <c r="B513">
        <f>'Аксапта ИВЛ приход 2'!B513</f>
        <v>0</v>
      </c>
      <c r="C513" s="197">
        <f>'Аксапта ИВЛ приход 2'!C513</f>
        <v>0</v>
      </c>
      <c r="D513" s="185">
        <f>'Аксапта ИВЛ приход 2'!E513+1-1</f>
        <v>0</v>
      </c>
      <c r="E513">
        <f>'Аксапта ИВЛ приход 2'!F513</f>
        <v>0</v>
      </c>
    </row>
    <row r="514" spans="1:5">
      <c r="A514" t="e">
        <f t="shared" si="8"/>
        <v>#VALUE!</v>
      </c>
      <c r="B514">
        <f>'Аксапта ИВЛ приход 2'!B514</f>
        <v>0</v>
      </c>
      <c r="C514" s="197">
        <f>'Аксапта ИВЛ приход 2'!C514</f>
        <v>0</v>
      </c>
      <c r="D514" s="185">
        <f>'Аксапта ИВЛ приход 2'!E514+1-1</f>
        <v>0</v>
      </c>
      <c r="E514">
        <f>'Аксапта ИВЛ приход 2'!F514</f>
        <v>0</v>
      </c>
    </row>
    <row r="515" spans="1:5">
      <c r="A515" t="e">
        <f t="shared" si="8"/>
        <v>#VALUE!</v>
      </c>
      <c r="B515">
        <f>'Аксапта ИВЛ приход 2'!B515</f>
        <v>0</v>
      </c>
      <c r="C515" s="197">
        <f>'Аксапта ИВЛ приход 2'!C515</f>
        <v>0</v>
      </c>
      <c r="D515" s="185">
        <f>'Аксапта ИВЛ приход 2'!E515+1-1</f>
        <v>0</v>
      </c>
      <c r="E515">
        <f>'Аксапта ИВЛ приход 2'!F515</f>
        <v>0</v>
      </c>
    </row>
    <row r="516" spans="1:5">
      <c r="A516" t="e">
        <f t="shared" si="8"/>
        <v>#VALUE!</v>
      </c>
      <c r="B516">
        <f>'Аксапта ИВЛ приход 2'!B516</f>
        <v>0</v>
      </c>
      <c r="C516" s="197">
        <f>'Аксапта ИВЛ приход 2'!C516</f>
        <v>0</v>
      </c>
      <c r="D516" s="185">
        <f>'Аксапта ИВЛ приход 2'!E516+1-1</f>
        <v>0</v>
      </c>
      <c r="E516">
        <f>'Аксапта ИВЛ приход 2'!F516</f>
        <v>0</v>
      </c>
    </row>
    <row r="517" spans="1:5">
      <c r="A517" t="e">
        <f t="shared" si="8"/>
        <v>#VALUE!</v>
      </c>
      <c r="B517">
        <f>'Аксапта ИВЛ приход 2'!B517</f>
        <v>0</v>
      </c>
      <c r="C517" s="197">
        <f>'Аксапта ИВЛ приход 2'!C517</f>
        <v>0</v>
      </c>
      <c r="D517" s="185">
        <f>'Аксапта ИВЛ приход 2'!E517+1-1</f>
        <v>0</v>
      </c>
      <c r="E517">
        <f>'Аксапта ИВЛ приход 2'!F517</f>
        <v>0</v>
      </c>
    </row>
    <row r="518" spans="1:5">
      <c r="A518" t="e">
        <f t="shared" si="8"/>
        <v>#VALUE!</v>
      </c>
      <c r="B518">
        <f>'Аксапта ИВЛ приход 2'!B518</f>
        <v>0</v>
      </c>
      <c r="C518" s="197">
        <f>'Аксапта ИВЛ приход 2'!C518</f>
        <v>0</v>
      </c>
      <c r="D518" s="185">
        <f>'Аксапта ИВЛ приход 2'!E518+1-1</f>
        <v>0</v>
      </c>
      <c r="E518">
        <f>'Аксапта ИВЛ приход 2'!F518</f>
        <v>0</v>
      </c>
    </row>
    <row r="519" spans="1:5">
      <c r="A519" t="e">
        <f t="shared" si="8"/>
        <v>#VALUE!</v>
      </c>
      <c r="B519">
        <f>'Аксапта ИВЛ приход 2'!B519</f>
        <v>0</v>
      </c>
      <c r="C519" s="197">
        <f>'Аксапта ИВЛ приход 2'!C519</f>
        <v>0</v>
      </c>
      <c r="D519" s="185">
        <f>'Аксапта ИВЛ приход 2'!E519+1-1</f>
        <v>0</v>
      </c>
      <c r="E519">
        <f>'Аксапта ИВЛ приход 2'!F519</f>
        <v>0</v>
      </c>
    </row>
    <row r="520" spans="1:5">
      <c r="A520" t="e">
        <f t="shared" si="8"/>
        <v>#VALUE!</v>
      </c>
      <c r="B520">
        <f>'Аксапта ИВЛ приход 2'!B520</f>
        <v>0</v>
      </c>
      <c r="C520" s="197">
        <f>'Аксапта ИВЛ приход 2'!C520</f>
        <v>0</v>
      </c>
      <c r="D520" s="185">
        <f>'Аксапта ИВЛ приход 2'!E520+1-1</f>
        <v>0</v>
      </c>
      <c r="E520">
        <f>'Аксапта ИВЛ приход 2'!F520</f>
        <v>0</v>
      </c>
    </row>
    <row r="521" spans="1:5">
      <c r="A521" t="e">
        <f t="shared" si="8"/>
        <v>#VALUE!</v>
      </c>
      <c r="B521">
        <f>'Аксапта ИВЛ приход 2'!B521</f>
        <v>0</v>
      </c>
      <c r="C521" s="197">
        <f>'Аксапта ИВЛ приход 2'!C521</f>
        <v>0</v>
      </c>
      <c r="D521" s="185">
        <f>'Аксапта ИВЛ приход 2'!E521+1-1</f>
        <v>0</v>
      </c>
      <c r="E521">
        <f>'Аксапта ИВЛ приход 2'!F521</f>
        <v>0</v>
      </c>
    </row>
    <row r="522" spans="1:5">
      <c r="A522" t="e">
        <f t="shared" si="8"/>
        <v>#VALUE!</v>
      </c>
      <c r="B522">
        <f>'Аксапта ИВЛ приход 2'!B522</f>
        <v>0</v>
      </c>
      <c r="C522" s="197">
        <f>'Аксапта ИВЛ приход 2'!C522</f>
        <v>0</v>
      </c>
      <c r="D522" s="185">
        <f>'Аксапта ИВЛ приход 2'!E522+1-1</f>
        <v>0</v>
      </c>
      <c r="E522">
        <f>'Аксапта ИВЛ приход 2'!F522</f>
        <v>0</v>
      </c>
    </row>
    <row r="523" spans="1:5">
      <c r="A523" t="e">
        <f t="shared" si="8"/>
        <v>#VALUE!</v>
      </c>
      <c r="B523">
        <f>'Аксапта ИВЛ приход 2'!B523</f>
        <v>0</v>
      </c>
      <c r="C523" s="197">
        <f>'Аксапта ИВЛ приход 2'!C523</f>
        <v>0</v>
      </c>
      <c r="D523" s="185">
        <f>'Аксапта ИВЛ приход 2'!E523+1-1</f>
        <v>0</v>
      </c>
      <c r="E523">
        <f>'Аксапта ИВЛ приход 2'!F523</f>
        <v>0</v>
      </c>
    </row>
    <row r="524" spans="1:5">
      <c r="A524" t="e">
        <f t="shared" si="8"/>
        <v>#VALUE!</v>
      </c>
      <c r="B524">
        <f>'Аксапта ИВЛ приход 2'!B524</f>
        <v>0</v>
      </c>
      <c r="C524" s="197">
        <f>'Аксапта ИВЛ приход 2'!C524</f>
        <v>0</v>
      </c>
      <c r="D524" s="185">
        <f>'Аксапта ИВЛ приход 2'!E524+1-1</f>
        <v>0</v>
      </c>
      <c r="E524">
        <f>'Аксапта ИВЛ приход 2'!F524</f>
        <v>0</v>
      </c>
    </row>
    <row r="525" spans="1:5">
      <c r="A525" t="e">
        <f t="shared" si="8"/>
        <v>#VALUE!</v>
      </c>
      <c r="B525">
        <f>'Аксапта ИВЛ приход 2'!B525</f>
        <v>0</v>
      </c>
      <c r="C525" s="197">
        <f>'Аксапта ИВЛ приход 2'!C525</f>
        <v>0</v>
      </c>
      <c r="D525" s="185">
        <f>'Аксапта ИВЛ приход 2'!E525+1-1</f>
        <v>0</v>
      </c>
      <c r="E525">
        <f>'Аксапта ИВЛ приход 2'!F525</f>
        <v>0</v>
      </c>
    </row>
    <row r="526" spans="1:5">
      <c r="A526" t="e">
        <f t="shared" si="8"/>
        <v>#VALUE!</v>
      </c>
      <c r="B526">
        <f>'Аксапта ИВЛ приход 2'!B526</f>
        <v>0</v>
      </c>
      <c r="C526" s="197">
        <f>'Аксапта ИВЛ приход 2'!C526</f>
        <v>0</v>
      </c>
      <c r="D526" s="185">
        <f>'Аксапта ИВЛ приход 2'!E526+1-1</f>
        <v>0</v>
      </c>
      <c r="E526">
        <f>'Аксапта ИВЛ приход 2'!F526</f>
        <v>0</v>
      </c>
    </row>
    <row r="527" spans="1:5">
      <c r="A527" t="e">
        <f t="shared" si="8"/>
        <v>#VALUE!</v>
      </c>
      <c r="B527">
        <f>'Аксапта ИВЛ приход 2'!B527</f>
        <v>0</v>
      </c>
      <c r="C527" s="197">
        <f>'Аксапта ИВЛ приход 2'!C527</f>
        <v>0</v>
      </c>
      <c r="D527" s="185">
        <f>'Аксапта ИВЛ приход 2'!E527+1-1</f>
        <v>0</v>
      </c>
      <c r="E527">
        <f>'Аксапта ИВЛ приход 2'!F527</f>
        <v>0</v>
      </c>
    </row>
    <row r="528" spans="1:5">
      <c r="A528" t="e">
        <f t="shared" si="8"/>
        <v>#VALUE!</v>
      </c>
      <c r="B528">
        <f>'Аксапта ИВЛ приход 2'!B528</f>
        <v>0</v>
      </c>
      <c r="C528" s="197">
        <f>'Аксапта ИВЛ приход 2'!C528</f>
        <v>0</v>
      </c>
      <c r="D528" s="185">
        <f>'Аксапта ИВЛ приход 2'!E528+1-1</f>
        <v>0</v>
      </c>
      <c r="E528">
        <f>'Аксапта ИВЛ приход 2'!F528</f>
        <v>0</v>
      </c>
    </row>
    <row r="529" spans="1:5">
      <c r="A529" t="e">
        <f t="shared" si="8"/>
        <v>#VALUE!</v>
      </c>
      <c r="B529">
        <f>'Аксапта ИВЛ приход 2'!B529</f>
        <v>0</v>
      </c>
      <c r="C529" s="197">
        <f>'Аксапта ИВЛ приход 2'!C529</f>
        <v>0</v>
      </c>
      <c r="D529" s="185">
        <f>'Аксапта ИВЛ приход 2'!E529+1-1</f>
        <v>0</v>
      </c>
      <c r="E529">
        <f>'Аксапта ИВЛ приход 2'!F529</f>
        <v>0</v>
      </c>
    </row>
    <row r="530" spans="1:5">
      <c r="A530" t="e">
        <f t="shared" si="8"/>
        <v>#VALUE!</v>
      </c>
      <c r="B530">
        <f>'Аксапта ИВЛ приход 2'!B530</f>
        <v>0</v>
      </c>
      <c r="C530" s="197">
        <f>'Аксапта ИВЛ приход 2'!C530</f>
        <v>0</v>
      </c>
      <c r="D530" s="185">
        <f>'Аксапта ИВЛ приход 2'!E530+1-1</f>
        <v>0</v>
      </c>
      <c r="E530">
        <f>'Аксапта ИВЛ приход 2'!F530</f>
        <v>0</v>
      </c>
    </row>
    <row r="531" spans="1:5">
      <c r="A531" t="e">
        <f t="shared" si="8"/>
        <v>#VALUE!</v>
      </c>
      <c r="B531">
        <f>'Аксапта ИВЛ приход 2'!B531</f>
        <v>0</v>
      </c>
      <c r="C531" s="197">
        <f>'Аксапта ИВЛ приход 2'!C531</f>
        <v>0</v>
      </c>
      <c r="D531" s="185">
        <f>'Аксапта ИВЛ приход 2'!E531+1-1</f>
        <v>0</v>
      </c>
      <c r="E531">
        <f>'Аксапта ИВЛ приход 2'!F531</f>
        <v>0</v>
      </c>
    </row>
    <row r="532" spans="1:5">
      <c r="A532" t="e">
        <f t="shared" si="8"/>
        <v>#VALUE!</v>
      </c>
      <c r="B532">
        <f>'Аксапта ИВЛ приход 2'!B532</f>
        <v>0</v>
      </c>
      <c r="C532" s="197">
        <f>'Аксапта ИВЛ приход 2'!C532</f>
        <v>0</v>
      </c>
      <c r="D532" s="185">
        <f>'Аксапта ИВЛ приход 2'!E532+1-1</f>
        <v>0</v>
      </c>
      <c r="E532">
        <f>'Аксапта ИВЛ приход 2'!F532</f>
        <v>0</v>
      </c>
    </row>
    <row r="533" spans="1:5">
      <c r="A533" t="e">
        <f t="shared" si="8"/>
        <v>#VALUE!</v>
      </c>
      <c r="B533">
        <f>'Аксапта ИВЛ приход 2'!B533</f>
        <v>0</v>
      </c>
      <c r="C533" s="197">
        <f>'Аксапта ИВЛ приход 2'!C533</f>
        <v>0</v>
      </c>
      <c r="D533" s="185">
        <f>'Аксапта ИВЛ приход 2'!E533+1-1</f>
        <v>0</v>
      </c>
      <c r="E533">
        <f>'Аксапта ИВЛ приход 2'!F533</f>
        <v>0</v>
      </c>
    </row>
    <row r="534" spans="1:5">
      <c r="A534" t="e">
        <f t="shared" si="8"/>
        <v>#VALUE!</v>
      </c>
      <c r="B534">
        <f>'Аксапта ИВЛ приход 2'!B534</f>
        <v>0</v>
      </c>
      <c r="C534" s="197">
        <f>'Аксапта ИВЛ приход 2'!C534</f>
        <v>0</v>
      </c>
      <c r="D534" s="185">
        <f>'Аксапта ИВЛ приход 2'!E534+1-1</f>
        <v>0</v>
      </c>
      <c r="E534">
        <f>'Аксапта ИВЛ приход 2'!F534</f>
        <v>0</v>
      </c>
    </row>
    <row r="535" spans="1:5">
      <c r="A535" t="e">
        <f t="shared" si="8"/>
        <v>#VALUE!</v>
      </c>
      <c r="B535">
        <f>'Аксапта ИВЛ приход 2'!B535</f>
        <v>0</v>
      </c>
      <c r="C535" s="197">
        <f>'Аксапта ИВЛ приход 2'!C535</f>
        <v>0</v>
      </c>
      <c r="D535" s="185">
        <f>'Аксапта ИВЛ приход 2'!E535+1-1</f>
        <v>0</v>
      </c>
      <c r="E535">
        <f>'Аксапта ИВЛ приход 2'!F535</f>
        <v>0</v>
      </c>
    </row>
    <row r="536" spans="1:5">
      <c r="A536" t="e">
        <f t="shared" si="8"/>
        <v>#VALUE!</v>
      </c>
      <c r="B536">
        <f>'Аксапта ИВЛ приход 2'!B536</f>
        <v>0</v>
      </c>
      <c r="C536" s="197">
        <f>'Аксапта ИВЛ приход 2'!C536</f>
        <v>0</v>
      </c>
      <c r="D536" s="185">
        <f>'Аксапта ИВЛ приход 2'!E536+1-1</f>
        <v>0</v>
      </c>
      <c r="E536">
        <f>'Аксапта ИВЛ приход 2'!F536</f>
        <v>0</v>
      </c>
    </row>
    <row r="537" spans="1:5">
      <c r="A537" t="e">
        <f t="shared" si="8"/>
        <v>#VALUE!</v>
      </c>
      <c r="B537">
        <f>'Аксапта ИВЛ приход 2'!B537</f>
        <v>0</v>
      </c>
      <c r="C537" s="197">
        <f>'Аксапта ИВЛ приход 2'!C537</f>
        <v>0</v>
      </c>
      <c r="D537" s="185">
        <f>'Аксапта ИВЛ приход 2'!E537+1-1</f>
        <v>0</v>
      </c>
      <c r="E537">
        <f>'Аксапта ИВЛ приход 2'!F537</f>
        <v>0</v>
      </c>
    </row>
    <row r="538" spans="1:5">
      <c r="A538" t="e">
        <f t="shared" si="8"/>
        <v>#VALUE!</v>
      </c>
      <c r="B538">
        <f>'Аксапта ИВЛ приход 2'!B538</f>
        <v>0</v>
      </c>
      <c r="C538" s="197">
        <f>'Аксапта ИВЛ приход 2'!C538</f>
        <v>0</v>
      </c>
      <c r="D538" s="185">
        <f>'Аксапта ИВЛ приход 2'!E538+1-1</f>
        <v>0</v>
      </c>
      <c r="E538">
        <f>'Аксапта ИВЛ приход 2'!F538</f>
        <v>0</v>
      </c>
    </row>
    <row r="539" spans="1:5">
      <c r="A539" t="e">
        <f t="shared" si="8"/>
        <v>#VALUE!</v>
      </c>
      <c r="B539">
        <f>'Аксапта ИВЛ приход 2'!B539</f>
        <v>0</v>
      </c>
      <c r="C539" s="197">
        <f>'Аксапта ИВЛ приход 2'!C539</f>
        <v>0</v>
      </c>
      <c r="D539" s="185">
        <f>'Аксапта ИВЛ приход 2'!E539+1-1</f>
        <v>0</v>
      </c>
      <c r="E539">
        <f>'Аксапта ИВЛ приход 2'!F539</f>
        <v>0</v>
      </c>
    </row>
    <row r="540" spans="1:5">
      <c r="A540" t="e">
        <f t="shared" si="8"/>
        <v>#VALUE!</v>
      </c>
      <c r="B540">
        <f>'Аксапта ИВЛ приход 2'!B540</f>
        <v>0</v>
      </c>
      <c r="C540" s="197">
        <f>'Аксапта ИВЛ приход 2'!C540</f>
        <v>0</v>
      </c>
      <c r="D540" s="185">
        <f>'Аксапта ИВЛ приход 2'!E540+1-1</f>
        <v>0</v>
      </c>
      <c r="E540">
        <f>'Аксапта ИВЛ приход 2'!F540</f>
        <v>0</v>
      </c>
    </row>
    <row r="541" spans="1:5">
      <c r="A541" t="e">
        <f t="shared" si="8"/>
        <v>#VALUE!</v>
      </c>
      <c r="B541">
        <f>'Аксапта ИВЛ приход 2'!B541</f>
        <v>0</v>
      </c>
      <c r="C541" s="197">
        <f>'Аксапта ИВЛ приход 2'!C541</f>
        <v>0</v>
      </c>
      <c r="D541" s="185">
        <f>'Аксапта ИВЛ приход 2'!E541+1-1</f>
        <v>0</v>
      </c>
      <c r="E541">
        <f>'Аксапта ИВЛ приход 2'!F541</f>
        <v>0</v>
      </c>
    </row>
    <row r="542" spans="1:5">
      <c r="A542" t="e">
        <f t="shared" si="8"/>
        <v>#VALUE!</v>
      </c>
      <c r="B542">
        <f>'Аксапта ИВЛ приход 2'!B542</f>
        <v>0</v>
      </c>
      <c r="C542" s="197">
        <f>'Аксапта ИВЛ приход 2'!C542</f>
        <v>0</v>
      </c>
      <c r="D542" s="185">
        <f>'Аксапта ИВЛ приход 2'!E542+1-1</f>
        <v>0</v>
      </c>
      <c r="E542">
        <f>'Аксапта ИВЛ приход 2'!F542</f>
        <v>0</v>
      </c>
    </row>
    <row r="543" spans="1:5">
      <c r="A543" t="e">
        <f t="shared" si="8"/>
        <v>#VALUE!</v>
      </c>
      <c r="B543">
        <f>'Аксапта ИВЛ приход 2'!B543</f>
        <v>0</v>
      </c>
      <c r="C543" s="197">
        <f>'Аксапта ИВЛ приход 2'!C543</f>
        <v>0</v>
      </c>
      <c r="D543" s="185">
        <f>'Аксапта ИВЛ приход 2'!E543+1-1</f>
        <v>0</v>
      </c>
      <c r="E543">
        <f>'Аксапта ИВЛ приход 2'!F543</f>
        <v>0</v>
      </c>
    </row>
    <row r="544" spans="1:5">
      <c r="A544" t="e">
        <f t="shared" si="8"/>
        <v>#VALUE!</v>
      </c>
      <c r="B544">
        <f>'Аксапта ИВЛ приход 2'!B544</f>
        <v>0</v>
      </c>
      <c r="C544" s="197">
        <f>'Аксапта ИВЛ приход 2'!C544</f>
        <v>0</v>
      </c>
      <c r="D544" s="185">
        <f>'Аксапта ИВЛ приход 2'!E544+1-1</f>
        <v>0</v>
      </c>
      <c r="E544">
        <f>'Аксапта ИВЛ приход 2'!F544</f>
        <v>0</v>
      </c>
    </row>
    <row r="545" spans="1:5">
      <c r="A545" t="e">
        <f t="shared" si="8"/>
        <v>#VALUE!</v>
      </c>
      <c r="B545">
        <f>'Аксапта ИВЛ приход 2'!B545</f>
        <v>0</v>
      </c>
      <c r="C545" s="197">
        <f>'Аксапта ИВЛ приход 2'!C545</f>
        <v>0</v>
      </c>
      <c r="D545" s="185">
        <f>'Аксапта ИВЛ приход 2'!E545+1-1</f>
        <v>0</v>
      </c>
      <c r="E545">
        <f>'Аксапта ИВЛ приход 2'!F545</f>
        <v>0</v>
      </c>
    </row>
    <row r="546" spans="1:5">
      <c r="A546" t="e">
        <f t="shared" si="8"/>
        <v>#VALUE!</v>
      </c>
      <c r="B546">
        <f>'Аксапта ИВЛ приход 2'!B546</f>
        <v>0</v>
      </c>
      <c r="C546" s="197">
        <f>'Аксапта ИВЛ приход 2'!C546</f>
        <v>0</v>
      </c>
      <c r="D546" s="185">
        <f>'Аксапта ИВЛ приход 2'!E546+1-1</f>
        <v>0</v>
      </c>
      <c r="E546">
        <f>'Аксапта ИВЛ приход 2'!F546</f>
        <v>0</v>
      </c>
    </row>
    <row r="547" spans="1:5">
      <c r="A547" t="e">
        <f t="shared" si="8"/>
        <v>#VALUE!</v>
      </c>
      <c r="B547">
        <f>'Аксапта ИВЛ приход 2'!B547</f>
        <v>0</v>
      </c>
      <c r="C547" s="197">
        <f>'Аксапта ИВЛ приход 2'!C547</f>
        <v>0</v>
      </c>
      <c r="D547" s="185">
        <f>'Аксапта ИВЛ приход 2'!E547+1-1</f>
        <v>0</v>
      </c>
      <c r="E547">
        <f>'Аксапта ИВЛ приход 2'!F547</f>
        <v>0</v>
      </c>
    </row>
    <row r="548" spans="1:5">
      <c r="A548" t="e">
        <f t="shared" si="8"/>
        <v>#VALUE!</v>
      </c>
      <c r="B548">
        <f>'Аксапта ИВЛ приход 2'!B548</f>
        <v>0</v>
      </c>
      <c r="C548" s="197">
        <f>'Аксапта ИВЛ приход 2'!C548</f>
        <v>0</v>
      </c>
      <c r="D548" s="185">
        <f>'Аксапта ИВЛ приход 2'!E548+1-1</f>
        <v>0</v>
      </c>
      <c r="E548">
        <f>'Аксапта ИВЛ приход 2'!F548</f>
        <v>0</v>
      </c>
    </row>
    <row r="549" spans="1:5">
      <c r="A549" t="e">
        <f t="shared" si="8"/>
        <v>#VALUE!</v>
      </c>
      <c r="B549">
        <f>'Аксапта ИВЛ приход 2'!B549</f>
        <v>0</v>
      </c>
      <c r="C549" s="197">
        <f>'Аксапта ИВЛ приход 2'!C549</f>
        <v>0</v>
      </c>
      <c r="D549" s="185">
        <f>'Аксапта ИВЛ приход 2'!E549+1-1</f>
        <v>0</v>
      </c>
      <c r="E549">
        <f>'Аксапта ИВЛ приход 2'!F549</f>
        <v>0</v>
      </c>
    </row>
    <row r="550" spans="1:5">
      <c r="A550" t="e">
        <f t="shared" si="8"/>
        <v>#VALUE!</v>
      </c>
      <c r="B550">
        <f>'Аксапта ИВЛ приход 2'!B550</f>
        <v>0</v>
      </c>
      <c r="C550" s="197">
        <f>'Аксапта ИВЛ приход 2'!C550</f>
        <v>0</v>
      </c>
      <c r="D550" s="185">
        <f>'Аксапта ИВЛ приход 2'!E550+1-1</f>
        <v>0</v>
      </c>
      <c r="E550">
        <f>'Аксапта ИВЛ приход 2'!F550</f>
        <v>0</v>
      </c>
    </row>
    <row r="551" spans="1:5">
      <c r="A551" t="e">
        <f t="shared" si="8"/>
        <v>#VALUE!</v>
      </c>
      <c r="B551">
        <f>'Аксапта ИВЛ приход 2'!B551</f>
        <v>0</v>
      </c>
      <c r="C551" s="197">
        <f>'Аксапта ИВЛ приход 2'!C551</f>
        <v>0</v>
      </c>
      <c r="D551" s="185">
        <f>'Аксапта ИВЛ приход 2'!E551+1-1</f>
        <v>0</v>
      </c>
      <c r="E551">
        <f>'Аксапта ИВЛ приход 2'!F551</f>
        <v>0</v>
      </c>
    </row>
    <row r="552" spans="1:5">
      <c r="A552" t="e">
        <f t="shared" si="8"/>
        <v>#VALUE!</v>
      </c>
      <c r="B552">
        <f>'Аксапта ИВЛ приход 2'!B552</f>
        <v>0</v>
      </c>
      <c r="C552" s="197">
        <f>'Аксапта ИВЛ приход 2'!C552</f>
        <v>0</v>
      </c>
      <c r="D552" s="185">
        <f>'Аксапта ИВЛ приход 2'!E552+1-1</f>
        <v>0</v>
      </c>
      <c r="E552">
        <f>'Аксапта ИВЛ приход 2'!F552</f>
        <v>0</v>
      </c>
    </row>
    <row r="553" spans="1:5">
      <c r="A553" t="e">
        <f t="shared" si="8"/>
        <v>#VALUE!</v>
      </c>
      <c r="B553">
        <f>'Аксапта ИВЛ приход 2'!B553</f>
        <v>0</v>
      </c>
      <c r="C553" s="197">
        <f>'Аксапта ИВЛ приход 2'!C553</f>
        <v>0</v>
      </c>
      <c r="D553" s="185">
        <f>'Аксапта ИВЛ приход 2'!E553+1-1</f>
        <v>0</v>
      </c>
      <c r="E553">
        <f>'Аксапта ИВЛ приход 2'!F553</f>
        <v>0</v>
      </c>
    </row>
    <row r="554" spans="1:5">
      <c r="A554" t="e">
        <f t="shared" si="8"/>
        <v>#VALUE!</v>
      </c>
      <c r="B554">
        <f>'Аксапта ИВЛ приход 2'!B554</f>
        <v>0</v>
      </c>
      <c r="C554" s="197">
        <f>'Аксапта ИВЛ приход 2'!C554</f>
        <v>0</v>
      </c>
      <c r="D554" s="185">
        <f>'Аксапта ИВЛ приход 2'!E554+1-1</f>
        <v>0</v>
      </c>
      <c r="E554">
        <f>'Аксапта ИВЛ приход 2'!F554</f>
        <v>0</v>
      </c>
    </row>
    <row r="555" spans="1:5">
      <c r="A555" t="e">
        <f t="shared" si="8"/>
        <v>#VALUE!</v>
      </c>
      <c r="B555">
        <f>'Аксапта ИВЛ приход 2'!B555</f>
        <v>0</v>
      </c>
      <c r="C555" s="197">
        <f>'Аксапта ИВЛ приход 2'!C555</f>
        <v>0</v>
      </c>
      <c r="D555" s="185">
        <f>'Аксапта ИВЛ приход 2'!E555+1-1</f>
        <v>0</v>
      </c>
      <c r="E555">
        <f>'Аксапта ИВЛ приход 2'!F555</f>
        <v>0</v>
      </c>
    </row>
    <row r="556" spans="1:5">
      <c r="A556" t="e">
        <f t="shared" si="8"/>
        <v>#VALUE!</v>
      </c>
      <c r="B556">
        <f>'Аксапта ИВЛ приход 2'!B556</f>
        <v>0</v>
      </c>
      <c r="C556" s="197">
        <f>'Аксапта ИВЛ приход 2'!C556</f>
        <v>0</v>
      </c>
      <c r="D556" s="185">
        <f>'Аксапта ИВЛ приход 2'!E556+1-1</f>
        <v>0</v>
      </c>
      <c r="E556">
        <f>'Аксапта ИВЛ приход 2'!F556</f>
        <v>0</v>
      </c>
    </row>
    <row r="557" spans="1:5">
      <c r="A557" t="e">
        <f t="shared" si="8"/>
        <v>#VALUE!</v>
      </c>
      <c r="B557">
        <f>'Аксапта ИВЛ приход 2'!B557</f>
        <v>0</v>
      </c>
      <c r="C557" s="197">
        <f>'Аксапта ИВЛ приход 2'!C557</f>
        <v>0</v>
      </c>
      <c r="D557" s="185">
        <f>'Аксапта ИВЛ приход 2'!E557+1-1</f>
        <v>0</v>
      </c>
      <c r="E557">
        <f>'Аксапта ИВЛ приход 2'!F557</f>
        <v>0</v>
      </c>
    </row>
    <row r="558" spans="1:5">
      <c r="A558" t="e">
        <f t="shared" si="8"/>
        <v>#VALUE!</v>
      </c>
      <c r="B558">
        <f>'Аксапта ИВЛ приход 2'!B558</f>
        <v>0</v>
      </c>
      <c r="C558" s="197">
        <f>'Аксапта ИВЛ приход 2'!C558</f>
        <v>0</v>
      </c>
      <c r="D558" s="185">
        <f>'Аксапта ИВЛ приход 2'!E558+1-1</f>
        <v>0</v>
      </c>
      <c r="E558">
        <f>'Аксапта ИВЛ приход 2'!F558</f>
        <v>0</v>
      </c>
    </row>
    <row r="559" spans="1:5">
      <c r="A559" t="e">
        <f t="shared" si="8"/>
        <v>#VALUE!</v>
      </c>
      <c r="B559">
        <f>'Аксапта ИВЛ приход 2'!B559</f>
        <v>0</v>
      </c>
      <c r="C559" s="197">
        <f>'Аксапта ИВЛ приход 2'!C559</f>
        <v>0</v>
      </c>
      <c r="D559" s="185">
        <f>'Аксапта ИВЛ приход 2'!E559+1-1</f>
        <v>0</v>
      </c>
      <c r="E559">
        <f>'Аксапта ИВЛ приход 2'!F559</f>
        <v>0</v>
      </c>
    </row>
    <row r="560" spans="1:5">
      <c r="A560" t="e">
        <f t="shared" si="8"/>
        <v>#VALUE!</v>
      </c>
      <c r="B560">
        <f>'Аксапта ИВЛ приход 2'!B560</f>
        <v>0</v>
      </c>
      <c r="C560" s="197">
        <f>'Аксапта ИВЛ приход 2'!C560</f>
        <v>0</v>
      </c>
      <c r="D560" s="185">
        <f>'Аксапта ИВЛ приход 2'!E560+1-1</f>
        <v>0</v>
      </c>
      <c r="E560">
        <f>'Аксапта ИВЛ приход 2'!F560</f>
        <v>0</v>
      </c>
    </row>
    <row r="561" spans="1:5">
      <c r="A561" t="e">
        <f t="shared" si="8"/>
        <v>#VALUE!</v>
      </c>
      <c r="B561">
        <f>'Аксапта ИВЛ приход 2'!B561</f>
        <v>0</v>
      </c>
      <c r="C561" s="197">
        <f>'Аксапта ИВЛ приход 2'!C561</f>
        <v>0</v>
      </c>
      <c r="D561" s="185">
        <f>'Аксапта ИВЛ приход 2'!E561+1-1</f>
        <v>0</v>
      </c>
      <c r="E561">
        <f>'Аксапта ИВЛ приход 2'!F561</f>
        <v>0</v>
      </c>
    </row>
    <row r="562" spans="1:5">
      <c r="A562" t="e">
        <f t="shared" si="8"/>
        <v>#VALUE!</v>
      </c>
      <c r="B562">
        <f>'Аксапта ИВЛ приход 2'!B562</f>
        <v>0</v>
      </c>
      <c r="C562" s="197">
        <f>'Аксапта ИВЛ приход 2'!C562</f>
        <v>0</v>
      </c>
      <c r="D562" s="185">
        <f>'Аксапта ИВЛ приход 2'!E562+1-1</f>
        <v>0</v>
      </c>
      <c r="E562">
        <f>'Аксапта ИВЛ приход 2'!F562</f>
        <v>0</v>
      </c>
    </row>
    <row r="563" spans="1:5">
      <c r="A563" t="e">
        <f t="shared" si="8"/>
        <v>#VALUE!</v>
      </c>
      <c r="B563">
        <f>'Аксапта ИВЛ приход 2'!B563</f>
        <v>0</v>
      </c>
      <c r="C563" s="197">
        <f>'Аксапта ИВЛ приход 2'!C563</f>
        <v>0</v>
      </c>
      <c r="D563" s="185">
        <f>'Аксапта ИВЛ приход 2'!E563+1-1</f>
        <v>0</v>
      </c>
      <c r="E563">
        <f>'Аксапта ИВЛ приход 2'!F563</f>
        <v>0</v>
      </c>
    </row>
    <row r="564" spans="1:5">
      <c r="A564" t="e">
        <f t="shared" si="8"/>
        <v>#VALUE!</v>
      </c>
      <c r="B564">
        <f>'Аксапта ИВЛ приход 2'!B564</f>
        <v>0</v>
      </c>
      <c r="C564" s="197">
        <f>'Аксапта ИВЛ приход 2'!C564</f>
        <v>0</v>
      </c>
      <c r="D564" s="185">
        <f>'Аксапта ИВЛ приход 2'!E564+1-1</f>
        <v>0</v>
      </c>
      <c r="E564">
        <f>'Аксапта ИВЛ приход 2'!F564</f>
        <v>0</v>
      </c>
    </row>
    <row r="565" spans="1:5">
      <c r="A565" t="e">
        <f t="shared" si="8"/>
        <v>#VALUE!</v>
      </c>
      <c r="B565">
        <f>'Аксапта ИВЛ приход 2'!B565</f>
        <v>0</v>
      </c>
      <c r="C565" s="197">
        <f>'Аксапта ИВЛ приход 2'!C565</f>
        <v>0</v>
      </c>
      <c r="D565" s="185">
        <f>'Аксапта ИВЛ приход 2'!E565+1-1</f>
        <v>0</v>
      </c>
      <c r="E565">
        <f>'Аксапта ИВЛ приход 2'!F565</f>
        <v>0</v>
      </c>
    </row>
    <row r="566" spans="1:5">
      <c r="A566" t="e">
        <f t="shared" si="8"/>
        <v>#VALUE!</v>
      </c>
      <c r="B566">
        <f>'Аксапта ИВЛ приход 2'!B566</f>
        <v>0</v>
      </c>
      <c r="C566" s="197">
        <f>'Аксапта ИВЛ приход 2'!C566</f>
        <v>0</v>
      </c>
      <c r="D566" s="185">
        <f>'Аксапта ИВЛ приход 2'!E566+1-1</f>
        <v>0</v>
      </c>
      <c r="E566">
        <f>'Аксапта ИВЛ приход 2'!F566</f>
        <v>0</v>
      </c>
    </row>
    <row r="567" spans="1:5">
      <c r="A567" t="e">
        <f t="shared" si="8"/>
        <v>#VALUE!</v>
      </c>
      <c r="B567">
        <f>'Аксапта ИВЛ приход 2'!B567</f>
        <v>0</v>
      </c>
      <c r="C567" s="197">
        <f>'Аксапта ИВЛ приход 2'!C567</f>
        <v>0</v>
      </c>
      <c r="D567" s="185">
        <f>'Аксапта ИВЛ приход 2'!E567+1-1</f>
        <v>0</v>
      </c>
      <c r="E567">
        <f>'Аксапта ИВЛ приход 2'!F567</f>
        <v>0</v>
      </c>
    </row>
    <row r="568" spans="1:5">
      <c r="A568" t="e">
        <f t="shared" si="8"/>
        <v>#VALUE!</v>
      </c>
      <c r="B568">
        <f>'Аксапта ИВЛ приход 2'!B568</f>
        <v>0</v>
      </c>
      <c r="C568" s="197">
        <f>'Аксапта ИВЛ приход 2'!C568</f>
        <v>0</v>
      </c>
      <c r="D568" s="185">
        <f>'Аксапта ИВЛ приход 2'!E568+1-1</f>
        <v>0</v>
      </c>
      <c r="E568">
        <f>'Аксапта ИВЛ приход 2'!F568</f>
        <v>0</v>
      </c>
    </row>
    <row r="569" spans="1:5">
      <c r="A569" t="e">
        <f t="shared" si="8"/>
        <v>#VALUE!</v>
      </c>
      <c r="B569">
        <f>'Аксапта ИВЛ приход 2'!B569</f>
        <v>0</v>
      </c>
      <c r="C569" s="197">
        <f>'Аксапта ИВЛ приход 2'!C569</f>
        <v>0</v>
      </c>
      <c r="D569" s="185">
        <f>'Аксапта ИВЛ приход 2'!E569+1-1</f>
        <v>0</v>
      </c>
      <c r="E569">
        <f>'Аксапта ИВЛ приход 2'!F569</f>
        <v>0</v>
      </c>
    </row>
    <row r="570" spans="1:5">
      <c r="A570" t="e">
        <f t="shared" si="8"/>
        <v>#VALUE!</v>
      </c>
      <c r="B570">
        <f>'Аксапта ИВЛ приход 2'!B570</f>
        <v>0</v>
      </c>
      <c r="C570" s="197">
        <f>'Аксапта ИВЛ приход 2'!C570</f>
        <v>0</v>
      </c>
      <c r="D570" s="185">
        <f>'Аксапта ИВЛ приход 2'!E570+1-1</f>
        <v>0</v>
      </c>
      <c r="E570">
        <f>'Аксапта ИВЛ приход 2'!F570</f>
        <v>0</v>
      </c>
    </row>
    <row r="571" spans="1:5">
      <c r="A571" t="e">
        <f t="shared" si="8"/>
        <v>#VALUE!</v>
      </c>
      <c r="B571">
        <f>'Аксапта ИВЛ приход 2'!B571</f>
        <v>0</v>
      </c>
      <c r="C571" s="197">
        <f>'Аксапта ИВЛ приход 2'!C571</f>
        <v>0</v>
      </c>
      <c r="D571" s="185">
        <f>'Аксапта ИВЛ приход 2'!E571+1-1</f>
        <v>0</v>
      </c>
      <c r="E571">
        <f>'Аксапта ИВЛ приход 2'!F571</f>
        <v>0</v>
      </c>
    </row>
    <row r="572" spans="1:5">
      <c r="A572" t="e">
        <f t="shared" si="8"/>
        <v>#VALUE!</v>
      </c>
      <c r="B572">
        <f>'Аксапта ИВЛ приход 2'!B572</f>
        <v>0</v>
      </c>
      <c r="C572" s="197">
        <f>'Аксапта ИВЛ приход 2'!C572</f>
        <v>0</v>
      </c>
      <c r="D572" s="185">
        <f>'Аксапта ИВЛ приход 2'!E572+1-1</f>
        <v>0</v>
      </c>
      <c r="E572">
        <f>'Аксапта ИВЛ приход 2'!F572</f>
        <v>0</v>
      </c>
    </row>
    <row r="573" spans="1:5">
      <c r="A573" t="e">
        <f t="shared" si="8"/>
        <v>#VALUE!</v>
      </c>
      <c r="B573">
        <f>'Аксапта ИВЛ приход 2'!B573</f>
        <v>0</v>
      </c>
      <c r="C573" s="197">
        <f>'Аксапта ИВЛ приход 2'!C573</f>
        <v>0</v>
      </c>
      <c r="D573" s="185">
        <f>'Аксапта ИВЛ приход 2'!E573+1-1</f>
        <v>0</v>
      </c>
      <c r="E573">
        <f>'Аксапта ИВЛ приход 2'!F573</f>
        <v>0</v>
      </c>
    </row>
    <row r="574" spans="1:5">
      <c r="A574" t="e">
        <f t="shared" si="8"/>
        <v>#VALUE!</v>
      </c>
      <c r="B574">
        <f>'Аксапта ИВЛ приход 2'!B574</f>
        <v>0</v>
      </c>
      <c r="C574" s="197">
        <f>'Аксапта ИВЛ приход 2'!C574</f>
        <v>0</v>
      </c>
      <c r="D574" s="185">
        <f>'Аксапта ИВЛ приход 2'!E574+1-1</f>
        <v>0</v>
      </c>
      <c r="E574">
        <f>'Аксапта ИВЛ приход 2'!F574</f>
        <v>0</v>
      </c>
    </row>
    <row r="575" spans="1:5">
      <c r="A575" t="e">
        <f t="shared" si="8"/>
        <v>#VALUE!</v>
      </c>
      <c r="B575">
        <f>'Аксапта ИВЛ приход 2'!B575</f>
        <v>0</v>
      </c>
      <c r="C575" s="197">
        <f>'Аксапта ИВЛ приход 2'!C575</f>
        <v>0</v>
      </c>
      <c r="D575" s="185">
        <f>'Аксапта ИВЛ приход 2'!E575+1-1</f>
        <v>0</v>
      </c>
      <c r="E575">
        <f>'Аксапта ИВЛ приход 2'!F575</f>
        <v>0</v>
      </c>
    </row>
    <row r="576" spans="1:5">
      <c r="A576" t="e">
        <f t="shared" si="8"/>
        <v>#VALUE!</v>
      </c>
      <c r="B576">
        <f>'Аксапта ИВЛ приход 2'!B576</f>
        <v>0</v>
      </c>
      <c r="C576" s="197">
        <f>'Аксапта ИВЛ приход 2'!C576</f>
        <v>0</v>
      </c>
      <c r="D576" s="185">
        <f>'Аксапта ИВЛ приход 2'!E576+1-1</f>
        <v>0</v>
      </c>
      <c r="E576">
        <f>'Аксапта ИВЛ приход 2'!F576</f>
        <v>0</v>
      </c>
    </row>
    <row r="577" spans="1:5">
      <c r="A577" t="e">
        <f t="shared" ref="A577:A640" si="9">REPLACE(B577,1,3,)+1-1</f>
        <v>#VALUE!</v>
      </c>
      <c r="B577">
        <f>'Аксапта ИВЛ приход 2'!B577</f>
        <v>0</v>
      </c>
      <c r="C577" s="197">
        <f>'Аксапта ИВЛ приход 2'!C577</f>
        <v>0</v>
      </c>
      <c r="D577" s="185">
        <f>'Аксапта ИВЛ приход 2'!E577+1-1</f>
        <v>0</v>
      </c>
      <c r="E577">
        <f>'Аксапта ИВЛ приход 2'!F577</f>
        <v>0</v>
      </c>
    </row>
    <row r="578" spans="1:5">
      <c r="A578" t="e">
        <f t="shared" si="9"/>
        <v>#VALUE!</v>
      </c>
      <c r="B578">
        <f>'Аксапта ИВЛ приход 2'!B578</f>
        <v>0</v>
      </c>
      <c r="C578" s="197">
        <f>'Аксапта ИВЛ приход 2'!C578</f>
        <v>0</v>
      </c>
      <c r="D578" s="185">
        <f>'Аксапта ИВЛ приход 2'!E578+1-1</f>
        <v>0</v>
      </c>
      <c r="E578">
        <f>'Аксапта ИВЛ приход 2'!F578</f>
        <v>0</v>
      </c>
    </row>
    <row r="579" spans="1:5">
      <c r="A579" t="e">
        <f t="shared" si="9"/>
        <v>#VALUE!</v>
      </c>
      <c r="B579">
        <f>'Аксапта ИВЛ приход 2'!B579</f>
        <v>0</v>
      </c>
      <c r="C579" s="197">
        <f>'Аксапта ИВЛ приход 2'!C579</f>
        <v>0</v>
      </c>
      <c r="D579" s="185">
        <f>'Аксапта ИВЛ приход 2'!E579+1-1</f>
        <v>0</v>
      </c>
      <c r="E579">
        <f>'Аксапта ИВЛ приход 2'!F579</f>
        <v>0</v>
      </c>
    </row>
    <row r="580" spans="1:5">
      <c r="A580" t="e">
        <f t="shared" si="9"/>
        <v>#VALUE!</v>
      </c>
      <c r="B580">
        <f>'Аксапта ИВЛ приход 2'!B580</f>
        <v>0</v>
      </c>
      <c r="C580" s="197">
        <f>'Аксапта ИВЛ приход 2'!C580</f>
        <v>0</v>
      </c>
      <c r="D580" s="185">
        <f>'Аксапта ИВЛ приход 2'!E580+1-1</f>
        <v>0</v>
      </c>
      <c r="E580">
        <f>'Аксапта ИВЛ приход 2'!F580</f>
        <v>0</v>
      </c>
    </row>
    <row r="581" spans="1:5">
      <c r="A581" t="e">
        <f t="shared" si="9"/>
        <v>#VALUE!</v>
      </c>
      <c r="B581">
        <f>'Аксапта ИВЛ приход 2'!B581</f>
        <v>0</v>
      </c>
      <c r="C581" s="197">
        <f>'Аксапта ИВЛ приход 2'!C581</f>
        <v>0</v>
      </c>
      <c r="D581" s="185">
        <f>'Аксапта ИВЛ приход 2'!E581+1-1</f>
        <v>0</v>
      </c>
      <c r="E581">
        <f>'Аксапта ИВЛ приход 2'!F581</f>
        <v>0</v>
      </c>
    </row>
    <row r="582" spans="1:5">
      <c r="A582" t="e">
        <f t="shared" si="9"/>
        <v>#VALUE!</v>
      </c>
      <c r="B582">
        <f>'Аксапта ИВЛ приход 2'!B582</f>
        <v>0</v>
      </c>
      <c r="C582" s="197">
        <f>'Аксапта ИВЛ приход 2'!C582</f>
        <v>0</v>
      </c>
      <c r="D582" s="185">
        <f>'Аксапта ИВЛ приход 2'!E582+1-1</f>
        <v>0</v>
      </c>
      <c r="E582">
        <f>'Аксапта ИВЛ приход 2'!F582</f>
        <v>0</v>
      </c>
    </row>
    <row r="583" spans="1:5">
      <c r="A583" t="e">
        <f t="shared" si="9"/>
        <v>#VALUE!</v>
      </c>
      <c r="B583">
        <f>'Аксапта ИВЛ приход 2'!B583</f>
        <v>0</v>
      </c>
      <c r="C583" s="197">
        <f>'Аксапта ИВЛ приход 2'!C583</f>
        <v>0</v>
      </c>
      <c r="D583" s="185">
        <f>'Аксапта ИВЛ приход 2'!E583+1-1</f>
        <v>0</v>
      </c>
      <c r="E583">
        <f>'Аксапта ИВЛ приход 2'!F583</f>
        <v>0</v>
      </c>
    </row>
    <row r="584" spans="1:5">
      <c r="A584" t="e">
        <f t="shared" si="9"/>
        <v>#VALUE!</v>
      </c>
      <c r="B584">
        <f>'Аксапта ИВЛ приход 2'!B584</f>
        <v>0</v>
      </c>
      <c r="C584" s="197">
        <f>'Аксапта ИВЛ приход 2'!C584</f>
        <v>0</v>
      </c>
      <c r="D584" s="185">
        <f>'Аксапта ИВЛ приход 2'!E584+1-1</f>
        <v>0</v>
      </c>
      <c r="E584">
        <f>'Аксапта ИВЛ приход 2'!F584</f>
        <v>0</v>
      </c>
    </row>
    <row r="585" spans="1:5">
      <c r="A585" t="e">
        <f t="shared" si="9"/>
        <v>#VALUE!</v>
      </c>
      <c r="B585">
        <f>'Аксапта ИВЛ приход 2'!B585</f>
        <v>0</v>
      </c>
      <c r="C585" s="197">
        <f>'Аксапта ИВЛ приход 2'!C585</f>
        <v>0</v>
      </c>
      <c r="D585" s="185">
        <f>'Аксапта ИВЛ приход 2'!E585+1-1</f>
        <v>0</v>
      </c>
      <c r="E585">
        <f>'Аксапта ИВЛ приход 2'!F585</f>
        <v>0</v>
      </c>
    </row>
    <row r="586" spans="1:5">
      <c r="A586" t="e">
        <f t="shared" si="9"/>
        <v>#VALUE!</v>
      </c>
      <c r="B586">
        <f>'Аксапта ИВЛ приход 2'!B586</f>
        <v>0</v>
      </c>
      <c r="C586" s="197">
        <f>'Аксапта ИВЛ приход 2'!C586</f>
        <v>0</v>
      </c>
      <c r="D586" s="185">
        <f>'Аксапта ИВЛ приход 2'!E586+1-1</f>
        <v>0</v>
      </c>
      <c r="E586">
        <f>'Аксапта ИВЛ приход 2'!F586</f>
        <v>0</v>
      </c>
    </row>
    <row r="587" spans="1:5">
      <c r="A587" t="e">
        <f t="shared" si="9"/>
        <v>#VALUE!</v>
      </c>
      <c r="B587">
        <f>'Аксапта ИВЛ приход 2'!B587</f>
        <v>0</v>
      </c>
      <c r="C587" s="197">
        <f>'Аксапта ИВЛ приход 2'!C587</f>
        <v>0</v>
      </c>
      <c r="D587" s="185">
        <f>'Аксапта ИВЛ приход 2'!E587+1-1</f>
        <v>0</v>
      </c>
      <c r="E587">
        <f>'Аксапта ИВЛ приход 2'!F587</f>
        <v>0</v>
      </c>
    </row>
    <row r="588" spans="1:5">
      <c r="A588" t="e">
        <f t="shared" si="9"/>
        <v>#VALUE!</v>
      </c>
      <c r="B588">
        <f>'Аксапта ИВЛ приход 2'!B588</f>
        <v>0</v>
      </c>
      <c r="C588" s="197">
        <f>'Аксапта ИВЛ приход 2'!C588</f>
        <v>0</v>
      </c>
      <c r="D588" s="185">
        <f>'Аксапта ИВЛ приход 2'!E588+1-1</f>
        <v>0</v>
      </c>
      <c r="E588">
        <f>'Аксапта ИВЛ приход 2'!F588</f>
        <v>0</v>
      </c>
    </row>
    <row r="589" spans="1:5">
      <c r="A589" t="e">
        <f t="shared" si="9"/>
        <v>#VALUE!</v>
      </c>
      <c r="B589">
        <f>'Аксапта ИВЛ приход 2'!B589</f>
        <v>0</v>
      </c>
      <c r="C589" s="197">
        <f>'Аксапта ИВЛ приход 2'!C589</f>
        <v>0</v>
      </c>
      <c r="D589" s="185">
        <f>'Аксапта ИВЛ приход 2'!E589+1-1</f>
        <v>0</v>
      </c>
      <c r="E589">
        <f>'Аксапта ИВЛ приход 2'!F589</f>
        <v>0</v>
      </c>
    </row>
    <row r="590" spans="1:5">
      <c r="A590" t="e">
        <f t="shared" si="9"/>
        <v>#VALUE!</v>
      </c>
      <c r="B590">
        <f>'Аксапта ИВЛ приход 2'!B590</f>
        <v>0</v>
      </c>
      <c r="C590" s="197">
        <f>'Аксапта ИВЛ приход 2'!C590</f>
        <v>0</v>
      </c>
      <c r="D590" s="185">
        <f>'Аксапта ИВЛ приход 2'!E590+1-1</f>
        <v>0</v>
      </c>
      <c r="E590">
        <f>'Аксапта ИВЛ приход 2'!F590</f>
        <v>0</v>
      </c>
    </row>
    <row r="591" spans="1:5">
      <c r="A591" t="e">
        <f t="shared" si="9"/>
        <v>#VALUE!</v>
      </c>
      <c r="B591">
        <f>'Аксапта ИВЛ приход 2'!B591</f>
        <v>0</v>
      </c>
      <c r="C591" s="197">
        <f>'Аксапта ИВЛ приход 2'!C591</f>
        <v>0</v>
      </c>
      <c r="D591" s="185">
        <f>'Аксапта ИВЛ приход 2'!E591+1-1</f>
        <v>0</v>
      </c>
      <c r="E591">
        <f>'Аксапта ИВЛ приход 2'!F591</f>
        <v>0</v>
      </c>
    </row>
    <row r="592" spans="1:5">
      <c r="A592" t="e">
        <f t="shared" si="9"/>
        <v>#VALUE!</v>
      </c>
      <c r="B592">
        <f>'Аксапта ИВЛ приход 2'!B592</f>
        <v>0</v>
      </c>
      <c r="C592" s="197">
        <f>'Аксапта ИВЛ приход 2'!C592</f>
        <v>0</v>
      </c>
      <c r="D592" s="185">
        <f>'Аксапта ИВЛ приход 2'!E592+1-1</f>
        <v>0</v>
      </c>
      <c r="E592">
        <f>'Аксапта ИВЛ приход 2'!F592</f>
        <v>0</v>
      </c>
    </row>
    <row r="593" spans="1:5">
      <c r="A593" t="e">
        <f t="shared" si="9"/>
        <v>#VALUE!</v>
      </c>
      <c r="B593">
        <f>'Аксапта ИВЛ приход 2'!B593</f>
        <v>0</v>
      </c>
      <c r="C593" s="197">
        <f>'Аксапта ИВЛ приход 2'!C593</f>
        <v>0</v>
      </c>
      <c r="D593" s="185">
        <f>'Аксапта ИВЛ приход 2'!E593+1-1</f>
        <v>0</v>
      </c>
      <c r="E593">
        <f>'Аксапта ИВЛ приход 2'!F593</f>
        <v>0</v>
      </c>
    </row>
    <row r="594" spans="1:5">
      <c r="A594" t="e">
        <f t="shared" si="9"/>
        <v>#VALUE!</v>
      </c>
      <c r="B594">
        <f>'Аксапта ИВЛ приход 2'!B594</f>
        <v>0</v>
      </c>
      <c r="C594" s="197">
        <f>'Аксапта ИВЛ приход 2'!C594</f>
        <v>0</v>
      </c>
      <c r="D594" s="185">
        <f>'Аксапта ИВЛ приход 2'!E594+1-1</f>
        <v>0</v>
      </c>
      <c r="E594">
        <f>'Аксапта ИВЛ приход 2'!F594</f>
        <v>0</v>
      </c>
    </row>
    <row r="595" spans="1:5">
      <c r="A595" t="e">
        <f t="shared" si="9"/>
        <v>#VALUE!</v>
      </c>
      <c r="B595">
        <f>'Аксапта ИВЛ приход 2'!B595</f>
        <v>0</v>
      </c>
      <c r="C595" s="197">
        <f>'Аксапта ИВЛ приход 2'!C595</f>
        <v>0</v>
      </c>
      <c r="D595" s="185">
        <f>'Аксапта ИВЛ приход 2'!E595+1-1</f>
        <v>0</v>
      </c>
      <c r="E595">
        <f>'Аксапта ИВЛ приход 2'!F595</f>
        <v>0</v>
      </c>
    </row>
    <row r="596" spans="1:5">
      <c r="A596" t="e">
        <f t="shared" si="9"/>
        <v>#VALUE!</v>
      </c>
      <c r="B596">
        <f>'Аксапта ИВЛ приход 2'!B596</f>
        <v>0</v>
      </c>
      <c r="C596" s="197">
        <f>'Аксапта ИВЛ приход 2'!C596</f>
        <v>0</v>
      </c>
      <c r="D596" s="185">
        <f>'Аксапта ИВЛ приход 2'!E596+1-1</f>
        <v>0</v>
      </c>
      <c r="E596">
        <f>'Аксапта ИВЛ приход 2'!F596</f>
        <v>0</v>
      </c>
    </row>
    <row r="597" spans="1:5">
      <c r="A597" t="e">
        <f t="shared" si="9"/>
        <v>#VALUE!</v>
      </c>
      <c r="B597">
        <f>'Аксапта ИВЛ приход 2'!B597</f>
        <v>0</v>
      </c>
      <c r="C597" s="197">
        <f>'Аксапта ИВЛ приход 2'!C597</f>
        <v>0</v>
      </c>
      <c r="D597" s="185">
        <f>'Аксапта ИВЛ приход 2'!E597+1-1</f>
        <v>0</v>
      </c>
      <c r="E597">
        <f>'Аксапта ИВЛ приход 2'!F597</f>
        <v>0</v>
      </c>
    </row>
    <row r="598" spans="1:5">
      <c r="A598" t="e">
        <f t="shared" si="9"/>
        <v>#VALUE!</v>
      </c>
      <c r="B598">
        <f>'Аксапта ИВЛ приход 2'!B598</f>
        <v>0</v>
      </c>
      <c r="C598" s="197">
        <f>'Аксапта ИВЛ приход 2'!C598</f>
        <v>0</v>
      </c>
      <c r="D598" s="185">
        <f>'Аксапта ИВЛ приход 2'!E598+1-1</f>
        <v>0</v>
      </c>
      <c r="E598">
        <f>'Аксапта ИВЛ приход 2'!F598</f>
        <v>0</v>
      </c>
    </row>
    <row r="599" spans="1:5">
      <c r="A599" t="e">
        <f t="shared" si="9"/>
        <v>#VALUE!</v>
      </c>
      <c r="B599">
        <f>'Аксапта ИВЛ приход 2'!B599</f>
        <v>0</v>
      </c>
      <c r="C599" s="197">
        <f>'Аксапта ИВЛ приход 2'!C599</f>
        <v>0</v>
      </c>
      <c r="D599" s="185">
        <f>'Аксапта ИВЛ приход 2'!E599+1-1</f>
        <v>0</v>
      </c>
      <c r="E599">
        <f>'Аксапта ИВЛ приход 2'!F599</f>
        <v>0</v>
      </c>
    </row>
    <row r="600" spans="1:5">
      <c r="A600" t="e">
        <f t="shared" si="9"/>
        <v>#VALUE!</v>
      </c>
      <c r="B600">
        <f>'Аксапта ИВЛ приход 2'!B600</f>
        <v>0</v>
      </c>
      <c r="C600" s="197">
        <f>'Аксапта ИВЛ приход 2'!C600</f>
        <v>0</v>
      </c>
      <c r="D600" s="185">
        <f>'Аксапта ИВЛ приход 2'!E600+1-1</f>
        <v>0</v>
      </c>
      <c r="E600">
        <f>'Аксапта ИВЛ приход 2'!F600</f>
        <v>0</v>
      </c>
    </row>
    <row r="601" spans="1:5">
      <c r="A601" t="e">
        <f t="shared" si="9"/>
        <v>#VALUE!</v>
      </c>
      <c r="B601">
        <f>'Аксапта ИВЛ приход 2'!B601</f>
        <v>0</v>
      </c>
      <c r="C601" s="197">
        <f>'Аксапта ИВЛ приход 2'!C601</f>
        <v>0</v>
      </c>
      <c r="D601" s="185">
        <f>'Аксапта ИВЛ приход 2'!E601+1-1</f>
        <v>0</v>
      </c>
      <c r="E601">
        <f>'Аксапта ИВЛ приход 2'!F601</f>
        <v>0</v>
      </c>
    </row>
    <row r="602" spans="1:5">
      <c r="A602" t="e">
        <f t="shared" si="9"/>
        <v>#VALUE!</v>
      </c>
      <c r="B602">
        <f>'Аксапта ИВЛ приход 2'!B602</f>
        <v>0</v>
      </c>
      <c r="C602" s="197">
        <f>'Аксапта ИВЛ приход 2'!C602</f>
        <v>0</v>
      </c>
      <c r="D602" s="185">
        <f>'Аксапта ИВЛ приход 2'!E602+1-1</f>
        <v>0</v>
      </c>
      <c r="E602">
        <f>'Аксапта ИВЛ приход 2'!F602</f>
        <v>0</v>
      </c>
    </row>
    <row r="603" spans="1:5">
      <c r="A603" t="e">
        <f t="shared" si="9"/>
        <v>#VALUE!</v>
      </c>
      <c r="B603">
        <f>'Аксапта ИВЛ приход 2'!B603</f>
        <v>0</v>
      </c>
      <c r="C603" s="197">
        <f>'Аксапта ИВЛ приход 2'!C603</f>
        <v>0</v>
      </c>
      <c r="D603" s="185">
        <f>'Аксапта ИВЛ приход 2'!E603+1-1</f>
        <v>0</v>
      </c>
      <c r="E603">
        <f>'Аксапта ИВЛ приход 2'!F603</f>
        <v>0</v>
      </c>
    </row>
    <row r="604" spans="1:5">
      <c r="A604" t="e">
        <f t="shared" si="9"/>
        <v>#VALUE!</v>
      </c>
      <c r="B604">
        <f>'Аксапта ИВЛ приход 2'!B604</f>
        <v>0</v>
      </c>
      <c r="C604" s="197">
        <f>'Аксапта ИВЛ приход 2'!C604</f>
        <v>0</v>
      </c>
      <c r="D604" s="185">
        <f>'Аксапта ИВЛ приход 2'!E604+1-1</f>
        <v>0</v>
      </c>
      <c r="E604">
        <f>'Аксапта ИВЛ приход 2'!F604</f>
        <v>0</v>
      </c>
    </row>
    <row r="605" spans="1:5">
      <c r="A605" t="e">
        <f t="shared" si="9"/>
        <v>#VALUE!</v>
      </c>
      <c r="B605">
        <f>'Аксапта ИВЛ приход 2'!B605</f>
        <v>0</v>
      </c>
      <c r="C605" s="197">
        <f>'Аксапта ИВЛ приход 2'!C605</f>
        <v>0</v>
      </c>
      <c r="D605" s="185">
        <f>'Аксапта ИВЛ приход 2'!E605+1-1</f>
        <v>0</v>
      </c>
      <c r="E605">
        <f>'Аксапта ИВЛ приход 2'!F605</f>
        <v>0</v>
      </c>
    </row>
    <row r="606" spans="1:5">
      <c r="A606" t="e">
        <f t="shared" si="9"/>
        <v>#VALUE!</v>
      </c>
      <c r="B606">
        <f>'Аксапта ИВЛ приход 2'!B606</f>
        <v>0</v>
      </c>
      <c r="C606" s="197">
        <f>'Аксапта ИВЛ приход 2'!C606</f>
        <v>0</v>
      </c>
      <c r="D606" s="185">
        <f>'Аксапта ИВЛ приход 2'!E606+1-1</f>
        <v>0</v>
      </c>
      <c r="E606">
        <f>'Аксапта ИВЛ приход 2'!F606</f>
        <v>0</v>
      </c>
    </row>
    <row r="607" spans="1:5">
      <c r="A607" t="e">
        <f t="shared" si="9"/>
        <v>#VALUE!</v>
      </c>
      <c r="B607">
        <f>'Аксапта ИВЛ приход 2'!B607</f>
        <v>0</v>
      </c>
      <c r="C607" s="197">
        <f>'Аксапта ИВЛ приход 2'!C607</f>
        <v>0</v>
      </c>
      <c r="D607" s="185">
        <f>'Аксапта ИВЛ приход 2'!E607+1-1</f>
        <v>0</v>
      </c>
      <c r="E607">
        <f>'Аксапта ИВЛ приход 2'!F607</f>
        <v>0</v>
      </c>
    </row>
    <row r="608" spans="1:5">
      <c r="A608" t="e">
        <f t="shared" si="9"/>
        <v>#VALUE!</v>
      </c>
      <c r="B608">
        <f>'Аксапта ИВЛ приход 2'!B608</f>
        <v>0</v>
      </c>
      <c r="C608" s="197">
        <f>'Аксапта ИВЛ приход 2'!C608</f>
        <v>0</v>
      </c>
      <c r="D608" s="185">
        <f>'Аксапта ИВЛ приход 2'!E608+1-1</f>
        <v>0</v>
      </c>
      <c r="E608">
        <f>'Аксапта ИВЛ приход 2'!F608</f>
        <v>0</v>
      </c>
    </row>
    <row r="609" spans="1:5">
      <c r="A609" t="e">
        <f t="shared" si="9"/>
        <v>#VALUE!</v>
      </c>
      <c r="B609">
        <f>'Аксапта ИВЛ приход 2'!B609</f>
        <v>0</v>
      </c>
      <c r="C609" s="197">
        <f>'Аксапта ИВЛ приход 2'!C609</f>
        <v>0</v>
      </c>
      <c r="D609" s="185">
        <f>'Аксапта ИВЛ приход 2'!E609+1-1</f>
        <v>0</v>
      </c>
      <c r="E609">
        <f>'Аксапта ИВЛ приход 2'!F609</f>
        <v>0</v>
      </c>
    </row>
    <row r="610" spans="1:5">
      <c r="A610" t="e">
        <f t="shared" si="9"/>
        <v>#VALUE!</v>
      </c>
      <c r="B610">
        <f>'Аксапта ИВЛ приход 2'!B610</f>
        <v>0</v>
      </c>
      <c r="C610" s="197">
        <f>'Аксапта ИВЛ приход 2'!C610</f>
        <v>0</v>
      </c>
      <c r="D610" s="185">
        <f>'Аксапта ИВЛ приход 2'!E610+1-1</f>
        <v>0</v>
      </c>
      <c r="E610">
        <f>'Аксапта ИВЛ приход 2'!F610</f>
        <v>0</v>
      </c>
    </row>
    <row r="611" spans="1:5">
      <c r="A611" t="e">
        <f t="shared" si="9"/>
        <v>#VALUE!</v>
      </c>
      <c r="B611">
        <f>'Аксапта ИВЛ приход 2'!B611</f>
        <v>0</v>
      </c>
      <c r="C611" s="197">
        <f>'Аксапта ИВЛ приход 2'!C611</f>
        <v>0</v>
      </c>
      <c r="D611" s="185">
        <f>'Аксапта ИВЛ приход 2'!E611+1-1</f>
        <v>0</v>
      </c>
      <c r="E611">
        <f>'Аксапта ИВЛ приход 2'!F611</f>
        <v>0</v>
      </c>
    </row>
    <row r="612" spans="1:5">
      <c r="A612" t="e">
        <f t="shared" si="9"/>
        <v>#VALUE!</v>
      </c>
      <c r="B612">
        <f>'Аксапта ИВЛ приход 2'!B612</f>
        <v>0</v>
      </c>
      <c r="C612" s="197">
        <f>'Аксапта ИВЛ приход 2'!C612</f>
        <v>0</v>
      </c>
      <c r="D612" s="185">
        <f>'Аксапта ИВЛ приход 2'!E612+1-1</f>
        <v>0</v>
      </c>
      <c r="E612">
        <f>'Аксапта ИВЛ приход 2'!F612</f>
        <v>0</v>
      </c>
    </row>
    <row r="613" spans="1:5">
      <c r="A613" t="e">
        <f t="shared" si="9"/>
        <v>#VALUE!</v>
      </c>
      <c r="B613">
        <f>'Аксапта ИВЛ приход 2'!B613</f>
        <v>0</v>
      </c>
      <c r="C613" s="197">
        <f>'Аксапта ИВЛ приход 2'!C613</f>
        <v>0</v>
      </c>
      <c r="D613" s="185">
        <f>'Аксапта ИВЛ приход 2'!E613+1-1</f>
        <v>0</v>
      </c>
      <c r="E613">
        <f>'Аксапта ИВЛ приход 2'!F613</f>
        <v>0</v>
      </c>
    </row>
    <row r="614" spans="1:5">
      <c r="A614" t="e">
        <f t="shared" si="9"/>
        <v>#VALUE!</v>
      </c>
      <c r="B614">
        <f>'Аксапта ИВЛ приход 2'!B614</f>
        <v>0</v>
      </c>
      <c r="C614" s="197">
        <f>'Аксапта ИВЛ приход 2'!C614</f>
        <v>0</v>
      </c>
      <c r="D614" s="185">
        <f>'Аксапта ИВЛ приход 2'!E614+1-1</f>
        <v>0</v>
      </c>
      <c r="E614">
        <f>'Аксапта ИВЛ приход 2'!F614</f>
        <v>0</v>
      </c>
    </row>
    <row r="615" spans="1:5">
      <c r="A615" t="e">
        <f t="shared" si="9"/>
        <v>#VALUE!</v>
      </c>
      <c r="B615">
        <f>'Аксапта ИВЛ приход 2'!B615</f>
        <v>0</v>
      </c>
      <c r="C615" s="197">
        <f>'Аксапта ИВЛ приход 2'!C615</f>
        <v>0</v>
      </c>
      <c r="D615" s="185">
        <f>'Аксапта ИВЛ приход 2'!E615+1-1</f>
        <v>0</v>
      </c>
      <c r="E615">
        <f>'Аксапта ИВЛ приход 2'!F615</f>
        <v>0</v>
      </c>
    </row>
    <row r="616" spans="1:5">
      <c r="A616" t="e">
        <f t="shared" si="9"/>
        <v>#VALUE!</v>
      </c>
      <c r="B616">
        <f>'Аксапта ИВЛ приход 2'!B616</f>
        <v>0</v>
      </c>
      <c r="C616" s="197">
        <f>'Аксапта ИВЛ приход 2'!C616</f>
        <v>0</v>
      </c>
      <c r="D616" s="185">
        <f>'Аксапта ИВЛ приход 2'!E616+1-1</f>
        <v>0</v>
      </c>
      <c r="E616">
        <f>'Аксапта ИВЛ приход 2'!F616</f>
        <v>0</v>
      </c>
    </row>
    <row r="617" spans="1:5">
      <c r="A617" t="e">
        <f t="shared" si="9"/>
        <v>#VALUE!</v>
      </c>
      <c r="B617">
        <f>'Аксапта ИВЛ приход 2'!B617</f>
        <v>0</v>
      </c>
      <c r="C617" s="197">
        <f>'Аксапта ИВЛ приход 2'!C617</f>
        <v>0</v>
      </c>
      <c r="D617" s="185">
        <f>'Аксапта ИВЛ приход 2'!E617+1-1</f>
        <v>0</v>
      </c>
      <c r="E617">
        <f>'Аксапта ИВЛ приход 2'!F617</f>
        <v>0</v>
      </c>
    </row>
    <row r="618" spans="1:5">
      <c r="A618" t="e">
        <f t="shared" si="9"/>
        <v>#VALUE!</v>
      </c>
      <c r="B618">
        <f>'Аксапта ИВЛ приход 2'!B618</f>
        <v>0</v>
      </c>
      <c r="C618" s="197">
        <f>'Аксапта ИВЛ приход 2'!C618</f>
        <v>0</v>
      </c>
      <c r="D618" s="185">
        <f>'Аксапта ИВЛ приход 2'!E618+1-1</f>
        <v>0</v>
      </c>
      <c r="E618">
        <f>'Аксапта ИВЛ приход 2'!F618</f>
        <v>0</v>
      </c>
    </row>
    <row r="619" spans="1:5">
      <c r="A619" t="e">
        <f t="shared" si="9"/>
        <v>#VALUE!</v>
      </c>
      <c r="B619">
        <f>'Аксапта ИВЛ приход 2'!B619</f>
        <v>0</v>
      </c>
      <c r="C619" s="197">
        <f>'Аксапта ИВЛ приход 2'!C619</f>
        <v>0</v>
      </c>
      <c r="D619" s="185">
        <f>'Аксапта ИВЛ приход 2'!E619+1-1</f>
        <v>0</v>
      </c>
      <c r="E619">
        <f>'Аксапта ИВЛ приход 2'!F619</f>
        <v>0</v>
      </c>
    </row>
    <row r="620" spans="1:5">
      <c r="A620" t="e">
        <f t="shared" si="9"/>
        <v>#VALUE!</v>
      </c>
      <c r="B620">
        <f>'Аксапта ИВЛ приход 2'!B620</f>
        <v>0</v>
      </c>
      <c r="C620" s="197">
        <f>'Аксапта ИВЛ приход 2'!C620</f>
        <v>0</v>
      </c>
      <c r="D620" s="185">
        <f>'Аксапта ИВЛ приход 2'!E620+1-1</f>
        <v>0</v>
      </c>
      <c r="E620">
        <f>'Аксапта ИВЛ приход 2'!F620</f>
        <v>0</v>
      </c>
    </row>
    <row r="621" spans="1:5">
      <c r="A621" t="e">
        <f t="shared" si="9"/>
        <v>#VALUE!</v>
      </c>
      <c r="B621">
        <f>'Аксапта ИВЛ приход 2'!B621</f>
        <v>0</v>
      </c>
      <c r="C621" s="197">
        <f>'Аксапта ИВЛ приход 2'!C621</f>
        <v>0</v>
      </c>
      <c r="D621" s="185">
        <f>'Аксапта ИВЛ приход 2'!E621+1-1</f>
        <v>0</v>
      </c>
      <c r="E621">
        <f>'Аксапта ИВЛ приход 2'!F621</f>
        <v>0</v>
      </c>
    </row>
    <row r="622" spans="1:5">
      <c r="A622" t="e">
        <f t="shared" si="9"/>
        <v>#VALUE!</v>
      </c>
      <c r="B622">
        <f>'Аксапта ИВЛ приход 2'!B622</f>
        <v>0</v>
      </c>
      <c r="C622" s="197">
        <f>'Аксапта ИВЛ приход 2'!C622</f>
        <v>0</v>
      </c>
      <c r="D622" s="185">
        <f>'Аксапта ИВЛ приход 2'!E622+1-1</f>
        <v>0</v>
      </c>
      <c r="E622">
        <f>'Аксапта ИВЛ приход 2'!F622</f>
        <v>0</v>
      </c>
    </row>
    <row r="623" spans="1:5">
      <c r="A623" t="e">
        <f t="shared" si="9"/>
        <v>#VALUE!</v>
      </c>
      <c r="B623">
        <f>'Аксапта ИВЛ приход 2'!B623</f>
        <v>0</v>
      </c>
      <c r="C623" s="197">
        <f>'Аксапта ИВЛ приход 2'!C623</f>
        <v>0</v>
      </c>
      <c r="D623" s="185">
        <f>'Аксапта ИВЛ приход 2'!E623+1-1</f>
        <v>0</v>
      </c>
      <c r="E623">
        <f>'Аксапта ИВЛ приход 2'!F623</f>
        <v>0</v>
      </c>
    </row>
    <row r="624" spans="1:5">
      <c r="A624" t="e">
        <f t="shared" si="9"/>
        <v>#VALUE!</v>
      </c>
      <c r="B624">
        <f>'Аксапта ИВЛ приход 2'!B624</f>
        <v>0</v>
      </c>
      <c r="C624" s="197">
        <f>'Аксапта ИВЛ приход 2'!C624</f>
        <v>0</v>
      </c>
      <c r="D624" s="185">
        <f>'Аксапта ИВЛ приход 2'!E624+1-1</f>
        <v>0</v>
      </c>
      <c r="E624">
        <f>'Аксапта ИВЛ приход 2'!F624</f>
        <v>0</v>
      </c>
    </row>
    <row r="625" spans="1:5">
      <c r="A625" t="e">
        <f t="shared" si="9"/>
        <v>#VALUE!</v>
      </c>
      <c r="B625">
        <f>'Аксапта ИВЛ приход 2'!B625</f>
        <v>0</v>
      </c>
      <c r="C625" s="197">
        <f>'Аксапта ИВЛ приход 2'!C625</f>
        <v>0</v>
      </c>
      <c r="D625" s="185">
        <f>'Аксапта ИВЛ приход 2'!E625+1-1</f>
        <v>0</v>
      </c>
      <c r="E625">
        <f>'Аксапта ИВЛ приход 2'!F625</f>
        <v>0</v>
      </c>
    </row>
    <row r="626" spans="1:5">
      <c r="A626" t="e">
        <f t="shared" si="9"/>
        <v>#VALUE!</v>
      </c>
      <c r="B626">
        <f>'Аксапта ИВЛ приход 2'!B626</f>
        <v>0</v>
      </c>
      <c r="C626" s="197">
        <f>'Аксапта ИВЛ приход 2'!C626</f>
        <v>0</v>
      </c>
      <c r="D626" s="185">
        <f>'Аксапта ИВЛ приход 2'!E626+1-1</f>
        <v>0</v>
      </c>
      <c r="E626">
        <f>'Аксапта ИВЛ приход 2'!F626</f>
        <v>0</v>
      </c>
    </row>
    <row r="627" spans="1:5">
      <c r="A627" t="e">
        <f t="shared" si="9"/>
        <v>#VALUE!</v>
      </c>
      <c r="B627">
        <f>'Аксапта ИВЛ приход 2'!B627</f>
        <v>0</v>
      </c>
      <c r="C627" s="197">
        <f>'Аксапта ИВЛ приход 2'!C627</f>
        <v>0</v>
      </c>
      <c r="D627" s="185">
        <f>'Аксапта ИВЛ приход 2'!E627+1-1</f>
        <v>0</v>
      </c>
      <c r="E627">
        <f>'Аксапта ИВЛ приход 2'!F627</f>
        <v>0</v>
      </c>
    </row>
    <row r="628" spans="1:5">
      <c r="A628" t="e">
        <f t="shared" si="9"/>
        <v>#VALUE!</v>
      </c>
      <c r="B628">
        <f>'Аксапта ИВЛ приход 2'!B628</f>
        <v>0</v>
      </c>
      <c r="C628" s="197">
        <f>'Аксапта ИВЛ приход 2'!C628</f>
        <v>0</v>
      </c>
      <c r="D628" s="185">
        <f>'Аксапта ИВЛ приход 2'!E628+1-1</f>
        <v>0</v>
      </c>
      <c r="E628">
        <f>'Аксапта ИВЛ приход 2'!F628</f>
        <v>0</v>
      </c>
    </row>
    <row r="629" spans="1:5">
      <c r="A629" t="e">
        <f t="shared" si="9"/>
        <v>#VALUE!</v>
      </c>
      <c r="B629">
        <f>'Аксапта ИВЛ приход 2'!B629</f>
        <v>0</v>
      </c>
      <c r="C629" s="197">
        <f>'Аксапта ИВЛ приход 2'!C629</f>
        <v>0</v>
      </c>
      <c r="D629" s="185">
        <f>'Аксапта ИВЛ приход 2'!E629+1-1</f>
        <v>0</v>
      </c>
      <c r="E629">
        <f>'Аксапта ИВЛ приход 2'!F629</f>
        <v>0</v>
      </c>
    </row>
    <row r="630" spans="1:5">
      <c r="A630" t="e">
        <f t="shared" si="9"/>
        <v>#VALUE!</v>
      </c>
      <c r="B630">
        <f>'Аксапта ИВЛ приход 2'!B630</f>
        <v>0</v>
      </c>
      <c r="C630" s="197">
        <f>'Аксапта ИВЛ приход 2'!C630</f>
        <v>0</v>
      </c>
      <c r="D630" s="185">
        <f>'Аксапта ИВЛ приход 2'!E630+1-1</f>
        <v>0</v>
      </c>
      <c r="E630">
        <f>'Аксапта ИВЛ приход 2'!F630</f>
        <v>0</v>
      </c>
    </row>
    <row r="631" spans="1:5">
      <c r="A631" t="e">
        <f t="shared" si="9"/>
        <v>#VALUE!</v>
      </c>
      <c r="B631">
        <f>'Аксапта ИВЛ приход 2'!B631</f>
        <v>0</v>
      </c>
      <c r="C631" s="197">
        <f>'Аксапта ИВЛ приход 2'!C631</f>
        <v>0</v>
      </c>
      <c r="D631" s="185">
        <f>'Аксапта ИВЛ приход 2'!E631+1-1</f>
        <v>0</v>
      </c>
      <c r="E631">
        <f>'Аксапта ИВЛ приход 2'!F631</f>
        <v>0</v>
      </c>
    </row>
    <row r="632" spans="1:5">
      <c r="A632" t="e">
        <f t="shared" si="9"/>
        <v>#VALUE!</v>
      </c>
      <c r="B632">
        <f>'Аксапта ИВЛ приход 2'!B632</f>
        <v>0</v>
      </c>
      <c r="C632" s="197">
        <f>'Аксапта ИВЛ приход 2'!C632</f>
        <v>0</v>
      </c>
      <c r="D632" s="185">
        <f>'Аксапта ИВЛ приход 2'!E632+1-1</f>
        <v>0</v>
      </c>
      <c r="E632">
        <f>'Аксапта ИВЛ приход 2'!F632</f>
        <v>0</v>
      </c>
    </row>
    <row r="633" spans="1:5">
      <c r="A633" t="e">
        <f t="shared" si="9"/>
        <v>#VALUE!</v>
      </c>
      <c r="B633">
        <f>'Аксапта ИВЛ приход 2'!B633</f>
        <v>0</v>
      </c>
      <c r="C633" s="197">
        <f>'Аксапта ИВЛ приход 2'!C633</f>
        <v>0</v>
      </c>
      <c r="D633" s="185">
        <f>'Аксапта ИВЛ приход 2'!E633+1-1</f>
        <v>0</v>
      </c>
      <c r="E633">
        <f>'Аксапта ИВЛ приход 2'!F633</f>
        <v>0</v>
      </c>
    </row>
    <row r="634" spans="1:5">
      <c r="A634" t="e">
        <f t="shared" si="9"/>
        <v>#VALUE!</v>
      </c>
      <c r="B634">
        <f>'Аксапта ИВЛ приход 2'!B634</f>
        <v>0</v>
      </c>
      <c r="C634" s="197">
        <f>'Аксапта ИВЛ приход 2'!C634</f>
        <v>0</v>
      </c>
      <c r="D634" s="185">
        <f>'Аксапта ИВЛ приход 2'!E634+1-1</f>
        <v>0</v>
      </c>
      <c r="E634">
        <f>'Аксапта ИВЛ приход 2'!F634</f>
        <v>0</v>
      </c>
    </row>
    <row r="635" spans="1:5">
      <c r="A635" t="e">
        <f t="shared" si="9"/>
        <v>#VALUE!</v>
      </c>
      <c r="B635">
        <f>'Аксапта ИВЛ приход 2'!B635</f>
        <v>0</v>
      </c>
      <c r="C635" s="197">
        <f>'Аксапта ИВЛ приход 2'!C635</f>
        <v>0</v>
      </c>
      <c r="D635" s="185">
        <f>'Аксапта ИВЛ приход 2'!E635+1-1</f>
        <v>0</v>
      </c>
      <c r="E635">
        <f>'Аксапта ИВЛ приход 2'!F635</f>
        <v>0</v>
      </c>
    </row>
    <row r="636" spans="1:5">
      <c r="A636" t="e">
        <f t="shared" si="9"/>
        <v>#VALUE!</v>
      </c>
      <c r="B636">
        <f>'Аксапта ИВЛ приход 2'!B636</f>
        <v>0</v>
      </c>
      <c r="C636" s="197">
        <f>'Аксапта ИВЛ приход 2'!C636</f>
        <v>0</v>
      </c>
      <c r="D636" s="185">
        <f>'Аксапта ИВЛ приход 2'!E636+1-1</f>
        <v>0</v>
      </c>
      <c r="E636">
        <f>'Аксапта ИВЛ приход 2'!F636</f>
        <v>0</v>
      </c>
    </row>
    <row r="637" spans="1:5">
      <c r="A637" t="e">
        <f t="shared" si="9"/>
        <v>#VALUE!</v>
      </c>
      <c r="B637">
        <f>'Аксапта ИВЛ приход 2'!B637</f>
        <v>0</v>
      </c>
      <c r="C637" s="197">
        <f>'Аксапта ИВЛ приход 2'!C637</f>
        <v>0</v>
      </c>
      <c r="D637" s="185">
        <f>'Аксапта ИВЛ приход 2'!E637+1-1</f>
        <v>0</v>
      </c>
      <c r="E637">
        <f>'Аксапта ИВЛ приход 2'!F637</f>
        <v>0</v>
      </c>
    </row>
    <row r="638" spans="1:5">
      <c r="A638" t="e">
        <f t="shared" si="9"/>
        <v>#VALUE!</v>
      </c>
      <c r="B638">
        <f>'Аксапта ИВЛ приход 2'!B638</f>
        <v>0</v>
      </c>
      <c r="C638" s="197">
        <f>'Аксапта ИВЛ приход 2'!C638</f>
        <v>0</v>
      </c>
      <c r="D638" s="185">
        <f>'Аксапта ИВЛ приход 2'!E638+1-1</f>
        <v>0</v>
      </c>
      <c r="E638">
        <f>'Аксапта ИВЛ приход 2'!F638</f>
        <v>0</v>
      </c>
    </row>
    <row r="639" spans="1:5">
      <c r="A639" t="e">
        <f t="shared" si="9"/>
        <v>#VALUE!</v>
      </c>
      <c r="B639">
        <f>'Аксапта ИВЛ приход 2'!B639</f>
        <v>0</v>
      </c>
      <c r="C639" s="197">
        <f>'Аксапта ИВЛ приход 2'!C639</f>
        <v>0</v>
      </c>
      <c r="D639" s="185">
        <f>'Аксапта ИВЛ приход 2'!E639+1-1</f>
        <v>0</v>
      </c>
      <c r="E639">
        <f>'Аксапта ИВЛ приход 2'!F639</f>
        <v>0</v>
      </c>
    </row>
    <row r="640" spans="1:5">
      <c r="A640" t="e">
        <f t="shared" si="9"/>
        <v>#VALUE!</v>
      </c>
      <c r="B640">
        <f>'Аксапта ИВЛ приход 2'!B640</f>
        <v>0</v>
      </c>
      <c r="C640" s="197">
        <f>'Аксапта ИВЛ приход 2'!C640</f>
        <v>0</v>
      </c>
      <c r="D640" s="185">
        <f>'Аксапта ИВЛ приход 2'!E640+1-1</f>
        <v>0</v>
      </c>
      <c r="E640">
        <f>'Аксапта ИВЛ приход 2'!F640</f>
        <v>0</v>
      </c>
    </row>
    <row r="641" spans="1:5">
      <c r="A641" t="e">
        <f t="shared" ref="A641:A704" si="10">REPLACE(B641,1,3,)+1-1</f>
        <v>#VALUE!</v>
      </c>
      <c r="B641">
        <f>'Аксапта ИВЛ приход 2'!B641</f>
        <v>0</v>
      </c>
      <c r="C641" s="197">
        <f>'Аксапта ИВЛ приход 2'!C641</f>
        <v>0</v>
      </c>
      <c r="D641" s="185">
        <f>'Аксапта ИВЛ приход 2'!E641+1-1</f>
        <v>0</v>
      </c>
      <c r="E641">
        <f>'Аксапта ИВЛ приход 2'!F641</f>
        <v>0</v>
      </c>
    </row>
    <row r="642" spans="1:5">
      <c r="A642" t="e">
        <f t="shared" si="10"/>
        <v>#VALUE!</v>
      </c>
      <c r="B642">
        <f>'Аксапта ИВЛ приход 2'!B642</f>
        <v>0</v>
      </c>
      <c r="C642" s="197">
        <f>'Аксапта ИВЛ приход 2'!C642</f>
        <v>0</v>
      </c>
      <c r="D642" s="185">
        <f>'Аксапта ИВЛ приход 2'!E642+1-1</f>
        <v>0</v>
      </c>
      <c r="E642">
        <f>'Аксапта ИВЛ приход 2'!F642</f>
        <v>0</v>
      </c>
    </row>
    <row r="643" spans="1:5">
      <c r="A643" t="e">
        <f t="shared" si="10"/>
        <v>#VALUE!</v>
      </c>
      <c r="B643">
        <f>'Аксапта ИВЛ приход 2'!B643</f>
        <v>0</v>
      </c>
      <c r="C643" s="197">
        <f>'Аксапта ИВЛ приход 2'!C643</f>
        <v>0</v>
      </c>
      <c r="D643" s="185">
        <f>'Аксапта ИВЛ приход 2'!E643+1-1</f>
        <v>0</v>
      </c>
      <c r="E643">
        <f>'Аксапта ИВЛ приход 2'!F643</f>
        <v>0</v>
      </c>
    </row>
    <row r="644" spans="1:5">
      <c r="A644" t="e">
        <f t="shared" si="10"/>
        <v>#VALUE!</v>
      </c>
      <c r="B644">
        <f>'Аксапта ИВЛ приход 2'!B644</f>
        <v>0</v>
      </c>
      <c r="C644" s="197">
        <f>'Аксапта ИВЛ приход 2'!C644</f>
        <v>0</v>
      </c>
      <c r="D644" s="185">
        <f>'Аксапта ИВЛ приход 2'!E644+1-1</f>
        <v>0</v>
      </c>
      <c r="E644">
        <f>'Аксапта ИВЛ приход 2'!F644</f>
        <v>0</v>
      </c>
    </row>
    <row r="645" spans="1:5">
      <c r="A645" t="e">
        <f t="shared" si="10"/>
        <v>#VALUE!</v>
      </c>
      <c r="B645">
        <f>'Аксапта ИВЛ приход 2'!B645</f>
        <v>0</v>
      </c>
      <c r="C645" s="197">
        <f>'Аксапта ИВЛ приход 2'!C645</f>
        <v>0</v>
      </c>
      <c r="D645" s="185">
        <f>'Аксапта ИВЛ приход 2'!E645+1-1</f>
        <v>0</v>
      </c>
      <c r="E645">
        <f>'Аксапта ИВЛ приход 2'!F645</f>
        <v>0</v>
      </c>
    </row>
    <row r="646" spans="1:5">
      <c r="A646" t="e">
        <f t="shared" si="10"/>
        <v>#VALUE!</v>
      </c>
      <c r="B646">
        <f>'Аксапта ИВЛ приход 2'!B646</f>
        <v>0</v>
      </c>
      <c r="C646" s="197">
        <f>'Аксапта ИВЛ приход 2'!C646</f>
        <v>0</v>
      </c>
      <c r="D646" s="185">
        <f>'Аксапта ИВЛ приход 2'!E646+1-1</f>
        <v>0</v>
      </c>
      <c r="E646">
        <f>'Аксапта ИВЛ приход 2'!F646</f>
        <v>0</v>
      </c>
    </row>
    <row r="647" spans="1:5">
      <c r="A647" t="e">
        <f t="shared" si="10"/>
        <v>#VALUE!</v>
      </c>
      <c r="B647">
        <f>'Аксапта ИВЛ приход 2'!B647</f>
        <v>0</v>
      </c>
      <c r="C647" s="197">
        <f>'Аксапта ИВЛ приход 2'!C647</f>
        <v>0</v>
      </c>
      <c r="D647" s="185">
        <f>'Аксапта ИВЛ приход 2'!E647+1-1</f>
        <v>0</v>
      </c>
      <c r="E647">
        <f>'Аксапта ИВЛ приход 2'!F647</f>
        <v>0</v>
      </c>
    </row>
    <row r="648" spans="1:5">
      <c r="A648" t="e">
        <f t="shared" si="10"/>
        <v>#VALUE!</v>
      </c>
      <c r="B648">
        <f>'Аксапта ИВЛ приход 2'!B648</f>
        <v>0</v>
      </c>
      <c r="C648" s="197">
        <f>'Аксапта ИВЛ приход 2'!C648</f>
        <v>0</v>
      </c>
      <c r="D648" s="185">
        <f>'Аксапта ИВЛ приход 2'!E648+1-1</f>
        <v>0</v>
      </c>
      <c r="E648">
        <f>'Аксапта ИВЛ приход 2'!F648</f>
        <v>0</v>
      </c>
    </row>
    <row r="649" spans="1:5">
      <c r="A649" t="e">
        <f t="shared" si="10"/>
        <v>#VALUE!</v>
      </c>
      <c r="B649">
        <f>'Аксапта ИВЛ приход 2'!B649</f>
        <v>0</v>
      </c>
      <c r="C649" s="197">
        <f>'Аксапта ИВЛ приход 2'!C649</f>
        <v>0</v>
      </c>
      <c r="D649" s="185">
        <f>'Аксапта ИВЛ приход 2'!E649+1-1</f>
        <v>0</v>
      </c>
      <c r="E649">
        <f>'Аксапта ИВЛ приход 2'!F649</f>
        <v>0</v>
      </c>
    </row>
    <row r="650" spans="1:5">
      <c r="A650" t="e">
        <f t="shared" si="10"/>
        <v>#VALUE!</v>
      </c>
      <c r="B650">
        <f>'Аксапта ИВЛ приход 2'!B650</f>
        <v>0</v>
      </c>
      <c r="C650" s="197">
        <f>'Аксапта ИВЛ приход 2'!C650</f>
        <v>0</v>
      </c>
      <c r="D650" s="185">
        <f>'Аксапта ИВЛ приход 2'!E650+1-1</f>
        <v>0</v>
      </c>
      <c r="E650">
        <f>'Аксапта ИВЛ приход 2'!F650</f>
        <v>0</v>
      </c>
    </row>
    <row r="651" spans="1:5">
      <c r="A651" t="e">
        <f t="shared" si="10"/>
        <v>#VALUE!</v>
      </c>
      <c r="B651">
        <f>'Аксапта ИВЛ приход 2'!B651</f>
        <v>0</v>
      </c>
      <c r="C651" s="197">
        <f>'Аксапта ИВЛ приход 2'!C651</f>
        <v>0</v>
      </c>
      <c r="D651" s="185">
        <f>'Аксапта ИВЛ приход 2'!E651+1-1</f>
        <v>0</v>
      </c>
      <c r="E651">
        <f>'Аксапта ИВЛ приход 2'!F651</f>
        <v>0</v>
      </c>
    </row>
    <row r="652" spans="1:5">
      <c r="A652" t="e">
        <f t="shared" si="10"/>
        <v>#VALUE!</v>
      </c>
      <c r="B652">
        <f>'Аксапта ИВЛ приход 2'!B652</f>
        <v>0</v>
      </c>
      <c r="C652" s="197">
        <f>'Аксапта ИВЛ приход 2'!C652</f>
        <v>0</v>
      </c>
      <c r="D652" s="185">
        <f>'Аксапта ИВЛ приход 2'!E652+1-1</f>
        <v>0</v>
      </c>
      <c r="E652">
        <f>'Аксапта ИВЛ приход 2'!F652</f>
        <v>0</v>
      </c>
    </row>
    <row r="653" spans="1:5">
      <c r="A653" t="e">
        <f t="shared" si="10"/>
        <v>#VALUE!</v>
      </c>
      <c r="B653">
        <f>'Аксапта ИВЛ приход 2'!B653</f>
        <v>0</v>
      </c>
      <c r="C653" s="197">
        <f>'Аксапта ИВЛ приход 2'!C653</f>
        <v>0</v>
      </c>
      <c r="D653" s="185">
        <f>'Аксапта ИВЛ приход 2'!E653+1-1</f>
        <v>0</v>
      </c>
      <c r="E653">
        <f>'Аксапта ИВЛ приход 2'!F653</f>
        <v>0</v>
      </c>
    </row>
    <row r="654" spans="1:5">
      <c r="A654" t="e">
        <f t="shared" si="10"/>
        <v>#VALUE!</v>
      </c>
      <c r="B654">
        <f>'Аксапта ИВЛ приход 2'!B654</f>
        <v>0</v>
      </c>
      <c r="C654" s="197">
        <f>'Аксапта ИВЛ приход 2'!C654</f>
        <v>0</v>
      </c>
      <c r="D654" s="185">
        <f>'Аксапта ИВЛ приход 2'!E654+1-1</f>
        <v>0</v>
      </c>
      <c r="E654">
        <f>'Аксапта ИВЛ приход 2'!F654</f>
        <v>0</v>
      </c>
    </row>
    <row r="655" spans="1:5">
      <c r="A655" t="e">
        <f t="shared" si="10"/>
        <v>#VALUE!</v>
      </c>
      <c r="B655">
        <f>'Аксапта ИВЛ приход 2'!B655</f>
        <v>0</v>
      </c>
      <c r="C655" s="197">
        <f>'Аксапта ИВЛ приход 2'!C655</f>
        <v>0</v>
      </c>
      <c r="D655" s="185">
        <f>'Аксапта ИВЛ приход 2'!E655+1-1</f>
        <v>0</v>
      </c>
      <c r="E655">
        <f>'Аксапта ИВЛ приход 2'!F655</f>
        <v>0</v>
      </c>
    </row>
    <row r="656" spans="1:5">
      <c r="A656" t="e">
        <f t="shared" si="10"/>
        <v>#VALUE!</v>
      </c>
      <c r="B656">
        <f>'Аксапта ИВЛ приход 2'!B656</f>
        <v>0</v>
      </c>
      <c r="C656" s="197">
        <f>'Аксапта ИВЛ приход 2'!C656</f>
        <v>0</v>
      </c>
      <c r="D656" s="185">
        <f>'Аксапта ИВЛ приход 2'!E656+1-1</f>
        <v>0</v>
      </c>
      <c r="E656">
        <f>'Аксапта ИВЛ приход 2'!F656</f>
        <v>0</v>
      </c>
    </row>
    <row r="657" spans="1:5">
      <c r="A657" t="e">
        <f t="shared" si="10"/>
        <v>#VALUE!</v>
      </c>
      <c r="B657">
        <f>'Аксапта ИВЛ приход 2'!B657</f>
        <v>0</v>
      </c>
      <c r="C657" s="197">
        <f>'Аксапта ИВЛ приход 2'!C657</f>
        <v>0</v>
      </c>
      <c r="D657" s="185">
        <f>'Аксапта ИВЛ приход 2'!E657+1-1</f>
        <v>0</v>
      </c>
      <c r="E657">
        <f>'Аксапта ИВЛ приход 2'!F657</f>
        <v>0</v>
      </c>
    </row>
    <row r="658" spans="1:5">
      <c r="A658" t="e">
        <f t="shared" si="10"/>
        <v>#VALUE!</v>
      </c>
      <c r="B658">
        <f>'Аксапта ИВЛ приход 2'!B658</f>
        <v>0</v>
      </c>
      <c r="C658" s="197">
        <f>'Аксапта ИВЛ приход 2'!C658</f>
        <v>0</v>
      </c>
      <c r="D658" s="185">
        <f>'Аксапта ИВЛ приход 2'!E658+1-1</f>
        <v>0</v>
      </c>
      <c r="E658">
        <f>'Аксапта ИВЛ приход 2'!F658</f>
        <v>0</v>
      </c>
    </row>
    <row r="659" spans="1:5">
      <c r="A659" t="e">
        <f t="shared" si="10"/>
        <v>#VALUE!</v>
      </c>
      <c r="B659">
        <f>'Аксапта ИВЛ приход 2'!B659</f>
        <v>0</v>
      </c>
      <c r="C659" s="197">
        <f>'Аксапта ИВЛ приход 2'!C659</f>
        <v>0</v>
      </c>
      <c r="D659" s="185">
        <f>'Аксапта ИВЛ приход 2'!E659+1-1</f>
        <v>0</v>
      </c>
      <c r="E659">
        <f>'Аксапта ИВЛ приход 2'!F659</f>
        <v>0</v>
      </c>
    </row>
    <row r="660" spans="1:5">
      <c r="A660" t="e">
        <f t="shared" si="10"/>
        <v>#VALUE!</v>
      </c>
      <c r="B660">
        <f>'Аксапта ИВЛ приход 2'!B660</f>
        <v>0</v>
      </c>
      <c r="C660" s="197">
        <f>'Аксапта ИВЛ приход 2'!C660</f>
        <v>0</v>
      </c>
      <c r="D660" s="185">
        <f>'Аксапта ИВЛ приход 2'!E660+1-1</f>
        <v>0</v>
      </c>
      <c r="E660">
        <f>'Аксапта ИВЛ приход 2'!F660</f>
        <v>0</v>
      </c>
    </row>
    <row r="661" spans="1:5">
      <c r="A661" t="e">
        <f t="shared" si="10"/>
        <v>#VALUE!</v>
      </c>
      <c r="B661">
        <f>'Аксапта ИВЛ приход 2'!B661</f>
        <v>0</v>
      </c>
      <c r="C661" s="197">
        <f>'Аксапта ИВЛ приход 2'!C661</f>
        <v>0</v>
      </c>
      <c r="D661" s="185">
        <f>'Аксапта ИВЛ приход 2'!E661+1-1</f>
        <v>0</v>
      </c>
      <c r="E661">
        <f>'Аксапта ИВЛ приход 2'!F661</f>
        <v>0</v>
      </c>
    </row>
    <row r="662" spans="1:5">
      <c r="A662" t="e">
        <f t="shared" si="10"/>
        <v>#VALUE!</v>
      </c>
      <c r="B662">
        <f>'Аксапта ИВЛ приход 2'!B662</f>
        <v>0</v>
      </c>
      <c r="C662" s="197">
        <f>'Аксапта ИВЛ приход 2'!C662</f>
        <v>0</v>
      </c>
      <c r="D662" s="185">
        <f>'Аксапта ИВЛ приход 2'!E662+1-1</f>
        <v>0</v>
      </c>
      <c r="E662">
        <f>'Аксапта ИВЛ приход 2'!F662</f>
        <v>0</v>
      </c>
    </row>
    <row r="663" spans="1:5">
      <c r="A663" t="e">
        <f t="shared" si="10"/>
        <v>#VALUE!</v>
      </c>
      <c r="B663">
        <f>'Аксапта ИВЛ приход 2'!B663</f>
        <v>0</v>
      </c>
      <c r="C663" s="197">
        <f>'Аксапта ИВЛ приход 2'!C663</f>
        <v>0</v>
      </c>
      <c r="D663" s="185">
        <f>'Аксапта ИВЛ приход 2'!E663+1-1</f>
        <v>0</v>
      </c>
      <c r="E663">
        <f>'Аксапта ИВЛ приход 2'!F663</f>
        <v>0</v>
      </c>
    </row>
    <row r="664" spans="1:5">
      <c r="A664" t="e">
        <f t="shared" si="10"/>
        <v>#VALUE!</v>
      </c>
      <c r="B664">
        <f>'Аксапта ИВЛ приход 2'!B664</f>
        <v>0</v>
      </c>
      <c r="C664" s="197">
        <f>'Аксапта ИВЛ приход 2'!C664</f>
        <v>0</v>
      </c>
      <c r="D664" s="185">
        <f>'Аксапта ИВЛ приход 2'!E664+1-1</f>
        <v>0</v>
      </c>
      <c r="E664">
        <f>'Аксапта ИВЛ приход 2'!F664</f>
        <v>0</v>
      </c>
    </row>
    <row r="665" spans="1:5">
      <c r="A665" t="e">
        <f t="shared" si="10"/>
        <v>#VALUE!</v>
      </c>
      <c r="B665">
        <f>'Аксапта ИВЛ приход 2'!B665</f>
        <v>0</v>
      </c>
      <c r="C665" s="197">
        <f>'Аксапта ИВЛ приход 2'!C665</f>
        <v>0</v>
      </c>
      <c r="D665" s="185">
        <f>'Аксапта ИВЛ приход 2'!E665+1-1</f>
        <v>0</v>
      </c>
      <c r="E665">
        <f>'Аксапта ИВЛ приход 2'!F665</f>
        <v>0</v>
      </c>
    </row>
    <row r="666" spans="1:5">
      <c r="A666" t="e">
        <f t="shared" si="10"/>
        <v>#VALUE!</v>
      </c>
      <c r="B666">
        <f>'Аксапта ИВЛ приход 2'!B666</f>
        <v>0</v>
      </c>
      <c r="C666" s="197">
        <f>'Аксапта ИВЛ приход 2'!C666</f>
        <v>0</v>
      </c>
      <c r="D666" s="185">
        <f>'Аксапта ИВЛ приход 2'!E666+1-1</f>
        <v>0</v>
      </c>
      <c r="E666">
        <f>'Аксапта ИВЛ приход 2'!F666</f>
        <v>0</v>
      </c>
    </row>
    <row r="667" spans="1:5">
      <c r="A667" t="e">
        <f t="shared" si="10"/>
        <v>#VALUE!</v>
      </c>
      <c r="B667">
        <f>'Аксапта ИВЛ приход 2'!B667</f>
        <v>0</v>
      </c>
      <c r="C667" s="197">
        <f>'Аксапта ИВЛ приход 2'!C667</f>
        <v>0</v>
      </c>
      <c r="D667" s="185">
        <f>'Аксапта ИВЛ приход 2'!E667+1-1</f>
        <v>0</v>
      </c>
      <c r="E667">
        <f>'Аксапта ИВЛ приход 2'!F667</f>
        <v>0</v>
      </c>
    </row>
    <row r="668" spans="1:5">
      <c r="A668" t="e">
        <f t="shared" si="10"/>
        <v>#VALUE!</v>
      </c>
      <c r="B668">
        <f>'Аксапта ИВЛ приход 2'!B668</f>
        <v>0</v>
      </c>
      <c r="C668" s="197">
        <f>'Аксапта ИВЛ приход 2'!C668</f>
        <v>0</v>
      </c>
      <c r="D668" s="185">
        <f>'Аксапта ИВЛ приход 2'!E668+1-1</f>
        <v>0</v>
      </c>
      <c r="E668">
        <f>'Аксапта ИВЛ приход 2'!F668</f>
        <v>0</v>
      </c>
    </row>
    <row r="669" spans="1:5">
      <c r="A669" t="e">
        <f t="shared" si="10"/>
        <v>#VALUE!</v>
      </c>
      <c r="B669">
        <f>'Аксапта ИВЛ приход 2'!B669</f>
        <v>0</v>
      </c>
      <c r="C669" s="197">
        <f>'Аксапта ИВЛ приход 2'!C669</f>
        <v>0</v>
      </c>
      <c r="D669" s="185">
        <f>'Аксапта ИВЛ приход 2'!E669+1-1</f>
        <v>0</v>
      </c>
      <c r="E669">
        <f>'Аксапта ИВЛ приход 2'!F669</f>
        <v>0</v>
      </c>
    </row>
    <row r="670" spans="1:5">
      <c r="A670" t="e">
        <f t="shared" si="10"/>
        <v>#VALUE!</v>
      </c>
      <c r="B670">
        <f>'Аксапта ИВЛ приход 2'!B670</f>
        <v>0</v>
      </c>
      <c r="C670" s="197">
        <f>'Аксапта ИВЛ приход 2'!C670</f>
        <v>0</v>
      </c>
      <c r="D670" s="185">
        <f>'Аксапта ИВЛ приход 2'!E670+1-1</f>
        <v>0</v>
      </c>
      <c r="E670">
        <f>'Аксапта ИВЛ приход 2'!F670</f>
        <v>0</v>
      </c>
    </row>
    <row r="671" spans="1:5">
      <c r="A671" t="e">
        <f t="shared" si="10"/>
        <v>#VALUE!</v>
      </c>
      <c r="B671">
        <f>'Аксапта ИВЛ приход 2'!B671</f>
        <v>0</v>
      </c>
      <c r="C671" s="197">
        <f>'Аксапта ИВЛ приход 2'!C671</f>
        <v>0</v>
      </c>
      <c r="D671" s="185">
        <f>'Аксапта ИВЛ приход 2'!E671+1-1</f>
        <v>0</v>
      </c>
      <c r="E671">
        <f>'Аксапта ИВЛ приход 2'!F671</f>
        <v>0</v>
      </c>
    </row>
    <row r="672" spans="1:5">
      <c r="A672" t="e">
        <f t="shared" si="10"/>
        <v>#VALUE!</v>
      </c>
      <c r="B672">
        <f>'Аксапта ИВЛ приход 2'!B672</f>
        <v>0</v>
      </c>
      <c r="C672" s="197">
        <f>'Аксапта ИВЛ приход 2'!C672</f>
        <v>0</v>
      </c>
      <c r="D672" s="185">
        <f>'Аксапта ИВЛ приход 2'!E672+1-1</f>
        <v>0</v>
      </c>
      <c r="E672">
        <f>'Аксапта ИВЛ приход 2'!F672</f>
        <v>0</v>
      </c>
    </row>
    <row r="673" spans="1:5">
      <c r="A673" t="e">
        <f t="shared" si="10"/>
        <v>#VALUE!</v>
      </c>
      <c r="B673">
        <f>'Аксапта ИВЛ приход 2'!B673</f>
        <v>0</v>
      </c>
      <c r="C673" s="197">
        <f>'Аксапта ИВЛ приход 2'!C673</f>
        <v>0</v>
      </c>
      <c r="D673" s="185">
        <f>'Аксапта ИВЛ приход 2'!E673+1-1</f>
        <v>0</v>
      </c>
      <c r="E673">
        <f>'Аксапта ИВЛ приход 2'!F673</f>
        <v>0</v>
      </c>
    </row>
    <row r="674" spans="1:5">
      <c r="A674" t="e">
        <f t="shared" si="10"/>
        <v>#VALUE!</v>
      </c>
      <c r="B674">
        <f>'Аксапта ИВЛ приход 2'!B674</f>
        <v>0</v>
      </c>
      <c r="C674" s="197">
        <f>'Аксапта ИВЛ приход 2'!C674</f>
        <v>0</v>
      </c>
      <c r="D674" s="185">
        <f>'Аксапта ИВЛ приход 2'!E674+1-1</f>
        <v>0</v>
      </c>
      <c r="E674">
        <f>'Аксапта ИВЛ приход 2'!F674</f>
        <v>0</v>
      </c>
    </row>
    <row r="675" spans="1:5">
      <c r="A675" t="e">
        <f t="shared" si="10"/>
        <v>#VALUE!</v>
      </c>
      <c r="B675">
        <f>'Аксапта ИВЛ приход 2'!B675</f>
        <v>0</v>
      </c>
      <c r="C675" s="197">
        <f>'Аксапта ИВЛ приход 2'!C675</f>
        <v>0</v>
      </c>
      <c r="D675" s="185">
        <f>'Аксапта ИВЛ приход 2'!E675+1-1</f>
        <v>0</v>
      </c>
      <c r="E675">
        <f>'Аксапта ИВЛ приход 2'!F675</f>
        <v>0</v>
      </c>
    </row>
    <row r="676" spans="1:5">
      <c r="A676" t="e">
        <f t="shared" si="10"/>
        <v>#VALUE!</v>
      </c>
      <c r="B676">
        <f>'Аксапта ИВЛ приход 2'!B676</f>
        <v>0</v>
      </c>
      <c r="C676" s="197">
        <f>'Аксапта ИВЛ приход 2'!C676</f>
        <v>0</v>
      </c>
      <c r="D676" s="185">
        <f>'Аксапта ИВЛ приход 2'!E676+1-1</f>
        <v>0</v>
      </c>
      <c r="E676">
        <f>'Аксапта ИВЛ приход 2'!F676</f>
        <v>0</v>
      </c>
    </row>
    <row r="677" spans="1:5">
      <c r="A677" t="e">
        <f t="shared" si="10"/>
        <v>#VALUE!</v>
      </c>
      <c r="B677">
        <f>'Аксапта ИВЛ приход 2'!B677</f>
        <v>0</v>
      </c>
      <c r="C677" s="197">
        <f>'Аксапта ИВЛ приход 2'!C677</f>
        <v>0</v>
      </c>
      <c r="D677" s="185">
        <f>'Аксапта ИВЛ приход 2'!E677+1-1</f>
        <v>0</v>
      </c>
      <c r="E677">
        <f>'Аксапта ИВЛ приход 2'!F677</f>
        <v>0</v>
      </c>
    </row>
    <row r="678" spans="1:5">
      <c r="A678" t="e">
        <f t="shared" si="10"/>
        <v>#VALUE!</v>
      </c>
      <c r="B678">
        <f>'Аксапта ИВЛ приход 2'!B678</f>
        <v>0</v>
      </c>
      <c r="C678" s="197">
        <f>'Аксапта ИВЛ приход 2'!C678</f>
        <v>0</v>
      </c>
      <c r="D678" s="185">
        <f>'Аксапта ИВЛ приход 2'!E678+1-1</f>
        <v>0</v>
      </c>
      <c r="E678">
        <f>'Аксапта ИВЛ приход 2'!F678</f>
        <v>0</v>
      </c>
    </row>
    <row r="679" spans="1:5">
      <c r="A679" t="e">
        <f t="shared" si="10"/>
        <v>#VALUE!</v>
      </c>
      <c r="B679">
        <f>'Аксапта ИВЛ приход 2'!B679</f>
        <v>0</v>
      </c>
      <c r="C679" s="197">
        <f>'Аксапта ИВЛ приход 2'!C679</f>
        <v>0</v>
      </c>
      <c r="D679" s="185">
        <f>'Аксапта ИВЛ приход 2'!E679+1-1</f>
        <v>0</v>
      </c>
      <c r="E679">
        <f>'Аксапта ИВЛ приход 2'!F679</f>
        <v>0</v>
      </c>
    </row>
    <row r="680" spans="1:5">
      <c r="A680" t="e">
        <f t="shared" si="10"/>
        <v>#VALUE!</v>
      </c>
      <c r="B680">
        <f>'Аксапта ИВЛ приход 2'!B680</f>
        <v>0</v>
      </c>
      <c r="C680" s="197">
        <f>'Аксапта ИВЛ приход 2'!C680</f>
        <v>0</v>
      </c>
      <c r="D680" s="185">
        <f>'Аксапта ИВЛ приход 2'!E680+1-1</f>
        <v>0</v>
      </c>
      <c r="E680">
        <f>'Аксапта ИВЛ приход 2'!F680</f>
        <v>0</v>
      </c>
    </row>
    <row r="681" spans="1:5">
      <c r="A681" t="e">
        <f t="shared" si="10"/>
        <v>#VALUE!</v>
      </c>
      <c r="B681">
        <f>'Аксапта ИВЛ приход 2'!B681</f>
        <v>0</v>
      </c>
      <c r="C681" s="197">
        <f>'Аксапта ИВЛ приход 2'!C681</f>
        <v>0</v>
      </c>
      <c r="D681" s="185">
        <f>'Аксапта ИВЛ приход 2'!E681+1-1</f>
        <v>0</v>
      </c>
      <c r="E681">
        <f>'Аксапта ИВЛ приход 2'!F681</f>
        <v>0</v>
      </c>
    </row>
    <row r="682" spans="1:5">
      <c r="A682" t="e">
        <f t="shared" si="10"/>
        <v>#VALUE!</v>
      </c>
      <c r="B682">
        <f>'Аксапта ИВЛ приход 2'!B682</f>
        <v>0</v>
      </c>
      <c r="C682" s="197">
        <f>'Аксапта ИВЛ приход 2'!C682</f>
        <v>0</v>
      </c>
      <c r="D682" s="185">
        <f>'Аксапта ИВЛ приход 2'!E682+1-1</f>
        <v>0</v>
      </c>
      <c r="E682">
        <f>'Аксапта ИВЛ приход 2'!F682</f>
        <v>0</v>
      </c>
    </row>
    <row r="683" spans="1:5">
      <c r="A683" t="e">
        <f t="shared" si="10"/>
        <v>#VALUE!</v>
      </c>
      <c r="B683">
        <f>'Аксапта ИВЛ приход 2'!B683</f>
        <v>0</v>
      </c>
      <c r="C683" s="197">
        <f>'Аксапта ИВЛ приход 2'!C683</f>
        <v>0</v>
      </c>
      <c r="D683" s="185">
        <f>'Аксапта ИВЛ приход 2'!E683+1-1</f>
        <v>0</v>
      </c>
      <c r="E683">
        <f>'Аксапта ИВЛ приход 2'!F683</f>
        <v>0</v>
      </c>
    </row>
    <row r="684" spans="1:5">
      <c r="A684" t="e">
        <f t="shared" si="10"/>
        <v>#VALUE!</v>
      </c>
      <c r="B684">
        <f>'Аксапта ИВЛ приход 2'!B684</f>
        <v>0</v>
      </c>
      <c r="C684" s="197">
        <f>'Аксапта ИВЛ приход 2'!C684</f>
        <v>0</v>
      </c>
      <c r="D684" s="185">
        <f>'Аксапта ИВЛ приход 2'!E684+1-1</f>
        <v>0</v>
      </c>
      <c r="E684">
        <f>'Аксапта ИВЛ приход 2'!F684</f>
        <v>0</v>
      </c>
    </row>
    <row r="685" spans="1:5">
      <c r="A685" t="e">
        <f t="shared" si="10"/>
        <v>#VALUE!</v>
      </c>
      <c r="B685">
        <f>'Аксапта ИВЛ приход 2'!B685</f>
        <v>0</v>
      </c>
      <c r="C685" s="197">
        <f>'Аксапта ИВЛ приход 2'!C685</f>
        <v>0</v>
      </c>
      <c r="D685" s="185">
        <f>'Аксапта ИВЛ приход 2'!E685+1-1</f>
        <v>0</v>
      </c>
      <c r="E685">
        <f>'Аксапта ИВЛ приход 2'!F685</f>
        <v>0</v>
      </c>
    </row>
    <row r="686" spans="1:5">
      <c r="A686" t="e">
        <f t="shared" si="10"/>
        <v>#VALUE!</v>
      </c>
      <c r="B686">
        <f>'Аксапта ИВЛ приход 2'!B686</f>
        <v>0</v>
      </c>
      <c r="C686" s="197">
        <f>'Аксапта ИВЛ приход 2'!C686</f>
        <v>0</v>
      </c>
      <c r="D686" s="185">
        <f>'Аксапта ИВЛ приход 2'!E686+1-1</f>
        <v>0</v>
      </c>
      <c r="E686">
        <f>'Аксапта ИВЛ приход 2'!F686</f>
        <v>0</v>
      </c>
    </row>
    <row r="687" spans="1:5">
      <c r="A687" t="e">
        <f t="shared" si="10"/>
        <v>#VALUE!</v>
      </c>
      <c r="B687">
        <f>'Аксапта ИВЛ приход 2'!B687</f>
        <v>0</v>
      </c>
      <c r="C687" s="197">
        <f>'Аксапта ИВЛ приход 2'!C687</f>
        <v>0</v>
      </c>
      <c r="D687" s="185">
        <f>'Аксапта ИВЛ приход 2'!E687+1-1</f>
        <v>0</v>
      </c>
      <c r="E687">
        <f>'Аксапта ИВЛ приход 2'!F687</f>
        <v>0</v>
      </c>
    </row>
    <row r="688" spans="1:5">
      <c r="A688" t="e">
        <f t="shared" si="10"/>
        <v>#VALUE!</v>
      </c>
      <c r="B688">
        <f>'Аксапта ИВЛ приход 2'!B688</f>
        <v>0</v>
      </c>
      <c r="C688" s="197">
        <f>'Аксапта ИВЛ приход 2'!C688</f>
        <v>0</v>
      </c>
      <c r="D688" s="185">
        <f>'Аксапта ИВЛ приход 2'!E688+1-1</f>
        <v>0</v>
      </c>
      <c r="E688">
        <f>'Аксапта ИВЛ приход 2'!F688</f>
        <v>0</v>
      </c>
    </row>
    <row r="689" spans="1:5">
      <c r="A689" t="e">
        <f t="shared" si="10"/>
        <v>#VALUE!</v>
      </c>
      <c r="B689">
        <f>'Аксапта ИВЛ приход 2'!B689</f>
        <v>0</v>
      </c>
      <c r="C689" s="197">
        <f>'Аксапта ИВЛ приход 2'!C689</f>
        <v>0</v>
      </c>
      <c r="D689" s="185">
        <f>'Аксапта ИВЛ приход 2'!E689+1-1</f>
        <v>0</v>
      </c>
      <c r="E689">
        <f>'Аксапта ИВЛ приход 2'!F689</f>
        <v>0</v>
      </c>
    </row>
    <row r="690" spans="1:5">
      <c r="A690" t="e">
        <f t="shared" si="10"/>
        <v>#VALUE!</v>
      </c>
      <c r="B690">
        <f>'Аксапта ИВЛ приход 2'!B690</f>
        <v>0</v>
      </c>
      <c r="C690" s="197">
        <f>'Аксапта ИВЛ приход 2'!C690</f>
        <v>0</v>
      </c>
      <c r="D690" s="185">
        <f>'Аксапта ИВЛ приход 2'!E690+1-1</f>
        <v>0</v>
      </c>
      <c r="E690">
        <f>'Аксапта ИВЛ приход 2'!F690</f>
        <v>0</v>
      </c>
    </row>
    <row r="691" spans="1:5">
      <c r="A691" t="e">
        <f t="shared" si="10"/>
        <v>#VALUE!</v>
      </c>
      <c r="B691">
        <f>'Аксапта ИВЛ приход 2'!B691</f>
        <v>0</v>
      </c>
      <c r="C691" s="197">
        <f>'Аксапта ИВЛ приход 2'!C691</f>
        <v>0</v>
      </c>
      <c r="D691" s="185">
        <f>'Аксапта ИВЛ приход 2'!E691+1-1</f>
        <v>0</v>
      </c>
      <c r="E691">
        <f>'Аксапта ИВЛ приход 2'!F691</f>
        <v>0</v>
      </c>
    </row>
    <row r="692" spans="1:5">
      <c r="A692" t="e">
        <f t="shared" si="10"/>
        <v>#VALUE!</v>
      </c>
      <c r="B692">
        <f>'Аксапта ИВЛ приход 2'!B692</f>
        <v>0</v>
      </c>
      <c r="C692" s="197">
        <f>'Аксапта ИВЛ приход 2'!C692</f>
        <v>0</v>
      </c>
      <c r="D692" s="185">
        <f>'Аксапта ИВЛ приход 2'!E692+1-1</f>
        <v>0</v>
      </c>
      <c r="E692">
        <f>'Аксапта ИВЛ приход 2'!F692</f>
        <v>0</v>
      </c>
    </row>
    <row r="693" spans="1:5">
      <c r="A693" t="e">
        <f t="shared" si="10"/>
        <v>#VALUE!</v>
      </c>
      <c r="B693">
        <f>'Аксапта ИВЛ приход 2'!B693</f>
        <v>0</v>
      </c>
      <c r="C693" s="197">
        <f>'Аксапта ИВЛ приход 2'!C693</f>
        <v>0</v>
      </c>
      <c r="D693" s="185">
        <f>'Аксапта ИВЛ приход 2'!E693+1-1</f>
        <v>0</v>
      </c>
      <c r="E693">
        <f>'Аксапта ИВЛ приход 2'!F693</f>
        <v>0</v>
      </c>
    </row>
    <row r="694" spans="1:5">
      <c r="A694" t="e">
        <f t="shared" si="10"/>
        <v>#VALUE!</v>
      </c>
      <c r="B694">
        <f>'Аксапта ИВЛ приход 2'!B694</f>
        <v>0</v>
      </c>
      <c r="C694" s="197">
        <f>'Аксапта ИВЛ приход 2'!C694</f>
        <v>0</v>
      </c>
      <c r="D694" s="185">
        <f>'Аксапта ИВЛ приход 2'!E694+1-1</f>
        <v>0</v>
      </c>
      <c r="E694">
        <f>'Аксапта ИВЛ приход 2'!F694</f>
        <v>0</v>
      </c>
    </row>
    <row r="695" spans="1:5">
      <c r="A695" t="e">
        <f t="shared" si="10"/>
        <v>#VALUE!</v>
      </c>
      <c r="B695">
        <f>'Аксапта ИВЛ приход 2'!B695</f>
        <v>0</v>
      </c>
      <c r="C695" s="197">
        <f>'Аксапта ИВЛ приход 2'!C695</f>
        <v>0</v>
      </c>
      <c r="D695" s="185">
        <f>'Аксапта ИВЛ приход 2'!E695+1-1</f>
        <v>0</v>
      </c>
      <c r="E695">
        <f>'Аксапта ИВЛ приход 2'!F695</f>
        <v>0</v>
      </c>
    </row>
    <row r="696" spans="1:5">
      <c r="A696" t="e">
        <f t="shared" si="10"/>
        <v>#VALUE!</v>
      </c>
      <c r="B696">
        <f>'Аксапта ИВЛ приход 2'!B696</f>
        <v>0</v>
      </c>
      <c r="C696" s="197">
        <f>'Аксапта ИВЛ приход 2'!C696</f>
        <v>0</v>
      </c>
      <c r="D696" s="185">
        <f>'Аксапта ИВЛ приход 2'!E696+1-1</f>
        <v>0</v>
      </c>
      <c r="E696">
        <f>'Аксапта ИВЛ приход 2'!F696</f>
        <v>0</v>
      </c>
    </row>
    <row r="697" spans="1:5">
      <c r="A697" t="e">
        <f t="shared" si="10"/>
        <v>#VALUE!</v>
      </c>
      <c r="B697">
        <f>'Аксапта ИВЛ приход 2'!B697</f>
        <v>0</v>
      </c>
      <c r="C697" s="197">
        <f>'Аксапта ИВЛ приход 2'!C697</f>
        <v>0</v>
      </c>
      <c r="D697" s="185">
        <f>'Аксапта ИВЛ приход 2'!E697+1-1</f>
        <v>0</v>
      </c>
      <c r="E697">
        <f>'Аксапта ИВЛ приход 2'!F697</f>
        <v>0</v>
      </c>
    </row>
    <row r="698" spans="1:5">
      <c r="A698" t="e">
        <f t="shared" si="10"/>
        <v>#VALUE!</v>
      </c>
      <c r="B698">
        <f>'Аксапта ИВЛ приход 2'!B698</f>
        <v>0</v>
      </c>
      <c r="C698" s="197">
        <f>'Аксапта ИВЛ приход 2'!C698</f>
        <v>0</v>
      </c>
      <c r="D698" s="185">
        <f>'Аксапта ИВЛ приход 2'!E698+1-1</f>
        <v>0</v>
      </c>
      <c r="E698">
        <f>'Аксапта ИВЛ приход 2'!F698</f>
        <v>0</v>
      </c>
    </row>
    <row r="699" spans="1:5">
      <c r="A699" t="e">
        <f t="shared" si="10"/>
        <v>#VALUE!</v>
      </c>
      <c r="B699">
        <f>'Аксапта ИВЛ приход 2'!B699</f>
        <v>0</v>
      </c>
      <c r="C699" s="197">
        <f>'Аксапта ИВЛ приход 2'!C699</f>
        <v>0</v>
      </c>
      <c r="D699" s="185">
        <f>'Аксапта ИВЛ приход 2'!E699+1-1</f>
        <v>0</v>
      </c>
      <c r="E699">
        <f>'Аксапта ИВЛ приход 2'!F699</f>
        <v>0</v>
      </c>
    </row>
    <row r="700" spans="1:5">
      <c r="A700" t="e">
        <f t="shared" si="10"/>
        <v>#VALUE!</v>
      </c>
      <c r="B700">
        <f>'Аксапта ИВЛ приход 2'!B700</f>
        <v>0</v>
      </c>
      <c r="C700" s="197">
        <f>'Аксапта ИВЛ приход 2'!C700</f>
        <v>0</v>
      </c>
      <c r="D700" s="185">
        <f>'Аксапта ИВЛ приход 2'!E700+1-1</f>
        <v>0</v>
      </c>
      <c r="E700">
        <f>'Аксапта ИВЛ приход 2'!F700</f>
        <v>0</v>
      </c>
    </row>
    <row r="701" spans="1:5">
      <c r="A701" t="e">
        <f t="shared" si="10"/>
        <v>#VALUE!</v>
      </c>
      <c r="B701">
        <f>'Аксапта ИВЛ приход 2'!B701</f>
        <v>0</v>
      </c>
      <c r="C701" s="197">
        <f>'Аксапта ИВЛ приход 2'!C701</f>
        <v>0</v>
      </c>
      <c r="D701" s="185">
        <f>'Аксапта ИВЛ приход 2'!E701+1-1</f>
        <v>0</v>
      </c>
      <c r="E701">
        <f>'Аксапта ИВЛ приход 2'!F701</f>
        <v>0</v>
      </c>
    </row>
    <row r="702" spans="1:5">
      <c r="A702" t="e">
        <f t="shared" si="10"/>
        <v>#VALUE!</v>
      </c>
      <c r="B702">
        <f>'Аксапта ИВЛ приход 2'!B702</f>
        <v>0</v>
      </c>
      <c r="C702" s="197">
        <f>'Аксапта ИВЛ приход 2'!C702</f>
        <v>0</v>
      </c>
      <c r="D702" s="185">
        <f>'Аксапта ИВЛ приход 2'!E702+1-1</f>
        <v>0</v>
      </c>
      <c r="E702">
        <f>'Аксапта ИВЛ приход 2'!F702</f>
        <v>0</v>
      </c>
    </row>
    <row r="703" spans="1:5">
      <c r="A703" t="e">
        <f t="shared" si="10"/>
        <v>#VALUE!</v>
      </c>
      <c r="B703">
        <f>'Аксапта ИВЛ приход 2'!B703</f>
        <v>0</v>
      </c>
      <c r="C703" s="197">
        <f>'Аксапта ИВЛ приход 2'!C703</f>
        <v>0</v>
      </c>
      <c r="D703" s="185">
        <f>'Аксапта ИВЛ приход 2'!E703+1-1</f>
        <v>0</v>
      </c>
      <c r="E703">
        <f>'Аксапта ИВЛ приход 2'!F703</f>
        <v>0</v>
      </c>
    </row>
    <row r="704" spans="1:5">
      <c r="A704" t="e">
        <f t="shared" si="10"/>
        <v>#VALUE!</v>
      </c>
      <c r="B704">
        <f>'Аксапта ИВЛ приход 2'!B704</f>
        <v>0</v>
      </c>
      <c r="C704" s="197">
        <f>'Аксапта ИВЛ приход 2'!C704</f>
        <v>0</v>
      </c>
      <c r="D704" s="185">
        <f>'Аксапта ИВЛ приход 2'!E704+1-1</f>
        <v>0</v>
      </c>
      <c r="E704">
        <f>'Аксапта ИВЛ приход 2'!F704</f>
        <v>0</v>
      </c>
    </row>
    <row r="705" spans="1:5">
      <c r="A705" t="e">
        <f t="shared" ref="A705:A768" si="11">REPLACE(B705,1,3,)+1-1</f>
        <v>#VALUE!</v>
      </c>
      <c r="B705">
        <f>'Аксапта ИВЛ приход 2'!B705</f>
        <v>0</v>
      </c>
      <c r="C705" s="197">
        <f>'Аксапта ИВЛ приход 2'!C705</f>
        <v>0</v>
      </c>
      <c r="D705" s="185">
        <f>'Аксапта ИВЛ приход 2'!E705+1-1</f>
        <v>0</v>
      </c>
      <c r="E705">
        <f>'Аксапта ИВЛ приход 2'!F705</f>
        <v>0</v>
      </c>
    </row>
    <row r="706" spans="1:5">
      <c r="A706" t="e">
        <f t="shared" si="11"/>
        <v>#VALUE!</v>
      </c>
      <c r="B706">
        <f>'Аксапта ИВЛ приход 2'!B706</f>
        <v>0</v>
      </c>
      <c r="C706" s="197">
        <f>'Аксапта ИВЛ приход 2'!C706</f>
        <v>0</v>
      </c>
      <c r="D706" s="185">
        <f>'Аксапта ИВЛ приход 2'!E706+1-1</f>
        <v>0</v>
      </c>
      <c r="E706">
        <f>'Аксапта ИВЛ приход 2'!F706</f>
        <v>0</v>
      </c>
    </row>
    <row r="707" spans="1:5">
      <c r="A707" t="e">
        <f t="shared" si="11"/>
        <v>#VALUE!</v>
      </c>
      <c r="B707">
        <f>'Аксапта ИВЛ приход 2'!B707</f>
        <v>0</v>
      </c>
      <c r="C707" s="197">
        <f>'Аксапта ИВЛ приход 2'!C707</f>
        <v>0</v>
      </c>
      <c r="D707" s="185">
        <f>'Аксапта ИВЛ приход 2'!E707+1-1</f>
        <v>0</v>
      </c>
      <c r="E707">
        <f>'Аксапта ИВЛ приход 2'!F707</f>
        <v>0</v>
      </c>
    </row>
    <row r="708" spans="1:5">
      <c r="A708" t="e">
        <f t="shared" si="11"/>
        <v>#VALUE!</v>
      </c>
      <c r="B708">
        <f>'Аксапта ИВЛ приход 2'!B708</f>
        <v>0</v>
      </c>
      <c r="C708" s="197">
        <f>'Аксапта ИВЛ приход 2'!C708</f>
        <v>0</v>
      </c>
      <c r="D708" s="185">
        <f>'Аксапта ИВЛ приход 2'!E708+1-1</f>
        <v>0</v>
      </c>
      <c r="E708">
        <f>'Аксапта ИВЛ приход 2'!F708</f>
        <v>0</v>
      </c>
    </row>
    <row r="709" spans="1:5">
      <c r="A709" t="e">
        <f t="shared" si="11"/>
        <v>#VALUE!</v>
      </c>
      <c r="B709">
        <f>'Аксапта ИВЛ приход 2'!B709</f>
        <v>0</v>
      </c>
      <c r="C709" s="197">
        <f>'Аксапта ИВЛ приход 2'!C709</f>
        <v>0</v>
      </c>
      <c r="D709" s="185">
        <f>'Аксапта ИВЛ приход 2'!E709+1-1</f>
        <v>0</v>
      </c>
      <c r="E709">
        <f>'Аксапта ИВЛ приход 2'!F709</f>
        <v>0</v>
      </c>
    </row>
    <row r="710" spans="1:5">
      <c r="A710" t="e">
        <f t="shared" si="11"/>
        <v>#VALUE!</v>
      </c>
      <c r="B710">
        <f>'Аксапта ИВЛ приход 2'!B710</f>
        <v>0</v>
      </c>
      <c r="C710" s="197">
        <f>'Аксапта ИВЛ приход 2'!C710</f>
        <v>0</v>
      </c>
      <c r="D710" s="185">
        <f>'Аксапта ИВЛ приход 2'!E710+1-1</f>
        <v>0</v>
      </c>
      <c r="E710">
        <f>'Аксапта ИВЛ приход 2'!F710</f>
        <v>0</v>
      </c>
    </row>
    <row r="711" spans="1:5">
      <c r="A711" t="e">
        <f t="shared" si="11"/>
        <v>#VALUE!</v>
      </c>
      <c r="B711">
        <f>'Аксапта ИВЛ приход 2'!B711</f>
        <v>0</v>
      </c>
      <c r="C711" s="197">
        <f>'Аксапта ИВЛ приход 2'!C711</f>
        <v>0</v>
      </c>
      <c r="D711" s="185">
        <f>'Аксапта ИВЛ приход 2'!E711+1-1</f>
        <v>0</v>
      </c>
      <c r="E711">
        <f>'Аксапта ИВЛ приход 2'!F711</f>
        <v>0</v>
      </c>
    </row>
    <row r="712" spans="1:5">
      <c r="A712" t="e">
        <f t="shared" si="11"/>
        <v>#VALUE!</v>
      </c>
      <c r="B712">
        <f>'Аксапта ИВЛ приход 2'!B712</f>
        <v>0</v>
      </c>
      <c r="C712" s="197">
        <f>'Аксапта ИВЛ приход 2'!C712</f>
        <v>0</v>
      </c>
      <c r="D712" s="185">
        <f>'Аксапта ИВЛ приход 2'!E712+1-1</f>
        <v>0</v>
      </c>
      <c r="E712">
        <f>'Аксапта ИВЛ приход 2'!F712</f>
        <v>0</v>
      </c>
    </row>
    <row r="713" spans="1:5">
      <c r="A713" t="e">
        <f t="shared" si="11"/>
        <v>#VALUE!</v>
      </c>
      <c r="B713">
        <f>'Аксапта ИВЛ приход 2'!B713</f>
        <v>0</v>
      </c>
      <c r="C713" s="197">
        <f>'Аксапта ИВЛ приход 2'!C713</f>
        <v>0</v>
      </c>
      <c r="D713" s="185">
        <f>'Аксапта ИВЛ приход 2'!E713+1-1</f>
        <v>0</v>
      </c>
      <c r="E713">
        <f>'Аксапта ИВЛ приход 2'!F713</f>
        <v>0</v>
      </c>
    </row>
    <row r="714" spans="1:5">
      <c r="A714" t="e">
        <f t="shared" si="11"/>
        <v>#VALUE!</v>
      </c>
      <c r="B714">
        <f>'Аксапта ИВЛ приход 2'!B714</f>
        <v>0</v>
      </c>
      <c r="C714" s="197">
        <f>'Аксапта ИВЛ приход 2'!C714</f>
        <v>0</v>
      </c>
      <c r="D714" s="185">
        <f>'Аксапта ИВЛ приход 2'!E714+1-1</f>
        <v>0</v>
      </c>
      <c r="E714">
        <f>'Аксапта ИВЛ приход 2'!F714</f>
        <v>0</v>
      </c>
    </row>
    <row r="715" spans="1:5">
      <c r="A715" t="e">
        <f t="shared" si="11"/>
        <v>#VALUE!</v>
      </c>
      <c r="B715">
        <f>'Аксапта ИВЛ приход 2'!B715</f>
        <v>0</v>
      </c>
      <c r="C715" s="197">
        <f>'Аксапта ИВЛ приход 2'!C715</f>
        <v>0</v>
      </c>
      <c r="D715" s="185">
        <f>'Аксапта ИВЛ приход 2'!E715+1-1</f>
        <v>0</v>
      </c>
      <c r="E715">
        <f>'Аксапта ИВЛ приход 2'!F715</f>
        <v>0</v>
      </c>
    </row>
    <row r="716" spans="1:5">
      <c r="A716" t="e">
        <f t="shared" si="11"/>
        <v>#VALUE!</v>
      </c>
      <c r="B716">
        <f>'Аксапта ИВЛ приход 2'!B716</f>
        <v>0</v>
      </c>
      <c r="C716" s="197">
        <f>'Аксапта ИВЛ приход 2'!C716</f>
        <v>0</v>
      </c>
      <c r="D716" s="185">
        <f>'Аксапта ИВЛ приход 2'!E716+1-1</f>
        <v>0</v>
      </c>
      <c r="E716">
        <f>'Аксапта ИВЛ приход 2'!F716</f>
        <v>0</v>
      </c>
    </row>
    <row r="717" spans="1:5">
      <c r="A717" t="e">
        <f t="shared" si="11"/>
        <v>#VALUE!</v>
      </c>
      <c r="B717">
        <f>'Аксапта ИВЛ приход 2'!B717</f>
        <v>0</v>
      </c>
      <c r="C717" s="197">
        <f>'Аксапта ИВЛ приход 2'!C717</f>
        <v>0</v>
      </c>
      <c r="D717" s="185">
        <f>'Аксапта ИВЛ приход 2'!E717+1-1</f>
        <v>0</v>
      </c>
      <c r="E717">
        <f>'Аксапта ИВЛ приход 2'!F717</f>
        <v>0</v>
      </c>
    </row>
    <row r="718" spans="1:5">
      <c r="A718" t="e">
        <f t="shared" si="11"/>
        <v>#VALUE!</v>
      </c>
      <c r="B718">
        <f>'Аксапта ИВЛ приход 2'!B718</f>
        <v>0</v>
      </c>
      <c r="C718" s="197">
        <f>'Аксапта ИВЛ приход 2'!C718</f>
        <v>0</v>
      </c>
      <c r="D718" s="185">
        <f>'Аксапта ИВЛ приход 2'!E718+1-1</f>
        <v>0</v>
      </c>
      <c r="E718">
        <f>'Аксапта ИВЛ приход 2'!F718</f>
        <v>0</v>
      </c>
    </row>
    <row r="719" spans="1:5">
      <c r="A719" t="e">
        <f t="shared" si="11"/>
        <v>#VALUE!</v>
      </c>
      <c r="B719">
        <f>'Аксапта ИВЛ приход 2'!B719</f>
        <v>0</v>
      </c>
      <c r="C719" s="197">
        <f>'Аксапта ИВЛ приход 2'!C719</f>
        <v>0</v>
      </c>
      <c r="D719" s="185">
        <f>'Аксапта ИВЛ приход 2'!E719+1-1</f>
        <v>0</v>
      </c>
      <c r="E719">
        <f>'Аксапта ИВЛ приход 2'!F719</f>
        <v>0</v>
      </c>
    </row>
    <row r="720" spans="1:5">
      <c r="A720" t="e">
        <f t="shared" si="11"/>
        <v>#VALUE!</v>
      </c>
      <c r="B720">
        <f>'Аксапта ИВЛ приход 2'!B720</f>
        <v>0</v>
      </c>
      <c r="C720" s="197">
        <f>'Аксапта ИВЛ приход 2'!C720</f>
        <v>0</v>
      </c>
      <c r="D720" s="185">
        <f>'Аксапта ИВЛ приход 2'!E720+1-1</f>
        <v>0</v>
      </c>
      <c r="E720">
        <f>'Аксапта ИВЛ приход 2'!F720</f>
        <v>0</v>
      </c>
    </row>
    <row r="721" spans="1:5">
      <c r="A721" t="e">
        <f t="shared" si="11"/>
        <v>#VALUE!</v>
      </c>
      <c r="B721">
        <f>'Аксапта ИВЛ приход 2'!B721</f>
        <v>0</v>
      </c>
      <c r="C721" s="197">
        <f>'Аксапта ИВЛ приход 2'!C721</f>
        <v>0</v>
      </c>
      <c r="D721" s="185">
        <f>'Аксапта ИВЛ приход 2'!E721+1-1</f>
        <v>0</v>
      </c>
      <c r="E721">
        <f>'Аксапта ИВЛ приход 2'!F721</f>
        <v>0</v>
      </c>
    </row>
    <row r="722" spans="1:5">
      <c r="A722" t="e">
        <f t="shared" si="11"/>
        <v>#VALUE!</v>
      </c>
      <c r="B722">
        <f>'Аксапта ИВЛ приход 2'!B722</f>
        <v>0</v>
      </c>
      <c r="C722" s="197">
        <f>'Аксапта ИВЛ приход 2'!C722</f>
        <v>0</v>
      </c>
      <c r="D722" s="185">
        <f>'Аксапта ИВЛ приход 2'!E722+1-1</f>
        <v>0</v>
      </c>
      <c r="E722">
        <f>'Аксапта ИВЛ приход 2'!F722</f>
        <v>0</v>
      </c>
    </row>
    <row r="723" spans="1:5">
      <c r="A723" t="e">
        <f t="shared" si="11"/>
        <v>#VALUE!</v>
      </c>
      <c r="B723">
        <f>'Аксапта ИВЛ приход 2'!B723</f>
        <v>0</v>
      </c>
      <c r="C723" s="197">
        <f>'Аксапта ИВЛ приход 2'!C723</f>
        <v>0</v>
      </c>
      <c r="D723" s="185">
        <f>'Аксапта ИВЛ приход 2'!E723+1-1</f>
        <v>0</v>
      </c>
      <c r="E723">
        <f>'Аксапта ИВЛ приход 2'!F723</f>
        <v>0</v>
      </c>
    </row>
    <row r="724" spans="1:5">
      <c r="A724" t="e">
        <f t="shared" si="11"/>
        <v>#VALUE!</v>
      </c>
      <c r="B724">
        <f>'Аксапта ИВЛ приход 2'!B724</f>
        <v>0</v>
      </c>
      <c r="C724" s="197">
        <f>'Аксапта ИВЛ приход 2'!C724</f>
        <v>0</v>
      </c>
      <c r="D724" s="185">
        <f>'Аксапта ИВЛ приход 2'!E724+1-1</f>
        <v>0</v>
      </c>
      <c r="E724">
        <f>'Аксапта ИВЛ приход 2'!F724</f>
        <v>0</v>
      </c>
    </row>
    <row r="725" spans="1:5">
      <c r="A725" t="e">
        <f t="shared" si="11"/>
        <v>#VALUE!</v>
      </c>
      <c r="B725">
        <f>'Аксапта ИВЛ приход 2'!B725</f>
        <v>0</v>
      </c>
      <c r="C725" s="197">
        <f>'Аксапта ИВЛ приход 2'!C725</f>
        <v>0</v>
      </c>
      <c r="D725" s="185">
        <f>'Аксапта ИВЛ приход 2'!E725+1-1</f>
        <v>0</v>
      </c>
      <c r="E725">
        <f>'Аксапта ИВЛ приход 2'!F725</f>
        <v>0</v>
      </c>
    </row>
    <row r="726" spans="1:5">
      <c r="A726" t="e">
        <f t="shared" si="11"/>
        <v>#VALUE!</v>
      </c>
      <c r="B726">
        <f>'Аксапта ИВЛ приход 2'!B726</f>
        <v>0</v>
      </c>
      <c r="C726" s="197">
        <f>'Аксапта ИВЛ приход 2'!C726</f>
        <v>0</v>
      </c>
      <c r="D726" s="185">
        <f>'Аксапта ИВЛ приход 2'!E726+1-1</f>
        <v>0</v>
      </c>
      <c r="E726">
        <f>'Аксапта ИВЛ приход 2'!F726</f>
        <v>0</v>
      </c>
    </row>
    <row r="727" spans="1:5">
      <c r="A727" t="e">
        <f t="shared" si="11"/>
        <v>#VALUE!</v>
      </c>
      <c r="B727">
        <f>'Аксапта ИВЛ приход 2'!B727</f>
        <v>0</v>
      </c>
      <c r="C727" s="197">
        <f>'Аксапта ИВЛ приход 2'!C727</f>
        <v>0</v>
      </c>
      <c r="D727" s="185">
        <f>'Аксапта ИВЛ приход 2'!E727+1-1</f>
        <v>0</v>
      </c>
      <c r="E727">
        <f>'Аксапта ИВЛ приход 2'!F727</f>
        <v>0</v>
      </c>
    </row>
    <row r="728" spans="1:5">
      <c r="A728" t="e">
        <f t="shared" si="11"/>
        <v>#VALUE!</v>
      </c>
      <c r="B728">
        <f>'Аксапта ИВЛ приход 2'!B728</f>
        <v>0</v>
      </c>
      <c r="C728" s="197">
        <f>'Аксапта ИВЛ приход 2'!C728</f>
        <v>0</v>
      </c>
      <c r="D728" s="185">
        <f>'Аксапта ИВЛ приход 2'!E728+1-1</f>
        <v>0</v>
      </c>
      <c r="E728">
        <f>'Аксапта ИВЛ приход 2'!F728</f>
        <v>0</v>
      </c>
    </row>
    <row r="729" spans="1:5">
      <c r="A729" t="e">
        <f t="shared" si="11"/>
        <v>#VALUE!</v>
      </c>
      <c r="B729">
        <f>'Аксапта ИВЛ приход 2'!B729</f>
        <v>0</v>
      </c>
      <c r="C729" s="197">
        <f>'Аксапта ИВЛ приход 2'!C729</f>
        <v>0</v>
      </c>
      <c r="D729" s="185">
        <f>'Аксапта ИВЛ приход 2'!E729+1-1</f>
        <v>0</v>
      </c>
      <c r="E729">
        <f>'Аксапта ИВЛ приход 2'!F729</f>
        <v>0</v>
      </c>
    </row>
    <row r="730" spans="1:5">
      <c r="A730" t="e">
        <f t="shared" si="11"/>
        <v>#VALUE!</v>
      </c>
      <c r="B730">
        <f>'Аксапта ИВЛ приход 2'!B730</f>
        <v>0</v>
      </c>
      <c r="C730" s="197">
        <f>'Аксапта ИВЛ приход 2'!C730</f>
        <v>0</v>
      </c>
      <c r="D730" s="185">
        <f>'Аксапта ИВЛ приход 2'!E730+1-1</f>
        <v>0</v>
      </c>
      <c r="E730">
        <f>'Аксапта ИВЛ приход 2'!F730</f>
        <v>0</v>
      </c>
    </row>
    <row r="731" spans="1:5">
      <c r="A731" t="e">
        <f t="shared" si="11"/>
        <v>#VALUE!</v>
      </c>
      <c r="B731">
        <f>'Аксапта ИВЛ приход 2'!B731</f>
        <v>0</v>
      </c>
      <c r="C731" s="197">
        <f>'Аксапта ИВЛ приход 2'!C731</f>
        <v>0</v>
      </c>
      <c r="D731" s="185">
        <f>'Аксапта ИВЛ приход 2'!E731+1-1</f>
        <v>0</v>
      </c>
      <c r="E731">
        <f>'Аксапта ИВЛ приход 2'!F731</f>
        <v>0</v>
      </c>
    </row>
    <row r="732" spans="1:5">
      <c r="A732" t="e">
        <f t="shared" si="11"/>
        <v>#VALUE!</v>
      </c>
      <c r="B732">
        <f>'Аксапта ИВЛ приход 2'!B732</f>
        <v>0</v>
      </c>
      <c r="C732" s="197">
        <f>'Аксапта ИВЛ приход 2'!C732</f>
        <v>0</v>
      </c>
      <c r="D732" s="185">
        <f>'Аксапта ИВЛ приход 2'!E732+1-1</f>
        <v>0</v>
      </c>
      <c r="E732">
        <f>'Аксапта ИВЛ приход 2'!F732</f>
        <v>0</v>
      </c>
    </row>
    <row r="733" spans="1:5">
      <c r="A733" t="e">
        <f t="shared" si="11"/>
        <v>#VALUE!</v>
      </c>
      <c r="B733">
        <f>'Аксапта ИВЛ приход 2'!B733</f>
        <v>0</v>
      </c>
      <c r="C733" s="197">
        <f>'Аксапта ИВЛ приход 2'!C733</f>
        <v>0</v>
      </c>
      <c r="D733" s="185">
        <f>'Аксапта ИВЛ приход 2'!E733+1-1</f>
        <v>0</v>
      </c>
      <c r="E733">
        <f>'Аксапта ИВЛ приход 2'!F733</f>
        <v>0</v>
      </c>
    </row>
    <row r="734" spans="1:5">
      <c r="A734" t="e">
        <f t="shared" si="11"/>
        <v>#VALUE!</v>
      </c>
      <c r="B734">
        <f>'Аксапта ИВЛ приход 2'!B734</f>
        <v>0</v>
      </c>
      <c r="C734" s="197">
        <f>'Аксапта ИВЛ приход 2'!C734</f>
        <v>0</v>
      </c>
      <c r="D734" s="185">
        <f>'Аксапта ИВЛ приход 2'!E734+1-1</f>
        <v>0</v>
      </c>
      <c r="E734">
        <f>'Аксапта ИВЛ приход 2'!F734</f>
        <v>0</v>
      </c>
    </row>
    <row r="735" spans="1:5">
      <c r="A735" t="e">
        <f t="shared" si="11"/>
        <v>#VALUE!</v>
      </c>
      <c r="B735">
        <f>'Аксапта ИВЛ приход 2'!B735</f>
        <v>0</v>
      </c>
      <c r="C735" s="197">
        <f>'Аксапта ИВЛ приход 2'!C735</f>
        <v>0</v>
      </c>
      <c r="D735" s="185">
        <f>'Аксапта ИВЛ приход 2'!E735+1-1</f>
        <v>0</v>
      </c>
      <c r="E735">
        <f>'Аксапта ИВЛ приход 2'!F735</f>
        <v>0</v>
      </c>
    </row>
    <row r="736" spans="1:5">
      <c r="A736" t="e">
        <f t="shared" si="11"/>
        <v>#VALUE!</v>
      </c>
      <c r="B736">
        <f>'Аксапта ИВЛ приход 2'!B736</f>
        <v>0</v>
      </c>
      <c r="C736" s="197">
        <f>'Аксапта ИВЛ приход 2'!C736</f>
        <v>0</v>
      </c>
      <c r="D736" s="185">
        <f>'Аксапта ИВЛ приход 2'!E736+1-1</f>
        <v>0</v>
      </c>
      <c r="E736">
        <f>'Аксапта ИВЛ приход 2'!F736</f>
        <v>0</v>
      </c>
    </row>
    <row r="737" spans="1:5">
      <c r="A737" t="e">
        <f t="shared" si="11"/>
        <v>#VALUE!</v>
      </c>
      <c r="B737">
        <f>'Аксапта ИВЛ приход 2'!B737</f>
        <v>0</v>
      </c>
      <c r="C737" s="197">
        <f>'Аксапта ИВЛ приход 2'!C737</f>
        <v>0</v>
      </c>
      <c r="D737" s="185">
        <f>'Аксапта ИВЛ приход 2'!E737+1-1</f>
        <v>0</v>
      </c>
      <c r="E737">
        <f>'Аксапта ИВЛ приход 2'!F737</f>
        <v>0</v>
      </c>
    </row>
    <row r="738" spans="1:5">
      <c r="A738" t="e">
        <f t="shared" si="11"/>
        <v>#VALUE!</v>
      </c>
      <c r="B738">
        <f>'Аксапта ИВЛ приход 2'!B738</f>
        <v>0</v>
      </c>
      <c r="C738" s="197">
        <f>'Аксапта ИВЛ приход 2'!C738</f>
        <v>0</v>
      </c>
      <c r="D738" s="185">
        <f>'Аксапта ИВЛ приход 2'!E738+1-1</f>
        <v>0</v>
      </c>
      <c r="E738">
        <f>'Аксапта ИВЛ приход 2'!F738</f>
        <v>0</v>
      </c>
    </row>
    <row r="739" spans="1:5">
      <c r="A739" t="e">
        <f t="shared" si="11"/>
        <v>#VALUE!</v>
      </c>
      <c r="B739">
        <f>'Аксапта ИВЛ приход 2'!B739</f>
        <v>0</v>
      </c>
      <c r="C739" s="197">
        <f>'Аксапта ИВЛ приход 2'!C739</f>
        <v>0</v>
      </c>
      <c r="D739" s="185">
        <f>'Аксапта ИВЛ приход 2'!E739+1-1</f>
        <v>0</v>
      </c>
      <c r="E739">
        <f>'Аксапта ИВЛ приход 2'!F739</f>
        <v>0</v>
      </c>
    </row>
    <row r="740" spans="1:5">
      <c r="A740" t="e">
        <f t="shared" si="11"/>
        <v>#VALUE!</v>
      </c>
      <c r="B740">
        <f>'Аксапта ИВЛ приход 2'!B740</f>
        <v>0</v>
      </c>
      <c r="C740" s="197">
        <f>'Аксапта ИВЛ приход 2'!C740</f>
        <v>0</v>
      </c>
      <c r="D740" s="185">
        <f>'Аксапта ИВЛ приход 2'!E740+1-1</f>
        <v>0</v>
      </c>
      <c r="E740">
        <f>'Аксапта ИВЛ приход 2'!F740</f>
        <v>0</v>
      </c>
    </row>
    <row r="741" spans="1:5">
      <c r="A741" t="e">
        <f t="shared" si="11"/>
        <v>#VALUE!</v>
      </c>
      <c r="B741">
        <f>'Аксапта ИВЛ приход 2'!B741</f>
        <v>0</v>
      </c>
      <c r="C741" s="197">
        <f>'Аксапта ИВЛ приход 2'!C741</f>
        <v>0</v>
      </c>
      <c r="D741" s="185">
        <f>'Аксапта ИВЛ приход 2'!E741+1-1</f>
        <v>0</v>
      </c>
      <c r="E741">
        <f>'Аксапта ИВЛ приход 2'!F741</f>
        <v>0</v>
      </c>
    </row>
    <row r="742" spans="1:5">
      <c r="A742" t="e">
        <f t="shared" si="11"/>
        <v>#VALUE!</v>
      </c>
      <c r="B742">
        <f>'Аксапта ИВЛ приход 2'!B742</f>
        <v>0</v>
      </c>
      <c r="C742" s="197">
        <f>'Аксапта ИВЛ приход 2'!C742</f>
        <v>0</v>
      </c>
      <c r="D742" s="185">
        <f>'Аксапта ИВЛ приход 2'!E742+1-1</f>
        <v>0</v>
      </c>
      <c r="E742">
        <f>'Аксапта ИВЛ приход 2'!F742</f>
        <v>0</v>
      </c>
    </row>
    <row r="743" spans="1:5">
      <c r="A743" t="e">
        <f t="shared" si="11"/>
        <v>#VALUE!</v>
      </c>
      <c r="B743">
        <f>'Аксапта ИВЛ приход 2'!B743</f>
        <v>0</v>
      </c>
      <c r="C743" s="197">
        <f>'Аксапта ИВЛ приход 2'!C743</f>
        <v>0</v>
      </c>
      <c r="D743" s="185">
        <f>'Аксапта ИВЛ приход 2'!E743+1-1</f>
        <v>0</v>
      </c>
      <c r="E743">
        <f>'Аксапта ИВЛ приход 2'!F743</f>
        <v>0</v>
      </c>
    </row>
    <row r="744" spans="1:5">
      <c r="A744" t="e">
        <f t="shared" si="11"/>
        <v>#VALUE!</v>
      </c>
      <c r="B744">
        <f>'Аксапта ИВЛ приход 2'!B744</f>
        <v>0</v>
      </c>
      <c r="C744" s="197">
        <f>'Аксапта ИВЛ приход 2'!C744</f>
        <v>0</v>
      </c>
      <c r="D744" s="185">
        <f>'Аксапта ИВЛ приход 2'!E744+1-1</f>
        <v>0</v>
      </c>
      <c r="E744">
        <f>'Аксапта ИВЛ приход 2'!F744</f>
        <v>0</v>
      </c>
    </row>
    <row r="745" spans="1:5">
      <c r="A745" t="e">
        <f t="shared" si="11"/>
        <v>#VALUE!</v>
      </c>
      <c r="B745">
        <f>'Аксапта ИВЛ приход 2'!B745</f>
        <v>0</v>
      </c>
      <c r="C745" s="197">
        <f>'Аксапта ИВЛ приход 2'!C745</f>
        <v>0</v>
      </c>
      <c r="D745" s="185">
        <f>'Аксапта ИВЛ приход 2'!E745+1-1</f>
        <v>0</v>
      </c>
      <c r="E745">
        <f>'Аксапта ИВЛ приход 2'!F745</f>
        <v>0</v>
      </c>
    </row>
    <row r="746" spans="1:5">
      <c r="A746" t="e">
        <f t="shared" si="11"/>
        <v>#VALUE!</v>
      </c>
      <c r="B746">
        <f>'Аксапта ИВЛ приход 2'!B746</f>
        <v>0</v>
      </c>
      <c r="C746" s="197">
        <f>'Аксапта ИВЛ приход 2'!C746</f>
        <v>0</v>
      </c>
      <c r="D746" s="185">
        <f>'Аксапта ИВЛ приход 2'!E746+1-1</f>
        <v>0</v>
      </c>
      <c r="E746">
        <f>'Аксапта ИВЛ приход 2'!F746</f>
        <v>0</v>
      </c>
    </row>
    <row r="747" spans="1:5">
      <c r="A747" t="e">
        <f t="shared" si="11"/>
        <v>#VALUE!</v>
      </c>
      <c r="B747">
        <f>'Аксапта ИВЛ приход 2'!B747</f>
        <v>0</v>
      </c>
      <c r="C747" s="197">
        <f>'Аксапта ИВЛ приход 2'!C747</f>
        <v>0</v>
      </c>
      <c r="D747" s="185">
        <f>'Аксапта ИВЛ приход 2'!E747+1-1</f>
        <v>0</v>
      </c>
      <c r="E747">
        <f>'Аксапта ИВЛ приход 2'!F747</f>
        <v>0</v>
      </c>
    </row>
    <row r="748" spans="1:5">
      <c r="A748" t="e">
        <f t="shared" si="11"/>
        <v>#VALUE!</v>
      </c>
      <c r="B748">
        <f>'Аксапта ИВЛ приход 2'!B748</f>
        <v>0</v>
      </c>
      <c r="C748" s="197">
        <f>'Аксапта ИВЛ приход 2'!C748</f>
        <v>0</v>
      </c>
      <c r="D748" s="185">
        <f>'Аксапта ИВЛ приход 2'!E748+1-1</f>
        <v>0</v>
      </c>
      <c r="E748">
        <f>'Аксапта ИВЛ приход 2'!F748</f>
        <v>0</v>
      </c>
    </row>
    <row r="749" spans="1:5">
      <c r="A749" t="e">
        <f t="shared" si="11"/>
        <v>#VALUE!</v>
      </c>
      <c r="B749">
        <f>'Аксапта ИВЛ приход 2'!B749</f>
        <v>0</v>
      </c>
      <c r="C749" s="197">
        <f>'Аксапта ИВЛ приход 2'!C749</f>
        <v>0</v>
      </c>
      <c r="D749" s="185">
        <f>'Аксапта ИВЛ приход 2'!E749+1-1</f>
        <v>0</v>
      </c>
      <c r="E749">
        <f>'Аксапта ИВЛ приход 2'!F749</f>
        <v>0</v>
      </c>
    </row>
    <row r="750" spans="1:5">
      <c r="A750" t="e">
        <f t="shared" si="11"/>
        <v>#VALUE!</v>
      </c>
      <c r="B750">
        <f>'Аксапта ИВЛ приход 2'!B750</f>
        <v>0</v>
      </c>
      <c r="C750" s="197">
        <f>'Аксапта ИВЛ приход 2'!C750</f>
        <v>0</v>
      </c>
      <c r="D750" s="185">
        <f>'Аксапта ИВЛ приход 2'!E750+1-1</f>
        <v>0</v>
      </c>
      <c r="E750">
        <f>'Аксапта ИВЛ приход 2'!F750</f>
        <v>0</v>
      </c>
    </row>
    <row r="751" spans="1:5">
      <c r="A751" t="e">
        <f t="shared" si="11"/>
        <v>#VALUE!</v>
      </c>
      <c r="B751">
        <f>'Аксапта ИВЛ приход 2'!B751</f>
        <v>0</v>
      </c>
      <c r="C751" s="197">
        <f>'Аксапта ИВЛ приход 2'!C751</f>
        <v>0</v>
      </c>
      <c r="D751" s="185">
        <f>'Аксапта ИВЛ приход 2'!E751+1-1</f>
        <v>0</v>
      </c>
      <c r="E751">
        <f>'Аксапта ИВЛ приход 2'!F751</f>
        <v>0</v>
      </c>
    </row>
    <row r="752" spans="1:5">
      <c r="A752" t="e">
        <f t="shared" si="11"/>
        <v>#VALUE!</v>
      </c>
      <c r="B752">
        <f>'Аксапта ИВЛ приход 2'!B752</f>
        <v>0</v>
      </c>
      <c r="C752" s="197">
        <f>'Аксапта ИВЛ приход 2'!C752</f>
        <v>0</v>
      </c>
      <c r="D752" s="185">
        <f>'Аксапта ИВЛ приход 2'!E752+1-1</f>
        <v>0</v>
      </c>
      <c r="E752">
        <f>'Аксапта ИВЛ приход 2'!F752</f>
        <v>0</v>
      </c>
    </row>
    <row r="753" spans="1:5">
      <c r="A753" t="e">
        <f t="shared" si="11"/>
        <v>#VALUE!</v>
      </c>
      <c r="B753">
        <f>'Аксапта ИВЛ приход 2'!B753</f>
        <v>0</v>
      </c>
      <c r="C753" s="197">
        <f>'Аксапта ИВЛ приход 2'!C753</f>
        <v>0</v>
      </c>
      <c r="D753" s="185">
        <f>'Аксапта ИВЛ приход 2'!E753+1-1</f>
        <v>0</v>
      </c>
      <c r="E753">
        <f>'Аксапта ИВЛ приход 2'!F753</f>
        <v>0</v>
      </c>
    </row>
    <row r="754" spans="1:5">
      <c r="A754" t="e">
        <f t="shared" si="11"/>
        <v>#VALUE!</v>
      </c>
      <c r="B754">
        <f>'Аксапта ИВЛ приход 2'!B754</f>
        <v>0</v>
      </c>
      <c r="C754" s="197">
        <f>'Аксапта ИВЛ приход 2'!C754</f>
        <v>0</v>
      </c>
      <c r="D754" s="185">
        <f>'Аксапта ИВЛ приход 2'!E754+1-1</f>
        <v>0</v>
      </c>
      <c r="E754">
        <f>'Аксапта ИВЛ приход 2'!F754</f>
        <v>0</v>
      </c>
    </row>
    <row r="755" spans="1:5">
      <c r="A755" t="e">
        <f t="shared" si="11"/>
        <v>#VALUE!</v>
      </c>
      <c r="B755">
        <f>'Аксапта ИВЛ приход 2'!B755</f>
        <v>0</v>
      </c>
      <c r="C755" s="197">
        <f>'Аксапта ИВЛ приход 2'!C755</f>
        <v>0</v>
      </c>
      <c r="D755" s="185">
        <f>'Аксапта ИВЛ приход 2'!E755+1-1</f>
        <v>0</v>
      </c>
      <c r="E755">
        <f>'Аксапта ИВЛ приход 2'!F755</f>
        <v>0</v>
      </c>
    </row>
    <row r="756" spans="1:5">
      <c r="A756" t="e">
        <f t="shared" si="11"/>
        <v>#VALUE!</v>
      </c>
      <c r="B756">
        <f>'Аксапта ИВЛ приход 2'!B756</f>
        <v>0</v>
      </c>
      <c r="C756" s="197">
        <f>'Аксапта ИВЛ приход 2'!C756</f>
        <v>0</v>
      </c>
      <c r="D756" s="185">
        <f>'Аксапта ИВЛ приход 2'!E756+1-1</f>
        <v>0</v>
      </c>
      <c r="E756">
        <f>'Аксапта ИВЛ приход 2'!F756</f>
        <v>0</v>
      </c>
    </row>
    <row r="757" spans="1:5">
      <c r="A757" t="e">
        <f t="shared" si="11"/>
        <v>#VALUE!</v>
      </c>
      <c r="B757">
        <f>'Аксапта ИВЛ приход 2'!B757</f>
        <v>0</v>
      </c>
      <c r="C757" s="197">
        <f>'Аксапта ИВЛ приход 2'!C757</f>
        <v>0</v>
      </c>
      <c r="D757" s="185">
        <f>'Аксапта ИВЛ приход 2'!E757+1-1</f>
        <v>0</v>
      </c>
      <c r="E757">
        <f>'Аксапта ИВЛ приход 2'!F757</f>
        <v>0</v>
      </c>
    </row>
    <row r="758" spans="1:5">
      <c r="A758" t="e">
        <f t="shared" si="11"/>
        <v>#VALUE!</v>
      </c>
      <c r="B758">
        <f>'Аксапта ИВЛ приход 2'!B758</f>
        <v>0</v>
      </c>
      <c r="C758" s="197">
        <f>'Аксапта ИВЛ приход 2'!C758</f>
        <v>0</v>
      </c>
      <c r="D758" s="185">
        <f>'Аксапта ИВЛ приход 2'!E758+1-1</f>
        <v>0</v>
      </c>
      <c r="E758">
        <f>'Аксапта ИВЛ приход 2'!F758</f>
        <v>0</v>
      </c>
    </row>
    <row r="759" spans="1:5">
      <c r="A759" t="e">
        <f t="shared" si="11"/>
        <v>#VALUE!</v>
      </c>
      <c r="B759">
        <f>'Аксапта ИВЛ приход 2'!B759</f>
        <v>0</v>
      </c>
      <c r="C759" s="197">
        <f>'Аксапта ИВЛ приход 2'!C759</f>
        <v>0</v>
      </c>
      <c r="D759" s="185">
        <f>'Аксапта ИВЛ приход 2'!E759+1-1</f>
        <v>0</v>
      </c>
      <c r="E759">
        <f>'Аксапта ИВЛ приход 2'!F759</f>
        <v>0</v>
      </c>
    </row>
    <row r="760" spans="1:5">
      <c r="A760" t="e">
        <f t="shared" si="11"/>
        <v>#VALUE!</v>
      </c>
      <c r="B760">
        <f>'Аксапта ИВЛ приход 2'!B760</f>
        <v>0</v>
      </c>
      <c r="C760" s="197">
        <f>'Аксапта ИВЛ приход 2'!C760</f>
        <v>0</v>
      </c>
      <c r="D760" s="185">
        <f>'Аксапта ИВЛ приход 2'!E760+1-1</f>
        <v>0</v>
      </c>
      <c r="E760">
        <f>'Аксапта ИВЛ приход 2'!F760</f>
        <v>0</v>
      </c>
    </row>
    <row r="761" spans="1:5">
      <c r="A761" t="e">
        <f t="shared" si="11"/>
        <v>#VALUE!</v>
      </c>
      <c r="B761">
        <f>'Аксапта ИВЛ приход 2'!B761</f>
        <v>0</v>
      </c>
      <c r="C761" s="197">
        <f>'Аксапта ИВЛ приход 2'!C761</f>
        <v>0</v>
      </c>
      <c r="D761" s="185">
        <f>'Аксапта ИВЛ приход 2'!E761+1-1</f>
        <v>0</v>
      </c>
      <c r="E761">
        <f>'Аксапта ИВЛ приход 2'!F761</f>
        <v>0</v>
      </c>
    </row>
    <row r="762" spans="1:5">
      <c r="A762" t="e">
        <f t="shared" si="11"/>
        <v>#VALUE!</v>
      </c>
      <c r="B762">
        <f>'Аксапта ИВЛ приход 2'!B762</f>
        <v>0</v>
      </c>
      <c r="C762" s="197">
        <f>'Аксапта ИВЛ приход 2'!C762</f>
        <v>0</v>
      </c>
      <c r="D762" s="185">
        <f>'Аксапта ИВЛ приход 2'!E762+1-1</f>
        <v>0</v>
      </c>
      <c r="E762">
        <f>'Аксапта ИВЛ приход 2'!F762</f>
        <v>0</v>
      </c>
    </row>
    <row r="763" spans="1:5">
      <c r="A763" t="e">
        <f t="shared" si="11"/>
        <v>#VALUE!</v>
      </c>
      <c r="B763">
        <f>'Аксапта ИВЛ приход 2'!B763</f>
        <v>0</v>
      </c>
      <c r="C763" s="197">
        <f>'Аксапта ИВЛ приход 2'!C763</f>
        <v>0</v>
      </c>
      <c r="D763" s="185">
        <f>'Аксапта ИВЛ приход 2'!E763+1-1</f>
        <v>0</v>
      </c>
      <c r="E763">
        <f>'Аксапта ИВЛ приход 2'!F763</f>
        <v>0</v>
      </c>
    </row>
    <row r="764" spans="1:5">
      <c r="A764" t="e">
        <f t="shared" si="11"/>
        <v>#VALUE!</v>
      </c>
      <c r="B764">
        <f>'Аксапта ИВЛ приход 2'!B764</f>
        <v>0</v>
      </c>
      <c r="C764" s="197">
        <f>'Аксапта ИВЛ приход 2'!C764</f>
        <v>0</v>
      </c>
      <c r="D764" s="185">
        <f>'Аксапта ИВЛ приход 2'!E764+1-1</f>
        <v>0</v>
      </c>
      <c r="E764">
        <f>'Аксапта ИВЛ приход 2'!F764</f>
        <v>0</v>
      </c>
    </row>
    <row r="765" spans="1:5">
      <c r="A765" t="e">
        <f t="shared" si="11"/>
        <v>#VALUE!</v>
      </c>
      <c r="B765">
        <f>'Аксапта ИВЛ приход 2'!B765</f>
        <v>0</v>
      </c>
      <c r="C765" s="197">
        <f>'Аксапта ИВЛ приход 2'!C765</f>
        <v>0</v>
      </c>
      <c r="D765" s="185">
        <f>'Аксапта ИВЛ приход 2'!E765+1-1</f>
        <v>0</v>
      </c>
      <c r="E765">
        <f>'Аксапта ИВЛ приход 2'!F765</f>
        <v>0</v>
      </c>
    </row>
    <row r="766" spans="1:5">
      <c r="A766" t="e">
        <f t="shared" si="11"/>
        <v>#VALUE!</v>
      </c>
      <c r="B766">
        <f>'Аксапта ИВЛ приход 2'!B766</f>
        <v>0</v>
      </c>
      <c r="C766" s="197">
        <f>'Аксапта ИВЛ приход 2'!C766</f>
        <v>0</v>
      </c>
      <c r="D766" s="185">
        <f>'Аксапта ИВЛ приход 2'!E766+1-1</f>
        <v>0</v>
      </c>
      <c r="E766">
        <f>'Аксапта ИВЛ приход 2'!F766</f>
        <v>0</v>
      </c>
    </row>
    <row r="767" spans="1:5">
      <c r="A767" t="e">
        <f t="shared" si="11"/>
        <v>#VALUE!</v>
      </c>
      <c r="B767">
        <f>'Аксапта ИВЛ приход 2'!B767</f>
        <v>0</v>
      </c>
      <c r="C767" s="197">
        <f>'Аксапта ИВЛ приход 2'!C767</f>
        <v>0</v>
      </c>
      <c r="D767" s="185">
        <f>'Аксапта ИВЛ приход 2'!E767+1-1</f>
        <v>0</v>
      </c>
      <c r="E767">
        <f>'Аксапта ИВЛ приход 2'!F767</f>
        <v>0</v>
      </c>
    </row>
    <row r="768" spans="1:5">
      <c r="A768" t="e">
        <f t="shared" si="11"/>
        <v>#VALUE!</v>
      </c>
      <c r="B768">
        <f>'Аксапта ИВЛ приход 2'!B768</f>
        <v>0</v>
      </c>
      <c r="C768" s="197">
        <f>'Аксапта ИВЛ приход 2'!C768</f>
        <v>0</v>
      </c>
      <c r="D768" s="185">
        <f>'Аксапта ИВЛ приход 2'!E768+1-1</f>
        <v>0</v>
      </c>
      <c r="E768">
        <f>'Аксапта ИВЛ приход 2'!F768</f>
        <v>0</v>
      </c>
    </row>
    <row r="769" spans="1:5">
      <c r="A769" t="e">
        <f t="shared" ref="A769:A832" si="12">REPLACE(B769,1,3,)+1-1</f>
        <v>#VALUE!</v>
      </c>
      <c r="B769">
        <f>'Аксапта ИВЛ приход 2'!B769</f>
        <v>0</v>
      </c>
      <c r="C769" s="197">
        <f>'Аксапта ИВЛ приход 2'!C769</f>
        <v>0</v>
      </c>
      <c r="D769" s="185">
        <f>'Аксапта ИВЛ приход 2'!E769+1-1</f>
        <v>0</v>
      </c>
      <c r="E769">
        <f>'Аксапта ИВЛ приход 2'!F769</f>
        <v>0</v>
      </c>
    </row>
    <row r="770" spans="1:5">
      <c r="A770" t="e">
        <f t="shared" si="12"/>
        <v>#VALUE!</v>
      </c>
      <c r="B770">
        <f>'Аксапта ИВЛ приход 2'!B770</f>
        <v>0</v>
      </c>
      <c r="C770" s="197">
        <f>'Аксапта ИВЛ приход 2'!C770</f>
        <v>0</v>
      </c>
      <c r="D770" s="185">
        <f>'Аксапта ИВЛ приход 2'!E770+1-1</f>
        <v>0</v>
      </c>
      <c r="E770">
        <f>'Аксапта ИВЛ приход 2'!F770</f>
        <v>0</v>
      </c>
    </row>
    <row r="771" spans="1:5">
      <c r="A771" t="e">
        <f t="shared" si="12"/>
        <v>#VALUE!</v>
      </c>
      <c r="B771">
        <f>'Аксапта ИВЛ приход 2'!B771</f>
        <v>0</v>
      </c>
      <c r="C771" s="197">
        <f>'Аксапта ИВЛ приход 2'!C771</f>
        <v>0</v>
      </c>
      <c r="D771" s="185">
        <f>'Аксапта ИВЛ приход 2'!E771+1-1</f>
        <v>0</v>
      </c>
      <c r="E771">
        <f>'Аксапта ИВЛ приход 2'!F771</f>
        <v>0</v>
      </c>
    </row>
    <row r="772" spans="1:5">
      <c r="A772" t="e">
        <f t="shared" si="12"/>
        <v>#VALUE!</v>
      </c>
      <c r="B772">
        <f>'Аксапта ИВЛ приход 2'!B772</f>
        <v>0</v>
      </c>
      <c r="C772" s="197">
        <f>'Аксапта ИВЛ приход 2'!C772</f>
        <v>0</v>
      </c>
      <c r="D772" s="185">
        <f>'Аксапта ИВЛ приход 2'!E772+1-1</f>
        <v>0</v>
      </c>
      <c r="E772">
        <f>'Аксапта ИВЛ приход 2'!F772</f>
        <v>0</v>
      </c>
    </row>
    <row r="773" spans="1:5">
      <c r="A773" t="e">
        <f t="shared" si="12"/>
        <v>#VALUE!</v>
      </c>
      <c r="B773">
        <f>'Аксапта ИВЛ приход 2'!B773</f>
        <v>0</v>
      </c>
      <c r="C773" s="197">
        <f>'Аксапта ИВЛ приход 2'!C773</f>
        <v>0</v>
      </c>
      <c r="D773" s="185">
        <f>'Аксапта ИВЛ приход 2'!E773+1-1</f>
        <v>0</v>
      </c>
      <c r="E773">
        <f>'Аксапта ИВЛ приход 2'!F773</f>
        <v>0</v>
      </c>
    </row>
    <row r="774" spans="1:5">
      <c r="A774" t="e">
        <f t="shared" si="12"/>
        <v>#VALUE!</v>
      </c>
      <c r="B774">
        <f>'Аксапта ИВЛ приход 2'!B774</f>
        <v>0</v>
      </c>
      <c r="C774" s="197">
        <f>'Аксапта ИВЛ приход 2'!C774</f>
        <v>0</v>
      </c>
      <c r="D774" s="185">
        <f>'Аксапта ИВЛ приход 2'!E774+1-1</f>
        <v>0</v>
      </c>
      <c r="E774">
        <f>'Аксапта ИВЛ приход 2'!F774</f>
        <v>0</v>
      </c>
    </row>
    <row r="775" spans="1:5">
      <c r="A775" t="e">
        <f t="shared" si="12"/>
        <v>#VALUE!</v>
      </c>
      <c r="B775">
        <f>'Аксапта ИВЛ приход 2'!B775</f>
        <v>0</v>
      </c>
      <c r="C775" s="197">
        <f>'Аксапта ИВЛ приход 2'!C775</f>
        <v>0</v>
      </c>
      <c r="D775" s="185">
        <f>'Аксапта ИВЛ приход 2'!E775+1-1</f>
        <v>0</v>
      </c>
      <c r="E775">
        <f>'Аксапта ИВЛ приход 2'!F775</f>
        <v>0</v>
      </c>
    </row>
    <row r="776" spans="1:5">
      <c r="A776" t="e">
        <f t="shared" si="12"/>
        <v>#VALUE!</v>
      </c>
      <c r="B776">
        <f>'Аксапта ИВЛ приход 2'!B776</f>
        <v>0</v>
      </c>
      <c r="C776" s="197">
        <f>'Аксапта ИВЛ приход 2'!C776</f>
        <v>0</v>
      </c>
      <c r="D776" s="185">
        <f>'Аксапта ИВЛ приход 2'!E776+1-1</f>
        <v>0</v>
      </c>
      <c r="E776">
        <f>'Аксапта ИВЛ приход 2'!F776</f>
        <v>0</v>
      </c>
    </row>
    <row r="777" spans="1:5">
      <c r="A777" t="e">
        <f t="shared" si="12"/>
        <v>#VALUE!</v>
      </c>
      <c r="B777">
        <f>'Аксапта ИВЛ приход 2'!B777</f>
        <v>0</v>
      </c>
      <c r="C777" s="197">
        <f>'Аксапта ИВЛ приход 2'!C777</f>
        <v>0</v>
      </c>
      <c r="D777" s="185">
        <f>'Аксапта ИВЛ приход 2'!E777+1-1</f>
        <v>0</v>
      </c>
      <c r="E777">
        <f>'Аксапта ИВЛ приход 2'!F777</f>
        <v>0</v>
      </c>
    </row>
    <row r="778" spans="1:5">
      <c r="A778" t="e">
        <f t="shared" si="12"/>
        <v>#VALUE!</v>
      </c>
      <c r="B778">
        <f>'Аксапта ИВЛ приход 2'!B778</f>
        <v>0</v>
      </c>
      <c r="C778" s="197">
        <f>'Аксапта ИВЛ приход 2'!C778</f>
        <v>0</v>
      </c>
      <c r="D778" s="185">
        <f>'Аксапта ИВЛ приход 2'!E778+1-1</f>
        <v>0</v>
      </c>
      <c r="E778">
        <f>'Аксапта ИВЛ приход 2'!F778</f>
        <v>0</v>
      </c>
    </row>
    <row r="779" spans="1:5">
      <c r="A779" t="e">
        <f t="shared" si="12"/>
        <v>#VALUE!</v>
      </c>
      <c r="B779">
        <f>'Аксапта ИВЛ приход 2'!B779</f>
        <v>0</v>
      </c>
      <c r="C779" s="197">
        <f>'Аксапта ИВЛ приход 2'!C779</f>
        <v>0</v>
      </c>
      <c r="D779" s="185">
        <f>'Аксапта ИВЛ приход 2'!E779+1-1</f>
        <v>0</v>
      </c>
      <c r="E779">
        <f>'Аксапта ИВЛ приход 2'!F779</f>
        <v>0</v>
      </c>
    </row>
    <row r="780" spans="1:5">
      <c r="A780" t="e">
        <f t="shared" si="12"/>
        <v>#VALUE!</v>
      </c>
      <c r="B780">
        <f>'Аксапта ИВЛ приход 2'!B780</f>
        <v>0</v>
      </c>
      <c r="C780" s="197">
        <f>'Аксапта ИВЛ приход 2'!C780</f>
        <v>0</v>
      </c>
      <c r="D780" s="185">
        <f>'Аксапта ИВЛ приход 2'!E780+1-1</f>
        <v>0</v>
      </c>
      <c r="E780">
        <f>'Аксапта ИВЛ приход 2'!F780</f>
        <v>0</v>
      </c>
    </row>
    <row r="781" spans="1:5">
      <c r="A781" t="e">
        <f t="shared" si="12"/>
        <v>#VALUE!</v>
      </c>
      <c r="B781">
        <f>'Аксапта ИВЛ приход 2'!B781</f>
        <v>0</v>
      </c>
      <c r="C781" s="197">
        <f>'Аксапта ИВЛ приход 2'!C781</f>
        <v>0</v>
      </c>
      <c r="D781" s="185">
        <f>'Аксапта ИВЛ приход 2'!E781+1-1</f>
        <v>0</v>
      </c>
      <c r="E781">
        <f>'Аксапта ИВЛ приход 2'!F781</f>
        <v>0</v>
      </c>
    </row>
    <row r="782" spans="1:5">
      <c r="A782" t="e">
        <f t="shared" si="12"/>
        <v>#VALUE!</v>
      </c>
      <c r="B782">
        <f>'Аксапта ИВЛ приход 2'!B782</f>
        <v>0</v>
      </c>
      <c r="C782" s="197">
        <f>'Аксапта ИВЛ приход 2'!C782</f>
        <v>0</v>
      </c>
      <c r="D782" s="185">
        <f>'Аксапта ИВЛ приход 2'!E782+1-1</f>
        <v>0</v>
      </c>
      <c r="E782">
        <f>'Аксапта ИВЛ приход 2'!F782</f>
        <v>0</v>
      </c>
    </row>
    <row r="783" spans="1:5">
      <c r="A783" t="e">
        <f t="shared" si="12"/>
        <v>#VALUE!</v>
      </c>
      <c r="B783">
        <f>'Аксапта ИВЛ приход 2'!B783</f>
        <v>0</v>
      </c>
      <c r="C783" s="197">
        <f>'Аксапта ИВЛ приход 2'!C783</f>
        <v>0</v>
      </c>
      <c r="D783" s="185">
        <f>'Аксапта ИВЛ приход 2'!E783+1-1</f>
        <v>0</v>
      </c>
      <c r="E783">
        <f>'Аксапта ИВЛ приход 2'!F783</f>
        <v>0</v>
      </c>
    </row>
    <row r="784" spans="1:5">
      <c r="A784" t="e">
        <f t="shared" si="12"/>
        <v>#VALUE!</v>
      </c>
      <c r="B784">
        <f>'Аксапта ИВЛ приход 2'!B784</f>
        <v>0</v>
      </c>
      <c r="C784" s="197">
        <f>'Аксапта ИВЛ приход 2'!C784</f>
        <v>0</v>
      </c>
      <c r="D784" s="185">
        <f>'Аксапта ИВЛ приход 2'!E784+1-1</f>
        <v>0</v>
      </c>
      <c r="E784">
        <f>'Аксапта ИВЛ приход 2'!F784</f>
        <v>0</v>
      </c>
    </row>
    <row r="785" spans="1:5">
      <c r="A785" t="e">
        <f t="shared" si="12"/>
        <v>#VALUE!</v>
      </c>
      <c r="B785">
        <f>'Аксапта ИВЛ приход 2'!B785</f>
        <v>0</v>
      </c>
      <c r="C785" s="197">
        <f>'Аксапта ИВЛ приход 2'!C785</f>
        <v>0</v>
      </c>
      <c r="D785" s="185">
        <f>'Аксапта ИВЛ приход 2'!E785+1-1</f>
        <v>0</v>
      </c>
      <c r="E785">
        <f>'Аксапта ИВЛ приход 2'!F785</f>
        <v>0</v>
      </c>
    </row>
    <row r="786" spans="1:5">
      <c r="A786" t="e">
        <f t="shared" si="12"/>
        <v>#VALUE!</v>
      </c>
      <c r="B786">
        <f>'Аксапта ИВЛ приход 2'!B786</f>
        <v>0</v>
      </c>
      <c r="C786" s="197">
        <f>'Аксапта ИВЛ приход 2'!C786</f>
        <v>0</v>
      </c>
      <c r="D786" s="185">
        <f>'Аксапта ИВЛ приход 2'!E786+1-1</f>
        <v>0</v>
      </c>
      <c r="E786">
        <f>'Аксапта ИВЛ приход 2'!F786</f>
        <v>0</v>
      </c>
    </row>
    <row r="787" spans="1:5">
      <c r="A787" t="e">
        <f t="shared" si="12"/>
        <v>#VALUE!</v>
      </c>
      <c r="B787">
        <f>'Аксапта ИВЛ приход 2'!B787</f>
        <v>0</v>
      </c>
      <c r="C787" s="197">
        <f>'Аксапта ИВЛ приход 2'!C787</f>
        <v>0</v>
      </c>
      <c r="D787" s="185">
        <f>'Аксапта ИВЛ приход 2'!E787+1-1</f>
        <v>0</v>
      </c>
      <c r="E787">
        <f>'Аксапта ИВЛ приход 2'!F787</f>
        <v>0</v>
      </c>
    </row>
    <row r="788" spans="1:5">
      <c r="A788" t="e">
        <f t="shared" si="12"/>
        <v>#VALUE!</v>
      </c>
      <c r="B788">
        <f>'Аксапта ИВЛ приход 2'!B788</f>
        <v>0</v>
      </c>
      <c r="C788" s="197">
        <f>'Аксапта ИВЛ приход 2'!C788</f>
        <v>0</v>
      </c>
      <c r="D788" s="185">
        <f>'Аксапта ИВЛ приход 2'!E788+1-1</f>
        <v>0</v>
      </c>
      <c r="E788">
        <f>'Аксапта ИВЛ приход 2'!F788</f>
        <v>0</v>
      </c>
    </row>
    <row r="789" spans="1:5">
      <c r="A789" t="e">
        <f t="shared" si="12"/>
        <v>#VALUE!</v>
      </c>
      <c r="B789">
        <f>'Аксапта ИВЛ приход 2'!B789</f>
        <v>0</v>
      </c>
      <c r="C789" s="197">
        <f>'Аксапта ИВЛ приход 2'!C789</f>
        <v>0</v>
      </c>
      <c r="D789" s="185">
        <f>'Аксапта ИВЛ приход 2'!E789+1-1</f>
        <v>0</v>
      </c>
      <c r="E789">
        <f>'Аксапта ИВЛ приход 2'!F789</f>
        <v>0</v>
      </c>
    </row>
    <row r="790" spans="1:5">
      <c r="A790" t="e">
        <f t="shared" si="12"/>
        <v>#VALUE!</v>
      </c>
      <c r="B790">
        <f>'Аксапта ИВЛ приход 2'!B790</f>
        <v>0</v>
      </c>
      <c r="C790" s="197">
        <f>'Аксапта ИВЛ приход 2'!C790</f>
        <v>0</v>
      </c>
      <c r="D790" s="185">
        <f>'Аксапта ИВЛ приход 2'!E790+1-1</f>
        <v>0</v>
      </c>
      <c r="E790">
        <f>'Аксапта ИВЛ приход 2'!F790</f>
        <v>0</v>
      </c>
    </row>
    <row r="791" spans="1:5">
      <c r="A791" t="e">
        <f t="shared" si="12"/>
        <v>#VALUE!</v>
      </c>
      <c r="B791">
        <f>'Аксапта ИВЛ приход 2'!B791</f>
        <v>0</v>
      </c>
      <c r="C791" s="197">
        <f>'Аксапта ИВЛ приход 2'!C791</f>
        <v>0</v>
      </c>
      <c r="D791" s="185">
        <f>'Аксапта ИВЛ приход 2'!E791+1-1</f>
        <v>0</v>
      </c>
      <c r="E791">
        <f>'Аксапта ИВЛ приход 2'!F791</f>
        <v>0</v>
      </c>
    </row>
    <row r="792" spans="1:5">
      <c r="A792" t="e">
        <f t="shared" si="12"/>
        <v>#VALUE!</v>
      </c>
      <c r="B792">
        <f>'Аксапта ИВЛ приход 2'!B792</f>
        <v>0</v>
      </c>
      <c r="C792" s="197">
        <f>'Аксапта ИВЛ приход 2'!C792</f>
        <v>0</v>
      </c>
      <c r="D792" s="185">
        <f>'Аксапта ИВЛ приход 2'!E792+1-1</f>
        <v>0</v>
      </c>
      <c r="E792">
        <f>'Аксапта ИВЛ приход 2'!F792</f>
        <v>0</v>
      </c>
    </row>
    <row r="793" spans="1:5">
      <c r="A793" t="e">
        <f t="shared" si="12"/>
        <v>#VALUE!</v>
      </c>
      <c r="B793">
        <f>'Аксапта ИВЛ приход 2'!B793</f>
        <v>0</v>
      </c>
      <c r="C793" s="197">
        <f>'Аксапта ИВЛ приход 2'!C793</f>
        <v>0</v>
      </c>
      <c r="D793" s="185">
        <f>'Аксапта ИВЛ приход 2'!E793+1-1</f>
        <v>0</v>
      </c>
      <c r="E793">
        <f>'Аксапта ИВЛ приход 2'!F793</f>
        <v>0</v>
      </c>
    </row>
    <row r="794" spans="1:5">
      <c r="A794" t="e">
        <f t="shared" si="12"/>
        <v>#VALUE!</v>
      </c>
      <c r="B794">
        <f>'Аксапта ИВЛ приход 2'!B794</f>
        <v>0</v>
      </c>
      <c r="C794" s="197">
        <f>'Аксапта ИВЛ приход 2'!C794</f>
        <v>0</v>
      </c>
      <c r="D794" s="185">
        <f>'Аксапта ИВЛ приход 2'!E794+1-1</f>
        <v>0</v>
      </c>
      <c r="E794">
        <f>'Аксапта ИВЛ приход 2'!F794</f>
        <v>0</v>
      </c>
    </row>
    <row r="795" spans="1:5">
      <c r="A795" t="e">
        <f t="shared" si="12"/>
        <v>#VALUE!</v>
      </c>
      <c r="B795">
        <f>'Аксапта ИВЛ приход 2'!B795</f>
        <v>0</v>
      </c>
      <c r="C795" s="197">
        <f>'Аксапта ИВЛ приход 2'!C795</f>
        <v>0</v>
      </c>
      <c r="D795" s="185">
        <f>'Аксапта ИВЛ приход 2'!E795+1-1</f>
        <v>0</v>
      </c>
      <c r="E795">
        <f>'Аксапта ИВЛ приход 2'!F795</f>
        <v>0</v>
      </c>
    </row>
    <row r="796" spans="1:5">
      <c r="A796" t="e">
        <f t="shared" si="12"/>
        <v>#VALUE!</v>
      </c>
      <c r="B796">
        <f>'Аксапта ИВЛ приход 2'!B796</f>
        <v>0</v>
      </c>
      <c r="C796" s="197">
        <f>'Аксапта ИВЛ приход 2'!C796</f>
        <v>0</v>
      </c>
      <c r="D796" s="185">
        <f>'Аксапта ИВЛ приход 2'!E796+1-1</f>
        <v>0</v>
      </c>
      <c r="E796">
        <f>'Аксапта ИВЛ приход 2'!F796</f>
        <v>0</v>
      </c>
    </row>
    <row r="797" spans="1:5">
      <c r="A797" t="e">
        <f t="shared" si="12"/>
        <v>#VALUE!</v>
      </c>
      <c r="B797">
        <f>'Аксапта ИВЛ приход 2'!B797</f>
        <v>0</v>
      </c>
      <c r="C797" s="197">
        <f>'Аксапта ИВЛ приход 2'!C797</f>
        <v>0</v>
      </c>
      <c r="D797" s="185">
        <f>'Аксапта ИВЛ приход 2'!E797+1-1</f>
        <v>0</v>
      </c>
      <c r="E797">
        <f>'Аксапта ИВЛ приход 2'!F797</f>
        <v>0</v>
      </c>
    </row>
    <row r="798" spans="1:5">
      <c r="A798" t="e">
        <f t="shared" si="12"/>
        <v>#VALUE!</v>
      </c>
      <c r="B798">
        <f>'Аксапта ИВЛ приход 2'!B798</f>
        <v>0</v>
      </c>
      <c r="C798" s="197">
        <f>'Аксапта ИВЛ приход 2'!C798</f>
        <v>0</v>
      </c>
      <c r="D798" s="185">
        <f>'Аксапта ИВЛ приход 2'!E798+1-1</f>
        <v>0</v>
      </c>
      <c r="E798">
        <f>'Аксапта ИВЛ приход 2'!F798</f>
        <v>0</v>
      </c>
    </row>
    <row r="799" spans="1:5">
      <c r="A799" t="e">
        <f t="shared" si="12"/>
        <v>#VALUE!</v>
      </c>
      <c r="B799">
        <f>'Аксапта ИВЛ приход 2'!B799</f>
        <v>0</v>
      </c>
      <c r="C799" s="197">
        <f>'Аксапта ИВЛ приход 2'!C799</f>
        <v>0</v>
      </c>
      <c r="D799" s="185">
        <f>'Аксапта ИВЛ приход 2'!E799+1-1</f>
        <v>0</v>
      </c>
      <c r="E799">
        <f>'Аксапта ИВЛ приход 2'!F799</f>
        <v>0</v>
      </c>
    </row>
    <row r="800" spans="1:5">
      <c r="A800" t="e">
        <f t="shared" si="12"/>
        <v>#VALUE!</v>
      </c>
      <c r="B800">
        <f>'Аксапта ИВЛ приход 2'!B800</f>
        <v>0</v>
      </c>
      <c r="C800" s="197">
        <f>'Аксапта ИВЛ приход 2'!C800</f>
        <v>0</v>
      </c>
      <c r="D800" s="185">
        <f>'Аксапта ИВЛ приход 2'!E800+1-1</f>
        <v>0</v>
      </c>
      <c r="E800">
        <f>'Аксапта ИВЛ приход 2'!F800</f>
        <v>0</v>
      </c>
    </row>
    <row r="801" spans="1:5">
      <c r="A801" t="e">
        <f t="shared" si="12"/>
        <v>#VALUE!</v>
      </c>
      <c r="B801">
        <f>'Аксапта ИВЛ приход 2'!B801</f>
        <v>0</v>
      </c>
      <c r="C801" s="197">
        <f>'Аксапта ИВЛ приход 2'!C801</f>
        <v>0</v>
      </c>
      <c r="D801" s="185">
        <f>'Аксапта ИВЛ приход 2'!E801+1-1</f>
        <v>0</v>
      </c>
      <c r="E801">
        <f>'Аксапта ИВЛ приход 2'!F801</f>
        <v>0</v>
      </c>
    </row>
    <row r="802" spans="1:5">
      <c r="A802" t="e">
        <f t="shared" si="12"/>
        <v>#VALUE!</v>
      </c>
      <c r="B802">
        <f>'Аксапта ИВЛ приход 2'!B802</f>
        <v>0</v>
      </c>
      <c r="C802" s="197">
        <f>'Аксапта ИВЛ приход 2'!C802</f>
        <v>0</v>
      </c>
      <c r="D802" s="185">
        <f>'Аксапта ИВЛ приход 2'!E802+1-1</f>
        <v>0</v>
      </c>
      <c r="E802">
        <f>'Аксапта ИВЛ приход 2'!F802</f>
        <v>0</v>
      </c>
    </row>
    <row r="803" spans="1:5">
      <c r="A803" t="e">
        <f t="shared" si="12"/>
        <v>#VALUE!</v>
      </c>
      <c r="B803">
        <f>'Аксапта ИВЛ приход 2'!B803</f>
        <v>0</v>
      </c>
      <c r="C803" s="197">
        <f>'Аксапта ИВЛ приход 2'!C803</f>
        <v>0</v>
      </c>
      <c r="D803" s="185">
        <f>'Аксапта ИВЛ приход 2'!E803+1-1</f>
        <v>0</v>
      </c>
      <c r="E803">
        <f>'Аксапта ИВЛ приход 2'!F803</f>
        <v>0</v>
      </c>
    </row>
    <row r="804" spans="1:5">
      <c r="A804" t="e">
        <f t="shared" si="12"/>
        <v>#VALUE!</v>
      </c>
      <c r="B804">
        <f>'Аксапта ИВЛ приход 2'!B804</f>
        <v>0</v>
      </c>
      <c r="C804" s="197">
        <f>'Аксапта ИВЛ приход 2'!C804</f>
        <v>0</v>
      </c>
      <c r="D804" s="185">
        <f>'Аксапта ИВЛ приход 2'!E804+1-1</f>
        <v>0</v>
      </c>
      <c r="E804">
        <f>'Аксапта ИВЛ приход 2'!F804</f>
        <v>0</v>
      </c>
    </row>
    <row r="805" spans="1:5">
      <c r="A805" t="e">
        <f t="shared" si="12"/>
        <v>#VALUE!</v>
      </c>
      <c r="B805">
        <f>'Аксапта ИВЛ приход 2'!B805</f>
        <v>0</v>
      </c>
      <c r="C805" s="197">
        <f>'Аксапта ИВЛ приход 2'!C805</f>
        <v>0</v>
      </c>
      <c r="D805" s="185">
        <f>'Аксапта ИВЛ приход 2'!E805+1-1</f>
        <v>0</v>
      </c>
      <c r="E805">
        <f>'Аксапта ИВЛ приход 2'!F805</f>
        <v>0</v>
      </c>
    </row>
    <row r="806" spans="1:5">
      <c r="A806" t="e">
        <f t="shared" si="12"/>
        <v>#VALUE!</v>
      </c>
      <c r="B806">
        <f>'Аксапта ИВЛ приход 2'!B806</f>
        <v>0</v>
      </c>
      <c r="C806" s="197">
        <f>'Аксапта ИВЛ приход 2'!C806</f>
        <v>0</v>
      </c>
      <c r="D806" s="185">
        <f>'Аксапта ИВЛ приход 2'!E806+1-1</f>
        <v>0</v>
      </c>
      <c r="E806">
        <f>'Аксапта ИВЛ приход 2'!F806</f>
        <v>0</v>
      </c>
    </row>
    <row r="807" spans="1:5">
      <c r="A807" t="e">
        <f t="shared" si="12"/>
        <v>#VALUE!</v>
      </c>
      <c r="B807">
        <f>'Аксапта ИВЛ приход 2'!B807</f>
        <v>0</v>
      </c>
      <c r="C807" s="197">
        <f>'Аксапта ИВЛ приход 2'!C807</f>
        <v>0</v>
      </c>
      <c r="D807" s="185">
        <f>'Аксапта ИВЛ приход 2'!E807+1-1</f>
        <v>0</v>
      </c>
      <c r="E807">
        <f>'Аксапта ИВЛ приход 2'!F807</f>
        <v>0</v>
      </c>
    </row>
    <row r="808" spans="1:5">
      <c r="A808" t="e">
        <f t="shared" si="12"/>
        <v>#VALUE!</v>
      </c>
      <c r="B808">
        <f>'Аксапта ИВЛ приход 2'!B808</f>
        <v>0</v>
      </c>
      <c r="C808" s="197">
        <f>'Аксапта ИВЛ приход 2'!C808</f>
        <v>0</v>
      </c>
      <c r="D808" s="185">
        <f>'Аксапта ИВЛ приход 2'!E808+1-1</f>
        <v>0</v>
      </c>
      <c r="E808">
        <f>'Аксапта ИВЛ приход 2'!F808</f>
        <v>0</v>
      </c>
    </row>
    <row r="809" spans="1:5">
      <c r="A809" t="e">
        <f t="shared" si="12"/>
        <v>#VALUE!</v>
      </c>
      <c r="B809">
        <f>'Аксапта ИВЛ приход 2'!B809</f>
        <v>0</v>
      </c>
      <c r="C809" s="197">
        <f>'Аксапта ИВЛ приход 2'!C809</f>
        <v>0</v>
      </c>
      <c r="D809" s="185">
        <f>'Аксапта ИВЛ приход 2'!E809+1-1</f>
        <v>0</v>
      </c>
      <c r="E809">
        <f>'Аксапта ИВЛ приход 2'!F809</f>
        <v>0</v>
      </c>
    </row>
    <row r="810" spans="1:5">
      <c r="A810" t="e">
        <f t="shared" si="12"/>
        <v>#VALUE!</v>
      </c>
      <c r="B810">
        <f>'Аксапта ИВЛ приход 2'!B810</f>
        <v>0</v>
      </c>
      <c r="C810" s="197">
        <f>'Аксапта ИВЛ приход 2'!C810</f>
        <v>0</v>
      </c>
      <c r="D810" s="185">
        <f>'Аксапта ИВЛ приход 2'!E810+1-1</f>
        <v>0</v>
      </c>
      <c r="E810">
        <f>'Аксапта ИВЛ приход 2'!F810</f>
        <v>0</v>
      </c>
    </row>
    <row r="811" spans="1:5">
      <c r="A811" t="e">
        <f t="shared" si="12"/>
        <v>#VALUE!</v>
      </c>
      <c r="B811">
        <f>'Аксапта ИВЛ приход 2'!B811</f>
        <v>0</v>
      </c>
      <c r="C811" s="197">
        <f>'Аксапта ИВЛ приход 2'!C811</f>
        <v>0</v>
      </c>
      <c r="D811" s="185">
        <f>'Аксапта ИВЛ приход 2'!E811+1-1</f>
        <v>0</v>
      </c>
      <c r="E811">
        <f>'Аксапта ИВЛ приход 2'!F811</f>
        <v>0</v>
      </c>
    </row>
    <row r="812" spans="1:5">
      <c r="A812" t="e">
        <f t="shared" si="12"/>
        <v>#VALUE!</v>
      </c>
      <c r="B812">
        <f>'Аксапта ИВЛ приход 2'!B812</f>
        <v>0</v>
      </c>
      <c r="C812" s="197">
        <f>'Аксапта ИВЛ приход 2'!C812</f>
        <v>0</v>
      </c>
      <c r="D812" s="185">
        <f>'Аксапта ИВЛ приход 2'!E812+1-1</f>
        <v>0</v>
      </c>
      <c r="E812">
        <f>'Аксапта ИВЛ приход 2'!F812</f>
        <v>0</v>
      </c>
    </row>
    <row r="813" spans="1:5">
      <c r="A813" t="e">
        <f t="shared" si="12"/>
        <v>#VALUE!</v>
      </c>
      <c r="B813">
        <f>'Аксапта ИВЛ приход 2'!B813</f>
        <v>0</v>
      </c>
      <c r="C813" s="197">
        <f>'Аксапта ИВЛ приход 2'!C813</f>
        <v>0</v>
      </c>
      <c r="D813" s="185">
        <f>'Аксапта ИВЛ приход 2'!E813+1-1</f>
        <v>0</v>
      </c>
      <c r="E813">
        <f>'Аксапта ИВЛ приход 2'!F813</f>
        <v>0</v>
      </c>
    </row>
    <row r="814" spans="1:5">
      <c r="A814" t="e">
        <f t="shared" si="12"/>
        <v>#VALUE!</v>
      </c>
      <c r="B814">
        <f>'Аксапта ИВЛ приход 2'!B814</f>
        <v>0</v>
      </c>
      <c r="C814" s="197">
        <f>'Аксапта ИВЛ приход 2'!C814</f>
        <v>0</v>
      </c>
      <c r="D814" s="185">
        <f>'Аксапта ИВЛ приход 2'!E814+1-1</f>
        <v>0</v>
      </c>
      <c r="E814">
        <f>'Аксапта ИВЛ приход 2'!F814</f>
        <v>0</v>
      </c>
    </row>
    <row r="815" spans="1:5">
      <c r="A815" t="e">
        <f t="shared" si="12"/>
        <v>#VALUE!</v>
      </c>
      <c r="B815">
        <f>'Аксапта ИВЛ приход 2'!B815</f>
        <v>0</v>
      </c>
      <c r="C815" s="197">
        <f>'Аксапта ИВЛ приход 2'!C815</f>
        <v>0</v>
      </c>
      <c r="D815" s="185">
        <f>'Аксапта ИВЛ приход 2'!E815+1-1</f>
        <v>0</v>
      </c>
      <c r="E815">
        <f>'Аксапта ИВЛ приход 2'!F815</f>
        <v>0</v>
      </c>
    </row>
    <row r="816" spans="1:5">
      <c r="A816" t="e">
        <f t="shared" si="12"/>
        <v>#VALUE!</v>
      </c>
      <c r="B816">
        <f>'Аксапта ИВЛ приход 2'!B816</f>
        <v>0</v>
      </c>
      <c r="C816" s="197">
        <f>'Аксапта ИВЛ приход 2'!C816</f>
        <v>0</v>
      </c>
      <c r="D816" s="185">
        <f>'Аксапта ИВЛ приход 2'!E816+1-1</f>
        <v>0</v>
      </c>
      <c r="E816">
        <f>'Аксапта ИВЛ приход 2'!F816</f>
        <v>0</v>
      </c>
    </row>
    <row r="817" spans="1:5">
      <c r="A817" t="e">
        <f t="shared" si="12"/>
        <v>#VALUE!</v>
      </c>
      <c r="B817">
        <f>'Аксапта ИВЛ приход 2'!B817</f>
        <v>0</v>
      </c>
      <c r="C817" s="197">
        <f>'Аксапта ИВЛ приход 2'!C817</f>
        <v>0</v>
      </c>
      <c r="D817" s="185">
        <f>'Аксапта ИВЛ приход 2'!E817+1-1</f>
        <v>0</v>
      </c>
      <c r="E817">
        <f>'Аксапта ИВЛ приход 2'!F817</f>
        <v>0</v>
      </c>
    </row>
    <row r="818" spans="1:5">
      <c r="A818" t="e">
        <f t="shared" si="12"/>
        <v>#VALUE!</v>
      </c>
      <c r="B818">
        <f>'Аксапта ИВЛ приход 2'!B818</f>
        <v>0</v>
      </c>
      <c r="C818" s="197">
        <f>'Аксапта ИВЛ приход 2'!C818</f>
        <v>0</v>
      </c>
      <c r="D818" s="185">
        <f>'Аксапта ИВЛ приход 2'!E818+1-1</f>
        <v>0</v>
      </c>
      <c r="E818">
        <f>'Аксапта ИВЛ приход 2'!F818</f>
        <v>0</v>
      </c>
    </row>
    <row r="819" spans="1:5">
      <c r="A819" t="e">
        <f t="shared" si="12"/>
        <v>#VALUE!</v>
      </c>
      <c r="B819">
        <f>'Аксапта ИВЛ приход 2'!B819</f>
        <v>0</v>
      </c>
      <c r="C819" s="197">
        <f>'Аксапта ИВЛ приход 2'!C819</f>
        <v>0</v>
      </c>
      <c r="D819" s="185">
        <f>'Аксапта ИВЛ приход 2'!E819+1-1</f>
        <v>0</v>
      </c>
      <c r="E819">
        <f>'Аксапта ИВЛ приход 2'!F819</f>
        <v>0</v>
      </c>
    </row>
    <row r="820" spans="1:5">
      <c r="A820" t="e">
        <f t="shared" si="12"/>
        <v>#VALUE!</v>
      </c>
      <c r="B820">
        <f>'Аксапта ИВЛ приход 2'!B820</f>
        <v>0</v>
      </c>
      <c r="C820" s="197">
        <f>'Аксапта ИВЛ приход 2'!C820</f>
        <v>0</v>
      </c>
      <c r="D820" s="185">
        <f>'Аксапта ИВЛ приход 2'!E820+1-1</f>
        <v>0</v>
      </c>
      <c r="E820">
        <f>'Аксапта ИВЛ приход 2'!F820</f>
        <v>0</v>
      </c>
    </row>
    <row r="821" spans="1:5">
      <c r="A821" t="e">
        <f t="shared" si="12"/>
        <v>#VALUE!</v>
      </c>
      <c r="B821">
        <f>'Аксапта ИВЛ приход 2'!B821</f>
        <v>0</v>
      </c>
      <c r="C821" s="197">
        <f>'Аксапта ИВЛ приход 2'!C821</f>
        <v>0</v>
      </c>
      <c r="D821" s="185">
        <f>'Аксапта ИВЛ приход 2'!E821+1-1</f>
        <v>0</v>
      </c>
      <c r="E821">
        <f>'Аксапта ИВЛ приход 2'!F821</f>
        <v>0</v>
      </c>
    </row>
    <row r="822" spans="1:5">
      <c r="A822" t="e">
        <f t="shared" si="12"/>
        <v>#VALUE!</v>
      </c>
      <c r="B822">
        <f>'Аксапта ИВЛ приход 2'!B822</f>
        <v>0</v>
      </c>
      <c r="C822" s="197">
        <f>'Аксапта ИВЛ приход 2'!C822</f>
        <v>0</v>
      </c>
      <c r="D822" s="185">
        <f>'Аксапта ИВЛ приход 2'!E822+1-1</f>
        <v>0</v>
      </c>
      <c r="E822">
        <f>'Аксапта ИВЛ приход 2'!F822</f>
        <v>0</v>
      </c>
    </row>
    <row r="823" spans="1:5">
      <c r="A823" t="e">
        <f t="shared" si="12"/>
        <v>#VALUE!</v>
      </c>
      <c r="B823">
        <f>'Аксапта ИВЛ приход 2'!B823</f>
        <v>0</v>
      </c>
      <c r="C823" s="197">
        <f>'Аксапта ИВЛ приход 2'!C823</f>
        <v>0</v>
      </c>
      <c r="D823" s="185">
        <f>'Аксапта ИВЛ приход 2'!E823+1-1</f>
        <v>0</v>
      </c>
      <c r="E823">
        <f>'Аксапта ИВЛ приход 2'!F823</f>
        <v>0</v>
      </c>
    </row>
    <row r="824" spans="1:5">
      <c r="A824" t="e">
        <f t="shared" si="12"/>
        <v>#VALUE!</v>
      </c>
      <c r="B824">
        <f>'Аксапта ИВЛ приход 2'!B824</f>
        <v>0</v>
      </c>
      <c r="C824" s="197">
        <f>'Аксапта ИВЛ приход 2'!C824</f>
        <v>0</v>
      </c>
      <c r="D824" s="185">
        <f>'Аксапта ИВЛ приход 2'!E824+1-1</f>
        <v>0</v>
      </c>
      <c r="E824">
        <f>'Аксапта ИВЛ приход 2'!F824</f>
        <v>0</v>
      </c>
    </row>
    <row r="825" spans="1:5">
      <c r="A825" t="e">
        <f t="shared" si="12"/>
        <v>#VALUE!</v>
      </c>
      <c r="B825">
        <f>'Аксапта ИВЛ приход 2'!B825</f>
        <v>0</v>
      </c>
      <c r="C825" s="197">
        <f>'Аксапта ИВЛ приход 2'!C825</f>
        <v>0</v>
      </c>
      <c r="D825" s="185">
        <f>'Аксапта ИВЛ приход 2'!E825+1-1</f>
        <v>0</v>
      </c>
      <c r="E825">
        <f>'Аксапта ИВЛ приход 2'!F825</f>
        <v>0</v>
      </c>
    </row>
    <row r="826" spans="1:5">
      <c r="A826" t="e">
        <f t="shared" si="12"/>
        <v>#VALUE!</v>
      </c>
      <c r="B826">
        <f>'Аксапта ИВЛ приход 2'!B826</f>
        <v>0</v>
      </c>
      <c r="C826" s="197">
        <f>'Аксапта ИВЛ приход 2'!C826</f>
        <v>0</v>
      </c>
      <c r="D826" s="185">
        <f>'Аксапта ИВЛ приход 2'!E826+1-1</f>
        <v>0</v>
      </c>
      <c r="E826">
        <f>'Аксапта ИВЛ приход 2'!F826</f>
        <v>0</v>
      </c>
    </row>
    <row r="827" spans="1:5">
      <c r="A827" t="e">
        <f t="shared" si="12"/>
        <v>#VALUE!</v>
      </c>
      <c r="B827">
        <f>'Аксапта ИВЛ приход 2'!B827</f>
        <v>0</v>
      </c>
      <c r="C827" s="197">
        <f>'Аксапта ИВЛ приход 2'!C827</f>
        <v>0</v>
      </c>
      <c r="D827" s="185">
        <f>'Аксапта ИВЛ приход 2'!E827+1-1</f>
        <v>0</v>
      </c>
      <c r="E827">
        <f>'Аксапта ИВЛ приход 2'!F827</f>
        <v>0</v>
      </c>
    </row>
    <row r="828" spans="1:5">
      <c r="A828" t="e">
        <f t="shared" si="12"/>
        <v>#VALUE!</v>
      </c>
      <c r="B828">
        <f>'Аксапта ИВЛ приход 2'!B828</f>
        <v>0</v>
      </c>
      <c r="C828" s="197">
        <f>'Аксапта ИВЛ приход 2'!C828</f>
        <v>0</v>
      </c>
      <c r="D828" s="185">
        <f>'Аксапта ИВЛ приход 2'!E828+1-1</f>
        <v>0</v>
      </c>
      <c r="E828">
        <f>'Аксапта ИВЛ приход 2'!F828</f>
        <v>0</v>
      </c>
    </row>
    <row r="829" spans="1:5">
      <c r="A829" t="e">
        <f t="shared" si="12"/>
        <v>#VALUE!</v>
      </c>
      <c r="B829">
        <f>'Аксапта ИВЛ приход 2'!B829</f>
        <v>0</v>
      </c>
      <c r="C829" s="197">
        <f>'Аксапта ИВЛ приход 2'!C829</f>
        <v>0</v>
      </c>
      <c r="D829" s="185">
        <f>'Аксапта ИВЛ приход 2'!E829+1-1</f>
        <v>0</v>
      </c>
      <c r="E829">
        <f>'Аксапта ИВЛ приход 2'!F829</f>
        <v>0</v>
      </c>
    </row>
    <row r="830" spans="1:5">
      <c r="A830" t="e">
        <f t="shared" si="12"/>
        <v>#VALUE!</v>
      </c>
      <c r="B830">
        <f>'Аксапта ИВЛ приход 2'!B830</f>
        <v>0</v>
      </c>
      <c r="C830" s="197">
        <f>'Аксапта ИВЛ приход 2'!C830</f>
        <v>0</v>
      </c>
      <c r="D830" s="185">
        <f>'Аксапта ИВЛ приход 2'!E830+1-1</f>
        <v>0</v>
      </c>
      <c r="E830">
        <f>'Аксапта ИВЛ приход 2'!F830</f>
        <v>0</v>
      </c>
    </row>
    <row r="831" spans="1:5">
      <c r="A831" t="e">
        <f t="shared" si="12"/>
        <v>#VALUE!</v>
      </c>
      <c r="B831">
        <f>'Аксапта ИВЛ приход 2'!B831</f>
        <v>0</v>
      </c>
      <c r="C831" s="197">
        <f>'Аксапта ИВЛ приход 2'!C831</f>
        <v>0</v>
      </c>
      <c r="D831" s="185">
        <f>'Аксапта ИВЛ приход 2'!E831+1-1</f>
        <v>0</v>
      </c>
      <c r="E831">
        <f>'Аксапта ИВЛ приход 2'!F831</f>
        <v>0</v>
      </c>
    </row>
    <row r="832" spans="1:5">
      <c r="A832" t="e">
        <f t="shared" si="12"/>
        <v>#VALUE!</v>
      </c>
      <c r="B832">
        <f>'Аксапта ИВЛ приход 2'!B832</f>
        <v>0</v>
      </c>
      <c r="C832" s="197">
        <f>'Аксапта ИВЛ приход 2'!C832</f>
        <v>0</v>
      </c>
      <c r="D832" s="185">
        <f>'Аксапта ИВЛ приход 2'!E832+1-1</f>
        <v>0</v>
      </c>
      <c r="E832">
        <f>'Аксапта ИВЛ приход 2'!F832</f>
        <v>0</v>
      </c>
    </row>
    <row r="833" spans="1:5">
      <c r="A833" t="e">
        <f t="shared" ref="A833:A896" si="13">REPLACE(B833,1,3,)+1-1</f>
        <v>#VALUE!</v>
      </c>
      <c r="B833">
        <f>'Аксапта ИВЛ приход 2'!B833</f>
        <v>0</v>
      </c>
      <c r="C833" s="197">
        <f>'Аксапта ИВЛ приход 2'!C833</f>
        <v>0</v>
      </c>
      <c r="D833" s="185">
        <f>'Аксапта ИВЛ приход 2'!E833+1-1</f>
        <v>0</v>
      </c>
      <c r="E833">
        <f>'Аксапта ИВЛ приход 2'!F833</f>
        <v>0</v>
      </c>
    </row>
    <row r="834" spans="1:5">
      <c r="A834" t="e">
        <f t="shared" si="13"/>
        <v>#VALUE!</v>
      </c>
      <c r="B834">
        <f>'Аксапта ИВЛ приход 2'!B834</f>
        <v>0</v>
      </c>
      <c r="C834" s="197">
        <f>'Аксапта ИВЛ приход 2'!C834</f>
        <v>0</v>
      </c>
      <c r="D834" s="185">
        <f>'Аксапта ИВЛ приход 2'!E834+1-1</f>
        <v>0</v>
      </c>
      <c r="E834">
        <f>'Аксапта ИВЛ приход 2'!F834</f>
        <v>0</v>
      </c>
    </row>
    <row r="835" spans="1:5">
      <c r="A835" t="e">
        <f t="shared" si="13"/>
        <v>#VALUE!</v>
      </c>
      <c r="B835">
        <f>'Аксапта ИВЛ приход 2'!B835</f>
        <v>0</v>
      </c>
      <c r="C835" s="197">
        <f>'Аксапта ИВЛ приход 2'!C835</f>
        <v>0</v>
      </c>
      <c r="D835" s="185">
        <f>'Аксапта ИВЛ приход 2'!E835+1-1</f>
        <v>0</v>
      </c>
      <c r="E835">
        <f>'Аксапта ИВЛ приход 2'!F835</f>
        <v>0</v>
      </c>
    </row>
    <row r="836" spans="1:5">
      <c r="A836" t="e">
        <f t="shared" si="13"/>
        <v>#VALUE!</v>
      </c>
      <c r="B836">
        <f>'Аксапта ИВЛ приход 2'!B836</f>
        <v>0</v>
      </c>
      <c r="C836" s="197">
        <f>'Аксапта ИВЛ приход 2'!C836</f>
        <v>0</v>
      </c>
      <c r="D836" s="185">
        <f>'Аксапта ИВЛ приход 2'!E836+1-1</f>
        <v>0</v>
      </c>
      <c r="E836">
        <f>'Аксапта ИВЛ приход 2'!F836</f>
        <v>0</v>
      </c>
    </row>
    <row r="837" spans="1:5">
      <c r="A837" t="e">
        <f t="shared" si="13"/>
        <v>#VALUE!</v>
      </c>
      <c r="B837">
        <f>'Аксапта ИВЛ приход 2'!B837</f>
        <v>0</v>
      </c>
      <c r="C837" s="197">
        <f>'Аксапта ИВЛ приход 2'!C837</f>
        <v>0</v>
      </c>
      <c r="D837" s="185">
        <f>'Аксапта ИВЛ приход 2'!E837+1-1</f>
        <v>0</v>
      </c>
      <c r="E837">
        <f>'Аксапта ИВЛ приход 2'!F837</f>
        <v>0</v>
      </c>
    </row>
    <row r="838" spans="1:5">
      <c r="A838" t="e">
        <f t="shared" si="13"/>
        <v>#VALUE!</v>
      </c>
      <c r="B838">
        <f>'Аксапта ИВЛ приход 2'!B838</f>
        <v>0</v>
      </c>
      <c r="C838" s="197">
        <f>'Аксапта ИВЛ приход 2'!C838</f>
        <v>0</v>
      </c>
      <c r="D838" s="185">
        <f>'Аксапта ИВЛ приход 2'!E838+1-1</f>
        <v>0</v>
      </c>
      <c r="E838">
        <f>'Аксапта ИВЛ приход 2'!F838</f>
        <v>0</v>
      </c>
    </row>
    <row r="839" spans="1:5">
      <c r="A839" t="e">
        <f t="shared" si="13"/>
        <v>#VALUE!</v>
      </c>
      <c r="B839">
        <f>'Аксапта ИВЛ приход 2'!B839</f>
        <v>0</v>
      </c>
      <c r="C839" s="197">
        <f>'Аксапта ИВЛ приход 2'!C839</f>
        <v>0</v>
      </c>
      <c r="D839" s="185">
        <f>'Аксапта ИВЛ приход 2'!E839+1-1</f>
        <v>0</v>
      </c>
      <c r="E839">
        <f>'Аксапта ИВЛ приход 2'!F839</f>
        <v>0</v>
      </c>
    </row>
    <row r="840" spans="1:5">
      <c r="A840" t="e">
        <f t="shared" si="13"/>
        <v>#VALUE!</v>
      </c>
      <c r="B840">
        <f>'Аксапта ИВЛ приход 2'!B840</f>
        <v>0</v>
      </c>
      <c r="C840" s="197">
        <f>'Аксапта ИВЛ приход 2'!C840</f>
        <v>0</v>
      </c>
      <c r="D840" s="185">
        <f>'Аксапта ИВЛ приход 2'!E840+1-1</f>
        <v>0</v>
      </c>
      <c r="E840">
        <f>'Аксапта ИВЛ приход 2'!F840</f>
        <v>0</v>
      </c>
    </row>
    <row r="841" spans="1:5">
      <c r="A841" t="e">
        <f t="shared" si="13"/>
        <v>#VALUE!</v>
      </c>
      <c r="B841">
        <f>'Аксапта ИВЛ приход 2'!B841</f>
        <v>0</v>
      </c>
      <c r="C841" s="197">
        <f>'Аксапта ИВЛ приход 2'!C841</f>
        <v>0</v>
      </c>
      <c r="D841" s="185">
        <f>'Аксапта ИВЛ приход 2'!E841+1-1</f>
        <v>0</v>
      </c>
      <c r="E841">
        <f>'Аксапта ИВЛ приход 2'!F841</f>
        <v>0</v>
      </c>
    </row>
    <row r="842" spans="1:5">
      <c r="A842" t="e">
        <f t="shared" si="13"/>
        <v>#VALUE!</v>
      </c>
      <c r="B842">
        <f>'Аксапта ИВЛ приход 2'!B842</f>
        <v>0</v>
      </c>
      <c r="C842" s="197">
        <f>'Аксапта ИВЛ приход 2'!C842</f>
        <v>0</v>
      </c>
      <c r="D842" s="185">
        <f>'Аксапта ИВЛ приход 2'!E842+1-1</f>
        <v>0</v>
      </c>
      <c r="E842">
        <f>'Аксапта ИВЛ приход 2'!F842</f>
        <v>0</v>
      </c>
    </row>
    <row r="843" spans="1:5">
      <c r="A843" t="e">
        <f t="shared" si="13"/>
        <v>#VALUE!</v>
      </c>
      <c r="B843">
        <f>'Аксапта ИВЛ приход 2'!B843</f>
        <v>0</v>
      </c>
      <c r="C843" s="197">
        <f>'Аксапта ИВЛ приход 2'!C843</f>
        <v>0</v>
      </c>
      <c r="D843" s="185">
        <f>'Аксапта ИВЛ приход 2'!E843+1-1</f>
        <v>0</v>
      </c>
      <c r="E843">
        <f>'Аксапта ИВЛ приход 2'!F843</f>
        <v>0</v>
      </c>
    </row>
    <row r="844" spans="1:5">
      <c r="A844" t="e">
        <f t="shared" si="13"/>
        <v>#VALUE!</v>
      </c>
      <c r="B844">
        <f>'Аксапта ИВЛ приход 2'!B844</f>
        <v>0</v>
      </c>
      <c r="C844" s="197">
        <f>'Аксапта ИВЛ приход 2'!C844</f>
        <v>0</v>
      </c>
      <c r="D844" s="185">
        <f>'Аксапта ИВЛ приход 2'!E844+1-1</f>
        <v>0</v>
      </c>
      <c r="E844">
        <f>'Аксапта ИВЛ приход 2'!F844</f>
        <v>0</v>
      </c>
    </row>
    <row r="845" spans="1:5">
      <c r="A845" t="e">
        <f t="shared" si="13"/>
        <v>#VALUE!</v>
      </c>
      <c r="B845">
        <f>'Аксапта ИВЛ приход 2'!B845</f>
        <v>0</v>
      </c>
      <c r="C845" s="197">
        <f>'Аксапта ИВЛ приход 2'!C845</f>
        <v>0</v>
      </c>
      <c r="D845" s="185">
        <f>'Аксапта ИВЛ приход 2'!E845+1-1</f>
        <v>0</v>
      </c>
      <c r="E845">
        <f>'Аксапта ИВЛ приход 2'!F845</f>
        <v>0</v>
      </c>
    </row>
    <row r="846" spans="1:5">
      <c r="A846" t="e">
        <f t="shared" si="13"/>
        <v>#VALUE!</v>
      </c>
      <c r="B846">
        <f>'Аксапта ИВЛ приход 2'!B846</f>
        <v>0</v>
      </c>
      <c r="C846" s="197">
        <f>'Аксапта ИВЛ приход 2'!C846</f>
        <v>0</v>
      </c>
      <c r="D846" s="185">
        <f>'Аксапта ИВЛ приход 2'!E846+1-1</f>
        <v>0</v>
      </c>
      <c r="E846">
        <f>'Аксапта ИВЛ приход 2'!F846</f>
        <v>0</v>
      </c>
    </row>
    <row r="847" spans="1:5">
      <c r="A847" t="e">
        <f t="shared" si="13"/>
        <v>#VALUE!</v>
      </c>
      <c r="B847">
        <f>'Аксапта ИВЛ приход 2'!B847</f>
        <v>0</v>
      </c>
      <c r="C847" s="197">
        <f>'Аксапта ИВЛ приход 2'!C847</f>
        <v>0</v>
      </c>
      <c r="D847" s="185">
        <f>'Аксапта ИВЛ приход 2'!E847+1-1</f>
        <v>0</v>
      </c>
      <c r="E847">
        <f>'Аксапта ИВЛ приход 2'!F847</f>
        <v>0</v>
      </c>
    </row>
    <row r="848" spans="1:5">
      <c r="A848" t="e">
        <f t="shared" si="13"/>
        <v>#VALUE!</v>
      </c>
      <c r="B848">
        <f>'Аксапта ИВЛ приход 2'!B848</f>
        <v>0</v>
      </c>
      <c r="C848" s="197">
        <f>'Аксапта ИВЛ приход 2'!C848</f>
        <v>0</v>
      </c>
      <c r="D848" s="185">
        <f>'Аксапта ИВЛ приход 2'!E848+1-1</f>
        <v>0</v>
      </c>
      <c r="E848">
        <f>'Аксапта ИВЛ приход 2'!F848</f>
        <v>0</v>
      </c>
    </row>
    <row r="849" spans="1:5">
      <c r="A849" t="e">
        <f t="shared" si="13"/>
        <v>#VALUE!</v>
      </c>
      <c r="B849">
        <f>'Аксапта ИВЛ приход 2'!B849</f>
        <v>0</v>
      </c>
      <c r="C849" s="197">
        <f>'Аксапта ИВЛ приход 2'!C849</f>
        <v>0</v>
      </c>
      <c r="D849" s="185">
        <f>'Аксапта ИВЛ приход 2'!E849+1-1</f>
        <v>0</v>
      </c>
      <c r="E849">
        <f>'Аксапта ИВЛ приход 2'!F849</f>
        <v>0</v>
      </c>
    </row>
    <row r="850" spans="1:5">
      <c r="A850" t="e">
        <f t="shared" si="13"/>
        <v>#VALUE!</v>
      </c>
      <c r="B850">
        <f>'Аксапта ИВЛ приход 2'!B850</f>
        <v>0</v>
      </c>
      <c r="C850" s="197">
        <f>'Аксапта ИВЛ приход 2'!C850</f>
        <v>0</v>
      </c>
      <c r="D850" s="185">
        <f>'Аксапта ИВЛ приход 2'!E850+1-1</f>
        <v>0</v>
      </c>
      <c r="E850">
        <f>'Аксапта ИВЛ приход 2'!F850</f>
        <v>0</v>
      </c>
    </row>
    <row r="851" spans="1:5">
      <c r="A851" t="e">
        <f t="shared" si="13"/>
        <v>#VALUE!</v>
      </c>
      <c r="B851">
        <f>'Аксапта ИВЛ приход 2'!B851</f>
        <v>0</v>
      </c>
      <c r="C851" s="197">
        <f>'Аксапта ИВЛ приход 2'!C851</f>
        <v>0</v>
      </c>
      <c r="D851" s="185">
        <f>'Аксапта ИВЛ приход 2'!E851+1-1</f>
        <v>0</v>
      </c>
      <c r="E851">
        <f>'Аксапта ИВЛ приход 2'!F851</f>
        <v>0</v>
      </c>
    </row>
    <row r="852" spans="1:5">
      <c r="A852" t="e">
        <f t="shared" si="13"/>
        <v>#VALUE!</v>
      </c>
      <c r="B852">
        <f>'Аксапта ИВЛ приход 2'!B852</f>
        <v>0</v>
      </c>
      <c r="C852" s="197">
        <f>'Аксапта ИВЛ приход 2'!C852</f>
        <v>0</v>
      </c>
      <c r="D852" s="185">
        <f>'Аксапта ИВЛ приход 2'!E852+1-1</f>
        <v>0</v>
      </c>
      <c r="E852">
        <f>'Аксапта ИВЛ приход 2'!F852</f>
        <v>0</v>
      </c>
    </row>
    <row r="853" spans="1:5">
      <c r="A853" t="e">
        <f t="shared" si="13"/>
        <v>#VALUE!</v>
      </c>
      <c r="B853">
        <f>'Аксапта ИВЛ приход 2'!B853</f>
        <v>0</v>
      </c>
      <c r="C853" s="197">
        <f>'Аксапта ИВЛ приход 2'!C853</f>
        <v>0</v>
      </c>
      <c r="D853" s="185">
        <f>'Аксапта ИВЛ приход 2'!E853+1-1</f>
        <v>0</v>
      </c>
      <c r="E853">
        <f>'Аксапта ИВЛ приход 2'!F853</f>
        <v>0</v>
      </c>
    </row>
    <row r="854" spans="1:5">
      <c r="A854" t="e">
        <f t="shared" si="13"/>
        <v>#VALUE!</v>
      </c>
      <c r="B854">
        <f>'Аксапта ИВЛ приход 2'!B854</f>
        <v>0</v>
      </c>
      <c r="C854" s="197">
        <f>'Аксапта ИВЛ приход 2'!C854</f>
        <v>0</v>
      </c>
      <c r="D854" s="185">
        <f>'Аксапта ИВЛ приход 2'!E854+1-1</f>
        <v>0</v>
      </c>
      <c r="E854">
        <f>'Аксапта ИВЛ приход 2'!F854</f>
        <v>0</v>
      </c>
    </row>
    <row r="855" spans="1:5">
      <c r="A855" t="e">
        <f t="shared" si="13"/>
        <v>#VALUE!</v>
      </c>
      <c r="B855">
        <f>'Аксапта ИВЛ приход 2'!B855</f>
        <v>0</v>
      </c>
      <c r="C855" s="197">
        <f>'Аксапта ИВЛ приход 2'!C855</f>
        <v>0</v>
      </c>
      <c r="D855" s="185">
        <f>'Аксапта ИВЛ приход 2'!E855+1-1</f>
        <v>0</v>
      </c>
      <c r="E855">
        <f>'Аксапта ИВЛ приход 2'!F855</f>
        <v>0</v>
      </c>
    </row>
    <row r="856" spans="1:5">
      <c r="A856" t="e">
        <f t="shared" si="13"/>
        <v>#VALUE!</v>
      </c>
      <c r="B856">
        <f>'Аксапта ИВЛ приход 2'!B856</f>
        <v>0</v>
      </c>
      <c r="C856" s="197">
        <f>'Аксапта ИВЛ приход 2'!C856</f>
        <v>0</v>
      </c>
      <c r="D856" s="185">
        <f>'Аксапта ИВЛ приход 2'!E856+1-1</f>
        <v>0</v>
      </c>
      <c r="E856">
        <f>'Аксапта ИВЛ приход 2'!F856</f>
        <v>0</v>
      </c>
    </row>
    <row r="857" spans="1:5">
      <c r="A857" t="e">
        <f t="shared" si="13"/>
        <v>#VALUE!</v>
      </c>
      <c r="B857">
        <f>'Аксапта ИВЛ приход 2'!B857</f>
        <v>0</v>
      </c>
      <c r="C857" s="197">
        <f>'Аксапта ИВЛ приход 2'!C857</f>
        <v>0</v>
      </c>
      <c r="D857" s="185">
        <f>'Аксапта ИВЛ приход 2'!E857+1-1</f>
        <v>0</v>
      </c>
      <c r="E857">
        <f>'Аксапта ИВЛ приход 2'!F857</f>
        <v>0</v>
      </c>
    </row>
    <row r="858" spans="1:5">
      <c r="A858" t="e">
        <f t="shared" si="13"/>
        <v>#VALUE!</v>
      </c>
      <c r="B858">
        <f>'Аксапта ИВЛ приход 2'!B858</f>
        <v>0</v>
      </c>
      <c r="C858" s="197">
        <f>'Аксапта ИВЛ приход 2'!C858</f>
        <v>0</v>
      </c>
      <c r="D858" s="185">
        <f>'Аксапта ИВЛ приход 2'!E858+1-1</f>
        <v>0</v>
      </c>
      <c r="E858">
        <f>'Аксапта ИВЛ приход 2'!F858</f>
        <v>0</v>
      </c>
    </row>
    <row r="859" spans="1:5">
      <c r="A859" t="e">
        <f t="shared" si="13"/>
        <v>#VALUE!</v>
      </c>
      <c r="B859">
        <f>'Аксапта ИВЛ приход 2'!B859</f>
        <v>0</v>
      </c>
      <c r="C859" s="197">
        <f>'Аксапта ИВЛ приход 2'!C859</f>
        <v>0</v>
      </c>
      <c r="D859" s="185">
        <f>'Аксапта ИВЛ приход 2'!E859+1-1</f>
        <v>0</v>
      </c>
      <c r="E859">
        <f>'Аксапта ИВЛ приход 2'!F859</f>
        <v>0</v>
      </c>
    </row>
    <row r="860" spans="1:5">
      <c r="A860" t="e">
        <f t="shared" si="13"/>
        <v>#VALUE!</v>
      </c>
      <c r="B860">
        <f>'Аксапта ИВЛ приход 2'!B860</f>
        <v>0</v>
      </c>
      <c r="C860" s="197">
        <f>'Аксапта ИВЛ приход 2'!C860</f>
        <v>0</v>
      </c>
      <c r="D860" s="185">
        <f>'Аксапта ИВЛ приход 2'!E860+1-1</f>
        <v>0</v>
      </c>
      <c r="E860">
        <f>'Аксапта ИВЛ приход 2'!F860</f>
        <v>0</v>
      </c>
    </row>
    <row r="861" spans="1:5">
      <c r="A861" t="e">
        <f t="shared" si="13"/>
        <v>#VALUE!</v>
      </c>
      <c r="B861">
        <f>'Аксапта ИВЛ приход 2'!B861</f>
        <v>0</v>
      </c>
      <c r="C861" s="197">
        <f>'Аксапта ИВЛ приход 2'!C861</f>
        <v>0</v>
      </c>
      <c r="D861" s="185">
        <f>'Аксапта ИВЛ приход 2'!E861+1-1</f>
        <v>0</v>
      </c>
      <c r="E861">
        <f>'Аксапта ИВЛ приход 2'!F861</f>
        <v>0</v>
      </c>
    </row>
    <row r="862" spans="1:5">
      <c r="A862" t="e">
        <f t="shared" si="13"/>
        <v>#VALUE!</v>
      </c>
      <c r="B862">
        <f>'Аксапта ИВЛ приход 2'!B862</f>
        <v>0</v>
      </c>
      <c r="C862" s="197">
        <f>'Аксапта ИВЛ приход 2'!C862</f>
        <v>0</v>
      </c>
      <c r="D862" s="185">
        <f>'Аксапта ИВЛ приход 2'!E862+1-1</f>
        <v>0</v>
      </c>
      <c r="E862">
        <f>'Аксапта ИВЛ приход 2'!F862</f>
        <v>0</v>
      </c>
    </row>
    <row r="863" spans="1:5">
      <c r="A863" t="e">
        <f t="shared" si="13"/>
        <v>#VALUE!</v>
      </c>
      <c r="B863">
        <f>'Аксапта ИВЛ приход 2'!B863</f>
        <v>0</v>
      </c>
      <c r="C863" s="197">
        <f>'Аксапта ИВЛ приход 2'!C863</f>
        <v>0</v>
      </c>
      <c r="D863" s="185">
        <f>'Аксапта ИВЛ приход 2'!E863+1-1</f>
        <v>0</v>
      </c>
      <c r="E863">
        <f>'Аксапта ИВЛ приход 2'!F863</f>
        <v>0</v>
      </c>
    </row>
    <row r="864" spans="1:5">
      <c r="A864" t="e">
        <f t="shared" si="13"/>
        <v>#VALUE!</v>
      </c>
      <c r="B864">
        <f>'Аксапта ИВЛ приход 2'!B864</f>
        <v>0</v>
      </c>
      <c r="C864" s="197">
        <f>'Аксапта ИВЛ приход 2'!C864</f>
        <v>0</v>
      </c>
      <c r="D864" s="185">
        <f>'Аксапта ИВЛ приход 2'!E864+1-1</f>
        <v>0</v>
      </c>
      <c r="E864">
        <f>'Аксапта ИВЛ приход 2'!F864</f>
        <v>0</v>
      </c>
    </row>
    <row r="865" spans="1:5">
      <c r="A865" t="e">
        <f t="shared" si="13"/>
        <v>#VALUE!</v>
      </c>
      <c r="B865">
        <f>'Аксапта ИВЛ приход 2'!B865</f>
        <v>0</v>
      </c>
      <c r="C865" s="197">
        <f>'Аксапта ИВЛ приход 2'!C865</f>
        <v>0</v>
      </c>
      <c r="D865" s="185">
        <f>'Аксапта ИВЛ приход 2'!E865+1-1</f>
        <v>0</v>
      </c>
      <c r="E865">
        <f>'Аксапта ИВЛ приход 2'!F865</f>
        <v>0</v>
      </c>
    </row>
    <row r="866" spans="1:5">
      <c r="A866" t="e">
        <f t="shared" si="13"/>
        <v>#VALUE!</v>
      </c>
      <c r="B866">
        <f>'Аксапта ИВЛ приход 2'!B866</f>
        <v>0</v>
      </c>
      <c r="C866" s="197">
        <f>'Аксапта ИВЛ приход 2'!C866</f>
        <v>0</v>
      </c>
      <c r="D866" s="185">
        <f>'Аксапта ИВЛ приход 2'!E866+1-1</f>
        <v>0</v>
      </c>
      <c r="E866">
        <f>'Аксапта ИВЛ приход 2'!F866</f>
        <v>0</v>
      </c>
    </row>
    <row r="867" spans="1:5">
      <c r="A867" t="e">
        <f t="shared" si="13"/>
        <v>#VALUE!</v>
      </c>
      <c r="B867">
        <f>'Аксапта ИВЛ приход 2'!B867</f>
        <v>0</v>
      </c>
      <c r="C867" s="197">
        <f>'Аксапта ИВЛ приход 2'!C867</f>
        <v>0</v>
      </c>
      <c r="D867" s="185">
        <f>'Аксапта ИВЛ приход 2'!E867+1-1</f>
        <v>0</v>
      </c>
      <c r="E867">
        <f>'Аксапта ИВЛ приход 2'!F867</f>
        <v>0</v>
      </c>
    </row>
    <row r="868" spans="1:5">
      <c r="A868" t="e">
        <f t="shared" si="13"/>
        <v>#VALUE!</v>
      </c>
      <c r="B868">
        <f>'Аксапта ИВЛ приход 2'!B868</f>
        <v>0</v>
      </c>
      <c r="C868" s="197">
        <f>'Аксапта ИВЛ приход 2'!C868</f>
        <v>0</v>
      </c>
      <c r="D868" s="185">
        <f>'Аксапта ИВЛ приход 2'!E868+1-1</f>
        <v>0</v>
      </c>
      <c r="E868">
        <f>'Аксапта ИВЛ приход 2'!F868</f>
        <v>0</v>
      </c>
    </row>
    <row r="869" spans="1:5">
      <c r="A869" t="e">
        <f t="shared" si="13"/>
        <v>#VALUE!</v>
      </c>
      <c r="B869">
        <f>'Аксапта ИВЛ приход 2'!B869</f>
        <v>0</v>
      </c>
      <c r="C869" s="197">
        <f>'Аксапта ИВЛ приход 2'!C869</f>
        <v>0</v>
      </c>
      <c r="D869" s="185">
        <f>'Аксапта ИВЛ приход 2'!E869+1-1</f>
        <v>0</v>
      </c>
      <c r="E869">
        <f>'Аксапта ИВЛ приход 2'!F869</f>
        <v>0</v>
      </c>
    </row>
    <row r="870" spans="1:5">
      <c r="A870" t="e">
        <f t="shared" si="13"/>
        <v>#VALUE!</v>
      </c>
      <c r="B870">
        <f>'Аксапта ИВЛ приход 2'!B870</f>
        <v>0</v>
      </c>
      <c r="C870" s="197">
        <f>'Аксапта ИВЛ приход 2'!C870</f>
        <v>0</v>
      </c>
      <c r="D870" s="185">
        <f>'Аксапта ИВЛ приход 2'!E870+1-1</f>
        <v>0</v>
      </c>
      <c r="E870">
        <f>'Аксапта ИВЛ приход 2'!F870</f>
        <v>0</v>
      </c>
    </row>
    <row r="871" spans="1:5">
      <c r="A871" t="e">
        <f t="shared" si="13"/>
        <v>#VALUE!</v>
      </c>
      <c r="B871">
        <f>'Аксапта ИВЛ приход 2'!B871</f>
        <v>0</v>
      </c>
      <c r="C871" s="197">
        <f>'Аксапта ИВЛ приход 2'!C871</f>
        <v>0</v>
      </c>
      <c r="D871" s="185">
        <f>'Аксапта ИВЛ приход 2'!E871+1-1</f>
        <v>0</v>
      </c>
      <c r="E871">
        <f>'Аксапта ИВЛ приход 2'!F871</f>
        <v>0</v>
      </c>
    </row>
    <row r="872" spans="1:5">
      <c r="A872" t="e">
        <f t="shared" si="13"/>
        <v>#VALUE!</v>
      </c>
      <c r="B872">
        <f>'Аксапта ИВЛ приход 2'!B872</f>
        <v>0</v>
      </c>
      <c r="C872" s="197">
        <f>'Аксапта ИВЛ приход 2'!C872</f>
        <v>0</v>
      </c>
      <c r="D872" s="185">
        <f>'Аксапта ИВЛ приход 2'!E872+1-1</f>
        <v>0</v>
      </c>
      <c r="E872">
        <f>'Аксапта ИВЛ приход 2'!F872</f>
        <v>0</v>
      </c>
    </row>
    <row r="873" spans="1:5">
      <c r="A873" t="e">
        <f t="shared" si="13"/>
        <v>#VALUE!</v>
      </c>
      <c r="B873">
        <f>'Аксапта ИВЛ приход 2'!B873</f>
        <v>0</v>
      </c>
      <c r="C873" s="197">
        <f>'Аксапта ИВЛ приход 2'!C873</f>
        <v>0</v>
      </c>
      <c r="D873" s="185">
        <f>'Аксапта ИВЛ приход 2'!E873+1-1</f>
        <v>0</v>
      </c>
      <c r="E873">
        <f>'Аксапта ИВЛ приход 2'!F873</f>
        <v>0</v>
      </c>
    </row>
    <row r="874" spans="1:5">
      <c r="A874" t="e">
        <f t="shared" si="13"/>
        <v>#VALUE!</v>
      </c>
      <c r="B874">
        <f>'Аксапта ИВЛ приход 2'!B874</f>
        <v>0</v>
      </c>
      <c r="C874" s="197">
        <f>'Аксапта ИВЛ приход 2'!C874</f>
        <v>0</v>
      </c>
      <c r="D874" s="185">
        <f>'Аксапта ИВЛ приход 2'!E874+1-1</f>
        <v>0</v>
      </c>
      <c r="E874">
        <f>'Аксапта ИВЛ приход 2'!F874</f>
        <v>0</v>
      </c>
    </row>
    <row r="875" spans="1:5">
      <c r="A875" t="e">
        <f t="shared" si="13"/>
        <v>#VALUE!</v>
      </c>
      <c r="B875">
        <f>'Аксапта ИВЛ приход 2'!B875</f>
        <v>0</v>
      </c>
      <c r="C875" s="197">
        <f>'Аксапта ИВЛ приход 2'!C875</f>
        <v>0</v>
      </c>
      <c r="D875" s="185">
        <f>'Аксапта ИВЛ приход 2'!E875+1-1</f>
        <v>0</v>
      </c>
      <c r="E875">
        <f>'Аксапта ИВЛ приход 2'!F875</f>
        <v>0</v>
      </c>
    </row>
    <row r="876" spans="1:5">
      <c r="A876" t="e">
        <f t="shared" si="13"/>
        <v>#VALUE!</v>
      </c>
      <c r="B876">
        <f>'Аксапта ИВЛ приход 2'!B876</f>
        <v>0</v>
      </c>
      <c r="C876" s="197">
        <f>'Аксапта ИВЛ приход 2'!C876</f>
        <v>0</v>
      </c>
      <c r="D876" s="185">
        <f>'Аксапта ИВЛ приход 2'!E876+1-1</f>
        <v>0</v>
      </c>
      <c r="E876">
        <f>'Аксапта ИВЛ приход 2'!F876</f>
        <v>0</v>
      </c>
    </row>
    <row r="877" spans="1:5">
      <c r="A877" t="e">
        <f t="shared" si="13"/>
        <v>#VALUE!</v>
      </c>
      <c r="B877">
        <f>'Аксапта ИВЛ приход 2'!B877</f>
        <v>0</v>
      </c>
      <c r="C877" s="197">
        <f>'Аксапта ИВЛ приход 2'!C877</f>
        <v>0</v>
      </c>
      <c r="D877" s="185">
        <f>'Аксапта ИВЛ приход 2'!E877+1-1</f>
        <v>0</v>
      </c>
      <c r="E877">
        <f>'Аксапта ИВЛ приход 2'!F877</f>
        <v>0</v>
      </c>
    </row>
    <row r="878" spans="1:5">
      <c r="A878" t="e">
        <f t="shared" si="13"/>
        <v>#VALUE!</v>
      </c>
      <c r="B878">
        <f>'Аксапта ИВЛ приход 2'!B878</f>
        <v>0</v>
      </c>
      <c r="C878" s="197">
        <f>'Аксапта ИВЛ приход 2'!C878</f>
        <v>0</v>
      </c>
      <c r="D878" s="185">
        <f>'Аксапта ИВЛ приход 2'!E878+1-1</f>
        <v>0</v>
      </c>
      <c r="E878">
        <f>'Аксапта ИВЛ приход 2'!F878</f>
        <v>0</v>
      </c>
    </row>
    <row r="879" spans="1:5">
      <c r="A879" t="e">
        <f t="shared" si="13"/>
        <v>#VALUE!</v>
      </c>
      <c r="B879">
        <f>'Аксапта ИВЛ приход 2'!B879</f>
        <v>0</v>
      </c>
      <c r="C879" s="197">
        <f>'Аксапта ИВЛ приход 2'!C879</f>
        <v>0</v>
      </c>
      <c r="D879" s="185">
        <f>'Аксапта ИВЛ приход 2'!E879+1-1</f>
        <v>0</v>
      </c>
      <c r="E879">
        <f>'Аксапта ИВЛ приход 2'!F879</f>
        <v>0</v>
      </c>
    </row>
    <row r="880" spans="1:5">
      <c r="A880" t="e">
        <f t="shared" si="13"/>
        <v>#VALUE!</v>
      </c>
      <c r="B880">
        <f>'Аксапта ИВЛ приход 2'!B880</f>
        <v>0</v>
      </c>
      <c r="C880" s="197">
        <f>'Аксапта ИВЛ приход 2'!C880</f>
        <v>0</v>
      </c>
      <c r="D880" s="185">
        <f>'Аксапта ИВЛ приход 2'!E880+1-1</f>
        <v>0</v>
      </c>
      <c r="E880">
        <f>'Аксапта ИВЛ приход 2'!F880</f>
        <v>0</v>
      </c>
    </row>
    <row r="881" spans="1:5">
      <c r="A881" t="e">
        <f t="shared" si="13"/>
        <v>#VALUE!</v>
      </c>
      <c r="B881">
        <f>'Аксапта ИВЛ приход 2'!B881</f>
        <v>0</v>
      </c>
      <c r="C881" s="197">
        <f>'Аксапта ИВЛ приход 2'!C881</f>
        <v>0</v>
      </c>
      <c r="D881" s="185">
        <f>'Аксапта ИВЛ приход 2'!E881+1-1</f>
        <v>0</v>
      </c>
      <c r="E881">
        <f>'Аксапта ИВЛ приход 2'!F881</f>
        <v>0</v>
      </c>
    </row>
    <row r="882" spans="1:5">
      <c r="A882" t="e">
        <f t="shared" si="13"/>
        <v>#VALUE!</v>
      </c>
      <c r="B882">
        <f>'Аксапта ИВЛ приход 2'!B882</f>
        <v>0</v>
      </c>
      <c r="C882" s="197">
        <f>'Аксапта ИВЛ приход 2'!C882</f>
        <v>0</v>
      </c>
      <c r="D882" s="185">
        <f>'Аксапта ИВЛ приход 2'!E882+1-1</f>
        <v>0</v>
      </c>
      <c r="E882">
        <f>'Аксапта ИВЛ приход 2'!F882</f>
        <v>0</v>
      </c>
    </row>
    <row r="883" spans="1:5">
      <c r="A883" t="e">
        <f t="shared" si="13"/>
        <v>#VALUE!</v>
      </c>
      <c r="B883">
        <f>'Аксапта ИВЛ приход 2'!B883</f>
        <v>0</v>
      </c>
      <c r="C883" s="197">
        <f>'Аксапта ИВЛ приход 2'!C883</f>
        <v>0</v>
      </c>
      <c r="D883" s="185">
        <f>'Аксапта ИВЛ приход 2'!E883+1-1</f>
        <v>0</v>
      </c>
      <c r="E883">
        <f>'Аксапта ИВЛ приход 2'!F883</f>
        <v>0</v>
      </c>
    </row>
    <row r="884" spans="1:5">
      <c r="A884" t="e">
        <f t="shared" si="13"/>
        <v>#VALUE!</v>
      </c>
      <c r="B884">
        <f>'Аксапта ИВЛ приход 2'!B884</f>
        <v>0</v>
      </c>
      <c r="C884" s="197">
        <f>'Аксапта ИВЛ приход 2'!C884</f>
        <v>0</v>
      </c>
      <c r="D884" s="185">
        <f>'Аксапта ИВЛ приход 2'!E884+1-1</f>
        <v>0</v>
      </c>
      <c r="E884">
        <f>'Аксапта ИВЛ приход 2'!F884</f>
        <v>0</v>
      </c>
    </row>
    <row r="885" spans="1:5">
      <c r="A885" t="e">
        <f t="shared" si="13"/>
        <v>#VALUE!</v>
      </c>
      <c r="B885">
        <f>'Аксапта ИВЛ приход 2'!B885</f>
        <v>0</v>
      </c>
      <c r="C885" s="197">
        <f>'Аксапта ИВЛ приход 2'!C885</f>
        <v>0</v>
      </c>
      <c r="D885" s="185">
        <f>'Аксапта ИВЛ приход 2'!E885+1-1</f>
        <v>0</v>
      </c>
      <c r="E885">
        <f>'Аксапта ИВЛ приход 2'!F885</f>
        <v>0</v>
      </c>
    </row>
    <row r="886" spans="1:5">
      <c r="A886" t="e">
        <f t="shared" si="13"/>
        <v>#VALUE!</v>
      </c>
      <c r="B886">
        <f>'Аксапта ИВЛ приход 2'!B886</f>
        <v>0</v>
      </c>
      <c r="C886" s="197">
        <f>'Аксапта ИВЛ приход 2'!C886</f>
        <v>0</v>
      </c>
      <c r="D886" s="185">
        <f>'Аксапта ИВЛ приход 2'!E886+1-1</f>
        <v>0</v>
      </c>
      <c r="E886">
        <f>'Аксапта ИВЛ приход 2'!F886</f>
        <v>0</v>
      </c>
    </row>
    <row r="887" spans="1:5">
      <c r="A887" t="e">
        <f t="shared" si="13"/>
        <v>#VALUE!</v>
      </c>
      <c r="B887">
        <f>'Аксапта ИВЛ приход 2'!B887</f>
        <v>0</v>
      </c>
      <c r="C887" s="197">
        <f>'Аксапта ИВЛ приход 2'!C887</f>
        <v>0</v>
      </c>
      <c r="D887" s="185">
        <f>'Аксапта ИВЛ приход 2'!E887+1-1</f>
        <v>0</v>
      </c>
      <c r="E887">
        <f>'Аксапта ИВЛ приход 2'!F887</f>
        <v>0</v>
      </c>
    </row>
    <row r="888" spans="1:5">
      <c r="A888" t="e">
        <f t="shared" si="13"/>
        <v>#VALUE!</v>
      </c>
      <c r="B888">
        <f>'Аксапта ИВЛ приход 2'!B888</f>
        <v>0</v>
      </c>
      <c r="C888" s="197">
        <f>'Аксапта ИВЛ приход 2'!C888</f>
        <v>0</v>
      </c>
      <c r="D888" s="185">
        <f>'Аксапта ИВЛ приход 2'!E888+1-1</f>
        <v>0</v>
      </c>
      <c r="E888">
        <f>'Аксапта ИВЛ приход 2'!F888</f>
        <v>0</v>
      </c>
    </row>
    <row r="889" spans="1:5">
      <c r="A889" t="e">
        <f t="shared" si="13"/>
        <v>#VALUE!</v>
      </c>
      <c r="B889">
        <f>'Аксапта ИВЛ приход 2'!B889</f>
        <v>0</v>
      </c>
      <c r="C889" s="197">
        <f>'Аксапта ИВЛ приход 2'!C889</f>
        <v>0</v>
      </c>
      <c r="D889" s="185">
        <f>'Аксапта ИВЛ приход 2'!E889+1-1</f>
        <v>0</v>
      </c>
      <c r="E889">
        <f>'Аксапта ИВЛ приход 2'!F889</f>
        <v>0</v>
      </c>
    </row>
    <row r="890" spans="1:5">
      <c r="A890" t="e">
        <f t="shared" si="13"/>
        <v>#VALUE!</v>
      </c>
      <c r="B890">
        <f>'Аксапта ИВЛ приход 2'!B890</f>
        <v>0</v>
      </c>
      <c r="C890" s="197">
        <f>'Аксапта ИВЛ приход 2'!C890</f>
        <v>0</v>
      </c>
      <c r="D890" s="185">
        <f>'Аксапта ИВЛ приход 2'!E890+1-1</f>
        <v>0</v>
      </c>
      <c r="E890">
        <f>'Аксапта ИВЛ приход 2'!F890</f>
        <v>0</v>
      </c>
    </row>
    <row r="891" spans="1:5">
      <c r="A891" t="e">
        <f t="shared" si="13"/>
        <v>#VALUE!</v>
      </c>
      <c r="B891">
        <f>'Аксапта ИВЛ приход 2'!B891</f>
        <v>0</v>
      </c>
      <c r="C891" s="197">
        <f>'Аксапта ИВЛ приход 2'!C891</f>
        <v>0</v>
      </c>
      <c r="D891" s="185">
        <f>'Аксапта ИВЛ приход 2'!E891+1-1</f>
        <v>0</v>
      </c>
      <c r="E891">
        <f>'Аксапта ИВЛ приход 2'!F891</f>
        <v>0</v>
      </c>
    </row>
    <row r="892" spans="1:5">
      <c r="A892" t="e">
        <f t="shared" si="13"/>
        <v>#VALUE!</v>
      </c>
      <c r="B892">
        <f>'Аксапта ИВЛ приход 2'!B892</f>
        <v>0</v>
      </c>
      <c r="C892" s="197">
        <f>'Аксапта ИВЛ приход 2'!C892</f>
        <v>0</v>
      </c>
      <c r="D892" s="185">
        <f>'Аксапта ИВЛ приход 2'!E892+1-1</f>
        <v>0</v>
      </c>
      <c r="E892">
        <f>'Аксапта ИВЛ приход 2'!F892</f>
        <v>0</v>
      </c>
    </row>
    <row r="893" spans="1:5">
      <c r="A893" t="e">
        <f t="shared" si="13"/>
        <v>#VALUE!</v>
      </c>
      <c r="B893">
        <f>'Аксапта ИВЛ приход 2'!B893</f>
        <v>0</v>
      </c>
      <c r="C893" s="197">
        <f>'Аксапта ИВЛ приход 2'!C893</f>
        <v>0</v>
      </c>
      <c r="D893" s="185">
        <f>'Аксапта ИВЛ приход 2'!E893+1-1</f>
        <v>0</v>
      </c>
      <c r="E893">
        <f>'Аксапта ИВЛ приход 2'!F893</f>
        <v>0</v>
      </c>
    </row>
    <row r="894" spans="1:5">
      <c r="A894" t="e">
        <f t="shared" si="13"/>
        <v>#VALUE!</v>
      </c>
      <c r="B894">
        <f>'Аксапта ИВЛ приход 2'!B894</f>
        <v>0</v>
      </c>
      <c r="C894" s="197">
        <f>'Аксапта ИВЛ приход 2'!C894</f>
        <v>0</v>
      </c>
      <c r="D894" s="185">
        <f>'Аксапта ИВЛ приход 2'!E894+1-1</f>
        <v>0</v>
      </c>
      <c r="E894">
        <f>'Аксапта ИВЛ приход 2'!F894</f>
        <v>0</v>
      </c>
    </row>
    <row r="895" spans="1:5">
      <c r="A895" t="e">
        <f t="shared" si="13"/>
        <v>#VALUE!</v>
      </c>
      <c r="B895">
        <f>'Аксапта ИВЛ приход 2'!B895</f>
        <v>0</v>
      </c>
      <c r="C895" s="197">
        <f>'Аксапта ИВЛ приход 2'!C895</f>
        <v>0</v>
      </c>
      <c r="D895" s="185">
        <f>'Аксапта ИВЛ приход 2'!E895+1-1</f>
        <v>0</v>
      </c>
      <c r="E895">
        <f>'Аксапта ИВЛ приход 2'!F895</f>
        <v>0</v>
      </c>
    </row>
    <row r="896" spans="1:5">
      <c r="A896" t="e">
        <f t="shared" si="13"/>
        <v>#VALUE!</v>
      </c>
      <c r="B896">
        <f>'Аксапта ИВЛ приход 2'!B896</f>
        <v>0</v>
      </c>
      <c r="C896" s="197">
        <f>'Аксапта ИВЛ приход 2'!C896</f>
        <v>0</v>
      </c>
      <c r="D896" s="185">
        <f>'Аксапта ИВЛ приход 2'!E896+1-1</f>
        <v>0</v>
      </c>
      <c r="E896">
        <f>'Аксапта ИВЛ приход 2'!F896</f>
        <v>0</v>
      </c>
    </row>
    <row r="897" spans="1:5">
      <c r="A897" t="e">
        <f t="shared" ref="A897:A960" si="14">REPLACE(B897,1,3,)+1-1</f>
        <v>#VALUE!</v>
      </c>
      <c r="B897">
        <f>'Аксапта ИВЛ приход 2'!B897</f>
        <v>0</v>
      </c>
      <c r="C897" s="197">
        <f>'Аксапта ИВЛ приход 2'!C897</f>
        <v>0</v>
      </c>
      <c r="D897" s="185">
        <f>'Аксапта ИВЛ приход 2'!E897+1-1</f>
        <v>0</v>
      </c>
      <c r="E897">
        <f>'Аксапта ИВЛ приход 2'!F897</f>
        <v>0</v>
      </c>
    </row>
    <row r="898" spans="1:5">
      <c r="A898" t="e">
        <f t="shared" si="14"/>
        <v>#VALUE!</v>
      </c>
      <c r="B898">
        <f>'Аксапта ИВЛ приход 2'!B898</f>
        <v>0</v>
      </c>
      <c r="C898" s="197">
        <f>'Аксапта ИВЛ приход 2'!C898</f>
        <v>0</v>
      </c>
      <c r="D898" s="185">
        <f>'Аксапта ИВЛ приход 2'!E898+1-1</f>
        <v>0</v>
      </c>
      <c r="E898">
        <f>'Аксапта ИВЛ приход 2'!F898</f>
        <v>0</v>
      </c>
    </row>
    <row r="899" spans="1:5">
      <c r="A899" t="e">
        <f t="shared" si="14"/>
        <v>#VALUE!</v>
      </c>
      <c r="B899">
        <f>'Аксапта ИВЛ приход 2'!B899</f>
        <v>0</v>
      </c>
      <c r="C899" s="197">
        <f>'Аксапта ИВЛ приход 2'!C899</f>
        <v>0</v>
      </c>
      <c r="D899" s="185">
        <f>'Аксапта ИВЛ приход 2'!E899+1-1</f>
        <v>0</v>
      </c>
      <c r="E899">
        <f>'Аксапта ИВЛ приход 2'!F899</f>
        <v>0</v>
      </c>
    </row>
    <row r="900" spans="1:5">
      <c r="A900" t="e">
        <f t="shared" si="14"/>
        <v>#VALUE!</v>
      </c>
      <c r="B900">
        <f>'Аксапта ИВЛ приход 2'!B900</f>
        <v>0</v>
      </c>
      <c r="C900" s="197">
        <f>'Аксапта ИВЛ приход 2'!C900</f>
        <v>0</v>
      </c>
      <c r="D900" s="185">
        <f>'Аксапта ИВЛ приход 2'!E900+1-1</f>
        <v>0</v>
      </c>
      <c r="E900">
        <f>'Аксапта ИВЛ приход 2'!F900</f>
        <v>0</v>
      </c>
    </row>
    <row r="901" spans="1:5">
      <c r="A901" t="e">
        <f t="shared" si="14"/>
        <v>#VALUE!</v>
      </c>
      <c r="B901">
        <f>'Аксапта ИВЛ приход 2'!B901</f>
        <v>0</v>
      </c>
      <c r="C901" s="197">
        <f>'Аксапта ИВЛ приход 2'!C901</f>
        <v>0</v>
      </c>
      <c r="D901" s="185">
        <f>'Аксапта ИВЛ приход 2'!E901+1-1</f>
        <v>0</v>
      </c>
      <c r="E901">
        <f>'Аксапта ИВЛ приход 2'!F901</f>
        <v>0</v>
      </c>
    </row>
    <row r="902" spans="1:5">
      <c r="A902" t="e">
        <f t="shared" si="14"/>
        <v>#VALUE!</v>
      </c>
      <c r="B902">
        <f>'Аксапта ИВЛ приход 2'!B902</f>
        <v>0</v>
      </c>
      <c r="C902" s="197">
        <f>'Аксапта ИВЛ приход 2'!C902</f>
        <v>0</v>
      </c>
      <c r="D902" s="185">
        <f>'Аксапта ИВЛ приход 2'!E902+1-1</f>
        <v>0</v>
      </c>
      <c r="E902">
        <f>'Аксапта ИВЛ приход 2'!F902</f>
        <v>0</v>
      </c>
    </row>
    <row r="903" spans="1:5">
      <c r="A903" t="e">
        <f t="shared" si="14"/>
        <v>#VALUE!</v>
      </c>
      <c r="B903">
        <f>'Аксапта ИВЛ приход 2'!B903</f>
        <v>0</v>
      </c>
      <c r="C903" s="197">
        <f>'Аксапта ИВЛ приход 2'!C903</f>
        <v>0</v>
      </c>
      <c r="D903" s="185">
        <f>'Аксапта ИВЛ приход 2'!E903+1-1</f>
        <v>0</v>
      </c>
      <c r="E903">
        <f>'Аксапта ИВЛ приход 2'!F903</f>
        <v>0</v>
      </c>
    </row>
    <row r="904" spans="1:5">
      <c r="A904" t="e">
        <f t="shared" si="14"/>
        <v>#VALUE!</v>
      </c>
      <c r="B904">
        <f>'Аксапта ИВЛ приход 2'!B904</f>
        <v>0</v>
      </c>
      <c r="C904" s="197">
        <f>'Аксапта ИВЛ приход 2'!C904</f>
        <v>0</v>
      </c>
      <c r="D904" s="185">
        <f>'Аксапта ИВЛ приход 2'!E904+1-1</f>
        <v>0</v>
      </c>
      <c r="E904">
        <f>'Аксапта ИВЛ приход 2'!F904</f>
        <v>0</v>
      </c>
    </row>
    <row r="905" spans="1:5">
      <c r="A905" t="e">
        <f t="shared" si="14"/>
        <v>#VALUE!</v>
      </c>
      <c r="B905">
        <f>'Аксапта ИВЛ приход 2'!B905</f>
        <v>0</v>
      </c>
      <c r="C905" s="197">
        <f>'Аксапта ИВЛ приход 2'!C905</f>
        <v>0</v>
      </c>
      <c r="D905" s="185">
        <f>'Аксапта ИВЛ приход 2'!E905+1-1</f>
        <v>0</v>
      </c>
      <c r="E905">
        <f>'Аксапта ИВЛ приход 2'!F905</f>
        <v>0</v>
      </c>
    </row>
    <row r="906" spans="1:5">
      <c r="A906" t="e">
        <f t="shared" si="14"/>
        <v>#VALUE!</v>
      </c>
      <c r="B906">
        <f>'Аксапта ИВЛ приход 2'!B906</f>
        <v>0</v>
      </c>
      <c r="C906" s="197">
        <f>'Аксапта ИВЛ приход 2'!C906</f>
        <v>0</v>
      </c>
      <c r="D906" s="185">
        <f>'Аксапта ИВЛ приход 2'!E906+1-1</f>
        <v>0</v>
      </c>
      <c r="E906">
        <f>'Аксапта ИВЛ приход 2'!F906</f>
        <v>0</v>
      </c>
    </row>
    <row r="907" spans="1:5">
      <c r="A907" t="e">
        <f t="shared" si="14"/>
        <v>#VALUE!</v>
      </c>
      <c r="B907">
        <f>'Аксапта ИВЛ приход 2'!B907</f>
        <v>0</v>
      </c>
      <c r="C907" s="197">
        <f>'Аксапта ИВЛ приход 2'!C907</f>
        <v>0</v>
      </c>
      <c r="D907" s="185">
        <f>'Аксапта ИВЛ приход 2'!E907+1-1</f>
        <v>0</v>
      </c>
      <c r="E907">
        <f>'Аксапта ИВЛ приход 2'!F907</f>
        <v>0</v>
      </c>
    </row>
    <row r="908" spans="1:5">
      <c r="A908" t="e">
        <f t="shared" si="14"/>
        <v>#VALUE!</v>
      </c>
      <c r="B908">
        <f>'Аксапта ИВЛ приход 2'!B908</f>
        <v>0</v>
      </c>
      <c r="C908" s="197">
        <f>'Аксапта ИВЛ приход 2'!C908</f>
        <v>0</v>
      </c>
      <c r="D908" s="185">
        <f>'Аксапта ИВЛ приход 2'!E908+1-1</f>
        <v>0</v>
      </c>
      <c r="E908">
        <f>'Аксапта ИВЛ приход 2'!F908</f>
        <v>0</v>
      </c>
    </row>
    <row r="909" spans="1:5">
      <c r="A909" t="e">
        <f t="shared" si="14"/>
        <v>#VALUE!</v>
      </c>
      <c r="B909">
        <f>'Аксапта ИВЛ приход 2'!B909</f>
        <v>0</v>
      </c>
      <c r="C909" s="197">
        <f>'Аксапта ИВЛ приход 2'!C909</f>
        <v>0</v>
      </c>
      <c r="D909" s="185">
        <f>'Аксапта ИВЛ приход 2'!E909+1-1</f>
        <v>0</v>
      </c>
      <c r="E909">
        <f>'Аксапта ИВЛ приход 2'!F909</f>
        <v>0</v>
      </c>
    </row>
    <row r="910" spans="1:5">
      <c r="A910" t="e">
        <f t="shared" si="14"/>
        <v>#VALUE!</v>
      </c>
      <c r="B910">
        <f>'Аксапта ИВЛ приход 2'!B910</f>
        <v>0</v>
      </c>
      <c r="C910" s="197">
        <f>'Аксапта ИВЛ приход 2'!C910</f>
        <v>0</v>
      </c>
      <c r="D910" s="185">
        <f>'Аксапта ИВЛ приход 2'!E910+1-1</f>
        <v>0</v>
      </c>
      <c r="E910">
        <f>'Аксапта ИВЛ приход 2'!F910</f>
        <v>0</v>
      </c>
    </row>
    <row r="911" spans="1:5">
      <c r="A911" t="e">
        <f t="shared" si="14"/>
        <v>#VALUE!</v>
      </c>
      <c r="B911">
        <f>'Аксапта ИВЛ приход 2'!B911</f>
        <v>0</v>
      </c>
      <c r="C911" s="197">
        <f>'Аксапта ИВЛ приход 2'!C911</f>
        <v>0</v>
      </c>
      <c r="D911" s="185">
        <f>'Аксапта ИВЛ приход 2'!E911+1-1</f>
        <v>0</v>
      </c>
      <c r="E911">
        <f>'Аксапта ИВЛ приход 2'!F911</f>
        <v>0</v>
      </c>
    </row>
    <row r="912" spans="1:5">
      <c r="A912" t="e">
        <f t="shared" si="14"/>
        <v>#VALUE!</v>
      </c>
      <c r="B912">
        <f>'Аксапта ИВЛ приход 2'!B912</f>
        <v>0</v>
      </c>
      <c r="C912" s="197">
        <f>'Аксапта ИВЛ приход 2'!C912</f>
        <v>0</v>
      </c>
      <c r="D912" s="185">
        <f>'Аксапта ИВЛ приход 2'!E912+1-1</f>
        <v>0</v>
      </c>
      <c r="E912">
        <f>'Аксапта ИВЛ приход 2'!F912</f>
        <v>0</v>
      </c>
    </row>
    <row r="913" spans="1:5">
      <c r="A913" t="e">
        <f t="shared" si="14"/>
        <v>#VALUE!</v>
      </c>
      <c r="B913">
        <f>'Аксапта ИВЛ приход 2'!B913</f>
        <v>0</v>
      </c>
      <c r="C913" s="197">
        <f>'Аксапта ИВЛ приход 2'!C913</f>
        <v>0</v>
      </c>
      <c r="D913" s="185">
        <f>'Аксапта ИВЛ приход 2'!E913+1-1</f>
        <v>0</v>
      </c>
      <c r="E913">
        <f>'Аксапта ИВЛ приход 2'!F913</f>
        <v>0</v>
      </c>
    </row>
    <row r="914" spans="1:5">
      <c r="A914" t="e">
        <f t="shared" si="14"/>
        <v>#VALUE!</v>
      </c>
      <c r="B914">
        <f>'Аксапта ИВЛ приход 2'!B914</f>
        <v>0</v>
      </c>
      <c r="C914" s="197">
        <f>'Аксапта ИВЛ приход 2'!C914</f>
        <v>0</v>
      </c>
      <c r="D914" s="185">
        <f>'Аксапта ИВЛ приход 2'!E914+1-1</f>
        <v>0</v>
      </c>
      <c r="E914">
        <f>'Аксапта ИВЛ приход 2'!F914</f>
        <v>0</v>
      </c>
    </row>
    <row r="915" spans="1:5">
      <c r="A915" t="e">
        <f t="shared" si="14"/>
        <v>#VALUE!</v>
      </c>
      <c r="B915">
        <f>'Аксапта ИВЛ приход 2'!B915</f>
        <v>0</v>
      </c>
      <c r="C915" s="197">
        <f>'Аксапта ИВЛ приход 2'!C915</f>
        <v>0</v>
      </c>
      <c r="D915" s="185">
        <f>'Аксапта ИВЛ приход 2'!E915+1-1</f>
        <v>0</v>
      </c>
      <c r="E915">
        <f>'Аксапта ИВЛ приход 2'!F915</f>
        <v>0</v>
      </c>
    </row>
    <row r="916" spans="1:5">
      <c r="A916" t="e">
        <f t="shared" si="14"/>
        <v>#VALUE!</v>
      </c>
      <c r="B916">
        <f>'Аксапта ИВЛ приход 2'!B916</f>
        <v>0</v>
      </c>
      <c r="C916" s="197">
        <f>'Аксапта ИВЛ приход 2'!C916</f>
        <v>0</v>
      </c>
      <c r="D916" s="185">
        <f>'Аксапта ИВЛ приход 2'!E916+1-1</f>
        <v>0</v>
      </c>
      <c r="E916">
        <f>'Аксапта ИВЛ приход 2'!F916</f>
        <v>0</v>
      </c>
    </row>
    <row r="917" spans="1:5">
      <c r="A917" t="e">
        <f t="shared" si="14"/>
        <v>#VALUE!</v>
      </c>
      <c r="B917">
        <f>'Аксапта ИВЛ приход 2'!B917</f>
        <v>0</v>
      </c>
      <c r="C917" s="197">
        <f>'Аксапта ИВЛ приход 2'!C917</f>
        <v>0</v>
      </c>
      <c r="D917" s="185">
        <f>'Аксапта ИВЛ приход 2'!E917+1-1</f>
        <v>0</v>
      </c>
      <c r="E917">
        <f>'Аксапта ИВЛ приход 2'!F917</f>
        <v>0</v>
      </c>
    </row>
    <row r="918" spans="1:5">
      <c r="A918" t="e">
        <f t="shared" si="14"/>
        <v>#VALUE!</v>
      </c>
      <c r="B918">
        <f>'Аксапта ИВЛ приход 2'!B918</f>
        <v>0</v>
      </c>
      <c r="C918" s="197">
        <f>'Аксапта ИВЛ приход 2'!C918</f>
        <v>0</v>
      </c>
      <c r="D918" s="185">
        <f>'Аксапта ИВЛ приход 2'!E918+1-1</f>
        <v>0</v>
      </c>
      <c r="E918">
        <f>'Аксапта ИВЛ приход 2'!F918</f>
        <v>0</v>
      </c>
    </row>
    <row r="919" spans="1:5">
      <c r="A919" t="e">
        <f t="shared" si="14"/>
        <v>#VALUE!</v>
      </c>
      <c r="B919">
        <f>'Аксапта ИВЛ приход 2'!B919</f>
        <v>0</v>
      </c>
      <c r="C919" s="197">
        <f>'Аксапта ИВЛ приход 2'!C919</f>
        <v>0</v>
      </c>
      <c r="D919" s="185">
        <f>'Аксапта ИВЛ приход 2'!E919+1-1</f>
        <v>0</v>
      </c>
      <c r="E919">
        <f>'Аксапта ИВЛ приход 2'!F919</f>
        <v>0</v>
      </c>
    </row>
    <row r="920" spans="1:5">
      <c r="A920" t="e">
        <f t="shared" si="14"/>
        <v>#VALUE!</v>
      </c>
      <c r="B920">
        <f>'Аксапта ИВЛ приход 2'!B920</f>
        <v>0</v>
      </c>
      <c r="C920" s="197">
        <f>'Аксапта ИВЛ приход 2'!C920</f>
        <v>0</v>
      </c>
      <c r="D920" s="185">
        <f>'Аксапта ИВЛ приход 2'!E920+1-1</f>
        <v>0</v>
      </c>
      <c r="E920">
        <f>'Аксапта ИВЛ приход 2'!F920</f>
        <v>0</v>
      </c>
    </row>
    <row r="921" spans="1:5">
      <c r="A921" t="e">
        <f t="shared" si="14"/>
        <v>#VALUE!</v>
      </c>
      <c r="B921">
        <f>'Аксапта ИВЛ приход 2'!B921</f>
        <v>0</v>
      </c>
      <c r="C921" s="197">
        <f>'Аксапта ИВЛ приход 2'!C921</f>
        <v>0</v>
      </c>
      <c r="D921" s="185">
        <f>'Аксапта ИВЛ приход 2'!E921+1-1</f>
        <v>0</v>
      </c>
      <c r="E921">
        <f>'Аксапта ИВЛ приход 2'!F921</f>
        <v>0</v>
      </c>
    </row>
    <row r="922" spans="1:5">
      <c r="A922" t="e">
        <f t="shared" si="14"/>
        <v>#VALUE!</v>
      </c>
      <c r="B922">
        <f>'Аксапта ИВЛ приход 2'!B922</f>
        <v>0</v>
      </c>
      <c r="C922" s="197">
        <f>'Аксапта ИВЛ приход 2'!C922</f>
        <v>0</v>
      </c>
      <c r="D922" s="185">
        <f>'Аксапта ИВЛ приход 2'!E922+1-1</f>
        <v>0</v>
      </c>
      <c r="E922">
        <f>'Аксапта ИВЛ приход 2'!F922</f>
        <v>0</v>
      </c>
    </row>
    <row r="923" spans="1:5">
      <c r="A923" t="e">
        <f t="shared" si="14"/>
        <v>#VALUE!</v>
      </c>
      <c r="B923">
        <f>'Аксапта ИВЛ приход 2'!B923</f>
        <v>0</v>
      </c>
      <c r="C923" s="197">
        <f>'Аксапта ИВЛ приход 2'!C923</f>
        <v>0</v>
      </c>
      <c r="D923" s="185">
        <f>'Аксапта ИВЛ приход 2'!E923+1-1</f>
        <v>0</v>
      </c>
      <c r="E923">
        <f>'Аксапта ИВЛ приход 2'!F923</f>
        <v>0</v>
      </c>
    </row>
    <row r="924" spans="1:5">
      <c r="A924" t="e">
        <f t="shared" si="14"/>
        <v>#VALUE!</v>
      </c>
      <c r="B924">
        <f>'Аксапта ИВЛ приход 2'!B924</f>
        <v>0</v>
      </c>
      <c r="C924" s="197">
        <f>'Аксапта ИВЛ приход 2'!C924</f>
        <v>0</v>
      </c>
      <c r="D924" s="185">
        <f>'Аксапта ИВЛ приход 2'!E924+1-1</f>
        <v>0</v>
      </c>
      <c r="E924">
        <f>'Аксапта ИВЛ приход 2'!F924</f>
        <v>0</v>
      </c>
    </row>
    <row r="925" spans="1:5">
      <c r="A925" t="e">
        <f t="shared" si="14"/>
        <v>#VALUE!</v>
      </c>
      <c r="B925">
        <f>'Аксапта ИВЛ приход 2'!B925</f>
        <v>0</v>
      </c>
      <c r="C925" s="197">
        <f>'Аксапта ИВЛ приход 2'!C925</f>
        <v>0</v>
      </c>
      <c r="D925" s="185">
        <f>'Аксапта ИВЛ приход 2'!E925+1-1</f>
        <v>0</v>
      </c>
      <c r="E925">
        <f>'Аксапта ИВЛ приход 2'!F925</f>
        <v>0</v>
      </c>
    </row>
    <row r="926" spans="1:5">
      <c r="A926" t="e">
        <f t="shared" si="14"/>
        <v>#VALUE!</v>
      </c>
      <c r="B926">
        <f>'Аксапта ИВЛ приход 2'!B926</f>
        <v>0</v>
      </c>
      <c r="C926" s="197">
        <f>'Аксапта ИВЛ приход 2'!C926</f>
        <v>0</v>
      </c>
      <c r="D926" s="185">
        <f>'Аксапта ИВЛ приход 2'!E926+1-1</f>
        <v>0</v>
      </c>
      <c r="E926">
        <f>'Аксапта ИВЛ приход 2'!F926</f>
        <v>0</v>
      </c>
    </row>
    <row r="927" spans="1:5">
      <c r="A927" t="e">
        <f t="shared" si="14"/>
        <v>#VALUE!</v>
      </c>
      <c r="B927">
        <f>'Аксапта ИВЛ приход 2'!B927</f>
        <v>0</v>
      </c>
      <c r="C927" s="197">
        <f>'Аксапта ИВЛ приход 2'!C927</f>
        <v>0</v>
      </c>
      <c r="D927" s="185">
        <f>'Аксапта ИВЛ приход 2'!E927+1-1</f>
        <v>0</v>
      </c>
      <c r="E927">
        <f>'Аксапта ИВЛ приход 2'!F927</f>
        <v>0</v>
      </c>
    </row>
    <row r="928" spans="1:5">
      <c r="A928" t="e">
        <f t="shared" si="14"/>
        <v>#VALUE!</v>
      </c>
      <c r="B928">
        <f>'Аксапта ИВЛ приход 2'!B928</f>
        <v>0</v>
      </c>
      <c r="C928" s="197">
        <f>'Аксапта ИВЛ приход 2'!C928</f>
        <v>0</v>
      </c>
      <c r="D928" s="185">
        <f>'Аксапта ИВЛ приход 2'!E928+1-1</f>
        <v>0</v>
      </c>
      <c r="E928">
        <f>'Аксапта ИВЛ приход 2'!F928</f>
        <v>0</v>
      </c>
    </row>
    <row r="929" spans="1:5">
      <c r="A929" t="e">
        <f t="shared" si="14"/>
        <v>#VALUE!</v>
      </c>
      <c r="B929">
        <f>'Аксапта ИВЛ приход 2'!B929</f>
        <v>0</v>
      </c>
      <c r="C929" s="197">
        <f>'Аксапта ИВЛ приход 2'!C929</f>
        <v>0</v>
      </c>
      <c r="D929" s="185">
        <f>'Аксапта ИВЛ приход 2'!E929+1-1</f>
        <v>0</v>
      </c>
      <c r="E929">
        <f>'Аксапта ИВЛ приход 2'!F929</f>
        <v>0</v>
      </c>
    </row>
    <row r="930" spans="1:5">
      <c r="A930" t="e">
        <f t="shared" si="14"/>
        <v>#VALUE!</v>
      </c>
      <c r="B930">
        <f>'Аксапта ИВЛ приход 2'!B930</f>
        <v>0</v>
      </c>
      <c r="C930" s="197">
        <f>'Аксапта ИВЛ приход 2'!C930</f>
        <v>0</v>
      </c>
      <c r="D930" s="185">
        <f>'Аксапта ИВЛ приход 2'!E930+1-1</f>
        <v>0</v>
      </c>
      <c r="E930">
        <f>'Аксапта ИВЛ приход 2'!F930</f>
        <v>0</v>
      </c>
    </row>
    <row r="931" spans="1:5">
      <c r="A931" t="e">
        <f t="shared" si="14"/>
        <v>#VALUE!</v>
      </c>
      <c r="B931">
        <f>'Аксапта ИВЛ приход 2'!B931</f>
        <v>0</v>
      </c>
      <c r="C931" s="197">
        <f>'Аксапта ИВЛ приход 2'!C931</f>
        <v>0</v>
      </c>
      <c r="D931" s="185">
        <f>'Аксапта ИВЛ приход 2'!E931+1-1</f>
        <v>0</v>
      </c>
      <c r="E931">
        <f>'Аксапта ИВЛ приход 2'!F931</f>
        <v>0</v>
      </c>
    </row>
    <row r="932" spans="1:5">
      <c r="A932" t="e">
        <f t="shared" si="14"/>
        <v>#VALUE!</v>
      </c>
      <c r="B932">
        <f>'Аксапта ИВЛ приход 2'!B932</f>
        <v>0</v>
      </c>
      <c r="C932" s="197">
        <f>'Аксапта ИВЛ приход 2'!C932</f>
        <v>0</v>
      </c>
      <c r="D932" s="185">
        <f>'Аксапта ИВЛ приход 2'!E932+1-1</f>
        <v>0</v>
      </c>
      <c r="E932">
        <f>'Аксапта ИВЛ приход 2'!F932</f>
        <v>0</v>
      </c>
    </row>
    <row r="933" spans="1:5">
      <c r="A933" t="e">
        <f t="shared" si="14"/>
        <v>#VALUE!</v>
      </c>
      <c r="B933">
        <f>'Аксапта ИВЛ приход 2'!B933</f>
        <v>0</v>
      </c>
      <c r="C933" s="197">
        <f>'Аксапта ИВЛ приход 2'!C933</f>
        <v>0</v>
      </c>
      <c r="D933" s="185">
        <f>'Аксапта ИВЛ приход 2'!E933+1-1</f>
        <v>0</v>
      </c>
      <c r="E933">
        <f>'Аксапта ИВЛ приход 2'!F933</f>
        <v>0</v>
      </c>
    </row>
    <row r="934" spans="1:5">
      <c r="A934" t="e">
        <f t="shared" si="14"/>
        <v>#VALUE!</v>
      </c>
      <c r="B934">
        <f>'Аксапта ИВЛ приход 2'!B934</f>
        <v>0</v>
      </c>
      <c r="C934" s="197">
        <f>'Аксапта ИВЛ приход 2'!C934</f>
        <v>0</v>
      </c>
      <c r="D934" s="185">
        <f>'Аксапта ИВЛ приход 2'!E934+1-1</f>
        <v>0</v>
      </c>
      <c r="E934">
        <f>'Аксапта ИВЛ приход 2'!F934</f>
        <v>0</v>
      </c>
    </row>
    <row r="935" spans="1:5">
      <c r="A935" t="e">
        <f t="shared" si="14"/>
        <v>#VALUE!</v>
      </c>
      <c r="B935">
        <f>'Аксапта ИВЛ приход 2'!B935</f>
        <v>0</v>
      </c>
      <c r="C935" s="197">
        <f>'Аксапта ИВЛ приход 2'!C935</f>
        <v>0</v>
      </c>
      <c r="D935" s="185">
        <f>'Аксапта ИВЛ приход 2'!E935+1-1</f>
        <v>0</v>
      </c>
      <c r="E935">
        <f>'Аксапта ИВЛ приход 2'!F935</f>
        <v>0</v>
      </c>
    </row>
    <row r="936" spans="1:5">
      <c r="A936" t="e">
        <f t="shared" si="14"/>
        <v>#VALUE!</v>
      </c>
      <c r="B936">
        <f>'Аксапта ИВЛ приход 2'!B936</f>
        <v>0</v>
      </c>
      <c r="C936" s="197">
        <f>'Аксапта ИВЛ приход 2'!C936</f>
        <v>0</v>
      </c>
      <c r="D936" s="185">
        <f>'Аксапта ИВЛ приход 2'!E936+1-1</f>
        <v>0</v>
      </c>
      <c r="E936">
        <f>'Аксапта ИВЛ приход 2'!F936</f>
        <v>0</v>
      </c>
    </row>
    <row r="937" spans="1:5">
      <c r="A937" t="e">
        <f t="shared" si="14"/>
        <v>#VALUE!</v>
      </c>
      <c r="B937">
        <f>'Аксапта ИВЛ приход 2'!B937</f>
        <v>0</v>
      </c>
      <c r="C937" s="197">
        <f>'Аксапта ИВЛ приход 2'!C937</f>
        <v>0</v>
      </c>
      <c r="D937" s="185">
        <f>'Аксапта ИВЛ приход 2'!E937+1-1</f>
        <v>0</v>
      </c>
      <c r="E937">
        <f>'Аксапта ИВЛ приход 2'!F937</f>
        <v>0</v>
      </c>
    </row>
    <row r="938" spans="1:5">
      <c r="A938" t="e">
        <f t="shared" si="14"/>
        <v>#VALUE!</v>
      </c>
      <c r="B938">
        <f>'Аксапта ИВЛ приход 2'!B938</f>
        <v>0</v>
      </c>
      <c r="C938" s="197">
        <f>'Аксапта ИВЛ приход 2'!C938</f>
        <v>0</v>
      </c>
      <c r="D938" s="185">
        <f>'Аксапта ИВЛ приход 2'!E938+1-1</f>
        <v>0</v>
      </c>
      <c r="E938">
        <f>'Аксапта ИВЛ приход 2'!F938</f>
        <v>0</v>
      </c>
    </row>
    <row r="939" spans="1:5">
      <c r="A939" t="e">
        <f t="shared" si="14"/>
        <v>#VALUE!</v>
      </c>
      <c r="B939">
        <f>'Аксапта ИВЛ приход 2'!B939</f>
        <v>0</v>
      </c>
      <c r="C939" s="197">
        <f>'Аксапта ИВЛ приход 2'!C939</f>
        <v>0</v>
      </c>
      <c r="D939" s="185">
        <f>'Аксапта ИВЛ приход 2'!E939+1-1</f>
        <v>0</v>
      </c>
      <c r="E939">
        <f>'Аксапта ИВЛ приход 2'!F939</f>
        <v>0</v>
      </c>
    </row>
    <row r="940" spans="1:5">
      <c r="A940" t="e">
        <f t="shared" si="14"/>
        <v>#VALUE!</v>
      </c>
      <c r="B940">
        <f>'Аксапта ИВЛ приход 2'!B940</f>
        <v>0</v>
      </c>
      <c r="C940" s="197">
        <f>'Аксапта ИВЛ приход 2'!C940</f>
        <v>0</v>
      </c>
      <c r="D940" s="185">
        <f>'Аксапта ИВЛ приход 2'!E940+1-1</f>
        <v>0</v>
      </c>
      <c r="E940">
        <f>'Аксапта ИВЛ приход 2'!F940</f>
        <v>0</v>
      </c>
    </row>
    <row r="941" spans="1:5">
      <c r="A941" t="e">
        <f t="shared" si="14"/>
        <v>#VALUE!</v>
      </c>
      <c r="B941">
        <f>'Аксапта ИВЛ приход 2'!B941</f>
        <v>0</v>
      </c>
      <c r="C941" s="197">
        <f>'Аксапта ИВЛ приход 2'!C941</f>
        <v>0</v>
      </c>
      <c r="D941" s="185">
        <f>'Аксапта ИВЛ приход 2'!E941+1-1</f>
        <v>0</v>
      </c>
      <c r="E941">
        <f>'Аксапта ИВЛ приход 2'!F941</f>
        <v>0</v>
      </c>
    </row>
    <row r="942" spans="1:5">
      <c r="A942" t="e">
        <f t="shared" si="14"/>
        <v>#VALUE!</v>
      </c>
      <c r="B942">
        <f>'Аксапта ИВЛ приход 2'!B942</f>
        <v>0</v>
      </c>
      <c r="C942" s="197">
        <f>'Аксапта ИВЛ приход 2'!C942</f>
        <v>0</v>
      </c>
      <c r="D942" s="185">
        <f>'Аксапта ИВЛ приход 2'!E942+1-1</f>
        <v>0</v>
      </c>
      <c r="E942">
        <f>'Аксапта ИВЛ приход 2'!F942</f>
        <v>0</v>
      </c>
    </row>
    <row r="943" spans="1:5">
      <c r="A943" t="e">
        <f t="shared" si="14"/>
        <v>#VALUE!</v>
      </c>
      <c r="B943">
        <f>'Аксапта ИВЛ приход 2'!B943</f>
        <v>0</v>
      </c>
      <c r="C943" s="197">
        <f>'Аксапта ИВЛ приход 2'!C943</f>
        <v>0</v>
      </c>
      <c r="D943" s="185">
        <f>'Аксапта ИВЛ приход 2'!E943+1-1</f>
        <v>0</v>
      </c>
      <c r="E943">
        <f>'Аксапта ИВЛ приход 2'!F943</f>
        <v>0</v>
      </c>
    </row>
    <row r="944" spans="1:5">
      <c r="A944" t="e">
        <f t="shared" si="14"/>
        <v>#VALUE!</v>
      </c>
      <c r="B944">
        <f>'Аксапта ИВЛ приход 2'!B944</f>
        <v>0</v>
      </c>
      <c r="C944" s="197">
        <f>'Аксапта ИВЛ приход 2'!C944</f>
        <v>0</v>
      </c>
      <c r="D944" s="185">
        <f>'Аксапта ИВЛ приход 2'!E944+1-1</f>
        <v>0</v>
      </c>
      <c r="E944">
        <f>'Аксапта ИВЛ приход 2'!F944</f>
        <v>0</v>
      </c>
    </row>
    <row r="945" spans="1:5">
      <c r="A945" t="e">
        <f t="shared" si="14"/>
        <v>#VALUE!</v>
      </c>
      <c r="B945">
        <f>'Аксапта ИВЛ приход 2'!B945</f>
        <v>0</v>
      </c>
      <c r="C945" s="197">
        <f>'Аксапта ИВЛ приход 2'!C945</f>
        <v>0</v>
      </c>
      <c r="D945" s="185">
        <f>'Аксапта ИВЛ приход 2'!E945+1-1</f>
        <v>0</v>
      </c>
      <c r="E945">
        <f>'Аксапта ИВЛ приход 2'!F945</f>
        <v>0</v>
      </c>
    </row>
    <row r="946" spans="1:5">
      <c r="A946" t="e">
        <f t="shared" si="14"/>
        <v>#VALUE!</v>
      </c>
      <c r="B946">
        <f>'Аксапта ИВЛ приход 2'!B946</f>
        <v>0</v>
      </c>
      <c r="C946" s="197">
        <f>'Аксапта ИВЛ приход 2'!C946</f>
        <v>0</v>
      </c>
      <c r="D946" s="185">
        <f>'Аксапта ИВЛ приход 2'!E946+1-1</f>
        <v>0</v>
      </c>
      <c r="E946">
        <f>'Аксапта ИВЛ приход 2'!F946</f>
        <v>0</v>
      </c>
    </row>
    <row r="947" spans="1:5">
      <c r="A947" t="e">
        <f t="shared" si="14"/>
        <v>#VALUE!</v>
      </c>
      <c r="B947">
        <f>'Аксапта ИВЛ приход 2'!B947</f>
        <v>0</v>
      </c>
      <c r="C947" s="197">
        <f>'Аксапта ИВЛ приход 2'!C947</f>
        <v>0</v>
      </c>
      <c r="D947" s="185">
        <f>'Аксапта ИВЛ приход 2'!E947+1-1</f>
        <v>0</v>
      </c>
      <c r="E947">
        <f>'Аксапта ИВЛ приход 2'!F947</f>
        <v>0</v>
      </c>
    </row>
    <row r="948" spans="1:5">
      <c r="A948" t="e">
        <f t="shared" si="14"/>
        <v>#VALUE!</v>
      </c>
      <c r="B948">
        <f>'Аксапта ИВЛ приход 2'!B948</f>
        <v>0</v>
      </c>
      <c r="C948" s="197">
        <f>'Аксапта ИВЛ приход 2'!C948</f>
        <v>0</v>
      </c>
      <c r="D948" s="185">
        <f>'Аксапта ИВЛ приход 2'!E948+1-1</f>
        <v>0</v>
      </c>
      <c r="E948">
        <f>'Аксапта ИВЛ приход 2'!F948</f>
        <v>0</v>
      </c>
    </row>
    <row r="949" spans="1:5">
      <c r="A949" t="e">
        <f t="shared" si="14"/>
        <v>#VALUE!</v>
      </c>
      <c r="B949">
        <f>'Аксапта ИВЛ приход 2'!B949</f>
        <v>0</v>
      </c>
      <c r="C949" s="197">
        <f>'Аксапта ИВЛ приход 2'!C949</f>
        <v>0</v>
      </c>
      <c r="D949" s="185">
        <f>'Аксапта ИВЛ приход 2'!E949+1-1</f>
        <v>0</v>
      </c>
      <c r="E949">
        <f>'Аксапта ИВЛ приход 2'!F949</f>
        <v>0</v>
      </c>
    </row>
    <row r="950" spans="1:5">
      <c r="A950" t="e">
        <f t="shared" si="14"/>
        <v>#VALUE!</v>
      </c>
      <c r="B950">
        <f>'Аксапта ИВЛ приход 2'!B950</f>
        <v>0</v>
      </c>
      <c r="C950" s="197">
        <f>'Аксапта ИВЛ приход 2'!C950</f>
        <v>0</v>
      </c>
      <c r="D950" s="185">
        <f>'Аксапта ИВЛ приход 2'!E950+1-1</f>
        <v>0</v>
      </c>
      <c r="E950">
        <f>'Аксапта ИВЛ приход 2'!F950</f>
        <v>0</v>
      </c>
    </row>
    <row r="951" spans="1:5">
      <c r="A951" t="e">
        <f t="shared" si="14"/>
        <v>#VALUE!</v>
      </c>
      <c r="B951">
        <f>'Аксапта ИВЛ приход 2'!B951</f>
        <v>0</v>
      </c>
      <c r="C951" s="197">
        <f>'Аксапта ИВЛ приход 2'!C951</f>
        <v>0</v>
      </c>
      <c r="D951" s="185">
        <f>'Аксапта ИВЛ приход 2'!E951+1-1</f>
        <v>0</v>
      </c>
      <c r="E951">
        <f>'Аксапта ИВЛ приход 2'!F951</f>
        <v>0</v>
      </c>
    </row>
    <row r="952" spans="1:5">
      <c r="A952" t="e">
        <f t="shared" si="14"/>
        <v>#VALUE!</v>
      </c>
      <c r="B952">
        <f>'Аксапта ИВЛ приход 2'!B952</f>
        <v>0</v>
      </c>
      <c r="C952" s="197">
        <f>'Аксапта ИВЛ приход 2'!C952</f>
        <v>0</v>
      </c>
      <c r="D952" s="185">
        <f>'Аксапта ИВЛ приход 2'!E952+1-1</f>
        <v>0</v>
      </c>
      <c r="E952">
        <f>'Аксапта ИВЛ приход 2'!F952</f>
        <v>0</v>
      </c>
    </row>
    <row r="953" spans="1:5">
      <c r="A953" t="e">
        <f t="shared" si="14"/>
        <v>#VALUE!</v>
      </c>
      <c r="B953">
        <f>'Аксапта ИВЛ приход 2'!B953</f>
        <v>0</v>
      </c>
      <c r="C953" s="197">
        <f>'Аксапта ИВЛ приход 2'!C953</f>
        <v>0</v>
      </c>
      <c r="D953" s="185">
        <f>'Аксапта ИВЛ приход 2'!E953+1-1</f>
        <v>0</v>
      </c>
      <c r="E953">
        <f>'Аксапта ИВЛ приход 2'!F953</f>
        <v>0</v>
      </c>
    </row>
    <row r="954" spans="1:5">
      <c r="A954" t="e">
        <f t="shared" si="14"/>
        <v>#VALUE!</v>
      </c>
      <c r="B954">
        <f>'Аксапта ИВЛ приход 2'!B954</f>
        <v>0</v>
      </c>
      <c r="C954" s="197">
        <f>'Аксапта ИВЛ приход 2'!C954</f>
        <v>0</v>
      </c>
      <c r="D954" s="185">
        <f>'Аксапта ИВЛ приход 2'!E954+1-1</f>
        <v>0</v>
      </c>
      <c r="E954">
        <f>'Аксапта ИВЛ приход 2'!F954</f>
        <v>0</v>
      </c>
    </row>
    <row r="955" spans="1:5">
      <c r="A955" t="e">
        <f t="shared" si="14"/>
        <v>#VALUE!</v>
      </c>
      <c r="B955">
        <f>'Аксапта ИВЛ приход 2'!B955</f>
        <v>0</v>
      </c>
      <c r="C955" s="197">
        <f>'Аксапта ИВЛ приход 2'!C955</f>
        <v>0</v>
      </c>
      <c r="D955" s="185">
        <f>'Аксапта ИВЛ приход 2'!E955+1-1</f>
        <v>0</v>
      </c>
      <c r="E955">
        <f>'Аксапта ИВЛ приход 2'!F955</f>
        <v>0</v>
      </c>
    </row>
    <row r="956" spans="1:5">
      <c r="A956" t="e">
        <f t="shared" si="14"/>
        <v>#VALUE!</v>
      </c>
      <c r="B956">
        <f>'Аксапта ИВЛ приход 2'!B956</f>
        <v>0</v>
      </c>
      <c r="C956" s="197">
        <f>'Аксапта ИВЛ приход 2'!C956</f>
        <v>0</v>
      </c>
      <c r="D956" s="185">
        <f>'Аксапта ИВЛ приход 2'!E956+1-1</f>
        <v>0</v>
      </c>
      <c r="E956">
        <f>'Аксапта ИВЛ приход 2'!F956</f>
        <v>0</v>
      </c>
    </row>
    <row r="957" spans="1:5">
      <c r="A957" t="e">
        <f t="shared" si="14"/>
        <v>#VALUE!</v>
      </c>
      <c r="B957">
        <f>'Аксапта ИВЛ приход 2'!B957</f>
        <v>0</v>
      </c>
      <c r="C957" s="197">
        <f>'Аксапта ИВЛ приход 2'!C957</f>
        <v>0</v>
      </c>
      <c r="D957" s="185">
        <f>'Аксапта ИВЛ приход 2'!E957+1-1</f>
        <v>0</v>
      </c>
      <c r="E957">
        <f>'Аксапта ИВЛ приход 2'!F957</f>
        <v>0</v>
      </c>
    </row>
    <row r="958" spans="1:5">
      <c r="A958" t="e">
        <f t="shared" si="14"/>
        <v>#VALUE!</v>
      </c>
      <c r="B958">
        <f>'Аксапта ИВЛ приход 2'!B958</f>
        <v>0</v>
      </c>
      <c r="C958" s="197">
        <f>'Аксапта ИВЛ приход 2'!C958</f>
        <v>0</v>
      </c>
      <c r="D958" s="185">
        <f>'Аксапта ИВЛ приход 2'!E958+1-1</f>
        <v>0</v>
      </c>
      <c r="E958">
        <f>'Аксапта ИВЛ приход 2'!F958</f>
        <v>0</v>
      </c>
    </row>
    <row r="959" spans="1:5">
      <c r="A959" t="e">
        <f t="shared" si="14"/>
        <v>#VALUE!</v>
      </c>
      <c r="B959">
        <f>'Аксапта ИВЛ приход 2'!B959</f>
        <v>0</v>
      </c>
      <c r="C959" s="197">
        <f>'Аксапта ИВЛ приход 2'!C959</f>
        <v>0</v>
      </c>
      <c r="D959" s="185">
        <f>'Аксапта ИВЛ приход 2'!E959+1-1</f>
        <v>0</v>
      </c>
      <c r="E959">
        <f>'Аксапта ИВЛ приход 2'!F959</f>
        <v>0</v>
      </c>
    </row>
    <row r="960" spans="1:5">
      <c r="A960" t="e">
        <f t="shared" si="14"/>
        <v>#VALUE!</v>
      </c>
      <c r="B960">
        <f>'Аксапта ИВЛ приход 2'!B960</f>
        <v>0</v>
      </c>
      <c r="C960" s="197">
        <f>'Аксапта ИВЛ приход 2'!C960</f>
        <v>0</v>
      </c>
      <c r="D960" s="185">
        <f>'Аксапта ИВЛ приход 2'!E960+1-1</f>
        <v>0</v>
      </c>
      <c r="E960">
        <f>'Аксапта ИВЛ приход 2'!F960</f>
        <v>0</v>
      </c>
    </row>
    <row r="961" spans="1:5">
      <c r="A961" t="e">
        <f t="shared" ref="A961:A1000" si="15">REPLACE(B961,1,3,)+1-1</f>
        <v>#VALUE!</v>
      </c>
      <c r="B961">
        <f>'Аксапта ИВЛ приход 2'!B961</f>
        <v>0</v>
      </c>
      <c r="C961" s="197">
        <f>'Аксапта ИВЛ приход 2'!C961</f>
        <v>0</v>
      </c>
      <c r="D961" s="185">
        <f>'Аксапта ИВЛ приход 2'!E961+1-1</f>
        <v>0</v>
      </c>
      <c r="E961">
        <f>'Аксапта ИВЛ приход 2'!F961</f>
        <v>0</v>
      </c>
    </row>
    <row r="962" spans="1:5">
      <c r="A962" t="e">
        <f t="shared" si="15"/>
        <v>#VALUE!</v>
      </c>
      <c r="B962">
        <f>'Аксапта ИВЛ приход 2'!B962</f>
        <v>0</v>
      </c>
      <c r="C962" s="197">
        <f>'Аксапта ИВЛ приход 2'!C962</f>
        <v>0</v>
      </c>
      <c r="D962" s="185">
        <f>'Аксапта ИВЛ приход 2'!E962+1-1</f>
        <v>0</v>
      </c>
      <c r="E962">
        <f>'Аксапта ИВЛ приход 2'!F962</f>
        <v>0</v>
      </c>
    </row>
    <row r="963" spans="1:5">
      <c r="A963" t="e">
        <f t="shared" si="15"/>
        <v>#VALUE!</v>
      </c>
      <c r="B963">
        <f>'Аксапта ИВЛ приход 2'!B963</f>
        <v>0</v>
      </c>
      <c r="C963" s="197">
        <f>'Аксапта ИВЛ приход 2'!C963</f>
        <v>0</v>
      </c>
      <c r="D963" s="185">
        <f>'Аксапта ИВЛ приход 2'!E963+1-1</f>
        <v>0</v>
      </c>
      <c r="E963">
        <f>'Аксапта ИВЛ приход 2'!F963</f>
        <v>0</v>
      </c>
    </row>
    <row r="964" spans="1:5">
      <c r="A964" t="e">
        <f t="shared" si="15"/>
        <v>#VALUE!</v>
      </c>
      <c r="B964">
        <f>'Аксапта ИВЛ приход 2'!B964</f>
        <v>0</v>
      </c>
      <c r="C964" s="197">
        <f>'Аксапта ИВЛ приход 2'!C964</f>
        <v>0</v>
      </c>
      <c r="D964" s="185">
        <f>'Аксапта ИВЛ приход 2'!E964+1-1</f>
        <v>0</v>
      </c>
      <c r="E964">
        <f>'Аксапта ИВЛ приход 2'!F964</f>
        <v>0</v>
      </c>
    </row>
    <row r="965" spans="1:5">
      <c r="A965" t="e">
        <f t="shared" si="15"/>
        <v>#VALUE!</v>
      </c>
      <c r="B965">
        <f>'Аксапта ИВЛ приход 2'!B965</f>
        <v>0</v>
      </c>
      <c r="C965" s="197">
        <f>'Аксапта ИВЛ приход 2'!C965</f>
        <v>0</v>
      </c>
      <c r="D965" s="185">
        <f>'Аксапта ИВЛ приход 2'!E965+1-1</f>
        <v>0</v>
      </c>
      <c r="E965">
        <f>'Аксапта ИВЛ приход 2'!F965</f>
        <v>0</v>
      </c>
    </row>
    <row r="966" spans="1:5">
      <c r="A966" t="e">
        <f t="shared" si="15"/>
        <v>#VALUE!</v>
      </c>
      <c r="B966">
        <f>'Аксапта ИВЛ приход 2'!B966</f>
        <v>0</v>
      </c>
      <c r="C966" s="197">
        <f>'Аксапта ИВЛ приход 2'!C966</f>
        <v>0</v>
      </c>
      <c r="D966" s="185">
        <f>'Аксапта ИВЛ приход 2'!E966+1-1</f>
        <v>0</v>
      </c>
      <c r="E966">
        <f>'Аксапта ИВЛ приход 2'!F966</f>
        <v>0</v>
      </c>
    </row>
    <row r="967" spans="1:5">
      <c r="A967" t="e">
        <f t="shared" si="15"/>
        <v>#VALUE!</v>
      </c>
      <c r="B967">
        <f>'Аксапта ИВЛ приход 2'!B967</f>
        <v>0</v>
      </c>
      <c r="C967" s="197">
        <f>'Аксапта ИВЛ приход 2'!C967</f>
        <v>0</v>
      </c>
      <c r="D967" s="185">
        <f>'Аксапта ИВЛ приход 2'!E967+1-1</f>
        <v>0</v>
      </c>
      <c r="E967">
        <f>'Аксапта ИВЛ приход 2'!F967</f>
        <v>0</v>
      </c>
    </row>
    <row r="968" spans="1:5">
      <c r="A968" t="e">
        <f t="shared" si="15"/>
        <v>#VALUE!</v>
      </c>
      <c r="B968">
        <f>'Аксапта ИВЛ приход 2'!B968</f>
        <v>0</v>
      </c>
      <c r="C968" s="197">
        <f>'Аксапта ИВЛ приход 2'!C968</f>
        <v>0</v>
      </c>
      <c r="D968" s="185">
        <f>'Аксапта ИВЛ приход 2'!E968+1-1</f>
        <v>0</v>
      </c>
      <c r="E968">
        <f>'Аксапта ИВЛ приход 2'!F968</f>
        <v>0</v>
      </c>
    </row>
    <row r="969" spans="1:5">
      <c r="A969" t="e">
        <f t="shared" si="15"/>
        <v>#VALUE!</v>
      </c>
      <c r="B969">
        <f>'Аксапта ИВЛ приход 2'!B969</f>
        <v>0</v>
      </c>
      <c r="C969" s="197">
        <f>'Аксапта ИВЛ приход 2'!C969</f>
        <v>0</v>
      </c>
      <c r="D969" s="185">
        <f>'Аксапта ИВЛ приход 2'!E969+1-1</f>
        <v>0</v>
      </c>
      <c r="E969">
        <f>'Аксапта ИВЛ приход 2'!F969</f>
        <v>0</v>
      </c>
    </row>
    <row r="970" spans="1:5">
      <c r="A970" t="e">
        <f t="shared" si="15"/>
        <v>#VALUE!</v>
      </c>
      <c r="B970">
        <f>'Аксапта ИВЛ приход 2'!B970</f>
        <v>0</v>
      </c>
      <c r="C970" s="197">
        <f>'Аксапта ИВЛ приход 2'!C970</f>
        <v>0</v>
      </c>
      <c r="D970" s="185">
        <f>'Аксапта ИВЛ приход 2'!E970+1-1</f>
        <v>0</v>
      </c>
      <c r="E970">
        <f>'Аксапта ИВЛ приход 2'!F970</f>
        <v>0</v>
      </c>
    </row>
    <row r="971" spans="1:5">
      <c r="A971" t="e">
        <f t="shared" si="15"/>
        <v>#VALUE!</v>
      </c>
      <c r="B971">
        <f>'Аксапта ИВЛ приход 2'!B971</f>
        <v>0</v>
      </c>
      <c r="C971" s="197">
        <f>'Аксапта ИВЛ приход 2'!C971</f>
        <v>0</v>
      </c>
      <c r="D971" s="185">
        <f>'Аксапта ИВЛ приход 2'!E971+1-1</f>
        <v>0</v>
      </c>
      <c r="E971">
        <f>'Аксапта ИВЛ приход 2'!F971</f>
        <v>0</v>
      </c>
    </row>
    <row r="972" spans="1:5">
      <c r="A972" t="e">
        <f t="shared" si="15"/>
        <v>#VALUE!</v>
      </c>
      <c r="B972">
        <f>'Аксапта ИВЛ приход 2'!B972</f>
        <v>0</v>
      </c>
      <c r="C972" s="197">
        <f>'Аксапта ИВЛ приход 2'!C972</f>
        <v>0</v>
      </c>
      <c r="D972" s="185">
        <f>'Аксапта ИВЛ приход 2'!E972+1-1</f>
        <v>0</v>
      </c>
      <c r="E972">
        <f>'Аксапта ИВЛ приход 2'!F972</f>
        <v>0</v>
      </c>
    </row>
    <row r="973" spans="1:5">
      <c r="A973" t="e">
        <f t="shared" si="15"/>
        <v>#VALUE!</v>
      </c>
      <c r="B973">
        <f>'Аксапта ИВЛ приход 2'!B973</f>
        <v>0</v>
      </c>
      <c r="C973" s="197">
        <f>'Аксапта ИВЛ приход 2'!C973</f>
        <v>0</v>
      </c>
      <c r="D973" s="185">
        <f>'Аксапта ИВЛ приход 2'!E973+1-1</f>
        <v>0</v>
      </c>
      <c r="E973">
        <f>'Аксапта ИВЛ приход 2'!F973</f>
        <v>0</v>
      </c>
    </row>
    <row r="974" spans="1:5">
      <c r="A974" t="e">
        <f t="shared" si="15"/>
        <v>#VALUE!</v>
      </c>
      <c r="B974">
        <f>'Аксапта ИВЛ приход 2'!B974</f>
        <v>0</v>
      </c>
      <c r="C974" s="197">
        <f>'Аксапта ИВЛ приход 2'!C974</f>
        <v>0</v>
      </c>
      <c r="D974" s="185">
        <f>'Аксапта ИВЛ приход 2'!E974+1-1</f>
        <v>0</v>
      </c>
      <c r="E974">
        <f>'Аксапта ИВЛ приход 2'!F974</f>
        <v>0</v>
      </c>
    </row>
    <row r="975" spans="1:5">
      <c r="A975" t="e">
        <f t="shared" si="15"/>
        <v>#VALUE!</v>
      </c>
      <c r="B975">
        <f>'Аксапта ИВЛ приход 2'!B975</f>
        <v>0</v>
      </c>
      <c r="C975" s="197">
        <f>'Аксапта ИВЛ приход 2'!C975</f>
        <v>0</v>
      </c>
      <c r="D975" s="185">
        <f>'Аксапта ИВЛ приход 2'!E975+1-1</f>
        <v>0</v>
      </c>
      <c r="E975">
        <f>'Аксапта ИВЛ приход 2'!F975</f>
        <v>0</v>
      </c>
    </row>
    <row r="976" spans="1:5">
      <c r="A976" t="e">
        <f t="shared" si="15"/>
        <v>#VALUE!</v>
      </c>
      <c r="B976">
        <f>'Аксапта ИВЛ приход 2'!B976</f>
        <v>0</v>
      </c>
      <c r="C976" s="197">
        <f>'Аксапта ИВЛ приход 2'!C976</f>
        <v>0</v>
      </c>
      <c r="D976" s="185">
        <f>'Аксапта ИВЛ приход 2'!E976+1-1</f>
        <v>0</v>
      </c>
      <c r="E976">
        <f>'Аксапта ИВЛ приход 2'!F976</f>
        <v>0</v>
      </c>
    </row>
    <row r="977" spans="1:5">
      <c r="A977" t="e">
        <f t="shared" si="15"/>
        <v>#VALUE!</v>
      </c>
      <c r="B977">
        <f>'Аксапта ИВЛ приход 2'!B977</f>
        <v>0</v>
      </c>
      <c r="C977" s="197">
        <f>'Аксапта ИВЛ приход 2'!C977</f>
        <v>0</v>
      </c>
      <c r="D977" s="185">
        <f>'Аксапта ИВЛ приход 2'!E977+1-1</f>
        <v>0</v>
      </c>
      <c r="E977">
        <f>'Аксапта ИВЛ приход 2'!F977</f>
        <v>0</v>
      </c>
    </row>
    <row r="978" spans="1:5">
      <c r="A978" t="e">
        <f t="shared" si="15"/>
        <v>#VALUE!</v>
      </c>
      <c r="B978">
        <f>'Аксапта ИВЛ приход 2'!B978</f>
        <v>0</v>
      </c>
      <c r="C978" s="197">
        <f>'Аксапта ИВЛ приход 2'!C978</f>
        <v>0</v>
      </c>
      <c r="D978" s="185">
        <f>'Аксапта ИВЛ приход 2'!E978+1-1</f>
        <v>0</v>
      </c>
      <c r="E978">
        <f>'Аксапта ИВЛ приход 2'!F978</f>
        <v>0</v>
      </c>
    </row>
    <row r="979" spans="1:5">
      <c r="A979" t="e">
        <f t="shared" si="15"/>
        <v>#VALUE!</v>
      </c>
      <c r="B979">
        <f>'Аксапта ИВЛ приход 2'!B979</f>
        <v>0</v>
      </c>
      <c r="C979" s="197">
        <f>'Аксапта ИВЛ приход 2'!C979</f>
        <v>0</v>
      </c>
      <c r="D979" s="185">
        <f>'Аксапта ИВЛ приход 2'!E979+1-1</f>
        <v>0</v>
      </c>
      <c r="E979">
        <f>'Аксапта ИВЛ приход 2'!F979</f>
        <v>0</v>
      </c>
    </row>
    <row r="980" spans="1:5">
      <c r="A980" t="e">
        <f t="shared" si="15"/>
        <v>#VALUE!</v>
      </c>
      <c r="B980">
        <f>'Аксапта ИВЛ приход 2'!B980</f>
        <v>0</v>
      </c>
      <c r="C980" s="197">
        <f>'Аксапта ИВЛ приход 2'!C980</f>
        <v>0</v>
      </c>
      <c r="D980" s="185">
        <f>'Аксапта ИВЛ приход 2'!E980+1-1</f>
        <v>0</v>
      </c>
      <c r="E980">
        <f>'Аксапта ИВЛ приход 2'!F980</f>
        <v>0</v>
      </c>
    </row>
    <row r="981" spans="1:5">
      <c r="A981" t="e">
        <f t="shared" si="15"/>
        <v>#VALUE!</v>
      </c>
      <c r="B981">
        <f>'Аксапта ИВЛ приход 2'!B981</f>
        <v>0</v>
      </c>
      <c r="C981" s="197">
        <f>'Аксапта ИВЛ приход 2'!C981</f>
        <v>0</v>
      </c>
      <c r="D981" s="185">
        <f>'Аксапта ИВЛ приход 2'!E981+1-1</f>
        <v>0</v>
      </c>
      <c r="E981">
        <f>'Аксапта ИВЛ приход 2'!F981</f>
        <v>0</v>
      </c>
    </row>
    <row r="982" spans="1:5">
      <c r="A982" t="e">
        <f t="shared" si="15"/>
        <v>#VALUE!</v>
      </c>
      <c r="B982">
        <f>'Аксапта ИВЛ приход 2'!B982</f>
        <v>0</v>
      </c>
      <c r="C982" s="197">
        <f>'Аксапта ИВЛ приход 2'!C982</f>
        <v>0</v>
      </c>
      <c r="D982" s="185">
        <f>'Аксапта ИВЛ приход 2'!E982+1-1</f>
        <v>0</v>
      </c>
      <c r="E982">
        <f>'Аксапта ИВЛ приход 2'!F982</f>
        <v>0</v>
      </c>
    </row>
    <row r="983" spans="1:5">
      <c r="A983" t="e">
        <f t="shared" si="15"/>
        <v>#VALUE!</v>
      </c>
      <c r="B983">
        <f>'Аксапта ИВЛ приход 2'!B983</f>
        <v>0</v>
      </c>
      <c r="C983" s="197">
        <f>'Аксапта ИВЛ приход 2'!C983</f>
        <v>0</v>
      </c>
      <c r="D983" s="185">
        <f>'Аксапта ИВЛ приход 2'!E983+1-1</f>
        <v>0</v>
      </c>
      <c r="E983">
        <f>'Аксапта ИВЛ приход 2'!F983</f>
        <v>0</v>
      </c>
    </row>
    <row r="984" spans="1:5">
      <c r="A984" t="e">
        <f t="shared" si="15"/>
        <v>#VALUE!</v>
      </c>
      <c r="B984">
        <f>'Аксапта ИВЛ приход 2'!B984</f>
        <v>0</v>
      </c>
      <c r="C984" s="197">
        <f>'Аксапта ИВЛ приход 2'!C984</f>
        <v>0</v>
      </c>
      <c r="D984" s="185">
        <f>'Аксапта ИВЛ приход 2'!E984+1-1</f>
        <v>0</v>
      </c>
      <c r="E984">
        <f>'Аксапта ИВЛ приход 2'!F984</f>
        <v>0</v>
      </c>
    </row>
    <row r="985" spans="1:5">
      <c r="A985" t="e">
        <f t="shared" si="15"/>
        <v>#VALUE!</v>
      </c>
      <c r="B985">
        <f>'Аксапта ИВЛ приход 2'!B985</f>
        <v>0</v>
      </c>
      <c r="C985" s="197">
        <f>'Аксапта ИВЛ приход 2'!C985</f>
        <v>0</v>
      </c>
      <c r="D985" s="185">
        <f>'Аксапта ИВЛ приход 2'!E985+1-1</f>
        <v>0</v>
      </c>
      <c r="E985">
        <f>'Аксапта ИВЛ приход 2'!F985</f>
        <v>0</v>
      </c>
    </row>
    <row r="986" spans="1:5">
      <c r="A986" t="e">
        <f t="shared" si="15"/>
        <v>#VALUE!</v>
      </c>
      <c r="B986">
        <f>'Аксапта ИВЛ приход 2'!B986</f>
        <v>0</v>
      </c>
      <c r="C986" s="197">
        <f>'Аксапта ИВЛ приход 2'!C986</f>
        <v>0</v>
      </c>
      <c r="D986" s="185">
        <f>'Аксапта ИВЛ приход 2'!E986+1-1</f>
        <v>0</v>
      </c>
      <c r="E986">
        <f>'Аксапта ИВЛ приход 2'!F986</f>
        <v>0</v>
      </c>
    </row>
    <row r="987" spans="1:5">
      <c r="A987" t="e">
        <f t="shared" si="15"/>
        <v>#VALUE!</v>
      </c>
      <c r="B987">
        <f>'Аксапта ИВЛ приход 2'!B987</f>
        <v>0</v>
      </c>
      <c r="C987" s="197">
        <f>'Аксапта ИВЛ приход 2'!C987</f>
        <v>0</v>
      </c>
      <c r="D987" s="185">
        <f>'Аксапта ИВЛ приход 2'!E987+1-1</f>
        <v>0</v>
      </c>
      <c r="E987">
        <f>'Аксапта ИВЛ приход 2'!F987</f>
        <v>0</v>
      </c>
    </row>
    <row r="988" spans="1:5">
      <c r="A988" t="e">
        <f t="shared" si="15"/>
        <v>#VALUE!</v>
      </c>
      <c r="B988">
        <f>'Аксапта ИВЛ приход 2'!B988</f>
        <v>0</v>
      </c>
      <c r="C988" s="197">
        <f>'Аксапта ИВЛ приход 2'!C988</f>
        <v>0</v>
      </c>
      <c r="D988" s="185">
        <f>'Аксапта ИВЛ приход 2'!E988+1-1</f>
        <v>0</v>
      </c>
      <c r="E988">
        <f>'Аксапта ИВЛ приход 2'!F988</f>
        <v>0</v>
      </c>
    </row>
    <row r="989" spans="1:5">
      <c r="A989" t="e">
        <f t="shared" si="15"/>
        <v>#VALUE!</v>
      </c>
      <c r="B989">
        <f>'Аксапта ИВЛ приход 2'!B989</f>
        <v>0</v>
      </c>
      <c r="C989" s="197">
        <f>'Аксапта ИВЛ приход 2'!C989</f>
        <v>0</v>
      </c>
      <c r="D989" s="185">
        <f>'Аксапта ИВЛ приход 2'!E989+1-1</f>
        <v>0</v>
      </c>
      <c r="E989">
        <f>'Аксапта ИВЛ приход 2'!F989</f>
        <v>0</v>
      </c>
    </row>
    <row r="990" spans="1:5">
      <c r="A990" t="e">
        <f t="shared" si="15"/>
        <v>#VALUE!</v>
      </c>
      <c r="B990">
        <f>'Аксапта ИВЛ приход 2'!B990</f>
        <v>0</v>
      </c>
      <c r="C990" s="197">
        <f>'Аксапта ИВЛ приход 2'!C990</f>
        <v>0</v>
      </c>
      <c r="D990" s="185">
        <f>'Аксапта ИВЛ приход 2'!E990+1-1</f>
        <v>0</v>
      </c>
      <c r="E990">
        <f>'Аксапта ИВЛ приход 2'!F990</f>
        <v>0</v>
      </c>
    </row>
    <row r="991" spans="1:5">
      <c r="A991" t="e">
        <f t="shared" si="15"/>
        <v>#VALUE!</v>
      </c>
      <c r="B991">
        <f>'Аксапта ИВЛ приход 2'!B991</f>
        <v>0</v>
      </c>
      <c r="C991" s="197">
        <f>'Аксапта ИВЛ приход 2'!C991</f>
        <v>0</v>
      </c>
      <c r="D991" s="185">
        <f>'Аксапта ИВЛ приход 2'!E991+1-1</f>
        <v>0</v>
      </c>
      <c r="E991">
        <f>'Аксапта ИВЛ приход 2'!F991</f>
        <v>0</v>
      </c>
    </row>
    <row r="992" spans="1:5">
      <c r="A992" t="e">
        <f t="shared" si="15"/>
        <v>#VALUE!</v>
      </c>
      <c r="B992">
        <f>'Аксапта ИВЛ приход 2'!B992</f>
        <v>0</v>
      </c>
      <c r="C992" s="197">
        <f>'Аксапта ИВЛ приход 2'!C992</f>
        <v>0</v>
      </c>
      <c r="D992" s="185">
        <f>'Аксапта ИВЛ приход 2'!E992+1-1</f>
        <v>0</v>
      </c>
      <c r="E992">
        <f>'Аксапта ИВЛ приход 2'!F992</f>
        <v>0</v>
      </c>
    </row>
    <row r="993" spans="1:5">
      <c r="A993" t="e">
        <f t="shared" si="15"/>
        <v>#VALUE!</v>
      </c>
      <c r="B993">
        <f>'Аксапта ИВЛ приход 2'!B993</f>
        <v>0</v>
      </c>
      <c r="C993" s="197">
        <f>'Аксапта ИВЛ приход 2'!C993</f>
        <v>0</v>
      </c>
      <c r="D993" s="185">
        <f>'Аксапта ИВЛ приход 2'!E993+1-1</f>
        <v>0</v>
      </c>
      <c r="E993">
        <f>'Аксапта ИВЛ приход 2'!F993</f>
        <v>0</v>
      </c>
    </row>
    <row r="994" spans="1:5">
      <c r="A994" t="e">
        <f t="shared" si="15"/>
        <v>#VALUE!</v>
      </c>
      <c r="B994">
        <f>'Аксапта ИВЛ приход 2'!B994</f>
        <v>0</v>
      </c>
      <c r="C994" s="197">
        <f>'Аксапта ИВЛ приход 2'!C994</f>
        <v>0</v>
      </c>
      <c r="D994" s="185">
        <f>'Аксапта ИВЛ приход 2'!E994+1-1</f>
        <v>0</v>
      </c>
      <c r="E994">
        <f>'Аксапта ИВЛ приход 2'!F994</f>
        <v>0</v>
      </c>
    </row>
    <row r="995" spans="1:5">
      <c r="A995" t="e">
        <f t="shared" si="15"/>
        <v>#VALUE!</v>
      </c>
      <c r="B995">
        <f>'Аксапта ИВЛ приход 2'!B995</f>
        <v>0</v>
      </c>
      <c r="C995" s="197">
        <f>'Аксапта ИВЛ приход 2'!C995</f>
        <v>0</v>
      </c>
      <c r="D995" s="185">
        <f>'Аксапта ИВЛ приход 2'!E995+1-1</f>
        <v>0</v>
      </c>
      <c r="E995">
        <f>'Аксапта ИВЛ приход 2'!F995</f>
        <v>0</v>
      </c>
    </row>
    <row r="996" spans="1:5">
      <c r="A996" t="e">
        <f t="shared" si="15"/>
        <v>#VALUE!</v>
      </c>
      <c r="B996">
        <f>'Аксапта ИВЛ приход 2'!B996</f>
        <v>0</v>
      </c>
      <c r="C996" s="197">
        <f>'Аксапта ИВЛ приход 2'!C996</f>
        <v>0</v>
      </c>
      <c r="D996" s="185">
        <f>'Аксапта ИВЛ приход 2'!E996+1-1</f>
        <v>0</v>
      </c>
      <c r="E996">
        <f>'Аксапта ИВЛ приход 2'!F996</f>
        <v>0</v>
      </c>
    </row>
    <row r="997" spans="1:5">
      <c r="A997" t="e">
        <f t="shared" si="15"/>
        <v>#VALUE!</v>
      </c>
      <c r="B997">
        <f>'Аксапта ИВЛ приход 2'!B997</f>
        <v>0</v>
      </c>
      <c r="C997" s="197">
        <f>'Аксапта ИВЛ приход 2'!C997</f>
        <v>0</v>
      </c>
      <c r="D997" s="185">
        <f>'Аксапта ИВЛ приход 2'!E997+1-1</f>
        <v>0</v>
      </c>
      <c r="E997">
        <f>'Аксапта ИВЛ приход 2'!F997</f>
        <v>0</v>
      </c>
    </row>
    <row r="998" spans="1:5">
      <c r="A998" t="e">
        <f t="shared" si="15"/>
        <v>#VALUE!</v>
      </c>
      <c r="B998">
        <f>'Аксапта ИВЛ приход 2'!B998</f>
        <v>0</v>
      </c>
      <c r="C998" s="197">
        <f>'Аксапта ИВЛ приход 2'!C998</f>
        <v>0</v>
      </c>
      <c r="D998" s="185">
        <f>'Аксапта ИВЛ приход 2'!E998+1-1</f>
        <v>0</v>
      </c>
      <c r="E998">
        <f>'Аксапта ИВЛ приход 2'!F998</f>
        <v>0</v>
      </c>
    </row>
    <row r="999" spans="1:5">
      <c r="A999" t="e">
        <f t="shared" si="15"/>
        <v>#VALUE!</v>
      </c>
      <c r="B999">
        <f>'Аксапта ИВЛ приход 2'!B999</f>
        <v>0</v>
      </c>
      <c r="C999" s="197">
        <f>'Аксапта ИВЛ приход 2'!C999</f>
        <v>0</v>
      </c>
      <c r="D999" s="185">
        <f>'Аксапта ИВЛ приход 2'!E999+1-1</f>
        <v>0</v>
      </c>
      <c r="E999">
        <f>'Аксапта ИВЛ приход 2'!F999</f>
        <v>0</v>
      </c>
    </row>
    <row r="1000" spans="1:5">
      <c r="A1000" t="e">
        <f t="shared" si="15"/>
        <v>#VALUE!</v>
      </c>
      <c r="B1000">
        <f>'Аксапта ИВЛ приход 2'!B1000</f>
        <v>0</v>
      </c>
      <c r="C1000" s="197">
        <f>'Аксапта ИВЛ приход 2'!C1000</f>
        <v>0</v>
      </c>
      <c r="D1000" s="185">
        <f>'Аксапта ИВЛ приход 2'!E1000+1-1</f>
        <v>0</v>
      </c>
      <c r="E1000">
        <f>'Аксапта ИВЛ приход 2'!F1000</f>
        <v>0</v>
      </c>
    </row>
  </sheetData>
  <sheetProtection algorithmName="SHA-512" hashValue="vVtERWSN8DosxkjtA4GYkt44fYa32OApPKuXTLKrZXTw7+PTzqZJh0e7a1koHS7XpwYIq9FgTRwlX5TnvsbMSA==" saltValue="4+Um36aNG3rWfiTnMOKCdA==" spinCount="100000" sheet="1" objects="1" scenarios="1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000"/>
  <sheetViews>
    <sheetView workbookViewId="0">
      <selection activeCell="E29" sqref="E29"/>
    </sheetView>
  </sheetViews>
  <sheetFormatPr defaultColWidth="17.7109375" defaultRowHeight="15"/>
  <cols>
    <col min="4" max="4" width="17.7109375" style="185"/>
  </cols>
  <sheetData>
    <row r="1" spans="1:6">
      <c r="A1" s="198" t="e">
        <f t="shared" ref="A1:A64" si="0">REPLACE(B1,1,3,)+1-1</f>
        <v>#VALUE!</v>
      </c>
      <c r="B1" s="198">
        <f>'Аксапта ИВЛ приход 3'!B1</f>
        <v>0</v>
      </c>
      <c r="C1" s="198">
        <f>'Аксапта ИВЛ приход 3'!C1</f>
        <v>0</v>
      </c>
      <c r="D1" s="198">
        <f>'Аксапта ИВЛ приход 3'!E1+1-1</f>
        <v>0</v>
      </c>
      <c r="E1" s="198">
        <f>'Аксапта ИВЛ приход 3'!F1</f>
        <v>0</v>
      </c>
      <c r="F1" s="198"/>
    </row>
    <row r="2" spans="1:6">
      <c r="A2" s="198" t="e">
        <f t="shared" si="0"/>
        <v>#VALUE!</v>
      </c>
      <c r="B2" s="198">
        <f>'Аксапта ИВЛ приход 3'!B2</f>
        <v>0</v>
      </c>
      <c r="C2" s="198">
        <f>'Аксапта ИВЛ приход 3'!C2</f>
        <v>0</v>
      </c>
      <c r="D2" s="198">
        <f>'Аксапта ИВЛ приход 3'!E2+1-1</f>
        <v>0</v>
      </c>
      <c r="E2" s="198">
        <f>'Аксапта ИВЛ приход 3'!F2</f>
        <v>0</v>
      </c>
      <c r="F2" s="198"/>
    </row>
    <row r="3" spans="1:6">
      <c r="A3" s="198" t="e">
        <f t="shared" si="0"/>
        <v>#VALUE!</v>
      </c>
      <c r="B3" s="198">
        <f>'Аксапта ИВЛ приход 3'!B3</f>
        <v>0</v>
      </c>
      <c r="C3" s="198">
        <f>'Аксапта ИВЛ приход 3'!C3</f>
        <v>0</v>
      </c>
      <c r="D3" s="198">
        <f>'Аксапта ИВЛ приход 3'!E3+1-1</f>
        <v>0</v>
      </c>
      <c r="E3" s="198">
        <f>'Аксапта ИВЛ приход 3'!F3</f>
        <v>0</v>
      </c>
      <c r="F3" s="198"/>
    </row>
    <row r="4" spans="1:6">
      <c r="A4" s="198" t="e">
        <f t="shared" si="0"/>
        <v>#VALUE!</v>
      </c>
      <c r="B4" s="198">
        <f>'Аксапта ИВЛ приход 3'!B4</f>
        <v>0</v>
      </c>
      <c r="C4" s="198">
        <f>'Аксапта ИВЛ приход 3'!C4</f>
        <v>0</v>
      </c>
      <c r="D4" s="198">
        <f>'Аксапта ИВЛ приход 3'!E4+1-1</f>
        <v>0</v>
      </c>
      <c r="E4" s="198">
        <f>'Аксапта ИВЛ приход 3'!F4</f>
        <v>0</v>
      </c>
      <c r="F4" s="198"/>
    </row>
    <row r="5" spans="1:6">
      <c r="A5" s="198" t="e">
        <f t="shared" si="0"/>
        <v>#VALUE!</v>
      </c>
      <c r="B5" s="198">
        <f>'Аксапта ИВЛ приход 3'!B5</f>
        <v>0</v>
      </c>
      <c r="C5" s="198">
        <f>'Аксапта ИВЛ приход 3'!C5</f>
        <v>0</v>
      </c>
      <c r="D5" s="198">
        <f>'Аксапта ИВЛ приход 3'!E5+1-1</f>
        <v>0</v>
      </c>
      <c r="E5" s="198">
        <f>'Аксапта ИВЛ приход 3'!F5</f>
        <v>0</v>
      </c>
      <c r="F5" s="198"/>
    </row>
    <row r="6" spans="1:6">
      <c r="A6" s="198" t="e">
        <f t="shared" si="0"/>
        <v>#VALUE!</v>
      </c>
      <c r="B6" s="198">
        <f>'Аксапта ИВЛ приход 3'!B6</f>
        <v>0</v>
      </c>
      <c r="C6" s="198">
        <f>'Аксапта ИВЛ приход 3'!C6</f>
        <v>0</v>
      </c>
      <c r="D6" s="198">
        <f>'Аксапта ИВЛ приход 3'!E6+1-1</f>
        <v>0</v>
      </c>
      <c r="E6" s="198">
        <f>'Аксапта ИВЛ приход 3'!F6</f>
        <v>0</v>
      </c>
      <c r="F6" s="198"/>
    </row>
    <row r="7" spans="1:6">
      <c r="A7" s="198" t="e">
        <f t="shared" si="0"/>
        <v>#VALUE!</v>
      </c>
      <c r="B7" s="198">
        <f>'Аксапта ИВЛ приход 3'!B7</f>
        <v>0</v>
      </c>
      <c r="C7" s="198">
        <f>'Аксапта ИВЛ приход 3'!C7</f>
        <v>0</v>
      </c>
      <c r="D7" s="198">
        <f>'Аксапта ИВЛ приход 3'!E7+1-1</f>
        <v>0</v>
      </c>
      <c r="E7" s="198">
        <f>'Аксапта ИВЛ приход 3'!F7</f>
        <v>0</v>
      </c>
      <c r="F7" s="198"/>
    </row>
    <row r="8" spans="1:6">
      <c r="A8" s="198" t="e">
        <f t="shared" si="0"/>
        <v>#VALUE!</v>
      </c>
      <c r="B8" s="198">
        <f>'Аксапта ИВЛ приход 3'!B8</f>
        <v>0</v>
      </c>
      <c r="C8" s="198">
        <f>'Аксапта ИВЛ приход 3'!C8</f>
        <v>0</v>
      </c>
      <c r="D8" s="198">
        <f>'Аксапта ИВЛ приход 3'!E8+1-1</f>
        <v>0</v>
      </c>
      <c r="E8" s="198">
        <f>'Аксапта ИВЛ приход 3'!F8</f>
        <v>0</v>
      </c>
      <c r="F8" s="198"/>
    </row>
    <row r="9" spans="1:6">
      <c r="A9" s="198" t="e">
        <f t="shared" si="0"/>
        <v>#VALUE!</v>
      </c>
      <c r="B9" s="198">
        <f>'Аксапта ИВЛ приход 3'!B9</f>
        <v>0</v>
      </c>
      <c r="C9" s="198">
        <f>'Аксапта ИВЛ приход 3'!C9</f>
        <v>0</v>
      </c>
      <c r="D9" s="198">
        <f>'Аксапта ИВЛ приход 3'!E9+1-1</f>
        <v>0</v>
      </c>
      <c r="E9" s="198">
        <f>'Аксапта ИВЛ приход 3'!F9</f>
        <v>0</v>
      </c>
      <c r="F9" s="198"/>
    </row>
    <row r="10" spans="1:6">
      <c r="A10" s="198" t="e">
        <f t="shared" si="0"/>
        <v>#VALUE!</v>
      </c>
      <c r="B10" s="198">
        <f>'Аксапта ИВЛ приход 3'!B10</f>
        <v>0</v>
      </c>
      <c r="C10" s="198">
        <f>'Аксапта ИВЛ приход 3'!C10</f>
        <v>0</v>
      </c>
      <c r="D10" s="198">
        <f>'Аксапта ИВЛ приход 3'!E10+1-1</f>
        <v>0</v>
      </c>
      <c r="E10" s="198">
        <f>'Аксапта ИВЛ приход 3'!F10</f>
        <v>0</v>
      </c>
      <c r="F10" s="198"/>
    </row>
    <row r="11" spans="1:6">
      <c r="A11" t="e">
        <f t="shared" si="0"/>
        <v>#VALUE!</v>
      </c>
      <c r="B11" s="203">
        <f>'Аксапта ИВЛ приход 3'!B11</f>
        <v>0</v>
      </c>
      <c r="C11" s="197">
        <f>'Аксапта ИВЛ приход 3'!C11</f>
        <v>0</v>
      </c>
      <c r="D11" s="185">
        <f>'Аксапта ИВЛ приход 3'!E11+1-1</f>
        <v>0</v>
      </c>
      <c r="E11">
        <f>'Аксапта ИВЛ приход 3'!F11</f>
        <v>0</v>
      </c>
    </row>
    <row r="12" spans="1:6">
      <c r="A12" t="e">
        <f t="shared" si="0"/>
        <v>#VALUE!</v>
      </c>
      <c r="B12" s="203">
        <f>'Аксапта ИВЛ приход 3'!B12</f>
        <v>0</v>
      </c>
      <c r="C12" s="197">
        <f>'Аксапта ИВЛ приход 3'!C12</f>
        <v>0</v>
      </c>
      <c r="D12" s="185">
        <f>'Аксапта ИВЛ приход 3'!E12+1-1</f>
        <v>0</v>
      </c>
      <c r="E12">
        <f>'Аксапта ИВЛ приход 3'!F12</f>
        <v>0</v>
      </c>
    </row>
    <row r="13" spans="1:6">
      <c r="A13" t="e">
        <f t="shared" si="0"/>
        <v>#VALUE!</v>
      </c>
      <c r="B13" s="203">
        <f>'Аксапта ИВЛ приход 3'!B13</f>
        <v>0</v>
      </c>
      <c r="C13" s="197">
        <f>'Аксапта ИВЛ приход 3'!C13</f>
        <v>0</v>
      </c>
      <c r="D13" s="185">
        <f>'Аксапта ИВЛ приход 3'!E13+1-1</f>
        <v>0</v>
      </c>
      <c r="E13">
        <f>'Аксапта ИВЛ приход 3'!F13</f>
        <v>0</v>
      </c>
    </row>
    <row r="14" spans="1:6">
      <c r="A14" t="e">
        <f t="shared" si="0"/>
        <v>#VALUE!</v>
      </c>
      <c r="B14" s="203">
        <f>'Аксапта ИВЛ приход 3'!B14</f>
        <v>0</v>
      </c>
      <c r="C14" s="197">
        <f>'Аксапта ИВЛ приход 3'!C14</f>
        <v>0</v>
      </c>
      <c r="D14" s="185">
        <f>'Аксапта ИВЛ приход 3'!E14+1-1</f>
        <v>0</v>
      </c>
      <c r="E14">
        <f>'Аксапта ИВЛ приход 3'!F14</f>
        <v>0</v>
      </c>
    </row>
    <row r="15" spans="1:6">
      <c r="A15" t="e">
        <f t="shared" si="0"/>
        <v>#VALUE!</v>
      </c>
      <c r="B15" s="203">
        <f>'Аксапта ИВЛ приход 3'!B15</f>
        <v>0</v>
      </c>
      <c r="C15" s="197">
        <f>'Аксапта ИВЛ приход 3'!C15</f>
        <v>0</v>
      </c>
      <c r="D15" s="185">
        <f>'Аксапта ИВЛ приход 3'!E15+1-1</f>
        <v>0</v>
      </c>
      <c r="E15">
        <f>'Аксапта ИВЛ приход 3'!F15</f>
        <v>0</v>
      </c>
    </row>
    <row r="16" spans="1:6">
      <c r="A16" t="e">
        <f t="shared" si="0"/>
        <v>#VALUE!</v>
      </c>
      <c r="B16" s="203">
        <f>'Аксапта ИВЛ приход 3'!B16</f>
        <v>0</v>
      </c>
      <c r="C16" s="197">
        <f>'Аксапта ИВЛ приход 3'!C16</f>
        <v>0</v>
      </c>
      <c r="D16" s="185">
        <f>'Аксапта ИВЛ приход 3'!E16+1-1</f>
        <v>0</v>
      </c>
      <c r="E16">
        <f>'Аксапта ИВЛ приход 3'!F16</f>
        <v>0</v>
      </c>
    </row>
    <row r="17" spans="1:5">
      <c r="A17" t="e">
        <f t="shared" si="0"/>
        <v>#VALUE!</v>
      </c>
      <c r="B17" s="203">
        <f>'Аксапта ИВЛ приход 3'!B17</f>
        <v>0</v>
      </c>
      <c r="C17" s="197">
        <f>'Аксапта ИВЛ приход 3'!C17</f>
        <v>0</v>
      </c>
      <c r="D17" s="185">
        <f>'Аксапта ИВЛ приход 3'!E17+1-1</f>
        <v>0</v>
      </c>
      <c r="E17">
        <f>'Аксапта ИВЛ приход 3'!F17</f>
        <v>0</v>
      </c>
    </row>
    <row r="18" spans="1:5">
      <c r="A18" t="e">
        <f t="shared" si="0"/>
        <v>#VALUE!</v>
      </c>
      <c r="B18" s="203">
        <f>'Аксапта ИВЛ приход 3'!B18</f>
        <v>0</v>
      </c>
      <c r="C18" s="197">
        <f>'Аксапта ИВЛ приход 3'!C18</f>
        <v>0</v>
      </c>
      <c r="D18" s="185">
        <f>'Аксапта ИВЛ приход 3'!E18+1-1</f>
        <v>0</v>
      </c>
      <c r="E18">
        <f>'Аксапта ИВЛ приход 3'!F18</f>
        <v>0</v>
      </c>
    </row>
    <row r="19" spans="1:5">
      <c r="A19" t="e">
        <f t="shared" si="0"/>
        <v>#VALUE!</v>
      </c>
      <c r="B19" s="203">
        <f>'Аксапта ИВЛ приход 3'!B19</f>
        <v>0</v>
      </c>
      <c r="C19" s="197">
        <f>'Аксапта ИВЛ приход 3'!C19</f>
        <v>0</v>
      </c>
      <c r="D19" s="185">
        <f>'Аксапта ИВЛ приход 3'!E19+1-1</f>
        <v>0</v>
      </c>
      <c r="E19">
        <f>'Аксапта ИВЛ приход 3'!F19</f>
        <v>0</v>
      </c>
    </row>
    <row r="20" spans="1:5">
      <c r="A20" t="e">
        <f t="shared" si="0"/>
        <v>#VALUE!</v>
      </c>
      <c r="B20" s="203">
        <f>'Аксапта ИВЛ приход 3'!B20</f>
        <v>0</v>
      </c>
      <c r="C20" s="197">
        <f>'Аксапта ИВЛ приход 3'!C20</f>
        <v>0</v>
      </c>
      <c r="D20" s="185">
        <f>'Аксапта ИВЛ приход 3'!E20+1-1</f>
        <v>0</v>
      </c>
      <c r="E20">
        <f>'Аксапта ИВЛ приход 3'!F20</f>
        <v>0</v>
      </c>
    </row>
    <row r="21" spans="1:5">
      <c r="A21" t="e">
        <f t="shared" si="0"/>
        <v>#VALUE!</v>
      </c>
      <c r="B21" s="203">
        <f>'Аксапта ИВЛ приход 3'!B21</f>
        <v>0</v>
      </c>
      <c r="C21" s="197">
        <f>'Аксапта ИВЛ приход 3'!C21</f>
        <v>0</v>
      </c>
      <c r="D21" s="185">
        <f>'Аксапта ИВЛ приход 3'!E21+1-1</f>
        <v>0</v>
      </c>
      <c r="E21">
        <f>'Аксапта ИВЛ приход 3'!F21</f>
        <v>0</v>
      </c>
    </row>
    <row r="22" spans="1:5">
      <c r="A22" t="e">
        <f t="shared" si="0"/>
        <v>#VALUE!</v>
      </c>
      <c r="B22" s="203">
        <f>'Аксапта ИВЛ приход 3'!B22</f>
        <v>0</v>
      </c>
      <c r="C22" s="197">
        <f>'Аксапта ИВЛ приход 3'!C22</f>
        <v>0</v>
      </c>
      <c r="D22" s="185">
        <f>'Аксапта ИВЛ приход 3'!E22+1-1</f>
        <v>0</v>
      </c>
      <c r="E22">
        <f>'Аксапта ИВЛ приход 3'!F22</f>
        <v>0</v>
      </c>
    </row>
    <row r="23" spans="1:5">
      <c r="A23" t="e">
        <f t="shared" si="0"/>
        <v>#VALUE!</v>
      </c>
      <c r="B23" s="203">
        <f>'Аксапта ИВЛ приход 3'!B23</f>
        <v>0</v>
      </c>
      <c r="C23" s="197">
        <f>'Аксапта ИВЛ приход 3'!C23</f>
        <v>0</v>
      </c>
      <c r="D23" s="185">
        <f>'Аксапта ИВЛ приход 3'!E23+1-1</f>
        <v>0</v>
      </c>
      <c r="E23">
        <f>'Аксапта ИВЛ приход 3'!F23</f>
        <v>0</v>
      </c>
    </row>
    <row r="24" spans="1:5">
      <c r="A24" t="e">
        <f t="shared" si="0"/>
        <v>#VALUE!</v>
      </c>
      <c r="B24" s="203">
        <f>'Аксапта ИВЛ приход 3'!B24</f>
        <v>0</v>
      </c>
      <c r="C24" s="197">
        <f>'Аксапта ИВЛ приход 3'!C24</f>
        <v>0</v>
      </c>
      <c r="D24" s="185">
        <f>'Аксапта ИВЛ приход 3'!E24+1-1</f>
        <v>0</v>
      </c>
      <c r="E24">
        <f>'Аксапта ИВЛ приход 3'!F24</f>
        <v>0</v>
      </c>
    </row>
    <row r="25" spans="1:5">
      <c r="A25" t="e">
        <f t="shared" si="0"/>
        <v>#VALUE!</v>
      </c>
      <c r="B25" s="203">
        <f>'Аксапта ИВЛ приход 3'!B25</f>
        <v>0</v>
      </c>
      <c r="C25" s="197">
        <f>'Аксапта ИВЛ приход 3'!C25</f>
        <v>0</v>
      </c>
      <c r="D25" s="185">
        <f>'Аксапта ИВЛ приход 3'!E25+1-1</f>
        <v>0</v>
      </c>
      <c r="E25">
        <f>'Аксапта ИВЛ приход 3'!F25</f>
        <v>0</v>
      </c>
    </row>
    <row r="26" spans="1:5">
      <c r="A26" t="e">
        <f t="shared" si="0"/>
        <v>#VALUE!</v>
      </c>
      <c r="B26" s="203">
        <f>'Аксапта ИВЛ приход 3'!B26</f>
        <v>0</v>
      </c>
      <c r="C26" s="197">
        <f>'Аксапта ИВЛ приход 3'!C26</f>
        <v>0</v>
      </c>
      <c r="D26" s="185">
        <f>'Аксапта ИВЛ приход 3'!E26+1-1</f>
        <v>0</v>
      </c>
      <c r="E26">
        <f>'Аксапта ИВЛ приход 3'!F26</f>
        <v>0</v>
      </c>
    </row>
    <row r="27" spans="1:5">
      <c r="A27" t="e">
        <f t="shared" si="0"/>
        <v>#VALUE!</v>
      </c>
      <c r="B27" s="203">
        <f>'Аксапта ИВЛ приход 3'!B27</f>
        <v>0</v>
      </c>
      <c r="C27" s="197">
        <f>'Аксапта ИВЛ приход 3'!C27</f>
        <v>0</v>
      </c>
      <c r="D27" s="185">
        <f>'Аксапта ИВЛ приход 3'!E27+1-1</f>
        <v>0</v>
      </c>
      <c r="E27">
        <f>'Аксапта ИВЛ приход 3'!F27</f>
        <v>0</v>
      </c>
    </row>
    <row r="28" spans="1:5">
      <c r="A28" t="e">
        <f t="shared" si="0"/>
        <v>#VALUE!</v>
      </c>
      <c r="B28" s="203">
        <f>'Аксапта ИВЛ приход 3'!B28</f>
        <v>0</v>
      </c>
      <c r="C28" s="197">
        <f>'Аксапта ИВЛ приход 3'!C28</f>
        <v>0</v>
      </c>
      <c r="D28" s="185">
        <f>'Аксапта ИВЛ приход 3'!E28+1-1</f>
        <v>0</v>
      </c>
      <c r="E28">
        <f>'Аксапта ИВЛ приход 3'!F28</f>
        <v>0</v>
      </c>
    </row>
    <row r="29" spans="1:5">
      <c r="A29" t="e">
        <f t="shared" si="0"/>
        <v>#VALUE!</v>
      </c>
      <c r="B29" s="203">
        <f>'Аксапта ИВЛ приход 3'!B29</f>
        <v>0</v>
      </c>
      <c r="C29" s="197">
        <f>'Аксапта ИВЛ приход 3'!C29</f>
        <v>0</v>
      </c>
      <c r="D29" s="185">
        <f>'Аксапта ИВЛ приход 3'!E29+1-1</f>
        <v>0</v>
      </c>
      <c r="E29">
        <f>'Аксапта ИВЛ приход 3'!F29</f>
        <v>0</v>
      </c>
    </row>
    <row r="30" spans="1:5">
      <c r="A30" t="e">
        <f t="shared" si="0"/>
        <v>#VALUE!</v>
      </c>
      <c r="B30" s="203">
        <f>'Аксапта ИВЛ приход 3'!B30</f>
        <v>0</v>
      </c>
      <c r="C30" s="197">
        <f>'Аксапта ИВЛ приход 3'!C30</f>
        <v>0</v>
      </c>
      <c r="D30" s="185">
        <f>'Аксапта ИВЛ приход 3'!E30+1-1</f>
        <v>0</v>
      </c>
      <c r="E30">
        <f>'Аксапта ИВЛ приход 3'!F30</f>
        <v>0</v>
      </c>
    </row>
    <row r="31" spans="1:5">
      <c r="A31" t="e">
        <f t="shared" si="0"/>
        <v>#VALUE!</v>
      </c>
      <c r="B31" s="203">
        <f>'Аксапта ИВЛ приход 3'!B31</f>
        <v>0</v>
      </c>
      <c r="C31" s="197">
        <f>'Аксапта ИВЛ приход 3'!C31</f>
        <v>0</v>
      </c>
      <c r="D31" s="185">
        <f>'Аксапта ИВЛ приход 3'!E31+1-1</f>
        <v>0</v>
      </c>
      <c r="E31">
        <f>'Аксапта ИВЛ приход 3'!F31</f>
        <v>0</v>
      </c>
    </row>
    <row r="32" spans="1:5">
      <c r="A32" t="e">
        <f t="shared" si="0"/>
        <v>#VALUE!</v>
      </c>
      <c r="B32" s="203">
        <f>'Аксапта ИВЛ приход 3'!B32</f>
        <v>0</v>
      </c>
      <c r="C32" s="197">
        <f>'Аксапта ИВЛ приход 3'!C32</f>
        <v>0</v>
      </c>
      <c r="D32" s="185">
        <f>'Аксапта ИВЛ приход 3'!E32+1-1</f>
        <v>0</v>
      </c>
      <c r="E32">
        <f>'Аксапта ИВЛ приход 3'!F32</f>
        <v>0</v>
      </c>
    </row>
    <row r="33" spans="1:5">
      <c r="A33" t="e">
        <f t="shared" si="0"/>
        <v>#VALUE!</v>
      </c>
      <c r="B33" s="203">
        <f>'Аксапта ИВЛ приход 3'!B33</f>
        <v>0</v>
      </c>
      <c r="C33" s="197">
        <f>'Аксапта ИВЛ приход 3'!C33</f>
        <v>0</v>
      </c>
      <c r="D33" s="185">
        <f>'Аксапта ИВЛ приход 3'!E33+1-1</f>
        <v>0</v>
      </c>
      <c r="E33">
        <f>'Аксапта ИВЛ приход 3'!F33</f>
        <v>0</v>
      </c>
    </row>
    <row r="34" spans="1:5">
      <c r="A34" t="e">
        <f t="shared" si="0"/>
        <v>#VALUE!</v>
      </c>
      <c r="B34" s="203">
        <f>'Аксапта ИВЛ приход 3'!B34</f>
        <v>0</v>
      </c>
      <c r="C34" s="197">
        <f>'Аксапта ИВЛ приход 3'!C34</f>
        <v>0</v>
      </c>
      <c r="D34" s="185">
        <f>'Аксапта ИВЛ приход 3'!E34+1-1</f>
        <v>0</v>
      </c>
      <c r="E34">
        <f>'Аксапта ИВЛ приход 3'!F34</f>
        <v>0</v>
      </c>
    </row>
    <row r="35" spans="1:5">
      <c r="A35" t="e">
        <f t="shared" si="0"/>
        <v>#VALUE!</v>
      </c>
      <c r="B35" s="203">
        <f>'Аксапта ИВЛ приход 3'!B35</f>
        <v>0</v>
      </c>
      <c r="C35" s="197">
        <f>'Аксапта ИВЛ приход 3'!C35</f>
        <v>0</v>
      </c>
      <c r="D35" s="185">
        <f>'Аксапта ИВЛ приход 3'!E35+1-1</f>
        <v>0</v>
      </c>
      <c r="E35">
        <f>'Аксапта ИВЛ приход 3'!F35</f>
        <v>0</v>
      </c>
    </row>
    <row r="36" spans="1:5">
      <c r="A36" t="e">
        <f t="shared" si="0"/>
        <v>#VALUE!</v>
      </c>
      <c r="B36" s="203">
        <f>'Аксапта ИВЛ приход 3'!B36</f>
        <v>0</v>
      </c>
      <c r="C36" s="197">
        <f>'Аксапта ИВЛ приход 3'!C36</f>
        <v>0</v>
      </c>
      <c r="D36" s="185">
        <f>'Аксапта ИВЛ приход 3'!E36+1-1</f>
        <v>0</v>
      </c>
      <c r="E36">
        <f>'Аксапта ИВЛ приход 3'!F36</f>
        <v>0</v>
      </c>
    </row>
    <row r="37" spans="1:5">
      <c r="A37" t="e">
        <f t="shared" si="0"/>
        <v>#VALUE!</v>
      </c>
      <c r="B37" s="203">
        <f>'Аксапта ИВЛ приход 3'!B37</f>
        <v>0</v>
      </c>
      <c r="C37" s="197">
        <f>'Аксапта ИВЛ приход 3'!C37</f>
        <v>0</v>
      </c>
      <c r="D37" s="185">
        <f>'Аксапта ИВЛ приход 3'!E37+1-1</f>
        <v>0</v>
      </c>
      <c r="E37">
        <f>'Аксапта ИВЛ приход 3'!F37</f>
        <v>0</v>
      </c>
    </row>
    <row r="38" spans="1:5">
      <c r="A38" t="e">
        <f t="shared" si="0"/>
        <v>#VALUE!</v>
      </c>
      <c r="B38" s="203">
        <f>'Аксапта ИВЛ приход 3'!B38</f>
        <v>0</v>
      </c>
      <c r="C38" s="197">
        <f>'Аксапта ИВЛ приход 3'!C38</f>
        <v>0</v>
      </c>
      <c r="D38" s="185">
        <f>'Аксапта ИВЛ приход 3'!E38+1-1</f>
        <v>0</v>
      </c>
      <c r="E38">
        <f>'Аксапта ИВЛ приход 3'!F38</f>
        <v>0</v>
      </c>
    </row>
    <row r="39" spans="1:5">
      <c r="A39" t="e">
        <f t="shared" si="0"/>
        <v>#VALUE!</v>
      </c>
      <c r="B39" s="203">
        <f>'Аксапта ИВЛ приход 3'!B39</f>
        <v>0</v>
      </c>
      <c r="C39" s="197">
        <f>'Аксапта ИВЛ приход 3'!C39</f>
        <v>0</v>
      </c>
      <c r="D39" s="185">
        <f>'Аксапта ИВЛ приход 3'!E39+1-1</f>
        <v>0</v>
      </c>
      <c r="E39">
        <f>'Аксапта ИВЛ приход 3'!F39</f>
        <v>0</v>
      </c>
    </row>
    <row r="40" spans="1:5">
      <c r="A40" t="e">
        <f t="shared" si="0"/>
        <v>#VALUE!</v>
      </c>
      <c r="B40" s="203">
        <f>'Аксапта ИВЛ приход 3'!B40</f>
        <v>0</v>
      </c>
      <c r="C40" s="197">
        <f>'Аксапта ИВЛ приход 3'!C40</f>
        <v>0</v>
      </c>
      <c r="D40" s="185">
        <f>'Аксапта ИВЛ приход 3'!E40+1-1</f>
        <v>0</v>
      </c>
      <c r="E40">
        <f>'Аксапта ИВЛ приход 3'!F40</f>
        <v>0</v>
      </c>
    </row>
    <row r="41" spans="1:5">
      <c r="A41" t="e">
        <f t="shared" si="0"/>
        <v>#VALUE!</v>
      </c>
      <c r="B41" s="203">
        <f>'Аксапта ИВЛ приход 3'!B41</f>
        <v>0</v>
      </c>
      <c r="C41" s="197">
        <f>'Аксапта ИВЛ приход 3'!C41</f>
        <v>0</v>
      </c>
      <c r="D41" s="185">
        <f>'Аксапта ИВЛ приход 3'!E41+1-1</f>
        <v>0</v>
      </c>
      <c r="E41">
        <f>'Аксапта ИВЛ приход 3'!F41</f>
        <v>0</v>
      </c>
    </row>
    <row r="42" spans="1:5">
      <c r="A42" t="e">
        <f t="shared" si="0"/>
        <v>#VALUE!</v>
      </c>
      <c r="B42" s="203">
        <f>'Аксапта ИВЛ приход 3'!B42</f>
        <v>0</v>
      </c>
      <c r="C42" s="197">
        <f>'Аксапта ИВЛ приход 3'!C42</f>
        <v>0</v>
      </c>
      <c r="D42" s="185">
        <f>'Аксапта ИВЛ приход 3'!E42+1-1</f>
        <v>0</v>
      </c>
      <c r="E42">
        <f>'Аксапта ИВЛ приход 3'!F42</f>
        <v>0</v>
      </c>
    </row>
    <row r="43" spans="1:5">
      <c r="A43" t="e">
        <f t="shared" si="0"/>
        <v>#VALUE!</v>
      </c>
      <c r="B43" s="203">
        <f>'Аксапта ИВЛ приход 3'!B43</f>
        <v>0</v>
      </c>
      <c r="C43" s="197">
        <f>'Аксапта ИВЛ приход 3'!C43</f>
        <v>0</v>
      </c>
      <c r="D43" s="185">
        <f>'Аксапта ИВЛ приход 3'!E43+1-1</f>
        <v>0</v>
      </c>
      <c r="E43">
        <f>'Аксапта ИВЛ приход 3'!F43</f>
        <v>0</v>
      </c>
    </row>
    <row r="44" spans="1:5">
      <c r="A44" t="e">
        <f t="shared" si="0"/>
        <v>#VALUE!</v>
      </c>
      <c r="B44" s="203">
        <f>'Аксапта ИВЛ приход 3'!B44</f>
        <v>0</v>
      </c>
      <c r="C44" s="197">
        <f>'Аксапта ИВЛ приход 3'!C44</f>
        <v>0</v>
      </c>
      <c r="D44" s="185">
        <f>'Аксапта ИВЛ приход 3'!E44+1-1</f>
        <v>0</v>
      </c>
      <c r="E44">
        <f>'Аксапта ИВЛ приход 3'!F44</f>
        <v>0</v>
      </c>
    </row>
    <row r="45" spans="1:5">
      <c r="A45" t="e">
        <f t="shared" si="0"/>
        <v>#VALUE!</v>
      </c>
      <c r="B45" s="203">
        <f>'Аксапта ИВЛ приход 3'!B45</f>
        <v>0</v>
      </c>
      <c r="C45" s="197">
        <f>'Аксапта ИВЛ приход 3'!C45</f>
        <v>0</v>
      </c>
      <c r="D45" s="185">
        <f>'Аксапта ИВЛ приход 3'!E45+1-1</f>
        <v>0</v>
      </c>
      <c r="E45">
        <f>'Аксапта ИВЛ приход 3'!F45</f>
        <v>0</v>
      </c>
    </row>
    <row r="46" spans="1:5">
      <c r="A46" t="e">
        <f t="shared" si="0"/>
        <v>#VALUE!</v>
      </c>
      <c r="B46" s="203">
        <f>'Аксапта ИВЛ приход 3'!B46</f>
        <v>0</v>
      </c>
      <c r="C46" s="197">
        <f>'Аксапта ИВЛ приход 3'!C46</f>
        <v>0</v>
      </c>
      <c r="D46" s="185">
        <f>'Аксапта ИВЛ приход 3'!E46+1-1</f>
        <v>0</v>
      </c>
      <c r="E46">
        <f>'Аксапта ИВЛ приход 3'!F46</f>
        <v>0</v>
      </c>
    </row>
    <row r="47" spans="1:5">
      <c r="A47" t="e">
        <f t="shared" si="0"/>
        <v>#VALUE!</v>
      </c>
      <c r="B47" s="203">
        <f>'Аксапта ИВЛ приход 3'!B47</f>
        <v>0</v>
      </c>
      <c r="C47" s="197">
        <f>'Аксапта ИВЛ приход 3'!C47</f>
        <v>0</v>
      </c>
      <c r="D47" s="185">
        <f>'Аксапта ИВЛ приход 3'!E47+1-1</f>
        <v>0</v>
      </c>
      <c r="E47">
        <f>'Аксапта ИВЛ приход 3'!F47</f>
        <v>0</v>
      </c>
    </row>
    <row r="48" spans="1:5">
      <c r="A48" t="e">
        <f t="shared" si="0"/>
        <v>#VALUE!</v>
      </c>
      <c r="B48" s="203">
        <f>'Аксапта ИВЛ приход 3'!B48</f>
        <v>0</v>
      </c>
      <c r="C48" s="197">
        <f>'Аксапта ИВЛ приход 3'!C48</f>
        <v>0</v>
      </c>
      <c r="D48" s="185">
        <f>'Аксапта ИВЛ приход 3'!E48+1-1</f>
        <v>0</v>
      </c>
      <c r="E48">
        <f>'Аксапта ИВЛ приход 3'!F48</f>
        <v>0</v>
      </c>
    </row>
    <row r="49" spans="1:5">
      <c r="A49" t="e">
        <f t="shared" si="0"/>
        <v>#VALUE!</v>
      </c>
      <c r="B49" s="203">
        <f>'Аксапта ИВЛ приход 3'!B49</f>
        <v>0</v>
      </c>
      <c r="C49" s="197">
        <f>'Аксапта ИВЛ приход 3'!C49</f>
        <v>0</v>
      </c>
      <c r="D49" s="185">
        <f>'Аксапта ИВЛ приход 3'!E49+1-1</f>
        <v>0</v>
      </c>
      <c r="E49">
        <f>'Аксапта ИВЛ приход 3'!F49</f>
        <v>0</v>
      </c>
    </row>
    <row r="50" spans="1:5">
      <c r="A50" t="e">
        <f t="shared" si="0"/>
        <v>#VALUE!</v>
      </c>
      <c r="B50" s="203">
        <f>'Аксапта ИВЛ приход 3'!B50</f>
        <v>0</v>
      </c>
      <c r="C50" s="197">
        <f>'Аксапта ИВЛ приход 3'!C50</f>
        <v>0</v>
      </c>
      <c r="D50" s="185">
        <f>'Аксапта ИВЛ приход 3'!E50+1-1</f>
        <v>0</v>
      </c>
      <c r="E50">
        <f>'Аксапта ИВЛ приход 3'!F50</f>
        <v>0</v>
      </c>
    </row>
    <row r="51" spans="1:5">
      <c r="A51" t="e">
        <f t="shared" si="0"/>
        <v>#VALUE!</v>
      </c>
      <c r="B51" s="203">
        <f>'Аксапта ИВЛ приход 3'!B51</f>
        <v>0</v>
      </c>
      <c r="C51" s="197">
        <f>'Аксапта ИВЛ приход 3'!C51</f>
        <v>0</v>
      </c>
      <c r="D51" s="185">
        <f>'Аксапта ИВЛ приход 3'!E51+1-1</f>
        <v>0</v>
      </c>
      <c r="E51">
        <f>'Аксапта ИВЛ приход 3'!F51</f>
        <v>0</v>
      </c>
    </row>
    <row r="52" spans="1:5">
      <c r="A52" t="e">
        <f t="shared" si="0"/>
        <v>#VALUE!</v>
      </c>
      <c r="B52" s="203">
        <f>'Аксапта ИВЛ приход 3'!B52</f>
        <v>0</v>
      </c>
      <c r="C52" s="197">
        <f>'Аксапта ИВЛ приход 3'!C52</f>
        <v>0</v>
      </c>
      <c r="D52" s="185">
        <f>'Аксапта ИВЛ приход 3'!E52+1-1</f>
        <v>0</v>
      </c>
      <c r="E52">
        <f>'Аксапта ИВЛ приход 3'!F52</f>
        <v>0</v>
      </c>
    </row>
    <row r="53" spans="1:5">
      <c r="A53" t="e">
        <f t="shared" si="0"/>
        <v>#VALUE!</v>
      </c>
      <c r="B53" s="203">
        <f>'Аксапта ИВЛ приход 3'!B53</f>
        <v>0</v>
      </c>
      <c r="C53" s="197">
        <f>'Аксапта ИВЛ приход 3'!C53</f>
        <v>0</v>
      </c>
      <c r="D53" s="185">
        <f>'Аксапта ИВЛ приход 3'!E53+1-1</f>
        <v>0</v>
      </c>
      <c r="E53">
        <f>'Аксапта ИВЛ приход 3'!F53</f>
        <v>0</v>
      </c>
    </row>
    <row r="54" spans="1:5">
      <c r="A54" t="e">
        <f t="shared" si="0"/>
        <v>#VALUE!</v>
      </c>
      <c r="B54" s="203">
        <f>'Аксапта ИВЛ приход 3'!B54</f>
        <v>0</v>
      </c>
      <c r="C54" s="197">
        <f>'Аксапта ИВЛ приход 3'!C54</f>
        <v>0</v>
      </c>
      <c r="D54" s="185">
        <f>'Аксапта ИВЛ приход 3'!E54+1-1</f>
        <v>0</v>
      </c>
      <c r="E54">
        <f>'Аксапта ИВЛ приход 3'!F54</f>
        <v>0</v>
      </c>
    </row>
    <row r="55" spans="1:5">
      <c r="A55" t="e">
        <f t="shared" si="0"/>
        <v>#VALUE!</v>
      </c>
      <c r="B55" s="203">
        <f>'Аксапта ИВЛ приход 3'!B55</f>
        <v>0</v>
      </c>
      <c r="C55" s="197">
        <f>'Аксапта ИВЛ приход 3'!C55</f>
        <v>0</v>
      </c>
      <c r="D55" s="185">
        <f>'Аксапта ИВЛ приход 3'!E55+1-1</f>
        <v>0</v>
      </c>
      <c r="E55">
        <f>'Аксапта ИВЛ приход 3'!F55</f>
        <v>0</v>
      </c>
    </row>
    <row r="56" spans="1:5">
      <c r="A56" t="e">
        <f t="shared" si="0"/>
        <v>#VALUE!</v>
      </c>
      <c r="B56">
        <f>'Аксапта ИВЛ приход 3'!B56</f>
        <v>0</v>
      </c>
      <c r="C56" s="197">
        <f>'Аксапта ИВЛ приход 3'!C56</f>
        <v>0</v>
      </c>
      <c r="D56" s="185">
        <f>'Аксапта ИВЛ приход 3'!E56+1-1</f>
        <v>0</v>
      </c>
      <c r="E56">
        <f>'Аксапта ИВЛ приход 3'!F56</f>
        <v>0</v>
      </c>
    </row>
    <row r="57" spans="1:5">
      <c r="A57" t="e">
        <f t="shared" si="0"/>
        <v>#VALUE!</v>
      </c>
      <c r="B57">
        <f>'Аксапта ИВЛ приход 3'!B57</f>
        <v>0</v>
      </c>
      <c r="C57" s="197">
        <f>'Аксапта ИВЛ приход 3'!C57</f>
        <v>0</v>
      </c>
      <c r="D57" s="185">
        <f>'Аксапта ИВЛ приход 3'!E57+1-1</f>
        <v>0</v>
      </c>
      <c r="E57">
        <f>'Аксапта ИВЛ приход 3'!F57</f>
        <v>0</v>
      </c>
    </row>
    <row r="58" spans="1:5">
      <c r="A58" t="e">
        <f t="shared" si="0"/>
        <v>#VALUE!</v>
      </c>
      <c r="B58">
        <f>'Аксапта ИВЛ приход 3'!B58</f>
        <v>0</v>
      </c>
      <c r="C58" s="197">
        <f>'Аксапта ИВЛ приход 3'!C58</f>
        <v>0</v>
      </c>
      <c r="D58" s="185">
        <f>'Аксапта ИВЛ приход 3'!E58+1-1</f>
        <v>0</v>
      </c>
      <c r="E58">
        <f>'Аксапта ИВЛ приход 3'!F58</f>
        <v>0</v>
      </c>
    </row>
    <row r="59" spans="1:5">
      <c r="A59" t="e">
        <f t="shared" si="0"/>
        <v>#VALUE!</v>
      </c>
      <c r="B59">
        <f>'Аксапта ИВЛ приход 3'!B59</f>
        <v>0</v>
      </c>
      <c r="C59" s="197">
        <f>'Аксапта ИВЛ приход 3'!C59</f>
        <v>0</v>
      </c>
      <c r="D59" s="185">
        <f>'Аксапта ИВЛ приход 3'!E59+1-1</f>
        <v>0</v>
      </c>
      <c r="E59">
        <f>'Аксапта ИВЛ приход 3'!F59</f>
        <v>0</v>
      </c>
    </row>
    <row r="60" spans="1:5">
      <c r="A60" t="e">
        <f t="shared" si="0"/>
        <v>#VALUE!</v>
      </c>
      <c r="B60">
        <f>'Аксапта ИВЛ приход 3'!B60</f>
        <v>0</v>
      </c>
      <c r="C60" s="197">
        <f>'Аксапта ИВЛ приход 3'!C60</f>
        <v>0</v>
      </c>
      <c r="D60" s="185">
        <f>'Аксапта ИВЛ приход 3'!E60+1-1</f>
        <v>0</v>
      </c>
      <c r="E60">
        <f>'Аксапта ИВЛ приход 3'!F60</f>
        <v>0</v>
      </c>
    </row>
    <row r="61" spans="1:5">
      <c r="A61" t="e">
        <f t="shared" si="0"/>
        <v>#VALUE!</v>
      </c>
      <c r="B61">
        <f>'Аксапта ИВЛ приход 3'!B61</f>
        <v>0</v>
      </c>
      <c r="C61" s="197">
        <f>'Аксапта ИВЛ приход 3'!C61</f>
        <v>0</v>
      </c>
      <c r="D61" s="185">
        <f>'Аксапта ИВЛ приход 3'!E61+1-1</f>
        <v>0</v>
      </c>
      <c r="E61">
        <f>'Аксапта ИВЛ приход 3'!F61</f>
        <v>0</v>
      </c>
    </row>
    <row r="62" spans="1:5">
      <c r="A62" t="e">
        <f t="shared" si="0"/>
        <v>#VALUE!</v>
      </c>
      <c r="B62">
        <f>'Аксапта ИВЛ приход 3'!B62</f>
        <v>0</v>
      </c>
      <c r="C62" s="197">
        <f>'Аксапта ИВЛ приход 3'!C62</f>
        <v>0</v>
      </c>
      <c r="D62" s="185">
        <f>'Аксапта ИВЛ приход 3'!E62+1-1</f>
        <v>0</v>
      </c>
      <c r="E62">
        <f>'Аксапта ИВЛ приход 3'!F62</f>
        <v>0</v>
      </c>
    </row>
    <row r="63" spans="1:5">
      <c r="A63" t="e">
        <f t="shared" si="0"/>
        <v>#VALUE!</v>
      </c>
      <c r="B63">
        <f>'Аксапта ИВЛ приход 3'!B63</f>
        <v>0</v>
      </c>
      <c r="C63" s="197">
        <f>'Аксапта ИВЛ приход 3'!C63</f>
        <v>0</v>
      </c>
      <c r="D63" s="185">
        <f>'Аксапта ИВЛ приход 3'!E63+1-1</f>
        <v>0</v>
      </c>
      <c r="E63">
        <f>'Аксапта ИВЛ приход 3'!F63</f>
        <v>0</v>
      </c>
    </row>
    <row r="64" spans="1:5">
      <c r="A64" t="e">
        <f t="shared" si="0"/>
        <v>#VALUE!</v>
      </c>
      <c r="B64">
        <f>'Аксапта ИВЛ приход 3'!B64</f>
        <v>0</v>
      </c>
      <c r="C64" s="197">
        <f>'Аксапта ИВЛ приход 3'!C64</f>
        <v>0</v>
      </c>
      <c r="D64" s="185">
        <f>'Аксапта ИВЛ приход 3'!E64+1-1</f>
        <v>0</v>
      </c>
      <c r="E64">
        <f>'Аксапта ИВЛ приход 3'!F64</f>
        <v>0</v>
      </c>
    </row>
    <row r="65" spans="1:5">
      <c r="A65" t="e">
        <f t="shared" ref="A65:A128" si="1">REPLACE(B65,1,3,)+1-1</f>
        <v>#VALUE!</v>
      </c>
      <c r="B65">
        <f>'Аксапта ИВЛ приход 3'!B65</f>
        <v>0</v>
      </c>
      <c r="C65" s="197">
        <f>'Аксапта ИВЛ приход 3'!C65</f>
        <v>0</v>
      </c>
      <c r="D65" s="185">
        <f>'Аксапта ИВЛ приход 3'!E65+1-1</f>
        <v>0</v>
      </c>
      <c r="E65">
        <f>'Аксапта ИВЛ приход 3'!F65</f>
        <v>0</v>
      </c>
    </row>
    <row r="66" spans="1:5">
      <c r="A66" t="e">
        <f t="shared" si="1"/>
        <v>#VALUE!</v>
      </c>
      <c r="B66">
        <f>'Аксапта ИВЛ приход 3'!B66</f>
        <v>0</v>
      </c>
      <c r="C66" s="197">
        <f>'Аксапта ИВЛ приход 3'!C66</f>
        <v>0</v>
      </c>
      <c r="D66" s="185">
        <f>'Аксапта ИВЛ приход 3'!E66+1-1</f>
        <v>0</v>
      </c>
      <c r="E66">
        <f>'Аксапта ИВЛ приход 3'!F66</f>
        <v>0</v>
      </c>
    </row>
    <row r="67" spans="1:5">
      <c r="A67" t="e">
        <f t="shared" si="1"/>
        <v>#VALUE!</v>
      </c>
      <c r="B67">
        <f>'Аксапта ИВЛ приход 3'!B67</f>
        <v>0</v>
      </c>
      <c r="C67" s="197">
        <f>'Аксапта ИВЛ приход 3'!C67</f>
        <v>0</v>
      </c>
      <c r="D67" s="185">
        <f>'Аксапта ИВЛ приход 3'!E67+1-1</f>
        <v>0</v>
      </c>
      <c r="E67">
        <f>'Аксапта ИВЛ приход 3'!F67</f>
        <v>0</v>
      </c>
    </row>
    <row r="68" spans="1:5">
      <c r="A68" t="e">
        <f t="shared" si="1"/>
        <v>#VALUE!</v>
      </c>
      <c r="B68">
        <f>'Аксапта ИВЛ приход 3'!B68</f>
        <v>0</v>
      </c>
      <c r="C68" s="197">
        <f>'Аксапта ИВЛ приход 3'!C68</f>
        <v>0</v>
      </c>
      <c r="D68" s="185">
        <f>'Аксапта ИВЛ приход 3'!E68+1-1</f>
        <v>0</v>
      </c>
      <c r="E68">
        <f>'Аксапта ИВЛ приход 3'!F68</f>
        <v>0</v>
      </c>
    </row>
    <row r="69" spans="1:5">
      <c r="A69" t="e">
        <f t="shared" si="1"/>
        <v>#VALUE!</v>
      </c>
      <c r="B69">
        <f>'Аксапта ИВЛ приход 3'!B69</f>
        <v>0</v>
      </c>
      <c r="C69" s="197">
        <f>'Аксапта ИВЛ приход 3'!C69</f>
        <v>0</v>
      </c>
      <c r="D69" s="185">
        <f>'Аксапта ИВЛ приход 3'!E69+1-1</f>
        <v>0</v>
      </c>
      <c r="E69">
        <f>'Аксапта ИВЛ приход 3'!F69</f>
        <v>0</v>
      </c>
    </row>
    <row r="70" spans="1:5">
      <c r="A70" t="e">
        <f t="shared" si="1"/>
        <v>#VALUE!</v>
      </c>
      <c r="B70">
        <f>'Аксапта ИВЛ приход 3'!B70</f>
        <v>0</v>
      </c>
      <c r="C70" s="197">
        <f>'Аксапта ИВЛ приход 3'!C70</f>
        <v>0</v>
      </c>
      <c r="D70" s="185">
        <f>'Аксапта ИВЛ приход 3'!E70+1-1</f>
        <v>0</v>
      </c>
      <c r="E70">
        <f>'Аксапта ИВЛ приход 3'!F70</f>
        <v>0</v>
      </c>
    </row>
    <row r="71" spans="1:5">
      <c r="A71" t="e">
        <f t="shared" si="1"/>
        <v>#VALUE!</v>
      </c>
      <c r="B71">
        <f>'Аксапта ИВЛ приход 3'!B71</f>
        <v>0</v>
      </c>
      <c r="C71" s="197">
        <f>'Аксапта ИВЛ приход 3'!C71</f>
        <v>0</v>
      </c>
      <c r="D71" s="185">
        <f>'Аксапта ИВЛ приход 3'!E71+1-1</f>
        <v>0</v>
      </c>
      <c r="E71">
        <f>'Аксапта ИВЛ приход 3'!F71</f>
        <v>0</v>
      </c>
    </row>
    <row r="72" spans="1:5">
      <c r="A72" t="e">
        <f t="shared" si="1"/>
        <v>#VALUE!</v>
      </c>
      <c r="B72">
        <f>'Аксапта ИВЛ приход 3'!B72</f>
        <v>0</v>
      </c>
      <c r="C72" s="197">
        <f>'Аксапта ИВЛ приход 3'!C72</f>
        <v>0</v>
      </c>
      <c r="D72" s="185">
        <f>'Аксапта ИВЛ приход 3'!E72+1-1</f>
        <v>0</v>
      </c>
      <c r="E72">
        <f>'Аксапта ИВЛ приход 3'!F72</f>
        <v>0</v>
      </c>
    </row>
    <row r="73" spans="1:5">
      <c r="A73" t="e">
        <f t="shared" si="1"/>
        <v>#VALUE!</v>
      </c>
      <c r="B73">
        <f>'Аксапта ИВЛ приход 3'!B73</f>
        <v>0</v>
      </c>
      <c r="C73" s="197">
        <f>'Аксапта ИВЛ приход 3'!C73</f>
        <v>0</v>
      </c>
      <c r="D73" s="185">
        <f>'Аксапта ИВЛ приход 3'!E73+1-1</f>
        <v>0</v>
      </c>
      <c r="E73">
        <f>'Аксапта ИВЛ приход 3'!F73</f>
        <v>0</v>
      </c>
    </row>
    <row r="74" spans="1:5">
      <c r="A74" t="e">
        <f t="shared" si="1"/>
        <v>#VALUE!</v>
      </c>
      <c r="B74">
        <f>'Аксапта ИВЛ приход 3'!B74</f>
        <v>0</v>
      </c>
      <c r="C74" s="197">
        <f>'Аксапта ИВЛ приход 3'!C74</f>
        <v>0</v>
      </c>
      <c r="D74" s="185">
        <f>'Аксапта ИВЛ приход 3'!E74+1-1</f>
        <v>0</v>
      </c>
      <c r="E74">
        <f>'Аксапта ИВЛ приход 3'!F74</f>
        <v>0</v>
      </c>
    </row>
    <row r="75" spans="1:5">
      <c r="A75" t="e">
        <f t="shared" si="1"/>
        <v>#VALUE!</v>
      </c>
      <c r="B75">
        <f>'Аксапта ИВЛ приход 3'!B75</f>
        <v>0</v>
      </c>
      <c r="C75" s="197">
        <f>'Аксапта ИВЛ приход 3'!C75</f>
        <v>0</v>
      </c>
      <c r="D75" s="185">
        <f>'Аксапта ИВЛ приход 3'!E75+1-1</f>
        <v>0</v>
      </c>
      <c r="E75">
        <f>'Аксапта ИВЛ приход 3'!F75</f>
        <v>0</v>
      </c>
    </row>
    <row r="76" spans="1:5">
      <c r="A76" t="e">
        <f t="shared" si="1"/>
        <v>#VALUE!</v>
      </c>
      <c r="B76">
        <f>'Аксапта ИВЛ приход 3'!B76</f>
        <v>0</v>
      </c>
      <c r="C76" s="197">
        <f>'Аксапта ИВЛ приход 3'!C76</f>
        <v>0</v>
      </c>
      <c r="D76" s="185">
        <f>'Аксапта ИВЛ приход 3'!E76+1-1</f>
        <v>0</v>
      </c>
      <c r="E76">
        <f>'Аксапта ИВЛ приход 3'!F76</f>
        <v>0</v>
      </c>
    </row>
    <row r="77" spans="1:5">
      <c r="A77" t="e">
        <f t="shared" si="1"/>
        <v>#VALUE!</v>
      </c>
      <c r="B77">
        <f>'Аксапта ИВЛ приход 3'!B77</f>
        <v>0</v>
      </c>
      <c r="C77" s="197">
        <f>'Аксапта ИВЛ приход 3'!C77</f>
        <v>0</v>
      </c>
      <c r="D77" s="185">
        <f>'Аксапта ИВЛ приход 3'!E77+1-1</f>
        <v>0</v>
      </c>
      <c r="E77">
        <f>'Аксапта ИВЛ приход 3'!F77</f>
        <v>0</v>
      </c>
    </row>
    <row r="78" spans="1:5">
      <c r="A78" t="e">
        <f t="shared" si="1"/>
        <v>#VALUE!</v>
      </c>
      <c r="B78">
        <f>'Аксапта ИВЛ приход 3'!B78</f>
        <v>0</v>
      </c>
      <c r="C78" s="197">
        <f>'Аксапта ИВЛ приход 3'!C78</f>
        <v>0</v>
      </c>
      <c r="D78" s="185">
        <f>'Аксапта ИВЛ приход 3'!E78+1-1</f>
        <v>0</v>
      </c>
      <c r="E78">
        <f>'Аксапта ИВЛ приход 3'!F78</f>
        <v>0</v>
      </c>
    </row>
    <row r="79" spans="1:5">
      <c r="A79" t="e">
        <f t="shared" si="1"/>
        <v>#VALUE!</v>
      </c>
      <c r="B79">
        <f>'Аксапта ИВЛ приход 3'!B79</f>
        <v>0</v>
      </c>
      <c r="C79" s="197">
        <f>'Аксапта ИВЛ приход 3'!C79</f>
        <v>0</v>
      </c>
      <c r="D79" s="185">
        <f>'Аксапта ИВЛ приход 3'!E79+1-1</f>
        <v>0</v>
      </c>
      <c r="E79">
        <f>'Аксапта ИВЛ приход 3'!F79</f>
        <v>0</v>
      </c>
    </row>
    <row r="80" spans="1:5">
      <c r="A80" t="e">
        <f t="shared" si="1"/>
        <v>#VALUE!</v>
      </c>
      <c r="B80">
        <f>'Аксапта ИВЛ приход 3'!B80</f>
        <v>0</v>
      </c>
      <c r="C80" s="197">
        <f>'Аксапта ИВЛ приход 3'!C80</f>
        <v>0</v>
      </c>
      <c r="D80" s="185">
        <f>'Аксапта ИВЛ приход 3'!E80+1-1</f>
        <v>0</v>
      </c>
      <c r="E80">
        <f>'Аксапта ИВЛ приход 3'!F80</f>
        <v>0</v>
      </c>
    </row>
    <row r="81" spans="1:5">
      <c r="A81" t="e">
        <f t="shared" si="1"/>
        <v>#VALUE!</v>
      </c>
      <c r="B81">
        <f>'Аксапта ИВЛ приход 3'!B81</f>
        <v>0</v>
      </c>
      <c r="C81" s="197">
        <f>'Аксапта ИВЛ приход 3'!C81</f>
        <v>0</v>
      </c>
      <c r="D81" s="185">
        <f>'Аксапта ИВЛ приход 3'!E81+1-1</f>
        <v>0</v>
      </c>
      <c r="E81">
        <f>'Аксапта ИВЛ приход 3'!F81</f>
        <v>0</v>
      </c>
    </row>
    <row r="82" spans="1:5">
      <c r="A82" t="e">
        <f t="shared" si="1"/>
        <v>#VALUE!</v>
      </c>
      <c r="B82">
        <f>'Аксапта ИВЛ приход 3'!B82</f>
        <v>0</v>
      </c>
      <c r="C82" s="197">
        <f>'Аксапта ИВЛ приход 3'!C82</f>
        <v>0</v>
      </c>
      <c r="D82" s="185">
        <f>'Аксапта ИВЛ приход 3'!E82+1-1</f>
        <v>0</v>
      </c>
      <c r="E82">
        <f>'Аксапта ИВЛ приход 3'!F82</f>
        <v>0</v>
      </c>
    </row>
    <row r="83" spans="1:5">
      <c r="A83" t="e">
        <f t="shared" si="1"/>
        <v>#VALUE!</v>
      </c>
      <c r="B83">
        <f>'Аксапта ИВЛ приход 3'!B83</f>
        <v>0</v>
      </c>
      <c r="C83" s="197">
        <f>'Аксапта ИВЛ приход 3'!C83</f>
        <v>0</v>
      </c>
      <c r="D83" s="185">
        <f>'Аксапта ИВЛ приход 3'!E83+1-1</f>
        <v>0</v>
      </c>
      <c r="E83">
        <f>'Аксапта ИВЛ приход 3'!F83</f>
        <v>0</v>
      </c>
    </row>
    <row r="84" spans="1:5">
      <c r="A84" t="e">
        <f t="shared" si="1"/>
        <v>#VALUE!</v>
      </c>
      <c r="B84">
        <f>'Аксапта ИВЛ приход 3'!B84</f>
        <v>0</v>
      </c>
      <c r="C84" s="197">
        <f>'Аксапта ИВЛ приход 3'!C84</f>
        <v>0</v>
      </c>
      <c r="D84" s="185">
        <f>'Аксапта ИВЛ приход 3'!E84+1-1</f>
        <v>0</v>
      </c>
      <c r="E84">
        <f>'Аксапта ИВЛ приход 3'!F84</f>
        <v>0</v>
      </c>
    </row>
    <row r="85" spans="1:5">
      <c r="A85" t="e">
        <f t="shared" si="1"/>
        <v>#VALUE!</v>
      </c>
      <c r="B85">
        <f>'Аксапта ИВЛ приход 3'!B85</f>
        <v>0</v>
      </c>
      <c r="C85" s="197">
        <f>'Аксапта ИВЛ приход 3'!C85</f>
        <v>0</v>
      </c>
      <c r="D85" s="185">
        <f>'Аксапта ИВЛ приход 3'!E85+1-1</f>
        <v>0</v>
      </c>
      <c r="E85">
        <f>'Аксапта ИВЛ приход 3'!F85</f>
        <v>0</v>
      </c>
    </row>
    <row r="86" spans="1:5">
      <c r="A86" t="e">
        <f t="shared" si="1"/>
        <v>#VALUE!</v>
      </c>
      <c r="B86">
        <f>'Аксапта ИВЛ приход 3'!B86</f>
        <v>0</v>
      </c>
      <c r="C86" s="197">
        <f>'Аксапта ИВЛ приход 3'!C86</f>
        <v>0</v>
      </c>
      <c r="D86" s="185">
        <f>'Аксапта ИВЛ приход 3'!E86+1-1</f>
        <v>0</v>
      </c>
      <c r="E86">
        <f>'Аксапта ИВЛ приход 3'!F86</f>
        <v>0</v>
      </c>
    </row>
    <row r="87" spans="1:5">
      <c r="A87" t="e">
        <f t="shared" si="1"/>
        <v>#VALUE!</v>
      </c>
      <c r="B87">
        <f>'Аксапта ИВЛ приход 3'!B87</f>
        <v>0</v>
      </c>
      <c r="C87" s="197">
        <f>'Аксапта ИВЛ приход 3'!C87</f>
        <v>0</v>
      </c>
      <c r="D87" s="185">
        <f>'Аксапта ИВЛ приход 3'!E87+1-1</f>
        <v>0</v>
      </c>
      <c r="E87">
        <f>'Аксапта ИВЛ приход 3'!F87</f>
        <v>0</v>
      </c>
    </row>
    <row r="88" spans="1:5">
      <c r="A88" t="e">
        <f t="shared" si="1"/>
        <v>#VALUE!</v>
      </c>
      <c r="B88">
        <f>'Аксапта ИВЛ приход 3'!B88</f>
        <v>0</v>
      </c>
      <c r="C88" s="197">
        <f>'Аксапта ИВЛ приход 3'!C88</f>
        <v>0</v>
      </c>
      <c r="D88" s="185">
        <f>'Аксапта ИВЛ приход 3'!E88+1-1</f>
        <v>0</v>
      </c>
      <c r="E88">
        <f>'Аксапта ИВЛ приход 3'!F88</f>
        <v>0</v>
      </c>
    </row>
    <row r="89" spans="1:5">
      <c r="A89" t="e">
        <f t="shared" si="1"/>
        <v>#VALUE!</v>
      </c>
      <c r="B89">
        <f>'Аксапта ИВЛ приход 3'!B89</f>
        <v>0</v>
      </c>
      <c r="C89" s="197">
        <f>'Аксапта ИВЛ приход 3'!C89</f>
        <v>0</v>
      </c>
      <c r="D89" s="185">
        <f>'Аксапта ИВЛ приход 3'!E89+1-1</f>
        <v>0</v>
      </c>
      <c r="E89">
        <f>'Аксапта ИВЛ приход 3'!F89</f>
        <v>0</v>
      </c>
    </row>
    <row r="90" spans="1:5">
      <c r="A90" t="e">
        <f t="shared" si="1"/>
        <v>#VALUE!</v>
      </c>
      <c r="B90">
        <f>'Аксапта ИВЛ приход 3'!B90</f>
        <v>0</v>
      </c>
      <c r="C90" s="197">
        <f>'Аксапта ИВЛ приход 3'!C90</f>
        <v>0</v>
      </c>
      <c r="D90" s="185">
        <f>'Аксапта ИВЛ приход 3'!E90+1-1</f>
        <v>0</v>
      </c>
      <c r="E90">
        <f>'Аксапта ИВЛ приход 3'!F90</f>
        <v>0</v>
      </c>
    </row>
    <row r="91" spans="1:5">
      <c r="A91" t="e">
        <f t="shared" si="1"/>
        <v>#VALUE!</v>
      </c>
      <c r="B91">
        <f>'Аксапта ИВЛ приход 3'!B91</f>
        <v>0</v>
      </c>
      <c r="C91" s="197">
        <f>'Аксапта ИВЛ приход 3'!C91</f>
        <v>0</v>
      </c>
      <c r="D91" s="185">
        <f>'Аксапта ИВЛ приход 3'!E91+1-1</f>
        <v>0</v>
      </c>
      <c r="E91">
        <f>'Аксапта ИВЛ приход 3'!F91</f>
        <v>0</v>
      </c>
    </row>
    <row r="92" spans="1:5">
      <c r="A92" t="e">
        <f t="shared" si="1"/>
        <v>#VALUE!</v>
      </c>
      <c r="B92">
        <f>'Аксапта ИВЛ приход 3'!B92</f>
        <v>0</v>
      </c>
      <c r="C92" s="197">
        <f>'Аксапта ИВЛ приход 3'!C92</f>
        <v>0</v>
      </c>
      <c r="D92" s="185">
        <f>'Аксапта ИВЛ приход 3'!E92+1-1</f>
        <v>0</v>
      </c>
      <c r="E92">
        <f>'Аксапта ИВЛ приход 3'!F92</f>
        <v>0</v>
      </c>
    </row>
    <row r="93" spans="1:5">
      <c r="A93" t="e">
        <f t="shared" si="1"/>
        <v>#VALUE!</v>
      </c>
      <c r="B93">
        <f>'Аксапта ИВЛ приход 3'!B93</f>
        <v>0</v>
      </c>
      <c r="C93" s="197">
        <f>'Аксапта ИВЛ приход 3'!C93</f>
        <v>0</v>
      </c>
      <c r="D93" s="185">
        <f>'Аксапта ИВЛ приход 3'!E93+1-1</f>
        <v>0</v>
      </c>
      <c r="E93">
        <f>'Аксапта ИВЛ приход 3'!F93</f>
        <v>0</v>
      </c>
    </row>
    <row r="94" spans="1:5">
      <c r="A94" t="e">
        <f t="shared" si="1"/>
        <v>#VALUE!</v>
      </c>
      <c r="B94">
        <f>'Аксапта ИВЛ приход 3'!B94</f>
        <v>0</v>
      </c>
      <c r="C94" s="197">
        <f>'Аксапта ИВЛ приход 3'!C94</f>
        <v>0</v>
      </c>
      <c r="D94" s="185">
        <f>'Аксапта ИВЛ приход 3'!E94+1-1</f>
        <v>0</v>
      </c>
      <c r="E94">
        <f>'Аксапта ИВЛ приход 3'!F94</f>
        <v>0</v>
      </c>
    </row>
    <row r="95" spans="1:5">
      <c r="A95" t="e">
        <f t="shared" si="1"/>
        <v>#VALUE!</v>
      </c>
      <c r="B95">
        <f>'Аксапта ИВЛ приход 3'!B95</f>
        <v>0</v>
      </c>
      <c r="C95" s="197">
        <f>'Аксапта ИВЛ приход 3'!C95</f>
        <v>0</v>
      </c>
      <c r="D95" s="185">
        <f>'Аксапта ИВЛ приход 3'!E95+1-1</f>
        <v>0</v>
      </c>
      <c r="E95">
        <f>'Аксапта ИВЛ приход 3'!F95</f>
        <v>0</v>
      </c>
    </row>
    <row r="96" spans="1:5">
      <c r="A96" t="e">
        <f t="shared" si="1"/>
        <v>#VALUE!</v>
      </c>
      <c r="B96">
        <f>'Аксапта ИВЛ приход 3'!B96</f>
        <v>0</v>
      </c>
      <c r="C96" s="197">
        <f>'Аксапта ИВЛ приход 3'!C96</f>
        <v>0</v>
      </c>
      <c r="D96" s="185">
        <f>'Аксапта ИВЛ приход 3'!E96+1-1</f>
        <v>0</v>
      </c>
      <c r="E96">
        <f>'Аксапта ИВЛ приход 3'!F96</f>
        <v>0</v>
      </c>
    </row>
    <row r="97" spans="1:5">
      <c r="A97" t="e">
        <f t="shared" si="1"/>
        <v>#VALUE!</v>
      </c>
      <c r="B97">
        <f>'Аксапта ИВЛ приход 3'!B97</f>
        <v>0</v>
      </c>
      <c r="C97" s="197">
        <f>'Аксапта ИВЛ приход 3'!C97</f>
        <v>0</v>
      </c>
      <c r="D97" s="185">
        <f>'Аксапта ИВЛ приход 3'!E97+1-1</f>
        <v>0</v>
      </c>
      <c r="E97">
        <f>'Аксапта ИВЛ приход 3'!F97</f>
        <v>0</v>
      </c>
    </row>
    <row r="98" spans="1:5">
      <c r="A98" t="e">
        <f t="shared" si="1"/>
        <v>#VALUE!</v>
      </c>
      <c r="B98">
        <f>'Аксапта ИВЛ приход 3'!B98</f>
        <v>0</v>
      </c>
      <c r="C98" s="197">
        <f>'Аксапта ИВЛ приход 3'!C98</f>
        <v>0</v>
      </c>
      <c r="D98" s="185">
        <f>'Аксапта ИВЛ приход 3'!E98+1-1</f>
        <v>0</v>
      </c>
      <c r="E98">
        <f>'Аксапта ИВЛ приход 3'!F98</f>
        <v>0</v>
      </c>
    </row>
    <row r="99" spans="1:5">
      <c r="A99" t="e">
        <f t="shared" si="1"/>
        <v>#VALUE!</v>
      </c>
      <c r="B99">
        <f>'Аксапта ИВЛ приход 3'!B99</f>
        <v>0</v>
      </c>
      <c r="C99" s="197">
        <f>'Аксапта ИВЛ приход 3'!C99</f>
        <v>0</v>
      </c>
      <c r="D99" s="185">
        <f>'Аксапта ИВЛ приход 3'!E99+1-1</f>
        <v>0</v>
      </c>
      <c r="E99">
        <f>'Аксапта ИВЛ приход 3'!F99</f>
        <v>0</v>
      </c>
    </row>
    <row r="100" spans="1:5">
      <c r="A100" t="e">
        <f t="shared" si="1"/>
        <v>#VALUE!</v>
      </c>
      <c r="B100">
        <f>'Аксапта ИВЛ приход 3'!B100</f>
        <v>0</v>
      </c>
      <c r="C100" s="197">
        <f>'Аксапта ИВЛ приход 3'!C100</f>
        <v>0</v>
      </c>
      <c r="D100" s="185">
        <f>'Аксапта ИВЛ приход 3'!E100+1-1</f>
        <v>0</v>
      </c>
      <c r="E100">
        <f>'Аксапта ИВЛ приход 3'!F100</f>
        <v>0</v>
      </c>
    </row>
    <row r="101" spans="1:5">
      <c r="A101" t="e">
        <f t="shared" si="1"/>
        <v>#VALUE!</v>
      </c>
      <c r="B101">
        <f>'Аксапта ИВЛ приход 3'!B101</f>
        <v>0</v>
      </c>
      <c r="C101" s="197">
        <f>'Аксапта ИВЛ приход 3'!C101</f>
        <v>0</v>
      </c>
      <c r="D101" s="185">
        <f>'Аксапта ИВЛ приход 3'!E101+1-1</f>
        <v>0</v>
      </c>
      <c r="E101">
        <f>'Аксапта ИВЛ приход 3'!F101</f>
        <v>0</v>
      </c>
    </row>
    <row r="102" spans="1:5">
      <c r="A102" t="e">
        <f t="shared" si="1"/>
        <v>#VALUE!</v>
      </c>
      <c r="B102">
        <f>'Аксапта ИВЛ приход 3'!B102</f>
        <v>0</v>
      </c>
      <c r="C102" s="197">
        <f>'Аксапта ИВЛ приход 3'!C102</f>
        <v>0</v>
      </c>
      <c r="D102" s="185">
        <f>'Аксапта ИВЛ приход 3'!E102+1-1</f>
        <v>0</v>
      </c>
      <c r="E102">
        <f>'Аксапта ИВЛ приход 3'!F102</f>
        <v>0</v>
      </c>
    </row>
    <row r="103" spans="1:5">
      <c r="A103" t="e">
        <f t="shared" si="1"/>
        <v>#VALUE!</v>
      </c>
      <c r="B103">
        <f>'Аксапта ИВЛ приход 3'!B103</f>
        <v>0</v>
      </c>
      <c r="C103" s="197">
        <f>'Аксапта ИВЛ приход 3'!C103</f>
        <v>0</v>
      </c>
      <c r="D103" s="185">
        <f>'Аксапта ИВЛ приход 3'!E103+1-1</f>
        <v>0</v>
      </c>
      <c r="E103">
        <f>'Аксапта ИВЛ приход 3'!F103</f>
        <v>0</v>
      </c>
    </row>
    <row r="104" spans="1:5">
      <c r="A104" t="e">
        <f t="shared" si="1"/>
        <v>#VALUE!</v>
      </c>
      <c r="B104">
        <f>'Аксапта ИВЛ приход 3'!B104</f>
        <v>0</v>
      </c>
      <c r="C104" s="197">
        <f>'Аксапта ИВЛ приход 3'!C104</f>
        <v>0</v>
      </c>
      <c r="D104" s="185">
        <f>'Аксапта ИВЛ приход 3'!E104+1-1</f>
        <v>0</v>
      </c>
      <c r="E104">
        <f>'Аксапта ИВЛ приход 3'!F104</f>
        <v>0</v>
      </c>
    </row>
    <row r="105" spans="1:5">
      <c r="A105" t="e">
        <f t="shared" si="1"/>
        <v>#VALUE!</v>
      </c>
      <c r="B105">
        <f>'Аксапта ИВЛ приход 3'!B105</f>
        <v>0</v>
      </c>
      <c r="C105" s="197">
        <f>'Аксапта ИВЛ приход 3'!C105</f>
        <v>0</v>
      </c>
      <c r="D105" s="185">
        <f>'Аксапта ИВЛ приход 3'!E105+1-1</f>
        <v>0</v>
      </c>
      <c r="E105">
        <f>'Аксапта ИВЛ приход 3'!F105</f>
        <v>0</v>
      </c>
    </row>
    <row r="106" spans="1:5">
      <c r="A106" t="e">
        <f t="shared" si="1"/>
        <v>#VALUE!</v>
      </c>
      <c r="B106">
        <f>'Аксапта ИВЛ приход 3'!B106</f>
        <v>0</v>
      </c>
      <c r="C106" s="197">
        <f>'Аксапта ИВЛ приход 3'!C106</f>
        <v>0</v>
      </c>
      <c r="D106" s="185">
        <f>'Аксапта ИВЛ приход 3'!E106+1-1</f>
        <v>0</v>
      </c>
      <c r="E106">
        <f>'Аксапта ИВЛ приход 3'!F106</f>
        <v>0</v>
      </c>
    </row>
    <row r="107" spans="1:5">
      <c r="A107" t="e">
        <f t="shared" si="1"/>
        <v>#VALUE!</v>
      </c>
      <c r="B107">
        <f>'Аксапта ИВЛ приход 3'!B107</f>
        <v>0</v>
      </c>
      <c r="C107" s="197">
        <f>'Аксапта ИВЛ приход 3'!C107</f>
        <v>0</v>
      </c>
      <c r="D107" s="185">
        <f>'Аксапта ИВЛ приход 3'!E107+1-1</f>
        <v>0</v>
      </c>
      <c r="E107">
        <f>'Аксапта ИВЛ приход 3'!F107</f>
        <v>0</v>
      </c>
    </row>
    <row r="108" spans="1:5">
      <c r="A108" t="e">
        <f t="shared" si="1"/>
        <v>#VALUE!</v>
      </c>
      <c r="B108">
        <f>'Аксапта ИВЛ приход 3'!B108</f>
        <v>0</v>
      </c>
      <c r="C108" s="197">
        <f>'Аксапта ИВЛ приход 3'!C108</f>
        <v>0</v>
      </c>
      <c r="D108" s="185">
        <f>'Аксапта ИВЛ приход 3'!E108+1-1</f>
        <v>0</v>
      </c>
      <c r="E108">
        <f>'Аксапта ИВЛ приход 3'!F108</f>
        <v>0</v>
      </c>
    </row>
    <row r="109" spans="1:5">
      <c r="A109" t="e">
        <f t="shared" si="1"/>
        <v>#VALUE!</v>
      </c>
      <c r="B109">
        <f>'Аксапта ИВЛ приход 3'!B109</f>
        <v>0</v>
      </c>
      <c r="C109" s="197">
        <f>'Аксапта ИВЛ приход 3'!C109</f>
        <v>0</v>
      </c>
      <c r="D109" s="185">
        <f>'Аксапта ИВЛ приход 3'!E109+1-1</f>
        <v>0</v>
      </c>
      <c r="E109">
        <f>'Аксапта ИВЛ приход 3'!F109</f>
        <v>0</v>
      </c>
    </row>
    <row r="110" spans="1:5">
      <c r="A110" t="e">
        <f t="shared" si="1"/>
        <v>#VALUE!</v>
      </c>
      <c r="B110">
        <f>'Аксапта ИВЛ приход 3'!B110</f>
        <v>0</v>
      </c>
      <c r="C110" s="197">
        <f>'Аксапта ИВЛ приход 3'!C110</f>
        <v>0</v>
      </c>
      <c r="D110" s="185">
        <f>'Аксапта ИВЛ приход 3'!E110+1-1</f>
        <v>0</v>
      </c>
      <c r="E110">
        <f>'Аксапта ИВЛ приход 3'!F110</f>
        <v>0</v>
      </c>
    </row>
    <row r="111" spans="1:5">
      <c r="A111" t="e">
        <f t="shared" si="1"/>
        <v>#VALUE!</v>
      </c>
      <c r="B111">
        <f>'Аксапта ИВЛ приход 3'!B111</f>
        <v>0</v>
      </c>
      <c r="C111" s="197">
        <f>'Аксапта ИВЛ приход 3'!C111</f>
        <v>0</v>
      </c>
      <c r="D111" s="185">
        <f>'Аксапта ИВЛ приход 3'!E111+1-1</f>
        <v>0</v>
      </c>
      <c r="E111">
        <f>'Аксапта ИВЛ приход 3'!F111</f>
        <v>0</v>
      </c>
    </row>
    <row r="112" spans="1:5">
      <c r="A112" t="e">
        <f t="shared" si="1"/>
        <v>#VALUE!</v>
      </c>
      <c r="B112">
        <f>'Аксапта ИВЛ приход 3'!B112</f>
        <v>0</v>
      </c>
      <c r="C112" s="197">
        <f>'Аксапта ИВЛ приход 3'!C112</f>
        <v>0</v>
      </c>
      <c r="D112" s="185">
        <f>'Аксапта ИВЛ приход 3'!E112+1-1</f>
        <v>0</v>
      </c>
      <c r="E112">
        <f>'Аксапта ИВЛ приход 3'!F112</f>
        <v>0</v>
      </c>
    </row>
    <row r="113" spans="1:5">
      <c r="A113" t="e">
        <f t="shared" si="1"/>
        <v>#VALUE!</v>
      </c>
      <c r="B113">
        <f>'Аксапта ИВЛ приход 3'!B113</f>
        <v>0</v>
      </c>
      <c r="C113" s="197">
        <f>'Аксапта ИВЛ приход 3'!C113</f>
        <v>0</v>
      </c>
      <c r="D113" s="185">
        <f>'Аксапта ИВЛ приход 3'!E113+1-1</f>
        <v>0</v>
      </c>
      <c r="E113">
        <f>'Аксапта ИВЛ приход 3'!F113</f>
        <v>0</v>
      </c>
    </row>
    <row r="114" spans="1:5">
      <c r="A114" t="e">
        <f t="shared" si="1"/>
        <v>#VALUE!</v>
      </c>
      <c r="B114">
        <f>'Аксапта ИВЛ приход 3'!B114</f>
        <v>0</v>
      </c>
      <c r="C114" s="197">
        <f>'Аксапта ИВЛ приход 3'!C114</f>
        <v>0</v>
      </c>
      <c r="D114" s="185">
        <f>'Аксапта ИВЛ приход 3'!E114+1-1</f>
        <v>0</v>
      </c>
      <c r="E114">
        <f>'Аксапта ИВЛ приход 3'!F114</f>
        <v>0</v>
      </c>
    </row>
    <row r="115" spans="1:5">
      <c r="A115" t="e">
        <f t="shared" si="1"/>
        <v>#VALUE!</v>
      </c>
      <c r="B115">
        <f>'Аксапта ИВЛ приход 3'!B115</f>
        <v>0</v>
      </c>
      <c r="C115" s="197">
        <f>'Аксапта ИВЛ приход 3'!C115</f>
        <v>0</v>
      </c>
      <c r="D115" s="185">
        <f>'Аксапта ИВЛ приход 3'!E115+1-1</f>
        <v>0</v>
      </c>
      <c r="E115">
        <f>'Аксапта ИВЛ приход 3'!F115</f>
        <v>0</v>
      </c>
    </row>
    <row r="116" spans="1:5">
      <c r="A116" t="e">
        <f t="shared" si="1"/>
        <v>#VALUE!</v>
      </c>
      <c r="B116">
        <f>'Аксапта ИВЛ приход 3'!B116</f>
        <v>0</v>
      </c>
      <c r="C116" s="197">
        <f>'Аксапта ИВЛ приход 3'!C116</f>
        <v>0</v>
      </c>
      <c r="D116" s="185">
        <f>'Аксапта ИВЛ приход 3'!E116+1-1</f>
        <v>0</v>
      </c>
      <c r="E116">
        <f>'Аксапта ИВЛ приход 3'!F116</f>
        <v>0</v>
      </c>
    </row>
    <row r="117" spans="1:5">
      <c r="A117" t="e">
        <f t="shared" si="1"/>
        <v>#VALUE!</v>
      </c>
      <c r="B117">
        <f>'Аксапта ИВЛ приход 3'!B117</f>
        <v>0</v>
      </c>
      <c r="C117" s="197">
        <f>'Аксапта ИВЛ приход 3'!C117</f>
        <v>0</v>
      </c>
      <c r="D117" s="185">
        <f>'Аксапта ИВЛ приход 3'!E117+1-1</f>
        <v>0</v>
      </c>
      <c r="E117">
        <f>'Аксапта ИВЛ приход 3'!F117</f>
        <v>0</v>
      </c>
    </row>
    <row r="118" spans="1:5">
      <c r="A118" t="e">
        <f t="shared" si="1"/>
        <v>#VALUE!</v>
      </c>
      <c r="B118">
        <f>'Аксапта ИВЛ приход 3'!B118</f>
        <v>0</v>
      </c>
      <c r="C118" s="197">
        <f>'Аксапта ИВЛ приход 3'!C118</f>
        <v>0</v>
      </c>
      <c r="D118" s="185">
        <f>'Аксапта ИВЛ приход 3'!E118+1-1</f>
        <v>0</v>
      </c>
      <c r="E118">
        <f>'Аксапта ИВЛ приход 3'!F118</f>
        <v>0</v>
      </c>
    </row>
    <row r="119" spans="1:5">
      <c r="A119" t="e">
        <f t="shared" si="1"/>
        <v>#VALUE!</v>
      </c>
      <c r="B119">
        <f>'Аксапта ИВЛ приход 3'!B119</f>
        <v>0</v>
      </c>
      <c r="C119" s="197">
        <f>'Аксапта ИВЛ приход 3'!C119</f>
        <v>0</v>
      </c>
      <c r="D119" s="185">
        <f>'Аксапта ИВЛ приход 3'!E119+1-1</f>
        <v>0</v>
      </c>
      <c r="E119">
        <f>'Аксапта ИВЛ приход 3'!F119</f>
        <v>0</v>
      </c>
    </row>
    <row r="120" spans="1:5">
      <c r="A120" t="e">
        <f t="shared" si="1"/>
        <v>#VALUE!</v>
      </c>
      <c r="B120">
        <f>'Аксапта ИВЛ приход 3'!B120</f>
        <v>0</v>
      </c>
      <c r="C120" s="197">
        <f>'Аксапта ИВЛ приход 3'!C120</f>
        <v>0</v>
      </c>
      <c r="D120" s="185">
        <f>'Аксапта ИВЛ приход 3'!E120+1-1</f>
        <v>0</v>
      </c>
      <c r="E120">
        <f>'Аксапта ИВЛ приход 3'!F120</f>
        <v>0</v>
      </c>
    </row>
    <row r="121" spans="1:5">
      <c r="A121" t="e">
        <f t="shared" si="1"/>
        <v>#VALUE!</v>
      </c>
      <c r="B121">
        <f>'Аксапта ИВЛ приход 3'!B121</f>
        <v>0</v>
      </c>
      <c r="C121" s="197">
        <f>'Аксапта ИВЛ приход 3'!C121</f>
        <v>0</v>
      </c>
      <c r="D121" s="185">
        <f>'Аксапта ИВЛ приход 3'!E121+1-1</f>
        <v>0</v>
      </c>
      <c r="E121">
        <f>'Аксапта ИВЛ приход 3'!F121</f>
        <v>0</v>
      </c>
    </row>
    <row r="122" spans="1:5">
      <c r="A122" t="e">
        <f t="shared" si="1"/>
        <v>#VALUE!</v>
      </c>
      <c r="B122">
        <f>'Аксапта ИВЛ приход 3'!B122</f>
        <v>0</v>
      </c>
      <c r="C122" s="197">
        <f>'Аксапта ИВЛ приход 3'!C122</f>
        <v>0</v>
      </c>
      <c r="D122" s="185">
        <f>'Аксапта ИВЛ приход 3'!E122+1-1</f>
        <v>0</v>
      </c>
      <c r="E122">
        <f>'Аксапта ИВЛ приход 3'!F122</f>
        <v>0</v>
      </c>
    </row>
    <row r="123" spans="1:5">
      <c r="A123" t="e">
        <f t="shared" si="1"/>
        <v>#VALUE!</v>
      </c>
      <c r="B123">
        <f>'Аксапта ИВЛ приход 3'!B123</f>
        <v>0</v>
      </c>
      <c r="C123" s="197">
        <f>'Аксапта ИВЛ приход 3'!C123</f>
        <v>0</v>
      </c>
      <c r="D123" s="185">
        <f>'Аксапта ИВЛ приход 3'!E123+1-1</f>
        <v>0</v>
      </c>
      <c r="E123">
        <f>'Аксапта ИВЛ приход 3'!F123</f>
        <v>0</v>
      </c>
    </row>
    <row r="124" spans="1:5">
      <c r="A124" t="e">
        <f t="shared" si="1"/>
        <v>#VALUE!</v>
      </c>
      <c r="B124">
        <f>'Аксапта ИВЛ приход 3'!B124</f>
        <v>0</v>
      </c>
      <c r="C124" s="197">
        <f>'Аксапта ИВЛ приход 3'!C124</f>
        <v>0</v>
      </c>
      <c r="D124" s="185">
        <f>'Аксапта ИВЛ приход 3'!E124+1-1</f>
        <v>0</v>
      </c>
      <c r="E124">
        <f>'Аксапта ИВЛ приход 3'!F124</f>
        <v>0</v>
      </c>
    </row>
    <row r="125" spans="1:5">
      <c r="A125" t="e">
        <f t="shared" si="1"/>
        <v>#VALUE!</v>
      </c>
      <c r="B125">
        <f>'Аксапта ИВЛ приход 3'!B125</f>
        <v>0</v>
      </c>
      <c r="C125" s="197">
        <f>'Аксапта ИВЛ приход 3'!C125</f>
        <v>0</v>
      </c>
      <c r="D125" s="185">
        <f>'Аксапта ИВЛ приход 3'!E125+1-1</f>
        <v>0</v>
      </c>
      <c r="E125">
        <f>'Аксапта ИВЛ приход 3'!F125</f>
        <v>0</v>
      </c>
    </row>
    <row r="126" spans="1:5">
      <c r="A126" t="e">
        <f t="shared" si="1"/>
        <v>#VALUE!</v>
      </c>
      <c r="B126">
        <f>'Аксапта ИВЛ приход 3'!B126</f>
        <v>0</v>
      </c>
      <c r="C126" s="197">
        <f>'Аксапта ИВЛ приход 3'!C126</f>
        <v>0</v>
      </c>
      <c r="D126" s="185">
        <f>'Аксапта ИВЛ приход 3'!E126+1-1</f>
        <v>0</v>
      </c>
      <c r="E126">
        <f>'Аксапта ИВЛ приход 3'!F126</f>
        <v>0</v>
      </c>
    </row>
    <row r="127" spans="1:5">
      <c r="A127" t="e">
        <f t="shared" si="1"/>
        <v>#VALUE!</v>
      </c>
      <c r="B127">
        <f>'Аксапта ИВЛ приход 3'!B127</f>
        <v>0</v>
      </c>
      <c r="C127" s="197">
        <f>'Аксапта ИВЛ приход 3'!C127</f>
        <v>0</v>
      </c>
      <c r="D127" s="185">
        <f>'Аксапта ИВЛ приход 3'!E127+1-1</f>
        <v>0</v>
      </c>
      <c r="E127">
        <f>'Аксапта ИВЛ приход 3'!F127</f>
        <v>0</v>
      </c>
    </row>
    <row r="128" spans="1:5">
      <c r="A128" t="e">
        <f t="shared" si="1"/>
        <v>#VALUE!</v>
      </c>
      <c r="B128">
        <f>'Аксапта ИВЛ приход 3'!B128</f>
        <v>0</v>
      </c>
      <c r="C128" s="197">
        <f>'Аксапта ИВЛ приход 3'!C128</f>
        <v>0</v>
      </c>
      <c r="D128" s="185">
        <f>'Аксапта ИВЛ приход 3'!E128+1-1</f>
        <v>0</v>
      </c>
      <c r="E128">
        <f>'Аксапта ИВЛ приход 3'!F128</f>
        <v>0</v>
      </c>
    </row>
    <row r="129" spans="1:5">
      <c r="A129" t="e">
        <f t="shared" ref="A129:A192" si="2">REPLACE(B129,1,3,)+1-1</f>
        <v>#VALUE!</v>
      </c>
      <c r="B129">
        <f>'Аксапта ИВЛ приход 3'!B129</f>
        <v>0</v>
      </c>
      <c r="C129" s="197">
        <f>'Аксапта ИВЛ приход 3'!C129</f>
        <v>0</v>
      </c>
      <c r="D129" s="185">
        <f>'Аксапта ИВЛ приход 3'!E129+1-1</f>
        <v>0</v>
      </c>
      <c r="E129">
        <f>'Аксапта ИВЛ приход 3'!F129</f>
        <v>0</v>
      </c>
    </row>
    <row r="130" spans="1:5">
      <c r="A130" t="e">
        <f t="shared" si="2"/>
        <v>#VALUE!</v>
      </c>
      <c r="B130">
        <f>'Аксапта ИВЛ приход 3'!B130</f>
        <v>0</v>
      </c>
      <c r="C130" s="197">
        <f>'Аксапта ИВЛ приход 3'!C130</f>
        <v>0</v>
      </c>
      <c r="D130" s="185">
        <f>'Аксапта ИВЛ приход 3'!E130+1-1</f>
        <v>0</v>
      </c>
      <c r="E130">
        <f>'Аксапта ИВЛ приход 3'!F130</f>
        <v>0</v>
      </c>
    </row>
    <row r="131" spans="1:5">
      <c r="A131" t="e">
        <f t="shared" si="2"/>
        <v>#VALUE!</v>
      </c>
      <c r="B131">
        <f>'Аксапта ИВЛ приход 3'!B131</f>
        <v>0</v>
      </c>
      <c r="C131" s="197">
        <f>'Аксапта ИВЛ приход 3'!C131</f>
        <v>0</v>
      </c>
      <c r="D131" s="185">
        <f>'Аксапта ИВЛ приход 3'!E131+1-1</f>
        <v>0</v>
      </c>
      <c r="E131">
        <f>'Аксапта ИВЛ приход 3'!F131</f>
        <v>0</v>
      </c>
    </row>
    <row r="132" spans="1:5">
      <c r="A132" t="e">
        <f t="shared" si="2"/>
        <v>#VALUE!</v>
      </c>
      <c r="B132">
        <f>'Аксапта ИВЛ приход 3'!B132</f>
        <v>0</v>
      </c>
      <c r="C132" s="197">
        <f>'Аксапта ИВЛ приход 3'!C132</f>
        <v>0</v>
      </c>
      <c r="D132" s="185">
        <f>'Аксапта ИВЛ приход 3'!E132+1-1</f>
        <v>0</v>
      </c>
      <c r="E132">
        <f>'Аксапта ИВЛ приход 3'!F132</f>
        <v>0</v>
      </c>
    </row>
    <row r="133" spans="1:5">
      <c r="A133" t="e">
        <f t="shared" si="2"/>
        <v>#VALUE!</v>
      </c>
      <c r="B133">
        <f>'Аксапта ИВЛ приход 3'!B133</f>
        <v>0</v>
      </c>
      <c r="C133" s="197">
        <f>'Аксапта ИВЛ приход 3'!C133</f>
        <v>0</v>
      </c>
      <c r="D133" s="185">
        <f>'Аксапта ИВЛ приход 3'!E133+1-1</f>
        <v>0</v>
      </c>
      <c r="E133">
        <f>'Аксапта ИВЛ приход 3'!F133</f>
        <v>0</v>
      </c>
    </row>
    <row r="134" spans="1:5">
      <c r="A134" t="e">
        <f t="shared" si="2"/>
        <v>#VALUE!</v>
      </c>
      <c r="B134">
        <f>'Аксапта ИВЛ приход 3'!B134</f>
        <v>0</v>
      </c>
      <c r="C134" s="197">
        <f>'Аксапта ИВЛ приход 3'!C134</f>
        <v>0</v>
      </c>
      <c r="D134" s="185">
        <f>'Аксапта ИВЛ приход 3'!E134+1-1</f>
        <v>0</v>
      </c>
      <c r="E134">
        <f>'Аксапта ИВЛ приход 3'!F134</f>
        <v>0</v>
      </c>
    </row>
    <row r="135" spans="1:5">
      <c r="A135" t="e">
        <f t="shared" si="2"/>
        <v>#VALUE!</v>
      </c>
      <c r="B135">
        <f>'Аксапта ИВЛ приход 3'!B135</f>
        <v>0</v>
      </c>
      <c r="C135" s="197">
        <f>'Аксапта ИВЛ приход 3'!C135</f>
        <v>0</v>
      </c>
      <c r="D135" s="185">
        <f>'Аксапта ИВЛ приход 3'!E135+1-1</f>
        <v>0</v>
      </c>
      <c r="E135">
        <f>'Аксапта ИВЛ приход 3'!F135</f>
        <v>0</v>
      </c>
    </row>
    <row r="136" spans="1:5">
      <c r="A136" t="e">
        <f t="shared" si="2"/>
        <v>#VALUE!</v>
      </c>
      <c r="B136">
        <f>'Аксапта ИВЛ приход 3'!B136</f>
        <v>0</v>
      </c>
      <c r="C136" s="197">
        <f>'Аксапта ИВЛ приход 3'!C136</f>
        <v>0</v>
      </c>
      <c r="D136" s="185">
        <f>'Аксапта ИВЛ приход 3'!E136+1-1</f>
        <v>0</v>
      </c>
      <c r="E136">
        <f>'Аксапта ИВЛ приход 3'!F136</f>
        <v>0</v>
      </c>
    </row>
    <row r="137" spans="1:5">
      <c r="A137" t="e">
        <f t="shared" si="2"/>
        <v>#VALUE!</v>
      </c>
      <c r="B137">
        <f>'Аксапта ИВЛ приход 3'!B137</f>
        <v>0</v>
      </c>
      <c r="C137" s="197">
        <f>'Аксапта ИВЛ приход 3'!C137</f>
        <v>0</v>
      </c>
      <c r="D137" s="185">
        <f>'Аксапта ИВЛ приход 3'!E137+1-1</f>
        <v>0</v>
      </c>
      <c r="E137">
        <f>'Аксапта ИВЛ приход 3'!F137</f>
        <v>0</v>
      </c>
    </row>
    <row r="138" spans="1:5">
      <c r="A138" t="e">
        <f t="shared" si="2"/>
        <v>#VALUE!</v>
      </c>
      <c r="B138">
        <f>'Аксапта ИВЛ приход 3'!B138</f>
        <v>0</v>
      </c>
      <c r="C138" s="197">
        <f>'Аксапта ИВЛ приход 3'!C138</f>
        <v>0</v>
      </c>
      <c r="D138" s="185">
        <f>'Аксапта ИВЛ приход 3'!E138+1-1</f>
        <v>0</v>
      </c>
      <c r="E138">
        <f>'Аксапта ИВЛ приход 3'!F138</f>
        <v>0</v>
      </c>
    </row>
    <row r="139" spans="1:5">
      <c r="A139" t="e">
        <f t="shared" si="2"/>
        <v>#VALUE!</v>
      </c>
      <c r="B139">
        <f>'Аксапта ИВЛ приход 3'!B139</f>
        <v>0</v>
      </c>
      <c r="C139" s="197">
        <f>'Аксапта ИВЛ приход 3'!C139</f>
        <v>0</v>
      </c>
      <c r="D139" s="185">
        <f>'Аксапта ИВЛ приход 3'!E139+1-1</f>
        <v>0</v>
      </c>
      <c r="E139">
        <f>'Аксапта ИВЛ приход 3'!F139</f>
        <v>0</v>
      </c>
    </row>
    <row r="140" spans="1:5">
      <c r="A140" t="e">
        <f t="shared" si="2"/>
        <v>#VALUE!</v>
      </c>
      <c r="B140">
        <f>'Аксапта ИВЛ приход 3'!B140</f>
        <v>0</v>
      </c>
      <c r="C140" s="197">
        <f>'Аксапта ИВЛ приход 3'!C140</f>
        <v>0</v>
      </c>
      <c r="D140" s="185">
        <f>'Аксапта ИВЛ приход 3'!E140+1-1</f>
        <v>0</v>
      </c>
      <c r="E140">
        <f>'Аксапта ИВЛ приход 3'!F140</f>
        <v>0</v>
      </c>
    </row>
    <row r="141" spans="1:5">
      <c r="A141" t="e">
        <f t="shared" si="2"/>
        <v>#VALUE!</v>
      </c>
      <c r="B141">
        <f>'Аксапта ИВЛ приход 3'!B141</f>
        <v>0</v>
      </c>
      <c r="C141" s="197">
        <f>'Аксапта ИВЛ приход 3'!C141</f>
        <v>0</v>
      </c>
      <c r="D141" s="185">
        <f>'Аксапта ИВЛ приход 3'!E141+1-1</f>
        <v>0</v>
      </c>
      <c r="E141">
        <f>'Аксапта ИВЛ приход 3'!F141</f>
        <v>0</v>
      </c>
    </row>
    <row r="142" spans="1:5">
      <c r="A142" t="e">
        <f t="shared" si="2"/>
        <v>#VALUE!</v>
      </c>
      <c r="B142">
        <f>'Аксапта ИВЛ приход 3'!B142</f>
        <v>0</v>
      </c>
      <c r="C142" s="197">
        <f>'Аксапта ИВЛ приход 3'!C142</f>
        <v>0</v>
      </c>
      <c r="D142" s="185">
        <f>'Аксапта ИВЛ приход 3'!E142+1-1</f>
        <v>0</v>
      </c>
      <c r="E142">
        <f>'Аксапта ИВЛ приход 3'!F142</f>
        <v>0</v>
      </c>
    </row>
    <row r="143" spans="1:5">
      <c r="A143" t="e">
        <f t="shared" si="2"/>
        <v>#VALUE!</v>
      </c>
      <c r="B143">
        <f>'Аксапта ИВЛ приход 3'!B143</f>
        <v>0</v>
      </c>
      <c r="C143" s="197">
        <f>'Аксапта ИВЛ приход 3'!C143</f>
        <v>0</v>
      </c>
      <c r="D143" s="185">
        <f>'Аксапта ИВЛ приход 3'!E143+1-1</f>
        <v>0</v>
      </c>
      <c r="E143">
        <f>'Аксапта ИВЛ приход 3'!F143</f>
        <v>0</v>
      </c>
    </row>
    <row r="144" spans="1:5">
      <c r="A144" t="e">
        <f t="shared" si="2"/>
        <v>#VALUE!</v>
      </c>
      <c r="B144">
        <f>'Аксапта ИВЛ приход 3'!B144</f>
        <v>0</v>
      </c>
      <c r="C144" s="197">
        <f>'Аксапта ИВЛ приход 3'!C144</f>
        <v>0</v>
      </c>
      <c r="D144" s="185">
        <f>'Аксапта ИВЛ приход 3'!E144+1-1</f>
        <v>0</v>
      </c>
      <c r="E144">
        <f>'Аксапта ИВЛ приход 3'!F144</f>
        <v>0</v>
      </c>
    </row>
    <row r="145" spans="1:5">
      <c r="A145" t="e">
        <f t="shared" si="2"/>
        <v>#VALUE!</v>
      </c>
      <c r="B145">
        <f>'Аксапта ИВЛ приход 3'!B145</f>
        <v>0</v>
      </c>
      <c r="C145" s="197">
        <f>'Аксапта ИВЛ приход 3'!C145</f>
        <v>0</v>
      </c>
      <c r="D145" s="185">
        <f>'Аксапта ИВЛ приход 3'!E145+1-1</f>
        <v>0</v>
      </c>
      <c r="E145">
        <f>'Аксапта ИВЛ приход 3'!F145</f>
        <v>0</v>
      </c>
    </row>
    <row r="146" spans="1:5">
      <c r="A146" t="e">
        <f t="shared" si="2"/>
        <v>#VALUE!</v>
      </c>
      <c r="B146">
        <f>'Аксапта ИВЛ приход 3'!B146</f>
        <v>0</v>
      </c>
      <c r="C146" s="197">
        <f>'Аксапта ИВЛ приход 3'!C146</f>
        <v>0</v>
      </c>
      <c r="D146" s="185">
        <f>'Аксапта ИВЛ приход 3'!E146+1-1</f>
        <v>0</v>
      </c>
      <c r="E146">
        <f>'Аксапта ИВЛ приход 3'!F146</f>
        <v>0</v>
      </c>
    </row>
    <row r="147" spans="1:5">
      <c r="A147" t="e">
        <f t="shared" si="2"/>
        <v>#VALUE!</v>
      </c>
      <c r="B147">
        <f>'Аксапта ИВЛ приход 3'!B147</f>
        <v>0</v>
      </c>
      <c r="C147" s="197">
        <f>'Аксапта ИВЛ приход 3'!C147</f>
        <v>0</v>
      </c>
      <c r="D147" s="185">
        <f>'Аксапта ИВЛ приход 3'!E147+1-1</f>
        <v>0</v>
      </c>
      <c r="E147">
        <f>'Аксапта ИВЛ приход 3'!F147</f>
        <v>0</v>
      </c>
    </row>
    <row r="148" spans="1:5">
      <c r="A148" t="e">
        <f t="shared" si="2"/>
        <v>#VALUE!</v>
      </c>
      <c r="B148">
        <f>'Аксапта ИВЛ приход 3'!B148</f>
        <v>0</v>
      </c>
      <c r="C148" s="197">
        <f>'Аксапта ИВЛ приход 3'!C148</f>
        <v>0</v>
      </c>
      <c r="D148" s="185">
        <f>'Аксапта ИВЛ приход 3'!E148+1-1</f>
        <v>0</v>
      </c>
      <c r="E148">
        <f>'Аксапта ИВЛ приход 3'!F148</f>
        <v>0</v>
      </c>
    </row>
    <row r="149" spans="1:5">
      <c r="A149" t="e">
        <f t="shared" si="2"/>
        <v>#VALUE!</v>
      </c>
      <c r="B149">
        <f>'Аксапта ИВЛ приход 3'!B149</f>
        <v>0</v>
      </c>
      <c r="C149" s="197">
        <f>'Аксапта ИВЛ приход 3'!C149</f>
        <v>0</v>
      </c>
      <c r="D149" s="185">
        <f>'Аксапта ИВЛ приход 3'!E149+1-1</f>
        <v>0</v>
      </c>
      <c r="E149">
        <f>'Аксапта ИВЛ приход 3'!F149</f>
        <v>0</v>
      </c>
    </row>
    <row r="150" spans="1:5">
      <c r="A150" t="e">
        <f t="shared" si="2"/>
        <v>#VALUE!</v>
      </c>
      <c r="B150">
        <f>'Аксапта ИВЛ приход 3'!B150</f>
        <v>0</v>
      </c>
      <c r="C150" s="197">
        <f>'Аксапта ИВЛ приход 3'!C150</f>
        <v>0</v>
      </c>
      <c r="D150" s="185">
        <f>'Аксапта ИВЛ приход 3'!E150+1-1</f>
        <v>0</v>
      </c>
      <c r="E150">
        <f>'Аксапта ИВЛ приход 3'!F150</f>
        <v>0</v>
      </c>
    </row>
    <row r="151" spans="1:5">
      <c r="A151" t="e">
        <f t="shared" si="2"/>
        <v>#VALUE!</v>
      </c>
      <c r="B151">
        <f>'Аксапта ИВЛ приход 3'!B151</f>
        <v>0</v>
      </c>
      <c r="C151" s="197">
        <f>'Аксапта ИВЛ приход 3'!C151</f>
        <v>0</v>
      </c>
      <c r="D151" s="185">
        <f>'Аксапта ИВЛ приход 3'!E151+1-1</f>
        <v>0</v>
      </c>
      <c r="E151">
        <f>'Аксапта ИВЛ приход 3'!F151</f>
        <v>0</v>
      </c>
    </row>
    <row r="152" spans="1:5">
      <c r="A152" t="e">
        <f t="shared" si="2"/>
        <v>#VALUE!</v>
      </c>
      <c r="B152">
        <f>'Аксапта ИВЛ приход 3'!B152</f>
        <v>0</v>
      </c>
      <c r="C152" s="197">
        <f>'Аксапта ИВЛ приход 3'!C152</f>
        <v>0</v>
      </c>
      <c r="D152" s="185">
        <f>'Аксапта ИВЛ приход 3'!E152+1-1</f>
        <v>0</v>
      </c>
      <c r="E152">
        <f>'Аксапта ИВЛ приход 3'!F152</f>
        <v>0</v>
      </c>
    </row>
    <row r="153" spans="1:5">
      <c r="A153" t="e">
        <f t="shared" si="2"/>
        <v>#VALUE!</v>
      </c>
      <c r="B153">
        <f>'Аксапта ИВЛ приход 3'!B153</f>
        <v>0</v>
      </c>
      <c r="C153" s="197">
        <f>'Аксапта ИВЛ приход 3'!C153</f>
        <v>0</v>
      </c>
      <c r="D153" s="185">
        <f>'Аксапта ИВЛ приход 3'!E153+1-1</f>
        <v>0</v>
      </c>
      <c r="E153">
        <f>'Аксапта ИВЛ приход 3'!F153</f>
        <v>0</v>
      </c>
    </row>
    <row r="154" spans="1:5">
      <c r="A154" t="e">
        <f t="shared" si="2"/>
        <v>#VALUE!</v>
      </c>
      <c r="B154">
        <f>'Аксапта ИВЛ приход 3'!B154</f>
        <v>0</v>
      </c>
      <c r="C154" s="197">
        <f>'Аксапта ИВЛ приход 3'!C154</f>
        <v>0</v>
      </c>
      <c r="D154" s="185">
        <f>'Аксапта ИВЛ приход 3'!E154+1-1</f>
        <v>0</v>
      </c>
      <c r="E154">
        <f>'Аксапта ИВЛ приход 3'!F154</f>
        <v>0</v>
      </c>
    </row>
    <row r="155" spans="1:5">
      <c r="A155" t="e">
        <f t="shared" si="2"/>
        <v>#VALUE!</v>
      </c>
      <c r="B155">
        <f>'Аксапта ИВЛ приход 3'!B155</f>
        <v>0</v>
      </c>
      <c r="C155" s="197">
        <f>'Аксапта ИВЛ приход 3'!C155</f>
        <v>0</v>
      </c>
      <c r="D155" s="185">
        <f>'Аксапта ИВЛ приход 3'!E155+1-1</f>
        <v>0</v>
      </c>
      <c r="E155">
        <f>'Аксапта ИВЛ приход 3'!F155</f>
        <v>0</v>
      </c>
    </row>
    <row r="156" spans="1:5">
      <c r="A156" t="e">
        <f t="shared" si="2"/>
        <v>#VALUE!</v>
      </c>
      <c r="B156">
        <f>'Аксапта ИВЛ приход 3'!B156</f>
        <v>0</v>
      </c>
      <c r="C156" s="197">
        <f>'Аксапта ИВЛ приход 3'!C156</f>
        <v>0</v>
      </c>
      <c r="D156" s="185">
        <f>'Аксапта ИВЛ приход 3'!E156+1-1</f>
        <v>0</v>
      </c>
      <c r="E156">
        <f>'Аксапта ИВЛ приход 3'!F156</f>
        <v>0</v>
      </c>
    </row>
    <row r="157" spans="1:5">
      <c r="A157" t="e">
        <f t="shared" si="2"/>
        <v>#VALUE!</v>
      </c>
      <c r="B157">
        <f>'Аксапта ИВЛ приход 3'!B157</f>
        <v>0</v>
      </c>
      <c r="C157" s="197">
        <f>'Аксапта ИВЛ приход 3'!C157</f>
        <v>0</v>
      </c>
      <c r="D157" s="185">
        <f>'Аксапта ИВЛ приход 3'!E157+1-1</f>
        <v>0</v>
      </c>
      <c r="E157">
        <f>'Аксапта ИВЛ приход 3'!F157</f>
        <v>0</v>
      </c>
    </row>
    <row r="158" spans="1:5">
      <c r="A158" t="e">
        <f t="shared" si="2"/>
        <v>#VALUE!</v>
      </c>
      <c r="B158">
        <f>'Аксапта ИВЛ приход 3'!B158</f>
        <v>0</v>
      </c>
      <c r="C158" s="197">
        <f>'Аксапта ИВЛ приход 3'!C158</f>
        <v>0</v>
      </c>
      <c r="D158" s="185">
        <f>'Аксапта ИВЛ приход 3'!E158+1-1</f>
        <v>0</v>
      </c>
      <c r="E158">
        <f>'Аксапта ИВЛ приход 3'!F158</f>
        <v>0</v>
      </c>
    </row>
    <row r="159" spans="1:5">
      <c r="A159" t="e">
        <f t="shared" si="2"/>
        <v>#VALUE!</v>
      </c>
      <c r="B159">
        <f>'Аксапта ИВЛ приход 3'!B159</f>
        <v>0</v>
      </c>
      <c r="C159" s="197">
        <f>'Аксапта ИВЛ приход 3'!C159</f>
        <v>0</v>
      </c>
      <c r="D159" s="185">
        <f>'Аксапта ИВЛ приход 3'!E159+1-1</f>
        <v>0</v>
      </c>
      <c r="E159">
        <f>'Аксапта ИВЛ приход 3'!F159</f>
        <v>0</v>
      </c>
    </row>
    <row r="160" spans="1:5">
      <c r="A160" t="e">
        <f t="shared" si="2"/>
        <v>#VALUE!</v>
      </c>
      <c r="B160">
        <f>'Аксапта ИВЛ приход 3'!B160</f>
        <v>0</v>
      </c>
      <c r="C160" s="197">
        <f>'Аксапта ИВЛ приход 3'!C160</f>
        <v>0</v>
      </c>
      <c r="D160" s="185">
        <f>'Аксапта ИВЛ приход 3'!E160+1-1</f>
        <v>0</v>
      </c>
      <c r="E160">
        <f>'Аксапта ИВЛ приход 3'!F160</f>
        <v>0</v>
      </c>
    </row>
    <row r="161" spans="1:5">
      <c r="A161" t="e">
        <f t="shared" si="2"/>
        <v>#VALUE!</v>
      </c>
      <c r="B161">
        <f>'Аксапта ИВЛ приход 3'!B161</f>
        <v>0</v>
      </c>
      <c r="C161" s="197">
        <f>'Аксапта ИВЛ приход 3'!C161</f>
        <v>0</v>
      </c>
      <c r="D161" s="185">
        <f>'Аксапта ИВЛ приход 3'!E161+1-1</f>
        <v>0</v>
      </c>
      <c r="E161">
        <f>'Аксапта ИВЛ приход 3'!F161</f>
        <v>0</v>
      </c>
    </row>
    <row r="162" spans="1:5">
      <c r="A162" t="e">
        <f t="shared" si="2"/>
        <v>#VALUE!</v>
      </c>
      <c r="B162">
        <f>'Аксапта ИВЛ приход 3'!B162</f>
        <v>0</v>
      </c>
      <c r="C162" s="197">
        <f>'Аксапта ИВЛ приход 3'!C162</f>
        <v>0</v>
      </c>
      <c r="D162" s="185">
        <f>'Аксапта ИВЛ приход 3'!E162+1-1</f>
        <v>0</v>
      </c>
      <c r="E162">
        <f>'Аксапта ИВЛ приход 3'!F162</f>
        <v>0</v>
      </c>
    </row>
    <row r="163" spans="1:5">
      <c r="A163" t="e">
        <f t="shared" si="2"/>
        <v>#VALUE!</v>
      </c>
      <c r="B163">
        <f>'Аксапта ИВЛ приход 3'!B163</f>
        <v>0</v>
      </c>
      <c r="C163" s="197">
        <f>'Аксапта ИВЛ приход 3'!C163</f>
        <v>0</v>
      </c>
      <c r="D163" s="185">
        <f>'Аксапта ИВЛ приход 3'!E163+1-1</f>
        <v>0</v>
      </c>
      <c r="E163">
        <f>'Аксапта ИВЛ приход 3'!F163</f>
        <v>0</v>
      </c>
    </row>
    <row r="164" spans="1:5">
      <c r="A164" t="e">
        <f t="shared" si="2"/>
        <v>#VALUE!</v>
      </c>
      <c r="B164">
        <f>'Аксапта ИВЛ приход 3'!B164</f>
        <v>0</v>
      </c>
      <c r="C164" s="197">
        <f>'Аксапта ИВЛ приход 3'!C164</f>
        <v>0</v>
      </c>
      <c r="D164" s="185">
        <f>'Аксапта ИВЛ приход 3'!E164+1-1</f>
        <v>0</v>
      </c>
      <c r="E164">
        <f>'Аксапта ИВЛ приход 3'!F164</f>
        <v>0</v>
      </c>
    </row>
    <row r="165" spans="1:5">
      <c r="A165" t="e">
        <f t="shared" si="2"/>
        <v>#VALUE!</v>
      </c>
      <c r="B165">
        <f>'Аксапта ИВЛ приход 3'!B165</f>
        <v>0</v>
      </c>
      <c r="C165" s="197">
        <f>'Аксапта ИВЛ приход 3'!C165</f>
        <v>0</v>
      </c>
      <c r="D165" s="185">
        <f>'Аксапта ИВЛ приход 3'!E165+1-1</f>
        <v>0</v>
      </c>
      <c r="E165">
        <f>'Аксапта ИВЛ приход 3'!F165</f>
        <v>0</v>
      </c>
    </row>
    <row r="166" spans="1:5">
      <c r="A166" t="e">
        <f t="shared" si="2"/>
        <v>#VALUE!</v>
      </c>
      <c r="B166">
        <f>'Аксапта ИВЛ приход 3'!B166</f>
        <v>0</v>
      </c>
      <c r="C166" s="197">
        <f>'Аксапта ИВЛ приход 3'!C166</f>
        <v>0</v>
      </c>
      <c r="D166" s="185">
        <f>'Аксапта ИВЛ приход 3'!E166+1-1</f>
        <v>0</v>
      </c>
      <c r="E166">
        <f>'Аксапта ИВЛ приход 3'!F166</f>
        <v>0</v>
      </c>
    </row>
    <row r="167" spans="1:5">
      <c r="A167" t="e">
        <f t="shared" si="2"/>
        <v>#VALUE!</v>
      </c>
      <c r="B167">
        <f>'Аксапта ИВЛ приход 3'!B167</f>
        <v>0</v>
      </c>
      <c r="C167" s="197">
        <f>'Аксапта ИВЛ приход 3'!C167</f>
        <v>0</v>
      </c>
      <c r="D167" s="185">
        <f>'Аксапта ИВЛ приход 3'!E167+1-1</f>
        <v>0</v>
      </c>
      <c r="E167">
        <f>'Аксапта ИВЛ приход 3'!F167</f>
        <v>0</v>
      </c>
    </row>
    <row r="168" spans="1:5">
      <c r="A168" t="e">
        <f t="shared" si="2"/>
        <v>#VALUE!</v>
      </c>
      <c r="B168">
        <f>'Аксапта ИВЛ приход 3'!B168</f>
        <v>0</v>
      </c>
      <c r="C168" s="197">
        <f>'Аксапта ИВЛ приход 3'!C168</f>
        <v>0</v>
      </c>
      <c r="D168" s="185">
        <f>'Аксапта ИВЛ приход 3'!E168+1-1</f>
        <v>0</v>
      </c>
      <c r="E168">
        <f>'Аксапта ИВЛ приход 3'!F168</f>
        <v>0</v>
      </c>
    </row>
    <row r="169" spans="1:5">
      <c r="A169" t="e">
        <f t="shared" si="2"/>
        <v>#VALUE!</v>
      </c>
      <c r="B169">
        <f>'Аксапта ИВЛ приход 3'!B169</f>
        <v>0</v>
      </c>
      <c r="C169" s="197">
        <f>'Аксапта ИВЛ приход 3'!C169</f>
        <v>0</v>
      </c>
      <c r="D169" s="185">
        <f>'Аксапта ИВЛ приход 3'!E169+1-1</f>
        <v>0</v>
      </c>
      <c r="E169">
        <f>'Аксапта ИВЛ приход 3'!F169</f>
        <v>0</v>
      </c>
    </row>
    <row r="170" spans="1:5">
      <c r="A170" t="e">
        <f t="shared" si="2"/>
        <v>#VALUE!</v>
      </c>
      <c r="B170">
        <f>'Аксапта ИВЛ приход 3'!B170</f>
        <v>0</v>
      </c>
      <c r="C170" s="197">
        <f>'Аксапта ИВЛ приход 3'!C170</f>
        <v>0</v>
      </c>
      <c r="D170" s="185">
        <f>'Аксапта ИВЛ приход 3'!E170+1-1</f>
        <v>0</v>
      </c>
      <c r="E170">
        <f>'Аксапта ИВЛ приход 3'!F170</f>
        <v>0</v>
      </c>
    </row>
    <row r="171" spans="1:5">
      <c r="A171" t="e">
        <f t="shared" si="2"/>
        <v>#VALUE!</v>
      </c>
      <c r="B171">
        <f>'Аксапта ИВЛ приход 3'!B171</f>
        <v>0</v>
      </c>
      <c r="C171" s="197">
        <f>'Аксапта ИВЛ приход 3'!C171</f>
        <v>0</v>
      </c>
      <c r="D171" s="185">
        <f>'Аксапта ИВЛ приход 3'!E171+1-1</f>
        <v>0</v>
      </c>
      <c r="E171">
        <f>'Аксапта ИВЛ приход 3'!F171</f>
        <v>0</v>
      </c>
    </row>
    <row r="172" spans="1:5">
      <c r="A172" t="e">
        <f t="shared" si="2"/>
        <v>#VALUE!</v>
      </c>
      <c r="B172">
        <f>'Аксапта ИВЛ приход 3'!B172</f>
        <v>0</v>
      </c>
      <c r="C172" s="197">
        <f>'Аксапта ИВЛ приход 3'!C172</f>
        <v>0</v>
      </c>
      <c r="D172" s="185">
        <f>'Аксапта ИВЛ приход 3'!E172+1-1</f>
        <v>0</v>
      </c>
      <c r="E172">
        <f>'Аксапта ИВЛ приход 3'!F172</f>
        <v>0</v>
      </c>
    </row>
    <row r="173" spans="1:5">
      <c r="A173" t="e">
        <f t="shared" si="2"/>
        <v>#VALUE!</v>
      </c>
      <c r="B173">
        <f>'Аксапта ИВЛ приход 3'!B173</f>
        <v>0</v>
      </c>
      <c r="C173" s="197">
        <f>'Аксапта ИВЛ приход 3'!C173</f>
        <v>0</v>
      </c>
      <c r="D173" s="185">
        <f>'Аксапта ИВЛ приход 3'!E173+1-1</f>
        <v>0</v>
      </c>
      <c r="E173">
        <f>'Аксапта ИВЛ приход 3'!F173</f>
        <v>0</v>
      </c>
    </row>
    <row r="174" spans="1:5">
      <c r="A174" t="e">
        <f t="shared" si="2"/>
        <v>#VALUE!</v>
      </c>
      <c r="B174">
        <f>'Аксапта ИВЛ приход 3'!B174</f>
        <v>0</v>
      </c>
      <c r="C174" s="197">
        <f>'Аксапта ИВЛ приход 3'!C174</f>
        <v>0</v>
      </c>
      <c r="D174" s="185">
        <f>'Аксапта ИВЛ приход 3'!E174+1-1</f>
        <v>0</v>
      </c>
      <c r="E174">
        <f>'Аксапта ИВЛ приход 3'!F174</f>
        <v>0</v>
      </c>
    </row>
    <row r="175" spans="1:5">
      <c r="A175" t="e">
        <f t="shared" si="2"/>
        <v>#VALUE!</v>
      </c>
      <c r="B175">
        <f>'Аксапта ИВЛ приход 3'!B175</f>
        <v>0</v>
      </c>
      <c r="C175" s="197">
        <f>'Аксапта ИВЛ приход 3'!C175</f>
        <v>0</v>
      </c>
      <c r="D175" s="185">
        <f>'Аксапта ИВЛ приход 3'!E175+1-1</f>
        <v>0</v>
      </c>
      <c r="E175">
        <f>'Аксапта ИВЛ приход 3'!F175</f>
        <v>0</v>
      </c>
    </row>
    <row r="176" spans="1:5">
      <c r="A176" t="e">
        <f t="shared" si="2"/>
        <v>#VALUE!</v>
      </c>
      <c r="B176">
        <f>'Аксапта ИВЛ приход 3'!B176</f>
        <v>0</v>
      </c>
      <c r="C176" s="197">
        <f>'Аксапта ИВЛ приход 3'!C176</f>
        <v>0</v>
      </c>
      <c r="D176" s="185">
        <f>'Аксапта ИВЛ приход 3'!E176+1-1</f>
        <v>0</v>
      </c>
      <c r="E176">
        <f>'Аксапта ИВЛ приход 3'!F176</f>
        <v>0</v>
      </c>
    </row>
    <row r="177" spans="1:5">
      <c r="A177" t="e">
        <f t="shared" si="2"/>
        <v>#VALUE!</v>
      </c>
      <c r="B177">
        <f>'Аксапта ИВЛ приход 3'!B177</f>
        <v>0</v>
      </c>
      <c r="C177" s="197">
        <f>'Аксапта ИВЛ приход 3'!C177</f>
        <v>0</v>
      </c>
      <c r="D177" s="185">
        <f>'Аксапта ИВЛ приход 3'!E177+1-1</f>
        <v>0</v>
      </c>
      <c r="E177">
        <f>'Аксапта ИВЛ приход 3'!F177</f>
        <v>0</v>
      </c>
    </row>
    <row r="178" spans="1:5">
      <c r="A178" t="e">
        <f t="shared" si="2"/>
        <v>#VALUE!</v>
      </c>
      <c r="B178">
        <f>'Аксапта ИВЛ приход 3'!B178</f>
        <v>0</v>
      </c>
      <c r="C178" s="197">
        <f>'Аксапта ИВЛ приход 3'!C178</f>
        <v>0</v>
      </c>
      <c r="D178" s="185">
        <f>'Аксапта ИВЛ приход 3'!E178+1-1</f>
        <v>0</v>
      </c>
      <c r="E178">
        <f>'Аксапта ИВЛ приход 3'!F178</f>
        <v>0</v>
      </c>
    </row>
    <row r="179" spans="1:5">
      <c r="A179" t="e">
        <f t="shared" si="2"/>
        <v>#VALUE!</v>
      </c>
      <c r="B179">
        <f>'Аксапта ИВЛ приход 3'!B179</f>
        <v>0</v>
      </c>
      <c r="C179" s="197">
        <f>'Аксапта ИВЛ приход 3'!C179</f>
        <v>0</v>
      </c>
      <c r="D179" s="185">
        <f>'Аксапта ИВЛ приход 3'!E179+1-1</f>
        <v>0</v>
      </c>
      <c r="E179">
        <f>'Аксапта ИВЛ приход 3'!F179</f>
        <v>0</v>
      </c>
    </row>
    <row r="180" spans="1:5">
      <c r="A180" t="e">
        <f t="shared" si="2"/>
        <v>#VALUE!</v>
      </c>
      <c r="B180">
        <f>'Аксапта ИВЛ приход 3'!B180</f>
        <v>0</v>
      </c>
      <c r="C180" s="197">
        <f>'Аксапта ИВЛ приход 3'!C180</f>
        <v>0</v>
      </c>
      <c r="D180" s="185">
        <f>'Аксапта ИВЛ приход 3'!E180+1-1</f>
        <v>0</v>
      </c>
      <c r="E180">
        <f>'Аксапта ИВЛ приход 3'!F180</f>
        <v>0</v>
      </c>
    </row>
    <row r="181" spans="1:5">
      <c r="A181" t="e">
        <f t="shared" si="2"/>
        <v>#VALUE!</v>
      </c>
      <c r="B181">
        <f>'Аксапта ИВЛ приход 3'!B181</f>
        <v>0</v>
      </c>
      <c r="C181" s="197">
        <f>'Аксапта ИВЛ приход 3'!C181</f>
        <v>0</v>
      </c>
      <c r="D181" s="185">
        <f>'Аксапта ИВЛ приход 3'!E181+1-1</f>
        <v>0</v>
      </c>
      <c r="E181">
        <f>'Аксапта ИВЛ приход 3'!F181</f>
        <v>0</v>
      </c>
    </row>
    <row r="182" spans="1:5">
      <c r="A182" t="e">
        <f t="shared" si="2"/>
        <v>#VALUE!</v>
      </c>
      <c r="B182">
        <f>'Аксапта ИВЛ приход 3'!B182</f>
        <v>0</v>
      </c>
      <c r="C182" s="197">
        <f>'Аксапта ИВЛ приход 3'!C182</f>
        <v>0</v>
      </c>
      <c r="D182" s="185">
        <f>'Аксапта ИВЛ приход 3'!E182+1-1</f>
        <v>0</v>
      </c>
      <c r="E182">
        <f>'Аксапта ИВЛ приход 3'!F182</f>
        <v>0</v>
      </c>
    </row>
    <row r="183" spans="1:5">
      <c r="A183" t="e">
        <f t="shared" si="2"/>
        <v>#VALUE!</v>
      </c>
      <c r="B183">
        <f>'Аксапта ИВЛ приход 3'!B183</f>
        <v>0</v>
      </c>
      <c r="C183" s="197">
        <f>'Аксапта ИВЛ приход 3'!C183</f>
        <v>0</v>
      </c>
      <c r="D183" s="185">
        <f>'Аксапта ИВЛ приход 3'!E183+1-1</f>
        <v>0</v>
      </c>
      <c r="E183">
        <f>'Аксапта ИВЛ приход 3'!F183</f>
        <v>0</v>
      </c>
    </row>
    <row r="184" spans="1:5">
      <c r="A184" t="e">
        <f t="shared" si="2"/>
        <v>#VALUE!</v>
      </c>
      <c r="B184">
        <f>'Аксапта ИВЛ приход 3'!B184</f>
        <v>0</v>
      </c>
      <c r="C184" s="197">
        <f>'Аксапта ИВЛ приход 3'!C184</f>
        <v>0</v>
      </c>
      <c r="D184" s="185">
        <f>'Аксапта ИВЛ приход 3'!E184+1-1</f>
        <v>0</v>
      </c>
      <c r="E184">
        <f>'Аксапта ИВЛ приход 3'!F184</f>
        <v>0</v>
      </c>
    </row>
    <row r="185" spans="1:5">
      <c r="A185" t="e">
        <f t="shared" si="2"/>
        <v>#VALUE!</v>
      </c>
      <c r="B185">
        <f>'Аксапта ИВЛ приход 3'!B185</f>
        <v>0</v>
      </c>
      <c r="C185" s="197">
        <f>'Аксапта ИВЛ приход 3'!C185</f>
        <v>0</v>
      </c>
      <c r="D185" s="185">
        <f>'Аксапта ИВЛ приход 3'!E185+1-1</f>
        <v>0</v>
      </c>
      <c r="E185">
        <f>'Аксапта ИВЛ приход 3'!F185</f>
        <v>0</v>
      </c>
    </row>
    <row r="186" spans="1:5">
      <c r="A186" t="e">
        <f t="shared" si="2"/>
        <v>#VALUE!</v>
      </c>
      <c r="B186">
        <f>'Аксапта ИВЛ приход 3'!B186</f>
        <v>0</v>
      </c>
      <c r="C186" s="197">
        <f>'Аксапта ИВЛ приход 3'!C186</f>
        <v>0</v>
      </c>
      <c r="D186" s="185">
        <f>'Аксапта ИВЛ приход 3'!E186+1-1</f>
        <v>0</v>
      </c>
      <c r="E186">
        <f>'Аксапта ИВЛ приход 3'!F186</f>
        <v>0</v>
      </c>
    </row>
    <row r="187" spans="1:5">
      <c r="A187" t="e">
        <f t="shared" si="2"/>
        <v>#VALUE!</v>
      </c>
      <c r="B187">
        <f>'Аксапта ИВЛ приход 3'!B187</f>
        <v>0</v>
      </c>
      <c r="C187" s="197">
        <f>'Аксапта ИВЛ приход 3'!C187</f>
        <v>0</v>
      </c>
      <c r="D187" s="185">
        <f>'Аксапта ИВЛ приход 3'!E187+1-1</f>
        <v>0</v>
      </c>
      <c r="E187">
        <f>'Аксапта ИВЛ приход 3'!F187</f>
        <v>0</v>
      </c>
    </row>
    <row r="188" spans="1:5">
      <c r="A188" t="e">
        <f t="shared" si="2"/>
        <v>#VALUE!</v>
      </c>
      <c r="B188">
        <f>'Аксапта ИВЛ приход 3'!B188</f>
        <v>0</v>
      </c>
      <c r="C188" s="197">
        <f>'Аксапта ИВЛ приход 3'!C188</f>
        <v>0</v>
      </c>
      <c r="D188" s="185">
        <f>'Аксапта ИВЛ приход 3'!E188+1-1</f>
        <v>0</v>
      </c>
      <c r="E188">
        <f>'Аксапта ИВЛ приход 3'!F188</f>
        <v>0</v>
      </c>
    </row>
    <row r="189" spans="1:5">
      <c r="A189" t="e">
        <f t="shared" si="2"/>
        <v>#VALUE!</v>
      </c>
      <c r="B189">
        <f>'Аксапта ИВЛ приход 3'!B189</f>
        <v>0</v>
      </c>
      <c r="C189" s="197">
        <f>'Аксапта ИВЛ приход 3'!C189</f>
        <v>0</v>
      </c>
      <c r="D189" s="185">
        <f>'Аксапта ИВЛ приход 3'!E189+1-1</f>
        <v>0</v>
      </c>
      <c r="E189">
        <f>'Аксапта ИВЛ приход 3'!F189</f>
        <v>0</v>
      </c>
    </row>
    <row r="190" spans="1:5">
      <c r="A190" t="e">
        <f t="shared" si="2"/>
        <v>#VALUE!</v>
      </c>
      <c r="B190">
        <f>'Аксапта ИВЛ приход 3'!B190</f>
        <v>0</v>
      </c>
      <c r="C190" s="197">
        <f>'Аксапта ИВЛ приход 3'!C190</f>
        <v>0</v>
      </c>
      <c r="D190" s="185">
        <f>'Аксапта ИВЛ приход 3'!E190+1-1</f>
        <v>0</v>
      </c>
      <c r="E190">
        <f>'Аксапта ИВЛ приход 3'!F190</f>
        <v>0</v>
      </c>
    </row>
    <row r="191" spans="1:5">
      <c r="A191" t="e">
        <f t="shared" si="2"/>
        <v>#VALUE!</v>
      </c>
      <c r="B191">
        <f>'Аксапта ИВЛ приход 3'!B191</f>
        <v>0</v>
      </c>
      <c r="C191" s="197">
        <f>'Аксапта ИВЛ приход 3'!C191</f>
        <v>0</v>
      </c>
      <c r="D191" s="185">
        <f>'Аксапта ИВЛ приход 3'!E191+1-1</f>
        <v>0</v>
      </c>
      <c r="E191">
        <f>'Аксапта ИВЛ приход 3'!F191</f>
        <v>0</v>
      </c>
    </row>
    <row r="192" spans="1:5">
      <c r="A192" t="e">
        <f t="shared" si="2"/>
        <v>#VALUE!</v>
      </c>
      <c r="B192">
        <f>'Аксапта ИВЛ приход 3'!B192</f>
        <v>0</v>
      </c>
      <c r="C192" s="197">
        <f>'Аксапта ИВЛ приход 3'!C192</f>
        <v>0</v>
      </c>
      <c r="D192" s="185">
        <f>'Аксапта ИВЛ приход 3'!E192+1-1</f>
        <v>0</v>
      </c>
      <c r="E192">
        <f>'Аксапта ИВЛ приход 3'!F192</f>
        <v>0</v>
      </c>
    </row>
    <row r="193" spans="1:5">
      <c r="A193" t="e">
        <f t="shared" ref="A193:A256" si="3">REPLACE(B193,1,3,)+1-1</f>
        <v>#VALUE!</v>
      </c>
      <c r="B193">
        <f>'Аксапта ИВЛ приход 3'!B193</f>
        <v>0</v>
      </c>
      <c r="C193" s="197">
        <f>'Аксапта ИВЛ приход 3'!C193</f>
        <v>0</v>
      </c>
      <c r="D193" s="185">
        <f>'Аксапта ИВЛ приход 3'!E193+1-1</f>
        <v>0</v>
      </c>
      <c r="E193">
        <f>'Аксапта ИВЛ приход 3'!F193</f>
        <v>0</v>
      </c>
    </row>
    <row r="194" spans="1:5">
      <c r="A194" t="e">
        <f t="shared" si="3"/>
        <v>#VALUE!</v>
      </c>
      <c r="B194">
        <f>'Аксапта ИВЛ приход 3'!B194</f>
        <v>0</v>
      </c>
      <c r="C194" s="197">
        <f>'Аксапта ИВЛ приход 3'!C194</f>
        <v>0</v>
      </c>
      <c r="D194" s="185">
        <f>'Аксапта ИВЛ приход 3'!E194+1-1</f>
        <v>0</v>
      </c>
      <c r="E194">
        <f>'Аксапта ИВЛ приход 3'!F194</f>
        <v>0</v>
      </c>
    </row>
    <row r="195" spans="1:5">
      <c r="A195" t="e">
        <f t="shared" si="3"/>
        <v>#VALUE!</v>
      </c>
      <c r="B195">
        <f>'Аксапта ИВЛ приход 3'!B195</f>
        <v>0</v>
      </c>
      <c r="C195" s="197">
        <f>'Аксапта ИВЛ приход 3'!C195</f>
        <v>0</v>
      </c>
      <c r="D195" s="185">
        <f>'Аксапта ИВЛ приход 3'!E195+1-1</f>
        <v>0</v>
      </c>
      <c r="E195">
        <f>'Аксапта ИВЛ приход 3'!F195</f>
        <v>0</v>
      </c>
    </row>
    <row r="196" spans="1:5">
      <c r="A196" t="e">
        <f t="shared" si="3"/>
        <v>#VALUE!</v>
      </c>
      <c r="B196">
        <f>'Аксапта ИВЛ приход 3'!B196</f>
        <v>0</v>
      </c>
      <c r="C196" s="197">
        <f>'Аксапта ИВЛ приход 3'!C196</f>
        <v>0</v>
      </c>
      <c r="D196" s="185">
        <f>'Аксапта ИВЛ приход 3'!E196+1-1</f>
        <v>0</v>
      </c>
      <c r="E196">
        <f>'Аксапта ИВЛ приход 3'!F196</f>
        <v>0</v>
      </c>
    </row>
    <row r="197" spans="1:5">
      <c r="A197" t="e">
        <f t="shared" si="3"/>
        <v>#VALUE!</v>
      </c>
      <c r="B197">
        <f>'Аксапта ИВЛ приход 3'!B197</f>
        <v>0</v>
      </c>
      <c r="C197" s="197">
        <f>'Аксапта ИВЛ приход 3'!C197</f>
        <v>0</v>
      </c>
      <c r="D197" s="185">
        <f>'Аксапта ИВЛ приход 3'!E197+1-1</f>
        <v>0</v>
      </c>
      <c r="E197">
        <f>'Аксапта ИВЛ приход 3'!F197</f>
        <v>0</v>
      </c>
    </row>
    <row r="198" spans="1:5">
      <c r="A198" t="e">
        <f t="shared" si="3"/>
        <v>#VALUE!</v>
      </c>
      <c r="B198">
        <f>'Аксапта ИВЛ приход 3'!B198</f>
        <v>0</v>
      </c>
      <c r="C198" s="197">
        <f>'Аксапта ИВЛ приход 3'!C198</f>
        <v>0</v>
      </c>
      <c r="D198" s="185">
        <f>'Аксапта ИВЛ приход 3'!E198+1-1</f>
        <v>0</v>
      </c>
      <c r="E198">
        <f>'Аксапта ИВЛ приход 3'!F198</f>
        <v>0</v>
      </c>
    </row>
    <row r="199" spans="1:5">
      <c r="A199" t="e">
        <f t="shared" si="3"/>
        <v>#VALUE!</v>
      </c>
      <c r="B199">
        <f>'Аксапта ИВЛ приход 3'!B199</f>
        <v>0</v>
      </c>
      <c r="C199" s="197">
        <f>'Аксапта ИВЛ приход 3'!C199</f>
        <v>0</v>
      </c>
      <c r="D199" s="185">
        <f>'Аксапта ИВЛ приход 3'!E199+1-1</f>
        <v>0</v>
      </c>
      <c r="E199">
        <f>'Аксапта ИВЛ приход 3'!F199</f>
        <v>0</v>
      </c>
    </row>
    <row r="200" spans="1:5">
      <c r="A200" t="e">
        <f t="shared" si="3"/>
        <v>#VALUE!</v>
      </c>
      <c r="B200">
        <f>'Аксапта ИВЛ приход 3'!B200</f>
        <v>0</v>
      </c>
      <c r="C200" s="197">
        <f>'Аксапта ИВЛ приход 3'!C200</f>
        <v>0</v>
      </c>
      <c r="D200" s="185">
        <f>'Аксапта ИВЛ приход 3'!E200+1-1</f>
        <v>0</v>
      </c>
      <c r="E200">
        <f>'Аксапта ИВЛ приход 3'!F200</f>
        <v>0</v>
      </c>
    </row>
    <row r="201" spans="1:5">
      <c r="A201" t="e">
        <f t="shared" si="3"/>
        <v>#VALUE!</v>
      </c>
      <c r="B201">
        <f>'Аксапта ИВЛ приход 3'!B201</f>
        <v>0</v>
      </c>
      <c r="C201" s="197">
        <f>'Аксапта ИВЛ приход 3'!C201</f>
        <v>0</v>
      </c>
      <c r="D201" s="185">
        <f>'Аксапта ИВЛ приход 3'!E201+1-1</f>
        <v>0</v>
      </c>
      <c r="E201">
        <f>'Аксапта ИВЛ приход 3'!F201</f>
        <v>0</v>
      </c>
    </row>
    <row r="202" spans="1:5">
      <c r="A202" t="e">
        <f t="shared" si="3"/>
        <v>#VALUE!</v>
      </c>
      <c r="B202">
        <f>'Аксапта ИВЛ приход 3'!B202</f>
        <v>0</v>
      </c>
      <c r="C202" s="197">
        <f>'Аксапта ИВЛ приход 3'!C202</f>
        <v>0</v>
      </c>
      <c r="D202" s="185">
        <f>'Аксапта ИВЛ приход 3'!E202+1-1</f>
        <v>0</v>
      </c>
      <c r="E202">
        <f>'Аксапта ИВЛ приход 3'!F202</f>
        <v>0</v>
      </c>
    </row>
    <row r="203" spans="1:5">
      <c r="A203" t="e">
        <f t="shared" si="3"/>
        <v>#VALUE!</v>
      </c>
      <c r="B203">
        <f>'Аксапта ИВЛ приход 3'!B203</f>
        <v>0</v>
      </c>
      <c r="C203" s="197">
        <f>'Аксапта ИВЛ приход 3'!C203</f>
        <v>0</v>
      </c>
      <c r="D203" s="185">
        <f>'Аксапта ИВЛ приход 3'!E203+1-1</f>
        <v>0</v>
      </c>
      <c r="E203">
        <f>'Аксапта ИВЛ приход 3'!F203</f>
        <v>0</v>
      </c>
    </row>
    <row r="204" spans="1:5">
      <c r="A204" t="e">
        <f t="shared" si="3"/>
        <v>#VALUE!</v>
      </c>
      <c r="B204">
        <f>'Аксапта ИВЛ приход 3'!B204</f>
        <v>0</v>
      </c>
      <c r="C204" s="197">
        <f>'Аксапта ИВЛ приход 3'!C204</f>
        <v>0</v>
      </c>
      <c r="D204" s="185">
        <f>'Аксапта ИВЛ приход 3'!E204+1-1</f>
        <v>0</v>
      </c>
      <c r="E204">
        <f>'Аксапта ИВЛ приход 3'!F204</f>
        <v>0</v>
      </c>
    </row>
    <row r="205" spans="1:5">
      <c r="A205" t="e">
        <f t="shared" si="3"/>
        <v>#VALUE!</v>
      </c>
      <c r="B205">
        <f>'Аксапта ИВЛ приход 3'!B205</f>
        <v>0</v>
      </c>
      <c r="C205" s="197">
        <f>'Аксапта ИВЛ приход 3'!C205</f>
        <v>0</v>
      </c>
      <c r="D205" s="185">
        <f>'Аксапта ИВЛ приход 3'!E205+1-1</f>
        <v>0</v>
      </c>
      <c r="E205">
        <f>'Аксапта ИВЛ приход 3'!F205</f>
        <v>0</v>
      </c>
    </row>
    <row r="206" spans="1:5">
      <c r="A206" t="e">
        <f t="shared" si="3"/>
        <v>#VALUE!</v>
      </c>
      <c r="B206">
        <f>'Аксапта ИВЛ приход 3'!B206</f>
        <v>0</v>
      </c>
      <c r="C206" s="197">
        <f>'Аксапта ИВЛ приход 3'!C206</f>
        <v>0</v>
      </c>
      <c r="D206" s="185">
        <f>'Аксапта ИВЛ приход 3'!E206+1-1</f>
        <v>0</v>
      </c>
      <c r="E206">
        <f>'Аксапта ИВЛ приход 3'!F206</f>
        <v>0</v>
      </c>
    </row>
    <row r="207" spans="1:5">
      <c r="A207" t="e">
        <f t="shared" si="3"/>
        <v>#VALUE!</v>
      </c>
      <c r="B207">
        <f>'Аксапта ИВЛ приход 3'!B207</f>
        <v>0</v>
      </c>
      <c r="C207" s="197">
        <f>'Аксапта ИВЛ приход 3'!C207</f>
        <v>0</v>
      </c>
      <c r="D207" s="185">
        <f>'Аксапта ИВЛ приход 3'!E207+1-1</f>
        <v>0</v>
      </c>
      <c r="E207">
        <f>'Аксапта ИВЛ приход 3'!F207</f>
        <v>0</v>
      </c>
    </row>
    <row r="208" spans="1:5">
      <c r="A208" t="e">
        <f t="shared" si="3"/>
        <v>#VALUE!</v>
      </c>
      <c r="B208">
        <f>'Аксапта ИВЛ приход 3'!B208</f>
        <v>0</v>
      </c>
      <c r="C208" s="197">
        <f>'Аксапта ИВЛ приход 3'!C208</f>
        <v>0</v>
      </c>
      <c r="D208" s="185">
        <f>'Аксапта ИВЛ приход 3'!E208+1-1</f>
        <v>0</v>
      </c>
      <c r="E208">
        <f>'Аксапта ИВЛ приход 3'!F208</f>
        <v>0</v>
      </c>
    </row>
    <row r="209" spans="1:5">
      <c r="A209" t="e">
        <f t="shared" si="3"/>
        <v>#VALUE!</v>
      </c>
      <c r="B209">
        <f>'Аксапта ИВЛ приход 3'!B209</f>
        <v>0</v>
      </c>
      <c r="C209" s="197">
        <f>'Аксапта ИВЛ приход 3'!C209</f>
        <v>0</v>
      </c>
      <c r="D209" s="185">
        <f>'Аксапта ИВЛ приход 3'!E209+1-1</f>
        <v>0</v>
      </c>
      <c r="E209">
        <f>'Аксапта ИВЛ приход 3'!F209</f>
        <v>0</v>
      </c>
    </row>
    <row r="210" spans="1:5">
      <c r="A210" t="e">
        <f t="shared" si="3"/>
        <v>#VALUE!</v>
      </c>
      <c r="B210">
        <f>'Аксапта ИВЛ приход 3'!B210</f>
        <v>0</v>
      </c>
      <c r="C210" s="197">
        <f>'Аксапта ИВЛ приход 3'!C210</f>
        <v>0</v>
      </c>
      <c r="D210" s="185">
        <f>'Аксапта ИВЛ приход 3'!E210+1-1</f>
        <v>0</v>
      </c>
      <c r="E210">
        <f>'Аксапта ИВЛ приход 3'!F210</f>
        <v>0</v>
      </c>
    </row>
    <row r="211" spans="1:5">
      <c r="A211" t="e">
        <f t="shared" si="3"/>
        <v>#VALUE!</v>
      </c>
      <c r="B211">
        <f>'Аксапта ИВЛ приход 3'!B211</f>
        <v>0</v>
      </c>
      <c r="C211" s="197">
        <f>'Аксапта ИВЛ приход 3'!C211</f>
        <v>0</v>
      </c>
      <c r="D211" s="185">
        <f>'Аксапта ИВЛ приход 3'!E211+1-1</f>
        <v>0</v>
      </c>
      <c r="E211">
        <f>'Аксапта ИВЛ приход 3'!F211</f>
        <v>0</v>
      </c>
    </row>
    <row r="212" spans="1:5">
      <c r="A212" t="e">
        <f t="shared" si="3"/>
        <v>#VALUE!</v>
      </c>
      <c r="B212">
        <f>'Аксапта ИВЛ приход 3'!B212</f>
        <v>0</v>
      </c>
      <c r="C212" s="197">
        <f>'Аксапта ИВЛ приход 3'!C212</f>
        <v>0</v>
      </c>
      <c r="D212" s="185">
        <f>'Аксапта ИВЛ приход 3'!E212+1-1</f>
        <v>0</v>
      </c>
      <c r="E212">
        <f>'Аксапта ИВЛ приход 3'!F212</f>
        <v>0</v>
      </c>
    </row>
    <row r="213" spans="1:5">
      <c r="A213" t="e">
        <f t="shared" si="3"/>
        <v>#VALUE!</v>
      </c>
      <c r="B213">
        <f>'Аксапта ИВЛ приход 3'!B213</f>
        <v>0</v>
      </c>
      <c r="C213" s="197">
        <f>'Аксапта ИВЛ приход 3'!C213</f>
        <v>0</v>
      </c>
      <c r="D213" s="185">
        <f>'Аксапта ИВЛ приход 3'!E213+1-1</f>
        <v>0</v>
      </c>
      <c r="E213">
        <f>'Аксапта ИВЛ приход 3'!F213</f>
        <v>0</v>
      </c>
    </row>
    <row r="214" spans="1:5">
      <c r="A214" t="e">
        <f t="shared" si="3"/>
        <v>#VALUE!</v>
      </c>
      <c r="B214">
        <f>'Аксапта ИВЛ приход 3'!B214</f>
        <v>0</v>
      </c>
      <c r="C214" s="197">
        <f>'Аксапта ИВЛ приход 3'!C214</f>
        <v>0</v>
      </c>
      <c r="D214" s="185">
        <f>'Аксапта ИВЛ приход 3'!E214+1-1</f>
        <v>0</v>
      </c>
      <c r="E214">
        <f>'Аксапта ИВЛ приход 3'!F214</f>
        <v>0</v>
      </c>
    </row>
    <row r="215" spans="1:5">
      <c r="A215" t="e">
        <f t="shared" si="3"/>
        <v>#VALUE!</v>
      </c>
      <c r="B215">
        <f>'Аксапта ИВЛ приход 3'!B215</f>
        <v>0</v>
      </c>
      <c r="C215" s="197">
        <f>'Аксапта ИВЛ приход 3'!C215</f>
        <v>0</v>
      </c>
      <c r="D215" s="185">
        <f>'Аксапта ИВЛ приход 3'!E215+1-1</f>
        <v>0</v>
      </c>
      <c r="E215">
        <f>'Аксапта ИВЛ приход 3'!F215</f>
        <v>0</v>
      </c>
    </row>
    <row r="216" spans="1:5">
      <c r="A216" t="e">
        <f t="shared" si="3"/>
        <v>#VALUE!</v>
      </c>
      <c r="B216">
        <f>'Аксапта ИВЛ приход 3'!B216</f>
        <v>0</v>
      </c>
      <c r="C216" s="197">
        <f>'Аксапта ИВЛ приход 3'!C216</f>
        <v>0</v>
      </c>
      <c r="D216" s="185">
        <f>'Аксапта ИВЛ приход 3'!E216+1-1</f>
        <v>0</v>
      </c>
      <c r="E216">
        <f>'Аксапта ИВЛ приход 3'!F216</f>
        <v>0</v>
      </c>
    </row>
    <row r="217" spans="1:5">
      <c r="A217" t="e">
        <f t="shared" si="3"/>
        <v>#VALUE!</v>
      </c>
      <c r="B217">
        <f>'Аксапта ИВЛ приход 3'!B217</f>
        <v>0</v>
      </c>
      <c r="C217" s="197">
        <f>'Аксапта ИВЛ приход 3'!C217</f>
        <v>0</v>
      </c>
      <c r="D217" s="185">
        <f>'Аксапта ИВЛ приход 3'!E217+1-1</f>
        <v>0</v>
      </c>
      <c r="E217">
        <f>'Аксапта ИВЛ приход 3'!F217</f>
        <v>0</v>
      </c>
    </row>
    <row r="218" spans="1:5">
      <c r="A218" t="e">
        <f t="shared" si="3"/>
        <v>#VALUE!</v>
      </c>
      <c r="B218">
        <f>'Аксапта ИВЛ приход 3'!B218</f>
        <v>0</v>
      </c>
      <c r="C218" s="197">
        <f>'Аксапта ИВЛ приход 3'!C218</f>
        <v>0</v>
      </c>
      <c r="D218" s="185">
        <f>'Аксапта ИВЛ приход 3'!E218+1-1</f>
        <v>0</v>
      </c>
      <c r="E218">
        <f>'Аксапта ИВЛ приход 3'!F218</f>
        <v>0</v>
      </c>
    </row>
    <row r="219" spans="1:5">
      <c r="A219" t="e">
        <f t="shared" si="3"/>
        <v>#VALUE!</v>
      </c>
      <c r="B219">
        <f>'Аксапта ИВЛ приход 3'!B219</f>
        <v>0</v>
      </c>
      <c r="C219" s="197">
        <f>'Аксапта ИВЛ приход 3'!C219</f>
        <v>0</v>
      </c>
      <c r="D219" s="185">
        <f>'Аксапта ИВЛ приход 3'!E219+1-1</f>
        <v>0</v>
      </c>
      <c r="E219">
        <f>'Аксапта ИВЛ приход 3'!F219</f>
        <v>0</v>
      </c>
    </row>
    <row r="220" spans="1:5">
      <c r="A220" t="e">
        <f t="shared" si="3"/>
        <v>#VALUE!</v>
      </c>
      <c r="B220">
        <f>'Аксапта ИВЛ приход 3'!B220</f>
        <v>0</v>
      </c>
      <c r="C220" s="197">
        <f>'Аксапта ИВЛ приход 3'!C220</f>
        <v>0</v>
      </c>
      <c r="D220" s="185">
        <f>'Аксапта ИВЛ приход 3'!E220+1-1</f>
        <v>0</v>
      </c>
      <c r="E220">
        <f>'Аксапта ИВЛ приход 3'!F220</f>
        <v>0</v>
      </c>
    </row>
    <row r="221" spans="1:5">
      <c r="A221" t="e">
        <f t="shared" si="3"/>
        <v>#VALUE!</v>
      </c>
      <c r="B221">
        <f>'Аксапта ИВЛ приход 3'!B221</f>
        <v>0</v>
      </c>
      <c r="C221" s="197">
        <f>'Аксапта ИВЛ приход 3'!C221</f>
        <v>0</v>
      </c>
      <c r="D221" s="185">
        <f>'Аксапта ИВЛ приход 3'!E221+1-1</f>
        <v>0</v>
      </c>
      <c r="E221">
        <f>'Аксапта ИВЛ приход 3'!F221</f>
        <v>0</v>
      </c>
    </row>
    <row r="222" spans="1:5">
      <c r="A222" t="e">
        <f t="shared" si="3"/>
        <v>#VALUE!</v>
      </c>
      <c r="B222">
        <f>'Аксапта ИВЛ приход 3'!B222</f>
        <v>0</v>
      </c>
      <c r="C222" s="197">
        <f>'Аксапта ИВЛ приход 3'!C222</f>
        <v>0</v>
      </c>
      <c r="D222" s="185">
        <f>'Аксапта ИВЛ приход 3'!E222+1-1</f>
        <v>0</v>
      </c>
      <c r="E222">
        <f>'Аксапта ИВЛ приход 3'!F222</f>
        <v>0</v>
      </c>
    </row>
    <row r="223" spans="1:5">
      <c r="A223" t="e">
        <f t="shared" si="3"/>
        <v>#VALUE!</v>
      </c>
      <c r="B223">
        <f>'Аксапта ИВЛ приход 3'!B223</f>
        <v>0</v>
      </c>
      <c r="C223" s="197">
        <f>'Аксапта ИВЛ приход 3'!C223</f>
        <v>0</v>
      </c>
      <c r="D223" s="185">
        <f>'Аксапта ИВЛ приход 3'!E223+1-1</f>
        <v>0</v>
      </c>
      <c r="E223">
        <f>'Аксапта ИВЛ приход 3'!F223</f>
        <v>0</v>
      </c>
    </row>
    <row r="224" spans="1:5">
      <c r="A224" t="e">
        <f t="shared" si="3"/>
        <v>#VALUE!</v>
      </c>
      <c r="B224">
        <f>'Аксапта ИВЛ приход 3'!B224</f>
        <v>0</v>
      </c>
      <c r="C224" s="197">
        <f>'Аксапта ИВЛ приход 3'!C224</f>
        <v>0</v>
      </c>
      <c r="D224" s="185">
        <f>'Аксапта ИВЛ приход 3'!E224+1-1</f>
        <v>0</v>
      </c>
      <c r="E224">
        <f>'Аксапта ИВЛ приход 3'!F224</f>
        <v>0</v>
      </c>
    </row>
    <row r="225" spans="1:5">
      <c r="A225" t="e">
        <f t="shared" si="3"/>
        <v>#VALUE!</v>
      </c>
      <c r="B225">
        <f>'Аксапта ИВЛ приход 3'!B225</f>
        <v>0</v>
      </c>
      <c r="C225" s="197">
        <f>'Аксапта ИВЛ приход 3'!C225</f>
        <v>0</v>
      </c>
      <c r="D225" s="185">
        <f>'Аксапта ИВЛ приход 3'!E225+1-1</f>
        <v>0</v>
      </c>
      <c r="E225">
        <f>'Аксапта ИВЛ приход 3'!F225</f>
        <v>0</v>
      </c>
    </row>
    <row r="226" spans="1:5">
      <c r="A226" t="e">
        <f t="shared" si="3"/>
        <v>#VALUE!</v>
      </c>
      <c r="B226">
        <f>'Аксапта ИВЛ приход 3'!B226</f>
        <v>0</v>
      </c>
      <c r="C226" s="197">
        <f>'Аксапта ИВЛ приход 3'!C226</f>
        <v>0</v>
      </c>
      <c r="D226" s="185">
        <f>'Аксапта ИВЛ приход 3'!E226+1-1</f>
        <v>0</v>
      </c>
      <c r="E226">
        <f>'Аксапта ИВЛ приход 3'!F226</f>
        <v>0</v>
      </c>
    </row>
    <row r="227" spans="1:5">
      <c r="A227" t="e">
        <f t="shared" si="3"/>
        <v>#VALUE!</v>
      </c>
      <c r="B227">
        <f>'Аксапта ИВЛ приход 3'!B227</f>
        <v>0</v>
      </c>
      <c r="C227" s="197">
        <f>'Аксапта ИВЛ приход 3'!C227</f>
        <v>0</v>
      </c>
      <c r="D227" s="185">
        <f>'Аксапта ИВЛ приход 3'!E227+1-1</f>
        <v>0</v>
      </c>
      <c r="E227">
        <f>'Аксапта ИВЛ приход 3'!F227</f>
        <v>0</v>
      </c>
    </row>
    <row r="228" spans="1:5">
      <c r="A228" t="e">
        <f t="shared" si="3"/>
        <v>#VALUE!</v>
      </c>
      <c r="B228">
        <f>'Аксапта ИВЛ приход 3'!B228</f>
        <v>0</v>
      </c>
      <c r="C228" s="197">
        <f>'Аксапта ИВЛ приход 3'!C228</f>
        <v>0</v>
      </c>
      <c r="D228" s="185">
        <f>'Аксапта ИВЛ приход 3'!E228+1-1</f>
        <v>0</v>
      </c>
      <c r="E228">
        <f>'Аксапта ИВЛ приход 3'!F228</f>
        <v>0</v>
      </c>
    </row>
    <row r="229" spans="1:5">
      <c r="A229" t="e">
        <f t="shared" si="3"/>
        <v>#VALUE!</v>
      </c>
      <c r="B229">
        <f>'Аксапта ИВЛ приход 3'!B229</f>
        <v>0</v>
      </c>
      <c r="C229" s="197">
        <f>'Аксапта ИВЛ приход 3'!C229</f>
        <v>0</v>
      </c>
      <c r="D229" s="185">
        <f>'Аксапта ИВЛ приход 3'!E229+1-1</f>
        <v>0</v>
      </c>
      <c r="E229">
        <f>'Аксапта ИВЛ приход 3'!F229</f>
        <v>0</v>
      </c>
    </row>
    <row r="230" spans="1:5">
      <c r="A230" t="e">
        <f t="shared" si="3"/>
        <v>#VALUE!</v>
      </c>
      <c r="B230">
        <f>'Аксапта ИВЛ приход 3'!B230</f>
        <v>0</v>
      </c>
      <c r="C230" s="197">
        <f>'Аксапта ИВЛ приход 3'!C230</f>
        <v>0</v>
      </c>
      <c r="D230" s="185">
        <f>'Аксапта ИВЛ приход 3'!E230+1-1</f>
        <v>0</v>
      </c>
      <c r="E230">
        <f>'Аксапта ИВЛ приход 3'!F230</f>
        <v>0</v>
      </c>
    </row>
    <row r="231" spans="1:5">
      <c r="A231" t="e">
        <f t="shared" si="3"/>
        <v>#VALUE!</v>
      </c>
      <c r="B231">
        <f>'Аксапта ИВЛ приход 3'!B231</f>
        <v>0</v>
      </c>
      <c r="C231" s="197">
        <f>'Аксапта ИВЛ приход 3'!C231</f>
        <v>0</v>
      </c>
      <c r="D231" s="185">
        <f>'Аксапта ИВЛ приход 3'!E231+1-1</f>
        <v>0</v>
      </c>
      <c r="E231">
        <f>'Аксапта ИВЛ приход 3'!F231</f>
        <v>0</v>
      </c>
    </row>
    <row r="232" spans="1:5">
      <c r="A232" t="e">
        <f t="shared" si="3"/>
        <v>#VALUE!</v>
      </c>
      <c r="B232">
        <f>'Аксапта ИВЛ приход 3'!B232</f>
        <v>0</v>
      </c>
      <c r="C232" s="197">
        <f>'Аксапта ИВЛ приход 3'!C232</f>
        <v>0</v>
      </c>
      <c r="D232" s="185">
        <f>'Аксапта ИВЛ приход 3'!E232+1-1</f>
        <v>0</v>
      </c>
      <c r="E232">
        <f>'Аксапта ИВЛ приход 3'!F232</f>
        <v>0</v>
      </c>
    </row>
    <row r="233" spans="1:5">
      <c r="A233" t="e">
        <f t="shared" si="3"/>
        <v>#VALUE!</v>
      </c>
      <c r="B233">
        <f>'Аксапта ИВЛ приход 3'!B233</f>
        <v>0</v>
      </c>
      <c r="C233" s="197">
        <f>'Аксапта ИВЛ приход 3'!C233</f>
        <v>0</v>
      </c>
      <c r="D233" s="185">
        <f>'Аксапта ИВЛ приход 3'!E233+1-1</f>
        <v>0</v>
      </c>
      <c r="E233">
        <f>'Аксапта ИВЛ приход 3'!F233</f>
        <v>0</v>
      </c>
    </row>
    <row r="234" spans="1:5">
      <c r="A234" t="e">
        <f t="shared" si="3"/>
        <v>#VALUE!</v>
      </c>
      <c r="B234">
        <f>'Аксапта ИВЛ приход 3'!B234</f>
        <v>0</v>
      </c>
      <c r="C234" s="197">
        <f>'Аксапта ИВЛ приход 3'!C234</f>
        <v>0</v>
      </c>
      <c r="D234" s="185">
        <f>'Аксапта ИВЛ приход 3'!E234+1-1</f>
        <v>0</v>
      </c>
      <c r="E234">
        <f>'Аксапта ИВЛ приход 3'!F234</f>
        <v>0</v>
      </c>
    </row>
    <row r="235" spans="1:5">
      <c r="A235" t="e">
        <f t="shared" si="3"/>
        <v>#VALUE!</v>
      </c>
      <c r="B235">
        <f>'Аксапта ИВЛ приход 3'!B235</f>
        <v>0</v>
      </c>
      <c r="C235" s="197">
        <f>'Аксапта ИВЛ приход 3'!C235</f>
        <v>0</v>
      </c>
      <c r="D235" s="185">
        <f>'Аксапта ИВЛ приход 3'!E235+1-1</f>
        <v>0</v>
      </c>
      <c r="E235">
        <f>'Аксапта ИВЛ приход 3'!F235</f>
        <v>0</v>
      </c>
    </row>
    <row r="236" spans="1:5">
      <c r="A236" t="e">
        <f t="shared" si="3"/>
        <v>#VALUE!</v>
      </c>
      <c r="B236">
        <f>'Аксапта ИВЛ приход 3'!B236</f>
        <v>0</v>
      </c>
      <c r="C236" s="197">
        <f>'Аксапта ИВЛ приход 3'!C236</f>
        <v>0</v>
      </c>
      <c r="D236" s="185">
        <f>'Аксапта ИВЛ приход 3'!E236+1-1</f>
        <v>0</v>
      </c>
      <c r="E236">
        <f>'Аксапта ИВЛ приход 3'!F236</f>
        <v>0</v>
      </c>
    </row>
    <row r="237" spans="1:5">
      <c r="A237" t="e">
        <f t="shared" si="3"/>
        <v>#VALUE!</v>
      </c>
      <c r="B237">
        <f>'Аксапта ИВЛ приход 3'!B237</f>
        <v>0</v>
      </c>
      <c r="C237" s="197">
        <f>'Аксапта ИВЛ приход 3'!C237</f>
        <v>0</v>
      </c>
      <c r="D237" s="185">
        <f>'Аксапта ИВЛ приход 3'!E237+1-1</f>
        <v>0</v>
      </c>
      <c r="E237">
        <f>'Аксапта ИВЛ приход 3'!F237</f>
        <v>0</v>
      </c>
    </row>
    <row r="238" spans="1:5">
      <c r="A238" t="e">
        <f t="shared" si="3"/>
        <v>#VALUE!</v>
      </c>
      <c r="B238">
        <f>'Аксапта ИВЛ приход 3'!B238</f>
        <v>0</v>
      </c>
      <c r="C238" s="197">
        <f>'Аксапта ИВЛ приход 3'!C238</f>
        <v>0</v>
      </c>
      <c r="D238" s="185">
        <f>'Аксапта ИВЛ приход 3'!E238+1-1</f>
        <v>0</v>
      </c>
      <c r="E238">
        <f>'Аксапта ИВЛ приход 3'!F238</f>
        <v>0</v>
      </c>
    </row>
    <row r="239" spans="1:5">
      <c r="A239" t="e">
        <f t="shared" si="3"/>
        <v>#VALUE!</v>
      </c>
      <c r="B239">
        <f>'Аксапта ИВЛ приход 3'!B239</f>
        <v>0</v>
      </c>
      <c r="C239" s="197">
        <f>'Аксапта ИВЛ приход 3'!C239</f>
        <v>0</v>
      </c>
      <c r="D239" s="185">
        <f>'Аксапта ИВЛ приход 3'!E239+1-1</f>
        <v>0</v>
      </c>
      <c r="E239">
        <f>'Аксапта ИВЛ приход 3'!F239</f>
        <v>0</v>
      </c>
    </row>
    <row r="240" spans="1:5">
      <c r="A240" t="e">
        <f t="shared" si="3"/>
        <v>#VALUE!</v>
      </c>
      <c r="B240">
        <f>'Аксапта ИВЛ приход 3'!B240</f>
        <v>0</v>
      </c>
      <c r="C240" s="197">
        <f>'Аксапта ИВЛ приход 3'!C240</f>
        <v>0</v>
      </c>
      <c r="D240" s="185">
        <f>'Аксапта ИВЛ приход 3'!E240+1-1</f>
        <v>0</v>
      </c>
      <c r="E240">
        <f>'Аксапта ИВЛ приход 3'!F240</f>
        <v>0</v>
      </c>
    </row>
    <row r="241" spans="1:5">
      <c r="A241" t="e">
        <f t="shared" si="3"/>
        <v>#VALUE!</v>
      </c>
      <c r="B241">
        <f>'Аксапта ИВЛ приход 3'!B241</f>
        <v>0</v>
      </c>
      <c r="C241" s="197">
        <f>'Аксапта ИВЛ приход 3'!C241</f>
        <v>0</v>
      </c>
      <c r="D241" s="185">
        <f>'Аксапта ИВЛ приход 3'!E241+1-1</f>
        <v>0</v>
      </c>
      <c r="E241">
        <f>'Аксапта ИВЛ приход 3'!F241</f>
        <v>0</v>
      </c>
    </row>
    <row r="242" spans="1:5">
      <c r="A242" t="e">
        <f t="shared" si="3"/>
        <v>#VALUE!</v>
      </c>
      <c r="B242">
        <f>'Аксапта ИВЛ приход 3'!B242</f>
        <v>0</v>
      </c>
      <c r="C242" s="197">
        <f>'Аксапта ИВЛ приход 3'!C242</f>
        <v>0</v>
      </c>
      <c r="D242" s="185">
        <f>'Аксапта ИВЛ приход 3'!E242+1-1</f>
        <v>0</v>
      </c>
      <c r="E242">
        <f>'Аксапта ИВЛ приход 3'!F242</f>
        <v>0</v>
      </c>
    </row>
    <row r="243" spans="1:5">
      <c r="A243" t="e">
        <f t="shared" si="3"/>
        <v>#VALUE!</v>
      </c>
      <c r="B243">
        <f>'Аксапта ИВЛ приход 3'!B243</f>
        <v>0</v>
      </c>
      <c r="C243" s="197">
        <f>'Аксапта ИВЛ приход 3'!C243</f>
        <v>0</v>
      </c>
      <c r="D243" s="185">
        <f>'Аксапта ИВЛ приход 3'!E243+1-1</f>
        <v>0</v>
      </c>
      <c r="E243">
        <f>'Аксапта ИВЛ приход 3'!F243</f>
        <v>0</v>
      </c>
    </row>
    <row r="244" spans="1:5">
      <c r="A244" t="e">
        <f t="shared" si="3"/>
        <v>#VALUE!</v>
      </c>
      <c r="B244">
        <f>'Аксапта ИВЛ приход 3'!B244</f>
        <v>0</v>
      </c>
      <c r="C244" s="197">
        <f>'Аксапта ИВЛ приход 3'!C244</f>
        <v>0</v>
      </c>
      <c r="D244" s="185">
        <f>'Аксапта ИВЛ приход 3'!E244+1-1</f>
        <v>0</v>
      </c>
      <c r="E244">
        <f>'Аксапта ИВЛ приход 3'!F244</f>
        <v>0</v>
      </c>
    </row>
    <row r="245" spans="1:5">
      <c r="A245" t="e">
        <f t="shared" si="3"/>
        <v>#VALUE!</v>
      </c>
      <c r="B245">
        <f>'Аксапта ИВЛ приход 3'!B245</f>
        <v>0</v>
      </c>
      <c r="C245" s="197">
        <f>'Аксапта ИВЛ приход 3'!C245</f>
        <v>0</v>
      </c>
      <c r="D245" s="185">
        <f>'Аксапта ИВЛ приход 3'!E245+1-1</f>
        <v>0</v>
      </c>
      <c r="E245">
        <f>'Аксапта ИВЛ приход 3'!F245</f>
        <v>0</v>
      </c>
    </row>
    <row r="246" spans="1:5">
      <c r="A246" t="e">
        <f t="shared" si="3"/>
        <v>#VALUE!</v>
      </c>
      <c r="B246">
        <f>'Аксапта ИВЛ приход 3'!B246</f>
        <v>0</v>
      </c>
      <c r="C246" s="197">
        <f>'Аксапта ИВЛ приход 3'!C246</f>
        <v>0</v>
      </c>
      <c r="D246" s="185">
        <f>'Аксапта ИВЛ приход 3'!E246+1-1</f>
        <v>0</v>
      </c>
      <c r="E246">
        <f>'Аксапта ИВЛ приход 3'!F246</f>
        <v>0</v>
      </c>
    </row>
    <row r="247" spans="1:5">
      <c r="A247" t="e">
        <f t="shared" si="3"/>
        <v>#VALUE!</v>
      </c>
      <c r="B247">
        <f>'Аксапта ИВЛ приход 3'!B247</f>
        <v>0</v>
      </c>
      <c r="C247" s="197">
        <f>'Аксапта ИВЛ приход 3'!C247</f>
        <v>0</v>
      </c>
      <c r="D247" s="185">
        <f>'Аксапта ИВЛ приход 3'!E247+1-1</f>
        <v>0</v>
      </c>
      <c r="E247">
        <f>'Аксапта ИВЛ приход 3'!F247</f>
        <v>0</v>
      </c>
    </row>
    <row r="248" spans="1:5">
      <c r="A248" t="e">
        <f t="shared" si="3"/>
        <v>#VALUE!</v>
      </c>
      <c r="B248">
        <f>'Аксапта ИВЛ приход 3'!B248</f>
        <v>0</v>
      </c>
      <c r="C248" s="197">
        <f>'Аксапта ИВЛ приход 3'!C248</f>
        <v>0</v>
      </c>
      <c r="D248" s="185">
        <f>'Аксапта ИВЛ приход 3'!E248+1-1</f>
        <v>0</v>
      </c>
      <c r="E248">
        <f>'Аксапта ИВЛ приход 3'!F248</f>
        <v>0</v>
      </c>
    </row>
    <row r="249" spans="1:5">
      <c r="A249" t="e">
        <f t="shared" si="3"/>
        <v>#VALUE!</v>
      </c>
      <c r="B249">
        <f>'Аксапта ИВЛ приход 3'!B249</f>
        <v>0</v>
      </c>
      <c r="C249" s="197">
        <f>'Аксапта ИВЛ приход 3'!C249</f>
        <v>0</v>
      </c>
      <c r="D249" s="185">
        <f>'Аксапта ИВЛ приход 3'!E249+1-1</f>
        <v>0</v>
      </c>
      <c r="E249">
        <f>'Аксапта ИВЛ приход 3'!F249</f>
        <v>0</v>
      </c>
    </row>
    <row r="250" spans="1:5">
      <c r="A250" t="e">
        <f t="shared" si="3"/>
        <v>#VALUE!</v>
      </c>
      <c r="B250">
        <f>'Аксапта ИВЛ приход 3'!B250</f>
        <v>0</v>
      </c>
      <c r="C250" s="197">
        <f>'Аксапта ИВЛ приход 3'!C250</f>
        <v>0</v>
      </c>
      <c r="D250" s="185">
        <f>'Аксапта ИВЛ приход 3'!E250+1-1</f>
        <v>0</v>
      </c>
      <c r="E250">
        <f>'Аксапта ИВЛ приход 3'!F250</f>
        <v>0</v>
      </c>
    </row>
    <row r="251" spans="1:5">
      <c r="A251" t="e">
        <f t="shared" si="3"/>
        <v>#VALUE!</v>
      </c>
      <c r="B251">
        <f>'Аксапта ИВЛ приход 3'!B251</f>
        <v>0</v>
      </c>
      <c r="C251" s="197">
        <f>'Аксапта ИВЛ приход 3'!C251</f>
        <v>0</v>
      </c>
      <c r="D251" s="185">
        <f>'Аксапта ИВЛ приход 3'!E251+1-1</f>
        <v>0</v>
      </c>
      <c r="E251">
        <f>'Аксапта ИВЛ приход 3'!F251</f>
        <v>0</v>
      </c>
    </row>
    <row r="252" spans="1:5">
      <c r="A252" t="e">
        <f t="shared" si="3"/>
        <v>#VALUE!</v>
      </c>
      <c r="B252">
        <f>'Аксапта ИВЛ приход 3'!B252</f>
        <v>0</v>
      </c>
      <c r="C252" s="197">
        <f>'Аксапта ИВЛ приход 3'!C252</f>
        <v>0</v>
      </c>
      <c r="D252" s="185">
        <f>'Аксапта ИВЛ приход 3'!E252+1-1</f>
        <v>0</v>
      </c>
      <c r="E252">
        <f>'Аксапта ИВЛ приход 3'!F252</f>
        <v>0</v>
      </c>
    </row>
    <row r="253" spans="1:5">
      <c r="A253" t="e">
        <f t="shared" si="3"/>
        <v>#VALUE!</v>
      </c>
      <c r="B253">
        <f>'Аксапта ИВЛ приход 3'!B253</f>
        <v>0</v>
      </c>
      <c r="C253" s="197">
        <f>'Аксапта ИВЛ приход 3'!C253</f>
        <v>0</v>
      </c>
      <c r="D253" s="185">
        <f>'Аксапта ИВЛ приход 3'!E253+1-1</f>
        <v>0</v>
      </c>
      <c r="E253">
        <f>'Аксапта ИВЛ приход 3'!F253</f>
        <v>0</v>
      </c>
    </row>
    <row r="254" spans="1:5">
      <c r="A254" t="e">
        <f t="shared" si="3"/>
        <v>#VALUE!</v>
      </c>
      <c r="B254">
        <f>'Аксапта ИВЛ приход 3'!B254</f>
        <v>0</v>
      </c>
      <c r="C254" s="197">
        <f>'Аксапта ИВЛ приход 3'!C254</f>
        <v>0</v>
      </c>
      <c r="D254" s="185">
        <f>'Аксапта ИВЛ приход 3'!E254+1-1</f>
        <v>0</v>
      </c>
      <c r="E254">
        <f>'Аксапта ИВЛ приход 3'!F254</f>
        <v>0</v>
      </c>
    </row>
    <row r="255" spans="1:5">
      <c r="A255" t="e">
        <f t="shared" si="3"/>
        <v>#VALUE!</v>
      </c>
      <c r="B255">
        <f>'Аксапта ИВЛ приход 3'!B255</f>
        <v>0</v>
      </c>
      <c r="C255" s="197">
        <f>'Аксапта ИВЛ приход 3'!C255</f>
        <v>0</v>
      </c>
      <c r="D255" s="185">
        <f>'Аксапта ИВЛ приход 3'!E255+1-1</f>
        <v>0</v>
      </c>
      <c r="E255">
        <f>'Аксапта ИВЛ приход 3'!F255</f>
        <v>0</v>
      </c>
    </row>
    <row r="256" spans="1:5">
      <c r="A256" t="e">
        <f t="shared" si="3"/>
        <v>#VALUE!</v>
      </c>
      <c r="B256">
        <f>'Аксапта ИВЛ приход 3'!B256</f>
        <v>0</v>
      </c>
      <c r="C256" s="197">
        <f>'Аксапта ИВЛ приход 3'!C256</f>
        <v>0</v>
      </c>
      <c r="D256" s="185">
        <f>'Аксапта ИВЛ приход 3'!E256+1-1</f>
        <v>0</v>
      </c>
      <c r="E256">
        <f>'Аксапта ИВЛ приход 3'!F256</f>
        <v>0</v>
      </c>
    </row>
    <row r="257" spans="1:5">
      <c r="A257" t="e">
        <f t="shared" ref="A257:A320" si="4">REPLACE(B257,1,3,)+1-1</f>
        <v>#VALUE!</v>
      </c>
      <c r="B257">
        <f>'Аксапта ИВЛ приход 3'!B257</f>
        <v>0</v>
      </c>
      <c r="C257" s="197">
        <f>'Аксапта ИВЛ приход 3'!C257</f>
        <v>0</v>
      </c>
      <c r="D257" s="185">
        <f>'Аксапта ИВЛ приход 3'!E257+1-1</f>
        <v>0</v>
      </c>
      <c r="E257">
        <f>'Аксапта ИВЛ приход 3'!F257</f>
        <v>0</v>
      </c>
    </row>
    <row r="258" spans="1:5">
      <c r="A258" t="e">
        <f t="shared" si="4"/>
        <v>#VALUE!</v>
      </c>
      <c r="B258">
        <f>'Аксапта ИВЛ приход 3'!B258</f>
        <v>0</v>
      </c>
      <c r="C258" s="197">
        <f>'Аксапта ИВЛ приход 3'!C258</f>
        <v>0</v>
      </c>
      <c r="D258" s="185">
        <f>'Аксапта ИВЛ приход 3'!E258+1-1</f>
        <v>0</v>
      </c>
      <c r="E258">
        <f>'Аксапта ИВЛ приход 3'!F258</f>
        <v>0</v>
      </c>
    </row>
    <row r="259" spans="1:5">
      <c r="A259" t="e">
        <f t="shared" si="4"/>
        <v>#VALUE!</v>
      </c>
      <c r="B259">
        <f>'Аксапта ИВЛ приход 3'!B259</f>
        <v>0</v>
      </c>
      <c r="C259" s="197">
        <f>'Аксапта ИВЛ приход 3'!C259</f>
        <v>0</v>
      </c>
      <c r="D259" s="185">
        <f>'Аксапта ИВЛ приход 3'!E259+1-1</f>
        <v>0</v>
      </c>
      <c r="E259">
        <f>'Аксапта ИВЛ приход 3'!F259</f>
        <v>0</v>
      </c>
    </row>
    <row r="260" spans="1:5">
      <c r="A260" t="e">
        <f t="shared" si="4"/>
        <v>#VALUE!</v>
      </c>
      <c r="B260">
        <f>'Аксапта ИВЛ приход 3'!B260</f>
        <v>0</v>
      </c>
      <c r="C260" s="197">
        <f>'Аксапта ИВЛ приход 3'!C260</f>
        <v>0</v>
      </c>
      <c r="D260" s="185">
        <f>'Аксапта ИВЛ приход 3'!E260+1-1</f>
        <v>0</v>
      </c>
      <c r="E260">
        <f>'Аксапта ИВЛ приход 3'!F260</f>
        <v>0</v>
      </c>
    </row>
    <row r="261" spans="1:5">
      <c r="A261" t="e">
        <f t="shared" si="4"/>
        <v>#VALUE!</v>
      </c>
      <c r="B261">
        <f>'Аксапта ИВЛ приход 3'!B261</f>
        <v>0</v>
      </c>
      <c r="C261" s="197">
        <f>'Аксапта ИВЛ приход 3'!C261</f>
        <v>0</v>
      </c>
      <c r="D261" s="185">
        <f>'Аксапта ИВЛ приход 3'!E261+1-1</f>
        <v>0</v>
      </c>
      <c r="E261">
        <f>'Аксапта ИВЛ приход 3'!F261</f>
        <v>0</v>
      </c>
    </row>
    <row r="262" spans="1:5">
      <c r="A262" t="e">
        <f t="shared" si="4"/>
        <v>#VALUE!</v>
      </c>
      <c r="B262">
        <f>'Аксапта ИВЛ приход 3'!B262</f>
        <v>0</v>
      </c>
      <c r="C262" s="197">
        <f>'Аксапта ИВЛ приход 3'!C262</f>
        <v>0</v>
      </c>
      <c r="D262" s="185">
        <f>'Аксапта ИВЛ приход 3'!E262+1-1</f>
        <v>0</v>
      </c>
      <c r="E262">
        <f>'Аксапта ИВЛ приход 3'!F262</f>
        <v>0</v>
      </c>
    </row>
    <row r="263" spans="1:5">
      <c r="A263" t="e">
        <f t="shared" si="4"/>
        <v>#VALUE!</v>
      </c>
      <c r="B263">
        <f>'Аксапта ИВЛ приход 3'!B263</f>
        <v>0</v>
      </c>
      <c r="C263" s="197">
        <f>'Аксапта ИВЛ приход 3'!C263</f>
        <v>0</v>
      </c>
      <c r="D263" s="185">
        <f>'Аксапта ИВЛ приход 3'!E263+1-1</f>
        <v>0</v>
      </c>
      <c r="E263">
        <f>'Аксапта ИВЛ приход 3'!F263</f>
        <v>0</v>
      </c>
    </row>
    <row r="264" spans="1:5">
      <c r="A264" t="e">
        <f t="shared" si="4"/>
        <v>#VALUE!</v>
      </c>
      <c r="B264">
        <f>'Аксапта ИВЛ приход 3'!B264</f>
        <v>0</v>
      </c>
      <c r="C264" s="197">
        <f>'Аксапта ИВЛ приход 3'!C264</f>
        <v>0</v>
      </c>
      <c r="D264" s="185">
        <f>'Аксапта ИВЛ приход 3'!E264+1-1</f>
        <v>0</v>
      </c>
      <c r="E264">
        <f>'Аксапта ИВЛ приход 3'!F264</f>
        <v>0</v>
      </c>
    </row>
    <row r="265" spans="1:5">
      <c r="A265" t="e">
        <f t="shared" si="4"/>
        <v>#VALUE!</v>
      </c>
      <c r="B265">
        <f>'Аксапта ИВЛ приход 3'!B265</f>
        <v>0</v>
      </c>
      <c r="C265" s="197">
        <f>'Аксапта ИВЛ приход 3'!C265</f>
        <v>0</v>
      </c>
      <c r="D265" s="185">
        <f>'Аксапта ИВЛ приход 3'!E265+1-1</f>
        <v>0</v>
      </c>
      <c r="E265">
        <f>'Аксапта ИВЛ приход 3'!F265</f>
        <v>0</v>
      </c>
    </row>
    <row r="266" spans="1:5">
      <c r="A266" t="e">
        <f t="shared" si="4"/>
        <v>#VALUE!</v>
      </c>
      <c r="B266">
        <f>'Аксапта ИВЛ приход 3'!B266</f>
        <v>0</v>
      </c>
      <c r="C266" s="197">
        <f>'Аксапта ИВЛ приход 3'!C266</f>
        <v>0</v>
      </c>
      <c r="D266" s="185">
        <f>'Аксапта ИВЛ приход 3'!E266+1-1</f>
        <v>0</v>
      </c>
      <c r="E266">
        <f>'Аксапта ИВЛ приход 3'!F266</f>
        <v>0</v>
      </c>
    </row>
    <row r="267" spans="1:5">
      <c r="A267" t="e">
        <f t="shared" si="4"/>
        <v>#VALUE!</v>
      </c>
      <c r="B267">
        <f>'Аксапта ИВЛ приход 3'!B267</f>
        <v>0</v>
      </c>
      <c r="C267" s="197">
        <f>'Аксапта ИВЛ приход 3'!C267</f>
        <v>0</v>
      </c>
      <c r="D267" s="185">
        <f>'Аксапта ИВЛ приход 3'!E267+1-1</f>
        <v>0</v>
      </c>
      <c r="E267">
        <f>'Аксапта ИВЛ приход 3'!F267</f>
        <v>0</v>
      </c>
    </row>
    <row r="268" spans="1:5">
      <c r="A268" t="e">
        <f t="shared" si="4"/>
        <v>#VALUE!</v>
      </c>
      <c r="B268">
        <f>'Аксапта ИВЛ приход 3'!B268</f>
        <v>0</v>
      </c>
      <c r="C268" s="197">
        <f>'Аксапта ИВЛ приход 3'!C268</f>
        <v>0</v>
      </c>
      <c r="D268" s="185">
        <f>'Аксапта ИВЛ приход 3'!E268+1-1</f>
        <v>0</v>
      </c>
      <c r="E268">
        <f>'Аксапта ИВЛ приход 3'!F268</f>
        <v>0</v>
      </c>
    </row>
    <row r="269" spans="1:5">
      <c r="A269" t="e">
        <f t="shared" si="4"/>
        <v>#VALUE!</v>
      </c>
      <c r="B269">
        <f>'Аксапта ИВЛ приход 3'!B269</f>
        <v>0</v>
      </c>
      <c r="C269" s="197">
        <f>'Аксапта ИВЛ приход 3'!C269</f>
        <v>0</v>
      </c>
      <c r="D269" s="185">
        <f>'Аксапта ИВЛ приход 3'!E269+1-1</f>
        <v>0</v>
      </c>
      <c r="E269">
        <f>'Аксапта ИВЛ приход 3'!F269</f>
        <v>0</v>
      </c>
    </row>
    <row r="270" spans="1:5">
      <c r="A270" t="e">
        <f t="shared" si="4"/>
        <v>#VALUE!</v>
      </c>
      <c r="B270">
        <f>'Аксапта ИВЛ приход 3'!B270</f>
        <v>0</v>
      </c>
      <c r="C270" s="197">
        <f>'Аксапта ИВЛ приход 3'!C270</f>
        <v>0</v>
      </c>
      <c r="D270" s="185">
        <f>'Аксапта ИВЛ приход 3'!E270+1-1</f>
        <v>0</v>
      </c>
      <c r="E270">
        <f>'Аксапта ИВЛ приход 3'!F270</f>
        <v>0</v>
      </c>
    </row>
    <row r="271" spans="1:5">
      <c r="A271" t="e">
        <f t="shared" si="4"/>
        <v>#VALUE!</v>
      </c>
      <c r="B271">
        <f>'Аксапта ИВЛ приход 3'!B271</f>
        <v>0</v>
      </c>
      <c r="C271" s="197">
        <f>'Аксапта ИВЛ приход 3'!C271</f>
        <v>0</v>
      </c>
      <c r="D271" s="185">
        <f>'Аксапта ИВЛ приход 3'!E271+1-1</f>
        <v>0</v>
      </c>
      <c r="E271">
        <f>'Аксапта ИВЛ приход 3'!F271</f>
        <v>0</v>
      </c>
    </row>
    <row r="272" spans="1:5">
      <c r="A272" t="e">
        <f t="shared" si="4"/>
        <v>#VALUE!</v>
      </c>
      <c r="B272">
        <f>'Аксапта ИВЛ приход 3'!B272</f>
        <v>0</v>
      </c>
      <c r="C272" s="197">
        <f>'Аксапта ИВЛ приход 3'!C272</f>
        <v>0</v>
      </c>
      <c r="D272" s="185">
        <f>'Аксапта ИВЛ приход 3'!E272+1-1</f>
        <v>0</v>
      </c>
      <c r="E272">
        <f>'Аксапта ИВЛ приход 3'!F272</f>
        <v>0</v>
      </c>
    </row>
    <row r="273" spans="1:5">
      <c r="A273" t="e">
        <f t="shared" si="4"/>
        <v>#VALUE!</v>
      </c>
      <c r="B273">
        <f>'Аксапта ИВЛ приход 3'!B273</f>
        <v>0</v>
      </c>
      <c r="C273" s="197">
        <f>'Аксапта ИВЛ приход 3'!C273</f>
        <v>0</v>
      </c>
      <c r="D273" s="185">
        <f>'Аксапта ИВЛ приход 3'!E273+1-1</f>
        <v>0</v>
      </c>
      <c r="E273">
        <f>'Аксапта ИВЛ приход 3'!F273</f>
        <v>0</v>
      </c>
    </row>
    <row r="274" spans="1:5">
      <c r="A274" t="e">
        <f t="shared" si="4"/>
        <v>#VALUE!</v>
      </c>
      <c r="B274">
        <f>'Аксапта ИВЛ приход 3'!B274</f>
        <v>0</v>
      </c>
      <c r="C274" s="197">
        <f>'Аксапта ИВЛ приход 3'!C274</f>
        <v>0</v>
      </c>
      <c r="D274" s="185">
        <f>'Аксапта ИВЛ приход 3'!E274+1-1</f>
        <v>0</v>
      </c>
      <c r="E274">
        <f>'Аксапта ИВЛ приход 3'!F274</f>
        <v>0</v>
      </c>
    </row>
    <row r="275" spans="1:5">
      <c r="A275" t="e">
        <f t="shared" si="4"/>
        <v>#VALUE!</v>
      </c>
      <c r="B275">
        <f>'Аксапта ИВЛ приход 3'!B275</f>
        <v>0</v>
      </c>
      <c r="C275" s="197">
        <f>'Аксапта ИВЛ приход 3'!C275</f>
        <v>0</v>
      </c>
      <c r="D275" s="185">
        <f>'Аксапта ИВЛ приход 3'!E275+1-1</f>
        <v>0</v>
      </c>
      <c r="E275">
        <f>'Аксапта ИВЛ приход 3'!F275</f>
        <v>0</v>
      </c>
    </row>
    <row r="276" spans="1:5">
      <c r="A276" t="e">
        <f t="shared" si="4"/>
        <v>#VALUE!</v>
      </c>
      <c r="B276">
        <f>'Аксапта ИВЛ приход 3'!B276</f>
        <v>0</v>
      </c>
      <c r="C276" s="197">
        <f>'Аксапта ИВЛ приход 3'!C276</f>
        <v>0</v>
      </c>
      <c r="D276" s="185">
        <f>'Аксапта ИВЛ приход 3'!E276+1-1</f>
        <v>0</v>
      </c>
      <c r="E276">
        <f>'Аксапта ИВЛ приход 3'!F276</f>
        <v>0</v>
      </c>
    </row>
    <row r="277" spans="1:5">
      <c r="A277" t="e">
        <f t="shared" si="4"/>
        <v>#VALUE!</v>
      </c>
      <c r="B277">
        <f>'Аксапта ИВЛ приход 3'!B277</f>
        <v>0</v>
      </c>
      <c r="C277" s="197">
        <f>'Аксапта ИВЛ приход 3'!C277</f>
        <v>0</v>
      </c>
      <c r="D277" s="185">
        <f>'Аксапта ИВЛ приход 3'!E277+1-1</f>
        <v>0</v>
      </c>
      <c r="E277">
        <f>'Аксапта ИВЛ приход 3'!F277</f>
        <v>0</v>
      </c>
    </row>
    <row r="278" spans="1:5">
      <c r="A278" t="e">
        <f t="shared" si="4"/>
        <v>#VALUE!</v>
      </c>
      <c r="B278">
        <f>'Аксапта ИВЛ приход 3'!B278</f>
        <v>0</v>
      </c>
      <c r="C278" s="197">
        <f>'Аксапта ИВЛ приход 3'!C278</f>
        <v>0</v>
      </c>
      <c r="D278" s="185">
        <f>'Аксапта ИВЛ приход 3'!E278+1-1</f>
        <v>0</v>
      </c>
      <c r="E278">
        <f>'Аксапта ИВЛ приход 3'!F278</f>
        <v>0</v>
      </c>
    </row>
    <row r="279" spans="1:5">
      <c r="A279" t="e">
        <f t="shared" si="4"/>
        <v>#VALUE!</v>
      </c>
      <c r="B279">
        <f>'Аксапта ИВЛ приход 3'!B279</f>
        <v>0</v>
      </c>
      <c r="C279" s="197">
        <f>'Аксапта ИВЛ приход 3'!C279</f>
        <v>0</v>
      </c>
      <c r="D279" s="185">
        <f>'Аксапта ИВЛ приход 3'!E279+1-1</f>
        <v>0</v>
      </c>
      <c r="E279">
        <f>'Аксапта ИВЛ приход 3'!F279</f>
        <v>0</v>
      </c>
    </row>
    <row r="280" spans="1:5">
      <c r="A280" t="e">
        <f t="shared" si="4"/>
        <v>#VALUE!</v>
      </c>
      <c r="B280">
        <f>'Аксапта ИВЛ приход 3'!B280</f>
        <v>0</v>
      </c>
      <c r="C280" s="197">
        <f>'Аксапта ИВЛ приход 3'!C280</f>
        <v>0</v>
      </c>
      <c r="D280" s="185">
        <f>'Аксапта ИВЛ приход 3'!E280+1-1</f>
        <v>0</v>
      </c>
      <c r="E280">
        <f>'Аксапта ИВЛ приход 3'!F280</f>
        <v>0</v>
      </c>
    </row>
    <row r="281" spans="1:5">
      <c r="A281" t="e">
        <f t="shared" si="4"/>
        <v>#VALUE!</v>
      </c>
      <c r="B281">
        <f>'Аксапта ИВЛ приход 3'!B281</f>
        <v>0</v>
      </c>
      <c r="C281" s="197">
        <f>'Аксапта ИВЛ приход 3'!C281</f>
        <v>0</v>
      </c>
      <c r="D281" s="185">
        <f>'Аксапта ИВЛ приход 3'!E281+1-1</f>
        <v>0</v>
      </c>
      <c r="E281">
        <f>'Аксапта ИВЛ приход 3'!F281</f>
        <v>0</v>
      </c>
    </row>
    <row r="282" spans="1:5">
      <c r="A282" t="e">
        <f t="shared" si="4"/>
        <v>#VALUE!</v>
      </c>
      <c r="B282">
        <f>'Аксапта ИВЛ приход 3'!B282</f>
        <v>0</v>
      </c>
      <c r="C282" s="197">
        <f>'Аксапта ИВЛ приход 3'!C282</f>
        <v>0</v>
      </c>
      <c r="D282" s="185">
        <f>'Аксапта ИВЛ приход 3'!E282+1-1</f>
        <v>0</v>
      </c>
      <c r="E282">
        <f>'Аксапта ИВЛ приход 3'!F282</f>
        <v>0</v>
      </c>
    </row>
    <row r="283" spans="1:5">
      <c r="A283" t="e">
        <f t="shared" si="4"/>
        <v>#VALUE!</v>
      </c>
      <c r="B283">
        <f>'Аксапта ИВЛ приход 3'!B283</f>
        <v>0</v>
      </c>
      <c r="C283" s="197">
        <f>'Аксапта ИВЛ приход 3'!C283</f>
        <v>0</v>
      </c>
      <c r="D283" s="185">
        <f>'Аксапта ИВЛ приход 3'!E283+1-1</f>
        <v>0</v>
      </c>
      <c r="E283">
        <f>'Аксапта ИВЛ приход 3'!F283</f>
        <v>0</v>
      </c>
    </row>
    <row r="284" spans="1:5">
      <c r="A284" t="e">
        <f t="shared" si="4"/>
        <v>#VALUE!</v>
      </c>
      <c r="B284">
        <f>'Аксапта ИВЛ приход 3'!B284</f>
        <v>0</v>
      </c>
      <c r="C284" s="197">
        <f>'Аксапта ИВЛ приход 3'!C284</f>
        <v>0</v>
      </c>
      <c r="D284" s="185">
        <f>'Аксапта ИВЛ приход 3'!E284+1-1</f>
        <v>0</v>
      </c>
      <c r="E284">
        <f>'Аксапта ИВЛ приход 3'!F284</f>
        <v>0</v>
      </c>
    </row>
    <row r="285" spans="1:5">
      <c r="A285" t="e">
        <f t="shared" si="4"/>
        <v>#VALUE!</v>
      </c>
      <c r="B285">
        <f>'Аксапта ИВЛ приход 3'!B285</f>
        <v>0</v>
      </c>
      <c r="C285" s="197">
        <f>'Аксапта ИВЛ приход 3'!C285</f>
        <v>0</v>
      </c>
      <c r="D285" s="185">
        <f>'Аксапта ИВЛ приход 3'!E285+1-1</f>
        <v>0</v>
      </c>
      <c r="E285">
        <f>'Аксапта ИВЛ приход 3'!F285</f>
        <v>0</v>
      </c>
    </row>
    <row r="286" spans="1:5">
      <c r="A286" t="e">
        <f t="shared" si="4"/>
        <v>#VALUE!</v>
      </c>
      <c r="B286">
        <f>'Аксапта ИВЛ приход 3'!B286</f>
        <v>0</v>
      </c>
      <c r="C286" s="197">
        <f>'Аксапта ИВЛ приход 3'!C286</f>
        <v>0</v>
      </c>
      <c r="D286" s="185">
        <f>'Аксапта ИВЛ приход 3'!E286+1-1</f>
        <v>0</v>
      </c>
      <c r="E286">
        <f>'Аксапта ИВЛ приход 3'!F286</f>
        <v>0</v>
      </c>
    </row>
    <row r="287" spans="1:5">
      <c r="A287" t="e">
        <f t="shared" si="4"/>
        <v>#VALUE!</v>
      </c>
      <c r="B287">
        <f>'Аксапта ИВЛ приход 3'!B287</f>
        <v>0</v>
      </c>
      <c r="C287" s="197">
        <f>'Аксапта ИВЛ приход 3'!C287</f>
        <v>0</v>
      </c>
      <c r="D287" s="185">
        <f>'Аксапта ИВЛ приход 3'!E287+1-1</f>
        <v>0</v>
      </c>
      <c r="E287">
        <f>'Аксапта ИВЛ приход 3'!F287</f>
        <v>0</v>
      </c>
    </row>
    <row r="288" spans="1:5">
      <c r="A288" t="e">
        <f t="shared" si="4"/>
        <v>#VALUE!</v>
      </c>
      <c r="B288">
        <f>'Аксапта ИВЛ приход 3'!B288</f>
        <v>0</v>
      </c>
      <c r="C288" s="197">
        <f>'Аксапта ИВЛ приход 3'!C288</f>
        <v>0</v>
      </c>
      <c r="D288" s="185">
        <f>'Аксапта ИВЛ приход 3'!E288+1-1</f>
        <v>0</v>
      </c>
      <c r="E288">
        <f>'Аксапта ИВЛ приход 3'!F288</f>
        <v>0</v>
      </c>
    </row>
    <row r="289" spans="1:5">
      <c r="A289" t="e">
        <f t="shared" si="4"/>
        <v>#VALUE!</v>
      </c>
      <c r="B289">
        <f>'Аксапта ИВЛ приход 3'!B289</f>
        <v>0</v>
      </c>
      <c r="C289" s="197">
        <f>'Аксапта ИВЛ приход 3'!C289</f>
        <v>0</v>
      </c>
      <c r="D289" s="185">
        <f>'Аксапта ИВЛ приход 3'!E289+1-1</f>
        <v>0</v>
      </c>
      <c r="E289">
        <f>'Аксапта ИВЛ приход 3'!F289</f>
        <v>0</v>
      </c>
    </row>
    <row r="290" spans="1:5">
      <c r="A290" t="e">
        <f t="shared" si="4"/>
        <v>#VALUE!</v>
      </c>
      <c r="B290">
        <f>'Аксапта ИВЛ приход 3'!B290</f>
        <v>0</v>
      </c>
      <c r="C290" s="197">
        <f>'Аксапта ИВЛ приход 3'!C290</f>
        <v>0</v>
      </c>
      <c r="D290" s="185">
        <f>'Аксапта ИВЛ приход 3'!E290+1-1</f>
        <v>0</v>
      </c>
      <c r="E290">
        <f>'Аксапта ИВЛ приход 3'!F290</f>
        <v>0</v>
      </c>
    </row>
    <row r="291" spans="1:5">
      <c r="A291" t="e">
        <f t="shared" si="4"/>
        <v>#VALUE!</v>
      </c>
      <c r="B291">
        <f>'Аксапта ИВЛ приход 3'!B291</f>
        <v>0</v>
      </c>
      <c r="C291" s="197">
        <f>'Аксапта ИВЛ приход 3'!C291</f>
        <v>0</v>
      </c>
      <c r="D291" s="185">
        <f>'Аксапта ИВЛ приход 3'!E291+1-1</f>
        <v>0</v>
      </c>
      <c r="E291">
        <f>'Аксапта ИВЛ приход 3'!F291</f>
        <v>0</v>
      </c>
    </row>
    <row r="292" spans="1:5">
      <c r="A292" t="e">
        <f t="shared" si="4"/>
        <v>#VALUE!</v>
      </c>
      <c r="B292">
        <f>'Аксапта ИВЛ приход 3'!B292</f>
        <v>0</v>
      </c>
      <c r="C292" s="197">
        <f>'Аксапта ИВЛ приход 3'!C292</f>
        <v>0</v>
      </c>
      <c r="D292" s="185">
        <f>'Аксапта ИВЛ приход 3'!E292+1-1</f>
        <v>0</v>
      </c>
      <c r="E292">
        <f>'Аксапта ИВЛ приход 3'!F292</f>
        <v>0</v>
      </c>
    </row>
    <row r="293" spans="1:5">
      <c r="A293" t="e">
        <f t="shared" si="4"/>
        <v>#VALUE!</v>
      </c>
      <c r="B293">
        <f>'Аксапта ИВЛ приход 3'!B293</f>
        <v>0</v>
      </c>
      <c r="C293" s="197">
        <f>'Аксапта ИВЛ приход 3'!C293</f>
        <v>0</v>
      </c>
      <c r="D293" s="185">
        <f>'Аксапта ИВЛ приход 3'!E293+1-1</f>
        <v>0</v>
      </c>
      <c r="E293">
        <f>'Аксапта ИВЛ приход 3'!F293</f>
        <v>0</v>
      </c>
    </row>
    <row r="294" spans="1:5">
      <c r="A294" t="e">
        <f t="shared" si="4"/>
        <v>#VALUE!</v>
      </c>
      <c r="B294">
        <f>'Аксапта ИВЛ приход 3'!B294</f>
        <v>0</v>
      </c>
      <c r="C294" s="197">
        <f>'Аксапта ИВЛ приход 3'!C294</f>
        <v>0</v>
      </c>
      <c r="D294" s="185">
        <f>'Аксапта ИВЛ приход 3'!E294+1-1</f>
        <v>0</v>
      </c>
      <c r="E294">
        <f>'Аксапта ИВЛ приход 3'!F294</f>
        <v>0</v>
      </c>
    </row>
    <row r="295" spans="1:5">
      <c r="A295" t="e">
        <f t="shared" si="4"/>
        <v>#VALUE!</v>
      </c>
      <c r="B295">
        <f>'Аксапта ИВЛ приход 3'!B295</f>
        <v>0</v>
      </c>
      <c r="C295" s="197">
        <f>'Аксапта ИВЛ приход 3'!C295</f>
        <v>0</v>
      </c>
      <c r="D295" s="185">
        <f>'Аксапта ИВЛ приход 3'!E295+1-1</f>
        <v>0</v>
      </c>
      <c r="E295">
        <f>'Аксапта ИВЛ приход 3'!F295</f>
        <v>0</v>
      </c>
    </row>
    <row r="296" spans="1:5">
      <c r="A296" t="e">
        <f t="shared" si="4"/>
        <v>#VALUE!</v>
      </c>
      <c r="B296">
        <f>'Аксапта ИВЛ приход 3'!B296</f>
        <v>0</v>
      </c>
      <c r="C296" s="197">
        <f>'Аксапта ИВЛ приход 3'!C296</f>
        <v>0</v>
      </c>
      <c r="D296" s="185">
        <f>'Аксапта ИВЛ приход 3'!E296+1-1</f>
        <v>0</v>
      </c>
      <c r="E296">
        <f>'Аксапта ИВЛ приход 3'!F296</f>
        <v>0</v>
      </c>
    </row>
    <row r="297" spans="1:5">
      <c r="A297" t="e">
        <f t="shared" si="4"/>
        <v>#VALUE!</v>
      </c>
      <c r="B297">
        <f>'Аксапта ИВЛ приход 3'!B297</f>
        <v>0</v>
      </c>
      <c r="C297" s="197">
        <f>'Аксапта ИВЛ приход 3'!C297</f>
        <v>0</v>
      </c>
      <c r="D297" s="185">
        <f>'Аксапта ИВЛ приход 3'!E297+1-1</f>
        <v>0</v>
      </c>
      <c r="E297">
        <f>'Аксапта ИВЛ приход 3'!F297</f>
        <v>0</v>
      </c>
    </row>
    <row r="298" spans="1:5">
      <c r="A298" t="e">
        <f t="shared" si="4"/>
        <v>#VALUE!</v>
      </c>
      <c r="B298">
        <f>'Аксапта ИВЛ приход 3'!B298</f>
        <v>0</v>
      </c>
      <c r="C298" s="197">
        <f>'Аксапта ИВЛ приход 3'!C298</f>
        <v>0</v>
      </c>
      <c r="D298" s="185">
        <f>'Аксапта ИВЛ приход 3'!E298+1-1</f>
        <v>0</v>
      </c>
      <c r="E298">
        <f>'Аксапта ИВЛ приход 3'!F298</f>
        <v>0</v>
      </c>
    </row>
    <row r="299" spans="1:5">
      <c r="A299" t="e">
        <f t="shared" si="4"/>
        <v>#VALUE!</v>
      </c>
      <c r="B299">
        <f>'Аксапта ИВЛ приход 3'!B299</f>
        <v>0</v>
      </c>
      <c r="C299" s="197">
        <f>'Аксапта ИВЛ приход 3'!C299</f>
        <v>0</v>
      </c>
      <c r="D299" s="185">
        <f>'Аксапта ИВЛ приход 3'!E299+1-1</f>
        <v>0</v>
      </c>
      <c r="E299">
        <f>'Аксапта ИВЛ приход 3'!F299</f>
        <v>0</v>
      </c>
    </row>
    <row r="300" spans="1:5">
      <c r="A300" t="e">
        <f t="shared" si="4"/>
        <v>#VALUE!</v>
      </c>
      <c r="B300">
        <f>'Аксапта ИВЛ приход 3'!B300</f>
        <v>0</v>
      </c>
      <c r="C300" s="197">
        <f>'Аксапта ИВЛ приход 3'!C300</f>
        <v>0</v>
      </c>
      <c r="D300" s="185">
        <f>'Аксапта ИВЛ приход 3'!E300+1-1</f>
        <v>0</v>
      </c>
      <c r="E300">
        <f>'Аксапта ИВЛ приход 3'!F300</f>
        <v>0</v>
      </c>
    </row>
    <row r="301" spans="1:5">
      <c r="A301" t="e">
        <f t="shared" si="4"/>
        <v>#VALUE!</v>
      </c>
      <c r="B301">
        <f>'Аксапта ИВЛ приход 3'!B301</f>
        <v>0</v>
      </c>
      <c r="C301" s="197">
        <f>'Аксапта ИВЛ приход 3'!C301</f>
        <v>0</v>
      </c>
      <c r="D301" s="185">
        <f>'Аксапта ИВЛ приход 3'!E301+1-1</f>
        <v>0</v>
      </c>
      <c r="E301">
        <f>'Аксапта ИВЛ приход 3'!F301</f>
        <v>0</v>
      </c>
    </row>
    <row r="302" spans="1:5">
      <c r="A302" t="e">
        <f t="shared" si="4"/>
        <v>#VALUE!</v>
      </c>
      <c r="B302">
        <f>'Аксапта ИВЛ приход 3'!B302</f>
        <v>0</v>
      </c>
      <c r="C302" s="197">
        <f>'Аксапта ИВЛ приход 3'!C302</f>
        <v>0</v>
      </c>
      <c r="D302" s="185">
        <f>'Аксапта ИВЛ приход 3'!E302+1-1</f>
        <v>0</v>
      </c>
      <c r="E302">
        <f>'Аксапта ИВЛ приход 3'!F302</f>
        <v>0</v>
      </c>
    </row>
    <row r="303" spans="1:5">
      <c r="A303" t="e">
        <f t="shared" si="4"/>
        <v>#VALUE!</v>
      </c>
      <c r="B303">
        <f>'Аксапта ИВЛ приход 3'!B303</f>
        <v>0</v>
      </c>
      <c r="C303" s="197">
        <f>'Аксапта ИВЛ приход 3'!C303</f>
        <v>0</v>
      </c>
      <c r="D303" s="185">
        <f>'Аксапта ИВЛ приход 3'!E303+1-1</f>
        <v>0</v>
      </c>
      <c r="E303">
        <f>'Аксапта ИВЛ приход 3'!F303</f>
        <v>0</v>
      </c>
    </row>
    <row r="304" spans="1:5">
      <c r="A304" t="e">
        <f t="shared" si="4"/>
        <v>#VALUE!</v>
      </c>
      <c r="B304">
        <f>'Аксапта ИВЛ приход 3'!B304</f>
        <v>0</v>
      </c>
      <c r="C304" s="197">
        <f>'Аксапта ИВЛ приход 3'!C304</f>
        <v>0</v>
      </c>
      <c r="D304" s="185">
        <f>'Аксапта ИВЛ приход 3'!E304+1-1</f>
        <v>0</v>
      </c>
      <c r="E304">
        <f>'Аксапта ИВЛ приход 3'!F304</f>
        <v>0</v>
      </c>
    </row>
    <row r="305" spans="1:5">
      <c r="A305" t="e">
        <f t="shared" si="4"/>
        <v>#VALUE!</v>
      </c>
      <c r="B305">
        <f>'Аксапта ИВЛ приход 3'!B305</f>
        <v>0</v>
      </c>
      <c r="C305" s="197">
        <f>'Аксапта ИВЛ приход 3'!C305</f>
        <v>0</v>
      </c>
      <c r="D305" s="185">
        <f>'Аксапта ИВЛ приход 3'!E305+1-1</f>
        <v>0</v>
      </c>
      <c r="E305">
        <f>'Аксапта ИВЛ приход 3'!F305</f>
        <v>0</v>
      </c>
    </row>
    <row r="306" spans="1:5">
      <c r="A306" t="e">
        <f t="shared" si="4"/>
        <v>#VALUE!</v>
      </c>
      <c r="B306">
        <f>'Аксапта ИВЛ приход 3'!B306</f>
        <v>0</v>
      </c>
      <c r="C306" s="197">
        <f>'Аксапта ИВЛ приход 3'!C306</f>
        <v>0</v>
      </c>
      <c r="D306" s="185">
        <f>'Аксапта ИВЛ приход 3'!E306+1-1</f>
        <v>0</v>
      </c>
      <c r="E306">
        <f>'Аксапта ИВЛ приход 3'!F306</f>
        <v>0</v>
      </c>
    </row>
    <row r="307" spans="1:5">
      <c r="A307" t="e">
        <f t="shared" si="4"/>
        <v>#VALUE!</v>
      </c>
      <c r="B307">
        <f>'Аксапта ИВЛ приход 3'!B307</f>
        <v>0</v>
      </c>
      <c r="C307" s="197">
        <f>'Аксапта ИВЛ приход 3'!C307</f>
        <v>0</v>
      </c>
      <c r="D307" s="185">
        <f>'Аксапта ИВЛ приход 3'!E307+1-1</f>
        <v>0</v>
      </c>
      <c r="E307">
        <f>'Аксапта ИВЛ приход 3'!F307</f>
        <v>0</v>
      </c>
    </row>
    <row r="308" spans="1:5">
      <c r="A308" t="e">
        <f t="shared" si="4"/>
        <v>#VALUE!</v>
      </c>
      <c r="B308">
        <f>'Аксапта ИВЛ приход 3'!B308</f>
        <v>0</v>
      </c>
      <c r="C308" s="197">
        <f>'Аксапта ИВЛ приход 3'!C308</f>
        <v>0</v>
      </c>
      <c r="D308" s="185">
        <f>'Аксапта ИВЛ приход 3'!E308+1-1</f>
        <v>0</v>
      </c>
      <c r="E308">
        <f>'Аксапта ИВЛ приход 3'!F308</f>
        <v>0</v>
      </c>
    </row>
    <row r="309" spans="1:5">
      <c r="A309" t="e">
        <f t="shared" si="4"/>
        <v>#VALUE!</v>
      </c>
      <c r="B309">
        <f>'Аксапта ИВЛ приход 3'!B309</f>
        <v>0</v>
      </c>
      <c r="C309" s="197">
        <f>'Аксапта ИВЛ приход 3'!C309</f>
        <v>0</v>
      </c>
      <c r="D309" s="185">
        <f>'Аксапта ИВЛ приход 3'!E309+1-1</f>
        <v>0</v>
      </c>
      <c r="E309">
        <f>'Аксапта ИВЛ приход 3'!F309</f>
        <v>0</v>
      </c>
    </row>
    <row r="310" spans="1:5">
      <c r="A310" t="e">
        <f t="shared" si="4"/>
        <v>#VALUE!</v>
      </c>
      <c r="B310">
        <f>'Аксапта ИВЛ приход 3'!B310</f>
        <v>0</v>
      </c>
      <c r="C310" s="197">
        <f>'Аксапта ИВЛ приход 3'!C310</f>
        <v>0</v>
      </c>
      <c r="D310" s="185">
        <f>'Аксапта ИВЛ приход 3'!E310+1-1</f>
        <v>0</v>
      </c>
      <c r="E310">
        <f>'Аксапта ИВЛ приход 3'!F310</f>
        <v>0</v>
      </c>
    </row>
    <row r="311" spans="1:5">
      <c r="A311" t="e">
        <f t="shared" si="4"/>
        <v>#VALUE!</v>
      </c>
      <c r="B311">
        <f>'Аксапта ИВЛ приход 3'!B311</f>
        <v>0</v>
      </c>
      <c r="C311" s="197">
        <f>'Аксапта ИВЛ приход 3'!C311</f>
        <v>0</v>
      </c>
      <c r="D311" s="185">
        <f>'Аксапта ИВЛ приход 3'!E311+1-1</f>
        <v>0</v>
      </c>
      <c r="E311">
        <f>'Аксапта ИВЛ приход 3'!F311</f>
        <v>0</v>
      </c>
    </row>
    <row r="312" spans="1:5">
      <c r="A312" t="e">
        <f t="shared" si="4"/>
        <v>#VALUE!</v>
      </c>
      <c r="B312">
        <f>'Аксапта ИВЛ приход 3'!B312</f>
        <v>0</v>
      </c>
      <c r="C312" s="197">
        <f>'Аксапта ИВЛ приход 3'!C312</f>
        <v>0</v>
      </c>
      <c r="D312" s="185">
        <f>'Аксапта ИВЛ приход 3'!E312+1-1</f>
        <v>0</v>
      </c>
      <c r="E312">
        <f>'Аксапта ИВЛ приход 3'!F312</f>
        <v>0</v>
      </c>
    </row>
    <row r="313" spans="1:5">
      <c r="A313" t="e">
        <f t="shared" si="4"/>
        <v>#VALUE!</v>
      </c>
      <c r="B313">
        <f>'Аксапта ИВЛ приход 3'!B313</f>
        <v>0</v>
      </c>
      <c r="C313" s="197">
        <f>'Аксапта ИВЛ приход 3'!C313</f>
        <v>0</v>
      </c>
      <c r="D313" s="185">
        <f>'Аксапта ИВЛ приход 3'!E313+1-1</f>
        <v>0</v>
      </c>
      <c r="E313">
        <f>'Аксапта ИВЛ приход 3'!F313</f>
        <v>0</v>
      </c>
    </row>
    <row r="314" spans="1:5">
      <c r="A314" t="e">
        <f t="shared" si="4"/>
        <v>#VALUE!</v>
      </c>
      <c r="B314">
        <f>'Аксапта ИВЛ приход 3'!B314</f>
        <v>0</v>
      </c>
      <c r="C314" s="197">
        <f>'Аксапта ИВЛ приход 3'!C314</f>
        <v>0</v>
      </c>
      <c r="D314" s="185">
        <f>'Аксапта ИВЛ приход 3'!E314+1-1</f>
        <v>0</v>
      </c>
      <c r="E314">
        <f>'Аксапта ИВЛ приход 3'!F314</f>
        <v>0</v>
      </c>
    </row>
    <row r="315" spans="1:5">
      <c r="A315" t="e">
        <f t="shared" si="4"/>
        <v>#VALUE!</v>
      </c>
      <c r="B315">
        <f>'Аксапта ИВЛ приход 3'!B315</f>
        <v>0</v>
      </c>
      <c r="C315" s="197">
        <f>'Аксапта ИВЛ приход 3'!C315</f>
        <v>0</v>
      </c>
      <c r="D315" s="185">
        <f>'Аксапта ИВЛ приход 3'!E315+1-1</f>
        <v>0</v>
      </c>
      <c r="E315">
        <f>'Аксапта ИВЛ приход 3'!F315</f>
        <v>0</v>
      </c>
    </row>
    <row r="316" spans="1:5">
      <c r="A316" t="e">
        <f t="shared" si="4"/>
        <v>#VALUE!</v>
      </c>
      <c r="B316">
        <f>'Аксапта ИВЛ приход 3'!B316</f>
        <v>0</v>
      </c>
      <c r="C316" s="197">
        <f>'Аксапта ИВЛ приход 3'!C316</f>
        <v>0</v>
      </c>
      <c r="D316" s="185">
        <f>'Аксапта ИВЛ приход 3'!E316+1-1</f>
        <v>0</v>
      </c>
      <c r="E316">
        <f>'Аксапта ИВЛ приход 3'!F316</f>
        <v>0</v>
      </c>
    </row>
    <row r="317" spans="1:5">
      <c r="A317" t="e">
        <f t="shared" si="4"/>
        <v>#VALUE!</v>
      </c>
      <c r="B317">
        <f>'Аксапта ИВЛ приход 3'!B317</f>
        <v>0</v>
      </c>
      <c r="C317" s="197">
        <f>'Аксапта ИВЛ приход 3'!C317</f>
        <v>0</v>
      </c>
      <c r="D317" s="185">
        <f>'Аксапта ИВЛ приход 3'!E317+1-1</f>
        <v>0</v>
      </c>
      <c r="E317">
        <f>'Аксапта ИВЛ приход 3'!F317</f>
        <v>0</v>
      </c>
    </row>
    <row r="318" spans="1:5">
      <c r="A318" t="e">
        <f t="shared" si="4"/>
        <v>#VALUE!</v>
      </c>
      <c r="B318">
        <f>'Аксапта ИВЛ приход 3'!B318</f>
        <v>0</v>
      </c>
      <c r="C318" s="197">
        <f>'Аксапта ИВЛ приход 3'!C318</f>
        <v>0</v>
      </c>
      <c r="D318" s="185">
        <f>'Аксапта ИВЛ приход 3'!E318+1-1</f>
        <v>0</v>
      </c>
      <c r="E318">
        <f>'Аксапта ИВЛ приход 3'!F318</f>
        <v>0</v>
      </c>
    </row>
    <row r="319" spans="1:5">
      <c r="A319" t="e">
        <f t="shared" si="4"/>
        <v>#VALUE!</v>
      </c>
      <c r="B319">
        <f>'Аксапта ИВЛ приход 3'!B319</f>
        <v>0</v>
      </c>
      <c r="C319" s="197">
        <f>'Аксапта ИВЛ приход 3'!C319</f>
        <v>0</v>
      </c>
      <c r="D319" s="185">
        <f>'Аксапта ИВЛ приход 3'!E319+1-1</f>
        <v>0</v>
      </c>
      <c r="E319">
        <f>'Аксапта ИВЛ приход 3'!F319</f>
        <v>0</v>
      </c>
    </row>
    <row r="320" spans="1:5">
      <c r="A320" t="e">
        <f t="shared" si="4"/>
        <v>#VALUE!</v>
      </c>
      <c r="B320">
        <f>'Аксапта ИВЛ приход 3'!B320</f>
        <v>0</v>
      </c>
      <c r="C320" s="197">
        <f>'Аксапта ИВЛ приход 3'!C320</f>
        <v>0</v>
      </c>
      <c r="D320" s="185">
        <f>'Аксапта ИВЛ приход 3'!E320+1-1</f>
        <v>0</v>
      </c>
      <c r="E320">
        <f>'Аксапта ИВЛ приход 3'!F320</f>
        <v>0</v>
      </c>
    </row>
    <row r="321" spans="1:5">
      <c r="A321" t="e">
        <f t="shared" ref="A321:A384" si="5">REPLACE(B321,1,3,)+1-1</f>
        <v>#VALUE!</v>
      </c>
      <c r="B321">
        <f>'Аксапта ИВЛ приход 3'!B321</f>
        <v>0</v>
      </c>
      <c r="C321" s="197">
        <f>'Аксапта ИВЛ приход 3'!C321</f>
        <v>0</v>
      </c>
      <c r="D321" s="185">
        <f>'Аксапта ИВЛ приход 3'!E321+1-1</f>
        <v>0</v>
      </c>
      <c r="E321">
        <f>'Аксапта ИВЛ приход 3'!F321</f>
        <v>0</v>
      </c>
    </row>
    <row r="322" spans="1:5">
      <c r="A322" t="e">
        <f t="shared" si="5"/>
        <v>#VALUE!</v>
      </c>
      <c r="B322">
        <f>'Аксапта ИВЛ приход 3'!B322</f>
        <v>0</v>
      </c>
      <c r="C322" s="197">
        <f>'Аксапта ИВЛ приход 3'!C322</f>
        <v>0</v>
      </c>
      <c r="D322" s="185">
        <f>'Аксапта ИВЛ приход 3'!E322+1-1</f>
        <v>0</v>
      </c>
      <c r="E322">
        <f>'Аксапта ИВЛ приход 3'!F322</f>
        <v>0</v>
      </c>
    </row>
    <row r="323" spans="1:5">
      <c r="A323" t="e">
        <f t="shared" si="5"/>
        <v>#VALUE!</v>
      </c>
      <c r="B323">
        <f>'Аксапта ИВЛ приход 3'!B323</f>
        <v>0</v>
      </c>
      <c r="C323" s="197">
        <f>'Аксапта ИВЛ приход 3'!C323</f>
        <v>0</v>
      </c>
      <c r="D323" s="185">
        <f>'Аксапта ИВЛ приход 3'!E323+1-1</f>
        <v>0</v>
      </c>
      <c r="E323">
        <f>'Аксапта ИВЛ приход 3'!F323</f>
        <v>0</v>
      </c>
    </row>
    <row r="324" spans="1:5">
      <c r="A324" t="e">
        <f t="shared" si="5"/>
        <v>#VALUE!</v>
      </c>
      <c r="B324">
        <f>'Аксапта ИВЛ приход 3'!B324</f>
        <v>0</v>
      </c>
      <c r="C324" s="197">
        <f>'Аксапта ИВЛ приход 3'!C324</f>
        <v>0</v>
      </c>
      <c r="D324" s="185">
        <f>'Аксапта ИВЛ приход 3'!E324+1-1</f>
        <v>0</v>
      </c>
      <c r="E324">
        <f>'Аксапта ИВЛ приход 3'!F324</f>
        <v>0</v>
      </c>
    </row>
    <row r="325" spans="1:5">
      <c r="A325" t="e">
        <f t="shared" si="5"/>
        <v>#VALUE!</v>
      </c>
      <c r="B325">
        <f>'Аксапта ИВЛ приход 3'!B325</f>
        <v>0</v>
      </c>
      <c r="C325" s="197">
        <f>'Аксапта ИВЛ приход 3'!C325</f>
        <v>0</v>
      </c>
      <c r="D325" s="185">
        <f>'Аксапта ИВЛ приход 3'!E325+1-1</f>
        <v>0</v>
      </c>
      <c r="E325">
        <f>'Аксапта ИВЛ приход 3'!F325</f>
        <v>0</v>
      </c>
    </row>
    <row r="326" spans="1:5">
      <c r="A326" t="e">
        <f t="shared" si="5"/>
        <v>#VALUE!</v>
      </c>
      <c r="B326">
        <f>'Аксапта ИВЛ приход 3'!B326</f>
        <v>0</v>
      </c>
      <c r="C326" s="197">
        <f>'Аксапта ИВЛ приход 3'!C326</f>
        <v>0</v>
      </c>
      <c r="D326" s="185">
        <f>'Аксапта ИВЛ приход 3'!E326+1-1</f>
        <v>0</v>
      </c>
      <c r="E326">
        <f>'Аксапта ИВЛ приход 3'!F326</f>
        <v>0</v>
      </c>
    </row>
    <row r="327" spans="1:5">
      <c r="A327" t="e">
        <f t="shared" si="5"/>
        <v>#VALUE!</v>
      </c>
      <c r="B327">
        <f>'Аксапта ИВЛ приход 3'!B327</f>
        <v>0</v>
      </c>
      <c r="C327" s="197">
        <f>'Аксапта ИВЛ приход 3'!C327</f>
        <v>0</v>
      </c>
      <c r="D327" s="185">
        <f>'Аксапта ИВЛ приход 3'!E327+1-1</f>
        <v>0</v>
      </c>
      <c r="E327">
        <f>'Аксапта ИВЛ приход 3'!F327</f>
        <v>0</v>
      </c>
    </row>
    <row r="328" spans="1:5">
      <c r="A328" t="e">
        <f t="shared" si="5"/>
        <v>#VALUE!</v>
      </c>
      <c r="B328">
        <f>'Аксапта ИВЛ приход 3'!B328</f>
        <v>0</v>
      </c>
      <c r="C328" s="197">
        <f>'Аксапта ИВЛ приход 3'!C328</f>
        <v>0</v>
      </c>
      <c r="D328" s="185">
        <f>'Аксапта ИВЛ приход 3'!E328+1-1</f>
        <v>0</v>
      </c>
      <c r="E328">
        <f>'Аксапта ИВЛ приход 3'!F328</f>
        <v>0</v>
      </c>
    </row>
    <row r="329" spans="1:5">
      <c r="A329" t="e">
        <f t="shared" si="5"/>
        <v>#VALUE!</v>
      </c>
      <c r="B329">
        <f>'Аксапта ИВЛ приход 3'!B329</f>
        <v>0</v>
      </c>
      <c r="C329" s="197">
        <f>'Аксапта ИВЛ приход 3'!C329</f>
        <v>0</v>
      </c>
      <c r="D329" s="185">
        <f>'Аксапта ИВЛ приход 3'!E329+1-1</f>
        <v>0</v>
      </c>
      <c r="E329">
        <f>'Аксапта ИВЛ приход 3'!F329</f>
        <v>0</v>
      </c>
    </row>
    <row r="330" spans="1:5">
      <c r="A330" t="e">
        <f t="shared" si="5"/>
        <v>#VALUE!</v>
      </c>
      <c r="B330">
        <f>'Аксапта ИВЛ приход 3'!B330</f>
        <v>0</v>
      </c>
      <c r="C330" s="197">
        <f>'Аксапта ИВЛ приход 3'!C330</f>
        <v>0</v>
      </c>
      <c r="D330" s="185">
        <f>'Аксапта ИВЛ приход 3'!E330+1-1</f>
        <v>0</v>
      </c>
      <c r="E330">
        <f>'Аксапта ИВЛ приход 3'!F330</f>
        <v>0</v>
      </c>
    </row>
    <row r="331" spans="1:5">
      <c r="A331" t="e">
        <f t="shared" si="5"/>
        <v>#VALUE!</v>
      </c>
      <c r="B331">
        <f>'Аксапта ИВЛ приход 3'!B331</f>
        <v>0</v>
      </c>
      <c r="C331" s="197">
        <f>'Аксапта ИВЛ приход 3'!C331</f>
        <v>0</v>
      </c>
      <c r="D331" s="185">
        <f>'Аксапта ИВЛ приход 3'!E331+1-1</f>
        <v>0</v>
      </c>
      <c r="E331">
        <f>'Аксапта ИВЛ приход 3'!F331</f>
        <v>0</v>
      </c>
    </row>
    <row r="332" spans="1:5">
      <c r="A332" t="e">
        <f t="shared" si="5"/>
        <v>#VALUE!</v>
      </c>
      <c r="B332">
        <f>'Аксапта ИВЛ приход 3'!B332</f>
        <v>0</v>
      </c>
      <c r="C332" s="197">
        <f>'Аксапта ИВЛ приход 3'!C332</f>
        <v>0</v>
      </c>
      <c r="D332" s="185">
        <f>'Аксапта ИВЛ приход 3'!E332+1-1</f>
        <v>0</v>
      </c>
      <c r="E332">
        <f>'Аксапта ИВЛ приход 3'!F332</f>
        <v>0</v>
      </c>
    </row>
    <row r="333" spans="1:5">
      <c r="A333" t="e">
        <f t="shared" si="5"/>
        <v>#VALUE!</v>
      </c>
      <c r="B333">
        <f>'Аксапта ИВЛ приход 3'!B333</f>
        <v>0</v>
      </c>
      <c r="C333" s="197">
        <f>'Аксапта ИВЛ приход 3'!C333</f>
        <v>0</v>
      </c>
      <c r="D333" s="185">
        <f>'Аксапта ИВЛ приход 3'!E333+1-1</f>
        <v>0</v>
      </c>
      <c r="E333">
        <f>'Аксапта ИВЛ приход 3'!F333</f>
        <v>0</v>
      </c>
    </row>
    <row r="334" spans="1:5">
      <c r="A334" t="e">
        <f t="shared" si="5"/>
        <v>#VALUE!</v>
      </c>
      <c r="B334">
        <f>'Аксапта ИВЛ приход 3'!B334</f>
        <v>0</v>
      </c>
      <c r="C334" s="197">
        <f>'Аксапта ИВЛ приход 3'!C334</f>
        <v>0</v>
      </c>
      <c r="D334" s="185">
        <f>'Аксапта ИВЛ приход 3'!E334+1-1</f>
        <v>0</v>
      </c>
      <c r="E334">
        <f>'Аксапта ИВЛ приход 3'!F334</f>
        <v>0</v>
      </c>
    </row>
    <row r="335" spans="1:5">
      <c r="A335" t="e">
        <f t="shared" si="5"/>
        <v>#VALUE!</v>
      </c>
      <c r="B335">
        <f>'Аксапта ИВЛ приход 3'!B335</f>
        <v>0</v>
      </c>
      <c r="C335" s="197">
        <f>'Аксапта ИВЛ приход 3'!C335</f>
        <v>0</v>
      </c>
      <c r="D335" s="185">
        <f>'Аксапта ИВЛ приход 3'!E335+1-1</f>
        <v>0</v>
      </c>
      <c r="E335">
        <f>'Аксапта ИВЛ приход 3'!F335</f>
        <v>0</v>
      </c>
    </row>
    <row r="336" spans="1:5">
      <c r="A336" t="e">
        <f t="shared" si="5"/>
        <v>#VALUE!</v>
      </c>
      <c r="B336">
        <f>'Аксапта ИВЛ приход 3'!B336</f>
        <v>0</v>
      </c>
      <c r="C336" s="197">
        <f>'Аксапта ИВЛ приход 3'!C336</f>
        <v>0</v>
      </c>
      <c r="D336" s="185">
        <f>'Аксапта ИВЛ приход 3'!E336+1-1</f>
        <v>0</v>
      </c>
      <c r="E336">
        <f>'Аксапта ИВЛ приход 3'!F336</f>
        <v>0</v>
      </c>
    </row>
    <row r="337" spans="1:5">
      <c r="A337" t="e">
        <f t="shared" si="5"/>
        <v>#VALUE!</v>
      </c>
      <c r="B337">
        <f>'Аксапта ИВЛ приход 3'!B337</f>
        <v>0</v>
      </c>
      <c r="C337" s="197">
        <f>'Аксапта ИВЛ приход 3'!C337</f>
        <v>0</v>
      </c>
      <c r="D337" s="185">
        <f>'Аксапта ИВЛ приход 3'!E337+1-1</f>
        <v>0</v>
      </c>
      <c r="E337">
        <f>'Аксапта ИВЛ приход 3'!F337</f>
        <v>0</v>
      </c>
    </row>
    <row r="338" spans="1:5">
      <c r="A338" t="e">
        <f t="shared" si="5"/>
        <v>#VALUE!</v>
      </c>
      <c r="B338">
        <f>'Аксапта ИВЛ приход 3'!B338</f>
        <v>0</v>
      </c>
      <c r="C338" s="197">
        <f>'Аксапта ИВЛ приход 3'!C338</f>
        <v>0</v>
      </c>
      <c r="D338" s="185">
        <f>'Аксапта ИВЛ приход 3'!E338+1-1</f>
        <v>0</v>
      </c>
      <c r="E338">
        <f>'Аксапта ИВЛ приход 3'!F338</f>
        <v>0</v>
      </c>
    </row>
    <row r="339" spans="1:5">
      <c r="A339" t="e">
        <f t="shared" si="5"/>
        <v>#VALUE!</v>
      </c>
      <c r="B339">
        <f>'Аксапта ИВЛ приход 3'!B339</f>
        <v>0</v>
      </c>
      <c r="C339" s="197">
        <f>'Аксапта ИВЛ приход 3'!C339</f>
        <v>0</v>
      </c>
      <c r="D339" s="185">
        <f>'Аксапта ИВЛ приход 3'!E339+1-1</f>
        <v>0</v>
      </c>
      <c r="E339">
        <f>'Аксапта ИВЛ приход 3'!F339</f>
        <v>0</v>
      </c>
    </row>
    <row r="340" spans="1:5">
      <c r="A340" t="e">
        <f t="shared" si="5"/>
        <v>#VALUE!</v>
      </c>
      <c r="B340">
        <f>'Аксапта ИВЛ приход 3'!B340</f>
        <v>0</v>
      </c>
      <c r="C340" s="197">
        <f>'Аксапта ИВЛ приход 3'!C340</f>
        <v>0</v>
      </c>
      <c r="D340" s="185">
        <f>'Аксапта ИВЛ приход 3'!E340+1-1</f>
        <v>0</v>
      </c>
      <c r="E340">
        <f>'Аксапта ИВЛ приход 3'!F340</f>
        <v>0</v>
      </c>
    </row>
    <row r="341" spans="1:5">
      <c r="A341" t="e">
        <f t="shared" si="5"/>
        <v>#VALUE!</v>
      </c>
      <c r="B341">
        <f>'Аксапта ИВЛ приход 3'!B341</f>
        <v>0</v>
      </c>
      <c r="C341" s="197">
        <f>'Аксапта ИВЛ приход 3'!C341</f>
        <v>0</v>
      </c>
      <c r="D341" s="185">
        <f>'Аксапта ИВЛ приход 3'!E341+1-1</f>
        <v>0</v>
      </c>
      <c r="E341">
        <f>'Аксапта ИВЛ приход 3'!F341</f>
        <v>0</v>
      </c>
    </row>
    <row r="342" spans="1:5">
      <c r="A342" t="e">
        <f t="shared" si="5"/>
        <v>#VALUE!</v>
      </c>
      <c r="B342">
        <f>'Аксапта ИВЛ приход 3'!B342</f>
        <v>0</v>
      </c>
      <c r="C342" s="197">
        <f>'Аксапта ИВЛ приход 3'!C342</f>
        <v>0</v>
      </c>
      <c r="D342" s="185">
        <f>'Аксапта ИВЛ приход 3'!E342+1-1</f>
        <v>0</v>
      </c>
      <c r="E342">
        <f>'Аксапта ИВЛ приход 3'!F342</f>
        <v>0</v>
      </c>
    </row>
    <row r="343" spans="1:5">
      <c r="A343" t="e">
        <f t="shared" si="5"/>
        <v>#VALUE!</v>
      </c>
      <c r="B343">
        <f>'Аксапта ИВЛ приход 3'!B343</f>
        <v>0</v>
      </c>
      <c r="C343" s="197">
        <f>'Аксапта ИВЛ приход 3'!C343</f>
        <v>0</v>
      </c>
      <c r="D343" s="185">
        <f>'Аксапта ИВЛ приход 3'!E343+1-1</f>
        <v>0</v>
      </c>
      <c r="E343">
        <f>'Аксапта ИВЛ приход 3'!F343</f>
        <v>0</v>
      </c>
    </row>
    <row r="344" spans="1:5">
      <c r="A344" t="e">
        <f t="shared" si="5"/>
        <v>#VALUE!</v>
      </c>
      <c r="B344">
        <f>'Аксапта ИВЛ приход 3'!B344</f>
        <v>0</v>
      </c>
      <c r="C344" s="197">
        <f>'Аксапта ИВЛ приход 3'!C344</f>
        <v>0</v>
      </c>
      <c r="D344" s="185">
        <f>'Аксапта ИВЛ приход 3'!E344+1-1</f>
        <v>0</v>
      </c>
      <c r="E344">
        <f>'Аксапта ИВЛ приход 3'!F344</f>
        <v>0</v>
      </c>
    </row>
    <row r="345" spans="1:5">
      <c r="A345" t="e">
        <f t="shared" si="5"/>
        <v>#VALUE!</v>
      </c>
      <c r="B345">
        <f>'Аксапта ИВЛ приход 3'!B345</f>
        <v>0</v>
      </c>
      <c r="C345" s="197">
        <f>'Аксапта ИВЛ приход 3'!C345</f>
        <v>0</v>
      </c>
      <c r="D345" s="185">
        <f>'Аксапта ИВЛ приход 3'!E345+1-1</f>
        <v>0</v>
      </c>
      <c r="E345">
        <f>'Аксапта ИВЛ приход 3'!F345</f>
        <v>0</v>
      </c>
    </row>
    <row r="346" spans="1:5">
      <c r="A346" t="e">
        <f t="shared" si="5"/>
        <v>#VALUE!</v>
      </c>
      <c r="B346">
        <f>'Аксапта ИВЛ приход 3'!B346</f>
        <v>0</v>
      </c>
      <c r="C346" s="197">
        <f>'Аксапта ИВЛ приход 3'!C346</f>
        <v>0</v>
      </c>
      <c r="D346" s="185">
        <f>'Аксапта ИВЛ приход 3'!E346+1-1</f>
        <v>0</v>
      </c>
      <c r="E346">
        <f>'Аксапта ИВЛ приход 3'!F346</f>
        <v>0</v>
      </c>
    </row>
    <row r="347" spans="1:5">
      <c r="A347" t="e">
        <f t="shared" si="5"/>
        <v>#VALUE!</v>
      </c>
      <c r="B347">
        <f>'Аксапта ИВЛ приход 3'!B347</f>
        <v>0</v>
      </c>
      <c r="C347" s="197">
        <f>'Аксапта ИВЛ приход 3'!C347</f>
        <v>0</v>
      </c>
      <c r="D347" s="185">
        <f>'Аксапта ИВЛ приход 3'!E347+1-1</f>
        <v>0</v>
      </c>
      <c r="E347">
        <f>'Аксапта ИВЛ приход 3'!F347</f>
        <v>0</v>
      </c>
    </row>
    <row r="348" spans="1:5">
      <c r="A348" t="e">
        <f t="shared" si="5"/>
        <v>#VALUE!</v>
      </c>
      <c r="B348">
        <f>'Аксапта ИВЛ приход 3'!B348</f>
        <v>0</v>
      </c>
      <c r="C348" s="197">
        <f>'Аксапта ИВЛ приход 3'!C348</f>
        <v>0</v>
      </c>
      <c r="D348" s="185">
        <f>'Аксапта ИВЛ приход 3'!E348+1-1</f>
        <v>0</v>
      </c>
      <c r="E348">
        <f>'Аксапта ИВЛ приход 3'!F348</f>
        <v>0</v>
      </c>
    </row>
    <row r="349" spans="1:5">
      <c r="A349" t="e">
        <f t="shared" si="5"/>
        <v>#VALUE!</v>
      </c>
      <c r="B349">
        <f>'Аксапта ИВЛ приход 3'!B349</f>
        <v>0</v>
      </c>
      <c r="C349" s="197">
        <f>'Аксапта ИВЛ приход 3'!C349</f>
        <v>0</v>
      </c>
      <c r="D349" s="185">
        <f>'Аксапта ИВЛ приход 3'!E349+1-1</f>
        <v>0</v>
      </c>
      <c r="E349">
        <f>'Аксапта ИВЛ приход 3'!F349</f>
        <v>0</v>
      </c>
    </row>
    <row r="350" spans="1:5">
      <c r="A350" t="e">
        <f t="shared" si="5"/>
        <v>#VALUE!</v>
      </c>
      <c r="B350">
        <f>'Аксапта ИВЛ приход 3'!B350</f>
        <v>0</v>
      </c>
      <c r="C350" s="197">
        <f>'Аксапта ИВЛ приход 3'!C350</f>
        <v>0</v>
      </c>
      <c r="D350" s="185">
        <f>'Аксапта ИВЛ приход 3'!E350+1-1</f>
        <v>0</v>
      </c>
      <c r="E350">
        <f>'Аксапта ИВЛ приход 3'!F350</f>
        <v>0</v>
      </c>
    </row>
    <row r="351" spans="1:5">
      <c r="A351" t="e">
        <f t="shared" si="5"/>
        <v>#VALUE!</v>
      </c>
      <c r="B351">
        <f>'Аксапта ИВЛ приход 3'!B351</f>
        <v>0</v>
      </c>
      <c r="C351" s="197">
        <f>'Аксапта ИВЛ приход 3'!C351</f>
        <v>0</v>
      </c>
      <c r="D351" s="185">
        <f>'Аксапта ИВЛ приход 3'!E351+1-1</f>
        <v>0</v>
      </c>
      <c r="E351">
        <f>'Аксапта ИВЛ приход 3'!F351</f>
        <v>0</v>
      </c>
    </row>
    <row r="352" spans="1:5">
      <c r="A352" t="e">
        <f t="shared" si="5"/>
        <v>#VALUE!</v>
      </c>
      <c r="B352">
        <f>'Аксапта ИВЛ приход 3'!B352</f>
        <v>0</v>
      </c>
      <c r="C352" s="197">
        <f>'Аксапта ИВЛ приход 3'!C352</f>
        <v>0</v>
      </c>
      <c r="D352" s="185">
        <f>'Аксапта ИВЛ приход 3'!E352+1-1</f>
        <v>0</v>
      </c>
      <c r="E352">
        <f>'Аксапта ИВЛ приход 3'!F352</f>
        <v>0</v>
      </c>
    </row>
    <row r="353" spans="1:5">
      <c r="A353" t="e">
        <f t="shared" si="5"/>
        <v>#VALUE!</v>
      </c>
      <c r="B353">
        <f>'Аксапта ИВЛ приход 3'!B353</f>
        <v>0</v>
      </c>
      <c r="C353" s="197">
        <f>'Аксапта ИВЛ приход 3'!C353</f>
        <v>0</v>
      </c>
      <c r="D353" s="185">
        <f>'Аксапта ИВЛ приход 3'!E353+1-1</f>
        <v>0</v>
      </c>
      <c r="E353">
        <f>'Аксапта ИВЛ приход 3'!F353</f>
        <v>0</v>
      </c>
    </row>
    <row r="354" spans="1:5">
      <c r="A354" t="e">
        <f t="shared" si="5"/>
        <v>#VALUE!</v>
      </c>
      <c r="B354">
        <f>'Аксапта ИВЛ приход 3'!B354</f>
        <v>0</v>
      </c>
      <c r="C354" s="197">
        <f>'Аксапта ИВЛ приход 3'!C354</f>
        <v>0</v>
      </c>
      <c r="D354" s="185">
        <f>'Аксапта ИВЛ приход 3'!E354+1-1</f>
        <v>0</v>
      </c>
      <c r="E354">
        <f>'Аксапта ИВЛ приход 3'!F354</f>
        <v>0</v>
      </c>
    </row>
    <row r="355" spans="1:5">
      <c r="A355" t="e">
        <f t="shared" si="5"/>
        <v>#VALUE!</v>
      </c>
      <c r="B355">
        <f>'Аксапта ИВЛ приход 3'!B355</f>
        <v>0</v>
      </c>
      <c r="C355" s="197">
        <f>'Аксапта ИВЛ приход 3'!C355</f>
        <v>0</v>
      </c>
      <c r="D355" s="185">
        <f>'Аксапта ИВЛ приход 3'!E355+1-1</f>
        <v>0</v>
      </c>
      <c r="E355">
        <f>'Аксапта ИВЛ приход 3'!F355</f>
        <v>0</v>
      </c>
    </row>
    <row r="356" spans="1:5">
      <c r="A356" t="e">
        <f t="shared" si="5"/>
        <v>#VALUE!</v>
      </c>
      <c r="B356">
        <f>'Аксапта ИВЛ приход 3'!B356</f>
        <v>0</v>
      </c>
      <c r="C356" s="197">
        <f>'Аксапта ИВЛ приход 3'!C356</f>
        <v>0</v>
      </c>
      <c r="D356" s="185">
        <f>'Аксапта ИВЛ приход 3'!E356+1-1</f>
        <v>0</v>
      </c>
      <c r="E356">
        <f>'Аксапта ИВЛ приход 3'!F356</f>
        <v>0</v>
      </c>
    </row>
    <row r="357" spans="1:5">
      <c r="A357" t="e">
        <f t="shared" si="5"/>
        <v>#VALUE!</v>
      </c>
      <c r="B357">
        <f>'Аксапта ИВЛ приход 3'!B357</f>
        <v>0</v>
      </c>
      <c r="C357" s="197">
        <f>'Аксапта ИВЛ приход 3'!C357</f>
        <v>0</v>
      </c>
      <c r="D357" s="185">
        <f>'Аксапта ИВЛ приход 3'!E357+1-1</f>
        <v>0</v>
      </c>
      <c r="E357">
        <f>'Аксапта ИВЛ приход 3'!F357</f>
        <v>0</v>
      </c>
    </row>
    <row r="358" spans="1:5">
      <c r="A358" t="e">
        <f t="shared" si="5"/>
        <v>#VALUE!</v>
      </c>
      <c r="B358">
        <f>'Аксапта ИВЛ приход 3'!B358</f>
        <v>0</v>
      </c>
      <c r="C358" s="197">
        <f>'Аксапта ИВЛ приход 3'!C358</f>
        <v>0</v>
      </c>
      <c r="D358" s="185">
        <f>'Аксапта ИВЛ приход 3'!E358+1-1</f>
        <v>0</v>
      </c>
      <c r="E358">
        <f>'Аксапта ИВЛ приход 3'!F358</f>
        <v>0</v>
      </c>
    </row>
    <row r="359" spans="1:5">
      <c r="A359" t="e">
        <f t="shared" si="5"/>
        <v>#VALUE!</v>
      </c>
      <c r="B359">
        <f>'Аксапта ИВЛ приход 3'!B359</f>
        <v>0</v>
      </c>
      <c r="C359" s="197">
        <f>'Аксапта ИВЛ приход 3'!C359</f>
        <v>0</v>
      </c>
      <c r="D359" s="185">
        <f>'Аксапта ИВЛ приход 3'!E359+1-1</f>
        <v>0</v>
      </c>
      <c r="E359">
        <f>'Аксапта ИВЛ приход 3'!F359</f>
        <v>0</v>
      </c>
    </row>
    <row r="360" spans="1:5">
      <c r="A360" t="e">
        <f t="shared" si="5"/>
        <v>#VALUE!</v>
      </c>
      <c r="B360">
        <f>'Аксапта ИВЛ приход 3'!B360</f>
        <v>0</v>
      </c>
      <c r="C360" s="197">
        <f>'Аксапта ИВЛ приход 3'!C360</f>
        <v>0</v>
      </c>
      <c r="D360" s="185">
        <f>'Аксапта ИВЛ приход 3'!E360+1-1</f>
        <v>0</v>
      </c>
      <c r="E360">
        <f>'Аксапта ИВЛ приход 3'!F360</f>
        <v>0</v>
      </c>
    </row>
    <row r="361" spans="1:5">
      <c r="A361" t="e">
        <f t="shared" si="5"/>
        <v>#VALUE!</v>
      </c>
      <c r="B361">
        <f>'Аксапта ИВЛ приход 3'!B361</f>
        <v>0</v>
      </c>
      <c r="C361" s="197">
        <f>'Аксапта ИВЛ приход 3'!C361</f>
        <v>0</v>
      </c>
      <c r="D361" s="185">
        <f>'Аксапта ИВЛ приход 3'!E361+1-1</f>
        <v>0</v>
      </c>
      <c r="E361">
        <f>'Аксапта ИВЛ приход 3'!F361</f>
        <v>0</v>
      </c>
    </row>
    <row r="362" spans="1:5">
      <c r="A362" t="e">
        <f t="shared" si="5"/>
        <v>#VALUE!</v>
      </c>
      <c r="B362">
        <f>'Аксапта ИВЛ приход 3'!B362</f>
        <v>0</v>
      </c>
      <c r="C362" s="197">
        <f>'Аксапта ИВЛ приход 3'!C362</f>
        <v>0</v>
      </c>
      <c r="D362" s="185">
        <f>'Аксапта ИВЛ приход 3'!E362+1-1</f>
        <v>0</v>
      </c>
      <c r="E362">
        <f>'Аксапта ИВЛ приход 3'!F362</f>
        <v>0</v>
      </c>
    </row>
    <row r="363" spans="1:5">
      <c r="A363" t="e">
        <f t="shared" si="5"/>
        <v>#VALUE!</v>
      </c>
      <c r="B363">
        <f>'Аксапта ИВЛ приход 3'!B363</f>
        <v>0</v>
      </c>
      <c r="C363" s="197">
        <f>'Аксапта ИВЛ приход 3'!C363</f>
        <v>0</v>
      </c>
      <c r="D363" s="185">
        <f>'Аксапта ИВЛ приход 3'!E363+1-1</f>
        <v>0</v>
      </c>
      <c r="E363">
        <f>'Аксапта ИВЛ приход 3'!F363</f>
        <v>0</v>
      </c>
    </row>
    <row r="364" spans="1:5">
      <c r="A364" t="e">
        <f t="shared" si="5"/>
        <v>#VALUE!</v>
      </c>
      <c r="B364">
        <f>'Аксапта ИВЛ приход 3'!B364</f>
        <v>0</v>
      </c>
      <c r="C364" s="197">
        <f>'Аксапта ИВЛ приход 3'!C364</f>
        <v>0</v>
      </c>
      <c r="D364" s="185">
        <f>'Аксапта ИВЛ приход 3'!E364+1-1</f>
        <v>0</v>
      </c>
      <c r="E364">
        <f>'Аксапта ИВЛ приход 3'!F364</f>
        <v>0</v>
      </c>
    </row>
    <row r="365" spans="1:5">
      <c r="A365" t="e">
        <f t="shared" si="5"/>
        <v>#VALUE!</v>
      </c>
      <c r="B365">
        <f>'Аксапта ИВЛ приход 3'!B365</f>
        <v>0</v>
      </c>
      <c r="C365" s="197">
        <f>'Аксапта ИВЛ приход 3'!C365</f>
        <v>0</v>
      </c>
      <c r="D365" s="185">
        <f>'Аксапта ИВЛ приход 3'!E365+1-1</f>
        <v>0</v>
      </c>
      <c r="E365">
        <f>'Аксапта ИВЛ приход 3'!F365</f>
        <v>0</v>
      </c>
    </row>
    <row r="366" spans="1:5">
      <c r="A366" t="e">
        <f t="shared" si="5"/>
        <v>#VALUE!</v>
      </c>
      <c r="B366">
        <f>'Аксапта ИВЛ приход 3'!B366</f>
        <v>0</v>
      </c>
      <c r="C366" s="197">
        <f>'Аксапта ИВЛ приход 3'!C366</f>
        <v>0</v>
      </c>
      <c r="D366" s="185">
        <f>'Аксапта ИВЛ приход 3'!E366+1-1</f>
        <v>0</v>
      </c>
      <c r="E366">
        <f>'Аксапта ИВЛ приход 3'!F366</f>
        <v>0</v>
      </c>
    </row>
    <row r="367" spans="1:5">
      <c r="A367" t="e">
        <f t="shared" si="5"/>
        <v>#VALUE!</v>
      </c>
      <c r="B367">
        <f>'Аксапта ИВЛ приход 3'!B367</f>
        <v>0</v>
      </c>
      <c r="C367" s="197">
        <f>'Аксапта ИВЛ приход 3'!C367</f>
        <v>0</v>
      </c>
      <c r="D367" s="185">
        <f>'Аксапта ИВЛ приход 3'!E367+1-1</f>
        <v>0</v>
      </c>
      <c r="E367">
        <f>'Аксапта ИВЛ приход 3'!F367</f>
        <v>0</v>
      </c>
    </row>
    <row r="368" spans="1:5">
      <c r="A368" t="e">
        <f t="shared" si="5"/>
        <v>#VALUE!</v>
      </c>
      <c r="B368">
        <f>'Аксапта ИВЛ приход 3'!B368</f>
        <v>0</v>
      </c>
      <c r="C368" s="197">
        <f>'Аксапта ИВЛ приход 3'!C368</f>
        <v>0</v>
      </c>
      <c r="D368" s="185">
        <f>'Аксапта ИВЛ приход 3'!E368+1-1</f>
        <v>0</v>
      </c>
      <c r="E368">
        <f>'Аксапта ИВЛ приход 3'!F368</f>
        <v>0</v>
      </c>
    </row>
    <row r="369" spans="1:5">
      <c r="A369" t="e">
        <f t="shared" si="5"/>
        <v>#VALUE!</v>
      </c>
      <c r="B369">
        <f>'Аксапта ИВЛ приход 3'!B369</f>
        <v>0</v>
      </c>
      <c r="C369" s="197">
        <f>'Аксапта ИВЛ приход 3'!C369</f>
        <v>0</v>
      </c>
      <c r="D369" s="185">
        <f>'Аксапта ИВЛ приход 3'!E369+1-1</f>
        <v>0</v>
      </c>
      <c r="E369">
        <f>'Аксапта ИВЛ приход 3'!F369</f>
        <v>0</v>
      </c>
    </row>
    <row r="370" spans="1:5">
      <c r="A370" t="e">
        <f t="shared" si="5"/>
        <v>#VALUE!</v>
      </c>
      <c r="B370">
        <f>'Аксапта ИВЛ приход 3'!B370</f>
        <v>0</v>
      </c>
      <c r="C370" s="197">
        <f>'Аксапта ИВЛ приход 3'!C370</f>
        <v>0</v>
      </c>
      <c r="D370" s="185">
        <f>'Аксапта ИВЛ приход 3'!E370+1-1</f>
        <v>0</v>
      </c>
      <c r="E370">
        <f>'Аксапта ИВЛ приход 3'!F370</f>
        <v>0</v>
      </c>
    </row>
    <row r="371" spans="1:5">
      <c r="A371" t="e">
        <f t="shared" si="5"/>
        <v>#VALUE!</v>
      </c>
      <c r="B371">
        <f>'Аксапта ИВЛ приход 3'!B371</f>
        <v>0</v>
      </c>
      <c r="C371" s="197">
        <f>'Аксапта ИВЛ приход 3'!C371</f>
        <v>0</v>
      </c>
      <c r="D371" s="185">
        <f>'Аксапта ИВЛ приход 3'!E371+1-1</f>
        <v>0</v>
      </c>
      <c r="E371">
        <f>'Аксапта ИВЛ приход 3'!F371</f>
        <v>0</v>
      </c>
    </row>
    <row r="372" spans="1:5">
      <c r="A372" t="e">
        <f t="shared" si="5"/>
        <v>#VALUE!</v>
      </c>
      <c r="B372">
        <f>'Аксапта ИВЛ приход 3'!B372</f>
        <v>0</v>
      </c>
      <c r="C372" s="197">
        <f>'Аксапта ИВЛ приход 3'!C372</f>
        <v>0</v>
      </c>
      <c r="D372" s="185">
        <f>'Аксапта ИВЛ приход 3'!E372+1-1</f>
        <v>0</v>
      </c>
      <c r="E372">
        <f>'Аксапта ИВЛ приход 3'!F372</f>
        <v>0</v>
      </c>
    </row>
    <row r="373" spans="1:5">
      <c r="A373" t="e">
        <f t="shared" si="5"/>
        <v>#VALUE!</v>
      </c>
      <c r="B373">
        <f>'Аксапта ИВЛ приход 3'!B373</f>
        <v>0</v>
      </c>
      <c r="C373" s="197">
        <f>'Аксапта ИВЛ приход 3'!C373</f>
        <v>0</v>
      </c>
      <c r="D373" s="185">
        <f>'Аксапта ИВЛ приход 3'!E373+1-1</f>
        <v>0</v>
      </c>
      <c r="E373">
        <f>'Аксапта ИВЛ приход 3'!F373</f>
        <v>0</v>
      </c>
    </row>
    <row r="374" spans="1:5">
      <c r="A374" t="e">
        <f t="shared" si="5"/>
        <v>#VALUE!</v>
      </c>
      <c r="B374">
        <f>'Аксапта ИВЛ приход 3'!B374</f>
        <v>0</v>
      </c>
      <c r="C374" s="197">
        <f>'Аксапта ИВЛ приход 3'!C374</f>
        <v>0</v>
      </c>
      <c r="D374" s="185">
        <f>'Аксапта ИВЛ приход 3'!E374+1-1</f>
        <v>0</v>
      </c>
      <c r="E374">
        <f>'Аксапта ИВЛ приход 3'!F374</f>
        <v>0</v>
      </c>
    </row>
    <row r="375" spans="1:5">
      <c r="A375" t="e">
        <f t="shared" si="5"/>
        <v>#VALUE!</v>
      </c>
      <c r="B375">
        <f>'Аксапта ИВЛ приход 3'!B375</f>
        <v>0</v>
      </c>
      <c r="C375" s="197">
        <f>'Аксапта ИВЛ приход 3'!C375</f>
        <v>0</v>
      </c>
      <c r="D375" s="185">
        <f>'Аксапта ИВЛ приход 3'!E375+1-1</f>
        <v>0</v>
      </c>
      <c r="E375">
        <f>'Аксапта ИВЛ приход 3'!F375</f>
        <v>0</v>
      </c>
    </row>
    <row r="376" spans="1:5">
      <c r="A376" t="e">
        <f t="shared" si="5"/>
        <v>#VALUE!</v>
      </c>
      <c r="B376">
        <f>'Аксапта ИВЛ приход 3'!B376</f>
        <v>0</v>
      </c>
      <c r="C376" s="197">
        <f>'Аксапта ИВЛ приход 3'!C376</f>
        <v>0</v>
      </c>
      <c r="D376" s="185">
        <f>'Аксапта ИВЛ приход 3'!E376+1-1</f>
        <v>0</v>
      </c>
      <c r="E376">
        <f>'Аксапта ИВЛ приход 3'!F376</f>
        <v>0</v>
      </c>
    </row>
    <row r="377" spans="1:5">
      <c r="A377" t="e">
        <f t="shared" si="5"/>
        <v>#VALUE!</v>
      </c>
      <c r="B377">
        <f>'Аксапта ИВЛ приход 3'!B377</f>
        <v>0</v>
      </c>
      <c r="C377" s="197">
        <f>'Аксапта ИВЛ приход 3'!C377</f>
        <v>0</v>
      </c>
      <c r="D377" s="185">
        <f>'Аксапта ИВЛ приход 3'!E377+1-1</f>
        <v>0</v>
      </c>
      <c r="E377">
        <f>'Аксапта ИВЛ приход 3'!F377</f>
        <v>0</v>
      </c>
    </row>
    <row r="378" spans="1:5">
      <c r="A378" t="e">
        <f t="shared" si="5"/>
        <v>#VALUE!</v>
      </c>
      <c r="B378">
        <f>'Аксапта ИВЛ приход 3'!B378</f>
        <v>0</v>
      </c>
      <c r="C378" s="197">
        <f>'Аксапта ИВЛ приход 3'!C378</f>
        <v>0</v>
      </c>
      <c r="D378" s="185">
        <f>'Аксапта ИВЛ приход 3'!E378+1-1</f>
        <v>0</v>
      </c>
      <c r="E378">
        <f>'Аксапта ИВЛ приход 3'!F378</f>
        <v>0</v>
      </c>
    </row>
    <row r="379" spans="1:5">
      <c r="A379" t="e">
        <f t="shared" si="5"/>
        <v>#VALUE!</v>
      </c>
      <c r="B379">
        <f>'Аксапта ИВЛ приход 3'!B379</f>
        <v>0</v>
      </c>
      <c r="C379" s="197">
        <f>'Аксапта ИВЛ приход 3'!C379</f>
        <v>0</v>
      </c>
      <c r="D379" s="185">
        <f>'Аксапта ИВЛ приход 3'!E379+1-1</f>
        <v>0</v>
      </c>
      <c r="E379">
        <f>'Аксапта ИВЛ приход 3'!F379</f>
        <v>0</v>
      </c>
    </row>
    <row r="380" spans="1:5">
      <c r="A380" t="e">
        <f t="shared" si="5"/>
        <v>#VALUE!</v>
      </c>
      <c r="B380">
        <f>'Аксапта ИВЛ приход 3'!B380</f>
        <v>0</v>
      </c>
      <c r="C380" s="197">
        <f>'Аксапта ИВЛ приход 3'!C380</f>
        <v>0</v>
      </c>
      <c r="D380" s="185">
        <f>'Аксапта ИВЛ приход 3'!E380+1-1</f>
        <v>0</v>
      </c>
      <c r="E380">
        <f>'Аксапта ИВЛ приход 3'!F380</f>
        <v>0</v>
      </c>
    </row>
    <row r="381" spans="1:5">
      <c r="A381" t="e">
        <f t="shared" si="5"/>
        <v>#VALUE!</v>
      </c>
      <c r="B381">
        <f>'Аксапта ИВЛ приход 3'!B381</f>
        <v>0</v>
      </c>
      <c r="C381" s="197">
        <f>'Аксапта ИВЛ приход 3'!C381</f>
        <v>0</v>
      </c>
      <c r="D381" s="185">
        <f>'Аксапта ИВЛ приход 3'!E381+1-1</f>
        <v>0</v>
      </c>
      <c r="E381">
        <f>'Аксапта ИВЛ приход 3'!F381</f>
        <v>0</v>
      </c>
    </row>
    <row r="382" spans="1:5">
      <c r="A382" t="e">
        <f t="shared" si="5"/>
        <v>#VALUE!</v>
      </c>
      <c r="B382">
        <f>'Аксапта ИВЛ приход 3'!B382</f>
        <v>0</v>
      </c>
      <c r="C382" s="197">
        <f>'Аксапта ИВЛ приход 3'!C382</f>
        <v>0</v>
      </c>
      <c r="D382" s="185">
        <f>'Аксапта ИВЛ приход 3'!E382+1-1</f>
        <v>0</v>
      </c>
      <c r="E382">
        <f>'Аксапта ИВЛ приход 3'!F382</f>
        <v>0</v>
      </c>
    </row>
    <row r="383" spans="1:5">
      <c r="A383" t="e">
        <f t="shared" si="5"/>
        <v>#VALUE!</v>
      </c>
      <c r="B383">
        <f>'Аксапта ИВЛ приход 3'!B383</f>
        <v>0</v>
      </c>
      <c r="C383" s="197">
        <f>'Аксапта ИВЛ приход 3'!C383</f>
        <v>0</v>
      </c>
      <c r="D383" s="185">
        <f>'Аксапта ИВЛ приход 3'!E383+1-1</f>
        <v>0</v>
      </c>
      <c r="E383">
        <f>'Аксапта ИВЛ приход 3'!F383</f>
        <v>0</v>
      </c>
    </row>
    <row r="384" spans="1:5">
      <c r="A384" t="e">
        <f t="shared" si="5"/>
        <v>#VALUE!</v>
      </c>
      <c r="B384">
        <f>'Аксапта ИВЛ приход 3'!B384</f>
        <v>0</v>
      </c>
      <c r="C384" s="197">
        <f>'Аксапта ИВЛ приход 3'!C384</f>
        <v>0</v>
      </c>
      <c r="D384" s="185">
        <f>'Аксапта ИВЛ приход 3'!E384+1-1</f>
        <v>0</v>
      </c>
      <c r="E384">
        <f>'Аксапта ИВЛ приход 3'!F384</f>
        <v>0</v>
      </c>
    </row>
    <row r="385" spans="1:5">
      <c r="A385" t="e">
        <f t="shared" ref="A385:A448" si="6">REPLACE(B385,1,3,)+1-1</f>
        <v>#VALUE!</v>
      </c>
      <c r="B385">
        <f>'Аксапта ИВЛ приход 3'!B385</f>
        <v>0</v>
      </c>
      <c r="C385" s="197">
        <f>'Аксапта ИВЛ приход 3'!C385</f>
        <v>0</v>
      </c>
      <c r="D385" s="185">
        <f>'Аксапта ИВЛ приход 3'!E385+1-1</f>
        <v>0</v>
      </c>
      <c r="E385">
        <f>'Аксапта ИВЛ приход 3'!F385</f>
        <v>0</v>
      </c>
    </row>
    <row r="386" spans="1:5">
      <c r="A386" t="e">
        <f t="shared" si="6"/>
        <v>#VALUE!</v>
      </c>
      <c r="B386">
        <f>'Аксапта ИВЛ приход 3'!B386</f>
        <v>0</v>
      </c>
      <c r="C386" s="197">
        <f>'Аксапта ИВЛ приход 3'!C386</f>
        <v>0</v>
      </c>
      <c r="D386" s="185">
        <f>'Аксапта ИВЛ приход 3'!E386+1-1</f>
        <v>0</v>
      </c>
      <c r="E386">
        <f>'Аксапта ИВЛ приход 3'!F386</f>
        <v>0</v>
      </c>
    </row>
    <row r="387" spans="1:5">
      <c r="A387" t="e">
        <f t="shared" si="6"/>
        <v>#VALUE!</v>
      </c>
      <c r="B387">
        <f>'Аксапта ИВЛ приход 3'!B387</f>
        <v>0</v>
      </c>
      <c r="C387" s="197">
        <f>'Аксапта ИВЛ приход 3'!C387</f>
        <v>0</v>
      </c>
      <c r="D387" s="185">
        <f>'Аксапта ИВЛ приход 3'!E387+1-1</f>
        <v>0</v>
      </c>
      <c r="E387">
        <f>'Аксапта ИВЛ приход 3'!F387</f>
        <v>0</v>
      </c>
    </row>
    <row r="388" spans="1:5">
      <c r="A388" t="e">
        <f t="shared" si="6"/>
        <v>#VALUE!</v>
      </c>
      <c r="B388">
        <f>'Аксапта ИВЛ приход 3'!B388</f>
        <v>0</v>
      </c>
      <c r="C388" s="197">
        <f>'Аксапта ИВЛ приход 3'!C388</f>
        <v>0</v>
      </c>
      <c r="D388" s="185">
        <f>'Аксапта ИВЛ приход 3'!E388+1-1</f>
        <v>0</v>
      </c>
      <c r="E388">
        <f>'Аксапта ИВЛ приход 3'!F388</f>
        <v>0</v>
      </c>
    </row>
    <row r="389" spans="1:5">
      <c r="A389" t="e">
        <f t="shared" si="6"/>
        <v>#VALUE!</v>
      </c>
      <c r="B389">
        <f>'Аксапта ИВЛ приход 3'!B389</f>
        <v>0</v>
      </c>
      <c r="C389" s="197">
        <f>'Аксапта ИВЛ приход 3'!C389</f>
        <v>0</v>
      </c>
      <c r="D389" s="185">
        <f>'Аксапта ИВЛ приход 3'!E389+1-1</f>
        <v>0</v>
      </c>
      <c r="E389">
        <f>'Аксапта ИВЛ приход 3'!F389</f>
        <v>0</v>
      </c>
    </row>
    <row r="390" spans="1:5">
      <c r="A390" t="e">
        <f t="shared" si="6"/>
        <v>#VALUE!</v>
      </c>
      <c r="B390">
        <f>'Аксапта ИВЛ приход 3'!B390</f>
        <v>0</v>
      </c>
      <c r="C390" s="197">
        <f>'Аксапта ИВЛ приход 3'!C390</f>
        <v>0</v>
      </c>
      <c r="D390" s="185">
        <f>'Аксапта ИВЛ приход 3'!E390+1-1</f>
        <v>0</v>
      </c>
      <c r="E390">
        <f>'Аксапта ИВЛ приход 3'!F390</f>
        <v>0</v>
      </c>
    </row>
    <row r="391" spans="1:5">
      <c r="A391" t="e">
        <f t="shared" si="6"/>
        <v>#VALUE!</v>
      </c>
      <c r="B391">
        <f>'Аксапта ИВЛ приход 3'!B391</f>
        <v>0</v>
      </c>
      <c r="C391" s="197">
        <f>'Аксапта ИВЛ приход 3'!C391</f>
        <v>0</v>
      </c>
      <c r="D391" s="185">
        <f>'Аксапта ИВЛ приход 3'!E391+1-1</f>
        <v>0</v>
      </c>
      <c r="E391">
        <f>'Аксапта ИВЛ приход 3'!F391</f>
        <v>0</v>
      </c>
    </row>
    <row r="392" spans="1:5">
      <c r="A392" t="e">
        <f t="shared" si="6"/>
        <v>#VALUE!</v>
      </c>
      <c r="B392">
        <f>'Аксапта ИВЛ приход 3'!B392</f>
        <v>0</v>
      </c>
      <c r="C392" s="197">
        <f>'Аксапта ИВЛ приход 3'!C392</f>
        <v>0</v>
      </c>
      <c r="D392" s="185">
        <f>'Аксапта ИВЛ приход 3'!E392+1-1</f>
        <v>0</v>
      </c>
      <c r="E392">
        <f>'Аксапта ИВЛ приход 3'!F392</f>
        <v>0</v>
      </c>
    </row>
    <row r="393" spans="1:5">
      <c r="A393" t="e">
        <f t="shared" si="6"/>
        <v>#VALUE!</v>
      </c>
      <c r="B393">
        <f>'Аксапта ИВЛ приход 3'!B393</f>
        <v>0</v>
      </c>
      <c r="C393" s="197">
        <f>'Аксапта ИВЛ приход 3'!C393</f>
        <v>0</v>
      </c>
      <c r="D393" s="185">
        <f>'Аксапта ИВЛ приход 3'!E393+1-1</f>
        <v>0</v>
      </c>
      <c r="E393">
        <f>'Аксапта ИВЛ приход 3'!F393</f>
        <v>0</v>
      </c>
    </row>
    <row r="394" spans="1:5">
      <c r="A394" t="e">
        <f t="shared" si="6"/>
        <v>#VALUE!</v>
      </c>
      <c r="B394">
        <f>'Аксапта ИВЛ приход 3'!B394</f>
        <v>0</v>
      </c>
      <c r="C394" s="197">
        <f>'Аксапта ИВЛ приход 3'!C394</f>
        <v>0</v>
      </c>
      <c r="D394" s="185">
        <f>'Аксапта ИВЛ приход 3'!E394+1-1</f>
        <v>0</v>
      </c>
      <c r="E394">
        <f>'Аксапта ИВЛ приход 3'!F394</f>
        <v>0</v>
      </c>
    </row>
    <row r="395" spans="1:5">
      <c r="A395" t="e">
        <f t="shared" si="6"/>
        <v>#VALUE!</v>
      </c>
      <c r="B395">
        <f>'Аксапта ИВЛ приход 3'!B395</f>
        <v>0</v>
      </c>
      <c r="C395" s="197">
        <f>'Аксапта ИВЛ приход 3'!C395</f>
        <v>0</v>
      </c>
      <c r="D395" s="185">
        <f>'Аксапта ИВЛ приход 3'!E395+1-1</f>
        <v>0</v>
      </c>
      <c r="E395">
        <f>'Аксапта ИВЛ приход 3'!F395</f>
        <v>0</v>
      </c>
    </row>
    <row r="396" spans="1:5">
      <c r="A396" t="e">
        <f t="shared" si="6"/>
        <v>#VALUE!</v>
      </c>
      <c r="B396">
        <f>'Аксапта ИВЛ приход 3'!B396</f>
        <v>0</v>
      </c>
      <c r="C396" s="197">
        <f>'Аксапта ИВЛ приход 3'!C396</f>
        <v>0</v>
      </c>
      <c r="D396" s="185">
        <f>'Аксапта ИВЛ приход 3'!E396+1-1</f>
        <v>0</v>
      </c>
      <c r="E396">
        <f>'Аксапта ИВЛ приход 3'!F396</f>
        <v>0</v>
      </c>
    </row>
    <row r="397" spans="1:5">
      <c r="A397" t="e">
        <f t="shared" si="6"/>
        <v>#VALUE!</v>
      </c>
      <c r="B397">
        <f>'Аксапта ИВЛ приход 3'!B397</f>
        <v>0</v>
      </c>
      <c r="C397" s="197">
        <f>'Аксапта ИВЛ приход 3'!C397</f>
        <v>0</v>
      </c>
      <c r="D397" s="185">
        <f>'Аксапта ИВЛ приход 3'!E397+1-1</f>
        <v>0</v>
      </c>
      <c r="E397">
        <f>'Аксапта ИВЛ приход 3'!F397</f>
        <v>0</v>
      </c>
    </row>
    <row r="398" spans="1:5">
      <c r="A398" t="e">
        <f t="shared" si="6"/>
        <v>#VALUE!</v>
      </c>
      <c r="B398">
        <f>'Аксапта ИВЛ приход 3'!B398</f>
        <v>0</v>
      </c>
      <c r="C398" s="197">
        <f>'Аксапта ИВЛ приход 3'!C398</f>
        <v>0</v>
      </c>
      <c r="D398" s="185">
        <f>'Аксапта ИВЛ приход 3'!E398+1-1</f>
        <v>0</v>
      </c>
      <c r="E398">
        <f>'Аксапта ИВЛ приход 3'!F398</f>
        <v>0</v>
      </c>
    </row>
    <row r="399" spans="1:5">
      <c r="A399" t="e">
        <f t="shared" si="6"/>
        <v>#VALUE!</v>
      </c>
      <c r="B399">
        <f>'Аксапта ИВЛ приход 3'!B399</f>
        <v>0</v>
      </c>
      <c r="C399" s="197">
        <f>'Аксапта ИВЛ приход 3'!C399</f>
        <v>0</v>
      </c>
      <c r="D399" s="185">
        <f>'Аксапта ИВЛ приход 3'!E399+1-1</f>
        <v>0</v>
      </c>
      <c r="E399">
        <f>'Аксапта ИВЛ приход 3'!F399</f>
        <v>0</v>
      </c>
    </row>
    <row r="400" spans="1:5">
      <c r="A400" t="e">
        <f t="shared" si="6"/>
        <v>#VALUE!</v>
      </c>
      <c r="B400">
        <f>'Аксапта ИВЛ приход 3'!B400</f>
        <v>0</v>
      </c>
      <c r="C400" s="197">
        <f>'Аксапта ИВЛ приход 3'!C400</f>
        <v>0</v>
      </c>
      <c r="D400" s="185">
        <f>'Аксапта ИВЛ приход 3'!E400+1-1</f>
        <v>0</v>
      </c>
      <c r="E400">
        <f>'Аксапта ИВЛ приход 3'!F400</f>
        <v>0</v>
      </c>
    </row>
    <row r="401" spans="1:5">
      <c r="A401" t="e">
        <f t="shared" si="6"/>
        <v>#VALUE!</v>
      </c>
      <c r="B401">
        <f>'Аксапта ИВЛ приход 3'!B401</f>
        <v>0</v>
      </c>
      <c r="C401" s="197">
        <f>'Аксапта ИВЛ приход 3'!C401</f>
        <v>0</v>
      </c>
      <c r="D401" s="185">
        <f>'Аксапта ИВЛ приход 3'!E401+1-1</f>
        <v>0</v>
      </c>
      <c r="E401">
        <f>'Аксапта ИВЛ приход 3'!F401</f>
        <v>0</v>
      </c>
    </row>
    <row r="402" spans="1:5">
      <c r="A402" t="e">
        <f t="shared" si="6"/>
        <v>#VALUE!</v>
      </c>
      <c r="B402">
        <f>'Аксапта ИВЛ приход 3'!B402</f>
        <v>0</v>
      </c>
      <c r="C402" s="197">
        <f>'Аксапта ИВЛ приход 3'!C402</f>
        <v>0</v>
      </c>
      <c r="D402" s="185">
        <f>'Аксапта ИВЛ приход 3'!E402+1-1</f>
        <v>0</v>
      </c>
      <c r="E402">
        <f>'Аксапта ИВЛ приход 3'!F402</f>
        <v>0</v>
      </c>
    </row>
    <row r="403" spans="1:5">
      <c r="A403" t="e">
        <f t="shared" si="6"/>
        <v>#VALUE!</v>
      </c>
      <c r="B403">
        <f>'Аксапта ИВЛ приход 3'!B403</f>
        <v>0</v>
      </c>
      <c r="C403" s="197">
        <f>'Аксапта ИВЛ приход 3'!C403</f>
        <v>0</v>
      </c>
      <c r="D403" s="185">
        <f>'Аксапта ИВЛ приход 3'!E403+1-1</f>
        <v>0</v>
      </c>
      <c r="E403">
        <f>'Аксапта ИВЛ приход 3'!F403</f>
        <v>0</v>
      </c>
    </row>
    <row r="404" spans="1:5">
      <c r="A404" t="e">
        <f t="shared" si="6"/>
        <v>#VALUE!</v>
      </c>
      <c r="B404">
        <f>'Аксапта ИВЛ приход 3'!B404</f>
        <v>0</v>
      </c>
      <c r="C404" s="197">
        <f>'Аксапта ИВЛ приход 3'!C404</f>
        <v>0</v>
      </c>
      <c r="D404" s="185">
        <f>'Аксапта ИВЛ приход 3'!E404+1-1</f>
        <v>0</v>
      </c>
      <c r="E404">
        <f>'Аксапта ИВЛ приход 3'!F404</f>
        <v>0</v>
      </c>
    </row>
    <row r="405" spans="1:5">
      <c r="A405" t="e">
        <f t="shared" si="6"/>
        <v>#VALUE!</v>
      </c>
      <c r="B405">
        <f>'Аксапта ИВЛ приход 3'!B405</f>
        <v>0</v>
      </c>
      <c r="C405" s="197">
        <f>'Аксапта ИВЛ приход 3'!C405</f>
        <v>0</v>
      </c>
      <c r="D405" s="185">
        <f>'Аксапта ИВЛ приход 3'!E405+1-1</f>
        <v>0</v>
      </c>
      <c r="E405">
        <f>'Аксапта ИВЛ приход 3'!F405</f>
        <v>0</v>
      </c>
    </row>
    <row r="406" spans="1:5">
      <c r="A406" t="e">
        <f t="shared" si="6"/>
        <v>#VALUE!</v>
      </c>
      <c r="B406">
        <f>'Аксапта ИВЛ приход 3'!B406</f>
        <v>0</v>
      </c>
      <c r="C406" s="197">
        <f>'Аксапта ИВЛ приход 3'!C406</f>
        <v>0</v>
      </c>
      <c r="D406" s="185">
        <f>'Аксапта ИВЛ приход 3'!E406+1-1</f>
        <v>0</v>
      </c>
      <c r="E406">
        <f>'Аксапта ИВЛ приход 3'!F406</f>
        <v>0</v>
      </c>
    </row>
    <row r="407" spans="1:5">
      <c r="A407" t="e">
        <f t="shared" si="6"/>
        <v>#VALUE!</v>
      </c>
      <c r="B407">
        <f>'Аксапта ИВЛ приход 3'!B407</f>
        <v>0</v>
      </c>
      <c r="C407" s="197">
        <f>'Аксапта ИВЛ приход 3'!C407</f>
        <v>0</v>
      </c>
      <c r="D407" s="185">
        <f>'Аксапта ИВЛ приход 3'!E407+1-1</f>
        <v>0</v>
      </c>
      <c r="E407">
        <f>'Аксапта ИВЛ приход 3'!F407</f>
        <v>0</v>
      </c>
    </row>
    <row r="408" spans="1:5">
      <c r="A408" t="e">
        <f t="shared" si="6"/>
        <v>#VALUE!</v>
      </c>
      <c r="B408">
        <f>'Аксапта ИВЛ приход 3'!B408</f>
        <v>0</v>
      </c>
      <c r="C408" s="197">
        <f>'Аксапта ИВЛ приход 3'!C408</f>
        <v>0</v>
      </c>
      <c r="D408" s="185">
        <f>'Аксапта ИВЛ приход 3'!E408+1-1</f>
        <v>0</v>
      </c>
      <c r="E408">
        <f>'Аксапта ИВЛ приход 3'!F408</f>
        <v>0</v>
      </c>
    </row>
    <row r="409" spans="1:5">
      <c r="A409" t="e">
        <f t="shared" si="6"/>
        <v>#VALUE!</v>
      </c>
      <c r="B409">
        <f>'Аксапта ИВЛ приход 3'!B409</f>
        <v>0</v>
      </c>
      <c r="C409" s="197">
        <f>'Аксапта ИВЛ приход 3'!C409</f>
        <v>0</v>
      </c>
      <c r="D409" s="185">
        <f>'Аксапта ИВЛ приход 3'!E409+1-1</f>
        <v>0</v>
      </c>
      <c r="E409">
        <f>'Аксапта ИВЛ приход 3'!F409</f>
        <v>0</v>
      </c>
    </row>
    <row r="410" spans="1:5">
      <c r="A410" t="e">
        <f t="shared" si="6"/>
        <v>#VALUE!</v>
      </c>
      <c r="B410">
        <f>'Аксапта ИВЛ приход 3'!B410</f>
        <v>0</v>
      </c>
      <c r="C410" s="197">
        <f>'Аксапта ИВЛ приход 3'!C410</f>
        <v>0</v>
      </c>
      <c r="D410" s="185">
        <f>'Аксапта ИВЛ приход 3'!E410+1-1</f>
        <v>0</v>
      </c>
      <c r="E410">
        <f>'Аксапта ИВЛ приход 3'!F410</f>
        <v>0</v>
      </c>
    </row>
    <row r="411" spans="1:5">
      <c r="A411" t="e">
        <f t="shared" si="6"/>
        <v>#VALUE!</v>
      </c>
      <c r="B411">
        <f>'Аксапта ИВЛ приход 3'!B411</f>
        <v>0</v>
      </c>
      <c r="C411" s="197">
        <f>'Аксапта ИВЛ приход 3'!C411</f>
        <v>0</v>
      </c>
      <c r="D411" s="185">
        <f>'Аксапта ИВЛ приход 3'!E411+1-1</f>
        <v>0</v>
      </c>
      <c r="E411">
        <f>'Аксапта ИВЛ приход 3'!F411</f>
        <v>0</v>
      </c>
    </row>
    <row r="412" spans="1:5">
      <c r="A412" t="e">
        <f t="shared" si="6"/>
        <v>#VALUE!</v>
      </c>
      <c r="B412">
        <f>'Аксапта ИВЛ приход 3'!B412</f>
        <v>0</v>
      </c>
      <c r="C412" s="197">
        <f>'Аксапта ИВЛ приход 3'!C412</f>
        <v>0</v>
      </c>
      <c r="D412" s="185">
        <f>'Аксапта ИВЛ приход 3'!E412+1-1</f>
        <v>0</v>
      </c>
      <c r="E412">
        <f>'Аксапта ИВЛ приход 3'!F412</f>
        <v>0</v>
      </c>
    </row>
    <row r="413" spans="1:5">
      <c r="A413" t="e">
        <f t="shared" si="6"/>
        <v>#VALUE!</v>
      </c>
      <c r="B413">
        <f>'Аксапта ИВЛ приход 3'!B413</f>
        <v>0</v>
      </c>
      <c r="C413" s="197">
        <f>'Аксапта ИВЛ приход 3'!C413</f>
        <v>0</v>
      </c>
      <c r="D413" s="185">
        <f>'Аксапта ИВЛ приход 3'!E413+1-1</f>
        <v>0</v>
      </c>
      <c r="E413">
        <f>'Аксапта ИВЛ приход 3'!F413</f>
        <v>0</v>
      </c>
    </row>
    <row r="414" spans="1:5">
      <c r="A414" t="e">
        <f t="shared" si="6"/>
        <v>#VALUE!</v>
      </c>
      <c r="B414">
        <f>'Аксапта ИВЛ приход 3'!B414</f>
        <v>0</v>
      </c>
      <c r="C414" s="197">
        <f>'Аксапта ИВЛ приход 3'!C414</f>
        <v>0</v>
      </c>
      <c r="D414" s="185">
        <f>'Аксапта ИВЛ приход 3'!E414+1-1</f>
        <v>0</v>
      </c>
      <c r="E414">
        <f>'Аксапта ИВЛ приход 3'!F414</f>
        <v>0</v>
      </c>
    </row>
    <row r="415" spans="1:5">
      <c r="A415" t="e">
        <f t="shared" si="6"/>
        <v>#VALUE!</v>
      </c>
      <c r="B415">
        <f>'Аксапта ИВЛ приход 3'!B415</f>
        <v>0</v>
      </c>
      <c r="C415" s="197">
        <f>'Аксапта ИВЛ приход 3'!C415</f>
        <v>0</v>
      </c>
      <c r="D415" s="185">
        <f>'Аксапта ИВЛ приход 3'!E415+1-1</f>
        <v>0</v>
      </c>
      <c r="E415">
        <f>'Аксапта ИВЛ приход 3'!F415</f>
        <v>0</v>
      </c>
    </row>
    <row r="416" spans="1:5">
      <c r="A416" t="e">
        <f t="shared" si="6"/>
        <v>#VALUE!</v>
      </c>
      <c r="B416">
        <f>'Аксапта ИВЛ приход 3'!B416</f>
        <v>0</v>
      </c>
      <c r="C416" s="197">
        <f>'Аксапта ИВЛ приход 3'!C416</f>
        <v>0</v>
      </c>
      <c r="D416" s="185">
        <f>'Аксапта ИВЛ приход 3'!E416+1-1</f>
        <v>0</v>
      </c>
      <c r="E416">
        <f>'Аксапта ИВЛ приход 3'!F416</f>
        <v>0</v>
      </c>
    </row>
    <row r="417" spans="1:5">
      <c r="A417" t="e">
        <f t="shared" si="6"/>
        <v>#VALUE!</v>
      </c>
      <c r="B417">
        <f>'Аксапта ИВЛ приход 3'!B417</f>
        <v>0</v>
      </c>
      <c r="C417" s="197">
        <f>'Аксапта ИВЛ приход 3'!C417</f>
        <v>0</v>
      </c>
      <c r="D417" s="185">
        <f>'Аксапта ИВЛ приход 3'!E417+1-1</f>
        <v>0</v>
      </c>
      <c r="E417">
        <f>'Аксапта ИВЛ приход 3'!F417</f>
        <v>0</v>
      </c>
    </row>
    <row r="418" spans="1:5">
      <c r="A418" t="e">
        <f t="shared" si="6"/>
        <v>#VALUE!</v>
      </c>
      <c r="B418">
        <f>'Аксапта ИВЛ приход 3'!B418</f>
        <v>0</v>
      </c>
      <c r="C418" s="197">
        <f>'Аксапта ИВЛ приход 3'!C418</f>
        <v>0</v>
      </c>
      <c r="D418" s="185">
        <f>'Аксапта ИВЛ приход 3'!E418+1-1</f>
        <v>0</v>
      </c>
      <c r="E418">
        <f>'Аксапта ИВЛ приход 3'!F418</f>
        <v>0</v>
      </c>
    </row>
    <row r="419" spans="1:5">
      <c r="A419" t="e">
        <f t="shared" si="6"/>
        <v>#VALUE!</v>
      </c>
      <c r="B419">
        <f>'Аксапта ИВЛ приход 3'!B419</f>
        <v>0</v>
      </c>
      <c r="C419" s="197">
        <f>'Аксапта ИВЛ приход 3'!C419</f>
        <v>0</v>
      </c>
      <c r="D419" s="185">
        <f>'Аксапта ИВЛ приход 3'!E419+1-1</f>
        <v>0</v>
      </c>
      <c r="E419">
        <f>'Аксапта ИВЛ приход 3'!F419</f>
        <v>0</v>
      </c>
    </row>
    <row r="420" spans="1:5">
      <c r="A420" t="e">
        <f t="shared" si="6"/>
        <v>#VALUE!</v>
      </c>
      <c r="B420">
        <f>'Аксапта ИВЛ приход 3'!B420</f>
        <v>0</v>
      </c>
      <c r="C420" s="197">
        <f>'Аксапта ИВЛ приход 3'!C420</f>
        <v>0</v>
      </c>
      <c r="D420" s="185">
        <f>'Аксапта ИВЛ приход 3'!E420+1-1</f>
        <v>0</v>
      </c>
      <c r="E420">
        <f>'Аксапта ИВЛ приход 3'!F420</f>
        <v>0</v>
      </c>
    </row>
    <row r="421" spans="1:5">
      <c r="A421" t="e">
        <f t="shared" si="6"/>
        <v>#VALUE!</v>
      </c>
      <c r="B421">
        <f>'Аксапта ИВЛ приход 3'!B421</f>
        <v>0</v>
      </c>
      <c r="C421" s="197">
        <f>'Аксапта ИВЛ приход 3'!C421</f>
        <v>0</v>
      </c>
      <c r="D421" s="185">
        <f>'Аксапта ИВЛ приход 3'!E421+1-1</f>
        <v>0</v>
      </c>
      <c r="E421">
        <f>'Аксапта ИВЛ приход 3'!F421</f>
        <v>0</v>
      </c>
    </row>
    <row r="422" spans="1:5">
      <c r="A422" t="e">
        <f t="shared" si="6"/>
        <v>#VALUE!</v>
      </c>
      <c r="B422">
        <f>'Аксапта ИВЛ приход 3'!B422</f>
        <v>0</v>
      </c>
      <c r="C422" s="197">
        <f>'Аксапта ИВЛ приход 3'!C422</f>
        <v>0</v>
      </c>
      <c r="D422" s="185">
        <f>'Аксапта ИВЛ приход 3'!E422+1-1</f>
        <v>0</v>
      </c>
      <c r="E422">
        <f>'Аксапта ИВЛ приход 3'!F422</f>
        <v>0</v>
      </c>
    </row>
    <row r="423" spans="1:5">
      <c r="A423" t="e">
        <f t="shared" si="6"/>
        <v>#VALUE!</v>
      </c>
      <c r="B423">
        <f>'Аксапта ИВЛ приход 3'!B423</f>
        <v>0</v>
      </c>
      <c r="C423" s="197">
        <f>'Аксапта ИВЛ приход 3'!C423</f>
        <v>0</v>
      </c>
      <c r="D423" s="185">
        <f>'Аксапта ИВЛ приход 3'!E423+1-1</f>
        <v>0</v>
      </c>
      <c r="E423">
        <f>'Аксапта ИВЛ приход 3'!F423</f>
        <v>0</v>
      </c>
    </row>
    <row r="424" spans="1:5">
      <c r="A424" t="e">
        <f t="shared" si="6"/>
        <v>#VALUE!</v>
      </c>
      <c r="B424">
        <f>'Аксапта ИВЛ приход 3'!B424</f>
        <v>0</v>
      </c>
      <c r="C424" s="197">
        <f>'Аксапта ИВЛ приход 3'!C424</f>
        <v>0</v>
      </c>
      <c r="D424" s="185">
        <f>'Аксапта ИВЛ приход 3'!E424+1-1</f>
        <v>0</v>
      </c>
      <c r="E424">
        <f>'Аксапта ИВЛ приход 3'!F424</f>
        <v>0</v>
      </c>
    </row>
    <row r="425" spans="1:5">
      <c r="A425" t="e">
        <f t="shared" si="6"/>
        <v>#VALUE!</v>
      </c>
      <c r="B425">
        <f>'Аксапта ИВЛ приход 3'!B425</f>
        <v>0</v>
      </c>
      <c r="C425" s="197">
        <f>'Аксапта ИВЛ приход 3'!C425</f>
        <v>0</v>
      </c>
      <c r="D425" s="185">
        <f>'Аксапта ИВЛ приход 3'!E425+1-1</f>
        <v>0</v>
      </c>
      <c r="E425">
        <f>'Аксапта ИВЛ приход 3'!F425</f>
        <v>0</v>
      </c>
    </row>
    <row r="426" spans="1:5">
      <c r="A426" t="e">
        <f t="shared" si="6"/>
        <v>#VALUE!</v>
      </c>
      <c r="B426">
        <f>'Аксапта ИВЛ приход 3'!B426</f>
        <v>0</v>
      </c>
      <c r="C426" s="197">
        <f>'Аксапта ИВЛ приход 3'!C426</f>
        <v>0</v>
      </c>
      <c r="D426" s="185">
        <f>'Аксапта ИВЛ приход 3'!E426+1-1</f>
        <v>0</v>
      </c>
      <c r="E426">
        <f>'Аксапта ИВЛ приход 3'!F426</f>
        <v>0</v>
      </c>
    </row>
    <row r="427" spans="1:5">
      <c r="A427" t="e">
        <f t="shared" si="6"/>
        <v>#VALUE!</v>
      </c>
      <c r="B427">
        <f>'Аксапта ИВЛ приход 3'!B427</f>
        <v>0</v>
      </c>
      <c r="C427" s="197">
        <f>'Аксапта ИВЛ приход 3'!C427</f>
        <v>0</v>
      </c>
      <c r="D427" s="185">
        <f>'Аксапта ИВЛ приход 3'!E427+1-1</f>
        <v>0</v>
      </c>
      <c r="E427">
        <f>'Аксапта ИВЛ приход 3'!F427</f>
        <v>0</v>
      </c>
    </row>
    <row r="428" spans="1:5">
      <c r="A428" t="e">
        <f t="shared" si="6"/>
        <v>#VALUE!</v>
      </c>
      <c r="B428">
        <f>'Аксапта ИВЛ приход 3'!B428</f>
        <v>0</v>
      </c>
      <c r="C428" s="197">
        <f>'Аксапта ИВЛ приход 3'!C428</f>
        <v>0</v>
      </c>
      <c r="D428" s="185">
        <f>'Аксапта ИВЛ приход 3'!E428+1-1</f>
        <v>0</v>
      </c>
      <c r="E428">
        <f>'Аксапта ИВЛ приход 3'!F428</f>
        <v>0</v>
      </c>
    </row>
    <row r="429" spans="1:5">
      <c r="A429" t="e">
        <f t="shared" si="6"/>
        <v>#VALUE!</v>
      </c>
      <c r="B429">
        <f>'Аксапта ИВЛ приход 3'!B429</f>
        <v>0</v>
      </c>
      <c r="C429" s="197">
        <f>'Аксапта ИВЛ приход 3'!C429</f>
        <v>0</v>
      </c>
      <c r="D429" s="185">
        <f>'Аксапта ИВЛ приход 3'!E429+1-1</f>
        <v>0</v>
      </c>
      <c r="E429">
        <f>'Аксапта ИВЛ приход 3'!F429</f>
        <v>0</v>
      </c>
    </row>
    <row r="430" spans="1:5">
      <c r="A430" t="e">
        <f t="shared" si="6"/>
        <v>#VALUE!</v>
      </c>
      <c r="B430">
        <f>'Аксапта ИВЛ приход 3'!B430</f>
        <v>0</v>
      </c>
      <c r="C430" s="197">
        <f>'Аксапта ИВЛ приход 3'!C430</f>
        <v>0</v>
      </c>
      <c r="D430" s="185">
        <f>'Аксапта ИВЛ приход 3'!E430+1-1</f>
        <v>0</v>
      </c>
      <c r="E430">
        <f>'Аксапта ИВЛ приход 3'!F430</f>
        <v>0</v>
      </c>
    </row>
    <row r="431" spans="1:5">
      <c r="A431" t="e">
        <f t="shared" si="6"/>
        <v>#VALUE!</v>
      </c>
      <c r="B431">
        <f>'Аксапта ИВЛ приход 3'!B431</f>
        <v>0</v>
      </c>
      <c r="C431" s="197">
        <f>'Аксапта ИВЛ приход 3'!C431</f>
        <v>0</v>
      </c>
      <c r="D431" s="185">
        <f>'Аксапта ИВЛ приход 3'!E431+1-1</f>
        <v>0</v>
      </c>
      <c r="E431">
        <f>'Аксапта ИВЛ приход 3'!F431</f>
        <v>0</v>
      </c>
    </row>
    <row r="432" spans="1:5">
      <c r="A432" t="e">
        <f t="shared" si="6"/>
        <v>#VALUE!</v>
      </c>
      <c r="B432">
        <f>'Аксапта ИВЛ приход 3'!B432</f>
        <v>0</v>
      </c>
      <c r="C432" s="197">
        <f>'Аксапта ИВЛ приход 3'!C432</f>
        <v>0</v>
      </c>
      <c r="D432" s="185">
        <f>'Аксапта ИВЛ приход 3'!E432+1-1</f>
        <v>0</v>
      </c>
      <c r="E432">
        <f>'Аксапта ИВЛ приход 3'!F432</f>
        <v>0</v>
      </c>
    </row>
    <row r="433" spans="1:5">
      <c r="A433" t="e">
        <f t="shared" si="6"/>
        <v>#VALUE!</v>
      </c>
      <c r="B433">
        <f>'Аксапта ИВЛ приход 3'!B433</f>
        <v>0</v>
      </c>
      <c r="C433" s="197">
        <f>'Аксапта ИВЛ приход 3'!C433</f>
        <v>0</v>
      </c>
      <c r="D433" s="185">
        <f>'Аксапта ИВЛ приход 3'!E433+1-1</f>
        <v>0</v>
      </c>
      <c r="E433">
        <f>'Аксапта ИВЛ приход 3'!F433</f>
        <v>0</v>
      </c>
    </row>
    <row r="434" spans="1:5">
      <c r="A434" t="e">
        <f t="shared" si="6"/>
        <v>#VALUE!</v>
      </c>
      <c r="B434">
        <f>'Аксапта ИВЛ приход 3'!B434</f>
        <v>0</v>
      </c>
      <c r="C434" s="197">
        <f>'Аксапта ИВЛ приход 3'!C434</f>
        <v>0</v>
      </c>
      <c r="D434" s="185">
        <f>'Аксапта ИВЛ приход 3'!E434+1-1</f>
        <v>0</v>
      </c>
      <c r="E434">
        <f>'Аксапта ИВЛ приход 3'!F434</f>
        <v>0</v>
      </c>
    </row>
    <row r="435" spans="1:5">
      <c r="A435" t="e">
        <f t="shared" si="6"/>
        <v>#VALUE!</v>
      </c>
      <c r="B435">
        <f>'Аксапта ИВЛ приход 3'!B435</f>
        <v>0</v>
      </c>
      <c r="C435" s="197">
        <f>'Аксапта ИВЛ приход 3'!C435</f>
        <v>0</v>
      </c>
      <c r="D435" s="185">
        <f>'Аксапта ИВЛ приход 3'!E435+1-1</f>
        <v>0</v>
      </c>
      <c r="E435">
        <f>'Аксапта ИВЛ приход 3'!F435</f>
        <v>0</v>
      </c>
    </row>
    <row r="436" spans="1:5">
      <c r="A436" t="e">
        <f t="shared" si="6"/>
        <v>#VALUE!</v>
      </c>
      <c r="B436">
        <f>'Аксапта ИВЛ приход 3'!B436</f>
        <v>0</v>
      </c>
      <c r="C436" s="197">
        <f>'Аксапта ИВЛ приход 3'!C436</f>
        <v>0</v>
      </c>
      <c r="D436" s="185">
        <f>'Аксапта ИВЛ приход 3'!E436+1-1</f>
        <v>0</v>
      </c>
      <c r="E436">
        <f>'Аксапта ИВЛ приход 3'!F436</f>
        <v>0</v>
      </c>
    </row>
    <row r="437" spans="1:5">
      <c r="A437" t="e">
        <f t="shared" si="6"/>
        <v>#VALUE!</v>
      </c>
      <c r="B437">
        <f>'Аксапта ИВЛ приход 3'!B437</f>
        <v>0</v>
      </c>
      <c r="C437" s="197">
        <f>'Аксапта ИВЛ приход 3'!C437</f>
        <v>0</v>
      </c>
      <c r="D437" s="185">
        <f>'Аксапта ИВЛ приход 3'!E437+1-1</f>
        <v>0</v>
      </c>
      <c r="E437">
        <f>'Аксапта ИВЛ приход 3'!F437</f>
        <v>0</v>
      </c>
    </row>
    <row r="438" spans="1:5">
      <c r="A438" t="e">
        <f t="shared" si="6"/>
        <v>#VALUE!</v>
      </c>
      <c r="B438">
        <f>'Аксапта ИВЛ приход 3'!B438</f>
        <v>0</v>
      </c>
      <c r="C438" s="197">
        <f>'Аксапта ИВЛ приход 3'!C438</f>
        <v>0</v>
      </c>
      <c r="D438" s="185">
        <f>'Аксапта ИВЛ приход 3'!E438+1-1</f>
        <v>0</v>
      </c>
      <c r="E438">
        <f>'Аксапта ИВЛ приход 3'!F438</f>
        <v>0</v>
      </c>
    </row>
    <row r="439" spans="1:5">
      <c r="A439" t="e">
        <f t="shared" si="6"/>
        <v>#VALUE!</v>
      </c>
      <c r="B439">
        <f>'Аксапта ИВЛ приход 3'!B439</f>
        <v>0</v>
      </c>
      <c r="C439" s="197">
        <f>'Аксапта ИВЛ приход 3'!C439</f>
        <v>0</v>
      </c>
      <c r="D439" s="185">
        <f>'Аксапта ИВЛ приход 3'!E439+1-1</f>
        <v>0</v>
      </c>
      <c r="E439">
        <f>'Аксапта ИВЛ приход 3'!F439</f>
        <v>0</v>
      </c>
    </row>
    <row r="440" spans="1:5">
      <c r="A440" t="e">
        <f t="shared" si="6"/>
        <v>#VALUE!</v>
      </c>
      <c r="B440">
        <f>'Аксапта ИВЛ приход 3'!B440</f>
        <v>0</v>
      </c>
      <c r="C440" s="197">
        <f>'Аксапта ИВЛ приход 3'!C440</f>
        <v>0</v>
      </c>
      <c r="D440" s="185">
        <f>'Аксапта ИВЛ приход 3'!E440+1-1</f>
        <v>0</v>
      </c>
      <c r="E440">
        <f>'Аксапта ИВЛ приход 3'!F440</f>
        <v>0</v>
      </c>
    </row>
    <row r="441" spans="1:5">
      <c r="A441" t="e">
        <f t="shared" si="6"/>
        <v>#VALUE!</v>
      </c>
      <c r="B441">
        <f>'Аксапта ИВЛ приход 3'!B441</f>
        <v>0</v>
      </c>
      <c r="C441" s="197">
        <f>'Аксапта ИВЛ приход 3'!C441</f>
        <v>0</v>
      </c>
      <c r="D441" s="185">
        <f>'Аксапта ИВЛ приход 3'!E441+1-1</f>
        <v>0</v>
      </c>
      <c r="E441">
        <f>'Аксапта ИВЛ приход 3'!F441</f>
        <v>0</v>
      </c>
    </row>
    <row r="442" spans="1:5">
      <c r="A442" t="e">
        <f t="shared" si="6"/>
        <v>#VALUE!</v>
      </c>
      <c r="B442">
        <f>'Аксапта ИВЛ приход 3'!B442</f>
        <v>0</v>
      </c>
      <c r="C442" s="197">
        <f>'Аксапта ИВЛ приход 3'!C442</f>
        <v>0</v>
      </c>
      <c r="D442" s="185">
        <f>'Аксапта ИВЛ приход 3'!E442+1-1</f>
        <v>0</v>
      </c>
      <c r="E442">
        <f>'Аксапта ИВЛ приход 3'!F442</f>
        <v>0</v>
      </c>
    </row>
    <row r="443" spans="1:5">
      <c r="A443" t="e">
        <f t="shared" si="6"/>
        <v>#VALUE!</v>
      </c>
      <c r="B443">
        <f>'Аксапта ИВЛ приход 3'!B443</f>
        <v>0</v>
      </c>
      <c r="C443" s="197">
        <f>'Аксапта ИВЛ приход 3'!C443</f>
        <v>0</v>
      </c>
      <c r="D443" s="185">
        <f>'Аксапта ИВЛ приход 3'!E443+1-1</f>
        <v>0</v>
      </c>
      <c r="E443">
        <f>'Аксапта ИВЛ приход 3'!F443</f>
        <v>0</v>
      </c>
    </row>
    <row r="444" spans="1:5">
      <c r="A444" t="e">
        <f t="shared" si="6"/>
        <v>#VALUE!</v>
      </c>
      <c r="B444">
        <f>'Аксапта ИВЛ приход 3'!B444</f>
        <v>0</v>
      </c>
      <c r="C444" s="197">
        <f>'Аксапта ИВЛ приход 3'!C444</f>
        <v>0</v>
      </c>
      <c r="D444" s="185">
        <f>'Аксапта ИВЛ приход 3'!E444+1-1</f>
        <v>0</v>
      </c>
      <c r="E444">
        <f>'Аксапта ИВЛ приход 3'!F444</f>
        <v>0</v>
      </c>
    </row>
    <row r="445" spans="1:5">
      <c r="A445" t="e">
        <f t="shared" si="6"/>
        <v>#VALUE!</v>
      </c>
      <c r="B445">
        <f>'Аксапта ИВЛ приход 3'!B445</f>
        <v>0</v>
      </c>
      <c r="C445" s="197">
        <f>'Аксапта ИВЛ приход 3'!C445</f>
        <v>0</v>
      </c>
      <c r="D445" s="185">
        <f>'Аксапта ИВЛ приход 3'!E445+1-1</f>
        <v>0</v>
      </c>
      <c r="E445">
        <f>'Аксапта ИВЛ приход 3'!F445</f>
        <v>0</v>
      </c>
    </row>
    <row r="446" spans="1:5">
      <c r="A446" t="e">
        <f t="shared" si="6"/>
        <v>#VALUE!</v>
      </c>
      <c r="B446">
        <f>'Аксапта ИВЛ приход 3'!B446</f>
        <v>0</v>
      </c>
      <c r="C446" s="197">
        <f>'Аксапта ИВЛ приход 3'!C446</f>
        <v>0</v>
      </c>
      <c r="D446" s="185">
        <f>'Аксапта ИВЛ приход 3'!E446+1-1</f>
        <v>0</v>
      </c>
      <c r="E446">
        <f>'Аксапта ИВЛ приход 3'!F446</f>
        <v>0</v>
      </c>
    </row>
    <row r="447" spans="1:5">
      <c r="A447" t="e">
        <f t="shared" si="6"/>
        <v>#VALUE!</v>
      </c>
      <c r="B447">
        <f>'Аксапта ИВЛ приход 3'!B447</f>
        <v>0</v>
      </c>
      <c r="C447" s="197">
        <f>'Аксапта ИВЛ приход 3'!C447</f>
        <v>0</v>
      </c>
      <c r="D447" s="185">
        <f>'Аксапта ИВЛ приход 3'!E447+1-1</f>
        <v>0</v>
      </c>
      <c r="E447">
        <f>'Аксапта ИВЛ приход 3'!F447</f>
        <v>0</v>
      </c>
    </row>
    <row r="448" spans="1:5">
      <c r="A448" t="e">
        <f t="shared" si="6"/>
        <v>#VALUE!</v>
      </c>
      <c r="B448">
        <f>'Аксапта ИВЛ приход 3'!B448</f>
        <v>0</v>
      </c>
      <c r="C448" s="197">
        <f>'Аксапта ИВЛ приход 3'!C448</f>
        <v>0</v>
      </c>
      <c r="D448" s="185">
        <f>'Аксапта ИВЛ приход 3'!E448+1-1</f>
        <v>0</v>
      </c>
      <c r="E448">
        <f>'Аксапта ИВЛ приход 3'!F448</f>
        <v>0</v>
      </c>
    </row>
    <row r="449" spans="1:5">
      <c r="A449" t="e">
        <f t="shared" ref="A449:A512" si="7">REPLACE(B449,1,3,)+1-1</f>
        <v>#VALUE!</v>
      </c>
      <c r="B449">
        <f>'Аксапта ИВЛ приход 3'!B449</f>
        <v>0</v>
      </c>
      <c r="C449" s="197">
        <f>'Аксапта ИВЛ приход 3'!C449</f>
        <v>0</v>
      </c>
      <c r="D449" s="185">
        <f>'Аксапта ИВЛ приход 3'!E449+1-1</f>
        <v>0</v>
      </c>
      <c r="E449">
        <f>'Аксапта ИВЛ приход 3'!F449</f>
        <v>0</v>
      </c>
    </row>
    <row r="450" spans="1:5">
      <c r="A450" t="e">
        <f t="shared" si="7"/>
        <v>#VALUE!</v>
      </c>
      <c r="B450">
        <f>'Аксапта ИВЛ приход 3'!B450</f>
        <v>0</v>
      </c>
      <c r="C450" s="197">
        <f>'Аксапта ИВЛ приход 3'!C450</f>
        <v>0</v>
      </c>
      <c r="D450" s="185">
        <f>'Аксапта ИВЛ приход 3'!E450+1-1</f>
        <v>0</v>
      </c>
      <c r="E450">
        <f>'Аксапта ИВЛ приход 3'!F450</f>
        <v>0</v>
      </c>
    </row>
    <row r="451" spans="1:5">
      <c r="A451" t="e">
        <f t="shared" si="7"/>
        <v>#VALUE!</v>
      </c>
      <c r="B451">
        <f>'Аксапта ИВЛ приход 3'!B451</f>
        <v>0</v>
      </c>
      <c r="C451" s="197">
        <f>'Аксапта ИВЛ приход 3'!C451</f>
        <v>0</v>
      </c>
      <c r="D451" s="185">
        <f>'Аксапта ИВЛ приход 3'!E451+1-1</f>
        <v>0</v>
      </c>
      <c r="E451">
        <f>'Аксапта ИВЛ приход 3'!F451</f>
        <v>0</v>
      </c>
    </row>
    <row r="452" spans="1:5">
      <c r="A452" t="e">
        <f t="shared" si="7"/>
        <v>#VALUE!</v>
      </c>
      <c r="B452">
        <f>'Аксапта ИВЛ приход 3'!B452</f>
        <v>0</v>
      </c>
      <c r="C452" s="197">
        <f>'Аксапта ИВЛ приход 3'!C452</f>
        <v>0</v>
      </c>
      <c r="D452" s="185">
        <f>'Аксапта ИВЛ приход 3'!E452+1-1</f>
        <v>0</v>
      </c>
      <c r="E452">
        <f>'Аксапта ИВЛ приход 3'!F452</f>
        <v>0</v>
      </c>
    </row>
    <row r="453" spans="1:5">
      <c r="A453" t="e">
        <f t="shared" si="7"/>
        <v>#VALUE!</v>
      </c>
      <c r="B453">
        <f>'Аксапта ИВЛ приход 3'!B453</f>
        <v>0</v>
      </c>
      <c r="C453" s="197">
        <f>'Аксапта ИВЛ приход 3'!C453</f>
        <v>0</v>
      </c>
      <c r="D453" s="185">
        <f>'Аксапта ИВЛ приход 3'!E453+1-1</f>
        <v>0</v>
      </c>
      <c r="E453">
        <f>'Аксапта ИВЛ приход 3'!F453</f>
        <v>0</v>
      </c>
    </row>
    <row r="454" spans="1:5">
      <c r="A454" t="e">
        <f t="shared" si="7"/>
        <v>#VALUE!</v>
      </c>
      <c r="B454">
        <f>'Аксапта ИВЛ приход 3'!B454</f>
        <v>0</v>
      </c>
      <c r="C454" s="197">
        <f>'Аксапта ИВЛ приход 3'!C454</f>
        <v>0</v>
      </c>
      <c r="D454" s="185">
        <f>'Аксапта ИВЛ приход 3'!E454+1-1</f>
        <v>0</v>
      </c>
      <c r="E454">
        <f>'Аксапта ИВЛ приход 3'!F454</f>
        <v>0</v>
      </c>
    </row>
    <row r="455" spans="1:5">
      <c r="A455" t="e">
        <f t="shared" si="7"/>
        <v>#VALUE!</v>
      </c>
      <c r="B455">
        <f>'Аксапта ИВЛ приход 3'!B455</f>
        <v>0</v>
      </c>
      <c r="C455" s="197">
        <f>'Аксапта ИВЛ приход 3'!C455</f>
        <v>0</v>
      </c>
      <c r="D455" s="185">
        <f>'Аксапта ИВЛ приход 3'!E455+1-1</f>
        <v>0</v>
      </c>
      <c r="E455">
        <f>'Аксапта ИВЛ приход 3'!F455</f>
        <v>0</v>
      </c>
    </row>
    <row r="456" spans="1:5">
      <c r="A456" t="e">
        <f t="shared" si="7"/>
        <v>#VALUE!</v>
      </c>
      <c r="B456">
        <f>'Аксапта ИВЛ приход 3'!B456</f>
        <v>0</v>
      </c>
      <c r="C456" s="197">
        <f>'Аксапта ИВЛ приход 3'!C456</f>
        <v>0</v>
      </c>
      <c r="D456" s="185">
        <f>'Аксапта ИВЛ приход 3'!E456+1-1</f>
        <v>0</v>
      </c>
      <c r="E456">
        <f>'Аксапта ИВЛ приход 3'!F456</f>
        <v>0</v>
      </c>
    </row>
    <row r="457" spans="1:5">
      <c r="A457" t="e">
        <f t="shared" si="7"/>
        <v>#VALUE!</v>
      </c>
      <c r="B457">
        <f>'Аксапта ИВЛ приход 3'!B457</f>
        <v>0</v>
      </c>
      <c r="C457" s="197">
        <f>'Аксапта ИВЛ приход 3'!C457</f>
        <v>0</v>
      </c>
      <c r="D457" s="185">
        <f>'Аксапта ИВЛ приход 3'!E457+1-1</f>
        <v>0</v>
      </c>
      <c r="E457">
        <f>'Аксапта ИВЛ приход 3'!F457</f>
        <v>0</v>
      </c>
    </row>
    <row r="458" spans="1:5">
      <c r="A458" t="e">
        <f t="shared" si="7"/>
        <v>#VALUE!</v>
      </c>
      <c r="B458">
        <f>'Аксапта ИВЛ приход 3'!B458</f>
        <v>0</v>
      </c>
      <c r="C458" s="197">
        <f>'Аксапта ИВЛ приход 3'!C458</f>
        <v>0</v>
      </c>
      <c r="D458" s="185">
        <f>'Аксапта ИВЛ приход 3'!E458+1-1</f>
        <v>0</v>
      </c>
      <c r="E458">
        <f>'Аксапта ИВЛ приход 3'!F458</f>
        <v>0</v>
      </c>
    </row>
    <row r="459" spans="1:5">
      <c r="A459" t="e">
        <f t="shared" si="7"/>
        <v>#VALUE!</v>
      </c>
      <c r="B459">
        <f>'Аксапта ИВЛ приход 3'!B459</f>
        <v>0</v>
      </c>
      <c r="C459" s="197">
        <f>'Аксапта ИВЛ приход 3'!C459</f>
        <v>0</v>
      </c>
      <c r="D459" s="185">
        <f>'Аксапта ИВЛ приход 3'!E459+1-1</f>
        <v>0</v>
      </c>
      <c r="E459">
        <f>'Аксапта ИВЛ приход 3'!F459</f>
        <v>0</v>
      </c>
    </row>
    <row r="460" spans="1:5">
      <c r="A460" t="e">
        <f t="shared" si="7"/>
        <v>#VALUE!</v>
      </c>
      <c r="B460">
        <f>'Аксапта ИВЛ приход 3'!B460</f>
        <v>0</v>
      </c>
      <c r="C460" s="197">
        <f>'Аксапта ИВЛ приход 3'!C460</f>
        <v>0</v>
      </c>
      <c r="D460" s="185">
        <f>'Аксапта ИВЛ приход 3'!E460+1-1</f>
        <v>0</v>
      </c>
      <c r="E460">
        <f>'Аксапта ИВЛ приход 3'!F460</f>
        <v>0</v>
      </c>
    </row>
    <row r="461" spans="1:5">
      <c r="A461" t="e">
        <f t="shared" si="7"/>
        <v>#VALUE!</v>
      </c>
      <c r="B461">
        <f>'Аксапта ИВЛ приход 3'!B461</f>
        <v>0</v>
      </c>
      <c r="C461" s="197">
        <f>'Аксапта ИВЛ приход 3'!C461</f>
        <v>0</v>
      </c>
      <c r="D461" s="185">
        <f>'Аксапта ИВЛ приход 3'!E461+1-1</f>
        <v>0</v>
      </c>
      <c r="E461">
        <f>'Аксапта ИВЛ приход 3'!F461</f>
        <v>0</v>
      </c>
    </row>
    <row r="462" spans="1:5">
      <c r="A462" t="e">
        <f t="shared" si="7"/>
        <v>#VALUE!</v>
      </c>
      <c r="B462">
        <f>'Аксапта ИВЛ приход 3'!B462</f>
        <v>0</v>
      </c>
      <c r="C462" s="197">
        <f>'Аксапта ИВЛ приход 3'!C462</f>
        <v>0</v>
      </c>
      <c r="D462" s="185">
        <f>'Аксапта ИВЛ приход 3'!E462+1-1</f>
        <v>0</v>
      </c>
      <c r="E462">
        <f>'Аксапта ИВЛ приход 3'!F462</f>
        <v>0</v>
      </c>
    </row>
    <row r="463" spans="1:5">
      <c r="A463" t="e">
        <f t="shared" si="7"/>
        <v>#VALUE!</v>
      </c>
      <c r="B463">
        <f>'Аксапта ИВЛ приход 3'!B463</f>
        <v>0</v>
      </c>
      <c r="C463" s="197">
        <f>'Аксапта ИВЛ приход 3'!C463</f>
        <v>0</v>
      </c>
      <c r="D463" s="185">
        <f>'Аксапта ИВЛ приход 3'!E463+1-1</f>
        <v>0</v>
      </c>
      <c r="E463">
        <f>'Аксапта ИВЛ приход 3'!F463</f>
        <v>0</v>
      </c>
    </row>
    <row r="464" spans="1:5">
      <c r="A464" t="e">
        <f t="shared" si="7"/>
        <v>#VALUE!</v>
      </c>
      <c r="B464">
        <f>'Аксапта ИВЛ приход 3'!B464</f>
        <v>0</v>
      </c>
      <c r="C464" s="197">
        <f>'Аксапта ИВЛ приход 3'!C464</f>
        <v>0</v>
      </c>
      <c r="D464" s="185">
        <f>'Аксапта ИВЛ приход 3'!E464+1-1</f>
        <v>0</v>
      </c>
      <c r="E464">
        <f>'Аксапта ИВЛ приход 3'!F464</f>
        <v>0</v>
      </c>
    </row>
    <row r="465" spans="1:5">
      <c r="A465" t="e">
        <f t="shared" si="7"/>
        <v>#VALUE!</v>
      </c>
      <c r="B465">
        <f>'Аксапта ИВЛ приход 3'!B465</f>
        <v>0</v>
      </c>
      <c r="C465" s="197">
        <f>'Аксапта ИВЛ приход 3'!C465</f>
        <v>0</v>
      </c>
      <c r="D465" s="185">
        <f>'Аксапта ИВЛ приход 3'!E465+1-1</f>
        <v>0</v>
      </c>
      <c r="E465">
        <f>'Аксапта ИВЛ приход 3'!F465</f>
        <v>0</v>
      </c>
    </row>
    <row r="466" spans="1:5">
      <c r="A466" t="e">
        <f t="shared" si="7"/>
        <v>#VALUE!</v>
      </c>
      <c r="B466">
        <f>'Аксапта ИВЛ приход 3'!B466</f>
        <v>0</v>
      </c>
      <c r="C466" s="197">
        <f>'Аксапта ИВЛ приход 3'!C466</f>
        <v>0</v>
      </c>
      <c r="D466" s="185">
        <f>'Аксапта ИВЛ приход 3'!E466+1-1</f>
        <v>0</v>
      </c>
      <c r="E466">
        <f>'Аксапта ИВЛ приход 3'!F466</f>
        <v>0</v>
      </c>
    </row>
    <row r="467" spans="1:5">
      <c r="A467" t="e">
        <f t="shared" si="7"/>
        <v>#VALUE!</v>
      </c>
      <c r="B467">
        <f>'Аксапта ИВЛ приход 3'!B467</f>
        <v>0</v>
      </c>
      <c r="C467" s="197">
        <f>'Аксапта ИВЛ приход 3'!C467</f>
        <v>0</v>
      </c>
      <c r="D467" s="185">
        <f>'Аксапта ИВЛ приход 3'!E467+1-1</f>
        <v>0</v>
      </c>
      <c r="E467">
        <f>'Аксапта ИВЛ приход 3'!F467</f>
        <v>0</v>
      </c>
    </row>
    <row r="468" spans="1:5">
      <c r="A468" t="e">
        <f t="shared" si="7"/>
        <v>#VALUE!</v>
      </c>
      <c r="B468">
        <f>'Аксапта ИВЛ приход 3'!B468</f>
        <v>0</v>
      </c>
      <c r="C468" s="197">
        <f>'Аксапта ИВЛ приход 3'!C468</f>
        <v>0</v>
      </c>
      <c r="D468" s="185">
        <f>'Аксапта ИВЛ приход 3'!E468+1-1</f>
        <v>0</v>
      </c>
      <c r="E468">
        <f>'Аксапта ИВЛ приход 3'!F468</f>
        <v>0</v>
      </c>
    </row>
    <row r="469" spans="1:5">
      <c r="A469" t="e">
        <f t="shared" si="7"/>
        <v>#VALUE!</v>
      </c>
      <c r="B469">
        <f>'Аксапта ИВЛ приход 3'!B469</f>
        <v>0</v>
      </c>
      <c r="C469" s="197">
        <f>'Аксапта ИВЛ приход 3'!C469</f>
        <v>0</v>
      </c>
      <c r="D469" s="185">
        <f>'Аксапта ИВЛ приход 3'!E469+1-1</f>
        <v>0</v>
      </c>
      <c r="E469">
        <f>'Аксапта ИВЛ приход 3'!F469</f>
        <v>0</v>
      </c>
    </row>
    <row r="470" spans="1:5">
      <c r="A470" t="e">
        <f t="shared" si="7"/>
        <v>#VALUE!</v>
      </c>
      <c r="B470">
        <f>'Аксапта ИВЛ приход 3'!B470</f>
        <v>0</v>
      </c>
      <c r="C470" s="197">
        <f>'Аксапта ИВЛ приход 3'!C470</f>
        <v>0</v>
      </c>
      <c r="D470" s="185">
        <f>'Аксапта ИВЛ приход 3'!E470+1-1</f>
        <v>0</v>
      </c>
      <c r="E470">
        <f>'Аксапта ИВЛ приход 3'!F470</f>
        <v>0</v>
      </c>
    </row>
    <row r="471" spans="1:5">
      <c r="A471" t="e">
        <f t="shared" si="7"/>
        <v>#VALUE!</v>
      </c>
      <c r="B471">
        <f>'Аксапта ИВЛ приход 3'!B471</f>
        <v>0</v>
      </c>
      <c r="C471" s="197">
        <f>'Аксапта ИВЛ приход 3'!C471</f>
        <v>0</v>
      </c>
      <c r="D471" s="185">
        <f>'Аксапта ИВЛ приход 3'!E471+1-1</f>
        <v>0</v>
      </c>
      <c r="E471">
        <f>'Аксапта ИВЛ приход 3'!F471</f>
        <v>0</v>
      </c>
    </row>
    <row r="472" spans="1:5">
      <c r="A472" t="e">
        <f t="shared" si="7"/>
        <v>#VALUE!</v>
      </c>
      <c r="B472">
        <f>'Аксапта ИВЛ приход 3'!B472</f>
        <v>0</v>
      </c>
      <c r="C472" s="197">
        <f>'Аксапта ИВЛ приход 3'!C472</f>
        <v>0</v>
      </c>
      <c r="D472" s="185">
        <f>'Аксапта ИВЛ приход 3'!E472+1-1</f>
        <v>0</v>
      </c>
      <c r="E472">
        <f>'Аксапта ИВЛ приход 3'!F472</f>
        <v>0</v>
      </c>
    </row>
    <row r="473" spans="1:5">
      <c r="A473" t="e">
        <f t="shared" si="7"/>
        <v>#VALUE!</v>
      </c>
      <c r="B473">
        <f>'Аксапта ИВЛ приход 3'!B473</f>
        <v>0</v>
      </c>
      <c r="C473" s="197">
        <f>'Аксапта ИВЛ приход 3'!C473</f>
        <v>0</v>
      </c>
      <c r="D473" s="185">
        <f>'Аксапта ИВЛ приход 3'!E473+1-1</f>
        <v>0</v>
      </c>
      <c r="E473">
        <f>'Аксапта ИВЛ приход 3'!F473</f>
        <v>0</v>
      </c>
    </row>
    <row r="474" spans="1:5">
      <c r="A474" t="e">
        <f t="shared" si="7"/>
        <v>#VALUE!</v>
      </c>
      <c r="B474">
        <f>'Аксапта ИВЛ приход 3'!B474</f>
        <v>0</v>
      </c>
      <c r="C474" s="197">
        <f>'Аксапта ИВЛ приход 3'!C474</f>
        <v>0</v>
      </c>
      <c r="D474" s="185">
        <f>'Аксапта ИВЛ приход 3'!E474+1-1</f>
        <v>0</v>
      </c>
      <c r="E474">
        <f>'Аксапта ИВЛ приход 3'!F474</f>
        <v>0</v>
      </c>
    </row>
    <row r="475" spans="1:5">
      <c r="A475" t="e">
        <f t="shared" si="7"/>
        <v>#VALUE!</v>
      </c>
      <c r="B475">
        <f>'Аксапта ИВЛ приход 3'!B475</f>
        <v>0</v>
      </c>
      <c r="C475" s="197">
        <f>'Аксапта ИВЛ приход 3'!C475</f>
        <v>0</v>
      </c>
      <c r="D475" s="185">
        <f>'Аксапта ИВЛ приход 3'!E475+1-1</f>
        <v>0</v>
      </c>
      <c r="E475">
        <f>'Аксапта ИВЛ приход 3'!F475</f>
        <v>0</v>
      </c>
    </row>
    <row r="476" spans="1:5">
      <c r="A476" t="e">
        <f t="shared" si="7"/>
        <v>#VALUE!</v>
      </c>
      <c r="B476">
        <f>'Аксапта ИВЛ приход 3'!B476</f>
        <v>0</v>
      </c>
      <c r="C476" s="197">
        <f>'Аксапта ИВЛ приход 3'!C476</f>
        <v>0</v>
      </c>
      <c r="D476" s="185">
        <f>'Аксапта ИВЛ приход 3'!E476+1-1</f>
        <v>0</v>
      </c>
      <c r="E476">
        <f>'Аксапта ИВЛ приход 3'!F476</f>
        <v>0</v>
      </c>
    </row>
    <row r="477" spans="1:5">
      <c r="A477" t="e">
        <f t="shared" si="7"/>
        <v>#VALUE!</v>
      </c>
      <c r="B477">
        <f>'Аксапта ИВЛ приход 3'!B477</f>
        <v>0</v>
      </c>
      <c r="C477" s="197">
        <f>'Аксапта ИВЛ приход 3'!C477</f>
        <v>0</v>
      </c>
      <c r="D477" s="185">
        <f>'Аксапта ИВЛ приход 3'!E477+1-1</f>
        <v>0</v>
      </c>
      <c r="E477">
        <f>'Аксапта ИВЛ приход 3'!F477</f>
        <v>0</v>
      </c>
    </row>
    <row r="478" spans="1:5">
      <c r="A478" t="e">
        <f t="shared" si="7"/>
        <v>#VALUE!</v>
      </c>
      <c r="B478">
        <f>'Аксапта ИВЛ приход 3'!B478</f>
        <v>0</v>
      </c>
      <c r="C478" s="197">
        <f>'Аксапта ИВЛ приход 3'!C478</f>
        <v>0</v>
      </c>
      <c r="D478" s="185">
        <f>'Аксапта ИВЛ приход 3'!E478+1-1</f>
        <v>0</v>
      </c>
      <c r="E478">
        <f>'Аксапта ИВЛ приход 3'!F478</f>
        <v>0</v>
      </c>
    </row>
    <row r="479" spans="1:5">
      <c r="A479" t="e">
        <f t="shared" si="7"/>
        <v>#VALUE!</v>
      </c>
      <c r="B479">
        <f>'Аксапта ИВЛ приход 3'!B479</f>
        <v>0</v>
      </c>
      <c r="C479" s="197">
        <f>'Аксапта ИВЛ приход 3'!C479</f>
        <v>0</v>
      </c>
      <c r="D479" s="185">
        <f>'Аксапта ИВЛ приход 3'!E479+1-1</f>
        <v>0</v>
      </c>
      <c r="E479">
        <f>'Аксапта ИВЛ приход 3'!F479</f>
        <v>0</v>
      </c>
    </row>
    <row r="480" spans="1:5">
      <c r="A480" t="e">
        <f t="shared" si="7"/>
        <v>#VALUE!</v>
      </c>
      <c r="B480">
        <f>'Аксапта ИВЛ приход 3'!B480</f>
        <v>0</v>
      </c>
      <c r="C480" s="197">
        <f>'Аксапта ИВЛ приход 3'!C480</f>
        <v>0</v>
      </c>
      <c r="D480" s="185">
        <f>'Аксапта ИВЛ приход 3'!E480+1-1</f>
        <v>0</v>
      </c>
      <c r="E480">
        <f>'Аксапта ИВЛ приход 3'!F480</f>
        <v>0</v>
      </c>
    </row>
    <row r="481" spans="1:5">
      <c r="A481" t="e">
        <f t="shared" si="7"/>
        <v>#VALUE!</v>
      </c>
      <c r="B481">
        <f>'Аксапта ИВЛ приход 3'!B481</f>
        <v>0</v>
      </c>
      <c r="C481" s="197">
        <f>'Аксапта ИВЛ приход 3'!C481</f>
        <v>0</v>
      </c>
      <c r="D481" s="185">
        <f>'Аксапта ИВЛ приход 3'!E481+1-1</f>
        <v>0</v>
      </c>
      <c r="E481">
        <f>'Аксапта ИВЛ приход 3'!F481</f>
        <v>0</v>
      </c>
    </row>
    <row r="482" spans="1:5">
      <c r="A482" t="e">
        <f t="shared" si="7"/>
        <v>#VALUE!</v>
      </c>
      <c r="B482">
        <f>'Аксапта ИВЛ приход 3'!B482</f>
        <v>0</v>
      </c>
      <c r="C482" s="197">
        <f>'Аксапта ИВЛ приход 3'!C482</f>
        <v>0</v>
      </c>
      <c r="D482" s="185">
        <f>'Аксапта ИВЛ приход 3'!E482+1-1</f>
        <v>0</v>
      </c>
      <c r="E482">
        <f>'Аксапта ИВЛ приход 3'!F482</f>
        <v>0</v>
      </c>
    </row>
    <row r="483" spans="1:5">
      <c r="A483" t="e">
        <f t="shared" si="7"/>
        <v>#VALUE!</v>
      </c>
      <c r="B483">
        <f>'Аксапта ИВЛ приход 3'!B483</f>
        <v>0</v>
      </c>
      <c r="C483" s="197">
        <f>'Аксапта ИВЛ приход 3'!C483</f>
        <v>0</v>
      </c>
      <c r="D483" s="185">
        <f>'Аксапта ИВЛ приход 3'!E483+1-1</f>
        <v>0</v>
      </c>
      <c r="E483">
        <f>'Аксапта ИВЛ приход 3'!F483</f>
        <v>0</v>
      </c>
    </row>
    <row r="484" spans="1:5">
      <c r="A484" t="e">
        <f t="shared" si="7"/>
        <v>#VALUE!</v>
      </c>
      <c r="B484">
        <f>'Аксапта ИВЛ приход 3'!B484</f>
        <v>0</v>
      </c>
      <c r="C484" s="197">
        <f>'Аксапта ИВЛ приход 3'!C484</f>
        <v>0</v>
      </c>
      <c r="D484" s="185">
        <f>'Аксапта ИВЛ приход 3'!E484+1-1</f>
        <v>0</v>
      </c>
      <c r="E484">
        <f>'Аксапта ИВЛ приход 3'!F484</f>
        <v>0</v>
      </c>
    </row>
    <row r="485" spans="1:5">
      <c r="A485" t="e">
        <f t="shared" si="7"/>
        <v>#VALUE!</v>
      </c>
      <c r="B485">
        <f>'Аксапта ИВЛ приход 3'!B485</f>
        <v>0</v>
      </c>
      <c r="C485" s="197">
        <f>'Аксапта ИВЛ приход 3'!C485</f>
        <v>0</v>
      </c>
      <c r="D485" s="185">
        <f>'Аксапта ИВЛ приход 3'!E485+1-1</f>
        <v>0</v>
      </c>
      <c r="E485">
        <f>'Аксапта ИВЛ приход 3'!F485</f>
        <v>0</v>
      </c>
    </row>
    <row r="486" spans="1:5">
      <c r="A486" t="e">
        <f t="shared" si="7"/>
        <v>#VALUE!</v>
      </c>
      <c r="B486">
        <f>'Аксапта ИВЛ приход 3'!B486</f>
        <v>0</v>
      </c>
      <c r="C486" s="197">
        <f>'Аксапта ИВЛ приход 3'!C486</f>
        <v>0</v>
      </c>
      <c r="D486" s="185">
        <f>'Аксапта ИВЛ приход 3'!E486+1-1</f>
        <v>0</v>
      </c>
      <c r="E486">
        <f>'Аксапта ИВЛ приход 3'!F486</f>
        <v>0</v>
      </c>
    </row>
    <row r="487" spans="1:5">
      <c r="A487" t="e">
        <f t="shared" si="7"/>
        <v>#VALUE!</v>
      </c>
      <c r="B487">
        <f>'Аксапта ИВЛ приход 3'!B487</f>
        <v>0</v>
      </c>
      <c r="C487" s="197">
        <f>'Аксапта ИВЛ приход 3'!C487</f>
        <v>0</v>
      </c>
      <c r="D487" s="185">
        <f>'Аксапта ИВЛ приход 3'!E487+1-1</f>
        <v>0</v>
      </c>
      <c r="E487">
        <f>'Аксапта ИВЛ приход 3'!F487</f>
        <v>0</v>
      </c>
    </row>
    <row r="488" spans="1:5">
      <c r="A488" t="e">
        <f t="shared" si="7"/>
        <v>#VALUE!</v>
      </c>
      <c r="B488">
        <f>'Аксапта ИВЛ приход 3'!B488</f>
        <v>0</v>
      </c>
      <c r="C488" s="197">
        <f>'Аксапта ИВЛ приход 3'!C488</f>
        <v>0</v>
      </c>
      <c r="D488" s="185">
        <f>'Аксапта ИВЛ приход 3'!E488+1-1</f>
        <v>0</v>
      </c>
      <c r="E488">
        <f>'Аксапта ИВЛ приход 3'!F488</f>
        <v>0</v>
      </c>
    </row>
    <row r="489" spans="1:5">
      <c r="A489" t="e">
        <f t="shared" si="7"/>
        <v>#VALUE!</v>
      </c>
      <c r="B489">
        <f>'Аксапта ИВЛ приход 3'!B489</f>
        <v>0</v>
      </c>
      <c r="C489" s="197">
        <f>'Аксапта ИВЛ приход 3'!C489</f>
        <v>0</v>
      </c>
      <c r="D489" s="185">
        <f>'Аксапта ИВЛ приход 3'!E489+1-1</f>
        <v>0</v>
      </c>
      <c r="E489">
        <f>'Аксапта ИВЛ приход 3'!F489</f>
        <v>0</v>
      </c>
    </row>
    <row r="490" spans="1:5">
      <c r="A490" t="e">
        <f t="shared" si="7"/>
        <v>#VALUE!</v>
      </c>
      <c r="B490">
        <f>'Аксапта ИВЛ приход 3'!B490</f>
        <v>0</v>
      </c>
      <c r="C490" s="197">
        <f>'Аксапта ИВЛ приход 3'!C490</f>
        <v>0</v>
      </c>
      <c r="D490" s="185">
        <f>'Аксапта ИВЛ приход 3'!E490+1-1</f>
        <v>0</v>
      </c>
      <c r="E490">
        <f>'Аксапта ИВЛ приход 3'!F490</f>
        <v>0</v>
      </c>
    </row>
    <row r="491" spans="1:5">
      <c r="A491" t="e">
        <f t="shared" si="7"/>
        <v>#VALUE!</v>
      </c>
      <c r="B491">
        <f>'Аксапта ИВЛ приход 3'!B491</f>
        <v>0</v>
      </c>
      <c r="C491" s="197">
        <f>'Аксапта ИВЛ приход 3'!C491</f>
        <v>0</v>
      </c>
      <c r="D491" s="185">
        <f>'Аксапта ИВЛ приход 3'!E491+1-1</f>
        <v>0</v>
      </c>
      <c r="E491">
        <f>'Аксапта ИВЛ приход 3'!F491</f>
        <v>0</v>
      </c>
    </row>
    <row r="492" spans="1:5">
      <c r="A492" t="e">
        <f t="shared" si="7"/>
        <v>#VALUE!</v>
      </c>
      <c r="B492">
        <f>'Аксапта ИВЛ приход 3'!B492</f>
        <v>0</v>
      </c>
      <c r="C492" s="197">
        <f>'Аксапта ИВЛ приход 3'!C492</f>
        <v>0</v>
      </c>
      <c r="D492" s="185">
        <f>'Аксапта ИВЛ приход 3'!E492+1-1</f>
        <v>0</v>
      </c>
      <c r="E492">
        <f>'Аксапта ИВЛ приход 3'!F492</f>
        <v>0</v>
      </c>
    </row>
    <row r="493" spans="1:5">
      <c r="A493" t="e">
        <f t="shared" si="7"/>
        <v>#VALUE!</v>
      </c>
      <c r="B493">
        <f>'Аксапта ИВЛ приход 3'!B493</f>
        <v>0</v>
      </c>
      <c r="C493" s="197">
        <f>'Аксапта ИВЛ приход 3'!C493</f>
        <v>0</v>
      </c>
      <c r="D493" s="185">
        <f>'Аксапта ИВЛ приход 3'!E493+1-1</f>
        <v>0</v>
      </c>
      <c r="E493">
        <f>'Аксапта ИВЛ приход 3'!F493</f>
        <v>0</v>
      </c>
    </row>
    <row r="494" spans="1:5">
      <c r="A494" t="e">
        <f t="shared" si="7"/>
        <v>#VALUE!</v>
      </c>
      <c r="B494">
        <f>'Аксапта ИВЛ приход 3'!B494</f>
        <v>0</v>
      </c>
      <c r="C494" s="197">
        <f>'Аксапта ИВЛ приход 3'!C494</f>
        <v>0</v>
      </c>
      <c r="D494" s="185">
        <f>'Аксапта ИВЛ приход 3'!E494+1-1</f>
        <v>0</v>
      </c>
      <c r="E494">
        <f>'Аксапта ИВЛ приход 3'!F494</f>
        <v>0</v>
      </c>
    </row>
    <row r="495" spans="1:5">
      <c r="A495" t="e">
        <f t="shared" si="7"/>
        <v>#VALUE!</v>
      </c>
      <c r="B495">
        <f>'Аксапта ИВЛ приход 3'!B495</f>
        <v>0</v>
      </c>
      <c r="C495" s="197">
        <f>'Аксапта ИВЛ приход 3'!C495</f>
        <v>0</v>
      </c>
      <c r="D495" s="185">
        <f>'Аксапта ИВЛ приход 3'!E495+1-1</f>
        <v>0</v>
      </c>
      <c r="E495">
        <f>'Аксапта ИВЛ приход 3'!F495</f>
        <v>0</v>
      </c>
    </row>
    <row r="496" spans="1:5">
      <c r="A496" t="e">
        <f t="shared" si="7"/>
        <v>#VALUE!</v>
      </c>
      <c r="B496">
        <f>'Аксапта ИВЛ приход 3'!B496</f>
        <v>0</v>
      </c>
      <c r="C496" s="197">
        <f>'Аксапта ИВЛ приход 3'!C496</f>
        <v>0</v>
      </c>
      <c r="D496" s="185">
        <f>'Аксапта ИВЛ приход 3'!E496+1-1</f>
        <v>0</v>
      </c>
      <c r="E496">
        <f>'Аксапта ИВЛ приход 3'!F496</f>
        <v>0</v>
      </c>
    </row>
    <row r="497" spans="1:5">
      <c r="A497" t="e">
        <f t="shared" si="7"/>
        <v>#VALUE!</v>
      </c>
      <c r="B497">
        <f>'Аксапта ИВЛ приход 3'!B497</f>
        <v>0</v>
      </c>
      <c r="C497" s="197">
        <f>'Аксапта ИВЛ приход 3'!C497</f>
        <v>0</v>
      </c>
      <c r="D497" s="185">
        <f>'Аксапта ИВЛ приход 3'!E497+1-1</f>
        <v>0</v>
      </c>
      <c r="E497">
        <f>'Аксапта ИВЛ приход 3'!F497</f>
        <v>0</v>
      </c>
    </row>
    <row r="498" spans="1:5">
      <c r="A498" t="e">
        <f t="shared" si="7"/>
        <v>#VALUE!</v>
      </c>
      <c r="B498">
        <f>'Аксапта ИВЛ приход 3'!B498</f>
        <v>0</v>
      </c>
      <c r="C498" s="197">
        <f>'Аксапта ИВЛ приход 3'!C498</f>
        <v>0</v>
      </c>
      <c r="D498" s="185">
        <f>'Аксапта ИВЛ приход 3'!E498+1-1</f>
        <v>0</v>
      </c>
      <c r="E498">
        <f>'Аксапта ИВЛ приход 3'!F498</f>
        <v>0</v>
      </c>
    </row>
    <row r="499" spans="1:5">
      <c r="A499" t="e">
        <f t="shared" si="7"/>
        <v>#VALUE!</v>
      </c>
      <c r="B499">
        <f>'Аксапта ИВЛ приход 3'!B499</f>
        <v>0</v>
      </c>
      <c r="C499" s="197">
        <f>'Аксапта ИВЛ приход 3'!C499</f>
        <v>0</v>
      </c>
      <c r="D499" s="185">
        <f>'Аксапта ИВЛ приход 3'!E499+1-1</f>
        <v>0</v>
      </c>
      <c r="E499">
        <f>'Аксапта ИВЛ приход 3'!F499</f>
        <v>0</v>
      </c>
    </row>
    <row r="500" spans="1:5">
      <c r="A500" t="e">
        <f t="shared" si="7"/>
        <v>#VALUE!</v>
      </c>
      <c r="B500">
        <f>'Аксапта ИВЛ приход 3'!B500</f>
        <v>0</v>
      </c>
      <c r="C500" s="197">
        <f>'Аксапта ИВЛ приход 3'!C500</f>
        <v>0</v>
      </c>
      <c r="D500" s="185">
        <f>'Аксапта ИВЛ приход 3'!E500+1-1</f>
        <v>0</v>
      </c>
      <c r="E500">
        <f>'Аксапта ИВЛ приход 3'!F500</f>
        <v>0</v>
      </c>
    </row>
    <row r="501" spans="1:5">
      <c r="A501" t="e">
        <f t="shared" si="7"/>
        <v>#VALUE!</v>
      </c>
      <c r="B501">
        <f>'Аксапта ИВЛ приход 3'!B501</f>
        <v>0</v>
      </c>
      <c r="C501" s="197">
        <f>'Аксапта ИВЛ приход 3'!C501</f>
        <v>0</v>
      </c>
      <c r="D501" s="185">
        <f>'Аксапта ИВЛ приход 3'!E501+1-1</f>
        <v>0</v>
      </c>
      <c r="E501">
        <f>'Аксапта ИВЛ приход 3'!F501</f>
        <v>0</v>
      </c>
    </row>
    <row r="502" spans="1:5">
      <c r="A502" t="e">
        <f t="shared" si="7"/>
        <v>#VALUE!</v>
      </c>
      <c r="B502">
        <f>'Аксапта ИВЛ приход 3'!B502</f>
        <v>0</v>
      </c>
      <c r="C502" s="197">
        <f>'Аксапта ИВЛ приход 3'!C502</f>
        <v>0</v>
      </c>
      <c r="D502" s="185">
        <f>'Аксапта ИВЛ приход 3'!E502+1-1</f>
        <v>0</v>
      </c>
      <c r="E502">
        <f>'Аксапта ИВЛ приход 3'!F502</f>
        <v>0</v>
      </c>
    </row>
    <row r="503" spans="1:5">
      <c r="A503" t="e">
        <f t="shared" si="7"/>
        <v>#VALUE!</v>
      </c>
      <c r="B503">
        <f>'Аксапта ИВЛ приход 3'!B503</f>
        <v>0</v>
      </c>
      <c r="C503" s="197">
        <f>'Аксапта ИВЛ приход 3'!C503</f>
        <v>0</v>
      </c>
      <c r="D503" s="185">
        <f>'Аксапта ИВЛ приход 3'!E503+1-1</f>
        <v>0</v>
      </c>
      <c r="E503">
        <f>'Аксапта ИВЛ приход 3'!F503</f>
        <v>0</v>
      </c>
    </row>
    <row r="504" spans="1:5">
      <c r="A504" t="e">
        <f t="shared" si="7"/>
        <v>#VALUE!</v>
      </c>
      <c r="B504">
        <f>'Аксапта ИВЛ приход 3'!B504</f>
        <v>0</v>
      </c>
      <c r="C504" s="197">
        <f>'Аксапта ИВЛ приход 3'!C504</f>
        <v>0</v>
      </c>
      <c r="D504" s="185">
        <f>'Аксапта ИВЛ приход 3'!E504+1-1</f>
        <v>0</v>
      </c>
      <c r="E504">
        <f>'Аксапта ИВЛ приход 3'!F504</f>
        <v>0</v>
      </c>
    </row>
    <row r="505" spans="1:5">
      <c r="A505" t="e">
        <f t="shared" si="7"/>
        <v>#VALUE!</v>
      </c>
      <c r="B505">
        <f>'Аксапта ИВЛ приход 3'!B505</f>
        <v>0</v>
      </c>
      <c r="C505" s="197">
        <f>'Аксапта ИВЛ приход 3'!C505</f>
        <v>0</v>
      </c>
      <c r="D505" s="185">
        <f>'Аксапта ИВЛ приход 3'!E505+1-1</f>
        <v>0</v>
      </c>
      <c r="E505">
        <f>'Аксапта ИВЛ приход 3'!F505</f>
        <v>0</v>
      </c>
    </row>
    <row r="506" spans="1:5">
      <c r="A506" t="e">
        <f t="shared" si="7"/>
        <v>#VALUE!</v>
      </c>
      <c r="B506">
        <f>'Аксапта ИВЛ приход 3'!B506</f>
        <v>0</v>
      </c>
      <c r="C506" s="197">
        <f>'Аксапта ИВЛ приход 3'!C506</f>
        <v>0</v>
      </c>
      <c r="D506" s="185">
        <f>'Аксапта ИВЛ приход 3'!E506+1-1</f>
        <v>0</v>
      </c>
      <c r="E506">
        <f>'Аксапта ИВЛ приход 3'!F506</f>
        <v>0</v>
      </c>
    </row>
    <row r="507" spans="1:5">
      <c r="A507" t="e">
        <f t="shared" si="7"/>
        <v>#VALUE!</v>
      </c>
      <c r="B507">
        <f>'Аксапта ИВЛ приход 3'!B507</f>
        <v>0</v>
      </c>
      <c r="C507" s="197">
        <f>'Аксапта ИВЛ приход 3'!C507</f>
        <v>0</v>
      </c>
      <c r="D507" s="185">
        <f>'Аксапта ИВЛ приход 3'!E507+1-1</f>
        <v>0</v>
      </c>
      <c r="E507">
        <f>'Аксапта ИВЛ приход 3'!F507</f>
        <v>0</v>
      </c>
    </row>
    <row r="508" spans="1:5">
      <c r="A508" t="e">
        <f t="shared" si="7"/>
        <v>#VALUE!</v>
      </c>
      <c r="B508">
        <f>'Аксапта ИВЛ приход 3'!B508</f>
        <v>0</v>
      </c>
      <c r="C508" s="197">
        <f>'Аксапта ИВЛ приход 3'!C508</f>
        <v>0</v>
      </c>
      <c r="D508" s="185">
        <f>'Аксапта ИВЛ приход 3'!E508+1-1</f>
        <v>0</v>
      </c>
      <c r="E508">
        <f>'Аксапта ИВЛ приход 3'!F508</f>
        <v>0</v>
      </c>
    </row>
    <row r="509" spans="1:5">
      <c r="A509" t="e">
        <f t="shared" si="7"/>
        <v>#VALUE!</v>
      </c>
      <c r="B509">
        <f>'Аксапта ИВЛ приход 3'!B509</f>
        <v>0</v>
      </c>
      <c r="C509" s="197">
        <f>'Аксапта ИВЛ приход 3'!C509</f>
        <v>0</v>
      </c>
      <c r="D509" s="185">
        <f>'Аксапта ИВЛ приход 3'!E509+1-1</f>
        <v>0</v>
      </c>
      <c r="E509">
        <f>'Аксапта ИВЛ приход 3'!F509</f>
        <v>0</v>
      </c>
    </row>
    <row r="510" spans="1:5">
      <c r="A510" t="e">
        <f t="shared" si="7"/>
        <v>#VALUE!</v>
      </c>
      <c r="B510">
        <f>'Аксапта ИВЛ приход 3'!B510</f>
        <v>0</v>
      </c>
      <c r="C510" s="197">
        <f>'Аксапта ИВЛ приход 3'!C510</f>
        <v>0</v>
      </c>
      <c r="D510" s="185">
        <f>'Аксапта ИВЛ приход 3'!E510+1-1</f>
        <v>0</v>
      </c>
      <c r="E510">
        <f>'Аксапта ИВЛ приход 3'!F510</f>
        <v>0</v>
      </c>
    </row>
    <row r="511" spans="1:5">
      <c r="A511" t="e">
        <f t="shared" si="7"/>
        <v>#VALUE!</v>
      </c>
      <c r="B511">
        <f>'Аксапта ИВЛ приход 3'!B511</f>
        <v>0</v>
      </c>
      <c r="C511" s="197">
        <f>'Аксапта ИВЛ приход 3'!C511</f>
        <v>0</v>
      </c>
      <c r="D511" s="185">
        <f>'Аксапта ИВЛ приход 3'!E511+1-1</f>
        <v>0</v>
      </c>
      <c r="E511">
        <f>'Аксапта ИВЛ приход 3'!F511</f>
        <v>0</v>
      </c>
    </row>
    <row r="512" spans="1:5">
      <c r="A512" t="e">
        <f t="shared" si="7"/>
        <v>#VALUE!</v>
      </c>
      <c r="B512">
        <f>'Аксапта ИВЛ приход 3'!B512</f>
        <v>0</v>
      </c>
      <c r="C512" s="197">
        <f>'Аксапта ИВЛ приход 3'!C512</f>
        <v>0</v>
      </c>
      <c r="D512" s="185">
        <f>'Аксапта ИВЛ приход 3'!E512+1-1</f>
        <v>0</v>
      </c>
      <c r="E512">
        <f>'Аксапта ИВЛ приход 3'!F512</f>
        <v>0</v>
      </c>
    </row>
    <row r="513" spans="1:5">
      <c r="A513" t="e">
        <f t="shared" ref="A513:A576" si="8">REPLACE(B513,1,3,)+1-1</f>
        <v>#VALUE!</v>
      </c>
      <c r="B513">
        <f>'Аксапта ИВЛ приход 3'!B513</f>
        <v>0</v>
      </c>
      <c r="C513" s="197">
        <f>'Аксапта ИВЛ приход 3'!C513</f>
        <v>0</v>
      </c>
      <c r="D513" s="185">
        <f>'Аксапта ИВЛ приход 3'!E513+1-1</f>
        <v>0</v>
      </c>
      <c r="E513">
        <f>'Аксапта ИВЛ приход 3'!F513</f>
        <v>0</v>
      </c>
    </row>
    <row r="514" spans="1:5">
      <c r="A514" t="e">
        <f t="shared" si="8"/>
        <v>#VALUE!</v>
      </c>
      <c r="B514">
        <f>'Аксапта ИВЛ приход 3'!B514</f>
        <v>0</v>
      </c>
      <c r="C514" s="197">
        <f>'Аксапта ИВЛ приход 3'!C514</f>
        <v>0</v>
      </c>
      <c r="D514" s="185">
        <f>'Аксапта ИВЛ приход 3'!E514+1-1</f>
        <v>0</v>
      </c>
      <c r="E514">
        <f>'Аксапта ИВЛ приход 3'!F514</f>
        <v>0</v>
      </c>
    </row>
    <row r="515" spans="1:5">
      <c r="A515" t="e">
        <f t="shared" si="8"/>
        <v>#VALUE!</v>
      </c>
      <c r="B515">
        <f>'Аксапта ИВЛ приход 3'!B515</f>
        <v>0</v>
      </c>
      <c r="C515" s="197">
        <f>'Аксапта ИВЛ приход 3'!C515</f>
        <v>0</v>
      </c>
      <c r="D515" s="185">
        <f>'Аксапта ИВЛ приход 3'!E515+1-1</f>
        <v>0</v>
      </c>
      <c r="E515">
        <f>'Аксапта ИВЛ приход 3'!F515</f>
        <v>0</v>
      </c>
    </row>
    <row r="516" spans="1:5">
      <c r="A516" t="e">
        <f t="shared" si="8"/>
        <v>#VALUE!</v>
      </c>
      <c r="B516">
        <f>'Аксапта ИВЛ приход 3'!B516</f>
        <v>0</v>
      </c>
      <c r="C516" s="197">
        <f>'Аксапта ИВЛ приход 3'!C516</f>
        <v>0</v>
      </c>
      <c r="D516" s="185">
        <f>'Аксапта ИВЛ приход 3'!E516+1-1</f>
        <v>0</v>
      </c>
      <c r="E516">
        <f>'Аксапта ИВЛ приход 3'!F516</f>
        <v>0</v>
      </c>
    </row>
    <row r="517" spans="1:5">
      <c r="A517" t="e">
        <f t="shared" si="8"/>
        <v>#VALUE!</v>
      </c>
      <c r="B517">
        <f>'Аксапта ИВЛ приход 3'!B517</f>
        <v>0</v>
      </c>
      <c r="C517" s="197">
        <f>'Аксапта ИВЛ приход 3'!C517</f>
        <v>0</v>
      </c>
      <c r="D517" s="185">
        <f>'Аксапта ИВЛ приход 3'!E517+1-1</f>
        <v>0</v>
      </c>
      <c r="E517">
        <f>'Аксапта ИВЛ приход 3'!F517</f>
        <v>0</v>
      </c>
    </row>
    <row r="518" spans="1:5">
      <c r="A518" t="e">
        <f t="shared" si="8"/>
        <v>#VALUE!</v>
      </c>
      <c r="B518">
        <f>'Аксапта ИВЛ приход 3'!B518</f>
        <v>0</v>
      </c>
      <c r="C518" s="197">
        <f>'Аксапта ИВЛ приход 3'!C518</f>
        <v>0</v>
      </c>
      <c r="D518" s="185">
        <f>'Аксапта ИВЛ приход 3'!E518+1-1</f>
        <v>0</v>
      </c>
      <c r="E518">
        <f>'Аксапта ИВЛ приход 3'!F518</f>
        <v>0</v>
      </c>
    </row>
    <row r="519" spans="1:5">
      <c r="A519" t="e">
        <f t="shared" si="8"/>
        <v>#VALUE!</v>
      </c>
      <c r="B519">
        <f>'Аксапта ИВЛ приход 3'!B519</f>
        <v>0</v>
      </c>
      <c r="C519" s="197">
        <f>'Аксапта ИВЛ приход 3'!C519</f>
        <v>0</v>
      </c>
      <c r="D519" s="185">
        <f>'Аксапта ИВЛ приход 3'!E519+1-1</f>
        <v>0</v>
      </c>
      <c r="E519">
        <f>'Аксапта ИВЛ приход 3'!F519</f>
        <v>0</v>
      </c>
    </row>
    <row r="520" spans="1:5">
      <c r="A520" t="e">
        <f t="shared" si="8"/>
        <v>#VALUE!</v>
      </c>
      <c r="B520">
        <f>'Аксапта ИВЛ приход 3'!B520</f>
        <v>0</v>
      </c>
      <c r="C520" s="197">
        <f>'Аксапта ИВЛ приход 3'!C520</f>
        <v>0</v>
      </c>
      <c r="D520" s="185">
        <f>'Аксапта ИВЛ приход 3'!E520+1-1</f>
        <v>0</v>
      </c>
      <c r="E520">
        <f>'Аксапта ИВЛ приход 3'!F520</f>
        <v>0</v>
      </c>
    </row>
    <row r="521" spans="1:5">
      <c r="A521" t="e">
        <f t="shared" si="8"/>
        <v>#VALUE!</v>
      </c>
      <c r="B521">
        <f>'Аксапта ИВЛ приход 3'!B521</f>
        <v>0</v>
      </c>
      <c r="C521" s="197">
        <f>'Аксапта ИВЛ приход 3'!C521</f>
        <v>0</v>
      </c>
      <c r="D521" s="185">
        <f>'Аксапта ИВЛ приход 3'!E521+1-1</f>
        <v>0</v>
      </c>
      <c r="E521">
        <f>'Аксапта ИВЛ приход 3'!F521</f>
        <v>0</v>
      </c>
    </row>
    <row r="522" spans="1:5">
      <c r="A522" t="e">
        <f t="shared" si="8"/>
        <v>#VALUE!</v>
      </c>
      <c r="B522">
        <f>'Аксапта ИВЛ приход 3'!B522</f>
        <v>0</v>
      </c>
      <c r="C522" s="197">
        <f>'Аксапта ИВЛ приход 3'!C522</f>
        <v>0</v>
      </c>
      <c r="D522" s="185">
        <f>'Аксапта ИВЛ приход 3'!E522+1-1</f>
        <v>0</v>
      </c>
      <c r="E522">
        <f>'Аксапта ИВЛ приход 3'!F522</f>
        <v>0</v>
      </c>
    </row>
    <row r="523" spans="1:5">
      <c r="A523" t="e">
        <f t="shared" si="8"/>
        <v>#VALUE!</v>
      </c>
      <c r="B523">
        <f>'Аксапта ИВЛ приход 3'!B523</f>
        <v>0</v>
      </c>
      <c r="C523" s="197">
        <f>'Аксапта ИВЛ приход 3'!C523</f>
        <v>0</v>
      </c>
      <c r="D523" s="185">
        <f>'Аксапта ИВЛ приход 3'!E523+1-1</f>
        <v>0</v>
      </c>
      <c r="E523">
        <f>'Аксапта ИВЛ приход 3'!F523</f>
        <v>0</v>
      </c>
    </row>
    <row r="524" spans="1:5">
      <c r="A524" t="e">
        <f t="shared" si="8"/>
        <v>#VALUE!</v>
      </c>
      <c r="B524">
        <f>'Аксапта ИВЛ приход 3'!B524</f>
        <v>0</v>
      </c>
      <c r="C524" s="197">
        <f>'Аксапта ИВЛ приход 3'!C524</f>
        <v>0</v>
      </c>
      <c r="D524" s="185">
        <f>'Аксапта ИВЛ приход 3'!E524+1-1</f>
        <v>0</v>
      </c>
      <c r="E524">
        <f>'Аксапта ИВЛ приход 3'!F524</f>
        <v>0</v>
      </c>
    </row>
    <row r="525" spans="1:5">
      <c r="A525" t="e">
        <f t="shared" si="8"/>
        <v>#VALUE!</v>
      </c>
      <c r="B525">
        <f>'Аксапта ИВЛ приход 3'!B525</f>
        <v>0</v>
      </c>
      <c r="C525" s="197">
        <f>'Аксапта ИВЛ приход 3'!C525</f>
        <v>0</v>
      </c>
      <c r="D525" s="185">
        <f>'Аксапта ИВЛ приход 3'!E525+1-1</f>
        <v>0</v>
      </c>
      <c r="E525">
        <f>'Аксапта ИВЛ приход 3'!F525</f>
        <v>0</v>
      </c>
    </row>
    <row r="526" spans="1:5">
      <c r="A526" t="e">
        <f t="shared" si="8"/>
        <v>#VALUE!</v>
      </c>
      <c r="B526">
        <f>'Аксапта ИВЛ приход 3'!B526</f>
        <v>0</v>
      </c>
      <c r="C526" s="197">
        <f>'Аксапта ИВЛ приход 3'!C526</f>
        <v>0</v>
      </c>
      <c r="D526" s="185">
        <f>'Аксапта ИВЛ приход 3'!E526+1-1</f>
        <v>0</v>
      </c>
      <c r="E526">
        <f>'Аксапта ИВЛ приход 3'!F526</f>
        <v>0</v>
      </c>
    </row>
    <row r="527" spans="1:5">
      <c r="A527" t="e">
        <f t="shared" si="8"/>
        <v>#VALUE!</v>
      </c>
      <c r="B527">
        <f>'Аксапта ИВЛ приход 3'!B527</f>
        <v>0</v>
      </c>
      <c r="C527" s="197">
        <f>'Аксапта ИВЛ приход 3'!C527</f>
        <v>0</v>
      </c>
      <c r="D527" s="185">
        <f>'Аксапта ИВЛ приход 3'!E527+1-1</f>
        <v>0</v>
      </c>
      <c r="E527">
        <f>'Аксапта ИВЛ приход 3'!F527</f>
        <v>0</v>
      </c>
    </row>
    <row r="528" spans="1:5">
      <c r="A528" t="e">
        <f t="shared" si="8"/>
        <v>#VALUE!</v>
      </c>
      <c r="B528">
        <f>'Аксапта ИВЛ приход 3'!B528</f>
        <v>0</v>
      </c>
      <c r="C528" s="197">
        <f>'Аксапта ИВЛ приход 3'!C528</f>
        <v>0</v>
      </c>
      <c r="D528" s="185">
        <f>'Аксапта ИВЛ приход 3'!E528+1-1</f>
        <v>0</v>
      </c>
      <c r="E528">
        <f>'Аксапта ИВЛ приход 3'!F528</f>
        <v>0</v>
      </c>
    </row>
    <row r="529" spans="1:5">
      <c r="A529" t="e">
        <f t="shared" si="8"/>
        <v>#VALUE!</v>
      </c>
      <c r="B529">
        <f>'Аксапта ИВЛ приход 3'!B529</f>
        <v>0</v>
      </c>
      <c r="C529" s="197">
        <f>'Аксапта ИВЛ приход 3'!C529</f>
        <v>0</v>
      </c>
      <c r="D529" s="185">
        <f>'Аксапта ИВЛ приход 3'!E529+1-1</f>
        <v>0</v>
      </c>
      <c r="E529">
        <f>'Аксапта ИВЛ приход 3'!F529</f>
        <v>0</v>
      </c>
    </row>
    <row r="530" spans="1:5">
      <c r="A530" t="e">
        <f t="shared" si="8"/>
        <v>#VALUE!</v>
      </c>
      <c r="B530">
        <f>'Аксапта ИВЛ приход 3'!B530</f>
        <v>0</v>
      </c>
      <c r="C530" s="197">
        <f>'Аксапта ИВЛ приход 3'!C530</f>
        <v>0</v>
      </c>
      <c r="D530" s="185">
        <f>'Аксапта ИВЛ приход 3'!E530+1-1</f>
        <v>0</v>
      </c>
      <c r="E530">
        <f>'Аксапта ИВЛ приход 3'!F530</f>
        <v>0</v>
      </c>
    </row>
    <row r="531" spans="1:5">
      <c r="A531" t="e">
        <f t="shared" si="8"/>
        <v>#VALUE!</v>
      </c>
      <c r="B531">
        <f>'Аксапта ИВЛ приход 3'!B531</f>
        <v>0</v>
      </c>
      <c r="C531" s="197">
        <f>'Аксапта ИВЛ приход 3'!C531</f>
        <v>0</v>
      </c>
      <c r="D531" s="185">
        <f>'Аксапта ИВЛ приход 3'!E531+1-1</f>
        <v>0</v>
      </c>
      <c r="E531">
        <f>'Аксапта ИВЛ приход 3'!F531</f>
        <v>0</v>
      </c>
    </row>
    <row r="532" spans="1:5">
      <c r="A532" t="e">
        <f t="shared" si="8"/>
        <v>#VALUE!</v>
      </c>
      <c r="B532">
        <f>'Аксапта ИВЛ приход 3'!B532</f>
        <v>0</v>
      </c>
      <c r="C532" s="197">
        <f>'Аксапта ИВЛ приход 3'!C532</f>
        <v>0</v>
      </c>
      <c r="D532" s="185">
        <f>'Аксапта ИВЛ приход 3'!E532+1-1</f>
        <v>0</v>
      </c>
      <c r="E532">
        <f>'Аксапта ИВЛ приход 3'!F532</f>
        <v>0</v>
      </c>
    </row>
    <row r="533" spans="1:5">
      <c r="A533" t="e">
        <f t="shared" si="8"/>
        <v>#VALUE!</v>
      </c>
      <c r="B533">
        <f>'Аксапта ИВЛ приход 3'!B533</f>
        <v>0</v>
      </c>
      <c r="C533" s="197">
        <f>'Аксапта ИВЛ приход 3'!C533</f>
        <v>0</v>
      </c>
      <c r="D533" s="185">
        <f>'Аксапта ИВЛ приход 3'!E533+1-1</f>
        <v>0</v>
      </c>
      <c r="E533">
        <f>'Аксапта ИВЛ приход 3'!F533</f>
        <v>0</v>
      </c>
    </row>
    <row r="534" spans="1:5">
      <c r="A534" t="e">
        <f t="shared" si="8"/>
        <v>#VALUE!</v>
      </c>
      <c r="B534">
        <f>'Аксапта ИВЛ приход 3'!B534</f>
        <v>0</v>
      </c>
      <c r="C534" s="197">
        <f>'Аксапта ИВЛ приход 3'!C534</f>
        <v>0</v>
      </c>
      <c r="D534" s="185">
        <f>'Аксапта ИВЛ приход 3'!E534+1-1</f>
        <v>0</v>
      </c>
      <c r="E534">
        <f>'Аксапта ИВЛ приход 3'!F534</f>
        <v>0</v>
      </c>
    </row>
    <row r="535" spans="1:5">
      <c r="A535" t="e">
        <f t="shared" si="8"/>
        <v>#VALUE!</v>
      </c>
      <c r="B535">
        <f>'Аксапта ИВЛ приход 3'!B535</f>
        <v>0</v>
      </c>
      <c r="C535" s="197">
        <f>'Аксапта ИВЛ приход 3'!C535</f>
        <v>0</v>
      </c>
      <c r="D535" s="185">
        <f>'Аксапта ИВЛ приход 3'!E535+1-1</f>
        <v>0</v>
      </c>
      <c r="E535">
        <f>'Аксапта ИВЛ приход 3'!F535</f>
        <v>0</v>
      </c>
    </row>
    <row r="536" spans="1:5">
      <c r="A536" t="e">
        <f t="shared" si="8"/>
        <v>#VALUE!</v>
      </c>
      <c r="B536">
        <f>'Аксапта ИВЛ приход 3'!B536</f>
        <v>0</v>
      </c>
      <c r="C536" s="197">
        <f>'Аксапта ИВЛ приход 3'!C536</f>
        <v>0</v>
      </c>
      <c r="D536" s="185">
        <f>'Аксапта ИВЛ приход 3'!E536+1-1</f>
        <v>0</v>
      </c>
      <c r="E536">
        <f>'Аксапта ИВЛ приход 3'!F536</f>
        <v>0</v>
      </c>
    </row>
    <row r="537" spans="1:5">
      <c r="A537" t="e">
        <f t="shared" si="8"/>
        <v>#VALUE!</v>
      </c>
      <c r="B537">
        <f>'Аксапта ИВЛ приход 3'!B537</f>
        <v>0</v>
      </c>
      <c r="C537" s="197">
        <f>'Аксапта ИВЛ приход 3'!C537</f>
        <v>0</v>
      </c>
      <c r="D537" s="185">
        <f>'Аксапта ИВЛ приход 3'!E537+1-1</f>
        <v>0</v>
      </c>
      <c r="E537">
        <f>'Аксапта ИВЛ приход 3'!F537</f>
        <v>0</v>
      </c>
    </row>
    <row r="538" spans="1:5">
      <c r="A538" t="e">
        <f t="shared" si="8"/>
        <v>#VALUE!</v>
      </c>
      <c r="B538">
        <f>'Аксапта ИВЛ приход 3'!B538</f>
        <v>0</v>
      </c>
      <c r="C538" s="197">
        <f>'Аксапта ИВЛ приход 3'!C538</f>
        <v>0</v>
      </c>
      <c r="D538" s="185">
        <f>'Аксапта ИВЛ приход 3'!E538+1-1</f>
        <v>0</v>
      </c>
      <c r="E538">
        <f>'Аксапта ИВЛ приход 3'!F538</f>
        <v>0</v>
      </c>
    </row>
    <row r="539" spans="1:5">
      <c r="A539" t="e">
        <f t="shared" si="8"/>
        <v>#VALUE!</v>
      </c>
      <c r="B539">
        <f>'Аксапта ИВЛ приход 3'!B539</f>
        <v>0</v>
      </c>
      <c r="C539" s="197">
        <f>'Аксапта ИВЛ приход 3'!C539</f>
        <v>0</v>
      </c>
      <c r="D539" s="185">
        <f>'Аксапта ИВЛ приход 3'!E539+1-1</f>
        <v>0</v>
      </c>
      <c r="E539">
        <f>'Аксапта ИВЛ приход 3'!F539</f>
        <v>0</v>
      </c>
    </row>
    <row r="540" spans="1:5">
      <c r="A540" t="e">
        <f t="shared" si="8"/>
        <v>#VALUE!</v>
      </c>
      <c r="B540">
        <f>'Аксапта ИВЛ приход 3'!B540</f>
        <v>0</v>
      </c>
      <c r="C540" s="197">
        <f>'Аксапта ИВЛ приход 3'!C540</f>
        <v>0</v>
      </c>
      <c r="D540" s="185">
        <f>'Аксапта ИВЛ приход 3'!E540+1-1</f>
        <v>0</v>
      </c>
      <c r="E540">
        <f>'Аксапта ИВЛ приход 3'!F540</f>
        <v>0</v>
      </c>
    </row>
    <row r="541" spans="1:5">
      <c r="A541" t="e">
        <f t="shared" si="8"/>
        <v>#VALUE!</v>
      </c>
      <c r="B541">
        <f>'Аксапта ИВЛ приход 3'!B541</f>
        <v>0</v>
      </c>
      <c r="C541" s="197">
        <f>'Аксапта ИВЛ приход 3'!C541</f>
        <v>0</v>
      </c>
      <c r="D541" s="185">
        <f>'Аксапта ИВЛ приход 3'!E541+1-1</f>
        <v>0</v>
      </c>
      <c r="E541">
        <f>'Аксапта ИВЛ приход 3'!F541</f>
        <v>0</v>
      </c>
    </row>
    <row r="542" spans="1:5">
      <c r="A542" t="e">
        <f t="shared" si="8"/>
        <v>#VALUE!</v>
      </c>
      <c r="B542">
        <f>'Аксапта ИВЛ приход 3'!B542</f>
        <v>0</v>
      </c>
      <c r="C542" s="197">
        <f>'Аксапта ИВЛ приход 3'!C542</f>
        <v>0</v>
      </c>
      <c r="D542" s="185">
        <f>'Аксапта ИВЛ приход 3'!E542+1-1</f>
        <v>0</v>
      </c>
      <c r="E542">
        <f>'Аксапта ИВЛ приход 3'!F542</f>
        <v>0</v>
      </c>
    </row>
    <row r="543" spans="1:5">
      <c r="A543" t="e">
        <f t="shared" si="8"/>
        <v>#VALUE!</v>
      </c>
      <c r="B543">
        <f>'Аксапта ИВЛ приход 3'!B543</f>
        <v>0</v>
      </c>
      <c r="C543" s="197">
        <f>'Аксапта ИВЛ приход 3'!C543</f>
        <v>0</v>
      </c>
      <c r="D543" s="185">
        <f>'Аксапта ИВЛ приход 3'!E543+1-1</f>
        <v>0</v>
      </c>
      <c r="E543">
        <f>'Аксапта ИВЛ приход 3'!F543</f>
        <v>0</v>
      </c>
    </row>
    <row r="544" spans="1:5">
      <c r="A544" t="e">
        <f t="shared" si="8"/>
        <v>#VALUE!</v>
      </c>
      <c r="B544">
        <f>'Аксапта ИВЛ приход 3'!B544</f>
        <v>0</v>
      </c>
      <c r="C544" s="197">
        <f>'Аксапта ИВЛ приход 3'!C544</f>
        <v>0</v>
      </c>
      <c r="D544" s="185">
        <f>'Аксапта ИВЛ приход 3'!E544+1-1</f>
        <v>0</v>
      </c>
      <c r="E544">
        <f>'Аксапта ИВЛ приход 3'!F544</f>
        <v>0</v>
      </c>
    </row>
    <row r="545" spans="1:5">
      <c r="A545" t="e">
        <f t="shared" si="8"/>
        <v>#VALUE!</v>
      </c>
      <c r="B545">
        <f>'Аксапта ИВЛ приход 3'!B545</f>
        <v>0</v>
      </c>
      <c r="C545" s="197">
        <f>'Аксапта ИВЛ приход 3'!C545</f>
        <v>0</v>
      </c>
      <c r="D545" s="185">
        <f>'Аксапта ИВЛ приход 3'!E545+1-1</f>
        <v>0</v>
      </c>
      <c r="E545">
        <f>'Аксапта ИВЛ приход 3'!F545</f>
        <v>0</v>
      </c>
    </row>
    <row r="546" spans="1:5">
      <c r="A546" t="e">
        <f t="shared" si="8"/>
        <v>#VALUE!</v>
      </c>
      <c r="B546">
        <f>'Аксапта ИВЛ приход 3'!B546</f>
        <v>0</v>
      </c>
      <c r="C546" s="197">
        <f>'Аксапта ИВЛ приход 3'!C546</f>
        <v>0</v>
      </c>
      <c r="D546" s="185">
        <f>'Аксапта ИВЛ приход 3'!E546+1-1</f>
        <v>0</v>
      </c>
      <c r="E546">
        <f>'Аксапта ИВЛ приход 3'!F546</f>
        <v>0</v>
      </c>
    </row>
    <row r="547" spans="1:5">
      <c r="A547" t="e">
        <f t="shared" si="8"/>
        <v>#VALUE!</v>
      </c>
      <c r="B547">
        <f>'Аксапта ИВЛ приход 3'!B547</f>
        <v>0</v>
      </c>
      <c r="C547" s="197">
        <f>'Аксапта ИВЛ приход 3'!C547</f>
        <v>0</v>
      </c>
      <c r="D547" s="185">
        <f>'Аксапта ИВЛ приход 3'!E547+1-1</f>
        <v>0</v>
      </c>
      <c r="E547">
        <f>'Аксапта ИВЛ приход 3'!F547</f>
        <v>0</v>
      </c>
    </row>
    <row r="548" spans="1:5">
      <c r="A548" t="e">
        <f t="shared" si="8"/>
        <v>#VALUE!</v>
      </c>
      <c r="B548">
        <f>'Аксапта ИВЛ приход 3'!B548</f>
        <v>0</v>
      </c>
      <c r="C548" s="197">
        <f>'Аксапта ИВЛ приход 3'!C548</f>
        <v>0</v>
      </c>
      <c r="D548" s="185">
        <f>'Аксапта ИВЛ приход 3'!E548+1-1</f>
        <v>0</v>
      </c>
      <c r="E548">
        <f>'Аксапта ИВЛ приход 3'!F548</f>
        <v>0</v>
      </c>
    </row>
    <row r="549" spans="1:5">
      <c r="A549" t="e">
        <f t="shared" si="8"/>
        <v>#VALUE!</v>
      </c>
      <c r="B549">
        <f>'Аксапта ИВЛ приход 3'!B549</f>
        <v>0</v>
      </c>
      <c r="C549" s="197">
        <f>'Аксапта ИВЛ приход 3'!C549</f>
        <v>0</v>
      </c>
      <c r="D549" s="185">
        <f>'Аксапта ИВЛ приход 3'!E549+1-1</f>
        <v>0</v>
      </c>
      <c r="E549">
        <f>'Аксапта ИВЛ приход 3'!F549</f>
        <v>0</v>
      </c>
    </row>
    <row r="550" spans="1:5">
      <c r="A550" t="e">
        <f t="shared" si="8"/>
        <v>#VALUE!</v>
      </c>
      <c r="B550">
        <f>'Аксапта ИВЛ приход 3'!B550</f>
        <v>0</v>
      </c>
      <c r="C550" s="197">
        <f>'Аксапта ИВЛ приход 3'!C550</f>
        <v>0</v>
      </c>
      <c r="D550" s="185">
        <f>'Аксапта ИВЛ приход 3'!E550+1-1</f>
        <v>0</v>
      </c>
      <c r="E550">
        <f>'Аксапта ИВЛ приход 3'!F550</f>
        <v>0</v>
      </c>
    </row>
    <row r="551" spans="1:5">
      <c r="A551" t="e">
        <f t="shared" si="8"/>
        <v>#VALUE!</v>
      </c>
      <c r="B551">
        <f>'Аксапта ИВЛ приход 3'!B551</f>
        <v>0</v>
      </c>
      <c r="C551" s="197">
        <f>'Аксапта ИВЛ приход 3'!C551</f>
        <v>0</v>
      </c>
      <c r="D551" s="185">
        <f>'Аксапта ИВЛ приход 3'!E551+1-1</f>
        <v>0</v>
      </c>
      <c r="E551">
        <f>'Аксапта ИВЛ приход 3'!F551</f>
        <v>0</v>
      </c>
    </row>
    <row r="552" spans="1:5">
      <c r="A552" t="e">
        <f t="shared" si="8"/>
        <v>#VALUE!</v>
      </c>
      <c r="B552">
        <f>'Аксапта ИВЛ приход 3'!B552</f>
        <v>0</v>
      </c>
      <c r="C552" s="197">
        <f>'Аксапта ИВЛ приход 3'!C552</f>
        <v>0</v>
      </c>
      <c r="D552" s="185">
        <f>'Аксапта ИВЛ приход 3'!E552+1-1</f>
        <v>0</v>
      </c>
      <c r="E552">
        <f>'Аксапта ИВЛ приход 3'!F552</f>
        <v>0</v>
      </c>
    </row>
    <row r="553" spans="1:5">
      <c r="A553" t="e">
        <f t="shared" si="8"/>
        <v>#VALUE!</v>
      </c>
      <c r="B553">
        <f>'Аксапта ИВЛ приход 3'!B553</f>
        <v>0</v>
      </c>
      <c r="C553" s="197">
        <f>'Аксапта ИВЛ приход 3'!C553</f>
        <v>0</v>
      </c>
      <c r="D553" s="185">
        <f>'Аксапта ИВЛ приход 3'!E553+1-1</f>
        <v>0</v>
      </c>
      <c r="E553">
        <f>'Аксапта ИВЛ приход 3'!F553</f>
        <v>0</v>
      </c>
    </row>
    <row r="554" spans="1:5">
      <c r="A554" t="e">
        <f t="shared" si="8"/>
        <v>#VALUE!</v>
      </c>
      <c r="B554">
        <f>'Аксапта ИВЛ приход 3'!B554</f>
        <v>0</v>
      </c>
      <c r="C554" s="197">
        <f>'Аксапта ИВЛ приход 3'!C554</f>
        <v>0</v>
      </c>
      <c r="D554" s="185">
        <f>'Аксапта ИВЛ приход 3'!E554+1-1</f>
        <v>0</v>
      </c>
      <c r="E554">
        <f>'Аксапта ИВЛ приход 3'!F554</f>
        <v>0</v>
      </c>
    </row>
    <row r="555" spans="1:5">
      <c r="A555" t="e">
        <f t="shared" si="8"/>
        <v>#VALUE!</v>
      </c>
      <c r="B555">
        <f>'Аксапта ИВЛ приход 3'!B555</f>
        <v>0</v>
      </c>
      <c r="C555" s="197">
        <f>'Аксапта ИВЛ приход 3'!C555</f>
        <v>0</v>
      </c>
      <c r="D555" s="185">
        <f>'Аксапта ИВЛ приход 3'!E555+1-1</f>
        <v>0</v>
      </c>
      <c r="E555">
        <f>'Аксапта ИВЛ приход 3'!F555</f>
        <v>0</v>
      </c>
    </row>
    <row r="556" spans="1:5">
      <c r="A556" t="e">
        <f t="shared" si="8"/>
        <v>#VALUE!</v>
      </c>
      <c r="B556">
        <f>'Аксапта ИВЛ приход 3'!B556</f>
        <v>0</v>
      </c>
      <c r="C556" s="197">
        <f>'Аксапта ИВЛ приход 3'!C556</f>
        <v>0</v>
      </c>
      <c r="D556" s="185">
        <f>'Аксапта ИВЛ приход 3'!E556+1-1</f>
        <v>0</v>
      </c>
      <c r="E556">
        <f>'Аксапта ИВЛ приход 3'!F556</f>
        <v>0</v>
      </c>
    </row>
    <row r="557" spans="1:5">
      <c r="A557" t="e">
        <f t="shared" si="8"/>
        <v>#VALUE!</v>
      </c>
      <c r="B557">
        <f>'Аксапта ИВЛ приход 3'!B557</f>
        <v>0</v>
      </c>
      <c r="C557" s="197">
        <f>'Аксапта ИВЛ приход 3'!C557</f>
        <v>0</v>
      </c>
      <c r="D557" s="185">
        <f>'Аксапта ИВЛ приход 3'!E557+1-1</f>
        <v>0</v>
      </c>
      <c r="E557">
        <f>'Аксапта ИВЛ приход 3'!F557</f>
        <v>0</v>
      </c>
    </row>
    <row r="558" spans="1:5">
      <c r="A558" t="e">
        <f t="shared" si="8"/>
        <v>#VALUE!</v>
      </c>
      <c r="B558">
        <f>'Аксапта ИВЛ приход 3'!B558</f>
        <v>0</v>
      </c>
      <c r="C558" s="197">
        <f>'Аксапта ИВЛ приход 3'!C558</f>
        <v>0</v>
      </c>
      <c r="D558" s="185">
        <f>'Аксапта ИВЛ приход 3'!E558+1-1</f>
        <v>0</v>
      </c>
      <c r="E558">
        <f>'Аксапта ИВЛ приход 3'!F558</f>
        <v>0</v>
      </c>
    </row>
    <row r="559" spans="1:5">
      <c r="A559" t="e">
        <f t="shared" si="8"/>
        <v>#VALUE!</v>
      </c>
      <c r="B559">
        <f>'Аксапта ИВЛ приход 3'!B559</f>
        <v>0</v>
      </c>
      <c r="C559" s="197">
        <f>'Аксапта ИВЛ приход 3'!C559</f>
        <v>0</v>
      </c>
      <c r="D559" s="185">
        <f>'Аксапта ИВЛ приход 3'!E559+1-1</f>
        <v>0</v>
      </c>
      <c r="E559">
        <f>'Аксапта ИВЛ приход 3'!F559</f>
        <v>0</v>
      </c>
    </row>
    <row r="560" spans="1:5">
      <c r="A560" t="e">
        <f t="shared" si="8"/>
        <v>#VALUE!</v>
      </c>
      <c r="B560">
        <f>'Аксапта ИВЛ приход 3'!B560</f>
        <v>0</v>
      </c>
      <c r="C560" s="197">
        <f>'Аксапта ИВЛ приход 3'!C560</f>
        <v>0</v>
      </c>
      <c r="D560" s="185">
        <f>'Аксапта ИВЛ приход 3'!E560+1-1</f>
        <v>0</v>
      </c>
      <c r="E560">
        <f>'Аксапта ИВЛ приход 3'!F560</f>
        <v>0</v>
      </c>
    </row>
    <row r="561" spans="1:5">
      <c r="A561" t="e">
        <f t="shared" si="8"/>
        <v>#VALUE!</v>
      </c>
      <c r="B561">
        <f>'Аксапта ИВЛ приход 3'!B561</f>
        <v>0</v>
      </c>
      <c r="C561" s="197">
        <f>'Аксапта ИВЛ приход 3'!C561</f>
        <v>0</v>
      </c>
      <c r="D561" s="185">
        <f>'Аксапта ИВЛ приход 3'!E561+1-1</f>
        <v>0</v>
      </c>
      <c r="E561">
        <f>'Аксапта ИВЛ приход 3'!F561</f>
        <v>0</v>
      </c>
    </row>
    <row r="562" spans="1:5">
      <c r="A562" t="e">
        <f t="shared" si="8"/>
        <v>#VALUE!</v>
      </c>
      <c r="B562">
        <f>'Аксапта ИВЛ приход 3'!B562</f>
        <v>0</v>
      </c>
      <c r="C562" s="197">
        <f>'Аксапта ИВЛ приход 3'!C562</f>
        <v>0</v>
      </c>
      <c r="D562" s="185">
        <f>'Аксапта ИВЛ приход 3'!E562+1-1</f>
        <v>0</v>
      </c>
      <c r="E562">
        <f>'Аксапта ИВЛ приход 3'!F562</f>
        <v>0</v>
      </c>
    </row>
    <row r="563" spans="1:5">
      <c r="A563" t="e">
        <f t="shared" si="8"/>
        <v>#VALUE!</v>
      </c>
      <c r="B563">
        <f>'Аксапта ИВЛ приход 3'!B563</f>
        <v>0</v>
      </c>
      <c r="C563" s="197">
        <f>'Аксапта ИВЛ приход 3'!C563</f>
        <v>0</v>
      </c>
      <c r="D563" s="185">
        <f>'Аксапта ИВЛ приход 3'!E563+1-1</f>
        <v>0</v>
      </c>
      <c r="E563">
        <f>'Аксапта ИВЛ приход 3'!F563</f>
        <v>0</v>
      </c>
    </row>
    <row r="564" spans="1:5">
      <c r="A564" t="e">
        <f t="shared" si="8"/>
        <v>#VALUE!</v>
      </c>
      <c r="B564">
        <f>'Аксапта ИВЛ приход 3'!B564</f>
        <v>0</v>
      </c>
      <c r="C564" s="197">
        <f>'Аксапта ИВЛ приход 3'!C564</f>
        <v>0</v>
      </c>
      <c r="D564" s="185">
        <f>'Аксапта ИВЛ приход 3'!E564+1-1</f>
        <v>0</v>
      </c>
      <c r="E564">
        <f>'Аксапта ИВЛ приход 3'!F564</f>
        <v>0</v>
      </c>
    </row>
    <row r="565" spans="1:5">
      <c r="A565" t="e">
        <f t="shared" si="8"/>
        <v>#VALUE!</v>
      </c>
      <c r="B565">
        <f>'Аксапта ИВЛ приход 3'!B565</f>
        <v>0</v>
      </c>
      <c r="C565" s="197">
        <f>'Аксапта ИВЛ приход 3'!C565</f>
        <v>0</v>
      </c>
      <c r="D565" s="185">
        <f>'Аксапта ИВЛ приход 3'!E565+1-1</f>
        <v>0</v>
      </c>
      <c r="E565">
        <f>'Аксапта ИВЛ приход 3'!F565</f>
        <v>0</v>
      </c>
    </row>
    <row r="566" spans="1:5">
      <c r="A566" t="e">
        <f t="shared" si="8"/>
        <v>#VALUE!</v>
      </c>
      <c r="B566">
        <f>'Аксапта ИВЛ приход 3'!B566</f>
        <v>0</v>
      </c>
      <c r="C566" s="197">
        <f>'Аксапта ИВЛ приход 3'!C566</f>
        <v>0</v>
      </c>
      <c r="D566" s="185">
        <f>'Аксапта ИВЛ приход 3'!E566+1-1</f>
        <v>0</v>
      </c>
      <c r="E566">
        <f>'Аксапта ИВЛ приход 3'!F566</f>
        <v>0</v>
      </c>
    </row>
    <row r="567" spans="1:5">
      <c r="A567" t="e">
        <f t="shared" si="8"/>
        <v>#VALUE!</v>
      </c>
      <c r="B567">
        <f>'Аксапта ИВЛ приход 3'!B567</f>
        <v>0</v>
      </c>
      <c r="C567" s="197">
        <f>'Аксапта ИВЛ приход 3'!C567</f>
        <v>0</v>
      </c>
      <c r="D567" s="185">
        <f>'Аксапта ИВЛ приход 3'!E567+1-1</f>
        <v>0</v>
      </c>
      <c r="E567">
        <f>'Аксапта ИВЛ приход 3'!F567</f>
        <v>0</v>
      </c>
    </row>
    <row r="568" spans="1:5">
      <c r="A568" t="e">
        <f t="shared" si="8"/>
        <v>#VALUE!</v>
      </c>
      <c r="B568">
        <f>'Аксапта ИВЛ приход 3'!B568</f>
        <v>0</v>
      </c>
      <c r="C568" s="197">
        <f>'Аксапта ИВЛ приход 3'!C568</f>
        <v>0</v>
      </c>
      <c r="D568" s="185">
        <f>'Аксапта ИВЛ приход 3'!E568+1-1</f>
        <v>0</v>
      </c>
      <c r="E568">
        <f>'Аксапта ИВЛ приход 3'!F568</f>
        <v>0</v>
      </c>
    </row>
    <row r="569" spans="1:5">
      <c r="A569" t="e">
        <f t="shared" si="8"/>
        <v>#VALUE!</v>
      </c>
      <c r="B569">
        <f>'Аксапта ИВЛ приход 3'!B569</f>
        <v>0</v>
      </c>
      <c r="C569" s="197">
        <f>'Аксапта ИВЛ приход 3'!C569</f>
        <v>0</v>
      </c>
      <c r="D569" s="185">
        <f>'Аксапта ИВЛ приход 3'!E569+1-1</f>
        <v>0</v>
      </c>
      <c r="E569">
        <f>'Аксапта ИВЛ приход 3'!F569</f>
        <v>0</v>
      </c>
    </row>
    <row r="570" spans="1:5">
      <c r="A570" t="e">
        <f t="shared" si="8"/>
        <v>#VALUE!</v>
      </c>
      <c r="B570">
        <f>'Аксапта ИВЛ приход 3'!B570</f>
        <v>0</v>
      </c>
      <c r="C570" s="197">
        <f>'Аксапта ИВЛ приход 3'!C570</f>
        <v>0</v>
      </c>
      <c r="D570" s="185">
        <f>'Аксапта ИВЛ приход 3'!E570+1-1</f>
        <v>0</v>
      </c>
      <c r="E570">
        <f>'Аксапта ИВЛ приход 3'!F570</f>
        <v>0</v>
      </c>
    </row>
    <row r="571" spans="1:5">
      <c r="A571" t="e">
        <f t="shared" si="8"/>
        <v>#VALUE!</v>
      </c>
      <c r="B571">
        <f>'Аксапта ИВЛ приход 3'!B571</f>
        <v>0</v>
      </c>
      <c r="C571" s="197">
        <f>'Аксапта ИВЛ приход 3'!C571</f>
        <v>0</v>
      </c>
      <c r="D571" s="185">
        <f>'Аксапта ИВЛ приход 3'!E571+1-1</f>
        <v>0</v>
      </c>
      <c r="E571">
        <f>'Аксапта ИВЛ приход 3'!F571</f>
        <v>0</v>
      </c>
    </row>
    <row r="572" spans="1:5">
      <c r="A572" t="e">
        <f t="shared" si="8"/>
        <v>#VALUE!</v>
      </c>
      <c r="B572">
        <f>'Аксапта ИВЛ приход 3'!B572</f>
        <v>0</v>
      </c>
      <c r="C572" s="197">
        <f>'Аксапта ИВЛ приход 3'!C572</f>
        <v>0</v>
      </c>
      <c r="D572" s="185">
        <f>'Аксапта ИВЛ приход 3'!E572+1-1</f>
        <v>0</v>
      </c>
      <c r="E572">
        <f>'Аксапта ИВЛ приход 3'!F572</f>
        <v>0</v>
      </c>
    </row>
    <row r="573" spans="1:5">
      <c r="A573" t="e">
        <f t="shared" si="8"/>
        <v>#VALUE!</v>
      </c>
      <c r="B573">
        <f>'Аксапта ИВЛ приход 3'!B573</f>
        <v>0</v>
      </c>
      <c r="C573" s="197">
        <f>'Аксапта ИВЛ приход 3'!C573</f>
        <v>0</v>
      </c>
      <c r="D573" s="185">
        <f>'Аксапта ИВЛ приход 3'!E573+1-1</f>
        <v>0</v>
      </c>
      <c r="E573">
        <f>'Аксапта ИВЛ приход 3'!F573</f>
        <v>0</v>
      </c>
    </row>
    <row r="574" spans="1:5">
      <c r="A574" t="e">
        <f t="shared" si="8"/>
        <v>#VALUE!</v>
      </c>
      <c r="B574">
        <f>'Аксапта ИВЛ приход 3'!B574</f>
        <v>0</v>
      </c>
      <c r="C574" s="197">
        <f>'Аксапта ИВЛ приход 3'!C574</f>
        <v>0</v>
      </c>
      <c r="D574" s="185">
        <f>'Аксапта ИВЛ приход 3'!E574+1-1</f>
        <v>0</v>
      </c>
      <c r="E574">
        <f>'Аксапта ИВЛ приход 3'!F574</f>
        <v>0</v>
      </c>
    </row>
    <row r="575" spans="1:5">
      <c r="A575" t="e">
        <f t="shared" si="8"/>
        <v>#VALUE!</v>
      </c>
      <c r="B575">
        <f>'Аксапта ИВЛ приход 3'!B575</f>
        <v>0</v>
      </c>
      <c r="C575" s="197">
        <f>'Аксапта ИВЛ приход 3'!C575</f>
        <v>0</v>
      </c>
      <c r="D575" s="185">
        <f>'Аксапта ИВЛ приход 3'!E575+1-1</f>
        <v>0</v>
      </c>
      <c r="E575">
        <f>'Аксапта ИВЛ приход 3'!F575</f>
        <v>0</v>
      </c>
    </row>
    <row r="576" spans="1:5">
      <c r="A576" t="e">
        <f t="shared" si="8"/>
        <v>#VALUE!</v>
      </c>
      <c r="B576">
        <f>'Аксапта ИВЛ приход 3'!B576</f>
        <v>0</v>
      </c>
      <c r="C576" s="197">
        <f>'Аксапта ИВЛ приход 3'!C576</f>
        <v>0</v>
      </c>
      <c r="D576" s="185">
        <f>'Аксапта ИВЛ приход 3'!E576+1-1</f>
        <v>0</v>
      </c>
      <c r="E576">
        <f>'Аксапта ИВЛ приход 3'!F576</f>
        <v>0</v>
      </c>
    </row>
    <row r="577" spans="1:5">
      <c r="A577" t="e">
        <f t="shared" ref="A577:A640" si="9">REPLACE(B577,1,3,)+1-1</f>
        <v>#VALUE!</v>
      </c>
      <c r="B577">
        <f>'Аксапта ИВЛ приход 3'!B577</f>
        <v>0</v>
      </c>
      <c r="C577" s="197">
        <f>'Аксапта ИВЛ приход 3'!C577</f>
        <v>0</v>
      </c>
      <c r="D577" s="185">
        <f>'Аксапта ИВЛ приход 3'!E577+1-1</f>
        <v>0</v>
      </c>
      <c r="E577">
        <f>'Аксапта ИВЛ приход 3'!F577</f>
        <v>0</v>
      </c>
    </row>
    <row r="578" spans="1:5">
      <c r="A578" t="e">
        <f t="shared" si="9"/>
        <v>#VALUE!</v>
      </c>
      <c r="B578">
        <f>'Аксапта ИВЛ приход 3'!B578</f>
        <v>0</v>
      </c>
      <c r="C578" s="197">
        <f>'Аксапта ИВЛ приход 3'!C578</f>
        <v>0</v>
      </c>
      <c r="D578" s="185">
        <f>'Аксапта ИВЛ приход 3'!E578+1-1</f>
        <v>0</v>
      </c>
      <c r="E578">
        <f>'Аксапта ИВЛ приход 3'!F578</f>
        <v>0</v>
      </c>
    </row>
    <row r="579" spans="1:5">
      <c r="A579" t="e">
        <f t="shared" si="9"/>
        <v>#VALUE!</v>
      </c>
      <c r="B579">
        <f>'Аксапта ИВЛ приход 3'!B579</f>
        <v>0</v>
      </c>
      <c r="C579" s="197">
        <f>'Аксапта ИВЛ приход 3'!C579</f>
        <v>0</v>
      </c>
      <c r="D579" s="185">
        <f>'Аксапта ИВЛ приход 3'!E579+1-1</f>
        <v>0</v>
      </c>
      <c r="E579">
        <f>'Аксапта ИВЛ приход 3'!F579</f>
        <v>0</v>
      </c>
    </row>
    <row r="580" spans="1:5">
      <c r="A580" t="e">
        <f t="shared" si="9"/>
        <v>#VALUE!</v>
      </c>
      <c r="B580">
        <f>'Аксапта ИВЛ приход 3'!B580</f>
        <v>0</v>
      </c>
      <c r="C580" s="197">
        <f>'Аксапта ИВЛ приход 3'!C580</f>
        <v>0</v>
      </c>
      <c r="D580" s="185">
        <f>'Аксапта ИВЛ приход 3'!E580+1-1</f>
        <v>0</v>
      </c>
      <c r="E580">
        <f>'Аксапта ИВЛ приход 3'!F580</f>
        <v>0</v>
      </c>
    </row>
    <row r="581" spans="1:5">
      <c r="A581" t="e">
        <f t="shared" si="9"/>
        <v>#VALUE!</v>
      </c>
      <c r="B581">
        <f>'Аксапта ИВЛ приход 3'!B581</f>
        <v>0</v>
      </c>
      <c r="C581" s="197">
        <f>'Аксапта ИВЛ приход 3'!C581</f>
        <v>0</v>
      </c>
      <c r="D581" s="185">
        <f>'Аксапта ИВЛ приход 3'!E581+1-1</f>
        <v>0</v>
      </c>
      <c r="E581">
        <f>'Аксапта ИВЛ приход 3'!F581</f>
        <v>0</v>
      </c>
    </row>
    <row r="582" spans="1:5">
      <c r="A582" t="e">
        <f t="shared" si="9"/>
        <v>#VALUE!</v>
      </c>
      <c r="B582">
        <f>'Аксапта ИВЛ приход 3'!B582</f>
        <v>0</v>
      </c>
      <c r="C582" s="197">
        <f>'Аксапта ИВЛ приход 3'!C582</f>
        <v>0</v>
      </c>
      <c r="D582" s="185">
        <f>'Аксапта ИВЛ приход 3'!E582+1-1</f>
        <v>0</v>
      </c>
      <c r="E582">
        <f>'Аксапта ИВЛ приход 3'!F582</f>
        <v>0</v>
      </c>
    </row>
    <row r="583" spans="1:5">
      <c r="A583" t="e">
        <f t="shared" si="9"/>
        <v>#VALUE!</v>
      </c>
      <c r="B583">
        <f>'Аксапта ИВЛ приход 3'!B583</f>
        <v>0</v>
      </c>
      <c r="C583" s="197">
        <f>'Аксапта ИВЛ приход 3'!C583</f>
        <v>0</v>
      </c>
      <c r="D583" s="185">
        <f>'Аксапта ИВЛ приход 3'!E583+1-1</f>
        <v>0</v>
      </c>
      <c r="E583">
        <f>'Аксапта ИВЛ приход 3'!F583</f>
        <v>0</v>
      </c>
    </row>
    <row r="584" spans="1:5">
      <c r="A584" t="e">
        <f t="shared" si="9"/>
        <v>#VALUE!</v>
      </c>
      <c r="B584">
        <f>'Аксапта ИВЛ приход 3'!B584</f>
        <v>0</v>
      </c>
      <c r="C584" s="197">
        <f>'Аксапта ИВЛ приход 3'!C584</f>
        <v>0</v>
      </c>
      <c r="D584" s="185">
        <f>'Аксапта ИВЛ приход 3'!E584+1-1</f>
        <v>0</v>
      </c>
      <c r="E584">
        <f>'Аксапта ИВЛ приход 3'!F584</f>
        <v>0</v>
      </c>
    </row>
    <row r="585" spans="1:5">
      <c r="A585" t="e">
        <f t="shared" si="9"/>
        <v>#VALUE!</v>
      </c>
      <c r="B585">
        <f>'Аксапта ИВЛ приход 3'!B585</f>
        <v>0</v>
      </c>
      <c r="C585" s="197">
        <f>'Аксапта ИВЛ приход 3'!C585</f>
        <v>0</v>
      </c>
      <c r="D585" s="185">
        <f>'Аксапта ИВЛ приход 3'!E585+1-1</f>
        <v>0</v>
      </c>
      <c r="E585">
        <f>'Аксапта ИВЛ приход 3'!F585</f>
        <v>0</v>
      </c>
    </row>
    <row r="586" spans="1:5">
      <c r="A586" t="e">
        <f t="shared" si="9"/>
        <v>#VALUE!</v>
      </c>
      <c r="B586">
        <f>'Аксапта ИВЛ приход 3'!B586</f>
        <v>0</v>
      </c>
      <c r="C586" s="197">
        <f>'Аксапта ИВЛ приход 3'!C586</f>
        <v>0</v>
      </c>
      <c r="D586" s="185">
        <f>'Аксапта ИВЛ приход 3'!E586+1-1</f>
        <v>0</v>
      </c>
      <c r="E586">
        <f>'Аксапта ИВЛ приход 3'!F586</f>
        <v>0</v>
      </c>
    </row>
    <row r="587" spans="1:5">
      <c r="A587" t="e">
        <f t="shared" si="9"/>
        <v>#VALUE!</v>
      </c>
      <c r="B587">
        <f>'Аксапта ИВЛ приход 3'!B587</f>
        <v>0</v>
      </c>
      <c r="C587" s="197">
        <f>'Аксапта ИВЛ приход 3'!C587</f>
        <v>0</v>
      </c>
      <c r="D587" s="185">
        <f>'Аксапта ИВЛ приход 3'!E587+1-1</f>
        <v>0</v>
      </c>
      <c r="E587">
        <f>'Аксапта ИВЛ приход 3'!F587</f>
        <v>0</v>
      </c>
    </row>
    <row r="588" spans="1:5">
      <c r="A588" t="e">
        <f t="shared" si="9"/>
        <v>#VALUE!</v>
      </c>
      <c r="B588">
        <f>'Аксапта ИВЛ приход 3'!B588</f>
        <v>0</v>
      </c>
      <c r="C588" s="197">
        <f>'Аксапта ИВЛ приход 3'!C588</f>
        <v>0</v>
      </c>
      <c r="D588" s="185">
        <f>'Аксапта ИВЛ приход 3'!E588+1-1</f>
        <v>0</v>
      </c>
      <c r="E588">
        <f>'Аксапта ИВЛ приход 3'!F588</f>
        <v>0</v>
      </c>
    </row>
    <row r="589" spans="1:5">
      <c r="A589" t="e">
        <f t="shared" si="9"/>
        <v>#VALUE!</v>
      </c>
      <c r="B589">
        <f>'Аксапта ИВЛ приход 3'!B589</f>
        <v>0</v>
      </c>
      <c r="C589" s="197">
        <f>'Аксапта ИВЛ приход 3'!C589</f>
        <v>0</v>
      </c>
      <c r="D589" s="185">
        <f>'Аксапта ИВЛ приход 3'!E589+1-1</f>
        <v>0</v>
      </c>
      <c r="E589">
        <f>'Аксапта ИВЛ приход 3'!F589</f>
        <v>0</v>
      </c>
    </row>
    <row r="590" spans="1:5">
      <c r="A590" t="e">
        <f t="shared" si="9"/>
        <v>#VALUE!</v>
      </c>
      <c r="B590">
        <f>'Аксапта ИВЛ приход 3'!B590</f>
        <v>0</v>
      </c>
      <c r="C590" s="197">
        <f>'Аксапта ИВЛ приход 3'!C590</f>
        <v>0</v>
      </c>
      <c r="D590" s="185">
        <f>'Аксапта ИВЛ приход 3'!E590+1-1</f>
        <v>0</v>
      </c>
      <c r="E590">
        <f>'Аксапта ИВЛ приход 3'!F590</f>
        <v>0</v>
      </c>
    </row>
    <row r="591" spans="1:5">
      <c r="A591" t="e">
        <f t="shared" si="9"/>
        <v>#VALUE!</v>
      </c>
      <c r="B591">
        <f>'Аксапта ИВЛ приход 3'!B591</f>
        <v>0</v>
      </c>
      <c r="C591" s="197">
        <f>'Аксапта ИВЛ приход 3'!C591</f>
        <v>0</v>
      </c>
      <c r="D591" s="185">
        <f>'Аксапта ИВЛ приход 3'!E591+1-1</f>
        <v>0</v>
      </c>
      <c r="E591">
        <f>'Аксапта ИВЛ приход 3'!F591</f>
        <v>0</v>
      </c>
    </row>
    <row r="592" spans="1:5">
      <c r="A592" t="e">
        <f t="shared" si="9"/>
        <v>#VALUE!</v>
      </c>
      <c r="B592">
        <f>'Аксапта ИВЛ приход 3'!B592</f>
        <v>0</v>
      </c>
      <c r="C592" s="197">
        <f>'Аксапта ИВЛ приход 3'!C592</f>
        <v>0</v>
      </c>
      <c r="D592" s="185">
        <f>'Аксапта ИВЛ приход 3'!E592+1-1</f>
        <v>0</v>
      </c>
      <c r="E592">
        <f>'Аксапта ИВЛ приход 3'!F592</f>
        <v>0</v>
      </c>
    </row>
    <row r="593" spans="1:5">
      <c r="A593" t="e">
        <f t="shared" si="9"/>
        <v>#VALUE!</v>
      </c>
      <c r="B593">
        <f>'Аксапта ИВЛ приход 3'!B593</f>
        <v>0</v>
      </c>
      <c r="C593" s="197">
        <f>'Аксапта ИВЛ приход 3'!C593</f>
        <v>0</v>
      </c>
      <c r="D593" s="185">
        <f>'Аксапта ИВЛ приход 3'!E593+1-1</f>
        <v>0</v>
      </c>
      <c r="E593">
        <f>'Аксапта ИВЛ приход 3'!F593</f>
        <v>0</v>
      </c>
    </row>
    <row r="594" spans="1:5">
      <c r="A594" t="e">
        <f t="shared" si="9"/>
        <v>#VALUE!</v>
      </c>
      <c r="B594">
        <f>'Аксапта ИВЛ приход 3'!B594</f>
        <v>0</v>
      </c>
      <c r="C594" s="197">
        <f>'Аксапта ИВЛ приход 3'!C594</f>
        <v>0</v>
      </c>
      <c r="D594" s="185">
        <f>'Аксапта ИВЛ приход 3'!E594+1-1</f>
        <v>0</v>
      </c>
      <c r="E594">
        <f>'Аксапта ИВЛ приход 3'!F594</f>
        <v>0</v>
      </c>
    </row>
    <row r="595" spans="1:5">
      <c r="A595" t="e">
        <f t="shared" si="9"/>
        <v>#VALUE!</v>
      </c>
      <c r="B595">
        <f>'Аксапта ИВЛ приход 3'!B595</f>
        <v>0</v>
      </c>
      <c r="C595" s="197">
        <f>'Аксапта ИВЛ приход 3'!C595</f>
        <v>0</v>
      </c>
      <c r="D595" s="185">
        <f>'Аксапта ИВЛ приход 3'!E595+1-1</f>
        <v>0</v>
      </c>
      <c r="E595">
        <f>'Аксапта ИВЛ приход 3'!F595</f>
        <v>0</v>
      </c>
    </row>
    <row r="596" spans="1:5">
      <c r="A596" t="e">
        <f t="shared" si="9"/>
        <v>#VALUE!</v>
      </c>
      <c r="B596">
        <f>'Аксапта ИВЛ приход 3'!B596</f>
        <v>0</v>
      </c>
      <c r="C596" s="197">
        <f>'Аксапта ИВЛ приход 3'!C596</f>
        <v>0</v>
      </c>
      <c r="D596" s="185">
        <f>'Аксапта ИВЛ приход 3'!E596+1-1</f>
        <v>0</v>
      </c>
      <c r="E596">
        <f>'Аксапта ИВЛ приход 3'!F596</f>
        <v>0</v>
      </c>
    </row>
    <row r="597" spans="1:5">
      <c r="A597" t="e">
        <f t="shared" si="9"/>
        <v>#VALUE!</v>
      </c>
      <c r="B597">
        <f>'Аксапта ИВЛ приход 3'!B597</f>
        <v>0</v>
      </c>
      <c r="C597" s="197">
        <f>'Аксапта ИВЛ приход 3'!C597</f>
        <v>0</v>
      </c>
      <c r="D597" s="185">
        <f>'Аксапта ИВЛ приход 3'!E597+1-1</f>
        <v>0</v>
      </c>
      <c r="E597">
        <f>'Аксапта ИВЛ приход 3'!F597</f>
        <v>0</v>
      </c>
    </row>
    <row r="598" spans="1:5">
      <c r="A598" t="e">
        <f t="shared" si="9"/>
        <v>#VALUE!</v>
      </c>
      <c r="B598">
        <f>'Аксапта ИВЛ приход 3'!B598</f>
        <v>0</v>
      </c>
      <c r="C598" s="197">
        <f>'Аксапта ИВЛ приход 3'!C598</f>
        <v>0</v>
      </c>
      <c r="D598" s="185">
        <f>'Аксапта ИВЛ приход 3'!E598+1-1</f>
        <v>0</v>
      </c>
      <c r="E598">
        <f>'Аксапта ИВЛ приход 3'!F598</f>
        <v>0</v>
      </c>
    </row>
    <row r="599" spans="1:5">
      <c r="A599" t="e">
        <f t="shared" si="9"/>
        <v>#VALUE!</v>
      </c>
      <c r="B599">
        <f>'Аксапта ИВЛ приход 3'!B599</f>
        <v>0</v>
      </c>
      <c r="C599" s="197">
        <f>'Аксапта ИВЛ приход 3'!C599</f>
        <v>0</v>
      </c>
      <c r="D599" s="185">
        <f>'Аксапта ИВЛ приход 3'!E599+1-1</f>
        <v>0</v>
      </c>
      <c r="E599">
        <f>'Аксапта ИВЛ приход 3'!F599</f>
        <v>0</v>
      </c>
    </row>
    <row r="600" spans="1:5">
      <c r="A600" t="e">
        <f t="shared" si="9"/>
        <v>#VALUE!</v>
      </c>
      <c r="B600">
        <f>'Аксапта ИВЛ приход 3'!B600</f>
        <v>0</v>
      </c>
      <c r="C600" s="197">
        <f>'Аксапта ИВЛ приход 3'!C600</f>
        <v>0</v>
      </c>
      <c r="D600" s="185">
        <f>'Аксапта ИВЛ приход 3'!E600+1-1</f>
        <v>0</v>
      </c>
      <c r="E600">
        <f>'Аксапта ИВЛ приход 3'!F600</f>
        <v>0</v>
      </c>
    </row>
    <row r="601" spans="1:5">
      <c r="A601" t="e">
        <f t="shared" si="9"/>
        <v>#VALUE!</v>
      </c>
      <c r="B601">
        <f>'Аксапта ИВЛ приход 3'!B601</f>
        <v>0</v>
      </c>
      <c r="C601" s="197">
        <f>'Аксапта ИВЛ приход 3'!C601</f>
        <v>0</v>
      </c>
      <c r="D601" s="185">
        <f>'Аксапта ИВЛ приход 3'!E601+1-1</f>
        <v>0</v>
      </c>
      <c r="E601">
        <f>'Аксапта ИВЛ приход 3'!F601</f>
        <v>0</v>
      </c>
    </row>
    <row r="602" spans="1:5">
      <c r="A602" t="e">
        <f t="shared" si="9"/>
        <v>#VALUE!</v>
      </c>
      <c r="B602">
        <f>'Аксапта ИВЛ приход 3'!B602</f>
        <v>0</v>
      </c>
      <c r="C602" s="197">
        <f>'Аксапта ИВЛ приход 3'!C602</f>
        <v>0</v>
      </c>
      <c r="D602" s="185">
        <f>'Аксапта ИВЛ приход 3'!E602+1-1</f>
        <v>0</v>
      </c>
      <c r="E602">
        <f>'Аксапта ИВЛ приход 3'!F602</f>
        <v>0</v>
      </c>
    </row>
    <row r="603" spans="1:5">
      <c r="A603" t="e">
        <f t="shared" si="9"/>
        <v>#VALUE!</v>
      </c>
      <c r="B603">
        <f>'Аксапта ИВЛ приход 3'!B603</f>
        <v>0</v>
      </c>
      <c r="C603" s="197">
        <f>'Аксапта ИВЛ приход 3'!C603</f>
        <v>0</v>
      </c>
      <c r="D603" s="185">
        <f>'Аксапта ИВЛ приход 3'!E603+1-1</f>
        <v>0</v>
      </c>
      <c r="E603">
        <f>'Аксапта ИВЛ приход 3'!F603</f>
        <v>0</v>
      </c>
    </row>
    <row r="604" spans="1:5">
      <c r="A604" t="e">
        <f t="shared" si="9"/>
        <v>#VALUE!</v>
      </c>
      <c r="B604">
        <f>'Аксапта ИВЛ приход 3'!B604</f>
        <v>0</v>
      </c>
      <c r="C604" s="197">
        <f>'Аксапта ИВЛ приход 3'!C604</f>
        <v>0</v>
      </c>
      <c r="D604" s="185">
        <f>'Аксапта ИВЛ приход 3'!E604+1-1</f>
        <v>0</v>
      </c>
      <c r="E604">
        <f>'Аксапта ИВЛ приход 3'!F604</f>
        <v>0</v>
      </c>
    </row>
    <row r="605" spans="1:5">
      <c r="A605" t="e">
        <f t="shared" si="9"/>
        <v>#VALUE!</v>
      </c>
      <c r="B605">
        <f>'Аксапта ИВЛ приход 3'!B605</f>
        <v>0</v>
      </c>
      <c r="C605" s="197">
        <f>'Аксапта ИВЛ приход 3'!C605</f>
        <v>0</v>
      </c>
      <c r="D605" s="185">
        <f>'Аксапта ИВЛ приход 3'!E605+1-1</f>
        <v>0</v>
      </c>
      <c r="E605">
        <f>'Аксапта ИВЛ приход 3'!F605</f>
        <v>0</v>
      </c>
    </row>
    <row r="606" spans="1:5">
      <c r="A606" t="e">
        <f t="shared" si="9"/>
        <v>#VALUE!</v>
      </c>
      <c r="B606">
        <f>'Аксапта ИВЛ приход 3'!B606</f>
        <v>0</v>
      </c>
      <c r="C606" s="197">
        <f>'Аксапта ИВЛ приход 3'!C606</f>
        <v>0</v>
      </c>
      <c r="D606" s="185">
        <f>'Аксапта ИВЛ приход 3'!E606+1-1</f>
        <v>0</v>
      </c>
      <c r="E606">
        <f>'Аксапта ИВЛ приход 3'!F606</f>
        <v>0</v>
      </c>
    </row>
    <row r="607" spans="1:5">
      <c r="A607" t="e">
        <f t="shared" si="9"/>
        <v>#VALUE!</v>
      </c>
      <c r="B607">
        <f>'Аксапта ИВЛ приход 3'!B607</f>
        <v>0</v>
      </c>
      <c r="C607" s="197">
        <f>'Аксапта ИВЛ приход 3'!C607</f>
        <v>0</v>
      </c>
      <c r="D607" s="185">
        <f>'Аксапта ИВЛ приход 3'!E607+1-1</f>
        <v>0</v>
      </c>
      <c r="E607">
        <f>'Аксапта ИВЛ приход 3'!F607</f>
        <v>0</v>
      </c>
    </row>
    <row r="608" spans="1:5">
      <c r="A608" t="e">
        <f t="shared" si="9"/>
        <v>#VALUE!</v>
      </c>
      <c r="B608">
        <f>'Аксапта ИВЛ приход 3'!B608</f>
        <v>0</v>
      </c>
      <c r="C608" s="197">
        <f>'Аксапта ИВЛ приход 3'!C608</f>
        <v>0</v>
      </c>
      <c r="D608" s="185">
        <f>'Аксапта ИВЛ приход 3'!E608+1-1</f>
        <v>0</v>
      </c>
      <c r="E608">
        <f>'Аксапта ИВЛ приход 3'!F608</f>
        <v>0</v>
      </c>
    </row>
    <row r="609" spans="1:5">
      <c r="A609" t="e">
        <f t="shared" si="9"/>
        <v>#VALUE!</v>
      </c>
      <c r="B609">
        <f>'Аксапта ИВЛ приход 3'!B609</f>
        <v>0</v>
      </c>
      <c r="C609" s="197">
        <f>'Аксапта ИВЛ приход 3'!C609</f>
        <v>0</v>
      </c>
      <c r="D609" s="185">
        <f>'Аксапта ИВЛ приход 3'!E609+1-1</f>
        <v>0</v>
      </c>
      <c r="E609">
        <f>'Аксапта ИВЛ приход 3'!F609</f>
        <v>0</v>
      </c>
    </row>
    <row r="610" spans="1:5">
      <c r="A610" t="e">
        <f t="shared" si="9"/>
        <v>#VALUE!</v>
      </c>
      <c r="B610">
        <f>'Аксапта ИВЛ приход 3'!B610</f>
        <v>0</v>
      </c>
      <c r="C610" s="197">
        <f>'Аксапта ИВЛ приход 3'!C610</f>
        <v>0</v>
      </c>
      <c r="D610" s="185">
        <f>'Аксапта ИВЛ приход 3'!E610+1-1</f>
        <v>0</v>
      </c>
      <c r="E610">
        <f>'Аксапта ИВЛ приход 3'!F610</f>
        <v>0</v>
      </c>
    </row>
    <row r="611" spans="1:5">
      <c r="A611" t="e">
        <f t="shared" si="9"/>
        <v>#VALUE!</v>
      </c>
      <c r="B611">
        <f>'Аксапта ИВЛ приход 3'!B611</f>
        <v>0</v>
      </c>
      <c r="C611" s="197">
        <f>'Аксапта ИВЛ приход 3'!C611</f>
        <v>0</v>
      </c>
      <c r="D611" s="185">
        <f>'Аксапта ИВЛ приход 3'!E611+1-1</f>
        <v>0</v>
      </c>
      <c r="E611">
        <f>'Аксапта ИВЛ приход 3'!F611</f>
        <v>0</v>
      </c>
    </row>
    <row r="612" spans="1:5">
      <c r="A612" t="e">
        <f t="shared" si="9"/>
        <v>#VALUE!</v>
      </c>
      <c r="B612">
        <f>'Аксапта ИВЛ приход 3'!B612</f>
        <v>0</v>
      </c>
      <c r="C612" s="197">
        <f>'Аксапта ИВЛ приход 3'!C612</f>
        <v>0</v>
      </c>
      <c r="D612" s="185">
        <f>'Аксапта ИВЛ приход 3'!E612+1-1</f>
        <v>0</v>
      </c>
      <c r="E612">
        <f>'Аксапта ИВЛ приход 3'!F612</f>
        <v>0</v>
      </c>
    </row>
    <row r="613" spans="1:5">
      <c r="A613" t="e">
        <f t="shared" si="9"/>
        <v>#VALUE!</v>
      </c>
      <c r="B613">
        <f>'Аксапта ИВЛ приход 3'!B613</f>
        <v>0</v>
      </c>
      <c r="C613" s="197">
        <f>'Аксапта ИВЛ приход 3'!C613</f>
        <v>0</v>
      </c>
      <c r="D613" s="185">
        <f>'Аксапта ИВЛ приход 3'!E613+1-1</f>
        <v>0</v>
      </c>
      <c r="E613">
        <f>'Аксапта ИВЛ приход 3'!F613</f>
        <v>0</v>
      </c>
    </row>
    <row r="614" spans="1:5">
      <c r="A614" t="e">
        <f t="shared" si="9"/>
        <v>#VALUE!</v>
      </c>
      <c r="B614">
        <f>'Аксапта ИВЛ приход 3'!B614</f>
        <v>0</v>
      </c>
      <c r="C614" s="197">
        <f>'Аксапта ИВЛ приход 3'!C614</f>
        <v>0</v>
      </c>
      <c r="D614" s="185">
        <f>'Аксапта ИВЛ приход 3'!E614+1-1</f>
        <v>0</v>
      </c>
      <c r="E614">
        <f>'Аксапта ИВЛ приход 3'!F614</f>
        <v>0</v>
      </c>
    </row>
    <row r="615" spans="1:5">
      <c r="A615" t="e">
        <f t="shared" si="9"/>
        <v>#VALUE!</v>
      </c>
      <c r="B615">
        <f>'Аксапта ИВЛ приход 3'!B615</f>
        <v>0</v>
      </c>
      <c r="C615" s="197">
        <f>'Аксапта ИВЛ приход 3'!C615</f>
        <v>0</v>
      </c>
      <c r="D615" s="185">
        <f>'Аксапта ИВЛ приход 3'!E615+1-1</f>
        <v>0</v>
      </c>
      <c r="E615">
        <f>'Аксапта ИВЛ приход 3'!F615</f>
        <v>0</v>
      </c>
    </row>
    <row r="616" spans="1:5">
      <c r="A616" t="e">
        <f t="shared" si="9"/>
        <v>#VALUE!</v>
      </c>
      <c r="B616">
        <f>'Аксапта ИВЛ приход 3'!B616</f>
        <v>0</v>
      </c>
      <c r="C616" s="197">
        <f>'Аксапта ИВЛ приход 3'!C616</f>
        <v>0</v>
      </c>
      <c r="D616" s="185">
        <f>'Аксапта ИВЛ приход 3'!E616+1-1</f>
        <v>0</v>
      </c>
      <c r="E616">
        <f>'Аксапта ИВЛ приход 3'!F616</f>
        <v>0</v>
      </c>
    </row>
    <row r="617" spans="1:5">
      <c r="A617" t="e">
        <f t="shared" si="9"/>
        <v>#VALUE!</v>
      </c>
      <c r="B617">
        <f>'Аксапта ИВЛ приход 3'!B617</f>
        <v>0</v>
      </c>
      <c r="C617" s="197">
        <f>'Аксапта ИВЛ приход 3'!C617</f>
        <v>0</v>
      </c>
      <c r="D617" s="185">
        <f>'Аксапта ИВЛ приход 3'!E617+1-1</f>
        <v>0</v>
      </c>
      <c r="E617">
        <f>'Аксапта ИВЛ приход 3'!F617</f>
        <v>0</v>
      </c>
    </row>
    <row r="618" spans="1:5">
      <c r="A618" t="e">
        <f t="shared" si="9"/>
        <v>#VALUE!</v>
      </c>
      <c r="B618">
        <f>'Аксапта ИВЛ приход 3'!B618</f>
        <v>0</v>
      </c>
      <c r="C618" s="197">
        <f>'Аксапта ИВЛ приход 3'!C618</f>
        <v>0</v>
      </c>
      <c r="D618" s="185">
        <f>'Аксапта ИВЛ приход 3'!E618+1-1</f>
        <v>0</v>
      </c>
      <c r="E618">
        <f>'Аксапта ИВЛ приход 3'!F618</f>
        <v>0</v>
      </c>
    </row>
    <row r="619" spans="1:5">
      <c r="A619" t="e">
        <f t="shared" si="9"/>
        <v>#VALUE!</v>
      </c>
      <c r="B619">
        <f>'Аксапта ИВЛ приход 3'!B619</f>
        <v>0</v>
      </c>
      <c r="C619" s="197">
        <f>'Аксапта ИВЛ приход 3'!C619</f>
        <v>0</v>
      </c>
      <c r="D619" s="185">
        <f>'Аксапта ИВЛ приход 3'!E619+1-1</f>
        <v>0</v>
      </c>
      <c r="E619">
        <f>'Аксапта ИВЛ приход 3'!F619</f>
        <v>0</v>
      </c>
    </row>
    <row r="620" spans="1:5">
      <c r="A620" t="e">
        <f t="shared" si="9"/>
        <v>#VALUE!</v>
      </c>
      <c r="B620">
        <f>'Аксапта ИВЛ приход 3'!B620</f>
        <v>0</v>
      </c>
      <c r="C620" s="197">
        <f>'Аксапта ИВЛ приход 3'!C620</f>
        <v>0</v>
      </c>
      <c r="D620" s="185">
        <f>'Аксапта ИВЛ приход 3'!E620+1-1</f>
        <v>0</v>
      </c>
      <c r="E620">
        <f>'Аксапта ИВЛ приход 3'!F620</f>
        <v>0</v>
      </c>
    </row>
    <row r="621" spans="1:5">
      <c r="A621" t="e">
        <f t="shared" si="9"/>
        <v>#VALUE!</v>
      </c>
      <c r="B621">
        <f>'Аксапта ИВЛ приход 3'!B621</f>
        <v>0</v>
      </c>
      <c r="C621" s="197">
        <f>'Аксапта ИВЛ приход 3'!C621</f>
        <v>0</v>
      </c>
      <c r="D621" s="185">
        <f>'Аксапта ИВЛ приход 3'!E621+1-1</f>
        <v>0</v>
      </c>
      <c r="E621">
        <f>'Аксапта ИВЛ приход 3'!F621</f>
        <v>0</v>
      </c>
    </row>
    <row r="622" spans="1:5">
      <c r="A622" t="e">
        <f t="shared" si="9"/>
        <v>#VALUE!</v>
      </c>
      <c r="B622">
        <f>'Аксапта ИВЛ приход 3'!B622</f>
        <v>0</v>
      </c>
      <c r="C622" s="197">
        <f>'Аксапта ИВЛ приход 3'!C622</f>
        <v>0</v>
      </c>
      <c r="D622" s="185">
        <f>'Аксапта ИВЛ приход 3'!E622+1-1</f>
        <v>0</v>
      </c>
      <c r="E622">
        <f>'Аксапта ИВЛ приход 3'!F622</f>
        <v>0</v>
      </c>
    </row>
    <row r="623" spans="1:5">
      <c r="A623" t="e">
        <f t="shared" si="9"/>
        <v>#VALUE!</v>
      </c>
      <c r="B623">
        <f>'Аксапта ИВЛ приход 3'!B623</f>
        <v>0</v>
      </c>
      <c r="C623" s="197">
        <f>'Аксапта ИВЛ приход 3'!C623</f>
        <v>0</v>
      </c>
      <c r="D623" s="185">
        <f>'Аксапта ИВЛ приход 3'!E623+1-1</f>
        <v>0</v>
      </c>
      <c r="E623">
        <f>'Аксапта ИВЛ приход 3'!F623</f>
        <v>0</v>
      </c>
    </row>
    <row r="624" spans="1:5">
      <c r="A624" t="e">
        <f t="shared" si="9"/>
        <v>#VALUE!</v>
      </c>
      <c r="B624">
        <f>'Аксапта ИВЛ приход 3'!B624</f>
        <v>0</v>
      </c>
      <c r="C624" s="197">
        <f>'Аксапта ИВЛ приход 3'!C624</f>
        <v>0</v>
      </c>
      <c r="D624" s="185">
        <f>'Аксапта ИВЛ приход 3'!E624+1-1</f>
        <v>0</v>
      </c>
      <c r="E624">
        <f>'Аксапта ИВЛ приход 3'!F624</f>
        <v>0</v>
      </c>
    </row>
    <row r="625" spans="1:5">
      <c r="A625" t="e">
        <f t="shared" si="9"/>
        <v>#VALUE!</v>
      </c>
      <c r="B625">
        <f>'Аксапта ИВЛ приход 3'!B625</f>
        <v>0</v>
      </c>
      <c r="C625" s="197">
        <f>'Аксапта ИВЛ приход 3'!C625</f>
        <v>0</v>
      </c>
      <c r="D625" s="185">
        <f>'Аксапта ИВЛ приход 3'!E625+1-1</f>
        <v>0</v>
      </c>
      <c r="E625">
        <f>'Аксапта ИВЛ приход 3'!F625</f>
        <v>0</v>
      </c>
    </row>
    <row r="626" spans="1:5">
      <c r="A626" t="e">
        <f t="shared" si="9"/>
        <v>#VALUE!</v>
      </c>
      <c r="B626">
        <f>'Аксапта ИВЛ приход 3'!B626</f>
        <v>0</v>
      </c>
      <c r="C626" s="197">
        <f>'Аксапта ИВЛ приход 3'!C626</f>
        <v>0</v>
      </c>
      <c r="D626" s="185">
        <f>'Аксапта ИВЛ приход 3'!E626+1-1</f>
        <v>0</v>
      </c>
      <c r="E626">
        <f>'Аксапта ИВЛ приход 3'!F626</f>
        <v>0</v>
      </c>
    </row>
    <row r="627" spans="1:5">
      <c r="A627" t="e">
        <f t="shared" si="9"/>
        <v>#VALUE!</v>
      </c>
      <c r="B627">
        <f>'Аксапта ИВЛ приход 3'!B627</f>
        <v>0</v>
      </c>
      <c r="C627" s="197">
        <f>'Аксапта ИВЛ приход 3'!C627</f>
        <v>0</v>
      </c>
      <c r="D627" s="185">
        <f>'Аксапта ИВЛ приход 3'!E627+1-1</f>
        <v>0</v>
      </c>
      <c r="E627">
        <f>'Аксапта ИВЛ приход 3'!F627</f>
        <v>0</v>
      </c>
    </row>
    <row r="628" spans="1:5">
      <c r="A628" t="e">
        <f t="shared" si="9"/>
        <v>#VALUE!</v>
      </c>
      <c r="B628">
        <f>'Аксапта ИВЛ приход 3'!B628</f>
        <v>0</v>
      </c>
      <c r="C628" s="197">
        <f>'Аксапта ИВЛ приход 3'!C628</f>
        <v>0</v>
      </c>
      <c r="D628" s="185">
        <f>'Аксапта ИВЛ приход 3'!E628+1-1</f>
        <v>0</v>
      </c>
      <c r="E628">
        <f>'Аксапта ИВЛ приход 3'!F628</f>
        <v>0</v>
      </c>
    </row>
    <row r="629" spans="1:5">
      <c r="A629" t="e">
        <f t="shared" si="9"/>
        <v>#VALUE!</v>
      </c>
      <c r="B629">
        <f>'Аксапта ИВЛ приход 3'!B629</f>
        <v>0</v>
      </c>
      <c r="C629" s="197">
        <f>'Аксапта ИВЛ приход 3'!C629</f>
        <v>0</v>
      </c>
      <c r="D629" s="185">
        <f>'Аксапта ИВЛ приход 3'!E629+1-1</f>
        <v>0</v>
      </c>
      <c r="E629">
        <f>'Аксапта ИВЛ приход 3'!F629</f>
        <v>0</v>
      </c>
    </row>
    <row r="630" spans="1:5">
      <c r="A630" t="e">
        <f t="shared" si="9"/>
        <v>#VALUE!</v>
      </c>
      <c r="B630">
        <f>'Аксапта ИВЛ приход 3'!B630</f>
        <v>0</v>
      </c>
      <c r="C630" s="197">
        <f>'Аксапта ИВЛ приход 3'!C630</f>
        <v>0</v>
      </c>
      <c r="D630" s="185">
        <f>'Аксапта ИВЛ приход 3'!E630+1-1</f>
        <v>0</v>
      </c>
      <c r="E630">
        <f>'Аксапта ИВЛ приход 3'!F630</f>
        <v>0</v>
      </c>
    </row>
    <row r="631" spans="1:5">
      <c r="A631" t="e">
        <f t="shared" si="9"/>
        <v>#VALUE!</v>
      </c>
      <c r="B631">
        <f>'Аксапта ИВЛ приход 3'!B631</f>
        <v>0</v>
      </c>
      <c r="C631" s="197">
        <f>'Аксапта ИВЛ приход 3'!C631</f>
        <v>0</v>
      </c>
      <c r="D631" s="185">
        <f>'Аксапта ИВЛ приход 3'!E631+1-1</f>
        <v>0</v>
      </c>
      <c r="E631">
        <f>'Аксапта ИВЛ приход 3'!F631</f>
        <v>0</v>
      </c>
    </row>
    <row r="632" spans="1:5">
      <c r="A632" t="e">
        <f t="shared" si="9"/>
        <v>#VALUE!</v>
      </c>
      <c r="B632">
        <f>'Аксапта ИВЛ приход 3'!B632</f>
        <v>0</v>
      </c>
      <c r="C632" s="197">
        <f>'Аксапта ИВЛ приход 3'!C632</f>
        <v>0</v>
      </c>
      <c r="D632" s="185">
        <f>'Аксапта ИВЛ приход 3'!E632+1-1</f>
        <v>0</v>
      </c>
      <c r="E632">
        <f>'Аксапта ИВЛ приход 3'!F632</f>
        <v>0</v>
      </c>
    </row>
    <row r="633" spans="1:5">
      <c r="A633" t="e">
        <f t="shared" si="9"/>
        <v>#VALUE!</v>
      </c>
      <c r="B633">
        <f>'Аксапта ИВЛ приход 3'!B633</f>
        <v>0</v>
      </c>
      <c r="C633" s="197">
        <f>'Аксапта ИВЛ приход 3'!C633</f>
        <v>0</v>
      </c>
      <c r="D633" s="185">
        <f>'Аксапта ИВЛ приход 3'!E633+1-1</f>
        <v>0</v>
      </c>
      <c r="E633">
        <f>'Аксапта ИВЛ приход 3'!F633</f>
        <v>0</v>
      </c>
    </row>
    <row r="634" spans="1:5">
      <c r="A634" t="e">
        <f t="shared" si="9"/>
        <v>#VALUE!</v>
      </c>
      <c r="B634">
        <f>'Аксапта ИВЛ приход 3'!B634</f>
        <v>0</v>
      </c>
      <c r="C634" s="197">
        <f>'Аксапта ИВЛ приход 3'!C634</f>
        <v>0</v>
      </c>
      <c r="D634" s="185">
        <f>'Аксапта ИВЛ приход 3'!E634+1-1</f>
        <v>0</v>
      </c>
      <c r="E634">
        <f>'Аксапта ИВЛ приход 3'!F634</f>
        <v>0</v>
      </c>
    </row>
    <row r="635" spans="1:5">
      <c r="A635" t="e">
        <f t="shared" si="9"/>
        <v>#VALUE!</v>
      </c>
      <c r="B635">
        <f>'Аксапта ИВЛ приход 3'!B635</f>
        <v>0</v>
      </c>
      <c r="C635" s="197">
        <f>'Аксапта ИВЛ приход 3'!C635</f>
        <v>0</v>
      </c>
      <c r="D635" s="185">
        <f>'Аксапта ИВЛ приход 3'!E635+1-1</f>
        <v>0</v>
      </c>
      <c r="E635">
        <f>'Аксапта ИВЛ приход 3'!F635</f>
        <v>0</v>
      </c>
    </row>
    <row r="636" spans="1:5">
      <c r="A636" t="e">
        <f t="shared" si="9"/>
        <v>#VALUE!</v>
      </c>
      <c r="B636">
        <f>'Аксапта ИВЛ приход 3'!B636</f>
        <v>0</v>
      </c>
      <c r="C636" s="197">
        <f>'Аксапта ИВЛ приход 3'!C636</f>
        <v>0</v>
      </c>
      <c r="D636" s="185">
        <f>'Аксапта ИВЛ приход 3'!E636+1-1</f>
        <v>0</v>
      </c>
      <c r="E636">
        <f>'Аксапта ИВЛ приход 3'!F636</f>
        <v>0</v>
      </c>
    </row>
    <row r="637" spans="1:5">
      <c r="A637" t="e">
        <f t="shared" si="9"/>
        <v>#VALUE!</v>
      </c>
      <c r="B637">
        <f>'Аксапта ИВЛ приход 3'!B637</f>
        <v>0</v>
      </c>
      <c r="C637" s="197">
        <f>'Аксапта ИВЛ приход 3'!C637</f>
        <v>0</v>
      </c>
      <c r="D637" s="185">
        <f>'Аксапта ИВЛ приход 3'!E637+1-1</f>
        <v>0</v>
      </c>
      <c r="E637">
        <f>'Аксапта ИВЛ приход 3'!F637</f>
        <v>0</v>
      </c>
    </row>
    <row r="638" spans="1:5">
      <c r="A638" t="e">
        <f t="shared" si="9"/>
        <v>#VALUE!</v>
      </c>
      <c r="B638">
        <f>'Аксапта ИВЛ приход 3'!B638</f>
        <v>0</v>
      </c>
      <c r="C638" s="197">
        <f>'Аксапта ИВЛ приход 3'!C638</f>
        <v>0</v>
      </c>
      <c r="D638" s="185">
        <f>'Аксапта ИВЛ приход 3'!E638+1-1</f>
        <v>0</v>
      </c>
      <c r="E638">
        <f>'Аксапта ИВЛ приход 3'!F638</f>
        <v>0</v>
      </c>
    </row>
    <row r="639" spans="1:5">
      <c r="A639" t="e">
        <f t="shared" si="9"/>
        <v>#VALUE!</v>
      </c>
      <c r="B639">
        <f>'Аксапта ИВЛ приход 3'!B639</f>
        <v>0</v>
      </c>
      <c r="C639" s="197">
        <f>'Аксапта ИВЛ приход 3'!C639</f>
        <v>0</v>
      </c>
      <c r="D639" s="185">
        <f>'Аксапта ИВЛ приход 3'!E639+1-1</f>
        <v>0</v>
      </c>
      <c r="E639">
        <f>'Аксапта ИВЛ приход 3'!F639</f>
        <v>0</v>
      </c>
    </row>
    <row r="640" spans="1:5">
      <c r="A640" t="e">
        <f t="shared" si="9"/>
        <v>#VALUE!</v>
      </c>
      <c r="B640">
        <f>'Аксапта ИВЛ приход 3'!B640</f>
        <v>0</v>
      </c>
      <c r="C640" s="197">
        <f>'Аксапта ИВЛ приход 3'!C640</f>
        <v>0</v>
      </c>
      <c r="D640" s="185">
        <f>'Аксапта ИВЛ приход 3'!E640+1-1</f>
        <v>0</v>
      </c>
      <c r="E640">
        <f>'Аксапта ИВЛ приход 3'!F640</f>
        <v>0</v>
      </c>
    </row>
    <row r="641" spans="1:5">
      <c r="A641" t="e">
        <f t="shared" ref="A641:A704" si="10">REPLACE(B641,1,3,)+1-1</f>
        <v>#VALUE!</v>
      </c>
      <c r="B641">
        <f>'Аксапта ИВЛ приход 3'!B641</f>
        <v>0</v>
      </c>
      <c r="C641" s="197">
        <f>'Аксапта ИВЛ приход 3'!C641</f>
        <v>0</v>
      </c>
      <c r="D641" s="185">
        <f>'Аксапта ИВЛ приход 3'!E641+1-1</f>
        <v>0</v>
      </c>
      <c r="E641">
        <f>'Аксапта ИВЛ приход 3'!F641</f>
        <v>0</v>
      </c>
    </row>
    <row r="642" spans="1:5">
      <c r="A642" t="e">
        <f t="shared" si="10"/>
        <v>#VALUE!</v>
      </c>
      <c r="B642">
        <f>'Аксапта ИВЛ приход 3'!B642</f>
        <v>0</v>
      </c>
      <c r="C642" s="197">
        <f>'Аксапта ИВЛ приход 3'!C642</f>
        <v>0</v>
      </c>
      <c r="D642" s="185">
        <f>'Аксапта ИВЛ приход 3'!E642+1-1</f>
        <v>0</v>
      </c>
      <c r="E642">
        <f>'Аксапта ИВЛ приход 3'!F642</f>
        <v>0</v>
      </c>
    </row>
    <row r="643" spans="1:5">
      <c r="A643" t="e">
        <f t="shared" si="10"/>
        <v>#VALUE!</v>
      </c>
      <c r="B643">
        <f>'Аксапта ИВЛ приход 3'!B643</f>
        <v>0</v>
      </c>
      <c r="C643" s="197">
        <f>'Аксапта ИВЛ приход 3'!C643</f>
        <v>0</v>
      </c>
      <c r="D643" s="185">
        <f>'Аксапта ИВЛ приход 3'!E643+1-1</f>
        <v>0</v>
      </c>
      <c r="E643">
        <f>'Аксапта ИВЛ приход 3'!F643</f>
        <v>0</v>
      </c>
    </row>
    <row r="644" spans="1:5">
      <c r="A644" t="e">
        <f t="shared" si="10"/>
        <v>#VALUE!</v>
      </c>
      <c r="B644">
        <f>'Аксапта ИВЛ приход 3'!B644</f>
        <v>0</v>
      </c>
      <c r="C644" s="197">
        <f>'Аксапта ИВЛ приход 3'!C644</f>
        <v>0</v>
      </c>
      <c r="D644" s="185">
        <f>'Аксапта ИВЛ приход 3'!E644+1-1</f>
        <v>0</v>
      </c>
      <c r="E644">
        <f>'Аксапта ИВЛ приход 3'!F644</f>
        <v>0</v>
      </c>
    </row>
    <row r="645" spans="1:5">
      <c r="A645" t="e">
        <f t="shared" si="10"/>
        <v>#VALUE!</v>
      </c>
      <c r="B645">
        <f>'Аксапта ИВЛ приход 3'!B645</f>
        <v>0</v>
      </c>
      <c r="C645" s="197">
        <f>'Аксапта ИВЛ приход 3'!C645</f>
        <v>0</v>
      </c>
      <c r="D645" s="185">
        <f>'Аксапта ИВЛ приход 3'!E645+1-1</f>
        <v>0</v>
      </c>
      <c r="E645">
        <f>'Аксапта ИВЛ приход 3'!F645</f>
        <v>0</v>
      </c>
    </row>
    <row r="646" spans="1:5">
      <c r="A646" t="e">
        <f t="shared" si="10"/>
        <v>#VALUE!</v>
      </c>
      <c r="B646">
        <f>'Аксапта ИВЛ приход 3'!B646</f>
        <v>0</v>
      </c>
      <c r="C646" s="197">
        <f>'Аксапта ИВЛ приход 3'!C646</f>
        <v>0</v>
      </c>
      <c r="D646" s="185">
        <f>'Аксапта ИВЛ приход 3'!E646+1-1</f>
        <v>0</v>
      </c>
      <c r="E646">
        <f>'Аксапта ИВЛ приход 3'!F646</f>
        <v>0</v>
      </c>
    </row>
    <row r="647" spans="1:5">
      <c r="A647" t="e">
        <f t="shared" si="10"/>
        <v>#VALUE!</v>
      </c>
      <c r="B647">
        <f>'Аксапта ИВЛ приход 3'!B647</f>
        <v>0</v>
      </c>
      <c r="C647" s="197">
        <f>'Аксапта ИВЛ приход 3'!C647</f>
        <v>0</v>
      </c>
      <c r="D647" s="185">
        <f>'Аксапта ИВЛ приход 3'!E647+1-1</f>
        <v>0</v>
      </c>
      <c r="E647">
        <f>'Аксапта ИВЛ приход 3'!F647</f>
        <v>0</v>
      </c>
    </row>
    <row r="648" spans="1:5">
      <c r="A648" t="e">
        <f t="shared" si="10"/>
        <v>#VALUE!</v>
      </c>
      <c r="B648">
        <f>'Аксапта ИВЛ приход 3'!B648</f>
        <v>0</v>
      </c>
      <c r="C648" s="197">
        <f>'Аксапта ИВЛ приход 3'!C648</f>
        <v>0</v>
      </c>
      <c r="D648" s="185">
        <f>'Аксапта ИВЛ приход 3'!E648+1-1</f>
        <v>0</v>
      </c>
      <c r="E648">
        <f>'Аксапта ИВЛ приход 3'!F648</f>
        <v>0</v>
      </c>
    </row>
    <row r="649" spans="1:5">
      <c r="A649" t="e">
        <f t="shared" si="10"/>
        <v>#VALUE!</v>
      </c>
      <c r="B649">
        <f>'Аксапта ИВЛ приход 3'!B649</f>
        <v>0</v>
      </c>
      <c r="C649" s="197">
        <f>'Аксапта ИВЛ приход 3'!C649</f>
        <v>0</v>
      </c>
      <c r="D649" s="185">
        <f>'Аксапта ИВЛ приход 3'!E649+1-1</f>
        <v>0</v>
      </c>
      <c r="E649">
        <f>'Аксапта ИВЛ приход 3'!F649</f>
        <v>0</v>
      </c>
    </row>
    <row r="650" spans="1:5">
      <c r="A650" t="e">
        <f t="shared" si="10"/>
        <v>#VALUE!</v>
      </c>
      <c r="B650">
        <f>'Аксапта ИВЛ приход 3'!B650</f>
        <v>0</v>
      </c>
      <c r="C650" s="197">
        <f>'Аксапта ИВЛ приход 3'!C650</f>
        <v>0</v>
      </c>
      <c r="D650" s="185">
        <f>'Аксапта ИВЛ приход 3'!E650+1-1</f>
        <v>0</v>
      </c>
      <c r="E650">
        <f>'Аксапта ИВЛ приход 3'!F650</f>
        <v>0</v>
      </c>
    </row>
    <row r="651" spans="1:5">
      <c r="A651" t="e">
        <f t="shared" si="10"/>
        <v>#VALUE!</v>
      </c>
      <c r="B651">
        <f>'Аксапта ИВЛ приход 3'!B651</f>
        <v>0</v>
      </c>
      <c r="C651" s="197">
        <f>'Аксапта ИВЛ приход 3'!C651</f>
        <v>0</v>
      </c>
      <c r="D651" s="185">
        <f>'Аксапта ИВЛ приход 3'!E651+1-1</f>
        <v>0</v>
      </c>
      <c r="E651">
        <f>'Аксапта ИВЛ приход 3'!F651</f>
        <v>0</v>
      </c>
    </row>
    <row r="652" spans="1:5">
      <c r="A652" t="e">
        <f t="shared" si="10"/>
        <v>#VALUE!</v>
      </c>
      <c r="B652">
        <f>'Аксапта ИВЛ приход 3'!B652</f>
        <v>0</v>
      </c>
      <c r="C652" s="197">
        <f>'Аксапта ИВЛ приход 3'!C652</f>
        <v>0</v>
      </c>
      <c r="D652" s="185">
        <f>'Аксапта ИВЛ приход 3'!E652+1-1</f>
        <v>0</v>
      </c>
      <c r="E652">
        <f>'Аксапта ИВЛ приход 3'!F652</f>
        <v>0</v>
      </c>
    </row>
    <row r="653" spans="1:5">
      <c r="A653" t="e">
        <f t="shared" si="10"/>
        <v>#VALUE!</v>
      </c>
      <c r="B653">
        <f>'Аксапта ИВЛ приход 3'!B653</f>
        <v>0</v>
      </c>
      <c r="C653" s="197">
        <f>'Аксапта ИВЛ приход 3'!C653</f>
        <v>0</v>
      </c>
      <c r="D653" s="185">
        <f>'Аксапта ИВЛ приход 3'!E653+1-1</f>
        <v>0</v>
      </c>
      <c r="E653">
        <f>'Аксапта ИВЛ приход 3'!F653</f>
        <v>0</v>
      </c>
    </row>
    <row r="654" spans="1:5">
      <c r="A654" t="e">
        <f t="shared" si="10"/>
        <v>#VALUE!</v>
      </c>
      <c r="B654">
        <f>'Аксапта ИВЛ приход 3'!B654</f>
        <v>0</v>
      </c>
      <c r="C654" s="197">
        <f>'Аксапта ИВЛ приход 3'!C654</f>
        <v>0</v>
      </c>
      <c r="D654" s="185">
        <f>'Аксапта ИВЛ приход 3'!E654+1-1</f>
        <v>0</v>
      </c>
      <c r="E654">
        <f>'Аксапта ИВЛ приход 3'!F654</f>
        <v>0</v>
      </c>
    </row>
    <row r="655" spans="1:5">
      <c r="A655" t="e">
        <f t="shared" si="10"/>
        <v>#VALUE!</v>
      </c>
      <c r="B655">
        <f>'Аксапта ИВЛ приход 3'!B655</f>
        <v>0</v>
      </c>
      <c r="C655" s="197">
        <f>'Аксапта ИВЛ приход 3'!C655</f>
        <v>0</v>
      </c>
      <c r="D655" s="185">
        <f>'Аксапта ИВЛ приход 3'!E655+1-1</f>
        <v>0</v>
      </c>
      <c r="E655">
        <f>'Аксапта ИВЛ приход 3'!F655</f>
        <v>0</v>
      </c>
    </row>
    <row r="656" spans="1:5">
      <c r="A656" t="e">
        <f t="shared" si="10"/>
        <v>#VALUE!</v>
      </c>
      <c r="B656">
        <f>'Аксапта ИВЛ приход 3'!B656</f>
        <v>0</v>
      </c>
      <c r="C656" s="197">
        <f>'Аксапта ИВЛ приход 3'!C656</f>
        <v>0</v>
      </c>
      <c r="D656" s="185">
        <f>'Аксапта ИВЛ приход 3'!E656+1-1</f>
        <v>0</v>
      </c>
      <c r="E656">
        <f>'Аксапта ИВЛ приход 3'!F656</f>
        <v>0</v>
      </c>
    </row>
    <row r="657" spans="1:5">
      <c r="A657" t="e">
        <f t="shared" si="10"/>
        <v>#VALUE!</v>
      </c>
      <c r="B657">
        <f>'Аксапта ИВЛ приход 3'!B657</f>
        <v>0</v>
      </c>
      <c r="C657" s="197">
        <f>'Аксапта ИВЛ приход 3'!C657</f>
        <v>0</v>
      </c>
      <c r="D657" s="185">
        <f>'Аксапта ИВЛ приход 3'!E657+1-1</f>
        <v>0</v>
      </c>
      <c r="E657">
        <f>'Аксапта ИВЛ приход 3'!F657</f>
        <v>0</v>
      </c>
    </row>
    <row r="658" spans="1:5">
      <c r="A658" t="e">
        <f t="shared" si="10"/>
        <v>#VALUE!</v>
      </c>
      <c r="B658">
        <f>'Аксапта ИВЛ приход 3'!B658</f>
        <v>0</v>
      </c>
      <c r="C658" s="197">
        <f>'Аксапта ИВЛ приход 3'!C658</f>
        <v>0</v>
      </c>
      <c r="D658" s="185">
        <f>'Аксапта ИВЛ приход 3'!E658+1-1</f>
        <v>0</v>
      </c>
      <c r="E658">
        <f>'Аксапта ИВЛ приход 3'!F658</f>
        <v>0</v>
      </c>
    </row>
    <row r="659" spans="1:5">
      <c r="A659" t="e">
        <f t="shared" si="10"/>
        <v>#VALUE!</v>
      </c>
      <c r="B659">
        <f>'Аксапта ИВЛ приход 3'!B659</f>
        <v>0</v>
      </c>
      <c r="C659" s="197">
        <f>'Аксапта ИВЛ приход 3'!C659</f>
        <v>0</v>
      </c>
      <c r="D659" s="185">
        <f>'Аксапта ИВЛ приход 3'!E659+1-1</f>
        <v>0</v>
      </c>
      <c r="E659">
        <f>'Аксапта ИВЛ приход 3'!F659</f>
        <v>0</v>
      </c>
    </row>
    <row r="660" spans="1:5">
      <c r="A660" t="e">
        <f t="shared" si="10"/>
        <v>#VALUE!</v>
      </c>
      <c r="B660">
        <f>'Аксапта ИВЛ приход 3'!B660</f>
        <v>0</v>
      </c>
      <c r="C660" s="197">
        <f>'Аксапта ИВЛ приход 3'!C660</f>
        <v>0</v>
      </c>
      <c r="D660" s="185">
        <f>'Аксапта ИВЛ приход 3'!E660+1-1</f>
        <v>0</v>
      </c>
      <c r="E660">
        <f>'Аксапта ИВЛ приход 3'!F660</f>
        <v>0</v>
      </c>
    </row>
    <row r="661" spans="1:5">
      <c r="A661" t="e">
        <f t="shared" si="10"/>
        <v>#VALUE!</v>
      </c>
      <c r="B661">
        <f>'Аксапта ИВЛ приход 3'!B661</f>
        <v>0</v>
      </c>
      <c r="C661" s="197">
        <f>'Аксапта ИВЛ приход 3'!C661</f>
        <v>0</v>
      </c>
      <c r="D661" s="185">
        <f>'Аксапта ИВЛ приход 3'!E661+1-1</f>
        <v>0</v>
      </c>
      <c r="E661">
        <f>'Аксапта ИВЛ приход 3'!F661</f>
        <v>0</v>
      </c>
    </row>
    <row r="662" spans="1:5">
      <c r="A662" t="e">
        <f t="shared" si="10"/>
        <v>#VALUE!</v>
      </c>
      <c r="B662">
        <f>'Аксапта ИВЛ приход 3'!B662</f>
        <v>0</v>
      </c>
      <c r="C662" s="197">
        <f>'Аксапта ИВЛ приход 3'!C662</f>
        <v>0</v>
      </c>
      <c r="D662" s="185">
        <f>'Аксапта ИВЛ приход 3'!E662+1-1</f>
        <v>0</v>
      </c>
      <c r="E662">
        <f>'Аксапта ИВЛ приход 3'!F662</f>
        <v>0</v>
      </c>
    </row>
    <row r="663" spans="1:5">
      <c r="A663" t="e">
        <f t="shared" si="10"/>
        <v>#VALUE!</v>
      </c>
      <c r="B663">
        <f>'Аксапта ИВЛ приход 3'!B663</f>
        <v>0</v>
      </c>
      <c r="C663" s="197">
        <f>'Аксапта ИВЛ приход 3'!C663</f>
        <v>0</v>
      </c>
      <c r="D663" s="185">
        <f>'Аксапта ИВЛ приход 3'!E663+1-1</f>
        <v>0</v>
      </c>
      <c r="E663">
        <f>'Аксапта ИВЛ приход 3'!F663</f>
        <v>0</v>
      </c>
    </row>
    <row r="664" spans="1:5">
      <c r="A664" t="e">
        <f t="shared" si="10"/>
        <v>#VALUE!</v>
      </c>
      <c r="B664">
        <f>'Аксапта ИВЛ приход 3'!B664</f>
        <v>0</v>
      </c>
      <c r="C664" s="197">
        <f>'Аксапта ИВЛ приход 3'!C664</f>
        <v>0</v>
      </c>
      <c r="D664" s="185">
        <f>'Аксапта ИВЛ приход 3'!E664+1-1</f>
        <v>0</v>
      </c>
      <c r="E664">
        <f>'Аксапта ИВЛ приход 3'!F664</f>
        <v>0</v>
      </c>
    </row>
    <row r="665" spans="1:5">
      <c r="A665" t="e">
        <f t="shared" si="10"/>
        <v>#VALUE!</v>
      </c>
      <c r="B665">
        <f>'Аксапта ИВЛ приход 3'!B665</f>
        <v>0</v>
      </c>
      <c r="C665" s="197">
        <f>'Аксапта ИВЛ приход 3'!C665</f>
        <v>0</v>
      </c>
      <c r="D665" s="185">
        <f>'Аксапта ИВЛ приход 3'!E665+1-1</f>
        <v>0</v>
      </c>
      <c r="E665">
        <f>'Аксапта ИВЛ приход 3'!F665</f>
        <v>0</v>
      </c>
    </row>
    <row r="666" spans="1:5">
      <c r="A666" t="e">
        <f t="shared" si="10"/>
        <v>#VALUE!</v>
      </c>
      <c r="B666">
        <f>'Аксапта ИВЛ приход 3'!B666</f>
        <v>0</v>
      </c>
      <c r="C666" s="197">
        <f>'Аксапта ИВЛ приход 3'!C666</f>
        <v>0</v>
      </c>
      <c r="D666" s="185">
        <f>'Аксапта ИВЛ приход 3'!E666+1-1</f>
        <v>0</v>
      </c>
      <c r="E666">
        <f>'Аксапта ИВЛ приход 3'!F666</f>
        <v>0</v>
      </c>
    </row>
    <row r="667" spans="1:5">
      <c r="A667" t="e">
        <f t="shared" si="10"/>
        <v>#VALUE!</v>
      </c>
      <c r="B667">
        <f>'Аксапта ИВЛ приход 3'!B667</f>
        <v>0</v>
      </c>
      <c r="C667" s="197">
        <f>'Аксапта ИВЛ приход 3'!C667</f>
        <v>0</v>
      </c>
      <c r="D667" s="185">
        <f>'Аксапта ИВЛ приход 3'!E667+1-1</f>
        <v>0</v>
      </c>
      <c r="E667">
        <f>'Аксапта ИВЛ приход 3'!F667</f>
        <v>0</v>
      </c>
    </row>
    <row r="668" spans="1:5">
      <c r="A668" t="e">
        <f t="shared" si="10"/>
        <v>#VALUE!</v>
      </c>
      <c r="B668">
        <f>'Аксапта ИВЛ приход 3'!B668</f>
        <v>0</v>
      </c>
      <c r="C668" s="197">
        <f>'Аксапта ИВЛ приход 3'!C668</f>
        <v>0</v>
      </c>
      <c r="D668" s="185">
        <f>'Аксапта ИВЛ приход 3'!E668+1-1</f>
        <v>0</v>
      </c>
      <c r="E668">
        <f>'Аксапта ИВЛ приход 3'!F668</f>
        <v>0</v>
      </c>
    </row>
    <row r="669" spans="1:5">
      <c r="A669" t="e">
        <f t="shared" si="10"/>
        <v>#VALUE!</v>
      </c>
      <c r="B669">
        <f>'Аксапта ИВЛ приход 3'!B669</f>
        <v>0</v>
      </c>
      <c r="C669" s="197">
        <f>'Аксапта ИВЛ приход 3'!C669</f>
        <v>0</v>
      </c>
      <c r="D669" s="185">
        <f>'Аксапта ИВЛ приход 3'!E669+1-1</f>
        <v>0</v>
      </c>
      <c r="E669">
        <f>'Аксапта ИВЛ приход 3'!F669</f>
        <v>0</v>
      </c>
    </row>
    <row r="670" spans="1:5">
      <c r="A670" t="e">
        <f t="shared" si="10"/>
        <v>#VALUE!</v>
      </c>
      <c r="B670">
        <f>'Аксапта ИВЛ приход 3'!B670</f>
        <v>0</v>
      </c>
      <c r="C670" s="197">
        <f>'Аксапта ИВЛ приход 3'!C670</f>
        <v>0</v>
      </c>
      <c r="D670" s="185">
        <f>'Аксапта ИВЛ приход 3'!E670+1-1</f>
        <v>0</v>
      </c>
      <c r="E670">
        <f>'Аксапта ИВЛ приход 3'!F670</f>
        <v>0</v>
      </c>
    </row>
    <row r="671" spans="1:5">
      <c r="A671" t="e">
        <f t="shared" si="10"/>
        <v>#VALUE!</v>
      </c>
      <c r="B671">
        <f>'Аксапта ИВЛ приход 3'!B671</f>
        <v>0</v>
      </c>
      <c r="C671" s="197">
        <f>'Аксапта ИВЛ приход 3'!C671</f>
        <v>0</v>
      </c>
      <c r="D671" s="185">
        <f>'Аксапта ИВЛ приход 3'!E671+1-1</f>
        <v>0</v>
      </c>
      <c r="E671">
        <f>'Аксапта ИВЛ приход 3'!F671</f>
        <v>0</v>
      </c>
    </row>
    <row r="672" spans="1:5">
      <c r="A672" t="e">
        <f t="shared" si="10"/>
        <v>#VALUE!</v>
      </c>
      <c r="B672">
        <f>'Аксапта ИВЛ приход 3'!B672</f>
        <v>0</v>
      </c>
      <c r="C672" s="197">
        <f>'Аксапта ИВЛ приход 3'!C672</f>
        <v>0</v>
      </c>
      <c r="D672" s="185">
        <f>'Аксапта ИВЛ приход 3'!E672+1-1</f>
        <v>0</v>
      </c>
      <c r="E672">
        <f>'Аксапта ИВЛ приход 3'!F672</f>
        <v>0</v>
      </c>
    </row>
    <row r="673" spans="1:5">
      <c r="A673" t="e">
        <f t="shared" si="10"/>
        <v>#VALUE!</v>
      </c>
      <c r="B673">
        <f>'Аксапта ИВЛ приход 3'!B673</f>
        <v>0</v>
      </c>
      <c r="C673" s="197">
        <f>'Аксапта ИВЛ приход 3'!C673</f>
        <v>0</v>
      </c>
      <c r="D673" s="185">
        <f>'Аксапта ИВЛ приход 3'!E673+1-1</f>
        <v>0</v>
      </c>
      <c r="E673">
        <f>'Аксапта ИВЛ приход 3'!F673</f>
        <v>0</v>
      </c>
    </row>
    <row r="674" spans="1:5">
      <c r="A674" t="e">
        <f t="shared" si="10"/>
        <v>#VALUE!</v>
      </c>
      <c r="B674">
        <f>'Аксапта ИВЛ приход 3'!B674</f>
        <v>0</v>
      </c>
      <c r="C674" s="197">
        <f>'Аксапта ИВЛ приход 3'!C674</f>
        <v>0</v>
      </c>
      <c r="D674" s="185">
        <f>'Аксапта ИВЛ приход 3'!E674+1-1</f>
        <v>0</v>
      </c>
      <c r="E674">
        <f>'Аксапта ИВЛ приход 3'!F674</f>
        <v>0</v>
      </c>
    </row>
    <row r="675" spans="1:5">
      <c r="A675" t="e">
        <f t="shared" si="10"/>
        <v>#VALUE!</v>
      </c>
      <c r="B675">
        <f>'Аксапта ИВЛ приход 3'!B675</f>
        <v>0</v>
      </c>
      <c r="C675" s="197">
        <f>'Аксапта ИВЛ приход 3'!C675</f>
        <v>0</v>
      </c>
      <c r="D675" s="185">
        <f>'Аксапта ИВЛ приход 3'!E675+1-1</f>
        <v>0</v>
      </c>
      <c r="E675">
        <f>'Аксапта ИВЛ приход 3'!F675</f>
        <v>0</v>
      </c>
    </row>
    <row r="676" spans="1:5">
      <c r="A676" t="e">
        <f t="shared" si="10"/>
        <v>#VALUE!</v>
      </c>
      <c r="B676">
        <f>'Аксапта ИВЛ приход 3'!B676</f>
        <v>0</v>
      </c>
      <c r="C676" s="197">
        <f>'Аксапта ИВЛ приход 3'!C676</f>
        <v>0</v>
      </c>
      <c r="D676" s="185">
        <f>'Аксапта ИВЛ приход 3'!E676+1-1</f>
        <v>0</v>
      </c>
      <c r="E676">
        <f>'Аксапта ИВЛ приход 3'!F676</f>
        <v>0</v>
      </c>
    </row>
    <row r="677" spans="1:5">
      <c r="A677" t="e">
        <f t="shared" si="10"/>
        <v>#VALUE!</v>
      </c>
      <c r="B677">
        <f>'Аксапта ИВЛ приход 3'!B677</f>
        <v>0</v>
      </c>
      <c r="C677" s="197">
        <f>'Аксапта ИВЛ приход 3'!C677</f>
        <v>0</v>
      </c>
      <c r="D677" s="185">
        <f>'Аксапта ИВЛ приход 3'!E677+1-1</f>
        <v>0</v>
      </c>
      <c r="E677">
        <f>'Аксапта ИВЛ приход 3'!F677</f>
        <v>0</v>
      </c>
    </row>
    <row r="678" spans="1:5">
      <c r="A678" t="e">
        <f t="shared" si="10"/>
        <v>#VALUE!</v>
      </c>
      <c r="B678">
        <f>'Аксапта ИВЛ приход 3'!B678</f>
        <v>0</v>
      </c>
      <c r="C678" s="197">
        <f>'Аксапта ИВЛ приход 3'!C678</f>
        <v>0</v>
      </c>
      <c r="D678" s="185">
        <f>'Аксапта ИВЛ приход 3'!E678+1-1</f>
        <v>0</v>
      </c>
      <c r="E678">
        <f>'Аксапта ИВЛ приход 3'!F678</f>
        <v>0</v>
      </c>
    </row>
    <row r="679" spans="1:5">
      <c r="A679" t="e">
        <f t="shared" si="10"/>
        <v>#VALUE!</v>
      </c>
      <c r="B679">
        <f>'Аксапта ИВЛ приход 3'!B679</f>
        <v>0</v>
      </c>
      <c r="C679" s="197">
        <f>'Аксапта ИВЛ приход 3'!C679</f>
        <v>0</v>
      </c>
      <c r="D679" s="185">
        <f>'Аксапта ИВЛ приход 3'!E679+1-1</f>
        <v>0</v>
      </c>
      <c r="E679">
        <f>'Аксапта ИВЛ приход 3'!F679</f>
        <v>0</v>
      </c>
    </row>
    <row r="680" spans="1:5">
      <c r="A680" t="e">
        <f t="shared" si="10"/>
        <v>#VALUE!</v>
      </c>
      <c r="B680">
        <f>'Аксапта ИВЛ приход 3'!B680</f>
        <v>0</v>
      </c>
      <c r="C680" s="197">
        <f>'Аксапта ИВЛ приход 3'!C680</f>
        <v>0</v>
      </c>
      <c r="D680" s="185">
        <f>'Аксапта ИВЛ приход 3'!E680+1-1</f>
        <v>0</v>
      </c>
      <c r="E680">
        <f>'Аксапта ИВЛ приход 3'!F680</f>
        <v>0</v>
      </c>
    </row>
    <row r="681" spans="1:5">
      <c r="A681" t="e">
        <f t="shared" si="10"/>
        <v>#VALUE!</v>
      </c>
      <c r="B681">
        <f>'Аксапта ИВЛ приход 3'!B681</f>
        <v>0</v>
      </c>
      <c r="C681" s="197">
        <f>'Аксапта ИВЛ приход 3'!C681</f>
        <v>0</v>
      </c>
      <c r="D681" s="185">
        <f>'Аксапта ИВЛ приход 3'!E681+1-1</f>
        <v>0</v>
      </c>
      <c r="E681">
        <f>'Аксапта ИВЛ приход 3'!F681</f>
        <v>0</v>
      </c>
    </row>
    <row r="682" spans="1:5">
      <c r="A682" t="e">
        <f t="shared" si="10"/>
        <v>#VALUE!</v>
      </c>
      <c r="B682">
        <f>'Аксапта ИВЛ приход 3'!B682</f>
        <v>0</v>
      </c>
      <c r="C682" s="197">
        <f>'Аксапта ИВЛ приход 3'!C682</f>
        <v>0</v>
      </c>
      <c r="D682" s="185">
        <f>'Аксапта ИВЛ приход 3'!E682+1-1</f>
        <v>0</v>
      </c>
      <c r="E682">
        <f>'Аксапта ИВЛ приход 3'!F682</f>
        <v>0</v>
      </c>
    </row>
    <row r="683" spans="1:5">
      <c r="A683" t="e">
        <f t="shared" si="10"/>
        <v>#VALUE!</v>
      </c>
      <c r="B683">
        <f>'Аксапта ИВЛ приход 3'!B683</f>
        <v>0</v>
      </c>
      <c r="C683" s="197">
        <f>'Аксапта ИВЛ приход 3'!C683</f>
        <v>0</v>
      </c>
      <c r="D683" s="185">
        <f>'Аксапта ИВЛ приход 3'!E683+1-1</f>
        <v>0</v>
      </c>
      <c r="E683">
        <f>'Аксапта ИВЛ приход 3'!F683</f>
        <v>0</v>
      </c>
    </row>
    <row r="684" spans="1:5">
      <c r="A684" t="e">
        <f t="shared" si="10"/>
        <v>#VALUE!</v>
      </c>
      <c r="B684">
        <f>'Аксапта ИВЛ приход 3'!B684</f>
        <v>0</v>
      </c>
      <c r="C684" s="197">
        <f>'Аксапта ИВЛ приход 3'!C684</f>
        <v>0</v>
      </c>
      <c r="D684" s="185">
        <f>'Аксапта ИВЛ приход 3'!E684+1-1</f>
        <v>0</v>
      </c>
      <c r="E684">
        <f>'Аксапта ИВЛ приход 3'!F684</f>
        <v>0</v>
      </c>
    </row>
    <row r="685" spans="1:5">
      <c r="A685" t="e">
        <f t="shared" si="10"/>
        <v>#VALUE!</v>
      </c>
      <c r="B685">
        <f>'Аксапта ИВЛ приход 3'!B685</f>
        <v>0</v>
      </c>
      <c r="C685" s="197">
        <f>'Аксапта ИВЛ приход 3'!C685</f>
        <v>0</v>
      </c>
      <c r="D685" s="185">
        <f>'Аксапта ИВЛ приход 3'!E685+1-1</f>
        <v>0</v>
      </c>
      <c r="E685">
        <f>'Аксапта ИВЛ приход 3'!F685</f>
        <v>0</v>
      </c>
    </row>
    <row r="686" spans="1:5">
      <c r="A686" t="e">
        <f t="shared" si="10"/>
        <v>#VALUE!</v>
      </c>
      <c r="B686">
        <f>'Аксапта ИВЛ приход 3'!B686</f>
        <v>0</v>
      </c>
      <c r="C686" s="197">
        <f>'Аксапта ИВЛ приход 3'!C686</f>
        <v>0</v>
      </c>
      <c r="D686" s="185">
        <f>'Аксапта ИВЛ приход 3'!E686+1-1</f>
        <v>0</v>
      </c>
      <c r="E686">
        <f>'Аксапта ИВЛ приход 3'!F686</f>
        <v>0</v>
      </c>
    </row>
    <row r="687" spans="1:5">
      <c r="A687" t="e">
        <f t="shared" si="10"/>
        <v>#VALUE!</v>
      </c>
      <c r="B687">
        <f>'Аксапта ИВЛ приход 3'!B687</f>
        <v>0</v>
      </c>
      <c r="C687" s="197">
        <f>'Аксапта ИВЛ приход 3'!C687</f>
        <v>0</v>
      </c>
      <c r="D687" s="185">
        <f>'Аксапта ИВЛ приход 3'!E687+1-1</f>
        <v>0</v>
      </c>
      <c r="E687">
        <f>'Аксапта ИВЛ приход 3'!F687</f>
        <v>0</v>
      </c>
    </row>
    <row r="688" spans="1:5">
      <c r="A688" t="e">
        <f t="shared" si="10"/>
        <v>#VALUE!</v>
      </c>
      <c r="B688">
        <f>'Аксапта ИВЛ приход 3'!B688</f>
        <v>0</v>
      </c>
      <c r="C688" s="197">
        <f>'Аксапта ИВЛ приход 3'!C688</f>
        <v>0</v>
      </c>
      <c r="D688" s="185">
        <f>'Аксапта ИВЛ приход 3'!E688+1-1</f>
        <v>0</v>
      </c>
      <c r="E688">
        <f>'Аксапта ИВЛ приход 3'!F688</f>
        <v>0</v>
      </c>
    </row>
    <row r="689" spans="1:5">
      <c r="A689" t="e">
        <f t="shared" si="10"/>
        <v>#VALUE!</v>
      </c>
      <c r="B689">
        <f>'Аксапта ИВЛ приход 3'!B689</f>
        <v>0</v>
      </c>
      <c r="C689" s="197">
        <f>'Аксапта ИВЛ приход 3'!C689</f>
        <v>0</v>
      </c>
      <c r="D689" s="185">
        <f>'Аксапта ИВЛ приход 3'!E689+1-1</f>
        <v>0</v>
      </c>
      <c r="E689">
        <f>'Аксапта ИВЛ приход 3'!F689</f>
        <v>0</v>
      </c>
    </row>
    <row r="690" spans="1:5">
      <c r="A690" t="e">
        <f t="shared" si="10"/>
        <v>#VALUE!</v>
      </c>
      <c r="B690">
        <f>'Аксапта ИВЛ приход 3'!B690</f>
        <v>0</v>
      </c>
      <c r="C690" s="197">
        <f>'Аксапта ИВЛ приход 3'!C690</f>
        <v>0</v>
      </c>
      <c r="D690" s="185">
        <f>'Аксапта ИВЛ приход 3'!E690+1-1</f>
        <v>0</v>
      </c>
      <c r="E690">
        <f>'Аксапта ИВЛ приход 3'!F690</f>
        <v>0</v>
      </c>
    </row>
    <row r="691" spans="1:5">
      <c r="A691" t="e">
        <f t="shared" si="10"/>
        <v>#VALUE!</v>
      </c>
      <c r="B691">
        <f>'Аксапта ИВЛ приход 3'!B691</f>
        <v>0</v>
      </c>
      <c r="C691" s="197">
        <f>'Аксапта ИВЛ приход 3'!C691</f>
        <v>0</v>
      </c>
      <c r="D691" s="185">
        <f>'Аксапта ИВЛ приход 3'!E691+1-1</f>
        <v>0</v>
      </c>
      <c r="E691">
        <f>'Аксапта ИВЛ приход 3'!F691</f>
        <v>0</v>
      </c>
    </row>
    <row r="692" spans="1:5">
      <c r="A692" t="e">
        <f t="shared" si="10"/>
        <v>#VALUE!</v>
      </c>
      <c r="B692">
        <f>'Аксапта ИВЛ приход 3'!B692</f>
        <v>0</v>
      </c>
      <c r="C692" s="197">
        <f>'Аксапта ИВЛ приход 3'!C692</f>
        <v>0</v>
      </c>
      <c r="D692" s="185">
        <f>'Аксапта ИВЛ приход 3'!E692+1-1</f>
        <v>0</v>
      </c>
      <c r="E692">
        <f>'Аксапта ИВЛ приход 3'!F692</f>
        <v>0</v>
      </c>
    </row>
    <row r="693" spans="1:5">
      <c r="A693" t="e">
        <f t="shared" si="10"/>
        <v>#VALUE!</v>
      </c>
      <c r="B693">
        <f>'Аксапта ИВЛ приход 3'!B693</f>
        <v>0</v>
      </c>
      <c r="C693" s="197">
        <f>'Аксапта ИВЛ приход 3'!C693</f>
        <v>0</v>
      </c>
      <c r="D693" s="185">
        <f>'Аксапта ИВЛ приход 3'!E693+1-1</f>
        <v>0</v>
      </c>
      <c r="E693">
        <f>'Аксапта ИВЛ приход 3'!F693</f>
        <v>0</v>
      </c>
    </row>
    <row r="694" spans="1:5">
      <c r="A694" t="e">
        <f t="shared" si="10"/>
        <v>#VALUE!</v>
      </c>
      <c r="B694">
        <f>'Аксапта ИВЛ приход 3'!B694</f>
        <v>0</v>
      </c>
      <c r="C694" s="197">
        <f>'Аксапта ИВЛ приход 3'!C694</f>
        <v>0</v>
      </c>
      <c r="D694" s="185">
        <f>'Аксапта ИВЛ приход 3'!E694+1-1</f>
        <v>0</v>
      </c>
      <c r="E694">
        <f>'Аксапта ИВЛ приход 3'!F694</f>
        <v>0</v>
      </c>
    </row>
    <row r="695" spans="1:5">
      <c r="A695" t="e">
        <f t="shared" si="10"/>
        <v>#VALUE!</v>
      </c>
      <c r="B695">
        <f>'Аксапта ИВЛ приход 3'!B695</f>
        <v>0</v>
      </c>
      <c r="C695" s="197">
        <f>'Аксапта ИВЛ приход 3'!C695</f>
        <v>0</v>
      </c>
      <c r="D695" s="185">
        <f>'Аксапта ИВЛ приход 3'!E695+1-1</f>
        <v>0</v>
      </c>
      <c r="E695">
        <f>'Аксапта ИВЛ приход 3'!F695</f>
        <v>0</v>
      </c>
    </row>
    <row r="696" spans="1:5">
      <c r="A696" t="e">
        <f t="shared" si="10"/>
        <v>#VALUE!</v>
      </c>
      <c r="B696">
        <f>'Аксапта ИВЛ приход 3'!B696</f>
        <v>0</v>
      </c>
      <c r="C696" s="197">
        <f>'Аксапта ИВЛ приход 3'!C696</f>
        <v>0</v>
      </c>
      <c r="D696" s="185">
        <f>'Аксапта ИВЛ приход 3'!E696+1-1</f>
        <v>0</v>
      </c>
      <c r="E696">
        <f>'Аксапта ИВЛ приход 3'!F696</f>
        <v>0</v>
      </c>
    </row>
    <row r="697" spans="1:5">
      <c r="A697" t="e">
        <f t="shared" si="10"/>
        <v>#VALUE!</v>
      </c>
      <c r="B697">
        <f>'Аксапта ИВЛ приход 3'!B697</f>
        <v>0</v>
      </c>
      <c r="C697" s="197">
        <f>'Аксапта ИВЛ приход 3'!C697</f>
        <v>0</v>
      </c>
      <c r="D697" s="185">
        <f>'Аксапта ИВЛ приход 3'!E697+1-1</f>
        <v>0</v>
      </c>
      <c r="E697">
        <f>'Аксапта ИВЛ приход 3'!F697</f>
        <v>0</v>
      </c>
    </row>
    <row r="698" spans="1:5">
      <c r="A698" t="e">
        <f t="shared" si="10"/>
        <v>#VALUE!</v>
      </c>
      <c r="B698">
        <f>'Аксапта ИВЛ приход 3'!B698</f>
        <v>0</v>
      </c>
      <c r="C698" s="197">
        <f>'Аксапта ИВЛ приход 3'!C698</f>
        <v>0</v>
      </c>
      <c r="D698" s="185">
        <f>'Аксапта ИВЛ приход 3'!E698+1-1</f>
        <v>0</v>
      </c>
      <c r="E698">
        <f>'Аксапта ИВЛ приход 3'!F698</f>
        <v>0</v>
      </c>
    </row>
    <row r="699" spans="1:5">
      <c r="A699" t="e">
        <f t="shared" si="10"/>
        <v>#VALUE!</v>
      </c>
      <c r="B699">
        <f>'Аксапта ИВЛ приход 3'!B699</f>
        <v>0</v>
      </c>
      <c r="C699" s="197">
        <f>'Аксапта ИВЛ приход 3'!C699</f>
        <v>0</v>
      </c>
      <c r="D699" s="185">
        <f>'Аксапта ИВЛ приход 3'!E699+1-1</f>
        <v>0</v>
      </c>
      <c r="E699">
        <f>'Аксапта ИВЛ приход 3'!F699</f>
        <v>0</v>
      </c>
    </row>
    <row r="700" spans="1:5">
      <c r="A700" t="e">
        <f t="shared" si="10"/>
        <v>#VALUE!</v>
      </c>
      <c r="B700">
        <f>'Аксапта ИВЛ приход 3'!B700</f>
        <v>0</v>
      </c>
      <c r="C700" s="197">
        <f>'Аксапта ИВЛ приход 3'!C700</f>
        <v>0</v>
      </c>
      <c r="D700" s="185">
        <f>'Аксапта ИВЛ приход 3'!E700+1-1</f>
        <v>0</v>
      </c>
      <c r="E700">
        <f>'Аксапта ИВЛ приход 3'!F700</f>
        <v>0</v>
      </c>
    </row>
    <row r="701" spans="1:5">
      <c r="A701" t="e">
        <f t="shared" si="10"/>
        <v>#VALUE!</v>
      </c>
      <c r="B701">
        <f>'Аксапта ИВЛ приход 3'!B701</f>
        <v>0</v>
      </c>
      <c r="C701" s="197">
        <f>'Аксапта ИВЛ приход 3'!C701</f>
        <v>0</v>
      </c>
      <c r="D701" s="185">
        <f>'Аксапта ИВЛ приход 3'!E701+1-1</f>
        <v>0</v>
      </c>
      <c r="E701">
        <f>'Аксапта ИВЛ приход 3'!F701</f>
        <v>0</v>
      </c>
    </row>
    <row r="702" spans="1:5">
      <c r="A702" t="e">
        <f t="shared" si="10"/>
        <v>#VALUE!</v>
      </c>
      <c r="B702">
        <f>'Аксапта ИВЛ приход 3'!B702</f>
        <v>0</v>
      </c>
      <c r="C702" s="197">
        <f>'Аксапта ИВЛ приход 3'!C702</f>
        <v>0</v>
      </c>
      <c r="D702" s="185">
        <f>'Аксапта ИВЛ приход 3'!E702+1-1</f>
        <v>0</v>
      </c>
      <c r="E702">
        <f>'Аксапта ИВЛ приход 3'!F702</f>
        <v>0</v>
      </c>
    </row>
    <row r="703" spans="1:5">
      <c r="A703" t="e">
        <f t="shared" si="10"/>
        <v>#VALUE!</v>
      </c>
      <c r="B703">
        <f>'Аксапта ИВЛ приход 3'!B703</f>
        <v>0</v>
      </c>
      <c r="C703" s="197">
        <f>'Аксапта ИВЛ приход 3'!C703</f>
        <v>0</v>
      </c>
      <c r="D703" s="185">
        <f>'Аксапта ИВЛ приход 3'!E703+1-1</f>
        <v>0</v>
      </c>
      <c r="E703">
        <f>'Аксапта ИВЛ приход 3'!F703</f>
        <v>0</v>
      </c>
    </row>
    <row r="704" spans="1:5">
      <c r="A704" t="e">
        <f t="shared" si="10"/>
        <v>#VALUE!</v>
      </c>
      <c r="B704">
        <f>'Аксапта ИВЛ приход 3'!B704</f>
        <v>0</v>
      </c>
      <c r="C704" s="197">
        <f>'Аксапта ИВЛ приход 3'!C704</f>
        <v>0</v>
      </c>
      <c r="D704" s="185">
        <f>'Аксапта ИВЛ приход 3'!E704+1-1</f>
        <v>0</v>
      </c>
      <c r="E704">
        <f>'Аксапта ИВЛ приход 3'!F704</f>
        <v>0</v>
      </c>
    </row>
    <row r="705" spans="1:5">
      <c r="A705" t="e">
        <f t="shared" ref="A705:A768" si="11">REPLACE(B705,1,3,)+1-1</f>
        <v>#VALUE!</v>
      </c>
      <c r="B705">
        <f>'Аксапта ИВЛ приход 3'!B705</f>
        <v>0</v>
      </c>
      <c r="C705" s="197">
        <f>'Аксапта ИВЛ приход 3'!C705</f>
        <v>0</v>
      </c>
      <c r="D705" s="185">
        <f>'Аксапта ИВЛ приход 3'!E705+1-1</f>
        <v>0</v>
      </c>
      <c r="E705">
        <f>'Аксапта ИВЛ приход 3'!F705</f>
        <v>0</v>
      </c>
    </row>
    <row r="706" spans="1:5">
      <c r="A706" t="e">
        <f t="shared" si="11"/>
        <v>#VALUE!</v>
      </c>
      <c r="B706">
        <f>'Аксапта ИВЛ приход 3'!B706</f>
        <v>0</v>
      </c>
      <c r="C706" s="197">
        <f>'Аксапта ИВЛ приход 3'!C706</f>
        <v>0</v>
      </c>
      <c r="D706" s="185">
        <f>'Аксапта ИВЛ приход 3'!E706+1-1</f>
        <v>0</v>
      </c>
      <c r="E706">
        <f>'Аксапта ИВЛ приход 3'!F706</f>
        <v>0</v>
      </c>
    </row>
    <row r="707" spans="1:5">
      <c r="A707" t="e">
        <f t="shared" si="11"/>
        <v>#VALUE!</v>
      </c>
      <c r="B707">
        <f>'Аксапта ИВЛ приход 3'!B707</f>
        <v>0</v>
      </c>
      <c r="C707" s="197">
        <f>'Аксапта ИВЛ приход 3'!C707</f>
        <v>0</v>
      </c>
      <c r="D707" s="185">
        <f>'Аксапта ИВЛ приход 3'!E707+1-1</f>
        <v>0</v>
      </c>
      <c r="E707">
        <f>'Аксапта ИВЛ приход 3'!F707</f>
        <v>0</v>
      </c>
    </row>
    <row r="708" spans="1:5">
      <c r="A708" t="e">
        <f t="shared" si="11"/>
        <v>#VALUE!</v>
      </c>
      <c r="B708">
        <f>'Аксапта ИВЛ приход 3'!B708</f>
        <v>0</v>
      </c>
      <c r="C708" s="197">
        <f>'Аксапта ИВЛ приход 3'!C708</f>
        <v>0</v>
      </c>
      <c r="D708" s="185">
        <f>'Аксапта ИВЛ приход 3'!E708+1-1</f>
        <v>0</v>
      </c>
      <c r="E708">
        <f>'Аксапта ИВЛ приход 3'!F708</f>
        <v>0</v>
      </c>
    </row>
    <row r="709" spans="1:5">
      <c r="A709" t="e">
        <f t="shared" si="11"/>
        <v>#VALUE!</v>
      </c>
      <c r="B709">
        <f>'Аксапта ИВЛ приход 3'!B709</f>
        <v>0</v>
      </c>
      <c r="C709" s="197">
        <f>'Аксапта ИВЛ приход 3'!C709</f>
        <v>0</v>
      </c>
      <c r="D709" s="185">
        <f>'Аксапта ИВЛ приход 3'!E709+1-1</f>
        <v>0</v>
      </c>
      <c r="E709">
        <f>'Аксапта ИВЛ приход 3'!F709</f>
        <v>0</v>
      </c>
    </row>
    <row r="710" spans="1:5">
      <c r="A710" t="e">
        <f t="shared" si="11"/>
        <v>#VALUE!</v>
      </c>
      <c r="B710">
        <f>'Аксапта ИВЛ приход 3'!B710</f>
        <v>0</v>
      </c>
      <c r="C710" s="197">
        <f>'Аксапта ИВЛ приход 3'!C710</f>
        <v>0</v>
      </c>
      <c r="D710" s="185">
        <f>'Аксапта ИВЛ приход 3'!E710+1-1</f>
        <v>0</v>
      </c>
      <c r="E710">
        <f>'Аксапта ИВЛ приход 3'!F710</f>
        <v>0</v>
      </c>
    </row>
    <row r="711" spans="1:5">
      <c r="A711" t="e">
        <f t="shared" si="11"/>
        <v>#VALUE!</v>
      </c>
      <c r="B711">
        <f>'Аксапта ИВЛ приход 3'!B711</f>
        <v>0</v>
      </c>
      <c r="C711" s="197">
        <f>'Аксапта ИВЛ приход 3'!C711</f>
        <v>0</v>
      </c>
      <c r="D711" s="185">
        <f>'Аксапта ИВЛ приход 3'!E711+1-1</f>
        <v>0</v>
      </c>
      <c r="E711">
        <f>'Аксапта ИВЛ приход 3'!F711</f>
        <v>0</v>
      </c>
    </row>
    <row r="712" spans="1:5">
      <c r="A712" t="e">
        <f t="shared" si="11"/>
        <v>#VALUE!</v>
      </c>
      <c r="B712">
        <f>'Аксапта ИВЛ приход 3'!B712</f>
        <v>0</v>
      </c>
      <c r="C712" s="197">
        <f>'Аксапта ИВЛ приход 3'!C712</f>
        <v>0</v>
      </c>
      <c r="D712" s="185">
        <f>'Аксапта ИВЛ приход 3'!E712+1-1</f>
        <v>0</v>
      </c>
      <c r="E712">
        <f>'Аксапта ИВЛ приход 3'!F712</f>
        <v>0</v>
      </c>
    </row>
    <row r="713" spans="1:5">
      <c r="A713" t="e">
        <f t="shared" si="11"/>
        <v>#VALUE!</v>
      </c>
      <c r="B713">
        <f>'Аксапта ИВЛ приход 3'!B713</f>
        <v>0</v>
      </c>
      <c r="C713" s="197">
        <f>'Аксапта ИВЛ приход 3'!C713</f>
        <v>0</v>
      </c>
      <c r="D713" s="185">
        <f>'Аксапта ИВЛ приход 3'!E713+1-1</f>
        <v>0</v>
      </c>
      <c r="E713">
        <f>'Аксапта ИВЛ приход 3'!F713</f>
        <v>0</v>
      </c>
    </row>
    <row r="714" spans="1:5">
      <c r="A714" t="e">
        <f t="shared" si="11"/>
        <v>#VALUE!</v>
      </c>
      <c r="B714">
        <f>'Аксапта ИВЛ приход 3'!B714</f>
        <v>0</v>
      </c>
      <c r="C714" s="197">
        <f>'Аксапта ИВЛ приход 3'!C714</f>
        <v>0</v>
      </c>
      <c r="D714" s="185">
        <f>'Аксапта ИВЛ приход 3'!E714+1-1</f>
        <v>0</v>
      </c>
      <c r="E714">
        <f>'Аксапта ИВЛ приход 3'!F714</f>
        <v>0</v>
      </c>
    </row>
    <row r="715" spans="1:5">
      <c r="A715" t="e">
        <f t="shared" si="11"/>
        <v>#VALUE!</v>
      </c>
      <c r="B715">
        <f>'Аксапта ИВЛ приход 3'!B715</f>
        <v>0</v>
      </c>
      <c r="C715" s="197">
        <f>'Аксапта ИВЛ приход 3'!C715</f>
        <v>0</v>
      </c>
      <c r="D715" s="185">
        <f>'Аксапта ИВЛ приход 3'!E715+1-1</f>
        <v>0</v>
      </c>
      <c r="E715">
        <f>'Аксапта ИВЛ приход 3'!F715</f>
        <v>0</v>
      </c>
    </row>
    <row r="716" spans="1:5">
      <c r="A716" t="e">
        <f t="shared" si="11"/>
        <v>#VALUE!</v>
      </c>
      <c r="B716">
        <f>'Аксапта ИВЛ приход 3'!B716</f>
        <v>0</v>
      </c>
      <c r="C716" s="197">
        <f>'Аксапта ИВЛ приход 3'!C716</f>
        <v>0</v>
      </c>
      <c r="D716" s="185">
        <f>'Аксапта ИВЛ приход 3'!E716+1-1</f>
        <v>0</v>
      </c>
      <c r="E716">
        <f>'Аксапта ИВЛ приход 3'!F716</f>
        <v>0</v>
      </c>
    </row>
    <row r="717" spans="1:5">
      <c r="A717" t="e">
        <f t="shared" si="11"/>
        <v>#VALUE!</v>
      </c>
      <c r="B717">
        <f>'Аксапта ИВЛ приход 3'!B717</f>
        <v>0</v>
      </c>
      <c r="C717" s="197">
        <f>'Аксапта ИВЛ приход 3'!C717</f>
        <v>0</v>
      </c>
      <c r="D717" s="185">
        <f>'Аксапта ИВЛ приход 3'!E717+1-1</f>
        <v>0</v>
      </c>
      <c r="E717">
        <f>'Аксапта ИВЛ приход 3'!F717</f>
        <v>0</v>
      </c>
    </row>
    <row r="718" spans="1:5">
      <c r="A718" t="e">
        <f t="shared" si="11"/>
        <v>#VALUE!</v>
      </c>
      <c r="B718">
        <f>'Аксапта ИВЛ приход 3'!B718</f>
        <v>0</v>
      </c>
      <c r="C718" s="197">
        <f>'Аксапта ИВЛ приход 3'!C718</f>
        <v>0</v>
      </c>
      <c r="D718" s="185">
        <f>'Аксапта ИВЛ приход 3'!E718+1-1</f>
        <v>0</v>
      </c>
      <c r="E718">
        <f>'Аксапта ИВЛ приход 3'!F718</f>
        <v>0</v>
      </c>
    </row>
    <row r="719" spans="1:5">
      <c r="A719" t="e">
        <f t="shared" si="11"/>
        <v>#VALUE!</v>
      </c>
      <c r="B719">
        <f>'Аксапта ИВЛ приход 3'!B719</f>
        <v>0</v>
      </c>
      <c r="C719" s="197">
        <f>'Аксапта ИВЛ приход 3'!C719</f>
        <v>0</v>
      </c>
      <c r="D719" s="185">
        <f>'Аксапта ИВЛ приход 3'!E719+1-1</f>
        <v>0</v>
      </c>
      <c r="E719">
        <f>'Аксапта ИВЛ приход 3'!F719</f>
        <v>0</v>
      </c>
    </row>
    <row r="720" spans="1:5">
      <c r="A720" t="e">
        <f t="shared" si="11"/>
        <v>#VALUE!</v>
      </c>
      <c r="B720">
        <f>'Аксапта ИВЛ приход 3'!B720</f>
        <v>0</v>
      </c>
      <c r="C720" s="197">
        <f>'Аксапта ИВЛ приход 3'!C720</f>
        <v>0</v>
      </c>
      <c r="D720" s="185">
        <f>'Аксапта ИВЛ приход 3'!E720+1-1</f>
        <v>0</v>
      </c>
      <c r="E720">
        <f>'Аксапта ИВЛ приход 3'!F720</f>
        <v>0</v>
      </c>
    </row>
    <row r="721" spans="1:5">
      <c r="A721" t="e">
        <f t="shared" si="11"/>
        <v>#VALUE!</v>
      </c>
      <c r="B721">
        <f>'Аксапта ИВЛ приход 3'!B721</f>
        <v>0</v>
      </c>
      <c r="C721" s="197">
        <f>'Аксапта ИВЛ приход 3'!C721</f>
        <v>0</v>
      </c>
      <c r="D721" s="185">
        <f>'Аксапта ИВЛ приход 3'!E721+1-1</f>
        <v>0</v>
      </c>
      <c r="E721">
        <f>'Аксапта ИВЛ приход 3'!F721</f>
        <v>0</v>
      </c>
    </row>
    <row r="722" spans="1:5">
      <c r="A722" t="e">
        <f t="shared" si="11"/>
        <v>#VALUE!</v>
      </c>
      <c r="B722">
        <f>'Аксапта ИВЛ приход 3'!B722</f>
        <v>0</v>
      </c>
      <c r="C722" s="197">
        <f>'Аксапта ИВЛ приход 3'!C722</f>
        <v>0</v>
      </c>
      <c r="D722" s="185">
        <f>'Аксапта ИВЛ приход 3'!E722+1-1</f>
        <v>0</v>
      </c>
      <c r="E722">
        <f>'Аксапта ИВЛ приход 3'!F722</f>
        <v>0</v>
      </c>
    </row>
    <row r="723" spans="1:5">
      <c r="A723" t="e">
        <f t="shared" si="11"/>
        <v>#VALUE!</v>
      </c>
      <c r="B723">
        <f>'Аксапта ИВЛ приход 3'!B723</f>
        <v>0</v>
      </c>
      <c r="C723" s="197">
        <f>'Аксапта ИВЛ приход 3'!C723</f>
        <v>0</v>
      </c>
      <c r="D723" s="185">
        <f>'Аксапта ИВЛ приход 3'!E723+1-1</f>
        <v>0</v>
      </c>
      <c r="E723">
        <f>'Аксапта ИВЛ приход 3'!F723</f>
        <v>0</v>
      </c>
    </row>
    <row r="724" spans="1:5">
      <c r="A724" t="e">
        <f t="shared" si="11"/>
        <v>#VALUE!</v>
      </c>
      <c r="B724">
        <f>'Аксапта ИВЛ приход 3'!B724</f>
        <v>0</v>
      </c>
      <c r="C724" s="197">
        <f>'Аксапта ИВЛ приход 3'!C724</f>
        <v>0</v>
      </c>
      <c r="D724" s="185">
        <f>'Аксапта ИВЛ приход 3'!E724+1-1</f>
        <v>0</v>
      </c>
      <c r="E724">
        <f>'Аксапта ИВЛ приход 3'!F724</f>
        <v>0</v>
      </c>
    </row>
    <row r="725" spans="1:5">
      <c r="A725" t="e">
        <f t="shared" si="11"/>
        <v>#VALUE!</v>
      </c>
      <c r="B725">
        <f>'Аксапта ИВЛ приход 3'!B725</f>
        <v>0</v>
      </c>
      <c r="C725" s="197">
        <f>'Аксапта ИВЛ приход 3'!C725</f>
        <v>0</v>
      </c>
      <c r="D725" s="185">
        <f>'Аксапта ИВЛ приход 3'!E725+1-1</f>
        <v>0</v>
      </c>
      <c r="E725">
        <f>'Аксапта ИВЛ приход 3'!F725</f>
        <v>0</v>
      </c>
    </row>
    <row r="726" spans="1:5">
      <c r="A726" t="e">
        <f t="shared" si="11"/>
        <v>#VALUE!</v>
      </c>
      <c r="B726">
        <f>'Аксапта ИВЛ приход 3'!B726</f>
        <v>0</v>
      </c>
      <c r="C726" s="197">
        <f>'Аксапта ИВЛ приход 3'!C726</f>
        <v>0</v>
      </c>
      <c r="D726" s="185">
        <f>'Аксапта ИВЛ приход 3'!E726+1-1</f>
        <v>0</v>
      </c>
      <c r="E726">
        <f>'Аксапта ИВЛ приход 3'!F726</f>
        <v>0</v>
      </c>
    </row>
    <row r="727" spans="1:5">
      <c r="A727" t="e">
        <f t="shared" si="11"/>
        <v>#VALUE!</v>
      </c>
      <c r="B727">
        <f>'Аксапта ИВЛ приход 3'!B727</f>
        <v>0</v>
      </c>
      <c r="C727" s="197">
        <f>'Аксапта ИВЛ приход 3'!C727</f>
        <v>0</v>
      </c>
      <c r="D727" s="185">
        <f>'Аксапта ИВЛ приход 3'!E727+1-1</f>
        <v>0</v>
      </c>
      <c r="E727">
        <f>'Аксапта ИВЛ приход 3'!F727</f>
        <v>0</v>
      </c>
    </row>
    <row r="728" spans="1:5">
      <c r="A728" t="e">
        <f t="shared" si="11"/>
        <v>#VALUE!</v>
      </c>
      <c r="B728">
        <f>'Аксапта ИВЛ приход 3'!B728</f>
        <v>0</v>
      </c>
      <c r="C728" s="197">
        <f>'Аксапта ИВЛ приход 3'!C728</f>
        <v>0</v>
      </c>
      <c r="D728" s="185">
        <f>'Аксапта ИВЛ приход 3'!E728+1-1</f>
        <v>0</v>
      </c>
      <c r="E728">
        <f>'Аксапта ИВЛ приход 3'!F728</f>
        <v>0</v>
      </c>
    </row>
    <row r="729" spans="1:5">
      <c r="A729" t="e">
        <f t="shared" si="11"/>
        <v>#VALUE!</v>
      </c>
      <c r="B729">
        <f>'Аксапта ИВЛ приход 3'!B729</f>
        <v>0</v>
      </c>
      <c r="C729" s="197">
        <f>'Аксапта ИВЛ приход 3'!C729</f>
        <v>0</v>
      </c>
      <c r="D729" s="185">
        <f>'Аксапта ИВЛ приход 3'!E729+1-1</f>
        <v>0</v>
      </c>
      <c r="E729">
        <f>'Аксапта ИВЛ приход 3'!F729</f>
        <v>0</v>
      </c>
    </row>
    <row r="730" spans="1:5">
      <c r="A730" t="e">
        <f t="shared" si="11"/>
        <v>#VALUE!</v>
      </c>
      <c r="B730">
        <f>'Аксапта ИВЛ приход 3'!B730</f>
        <v>0</v>
      </c>
      <c r="C730" s="197">
        <f>'Аксапта ИВЛ приход 3'!C730</f>
        <v>0</v>
      </c>
      <c r="D730" s="185">
        <f>'Аксапта ИВЛ приход 3'!E730+1-1</f>
        <v>0</v>
      </c>
      <c r="E730">
        <f>'Аксапта ИВЛ приход 3'!F730</f>
        <v>0</v>
      </c>
    </row>
    <row r="731" spans="1:5">
      <c r="A731" t="e">
        <f t="shared" si="11"/>
        <v>#VALUE!</v>
      </c>
      <c r="B731">
        <f>'Аксапта ИВЛ приход 3'!B731</f>
        <v>0</v>
      </c>
      <c r="C731" s="197">
        <f>'Аксапта ИВЛ приход 3'!C731</f>
        <v>0</v>
      </c>
      <c r="D731" s="185">
        <f>'Аксапта ИВЛ приход 3'!E731+1-1</f>
        <v>0</v>
      </c>
      <c r="E731">
        <f>'Аксапта ИВЛ приход 3'!F731</f>
        <v>0</v>
      </c>
    </row>
    <row r="732" spans="1:5">
      <c r="A732" t="e">
        <f t="shared" si="11"/>
        <v>#VALUE!</v>
      </c>
      <c r="B732">
        <f>'Аксапта ИВЛ приход 3'!B732</f>
        <v>0</v>
      </c>
      <c r="C732" s="197">
        <f>'Аксапта ИВЛ приход 3'!C732</f>
        <v>0</v>
      </c>
      <c r="D732" s="185">
        <f>'Аксапта ИВЛ приход 3'!E732+1-1</f>
        <v>0</v>
      </c>
      <c r="E732">
        <f>'Аксапта ИВЛ приход 3'!F732</f>
        <v>0</v>
      </c>
    </row>
    <row r="733" spans="1:5">
      <c r="A733" t="e">
        <f t="shared" si="11"/>
        <v>#VALUE!</v>
      </c>
      <c r="B733">
        <f>'Аксапта ИВЛ приход 3'!B733</f>
        <v>0</v>
      </c>
      <c r="C733" s="197">
        <f>'Аксапта ИВЛ приход 3'!C733</f>
        <v>0</v>
      </c>
      <c r="D733" s="185">
        <f>'Аксапта ИВЛ приход 3'!E733+1-1</f>
        <v>0</v>
      </c>
      <c r="E733">
        <f>'Аксапта ИВЛ приход 3'!F733</f>
        <v>0</v>
      </c>
    </row>
    <row r="734" spans="1:5">
      <c r="A734" t="e">
        <f t="shared" si="11"/>
        <v>#VALUE!</v>
      </c>
      <c r="B734">
        <f>'Аксапта ИВЛ приход 3'!B734</f>
        <v>0</v>
      </c>
      <c r="C734" s="197">
        <f>'Аксапта ИВЛ приход 3'!C734</f>
        <v>0</v>
      </c>
      <c r="D734" s="185">
        <f>'Аксапта ИВЛ приход 3'!E734+1-1</f>
        <v>0</v>
      </c>
      <c r="E734">
        <f>'Аксапта ИВЛ приход 3'!F734</f>
        <v>0</v>
      </c>
    </row>
    <row r="735" spans="1:5">
      <c r="A735" t="e">
        <f t="shared" si="11"/>
        <v>#VALUE!</v>
      </c>
      <c r="B735">
        <f>'Аксапта ИВЛ приход 3'!B735</f>
        <v>0</v>
      </c>
      <c r="C735" s="197">
        <f>'Аксапта ИВЛ приход 3'!C735</f>
        <v>0</v>
      </c>
      <c r="D735" s="185">
        <f>'Аксапта ИВЛ приход 3'!E735+1-1</f>
        <v>0</v>
      </c>
      <c r="E735">
        <f>'Аксапта ИВЛ приход 3'!F735</f>
        <v>0</v>
      </c>
    </row>
    <row r="736" spans="1:5">
      <c r="A736" t="e">
        <f t="shared" si="11"/>
        <v>#VALUE!</v>
      </c>
      <c r="B736">
        <f>'Аксапта ИВЛ приход 3'!B736</f>
        <v>0</v>
      </c>
      <c r="C736" s="197">
        <f>'Аксапта ИВЛ приход 3'!C736</f>
        <v>0</v>
      </c>
      <c r="D736" s="185">
        <f>'Аксапта ИВЛ приход 3'!E736+1-1</f>
        <v>0</v>
      </c>
      <c r="E736">
        <f>'Аксапта ИВЛ приход 3'!F736</f>
        <v>0</v>
      </c>
    </row>
    <row r="737" spans="1:5">
      <c r="A737" t="e">
        <f t="shared" si="11"/>
        <v>#VALUE!</v>
      </c>
      <c r="B737">
        <f>'Аксапта ИВЛ приход 3'!B737</f>
        <v>0</v>
      </c>
      <c r="C737" s="197">
        <f>'Аксапта ИВЛ приход 3'!C737</f>
        <v>0</v>
      </c>
      <c r="D737" s="185">
        <f>'Аксапта ИВЛ приход 3'!E737+1-1</f>
        <v>0</v>
      </c>
      <c r="E737">
        <f>'Аксапта ИВЛ приход 3'!F737</f>
        <v>0</v>
      </c>
    </row>
    <row r="738" spans="1:5">
      <c r="A738" t="e">
        <f t="shared" si="11"/>
        <v>#VALUE!</v>
      </c>
      <c r="B738">
        <f>'Аксапта ИВЛ приход 3'!B738</f>
        <v>0</v>
      </c>
      <c r="C738" s="197">
        <f>'Аксапта ИВЛ приход 3'!C738</f>
        <v>0</v>
      </c>
      <c r="D738" s="185">
        <f>'Аксапта ИВЛ приход 3'!E738+1-1</f>
        <v>0</v>
      </c>
      <c r="E738">
        <f>'Аксапта ИВЛ приход 3'!F738</f>
        <v>0</v>
      </c>
    </row>
    <row r="739" spans="1:5">
      <c r="A739" t="e">
        <f t="shared" si="11"/>
        <v>#VALUE!</v>
      </c>
      <c r="B739">
        <f>'Аксапта ИВЛ приход 3'!B739</f>
        <v>0</v>
      </c>
      <c r="C739" s="197">
        <f>'Аксапта ИВЛ приход 3'!C739</f>
        <v>0</v>
      </c>
      <c r="D739" s="185">
        <f>'Аксапта ИВЛ приход 3'!E739+1-1</f>
        <v>0</v>
      </c>
      <c r="E739">
        <f>'Аксапта ИВЛ приход 3'!F739</f>
        <v>0</v>
      </c>
    </row>
    <row r="740" spans="1:5">
      <c r="A740" t="e">
        <f t="shared" si="11"/>
        <v>#VALUE!</v>
      </c>
      <c r="B740">
        <f>'Аксапта ИВЛ приход 3'!B740</f>
        <v>0</v>
      </c>
      <c r="C740" s="197">
        <f>'Аксапта ИВЛ приход 3'!C740</f>
        <v>0</v>
      </c>
      <c r="D740" s="185">
        <f>'Аксапта ИВЛ приход 3'!E740+1-1</f>
        <v>0</v>
      </c>
      <c r="E740">
        <f>'Аксапта ИВЛ приход 3'!F740</f>
        <v>0</v>
      </c>
    </row>
    <row r="741" spans="1:5">
      <c r="A741" t="e">
        <f t="shared" si="11"/>
        <v>#VALUE!</v>
      </c>
      <c r="B741">
        <f>'Аксапта ИВЛ приход 3'!B741</f>
        <v>0</v>
      </c>
      <c r="C741" s="197">
        <f>'Аксапта ИВЛ приход 3'!C741</f>
        <v>0</v>
      </c>
      <c r="D741" s="185">
        <f>'Аксапта ИВЛ приход 3'!E741+1-1</f>
        <v>0</v>
      </c>
      <c r="E741">
        <f>'Аксапта ИВЛ приход 3'!F741</f>
        <v>0</v>
      </c>
    </row>
    <row r="742" spans="1:5">
      <c r="A742" t="e">
        <f t="shared" si="11"/>
        <v>#VALUE!</v>
      </c>
      <c r="B742">
        <f>'Аксапта ИВЛ приход 3'!B742</f>
        <v>0</v>
      </c>
      <c r="C742" s="197">
        <f>'Аксапта ИВЛ приход 3'!C742</f>
        <v>0</v>
      </c>
      <c r="D742" s="185">
        <f>'Аксапта ИВЛ приход 3'!E742+1-1</f>
        <v>0</v>
      </c>
      <c r="E742">
        <f>'Аксапта ИВЛ приход 3'!F742</f>
        <v>0</v>
      </c>
    </row>
    <row r="743" spans="1:5">
      <c r="A743" t="e">
        <f t="shared" si="11"/>
        <v>#VALUE!</v>
      </c>
      <c r="B743">
        <f>'Аксапта ИВЛ приход 3'!B743</f>
        <v>0</v>
      </c>
      <c r="C743" s="197">
        <f>'Аксапта ИВЛ приход 3'!C743</f>
        <v>0</v>
      </c>
      <c r="D743" s="185">
        <f>'Аксапта ИВЛ приход 3'!E743+1-1</f>
        <v>0</v>
      </c>
      <c r="E743">
        <f>'Аксапта ИВЛ приход 3'!F743</f>
        <v>0</v>
      </c>
    </row>
    <row r="744" spans="1:5">
      <c r="A744" t="e">
        <f t="shared" si="11"/>
        <v>#VALUE!</v>
      </c>
      <c r="B744">
        <f>'Аксапта ИВЛ приход 3'!B744</f>
        <v>0</v>
      </c>
      <c r="C744" s="197">
        <f>'Аксапта ИВЛ приход 3'!C744</f>
        <v>0</v>
      </c>
      <c r="D744" s="185">
        <f>'Аксапта ИВЛ приход 3'!E744+1-1</f>
        <v>0</v>
      </c>
      <c r="E744">
        <f>'Аксапта ИВЛ приход 3'!F744</f>
        <v>0</v>
      </c>
    </row>
    <row r="745" spans="1:5">
      <c r="A745" t="e">
        <f t="shared" si="11"/>
        <v>#VALUE!</v>
      </c>
      <c r="B745">
        <f>'Аксапта ИВЛ приход 3'!B745</f>
        <v>0</v>
      </c>
      <c r="C745" s="197">
        <f>'Аксапта ИВЛ приход 3'!C745</f>
        <v>0</v>
      </c>
      <c r="D745" s="185">
        <f>'Аксапта ИВЛ приход 3'!E745+1-1</f>
        <v>0</v>
      </c>
      <c r="E745">
        <f>'Аксапта ИВЛ приход 3'!F745</f>
        <v>0</v>
      </c>
    </row>
    <row r="746" spans="1:5">
      <c r="A746" t="e">
        <f t="shared" si="11"/>
        <v>#VALUE!</v>
      </c>
      <c r="B746">
        <f>'Аксапта ИВЛ приход 3'!B746</f>
        <v>0</v>
      </c>
      <c r="C746" s="197">
        <f>'Аксапта ИВЛ приход 3'!C746</f>
        <v>0</v>
      </c>
      <c r="D746" s="185">
        <f>'Аксапта ИВЛ приход 3'!E746+1-1</f>
        <v>0</v>
      </c>
      <c r="E746">
        <f>'Аксапта ИВЛ приход 3'!F746</f>
        <v>0</v>
      </c>
    </row>
    <row r="747" spans="1:5">
      <c r="A747" t="e">
        <f t="shared" si="11"/>
        <v>#VALUE!</v>
      </c>
      <c r="B747">
        <f>'Аксапта ИВЛ приход 3'!B747</f>
        <v>0</v>
      </c>
      <c r="C747" s="197">
        <f>'Аксапта ИВЛ приход 3'!C747</f>
        <v>0</v>
      </c>
      <c r="D747" s="185">
        <f>'Аксапта ИВЛ приход 3'!E747+1-1</f>
        <v>0</v>
      </c>
      <c r="E747">
        <f>'Аксапта ИВЛ приход 3'!F747</f>
        <v>0</v>
      </c>
    </row>
    <row r="748" spans="1:5">
      <c r="A748" t="e">
        <f t="shared" si="11"/>
        <v>#VALUE!</v>
      </c>
      <c r="B748">
        <f>'Аксапта ИВЛ приход 3'!B748</f>
        <v>0</v>
      </c>
      <c r="C748" s="197">
        <f>'Аксапта ИВЛ приход 3'!C748</f>
        <v>0</v>
      </c>
      <c r="D748" s="185">
        <f>'Аксапта ИВЛ приход 3'!E748+1-1</f>
        <v>0</v>
      </c>
      <c r="E748">
        <f>'Аксапта ИВЛ приход 3'!F748</f>
        <v>0</v>
      </c>
    </row>
    <row r="749" spans="1:5">
      <c r="A749" t="e">
        <f t="shared" si="11"/>
        <v>#VALUE!</v>
      </c>
      <c r="B749">
        <f>'Аксапта ИВЛ приход 3'!B749</f>
        <v>0</v>
      </c>
      <c r="C749" s="197">
        <f>'Аксапта ИВЛ приход 3'!C749</f>
        <v>0</v>
      </c>
      <c r="D749" s="185">
        <f>'Аксапта ИВЛ приход 3'!E749+1-1</f>
        <v>0</v>
      </c>
      <c r="E749">
        <f>'Аксапта ИВЛ приход 3'!F749</f>
        <v>0</v>
      </c>
    </row>
    <row r="750" spans="1:5">
      <c r="A750" t="e">
        <f t="shared" si="11"/>
        <v>#VALUE!</v>
      </c>
      <c r="B750">
        <f>'Аксапта ИВЛ приход 3'!B750</f>
        <v>0</v>
      </c>
      <c r="C750" s="197">
        <f>'Аксапта ИВЛ приход 3'!C750</f>
        <v>0</v>
      </c>
      <c r="D750" s="185">
        <f>'Аксапта ИВЛ приход 3'!E750+1-1</f>
        <v>0</v>
      </c>
      <c r="E750">
        <f>'Аксапта ИВЛ приход 3'!F750</f>
        <v>0</v>
      </c>
    </row>
    <row r="751" spans="1:5">
      <c r="A751" t="e">
        <f t="shared" si="11"/>
        <v>#VALUE!</v>
      </c>
      <c r="B751">
        <f>'Аксапта ИВЛ приход 3'!B751</f>
        <v>0</v>
      </c>
      <c r="C751" s="197">
        <f>'Аксапта ИВЛ приход 3'!C751</f>
        <v>0</v>
      </c>
      <c r="D751" s="185">
        <f>'Аксапта ИВЛ приход 3'!E751+1-1</f>
        <v>0</v>
      </c>
      <c r="E751">
        <f>'Аксапта ИВЛ приход 3'!F751</f>
        <v>0</v>
      </c>
    </row>
    <row r="752" spans="1:5">
      <c r="A752" t="e">
        <f t="shared" si="11"/>
        <v>#VALUE!</v>
      </c>
      <c r="B752">
        <f>'Аксапта ИВЛ приход 3'!B752</f>
        <v>0</v>
      </c>
      <c r="C752" s="197">
        <f>'Аксапта ИВЛ приход 3'!C752</f>
        <v>0</v>
      </c>
      <c r="D752" s="185">
        <f>'Аксапта ИВЛ приход 3'!E752+1-1</f>
        <v>0</v>
      </c>
      <c r="E752">
        <f>'Аксапта ИВЛ приход 3'!F752</f>
        <v>0</v>
      </c>
    </row>
    <row r="753" spans="1:5">
      <c r="A753" t="e">
        <f t="shared" si="11"/>
        <v>#VALUE!</v>
      </c>
      <c r="B753">
        <f>'Аксапта ИВЛ приход 3'!B753</f>
        <v>0</v>
      </c>
      <c r="C753" s="197">
        <f>'Аксапта ИВЛ приход 3'!C753</f>
        <v>0</v>
      </c>
      <c r="D753" s="185">
        <f>'Аксапта ИВЛ приход 3'!E753+1-1</f>
        <v>0</v>
      </c>
      <c r="E753">
        <f>'Аксапта ИВЛ приход 3'!F753</f>
        <v>0</v>
      </c>
    </row>
    <row r="754" spans="1:5">
      <c r="A754" t="e">
        <f t="shared" si="11"/>
        <v>#VALUE!</v>
      </c>
      <c r="B754">
        <f>'Аксапта ИВЛ приход 3'!B754</f>
        <v>0</v>
      </c>
      <c r="C754" s="197">
        <f>'Аксапта ИВЛ приход 3'!C754</f>
        <v>0</v>
      </c>
      <c r="D754" s="185">
        <f>'Аксапта ИВЛ приход 3'!E754+1-1</f>
        <v>0</v>
      </c>
      <c r="E754">
        <f>'Аксапта ИВЛ приход 3'!F754</f>
        <v>0</v>
      </c>
    </row>
    <row r="755" spans="1:5">
      <c r="A755" t="e">
        <f t="shared" si="11"/>
        <v>#VALUE!</v>
      </c>
      <c r="B755">
        <f>'Аксапта ИВЛ приход 3'!B755</f>
        <v>0</v>
      </c>
      <c r="C755" s="197">
        <f>'Аксапта ИВЛ приход 3'!C755</f>
        <v>0</v>
      </c>
      <c r="D755" s="185">
        <f>'Аксапта ИВЛ приход 3'!E755+1-1</f>
        <v>0</v>
      </c>
      <c r="E755">
        <f>'Аксапта ИВЛ приход 3'!F755</f>
        <v>0</v>
      </c>
    </row>
    <row r="756" spans="1:5">
      <c r="A756" t="e">
        <f t="shared" si="11"/>
        <v>#VALUE!</v>
      </c>
      <c r="B756">
        <f>'Аксапта ИВЛ приход 3'!B756</f>
        <v>0</v>
      </c>
      <c r="C756" s="197">
        <f>'Аксапта ИВЛ приход 3'!C756</f>
        <v>0</v>
      </c>
      <c r="D756" s="185">
        <f>'Аксапта ИВЛ приход 3'!E756+1-1</f>
        <v>0</v>
      </c>
      <c r="E756">
        <f>'Аксапта ИВЛ приход 3'!F756</f>
        <v>0</v>
      </c>
    </row>
    <row r="757" spans="1:5">
      <c r="A757" t="e">
        <f t="shared" si="11"/>
        <v>#VALUE!</v>
      </c>
      <c r="B757">
        <f>'Аксапта ИВЛ приход 3'!B757</f>
        <v>0</v>
      </c>
      <c r="C757" s="197">
        <f>'Аксапта ИВЛ приход 3'!C757</f>
        <v>0</v>
      </c>
      <c r="D757" s="185">
        <f>'Аксапта ИВЛ приход 3'!E757+1-1</f>
        <v>0</v>
      </c>
      <c r="E757">
        <f>'Аксапта ИВЛ приход 3'!F757</f>
        <v>0</v>
      </c>
    </row>
    <row r="758" spans="1:5">
      <c r="A758" t="e">
        <f t="shared" si="11"/>
        <v>#VALUE!</v>
      </c>
      <c r="B758">
        <f>'Аксапта ИВЛ приход 3'!B758</f>
        <v>0</v>
      </c>
      <c r="C758" s="197">
        <f>'Аксапта ИВЛ приход 3'!C758</f>
        <v>0</v>
      </c>
      <c r="D758" s="185">
        <f>'Аксапта ИВЛ приход 3'!E758+1-1</f>
        <v>0</v>
      </c>
      <c r="E758">
        <f>'Аксапта ИВЛ приход 3'!F758</f>
        <v>0</v>
      </c>
    </row>
    <row r="759" spans="1:5">
      <c r="A759" t="e">
        <f t="shared" si="11"/>
        <v>#VALUE!</v>
      </c>
      <c r="B759">
        <f>'Аксапта ИВЛ приход 3'!B759</f>
        <v>0</v>
      </c>
      <c r="C759" s="197">
        <f>'Аксапта ИВЛ приход 3'!C759</f>
        <v>0</v>
      </c>
      <c r="D759" s="185">
        <f>'Аксапта ИВЛ приход 3'!E759+1-1</f>
        <v>0</v>
      </c>
      <c r="E759">
        <f>'Аксапта ИВЛ приход 3'!F759</f>
        <v>0</v>
      </c>
    </row>
    <row r="760" spans="1:5">
      <c r="A760" t="e">
        <f t="shared" si="11"/>
        <v>#VALUE!</v>
      </c>
      <c r="B760">
        <f>'Аксапта ИВЛ приход 3'!B760</f>
        <v>0</v>
      </c>
      <c r="C760" s="197">
        <f>'Аксапта ИВЛ приход 3'!C760</f>
        <v>0</v>
      </c>
      <c r="D760" s="185">
        <f>'Аксапта ИВЛ приход 3'!E760+1-1</f>
        <v>0</v>
      </c>
      <c r="E760">
        <f>'Аксапта ИВЛ приход 3'!F760</f>
        <v>0</v>
      </c>
    </row>
    <row r="761" spans="1:5">
      <c r="A761" t="e">
        <f t="shared" si="11"/>
        <v>#VALUE!</v>
      </c>
      <c r="B761">
        <f>'Аксапта ИВЛ приход 3'!B761</f>
        <v>0</v>
      </c>
      <c r="C761" s="197">
        <f>'Аксапта ИВЛ приход 3'!C761</f>
        <v>0</v>
      </c>
      <c r="D761" s="185">
        <f>'Аксапта ИВЛ приход 3'!E761+1-1</f>
        <v>0</v>
      </c>
      <c r="E761">
        <f>'Аксапта ИВЛ приход 3'!F761</f>
        <v>0</v>
      </c>
    </row>
    <row r="762" spans="1:5">
      <c r="A762" t="e">
        <f t="shared" si="11"/>
        <v>#VALUE!</v>
      </c>
      <c r="B762">
        <f>'Аксапта ИВЛ приход 3'!B762</f>
        <v>0</v>
      </c>
      <c r="C762" s="197">
        <f>'Аксапта ИВЛ приход 3'!C762</f>
        <v>0</v>
      </c>
      <c r="D762" s="185">
        <f>'Аксапта ИВЛ приход 3'!E762+1-1</f>
        <v>0</v>
      </c>
      <c r="E762">
        <f>'Аксапта ИВЛ приход 3'!F762</f>
        <v>0</v>
      </c>
    </row>
    <row r="763" spans="1:5">
      <c r="A763" t="e">
        <f t="shared" si="11"/>
        <v>#VALUE!</v>
      </c>
      <c r="B763">
        <f>'Аксапта ИВЛ приход 3'!B763</f>
        <v>0</v>
      </c>
      <c r="C763" s="197">
        <f>'Аксапта ИВЛ приход 3'!C763</f>
        <v>0</v>
      </c>
      <c r="D763" s="185">
        <f>'Аксапта ИВЛ приход 3'!E763+1-1</f>
        <v>0</v>
      </c>
      <c r="E763">
        <f>'Аксапта ИВЛ приход 3'!F763</f>
        <v>0</v>
      </c>
    </row>
    <row r="764" spans="1:5">
      <c r="A764" t="e">
        <f t="shared" si="11"/>
        <v>#VALUE!</v>
      </c>
      <c r="B764">
        <f>'Аксапта ИВЛ приход 3'!B764</f>
        <v>0</v>
      </c>
      <c r="C764" s="197">
        <f>'Аксапта ИВЛ приход 3'!C764</f>
        <v>0</v>
      </c>
      <c r="D764" s="185">
        <f>'Аксапта ИВЛ приход 3'!E764+1-1</f>
        <v>0</v>
      </c>
      <c r="E764">
        <f>'Аксапта ИВЛ приход 3'!F764</f>
        <v>0</v>
      </c>
    </row>
    <row r="765" spans="1:5">
      <c r="A765" t="e">
        <f t="shared" si="11"/>
        <v>#VALUE!</v>
      </c>
      <c r="B765">
        <f>'Аксапта ИВЛ приход 3'!B765</f>
        <v>0</v>
      </c>
      <c r="C765" s="197">
        <f>'Аксапта ИВЛ приход 3'!C765</f>
        <v>0</v>
      </c>
      <c r="D765" s="185">
        <f>'Аксапта ИВЛ приход 3'!E765+1-1</f>
        <v>0</v>
      </c>
      <c r="E765">
        <f>'Аксапта ИВЛ приход 3'!F765</f>
        <v>0</v>
      </c>
    </row>
    <row r="766" spans="1:5">
      <c r="A766" t="e">
        <f t="shared" si="11"/>
        <v>#VALUE!</v>
      </c>
      <c r="B766">
        <f>'Аксапта ИВЛ приход 3'!B766</f>
        <v>0</v>
      </c>
      <c r="C766" s="197">
        <f>'Аксапта ИВЛ приход 3'!C766</f>
        <v>0</v>
      </c>
      <c r="D766" s="185">
        <f>'Аксапта ИВЛ приход 3'!E766+1-1</f>
        <v>0</v>
      </c>
      <c r="E766">
        <f>'Аксапта ИВЛ приход 3'!F766</f>
        <v>0</v>
      </c>
    </row>
    <row r="767" spans="1:5">
      <c r="A767" t="e">
        <f t="shared" si="11"/>
        <v>#VALUE!</v>
      </c>
      <c r="B767">
        <f>'Аксапта ИВЛ приход 3'!B767</f>
        <v>0</v>
      </c>
      <c r="C767" s="197">
        <f>'Аксапта ИВЛ приход 3'!C767</f>
        <v>0</v>
      </c>
      <c r="D767" s="185">
        <f>'Аксапта ИВЛ приход 3'!E767+1-1</f>
        <v>0</v>
      </c>
      <c r="E767">
        <f>'Аксапта ИВЛ приход 3'!F767</f>
        <v>0</v>
      </c>
    </row>
    <row r="768" spans="1:5">
      <c r="A768" t="e">
        <f t="shared" si="11"/>
        <v>#VALUE!</v>
      </c>
      <c r="B768">
        <f>'Аксапта ИВЛ приход 3'!B768</f>
        <v>0</v>
      </c>
      <c r="C768" s="197">
        <f>'Аксапта ИВЛ приход 3'!C768</f>
        <v>0</v>
      </c>
      <c r="D768" s="185">
        <f>'Аксапта ИВЛ приход 3'!E768+1-1</f>
        <v>0</v>
      </c>
      <c r="E768">
        <f>'Аксапта ИВЛ приход 3'!F768</f>
        <v>0</v>
      </c>
    </row>
    <row r="769" spans="1:5">
      <c r="A769" t="e">
        <f t="shared" ref="A769:A832" si="12">REPLACE(B769,1,3,)+1-1</f>
        <v>#VALUE!</v>
      </c>
      <c r="B769">
        <f>'Аксапта ИВЛ приход 3'!B769</f>
        <v>0</v>
      </c>
      <c r="C769" s="197">
        <f>'Аксапта ИВЛ приход 3'!C769</f>
        <v>0</v>
      </c>
      <c r="D769" s="185">
        <f>'Аксапта ИВЛ приход 3'!E769+1-1</f>
        <v>0</v>
      </c>
      <c r="E769">
        <f>'Аксапта ИВЛ приход 3'!F769</f>
        <v>0</v>
      </c>
    </row>
    <row r="770" spans="1:5">
      <c r="A770" t="e">
        <f t="shared" si="12"/>
        <v>#VALUE!</v>
      </c>
      <c r="B770">
        <f>'Аксапта ИВЛ приход 3'!B770</f>
        <v>0</v>
      </c>
      <c r="C770" s="197">
        <f>'Аксапта ИВЛ приход 3'!C770</f>
        <v>0</v>
      </c>
      <c r="D770" s="185">
        <f>'Аксапта ИВЛ приход 3'!E770+1-1</f>
        <v>0</v>
      </c>
      <c r="E770">
        <f>'Аксапта ИВЛ приход 3'!F770</f>
        <v>0</v>
      </c>
    </row>
    <row r="771" spans="1:5">
      <c r="A771" t="e">
        <f t="shared" si="12"/>
        <v>#VALUE!</v>
      </c>
      <c r="B771">
        <f>'Аксапта ИВЛ приход 3'!B771</f>
        <v>0</v>
      </c>
      <c r="C771" s="197">
        <f>'Аксапта ИВЛ приход 3'!C771</f>
        <v>0</v>
      </c>
      <c r="D771" s="185">
        <f>'Аксапта ИВЛ приход 3'!E771+1-1</f>
        <v>0</v>
      </c>
      <c r="E771">
        <f>'Аксапта ИВЛ приход 3'!F771</f>
        <v>0</v>
      </c>
    </row>
    <row r="772" spans="1:5">
      <c r="A772" t="e">
        <f t="shared" si="12"/>
        <v>#VALUE!</v>
      </c>
      <c r="B772">
        <f>'Аксапта ИВЛ приход 3'!B772</f>
        <v>0</v>
      </c>
      <c r="C772" s="197">
        <f>'Аксапта ИВЛ приход 3'!C772</f>
        <v>0</v>
      </c>
      <c r="D772" s="185">
        <f>'Аксапта ИВЛ приход 3'!E772+1-1</f>
        <v>0</v>
      </c>
      <c r="E772">
        <f>'Аксапта ИВЛ приход 3'!F772</f>
        <v>0</v>
      </c>
    </row>
    <row r="773" spans="1:5">
      <c r="A773" t="e">
        <f t="shared" si="12"/>
        <v>#VALUE!</v>
      </c>
      <c r="B773">
        <f>'Аксапта ИВЛ приход 3'!B773</f>
        <v>0</v>
      </c>
      <c r="C773" s="197">
        <f>'Аксапта ИВЛ приход 3'!C773</f>
        <v>0</v>
      </c>
      <c r="D773" s="185">
        <f>'Аксапта ИВЛ приход 3'!E773+1-1</f>
        <v>0</v>
      </c>
      <c r="E773">
        <f>'Аксапта ИВЛ приход 3'!F773</f>
        <v>0</v>
      </c>
    </row>
    <row r="774" spans="1:5">
      <c r="A774" t="e">
        <f t="shared" si="12"/>
        <v>#VALUE!</v>
      </c>
      <c r="B774">
        <f>'Аксапта ИВЛ приход 3'!B774</f>
        <v>0</v>
      </c>
      <c r="C774" s="197">
        <f>'Аксапта ИВЛ приход 3'!C774</f>
        <v>0</v>
      </c>
      <c r="D774" s="185">
        <f>'Аксапта ИВЛ приход 3'!E774+1-1</f>
        <v>0</v>
      </c>
      <c r="E774">
        <f>'Аксапта ИВЛ приход 3'!F774</f>
        <v>0</v>
      </c>
    </row>
    <row r="775" spans="1:5">
      <c r="A775" t="e">
        <f t="shared" si="12"/>
        <v>#VALUE!</v>
      </c>
      <c r="B775">
        <f>'Аксапта ИВЛ приход 3'!B775</f>
        <v>0</v>
      </c>
      <c r="C775" s="197">
        <f>'Аксапта ИВЛ приход 3'!C775</f>
        <v>0</v>
      </c>
      <c r="D775" s="185">
        <f>'Аксапта ИВЛ приход 3'!E775+1-1</f>
        <v>0</v>
      </c>
      <c r="E775">
        <f>'Аксапта ИВЛ приход 3'!F775</f>
        <v>0</v>
      </c>
    </row>
    <row r="776" spans="1:5">
      <c r="A776" t="e">
        <f t="shared" si="12"/>
        <v>#VALUE!</v>
      </c>
      <c r="B776">
        <f>'Аксапта ИВЛ приход 3'!B776</f>
        <v>0</v>
      </c>
      <c r="C776" s="197">
        <f>'Аксапта ИВЛ приход 3'!C776</f>
        <v>0</v>
      </c>
      <c r="D776" s="185">
        <f>'Аксапта ИВЛ приход 3'!E776+1-1</f>
        <v>0</v>
      </c>
      <c r="E776">
        <f>'Аксапта ИВЛ приход 3'!F776</f>
        <v>0</v>
      </c>
    </row>
    <row r="777" spans="1:5">
      <c r="A777" t="e">
        <f t="shared" si="12"/>
        <v>#VALUE!</v>
      </c>
      <c r="B777">
        <f>'Аксапта ИВЛ приход 3'!B777</f>
        <v>0</v>
      </c>
      <c r="C777" s="197">
        <f>'Аксапта ИВЛ приход 3'!C777</f>
        <v>0</v>
      </c>
      <c r="D777" s="185">
        <f>'Аксапта ИВЛ приход 3'!E777+1-1</f>
        <v>0</v>
      </c>
      <c r="E777">
        <f>'Аксапта ИВЛ приход 3'!F777</f>
        <v>0</v>
      </c>
    </row>
    <row r="778" spans="1:5">
      <c r="A778" t="e">
        <f t="shared" si="12"/>
        <v>#VALUE!</v>
      </c>
      <c r="B778">
        <f>'Аксапта ИВЛ приход 3'!B778</f>
        <v>0</v>
      </c>
      <c r="C778" s="197">
        <f>'Аксапта ИВЛ приход 3'!C778</f>
        <v>0</v>
      </c>
      <c r="D778" s="185">
        <f>'Аксапта ИВЛ приход 3'!E778+1-1</f>
        <v>0</v>
      </c>
      <c r="E778">
        <f>'Аксапта ИВЛ приход 3'!F778</f>
        <v>0</v>
      </c>
    </row>
    <row r="779" spans="1:5">
      <c r="A779" t="e">
        <f t="shared" si="12"/>
        <v>#VALUE!</v>
      </c>
      <c r="B779">
        <f>'Аксапта ИВЛ приход 3'!B779</f>
        <v>0</v>
      </c>
      <c r="C779" s="197">
        <f>'Аксапта ИВЛ приход 3'!C779</f>
        <v>0</v>
      </c>
      <c r="D779" s="185">
        <f>'Аксапта ИВЛ приход 3'!E779+1-1</f>
        <v>0</v>
      </c>
      <c r="E779">
        <f>'Аксапта ИВЛ приход 3'!F779</f>
        <v>0</v>
      </c>
    </row>
    <row r="780" spans="1:5">
      <c r="A780" t="e">
        <f t="shared" si="12"/>
        <v>#VALUE!</v>
      </c>
      <c r="B780">
        <f>'Аксапта ИВЛ приход 3'!B780</f>
        <v>0</v>
      </c>
      <c r="C780" s="197">
        <f>'Аксапта ИВЛ приход 3'!C780</f>
        <v>0</v>
      </c>
      <c r="D780" s="185">
        <f>'Аксапта ИВЛ приход 3'!E780+1-1</f>
        <v>0</v>
      </c>
      <c r="E780">
        <f>'Аксапта ИВЛ приход 3'!F780</f>
        <v>0</v>
      </c>
    </row>
    <row r="781" spans="1:5">
      <c r="A781" t="e">
        <f t="shared" si="12"/>
        <v>#VALUE!</v>
      </c>
      <c r="B781">
        <f>'Аксапта ИВЛ приход 3'!B781</f>
        <v>0</v>
      </c>
      <c r="C781" s="197">
        <f>'Аксапта ИВЛ приход 3'!C781</f>
        <v>0</v>
      </c>
      <c r="D781" s="185">
        <f>'Аксапта ИВЛ приход 3'!E781+1-1</f>
        <v>0</v>
      </c>
      <c r="E781">
        <f>'Аксапта ИВЛ приход 3'!F781</f>
        <v>0</v>
      </c>
    </row>
    <row r="782" spans="1:5">
      <c r="A782" t="e">
        <f t="shared" si="12"/>
        <v>#VALUE!</v>
      </c>
      <c r="B782">
        <f>'Аксапта ИВЛ приход 3'!B782</f>
        <v>0</v>
      </c>
      <c r="C782" s="197">
        <f>'Аксапта ИВЛ приход 3'!C782</f>
        <v>0</v>
      </c>
      <c r="D782" s="185">
        <f>'Аксапта ИВЛ приход 3'!E782+1-1</f>
        <v>0</v>
      </c>
      <c r="E782">
        <f>'Аксапта ИВЛ приход 3'!F782</f>
        <v>0</v>
      </c>
    </row>
    <row r="783" spans="1:5">
      <c r="A783" t="e">
        <f t="shared" si="12"/>
        <v>#VALUE!</v>
      </c>
      <c r="B783">
        <f>'Аксапта ИВЛ приход 3'!B783</f>
        <v>0</v>
      </c>
      <c r="C783" s="197">
        <f>'Аксапта ИВЛ приход 3'!C783</f>
        <v>0</v>
      </c>
      <c r="D783" s="185">
        <f>'Аксапта ИВЛ приход 3'!E783+1-1</f>
        <v>0</v>
      </c>
      <c r="E783">
        <f>'Аксапта ИВЛ приход 3'!F783</f>
        <v>0</v>
      </c>
    </row>
    <row r="784" spans="1:5">
      <c r="A784" t="e">
        <f t="shared" si="12"/>
        <v>#VALUE!</v>
      </c>
      <c r="B784">
        <f>'Аксапта ИВЛ приход 3'!B784</f>
        <v>0</v>
      </c>
      <c r="C784" s="197">
        <f>'Аксапта ИВЛ приход 3'!C784</f>
        <v>0</v>
      </c>
      <c r="D784" s="185">
        <f>'Аксапта ИВЛ приход 3'!E784+1-1</f>
        <v>0</v>
      </c>
      <c r="E784">
        <f>'Аксапта ИВЛ приход 3'!F784</f>
        <v>0</v>
      </c>
    </row>
    <row r="785" spans="1:5">
      <c r="A785" t="e">
        <f t="shared" si="12"/>
        <v>#VALUE!</v>
      </c>
      <c r="B785">
        <f>'Аксапта ИВЛ приход 3'!B785</f>
        <v>0</v>
      </c>
      <c r="C785" s="197">
        <f>'Аксапта ИВЛ приход 3'!C785</f>
        <v>0</v>
      </c>
      <c r="D785" s="185">
        <f>'Аксапта ИВЛ приход 3'!E785+1-1</f>
        <v>0</v>
      </c>
      <c r="E785">
        <f>'Аксапта ИВЛ приход 3'!F785</f>
        <v>0</v>
      </c>
    </row>
    <row r="786" spans="1:5">
      <c r="A786" t="e">
        <f t="shared" si="12"/>
        <v>#VALUE!</v>
      </c>
      <c r="B786">
        <f>'Аксапта ИВЛ приход 3'!B786</f>
        <v>0</v>
      </c>
      <c r="C786" s="197">
        <f>'Аксапта ИВЛ приход 3'!C786</f>
        <v>0</v>
      </c>
      <c r="D786" s="185">
        <f>'Аксапта ИВЛ приход 3'!E786+1-1</f>
        <v>0</v>
      </c>
      <c r="E786">
        <f>'Аксапта ИВЛ приход 3'!F786</f>
        <v>0</v>
      </c>
    </row>
    <row r="787" spans="1:5">
      <c r="A787" t="e">
        <f t="shared" si="12"/>
        <v>#VALUE!</v>
      </c>
      <c r="B787">
        <f>'Аксапта ИВЛ приход 3'!B787</f>
        <v>0</v>
      </c>
      <c r="C787" s="197">
        <f>'Аксапта ИВЛ приход 3'!C787</f>
        <v>0</v>
      </c>
      <c r="D787" s="185">
        <f>'Аксапта ИВЛ приход 3'!E787+1-1</f>
        <v>0</v>
      </c>
      <c r="E787">
        <f>'Аксапта ИВЛ приход 3'!F787</f>
        <v>0</v>
      </c>
    </row>
    <row r="788" spans="1:5">
      <c r="A788" t="e">
        <f t="shared" si="12"/>
        <v>#VALUE!</v>
      </c>
      <c r="B788">
        <f>'Аксапта ИВЛ приход 3'!B788</f>
        <v>0</v>
      </c>
      <c r="C788" s="197">
        <f>'Аксапта ИВЛ приход 3'!C788</f>
        <v>0</v>
      </c>
      <c r="D788" s="185">
        <f>'Аксапта ИВЛ приход 3'!E788+1-1</f>
        <v>0</v>
      </c>
      <c r="E788">
        <f>'Аксапта ИВЛ приход 3'!F788</f>
        <v>0</v>
      </c>
    </row>
    <row r="789" spans="1:5">
      <c r="A789" t="e">
        <f t="shared" si="12"/>
        <v>#VALUE!</v>
      </c>
      <c r="B789">
        <f>'Аксапта ИВЛ приход 3'!B789</f>
        <v>0</v>
      </c>
      <c r="C789" s="197">
        <f>'Аксапта ИВЛ приход 3'!C789</f>
        <v>0</v>
      </c>
      <c r="D789" s="185">
        <f>'Аксапта ИВЛ приход 3'!E789+1-1</f>
        <v>0</v>
      </c>
      <c r="E789">
        <f>'Аксапта ИВЛ приход 3'!F789</f>
        <v>0</v>
      </c>
    </row>
    <row r="790" spans="1:5">
      <c r="A790" t="e">
        <f t="shared" si="12"/>
        <v>#VALUE!</v>
      </c>
      <c r="B790">
        <f>'Аксапта ИВЛ приход 3'!B790</f>
        <v>0</v>
      </c>
      <c r="C790" s="197">
        <f>'Аксапта ИВЛ приход 3'!C790</f>
        <v>0</v>
      </c>
      <c r="D790" s="185">
        <f>'Аксапта ИВЛ приход 3'!E790+1-1</f>
        <v>0</v>
      </c>
      <c r="E790">
        <f>'Аксапта ИВЛ приход 3'!F790</f>
        <v>0</v>
      </c>
    </row>
    <row r="791" spans="1:5">
      <c r="A791" t="e">
        <f t="shared" si="12"/>
        <v>#VALUE!</v>
      </c>
      <c r="B791">
        <f>'Аксапта ИВЛ приход 3'!B791</f>
        <v>0</v>
      </c>
      <c r="C791" s="197">
        <f>'Аксапта ИВЛ приход 3'!C791</f>
        <v>0</v>
      </c>
      <c r="D791" s="185">
        <f>'Аксапта ИВЛ приход 3'!E791+1-1</f>
        <v>0</v>
      </c>
      <c r="E791">
        <f>'Аксапта ИВЛ приход 3'!F791</f>
        <v>0</v>
      </c>
    </row>
    <row r="792" spans="1:5">
      <c r="A792" t="e">
        <f t="shared" si="12"/>
        <v>#VALUE!</v>
      </c>
      <c r="B792">
        <f>'Аксапта ИВЛ приход 3'!B792</f>
        <v>0</v>
      </c>
      <c r="C792" s="197">
        <f>'Аксапта ИВЛ приход 3'!C792</f>
        <v>0</v>
      </c>
      <c r="D792" s="185">
        <f>'Аксапта ИВЛ приход 3'!E792+1-1</f>
        <v>0</v>
      </c>
      <c r="E792">
        <f>'Аксапта ИВЛ приход 3'!F792</f>
        <v>0</v>
      </c>
    </row>
    <row r="793" spans="1:5">
      <c r="A793" t="e">
        <f t="shared" si="12"/>
        <v>#VALUE!</v>
      </c>
      <c r="B793">
        <f>'Аксапта ИВЛ приход 3'!B793</f>
        <v>0</v>
      </c>
      <c r="C793" s="197">
        <f>'Аксапта ИВЛ приход 3'!C793</f>
        <v>0</v>
      </c>
      <c r="D793" s="185">
        <f>'Аксапта ИВЛ приход 3'!E793+1-1</f>
        <v>0</v>
      </c>
      <c r="E793">
        <f>'Аксапта ИВЛ приход 3'!F793</f>
        <v>0</v>
      </c>
    </row>
    <row r="794" spans="1:5">
      <c r="A794" t="e">
        <f t="shared" si="12"/>
        <v>#VALUE!</v>
      </c>
      <c r="B794">
        <f>'Аксапта ИВЛ приход 3'!B794</f>
        <v>0</v>
      </c>
      <c r="C794" s="197">
        <f>'Аксапта ИВЛ приход 3'!C794</f>
        <v>0</v>
      </c>
      <c r="D794" s="185">
        <f>'Аксапта ИВЛ приход 3'!E794+1-1</f>
        <v>0</v>
      </c>
      <c r="E794">
        <f>'Аксапта ИВЛ приход 3'!F794</f>
        <v>0</v>
      </c>
    </row>
    <row r="795" spans="1:5">
      <c r="A795" t="e">
        <f t="shared" si="12"/>
        <v>#VALUE!</v>
      </c>
      <c r="B795">
        <f>'Аксапта ИВЛ приход 3'!B795</f>
        <v>0</v>
      </c>
      <c r="C795" s="197">
        <f>'Аксапта ИВЛ приход 3'!C795</f>
        <v>0</v>
      </c>
      <c r="D795" s="185">
        <f>'Аксапта ИВЛ приход 3'!E795+1-1</f>
        <v>0</v>
      </c>
      <c r="E795">
        <f>'Аксапта ИВЛ приход 3'!F795</f>
        <v>0</v>
      </c>
    </row>
    <row r="796" spans="1:5">
      <c r="A796" t="e">
        <f t="shared" si="12"/>
        <v>#VALUE!</v>
      </c>
      <c r="B796">
        <f>'Аксапта ИВЛ приход 3'!B796</f>
        <v>0</v>
      </c>
      <c r="C796" s="197">
        <f>'Аксапта ИВЛ приход 3'!C796</f>
        <v>0</v>
      </c>
      <c r="D796" s="185">
        <f>'Аксапта ИВЛ приход 3'!E796+1-1</f>
        <v>0</v>
      </c>
      <c r="E796">
        <f>'Аксапта ИВЛ приход 3'!F796</f>
        <v>0</v>
      </c>
    </row>
    <row r="797" spans="1:5">
      <c r="A797" t="e">
        <f t="shared" si="12"/>
        <v>#VALUE!</v>
      </c>
      <c r="B797">
        <f>'Аксапта ИВЛ приход 3'!B797</f>
        <v>0</v>
      </c>
      <c r="C797" s="197">
        <f>'Аксапта ИВЛ приход 3'!C797</f>
        <v>0</v>
      </c>
      <c r="D797" s="185">
        <f>'Аксапта ИВЛ приход 3'!E797+1-1</f>
        <v>0</v>
      </c>
      <c r="E797">
        <f>'Аксапта ИВЛ приход 3'!F797</f>
        <v>0</v>
      </c>
    </row>
    <row r="798" spans="1:5">
      <c r="A798" t="e">
        <f t="shared" si="12"/>
        <v>#VALUE!</v>
      </c>
      <c r="B798">
        <f>'Аксапта ИВЛ приход 3'!B798</f>
        <v>0</v>
      </c>
      <c r="C798" s="197">
        <f>'Аксапта ИВЛ приход 3'!C798</f>
        <v>0</v>
      </c>
      <c r="D798" s="185">
        <f>'Аксапта ИВЛ приход 3'!E798+1-1</f>
        <v>0</v>
      </c>
      <c r="E798">
        <f>'Аксапта ИВЛ приход 3'!F798</f>
        <v>0</v>
      </c>
    </row>
    <row r="799" spans="1:5">
      <c r="A799" t="e">
        <f t="shared" si="12"/>
        <v>#VALUE!</v>
      </c>
      <c r="B799">
        <f>'Аксапта ИВЛ приход 3'!B799</f>
        <v>0</v>
      </c>
      <c r="C799" s="197">
        <f>'Аксапта ИВЛ приход 3'!C799</f>
        <v>0</v>
      </c>
      <c r="D799" s="185">
        <f>'Аксапта ИВЛ приход 3'!E799+1-1</f>
        <v>0</v>
      </c>
      <c r="E799">
        <f>'Аксапта ИВЛ приход 3'!F799</f>
        <v>0</v>
      </c>
    </row>
    <row r="800" spans="1:5">
      <c r="A800" t="e">
        <f t="shared" si="12"/>
        <v>#VALUE!</v>
      </c>
      <c r="B800">
        <f>'Аксапта ИВЛ приход 3'!B800</f>
        <v>0</v>
      </c>
      <c r="C800" s="197">
        <f>'Аксапта ИВЛ приход 3'!C800</f>
        <v>0</v>
      </c>
      <c r="D800" s="185">
        <f>'Аксапта ИВЛ приход 3'!E800+1-1</f>
        <v>0</v>
      </c>
      <c r="E800">
        <f>'Аксапта ИВЛ приход 3'!F800</f>
        <v>0</v>
      </c>
    </row>
    <row r="801" spans="1:5">
      <c r="A801" t="e">
        <f t="shared" si="12"/>
        <v>#VALUE!</v>
      </c>
      <c r="B801">
        <f>'Аксапта ИВЛ приход 3'!B801</f>
        <v>0</v>
      </c>
      <c r="C801" s="197">
        <f>'Аксапта ИВЛ приход 3'!C801</f>
        <v>0</v>
      </c>
      <c r="D801" s="185">
        <f>'Аксапта ИВЛ приход 3'!E801+1-1</f>
        <v>0</v>
      </c>
      <c r="E801">
        <f>'Аксапта ИВЛ приход 3'!F801</f>
        <v>0</v>
      </c>
    </row>
    <row r="802" spans="1:5">
      <c r="A802" t="e">
        <f t="shared" si="12"/>
        <v>#VALUE!</v>
      </c>
      <c r="B802">
        <f>'Аксапта ИВЛ приход 3'!B802</f>
        <v>0</v>
      </c>
      <c r="C802" s="197">
        <f>'Аксапта ИВЛ приход 3'!C802</f>
        <v>0</v>
      </c>
      <c r="D802" s="185">
        <f>'Аксапта ИВЛ приход 3'!E802+1-1</f>
        <v>0</v>
      </c>
      <c r="E802">
        <f>'Аксапта ИВЛ приход 3'!F802</f>
        <v>0</v>
      </c>
    </row>
    <row r="803" spans="1:5">
      <c r="A803" t="e">
        <f t="shared" si="12"/>
        <v>#VALUE!</v>
      </c>
      <c r="B803">
        <f>'Аксапта ИВЛ приход 3'!B803</f>
        <v>0</v>
      </c>
      <c r="C803" s="197">
        <f>'Аксапта ИВЛ приход 3'!C803</f>
        <v>0</v>
      </c>
      <c r="D803" s="185">
        <f>'Аксапта ИВЛ приход 3'!E803+1-1</f>
        <v>0</v>
      </c>
      <c r="E803">
        <f>'Аксапта ИВЛ приход 3'!F803</f>
        <v>0</v>
      </c>
    </row>
    <row r="804" spans="1:5">
      <c r="A804" t="e">
        <f t="shared" si="12"/>
        <v>#VALUE!</v>
      </c>
      <c r="B804">
        <f>'Аксапта ИВЛ приход 3'!B804</f>
        <v>0</v>
      </c>
      <c r="C804" s="197">
        <f>'Аксапта ИВЛ приход 3'!C804</f>
        <v>0</v>
      </c>
      <c r="D804" s="185">
        <f>'Аксапта ИВЛ приход 3'!E804+1-1</f>
        <v>0</v>
      </c>
      <c r="E804">
        <f>'Аксапта ИВЛ приход 3'!F804</f>
        <v>0</v>
      </c>
    </row>
    <row r="805" spans="1:5">
      <c r="A805" t="e">
        <f t="shared" si="12"/>
        <v>#VALUE!</v>
      </c>
      <c r="B805">
        <f>'Аксапта ИВЛ приход 3'!B805</f>
        <v>0</v>
      </c>
      <c r="C805" s="197">
        <f>'Аксапта ИВЛ приход 3'!C805</f>
        <v>0</v>
      </c>
      <c r="D805" s="185">
        <f>'Аксапта ИВЛ приход 3'!E805+1-1</f>
        <v>0</v>
      </c>
      <c r="E805">
        <f>'Аксапта ИВЛ приход 3'!F805</f>
        <v>0</v>
      </c>
    </row>
    <row r="806" spans="1:5">
      <c r="A806" t="e">
        <f t="shared" si="12"/>
        <v>#VALUE!</v>
      </c>
      <c r="B806">
        <f>'Аксапта ИВЛ приход 3'!B806</f>
        <v>0</v>
      </c>
      <c r="C806" s="197">
        <f>'Аксапта ИВЛ приход 3'!C806</f>
        <v>0</v>
      </c>
      <c r="D806" s="185">
        <f>'Аксапта ИВЛ приход 3'!E806+1-1</f>
        <v>0</v>
      </c>
      <c r="E806">
        <f>'Аксапта ИВЛ приход 3'!F806</f>
        <v>0</v>
      </c>
    </row>
    <row r="807" spans="1:5">
      <c r="A807" t="e">
        <f t="shared" si="12"/>
        <v>#VALUE!</v>
      </c>
      <c r="B807">
        <f>'Аксапта ИВЛ приход 3'!B807</f>
        <v>0</v>
      </c>
      <c r="C807" s="197">
        <f>'Аксапта ИВЛ приход 3'!C807</f>
        <v>0</v>
      </c>
      <c r="D807" s="185">
        <f>'Аксапта ИВЛ приход 3'!E807+1-1</f>
        <v>0</v>
      </c>
      <c r="E807">
        <f>'Аксапта ИВЛ приход 3'!F807</f>
        <v>0</v>
      </c>
    </row>
    <row r="808" spans="1:5">
      <c r="A808" t="e">
        <f t="shared" si="12"/>
        <v>#VALUE!</v>
      </c>
      <c r="B808">
        <f>'Аксапта ИВЛ приход 3'!B808</f>
        <v>0</v>
      </c>
      <c r="C808" s="197">
        <f>'Аксапта ИВЛ приход 3'!C808</f>
        <v>0</v>
      </c>
      <c r="D808" s="185">
        <f>'Аксапта ИВЛ приход 3'!E808+1-1</f>
        <v>0</v>
      </c>
      <c r="E808">
        <f>'Аксапта ИВЛ приход 3'!F808</f>
        <v>0</v>
      </c>
    </row>
    <row r="809" spans="1:5">
      <c r="A809" t="e">
        <f t="shared" si="12"/>
        <v>#VALUE!</v>
      </c>
      <c r="B809">
        <f>'Аксапта ИВЛ приход 3'!B809</f>
        <v>0</v>
      </c>
      <c r="C809" s="197">
        <f>'Аксапта ИВЛ приход 3'!C809</f>
        <v>0</v>
      </c>
      <c r="D809" s="185">
        <f>'Аксапта ИВЛ приход 3'!E809+1-1</f>
        <v>0</v>
      </c>
      <c r="E809">
        <f>'Аксапта ИВЛ приход 3'!F809</f>
        <v>0</v>
      </c>
    </row>
    <row r="810" spans="1:5">
      <c r="A810" t="e">
        <f t="shared" si="12"/>
        <v>#VALUE!</v>
      </c>
      <c r="B810">
        <f>'Аксапта ИВЛ приход 3'!B810</f>
        <v>0</v>
      </c>
      <c r="C810" s="197">
        <f>'Аксапта ИВЛ приход 3'!C810</f>
        <v>0</v>
      </c>
      <c r="D810" s="185">
        <f>'Аксапта ИВЛ приход 3'!E810+1-1</f>
        <v>0</v>
      </c>
      <c r="E810">
        <f>'Аксапта ИВЛ приход 3'!F810</f>
        <v>0</v>
      </c>
    </row>
    <row r="811" spans="1:5">
      <c r="A811" t="e">
        <f t="shared" si="12"/>
        <v>#VALUE!</v>
      </c>
      <c r="B811">
        <f>'Аксапта ИВЛ приход 3'!B811</f>
        <v>0</v>
      </c>
      <c r="C811" s="197">
        <f>'Аксапта ИВЛ приход 3'!C811</f>
        <v>0</v>
      </c>
      <c r="D811" s="185">
        <f>'Аксапта ИВЛ приход 3'!E811+1-1</f>
        <v>0</v>
      </c>
      <c r="E811">
        <f>'Аксапта ИВЛ приход 3'!F811</f>
        <v>0</v>
      </c>
    </row>
    <row r="812" spans="1:5">
      <c r="A812" t="e">
        <f t="shared" si="12"/>
        <v>#VALUE!</v>
      </c>
      <c r="B812">
        <f>'Аксапта ИВЛ приход 3'!B812</f>
        <v>0</v>
      </c>
      <c r="C812" s="197">
        <f>'Аксапта ИВЛ приход 3'!C812</f>
        <v>0</v>
      </c>
      <c r="D812" s="185">
        <f>'Аксапта ИВЛ приход 3'!E812+1-1</f>
        <v>0</v>
      </c>
      <c r="E812">
        <f>'Аксапта ИВЛ приход 3'!F812</f>
        <v>0</v>
      </c>
    </row>
    <row r="813" spans="1:5">
      <c r="A813" t="e">
        <f t="shared" si="12"/>
        <v>#VALUE!</v>
      </c>
      <c r="B813">
        <f>'Аксапта ИВЛ приход 3'!B813</f>
        <v>0</v>
      </c>
      <c r="C813" s="197">
        <f>'Аксапта ИВЛ приход 3'!C813</f>
        <v>0</v>
      </c>
      <c r="D813" s="185">
        <f>'Аксапта ИВЛ приход 3'!E813+1-1</f>
        <v>0</v>
      </c>
      <c r="E813">
        <f>'Аксапта ИВЛ приход 3'!F813</f>
        <v>0</v>
      </c>
    </row>
    <row r="814" spans="1:5">
      <c r="A814" t="e">
        <f t="shared" si="12"/>
        <v>#VALUE!</v>
      </c>
      <c r="B814">
        <f>'Аксапта ИВЛ приход 3'!B814</f>
        <v>0</v>
      </c>
      <c r="C814" s="197">
        <f>'Аксапта ИВЛ приход 3'!C814</f>
        <v>0</v>
      </c>
      <c r="D814" s="185">
        <f>'Аксапта ИВЛ приход 3'!E814+1-1</f>
        <v>0</v>
      </c>
      <c r="E814">
        <f>'Аксапта ИВЛ приход 3'!F814</f>
        <v>0</v>
      </c>
    </row>
    <row r="815" spans="1:5">
      <c r="A815" t="e">
        <f t="shared" si="12"/>
        <v>#VALUE!</v>
      </c>
      <c r="B815">
        <f>'Аксапта ИВЛ приход 3'!B815</f>
        <v>0</v>
      </c>
      <c r="C815" s="197">
        <f>'Аксапта ИВЛ приход 3'!C815</f>
        <v>0</v>
      </c>
      <c r="D815" s="185">
        <f>'Аксапта ИВЛ приход 3'!E815+1-1</f>
        <v>0</v>
      </c>
      <c r="E815">
        <f>'Аксапта ИВЛ приход 3'!F815</f>
        <v>0</v>
      </c>
    </row>
    <row r="816" spans="1:5">
      <c r="A816" t="e">
        <f t="shared" si="12"/>
        <v>#VALUE!</v>
      </c>
      <c r="B816">
        <f>'Аксапта ИВЛ приход 3'!B816</f>
        <v>0</v>
      </c>
      <c r="C816" s="197">
        <f>'Аксапта ИВЛ приход 3'!C816</f>
        <v>0</v>
      </c>
      <c r="D816" s="185">
        <f>'Аксапта ИВЛ приход 3'!E816+1-1</f>
        <v>0</v>
      </c>
      <c r="E816">
        <f>'Аксапта ИВЛ приход 3'!F816</f>
        <v>0</v>
      </c>
    </row>
    <row r="817" spans="1:5">
      <c r="A817" t="e">
        <f t="shared" si="12"/>
        <v>#VALUE!</v>
      </c>
      <c r="B817">
        <f>'Аксапта ИВЛ приход 3'!B817</f>
        <v>0</v>
      </c>
      <c r="C817" s="197">
        <f>'Аксапта ИВЛ приход 3'!C817</f>
        <v>0</v>
      </c>
      <c r="D817" s="185">
        <f>'Аксапта ИВЛ приход 3'!E817+1-1</f>
        <v>0</v>
      </c>
      <c r="E817">
        <f>'Аксапта ИВЛ приход 3'!F817</f>
        <v>0</v>
      </c>
    </row>
    <row r="818" spans="1:5">
      <c r="A818" t="e">
        <f t="shared" si="12"/>
        <v>#VALUE!</v>
      </c>
      <c r="B818">
        <f>'Аксапта ИВЛ приход 3'!B818</f>
        <v>0</v>
      </c>
      <c r="C818" s="197">
        <f>'Аксапта ИВЛ приход 3'!C818</f>
        <v>0</v>
      </c>
      <c r="D818" s="185">
        <f>'Аксапта ИВЛ приход 3'!E818+1-1</f>
        <v>0</v>
      </c>
      <c r="E818">
        <f>'Аксапта ИВЛ приход 3'!F818</f>
        <v>0</v>
      </c>
    </row>
    <row r="819" spans="1:5">
      <c r="A819" t="e">
        <f t="shared" si="12"/>
        <v>#VALUE!</v>
      </c>
      <c r="B819">
        <f>'Аксапта ИВЛ приход 3'!B819</f>
        <v>0</v>
      </c>
      <c r="C819" s="197">
        <f>'Аксапта ИВЛ приход 3'!C819</f>
        <v>0</v>
      </c>
      <c r="D819" s="185">
        <f>'Аксапта ИВЛ приход 3'!E819+1-1</f>
        <v>0</v>
      </c>
      <c r="E819">
        <f>'Аксапта ИВЛ приход 3'!F819</f>
        <v>0</v>
      </c>
    </row>
    <row r="820" spans="1:5">
      <c r="A820" t="e">
        <f t="shared" si="12"/>
        <v>#VALUE!</v>
      </c>
      <c r="B820">
        <f>'Аксапта ИВЛ приход 3'!B820</f>
        <v>0</v>
      </c>
      <c r="C820" s="197">
        <f>'Аксапта ИВЛ приход 3'!C820</f>
        <v>0</v>
      </c>
      <c r="D820" s="185">
        <f>'Аксапта ИВЛ приход 3'!E820+1-1</f>
        <v>0</v>
      </c>
      <c r="E820">
        <f>'Аксапта ИВЛ приход 3'!F820</f>
        <v>0</v>
      </c>
    </row>
    <row r="821" spans="1:5">
      <c r="A821" t="e">
        <f t="shared" si="12"/>
        <v>#VALUE!</v>
      </c>
      <c r="B821">
        <f>'Аксапта ИВЛ приход 3'!B821</f>
        <v>0</v>
      </c>
      <c r="C821" s="197">
        <f>'Аксапта ИВЛ приход 3'!C821</f>
        <v>0</v>
      </c>
      <c r="D821" s="185">
        <f>'Аксапта ИВЛ приход 3'!E821+1-1</f>
        <v>0</v>
      </c>
      <c r="E821">
        <f>'Аксапта ИВЛ приход 3'!F821</f>
        <v>0</v>
      </c>
    </row>
    <row r="822" spans="1:5">
      <c r="A822" t="e">
        <f t="shared" si="12"/>
        <v>#VALUE!</v>
      </c>
      <c r="B822">
        <f>'Аксапта ИВЛ приход 3'!B822</f>
        <v>0</v>
      </c>
      <c r="C822" s="197">
        <f>'Аксапта ИВЛ приход 3'!C822</f>
        <v>0</v>
      </c>
      <c r="D822" s="185">
        <f>'Аксапта ИВЛ приход 3'!E822+1-1</f>
        <v>0</v>
      </c>
      <c r="E822">
        <f>'Аксапта ИВЛ приход 3'!F822</f>
        <v>0</v>
      </c>
    </row>
    <row r="823" spans="1:5">
      <c r="A823" t="e">
        <f t="shared" si="12"/>
        <v>#VALUE!</v>
      </c>
      <c r="B823">
        <f>'Аксапта ИВЛ приход 3'!B823</f>
        <v>0</v>
      </c>
      <c r="C823" s="197">
        <f>'Аксапта ИВЛ приход 3'!C823</f>
        <v>0</v>
      </c>
      <c r="D823" s="185">
        <f>'Аксапта ИВЛ приход 3'!E823+1-1</f>
        <v>0</v>
      </c>
      <c r="E823">
        <f>'Аксапта ИВЛ приход 3'!F823</f>
        <v>0</v>
      </c>
    </row>
    <row r="824" spans="1:5">
      <c r="A824" t="e">
        <f t="shared" si="12"/>
        <v>#VALUE!</v>
      </c>
      <c r="B824">
        <f>'Аксапта ИВЛ приход 3'!B824</f>
        <v>0</v>
      </c>
      <c r="C824" s="197">
        <f>'Аксапта ИВЛ приход 3'!C824</f>
        <v>0</v>
      </c>
      <c r="D824" s="185">
        <f>'Аксапта ИВЛ приход 3'!E824+1-1</f>
        <v>0</v>
      </c>
      <c r="E824">
        <f>'Аксапта ИВЛ приход 3'!F824</f>
        <v>0</v>
      </c>
    </row>
    <row r="825" spans="1:5">
      <c r="A825" t="e">
        <f t="shared" si="12"/>
        <v>#VALUE!</v>
      </c>
      <c r="B825">
        <f>'Аксапта ИВЛ приход 3'!B825</f>
        <v>0</v>
      </c>
      <c r="C825" s="197">
        <f>'Аксапта ИВЛ приход 3'!C825</f>
        <v>0</v>
      </c>
      <c r="D825" s="185">
        <f>'Аксапта ИВЛ приход 3'!E825+1-1</f>
        <v>0</v>
      </c>
      <c r="E825">
        <f>'Аксапта ИВЛ приход 3'!F825</f>
        <v>0</v>
      </c>
    </row>
    <row r="826" spans="1:5">
      <c r="A826" t="e">
        <f t="shared" si="12"/>
        <v>#VALUE!</v>
      </c>
      <c r="B826">
        <f>'Аксапта ИВЛ приход 3'!B826</f>
        <v>0</v>
      </c>
      <c r="C826" s="197">
        <f>'Аксапта ИВЛ приход 3'!C826</f>
        <v>0</v>
      </c>
      <c r="D826" s="185">
        <f>'Аксапта ИВЛ приход 3'!E826+1-1</f>
        <v>0</v>
      </c>
      <c r="E826">
        <f>'Аксапта ИВЛ приход 3'!F826</f>
        <v>0</v>
      </c>
    </row>
    <row r="827" spans="1:5">
      <c r="A827" t="e">
        <f t="shared" si="12"/>
        <v>#VALUE!</v>
      </c>
      <c r="B827">
        <f>'Аксапта ИВЛ приход 3'!B827</f>
        <v>0</v>
      </c>
      <c r="C827" s="197">
        <f>'Аксапта ИВЛ приход 3'!C827</f>
        <v>0</v>
      </c>
      <c r="D827" s="185">
        <f>'Аксапта ИВЛ приход 3'!E827+1-1</f>
        <v>0</v>
      </c>
      <c r="E827">
        <f>'Аксапта ИВЛ приход 3'!F827</f>
        <v>0</v>
      </c>
    </row>
    <row r="828" spans="1:5">
      <c r="A828" t="e">
        <f t="shared" si="12"/>
        <v>#VALUE!</v>
      </c>
      <c r="B828">
        <f>'Аксапта ИВЛ приход 3'!B828</f>
        <v>0</v>
      </c>
      <c r="C828" s="197">
        <f>'Аксапта ИВЛ приход 3'!C828</f>
        <v>0</v>
      </c>
      <c r="D828" s="185">
        <f>'Аксапта ИВЛ приход 3'!E828+1-1</f>
        <v>0</v>
      </c>
      <c r="E828">
        <f>'Аксапта ИВЛ приход 3'!F828</f>
        <v>0</v>
      </c>
    </row>
    <row r="829" spans="1:5">
      <c r="A829" t="e">
        <f t="shared" si="12"/>
        <v>#VALUE!</v>
      </c>
      <c r="B829">
        <f>'Аксапта ИВЛ приход 3'!B829</f>
        <v>0</v>
      </c>
      <c r="C829" s="197">
        <f>'Аксапта ИВЛ приход 3'!C829</f>
        <v>0</v>
      </c>
      <c r="D829" s="185">
        <f>'Аксапта ИВЛ приход 3'!E829+1-1</f>
        <v>0</v>
      </c>
      <c r="E829">
        <f>'Аксапта ИВЛ приход 3'!F829</f>
        <v>0</v>
      </c>
    </row>
    <row r="830" spans="1:5">
      <c r="A830" t="e">
        <f t="shared" si="12"/>
        <v>#VALUE!</v>
      </c>
      <c r="B830">
        <f>'Аксапта ИВЛ приход 3'!B830</f>
        <v>0</v>
      </c>
      <c r="C830" s="197">
        <f>'Аксапта ИВЛ приход 3'!C830</f>
        <v>0</v>
      </c>
      <c r="D830" s="185">
        <f>'Аксапта ИВЛ приход 3'!E830+1-1</f>
        <v>0</v>
      </c>
      <c r="E830">
        <f>'Аксапта ИВЛ приход 3'!F830</f>
        <v>0</v>
      </c>
    </row>
    <row r="831" spans="1:5">
      <c r="A831" t="e">
        <f t="shared" si="12"/>
        <v>#VALUE!</v>
      </c>
      <c r="B831">
        <f>'Аксапта ИВЛ приход 3'!B831</f>
        <v>0</v>
      </c>
      <c r="C831" s="197">
        <f>'Аксапта ИВЛ приход 3'!C831</f>
        <v>0</v>
      </c>
      <c r="D831" s="185">
        <f>'Аксапта ИВЛ приход 3'!E831+1-1</f>
        <v>0</v>
      </c>
      <c r="E831">
        <f>'Аксапта ИВЛ приход 3'!F831</f>
        <v>0</v>
      </c>
    </row>
    <row r="832" spans="1:5">
      <c r="A832" t="e">
        <f t="shared" si="12"/>
        <v>#VALUE!</v>
      </c>
      <c r="B832">
        <f>'Аксапта ИВЛ приход 3'!B832</f>
        <v>0</v>
      </c>
      <c r="C832" s="197">
        <f>'Аксапта ИВЛ приход 3'!C832</f>
        <v>0</v>
      </c>
      <c r="D832" s="185">
        <f>'Аксапта ИВЛ приход 3'!E832+1-1</f>
        <v>0</v>
      </c>
      <c r="E832">
        <f>'Аксапта ИВЛ приход 3'!F832</f>
        <v>0</v>
      </c>
    </row>
    <row r="833" spans="1:5">
      <c r="A833" t="e">
        <f t="shared" ref="A833:A896" si="13">REPLACE(B833,1,3,)+1-1</f>
        <v>#VALUE!</v>
      </c>
      <c r="B833">
        <f>'Аксапта ИВЛ приход 3'!B833</f>
        <v>0</v>
      </c>
      <c r="C833" s="197">
        <f>'Аксапта ИВЛ приход 3'!C833</f>
        <v>0</v>
      </c>
      <c r="D833" s="185">
        <f>'Аксапта ИВЛ приход 3'!E833+1-1</f>
        <v>0</v>
      </c>
      <c r="E833">
        <f>'Аксапта ИВЛ приход 3'!F833</f>
        <v>0</v>
      </c>
    </row>
    <row r="834" spans="1:5">
      <c r="A834" t="e">
        <f t="shared" si="13"/>
        <v>#VALUE!</v>
      </c>
      <c r="B834">
        <f>'Аксапта ИВЛ приход 3'!B834</f>
        <v>0</v>
      </c>
      <c r="C834" s="197">
        <f>'Аксапта ИВЛ приход 3'!C834</f>
        <v>0</v>
      </c>
      <c r="D834" s="185">
        <f>'Аксапта ИВЛ приход 3'!E834+1-1</f>
        <v>0</v>
      </c>
      <c r="E834">
        <f>'Аксапта ИВЛ приход 3'!F834</f>
        <v>0</v>
      </c>
    </row>
    <row r="835" spans="1:5">
      <c r="A835" t="e">
        <f t="shared" si="13"/>
        <v>#VALUE!</v>
      </c>
      <c r="B835">
        <f>'Аксапта ИВЛ приход 3'!B835</f>
        <v>0</v>
      </c>
      <c r="C835" s="197">
        <f>'Аксапта ИВЛ приход 3'!C835</f>
        <v>0</v>
      </c>
      <c r="D835" s="185">
        <f>'Аксапта ИВЛ приход 3'!E835+1-1</f>
        <v>0</v>
      </c>
      <c r="E835">
        <f>'Аксапта ИВЛ приход 3'!F835</f>
        <v>0</v>
      </c>
    </row>
    <row r="836" spans="1:5">
      <c r="A836" t="e">
        <f t="shared" si="13"/>
        <v>#VALUE!</v>
      </c>
      <c r="B836">
        <f>'Аксапта ИВЛ приход 3'!B836</f>
        <v>0</v>
      </c>
      <c r="C836" s="197">
        <f>'Аксапта ИВЛ приход 3'!C836</f>
        <v>0</v>
      </c>
      <c r="D836" s="185">
        <f>'Аксапта ИВЛ приход 3'!E836+1-1</f>
        <v>0</v>
      </c>
      <c r="E836">
        <f>'Аксапта ИВЛ приход 3'!F836</f>
        <v>0</v>
      </c>
    </row>
    <row r="837" spans="1:5">
      <c r="A837" t="e">
        <f t="shared" si="13"/>
        <v>#VALUE!</v>
      </c>
      <c r="B837">
        <f>'Аксапта ИВЛ приход 3'!B837</f>
        <v>0</v>
      </c>
      <c r="C837" s="197">
        <f>'Аксапта ИВЛ приход 3'!C837</f>
        <v>0</v>
      </c>
      <c r="D837" s="185">
        <f>'Аксапта ИВЛ приход 3'!E837+1-1</f>
        <v>0</v>
      </c>
      <c r="E837">
        <f>'Аксапта ИВЛ приход 3'!F837</f>
        <v>0</v>
      </c>
    </row>
    <row r="838" spans="1:5">
      <c r="A838" t="e">
        <f t="shared" si="13"/>
        <v>#VALUE!</v>
      </c>
      <c r="B838">
        <f>'Аксапта ИВЛ приход 3'!B838</f>
        <v>0</v>
      </c>
      <c r="C838" s="197">
        <f>'Аксапта ИВЛ приход 3'!C838</f>
        <v>0</v>
      </c>
      <c r="D838" s="185">
        <f>'Аксапта ИВЛ приход 3'!E838+1-1</f>
        <v>0</v>
      </c>
      <c r="E838">
        <f>'Аксапта ИВЛ приход 3'!F838</f>
        <v>0</v>
      </c>
    </row>
    <row r="839" spans="1:5">
      <c r="A839" t="e">
        <f t="shared" si="13"/>
        <v>#VALUE!</v>
      </c>
      <c r="B839">
        <f>'Аксапта ИВЛ приход 3'!B839</f>
        <v>0</v>
      </c>
      <c r="C839" s="197">
        <f>'Аксапта ИВЛ приход 3'!C839</f>
        <v>0</v>
      </c>
      <c r="D839" s="185">
        <f>'Аксапта ИВЛ приход 3'!E839+1-1</f>
        <v>0</v>
      </c>
      <c r="E839">
        <f>'Аксапта ИВЛ приход 3'!F839</f>
        <v>0</v>
      </c>
    </row>
    <row r="840" spans="1:5">
      <c r="A840" t="e">
        <f t="shared" si="13"/>
        <v>#VALUE!</v>
      </c>
      <c r="B840">
        <f>'Аксапта ИВЛ приход 3'!B840</f>
        <v>0</v>
      </c>
      <c r="C840" s="197">
        <f>'Аксапта ИВЛ приход 3'!C840</f>
        <v>0</v>
      </c>
      <c r="D840" s="185">
        <f>'Аксапта ИВЛ приход 3'!E840+1-1</f>
        <v>0</v>
      </c>
      <c r="E840">
        <f>'Аксапта ИВЛ приход 3'!F840</f>
        <v>0</v>
      </c>
    </row>
    <row r="841" spans="1:5">
      <c r="A841" t="e">
        <f t="shared" si="13"/>
        <v>#VALUE!</v>
      </c>
      <c r="B841">
        <f>'Аксапта ИВЛ приход 3'!B841</f>
        <v>0</v>
      </c>
      <c r="C841" s="197">
        <f>'Аксапта ИВЛ приход 3'!C841</f>
        <v>0</v>
      </c>
      <c r="D841" s="185">
        <f>'Аксапта ИВЛ приход 3'!E841+1-1</f>
        <v>0</v>
      </c>
      <c r="E841">
        <f>'Аксапта ИВЛ приход 3'!F841</f>
        <v>0</v>
      </c>
    </row>
    <row r="842" spans="1:5">
      <c r="A842" t="e">
        <f t="shared" si="13"/>
        <v>#VALUE!</v>
      </c>
      <c r="B842">
        <f>'Аксапта ИВЛ приход 3'!B842</f>
        <v>0</v>
      </c>
      <c r="C842" s="197">
        <f>'Аксапта ИВЛ приход 3'!C842</f>
        <v>0</v>
      </c>
      <c r="D842" s="185">
        <f>'Аксапта ИВЛ приход 3'!E842+1-1</f>
        <v>0</v>
      </c>
      <c r="E842">
        <f>'Аксапта ИВЛ приход 3'!F842</f>
        <v>0</v>
      </c>
    </row>
    <row r="843" spans="1:5">
      <c r="A843" t="e">
        <f t="shared" si="13"/>
        <v>#VALUE!</v>
      </c>
      <c r="B843">
        <f>'Аксапта ИВЛ приход 3'!B843</f>
        <v>0</v>
      </c>
      <c r="C843" s="197">
        <f>'Аксапта ИВЛ приход 3'!C843</f>
        <v>0</v>
      </c>
      <c r="D843" s="185">
        <f>'Аксапта ИВЛ приход 3'!E843+1-1</f>
        <v>0</v>
      </c>
      <c r="E843">
        <f>'Аксапта ИВЛ приход 3'!F843</f>
        <v>0</v>
      </c>
    </row>
    <row r="844" spans="1:5">
      <c r="A844" t="e">
        <f t="shared" si="13"/>
        <v>#VALUE!</v>
      </c>
      <c r="B844">
        <f>'Аксапта ИВЛ приход 3'!B844</f>
        <v>0</v>
      </c>
      <c r="C844" s="197">
        <f>'Аксапта ИВЛ приход 3'!C844</f>
        <v>0</v>
      </c>
      <c r="D844" s="185">
        <f>'Аксапта ИВЛ приход 3'!E844+1-1</f>
        <v>0</v>
      </c>
      <c r="E844">
        <f>'Аксапта ИВЛ приход 3'!F844</f>
        <v>0</v>
      </c>
    </row>
    <row r="845" spans="1:5">
      <c r="A845" t="e">
        <f t="shared" si="13"/>
        <v>#VALUE!</v>
      </c>
      <c r="B845">
        <f>'Аксапта ИВЛ приход 3'!B845</f>
        <v>0</v>
      </c>
      <c r="C845" s="197">
        <f>'Аксапта ИВЛ приход 3'!C845</f>
        <v>0</v>
      </c>
      <c r="D845" s="185">
        <f>'Аксапта ИВЛ приход 3'!E845+1-1</f>
        <v>0</v>
      </c>
      <c r="E845">
        <f>'Аксапта ИВЛ приход 3'!F845</f>
        <v>0</v>
      </c>
    </row>
    <row r="846" spans="1:5">
      <c r="A846" t="e">
        <f t="shared" si="13"/>
        <v>#VALUE!</v>
      </c>
      <c r="B846">
        <f>'Аксапта ИВЛ приход 3'!B846</f>
        <v>0</v>
      </c>
      <c r="C846" s="197">
        <f>'Аксапта ИВЛ приход 3'!C846</f>
        <v>0</v>
      </c>
      <c r="D846" s="185">
        <f>'Аксапта ИВЛ приход 3'!E846+1-1</f>
        <v>0</v>
      </c>
      <c r="E846">
        <f>'Аксапта ИВЛ приход 3'!F846</f>
        <v>0</v>
      </c>
    </row>
    <row r="847" spans="1:5">
      <c r="A847" t="e">
        <f t="shared" si="13"/>
        <v>#VALUE!</v>
      </c>
      <c r="B847">
        <f>'Аксапта ИВЛ приход 3'!B847</f>
        <v>0</v>
      </c>
      <c r="C847" s="197">
        <f>'Аксапта ИВЛ приход 3'!C847</f>
        <v>0</v>
      </c>
      <c r="D847" s="185">
        <f>'Аксапта ИВЛ приход 3'!E847+1-1</f>
        <v>0</v>
      </c>
      <c r="E847">
        <f>'Аксапта ИВЛ приход 3'!F847</f>
        <v>0</v>
      </c>
    </row>
    <row r="848" spans="1:5">
      <c r="A848" t="e">
        <f t="shared" si="13"/>
        <v>#VALUE!</v>
      </c>
      <c r="B848">
        <f>'Аксапта ИВЛ приход 3'!B848</f>
        <v>0</v>
      </c>
      <c r="C848" s="197">
        <f>'Аксапта ИВЛ приход 3'!C848</f>
        <v>0</v>
      </c>
      <c r="D848" s="185">
        <f>'Аксапта ИВЛ приход 3'!E848+1-1</f>
        <v>0</v>
      </c>
      <c r="E848">
        <f>'Аксапта ИВЛ приход 3'!F848</f>
        <v>0</v>
      </c>
    </row>
    <row r="849" spans="1:5">
      <c r="A849" t="e">
        <f t="shared" si="13"/>
        <v>#VALUE!</v>
      </c>
      <c r="B849">
        <f>'Аксапта ИВЛ приход 3'!B849</f>
        <v>0</v>
      </c>
      <c r="C849" s="197">
        <f>'Аксапта ИВЛ приход 3'!C849</f>
        <v>0</v>
      </c>
      <c r="D849" s="185">
        <f>'Аксапта ИВЛ приход 3'!E849+1-1</f>
        <v>0</v>
      </c>
      <c r="E849">
        <f>'Аксапта ИВЛ приход 3'!F849</f>
        <v>0</v>
      </c>
    </row>
    <row r="850" spans="1:5">
      <c r="A850" t="e">
        <f t="shared" si="13"/>
        <v>#VALUE!</v>
      </c>
      <c r="B850">
        <f>'Аксапта ИВЛ приход 3'!B850</f>
        <v>0</v>
      </c>
      <c r="C850" s="197">
        <f>'Аксапта ИВЛ приход 3'!C850</f>
        <v>0</v>
      </c>
      <c r="D850" s="185">
        <f>'Аксапта ИВЛ приход 3'!E850+1-1</f>
        <v>0</v>
      </c>
      <c r="E850">
        <f>'Аксапта ИВЛ приход 3'!F850</f>
        <v>0</v>
      </c>
    </row>
    <row r="851" spans="1:5">
      <c r="A851" t="e">
        <f t="shared" si="13"/>
        <v>#VALUE!</v>
      </c>
      <c r="B851">
        <f>'Аксапта ИВЛ приход 3'!B851</f>
        <v>0</v>
      </c>
      <c r="C851" s="197">
        <f>'Аксапта ИВЛ приход 3'!C851</f>
        <v>0</v>
      </c>
      <c r="D851" s="185">
        <f>'Аксапта ИВЛ приход 3'!E851+1-1</f>
        <v>0</v>
      </c>
      <c r="E851">
        <f>'Аксапта ИВЛ приход 3'!F851</f>
        <v>0</v>
      </c>
    </row>
    <row r="852" spans="1:5">
      <c r="A852" t="e">
        <f t="shared" si="13"/>
        <v>#VALUE!</v>
      </c>
      <c r="B852">
        <f>'Аксапта ИВЛ приход 3'!B852</f>
        <v>0</v>
      </c>
      <c r="C852" s="197">
        <f>'Аксапта ИВЛ приход 3'!C852</f>
        <v>0</v>
      </c>
      <c r="D852" s="185">
        <f>'Аксапта ИВЛ приход 3'!E852+1-1</f>
        <v>0</v>
      </c>
      <c r="E852">
        <f>'Аксапта ИВЛ приход 3'!F852</f>
        <v>0</v>
      </c>
    </row>
    <row r="853" spans="1:5">
      <c r="A853" t="e">
        <f t="shared" si="13"/>
        <v>#VALUE!</v>
      </c>
      <c r="B853">
        <f>'Аксапта ИВЛ приход 3'!B853</f>
        <v>0</v>
      </c>
      <c r="C853" s="197">
        <f>'Аксапта ИВЛ приход 3'!C853</f>
        <v>0</v>
      </c>
      <c r="D853" s="185">
        <f>'Аксапта ИВЛ приход 3'!E853+1-1</f>
        <v>0</v>
      </c>
      <c r="E853">
        <f>'Аксапта ИВЛ приход 3'!F853</f>
        <v>0</v>
      </c>
    </row>
    <row r="854" spans="1:5">
      <c r="A854" t="e">
        <f t="shared" si="13"/>
        <v>#VALUE!</v>
      </c>
      <c r="B854">
        <f>'Аксапта ИВЛ приход 3'!B854</f>
        <v>0</v>
      </c>
      <c r="C854" s="197">
        <f>'Аксапта ИВЛ приход 3'!C854</f>
        <v>0</v>
      </c>
      <c r="D854" s="185">
        <f>'Аксапта ИВЛ приход 3'!E854+1-1</f>
        <v>0</v>
      </c>
      <c r="E854">
        <f>'Аксапта ИВЛ приход 3'!F854</f>
        <v>0</v>
      </c>
    </row>
    <row r="855" spans="1:5">
      <c r="A855" t="e">
        <f t="shared" si="13"/>
        <v>#VALUE!</v>
      </c>
      <c r="B855">
        <f>'Аксапта ИВЛ приход 3'!B855</f>
        <v>0</v>
      </c>
      <c r="C855" s="197">
        <f>'Аксапта ИВЛ приход 3'!C855</f>
        <v>0</v>
      </c>
      <c r="D855" s="185">
        <f>'Аксапта ИВЛ приход 3'!E855+1-1</f>
        <v>0</v>
      </c>
      <c r="E855">
        <f>'Аксапта ИВЛ приход 3'!F855</f>
        <v>0</v>
      </c>
    </row>
    <row r="856" spans="1:5">
      <c r="A856" t="e">
        <f t="shared" si="13"/>
        <v>#VALUE!</v>
      </c>
      <c r="B856">
        <f>'Аксапта ИВЛ приход 3'!B856</f>
        <v>0</v>
      </c>
      <c r="C856" s="197">
        <f>'Аксапта ИВЛ приход 3'!C856</f>
        <v>0</v>
      </c>
      <c r="D856" s="185">
        <f>'Аксапта ИВЛ приход 3'!E856+1-1</f>
        <v>0</v>
      </c>
      <c r="E856">
        <f>'Аксапта ИВЛ приход 3'!F856</f>
        <v>0</v>
      </c>
    </row>
    <row r="857" spans="1:5">
      <c r="A857" t="e">
        <f t="shared" si="13"/>
        <v>#VALUE!</v>
      </c>
      <c r="B857">
        <f>'Аксапта ИВЛ приход 3'!B857</f>
        <v>0</v>
      </c>
      <c r="C857" s="197">
        <f>'Аксапта ИВЛ приход 3'!C857</f>
        <v>0</v>
      </c>
      <c r="D857" s="185">
        <f>'Аксапта ИВЛ приход 3'!E857+1-1</f>
        <v>0</v>
      </c>
      <c r="E857">
        <f>'Аксапта ИВЛ приход 3'!F857</f>
        <v>0</v>
      </c>
    </row>
    <row r="858" spans="1:5">
      <c r="A858" t="e">
        <f t="shared" si="13"/>
        <v>#VALUE!</v>
      </c>
      <c r="B858">
        <f>'Аксапта ИВЛ приход 3'!B858</f>
        <v>0</v>
      </c>
      <c r="C858" s="197">
        <f>'Аксапта ИВЛ приход 3'!C858</f>
        <v>0</v>
      </c>
      <c r="D858" s="185">
        <f>'Аксапта ИВЛ приход 3'!E858+1-1</f>
        <v>0</v>
      </c>
      <c r="E858">
        <f>'Аксапта ИВЛ приход 3'!F858</f>
        <v>0</v>
      </c>
    </row>
    <row r="859" spans="1:5">
      <c r="A859" t="e">
        <f t="shared" si="13"/>
        <v>#VALUE!</v>
      </c>
      <c r="B859">
        <f>'Аксапта ИВЛ приход 3'!B859</f>
        <v>0</v>
      </c>
      <c r="C859" s="197">
        <f>'Аксапта ИВЛ приход 3'!C859</f>
        <v>0</v>
      </c>
      <c r="D859" s="185">
        <f>'Аксапта ИВЛ приход 3'!E859+1-1</f>
        <v>0</v>
      </c>
      <c r="E859">
        <f>'Аксапта ИВЛ приход 3'!F859</f>
        <v>0</v>
      </c>
    </row>
    <row r="860" spans="1:5">
      <c r="A860" t="e">
        <f t="shared" si="13"/>
        <v>#VALUE!</v>
      </c>
      <c r="B860">
        <f>'Аксапта ИВЛ приход 3'!B860</f>
        <v>0</v>
      </c>
      <c r="C860" s="197">
        <f>'Аксапта ИВЛ приход 3'!C860</f>
        <v>0</v>
      </c>
      <c r="D860" s="185">
        <f>'Аксапта ИВЛ приход 3'!E860+1-1</f>
        <v>0</v>
      </c>
      <c r="E860">
        <f>'Аксапта ИВЛ приход 3'!F860</f>
        <v>0</v>
      </c>
    </row>
    <row r="861" spans="1:5">
      <c r="A861" t="e">
        <f t="shared" si="13"/>
        <v>#VALUE!</v>
      </c>
      <c r="B861">
        <f>'Аксапта ИВЛ приход 3'!B861</f>
        <v>0</v>
      </c>
      <c r="C861" s="197">
        <f>'Аксапта ИВЛ приход 3'!C861</f>
        <v>0</v>
      </c>
      <c r="D861" s="185">
        <f>'Аксапта ИВЛ приход 3'!E861+1-1</f>
        <v>0</v>
      </c>
      <c r="E861">
        <f>'Аксапта ИВЛ приход 3'!F861</f>
        <v>0</v>
      </c>
    </row>
    <row r="862" spans="1:5">
      <c r="A862" t="e">
        <f t="shared" si="13"/>
        <v>#VALUE!</v>
      </c>
      <c r="B862">
        <f>'Аксапта ИВЛ приход 3'!B862</f>
        <v>0</v>
      </c>
      <c r="C862" s="197">
        <f>'Аксапта ИВЛ приход 3'!C862</f>
        <v>0</v>
      </c>
      <c r="D862" s="185">
        <f>'Аксапта ИВЛ приход 3'!E862+1-1</f>
        <v>0</v>
      </c>
      <c r="E862">
        <f>'Аксапта ИВЛ приход 3'!F862</f>
        <v>0</v>
      </c>
    </row>
    <row r="863" spans="1:5">
      <c r="A863" t="e">
        <f t="shared" si="13"/>
        <v>#VALUE!</v>
      </c>
      <c r="B863">
        <f>'Аксапта ИВЛ приход 3'!B863</f>
        <v>0</v>
      </c>
      <c r="C863" s="197">
        <f>'Аксапта ИВЛ приход 3'!C863</f>
        <v>0</v>
      </c>
      <c r="D863" s="185">
        <f>'Аксапта ИВЛ приход 3'!E863+1-1</f>
        <v>0</v>
      </c>
      <c r="E863">
        <f>'Аксапта ИВЛ приход 3'!F863</f>
        <v>0</v>
      </c>
    </row>
    <row r="864" spans="1:5">
      <c r="A864" t="e">
        <f t="shared" si="13"/>
        <v>#VALUE!</v>
      </c>
      <c r="B864">
        <f>'Аксапта ИВЛ приход 3'!B864</f>
        <v>0</v>
      </c>
      <c r="C864" s="197">
        <f>'Аксапта ИВЛ приход 3'!C864</f>
        <v>0</v>
      </c>
      <c r="D864" s="185">
        <f>'Аксапта ИВЛ приход 3'!E864+1-1</f>
        <v>0</v>
      </c>
      <c r="E864">
        <f>'Аксапта ИВЛ приход 3'!F864</f>
        <v>0</v>
      </c>
    </row>
    <row r="865" spans="1:5">
      <c r="A865" t="e">
        <f t="shared" si="13"/>
        <v>#VALUE!</v>
      </c>
      <c r="B865">
        <f>'Аксапта ИВЛ приход 3'!B865</f>
        <v>0</v>
      </c>
      <c r="C865" s="197">
        <f>'Аксапта ИВЛ приход 3'!C865</f>
        <v>0</v>
      </c>
      <c r="D865" s="185">
        <f>'Аксапта ИВЛ приход 3'!E865+1-1</f>
        <v>0</v>
      </c>
      <c r="E865">
        <f>'Аксапта ИВЛ приход 3'!F865</f>
        <v>0</v>
      </c>
    </row>
    <row r="866" spans="1:5">
      <c r="A866" t="e">
        <f t="shared" si="13"/>
        <v>#VALUE!</v>
      </c>
      <c r="B866">
        <f>'Аксапта ИВЛ приход 3'!B866</f>
        <v>0</v>
      </c>
      <c r="C866" s="197">
        <f>'Аксапта ИВЛ приход 3'!C866</f>
        <v>0</v>
      </c>
      <c r="D866" s="185">
        <f>'Аксапта ИВЛ приход 3'!E866+1-1</f>
        <v>0</v>
      </c>
      <c r="E866">
        <f>'Аксапта ИВЛ приход 3'!F866</f>
        <v>0</v>
      </c>
    </row>
    <row r="867" spans="1:5">
      <c r="A867" t="e">
        <f t="shared" si="13"/>
        <v>#VALUE!</v>
      </c>
      <c r="B867">
        <f>'Аксапта ИВЛ приход 3'!B867</f>
        <v>0</v>
      </c>
      <c r="C867" s="197">
        <f>'Аксапта ИВЛ приход 3'!C867</f>
        <v>0</v>
      </c>
      <c r="D867" s="185">
        <f>'Аксапта ИВЛ приход 3'!E867+1-1</f>
        <v>0</v>
      </c>
      <c r="E867">
        <f>'Аксапта ИВЛ приход 3'!F867</f>
        <v>0</v>
      </c>
    </row>
    <row r="868" spans="1:5">
      <c r="A868" t="e">
        <f t="shared" si="13"/>
        <v>#VALUE!</v>
      </c>
      <c r="B868">
        <f>'Аксапта ИВЛ приход 3'!B868</f>
        <v>0</v>
      </c>
      <c r="C868" s="197">
        <f>'Аксапта ИВЛ приход 3'!C868</f>
        <v>0</v>
      </c>
      <c r="D868" s="185">
        <f>'Аксапта ИВЛ приход 3'!E868+1-1</f>
        <v>0</v>
      </c>
      <c r="E868">
        <f>'Аксапта ИВЛ приход 3'!F868</f>
        <v>0</v>
      </c>
    </row>
    <row r="869" spans="1:5">
      <c r="A869" t="e">
        <f t="shared" si="13"/>
        <v>#VALUE!</v>
      </c>
      <c r="B869">
        <f>'Аксапта ИВЛ приход 3'!B869</f>
        <v>0</v>
      </c>
      <c r="C869" s="197">
        <f>'Аксапта ИВЛ приход 3'!C869</f>
        <v>0</v>
      </c>
      <c r="D869" s="185">
        <f>'Аксапта ИВЛ приход 3'!E869+1-1</f>
        <v>0</v>
      </c>
      <c r="E869">
        <f>'Аксапта ИВЛ приход 3'!F869</f>
        <v>0</v>
      </c>
    </row>
    <row r="870" spans="1:5">
      <c r="A870" t="e">
        <f t="shared" si="13"/>
        <v>#VALUE!</v>
      </c>
      <c r="B870">
        <f>'Аксапта ИВЛ приход 3'!B870</f>
        <v>0</v>
      </c>
      <c r="C870" s="197">
        <f>'Аксапта ИВЛ приход 3'!C870</f>
        <v>0</v>
      </c>
      <c r="D870" s="185">
        <f>'Аксапта ИВЛ приход 3'!E870+1-1</f>
        <v>0</v>
      </c>
      <c r="E870">
        <f>'Аксапта ИВЛ приход 3'!F870</f>
        <v>0</v>
      </c>
    </row>
    <row r="871" spans="1:5">
      <c r="A871" t="e">
        <f t="shared" si="13"/>
        <v>#VALUE!</v>
      </c>
      <c r="B871">
        <f>'Аксапта ИВЛ приход 3'!B871</f>
        <v>0</v>
      </c>
      <c r="C871" s="197">
        <f>'Аксапта ИВЛ приход 3'!C871</f>
        <v>0</v>
      </c>
      <c r="D871" s="185">
        <f>'Аксапта ИВЛ приход 3'!E871+1-1</f>
        <v>0</v>
      </c>
      <c r="E871">
        <f>'Аксапта ИВЛ приход 3'!F871</f>
        <v>0</v>
      </c>
    </row>
    <row r="872" spans="1:5">
      <c r="A872" t="e">
        <f t="shared" si="13"/>
        <v>#VALUE!</v>
      </c>
      <c r="B872">
        <f>'Аксапта ИВЛ приход 3'!B872</f>
        <v>0</v>
      </c>
      <c r="C872" s="197">
        <f>'Аксапта ИВЛ приход 3'!C872</f>
        <v>0</v>
      </c>
      <c r="D872" s="185">
        <f>'Аксапта ИВЛ приход 3'!E872+1-1</f>
        <v>0</v>
      </c>
      <c r="E872">
        <f>'Аксапта ИВЛ приход 3'!F872</f>
        <v>0</v>
      </c>
    </row>
    <row r="873" spans="1:5">
      <c r="A873" t="e">
        <f t="shared" si="13"/>
        <v>#VALUE!</v>
      </c>
      <c r="B873">
        <f>'Аксапта ИВЛ приход 3'!B873</f>
        <v>0</v>
      </c>
      <c r="C873" s="197">
        <f>'Аксапта ИВЛ приход 3'!C873</f>
        <v>0</v>
      </c>
      <c r="D873" s="185">
        <f>'Аксапта ИВЛ приход 3'!E873+1-1</f>
        <v>0</v>
      </c>
      <c r="E873">
        <f>'Аксапта ИВЛ приход 3'!F873</f>
        <v>0</v>
      </c>
    </row>
    <row r="874" spans="1:5">
      <c r="A874" t="e">
        <f t="shared" si="13"/>
        <v>#VALUE!</v>
      </c>
      <c r="B874">
        <f>'Аксапта ИВЛ приход 3'!B874</f>
        <v>0</v>
      </c>
      <c r="C874" s="197">
        <f>'Аксапта ИВЛ приход 3'!C874</f>
        <v>0</v>
      </c>
      <c r="D874" s="185">
        <f>'Аксапта ИВЛ приход 3'!E874+1-1</f>
        <v>0</v>
      </c>
      <c r="E874">
        <f>'Аксапта ИВЛ приход 3'!F874</f>
        <v>0</v>
      </c>
    </row>
    <row r="875" spans="1:5">
      <c r="A875" t="e">
        <f t="shared" si="13"/>
        <v>#VALUE!</v>
      </c>
      <c r="B875">
        <f>'Аксапта ИВЛ приход 3'!B875</f>
        <v>0</v>
      </c>
      <c r="C875" s="197">
        <f>'Аксапта ИВЛ приход 3'!C875</f>
        <v>0</v>
      </c>
      <c r="D875" s="185">
        <f>'Аксапта ИВЛ приход 3'!E875+1-1</f>
        <v>0</v>
      </c>
      <c r="E875">
        <f>'Аксапта ИВЛ приход 3'!F875</f>
        <v>0</v>
      </c>
    </row>
    <row r="876" spans="1:5">
      <c r="A876" t="e">
        <f t="shared" si="13"/>
        <v>#VALUE!</v>
      </c>
      <c r="B876">
        <f>'Аксапта ИВЛ приход 3'!B876</f>
        <v>0</v>
      </c>
      <c r="C876" s="197">
        <f>'Аксапта ИВЛ приход 3'!C876</f>
        <v>0</v>
      </c>
      <c r="D876" s="185">
        <f>'Аксапта ИВЛ приход 3'!E876+1-1</f>
        <v>0</v>
      </c>
      <c r="E876">
        <f>'Аксапта ИВЛ приход 3'!F876</f>
        <v>0</v>
      </c>
    </row>
    <row r="877" spans="1:5">
      <c r="A877" t="e">
        <f t="shared" si="13"/>
        <v>#VALUE!</v>
      </c>
      <c r="B877">
        <f>'Аксапта ИВЛ приход 3'!B877</f>
        <v>0</v>
      </c>
      <c r="C877" s="197">
        <f>'Аксапта ИВЛ приход 3'!C877</f>
        <v>0</v>
      </c>
      <c r="D877" s="185">
        <f>'Аксапта ИВЛ приход 3'!E877+1-1</f>
        <v>0</v>
      </c>
      <c r="E877">
        <f>'Аксапта ИВЛ приход 3'!F877</f>
        <v>0</v>
      </c>
    </row>
    <row r="878" spans="1:5">
      <c r="A878" t="e">
        <f t="shared" si="13"/>
        <v>#VALUE!</v>
      </c>
      <c r="B878">
        <f>'Аксапта ИВЛ приход 3'!B878</f>
        <v>0</v>
      </c>
      <c r="C878" s="197">
        <f>'Аксапта ИВЛ приход 3'!C878</f>
        <v>0</v>
      </c>
      <c r="D878" s="185">
        <f>'Аксапта ИВЛ приход 3'!E878+1-1</f>
        <v>0</v>
      </c>
      <c r="E878">
        <f>'Аксапта ИВЛ приход 3'!F878</f>
        <v>0</v>
      </c>
    </row>
    <row r="879" spans="1:5">
      <c r="A879" t="e">
        <f t="shared" si="13"/>
        <v>#VALUE!</v>
      </c>
      <c r="B879">
        <f>'Аксапта ИВЛ приход 3'!B879</f>
        <v>0</v>
      </c>
      <c r="C879" s="197">
        <f>'Аксапта ИВЛ приход 3'!C879</f>
        <v>0</v>
      </c>
      <c r="D879" s="185">
        <f>'Аксапта ИВЛ приход 3'!E879+1-1</f>
        <v>0</v>
      </c>
      <c r="E879">
        <f>'Аксапта ИВЛ приход 3'!F879</f>
        <v>0</v>
      </c>
    </row>
    <row r="880" spans="1:5">
      <c r="A880" t="e">
        <f t="shared" si="13"/>
        <v>#VALUE!</v>
      </c>
      <c r="B880">
        <f>'Аксапта ИВЛ приход 3'!B880</f>
        <v>0</v>
      </c>
      <c r="C880" s="197">
        <f>'Аксапта ИВЛ приход 3'!C880</f>
        <v>0</v>
      </c>
      <c r="D880" s="185">
        <f>'Аксапта ИВЛ приход 3'!E880+1-1</f>
        <v>0</v>
      </c>
      <c r="E880">
        <f>'Аксапта ИВЛ приход 3'!F880</f>
        <v>0</v>
      </c>
    </row>
    <row r="881" spans="1:5">
      <c r="A881" t="e">
        <f t="shared" si="13"/>
        <v>#VALUE!</v>
      </c>
      <c r="B881">
        <f>'Аксапта ИВЛ приход 3'!B881</f>
        <v>0</v>
      </c>
      <c r="C881" s="197">
        <f>'Аксапта ИВЛ приход 3'!C881</f>
        <v>0</v>
      </c>
      <c r="D881" s="185">
        <f>'Аксапта ИВЛ приход 3'!E881+1-1</f>
        <v>0</v>
      </c>
      <c r="E881">
        <f>'Аксапта ИВЛ приход 3'!F881</f>
        <v>0</v>
      </c>
    </row>
    <row r="882" spans="1:5">
      <c r="A882" t="e">
        <f t="shared" si="13"/>
        <v>#VALUE!</v>
      </c>
      <c r="B882">
        <f>'Аксапта ИВЛ приход 3'!B882</f>
        <v>0</v>
      </c>
      <c r="C882" s="197">
        <f>'Аксапта ИВЛ приход 3'!C882</f>
        <v>0</v>
      </c>
      <c r="D882" s="185">
        <f>'Аксапта ИВЛ приход 3'!E882+1-1</f>
        <v>0</v>
      </c>
      <c r="E882">
        <f>'Аксапта ИВЛ приход 3'!F882</f>
        <v>0</v>
      </c>
    </row>
    <row r="883" spans="1:5">
      <c r="A883" t="e">
        <f t="shared" si="13"/>
        <v>#VALUE!</v>
      </c>
      <c r="B883">
        <f>'Аксапта ИВЛ приход 3'!B883</f>
        <v>0</v>
      </c>
      <c r="C883" s="197">
        <f>'Аксапта ИВЛ приход 3'!C883</f>
        <v>0</v>
      </c>
      <c r="D883" s="185">
        <f>'Аксапта ИВЛ приход 3'!E883+1-1</f>
        <v>0</v>
      </c>
      <c r="E883">
        <f>'Аксапта ИВЛ приход 3'!F883</f>
        <v>0</v>
      </c>
    </row>
    <row r="884" spans="1:5">
      <c r="A884" t="e">
        <f t="shared" si="13"/>
        <v>#VALUE!</v>
      </c>
      <c r="B884">
        <f>'Аксапта ИВЛ приход 3'!B884</f>
        <v>0</v>
      </c>
      <c r="C884" s="197">
        <f>'Аксапта ИВЛ приход 3'!C884</f>
        <v>0</v>
      </c>
      <c r="D884" s="185">
        <f>'Аксапта ИВЛ приход 3'!E884+1-1</f>
        <v>0</v>
      </c>
      <c r="E884">
        <f>'Аксапта ИВЛ приход 3'!F884</f>
        <v>0</v>
      </c>
    </row>
    <row r="885" spans="1:5">
      <c r="A885" t="e">
        <f t="shared" si="13"/>
        <v>#VALUE!</v>
      </c>
      <c r="B885">
        <f>'Аксапта ИВЛ приход 3'!B885</f>
        <v>0</v>
      </c>
      <c r="C885" s="197">
        <f>'Аксапта ИВЛ приход 3'!C885</f>
        <v>0</v>
      </c>
      <c r="D885" s="185">
        <f>'Аксапта ИВЛ приход 3'!E885+1-1</f>
        <v>0</v>
      </c>
      <c r="E885">
        <f>'Аксапта ИВЛ приход 3'!F885</f>
        <v>0</v>
      </c>
    </row>
    <row r="886" spans="1:5">
      <c r="A886" t="e">
        <f t="shared" si="13"/>
        <v>#VALUE!</v>
      </c>
      <c r="B886">
        <f>'Аксапта ИВЛ приход 3'!B886</f>
        <v>0</v>
      </c>
      <c r="C886" s="197">
        <f>'Аксапта ИВЛ приход 3'!C886</f>
        <v>0</v>
      </c>
      <c r="D886" s="185">
        <f>'Аксапта ИВЛ приход 3'!E886+1-1</f>
        <v>0</v>
      </c>
      <c r="E886">
        <f>'Аксапта ИВЛ приход 3'!F886</f>
        <v>0</v>
      </c>
    </row>
    <row r="887" spans="1:5">
      <c r="A887" t="e">
        <f t="shared" si="13"/>
        <v>#VALUE!</v>
      </c>
      <c r="B887">
        <f>'Аксапта ИВЛ приход 3'!B887</f>
        <v>0</v>
      </c>
      <c r="C887" s="197">
        <f>'Аксапта ИВЛ приход 3'!C887</f>
        <v>0</v>
      </c>
      <c r="D887" s="185">
        <f>'Аксапта ИВЛ приход 3'!E887+1-1</f>
        <v>0</v>
      </c>
      <c r="E887">
        <f>'Аксапта ИВЛ приход 3'!F887</f>
        <v>0</v>
      </c>
    </row>
    <row r="888" spans="1:5">
      <c r="A888" t="e">
        <f t="shared" si="13"/>
        <v>#VALUE!</v>
      </c>
      <c r="B888">
        <f>'Аксапта ИВЛ приход 3'!B888</f>
        <v>0</v>
      </c>
      <c r="C888" s="197">
        <f>'Аксапта ИВЛ приход 3'!C888</f>
        <v>0</v>
      </c>
      <c r="D888" s="185">
        <f>'Аксапта ИВЛ приход 3'!E888+1-1</f>
        <v>0</v>
      </c>
      <c r="E888">
        <f>'Аксапта ИВЛ приход 3'!F888</f>
        <v>0</v>
      </c>
    </row>
    <row r="889" spans="1:5">
      <c r="A889" t="e">
        <f t="shared" si="13"/>
        <v>#VALUE!</v>
      </c>
      <c r="B889">
        <f>'Аксапта ИВЛ приход 3'!B889</f>
        <v>0</v>
      </c>
      <c r="C889" s="197">
        <f>'Аксапта ИВЛ приход 3'!C889</f>
        <v>0</v>
      </c>
      <c r="D889" s="185">
        <f>'Аксапта ИВЛ приход 3'!E889+1-1</f>
        <v>0</v>
      </c>
      <c r="E889">
        <f>'Аксапта ИВЛ приход 3'!F889</f>
        <v>0</v>
      </c>
    </row>
    <row r="890" spans="1:5">
      <c r="A890" t="e">
        <f t="shared" si="13"/>
        <v>#VALUE!</v>
      </c>
      <c r="B890">
        <f>'Аксапта ИВЛ приход 3'!B890</f>
        <v>0</v>
      </c>
      <c r="C890" s="197">
        <f>'Аксапта ИВЛ приход 3'!C890</f>
        <v>0</v>
      </c>
      <c r="D890" s="185">
        <f>'Аксапта ИВЛ приход 3'!E890+1-1</f>
        <v>0</v>
      </c>
      <c r="E890">
        <f>'Аксапта ИВЛ приход 3'!F890</f>
        <v>0</v>
      </c>
    </row>
    <row r="891" spans="1:5">
      <c r="A891" t="e">
        <f t="shared" si="13"/>
        <v>#VALUE!</v>
      </c>
      <c r="B891">
        <f>'Аксапта ИВЛ приход 3'!B891</f>
        <v>0</v>
      </c>
      <c r="C891" s="197">
        <f>'Аксапта ИВЛ приход 3'!C891</f>
        <v>0</v>
      </c>
      <c r="D891" s="185">
        <f>'Аксапта ИВЛ приход 3'!E891+1-1</f>
        <v>0</v>
      </c>
      <c r="E891">
        <f>'Аксапта ИВЛ приход 3'!F891</f>
        <v>0</v>
      </c>
    </row>
    <row r="892" spans="1:5">
      <c r="A892" t="e">
        <f t="shared" si="13"/>
        <v>#VALUE!</v>
      </c>
      <c r="B892">
        <f>'Аксапта ИВЛ приход 3'!B892</f>
        <v>0</v>
      </c>
      <c r="C892" s="197">
        <f>'Аксапта ИВЛ приход 3'!C892</f>
        <v>0</v>
      </c>
      <c r="D892" s="185">
        <f>'Аксапта ИВЛ приход 3'!E892+1-1</f>
        <v>0</v>
      </c>
      <c r="E892">
        <f>'Аксапта ИВЛ приход 3'!F892</f>
        <v>0</v>
      </c>
    </row>
    <row r="893" spans="1:5">
      <c r="A893" t="e">
        <f t="shared" si="13"/>
        <v>#VALUE!</v>
      </c>
      <c r="B893">
        <f>'Аксапта ИВЛ приход 3'!B893</f>
        <v>0</v>
      </c>
      <c r="C893" s="197">
        <f>'Аксапта ИВЛ приход 3'!C893</f>
        <v>0</v>
      </c>
      <c r="D893" s="185">
        <f>'Аксапта ИВЛ приход 3'!E893+1-1</f>
        <v>0</v>
      </c>
      <c r="E893">
        <f>'Аксапта ИВЛ приход 3'!F893</f>
        <v>0</v>
      </c>
    </row>
    <row r="894" spans="1:5">
      <c r="A894" t="e">
        <f t="shared" si="13"/>
        <v>#VALUE!</v>
      </c>
      <c r="B894">
        <f>'Аксапта ИВЛ приход 3'!B894</f>
        <v>0</v>
      </c>
      <c r="C894" s="197">
        <f>'Аксапта ИВЛ приход 3'!C894</f>
        <v>0</v>
      </c>
      <c r="D894" s="185">
        <f>'Аксапта ИВЛ приход 3'!E894+1-1</f>
        <v>0</v>
      </c>
      <c r="E894">
        <f>'Аксапта ИВЛ приход 3'!F894</f>
        <v>0</v>
      </c>
    </row>
    <row r="895" spans="1:5">
      <c r="A895" t="e">
        <f t="shared" si="13"/>
        <v>#VALUE!</v>
      </c>
      <c r="B895">
        <f>'Аксапта ИВЛ приход 3'!B895</f>
        <v>0</v>
      </c>
      <c r="C895" s="197">
        <f>'Аксапта ИВЛ приход 3'!C895</f>
        <v>0</v>
      </c>
      <c r="D895" s="185">
        <f>'Аксапта ИВЛ приход 3'!E895+1-1</f>
        <v>0</v>
      </c>
      <c r="E895">
        <f>'Аксапта ИВЛ приход 3'!F895</f>
        <v>0</v>
      </c>
    </row>
    <row r="896" spans="1:5">
      <c r="A896" t="e">
        <f t="shared" si="13"/>
        <v>#VALUE!</v>
      </c>
      <c r="B896">
        <f>'Аксапта ИВЛ приход 3'!B896</f>
        <v>0</v>
      </c>
      <c r="C896" s="197">
        <f>'Аксапта ИВЛ приход 3'!C896</f>
        <v>0</v>
      </c>
      <c r="D896" s="185">
        <f>'Аксапта ИВЛ приход 3'!E896+1-1</f>
        <v>0</v>
      </c>
      <c r="E896">
        <f>'Аксапта ИВЛ приход 3'!F896</f>
        <v>0</v>
      </c>
    </row>
    <row r="897" spans="1:5">
      <c r="A897" t="e">
        <f t="shared" ref="A897:A960" si="14">REPLACE(B897,1,3,)+1-1</f>
        <v>#VALUE!</v>
      </c>
      <c r="B897">
        <f>'Аксапта ИВЛ приход 3'!B897</f>
        <v>0</v>
      </c>
      <c r="C897" s="197">
        <f>'Аксапта ИВЛ приход 3'!C897</f>
        <v>0</v>
      </c>
      <c r="D897" s="185">
        <f>'Аксапта ИВЛ приход 3'!E897+1-1</f>
        <v>0</v>
      </c>
      <c r="E897">
        <f>'Аксапта ИВЛ приход 3'!F897</f>
        <v>0</v>
      </c>
    </row>
    <row r="898" spans="1:5">
      <c r="A898" t="e">
        <f t="shared" si="14"/>
        <v>#VALUE!</v>
      </c>
      <c r="B898">
        <f>'Аксапта ИВЛ приход 3'!B898</f>
        <v>0</v>
      </c>
      <c r="C898" s="197">
        <f>'Аксапта ИВЛ приход 3'!C898</f>
        <v>0</v>
      </c>
      <c r="D898" s="185">
        <f>'Аксапта ИВЛ приход 3'!E898+1-1</f>
        <v>0</v>
      </c>
      <c r="E898">
        <f>'Аксапта ИВЛ приход 3'!F898</f>
        <v>0</v>
      </c>
    </row>
    <row r="899" spans="1:5">
      <c r="A899" t="e">
        <f t="shared" si="14"/>
        <v>#VALUE!</v>
      </c>
      <c r="B899">
        <f>'Аксапта ИВЛ приход 3'!B899</f>
        <v>0</v>
      </c>
      <c r="C899" s="197">
        <f>'Аксапта ИВЛ приход 3'!C899</f>
        <v>0</v>
      </c>
      <c r="D899" s="185">
        <f>'Аксапта ИВЛ приход 3'!E899+1-1</f>
        <v>0</v>
      </c>
      <c r="E899">
        <f>'Аксапта ИВЛ приход 3'!F899</f>
        <v>0</v>
      </c>
    </row>
    <row r="900" spans="1:5">
      <c r="A900" t="e">
        <f t="shared" si="14"/>
        <v>#VALUE!</v>
      </c>
      <c r="B900">
        <f>'Аксапта ИВЛ приход 3'!B900</f>
        <v>0</v>
      </c>
      <c r="C900" s="197">
        <f>'Аксапта ИВЛ приход 3'!C900</f>
        <v>0</v>
      </c>
      <c r="D900" s="185">
        <f>'Аксапта ИВЛ приход 3'!E900+1-1</f>
        <v>0</v>
      </c>
      <c r="E900">
        <f>'Аксапта ИВЛ приход 3'!F900</f>
        <v>0</v>
      </c>
    </row>
    <row r="901" spans="1:5">
      <c r="A901" t="e">
        <f t="shared" si="14"/>
        <v>#VALUE!</v>
      </c>
      <c r="B901">
        <f>'Аксапта ИВЛ приход 3'!B901</f>
        <v>0</v>
      </c>
      <c r="C901" s="197">
        <f>'Аксапта ИВЛ приход 3'!C901</f>
        <v>0</v>
      </c>
      <c r="D901" s="185">
        <f>'Аксапта ИВЛ приход 3'!E901+1-1</f>
        <v>0</v>
      </c>
      <c r="E901">
        <f>'Аксапта ИВЛ приход 3'!F901</f>
        <v>0</v>
      </c>
    </row>
    <row r="902" spans="1:5">
      <c r="A902" t="e">
        <f t="shared" si="14"/>
        <v>#VALUE!</v>
      </c>
      <c r="B902">
        <f>'Аксапта ИВЛ приход 3'!B902</f>
        <v>0</v>
      </c>
      <c r="C902" s="197">
        <f>'Аксапта ИВЛ приход 3'!C902</f>
        <v>0</v>
      </c>
      <c r="D902" s="185">
        <f>'Аксапта ИВЛ приход 3'!E902+1-1</f>
        <v>0</v>
      </c>
      <c r="E902">
        <f>'Аксапта ИВЛ приход 3'!F902</f>
        <v>0</v>
      </c>
    </row>
    <row r="903" spans="1:5">
      <c r="A903" t="e">
        <f t="shared" si="14"/>
        <v>#VALUE!</v>
      </c>
      <c r="B903">
        <f>'Аксапта ИВЛ приход 3'!B903</f>
        <v>0</v>
      </c>
      <c r="C903" s="197">
        <f>'Аксапта ИВЛ приход 3'!C903</f>
        <v>0</v>
      </c>
      <c r="D903" s="185">
        <f>'Аксапта ИВЛ приход 3'!E903+1-1</f>
        <v>0</v>
      </c>
      <c r="E903">
        <f>'Аксапта ИВЛ приход 3'!F903</f>
        <v>0</v>
      </c>
    </row>
    <row r="904" spans="1:5">
      <c r="A904" t="e">
        <f t="shared" si="14"/>
        <v>#VALUE!</v>
      </c>
      <c r="B904">
        <f>'Аксапта ИВЛ приход 3'!B904</f>
        <v>0</v>
      </c>
      <c r="C904" s="197">
        <f>'Аксапта ИВЛ приход 3'!C904</f>
        <v>0</v>
      </c>
      <c r="D904" s="185">
        <f>'Аксапта ИВЛ приход 3'!E904+1-1</f>
        <v>0</v>
      </c>
      <c r="E904">
        <f>'Аксапта ИВЛ приход 3'!F904</f>
        <v>0</v>
      </c>
    </row>
    <row r="905" spans="1:5">
      <c r="A905" t="e">
        <f t="shared" si="14"/>
        <v>#VALUE!</v>
      </c>
      <c r="B905">
        <f>'Аксапта ИВЛ приход 3'!B905</f>
        <v>0</v>
      </c>
      <c r="C905" s="197">
        <f>'Аксапта ИВЛ приход 3'!C905</f>
        <v>0</v>
      </c>
      <c r="D905" s="185">
        <f>'Аксапта ИВЛ приход 3'!E905+1-1</f>
        <v>0</v>
      </c>
      <c r="E905">
        <f>'Аксапта ИВЛ приход 3'!F905</f>
        <v>0</v>
      </c>
    </row>
    <row r="906" spans="1:5">
      <c r="A906" t="e">
        <f t="shared" si="14"/>
        <v>#VALUE!</v>
      </c>
      <c r="B906">
        <f>'Аксапта ИВЛ приход 3'!B906</f>
        <v>0</v>
      </c>
      <c r="C906" s="197">
        <f>'Аксапта ИВЛ приход 3'!C906</f>
        <v>0</v>
      </c>
      <c r="D906" s="185">
        <f>'Аксапта ИВЛ приход 3'!E906+1-1</f>
        <v>0</v>
      </c>
      <c r="E906">
        <f>'Аксапта ИВЛ приход 3'!F906</f>
        <v>0</v>
      </c>
    </row>
    <row r="907" spans="1:5">
      <c r="A907" t="e">
        <f t="shared" si="14"/>
        <v>#VALUE!</v>
      </c>
      <c r="B907">
        <f>'Аксапта ИВЛ приход 3'!B907</f>
        <v>0</v>
      </c>
      <c r="C907" s="197">
        <f>'Аксапта ИВЛ приход 3'!C907</f>
        <v>0</v>
      </c>
      <c r="D907" s="185">
        <f>'Аксапта ИВЛ приход 3'!E907+1-1</f>
        <v>0</v>
      </c>
      <c r="E907">
        <f>'Аксапта ИВЛ приход 3'!F907</f>
        <v>0</v>
      </c>
    </row>
    <row r="908" spans="1:5">
      <c r="A908" t="e">
        <f t="shared" si="14"/>
        <v>#VALUE!</v>
      </c>
      <c r="B908">
        <f>'Аксапта ИВЛ приход 3'!B908</f>
        <v>0</v>
      </c>
      <c r="C908" s="197">
        <f>'Аксапта ИВЛ приход 3'!C908</f>
        <v>0</v>
      </c>
      <c r="D908" s="185">
        <f>'Аксапта ИВЛ приход 3'!E908+1-1</f>
        <v>0</v>
      </c>
      <c r="E908">
        <f>'Аксапта ИВЛ приход 3'!F908</f>
        <v>0</v>
      </c>
    </row>
    <row r="909" spans="1:5">
      <c r="A909" t="e">
        <f t="shared" si="14"/>
        <v>#VALUE!</v>
      </c>
      <c r="B909">
        <f>'Аксапта ИВЛ приход 3'!B909</f>
        <v>0</v>
      </c>
      <c r="C909" s="197">
        <f>'Аксапта ИВЛ приход 3'!C909</f>
        <v>0</v>
      </c>
      <c r="D909" s="185">
        <f>'Аксапта ИВЛ приход 3'!E909+1-1</f>
        <v>0</v>
      </c>
      <c r="E909">
        <f>'Аксапта ИВЛ приход 3'!F909</f>
        <v>0</v>
      </c>
    </row>
    <row r="910" spans="1:5">
      <c r="A910" t="e">
        <f t="shared" si="14"/>
        <v>#VALUE!</v>
      </c>
      <c r="B910">
        <f>'Аксапта ИВЛ приход 3'!B910</f>
        <v>0</v>
      </c>
      <c r="C910" s="197">
        <f>'Аксапта ИВЛ приход 3'!C910</f>
        <v>0</v>
      </c>
      <c r="D910" s="185">
        <f>'Аксапта ИВЛ приход 3'!E910+1-1</f>
        <v>0</v>
      </c>
      <c r="E910">
        <f>'Аксапта ИВЛ приход 3'!F910</f>
        <v>0</v>
      </c>
    </row>
    <row r="911" spans="1:5">
      <c r="A911" t="e">
        <f t="shared" si="14"/>
        <v>#VALUE!</v>
      </c>
      <c r="B911">
        <f>'Аксапта ИВЛ приход 3'!B911</f>
        <v>0</v>
      </c>
      <c r="C911" s="197">
        <f>'Аксапта ИВЛ приход 3'!C911</f>
        <v>0</v>
      </c>
      <c r="D911" s="185">
        <f>'Аксапта ИВЛ приход 3'!E911+1-1</f>
        <v>0</v>
      </c>
      <c r="E911">
        <f>'Аксапта ИВЛ приход 3'!F911</f>
        <v>0</v>
      </c>
    </row>
    <row r="912" spans="1:5">
      <c r="A912" t="e">
        <f t="shared" si="14"/>
        <v>#VALUE!</v>
      </c>
      <c r="B912">
        <f>'Аксапта ИВЛ приход 3'!B912</f>
        <v>0</v>
      </c>
      <c r="C912" s="197">
        <f>'Аксапта ИВЛ приход 3'!C912</f>
        <v>0</v>
      </c>
      <c r="D912" s="185">
        <f>'Аксапта ИВЛ приход 3'!E912+1-1</f>
        <v>0</v>
      </c>
      <c r="E912">
        <f>'Аксапта ИВЛ приход 3'!F912</f>
        <v>0</v>
      </c>
    </row>
    <row r="913" spans="1:5">
      <c r="A913" t="e">
        <f t="shared" si="14"/>
        <v>#VALUE!</v>
      </c>
      <c r="B913">
        <f>'Аксапта ИВЛ приход 3'!B913</f>
        <v>0</v>
      </c>
      <c r="C913" s="197">
        <f>'Аксапта ИВЛ приход 3'!C913</f>
        <v>0</v>
      </c>
      <c r="D913" s="185">
        <f>'Аксапта ИВЛ приход 3'!E913+1-1</f>
        <v>0</v>
      </c>
      <c r="E913">
        <f>'Аксапта ИВЛ приход 3'!F913</f>
        <v>0</v>
      </c>
    </row>
    <row r="914" spans="1:5">
      <c r="A914" t="e">
        <f t="shared" si="14"/>
        <v>#VALUE!</v>
      </c>
      <c r="B914">
        <f>'Аксапта ИВЛ приход 3'!B914</f>
        <v>0</v>
      </c>
      <c r="C914" s="197">
        <f>'Аксапта ИВЛ приход 3'!C914</f>
        <v>0</v>
      </c>
      <c r="D914" s="185">
        <f>'Аксапта ИВЛ приход 3'!E914+1-1</f>
        <v>0</v>
      </c>
      <c r="E914">
        <f>'Аксапта ИВЛ приход 3'!F914</f>
        <v>0</v>
      </c>
    </row>
    <row r="915" spans="1:5">
      <c r="A915" t="e">
        <f t="shared" si="14"/>
        <v>#VALUE!</v>
      </c>
      <c r="B915">
        <f>'Аксапта ИВЛ приход 3'!B915</f>
        <v>0</v>
      </c>
      <c r="C915" s="197">
        <f>'Аксапта ИВЛ приход 3'!C915</f>
        <v>0</v>
      </c>
      <c r="D915" s="185">
        <f>'Аксапта ИВЛ приход 3'!E915+1-1</f>
        <v>0</v>
      </c>
      <c r="E915">
        <f>'Аксапта ИВЛ приход 3'!F915</f>
        <v>0</v>
      </c>
    </row>
    <row r="916" spans="1:5">
      <c r="A916" t="e">
        <f t="shared" si="14"/>
        <v>#VALUE!</v>
      </c>
      <c r="B916">
        <f>'Аксапта ИВЛ приход 3'!B916</f>
        <v>0</v>
      </c>
      <c r="C916" s="197">
        <f>'Аксапта ИВЛ приход 3'!C916</f>
        <v>0</v>
      </c>
      <c r="D916" s="185">
        <f>'Аксапта ИВЛ приход 3'!E916+1-1</f>
        <v>0</v>
      </c>
      <c r="E916">
        <f>'Аксапта ИВЛ приход 3'!F916</f>
        <v>0</v>
      </c>
    </row>
    <row r="917" spans="1:5">
      <c r="A917" t="e">
        <f t="shared" si="14"/>
        <v>#VALUE!</v>
      </c>
      <c r="B917">
        <f>'Аксапта ИВЛ приход 3'!B917</f>
        <v>0</v>
      </c>
      <c r="C917" s="197">
        <f>'Аксапта ИВЛ приход 3'!C917</f>
        <v>0</v>
      </c>
      <c r="D917" s="185">
        <f>'Аксапта ИВЛ приход 3'!E917+1-1</f>
        <v>0</v>
      </c>
      <c r="E917">
        <f>'Аксапта ИВЛ приход 3'!F917</f>
        <v>0</v>
      </c>
    </row>
    <row r="918" spans="1:5">
      <c r="A918" t="e">
        <f t="shared" si="14"/>
        <v>#VALUE!</v>
      </c>
      <c r="B918">
        <f>'Аксапта ИВЛ приход 3'!B918</f>
        <v>0</v>
      </c>
      <c r="C918" s="197">
        <f>'Аксапта ИВЛ приход 3'!C918</f>
        <v>0</v>
      </c>
      <c r="D918" s="185">
        <f>'Аксапта ИВЛ приход 3'!E918+1-1</f>
        <v>0</v>
      </c>
      <c r="E918">
        <f>'Аксапта ИВЛ приход 3'!F918</f>
        <v>0</v>
      </c>
    </row>
    <row r="919" spans="1:5">
      <c r="A919" t="e">
        <f t="shared" si="14"/>
        <v>#VALUE!</v>
      </c>
      <c r="B919">
        <f>'Аксапта ИВЛ приход 3'!B919</f>
        <v>0</v>
      </c>
      <c r="C919" s="197">
        <f>'Аксапта ИВЛ приход 3'!C919</f>
        <v>0</v>
      </c>
      <c r="D919" s="185">
        <f>'Аксапта ИВЛ приход 3'!E919+1-1</f>
        <v>0</v>
      </c>
      <c r="E919">
        <f>'Аксапта ИВЛ приход 3'!F919</f>
        <v>0</v>
      </c>
    </row>
    <row r="920" spans="1:5">
      <c r="A920" t="e">
        <f t="shared" si="14"/>
        <v>#VALUE!</v>
      </c>
      <c r="B920">
        <f>'Аксапта ИВЛ приход 3'!B920</f>
        <v>0</v>
      </c>
      <c r="C920" s="197">
        <f>'Аксапта ИВЛ приход 3'!C920</f>
        <v>0</v>
      </c>
      <c r="D920" s="185">
        <f>'Аксапта ИВЛ приход 3'!E920+1-1</f>
        <v>0</v>
      </c>
      <c r="E920">
        <f>'Аксапта ИВЛ приход 3'!F920</f>
        <v>0</v>
      </c>
    </row>
    <row r="921" spans="1:5">
      <c r="A921" t="e">
        <f t="shared" si="14"/>
        <v>#VALUE!</v>
      </c>
      <c r="B921">
        <f>'Аксапта ИВЛ приход 3'!B921</f>
        <v>0</v>
      </c>
      <c r="C921" s="197">
        <f>'Аксапта ИВЛ приход 3'!C921</f>
        <v>0</v>
      </c>
      <c r="D921" s="185">
        <f>'Аксапта ИВЛ приход 3'!E921+1-1</f>
        <v>0</v>
      </c>
      <c r="E921">
        <f>'Аксапта ИВЛ приход 3'!F921</f>
        <v>0</v>
      </c>
    </row>
    <row r="922" spans="1:5">
      <c r="A922" t="e">
        <f t="shared" si="14"/>
        <v>#VALUE!</v>
      </c>
      <c r="B922">
        <f>'Аксапта ИВЛ приход 3'!B922</f>
        <v>0</v>
      </c>
      <c r="C922" s="197">
        <f>'Аксапта ИВЛ приход 3'!C922</f>
        <v>0</v>
      </c>
      <c r="D922" s="185">
        <f>'Аксапта ИВЛ приход 3'!E922+1-1</f>
        <v>0</v>
      </c>
      <c r="E922">
        <f>'Аксапта ИВЛ приход 3'!F922</f>
        <v>0</v>
      </c>
    </row>
    <row r="923" spans="1:5">
      <c r="A923" t="e">
        <f t="shared" si="14"/>
        <v>#VALUE!</v>
      </c>
      <c r="B923">
        <f>'Аксапта ИВЛ приход 3'!B923</f>
        <v>0</v>
      </c>
      <c r="C923" s="197">
        <f>'Аксапта ИВЛ приход 3'!C923</f>
        <v>0</v>
      </c>
      <c r="D923" s="185">
        <f>'Аксапта ИВЛ приход 3'!E923+1-1</f>
        <v>0</v>
      </c>
      <c r="E923">
        <f>'Аксапта ИВЛ приход 3'!F923</f>
        <v>0</v>
      </c>
    </row>
    <row r="924" spans="1:5">
      <c r="A924" t="e">
        <f t="shared" si="14"/>
        <v>#VALUE!</v>
      </c>
      <c r="B924">
        <f>'Аксапта ИВЛ приход 3'!B924</f>
        <v>0</v>
      </c>
      <c r="C924" s="197">
        <f>'Аксапта ИВЛ приход 3'!C924</f>
        <v>0</v>
      </c>
      <c r="D924" s="185">
        <f>'Аксапта ИВЛ приход 3'!E924+1-1</f>
        <v>0</v>
      </c>
      <c r="E924">
        <f>'Аксапта ИВЛ приход 3'!F924</f>
        <v>0</v>
      </c>
    </row>
    <row r="925" spans="1:5">
      <c r="A925" t="e">
        <f t="shared" si="14"/>
        <v>#VALUE!</v>
      </c>
      <c r="B925">
        <f>'Аксапта ИВЛ приход 3'!B925</f>
        <v>0</v>
      </c>
      <c r="C925" s="197">
        <f>'Аксапта ИВЛ приход 3'!C925</f>
        <v>0</v>
      </c>
      <c r="D925" s="185">
        <f>'Аксапта ИВЛ приход 3'!E925+1-1</f>
        <v>0</v>
      </c>
      <c r="E925">
        <f>'Аксапта ИВЛ приход 3'!F925</f>
        <v>0</v>
      </c>
    </row>
    <row r="926" spans="1:5">
      <c r="A926" t="e">
        <f t="shared" si="14"/>
        <v>#VALUE!</v>
      </c>
      <c r="B926">
        <f>'Аксапта ИВЛ приход 3'!B926</f>
        <v>0</v>
      </c>
      <c r="C926" s="197">
        <f>'Аксапта ИВЛ приход 3'!C926</f>
        <v>0</v>
      </c>
      <c r="D926" s="185">
        <f>'Аксапта ИВЛ приход 3'!E926+1-1</f>
        <v>0</v>
      </c>
      <c r="E926">
        <f>'Аксапта ИВЛ приход 3'!F926</f>
        <v>0</v>
      </c>
    </row>
    <row r="927" spans="1:5">
      <c r="A927" t="e">
        <f t="shared" si="14"/>
        <v>#VALUE!</v>
      </c>
      <c r="B927">
        <f>'Аксапта ИВЛ приход 3'!B927</f>
        <v>0</v>
      </c>
      <c r="C927" s="197">
        <f>'Аксапта ИВЛ приход 3'!C927</f>
        <v>0</v>
      </c>
      <c r="D927" s="185">
        <f>'Аксапта ИВЛ приход 3'!E927+1-1</f>
        <v>0</v>
      </c>
      <c r="E927">
        <f>'Аксапта ИВЛ приход 3'!F927</f>
        <v>0</v>
      </c>
    </row>
    <row r="928" spans="1:5">
      <c r="A928" t="e">
        <f t="shared" si="14"/>
        <v>#VALUE!</v>
      </c>
      <c r="B928">
        <f>'Аксапта ИВЛ приход 3'!B928</f>
        <v>0</v>
      </c>
      <c r="C928" s="197">
        <f>'Аксапта ИВЛ приход 3'!C928</f>
        <v>0</v>
      </c>
      <c r="D928" s="185">
        <f>'Аксапта ИВЛ приход 3'!E928+1-1</f>
        <v>0</v>
      </c>
      <c r="E928">
        <f>'Аксапта ИВЛ приход 3'!F928</f>
        <v>0</v>
      </c>
    </row>
    <row r="929" spans="1:5">
      <c r="A929" t="e">
        <f t="shared" si="14"/>
        <v>#VALUE!</v>
      </c>
      <c r="B929">
        <f>'Аксапта ИВЛ приход 3'!B929</f>
        <v>0</v>
      </c>
      <c r="C929" s="197">
        <f>'Аксапта ИВЛ приход 3'!C929</f>
        <v>0</v>
      </c>
      <c r="D929" s="185">
        <f>'Аксапта ИВЛ приход 3'!E929+1-1</f>
        <v>0</v>
      </c>
      <c r="E929">
        <f>'Аксапта ИВЛ приход 3'!F929</f>
        <v>0</v>
      </c>
    </row>
    <row r="930" spans="1:5">
      <c r="A930" t="e">
        <f t="shared" si="14"/>
        <v>#VALUE!</v>
      </c>
      <c r="B930">
        <f>'Аксапта ИВЛ приход 3'!B930</f>
        <v>0</v>
      </c>
      <c r="C930" s="197">
        <f>'Аксапта ИВЛ приход 3'!C930</f>
        <v>0</v>
      </c>
      <c r="D930" s="185">
        <f>'Аксапта ИВЛ приход 3'!E930+1-1</f>
        <v>0</v>
      </c>
      <c r="E930">
        <f>'Аксапта ИВЛ приход 3'!F930</f>
        <v>0</v>
      </c>
    </row>
    <row r="931" spans="1:5">
      <c r="A931" t="e">
        <f t="shared" si="14"/>
        <v>#VALUE!</v>
      </c>
      <c r="B931">
        <f>'Аксапта ИВЛ приход 3'!B931</f>
        <v>0</v>
      </c>
      <c r="C931" s="197">
        <f>'Аксапта ИВЛ приход 3'!C931</f>
        <v>0</v>
      </c>
      <c r="D931" s="185">
        <f>'Аксапта ИВЛ приход 3'!E931+1-1</f>
        <v>0</v>
      </c>
      <c r="E931">
        <f>'Аксапта ИВЛ приход 3'!F931</f>
        <v>0</v>
      </c>
    </row>
    <row r="932" spans="1:5">
      <c r="A932" t="e">
        <f t="shared" si="14"/>
        <v>#VALUE!</v>
      </c>
      <c r="B932">
        <f>'Аксапта ИВЛ приход 3'!B932</f>
        <v>0</v>
      </c>
      <c r="C932" s="197">
        <f>'Аксапта ИВЛ приход 3'!C932</f>
        <v>0</v>
      </c>
      <c r="D932" s="185">
        <f>'Аксапта ИВЛ приход 3'!E932+1-1</f>
        <v>0</v>
      </c>
      <c r="E932">
        <f>'Аксапта ИВЛ приход 3'!F932</f>
        <v>0</v>
      </c>
    </row>
    <row r="933" spans="1:5">
      <c r="A933" t="e">
        <f t="shared" si="14"/>
        <v>#VALUE!</v>
      </c>
      <c r="B933">
        <f>'Аксапта ИВЛ приход 3'!B933</f>
        <v>0</v>
      </c>
      <c r="C933" s="197">
        <f>'Аксапта ИВЛ приход 3'!C933</f>
        <v>0</v>
      </c>
      <c r="D933" s="185">
        <f>'Аксапта ИВЛ приход 3'!E933+1-1</f>
        <v>0</v>
      </c>
      <c r="E933">
        <f>'Аксапта ИВЛ приход 3'!F933</f>
        <v>0</v>
      </c>
    </row>
    <row r="934" spans="1:5">
      <c r="A934" t="e">
        <f t="shared" si="14"/>
        <v>#VALUE!</v>
      </c>
      <c r="B934">
        <f>'Аксапта ИВЛ приход 3'!B934</f>
        <v>0</v>
      </c>
      <c r="C934" s="197">
        <f>'Аксапта ИВЛ приход 3'!C934</f>
        <v>0</v>
      </c>
      <c r="D934" s="185">
        <f>'Аксапта ИВЛ приход 3'!E934+1-1</f>
        <v>0</v>
      </c>
      <c r="E934">
        <f>'Аксапта ИВЛ приход 3'!F934</f>
        <v>0</v>
      </c>
    </row>
    <row r="935" spans="1:5">
      <c r="A935" t="e">
        <f t="shared" si="14"/>
        <v>#VALUE!</v>
      </c>
      <c r="B935">
        <f>'Аксапта ИВЛ приход 3'!B935</f>
        <v>0</v>
      </c>
      <c r="C935" s="197">
        <f>'Аксапта ИВЛ приход 3'!C935</f>
        <v>0</v>
      </c>
      <c r="D935" s="185">
        <f>'Аксапта ИВЛ приход 3'!E935+1-1</f>
        <v>0</v>
      </c>
      <c r="E935">
        <f>'Аксапта ИВЛ приход 3'!F935</f>
        <v>0</v>
      </c>
    </row>
    <row r="936" spans="1:5">
      <c r="A936" t="e">
        <f t="shared" si="14"/>
        <v>#VALUE!</v>
      </c>
      <c r="B936">
        <f>'Аксапта ИВЛ приход 3'!B936</f>
        <v>0</v>
      </c>
      <c r="C936" s="197">
        <f>'Аксапта ИВЛ приход 3'!C936</f>
        <v>0</v>
      </c>
      <c r="D936" s="185">
        <f>'Аксапта ИВЛ приход 3'!E936+1-1</f>
        <v>0</v>
      </c>
      <c r="E936">
        <f>'Аксапта ИВЛ приход 3'!F936</f>
        <v>0</v>
      </c>
    </row>
    <row r="937" spans="1:5">
      <c r="A937" t="e">
        <f t="shared" si="14"/>
        <v>#VALUE!</v>
      </c>
      <c r="B937">
        <f>'Аксапта ИВЛ приход 3'!B937</f>
        <v>0</v>
      </c>
      <c r="C937" s="197">
        <f>'Аксапта ИВЛ приход 3'!C937</f>
        <v>0</v>
      </c>
      <c r="D937" s="185">
        <f>'Аксапта ИВЛ приход 3'!E937+1-1</f>
        <v>0</v>
      </c>
      <c r="E937">
        <f>'Аксапта ИВЛ приход 3'!F937</f>
        <v>0</v>
      </c>
    </row>
    <row r="938" spans="1:5">
      <c r="A938" t="e">
        <f t="shared" si="14"/>
        <v>#VALUE!</v>
      </c>
      <c r="B938">
        <f>'Аксапта ИВЛ приход 3'!B938</f>
        <v>0</v>
      </c>
      <c r="C938" s="197">
        <f>'Аксапта ИВЛ приход 3'!C938</f>
        <v>0</v>
      </c>
      <c r="D938" s="185">
        <f>'Аксапта ИВЛ приход 3'!E938+1-1</f>
        <v>0</v>
      </c>
      <c r="E938">
        <f>'Аксапта ИВЛ приход 3'!F938</f>
        <v>0</v>
      </c>
    </row>
    <row r="939" spans="1:5">
      <c r="A939" t="e">
        <f t="shared" si="14"/>
        <v>#VALUE!</v>
      </c>
      <c r="B939">
        <f>'Аксапта ИВЛ приход 3'!B939</f>
        <v>0</v>
      </c>
      <c r="C939" s="197">
        <f>'Аксапта ИВЛ приход 3'!C939</f>
        <v>0</v>
      </c>
      <c r="D939" s="185">
        <f>'Аксапта ИВЛ приход 3'!E939+1-1</f>
        <v>0</v>
      </c>
      <c r="E939">
        <f>'Аксапта ИВЛ приход 3'!F939</f>
        <v>0</v>
      </c>
    </row>
    <row r="940" spans="1:5">
      <c r="A940" t="e">
        <f t="shared" si="14"/>
        <v>#VALUE!</v>
      </c>
      <c r="B940">
        <f>'Аксапта ИВЛ приход 3'!B940</f>
        <v>0</v>
      </c>
      <c r="C940" s="197">
        <f>'Аксапта ИВЛ приход 3'!C940</f>
        <v>0</v>
      </c>
      <c r="D940" s="185">
        <f>'Аксапта ИВЛ приход 3'!E940+1-1</f>
        <v>0</v>
      </c>
      <c r="E940">
        <f>'Аксапта ИВЛ приход 3'!F940</f>
        <v>0</v>
      </c>
    </row>
    <row r="941" spans="1:5">
      <c r="A941" t="e">
        <f t="shared" si="14"/>
        <v>#VALUE!</v>
      </c>
      <c r="B941">
        <f>'Аксапта ИВЛ приход 3'!B941</f>
        <v>0</v>
      </c>
      <c r="C941" s="197">
        <f>'Аксапта ИВЛ приход 3'!C941</f>
        <v>0</v>
      </c>
      <c r="D941" s="185">
        <f>'Аксапта ИВЛ приход 3'!E941+1-1</f>
        <v>0</v>
      </c>
      <c r="E941">
        <f>'Аксапта ИВЛ приход 3'!F941</f>
        <v>0</v>
      </c>
    </row>
    <row r="942" spans="1:5">
      <c r="A942" t="e">
        <f t="shared" si="14"/>
        <v>#VALUE!</v>
      </c>
      <c r="B942">
        <f>'Аксапта ИВЛ приход 3'!B942</f>
        <v>0</v>
      </c>
      <c r="C942" s="197">
        <f>'Аксапта ИВЛ приход 3'!C942</f>
        <v>0</v>
      </c>
      <c r="D942" s="185">
        <f>'Аксапта ИВЛ приход 3'!E942+1-1</f>
        <v>0</v>
      </c>
      <c r="E942">
        <f>'Аксапта ИВЛ приход 3'!F942</f>
        <v>0</v>
      </c>
    </row>
    <row r="943" spans="1:5">
      <c r="A943" t="e">
        <f t="shared" si="14"/>
        <v>#VALUE!</v>
      </c>
      <c r="B943">
        <f>'Аксапта ИВЛ приход 3'!B943</f>
        <v>0</v>
      </c>
      <c r="C943" s="197">
        <f>'Аксапта ИВЛ приход 3'!C943</f>
        <v>0</v>
      </c>
      <c r="D943" s="185">
        <f>'Аксапта ИВЛ приход 3'!E943+1-1</f>
        <v>0</v>
      </c>
      <c r="E943">
        <f>'Аксапта ИВЛ приход 3'!F943</f>
        <v>0</v>
      </c>
    </row>
    <row r="944" spans="1:5">
      <c r="A944" t="e">
        <f t="shared" si="14"/>
        <v>#VALUE!</v>
      </c>
      <c r="B944">
        <f>'Аксапта ИВЛ приход 3'!B944</f>
        <v>0</v>
      </c>
      <c r="C944" s="197">
        <f>'Аксапта ИВЛ приход 3'!C944</f>
        <v>0</v>
      </c>
      <c r="D944" s="185">
        <f>'Аксапта ИВЛ приход 3'!E944+1-1</f>
        <v>0</v>
      </c>
      <c r="E944">
        <f>'Аксапта ИВЛ приход 3'!F944</f>
        <v>0</v>
      </c>
    </row>
    <row r="945" spans="1:5">
      <c r="A945" t="e">
        <f t="shared" si="14"/>
        <v>#VALUE!</v>
      </c>
      <c r="B945">
        <f>'Аксапта ИВЛ приход 3'!B945</f>
        <v>0</v>
      </c>
      <c r="C945" s="197">
        <f>'Аксапта ИВЛ приход 3'!C945</f>
        <v>0</v>
      </c>
      <c r="D945" s="185">
        <f>'Аксапта ИВЛ приход 3'!E945+1-1</f>
        <v>0</v>
      </c>
      <c r="E945">
        <f>'Аксапта ИВЛ приход 3'!F945</f>
        <v>0</v>
      </c>
    </row>
    <row r="946" spans="1:5">
      <c r="A946" t="e">
        <f t="shared" si="14"/>
        <v>#VALUE!</v>
      </c>
      <c r="B946">
        <f>'Аксапта ИВЛ приход 3'!B946</f>
        <v>0</v>
      </c>
      <c r="C946" s="197">
        <f>'Аксапта ИВЛ приход 3'!C946</f>
        <v>0</v>
      </c>
      <c r="D946" s="185">
        <f>'Аксапта ИВЛ приход 3'!E946+1-1</f>
        <v>0</v>
      </c>
      <c r="E946">
        <f>'Аксапта ИВЛ приход 3'!F946</f>
        <v>0</v>
      </c>
    </row>
    <row r="947" spans="1:5">
      <c r="A947" t="e">
        <f t="shared" si="14"/>
        <v>#VALUE!</v>
      </c>
      <c r="B947">
        <f>'Аксапта ИВЛ приход 3'!B947</f>
        <v>0</v>
      </c>
      <c r="C947" s="197">
        <f>'Аксапта ИВЛ приход 3'!C947</f>
        <v>0</v>
      </c>
      <c r="D947" s="185">
        <f>'Аксапта ИВЛ приход 3'!E947+1-1</f>
        <v>0</v>
      </c>
      <c r="E947">
        <f>'Аксапта ИВЛ приход 3'!F947</f>
        <v>0</v>
      </c>
    </row>
    <row r="948" spans="1:5">
      <c r="A948" t="e">
        <f t="shared" si="14"/>
        <v>#VALUE!</v>
      </c>
      <c r="B948">
        <f>'Аксапта ИВЛ приход 3'!B948</f>
        <v>0</v>
      </c>
      <c r="C948" s="197">
        <f>'Аксапта ИВЛ приход 3'!C948</f>
        <v>0</v>
      </c>
      <c r="D948" s="185">
        <f>'Аксапта ИВЛ приход 3'!E948+1-1</f>
        <v>0</v>
      </c>
      <c r="E948">
        <f>'Аксапта ИВЛ приход 3'!F948</f>
        <v>0</v>
      </c>
    </row>
    <row r="949" spans="1:5">
      <c r="A949" t="e">
        <f t="shared" si="14"/>
        <v>#VALUE!</v>
      </c>
      <c r="B949">
        <f>'Аксапта ИВЛ приход 3'!B949</f>
        <v>0</v>
      </c>
      <c r="C949" s="197">
        <f>'Аксапта ИВЛ приход 3'!C949</f>
        <v>0</v>
      </c>
      <c r="D949" s="185">
        <f>'Аксапта ИВЛ приход 3'!E949+1-1</f>
        <v>0</v>
      </c>
      <c r="E949">
        <f>'Аксапта ИВЛ приход 3'!F949</f>
        <v>0</v>
      </c>
    </row>
    <row r="950" spans="1:5">
      <c r="A950" t="e">
        <f t="shared" si="14"/>
        <v>#VALUE!</v>
      </c>
      <c r="B950">
        <f>'Аксапта ИВЛ приход 3'!B950</f>
        <v>0</v>
      </c>
      <c r="C950" s="197">
        <f>'Аксапта ИВЛ приход 3'!C950</f>
        <v>0</v>
      </c>
      <c r="D950" s="185">
        <f>'Аксапта ИВЛ приход 3'!E950+1-1</f>
        <v>0</v>
      </c>
      <c r="E950">
        <f>'Аксапта ИВЛ приход 3'!F950</f>
        <v>0</v>
      </c>
    </row>
    <row r="951" spans="1:5">
      <c r="A951" t="e">
        <f t="shared" si="14"/>
        <v>#VALUE!</v>
      </c>
      <c r="B951">
        <f>'Аксапта ИВЛ приход 3'!B951</f>
        <v>0</v>
      </c>
      <c r="C951" s="197">
        <f>'Аксапта ИВЛ приход 3'!C951</f>
        <v>0</v>
      </c>
      <c r="D951" s="185">
        <f>'Аксапта ИВЛ приход 3'!E951+1-1</f>
        <v>0</v>
      </c>
      <c r="E951">
        <f>'Аксапта ИВЛ приход 3'!F951</f>
        <v>0</v>
      </c>
    </row>
    <row r="952" spans="1:5">
      <c r="A952" t="e">
        <f t="shared" si="14"/>
        <v>#VALUE!</v>
      </c>
      <c r="B952">
        <f>'Аксапта ИВЛ приход 3'!B952</f>
        <v>0</v>
      </c>
      <c r="C952" s="197">
        <f>'Аксапта ИВЛ приход 3'!C952</f>
        <v>0</v>
      </c>
      <c r="D952" s="185">
        <f>'Аксапта ИВЛ приход 3'!E952+1-1</f>
        <v>0</v>
      </c>
      <c r="E952">
        <f>'Аксапта ИВЛ приход 3'!F952</f>
        <v>0</v>
      </c>
    </row>
    <row r="953" spans="1:5">
      <c r="A953" t="e">
        <f t="shared" si="14"/>
        <v>#VALUE!</v>
      </c>
      <c r="B953">
        <f>'Аксапта ИВЛ приход 3'!B953</f>
        <v>0</v>
      </c>
      <c r="C953" s="197">
        <f>'Аксапта ИВЛ приход 3'!C953</f>
        <v>0</v>
      </c>
      <c r="D953" s="185">
        <f>'Аксапта ИВЛ приход 3'!E953+1-1</f>
        <v>0</v>
      </c>
      <c r="E953">
        <f>'Аксапта ИВЛ приход 3'!F953</f>
        <v>0</v>
      </c>
    </row>
    <row r="954" spans="1:5">
      <c r="A954" t="e">
        <f t="shared" si="14"/>
        <v>#VALUE!</v>
      </c>
      <c r="B954">
        <f>'Аксапта ИВЛ приход 3'!B954</f>
        <v>0</v>
      </c>
      <c r="C954" s="197">
        <f>'Аксапта ИВЛ приход 3'!C954</f>
        <v>0</v>
      </c>
      <c r="D954" s="185">
        <f>'Аксапта ИВЛ приход 3'!E954+1-1</f>
        <v>0</v>
      </c>
      <c r="E954">
        <f>'Аксапта ИВЛ приход 3'!F954</f>
        <v>0</v>
      </c>
    </row>
    <row r="955" spans="1:5">
      <c r="A955" t="e">
        <f t="shared" si="14"/>
        <v>#VALUE!</v>
      </c>
      <c r="B955">
        <f>'Аксапта ИВЛ приход 3'!B955</f>
        <v>0</v>
      </c>
      <c r="C955" s="197">
        <f>'Аксапта ИВЛ приход 3'!C955</f>
        <v>0</v>
      </c>
      <c r="D955" s="185">
        <f>'Аксапта ИВЛ приход 3'!E955+1-1</f>
        <v>0</v>
      </c>
      <c r="E955">
        <f>'Аксапта ИВЛ приход 3'!F955</f>
        <v>0</v>
      </c>
    </row>
    <row r="956" spans="1:5">
      <c r="A956" t="e">
        <f t="shared" si="14"/>
        <v>#VALUE!</v>
      </c>
      <c r="B956">
        <f>'Аксапта ИВЛ приход 3'!B956</f>
        <v>0</v>
      </c>
      <c r="C956" s="197">
        <f>'Аксапта ИВЛ приход 3'!C956</f>
        <v>0</v>
      </c>
      <c r="D956" s="185">
        <f>'Аксапта ИВЛ приход 3'!E956+1-1</f>
        <v>0</v>
      </c>
      <c r="E956">
        <f>'Аксапта ИВЛ приход 3'!F956</f>
        <v>0</v>
      </c>
    </row>
    <row r="957" spans="1:5">
      <c r="A957" t="e">
        <f t="shared" si="14"/>
        <v>#VALUE!</v>
      </c>
      <c r="B957">
        <f>'Аксапта ИВЛ приход 3'!B957</f>
        <v>0</v>
      </c>
      <c r="C957" s="197">
        <f>'Аксапта ИВЛ приход 3'!C957</f>
        <v>0</v>
      </c>
      <c r="D957" s="185">
        <f>'Аксапта ИВЛ приход 3'!E957+1-1</f>
        <v>0</v>
      </c>
      <c r="E957">
        <f>'Аксапта ИВЛ приход 3'!F957</f>
        <v>0</v>
      </c>
    </row>
    <row r="958" spans="1:5">
      <c r="A958" t="e">
        <f t="shared" si="14"/>
        <v>#VALUE!</v>
      </c>
      <c r="B958">
        <f>'Аксапта ИВЛ приход 3'!B958</f>
        <v>0</v>
      </c>
      <c r="C958" s="197">
        <f>'Аксапта ИВЛ приход 3'!C958</f>
        <v>0</v>
      </c>
      <c r="D958" s="185">
        <f>'Аксапта ИВЛ приход 3'!E958+1-1</f>
        <v>0</v>
      </c>
      <c r="E958">
        <f>'Аксапта ИВЛ приход 3'!F958</f>
        <v>0</v>
      </c>
    </row>
    <row r="959" spans="1:5">
      <c r="A959" t="e">
        <f t="shared" si="14"/>
        <v>#VALUE!</v>
      </c>
      <c r="B959">
        <f>'Аксапта ИВЛ приход 3'!B959</f>
        <v>0</v>
      </c>
      <c r="C959" s="197">
        <f>'Аксапта ИВЛ приход 3'!C959</f>
        <v>0</v>
      </c>
      <c r="D959" s="185">
        <f>'Аксапта ИВЛ приход 3'!E959+1-1</f>
        <v>0</v>
      </c>
      <c r="E959">
        <f>'Аксапта ИВЛ приход 3'!F959</f>
        <v>0</v>
      </c>
    </row>
    <row r="960" spans="1:5">
      <c r="A960" t="e">
        <f t="shared" si="14"/>
        <v>#VALUE!</v>
      </c>
      <c r="B960">
        <f>'Аксапта ИВЛ приход 3'!B960</f>
        <v>0</v>
      </c>
      <c r="C960" s="197">
        <f>'Аксапта ИВЛ приход 3'!C960</f>
        <v>0</v>
      </c>
      <c r="D960" s="185">
        <f>'Аксапта ИВЛ приход 3'!E960+1-1</f>
        <v>0</v>
      </c>
      <c r="E960">
        <f>'Аксапта ИВЛ приход 3'!F960</f>
        <v>0</v>
      </c>
    </row>
    <row r="961" spans="1:5">
      <c r="A961" t="e">
        <f t="shared" ref="A961:A1000" si="15">REPLACE(B961,1,3,)+1-1</f>
        <v>#VALUE!</v>
      </c>
      <c r="B961">
        <f>'Аксапта ИВЛ приход 3'!B961</f>
        <v>0</v>
      </c>
      <c r="C961" s="197">
        <f>'Аксапта ИВЛ приход 3'!C961</f>
        <v>0</v>
      </c>
      <c r="D961" s="185">
        <f>'Аксапта ИВЛ приход 3'!E961+1-1</f>
        <v>0</v>
      </c>
      <c r="E961">
        <f>'Аксапта ИВЛ приход 3'!F961</f>
        <v>0</v>
      </c>
    </row>
    <row r="962" spans="1:5">
      <c r="A962" t="e">
        <f t="shared" si="15"/>
        <v>#VALUE!</v>
      </c>
      <c r="B962">
        <f>'Аксапта ИВЛ приход 3'!B962</f>
        <v>0</v>
      </c>
      <c r="C962" s="197">
        <f>'Аксапта ИВЛ приход 3'!C962</f>
        <v>0</v>
      </c>
      <c r="D962" s="185">
        <f>'Аксапта ИВЛ приход 3'!E962+1-1</f>
        <v>0</v>
      </c>
      <c r="E962">
        <f>'Аксапта ИВЛ приход 3'!F962</f>
        <v>0</v>
      </c>
    </row>
    <row r="963" spans="1:5">
      <c r="A963" t="e">
        <f t="shared" si="15"/>
        <v>#VALUE!</v>
      </c>
      <c r="B963">
        <f>'Аксапта ИВЛ приход 3'!B963</f>
        <v>0</v>
      </c>
      <c r="C963" s="197">
        <f>'Аксапта ИВЛ приход 3'!C963</f>
        <v>0</v>
      </c>
      <c r="D963" s="185">
        <f>'Аксапта ИВЛ приход 3'!E963+1-1</f>
        <v>0</v>
      </c>
      <c r="E963">
        <f>'Аксапта ИВЛ приход 3'!F963</f>
        <v>0</v>
      </c>
    </row>
    <row r="964" spans="1:5">
      <c r="A964" t="e">
        <f t="shared" si="15"/>
        <v>#VALUE!</v>
      </c>
      <c r="B964">
        <f>'Аксапта ИВЛ приход 3'!B964</f>
        <v>0</v>
      </c>
      <c r="C964" s="197">
        <f>'Аксапта ИВЛ приход 3'!C964</f>
        <v>0</v>
      </c>
      <c r="D964" s="185">
        <f>'Аксапта ИВЛ приход 3'!E964+1-1</f>
        <v>0</v>
      </c>
      <c r="E964">
        <f>'Аксапта ИВЛ приход 3'!F964</f>
        <v>0</v>
      </c>
    </row>
    <row r="965" spans="1:5">
      <c r="A965" t="e">
        <f t="shared" si="15"/>
        <v>#VALUE!</v>
      </c>
      <c r="B965">
        <f>'Аксапта ИВЛ приход 3'!B965</f>
        <v>0</v>
      </c>
      <c r="C965" s="197">
        <f>'Аксапта ИВЛ приход 3'!C965</f>
        <v>0</v>
      </c>
      <c r="D965" s="185">
        <f>'Аксапта ИВЛ приход 3'!E965+1-1</f>
        <v>0</v>
      </c>
      <c r="E965">
        <f>'Аксапта ИВЛ приход 3'!F965</f>
        <v>0</v>
      </c>
    </row>
    <row r="966" spans="1:5">
      <c r="A966" t="e">
        <f t="shared" si="15"/>
        <v>#VALUE!</v>
      </c>
      <c r="B966">
        <f>'Аксапта ИВЛ приход 3'!B966</f>
        <v>0</v>
      </c>
      <c r="C966" s="197">
        <f>'Аксапта ИВЛ приход 3'!C966</f>
        <v>0</v>
      </c>
      <c r="D966" s="185">
        <f>'Аксапта ИВЛ приход 3'!E966+1-1</f>
        <v>0</v>
      </c>
      <c r="E966">
        <f>'Аксапта ИВЛ приход 3'!F966</f>
        <v>0</v>
      </c>
    </row>
    <row r="967" spans="1:5">
      <c r="A967" t="e">
        <f t="shared" si="15"/>
        <v>#VALUE!</v>
      </c>
      <c r="B967">
        <f>'Аксапта ИВЛ приход 3'!B967</f>
        <v>0</v>
      </c>
      <c r="C967" s="197">
        <f>'Аксапта ИВЛ приход 3'!C967</f>
        <v>0</v>
      </c>
      <c r="D967" s="185">
        <f>'Аксапта ИВЛ приход 3'!E967+1-1</f>
        <v>0</v>
      </c>
      <c r="E967">
        <f>'Аксапта ИВЛ приход 3'!F967</f>
        <v>0</v>
      </c>
    </row>
    <row r="968" spans="1:5">
      <c r="A968" t="e">
        <f t="shared" si="15"/>
        <v>#VALUE!</v>
      </c>
      <c r="B968">
        <f>'Аксапта ИВЛ приход 3'!B968</f>
        <v>0</v>
      </c>
      <c r="C968" s="197">
        <f>'Аксапта ИВЛ приход 3'!C968</f>
        <v>0</v>
      </c>
      <c r="D968" s="185">
        <f>'Аксапта ИВЛ приход 3'!E968+1-1</f>
        <v>0</v>
      </c>
      <c r="E968">
        <f>'Аксапта ИВЛ приход 3'!F968</f>
        <v>0</v>
      </c>
    </row>
    <row r="969" spans="1:5">
      <c r="A969" t="e">
        <f t="shared" si="15"/>
        <v>#VALUE!</v>
      </c>
      <c r="B969">
        <f>'Аксапта ИВЛ приход 3'!B969</f>
        <v>0</v>
      </c>
      <c r="C969" s="197">
        <f>'Аксапта ИВЛ приход 3'!C969</f>
        <v>0</v>
      </c>
      <c r="D969" s="185">
        <f>'Аксапта ИВЛ приход 3'!E969+1-1</f>
        <v>0</v>
      </c>
      <c r="E969">
        <f>'Аксапта ИВЛ приход 3'!F969</f>
        <v>0</v>
      </c>
    </row>
    <row r="970" spans="1:5">
      <c r="A970" t="e">
        <f t="shared" si="15"/>
        <v>#VALUE!</v>
      </c>
      <c r="B970">
        <f>'Аксапта ИВЛ приход 3'!B970</f>
        <v>0</v>
      </c>
      <c r="C970" s="197">
        <f>'Аксапта ИВЛ приход 3'!C970</f>
        <v>0</v>
      </c>
      <c r="D970" s="185">
        <f>'Аксапта ИВЛ приход 3'!E970+1-1</f>
        <v>0</v>
      </c>
      <c r="E970">
        <f>'Аксапта ИВЛ приход 3'!F970</f>
        <v>0</v>
      </c>
    </row>
    <row r="971" spans="1:5">
      <c r="A971" t="e">
        <f t="shared" si="15"/>
        <v>#VALUE!</v>
      </c>
      <c r="B971">
        <f>'Аксапта ИВЛ приход 3'!B971</f>
        <v>0</v>
      </c>
      <c r="C971" s="197">
        <f>'Аксапта ИВЛ приход 3'!C971</f>
        <v>0</v>
      </c>
      <c r="D971" s="185">
        <f>'Аксапта ИВЛ приход 3'!E971+1-1</f>
        <v>0</v>
      </c>
      <c r="E971">
        <f>'Аксапта ИВЛ приход 3'!F971</f>
        <v>0</v>
      </c>
    </row>
    <row r="972" spans="1:5">
      <c r="A972" t="e">
        <f t="shared" si="15"/>
        <v>#VALUE!</v>
      </c>
      <c r="B972">
        <f>'Аксапта ИВЛ приход 3'!B972</f>
        <v>0</v>
      </c>
      <c r="C972" s="197">
        <f>'Аксапта ИВЛ приход 3'!C972</f>
        <v>0</v>
      </c>
      <c r="D972" s="185">
        <f>'Аксапта ИВЛ приход 3'!E972+1-1</f>
        <v>0</v>
      </c>
      <c r="E972">
        <f>'Аксапта ИВЛ приход 3'!F972</f>
        <v>0</v>
      </c>
    </row>
    <row r="973" spans="1:5">
      <c r="A973" t="e">
        <f t="shared" si="15"/>
        <v>#VALUE!</v>
      </c>
      <c r="B973">
        <f>'Аксапта ИВЛ приход 3'!B973</f>
        <v>0</v>
      </c>
      <c r="C973" s="197">
        <f>'Аксапта ИВЛ приход 3'!C973</f>
        <v>0</v>
      </c>
      <c r="D973" s="185">
        <f>'Аксапта ИВЛ приход 3'!E973+1-1</f>
        <v>0</v>
      </c>
      <c r="E973">
        <f>'Аксапта ИВЛ приход 3'!F973</f>
        <v>0</v>
      </c>
    </row>
    <row r="974" spans="1:5">
      <c r="A974" t="e">
        <f t="shared" si="15"/>
        <v>#VALUE!</v>
      </c>
      <c r="B974">
        <f>'Аксапта ИВЛ приход 3'!B974</f>
        <v>0</v>
      </c>
      <c r="C974" s="197">
        <f>'Аксапта ИВЛ приход 3'!C974</f>
        <v>0</v>
      </c>
      <c r="D974" s="185">
        <f>'Аксапта ИВЛ приход 3'!E974+1-1</f>
        <v>0</v>
      </c>
      <c r="E974">
        <f>'Аксапта ИВЛ приход 3'!F974</f>
        <v>0</v>
      </c>
    </row>
    <row r="975" spans="1:5">
      <c r="A975" t="e">
        <f t="shared" si="15"/>
        <v>#VALUE!</v>
      </c>
      <c r="B975">
        <f>'Аксапта ИВЛ приход 3'!B975</f>
        <v>0</v>
      </c>
      <c r="C975" s="197">
        <f>'Аксапта ИВЛ приход 3'!C975</f>
        <v>0</v>
      </c>
      <c r="D975" s="185">
        <f>'Аксапта ИВЛ приход 3'!E975+1-1</f>
        <v>0</v>
      </c>
      <c r="E975">
        <f>'Аксапта ИВЛ приход 3'!F975</f>
        <v>0</v>
      </c>
    </row>
    <row r="976" spans="1:5">
      <c r="A976" t="e">
        <f t="shared" si="15"/>
        <v>#VALUE!</v>
      </c>
      <c r="B976">
        <f>'Аксапта ИВЛ приход 3'!B976</f>
        <v>0</v>
      </c>
      <c r="C976" s="197">
        <f>'Аксапта ИВЛ приход 3'!C976</f>
        <v>0</v>
      </c>
      <c r="D976" s="185">
        <f>'Аксапта ИВЛ приход 3'!E976+1-1</f>
        <v>0</v>
      </c>
      <c r="E976">
        <f>'Аксапта ИВЛ приход 3'!F976</f>
        <v>0</v>
      </c>
    </row>
    <row r="977" spans="1:5">
      <c r="A977" t="e">
        <f t="shared" si="15"/>
        <v>#VALUE!</v>
      </c>
      <c r="B977">
        <f>'Аксапта ИВЛ приход 3'!B977</f>
        <v>0</v>
      </c>
      <c r="C977" s="197">
        <f>'Аксапта ИВЛ приход 3'!C977</f>
        <v>0</v>
      </c>
      <c r="D977" s="185">
        <f>'Аксапта ИВЛ приход 3'!E977+1-1</f>
        <v>0</v>
      </c>
      <c r="E977">
        <f>'Аксапта ИВЛ приход 3'!F977</f>
        <v>0</v>
      </c>
    </row>
    <row r="978" spans="1:5">
      <c r="A978" t="e">
        <f t="shared" si="15"/>
        <v>#VALUE!</v>
      </c>
      <c r="B978">
        <f>'Аксапта ИВЛ приход 3'!B978</f>
        <v>0</v>
      </c>
      <c r="C978" s="197">
        <f>'Аксапта ИВЛ приход 3'!C978</f>
        <v>0</v>
      </c>
      <c r="D978" s="185">
        <f>'Аксапта ИВЛ приход 3'!E978+1-1</f>
        <v>0</v>
      </c>
      <c r="E978">
        <f>'Аксапта ИВЛ приход 3'!F978</f>
        <v>0</v>
      </c>
    </row>
    <row r="979" spans="1:5">
      <c r="A979" t="e">
        <f t="shared" si="15"/>
        <v>#VALUE!</v>
      </c>
      <c r="B979">
        <f>'Аксапта ИВЛ приход 3'!B979</f>
        <v>0</v>
      </c>
      <c r="C979" s="197">
        <f>'Аксапта ИВЛ приход 3'!C979</f>
        <v>0</v>
      </c>
      <c r="D979" s="185">
        <f>'Аксапта ИВЛ приход 3'!E979+1-1</f>
        <v>0</v>
      </c>
      <c r="E979">
        <f>'Аксапта ИВЛ приход 3'!F979</f>
        <v>0</v>
      </c>
    </row>
    <row r="980" spans="1:5">
      <c r="A980" t="e">
        <f t="shared" si="15"/>
        <v>#VALUE!</v>
      </c>
      <c r="B980">
        <f>'Аксапта ИВЛ приход 3'!B980</f>
        <v>0</v>
      </c>
      <c r="C980" s="197">
        <f>'Аксапта ИВЛ приход 3'!C980</f>
        <v>0</v>
      </c>
      <c r="D980" s="185">
        <f>'Аксапта ИВЛ приход 3'!E980+1-1</f>
        <v>0</v>
      </c>
      <c r="E980">
        <f>'Аксапта ИВЛ приход 3'!F980</f>
        <v>0</v>
      </c>
    </row>
    <row r="981" spans="1:5">
      <c r="A981" t="e">
        <f t="shared" si="15"/>
        <v>#VALUE!</v>
      </c>
      <c r="B981">
        <f>'Аксапта ИВЛ приход 3'!B981</f>
        <v>0</v>
      </c>
      <c r="C981" s="197">
        <f>'Аксапта ИВЛ приход 3'!C981</f>
        <v>0</v>
      </c>
      <c r="D981" s="185">
        <f>'Аксапта ИВЛ приход 3'!E981+1-1</f>
        <v>0</v>
      </c>
      <c r="E981">
        <f>'Аксапта ИВЛ приход 3'!F981</f>
        <v>0</v>
      </c>
    </row>
    <row r="982" spans="1:5">
      <c r="A982" t="e">
        <f t="shared" si="15"/>
        <v>#VALUE!</v>
      </c>
      <c r="B982">
        <f>'Аксапта ИВЛ приход 3'!B982</f>
        <v>0</v>
      </c>
      <c r="C982" s="197">
        <f>'Аксапта ИВЛ приход 3'!C982</f>
        <v>0</v>
      </c>
      <c r="D982" s="185">
        <f>'Аксапта ИВЛ приход 3'!E982+1-1</f>
        <v>0</v>
      </c>
      <c r="E982">
        <f>'Аксапта ИВЛ приход 3'!F982</f>
        <v>0</v>
      </c>
    </row>
    <row r="983" spans="1:5">
      <c r="A983" t="e">
        <f t="shared" si="15"/>
        <v>#VALUE!</v>
      </c>
      <c r="B983">
        <f>'Аксапта ИВЛ приход 3'!B983</f>
        <v>0</v>
      </c>
      <c r="C983" s="197">
        <f>'Аксапта ИВЛ приход 3'!C983</f>
        <v>0</v>
      </c>
      <c r="D983" s="185">
        <f>'Аксапта ИВЛ приход 3'!E983+1-1</f>
        <v>0</v>
      </c>
      <c r="E983">
        <f>'Аксапта ИВЛ приход 3'!F983</f>
        <v>0</v>
      </c>
    </row>
    <row r="984" spans="1:5">
      <c r="A984" t="e">
        <f t="shared" si="15"/>
        <v>#VALUE!</v>
      </c>
      <c r="B984">
        <f>'Аксапта ИВЛ приход 3'!B984</f>
        <v>0</v>
      </c>
      <c r="C984" s="197">
        <f>'Аксапта ИВЛ приход 3'!C984</f>
        <v>0</v>
      </c>
      <c r="D984" s="185">
        <f>'Аксапта ИВЛ приход 3'!E984+1-1</f>
        <v>0</v>
      </c>
      <c r="E984">
        <f>'Аксапта ИВЛ приход 3'!F984</f>
        <v>0</v>
      </c>
    </row>
    <row r="985" spans="1:5">
      <c r="A985" t="e">
        <f t="shared" si="15"/>
        <v>#VALUE!</v>
      </c>
      <c r="B985">
        <f>'Аксапта ИВЛ приход 3'!B985</f>
        <v>0</v>
      </c>
      <c r="C985" s="197">
        <f>'Аксапта ИВЛ приход 3'!C985</f>
        <v>0</v>
      </c>
      <c r="D985" s="185">
        <f>'Аксапта ИВЛ приход 3'!E985+1-1</f>
        <v>0</v>
      </c>
      <c r="E985">
        <f>'Аксапта ИВЛ приход 3'!F985</f>
        <v>0</v>
      </c>
    </row>
    <row r="986" spans="1:5">
      <c r="A986" t="e">
        <f t="shared" si="15"/>
        <v>#VALUE!</v>
      </c>
      <c r="B986">
        <f>'Аксапта ИВЛ приход 3'!B986</f>
        <v>0</v>
      </c>
      <c r="C986" s="197">
        <f>'Аксапта ИВЛ приход 3'!C986</f>
        <v>0</v>
      </c>
      <c r="D986" s="185">
        <f>'Аксапта ИВЛ приход 3'!E986+1-1</f>
        <v>0</v>
      </c>
      <c r="E986">
        <f>'Аксапта ИВЛ приход 3'!F986</f>
        <v>0</v>
      </c>
    </row>
    <row r="987" spans="1:5">
      <c r="A987" t="e">
        <f t="shared" si="15"/>
        <v>#VALUE!</v>
      </c>
      <c r="B987">
        <f>'Аксапта ИВЛ приход 3'!B987</f>
        <v>0</v>
      </c>
      <c r="C987" s="197">
        <f>'Аксапта ИВЛ приход 3'!C987</f>
        <v>0</v>
      </c>
      <c r="D987" s="185">
        <f>'Аксапта ИВЛ приход 3'!E987+1-1</f>
        <v>0</v>
      </c>
      <c r="E987">
        <f>'Аксапта ИВЛ приход 3'!F987</f>
        <v>0</v>
      </c>
    </row>
    <row r="988" spans="1:5">
      <c r="A988" t="e">
        <f t="shared" si="15"/>
        <v>#VALUE!</v>
      </c>
      <c r="B988">
        <f>'Аксапта ИВЛ приход 3'!B988</f>
        <v>0</v>
      </c>
      <c r="C988" s="197">
        <f>'Аксапта ИВЛ приход 3'!C988</f>
        <v>0</v>
      </c>
      <c r="D988" s="185">
        <f>'Аксапта ИВЛ приход 3'!E988+1-1</f>
        <v>0</v>
      </c>
      <c r="E988">
        <f>'Аксапта ИВЛ приход 3'!F988</f>
        <v>0</v>
      </c>
    </row>
    <row r="989" spans="1:5">
      <c r="A989" t="e">
        <f t="shared" si="15"/>
        <v>#VALUE!</v>
      </c>
      <c r="B989">
        <f>'Аксапта ИВЛ приход 3'!B989</f>
        <v>0</v>
      </c>
      <c r="C989" s="197">
        <f>'Аксапта ИВЛ приход 3'!C989</f>
        <v>0</v>
      </c>
      <c r="D989" s="185">
        <f>'Аксапта ИВЛ приход 3'!E989+1-1</f>
        <v>0</v>
      </c>
      <c r="E989">
        <f>'Аксапта ИВЛ приход 3'!F989</f>
        <v>0</v>
      </c>
    </row>
    <row r="990" spans="1:5">
      <c r="A990" t="e">
        <f t="shared" si="15"/>
        <v>#VALUE!</v>
      </c>
      <c r="B990">
        <f>'Аксапта ИВЛ приход 3'!B990</f>
        <v>0</v>
      </c>
      <c r="C990" s="197">
        <f>'Аксапта ИВЛ приход 3'!C990</f>
        <v>0</v>
      </c>
      <c r="D990" s="185">
        <f>'Аксапта ИВЛ приход 3'!E990+1-1</f>
        <v>0</v>
      </c>
      <c r="E990">
        <f>'Аксапта ИВЛ приход 3'!F990</f>
        <v>0</v>
      </c>
    </row>
    <row r="991" spans="1:5">
      <c r="A991" t="e">
        <f t="shared" si="15"/>
        <v>#VALUE!</v>
      </c>
      <c r="B991">
        <f>'Аксапта ИВЛ приход 3'!B991</f>
        <v>0</v>
      </c>
      <c r="C991" s="197">
        <f>'Аксапта ИВЛ приход 3'!C991</f>
        <v>0</v>
      </c>
      <c r="D991" s="185">
        <f>'Аксапта ИВЛ приход 3'!E991+1-1</f>
        <v>0</v>
      </c>
      <c r="E991">
        <f>'Аксапта ИВЛ приход 3'!F991</f>
        <v>0</v>
      </c>
    </row>
    <row r="992" spans="1:5">
      <c r="A992" t="e">
        <f t="shared" si="15"/>
        <v>#VALUE!</v>
      </c>
      <c r="B992">
        <f>'Аксапта ИВЛ приход 3'!B992</f>
        <v>0</v>
      </c>
      <c r="C992" s="197">
        <f>'Аксапта ИВЛ приход 3'!C992</f>
        <v>0</v>
      </c>
      <c r="D992" s="185">
        <f>'Аксапта ИВЛ приход 3'!E992+1-1</f>
        <v>0</v>
      </c>
      <c r="E992">
        <f>'Аксапта ИВЛ приход 3'!F992</f>
        <v>0</v>
      </c>
    </row>
    <row r="993" spans="1:5">
      <c r="A993" t="e">
        <f t="shared" si="15"/>
        <v>#VALUE!</v>
      </c>
      <c r="B993">
        <f>'Аксапта ИВЛ приход 3'!B993</f>
        <v>0</v>
      </c>
      <c r="C993" s="197">
        <f>'Аксапта ИВЛ приход 3'!C993</f>
        <v>0</v>
      </c>
      <c r="D993" s="185">
        <f>'Аксапта ИВЛ приход 3'!E993+1-1</f>
        <v>0</v>
      </c>
      <c r="E993">
        <f>'Аксапта ИВЛ приход 3'!F993</f>
        <v>0</v>
      </c>
    </row>
    <row r="994" spans="1:5">
      <c r="A994" t="e">
        <f t="shared" si="15"/>
        <v>#VALUE!</v>
      </c>
      <c r="B994">
        <f>'Аксапта ИВЛ приход 3'!B994</f>
        <v>0</v>
      </c>
      <c r="C994" s="197">
        <f>'Аксапта ИВЛ приход 3'!C994</f>
        <v>0</v>
      </c>
      <c r="D994" s="185">
        <f>'Аксапта ИВЛ приход 3'!E994+1-1</f>
        <v>0</v>
      </c>
      <c r="E994">
        <f>'Аксапта ИВЛ приход 3'!F994</f>
        <v>0</v>
      </c>
    </row>
    <row r="995" spans="1:5">
      <c r="A995" t="e">
        <f t="shared" si="15"/>
        <v>#VALUE!</v>
      </c>
      <c r="B995">
        <f>'Аксапта ИВЛ приход 3'!B995</f>
        <v>0</v>
      </c>
      <c r="C995" s="197">
        <f>'Аксапта ИВЛ приход 3'!C995</f>
        <v>0</v>
      </c>
      <c r="D995" s="185">
        <f>'Аксапта ИВЛ приход 3'!E995+1-1</f>
        <v>0</v>
      </c>
      <c r="E995">
        <f>'Аксапта ИВЛ приход 3'!F995</f>
        <v>0</v>
      </c>
    </row>
    <row r="996" spans="1:5">
      <c r="A996" t="e">
        <f t="shared" si="15"/>
        <v>#VALUE!</v>
      </c>
      <c r="B996">
        <f>'Аксапта ИВЛ приход 3'!B996</f>
        <v>0</v>
      </c>
      <c r="C996" s="197">
        <f>'Аксапта ИВЛ приход 3'!C996</f>
        <v>0</v>
      </c>
      <c r="D996" s="185">
        <f>'Аксапта ИВЛ приход 3'!E996+1-1</f>
        <v>0</v>
      </c>
      <c r="E996">
        <f>'Аксапта ИВЛ приход 3'!F996</f>
        <v>0</v>
      </c>
    </row>
    <row r="997" spans="1:5">
      <c r="A997" t="e">
        <f t="shared" si="15"/>
        <v>#VALUE!</v>
      </c>
      <c r="B997">
        <f>'Аксапта ИВЛ приход 3'!B997</f>
        <v>0</v>
      </c>
      <c r="C997" s="197">
        <f>'Аксапта ИВЛ приход 3'!C997</f>
        <v>0</v>
      </c>
      <c r="D997" s="185">
        <f>'Аксапта ИВЛ приход 3'!E997+1-1</f>
        <v>0</v>
      </c>
      <c r="E997">
        <f>'Аксапта ИВЛ приход 3'!F997</f>
        <v>0</v>
      </c>
    </row>
    <row r="998" spans="1:5">
      <c r="A998" t="e">
        <f t="shared" si="15"/>
        <v>#VALUE!</v>
      </c>
      <c r="B998">
        <f>'Аксапта ИВЛ приход 3'!B998</f>
        <v>0</v>
      </c>
      <c r="C998" s="197">
        <f>'Аксапта ИВЛ приход 3'!C998</f>
        <v>0</v>
      </c>
      <c r="D998" s="185">
        <f>'Аксапта ИВЛ приход 3'!E998+1-1</f>
        <v>0</v>
      </c>
      <c r="E998">
        <f>'Аксапта ИВЛ приход 3'!F998</f>
        <v>0</v>
      </c>
    </row>
    <row r="999" spans="1:5">
      <c r="A999" t="e">
        <f t="shared" si="15"/>
        <v>#VALUE!</v>
      </c>
      <c r="B999">
        <f>'Аксапта ИВЛ приход 3'!B999</f>
        <v>0</v>
      </c>
      <c r="C999" s="197">
        <f>'Аксапта ИВЛ приход 3'!C999</f>
        <v>0</v>
      </c>
      <c r="D999" s="185">
        <f>'Аксапта ИВЛ приход 3'!E999+1-1</f>
        <v>0</v>
      </c>
      <c r="E999">
        <f>'Аксапта ИВЛ приход 3'!F999</f>
        <v>0</v>
      </c>
    </row>
    <row r="1000" spans="1:5">
      <c r="A1000" t="e">
        <f t="shared" si="15"/>
        <v>#VALUE!</v>
      </c>
      <c r="B1000">
        <f>'Аксапта ИВЛ приход 3'!B1000</f>
        <v>0</v>
      </c>
      <c r="C1000" s="197">
        <f>'Аксапта ИВЛ приход 3'!C1000</f>
        <v>0</v>
      </c>
      <c r="D1000" s="185">
        <f>'Аксапта ИВЛ приход 3'!E1000+1-1</f>
        <v>0</v>
      </c>
      <c r="E1000">
        <f>'Аксапта ИВЛ приход 3'!F1000</f>
        <v>0</v>
      </c>
    </row>
  </sheetData>
  <sheetProtection algorithmName="SHA-512" hashValue="LHSCXK1Ux64SoYNYFhrYtVWmzU7IGeoZzc23AiUgi40xCB4z2ZWzDIpw3u2lbgjQS7Q+DpzroyITgGIwjs0TnA==" saltValue="o3lRQ2zcBEapw2wfjP/BSg==" spinCount="100000" sheet="1" objects="1" scenario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28</vt:i4>
      </vt:variant>
      <vt:variant>
        <vt:lpstr>Именованные диапазоны</vt:lpstr>
      </vt:variant>
      <vt:variant>
        <vt:i4>8</vt:i4>
      </vt:variant>
    </vt:vector>
  </HeadingPairs>
  <TitlesOfParts>
    <vt:vector size="36" baseType="lpstr">
      <vt:lpstr>Шаблон блюда</vt:lpstr>
      <vt:lpstr>Шаблон блюда данные</vt:lpstr>
      <vt:lpstr>Шаблон модификаторы блюда</vt:lpstr>
      <vt:lpstr>Сводная</vt:lpstr>
      <vt:lpstr>Шаблон модификаторы</vt:lpstr>
      <vt:lpstr>ТТК-Сэндвичи</vt:lpstr>
      <vt:lpstr>ТТК-Соуса</vt:lpstr>
      <vt:lpstr>ТТК-Салаты</vt:lpstr>
      <vt:lpstr>ТТК-Промо</vt:lpstr>
      <vt:lpstr>ТТК-Завтраки</vt:lpstr>
      <vt:lpstr>ТТК-Экстра</vt:lpstr>
      <vt:lpstr>ТТК-Новинки</vt:lpstr>
      <vt:lpstr>ТТК-Напитки</vt:lpstr>
      <vt:lpstr>ТТК-Гарниры</vt:lpstr>
      <vt:lpstr>ТТК-Закуски</vt:lpstr>
      <vt:lpstr>Группы</vt:lpstr>
      <vt:lpstr>ТТК-Десерты</vt:lpstr>
      <vt:lpstr>Проверка</vt:lpstr>
      <vt:lpstr>СКЛАД </vt:lpstr>
      <vt:lpstr>Расход по коду</vt:lpstr>
      <vt:lpstr>Расход по категориям</vt:lpstr>
      <vt:lpstr>Инвентаризация</vt:lpstr>
      <vt:lpstr>Аксапта ИВЛ приход</vt:lpstr>
      <vt:lpstr>Аксапта ИВЛ приход 2</vt:lpstr>
      <vt:lpstr>Аксапта ИВЛ приход 3</vt:lpstr>
      <vt:lpstr>Аксапта </vt:lpstr>
      <vt:lpstr>Аксапта 2</vt:lpstr>
      <vt:lpstr>Аксапта 3</vt:lpstr>
      <vt:lpstr>Группы!Область_печати</vt:lpstr>
      <vt:lpstr>Инвентаризация!Область_печати</vt:lpstr>
      <vt:lpstr>'Расход по категориям'!Область_печати</vt:lpstr>
      <vt:lpstr>'Расход по коду'!Область_печати</vt:lpstr>
      <vt:lpstr>Сводная!Область_печати</vt:lpstr>
      <vt:lpstr>'ТТК-Напитки'!Область_печати</vt:lpstr>
      <vt:lpstr>'Шаблон блюда'!Область_печати</vt:lpstr>
      <vt:lpstr>'Шаблон блюда данные'!Область_печати</vt:lpstr>
    </vt:vector>
  </TitlesOfParts>
  <Company>BK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Расход Блюд</dc:title>
  <dc:subject>Склад 3.0</dc:subject>
  <dc:creator>Панюшкин Александр</dc:creator>
  <cp:keywords>5+</cp:keywords>
  <cp:lastModifiedBy>Анастасия</cp:lastModifiedBy>
  <cp:lastPrinted>2017-06-20T18:42:55Z</cp:lastPrinted>
  <dcterms:created xsi:type="dcterms:W3CDTF">2006-09-16T00:00:00Z</dcterms:created>
  <dcterms:modified xsi:type="dcterms:W3CDTF">2017-09-19T12:16:16Z</dcterms:modified>
  <cp:category>A</cp:category>
  <cp:contentStatus/>
  <cp:version>3.0</cp:version>
</cp:coreProperties>
</file>